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h2\Claude\portfolio-projects\bc-local-government-finance\workbook\"/>
    </mc:Choice>
  </mc:AlternateContent>
  <xr:revisionPtr revIDLastSave="0" documentId="8_{A64993CB-EB4E-47C5-89D5-158CE04F48A2}" xr6:coauthVersionLast="47" xr6:coauthVersionMax="47" xr10:uidLastSave="{00000000-0000-0000-0000-000000000000}"/>
  <bookViews>
    <workbookView xWindow="1480" yWindow="1480" windowWidth="19200" windowHeight="11170" xr2:uid="{9303E374-5AEE-4D20-8BD5-2405E541D873}"/>
  </bookViews>
  <sheets>
    <sheet name="Cover" sheetId="1" r:id="rId1"/>
    <sheet name="Dashboard" sheetId="2" r:id="rId2"/>
    <sheet name="Profile" sheetId="3" r:id="rId3"/>
    <sheet name="Peers" sheetId="4" r:id="rId4"/>
    <sheet name="Assets" sheetId="5" r:id="rId5"/>
    <sheet name="Plan" sheetId="6" r:id="rId6"/>
    <sheet name="Tax" sheetId="7" r:id="rId7"/>
    <sheet name="Debt" sheetId="8" r:id="rId8"/>
    <sheet name="Province" sheetId="9" r:id="rId9"/>
    <sheet name="Checks" sheetId="10" r:id="rId10"/>
    <sheet name="Assumptions" sheetId="11" r:id="rId11"/>
    <sheet name="PQ_Categories" sheetId="12" r:id="rId12"/>
    <sheet name="PQ_Tiers" sheetId="13" r:id="rId13"/>
    <sheet name="Data_Municipal" sheetId="14" r:id="rId14"/>
    <sheet name="Data_Assets" sheetId="15" r:id="rId15"/>
    <sheet name="Data_Tax" sheetId="16" r:id="rId16"/>
    <sheet name="Data_Peers" sheetId="17" r:id="rId17"/>
    <sheet name="Data_Lists" sheetId="18" r:id="rId18"/>
  </sheets>
  <definedNames>
    <definedName name="ActiveList">_xlfn.ANCHORARRAY(Assumptions!$B$16)</definedName>
    <definedName name="asset_renewal">Assets!$E$21:$E$29</definedName>
    <definedName name="asset_sentence">Assets!$B$31</definedName>
    <definedName name="assets_table">Assets!$B$6</definedName>
    <definedName name="BaseYear">Assumptions!$E$12</definedName>
    <definedName name="checks_status">Checks!$G$5:$G$21</definedName>
    <definedName name="checks_summary">Checks!$B$2</definedName>
    <definedName name="dash_commentary">Dashboard!$B$18:$B$22</definedName>
    <definedName name="dash_tiles">Dashboard!$B$6:$M$6,Dashboard!$B$12:$M$12</definedName>
    <definedName name="debt_amount">Debt!$F$16</definedName>
    <definedName name="debt_capacity">Debt!$F$8</definedName>
    <definedName name="debt_capacity_after">Debt!$F$18</definedName>
    <definedName name="debt_history">Debt!$B$25:$E$30</definedName>
    <definedName name="debt_limit">Debt!$F$6</definedName>
    <definedName name="debt_limit_used">Debt!$F$9</definedName>
    <definedName name="debt_max_borrowing">Debt!$F$19</definedName>
    <definedName name="debt_outstanding">Debt!$F$10</definedName>
    <definedName name="debt_payment">Debt!$F$17</definedName>
    <definedName name="debt_rate">Debt!$F$14</definedName>
    <definedName name="debt_revenue_for_limit">Debt!$F$5</definedName>
    <definedName name="debt_sentence">Debt!$B$21</definedName>
    <definedName name="debt_servicing">Debt!$F$7</definedName>
    <definedName name="debt_term">Debt!$F$15</definedName>
    <definedName name="ExternalData_1" localSheetId="11" hidden="1">PQ_Categories!$B$4:$I$15</definedName>
    <definedName name="ExternalData_1" localSheetId="12" hidden="1">PQ_Tiers!$B$4:$H$9</definedName>
    <definedName name="LatestYear">Assumptions!$E$11</definedName>
    <definedName name="MONEY" comment="$1.23B / $4.5M / $350K style amounts for written commentary.">_xlfn.LAMBDA(_xlpm.x,IF(_xlpm.x="","–",IF(ABS(_xlpm.x)&gt;=999500000,TEXT(_xlpm.x/1000000000,"$#,##0.00")&amp;"B",IF(ABS(_xlpm.x)&gt;=999500,TEXT(_xlpm.x/1000000,"$#,##0.0")&amp;"M",TEXT(_xlpm.x/1000,"$#,##0")&amp;"K"))))</definedName>
    <definedName name="peer_benchmark">Peers!$B$6:$I$18</definedName>
    <definedName name="peer_metric_input">Peers!$D$22</definedName>
    <definedName name="peer_ranking">Peers!$B$24</definedName>
    <definedName name="plan_avg_increase">Plan!$E$32</definedName>
    <definedName name="plan_base_capital">Plan!$J$9</definedName>
    <definedName name="plan_base_year">Plan!$J$5</definedName>
    <definedName name="plan_closure">Plan!$E$8</definedName>
    <definedName name="plan_cost_growth">Plan!$J$7</definedName>
    <definedName name="plan_cpi">Plan!$E$5</definedName>
    <definedName name="plan_debt">Plan!$E$9</definedName>
    <definedName name="plan_gap">Plan!$J$10</definedName>
    <definedName name="plan_grid">Plan!$D$37:$H$41</definedName>
    <definedName name="plan_pop_growth">Plan!$J$6</definedName>
    <definedName name="plan_rate">Plan!$E$11</definedName>
    <definedName name="plan_reserve">Plan!$E$10</definedName>
    <definedName name="plan_rev_growth">Plan!$J$8</definedName>
    <definedName name="plan_sentence">Plan!$B$33</definedName>
    <definedName name="plan_table">Plan!$D$16:$I$30</definedName>
    <definedName name="plan_term">Plan!$E$12</definedName>
    <definedName name="plan_wage">Plan!$E$6</definedName>
    <definedName name="plan_wage_share">Plan!$E$7</definedName>
    <definedName name="plan_year1_increase">Plan!$E$26</definedName>
    <definedName name="profile_block">Profile!$D$6:$I$35</definedName>
    <definedName name="profile_keys">Profile!$C$6:$C$35</definedName>
    <definedName name="profile_years">Profile!$D$5:$I$5</definedName>
    <definedName name="prov_amp_full">Province!$H$19</definedName>
    <definedName name="prov_below">Province!$H$16</definedName>
    <definedName name="prov_missing">Province!$H$20</definedName>
    <definedName name="prov_not_reported">Province!$H$18</definedName>
    <definedName name="prov_reinvestment">Province!$H$17</definedName>
    <definedName name="prov_screened">Province!$H$15</definedName>
    <definedName name="prov_vancouver_rate">Province!$H$21</definedName>
    <definedName name="province_sentence">Province!$B$23</definedName>
    <definedName name="province_trend">Province!$B$6:$J$11</definedName>
    <definedName name="Selected">Dashboard!$C$3</definedName>
    <definedName name="SelId">Assumptions!$E$5</definedName>
    <definedName name="SelRD">Assumptions!$E$7</definedName>
    <definedName name="SelTier">Assumptions!$E$8</definedName>
    <definedName name="SelTierCount">Assumptions!$E$10</definedName>
    <definedName name="SelTierLabel">Assumptions!$E$9</definedName>
    <definedName name="SelType">Assumptions!$E$6</definedName>
    <definedName name="tax_house_new">Tax!$F$27</definedName>
    <definedName name="tax_house_now">Tax!$F$26</definedName>
    <definedName name="tax_house_value">Tax!$F$25</definedName>
    <definedName name="tax_levy_change">Tax!$F$23</definedName>
    <definedName name="tax_res_rate_implied">Tax!$F$21</definedName>
    <definedName name="tax_res_rate_new">Tax!$F$24</definedName>
    <definedName name="tax_res_rate_published">Tax!$F$22</definedName>
    <definedName name="tax_sentence">Tax!$B$29</definedName>
    <definedName name="tax_table">Tax!$B$6</definedName>
    <definedName name="tax_variable_levy">Tax!$F$19</definedName>
    <definedName name="tax_weighted_base">Tax!$F$20</definedName>
    <definedName name="YV" comment="The selected municipality's value in a tbl_Year column for a year; blank when not published.">_xlfn.LAMBDA(_xlpm.column,_xlpm.yr,_xlfn.LET(_xlpm.r,_xlfn.XLOOKUP(SelId&amp;":"&amp;_xlpm.yr,tbl_Year[municipality_year],_xlpm.column,""),IF(ISREF(_xlpm.r),IF(ISBLANK(_xlpm.r),"",_xlpm.r),_xlpm.r)))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tegories_4db2a6b0-2be9-460d-8926-71eb97034050" name="Categories" connection="Query - Categories"/>
          <x15:modelTable id="Tiers_7273fd65-9db4-4f3b-90ae-1fa8447cddf9" name="Tiers" connection="Query - Tier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21" i="10" l="1"/>
  <c r="D21" i="10"/>
  <c r="E20" i="10"/>
  <c r="E19" i="10"/>
  <c r="D19" i="10"/>
  <c r="E16" i="10"/>
  <c r="D9" i="10"/>
  <c r="E8" i="10"/>
  <c r="D8" i="10"/>
  <c r="E7" i="10"/>
  <c r="G7" i="10" s="1"/>
  <c r="E6" i="10"/>
  <c r="G6" i="10" s="1"/>
  <c r="E5" i="10"/>
  <c r="G5" i="10" s="1"/>
  <c r="K12" i="2" a="1"/>
  <c r="K12" i="2"/>
  <c r="H13" i="2" a="1"/>
  <c r="H13" i="2" s="1"/>
  <c r="H12" i="2" a="1"/>
  <c r="H12" i="2"/>
  <c r="E13" i="2" a="1"/>
  <c r="E13" i="2" s="1"/>
  <c r="E12" i="2" a="1"/>
  <c r="E12" i="2"/>
  <c r="B13" i="2" a="1"/>
  <c r="B13" i="2" s="1"/>
  <c r="B12" i="2" a="1"/>
  <c r="B12" i="2"/>
  <c r="K7" i="2" a="1"/>
  <c r="K7" i="2" s="1"/>
  <c r="B1" i="2"/>
  <c r="H20" i="9"/>
  <c r="J11" i="9"/>
  <c r="I11" i="9"/>
  <c r="H11" i="9"/>
  <c r="G11" i="9"/>
  <c r="F11" i="9"/>
  <c r="E11" i="9"/>
  <c r="D11" i="9"/>
  <c r="C11" i="9"/>
  <c r="J10" i="9"/>
  <c r="I10" i="9"/>
  <c r="H10" i="9"/>
  <c r="G10" i="9"/>
  <c r="F10" i="9"/>
  <c r="E10" i="9"/>
  <c r="D10" i="9"/>
  <c r="C10" i="9"/>
  <c r="J9" i="9"/>
  <c r="I9" i="9"/>
  <c r="H9" i="9"/>
  <c r="G9" i="9"/>
  <c r="F9" i="9"/>
  <c r="E9" i="9"/>
  <c r="D9" i="9"/>
  <c r="C9" i="9"/>
  <c r="J8" i="9"/>
  <c r="I8" i="9"/>
  <c r="H8" i="9"/>
  <c r="G8" i="9"/>
  <c r="F8" i="9"/>
  <c r="E8" i="9"/>
  <c r="D8" i="9"/>
  <c r="C8" i="9"/>
  <c r="J7" i="9"/>
  <c r="I7" i="9"/>
  <c r="H7" i="9"/>
  <c r="G7" i="9"/>
  <c r="F7" i="9"/>
  <c r="E7" i="9"/>
  <c r="D7" i="9"/>
  <c r="C7" i="9"/>
  <c r="J6" i="9"/>
  <c r="I6" i="9"/>
  <c r="H6" i="9"/>
  <c r="G6" i="9"/>
  <c r="F6" i="9"/>
  <c r="E6" i="9"/>
  <c r="D6" i="9"/>
  <c r="C6" i="9"/>
  <c r="D30" i="8" a="1"/>
  <c r="D30" i="8" s="1"/>
  <c r="D26" i="8" a="1"/>
  <c r="D26" i="8"/>
  <c r="C26" i="8" a="1"/>
  <c r="C26" i="8" s="1"/>
  <c r="D25" i="8" a="1"/>
  <c r="D25" i="8" s="1"/>
  <c r="F15" i="8"/>
  <c r="F14" i="8"/>
  <c r="B1" i="6"/>
  <c r="E21" i="5" a="1"/>
  <c r="E21" i="5" s="1"/>
  <c r="B6" i="5" a="1"/>
  <c r="J6" i="5" s="1" a="1"/>
  <c r="J6" i="5" s="1"/>
  <c r="B1" i="5"/>
  <c r="G22" i="4"/>
  <c r="E11" i="4" a="1"/>
  <c r="E11" i="4" s="1"/>
  <c r="D11" i="4" a="1"/>
  <c r="D11" i="4"/>
  <c r="G11" i="4" s="1" a="1"/>
  <c r="G11" i="4" s="1"/>
  <c r="E10" i="4" a="1"/>
  <c r="E10" i="4"/>
  <c r="D6" i="4" a="1"/>
  <c r="D6" i="4"/>
  <c r="D35" i="3" a="1"/>
  <c r="D35" i="3" s="1"/>
  <c r="E35" i="3" a="1"/>
  <c r="E35" i="3"/>
  <c r="F35" i="3" a="1"/>
  <c r="F35" i="3" s="1"/>
  <c r="G35" i="3" a="1"/>
  <c r="G35" i="3"/>
  <c r="H35" i="3" a="1"/>
  <c r="H35" i="3"/>
  <c r="I35" i="3" a="1"/>
  <c r="I35" i="3" s="1"/>
  <c r="F32" i="3" a="1"/>
  <c r="F32" i="3"/>
  <c r="G32" i="3" a="1"/>
  <c r="G32" i="3" s="1"/>
  <c r="H32" i="3" a="1"/>
  <c r="H32" i="3" s="1"/>
  <c r="I32" i="3" a="1"/>
  <c r="I32" i="3" s="1"/>
  <c r="D31" i="3" a="1"/>
  <c r="D31" i="3" s="1"/>
  <c r="F30" i="3" a="1"/>
  <c r="F30" i="3" s="1"/>
  <c r="G30" i="3" a="1"/>
  <c r="G30" i="3" s="1"/>
  <c r="H30" i="3" a="1"/>
  <c r="H30" i="3" s="1"/>
  <c r="I30" i="3" a="1"/>
  <c r="I30" i="3"/>
  <c r="E28" i="3" a="1"/>
  <c r="E28" i="3" s="1"/>
  <c r="F28" i="3" a="1"/>
  <c r="F28" i="3" s="1"/>
  <c r="G28" i="3" a="1"/>
  <c r="G28" i="3" s="1"/>
  <c r="H28" i="3" a="1"/>
  <c r="H28" i="3" s="1"/>
  <c r="F25" i="3" a="1"/>
  <c r="F25" i="3" s="1"/>
  <c r="G25" i="3" a="1"/>
  <c r="G25" i="3" s="1"/>
  <c r="H25" i="3" a="1"/>
  <c r="H25" i="3" s="1"/>
  <c r="I25" i="3" a="1"/>
  <c r="I25" i="3" s="1"/>
  <c r="D23" i="3" a="1"/>
  <c r="D23" i="3" s="1"/>
  <c r="E23" i="3" a="1"/>
  <c r="E23" i="3" s="1"/>
  <c r="I22" i="3" a="1"/>
  <c r="I22" i="3"/>
  <c r="D21" i="3" a="1"/>
  <c r="D21" i="3"/>
  <c r="E21" i="3" a="1"/>
  <c r="E21" i="3"/>
  <c r="F21" i="3" a="1"/>
  <c r="F21" i="3"/>
  <c r="G21" i="3" a="1"/>
  <c r="G21" i="3" s="1"/>
  <c r="D17" i="3" a="1"/>
  <c r="D17" i="3" s="1"/>
  <c r="E17" i="3" a="1"/>
  <c r="E17" i="3" s="1"/>
  <c r="F17" i="3" a="1"/>
  <c r="F17" i="3" s="1"/>
  <c r="G17" i="3" a="1"/>
  <c r="G17" i="3" s="1"/>
  <c r="H17" i="3" a="1"/>
  <c r="H17" i="3" s="1"/>
  <c r="I17" i="3" a="1"/>
  <c r="I17" i="3" s="1"/>
  <c r="D16" i="3" a="1"/>
  <c r="D16" i="3" s="1"/>
  <c r="E16" i="3" a="1"/>
  <c r="E16" i="3" s="1"/>
  <c r="F16" i="3" a="1"/>
  <c r="F16" i="3" s="1"/>
  <c r="G16" i="3" a="1"/>
  <c r="G16" i="3" s="1"/>
  <c r="E14" i="3" a="1"/>
  <c r="E14" i="3" s="1"/>
  <c r="G14" i="3" a="1"/>
  <c r="G14" i="3" s="1"/>
  <c r="H14" i="3" a="1"/>
  <c r="H14" i="3"/>
  <c r="I14" i="3" a="1"/>
  <c r="I14" i="3"/>
  <c r="D12" i="3" a="1"/>
  <c r="D12" i="3" s="1"/>
  <c r="H10" i="3" a="1"/>
  <c r="H10" i="3"/>
  <c r="I10" i="3" a="1"/>
  <c r="I10" i="3"/>
  <c r="D9" i="3" a="1"/>
  <c r="D9" i="3" s="1"/>
  <c r="E9" i="3" a="1"/>
  <c r="E9" i="3" s="1"/>
  <c r="F9" i="3" a="1"/>
  <c r="F9" i="3"/>
  <c r="G9" i="3" a="1"/>
  <c r="G9" i="3" s="1"/>
  <c r="H9" i="3" a="1"/>
  <c r="H9" i="3" s="1"/>
  <c r="I9" i="3" a="1"/>
  <c r="I9" i="3" s="1"/>
  <c r="J9" i="3" s="1"/>
  <c r="F7" i="3" a="1"/>
  <c r="F7" i="3" s="1"/>
  <c r="G7" i="3" a="1"/>
  <c r="G7" i="3" s="1"/>
  <c r="H7" i="3" a="1"/>
  <c r="H7" i="3" s="1"/>
  <c r="B1" i="3"/>
  <c r="B16" i="11" a="1"/>
  <c r="E9" i="10" s="1"/>
  <c r="G9" i="10" s="1"/>
  <c r="E11" i="11"/>
  <c r="E5" i="11"/>
  <c r="J35" i="3" l="1"/>
  <c r="J17" i="3"/>
  <c r="E7" i="2" a="1"/>
  <c r="E7" i="2" s="1"/>
  <c r="K6" i="2" a="1"/>
  <c r="K6" i="2" s="1"/>
  <c r="D10" i="4" a="1"/>
  <c r="D10" i="4" s="1"/>
  <c r="G10" i="4" s="1" a="1"/>
  <c r="G10" i="4" s="1"/>
  <c r="F23" i="3" a="1"/>
  <c r="F23" i="3" s="1"/>
  <c r="H16" i="3" a="1"/>
  <c r="H16" i="3" s="1"/>
  <c r="D18" i="4" a="1"/>
  <c r="D18" i="4" s="1"/>
  <c r="G18" i="4" s="1" a="1"/>
  <c r="G18" i="4" s="1"/>
  <c r="F34" i="3" a="1"/>
  <c r="F34" i="3" s="1"/>
  <c r="E27" i="3" a="1"/>
  <c r="E27" i="3" s="1"/>
  <c r="F20" i="3" a="1"/>
  <c r="F20" i="3" s="1"/>
  <c r="D8" i="3" a="1"/>
  <c r="D8" i="3" s="1"/>
  <c r="C30" i="8" a="1"/>
  <c r="C30" i="8" s="1"/>
  <c r="E30" i="8" s="1"/>
  <c r="E31" i="3" a="1"/>
  <c r="E31" i="3" s="1"/>
  <c r="D11" i="3" a="1"/>
  <c r="D11" i="3" s="1"/>
  <c r="E17" i="4" a="1"/>
  <c r="E17" i="4" s="1"/>
  <c r="E9" i="4" a="1"/>
  <c r="E9" i="4" s="1"/>
  <c r="F27" i="3" a="1"/>
  <c r="F27" i="3" s="1"/>
  <c r="G23" i="3" a="1"/>
  <c r="G23" i="3" s="1"/>
  <c r="G20" i="3" a="1"/>
  <c r="G20" i="3" s="1"/>
  <c r="I16" i="3" a="1"/>
  <c r="I16" i="3" s="1"/>
  <c r="J16" i="3" s="1"/>
  <c r="H7" i="2" a="1"/>
  <c r="H7" i="2" s="1"/>
  <c r="D29" i="8" a="1"/>
  <c r="D29" i="8" s="1"/>
  <c r="E29" i="8" s="1"/>
  <c r="G34" i="3" a="1"/>
  <c r="G34" i="3" s="1"/>
  <c r="F31" i="3" a="1"/>
  <c r="F31" i="3" s="1"/>
  <c r="D15" i="3" a="1"/>
  <c r="D15" i="3" s="1"/>
  <c r="E11" i="3" a="1"/>
  <c r="E11" i="3" s="1"/>
  <c r="E8" i="3" a="1"/>
  <c r="E8" i="3" s="1"/>
  <c r="D17" i="4" a="1"/>
  <c r="D17" i="4" s="1"/>
  <c r="I17" i="4" s="1"/>
  <c r="E14" i="2" s="1"/>
  <c r="D9" i="4" a="1"/>
  <c r="D9" i="4" s="1"/>
  <c r="I9" i="4" s="1"/>
  <c r="B8" i="2" s="1"/>
  <c r="G27" i="3" a="1"/>
  <c r="G27" i="3" s="1"/>
  <c r="H23" i="3" a="1"/>
  <c r="H23" i="3" s="1"/>
  <c r="H20" i="3" a="1"/>
  <c r="H20" i="3" s="1"/>
  <c r="F8" i="3" a="1"/>
  <c r="F8" i="3" s="1"/>
  <c r="H6" i="2" a="1"/>
  <c r="H6" i="2" s="1"/>
  <c r="C29" i="8" a="1"/>
  <c r="C29" i="8" s="1"/>
  <c r="G31" i="3" a="1"/>
  <c r="G31" i="3" s="1"/>
  <c r="I23" i="3" a="1"/>
  <c r="I23" i="3" s="1"/>
  <c r="D22" i="3" a="1"/>
  <c r="D22" i="3" s="1"/>
  <c r="J22" i="3" s="1"/>
  <c r="G11" i="3" a="1"/>
  <c r="G11" i="3" s="1"/>
  <c r="D8" i="4" a="1"/>
  <c r="D8" i="4" s="1"/>
  <c r="E22" i="3" a="1"/>
  <c r="E22" i="3" s="1"/>
  <c r="I31" i="3" a="1"/>
  <c r="I31" i="3" s="1"/>
  <c r="J31" i="3" s="1"/>
  <c r="E19" i="3" a="1"/>
  <c r="E19" i="3" s="1"/>
  <c r="B6" i="2" a="1"/>
  <c r="B6" i="2" s="1"/>
  <c r="D30" i="3" a="1"/>
  <c r="D30" i="3" s="1"/>
  <c r="J30" i="3" s="1"/>
  <c r="F19" i="3" a="1"/>
  <c r="F19" i="3" s="1"/>
  <c r="E30" i="3" a="1"/>
  <c r="E30" i="3" s="1"/>
  <c r="F10" i="3" a="1"/>
  <c r="F10" i="3" s="1"/>
  <c r="H11" i="3" a="1"/>
  <c r="H11" i="3" s="1"/>
  <c r="D10" i="3" a="1"/>
  <c r="D10" i="3" s="1"/>
  <c r="J10" i="3" s="1"/>
  <c r="I15" i="3" a="1"/>
  <c r="I15" i="3" s="1"/>
  <c r="F26" i="3" a="1"/>
  <c r="F26" i="3" s="1"/>
  <c r="H22" i="3" a="1"/>
  <c r="H22" i="3" s="1"/>
  <c r="H34" i="3" a="1"/>
  <c r="H34" i="3" s="1"/>
  <c r="E15" i="3" a="1"/>
  <c r="E15" i="3" s="1"/>
  <c r="F11" i="3" a="1"/>
  <c r="F11" i="3" s="1"/>
  <c r="E11" i="10" a="1"/>
  <c r="E11" i="10" s="1"/>
  <c r="G11" i="10" s="1"/>
  <c r="E16" i="4" a="1"/>
  <c r="E16" i="4" s="1"/>
  <c r="I16" i="4" s="1"/>
  <c r="B14" i="2" s="1"/>
  <c r="E8" i="4" a="1"/>
  <c r="E8" i="4" s="1"/>
  <c r="I8" i="4" s="1"/>
  <c r="H14" i="2" s="1"/>
  <c r="H27" i="3" a="1"/>
  <c r="H27" i="3" s="1"/>
  <c r="I20" i="3" a="1"/>
  <c r="I20" i="3" s="1"/>
  <c r="G8" i="3" a="1"/>
  <c r="G8" i="3" s="1"/>
  <c r="E10" i="10" a="1"/>
  <c r="E10" i="10" s="1"/>
  <c r="G10" i="10" s="1"/>
  <c r="E6" i="2" a="1"/>
  <c r="E6" i="2" s="1"/>
  <c r="D28" i="8" a="1"/>
  <c r="D28" i="8" s="1"/>
  <c r="I34" i="3" a="1"/>
  <c r="I34" i="3" s="1"/>
  <c r="H31" i="3" a="1"/>
  <c r="H31" i="3" s="1"/>
  <c r="F15" i="3" a="1"/>
  <c r="F15" i="3" s="1"/>
  <c r="D16" i="4" a="1"/>
  <c r="D16" i="4" s="1"/>
  <c r="I27" i="3" a="1"/>
  <c r="I27" i="3" s="1"/>
  <c r="D19" i="3" a="1"/>
  <c r="D19" i="3" s="1"/>
  <c r="H8" i="3" a="1"/>
  <c r="H8" i="3" s="1"/>
  <c r="B7" i="2" a="1"/>
  <c r="B7" i="2" s="1"/>
  <c r="C28" i="8" a="1"/>
  <c r="C28" i="8" s="1"/>
  <c r="G15" i="3" a="1"/>
  <c r="G15" i="3" s="1"/>
  <c r="E15" i="4" a="1"/>
  <c r="E15" i="4" s="1"/>
  <c r="E7" i="4" a="1"/>
  <c r="E7" i="4" s="1"/>
  <c r="D26" i="3" a="1"/>
  <c r="D26" i="3" s="1"/>
  <c r="F22" i="3" a="1"/>
  <c r="F22" i="3" s="1"/>
  <c r="H15" i="3" a="1"/>
  <c r="H15" i="3" s="1"/>
  <c r="I8" i="3" a="1"/>
  <c r="I8" i="3" s="1"/>
  <c r="D27" i="8" a="1"/>
  <c r="D27" i="8" s="1"/>
  <c r="E33" i="3" a="1"/>
  <c r="E33" i="3" s="1"/>
  <c r="E26" i="3" a="1"/>
  <c r="E26" i="3" s="1"/>
  <c r="D15" i="4" a="1"/>
  <c r="D15" i="4" s="1"/>
  <c r="I15" i="4" s="1"/>
  <c r="K8" i="2" s="1"/>
  <c r="D7" i="4" a="1"/>
  <c r="D7" i="4" s="1"/>
  <c r="G22" i="3" a="1"/>
  <c r="G22" i="3" s="1"/>
  <c r="E10" i="3" a="1"/>
  <c r="E10" i="3" s="1"/>
  <c r="D7" i="3" a="1"/>
  <c r="D7" i="3" s="1"/>
  <c r="C27" i="8" a="1"/>
  <c r="C27" i="8" s="1"/>
  <c r="F33" i="3" a="1"/>
  <c r="F33" i="3" s="1"/>
  <c r="B22" i="2" a="1"/>
  <c r="B22" i="2" s="1"/>
  <c r="E14" i="4" a="1"/>
  <c r="E14" i="4" s="1"/>
  <c r="E6" i="4" a="1"/>
  <c r="E6" i="4" s="1"/>
  <c r="I6" i="4" s="1"/>
  <c r="H26" i="3" a="1"/>
  <c r="H26" i="3" s="1"/>
  <c r="G19" i="3" a="1"/>
  <c r="G19" i="3" s="1"/>
  <c r="E7" i="3" a="1"/>
  <c r="E7" i="3" s="1"/>
  <c r="K13" i="2" a="1"/>
  <c r="K13" i="2" s="1"/>
  <c r="D33" i="3" a="1"/>
  <c r="D33" i="3" s="1"/>
  <c r="D14" i="3" a="1"/>
  <c r="D14" i="3" s="1"/>
  <c r="J14" i="3" s="1"/>
  <c r="H12" i="3" a="1"/>
  <c r="H12" i="3" s="1"/>
  <c r="E32" i="3" a="1"/>
  <c r="E32" i="3" s="1"/>
  <c r="D12" i="4" a="1"/>
  <c r="D12" i="4" s="1"/>
  <c r="E25" i="3" a="1"/>
  <c r="E25" i="3" s="1"/>
  <c r="E6" i="11"/>
  <c r="I12" i="3" a="1"/>
  <c r="I12" i="3" s="1"/>
  <c r="J12" i="3" s="1"/>
  <c r="D32" i="3" a="1"/>
  <c r="D32" i="3" s="1"/>
  <c r="J32" i="3" s="1"/>
  <c r="E12" i="4" a="1"/>
  <c r="E12" i="4" s="1"/>
  <c r="E7" i="11"/>
  <c r="D25" i="3" a="1"/>
  <c r="D25" i="3" s="1"/>
  <c r="J25" i="3" s="1"/>
  <c r="E8" i="11"/>
  <c r="E10" i="11" s="1"/>
  <c r="I33" i="3" a="1"/>
  <c r="I33" i="3" s="1"/>
  <c r="J33" i="3" s="1"/>
  <c r="D13" i="4" a="1"/>
  <c r="D13" i="4" s="1"/>
  <c r="I13" i="4" s="1"/>
  <c r="G12" i="3" a="1"/>
  <c r="G12" i="3" s="1"/>
  <c r="I26" i="3" a="1"/>
  <c r="I26" i="3" s="1"/>
  <c r="H33" i="3" a="1"/>
  <c r="H33" i="3" s="1"/>
  <c r="E12" i="11"/>
  <c r="B18" i="2" s="1" a="1"/>
  <c r="B18" i="2" s="1"/>
  <c r="D20" i="3" a="1"/>
  <c r="D20" i="3" s="1"/>
  <c r="D27" i="3" a="1"/>
  <c r="D27" i="3" s="1"/>
  <c r="E13" i="4" a="1"/>
  <c r="E13" i="4" s="1"/>
  <c r="G10" i="3" a="1"/>
  <c r="G10" i="3" s="1"/>
  <c r="H19" i="3" a="1"/>
  <c r="H19" i="3" s="1"/>
  <c r="I11" i="4"/>
  <c r="E8" i="2" s="1"/>
  <c r="I19" i="3" a="1"/>
  <c r="I19" i="3" s="1"/>
  <c r="J19" i="3" s="1"/>
  <c r="E20" i="3" a="1"/>
  <c r="E20" i="3" s="1"/>
  <c r="F12" i="3" a="1"/>
  <c r="F12" i="3" s="1"/>
  <c r="G33" i="3" a="1"/>
  <c r="G33" i="3" s="1"/>
  <c r="I21" i="3" a="1"/>
  <c r="I21" i="3" s="1"/>
  <c r="I28" i="3" a="1"/>
  <c r="I28" i="3" s="1"/>
  <c r="E34" i="3" a="1"/>
  <c r="E34" i="3" s="1"/>
  <c r="D14" i="4" a="1"/>
  <c r="D14" i="4" s="1"/>
  <c r="I7" i="3" a="1"/>
  <c r="I7" i="3" s="1"/>
  <c r="E12" i="3" a="1"/>
  <c r="E12" i="3" s="1"/>
  <c r="H21" i="3" a="1"/>
  <c r="H21" i="3" s="1"/>
  <c r="D34" i="3" a="1"/>
  <c r="D34" i="3" s="1"/>
  <c r="J34" i="3" s="1"/>
  <c r="E26" i="8"/>
  <c r="G8" i="10"/>
  <c r="G19" i="10"/>
  <c r="G21" i="10"/>
  <c r="F8" i="4" a="1"/>
  <c r="F8" i="4" s="1"/>
  <c r="H15" i="2" s="1"/>
  <c r="G8" i="4" a="1"/>
  <c r="G8" i="4" s="1"/>
  <c r="J23" i="3"/>
  <c r="E28" i="8"/>
  <c r="F14" i="4" a="1"/>
  <c r="F14" i="4" s="1"/>
  <c r="H9" i="2" s="1"/>
  <c r="F7" i="4" a="1"/>
  <c r="F7" i="4" s="1"/>
  <c r="F10" i="4" a="1"/>
  <c r="F10" i="4" s="1"/>
  <c r="F6" i="4" a="1"/>
  <c r="F6" i="4" s="1"/>
  <c r="F17" i="4" a="1"/>
  <c r="F17" i="4" s="1"/>
  <c r="E15" i="2" s="1"/>
  <c r="B3" i="1"/>
  <c r="D18" i="10" a="1"/>
  <c r="D18" i="10" s="1"/>
  <c r="E23" i="5" a="1"/>
  <c r="E23" i="5" s="1"/>
  <c r="E29" i="5" a="1"/>
  <c r="E29" i="5" s="1"/>
  <c r="E26" i="5" a="1"/>
  <c r="E26" i="5" s="1"/>
  <c r="B1" i="7"/>
  <c r="E25" i="5" a="1"/>
  <c r="E25" i="5" s="1"/>
  <c r="E18" i="10"/>
  <c r="G18" i="10" s="1"/>
  <c r="E24" i="5" a="1"/>
  <c r="E24" i="5" s="1"/>
  <c r="H21" i="9"/>
  <c r="E22" i="5" a="1"/>
  <c r="E22" i="5" s="1"/>
  <c r="E28" i="5" a="1"/>
  <c r="E28" i="5" s="1"/>
  <c r="H19" i="9"/>
  <c r="E27" i="5" a="1"/>
  <c r="E27" i="5" s="1"/>
  <c r="D20" i="10"/>
  <c r="G20" i="10" s="1"/>
  <c r="B6" i="7" a="1"/>
  <c r="B16" i="11"/>
  <c r="H15" i="9"/>
  <c r="H17" i="9"/>
  <c r="G6" i="4" a="1"/>
  <c r="G6" i="4" s="1"/>
  <c r="F11" i="4" a="1"/>
  <c r="F11" i="4" s="1"/>
  <c r="E9" i="2" s="1"/>
  <c r="J9" i="6" a="1"/>
  <c r="J9" i="6" s="1"/>
  <c r="H18" i="9"/>
  <c r="G16" i="6"/>
  <c r="J21" i="3"/>
  <c r="E16" i="6"/>
  <c r="F12" i="4" a="1"/>
  <c r="F12" i="4" s="1"/>
  <c r="K15" i="2" s="1"/>
  <c r="F25" i="7" a="1"/>
  <c r="F25" i="7" s="1"/>
  <c r="B6" i="5"/>
  <c r="H16" i="9"/>
  <c r="G12" i="4" a="1"/>
  <c r="G12" i="4" s="1"/>
  <c r="F26" i="7" a="1"/>
  <c r="F26" i="7" s="1"/>
  <c r="E9" i="11"/>
  <c r="B1" i="4" s="1"/>
  <c r="G16" i="4" a="1"/>
  <c r="G16" i="4" s="1"/>
  <c r="I10" i="4"/>
  <c r="F17" i="8"/>
  <c r="I11" i="3" a="1"/>
  <c r="I11" i="3" s="1"/>
  <c r="J11" i="3" s="1"/>
  <c r="F14" i="3" a="1"/>
  <c r="F14" i="3" s="1"/>
  <c r="G26" i="3" a="1"/>
  <c r="G26" i="3" s="1"/>
  <c r="D28" i="3" a="1"/>
  <c r="D28" i="3" s="1"/>
  <c r="J28" i="3" s="1"/>
  <c r="G14" i="4" a="1"/>
  <c r="G14" i="4" s="1"/>
  <c r="E18" i="4" a="1"/>
  <c r="E18" i="4" s="1"/>
  <c r="I18" i="4" s="1"/>
  <c r="C25" i="8" a="1"/>
  <c r="C25" i="8" s="1"/>
  <c r="E25" i="8" s="1"/>
  <c r="J10" i="6" l="1" a="1"/>
  <c r="J10" i="6" s="1"/>
  <c r="J5" i="6"/>
  <c r="F9" i="4" a="1"/>
  <c r="F9" i="4" s="1"/>
  <c r="B9" i="2" s="1"/>
  <c r="G15" i="4" a="1"/>
  <c r="G15" i="4" s="1"/>
  <c r="B24" i="4" a="1"/>
  <c r="B24" i="4" s="1"/>
  <c r="J26" i="3"/>
  <c r="F8" i="8" a="1"/>
  <c r="F8" i="8" s="1"/>
  <c r="F19" i="8" s="1"/>
  <c r="G13" i="4" a="1"/>
  <c r="G13" i="4" s="1"/>
  <c r="G17" i="4" a="1"/>
  <c r="G17" i="4" s="1"/>
  <c r="H16" i="6"/>
  <c r="J15" i="3"/>
  <c r="F18" i="4" a="1"/>
  <c r="F18" i="4" s="1"/>
  <c r="I14" i="4"/>
  <c r="H8" i="2" s="1"/>
  <c r="B31" i="5" a="1"/>
  <c r="B31" i="5" s="1"/>
  <c r="B20" i="2" s="1"/>
  <c r="I16" i="6"/>
  <c r="B23" i="9"/>
  <c r="F16" i="4" a="1"/>
  <c r="F16" i="4" s="1"/>
  <c r="B15" i="2" s="1"/>
  <c r="D16" i="6"/>
  <c r="F7" i="8" a="1"/>
  <c r="F7" i="8" s="1"/>
  <c r="F10" i="8" a="1"/>
  <c r="F10" i="8" s="1"/>
  <c r="J8" i="3"/>
  <c r="I12" i="4"/>
  <c r="K14" i="2" s="1"/>
  <c r="F6" i="8" a="1"/>
  <c r="F6" i="8" s="1"/>
  <c r="E12" i="10" s="1"/>
  <c r="B1" i="8"/>
  <c r="F5" i="8" a="1"/>
  <c r="F5" i="8" s="1"/>
  <c r="D12" i="10" s="1"/>
  <c r="G7" i="4" a="1"/>
  <c r="G7" i="4" s="1"/>
  <c r="I7" i="4"/>
  <c r="J7" i="3"/>
  <c r="J27" i="3"/>
  <c r="F16" i="6"/>
  <c r="G9" i="4" a="1"/>
  <c r="G9" i="4" s="1"/>
  <c r="J20" i="3"/>
  <c r="D14" i="10" a="1"/>
  <c r="D14" i="10" s="1"/>
  <c r="J6" i="6" a="1"/>
  <c r="J6" i="6" s="1"/>
  <c r="E27" i="8"/>
  <c r="F15" i="4" a="1"/>
  <c r="F15" i="4" s="1"/>
  <c r="K9" i="2" s="1"/>
  <c r="F13" i="4" a="1"/>
  <c r="F13" i="4" s="1"/>
  <c r="E17" i="10" s="1" a="1"/>
  <c r="E17" i="10" s="1"/>
  <c r="G17" i="10" s="1"/>
  <c r="I6" i="7" a="1"/>
  <c r="I6" i="7" s="1"/>
  <c r="F19" i="7"/>
  <c r="B6" i="7"/>
  <c r="J6" i="7" a="1"/>
  <c r="F22" i="7" a="1"/>
  <c r="F22" i="7" s="1"/>
  <c r="D13" i="10" s="1"/>
  <c r="F18" i="8"/>
  <c r="J8" i="6"/>
  <c r="J7" i="6"/>
  <c r="G3" i="2" a="1"/>
  <c r="G3" i="2" s="1"/>
  <c r="H19" i="6"/>
  <c r="H20" i="6" s="1"/>
  <c r="I19" i="6"/>
  <c r="I20" i="6" s="1"/>
  <c r="E19" i="6"/>
  <c r="E20" i="6" s="1"/>
  <c r="D19" i="6"/>
  <c r="D20" i="6" s="1"/>
  <c r="G19" i="6"/>
  <c r="G20" i="6" s="1"/>
  <c r="F19" i="6"/>
  <c r="F20" i="6" s="1"/>
  <c r="F9" i="8" l="1"/>
  <c r="B21" i="8" s="1" a="1"/>
  <c r="B21" i="8" s="1"/>
  <c r="B19" i="2" s="1"/>
  <c r="G12" i="10"/>
  <c r="G21" i="6"/>
  <c r="G24" i="6"/>
  <c r="G23" i="6"/>
  <c r="D21" i="6"/>
  <c r="D24" i="6"/>
  <c r="D23" i="6"/>
  <c r="E21" i="6"/>
  <c r="E24" i="6"/>
  <c r="E23" i="6"/>
  <c r="I21" i="6"/>
  <c r="I24" i="6"/>
  <c r="I23" i="6"/>
  <c r="H21" i="6"/>
  <c r="H23" i="6"/>
  <c r="H24" i="6"/>
  <c r="F24" i="6"/>
  <c r="F21" i="6"/>
  <c r="F23" i="6"/>
  <c r="D18" i="6" a="1"/>
  <c r="D18" i="6" s="1"/>
  <c r="E18" i="6" a="1"/>
  <c r="E18" i="6" s="1"/>
  <c r="F18" i="6" a="1"/>
  <c r="F18" i="6" s="1"/>
  <c r="G18" i="6" a="1"/>
  <c r="G18" i="6" s="1"/>
  <c r="I18" i="6" a="1"/>
  <c r="I18" i="6" s="1"/>
  <c r="H18" i="6" a="1"/>
  <c r="H18" i="6" s="1"/>
  <c r="J6" i="7"/>
  <c r="F20" i="7" s="1"/>
  <c r="F21" i="7" s="1"/>
  <c r="I17" i="6" a="1"/>
  <c r="I17" i="6" s="1"/>
  <c r="F17" i="6" a="1"/>
  <c r="F17" i="6" s="1"/>
  <c r="G17" i="6" a="1"/>
  <c r="G17" i="6" s="1"/>
  <c r="H17" i="6" a="1"/>
  <c r="H17" i="6" s="1"/>
  <c r="E17" i="6" a="1"/>
  <c r="E17" i="6" s="1"/>
  <c r="D17" i="6" a="1"/>
  <c r="D17" i="6" s="1"/>
  <c r="E13" i="10" l="1"/>
  <c r="G13" i="10" s="1"/>
  <c r="E27" i="6" a="1"/>
  <c r="E27" i="6" s="1"/>
  <c r="G27" i="6" a="1"/>
  <c r="G27" i="6" s="1"/>
  <c r="F27" i="6" a="1"/>
  <c r="F27" i="6" s="1"/>
  <c r="D27" i="6" a="1"/>
  <c r="D27" i="6" s="1"/>
  <c r="H27" i="6" a="1"/>
  <c r="H27" i="6" s="1"/>
  <c r="I27" i="6" a="1"/>
  <c r="I27" i="6" s="1"/>
  <c r="G22" i="6" a="1"/>
  <c r="G22" i="6" s="1"/>
  <c r="G28" i="6" s="1" a="1"/>
  <c r="G28" i="6" s="1"/>
  <c r="H22" i="6" a="1"/>
  <c r="H22" i="6" s="1"/>
  <c r="H28" i="6" s="1" a="1"/>
  <c r="H28" i="6" s="1"/>
  <c r="I22" i="6" a="1"/>
  <c r="I22" i="6" s="1"/>
  <c r="I28" i="6" s="1" a="1"/>
  <c r="I28" i="6" s="1"/>
  <c r="E22" i="6" a="1"/>
  <c r="E22" i="6" s="1"/>
  <c r="E28" i="6" s="1" a="1"/>
  <c r="E28" i="6" s="1"/>
  <c r="F22" i="6" a="1"/>
  <c r="F22" i="6" s="1"/>
  <c r="F28" i="6" s="1" a="1"/>
  <c r="F28" i="6" s="1"/>
  <c r="D22" i="6" a="1"/>
  <c r="D22" i="6" s="1"/>
  <c r="D28" i="6" s="1" a="1"/>
  <c r="D28" i="6" s="1"/>
  <c r="D25" i="6" a="1"/>
  <c r="D25" i="6" s="1"/>
  <c r="H25" i="6" l="1" a="1"/>
  <c r="H25" i="6" s="1"/>
  <c r="H29" i="6" s="1" a="1"/>
  <c r="H29" i="6" s="1"/>
  <c r="G25" i="6" a="1"/>
  <c r="G25" i="6" s="1"/>
  <c r="F25" i="6" a="1"/>
  <c r="F25" i="6" s="1"/>
  <c r="E14" i="10"/>
  <c r="G14" i="10" s="1"/>
  <c r="D30" i="6" a="1"/>
  <c r="D30" i="6" s="1"/>
  <c r="G29" i="6" a="1"/>
  <c r="G29" i="6" s="1"/>
  <c r="E25" i="6" a="1"/>
  <c r="E25" i="6" s="1"/>
  <c r="E29" i="6" s="1" a="1"/>
  <c r="E29" i="6" s="1"/>
  <c r="D29" i="6" a="1"/>
  <c r="D29" i="6" s="1"/>
  <c r="G26" i="6"/>
  <c r="G30" i="6" a="1"/>
  <c r="G30" i="6" s="1"/>
  <c r="F29" i="6" a="1"/>
  <c r="F29" i="6" s="1"/>
  <c r="I25" i="6" a="1"/>
  <c r="I25" i="6" s="1"/>
  <c r="I29" i="6" s="1" a="1"/>
  <c r="I29" i="6" s="1"/>
  <c r="H30" i="6" l="1" a="1"/>
  <c r="H30" i="6" s="1"/>
  <c r="H26" i="6"/>
  <c r="I26" i="6"/>
  <c r="E32" i="6"/>
  <c r="E15" i="10"/>
  <c r="G15" i="10" s="1"/>
  <c r="I30" i="6" a="1"/>
  <c r="I30" i="6" s="1"/>
  <c r="E26" i="6"/>
  <c r="F23" i="7" s="1"/>
  <c r="E30" i="6" a="1"/>
  <c r="E30" i="6" s="1"/>
  <c r="F26" i="6"/>
  <c r="F30" i="6" a="1"/>
  <c r="F30" i="6" s="1"/>
  <c r="F27" i="7" l="1"/>
  <c r="F24" i="7"/>
  <c r="C36" i="6"/>
  <c r="B33" i="6"/>
  <c r="B21" i="2" s="1"/>
  <c r="D16" i="10"/>
  <c r="G16" i="10" s="1"/>
  <c r="B2" i="10" s="1"/>
  <c r="B29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413D78-6B21-4694-A18A-43F08621FDD0}" keepAlive="1" name="ModelConnection_ExternalData_1" description="Data Model" type="5" refreshedVersion="8" minRefreshableVersion="5" saveData="1">
    <dbPr connection="Data Model Connection" command="Categori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9BED567-F488-4099-BCD4-CE98663D2D0B}" keepAlive="1" name="ModelConnection_ExternalData_11" description="Data Model" type="5" refreshedVersion="8" minRefreshableVersion="5" saveData="1">
    <dbPr connection="Data Model Connection" command="Tier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E1AD2945-85E6-4B15-8BAB-4B774D09D501}" name="Query - Categories" description="Connection to the 'Categories' query." type="100" refreshedVersion="8" minRefreshableVersion="5">
    <extLst>
      <ext xmlns:x15="http://schemas.microsoft.com/office/spreadsheetml/2010/11/main" uri="{DE250136-89BD-433C-8126-D09CA5730AF9}">
        <x15:connection id="026727ef-b947-4eef-992e-4ecad1f9bb92"/>
      </ext>
    </extLst>
  </connection>
  <connection id="4" xr16:uid="{CC935AE6-F083-4DF8-8A4D-C8B599A41944}" name="Query - Tiers" description="Connection to the 'Tiers' query." type="100" refreshedVersion="8" minRefreshableVersion="5">
    <extLst>
      <ext xmlns:x15="http://schemas.microsoft.com/office/spreadsheetml/2010/11/main" uri="{DE250136-89BD-433C-8126-D09CA5730AF9}">
        <x15:connection id="f9d4e1d3-d11c-49ca-88e4-bd30e532416d"/>
      </ext>
    </extLst>
  </connection>
  <connection id="5" xr16:uid="{A6201068-B85D-42D0-A454-AAFF50EDFC5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67A2E693-AD8F-49FE-B19F-FFB49B7A7360}" keepAlive="1" name="ThisWorkbookDataModel1" description="Data Model" type="5" refreshedVersion="8" minRefreshableVersion="5" background="1">
    <dbPr connection="Data Model Connection" command="Categories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510CBC89-1B35-4215-955E-1EC7D64E2418}" keepAlive="1" name="ThisWorkbookDataModel2" description="Data Model" type="5" refreshedVersion="8" minRefreshableVersion="5" background="1">
    <dbPr connection="Data Model Connection" command="Tiers" commandType="3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<sst xmlns="http://schemas.openxmlformats.org/spreadsheetml/2006/main" count="54663" uniqueCount="1788">
  <si>
    <t>dbt gold: fct_municipal_year, one row per municipality and year</t>
  </si>
  <si>
    <t>Loaded unchanged from data/gold/ (written by dbt) and dbt/seeds/. Formulas and Power Query read these tables by name.</t>
  </si>
  <si>
    <t>dbt gold: fct_asset_category, schedule 503 by category</t>
  </si>
  <si>
    <t>dbt gold: fct_tax_class, schedule 707 by property class</t>
  </si>
  <si>
    <t>dbt gold: mart_peer_benchmark, the latest year with tier and province percentiles</t>
  </si>
  <si>
    <t>dbt gold: municipalities, the province by year, and the documented data gaps</t>
  </si>
  <si>
    <t>municipality_id</t>
  </si>
  <si>
    <t>name</t>
  </si>
  <si>
    <t>display_name</t>
  </si>
  <si>
    <t>type</t>
  </si>
  <si>
    <t>type_name</t>
  </si>
  <si>
    <t>regional_district</t>
  </si>
  <si>
    <t>first_year</t>
  </si>
  <si>
    <t>last_year</t>
  </si>
  <si>
    <t>active</t>
  </si>
  <si>
    <t>population_latest</t>
  </si>
  <si>
    <t>size_tier</t>
  </si>
  <si>
    <t>published_as</t>
  </si>
  <si>
    <t>100-mile-house-d</t>
  </si>
  <si>
    <t>100 Mile House</t>
  </si>
  <si>
    <t>D</t>
  </si>
  <si>
    <t>District</t>
  </si>
  <si>
    <t>CAR</t>
  </si>
  <si>
    <t>1: under 2,500</t>
  </si>
  <si>
    <t>abbotsford-c</t>
  </si>
  <si>
    <t>Abbotsford</t>
  </si>
  <si>
    <t>C</t>
  </si>
  <si>
    <t>City</t>
  </si>
  <si>
    <t>FVR</t>
  </si>
  <si>
    <t>5: 150,000 and over</t>
  </si>
  <si>
    <t>Abbotsford | Abbotsford - C</t>
  </si>
  <si>
    <t>alert-bay-v</t>
  </si>
  <si>
    <t>Alert Bay</t>
  </si>
  <si>
    <t>V</t>
  </si>
  <si>
    <t>Village</t>
  </si>
  <si>
    <t>MW</t>
  </si>
  <si>
    <t>anmore-v</t>
  </si>
  <si>
    <t>Anmore</t>
  </si>
  <si>
    <t>MVRD</t>
  </si>
  <si>
    <t>2: 2,500 to 9,999</t>
  </si>
  <si>
    <t>armstrong-c</t>
  </si>
  <si>
    <t>Armstrong</t>
  </si>
  <si>
    <t>NOK</t>
  </si>
  <si>
    <t>ashcroft-v</t>
  </si>
  <si>
    <t>Ashcroft</t>
  </si>
  <si>
    <t>TNR</t>
  </si>
  <si>
    <t>barriere-d</t>
  </si>
  <si>
    <t>Barriere</t>
  </si>
  <si>
    <t>belcarra-v</t>
  </si>
  <si>
    <t>Belcarra</t>
  </si>
  <si>
    <t>bowen-island-d</t>
  </si>
  <si>
    <t>Bowen Island</t>
  </si>
  <si>
    <t>burnaby-c</t>
  </si>
  <si>
    <t>Burnaby</t>
  </si>
  <si>
    <t>burns-lake-v</t>
  </si>
  <si>
    <t>Burns Lake</t>
  </si>
  <si>
    <t>BUL</t>
  </si>
  <si>
    <t>cache-creek-v</t>
  </si>
  <si>
    <t>Cache Creek</t>
  </si>
  <si>
    <t>campbell-river-c</t>
  </si>
  <si>
    <t>Campbell River</t>
  </si>
  <si>
    <t>STR</t>
  </si>
  <si>
    <t>3: 10,000 to 49,999</t>
  </si>
  <si>
    <t>canal-flats-v</t>
  </si>
  <si>
    <t>Canal Flats</t>
  </si>
  <si>
    <t>EKO</t>
  </si>
  <si>
    <t>castlegar-c</t>
  </si>
  <si>
    <t>Castlegar</t>
  </si>
  <si>
    <t>CKO</t>
  </si>
  <si>
    <t>central-saanich-d</t>
  </si>
  <si>
    <t>Central Saanich</t>
  </si>
  <si>
    <t>CAP</t>
  </si>
  <si>
    <t>chase-v</t>
  </si>
  <si>
    <t>Chase</t>
  </si>
  <si>
    <t>chetwynd-d</t>
  </si>
  <si>
    <t>Chetwynd</t>
  </si>
  <si>
    <t>PEA</t>
  </si>
  <si>
    <t>chilliwack-c</t>
  </si>
  <si>
    <t>Chilliwack</t>
  </si>
  <si>
    <t>4: 50,000 to 149,999</t>
  </si>
  <si>
    <t>clearwater-d</t>
  </si>
  <si>
    <t>Clearwater</t>
  </si>
  <si>
    <t>clinton-v</t>
  </si>
  <si>
    <t>Clinton</t>
  </si>
  <si>
    <t>coldstream-d</t>
  </si>
  <si>
    <t>Coldstream</t>
  </si>
  <si>
    <t>colwood-c</t>
  </si>
  <si>
    <t>Colwood</t>
  </si>
  <si>
    <t>comox-t</t>
  </si>
  <si>
    <t>Comox</t>
  </si>
  <si>
    <t>T</t>
  </si>
  <si>
    <t>Town</t>
  </si>
  <si>
    <t>COM</t>
  </si>
  <si>
    <t>coquitlam-c</t>
  </si>
  <si>
    <t>Coquitlam</t>
  </si>
  <si>
    <t>courtenay-c</t>
  </si>
  <si>
    <t>Courtenay</t>
  </si>
  <si>
    <t>cranbrook-c</t>
  </si>
  <si>
    <t>Cranbrook</t>
  </si>
  <si>
    <t>creston-t</t>
  </si>
  <si>
    <t>Creston</t>
  </si>
  <si>
    <t>cumberland-v</t>
  </si>
  <si>
    <t>Cumberland</t>
  </si>
  <si>
    <t>daajing-giids-v</t>
  </si>
  <si>
    <t>Daajing Giids</t>
  </si>
  <si>
    <t>NCRD</t>
  </si>
  <si>
    <t>Daajing Giids | Queen Charlotte</t>
  </si>
  <si>
    <t>dawson-creek-c</t>
  </si>
  <si>
    <t>Dawson Creek</t>
  </si>
  <si>
    <t>delta-c</t>
  </si>
  <si>
    <t>Delta</t>
  </si>
  <si>
    <t>duncan-c</t>
  </si>
  <si>
    <t>Duncan</t>
  </si>
  <si>
    <t>COW</t>
  </si>
  <si>
    <t>elkford-d</t>
  </si>
  <si>
    <t>Elkford</t>
  </si>
  <si>
    <t>enderby-c</t>
  </si>
  <si>
    <t>Enderby</t>
  </si>
  <si>
    <t>esquimalt-d</t>
  </si>
  <si>
    <t>Esquimalt</t>
  </si>
  <si>
    <t>fernie-c</t>
  </si>
  <si>
    <t>Fernie</t>
  </si>
  <si>
    <t>fort-st-james-d</t>
  </si>
  <si>
    <t>Fort St. James</t>
  </si>
  <si>
    <t>fort-st-john-c</t>
  </si>
  <si>
    <t>Fort St. John</t>
  </si>
  <si>
    <t>fraser-lake-v</t>
  </si>
  <si>
    <t>Fraser Lake</t>
  </si>
  <si>
    <t>fruitvale-v</t>
  </si>
  <si>
    <t>Fruitvale</t>
  </si>
  <si>
    <t>KOO</t>
  </si>
  <si>
    <t>gibsons-t</t>
  </si>
  <si>
    <t>Gibsons</t>
  </si>
  <si>
    <t>SUN</t>
  </si>
  <si>
    <t>gold-river-v</t>
  </si>
  <si>
    <t>Gold River</t>
  </si>
  <si>
    <t>golden-t</t>
  </si>
  <si>
    <t>Golden</t>
  </si>
  <si>
    <t>COL</t>
  </si>
  <si>
    <t>grand-forks-c</t>
  </si>
  <si>
    <t>Grand Forks</t>
  </si>
  <si>
    <t>granisle-v</t>
  </si>
  <si>
    <t>Granisle</t>
  </si>
  <si>
    <t>greenwood-c</t>
  </si>
  <si>
    <t>Greenwood</t>
  </si>
  <si>
    <t>harrison-hot-springs-v</t>
  </si>
  <si>
    <t>Harrison Hot Springs</t>
  </si>
  <si>
    <t>hazelton-v</t>
  </si>
  <si>
    <t>Hazelton</t>
  </si>
  <si>
    <t>KIT</t>
  </si>
  <si>
    <t>highlands-d</t>
  </si>
  <si>
    <t>Highlands</t>
  </si>
  <si>
    <t>hope-d</t>
  </si>
  <si>
    <t>Hope</t>
  </si>
  <si>
    <t>houston-d</t>
  </si>
  <si>
    <t>Houston</t>
  </si>
  <si>
    <t>hudson-s-hope-d</t>
  </si>
  <si>
    <t>Hudson's Hope</t>
  </si>
  <si>
    <t>invermere-d</t>
  </si>
  <si>
    <t>Invermere</t>
  </si>
  <si>
    <t>jumbo-glacier-v</t>
  </si>
  <si>
    <t>Jumbo Glacier</t>
  </si>
  <si>
    <t>kamloops-c</t>
  </si>
  <si>
    <t>Kamloops</t>
  </si>
  <si>
    <t>kaslo-v</t>
  </si>
  <si>
    <t>Kaslo</t>
  </si>
  <si>
    <t>kelowna-c</t>
  </si>
  <si>
    <t>Kelowna</t>
  </si>
  <si>
    <t>COK</t>
  </si>
  <si>
    <t>kent-d</t>
  </si>
  <si>
    <t>Kent</t>
  </si>
  <si>
    <t>keremeos-v</t>
  </si>
  <si>
    <t>Keremeos</t>
  </si>
  <si>
    <t>OKS</t>
  </si>
  <si>
    <t>kimberley-c</t>
  </si>
  <si>
    <t>Kimberley</t>
  </si>
  <si>
    <t>kitimat-d</t>
  </si>
  <si>
    <t>Kitimat</t>
  </si>
  <si>
    <t>ladysmith-t</t>
  </si>
  <si>
    <t>Ladysmith</t>
  </si>
  <si>
    <t>lake-country-d</t>
  </si>
  <si>
    <t>Lake Country</t>
  </si>
  <si>
    <t>lake-cowichan-t</t>
  </si>
  <si>
    <t>Lake Cowichan</t>
  </si>
  <si>
    <t>langford-c</t>
  </si>
  <si>
    <t>Langford</t>
  </si>
  <si>
    <t>langley-c</t>
  </si>
  <si>
    <t>Langley</t>
  </si>
  <si>
    <t>Langley (City)</t>
  </si>
  <si>
    <t>Langley | Langley - C</t>
  </si>
  <si>
    <t>langley-d</t>
  </si>
  <si>
    <t>Langley (District)</t>
  </si>
  <si>
    <t>Langley | Langley - D</t>
  </si>
  <si>
    <t>lantzville-d</t>
  </si>
  <si>
    <t>Lantzville</t>
  </si>
  <si>
    <t>NAN</t>
  </si>
  <si>
    <t>lillooet-d</t>
  </si>
  <si>
    <t>Lillooet</t>
  </si>
  <si>
    <t>SQL</t>
  </si>
  <si>
    <t>lions-bay-v</t>
  </si>
  <si>
    <t>Lions Bay</t>
  </si>
  <si>
    <t>logan-lake-d</t>
  </si>
  <si>
    <t>Logan Lake</t>
  </si>
  <si>
    <t>lumby-v</t>
  </si>
  <si>
    <t>Lumby</t>
  </si>
  <si>
    <t>lytton-v</t>
  </si>
  <si>
    <t>Lytton</t>
  </si>
  <si>
    <t>mackenzie-d</t>
  </si>
  <si>
    <t>Mackenzie</t>
  </si>
  <si>
    <t>FFG</t>
  </si>
  <si>
    <t>maple-ridge-c</t>
  </si>
  <si>
    <t>Maple Ridge</t>
  </si>
  <si>
    <t>masset-v</t>
  </si>
  <si>
    <t>Masset</t>
  </si>
  <si>
    <t>mcbride-v</t>
  </si>
  <si>
    <t>McBride</t>
  </si>
  <si>
    <t>merritt-c</t>
  </si>
  <si>
    <t>Merritt</t>
  </si>
  <si>
    <t>metchosin-d</t>
  </si>
  <si>
    <t>Metchosin</t>
  </si>
  <si>
    <t>midway-v</t>
  </si>
  <si>
    <t>Midway</t>
  </si>
  <si>
    <t>mission-c</t>
  </si>
  <si>
    <t>Mission</t>
  </si>
  <si>
    <t>montrose-v</t>
  </si>
  <si>
    <t>Montrose</t>
  </si>
  <si>
    <t>nakusp-v</t>
  </si>
  <si>
    <t>Nakusp</t>
  </si>
  <si>
    <t>nanaimo-c</t>
  </si>
  <si>
    <t>Nanaimo</t>
  </si>
  <si>
    <t>Nanaimo | Nanaimo - C</t>
  </si>
  <si>
    <t>nelson-c</t>
  </si>
  <si>
    <t>Nelson</t>
  </si>
  <si>
    <t>new-denver-v</t>
  </si>
  <si>
    <t>New Denver</t>
  </si>
  <si>
    <t>new-hazelton-d</t>
  </si>
  <si>
    <t>New Hazelton</t>
  </si>
  <si>
    <t>new-westminster-c</t>
  </si>
  <si>
    <t>New Westminster</t>
  </si>
  <si>
    <t>north-cowichan-d</t>
  </si>
  <si>
    <t>North Cowichan</t>
  </si>
  <si>
    <t>north-saanich-d</t>
  </si>
  <si>
    <t>North Saanich</t>
  </si>
  <si>
    <t>north-vancouver-c</t>
  </si>
  <si>
    <t>North Vancouver</t>
  </si>
  <si>
    <t>North Vancouver (City)</t>
  </si>
  <si>
    <t>North Vancouver | North Vancouver - C</t>
  </si>
  <si>
    <t>north-vancouver-d</t>
  </si>
  <si>
    <t>North Vancouver (District)</t>
  </si>
  <si>
    <t>North Vancouver | North Vancouver - D</t>
  </si>
  <si>
    <t>northern-rockies-d</t>
  </si>
  <si>
    <t>Northern Rockies</t>
  </si>
  <si>
    <t>Northern Rockies | Northern Rockies - REGM</t>
  </si>
  <si>
    <t>oak-bay-d</t>
  </si>
  <si>
    <t>Oak Bay</t>
  </si>
  <si>
    <t>oliver-t</t>
  </si>
  <si>
    <t>Oliver</t>
  </si>
  <si>
    <t>osoyoos-t</t>
  </si>
  <si>
    <t>Osoyoos</t>
  </si>
  <si>
    <t>parksville-c</t>
  </si>
  <si>
    <t>Parksville</t>
  </si>
  <si>
    <t>peachland-d</t>
  </si>
  <si>
    <t>Peachland</t>
  </si>
  <si>
    <t>pemberton-v</t>
  </si>
  <si>
    <t>Pemberton</t>
  </si>
  <si>
    <t>penticton-c</t>
  </si>
  <si>
    <t>Penticton</t>
  </si>
  <si>
    <t>pitt-meadows-c</t>
  </si>
  <si>
    <t>Pitt Meadows</t>
  </si>
  <si>
    <t>port-alberni-c</t>
  </si>
  <si>
    <t>Port Alberni</t>
  </si>
  <si>
    <t>ALB</t>
  </si>
  <si>
    <t>port-alice-v</t>
  </si>
  <si>
    <t>Port Alice</t>
  </si>
  <si>
    <t>port-clements-v</t>
  </si>
  <si>
    <t>Port Clements</t>
  </si>
  <si>
    <t>port-coquitlam-c</t>
  </si>
  <si>
    <t>Port Coquitlam</t>
  </si>
  <si>
    <t>port-edward-d</t>
  </si>
  <si>
    <t>Port Edward</t>
  </si>
  <si>
    <t>port-hardy-d</t>
  </si>
  <si>
    <t>Port Hardy</t>
  </si>
  <si>
    <t>port-mcneill-t</t>
  </si>
  <si>
    <t>Port McNeill</t>
  </si>
  <si>
    <t>port-moody-c</t>
  </si>
  <si>
    <t>Port Moody</t>
  </si>
  <si>
    <t>pouce-coupe-v</t>
  </si>
  <si>
    <t>Pouce Coupe</t>
  </si>
  <si>
    <t>powell-river-c</t>
  </si>
  <si>
    <t>Powell River</t>
  </si>
  <si>
    <t>qRD</t>
  </si>
  <si>
    <t>Powell River | Powell River - C</t>
  </si>
  <si>
    <t>prince-george-c</t>
  </si>
  <si>
    <t>Prince George</t>
  </si>
  <si>
    <t>prince-rupert-c</t>
  </si>
  <si>
    <t>Prince Rupert</t>
  </si>
  <si>
    <t>princeton-t</t>
  </si>
  <si>
    <t>Princeton</t>
  </si>
  <si>
    <t>qualicum-beach-t</t>
  </si>
  <si>
    <t>Qualicum Beach</t>
  </si>
  <si>
    <t>quesnel-c</t>
  </si>
  <si>
    <t>Quesnel</t>
  </si>
  <si>
    <t>radium-hot-springs-v</t>
  </si>
  <si>
    <t>Radium Hot Springs</t>
  </si>
  <si>
    <t>revelstoke-c</t>
  </si>
  <si>
    <t>Revelstoke</t>
  </si>
  <si>
    <t>richmond-c</t>
  </si>
  <si>
    <t>Richmond</t>
  </si>
  <si>
    <t>rossland-c</t>
  </si>
  <si>
    <t>Rossland</t>
  </si>
  <si>
    <t>saanich-d</t>
  </si>
  <si>
    <t>Saanich</t>
  </si>
  <si>
    <t>salmo-v</t>
  </si>
  <si>
    <t>Salmo</t>
  </si>
  <si>
    <t>salmon-arm-c</t>
  </si>
  <si>
    <t>Salmon Arm</t>
  </si>
  <si>
    <t>sayward-v</t>
  </si>
  <si>
    <t>Sayward</t>
  </si>
  <si>
    <t>sechelt-d</t>
  </si>
  <si>
    <t>Sechelt</t>
  </si>
  <si>
    <t>shishalh-nation-government-district-d</t>
  </si>
  <si>
    <t>shíshálh Nation Government District</t>
  </si>
  <si>
    <t>Sechelt Indian Government | shíshálh Nation Government District</t>
  </si>
  <si>
    <t>sicamous-d</t>
  </si>
  <si>
    <t>Sicamous</t>
  </si>
  <si>
    <t>sidney-t</t>
  </si>
  <si>
    <t>Sidney</t>
  </si>
  <si>
    <t>silverton-v</t>
  </si>
  <si>
    <t>Silverton</t>
  </si>
  <si>
    <t>slocan-v</t>
  </si>
  <si>
    <t>Slocan</t>
  </si>
  <si>
    <t>smithers-t</t>
  </si>
  <si>
    <t>Smithers</t>
  </si>
  <si>
    <t>sooke-d</t>
  </si>
  <si>
    <t>Sooke</t>
  </si>
  <si>
    <t>spallumcheen-d</t>
  </si>
  <si>
    <t>Spallumcheen</t>
  </si>
  <si>
    <t>sparwood-d</t>
  </si>
  <si>
    <t>Sparwood</t>
  </si>
  <si>
    <t>squamish-d</t>
  </si>
  <si>
    <t>Squamish</t>
  </si>
  <si>
    <t>stewart-d</t>
  </si>
  <si>
    <t>Stewart</t>
  </si>
  <si>
    <t>summerland-d</t>
  </si>
  <si>
    <t>Summerland</t>
  </si>
  <si>
    <t>sun-peaks-v</t>
  </si>
  <si>
    <t>Sun Peaks</t>
  </si>
  <si>
    <t>surrey-c</t>
  </si>
  <si>
    <t>Surrey</t>
  </si>
  <si>
    <t>tahsis-v</t>
  </si>
  <si>
    <t>Tahsis</t>
  </si>
  <si>
    <t>taylor-d</t>
  </si>
  <si>
    <t>Taylor</t>
  </si>
  <si>
    <t>telkwa-v</t>
  </si>
  <si>
    <t>Telkwa</t>
  </si>
  <si>
    <t>terrace-c</t>
  </si>
  <si>
    <t>Terrace</t>
  </si>
  <si>
    <t>tofino-d</t>
  </si>
  <si>
    <t>Tofino</t>
  </si>
  <si>
    <t>trail-c</t>
  </si>
  <si>
    <t>Trail</t>
  </si>
  <si>
    <t>tumbler-ridge-d</t>
  </si>
  <si>
    <t>Tumbler Ridge</t>
  </si>
  <si>
    <t>ucluelet-d</t>
  </si>
  <si>
    <t>Ucluelet</t>
  </si>
  <si>
    <t>valemount-v</t>
  </si>
  <si>
    <t>Valemount</t>
  </si>
  <si>
    <t>vancouver-c</t>
  </si>
  <si>
    <t>Vancouver</t>
  </si>
  <si>
    <t>Vancouver | Vancouver1</t>
  </si>
  <si>
    <t>vanderhoof-d</t>
  </si>
  <si>
    <t>Vanderhoof</t>
  </si>
  <si>
    <t>vernon-c</t>
  </si>
  <si>
    <t>Vernon</t>
  </si>
  <si>
    <t>victoria-c</t>
  </si>
  <si>
    <t>Victoria</t>
  </si>
  <si>
    <t>view-royal-t</t>
  </si>
  <si>
    <t>View Royal</t>
  </si>
  <si>
    <t>warfield-v</t>
  </si>
  <si>
    <t>Warfield</t>
  </si>
  <si>
    <t>wells-d</t>
  </si>
  <si>
    <t>Wells</t>
  </si>
  <si>
    <t>west-kelowna-c</t>
  </si>
  <si>
    <t>West Kelowna</t>
  </si>
  <si>
    <t>west-vancouver-d</t>
  </si>
  <si>
    <t>West Vancouver</t>
  </si>
  <si>
    <t>whistler-d</t>
  </si>
  <si>
    <t>Whistler</t>
  </si>
  <si>
    <t>white-rock-c</t>
  </si>
  <si>
    <t>White Rock</t>
  </si>
  <si>
    <t>williams-lake-c</t>
  </si>
  <si>
    <t>Williams Lake</t>
  </si>
  <si>
    <t>zeballos-v</t>
  </si>
  <si>
    <t>Zeballos</t>
  </si>
  <si>
    <t>year</t>
  </si>
  <si>
    <t>municipality_year</t>
  </si>
  <si>
    <t>population</t>
  </si>
  <si>
    <t>population_published</t>
  </si>
  <si>
    <t>population_repaired</t>
  </si>
  <si>
    <t>total_revenue</t>
  </si>
  <si>
    <t>taxation</t>
  </si>
  <si>
    <t>sale_of_services</t>
  </si>
  <si>
    <t>government_transfers</t>
  </si>
  <si>
    <t>investment_income</t>
  </si>
  <si>
    <t>developer_contributions</t>
  </si>
  <si>
    <t>own_source_revenue</t>
  </si>
  <si>
    <t>total_expenses</t>
  </si>
  <si>
    <t>amortization</t>
  </si>
  <si>
    <t>cash_expenses</t>
  </si>
  <si>
    <t>general_government</t>
  </si>
  <si>
    <t>protective_services</t>
  </si>
  <si>
    <t>transportation</t>
  </si>
  <si>
    <t>parks_recreation</t>
  </si>
  <si>
    <t>water_services</t>
  </si>
  <si>
    <t>sewer_services</t>
  </si>
  <si>
    <t>annual_surplus</t>
  </si>
  <si>
    <t>capital_acquisitions</t>
  </si>
  <si>
    <t>cash_and_investments</t>
  </si>
  <si>
    <t>total_financial_assets</t>
  </si>
  <si>
    <t>total_liabilities</t>
  </si>
  <si>
    <t>net_financial_assets</t>
  </si>
  <si>
    <t>accumulated_surplus</t>
  </si>
  <si>
    <t>operating_capital_surplus</t>
  </si>
  <si>
    <t>statutory_reserves</t>
  </si>
  <si>
    <t>financial_reserves</t>
  </si>
  <si>
    <t>long_term_debt</t>
  </si>
  <si>
    <t>debt_issued</t>
  </si>
  <si>
    <t>debt_repaid</t>
  </si>
  <si>
    <t>interest_expense</t>
  </si>
  <si>
    <t>revenue_for_limit</t>
  </si>
  <si>
    <t>liability_servicing_limit</t>
  </si>
  <si>
    <t>debt_servicing_cost</t>
  </si>
  <si>
    <t>servicing_capacity</t>
  </si>
  <si>
    <t>assessed_value</t>
  </si>
  <si>
    <t>residential_assessment</t>
  </si>
  <si>
    <t>municipal_property_tax</t>
  </si>
  <si>
    <t>total_taxes_and_charges</t>
  </si>
  <si>
    <t>house_value</t>
  </si>
  <si>
    <t>house_municipal_tax</t>
  </si>
  <si>
    <t>house_total_charges</t>
  </si>
  <si>
    <t>tca_cost</t>
  </si>
  <si>
    <t>tca_net_book_value</t>
  </si>
  <si>
    <t>tca_additions</t>
  </si>
  <si>
    <t>tca_additions_3yr</t>
  </si>
  <si>
    <t>replacement_value</t>
  </si>
  <si>
    <t>annual_replacement_need</t>
  </si>
  <si>
    <t>amp_coverage</t>
  </si>
  <si>
    <t>own_source_share</t>
  </si>
  <si>
    <t>surplus_ratio</t>
  </si>
  <si>
    <t>limit_used</t>
  </si>
  <si>
    <t>debt_service_ratio</t>
  </si>
  <si>
    <t>reserves_to_cash_expenses</t>
  </si>
  <si>
    <t>asset_consumption_ratio</t>
  </si>
  <si>
    <t>replacement_to_cost</t>
  </si>
  <si>
    <t>reported_need_rate</t>
  </si>
  <si>
    <t>asset_data_quality</t>
  </si>
  <si>
    <t>renewal_need</t>
  </si>
  <si>
    <t>reinvestment_ratio</t>
  </si>
  <si>
    <t>annual_renewal_gap</t>
  </si>
  <si>
    <t>effective_municipal_rate</t>
  </si>
  <si>
    <t>house_municipal_share</t>
  </si>
  <si>
    <t>revenue_per_capita</t>
  </si>
  <si>
    <t>expenses_per_capita</t>
  </si>
  <si>
    <t>municipal_tax_per_capita</t>
  </si>
  <si>
    <t>debt_per_capita</t>
  </si>
  <si>
    <t>reserves_per_capita</t>
  </si>
  <si>
    <t>replacement_value_per_capita</t>
  </si>
  <si>
    <t>100-mile-house-d:2019</t>
  </si>
  <si>
    <t>not reported</t>
  </si>
  <si>
    <t>100-mile-house-d:2020</t>
  </si>
  <si>
    <t>100-mile-house-d:2021</t>
  </si>
  <si>
    <t>100-mile-house-d:2022</t>
  </si>
  <si>
    <t>100-mile-house-d:2023</t>
  </si>
  <si>
    <t>100-mile-house-d:2024</t>
  </si>
  <si>
    <t>plausible</t>
  </si>
  <si>
    <t>abbotsford-c:2019</t>
  </si>
  <si>
    <t>abbotsford-c:2020</t>
  </si>
  <si>
    <t>abbotsford-c:2021</t>
  </si>
  <si>
    <t>abbotsford-c:2022</t>
  </si>
  <si>
    <t>abbotsford-c:2023</t>
  </si>
  <si>
    <t>abbotsford-c:2024</t>
  </si>
  <si>
    <t>alert-bay-v:2019</t>
  </si>
  <si>
    <t>alert-bay-v:2020</t>
  </si>
  <si>
    <t>alert-bay-v:2021</t>
  </si>
  <si>
    <t>alert-bay-v:2022</t>
  </si>
  <si>
    <t>alert-bay-v:2023</t>
  </si>
  <si>
    <t>alert-bay-v:2024</t>
  </si>
  <si>
    <t>anmore-v:2019</t>
  </si>
  <si>
    <t>anmore-v:2020</t>
  </si>
  <si>
    <t>replacement value implausible</t>
  </si>
  <si>
    <t>anmore-v:2021</t>
  </si>
  <si>
    <t>anmore-v:2022</t>
  </si>
  <si>
    <t>anmore-v:2023</t>
  </si>
  <si>
    <t>anmore-v:2024</t>
  </si>
  <si>
    <t>armstrong-c:2019</t>
  </si>
  <si>
    <t>armstrong-c:2020</t>
  </si>
  <si>
    <t>armstrong-c:2021</t>
  </si>
  <si>
    <t>armstrong-c:2022</t>
  </si>
  <si>
    <t>armstrong-c:2023</t>
  </si>
  <si>
    <t>armstrong-c:2024</t>
  </si>
  <si>
    <t>ashcroft-v:2019</t>
  </si>
  <si>
    <t>ashcroft-v:2020</t>
  </si>
  <si>
    <t>ashcroft-v:2021</t>
  </si>
  <si>
    <t>ashcroft-v:2022</t>
  </si>
  <si>
    <t>ashcroft-v:2023</t>
  </si>
  <si>
    <t>ashcroft-v:2024</t>
  </si>
  <si>
    <t>barriere-d:2019</t>
  </si>
  <si>
    <t>barriere-d:2020</t>
  </si>
  <si>
    <t>barriere-d:2021</t>
  </si>
  <si>
    <t>barriere-d:2022</t>
  </si>
  <si>
    <t>barriere-d:2023</t>
  </si>
  <si>
    <t>barriere-d:2024</t>
  </si>
  <si>
    <t>belcarra-v:2019</t>
  </si>
  <si>
    <t>belcarra-v:2020</t>
  </si>
  <si>
    <t>belcarra-v:2021</t>
  </si>
  <si>
    <t>reported need implausible</t>
  </si>
  <si>
    <t>belcarra-v:2022</t>
  </si>
  <si>
    <t>belcarra-v:2023</t>
  </si>
  <si>
    <t>belcarra-v:2024</t>
  </si>
  <si>
    <t>bowen-island-d:2019</t>
  </si>
  <si>
    <t>bowen-island-d:2020</t>
  </si>
  <si>
    <t>bowen-island-d:2021</t>
  </si>
  <si>
    <t>bowen-island-d:2022</t>
  </si>
  <si>
    <t>bowen-island-d:2023</t>
  </si>
  <si>
    <t>bowen-island-d:2024</t>
  </si>
  <si>
    <t>burnaby-c:2019</t>
  </si>
  <si>
    <t>burnaby-c:2020</t>
  </si>
  <si>
    <t>burnaby-c:2021</t>
  </si>
  <si>
    <t>burnaby-c:2022</t>
  </si>
  <si>
    <t>burnaby-c:2023</t>
  </si>
  <si>
    <t>burnaby-c:2024</t>
  </si>
  <si>
    <t>burns-lake-v:2019</t>
  </si>
  <si>
    <t>burns-lake-v:2020</t>
  </si>
  <si>
    <t>burns-lake-v:2021</t>
  </si>
  <si>
    <t>burns-lake-v:2022</t>
  </si>
  <si>
    <t>burns-lake-v:2023</t>
  </si>
  <si>
    <t>burns-lake-v:2024</t>
  </si>
  <si>
    <t>cache-creek-v:2019</t>
  </si>
  <si>
    <t>cache-creek-v:2020</t>
  </si>
  <si>
    <t>cache-creek-v:2021</t>
  </si>
  <si>
    <t>cache-creek-v:2022</t>
  </si>
  <si>
    <t>cache-creek-v:2023</t>
  </si>
  <si>
    <t>cache-creek-v:2024</t>
  </si>
  <si>
    <t>campbell-river-c:2019</t>
  </si>
  <si>
    <t>campbell-river-c:2020</t>
  </si>
  <si>
    <t>campbell-river-c:2021</t>
  </si>
  <si>
    <t>campbell-river-c:2022</t>
  </si>
  <si>
    <t>campbell-river-c:2023</t>
  </si>
  <si>
    <t>campbell-river-c:2024</t>
  </si>
  <si>
    <t>canal-flats-v:2019</t>
  </si>
  <si>
    <t>canal-flats-v:2020</t>
  </si>
  <si>
    <t>canal-flats-v:2021</t>
  </si>
  <si>
    <t>canal-flats-v:2022</t>
  </si>
  <si>
    <t>canal-flats-v:2023</t>
  </si>
  <si>
    <t>canal-flats-v:2024</t>
  </si>
  <si>
    <t>castlegar-c:2019</t>
  </si>
  <si>
    <t>castlegar-c:2020</t>
  </si>
  <si>
    <t>castlegar-c:2021</t>
  </si>
  <si>
    <t>castlegar-c:2022</t>
  </si>
  <si>
    <t>castlegar-c:2023</t>
  </si>
  <si>
    <t>castlegar-c:2024</t>
  </si>
  <si>
    <t>central-saanich-d:2019</t>
  </si>
  <si>
    <t>central-saanich-d:2020</t>
  </si>
  <si>
    <t>central-saanich-d:2021</t>
  </si>
  <si>
    <t>central-saanich-d:2022</t>
  </si>
  <si>
    <t>central-saanich-d:2023</t>
  </si>
  <si>
    <t>central-saanich-d:2024</t>
  </si>
  <si>
    <t>chase-v:2019</t>
  </si>
  <si>
    <t>chase-v:2020</t>
  </si>
  <si>
    <t>chase-v:2021</t>
  </si>
  <si>
    <t>chase-v:2022</t>
  </si>
  <si>
    <t>chase-v:2023</t>
  </si>
  <si>
    <t>chase-v:2024</t>
  </si>
  <si>
    <t>chetwynd-d:2019</t>
  </si>
  <si>
    <t>chetwynd-d:2020</t>
  </si>
  <si>
    <t>chetwynd-d:2021</t>
  </si>
  <si>
    <t>chetwynd-d:2022</t>
  </si>
  <si>
    <t>chetwynd-d:2023</t>
  </si>
  <si>
    <t>chetwynd-d:2024</t>
  </si>
  <si>
    <t>chilliwack-c:2019</t>
  </si>
  <si>
    <t>chilliwack-c:2020</t>
  </si>
  <si>
    <t>chilliwack-c:2021</t>
  </si>
  <si>
    <t>chilliwack-c:2022</t>
  </si>
  <si>
    <t>chilliwack-c:2023</t>
  </si>
  <si>
    <t>chilliwack-c:2024</t>
  </si>
  <si>
    <t>clearwater-d:2019</t>
  </si>
  <si>
    <t>clearwater-d:2020</t>
  </si>
  <si>
    <t>clearwater-d:2021</t>
  </si>
  <si>
    <t>clearwater-d:2022</t>
  </si>
  <si>
    <t>clearwater-d:2023</t>
  </si>
  <si>
    <t>clearwater-d:2024</t>
  </si>
  <si>
    <t>clinton-v:2019</t>
  </si>
  <si>
    <t>clinton-v:2020</t>
  </si>
  <si>
    <t>clinton-v:2021</t>
  </si>
  <si>
    <t>clinton-v:2022</t>
  </si>
  <si>
    <t>clinton-v:2023</t>
  </si>
  <si>
    <t>clinton-v:2024</t>
  </si>
  <si>
    <t>coldstream-d:2019</t>
  </si>
  <si>
    <t>coldstream-d:2020</t>
  </si>
  <si>
    <t>coldstream-d:2021</t>
  </si>
  <si>
    <t>coldstream-d:2022</t>
  </si>
  <si>
    <t>coldstream-d:2023</t>
  </si>
  <si>
    <t>coldstream-d:2024</t>
  </si>
  <si>
    <t>colwood-c:2019</t>
  </si>
  <si>
    <t>colwood-c:2020</t>
  </si>
  <si>
    <t>colwood-c:2021</t>
  </si>
  <si>
    <t>colwood-c:2022</t>
  </si>
  <si>
    <t>colwood-c:2023</t>
  </si>
  <si>
    <t>colwood-c:2024</t>
  </si>
  <si>
    <t>comox-t:2019</t>
  </si>
  <si>
    <t>comox-t:2020</t>
  </si>
  <si>
    <t>comox-t:2021</t>
  </si>
  <si>
    <t>comox-t:2022</t>
  </si>
  <si>
    <t>comox-t:2023</t>
  </si>
  <si>
    <t>comox-t:2024</t>
  </si>
  <si>
    <t>coquitlam-c:2019</t>
  </si>
  <si>
    <t>coquitlam-c:2020</t>
  </si>
  <si>
    <t>coquitlam-c:2021</t>
  </si>
  <si>
    <t>coquitlam-c:2022</t>
  </si>
  <si>
    <t>coquitlam-c:2023</t>
  </si>
  <si>
    <t>coquitlam-c:2024</t>
  </si>
  <si>
    <t>courtenay-c:2019</t>
  </si>
  <si>
    <t>courtenay-c:2020</t>
  </si>
  <si>
    <t>courtenay-c:2021</t>
  </si>
  <si>
    <t>courtenay-c:2022</t>
  </si>
  <si>
    <t>courtenay-c:2023</t>
  </si>
  <si>
    <t>courtenay-c:2024</t>
  </si>
  <si>
    <t>cranbrook-c:2019</t>
  </si>
  <si>
    <t>cranbrook-c:2020</t>
  </si>
  <si>
    <t>cranbrook-c:2021</t>
  </si>
  <si>
    <t>cranbrook-c:2022</t>
  </si>
  <si>
    <t>cranbrook-c:2023</t>
  </si>
  <si>
    <t>cranbrook-c:2024</t>
  </si>
  <si>
    <t>creston-t:2019</t>
  </si>
  <si>
    <t>creston-t:2020</t>
  </si>
  <si>
    <t>creston-t:2021</t>
  </si>
  <si>
    <t>creston-t:2022</t>
  </si>
  <si>
    <t>creston-t:2023</t>
  </si>
  <si>
    <t>creston-t:2024</t>
  </si>
  <si>
    <t>cumberland-v:2019</t>
  </si>
  <si>
    <t>cumberland-v:2020</t>
  </si>
  <si>
    <t>cumberland-v:2021</t>
  </si>
  <si>
    <t>cumberland-v:2022</t>
  </si>
  <si>
    <t>cumberland-v:2023</t>
  </si>
  <si>
    <t>cumberland-v:2024</t>
  </si>
  <si>
    <t>daajing-giids-v:2019</t>
  </si>
  <si>
    <t>daajing-giids-v:2020</t>
  </si>
  <si>
    <t>daajing-giids-v:2021</t>
  </si>
  <si>
    <t>daajing-giids-v:2022</t>
  </si>
  <si>
    <t>daajing-giids-v:2023</t>
  </si>
  <si>
    <t>daajing-giids-v:2024</t>
  </si>
  <si>
    <t>dawson-creek-c:2019</t>
  </si>
  <si>
    <t>dawson-creek-c:2020</t>
  </si>
  <si>
    <t>dawson-creek-c:2021</t>
  </si>
  <si>
    <t>dawson-creek-c:2022</t>
  </si>
  <si>
    <t>dawson-creek-c:2023</t>
  </si>
  <si>
    <t>dawson-creek-c:2024</t>
  </si>
  <si>
    <t>delta-c:2019</t>
  </si>
  <si>
    <t>delta-c:2020</t>
  </si>
  <si>
    <t>delta-c:2021</t>
  </si>
  <si>
    <t>delta-c:2022</t>
  </si>
  <si>
    <t>delta-c:2023</t>
  </si>
  <si>
    <t>delta-c:2024</t>
  </si>
  <si>
    <t>duncan-c:2019</t>
  </si>
  <si>
    <t>duncan-c:2020</t>
  </si>
  <si>
    <t>duncan-c:2021</t>
  </si>
  <si>
    <t>duncan-c:2022</t>
  </si>
  <si>
    <t>duncan-c:2023</t>
  </si>
  <si>
    <t>duncan-c:2024</t>
  </si>
  <si>
    <t>elkford-d:2019</t>
  </si>
  <si>
    <t>elkford-d:2020</t>
  </si>
  <si>
    <t>elkford-d:2021</t>
  </si>
  <si>
    <t>elkford-d:2022</t>
  </si>
  <si>
    <t>elkford-d:2023</t>
  </si>
  <si>
    <t>elkford-d:2024</t>
  </si>
  <si>
    <t>enderby-c:2019</t>
  </si>
  <si>
    <t>enderby-c:2020</t>
  </si>
  <si>
    <t>enderby-c:2021</t>
  </si>
  <si>
    <t>enderby-c:2022</t>
  </si>
  <si>
    <t>enderby-c:2023</t>
  </si>
  <si>
    <t>enderby-c:2024</t>
  </si>
  <si>
    <t>esquimalt-d:2019</t>
  </si>
  <si>
    <t>esquimalt-d:2020</t>
  </si>
  <si>
    <t>esquimalt-d:2021</t>
  </si>
  <si>
    <t>esquimalt-d:2022</t>
  </si>
  <si>
    <t>esquimalt-d:2023</t>
  </si>
  <si>
    <t>esquimalt-d:2024</t>
  </si>
  <si>
    <t>fernie-c:2019</t>
  </si>
  <si>
    <t>fernie-c:2020</t>
  </si>
  <si>
    <t>fernie-c:2021</t>
  </si>
  <si>
    <t>fernie-c:2022</t>
  </si>
  <si>
    <t>fernie-c:2023</t>
  </si>
  <si>
    <t>fernie-c:2024</t>
  </si>
  <si>
    <t>fort-st-james-d:2019</t>
  </si>
  <si>
    <t>fort-st-james-d:2020</t>
  </si>
  <si>
    <t>fort-st-james-d:2021</t>
  </si>
  <si>
    <t>fort-st-james-d:2022</t>
  </si>
  <si>
    <t>fort-st-james-d:2023</t>
  </si>
  <si>
    <t>fort-st-james-d:2024</t>
  </si>
  <si>
    <t>fort-st-john-c:2019</t>
  </si>
  <si>
    <t>fort-st-john-c:2020</t>
  </si>
  <si>
    <t>fort-st-john-c:2021</t>
  </si>
  <si>
    <t>fort-st-john-c:2022</t>
  </si>
  <si>
    <t>fort-st-john-c:2023</t>
  </si>
  <si>
    <t>fort-st-john-c:2024</t>
  </si>
  <si>
    <t>fraser-lake-v:2019</t>
  </si>
  <si>
    <t>fraser-lake-v:2020</t>
  </si>
  <si>
    <t>fraser-lake-v:2021</t>
  </si>
  <si>
    <t>fraser-lake-v:2022</t>
  </si>
  <si>
    <t>fraser-lake-v:2023</t>
  </si>
  <si>
    <t>fraser-lake-v:2024</t>
  </si>
  <si>
    <t>fruitvale-v:2019</t>
  </si>
  <si>
    <t>fruitvale-v:2020</t>
  </si>
  <si>
    <t>fruitvale-v:2021</t>
  </si>
  <si>
    <t>fruitvale-v:2022</t>
  </si>
  <si>
    <t>fruitvale-v:2023</t>
  </si>
  <si>
    <t>fruitvale-v:2024</t>
  </si>
  <si>
    <t>gibsons-t:2019</t>
  </si>
  <si>
    <t>gibsons-t:2020</t>
  </si>
  <si>
    <t>gibsons-t:2021</t>
  </si>
  <si>
    <t>gibsons-t:2022</t>
  </si>
  <si>
    <t>gibsons-t:2023</t>
  </si>
  <si>
    <t>gibsons-t:2024</t>
  </si>
  <si>
    <t>gold-river-v:2019</t>
  </si>
  <si>
    <t>gold-river-v:2020</t>
  </si>
  <si>
    <t>gold-river-v:2021</t>
  </si>
  <si>
    <t>gold-river-v:2022</t>
  </si>
  <si>
    <t>gold-river-v:2023</t>
  </si>
  <si>
    <t>gold-river-v:2024</t>
  </si>
  <si>
    <t>golden-t:2019</t>
  </si>
  <si>
    <t>golden-t:2020</t>
  </si>
  <si>
    <t>golden-t:2021</t>
  </si>
  <si>
    <t>golden-t:2022</t>
  </si>
  <si>
    <t>golden-t:2023</t>
  </si>
  <si>
    <t>golden-t:2024</t>
  </si>
  <si>
    <t>grand-forks-c:2019</t>
  </si>
  <si>
    <t>grand-forks-c:2020</t>
  </si>
  <si>
    <t>grand-forks-c:2021</t>
  </si>
  <si>
    <t>grand-forks-c:2022</t>
  </si>
  <si>
    <t>grand-forks-c:2023</t>
  </si>
  <si>
    <t>grand-forks-c:2024</t>
  </si>
  <si>
    <t>granisle-v:2019</t>
  </si>
  <si>
    <t>granisle-v:2020</t>
  </si>
  <si>
    <t>granisle-v:2021</t>
  </si>
  <si>
    <t>granisle-v:2022</t>
  </si>
  <si>
    <t>granisle-v:2023</t>
  </si>
  <si>
    <t>granisle-v:2024</t>
  </si>
  <si>
    <t>greenwood-c:2019</t>
  </si>
  <si>
    <t>greenwood-c:2020</t>
  </si>
  <si>
    <t>greenwood-c:2021</t>
  </si>
  <si>
    <t>greenwood-c:2022</t>
  </si>
  <si>
    <t>greenwood-c:2023</t>
  </si>
  <si>
    <t>greenwood-c:2024</t>
  </si>
  <si>
    <t>harrison-hot-springs-v:2019</t>
  </si>
  <si>
    <t>harrison-hot-springs-v:2020</t>
  </si>
  <si>
    <t>harrison-hot-springs-v:2021</t>
  </si>
  <si>
    <t>harrison-hot-springs-v:2022</t>
  </si>
  <si>
    <t>harrison-hot-springs-v:2023</t>
  </si>
  <si>
    <t>harrison-hot-springs-v:2024</t>
  </si>
  <si>
    <t>hazelton-v:2019</t>
  </si>
  <si>
    <t>hazelton-v:2020</t>
  </si>
  <si>
    <t>hazelton-v:2021</t>
  </si>
  <si>
    <t>hazelton-v:2022</t>
  </si>
  <si>
    <t>hazelton-v:2023</t>
  </si>
  <si>
    <t>hazelton-v:2024</t>
  </si>
  <si>
    <t>highlands-d:2019</t>
  </si>
  <si>
    <t>highlands-d:2020</t>
  </si>
  <si>
    <t>highlands-d:2021</t>
  </si>
  <si>
    <t>highlands-d:2022</t>
  </si>
  <si>
    <t>highlands-d:2023</t>
  </si>
  <si>
    <t>highlands-d:2024</t>
  </si>
  <si>
    <t>hope-d:2019</t>
  </si>
  <si>
    <t>hope-d:2020</t>
  </si>
  <si>
    <t>hope-d:2021</t>
  </si>
  <si>
    <t>hope-d:2022</t>
  </si>
  <si>
    <t>hope-d:2023</t>
  </si>
  <si>
    <t>hope-d:2024</t>
  </si>
  <si>
    <t>houston-d:2019</t>
  </si>
  <si>
    <t>houston-d:2020</t>
  </si>
  <si>
    <t>houston-d:2021</t>
  </si>
  <si>
    <t>houston-d:2022</t>
  </si>
  <si>
    <t>houston-d:2023</t>
  </si>
  <si>
    <t>houston-d:2024</t>
  </si>
  <si>
    <t>hudson-s-hope-d:2019</t>
  </si>
  <si>
    <t>hudson-s-hope-d:2020</t>
  </si>
  <si>
    <t>hudson-s-hope-d:2021</t>
  </si>
  <si>
    <t>hudson-s-hope-d:2022</t>
  </si>
  <si>
    <t>hudson-s-hope-d:2023</t>
  </si>
  <si>
    <t>hudson-s-hope-d:2024</t>
  </si>
  <si>
    <t>invermere-d:2019</t>
  </si>
  <si>
    <t>invermere-d:2020</t>
  </si>
  <si>
    <t>invermere-d:2021</t>
  </si>
  <si>
    <t>invermere-d:2022</t>
  </si>
  <si>
    <t>invermere-d:2023</t>
  </si>
  <si>
    <t>invermere-d:2024</t>
  </si>
  <si>
    <t>jumbo-glacier-v:2019</t>
  </si>
  <si>
    <t>jumbo-glacier-v:2020</t>
  </si>
  <si>
    <t>kamloops-c:2019</t>
  </si>
  <si>
    <t>kamloops-c:2020</t>
  </si>
  <si>
    <t>kamloops-c:2021</t>
  </si>
  <si>
    <t>kamloops-c:2022</t>
  </si>
  <si>
    <t>kamloops-c:2023</t>
  </si>
  <si>
    <t>kamloops-c:2024</t>
  </si>
  <si>
    <t>kaslo-v:2019</t>
  </si>
  <si>
    <t>kaslo-v:2020</t>
  </si>
  <si>
    <t>kaslo-v:2021</t>
  </si>
  <si>
    <t>kaslo-v:2022</t>
  </si>
  <si>
    <t>kaslo-v:2023</t>
  </si>
  <si>
    <t>kaslo-v:2024</t>
  </si>
  <si>
    <t>kelowna-c:2019</t>
  </si>
  <si>
    <t>kelowna-c:2020</t>
  </si>
  <si>
    <t>kelowna-c:2021</t>
  </si>
  <si>
    <t>kelowna-c:2022</t>
  </si>
  <si>
    <t>kelowna-c:2023</t>
  </si>
  <si>
    <t>kelowna-c:2024</t>
  </si>
  <si>
    <t>kent-d:2019</t>
  </si>
  <si>
    <t>kent-d:2020</t>
  </si>
  <si>
    <t>kent-d:2021</t>
  </si>
  <si>
    <t>kent-d:2022</t>
  </si>
  <si>
    <t>kent-d:2023</t>
  </si>
  <si>
    <t>kent-d:2024</t>
  </si>
  <si>
    <t>keremeos-v:2019</t>
  </si>
  <si>
    <t>keremeos-v:2020</t>
  </si>
  <si>
    <t>keremeos-v:2021</t>
  </si>
  <si>
    <t>keremeos-v:2022</t>
  </si>
  <si>
    <t>keremeos-v:2023</t>
  </si>
  <si>
    <t>keremeos-v:2024</t>
  </si>
  <si>
    <t>kimberley-c:2019</t>
  </si>
  <si>
    <t>kimberley-c:2020</t>
  </si>
  <si>
    <t>kimberley-c:2021</t>
  </si>
  <si>
    <t>kimberley-c:2022</t>
  </si>
  <si>
    <t>kimberley-c:2023</t>
  </si>
  <si>
    <t>kimberley-c:2024</t>
  </si>
  <si>
    <t>kitimat-d:2019</t>
  </si>
  <si>
    <t>kitimat-d:2020</t>
  </si>
  <si>
    <t>kitimat-d:2021</t>
  </si>
  <si>
    <t>kitimat-d:2022</t>
  </si>
  <si>
    <t>kitimat-d:2023</t>
  </si>
  <si>
    <t>kitimat-d:2024</t>
  </si>
  <si>
    <t>ladysmith-t:2019</t>
  </si>
  <si>
    <t>ladysmith-t:2020</t>
  </si>
  <si>
    <t>ladysmith-t:2021</t>
  </si>
  <si>
    <t>ladysmith-t:2022</t>
  </si>
  <si>
    <t>ladysmith-t:2023</t>
  </si>
  <si>
    <t>ladysmith-t:2024</t>
  </si>
  <si>
    <t>lake-country-d:2019</t>
  </si>
  <si>
    <t>lake-country-d:2020</t>
  </si>
  <si>
    <t>lake-country-d:2021</t>
  </si>
  <si>
    <t>lake-country-d:2022</t>
  </si>
  <si>
    <t>lake-country-d:2023</t>
  </si>
  <si>
    <t>lake-country-d:2024</t>
  </si>
  <si>
    <t>lake-cowichan-t:2019</t>
  </si>
  <si>
    <t>lake-cowichan-t:2020</t>
  </si>
  <si>
    <t>lake-cowichan-t:2021</t>
  </si>
  <si>
    <t>lake-cowichan-t:2022</t>
  </si>
  <si>
    <t>lake-cowichan-t:2023</t>
  </si>
  <si>
    <t>lake-cowichan-t:2024</t>
  </si>
  <si>
    <t>langford-c:2019</t>
  </si>
  <si>
    <t>langford-c:2020</t>
  </si>
  <si>
    <t>langford-c:2021</t>
  </si>
  <si>
    <t>langford-c:2022</t>
  </si>
  <si>
    <t>langford-c:2023</t>
  </si>
  <si>
    <t>langford-c:2024</t>
  </si>
  <si>
    <t>langley-c:2019</t>
  </si>
  <si>
    <t>langley-c:2020</t>
  </si>
  <si>
    <t>langley-c:2021</t>
  </si>
  <si>
    <t>langley-c:2022</t>
  </si>
  <si>
    <t>langley-c:2023</t>
  </si>
  <si>
    <t>langley-c:2024</t>
  </si>
  <si>
    <t>langley-d:2019</t>
  </si>
  <si>
    <t>langley-d:2020</t>
  </si>
  <si>
    <t>langley-d:2021</t>
  </si>
  <si>
    <t>langley-d:2022</t>
  </si>
  <si>
    <t>langley-d:2023</t>
  </si>
  <si>
    <t>langley-d:2024</t>
  </si>
  <si>
    <t>lantzville-d:2019</t>
  </si>
  <si>
    <t>lantzville-d:2020</t>
  </si>
  <si>
    <t>lantzville-d:2021</t>
  </si>
  <si>
    <t>lantzville-d:2022</t>
  </si>
  <si>
    <t>lantzville-d:2023</t>
  </si>
  <si>
    <t>lantzville-d:2024</t>
  </si>
  <si>
    <t>lillooet-d:2019</t>
  </si>
  <si>
    <t>lillooet-d:2020</t>
  </si>
  <si>
    <t>lillooet-d:2021</t>
  </si>
  <si>
    <t>lillooet-d:2022</t>
  </si>
  <si>
    <t>lillooet-d:2023</t>
  </si>
  <si>
    <t>lillooet-d:2024</t>
  </si>
  <si>
    <t>lions-bay-v:2019</t>
  </si>
  <si>
    <t>lions-bay-v:2020</t>
  </si>
  <si>
    <t>lions-bay-v:2021</t>
  </si>
  <si>
    <t>lions-bay-v:2022</t>
  </si>
  <si>
    <t>lions-bay-v:2023</t>
  </si>
  <si>
    <t>lions-bay-v:2024</t>
  </si>
  <si>
    <t>logan-lake-d:2019</t>
  </si>
  <si>
    <t>logan-lake-d:2020</t>
  </si>
  <si>
    <t>logan-lake-d:2021</t>
  </si>
  <si>
    <t>logan-lake-d:2022</t>
  </si>
  <si>
    <t>logan-lake-d:2023</t>
  </si>
  <si>
    <t>logan-lake-d:2024</t>
  </si>
  <si>
    <t>lumby-v:2019</t>
  </si>
  <si>
    <t>lumby-v:2020</t>
  </si>
  <si>
    <t>lumby-v:2021</t>
  </si>
  <si>
    <t>lumby-v:2022</t>
  </si>
  <si>
    <t>lumby-v:2023</t>
  </si>
  <si>
    <t>lumby-v:2024</t>
  </si>
  <si>
    <t>lytton-v:2019</t>
  </si>
  <si>
    <t>lytton-v:2020</t>
  </si>
  <si>
    <t>lytton-v:2021</t>
  </si>
  <si>
    <t>lytton-v:2022</t>
  </si>
  <si>
    <t>lytton-v:2023</t>
  </si>
  <si>
    <t>lytton-v:2024</t>
  </si>
  <si>
    <t>mackenzie-d:2019</t>
  </si>
  <si>
    <t>mackenzie-d:2020</t>
  </si>
  <si>
    <t>mackenzie-d:2021</t>
  </si>
  <si>
    <t>mackenzie-d:2022</t>
  </si>
  <si>
    <t>mackenzie-d:2023</t>
  </si>
  <si>
    <t>mackenzie-d:2024</t>
  </si>
  <si>
    <t>maple-ridge-c:2019</t>
  </si>
  <si>
    <t>maple-ridge-c:2020</t>
  </si>
  <si>
    <t>maple-ridge-c:2021</t>
  </si>
  <si>
    <t>maple-ridge-c:2022</t>
  </si>
  <si>
    <t>maple-ridge-c:2023</t>
  </si>
  <si>
    <t>maple-ridge-c:2024</t>
  </si>
  <si>
    <t>masset-v:2019</t>
  </si>
  <si>
    <t>masset-v:2020</t>
  </si>
  <si>
    <t>masset-v:2021</t>
  </si>
  <si>
    <t>masset-v:2022</t>
  </si>
  <si>
    <t>masset-v:2023</t>
  </si>
  <si>
    <t>masset-v:2024</t>
  </si>
  <si>
    <t>mcbride-v:2019</t>
  </si>
  <si>
    <t>mcbride-v:2020</t>
  </si>
  <si>
    <t>mcbride-v:2021</t>
  </si>
  <si>
    <t>mcbride-v:2022</t>
  </si>
  <si>
    <t>mcbride-v:2023</t>
  </si>
  <si>
    <t>mcbride-v:2024</t>
  </si>
  <si>
    <t>merritt-c:2019</t>
  </si>
  <si>
    <t>merritt-c:2020</t>
  </si>
  <si>
    <t>merritt-c:2021</t>
  </si>
  <si>
    <t>merritt-c:2022</t>
  </si>
  <si>
    <t>merritt-c:2023</t>
  </si>
  <si>
    <t>merritt-c:2024</t>
  </si>
  <si>
    <t>metchosin-d:2019</t>
  </si>
  <si>
    <t>metchosin-d:2020</t>
  </si>
  <si>
    <t>metchosin-d:2021</t>
  </si>
  <si>
    <t>metchosin-d:2022</t>
  </si>
  <si>
    <t>metchosin-d:2023</t>
  </si>
  <si>
    <t>metchosin-d:2024</t>
  </si>
  <si>
    <t>midway-v:2019</t>
  </si>
  <si>
    <t>midway-v:2020</t>
  </si>
  <si>
    <t>midway-v:2021</t>
  </si>
  <si>
    <t>midway-v:2022</t>
  </si>
  <si>
    <t>midway-v:2023</t>
  </si>
  <si>
    <t>midway-v:2024</t>
  </si>
  <si>
    <t>mission-c:2019</t>
  </si>
  <si>
    <t>mission-c:2020</t>
  </si>
  <si>
    <t>mission-c:2021</t>
  </si>
  <si>
    <t>mission-c:2022</t>
  </si>
  <si>
    <t>mission-c:2023</t>
  </si>
  <si>
    <t>mission-c:2024</t>
  </si>
  <si>
    <t>montrose-v:2019</t>
  </si>
  <si>
    <t>montrose-v:2020</t>
  </si>
  <si>
    <t>montrose-v:2021</t>
  </si>
  <si>
    <t>montrose-v:2022</t>
  </si>
  <si>
    <t>montrose-v:2023</t>
  </si>
  <si>
    <t>montrose-v:2024</t>
  </si>
  <si>
    <t>nakusp-v:2019</t>
  </si>
  <si>
    <t>nakusp-v:2020</t>
  </si>
  <si>
    <t>nakusp-v:2021</t>
  </si>
  <si>
    <t>nakusp-v:2022</t>
  </si>
  <si>
    <t>nakusp-v:2023</t>
  </si>
  <si>
    <t>nakusp-v:2024</t>
  </si>
  <si>
    <t>nanaimo-c:2019</t>
  </si>
  <si>
    <t>nanaimo-c:2020</t>
  </si>
  <si>
    <t>nanaimo-c:2021</t>
  </si>
  <si>
    <t>nanaimo-c:2022</t>
  </si>
  <si>
    <t>nanaimo-c:2023</t>
  </si>
  <si>
    <t>nanaimo-c:2024</t>
  </si>
  <si>
    <t>nelson-c:2019</t>
  </si>
  <si>
    <t>nelson-c:2020</t>
  </si>
  <si>
    <t>nelson-c:2021</t>
  </si>
  <si>
    <t>nelson-c:2022</t>
  </si>
  <si>
    <t>nelson-c:2023</t>
  </si>
  <si>
    <t>nelson-c:2024</t>
  </si>
  <si>
    <t>new-denver-v:2019</t>
  </si>
  <si>
    <t>new-denver-v:2020</t>
  </si>
  <si>
    <t>new-denver-v:2021</t>
  </si>
  <si>
    <t>new-denver-v:2022</t>
  </si>
  <si>
    <t>new-denver-v:2023</t>
  </si>
  <si>
    <t>new-denver-v:2024</t>
  </si>
  <si>
    <t>new-hazelton-d:2019</t>
  </si>
  <si>
    <t>new-hazelton-d:2020</t>
  </si>
  <si>
    <t>new-hazelton-d:2021</t>
  </si>
  <si>
    <t>new-hazelton-d:2022</t>
  </si>
  <si>
    <t>new-hazelton-d:2023</t>
  </si>
  <si>
    <t>new-hazelton-d:2024</t>
  </si>
  <si>
    <t>new-westminster-c:2019</t>
  </si>
  <si>
    <t>new-westminster-c:2020</t>
  </si>
  <si>
    <t>new-westminster-c:2021</t>
  </si>
  <si>
    <t>new-westminster-c:2022</t>
  </si>
  <si>
    <t>new-westminster-c:2023</t>
  </si>
  <si>
    <t>new-westminster-c:2024</t>
  </si>
  <si>
    <t>north-cowichan-d:2019</t>
  </si>
  <si>
    <t>north-cowichan-d:2020</t>
  </si>
  <si>
    <t>north-cowichan-d:2021</t>
  </si>
  <si>
    <t>north-cowichan-d:2022</t>
  </si>
  <si>
    <t>north-cowichan-d:2023</t>
  </si>
  <si>
    <t>north-cowichan-d:2024</t>
  </si>
  <si>
    <t>north-saanich-d:2019</t>
  </si>
  <si>
    <t>north-saanich-d:2020</t>
  </si>
  <si>
    <t>north-saanich-d:2021</t>
  </si>
  <si>
    <t>north-saanich-d:2022</t>
  </si>
  <si>
    <t>north-saanich-d:2023</t>
  </si>
  <si>
    <t>north-saanich-d:2024</t>
  </si>
  <si>
    <t>north-vancouver-c:2019</t>
  </si>
  <si>
    <t>north-vancouver-c:2020</t>
  </si>
  <si>
    <t>north-vancouver-c:2021</t>
  </si>
  <si>
    <t>north-vancouver-c:2022</t>
  </si>
  <si>
    <t>north-vancouver-c:2023</t>
  </si>
  <si>
    <t>north-vancouver-c:2024</t>
  </si>
  <si>
    <t>north-vancouver-d:2019</t>
  </si>
  <si>
    <t>north-vancouver-d:2020</t>
  </si>
  <si>
    <t>north-vancouver-d:2021</t>
  </si>
  <si>
    <t>north-vancouver-d:2022</t>
  </si>
  <si>
    <t>north-vancouver-d:2023</t>
  </si>
  <si>
    <t>north-vancouver-d:2024</t>
  </si>
  <si>
    <t>northern-rockies-d:2019</t>
  </si>
  <si>
    <t>northern-rockies-d:2020</t>
  </si>
  <si>
    <t>northern-rockies-d:2021</t>
  </si>
  <si>
    <t>northern-rockies-d:2022</t>
  </si>
  <si>
    <t>northern-rockies-d:2023</t>
  </si>
  <si>
    <t>northern-rockies-d:2024</t>
  </si>
  <si>
    <t>oak-bay-d:2019</t>
  </si>
  <si>
    <t>oak-bay-d:2020</t>
  </si>
  <si>
    <t>oak-bay-d:2021</t>
  </si>
  <si>
    <t>oak-bay-d:2022</t>
  </si>
  <si>
    <t>oak-bay-d:2023</t>
  </si>
  <si>
    <t>oak-bay-d:2024</t>
  </si>
  <si>
    <t>oliver-t:2019</t>
  </si>
  <si>
    <t>oliver-t:2020</t>
  </si>
  <si>
    <t>oliver-t:2021</t>
  </si>
  <si>
    <t>oliver-t:2022</t>
  </si>
  <si>
    <t>oliver-t:2023</t>
  </si>
  <si>
    <t>oliver-t:2024</t>
  </si>
  <si>
    <t>osoyoos-t:2019</t>
  </si>
  <si>
    <t>osoyoos-t:2020</t>
  </si>
  <si>
    <t>osoyoos-t:2021</t>
  </si>
  <si>
    <t>osoyoos-t:2022</t>
  </si>
  <si>
    <t>osoyoos-t:2023</t>
  </si>
  <si>
    <t>osoyoos-t:2024</t>
  </si>
  <si>
    <t>parksville-c:2019</t>
  </si>
  <si>
    <t>parksville-c:2020</t>
  </si>
  <si>
    <t>parksville-c:2021</t>
  </si>
  <si>
    <t>parksville-c:2022</t>
  </si>
  <si>
    <t>parksville-c:2023</t>
  </si>
  <si>
    <t>parksville-c:2024</t>
  </si>
  <si>
    <t>peachland-d:2019</t>
  </si>
  <si>
    <t>peachland-d:2020</t>
  </si>
  <si>
    <t>peachland-d:2021</t>
  </si>
  <si>
    <t>peachland-d:2022</t>
  </si>
  <si>
    <t>peachland-d:2023</t>
  </si>
  <si>
    <t>peachland-d:2024</t>
  </si>
  <si>
    <t>pemberton-v:2019</t>
  </si>
  <si>
    <t>pemberton-v:2020</t>
  </si>
  <si>
    <t>pemberton-v:2021</t>
  </si>
  <si>
    <t>pemberton-v:2022</t>
  </si>
  <si>
    <t>pemberton-v:2023</t>
  </si>
  <si>
    <t>pemberton-v:2024</t>
  </si>
  <si>
    <t>penticton-c:2019</t>
  </si>
  <si>
    <t>penticton-c:2020</t>
  </si>
  <si>
    <t>penticton-c:2021</t>
  </si>
  <si>
    <t>penticton-c:2022</t>
  </si>
  <si>
    <t>penticton-c:2023</t>
  </si>
  <si>
    <t>penticton-c:2024</t>
  </si>
  <si>
    <t>pitt-meadows-c:2019</t>
  </si>
  <si>
    <t>pitt-meadows-c:2020</t>
  </si>
  <si>
    <t>pitt-meadows-c:2021</t>
  </si>
  <si>
    <t>pitt-meadows-c:2022</t>
  </si>
  <si>
    <t>pitt-meadows-c:2023</t>
  </si>
  <si>
    <t>pitt-meadows-c:2024</t>
  </si>
  <si>
    <t>port-alberni-c:2019</t>
  </si>
  <si>
    <t>port-alberni-c:2020</t>
  </si>
  <si>
    <t>port-alberni-c:2021</t>
  </si>
  <si>
    <t>port-alberni-c:2022</t>
  </si>
  <si>
    <t>port-alberni-c:2023</t>
  </si>
  <si>
    <t>port-alberni-c:2024</t>
  </si>
  <si>
    <t>port-alice-v:2019</t>
  </si>
  <si>
    <t>port-alice-v:2020</t>
  </si>
  <si>
    <t>port-alice-v:2021</t>
  </si>
  <si>
    <t>port-alice-v:2022</t>
  </si>
  <si>
    <t>port-alice-v:2023</t>
  </si>
  <si>
    <t>port-alice-v:2024</t>
  </si>
  <si>
    <t>port-clements-v:2019</t>
  </si>
  <si>
    <t>port-clements-v:2020</t>
  </si>
  <si>
    <t>port-clements-v:2021</t>
  </si>
  <si>
    <t>port-clements-v:2022</t>
  </si>
  <si>
    <t>port-clements-v:2023</t>
  </si>
  <si>
    <t>port-clements-v:2024</t>
  </si>
  <si>
    <t>port-coquitlam-c:2019</t>
  </si>
  <si>
    <t>port-coquitlam-c:2020</t>
  </si>
  <si>
    <t>port-coquitlam-c:2021</t>
  </si>
  <si>
    <t>port-coquitlam-c:2022</t>
  </si>
  <si>
    <t>port-coquitlam-c:2023</t>
  </si>
  <si>
    <t>port-coquitlam-c:2024</t>
  </si>
  <si>
    <t>port-edward-d:2019</t>
  </si>
  <si>
    <t>port-edward-d:2020</t>
  </si>
  <si>
    <t>port-edward-d:2021</t>
  </si>
  <si>
    <t>port-edward-d:2022</t>
  </si>
  <si>
    <t>port-edward-d:2023</t>
  </si>
  <si>
    <t>port-edward-d:2024</t>
  </si>
  <si>
    <t>port-hardy-d:2019</t>
  </si>
  <si>
    <t>port-hardy-d:2020</t>
  </si>
  <si>
    <t>port-hardy-d:2021</t>
  </si>
  <si>
    <t>port-hardy-d:2022</t>
  </si>
  <si>
    <t>port-hardy-d:2023</t>
  </si>
  <si>
    <t>port-hardy-d:2024</t>
  </si>
  <si>
    <t>port-mcneill-t:2019</t>
  </si>
  <si>
    <t>port-mcneill-t:2020</t>
  </si>
  <si>
    <t>port-mcneill-t:2021</t>
  </si>
  <si>
    <t>port-mcneill-t:2022</t>
  </si>
  <si>
    <t>port-mcneill-t:2023</t>
  </si>
  <si>
    <t>port-mcneill-t:2024</t>
  </si>
  <si>
    <t>port-moody-c:2019</t>
  </si>
  <si>
    <t>port-moody-c:2020</t>
  </si>
  <si>
    <t>port-moody-c:2021</t>
  </si>
  <si>
    <t>port-moody-c:2022</t>
  </si>
  <si>
    <t>port-moody-c:2023</t>
  </si>
  <si>
    <t>port-moody-c:2024</t>
  </si>
  <si>
    <t>pouce-coupe-v:2019</t>
  </si>
  <si>
    <t>pouce-coupe-v:2020</t>
  </si>
  <si>
    <t>pouce-coupe-v:2021</t>
  </si>
  <si>
    <t>pouce-coupe-v:2022</t>
  </si>
  <si>
    <t>pouce-coupe-v:2023</t>
  </si>
  <si>
    <t>pouce-coupe-v:2024</t>
  </si>
  <si>
    <t>powell-river-c:2019</t>
  </si>
  <si>
    <t>powell-river-c:2020</t>
  </si>
  <si>
    <t>powell-river-c:2021</t>
  </si>
  <si>
    <t>powell-river-c:2022</t>
  </si>
  <si>
    <t>powell-river-c:2023</t>
  </si>
  <si>
    <t>powell-river-c:2024</t>
  </si>
  <si>
    <t>prince-george-c:2019</t>
  </si>
  <si>
    <t>prince-george-c:2020</t>
  </si>
  <si>
    <t>prince-george-c:2021</t>
  </si>
  <si>
    <t>prince-george-c:2022</t>
  </si>
  <si>
    <t>prince-george-c:2023</t>
  </si>
  <si>
    <t>prince-george-c:2024</t>
  </si>
  <si>
    <t>prince-rupert-c:2019</t>
  </si>
  <si>
    <t>prince-rupert-c:2020</t>
  </si>
  <si>
    <t>prince-rupert-c:2021</t>
  </si>
  <si>
    <t>prince-rupert-c:2022</t>
  </si>
  <si>
    <t>prince-rupert-c:2023</t>
  </si>
  <si>
    <t>prince-rupert-c:2024</t>
  </si>
  <si>
    <t>princeton-t:2019</t>
  </si>
  <si>
    <t>princeton-t:2020</t>
  </si>
  <si>
    <t>princeton-t:2021</t>
  </si>
  <si>
    <t>princeton-t:2022</t>
  </si>
  <si>
    <t>princeton-t:2023</t>
  </si>
  <si>
    <t>princeton-t:2024</t>
  </si>
  <si>
    <t>qualicum-beach-t:2019</t>
  </si>
  <si>
    <t>qualicum-beach-t:2020</t>
  </si>
  <si>
    <t>qualicum-beach-t:2021</t>
  </si>
  <si>
    <t>qualicum-beach-t:2022</t>
  </si>
  <si>
    <t>qualicum-beach-t:2023</t>
  </si>
  <si>
    <t>qualicum-beach-t:2024</t>
  </si>
  <si>
    <t>quesnel-c:2019</t>
  </si>
  <si>
    <t>quesnel-c:2020</t>
  </si>
  <si>
    <t>quesnel-c:2021</t>
  </si>
  <si>
    <t>quesnel-c:2022</t>
  </si>
  <si>
    <t>quesnel-c:2023</t>
  </si>
  <si>
    <t>quesnel-c:2024</t>
  </si>
  <si>
    <t>radium-hot-springs-v:2019</t>
  </si>
  <si>
    <t>radium-hot-springs-v:2020</t>
  </si>
  <si>
    <t>radium-hot-springs-v:2021</t>
  </si>
  <si>
    <t>radium-hot-springs-v:2022</t>
  </si>
  <si>
    <t>radium-hot-springs-v:2023</t>
  </si>
  <si>
    <t>radium-hot-springs-v:2024</t>
  </si>
  <si>
    <t>revelstoke-c:2019</t>
  </si>
  <si>
    <t>revelstoke-c:2020</t>
  </si>
  <si>
    <t>revelstoke-c:2021</t>
  </si>
  <si>
    <t>revelstoke-c:2022</t>
  </si>
  <si>
    <t>revelstoke-c:2023</t>
  </si>
  <si>
    <t>revelstoke-c:2024</t>
  </si>
  <si>
    <t>richmond-c:2019</t>
  </si>
  <si>
    <t>richmond-c:2020</t>
  </si>
  <si>
    <t>richmond-c:2021</t>
  </si>
  <si>
    <t>richmond-c:2022</t>
  </si>
  <si>
    <t>richmond-c:2023</t>
  </si>
  <si>
    <t>richmond-c:2024</t>
  </si>
  <si>
    <t>rossland-c:2019</t>
  </si>
  <si>
    <t>rossland-c:2020</t>
  </si>
  <si>
    <t>rossland-c:2021</t>
  </si>
  <si>
    <t>rossland-c:2022</t>
  </si>
  <si>
    <t>rossland-c:2023</t>
  </si>
  <si>
    <t>rossland-c:2024</t>
  </si>
  <si>
    <t>saanich-d:2019</t>
  </si>
  <si>
    <t>saanich-d:2020</t>
  </si>
  <si>
    <t>saanich-d:2021</t>
  </si>
  <si>
    <t>saanich-d:2022</t>
  </si>
  <si>
    <t>saanich-d:2023</t>
  </si>
  <si>
    <t>saanich-d:2024</t>
  </si>
  <si>
    <t>salmo-v:2019</t>
  </si>
  <si>
    <t>salmo-v:2020</t>
  </si>
  <si>
    <t>salmo-v:2021</t>
  </si>
  <si>
    <t>salmo-v:2022</t>
  </si>
  <si>
    <t>salmo-v:2023</t>
  </si>
  <si>
    <t>salmo-v:2024</t>
  </si>
  <si>
    <t>salmon-arm-c:2019</t>
  </si>
  <si>
    <t>salmon-arm-c:2020</t>
  </si>
  <si>
    <t>salmon-arm-c:2021</t>
  </si>
  <si>
    <t>salmon-arm-c:2022</t>
  </si>
  <si>
    <t>salmon-arm-c:2023</t>
  </si>
  <si>
    <t>salmon-arm-c:2024</t>
  </si>
  <si>
    <t>sayward-v:2019</t>
  </si>
  <si>
    <t>sayward-v:2020</t>
  </si>
  <si>
    <t>sayward-v:2021</t>
  </si>
  <si>
    <t>sayward-v:2022</t>
  </si>
  <si>
    <t>sayward-v:2023</t>
  </si>
  <si>
    <t>sayward-v:2024</t>
  </si>
  <si>
    <t>sechelt-d:2019</t>
  </si>
  <si>
    <t>sechelt-d:2020</t>
  </si>
  <si>
    <t>sechelt-d:2021</t>
  </si>
  <si>
    <t>sechelt-d:2022</t>
  </si>
  <si>
    <t>sechelt-d:2023</t>
  </si>
  <si>
    <t>sechelt-d:2024</t>
  </si>
  <si>
    <t>shishalh-nation-government-district-d:2019</t>
  </si>
  <si>
    <t>shishalh-nation-government-district-d:2020</t>
  </si>
  <si>
    <t>shishalh-nation-government-district-d:2021</t>
  </si>
  <si>
    <t>shishalh-nation-government-district-d:2022</t>
  </si>
  <si>
    <t>shishalh-nation-government-district-d:2023</t>
  </si>
  <si>
    <t>shishalh-nation-government-district-d:2024</t>
  </si>
  <si>
    <t>sicamous-d:2019</t>
  </si>
  <si>
    <t>sicamous-d:2020</t>
  </si>
  <si>
    <t>sicamous-d:2021</t>
  </si>
  <si>
    <t>sicamous-d:2022</t>
  </si>
  <si>
    <t>sicamous-d:2023</t>
  </si>
  <si>
    <t>sicamous-d:2024</t>
  </si>
  <si>
    <t>sidney-t:2019</t>
  </si>
  <si>
    <t>sidney-t:2020</t>
  </si>
  <si>
    <t>sidney-t:2021</t>
  </si>
  <si>
    <t>sidney-t:2022</t>
  </si>
  <si>
    <t>sidney-t:2023</t>
  </si>
  <si>
    <t>sidney-t:2024</t>
  </si>
  <si>
    <t>silverton-v:2019</t>
  </si>
  <si>
    <t>silverton-v:2020</t>
  </si>
  <si>
    <t>silverton-v:2021</t>
  </si>
  <si>
    <t>silverton-v:2022</t>
  </si>
  <si>
    <t>silverton-v:2023</t>
  </si>
  <si>
    <t>silverton-v:2024</t>
  </si>
  <si>
    <t>slocan-v:2019</t>
  </si>
  <si>
    <t>slocan-v:2020</t>
  </si>
  <si>
    <t>slocan-v:2021</t>
  </si>
  <si>
    <t>slocan-v:2022</t>
  </si>
  <si>
    <t>slocan-v:2023</t>
  </si>
  <si>
    <t>slocan-v:2024</t>
  </si>
  <si>
    <t>smithers-t:2019</t>
  </si>
  <si>
    <t>smithers-t:2020</t>
  </si>
  <si>
    <t>smithers-t:2021</t>
  </si>
  <si>
    <t>smithers-t:2022</t>
  </si>
  <si>
    <t>smithers-t:2023</t>
  </si>
  <si>
    <t>smithers-t:2024</t>
  </si>
  <si>
    <t>sooke-d:2019</t>
  </si>
  <si>
    <t>sooke-d:2020</t>
  </si>
  <si>
    <t>sooke-d:2021</t>
  </si>
  <si>
    <t>sooke-d:2022</t>
  </si>
  <si>
    <t>sooke-d:2023</t>
  </si>
  <si>
    <t>sooke-d:2024</t>
  </si>
  <si>
    <t>spallumcheen-d:2019</t>
  </si>
  <si>
    <t>spallumcheen-d:2020</t>
  </si>
  <si>
    <t>spallumcheen-d:2021</t>
  </si>
  <si>
    <t>spallumcheen-d:2022</t>
  </si>
  <si>
    <t>spallumcheen-d:2023</t>
  </si>
  <si>
    <t>spallumcheen-d:2024</t>
  </si>
  <si>
    <t>sparwood-d:2019</t>
  </si>
  <si>
    <t>sparwood-d:2020</t>
  </si>
  <si>
    <t>sparwood-d:2021</t>
  </si>
  <si>
    <t>sparwood-d:2022</t>
  </si>
  <si>
    <t>sparwood-d:2023</t>
  </si>
  <si>
    <t>sparwood-d:2024</t>
  </si>
  <si>
    <t>squamish-d:2019</t>
  </si>
  <si>
    <t>squamish-d:2020</t>
  </si>
  <si>
    <t>squamish-d:2021</t>
  </si>
  <si>
    <t>squamish-d:2022</t>
  </si>
  <si>
    <t>squamish-d:2023</t>
  </si>
  <si>
    <t>squamish-d:2024</t>
  </si>
  <si>
    <t>stewart-d:2019</t>
  </si>
  <si>
    <t>stewart-d:2020</t>
  </si>
  <si>
    <t>stewart-d:2021</t>
  </si>
  <si>
    <t>stewart-d:2022</t>
  </si>
  <si>
    <t>stewart-d:2023</t>
  </si>
  <si>
    <t>stewart-d:2024</t>
  </si>
  <si>
    <t>summerland-d:2019</t>
  </si>
  <si>
    <t>summerland-d:2020</t>
  </si>
  <si>
    <t>summerland-d:2021</t>
  </si>
  <si>
    <t>summerland-d:2022</t>
  </si>
  <si>
    <t>summerland-d:2023</t>
  </si>
  <si>
    <t>summerland-d:2024</t>
  </si>
  <si>
    <t>sun-peaks-v:2019</t>
  </si>
  <si>
    <t>sun-peaks-v:2020</t>
  </si>
  <si>
    <t>sun-peaks-v:2021</t>
  </si>
  <si>
    <t>sun-peaks-v:2022</t>
  </si>
  <si>
    <t>sun-peaks-v:2023</t>
  </si>
  <si>
    <t>sun-peaks-v:2024</t>
  </si>
  <si>
    <t>surrey-c:2019</t>
  </si>
  <si>
    <t>surrey-c:2020</t>
  </si>
  <si>
    <t>surrey-c:2021</t>
  </si>
  <si>
    <t>surrey-c:2022</t>
  </si>
  <si>
    <t>surrey-c:2023</t>
  </si>
  <si>
    <t>surrey-c:2024</t>
  </si>
  <si>
    <t>tahsis-v:2019</t>
  </si>
  <si>
    <t>tahsis-v:2020</t>
  </si>
  <si>
    <t>tahsis-v:2021</t>
  </si>
  <si>
    <t>tahsis-v:2022</t>
  </si>
  <si>
    <t>tahsis-v:2023</t>
  </si>
  <si>
    <t>tahsis-v:2024</t>
  </si>
  <si>
    <t>taylor-d:2019</t>
  </si>
  <si>
    <t>taylor-d:2020</t>
  </si>
  <si>
    <t>taylor-d:2021</t>
  </si>
  <si>
    <t>taylor-d:2022</t>
  </si>
  <si>
    <t>taylor-d:2023</t>
  </si>
  <si>
    <t>taylor-d:2024</t>
  </si>
  <si>
    <t>telkwa-v:2019</t>
  </si>
  <si>
    <t>telkwa-v:2020</t>
  </si>
  <si>
    <t>telkwa-v:2021</t>
  </si>
  <si>
    <t>telkwa-v:2022</t>
  </si>
  <si>
    <t>telkwa-v:2023</t>
  </si>
  <si>
    <t>telkwa-v:2024</t>
  </si>
  <si>
    <t>terrace-c:2019</t>
  </si>
  <si>
    <t>terrace-c:2020</t>
  </si>
  <si>
    <t>terrace-c:2021</t>
  </si>
  <si>
    <t>terrace-c:2022</t>
  </si>
  <si>
    <t>terrace-c:2023</t>
  </si>
  <si>
    <t>terrace-c:2024</t>
  </si>
  <si>
    <t>tofino-d:2019</t>
  </si>
  <si>
    <t>tofino-d:2020</t>
  </si>
  <si>
    <t>tofino-d:2021</t>
  </si>
  <si>
    <t>tofino-d:2022</t>
  </si>
  <si>
    <t>tofino-d:2023</t>
  </si>
  <si>
    <t>tofino-d:2024</t>
  </si>
  <si>
    <t>trail-c:2019</t>
  </si>
  <si>
    <t>trail-c:2020</t>
  </si>
  <si>
    <t>trail-c:2021</t>
  </si>
  <si>
    <t>trail-c:2022</t>
  </si>
  <si>
    <t>trail-c:2023</t>
  </si>
  <si>
    <t>trail-c:2024</t>
  </si>
  <si>
    <t>tumbler-ridge-d:2019</t>
  </si>
  <si>
    <t>tumbler-ridge-d:2020</t>
  </si>
  <si>
    <t>tumbler-ridge-d:2021</t>
  </si>
  <si>
    <t>tumbler-ridge-d:2022</t>
  </si>
  <si>
    <t>tumbler-ridge-d:2023</t>
  </si>
  <si>
    <t>tumbler-ridge-d:2024</t>
  </si>
  <si>
    <t>ucluelet-d:2019</t>
  </si>
  <si>
    <t>ucluelet-d:2020</t>
  </si>
  <si>
    <t>ucluelet-d:2021</t>
  </si>
  <si>
    <t>ucluelet-d:2022</t>
  </si>
  <si>
    <t>ucluelet-d:2023</t>
  </si>
  <si>
    <t>ucluelet-d:2024</t>
  </si>
  <si>
    <t>valemount-v:2019</t>
  </si>
  <si>
    <t>valemount-v:2020</t>
  </si>
  <si>
    <t>valemount-v:2021</t>
  </si>
  <si>
    <t>valemount-v:2022</t>
  </si>
  <si>
    <t>valemount-v:2023</t>
  </si>
  <si>
    <t>valemount-v:2024</t>
  </si>
  <si>
    <t>vancouver-c:2019</t>
  </si>
  <si>
    <t>vancouver-c:2020</t>
  </si>
  <si>
    <t>vancouver-c:2021</t>
  </si>
  <si>
    <t>vancouver-c:2022</t>
  </si>
  <si>
    <t>vancouver-c:2023</t>
  </si>
  <si>
    <t>vancouver-c:2024</t>
  </si>
  <si>
    <t>vanderhoof-d:2019</t>
  </si>
  <si>
    <t>vanderhoof-d:2020</t>
  </si>
  <si>
    <t>vanderhoof-d:2021</t>
  </si>
  <si>
    <t>vanderhoof-d:2022</t>
  </si>
  <si>
    <t>vanderhoof-d:2023</t>
  </si>
  <si>
    <t>vanderhoof-d:2024</t>
  </si>
  <si>
    <t>vernon-c:2019</t>
  </si>
  <si>
    <t>vernon-c:2020</t>
  </si>
  <si>
    <t>vernon-c:2021</t>
  </si>
  <si>
    <t>vernon-c:2022</t>
  </si>
  <si>
    <t>vernon-c:2023</t>
  </si>
  <si>
    <t>vernon-c:2024</t>
  </si>
  <si>
    <t>victoria-c:2019</t>
  </si>
  <si>
    <t>victoria-c:2020</t>
  </si>
  <si>
    <t>victoria-c:2021</t>
  </si>
  <si>
    <t>victoria-c:2022</t>
  </si>
  <si>
    <t>victoria-c:2023</t>
  </si>
  <si>
    <t>victoria-c:2024</t>
  </si>
  <si>
    <t>view-royal-t:2019</t>
  </si>
  <si>
    <t>view-royal-t:2020</t>
  </si>
  <si>
    <t>view-royal-t:2021</t>
  </si>
  <si>
    <t>view-royal-t:2022</t>
  </si>
  <si>
    <t>view-royal-t:2023</t>
  </si>
  <si>
    <t>view-royal-t:2024</t>
  </si>
  <si>
    <t>warfield-v:2019</t>
  </si>
  <si>
    <t>warfield-v:2020</t>
  </si>
  <si>
    <t>warfield-v:2021</t>
  </si>
  <si>
    <t>warfield-v:2022</t>
  </si>
  <si>
    <t>warfield-v:2023</t>
  </si>
  <si>
    <t>warfield-v:2024</t>
  </si>
  <si>
    <t>wells-d:2019</t>
  </si>
  <si>
    <t>wells-d:2020</t>
  </si>
  <si>
    <t>wells-d:2021</t>
  </si>
  <si>
    <t>wells-d:2022</t>
  </si>
  <si>
    <t>wells-d:2023</t>
  </si>
  <si>
    <t>wells-d:2024</t>
  </si>
  <si>
    <t>west-kelowna-c:2019</t>
  </si>
  <si>
    <t>west-kelowna-c:2020</t>
  </si>
  <si>
    <t>west-kelowna-c:2021</t>
  </si>
  <si>
    <t>west-kelowna-c:2022</t>
  </si>
  <si>
    <t>west-kelowna-c:2023</t>
  </si>
  <si>
    <t>west-kelowna-c:2024</t>
  </si>
  <si>
    <t>west-vancouver-d:2019</t>
  </si>
  <si>
    <t>west-vancouver-d:2020</t>
  </si>
  <si>
    <t>west-vancouver-d:2021</t>
  </si>
  <si>
    <t>west-vancouver-d:2022</t>
  </si>
  <si>
    <t>west-vancouver-d:2023</t>
  </si>
  <si>
    <t>west-vancouver-d:2024</t>
  </si>
  <si>
    <t>whistler-d:2019</t>
  </si>
  <si>
    <t>whistler-d:2020</t>
  </si>
  <si>
    <t>whistler-d:2021</t>
  </si>
  <si>
    <t>whistler-d:2022</t>
  </si>
  <si>
    <t>whistler-d:2023</t>
  </si>
  <si>
    <t>whistler-d:2024</t>
  </si>
  <si>
    <t>white-rock-c:2019</t>
  </si>
  <si>
    <t>white-rock-c:2020</t>
  </si>
  <si>
    <t>white-rock-c:2021</t>
  </si>
  <si>
    <t>white-rock-c:2022</t>
  </si>
  <si>
    <t>white-rock-c:2023</t>
  </si>
  <si>
    <t>white-rock-c:2024</t>
  </si>
  <si>
    <t>williams-lake-c:2019</t>
  </si>
  <si>
    <t>williams-lake-c:2020</t>
  </si>
  <si>
    <t>williams-lake-c:2021</t>
  </si>
  <si>
    <t>williams-lake-c:2022</t>
  </si>
  <si>
    <t>williams-lake-c:2023</t>
  </si>
  <si>
    <t>williams-lake-c:2024</t>
  </si>
  <si>
    <t>zeballos-v:2019</t>
  </si>
  <si>
    <t>zeballos-v:2020</t>
  </si>
  <si>
    <t>zeballos-v:2021</t>
  </si>
  <si>
    <t>zeballos-v:2022</t>
  </si>
  <si>
    <t>zeballos-v:2023</t>
  </si>
  <si>
    <t>zeballos-v:2024</t>
  </si>
  <si>
    <t>asset_category</t>
  </si>
  <si>
    <t>historical_cost</t>
  </si>
  <si>
    <t>accumulated_amortization</t>
  </si>
  <si>
    <t>net_book_value</t>
  </si>
  <si>
    <t>additions</t>
  </si>
  <si>
    <t>amp_status</t>
  </si>
  <si>
    <t>consumption_ratio</t>
  </si>
  <si>
    <t>Buildings</t>
  </si>
  <si>
    <t>In_Progress</t>
  </si>
  <si>
    <t>Drainage System</t>
  </si>
  <si>
    <t>Fleet</t>
  </si>
  <si>
    <t>Land</t>
  </si>
  <si>
    <t>Not applicable</t>
  </si>
  <si>
    <t>Other Engineering Systems</t>
  </si>
  <si>
    <t>Other Tangible Capital Assets</t>
  </si>
  <si>
    <t>Parks and Recreation</t>
  </si>
  <si>
    <t>Sewer System</t>
  </si>
  <si>
    <t>Transportation System</t>
  </si>
  <si>
    <t>Water System</t>
  </si>
  <si>
    <t>Work In Progress</t>
  </si>
  <si>
    <t>No</t>
  </si>
  <si>
    <t>Yes</t>
  </si>
  <si>
    <t>property_class</t>
  </si>
  <si>
    <t>assessment</t>
  </si>
  <si>
    <t>municipal_rate</t>
  </si>
  <si>
    <t>class_multiple</t>
  </si>
  <si>
    <t>variable_rate_taxes</t>
  </si>
  <si>
    <t>flat_and_other_taxes</t>
  </si>
  <si>
    <t>municipal_taxes</t>
  </si>
  <si>
    <t>Business/Other</t>
  </si>
  <si>
    <t>Farm</t>
  </si>
  <si>
    <t>Light Industry</t>
  </si>
  <si>
    <t>Major Industry</t>
  </si>
  <si>
    <t>Managed Forest</t>
  </si>
  <si>
    <t>Recreation</t>
  </si>
  <si>
    <t>Residential</t>
  </si>
  <si>
    <t>Supportive Housing</t>
  </si>
  <si>
    <t>Utilities</t>
  </si>
  <si>
    <t>revenue_per_capita_tier_pct</t>
  </si>
  <si>
    <t>revenue_per_capita_tier_median</t>
  </si>
  <si>
    <t>revenue_per_capita_province_pct</t>
  </si>
  <si>
    <t>expenses_per_capita_tier_pct</t>
  </si>
  <si>
    <t>expenses_per_capita_tier_median</t>
  </si>
  <si>
    <t>expenses_per_capita_province_pct</t>
  </si>
  <si>
    <t>municipal_tax_per_capita_tier_pct</t>
  </si>
  <si>
    <t>municipal_tax_per_capita_tier_median</t>
  </si>
  <si>
    <t>municipal_tax_per_capita_province_pct</t>
  </si>
  <si>
    <t>own_source_share_tier_pct</t>
  </si>
  <si>
    <t>own_source_share_tier_median</t>
  </si>
  <si>
    <t>own_source_share_province_pct</t>
  </si>
  <si>
    <t>surplus_ratio_tier_pct</t>
  </si>
  <si>
    <t>surplus_ratio_tier_median</t>
  </si>
  <si>
    <t>surplus_ratio_province_pct</t>
  </si>
  <si>
    <t>limit_used_tier_pct</t>
  </si>
  <si>
    <t>limit_used_tier_median</t>
  </si>
  <si>
    <t>limit_used_province_pct</t>
  </si>
  <si>
    <t>debt_per_capita_tier_pct</t>
  </si>
  <si>
    <t>debt_per_capita_tier_median</t>
  </si>
  <si>
    <t>debt_per_capita_province_pct</t>
  </si>
  <si>
    <t>reserves_per_capita_tier_pct</t>
  </si>
  <si>
    <t>reserves_per_capita_tier_median</t>
  </si>
  <si>
    <t>reserves_per_capita_province_pct</t>
  </si>
  <si>
    <t>reserves_to_cash_expenses_tier_pct</t>
  </si>
  <si>
    <t>reserves_to_cash_expenses_tier_median</t>
  </si>
  <si>
    <t>reserves_to_cash_expenses_province_pct</t>
  </si>
  <si>
    <t>asset_consumption_ratio_tier_pct</t>
  </si>
  <si>
    <t>asset_consumption_ratio_tier_median</t>
  </si>
  <si>
    <t>asset_consumption_ratio_province_pct</t>
  </si>
  <si>
    <t>reinvestment_ratio_tier_pct</t>
  </si>
  <si>
    <t>reinvestment_ratio_tier_median</t>
  </si>
  <si>
    <t>reinvestment_ratio_province_pct</t>
  </si>
  <si>
    <t>house_total_charges_tier_pct</t>
  </si>
  <si>
    <t>house_total_charges_tier_median</t>
  </si>
  <si>
    <t>house_total_charges_province_pct</t>
  </si>
  <si>
    <t>effective_municipal_rate_tier_pct</t>
  </si>
  <si>
    <t>effective_municipal_rate_tier_median</t>
  </si>
  <si>
    <t>effective_municipal_rate_province_pct</t>
  </si>
  <si>
    <t>municipalities</t>
  </si>
  <si>
    <t>reported_renewal_need</t>
  </si>
  <si>
    <t>tca_additions_3yr_screened</t>
  </si>
  <si>
    <t>below_renewal_need</t>
  </si>
  <si>
    <t>screened_for_renewal</t>
  </si>
  <si>
    <t>assets_plausible</t>
  </si>
  <si>
    <t>assets_not_reported</t>
  </si>
  <si>
    <t>median_limit_used</t>
  </si>
  <si>
    <t>median_house_total_charges</t>
  </si>
  <si>
    <t>median_asset_consumption_ratio</t>
  </si>
  <si>
    <t>fully_covered_by_amp</t>
  </si>
  <si>
    <t>reason</t>
  </si>
  <si>
    <t>No financial statements in the Province's schedules for this year</t>
  </si>
  <si>
    <t>rule</t>
  </si>
  <si>
    <t>difference</t>
  </si>
  <si>
    <t>nfa_roll_matches_position</t>
  </si>
  <si>
    <t>Schedule 404 closing net financial assets differs from schedule 304 by $616 as published</t>
  </si>
  <si>
    <t>Schedule 602.1 capacity is not limit less servicing less additional servicing as published</t>
  </si>
  <si>
    <t>population_repair</t>
  </si>
  <si>
    <t>Schedule 201 publishes 585 residents between about 4400 in every other year</t>
  </si>
  <si>
    <t>Assumptions and lists</t>
  </si>
  <si>
    <t>The selector, the names every sheet reads, and the list the Dashboard's dropdown offers. Plan drivers live on the Plan sheet, next to the data table that varies them.</t>
  </si>
  <si>
    <t>The selected municipality</t>
  </si>
  <si>
    <t>Municipality id</t>
  </si>
  <si>
    <t>Type</t>
  </si>
  <si>
    <t>Regional district</t>
  </si>
  <si>
    <t>Peer tier</t>
  </si>
  <si>
    <t>Peer tier, as shown</t>
  </si>
  <si>
    <t>Municipalities in the tier</t>
  </si>
  <si>
    <t>Latest year published</t>
  </si>
  <si>
    <t>Latest year with statements for the selection</t>
  </si>
  <si>
    <t>Active municipalities (the Dashboard's list)</t>
  </si>
  <si>
    <t>The province's assets by category, latest year (Power Query)</t>
  </si>
  <si>
    <t>Output of a Power Query query (Data &gt; Queries &amp; Connections) over the gold tables.</t>
  </si>
  <si>
    <t>replacement_under_plan</t>
  </si>
  <si>
    <t>share_under_plan</t>
  </si>
  <si>
    <t>The peer tiers and their medians (Power Query)</t>
  </si>
  <si>
    <t>median_population</t>
  </si>
  <si>
    <t>median_revenue_per_capita</t>
  </si>
  <si>
    <t>median_reinvestment_ratio</t>
  </si>
  <si>
    <t>Every line is the Province's schedule for that year, looked up for the selected municipality. A dash means the Province published nothing for that year.</t>
  </si>
  <si>
    <t>Line</t>
  </si>
  <si>
    <t>Column</t>
  </si>
  <si>
    <t>Change, first to last</t>
  </si>
  <si>
    <t>Revenue</t>
  </si>
  <si>
    <t>Taxation and grants in lieu</t>
  </si>
  <si>
    <t>Sale of services</t>
  </si>
  <si>
    <t>Government transfers</t>
  </si>
  <si>
    <t>Investment income</t>
  </si>
  <si>
    <t>Developer contributions</t>
  </si>
  <si>
    <t>Total revenue</t>
  </si>
  <si>
    <t>Expenses</t>
  </si>
  <si>
    <t>Cash expenses</t>
  </si>
  <si>
    <t>Amortization</t>
  </si>
  <si>
    <t>Total expenses</t>
  </si>
  <si>
    <t>Annual surplus</t>
  </si>
  <si>
    <t>Financial position</t>
  </si>
  <si>
    <t>Financial assets</t>
  </si>
  <si>
    <t>Liabilities</t>
  </si>
  <si>
    <t>Net financial assets</t>
  </si>
  <si>
    <t>Reserves and operating/capital surplus</t>
  </si>
  <si>
    <t>Long-term debt</t>
  </si>
  <si>
    <t>Debt capacity</t>
  </si>
  <si>
    <t>Revenue for the liability limit</t>
  </si>
  <si>
    <t>Liability servicing limit (25%)</t>
  </si>
  <si>
    <t>Actual debt servicing</t>
  </si>
  <si>
    <t>Share of the limit used</t>
  </si>
  <si>
    <t>Assets and tax</t>
  </si>
  <si>
    <t>Capital additions</t>
  </si>
  <si>
    <t>Replacement value</t>
  </si>
  <si>
    <t>Municipal property tax</t>
  </si>
  <si>
    <t>Representative house value</t>
  </si>
  <si>
    <t>Taxes and charges, representative house</t>
  </si>
  <si>
    <t>Population (BC Stats estimate)</t>
  </si>
  <si>
    <t>Every active municipality in the same population tier, from the latest year. Percentiles count only municipalities that report the metric; 100% is the highest value, which is the best only where the direction says so.</t>
  </si>
  <si>
    <t>The selected municipality on every metric</t>
  </si>
  <si>
    <t>Metric</t>
  </si>
  <si>
    <t>Key</t>
  </si>
  <si>
    <t>Value</t>
  </si>
  <si>
    <t>Tier median</t>
  </si>
  <si>
    <t>Tier percentile</t>
  </si>
  <si>
    <t>Province percentile</t>
  </si>
  <si>
    <t>Direction</t>
  </si>
  <si>
    <t>Reading</t>
  </si>
  <si>
    <t>Revenue per resident</t>
  </si>
  <si>
    <t>context</t>
  </si>
  <si>
    <t>Spending per resident</t>
  </si>
  <si>
    <t>Municipal property tax per resident</t>
  </si>
  <si>
    <t>Own-source share of revenue</t>
  </si>
  <si>
    <t>higher</t>
  </si>
  <si>
    <t>Annual surplus as a share of revenue</t>
  </si>
  <si>
    <t>Share of the legal debt-servicing limit used</t>
  </si>
  <si>
    <t>lower</t>
  </si>
  <si>
    <t>Long-term debt per resident</t>
  </si>
  <si>
    <t>Reserves and surplus per resident</t>
  </si>
  <si>
    <t>Reserves against a year of cash spending</t>
  </si>
  <si>
    <t>Share of asset life used up</t>
  </si>
  <si>
    <t>Capital reinvestment against renewal need</t>
  </si>
  <si>
    <t>Taxes and charges on a representative house</t>
  </si>
  <si>
    <t>Municipal tax per $1,000 of assessment</t>
  </si>
  <si>
    <t>The tier, ranked</t>
  </si>
  <si>
    <t>Rank the tier by</t>
  </si>
  <si>
    <t>Municipality</t>
  </si>
  <si>
    <t>Population</t>
  </si>
  <si>
    <t>Schedule 503: what the municipality owns, what it would cost to replace, and whether capital spending keeps up with wear. The renewal need is re-derived, because the Province's own field is not usable as published (see Province).</t>
  </si>
  <si>
    <t>Assets by category, latest year</t>
  </si>
  <si>
    <t>Category</t>
  </si>
  <si>
    <t>Historical cost</t>
  </si>
  <si>
    <t>Accumulated amortization</t>
  </si>
  <si>
    <t>Net book value</t>
  </si>
  <si>
    <t>Additions</t>
  </si>
  <si>
    <t>Life used up</t>
  </si>
  <si>
    <t>Asset management plan</t>
  </si>
  <si>
    <t>Replacement value share</t>
  </si>
  <si>
    <t>Renewal: is capital spending keeping up with wear?</t>
  </si>
  <si>
    <t>Data quality of the replacement values</t>
  </si>
  <si>
    <t>Replacement value against historical cost</t>
  </si>
  <si>
    <t>Amortization this year</t>
  </si>
  <si>
    <t>Renewal need (amortization at replacement cost)</t>
  </si>
  <si>
    <t>Capital additions, three-year average</t>
  </si>
  <si>
    <t>Reinvestment ratio</t>
  </si>
  <si>
    <t>Annual renewal gap</t>
  </si>
  <si>
    <t>Share of replacement value under an asset management plan</t>
  </si>
  <si>
    <t>Share of asset life used up (depreciable assets)</t>
  </si>
  <si>
    <t>The plan the Community Charter (s.165) requires, built from the latest statements: costs grow with wages, prices and population; the renewal gap closes on a straight line to the target; new capital is funded from debt, reserves and taxation in the shares below. The output is the tax increase each year needs.</t>
  </si>
  <si>
    <t>Drivers (change the yellow cells)</t>
  </si>
  <si>
    <t>Inflation (CPI)</t>
  </si>
  <si>
    <t>Wage and contract growth</t>
  </si>
  <si>
    <t>Wage-like share of cash costs</t>
  </si>
  <si>
    <t>Share of the renewal gap closed by year 5</t>
  </si>
  <si>
    <t>Share of new capital borrowed</t>
  </si>
  <si>
    <t>Share of new capital from reserves</t>
  </si>
  <si>
    <t>MFA borrowing rate</t>
  </si>
  <si>
    <t>Borrowing term (years)</t>
  </si>
  <si>
    <t>Base year (latest with statements)</t>
  </si>
  <si>
    <t>Population growth, two-year average</t>
  </si>
  <si>
    <t>Cost growth (wages, prices, population)</t>
  </si>
  <si>
    <t>Growth in revenue other than taxation</t>
  </si>
  <si>
    <t>Base capital program (three-year average additions)</t>
  </si>
  <si>
    <t>Annual renewal gap at the base year</t>
  </si>
  <si>
    <t>The plan</t>
  </si>
  <si>
    <t>Year 0</t>
  </si>
  <si>
    <t>Year 1</t>
  </si>
  <si>
    <t>Year 2</t>
  </si>
  <si>
    <t>Year 3</t>
  </si>
  <si>
    <t>Year 4</t>
  </si>
  <si>
    <t>Year 5</t>
  </si>
  <si>
    <t>Year</t>
  </si>
  <si>
    <t>Cash operating expenses</t>
  </si>
  <si>
    <t>Revenue other than taxation</t>
  </si>
  <si>
    <t>Capital program</t>
  </si>
  <si>
    <t>Capital above the base-year program</t>
  </si>
  <si>
    <t>New borrowing</t>
  </si>
  <si>
    <t>Servicing on new borrowing</t>
  </si>
  <si>
    <t>Drawn from reserves</t>
  </si>
  <si>
    <t>Capital funded from taxation</t>
  </si>
  <si>
    <t>Taxation required</t>
  </si>
  <si>
    <t>Increase on the year before</t>
  </si>
  <si>
    <t>Reserves and surplus, closing</t>
  </si>
  <si>
    <t>Total debt servicing</t>
  </si>
  <si>
    <t>Share of the legal limit used</t>
  </si>
  <si>
    <t>Municipal tax on the representative house</t>
  </si>
  <si>
    <t>Average tax increase a year, years 1 to 5</t>
  </si>
  <si>
    <t>What-if data table: average tax increase by gap closure and debt share</t>
  </si>
  <si>
    <t>Gap closed ↓   Debt share →</t>
  </si>
  <si>
    <t>Schedule 707. BC sets each class's rate as a multiple of the residential rate, so one number, the residential rate, sets them all. The calculator turns a levy change into the rates that raise it.</t>
  </si>
  <si>
    <t>The classes</t>
  </si>
  <si>
    <t>Property class</t>
  </si>
  <si>
    <t>Assessment</t>
  </si>
  <si>
    <t>Rate per $1,000</t>
  </si>
  <si>
    <t>Class multiple</t>
  </si>
  <si>
    <t>Variable-rate taxes</t>
  </si>
  <si>
    <t>Flat and other taxes</t>
  </si>
  <si>
    <t>Municipal taxes</t>
  </si>
  <si>
    <t>Share of taxes</t>
  </si>
  <si>
    <t>Assessment × multiple</t>
  </si>
  <si>
    <t>Levy to rates</t>
  </si>
  <si>
    <t>Variable-rate levy this year</t>
  </si>
  <si>
    <t>Assessment weighted by class multiples</t>
  </si>
  <si>
    <t>Residential rate the levy implies (per $1,000)</t>
  </si>
  <si>
    <t>Residential rate the Province publishes</t>
  </si>
  <si>
    <t>Levy change to test (defaults to plan year 1)</t>
  </si>
  <si>
    <t>New residential rate</t>
  </si>
  <si>
    <t>Municipal tax on it now</t>
  </si>
  <si>
    <t>Municipal tax on it after the change</t>
  </si>
  <si>
    <t>The Community Charter caps annual liability servicing at 25% of revenue (B.C. Reg. 254/2004). Schedule 602.1 reports the limit and what is used; the calculator turns the room left into a borrowing amount.</t>
  </si>
  <si>
    <t>The limit</t>
  </si>
  <si>
    <t>Revenue for the purposes of the limit</t>
  </si>
  <si>
    <t>Servicing capacity available</t>
  </si>
  <si>
    <t>Long-term debt outstanding</t>
  </si>
  <si>
    <t>Borrowing calculator</t>
  </si>
  <si>
    <t>Borrowing rate</t>
  </si>
  <si>
    <t>Term (years)</t>
  </si>
  <si>
    <t>Amount to borrow</t>
  </si>
  <si>
    <t>Annual servicing on it</t>
  </si>
  <si>
    <t>Capacity left after it</t>
  </si>
  <si>
    <t>Most the remaining capacity could service</t>
  </si>
  <si>
    <t>Six years of servicing against the limit</t>
  </si>
  <si>
    <t>Limit</t>
  </si>
  <si>
    <t>Servicing</t>
  </si>
  <si>
    <t>Share used</t>
  </si>
  <si>
    <t>The province: 161 municipalities, and how far their asset data can be trusted</t>
  </si>
  <si>
    <t>Totals and medians by year from mart_province_trend, and the data-quality screen behind every renewal figure in this workbook.</t>
  </si>
  <si>
    <t>By year</t>
  </si>
  <si>
    <t>Municipalities</t>
  </si>
  <si>
    <t>Median limit used</t>
  </si>
  <si>
    <t>Median house charges</t>
  </si>
  <si>
    <t>Replacement values plausible</t>
  </si>
  <si>
    <t>Latest year: the renewal picture</t>
  </si>
  <si>
    <t>Municipalities whose replacement values pass the screen</t>
  </si>
  <si>
    <t>…of which reinvest less than their renewal need</t>
  </si>
  <si>
    <t>Their combined reinvestment ratio</t>
  </si>
  <si>
    <t>Municipalities reporting no replacement value</t>
  </si>
  <si>
    <t>Municipalities with every asset class under a management plan</t>
  </si>
  <si>
    <t>Municipality-years with no statements published (2019-2024)</t>
  </si>
  <si>
    <t>Vancouver's reported renewal need, as a share of its replacement value</t>
  </si>
  <si>
    <t>What the numbers say</t>
  </si>
  <si>
    <t>Independent analysis of the Province of British Columbia's Local Government Statistics (Open Government Licence – British Columbia). Not affiliated with or endorsed by any municipality or the Province. Built in Excel by Kush Patel.</t>
  </si>
  <si>
    <t>Checks: the model proves its own numbers</t>
  </si>
  <si>
    <t>#</t>
  </si>
  <si>
    <t>Check</t>
  </si>
  <si>
    <t>Expected</t>
  </si>
  <si>
    <t>Actual</t>
  </si>
  <si>
    <t>Tolerance</t>
  </si>
  <si>
    <t>Status</t>
  </si>
  <si>
    <t>Municipality-year rows loaded = dbt gold</t>
  </si>
  <si>
    <t>Asset rows loaded = dbt gold</t>
  </si>
  <si>
    <t>Tax-class rows loaded = dbt gold</t>
  </si>
  <si>
    <t>Peer rows = active municipalities</t>
  </si>
  <si>
    <t>Every active municipality is in the Dashboard list</t>
  </si>
  <si>
    <t>Selection: financial assets less liabilities = net financial assets, every year</t>
  </si>
  <si>
    <t>Selection: revenue less expenses = annual surplus, every year</t>
  </si>
  <si>
    <t>Selection: the liability limit is 25% of revenue for the limit</t>
  </si>
  <si>
    <t>Levy and class multiples reproduce the published residential rate</t>
  </si>
  <si>
    <t>Plan year 0 taxation = the base year's statements</t>
  </si>
  <si>
    <t>Plan: taxation grows only by the cost, capital and revenue changes</t>
  </si>
  <si>
    <t>Data table at the live drivers = the live plan</t>
  </si>
  <si>
    <t>Peer tier percentiles computed here = the pipeline's, all metrics</t>
  </si>
  <si>
    <t>Asset categories' replacement value = the municipality-year total</t>
  </si>
  <si>
    <t>Power Query tiers cover every peer</t>
  </si>
  <si>
    <t>Power Query categories cover the province's replacement value</t>
  </si>
  <si>
    <t>Documented missing statements = municipality-years without revenue</t>
  </si>
  <si>
    <t>BC local government finance model</t>
  </si>
  <si>
    <t>Independent analysis of the Province of British Columbia's Local Government Statistics. Not affiliated with or endorsed by any municipality or by the Province.</t>
  </si>
  <si>
    <t>How to use it</t>
  </si>
  <si>
    <t>1. Pick a municipality in the yellow cell on the Dashboard. Every sheet follows.</t>
  </si>
  <si>
    <t>2. Change the plan drivers on Plan: inflation, wages, how much of the renewal gap to close, and how much of it to borrow.</t>
  </si>
  <si>
    <t>3. Test a levy change on Tax, and a borrowing amount on Debt.</t>
  </si>
  <si>
    <t>4. Rank a municipality's tier on any metric on Peers.</t>
  </si>
  <si>
    <t>5. Checks proves the numbers; Province shows how far the asset data can be trusted.</t>
  </si>
  <si>
    <t>Sheets</t>
  </si>
  <si>
    <t>Dashboard</t>
  </si>
  <si>
    <t>Eight tiles against the peer tier, five sentences written by formulas, two charts</t>
  </si>
  <si>
    <t>Profile</t>
  </si>
  <si>
    <t>Six years of revenue, expenses, position, debt, assets and tax</t>
  </si>
  <si>
    <t>Peers</t>
  </si>
  <si>
    <t>Thirteen metrics with tier and province percentiles; the tier ranked on any of them</t>
  </si>
  <si>
    <t>Assets</t>
  </si>
  <si>
    <t>Schedule 503 by category; renewal need and the reinvestment ratio</t>
  </si>
  <si>
    <t>Plan</t>
  </si>
  <si>
    <t>A five-year financial plan and a what-if data table over its two big choices</t>
  </si>
  <si>
    <t>Tax</t>
  </si>
  <si>
    <t>Assessment, rates and multiples by class; a levy-to-rates calculator</t>
  </si>
  <si>
    <t>Debt</t>
  </si>
  <si>
    <t>The legal servicing limit, the room left, and what it would borrow</t>
  </si>
  <si>
    <t>Province</t>
  </si>
  <si>
    <t>Totals by year and the asset data-quality screen</t>
  </si>
  <si>
    <t>Checks</t>
  </si>
  <si>
    <t>17 controls, each with a tolerance</t>
  </si>
  <si>
    <t>Sources</t>
  </si>
  <si>
    <t>Province of British Columbia, Ministry of Municipal Affairs: Local Government Statistics, schedules 201-707, 2019-2024. Open Government Licence – British Columbia.</t>
  </si>
  <si>
    <t>Pipeline: pipeline/ (bronze and silver, held to contracts), dbt/ (gold marts and 31 data tests). data/sources.json records every file's URL and SHA-256.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</si>
</sst>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$&quot;#,##0;\(&quot;$&quot;#,##0\);&quot;–&quot;"/>
    <numFmt numFmtId="165" formatCode="\+0.0%;\-0.0%;0.0%"/>
    <numFmt numFmtId="166" formatCode="0.0%;\(0.0%\);&quot;–&quot;"/>
    <numFmt numFmtId="167" formatCode="\+0.0&quot; pts&quot;;\-0.0&quot; pts&quot;;&quot;–&quot;"/>
    <numFmt numFmtId="168" formatCode="&quot;$&quot;#,##0"/>
    <numFmt numFmtId="169" formatCode="0.0%"/>
    <numFmt numFmtId="170" formatCode="0.00&quot;x&quot;"/>
    <numFmt numFmtId="171" formatCode="#,##0.000"/>
    <numFmt numFmtId="172" formatCode="0.0000"/>
    <numFmt numFmtId="173" formatCode="0.00000"/>
    <numFmt numFmtId="174" formatCode="&quot;$&quot;#,##0.0,,&quot;M&quot;;\(&quot;$&quot;#,##0.0,,&quot;M&quot;\);&quot;–&quot;"/>
    <numFmt numFmtId="175" formatCode="#,##0.########"/>
  </numFmts>
  <fonts count="24" x14ac:knownFonts="1">
    <font>
      <sz val="10"/>
      <color theme="1"/>
      <name val="Aptos Narrow"/>
      <family val="2"/>
      <scheme val="minor"/>
    </font>
    <font>
      <b/>
      <sz val="18"/>
      <color rgb="FF1F3A5F"/>
      <name val="Aptos Display"/>
      <family val="2"/>
    </font>
    <font>
      <sz val="10"/>
      <color rgb="FF5B6577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1D2433"/>
      <name val="Aptos Narrow"/>
      <family val="2"/>
      <scheme val="minor"/>
    </font>
    <font>
      <b/>
      <sz val="8"/>
      <color rgb="FF5B6577"/>
      <name val="Aptos Narrow"/>
      <family val="2"/>
      <scheme val="minor"/>
    </font>
    <font>
      <sz val="8"/>
      <color rgb="FF5B6577"/>
      <name val="Aptos Narrow"/>
      <family val="2"/>
      <scheme val="minor"/>
    </font>
    <font>
      <sz val="10"/>
      <color rgb="FF1546C8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10"/>
      <color rgb="FF1D2433"/>
      <name val="Aptos Narrow"/>
      <family val="2"/>
      <scheme val="minor"/>
    </font>
    <font>
      <i/>
      <sz val="10"/>
      <color rgb="FF5B6577"/>
      <name val="Aptos Narrow"/>
      <family val="2"/>
      <scheme val="minor"/>
    </font>
    <font>
      <b/>
      <sz val="20"/>
      <color rgb="FF1F3A5F"/>
      <name val="Aptos Display"/>
      <family val="2"/>
    </font>
    <font>
      <b/>
      <sz val="12"/>
      <color rgb="FF1546C8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5B6577"/>
      <name val="Aptos Narrow"/>
      <family val="2"/>
      <scheme val="minor"/>
    </font>
    <font>
      <sz val="9"/>
      <color rgb="FF5B6577"/>
      <name val="Aptos Narrow"/>
      <family val="2"/>
      <scheme val="minor"/>
    </font>
    <font>
      <i/>
      <sz val="8"/>
      <color rgb="FF5B6577"/>
      <name val="Aptos Narrow"/>
      <family val="2"/>
      <scheme val="minor"/>
    </font>
    <font>
      <b/>
      <sz val="12"/>
      <color rgb="FF1F3A5F"/>
      <name val="Aptos Narrow"/>
      <family val="2"/>
      <scheme val="minor"/>
    </font>
    <font>
      <b/>
      <sz val="26"/>
      <color rgb="FF1F3A5F"/>
      <name val="Aptos Display"/>
      <family val="2"/>
    </font>
    <font>
      <sz val="11"/>
      <color rgb="FF5B6577"/>
      <name val="Aptos Narrow"/>
      <family val="2"/>
      <scheme val="minor"/>
    </font>
    <font>
      <i/>
      <sz val="9"/>
      <color rgb="FF5B6577"/>
      <name val="Aptos Narrow"/>
      <family val="2"/>
      <scheme val="minor"/>
    </font>
    <font>
      <u/>
      <sz val="10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5D6"/>
        <bgColor indexed="64"/>
      </patternFill>
    </fill>
    <fill>
      <patternFill patternType="solid">
        <fgColor rgb="FFF6F8FB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1F3A5F"/>
      </bottom>
      <diagonal/>
    </border>
    <border>
      <left/>
      <right/>
      <top style="thin">
        <color rgb="FF1D2433"/>
      </top>
      <bottom/>
      <diagonal/>
    </border>
    <border>
      <left style="thin">
        <color rgb="FFE8D48A"/>
      </left>
      <right/>
      <top style="thin">
        <color rgb="FFE8D48A"/>
      </top>
      <bottom style="thin">
        <color rgb="FFE8D48A"/>
      </bottom>
      <diagonal/>
    </border>
    <border>
      <left/>
      <right/>
      <top style="thin">
        <color rgb="FFE8D48A"/>
      </top>
      <bottom style="thin">
        <color rgb="FFE8D48A"/>
      </bottom>
      <diagonal/>
    </border>
    <border>
      <left/>
      <right style="thin">
        <color rgb="FFE8D48A"/>
      </right>
      <top style="thin">
        <color rgb="FFE8D48A"/>
      </top>
      <bottom style="thin">
        <color rgb="FFE8D48A"/>
      </bottom>
      <diagonal/>
    </border>
    <border>
      <left style="thin">
        <color rgb="FFE8D48A"/>
      </left>
      <right style="thin">
        <color rgb="FFE8D48A"/>
      </right>
      <top style="thin">
        <color rgb="FFE8D48A"/>
      </top>
      <bottom style="thin">
        <color rgb="FFE8D48A"/>
      </bottom>
      <diagonal/>
    </border>
    <border>
      <left style="thin">
        <color rgb="FFE8D48A"/>
      </left>
      <right style="thin">
        <color rgb="FFE8D48A"/>
      </right>
      <top style="thin">
        <color rgb="FFE8D48A"/>
      </top>
      <bottom/>
      <diagonal/>
    </border>
    <border>
      <left style="thin">
        <color rgb="FFC9D1DC"/>
      </left>
      <right/>
      <top/>
      <bottom/>
      <diagonal/>
    </border>
    <border>
      <left style="thin">
        <color rgb="FFC9D1DC"/>
      </left>
      <right/>
      <top style="thin">
        <color rgb="FFC9D1DC"/>
      </top>
      <bottom/>
      <diagonal/>
    </border>
    <border>
      <left/>
      <right/>
      <top style="thin">
        <color rgb="FFC9D1DC"/>
      </top>
      <bottom/>
      <diagonal/>
    </border>
    <border>
      <left style="thin">
        <color rgb="FFC9D1DC"/>
      </left>
      <right/>
      <top/>
      <bottom style="thin">
        <color rgb="FFC9D1DC"/>
      </bottom>
      <diagonal/>
    </border>
    <border>
      <left/>
      <right/>
      <top/>
      <bottom style="thin">
        <color rgb="FFC9D1DC"/>
      </bottom>
      <diagonal/>
    </border>
    <border>
      <left/>
      <right style="thin">
        <color rgb="FFC9D1DC"/>
      </right>
      <top style="thin">
        <color rgb="FFC9D1DC"/>
      </top>
      <bottom/>
      <diagonal/>
    </border>
    <border>
      <left/>
      <right style="thin">
        <color rgb="FFC9D1DC"/>
      </right>
      <top/>
      <bottom/>
      <diagonal/>
    </border>
    <border>
      <left/>
      <right style="thin">
        <color rgb="FFC9D1DC"/>
      </right>
      <top/>
      <bottom style="thin">
        <color rgb="FFC9D1DC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0" fillId="0" borderId="0" xfId="0" applyNumberFormat="1"/>
    <xf numFmtId="0" fontId="2" fillId="0" borderId="0" xfId="0" applyFont="1" applyAlignment="1">
      <alignment vertical="top" wrapText="1"/>
    </xf>
    <xf numFmtId="0" fontId="4" fillId="2" borderId="0" xfId="0" applyFont="1" applyFill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right" vertical="center" wrapText="1"/>
    </xf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65" fontId="3" fillId="0" borderId="0" xfId="0" applyNumberFormat="1" applyFont="1"/>
    <xf numFmtId="0" fontId="3" fillId="0" borderId="2" xfId="0" applyFont="1" applyBorder="1"/>
    <xf numFmtId="164" fontId="3" fillId="0" borderId="2" xfId="0" applyNumberFormat="1" applyFont="1" applyBorder="1"/>
    <xf numFmtId="166" fontId="0" fillId="0" borderId="0" xfId="0" applyNumberFormat="1"/>
    <xf numFmtId="3" fontId="0" fillId="0" borderId="0" xfId="0" applyNumberFormat="1"/>
    <xf numFmtId="0" fontId="7" fillId="2" borderId="0" xfId="0" applyFont="1" applyFill="1" applyAlignment="1">
      <alignment vertical="center"/>
    </xf>
    <xf numFmtId="0" fontId="8" fillId="0" borderId="0" xfId="0" applyFont="1"/>
    <xf numFmtId="0" fontId="7" fillId="0" borderId="2" xfId="0" applyFont="1" applyBorder="1"/>
    <xf numFmtId="0" fontId="4" fillId="2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2" fontId="0" fillId="0" borderId="0" xfId="0" applyNumberFormat="1"/>
    <xf numFmtId="9" fontId="0" fillId="0" borderId="0" xfId="0" applyNumberFormat="1"/>
    <xf numFmtId="0" fontId="9" fillId="4" borderId="3" xfId="0" applyFont="1" applyFill="1" applyBorder="1"/>
    <xf numFmtId="0" fontId="9" fillId="4" borderId="4" xfId="0" applyFont="1" applyFill="1" applyBorder="1"/>
    <xf numFmtId="0" fontId="9" fillId="4" borderId="5" xfId="0" applyFont="1" applyFill="1" applyBorder="1"/>
    <xf numFmtId="171" fontId="0" fillId="0" borderId="0" xfId="0" applyNumberFormat="1"/>
    <xf numFmtId="49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10" fillId="0" borderId="0" xfId="0" applyFont="1"/>
    <xf numFmtId="0" fontId="11" fillId="0" borderId="0" xfId="0" applyFont="1"/>
    <xf numFmtId="166" fontId="9" fillId="4" borderId="7" xfId="0" applyNumberFormat="1" applyFont="1" applyFill="1" applyBorder="1"/>
    <xf numFmtId="9" fontId="9" fillId="4" borderId="7" xfId="0" applyNumberFormat="1" applyFont="1" applyFill="1" applyBorder="1"/>
    <xf numFmtId="1" fontId="0" fillId="0" borderId="0" xfId="0" applyNumberFormat="1"/>
    <xf numFmtId="10" fontId="9" fillId="4" borderId="7" xfId="0" applyNumberFormat="1" applyFont="1" applyFill="1" applyBorder="1"/>
    <xf numFmtId="1" fontId="9" fillId="4" borderId="6" xfId="0" applyNumberFormat="1" applyFont="1" applyFill="1" applyBorder="1"/>
    <xf numFmtId="0" fontId="12" fillId="0" borderId="0" xfId="0" applyFont="1"/>
    <xf numFmtId="165" fontId="8" fillId="0" borderId="0" xfId="0" applyNumberFormat="1" applyFont="1"/>
    <xf numFmtId="172" fontId="0" fillId="0" borderId="0" xfId="0" applyNumberFormat="1"/>
    <xf numFmtId="173" fontId="0" fillId="0" borderId="0" xfId="0" applyNumberFormat="1"/>
    <xf numFmtId="165" fontId="9" fillId="4" borderId="6" xfId="0" applyNumberFormat="1" applyFont="1" applyFill="1" applyBorder="1"/>
    <xf numFmtId="1" fontId="9" fillId="4" borderId="7" xfId="0" applyNumberFormat="1" applyFont="1" applyFill="1" applyBorder="1"/>
    <xf numFmtId="164" fontId="9" fillId="4" borderId="6" xfId="0" applyNumberFormat="1" applyFont="1" applyFill="1" applyBorder="1"/>
    <xf numFmtId="174" fontId="0" fillId="0" borderId="0" xfId="0" applyNumberFormat="1"/>
    <xf numFmtId="0" fontId="13" fillId="0" borderId="0" xfId="0" applyFont="1"/>
    <xf numFmtId="0" fontId="14" fillId="4" borderId="3" xfId="0" applyFont="1" applyFill="1" applyBorder="1"/>
    <xf numFmtId="0" fontId="0" fillId="5" borderId="0" xfId="0" applyFill="1" applyBorder="1"/>
    <xf numFmtId="0" fontId="0" fillId="5" borderId="14" xfId="0" applyFill="1" applyBorder="1"/>
    <xf numFmtId="0" fontId="0" fillId="5" borderId="12" xfId="0" applyFill="1" applyBorder="1"/>
    <xf numFmtId="0" fontId="0" fillId="5" borderId="15" xfId="0" applyFill="1" applyBorder="1"/>
    <xf numFmtId="0" fontId="16" fillId="5" borderId="9" xfId="0" applyFont="1" applyFill="1" applyBorder="1" applyAlignment="1">
      <alignment wrapText="1"/>
    </xf>
    <xf numFmtId="0" fontId="0" fillId="5" borderId="10" xfId="0" applyFill="1" applyBorder="1" applyAlignment="1">
      <alignment wrapText="1"/>
    </xf>
    <xf numFmtId="0" fontId="0" fillId="5" borderId="13" xfId="0" applyFill="1" applyBorder="1" applyAlignment="1">
      <alignment wrapText="1"/>
    </xf>
    <xf numFmtId="169" fontId="13" fillId="5" borderId="8" xfId="0" applyNumberFormat="1" applyFont="1" applyFill="1" applyBorder="1" applyAlignment="1">
      <alignment horizontal="left"/>
    </xf>
    <xf numFmtId="0" fontId="0" fillId="5" borderId="0" xfId="0" applyFill="1" applyBorder="1" applyAlignment="1">
      <alignment horizontal="left"/>
    </xf>
    <xf numFmtId="0" fontId="0" fillId="5" borderId="14" xfId="0" applyFill="1" applyBorder="1" applyAlignment="1">
      <alignment horizontal="left"/>
    </xf>
    <xf numFmtId="0" fontId="17" fillId="5" borderId="8" xfId="0" applyFont="1" applyFill="1" applyBorder="1"/>
    <xf numFmtId="0" fontId="15" fillId="5" borderId="8" xfId="0" applyFont="1" applyFill="1" applyBorder="1"/>
    <xf numFmtId="0" fontId="8" fillId="5" borderId="11" xfId="0" applyFont="1" applyFill="1" applyBorder="1"/>
    <xf numFmtId="170" fontId="13" fillId="5" borderId="8" xfId="0" applyNumberFormat="1" applyFont="1" applyFill="1" applyBorder="1" applyAlignment="1">
      <alignment horizontal="left"/>
    </xf>
    <xf numFmtId="168" fontId="13" fillId="5" borderId="8" xfId="0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0" fontId="18" fillId="0" borderId="0" xfId="0" applyFont="1"/>
    <xf numFmtId="0" fontId="19" fillId="0" borderId="0" xfId="0" applyFont="1" applyAlignment="1">
      <alignment vertical="top" wrapText="1"/>
    </xf>
    <xf numFmtId="175" fontId="0" fillId="0" borderId="0" xfId="0" applyNumberForma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1"/>
  </cellXfs>
  <cellStyles count="2">
    <cellStyle name="Hyperlink" xfId="1" builtinId="8"/>
    <cellStyle name="Normal" xfId="0" builtinId="0" customBuiltin="1"/>
  </cellStyles>
  <dxfs count="225">
    <dxf>
      <fill>
        <patternFill>
          <bgColor rgb="FFFBE0DC"/>
        </patternFill>
      </fill>
    </dxf>
    <dxf>
      <fill>
        <patternFill>
          <bgColor rgb="FFDDF3E4"/>
        </patternFill>
      </fill>
    </dxf>
    <dxf>
      <font>
        <color rgb="FFB42318"/>
      </font>
    </dxf>
    <dxf>
      <font>
        <color rgb="FF1E7B34"/>
      </font>
    </dxf>
    <dxf>
      <font>
        <color rgb="FFB42318"/>
      </font>
    </dxf>
    <dxf>
      <font>
        <color rgb="FF1E7B34"/>
      </font>
    </dxf>
    <dxf>
      <font>
        <color rgb="FFB42318"/>
      </font>
    </dxf>
    <dxf>
      <font>
        <color rgb="FF1E7B34"/>
      </font>
    </dxf>
    <dxf>
      <font>
        <color rgb="FFB42318"/>
      </font>
    </dxf>
    <dxf>
      <font>
        <color rgb="FF1E7B34"/>
      </font>
    </dxf>
    <dxf>
      <font>
        <color rgb="FFB42318"/>
      </font>
    </dxf>
    <dxf>
      <font>
        <color rgb="FF1E7B34"/>
      </font>
    </dxf>
    <dxf>
      <font>
        <color rgb="FFB42318"/>
      </font>
    </dxf>
    <dxf>
      <font>
        <color rgb="FF1E7B34"/>
      </font>
    </dxf>
    <dxf>
      <font>
        <color rgb="FFB42318"/>
      </font>
    </dxf>
    <dxf>
      <font>
        <color rgb="FF1E7B34"/>
      </font>
    </dxf>
    <dxf>
      <font>
        <color rgb="FFB42318"/>
      </font>
    </dxf>
    <dxf>
      <font>
        <color rgb="FF1E7B34"/>
      </font>
    </dxf>
    <dxf>
      <font>
        <color rgb="FF1E7B34"/>
      </font>
    </dxf>
    <dxf>
      <font>
        <color rgb="FFB42318"/>
      </font>
    </dxf>
    <dxf>
      <font>
        <b/>
        <i val="0"/>
      </font>
      <fill>
        <patternFill>
          <bgColor rgb="FFFFF1C7"/>
        </patternFill>
      </fill>
    </dxf>
    <dxf>
      <font>
        <color rgb="FFB42318"/>
      </font>
    </dxf>
    <dxf>
      <font>
        <color rgb="FF1E7B34"/>
      </font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CA" sz="1400" b="0">
                <a:solidFill>
                  <a:srgbClr val="595959"/>
                </a:solidFill>
              </a:rPr>
              <a:t>Revenue by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Taxation</c:v>
          </c:tx>
          <c:spPr>
            <a:solidFill>
              <a:srgbClr val="1F3A5F"/>
            </a:solidFill>
            <a:ln>
              <a:noFill/>
            </a:ln>
            <a:effectLst/>
          </c:spPr>
          <c:invertIfNegative val="0"/>
          <c:cat>
            <c:numRef>
              <c:f>Profile!$D$5:$I$5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Profile!$D$7:$I$7</c:f>
              <c:numCache>
                <c:formatCode>"$"#,##0;\("$"#,##0\);"–"</c:formatCode>
                <c:ptCount val="6"/>
                <c:pt idx="0">
                  <c:v>11679941</c:v>
                </c:pt>
                <c:pt idx="1">
                  <c:v>11847977</c:v>
                </c:pt>
                <c:pt idx="2">
                  <c:v>12126305</c:v>
                </c:pt>
                <c:pt idx="3">
                  <c:v>13369957</c:v>
                </c:pt>
                <c:pt idx="4">
                  <c:v>14194174</c:v>
                </c:pt>
                <c:pt idx="5">
                  <c:v>15074622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6F-444D-8EDC-45D1A75C8592}"/>
            </c:ext>
          </c:extLst>
        </c:ser>
        <c:ser>
          <c:idx val="1"/>
          <c:order val="1"/>
          <c:tx>
            <c:v>Sale of services</c:v>
          </c:tx>
          <c:spPr>
            <a:solidFill>
              <a:srgbClr val="0F766E"/>
            </a:solidFill>
            <a:ln>
              <a:noFill/>
            </a:ln>
            <a:effectLst/>
          </c:spPr>
          <c:invertIfNegative val="0"/>
          <c:cat>
            <c:numRef>
              <c:f>Profile!$D$5:$I$5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Profile!$D$8:$I$8</c:f>
              <c:numCache>
                <c:formatCode>"$"#,##0;\("$"#,##0\);"–"</c:formatCode>
                <c:ptCount val="6"/>
                <c:pt idx="0">
                  <c:v>4630558</c:v>
                </c:pt>
                <c:pt idx="1">
                  <c:v>4796932</c:v>
                </c:pt>
                <c:pt idx="2">
                  <c:v>5212081</c:v>
                </c:pt>
                <c:pt idx="3">
                  <c:v>4985343</c:v>
                </c:pt>
                <c:pt idx="4">
                  <c:v>5465696</c:v>
                </c:pt>
                <c:pt idx="5">
                  <c:v>5910458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6F-444D-8EDC-45D1A75C8592}"/>
            </c:ext>
          </c:extLst>
        </c:ser>
        <c:ser>
          <c:idx val="2"/>
          <c:order val="2"/>
          <c:tx>
            <c:v>Government transfers</c:v>
          </c:tx>
          <c:spPr>
            <a:solidFill>
              <a:srgbClr val="B7791F"/>
            </a:solidFill>
            <a:ln>
              <a:noFill/>
            </a:ln>
            <a:effectLst/>
          </c:spPr>
          <c:invertIfNegative val="0"/>
          <c:cat>
            <c:numRef>
              <c:f>Profile!$D$5:$I$5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Profile!$D$9:$I$9</c:f>
              <c:numCache>
                <c:formatCode>"$"#,##0;\("$"#,##0\);"–"</c:formatCode>
                <c:ptCount val="6"/>
                <c:pt idx="0">
                  <c:v>3063142</c:v>
                </c:pt>
                <c:pt idx="1">
                  <c:v>3861857</c:v>
                </c:pt>
                <c:pt idx="2">
                  <c:v>2132053</c:v>
                </c:pt>
                <c:pt idx="3">
                  <c:v>9031310</c:v>
                </c:pt>
                <c:pt idx="4">
                  <c:v>6032744</c:v>
                </c:pt>
                <c:pt idx="5">
                  <c:v>2633114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6F-444D-8EDC-45D1A75C8592}"/>
            </c:ext>
          </c:extLst>
        </c:ser>
        <c:ser>
          <c:idx val="3"/>
          <c:order val="3"/>
          <c:tx>
            <c:v>Investment income</c:v>
          </c:tx>
          <c:spPr>
            <a:solidFill>
              <a:srgbClr val="9DB4CF"/>
            </a:solidFill>
            <a:ln>
              <a:noFill/>
            </a:ln>
            <a:effectLst/>
          </c:spPr>
          <c:invertIfNegative val="0"/>
          <c:cat>
            <c:numRef>
              <c:f>Profile!$D$5:$I$5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Profile!$D$10:$I$10</c:f>
              <c:numCache>
                <c:formatCode>"$"#,##0;\("$"#,##0\);"–"</c:formatCode>
                <c:ptCount val="6"/>
                <c:pt idx="0">
                  <c:v>297439</c:v>
                </c:pt>
                <c:pt idx="1">
                  <c:v>99811</c:v>
                </c:pt>
                <c:pt idx="2">
                  <c:v>116551</c:v>
                </c:pt>
                <c:pt idx="3">
                  <c:v>448469</c:v>
                </c:pt>
                <c:pt idx="4">
                  <c:v>839539</c:v>
                </c:pt>
                <c:pt idx="5">
                  <c:v>897000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6F-444D-8EDC-45D1A75C8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8765247"/>
        <c:axId val="1039892239"/>
      </c:barChart>
      <c:catAx>
        <c:axId val="116876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D243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892239"/>
        <c:crosses val="autoZero"/>
        <c:auto val="1"/>
        <c:lblAlgn val="ctr"/>
        <c:lblOffset val="100"/>
        <c:noMultiLvlLbl val="0"/>
      </c:catAx>
      <c:valAx>
        <c:axId val="103989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4E8EE"/>
              </a:solidFill>
              <a:round/>
            </a:ln>
            <a:effectLst/>
          </c:spPr>
        </c:majorGridlines>
        <c:numFmt formatCode="&quot;$&quot;#,##0.0,,&quot;M&quot;;\(&quot;$&quot;#,##0.0,,&quot;M&quot;\);&quot;–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D243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76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1D2433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round/>
    </a:ln>
    <a:effectLst/>
  </c:spPr>
  <c:txPr>
    <a:bodyPr/>
    <a:lstStyle/>
    <a:p>
      <a:pPr>
        <a:defRPr sz="900">
          <a:solidFill>
            <a:srgbClr val="1D2433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CA" sz="1400" b="0">
                <a:solidFill>
                  <a:srgbClr val="595959"/>
                </a:solidFill>
              </a:rPr>
              <a:t>Debt servicing against the legal limit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Share of the limit used</c:v>
          </c:tx>
          <c:spPr>
            <a:ln w="28575" cap="rnd">
              <a:solidFill>
                <a:srgbClr val="0F766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F766E"/>
                </a:solidFill>
              </a:ln>
              <a:effectLst/>
            </c:spPr>
          </c:marker>
          <c:cat>
            <c:numRef>
              <c:f>Profile!$D$5:$I$5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Profile!$D$28:$I$28</c:f>
              <c:numCache>
                <c:formatCode>0.0%;\(0.0%\);"–"</c:formatCode>
                <c:ptCount val="6"/>
                <c:pt idx="0">
                  <c:v>5.8124182263199195E-2</c:v>
                </c:pt>
                <c:pt idx="1">
                  <c:v>4.7625589094125308E-2</c:v>
                </c:pt>
                <c:pt idx="2">
                  <c:v>0.18754407254303607</c:v>
                </c:pt>
                <c:pt idx="3">
                  <c:v>0.18179532278583688</c:v>
                </c:pt>
                <c:pt idx="4">
                  <c:v>0.16891850398461158</c:v>
                </c:pt>
                <c:pt idx="5">
                  <c:v>0.15192214568786058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75-4299-A3EC-EA0734C2B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8769423"/>
        <c:axId val="1039889839"/>
      </c:lineChart>
      <c:catAx>
        <c:axId val="116876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D243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889839"/>
        <c:crosses val="autoZero"/>
        <c:auto val="1"/>
        <c:lblAlgn val="ctr"/>
        <c:lblOffset val="100"/>
        <c:noMultiLvlLbl val="0"/>
      </c:catAx>
      <c:valAx>
        <c:axId val="103988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4E8EE"/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D243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76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round/>
    </a:ln>
    <a:effectLst/>
  </c:spPr>
  <c:txPr>
    <a:bodyPr/>
    <a:lstStyle/>
    <a:p>
      <a:pPr>
        <a:defRPr sz="900">
          <a:solidFill>
            <a:srgbClr val="1D2433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CA" sz="1400" b="0">
                <a:solidFill>
                  <a:srgbClr val="595959"/>
                </a:solidFill>
              </a:rPr>
              <a:t>Replacement value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Replacement value</c:v>
          </c:tx>
          <c:spPr>
            <a:solidFill>
              <a:srgbClr val="1F3A5F"/>
            </a:solidFill>
            <a:ln>
              <a:noFill/>
            </a:ln>
            <a:effectLst/>
          </c:spPr>
          <c:invertIfNegative val="0"/>
          <c:cat>
            <c:strRef>
              <c:f>Assets!$B$6:$B$16</c:f>
              <c:strCache>
                <c:ptCount val="11"/>
                <c:pt idx="0">
                  <c:v>Buildings</c:v>
                </c:pt>
                <c:pt idx="1">
                  <c:v>Transportation System</c:v>
                </c:pt>
                <c:pt idx="2">
                  <c:v>Water System</c:v>
                </c:pt>
                <c:pt idx="3">
                  <c:v>Sewer System</c:v>
                </c:pt>
                <c:pt idx="4">
                  <c:v>Drainage System</c:v>
                </c:pt>
                <c:pt idx="5">
                  <c:v>Parks and Recreation</c:v>
                </c:pt>
                <c:pt idx="6">
                  <c:v>Fleet</c:v>
                </c:pt>
                <c:pt idx="7">
                  <c:v>Work In Progress</c:v>
                </c:pt>
                <c:pt idx="8">
                  <c:v>Land</c:v>
                </c:pt>
                <c:pt idx="9">
                  <c:v>Other Engineering Systems</c:v>
                </c:pt>
                <c:pt idx="10">
                  <c:v>Other Tangible Capital Assets</c:v>
                </c:pt>
              </c:strCache>
            </c:strRef>
          </c:cat>
          <c:val>
            <c:numRef>
              <c:f>Assets!$G$6:$G$16</c:f>
              <c:numCache>
                <c:formatCode>"$"#,##0;\("$"#,##0\);"–"</c:formatCode>
                <c:ptCount val="11"/>
                <c:pt idx="0">
                  <c:v>94976440</c:v>
                </c:pt>
                <c:pt idx="1">
                  <c:v>88140126</c:v>
                </c:pt>
                <c:pt idx="2">
                  <c:v>58886174</c:v>
                </c:pt>
                <c:pt idx="3">
                  <c:v>41426092</c:v>
                </c:pt>
                <c:pt idx="4">
                  <c:v>30242160</c:v>
                </c:pt>
                <c:pt idx="5">
                  <c:v>25456198</c:v>
                </c:pt>
                <c:pt idx="6">
                  <c:v>15594339</c:v>
                </c:pt>
                <c:pt idx="7">
                  <c:v>6381384</c:v>
                </c:pt>
                <c:pt idx="8">
                  <c:v>4413960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6E-4DC9-80F6-B5662914C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8750399"/>
        <c:axId val="1039827439"/>
      </c:barChart>
      <c:catAx>
        <c:axId val="116875039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D243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827439"/>
        <c:crosses val="autoZero"/>
        <c:auto val="1"/>
        <c:lblAlgn val="ctr"/>
        <c:lblOffset val="100"/>
        <c:noMultiLvlLbl val="0"/>
      </c:catAx>
      <c:valAx>
        <c:axId val="103982743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rgbClr val="E4E8EE"/>
              </a:solidFill>
              <a:round/>
            </a:ln>
            <a:effectLst/>
          </c:spPr>
        </c:majorGridlines>
        <c:numFmt formatCode="&quot;$&quot;#,##0.0,,&quot;M&quot;;\(&quot;$&quot;#,##0.0,,&quot;M&quot;\);&quot;–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D243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75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round/>
    </a:ln>
    <a:effectLst/>
  </c:spPr>
  <c:txPr>
    <a:bodyPr/>
    <a:lstStyle/>
    <a:p>
      <a:pPr>
        <a:defRPr sz="900">
          <a:solidFill>
            <a:srgbClr val="1D2433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CA" sz="1400" b="0">
                <a:solidFill>
                  <a:srgbClr val="595959"/>
                </a:solidFill>
              </a:rPr>
              <a:t>Taxation required, base year and 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Taxation required</c:v>
          </c:tx>
          <c:spPr>
            <a:solidFill>
              <a:srgbClr val="1F3A5F"/>
            </a:solidFill>
            <a:ln>
              <a:noFill/>
            </a:ln>
            <a:effectLst/>
          </c:spPr>
          <c:invertIfNegative val="0"/>
          <c:cat>
            <c:numRef>
              <c:f>Plan!$D$16:$I$16</c:f>
              <c:numCache>
                <c:formatCode>0</c:formatCode>
                <c:ptCount val="6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</c:numCache>
            </c:numRef>
          </c:cat>
          <c:val>
            <c:numRef>
              <c:f>Plan!$D$25:$I$25</c:f>
              <c:numCache>
                <c:formatCode>"$"#,##0;\("$"#,##0\);"–"</c:formatCode>
                <c:ptCount val="6"/>
                <c:pt idx="0">
                  <c:v>15074622</c:v>
                </c:pt>
                <c:pt idx="1">
                  <c:v>15612805.313819462</c:v>
                </c:pt>
                <c:pt idx="2">
                  <c:v>16179918.755769594</c:v>
                </c:pt>
                <c:pt idx="3">
                  <c:v>16777121.443288878</c:v>
                </c:pt>
                <c:pt idx="4">
                  <c:v>17405619.276731513</c:v>
                </c:pt>
                <c:pt idx="5">
                  <c:v>18066666.849397391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AE-4D67-A8A6-92415A792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747151"/>
        <c:axId val="1039847119"/>
      </c:barChart>
      <c:catAx>
        <c:axId val="116874715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D243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847119"/>
        <c:crosses val="autoZero"/>
        <c:auto val="1"/>
        <c:lblAlgn val="ctr"/>
        <c:lblOffset val="100"/>
        <c:noMultiLvlLbl val="0"/>
      </c:catAx>
      <c:valAx>
        <c:axId val="103984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4E8EE"/>
              </a:solidFill>
              <a:round/>
            </a:ln>
            <a:effectLst/>
          </c:spPr>
        </c:majorGridlines>
        <c:numFmt formatCode="&quot;$&quot;#,##0.0,,&quot;M&quot;;\(&quot;$&quot;#,##0.0,,&quot;M&quot;\);&quot;–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D243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74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round/>
    </a:ln>
    <a:effectLst/>
  </c:spPr>
  <c:txPr>
    <a:bodyPr/>
    <a:lstStyle/>
    <a:p>
      <a:pPr>
        <a:defRPr sz="900">
          <a:solidFill>
            <a:srgbClr val="1D2433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CA" sz="1400" b="0">
                <a:solidFill>
                  <a:srgbClr val="595959"/>
                </a:solidFill>
              </a:rPr>
              <a:t>Share of the legal debt-servicing limit used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Share of the limit used</c:v>
          </c:tx>
          <c:spPr>
            <a:ln w="28575" cap="rnd">
              <a:solidFill>
                <a:srgbClr val="0F766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F766E"/>
                </a:solidFill>
              </a:ln>
              <a:effectLst/>
            </c:spPr>
          </c:marker>
          <c:cat>
            <c:numRef>
              <c:f>Debt!$B$25:$B$30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Debt!$E$25:$E$30</c:f>
              <c:numCache>
                <c:formatCode>0.0%;\(0.0%\);"–"</c:formatCode>
                <c:ptCount val="6"/>
                <c:pt idx="0">
                  <c:v>5.8124182263199195E-2</c:v>
                </c:pt>
                <c:pt idx="1">
                  <c:v>4.7625589094125308E-2</c:v>
                </c:pt>
                <c:pt idx="2">
                  <c:v>0.18754407254303607</c:v>
                </c:pt>
                <c:pt idx="3">
                  <c:v>0.18179532278583688</c:v>
                </c:pt>
                <c:pt idx="4">
                  <c:v>0.16891850398461158</c:v>
                </c:pt>
                <c:pt idx="5">
                  <c:v>0.15192214568786058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8C-4F94-823F-3C8D1DBD1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8770815"/>
        <c:axId val="1039870639"/>
      </c:lineChart>
      <c:catAx>
        <c:axId val="116877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D243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870639"/>
        <c:crosses val="autoZero"/>
        <c:auto val="1"/>
        <c:lblAlgn val="ctr"/>
        <c:lblOffset val="100"/>
        <c:noMultiLvlLbl val="0"/>
      </c:catAx>
      <c:valAx>
        <c:axId val="103987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4E8EE"/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D243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77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round/>
    </a:ln>
    <a:effectLst/>
  </c:spPr>
  <c:txPr>
    <a:bodyPr/>
    <a:lstStyle/>
    <a:p>
      <a:pPr>
        <a:defRPr sz="900">
          <a:solidFill>
            <a:srgbClr val="1D2433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CA" sz="1400" b="0">
                <a:solidFill>
                  <a:srgbClr val="595959"/>
                </a:solidFill>
              </a:rPr>
              <a:t>Municipalities with plausible replacement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Replacement values plausible</c:v>
          </c:tx>
          <c:spPr>
            <a:solidFill>
              <a:srgbClr val="0F766E"/>
            </a:solidFill>
            <a:ln>
              <a:noFill/>
            </a:ln>
            <a:effectLst/>
          </c:spPr>
          <c:invertIfNegative val="0"/>
          <c:cat>
            <c:numRef>
              <c:f>Province!$B$6:$B$11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Province!$J$6:$J$11</c:f>
              <c:numCache>
                <c:formatCode>0</c:formatCode>
                <c:ptCount val="6"/>
                <c:pt idx="0">
                  <c:v>48</c:v>
                </c:pt>
                <c:pt idx="1">
                  <c:v>45</c:v>
                </c:pt>
                <c:pt idx="2">
                  <c:v>46</c:v>
                </c:pt>
                <c:pt idx="3">
                  <c:v>48</c:v>
                </c:pt>
                <c:pt idx="4">
                  <c:v>55</c:v>
                </c:pt>
                <c:pt idx="5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F3-4E02-BEC5-13A2834DE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775455"/>
        <c:axId val="1039881199"/>
      </c:barChart>
      <c:catAx>
        <c:axId val="116877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D243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881199"/>
        <c:crosses val="autoZero"/>
        <c:auto val="1"/>
        <c:lblAlgn val="ctr"/>
        <c:lblOffset val="100"/>
        <c:noMultiLvlLbl val="0"/>
      </c:catAx>
      <c:valAx>
        <c:axId val="103988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4E8EE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D243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77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round/>
    </a:ln>
    <a:effectLst/>
  </c:spPr>
  <c:txPr>
    <a:bodyPr/>
    <a:lstStyle/>
    <a:p>
      <a:pPr>
        <a:defRPr sz="900">
          <a:solidFill>
            <a:srgbClr val="1D2433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FF1CF3-C518-2F43-333D-7FA5E15AE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13</xdr:col>
      <xdr:colOff>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8A2B74-3DC5-6F8E-7F41-AA1012926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47F7E7-4285-28FF-DFC5-DB2BA66EF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87044C-CABA-017D-C822-FB23AD65C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AEE63D-B3D0-778E-3255-D43FE6D4B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5A7A1B-5E92-7EAE-40A0-34E1B258E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A5C756A8-653A-48FE-B786-B06E9790C55B}" autoFormatId="16" applyNumberFormats="0" applyBorderFormats="0" applyFontFormats="1" applyPatternFormats="1" applyAlignmentFormats="0" applyWidthHeightFormats="0">
  <queryTableRefresh nextId="9">
    <queryTableFields count="8">
      <queryTableField id="1" name="asset_category" tableColumnId="9"/>
      <queryTableField id="2" name="municipalities" tableColumnId="10"/>
      <queryTableField id="3" name="historical_cost" tableColumnId="11"/>
      <queryTableField id="4" name="accumulated_amortization" tableColumnId="12"/>
      <queryTableField id="5" name="additions" tableColumnId="13"/>
      <queryTableField id="6" name="replacement_value" tableColumnId="14"/>
      <queryTableField id="7" name="replacement_under_plan" tableColumnId="15"/>
      <queryTableField id="8" name="share_under_plan" tableColumnId="16"/>
    </queryTableFields>
  </queryTableRefresh>
  <extLst>
    <ext xmlns:x15="http://schemas.microsoft.com/office/spreadsheetml/2010/11/main" uri="{883FBD77-0823-4a55-B5E3-86C4891E6966}">
      <x15:queryTable sourceDataName="Query - Categorie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A202931D-B517-4368-9DE1-121BD0DB30D4}" autoFormatId="16" applyNumberFormats="0" applyBorderFormats="0" applyFontFormats="1" applyPatternFormats="1" applyAlignmentFormats="0" applyWidthHeightFormats="0">
  <queryTableRefresh nextId="8">
    <queryTableFields count="7">
      <queryTableField id="1" name="size_tier" tableColumnId="8"/>
      <queryTableField id="2" name="municipalities" tableColumnId="9"/>
      <queryTableField id="3" name="median_population" tableColumnId="10"/>
      <queryTableField id="4" name="median_revenue_per_capita" tableColumnId="11"/>
      <queryTableField id="5" name="median_limit_used" tableColumnId="12"/>
      <queryTableField id="6" name="median_reinvestment_ratio" tableColumnId="13"/>
      <queryTableField id="7" name="median_house_total_charges" tableColumnId="14"/>
    </queryTableFields>
  </queryTableRefresh>
  <extLst>
    <ext xmlns:x15="http://schemas.microsoft.com/office/spreadsheetml/2010/11/main" uri="{883FBD77-0823-4a55-B5E3-86C4891E6966}">
      <x15:queryTable sourceDataName="Query - Tier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C63085F-ED4E-455A-8281-425BA35D6F38}" name="tbl_Categories" displayName="tbl_Categories" ref="B4:I15" tableType="queryTable" totalsRowShown="0">
  <autoFilter ref="B4:I15" xr:uid="{DC63085F-ED4E-455A-8281-425BA35D6F38}"/>
  <tableColumns count="8">
    <tableColumn id="9" xr3:uid="{DD15E712-158F-4734-9B25-AA4B2FE1A934}" uniqueName="9" name="asset_category" queryTableFieldId="1"/>
    <tableColumn id="10" xr3:uid="{C14737EC-12DE-4902-AAFF-EBAD38BE43F2}" uniqueName="10" name="municipalities" queryTableFieldId="2"/>
    <tableColumn id="11" xr3:uid="{4A11E718-45E5-44CC-A0DE-1EB3D6758059}" uniqueName="11" name="historical_cost" queryTableFieldId="3"/>
    <tableColumn id="12" xr3:uid="{6D6CE4F8-236E-41D7-B551-9A8626421418}" uniqueName="12" name="accumulated_amortization" queryTableFieldId="4"/>
    <tableColumn id="13" xr3:uid="{E0796D9B-9D2D-4054-AAC5-28980BAC194A}" uniqueName="13" name="additions" queryTableFieldId="5"/>
    <tableColumn id="14" xr3:uid="{0E46AA44-5660-4766-A555-3B8E0DCD7467}" uniqueName="14" name="replacement_value" queryTableFieldId="6"/>
    <tableColumn id="15" xr3:uid="{DBA91663-B6C5-4692-B9EB-7B1027DDF529}" uniqueName="15" name="replacement_under_plan" queryTableFieldId="7"/>
    <tableColumn id="16" xr3:uid="{2DBBFA26-0A4B-40F9-8046-37644EEDBFCC}" uniqueName="16" name="share_under_plan" queryTableField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71A356F-E4CA-4BE4-B012-BC2313B0002B}" name="tbl_Tiers" displayName="tbl_Tiers" ref="B4:H9" tableType="queryTable" totalsRowShown="0">
  <autoFilter ref="B4:H9" xr:uid="{971A356F-E4CA-4BE4-B012-BC2313B0002B}"/>
  <tableColumns count="7">
    <tableColumn id="8" xr3:uid="{61BEC53B-4E80-45BC-8CF5-070D2A11767E}" uniqueName="8" name="size_tier" queryTableFieldId="1"/>
    <tableColumn id="9" xr3:uid="{80C97BC6-CFAF-46C7-9D20-3EC2BF5E973D}" uniqueName="9" name="municipalities" queryTableFieldId="2"/>
    <tableColumn id="10" xr3:uid="{64490DAE-DB97-4C3C-BC78-E05B40ED82AC}" uniqueName="10" name="median_population" queryTableFieldId="3"/>
    <tableColumn id="11" xr3:uid="{A59F4E2C-B1B5-4816-8C2B-F6B41D436209}" uniqueName="11" name="median_revenue_per_capita" queryTableFieldId="4"/>
    <tableColumn id="12" xr3:uid="{7C896F8D-2E17-49E9-A7D0-8D73765C4FC7}" uniqueName="12" name="median_limit_used" queryTableFieldId="5"/>
    <tableColumn id="13" xr3:uid="{A7B83DB0-FBCB-4FF2-BDEC-65CE42F6C44E}" uniqueName="13" name="median_reinvestment_ratio" queryTableFieldId="6"/>
    <tableColumn id="14" xr3:uid="{0FDE6E71-E148-43FB-A4C0-3D984715FAC4}" uniqueName="14" name="median_house_total_charges" queryTableFieldId="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F4E0A3-012E-4F5C-BA0F-1540FC16418A}" name="tbl_Year" displayName="tbl_Year" ref="B4:BW972" totalsRowShown="0" headerRowDxfId="137">
  <autoFilter ref="B4:BW972" xr:uid="{F6F4E0A3-012E-4F5C-BA0F-1540FC16418A}"/>
  <tableColumns count="74">
    <tableColumn id="1" xr3:uid="{1AB55DCA-EA18-488E-BD83-62472634326E}" name="municipality_id" dataDxfId="211"/>
    <tableColumn id="2" xr3:uid="{EA9E414E-EA34-4F16-8610-3F9C5F256B25}" name="year" dataDxfId="210"/>
    <tableColumn id="3" xr3:uid="{5F185433-14BF-4115-9BA4-6F24E2E65C71}" name="municipality_year" dataDxfId="209"/>
    <tableColumn id="4" xr3:uid="{DEC563B1-9552-48DF-91F9-A0991B75181E}" name="population" dataDxfId="208"/>
    <tableColumn id="5" xr3:uid="{2416E547-31AC-4D4A-A03A-7BD05159B04A}" name="population_published" dataDxfId="207"/>
    <tableColumn id="6" xr3:uid="{E28DBD79-2E15-4BB0-88EC-B463A1733D75}" name="population_repaired" dataDxfId="206"/>
    <tableColumn id="7" xr3:uid="{30DAB8E1-8118-4D92-9C4B-984A6FFF47B7}" name="total_revenue" dataDxfId="205"/>
    <tableColumn id="8" xr3:uid="{7CE1B539-1936-4744-8247-2A67077E9FEA}" name="taxation" dataDxfId="204"/>
    <tableColumn id="9" xr3:uid="{E243C6FB-6A5F-4775-B5A2-0F4FA14C05C5}" name="sale_of_services" dataDxfId="203"/>
    <tableColumn id="10" xr3:uid="{09AE114D-EFB5-442E-8FDC-9621494D3832}" name="government_transfers" dataDxfId="202"/>
    <tableColumn id="11" xr3:uid="{7AC57847-DA1F-4BE3-8453-E5D1C25F3067}" name="investment_income" dataDxfId="201"/>
    <tableColumn id="12" xr3:uid="{43D80404-031F-4F2E-ABE9-005AAEE9FE23}" name="developer_contributions" dataDxfId="200"/>
    <tableColumn id="13" xr3:uid="{640FECF9-D38D-4898-93A2-6DDBB71E7DBD}" name="own_source_revenue" dataDxfId="199"/>
    <tableColumn id="14" xr3:uid="{88F3E01D-C0FE-4668-851A-A80C79ED6BCF}" name="total_expenses" dataDxfId="198"/>
    <tableColumn id="15" xr3:uid="{09546E4A-A166-42C5-9468-793B15BEC2BE}" name="amortization" dataDxfId="197"/>
    <tableColumn id="16" xr3:uid="{4884C2FB-474C-4FDB-A196-15FD32092930}" name="cash_expenses" dataDxfId="196"/>
    <tableColumn id="17" xr3:uid="{F86334F6-DD5C-4A8C-8932-800239B1C42E}" name="general_government" dataDxfId="195"/>
    <tableColumn id="18" xr3:uid="{C89D78C5-33FF-4D92-B4EF-1F2B2731DA89}" name="protective_services" dataDxfId="194"/>
    <tableColumn id="19" xr3:uid="{17D9329A-C774-4F66-9999-9EBC76306297}" name="transportation" dataDxfId="193"/>
    <tableColumn id="20" xr3:uid="{32BD668B-DB58-42F2-8593-F8AEDABA6FAE}" name="parks_recreation" dataDxfId="192"/>
    <tableColumn id="21" xr3:uid="{B988DF6A-E4FD-427E-B8AC-64BF77D6AD85}" name="water_services" dataDxfId="191"/>
    <tableColumn id="22" xr3:uid="{8107224E-43A4-42F2-B6A2-57477A21F8DF}" name="sewer_services" dataDxfId="190"/>
    <tableColumn id="23" xr3:uid="{373F0C06-5C9E-4A00-AC6F-BA272DE49829}" name="annual_surplus" dataDxfId="189"/>
    <tableColumn id="24" xr3:uid="{900A56D3-7D50-4C54-814A-D865B440E486}" name="capital_acquisitions" dataDxfId="188"/>
    <tableColumn id="25" xr3:uid="{84430CF5-5992-46FA-AA49-B39432D6191A}" name="cash_and_investments" dataDxfId="187"/>
    <tableColumn id="26" xr3:uid="{DA7E8E71-53BD-43FA-98A0-87503517D2BB}" name="total_financial_assets" dataDxfId="186"/>
    <tableColumn id="27" xr3:uid="{0BA0BB5A-79A3-4687-8076-615A1317A1DC}" name="total_liabilities" dataDxfId="185"/>
    <tableColumn id="28" xr3:uid="{66FC7EB6-F52A-4BEC-8B32-58289DD611F8}" name="net_financial_assets" dataDxfId="184"/>
    <tableColumn id="29" xr3:uid="{3642B915-5002-4F89-A007-FC01F77E267D}" name="accumulated_surplus" dataDxfId="183"/>
    <tableColumn id="30" xr3:uid="{F34CA76F-3B4E-4513-91C8-3A2286CD03C2}" name="operating_capital_surplus" dataDxfId="182"/>
    <tableColumn id="31" xr3:uid="{95179871-F313-47E9-91FB-383D6BF76DEC}" name="statutory_reserves" dataDxfId="181"/>
    <tableColumn id="32" xr3:uid="{3EF90BDB-FBB9-484E-9043-8A2C94799909}" name="financial_reserves" dataDxfId="180"/>
    <tableColumn id="33" xr3:uid="{6B758357-B1B8-4937-9873-2216477C70B8}" name="long_term_debt" dataDxfId="179"/>
    <tableColumn id="34" xr3:uid="{4DE4FC46-5589-4F1F-ACCB-2BF950B38B14}" name="debt_issued" dataDxfId="178"/>
    <tableColumn id="35" xr3:uid="{1ABDDA9C-CDAA-41A4-804C-D715CBD543C8}" name="debt_repaid" dataDxfId="177"/>
    <tableColumn id="36" xr3:uid="{9FBA095D-9438-4D7D-A85D-1879C4C7A965}" name="interest_expense" dataDxfId="176"/>
    <tableColumn id="37" xr3:uid="{642126C5-E033-4432-A9F3-134B3441F9D2}" name="revenue_for_limit" dataDxfId="175"/>
    <tableColumn id="38" xr3:uid="{F305E1E3-FB95-4DC0-9C29-9FADB7C3C084}" name="liability_servicing_limit" dataDxfId="174"/>
    <tableColumn id="39" xr3:uid="{E88DBF24-4DB9-445B-B49E-BD38DB039D4B}" name="debt_servicing_cost" dataDxfId="173"/>
    <tableColumn id="40" xr3:uid="{64E6CC60-B6CC-42C7-A6EE-ECE358AE364C}" name="servicing_capacity" dataDxfId="172"/>
    <tableColumn id="41" xr3:uid="{84041383-EFF5-4907-9673-4552B7554FB6}" name="assessed_value" dataDxfId="171"/>
    <tableColumn id="42" xr3:uid="{E50D45C5-A1F7-4B8A-87A8-36DE5BB50606}" name="residential_assessment" dataDxfId="170"/>
    <tableColumn id="43" xr3:uid="{30BDB7FC-7B6A-41BF-B4F4-2299017E349D}" name="municipal_property_tax" dataDxfId="169"/>
    <tableColumn id="44" xr3:uid="{614E68F4-65A3-4A5D-B0E7-5B83AD6AF0C5}" name="total_taxes_and_charges" dataDxfId="168"/>
    <tableColumn id="45" xr3:uid="{584FEE0D-BC0F-4517-9F6D-BC3CF1925D50}" name="house_value" dataDxfId="167"/>
    <tableColumn id="46" xr3:uid="{44234E9B-0A62-4194-9B0A-E45DC63E631B}" name="house_municipal_tax" dataDxfId="166"/>
    <tableColumn id="47" xr3:uid="{3BAF9EBE-6E2D-4397-BED9-EBEA57A5FB9B}" name="house_total_charges" dataDxfId="165"/>
    <tableColumn id="48" xr3:uid="{9B380790-4B0C-4093-BAF3-F971D7683878}" name="tca_cost" dataDxfId="164"/>
    <tableColumn id="49" xr3:uid="{15AC35B5-0A5E-4729-85FA-BB2244D78AC9}" name="tca_net_book_value" dataDxfId="163"/>
    <tableColumn id="50" xr3:uid="{DDE44013-8600-4370-8117-C02E1ED8DF3D}" name="tca_additions" dataDxfId="162"/>
    <tableColumn id="51" xr3:uid="{0EC20E94-8EB7-4B68-9B0B-FE1CAB133C31}" name="tca_additions_3yr" dataDxfId="161"/>
    <tableColumn id="52" xr3:uid="{9235D56E-69C9-4734-9EBF-65C75163FCA0}" name="replacement_value" dataDxfId="160"/>
    <tableColumn id="53" xr3:uid="{C2E397F8-071A-49FE-9A88-149F284FB620}" name="annual_replacement_need" dataDxfId="159"/>
    <tableColumn id="54" xr3:uid="{FB9B7EAE-0CB1-4B2A-853F-9B344C966E65}" name="amp_coverage" dataDxfId="158"/>
    <tableColumn id="55" xr3:uid="{AB41580F-E03B-4DC0-9347-B269550628B0}" name="own_source_share" dataDxfId="157"/>
    <tableColumn id="56" xr3:uid="{8419E059-5B38-4D9C-829E-D009FA7078E4}" name="surplus_ratio" dataDxfId="156"/>
    <tableColumn id="57" xr3:uid="{5862D347-2E54-4B29-92DA-C36964769923}" name="limit_used" dataDxfId="155"/>
    <tableColumn id="58" xr3:uid="{DDF64C51-F038-45C4-A13F-4E57343C64B8}" name="debt_service_ratio" dataDxfId="154"/>
    <tableColumn id="59" xr3:uid="{F47332C7-E93A-4C2E-A19E-95AF885D7752}" name="reserves_to_cash_expenses" dataDxfId="153"/>
    <tableColumn id="60" xr3:uid="{CF51C448-6B74-40ED-9CC6-6452EE6E0A41}" name="asset_consumption_ratio" dataDxfId="152"/>
    <tableColumn id="61" xr3:uid="{421B5071-CF90-450A-8FF3-6D48583DB60F}" name="replacement_to_cost" dataDxfId="151"/>
    <tableColumn id="62" xr3:uid="{2252F9DE-3E2F-4FEE-841D-C5374C9AB4FC}" name="reported_need_rate" dataDxfId="150"/>
    <tableColumn id="63" xr3:uid="{8C552C3E-6CCD-4230-AC82-F4CDC8FEC51A}" name="asset_data_quality" dataDxfId="149"/>
    <tableColumn id="64" xr3:uid="{C242F883-8BFC-4671-B9B5-490F30278E9C}" name="renewal_need" dataDxfId="148"/>
    <tableColumn id="65" xr3:uid="{9AD74A03-65F0-45D4-8822-EF8A16165A42}" name="reinvestment_ratio" dataDxfId="147"/>
    <tableColumn id="66" xr3:uid="{F2F37486-8CF3-4960-800E-D9783DFC33FE}" name="annual_renewal_gap" dataDxfId="146"/>
    <tableColumn id="67" xr3:uid="{E853AB6C-0316-4D24-9A39-D42C42398034}" name="effective_municipal_rate" dataDxfId="145"/>
    <tableColumn id="68" xr3:uid="{FC5B60C0-61B6-4AA1-B7CE-E213BA81E21D}" name="house_municipal_share" dataDxfId="144"/>
    <tableColumn id="69" xr3:uid="{384A3213-5162-492B-AF88-93B00815E0CF}" name="revenue_per_capita" dataDxfId="143"/>
    <tableColumn id="70" xr3:uid="{F42379B8-3DF6-4BD4-934D-95475FBB9195}" name="expenses_per_capita" dataDxfId="142"/>
    <tableColumn id="71" xr3:uid="{94BF0D0B-F82F-4757-983C-3067EBD5FFD4}" name="municipal_tax_per_capita" dataDxfId="141"/>
    <tableColumn id="72" xr3:uid="{0053D4AD-1873-4024-A2C1-94326E2A4E12}" name="debt_per_capita" dataDxfId="140"/>
    <tableColumn id="73" xr3:uid="{885CAE13-4E8A-4B7E-9330-6543B1F996CD}" name="reserves_per_capita" dataDxfId="139"/>
    <tableColumn id="74" xr3:uid="{60499670-9628-4A9E-8D80-4F4E618CDF62}" name="replacement_value_per_capita" dataDxfId="13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364ACF-22A0-4B2F-A301-2CEBB7B1A5CA}" name="tbl_Assets" displayName="tbl_Assets" ref="B4:L10652" totalsRowShown="0" headerRowDxfId="125">
  <autoFilter ref="B4:L10652" xr:uid="{8D364ACF-22A0-4B2F-A301-2CEBB7B1A5CA}"/>
  <tableColumns count="11">
    <tableColumn id="1" xr3:uid="{7AA53C63-0001-4213-9385-F3DE852FF36A}" name="municipality_id" dataDxfId="136"/>
    <tableColumn id="2" xr3:uid="{D62E2748-5D7B-4D76-B9D2-B638A418CADE}" name="year" dataDxfId="135"/>
    <tableColumn id="3" xr3:uid="{0451346E-7931-400F-A5FF-AD19EA856C03}" name="asset_category" dataDxfId="134"/>
    <tableColumn id="4" xr3:uid="{E48C69C0-3331-4409-B3A0-46B6D6838910}" name="historical_cost" dataDxfId="133"/>
    <tableColumn id="5" xr3:uid="{394EBE66-7330-44A8-AD06-3F88C13496D1}" name="accumulated_amortization" dataDxfId="132"/>
    <tableColumn id="6" xr3:uid="{BA2204CD-EEC2-4E40-9A76-648C8CC656D8}" name="net_book_value" dataDxfId="131"/>
    <tableColumn id="7" xr3:uid="{4E462E36-FE9A-492E-96B8-615F473C0C4B}" name="additions" dataDxfId="130"/>
    <tableColumn id="8" xr3:uid="{A802C9E8-B154-4FE1-8871-D44D4380D818}" name="replacement_value" dataDxfId="129"/>
    <tableColumn id="9" xr3:uid="{0FA2065E-FD0B-49B9-9899-8990B5DBA330}" name="annual_replacement_need" dataDxfId="128"/>
    <tableColumn id="10" xr3:uid="{011E0FA9-AFEA-446E-9B8D-7B1D041D492F}" name="amp_status" dataDxfId="127"/>
    <tableColumn id="11" xr3:uid="{7BE5B283-AFB4-41A9-87E1-5C1F91E83E13}" name="consumption_ratio" dataDxfId="12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BA4D78-9DA3-4F6F-878A-7B8E2B1D660E}" name="tbl_Tax" displayName="tbl_Tax" ref="B4:J8716" totalsRowShown="0" headerRowDxfId="115">
  <autoFilter ref="B4:J8716" xr:uid="{F4BA4D78-9DA3-4F6F-878A-7B8E2B1D660E}"/>
  <tableColumns count="9">
    <tableColumn id="1" xr3:uid="{F4C29ABF-6D19-4BFF-B001-796C7A97D527}" name="municipality_id" dataDxfId="124"/>
    <tableColumn id="2" xr3:uid="{9373C005-35EA-4587-9837-C205C4C55C7B}" name="year" dataDxfId="123"/>
    <tableColumn id="3" xr3:uid="{E9F6E72E-13DE-4BE0-99FC-A185D632F5B9}" name="property_class" dataDxfId="122"/>
    <tableColumn id="4" xr3:uid="{6551A541-915E-4409-B4AD-31ABFD60BA56}" name="assessment" dataDxfId="121"/>
    <tableColumn id="5" xr3:uid="{19217702-2797-4ABB-B26A-D99CB6D75AF4}" name="municipal_rate" dataDxfId="120"/>
    <tableColumn id="6" xr3:uid="{F4E37185-C7D9-406E-98F4-C20710339C8D}" name="class_multiple" dataDxfId="119"/>
    <tableColumn id="7" xr3:uid="{833AD9F8-1A7A-43AA-8F11-D2079DD6D14A}" name="variable_rate_taxes" dataDxfId="118"/>
    <tableColumn id="8" xr3:uid="{A328FC0C-66E9-4273-A91F-7C7DF88F49AF}" name="flat_and_other_taxes" dataDxfId="117"/>
    <tableColumn id="9" xr3:uid="{DAFC7C1F-1E6E-411A-BB16-E4026E294F99}" name="municipal_taxes" dataDxfId="116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C13FE1-E7BD-49EA-8939-4314103714A4}" name="tbl_Peers" displayName="tbl_Peers" ref="B4:BH165" totalsRowShown="0" headerRowDxfId="55">
  <autoFilter ref="B4:BH165" xr:uid="{C1C13FE1-E7BD-49EA-8939-4314103714A4}"/>
  <tableColumns count="59">
    <tableColumn id="1" xr3:uid="{574625CA-1684-40F4-8630-D004EE105286}" name="municipality_id" dataDxfId="114"/>
    <tableColumn id="2" xr3:uid="{997D806D-A5E7-469D-93C6-65DD5CF4C96D}" name="display_name" dataDxfId="113"/>
    <tableColumn id="3" xr3:uid="{F0EA93F9-877C-4C2E-B810-CEC9F6738273}" name="type_name" dataDxfId="112"/>
    <tableColumn id="4" xr3:uid="{EBBC6967-3581-442F-9C85-82FFB51FD0D0}" name="regional_district" dataDxfId="111"/>
    <tableColumn id="5" xr3:uid="{864A57F4-4F8E-4197-8E9F-A72223AE0E02}" name="size_tier" dataDxfId="110"/>
    <tableColumn id="6" xr3:uid="{7FC118C1-FA63-48C6-B0CD-F377971EDD84}" name="year" dataDxfId="109"/>
    <tableColumn id="7" xr3:uid="{045E89A7-39AF-4A69-BC55-C5A382B6B4E8}" name="population" dataDxfId="108"/>
    <tableColumn id="8" xr3:uid="{2903F541-6526-40C1-B055-9CC153780D35}" name="revenue_per_capita" dataDxfId="107"/>
    <tableColumn id="9" xr3:uid="{8B0F27D7-BAB5-45CE-876E-482A2C87B161}" name="revenue_per_capita_tier_pct" dataDxfId="106"/>
    <tableColumn id="10" xr3:uid="{79F3A441-725C-4826-B475-B85A7EC6D224}" name="revenue_per_capita_tier_median" dataDxfId="105"/>
    <tableColumn id="11" xr3:uid="{639A3704-4168-474C-8D74-5F6D58BF2FA6}" name="revenue_per_capita_province_pct" dataDxfId="104"/>
    <tableColumn id="12" xr3:uid="{0CF99327-DBEE-4A4A-A8A3-A2A97C9EF1E5}" name="expenses_per_capita" dataDxfId="103"/>
    <tableColumn id="13" xr3:uid="{90C53FA9-2BBE-4596-B6CE-5A44D1C60E2C}" name="expenses_per_capita_tier_pct" dataDxfId="102"/>
    <tableColumn id="14" xr3:uid="{8FFA03CA-5225-41FA-9F51-D335BB850FAE}" name="expenses_per_capita_tier_median" dataDxfId="101"/>
    <tableColumn id="15" xr3:uid="{78F3C63F-5F8B-451C-967B-6A9B5F7F2A54}" name="expenses_per_capita_province_pct" dataDxfId="100"/>
    <tableColumn id="16" xr3:uid="{01C3A83D-5392-4C9B-A777-73A457D9D691}" name="municipal_tax_per_capita" dataDxfId="99"/>
    <tableColumn id="17" xr3:uid="{C963257F-DFD5-431D-8B06-70DF682605CC}" name="municipal_tax_per_capita_tier_pct" dataDxfId="98"/>
    <tableColumn id="18" xr3:uid="{27F89B35-1CA9-48E6-B41D-E9520332CD4E}" name="municipal_tax_per_capita_tier_median" dataDxfId="97"/>
    <tableColumn id="19" xr3:uid="{5776829B-1697-437B-879A-D7CEE8A11A67}" name="municipal_tax_per_capita_province_pct" dataDxfId="96"/>
    <tableColumn id="20" xr3:uid="{9985C6AC-4C7B-4222-803E-2EDF014FBD4D}" name="own_source_share" dataDxfId="95"/>
    <tableColumn id="21" xr3:uid="{78B3908F-0062-40E9-A8BE-21EEFB7FF668}" name="own_source_share_tier_pct" dataDxfId="94"/>
    <tableColumn id="22" xr3:uid="{18530695-1E2B-49DF-8DC8-4BF9A8123B60}" name="own_source_share_tier_median" dataDxfId="93"/>
    <tableColumn id="23" xr3:uid="{A4016C03-461B-4B54-BB3B-51EC4CC76541}" name="own_source_share_province_pct" dataDxfId="92"/>
    <tableColumn id="24" xr3:uid="{9C065AD6-3C16-46B1-9333-24923E4D232D}" name="surplus_ratio" dataDxfId="91"/>
    <tableColumn id="25" xr3:uid="{23D0BA30-9DA7-4347-B6A2-F4221F41A78A}" name="surplus_ratio_tier_pct" dataDxfId="90"/>
    <tableColumn id="26" xr3:uid="{E8707C4B-DD3F-46FE-BC9C-AC39BD52A4F5}" name="surplus_ratio_tier_median" dataDxfId="89"/>
    <tableColumn id="27" xr3:uid="{CB028385-1505-40BE-B750-745D22016C9D}" name="surplus_ratio_province_pct" dataDxfId="88"/>
    <tableColumn id="28" xr3:uid="{99A52963-0312-4A83-B347-F218815D3172}" name="limit_used" dataDxfId="87"/>
    <tableColumn id="29" xr3:uid="{4CD1D9AE-44B5-40CC-9FC5-3D9362E205A7}" name="limit_used_tier_pct" dataDxfId="86"/>
    <tableColumn id="30" xr3:uid="{5982318F-79B0-41A9-AC64-E6C9908E29DA}" name="limit_used_tier_median" dataDxfId="85"/>
    <tableColumn id="31" xr3:uid="{21D31DFC-96A6-454E-9095-B9CF7112C52B}" name="limit_used_province_pct" dataDxfId="84"/>
    <tableColumn id="32" xr3:uid="{115DE598-AD80-40F0-9CCB-6EB83089FA96}" name="debt_per_capita" dataDxfId="83"/>
    <tableColumn id="33" xr3:uid="{32B6D286-503E-470F-800F-C3318F8C3759}" name="debt_per_capita_tier_pct" dataDxfId="82"/>
    <tableColumn id="34" xr3:uid="{4DE2F8C7-2D32-4D83-8EA3-D567310E0296}" name="debt_per_capita_tier_median" dataDxfId="81"/>
    <tableColumn id="35" xr3:uid="{F4FEC081-3B63-4A1A-AEBB-4C8346E09612}" name="debt_per_capita_province_pct" dataDxfId="80"/>
    <tableColumn id="36" xr3:uid="{2D727D28-02B9-41D5-A944-09E8985D2697}" name="reserves_per_capita" dataDxfId="79"/>
    <tableColumn id="37" xr3:uid="{8413C2E7-134A-4363-9C26-E482A9F39C4C}" name="reserves_per_capita_tier_pct" dataDxfId="78"/>
    <tableColumn id="38" xr3:uid="{9CDD2F35-E813-4211-89A5-ACEB3CEC64EB}" name="reserves_per_capita_tier_median" dataDxfId="77"/>
    <tableColumn id="39" xr3:uid="{7FAC58A7-6390-4B1F-8A95-3C176AE4BA58}" name="reserves_per_capita_province_pct" dataDxfId="76"/>
    <tableColumn id="40" xr3:uid="{A0DF4610-19A0-4F86-A85F-B1FFFB2651AF}" name="reserves_to_cash_expenses" dataDxfId="75"/>
    <tableColumn id="41" xr3:uid="{5B75C3A7-5A5D-4001-AC0F-30C708646540}" name="reserves_to_cash_expenses_tier_pct" dataDxfId="74"/>
    <tableColumn id="42" xr3:uid="{63D5EAFF-8FF4-49AE-8D88-2655E9DA1C49}" name="reserves_to_cash_expenses_tier_median" dataDxfId="73"/>
    <tableColumn id="43" xr3:uid="{71F3210E-3931-41B4-9B97-93D026FB389A}" name="reserves_to_cash_expenses_province_pct" dataDxfId="72"/>
    <tableColumn id="44" xr3:uid="{1D5CB718-0862-4EA3-8D0B-DAC95784500F}" name="asset_consumption_ratio" dataDxfId="71"/>
    <tableColumn id="45" xr3:uid="{6387D152-B0E0-498B-B014-49A639BD26E5}" name="asset_consumption_ratio_tier_pct" dataDxfId="70"/>
    <tableColumn id="46" xr3:uid="{AC29E27D-F519-4091-B1E6-51073A2523E2}" name="asset_consumption_ratio_tier_median" dataDxfId="69"/>
    <tableColumn id="47" xr3:uid="{EFC3BA0D-8573-4A19-9132-E4988CF7547A}" name="asset_consumption_ratio_province_pct" dataDxfId="68"/>
    <tableColumn id="48" xr3:uid="{93AD9209-1DC8-4E30-B272-05DD9D5B6A32}" name="reinvestment_ratio" dataDxfId="67"/>
    <tableColumn id="49" xr3:uid="{84633D06-3B9A-4C16-A610-7FE529DFCA8B}" name="reinvestment_ratio_tier_pct" dataDxfId="66"/>
    <tableColumn id="50" xr3:uid="{AA46C635-E617-4DFD-808A-82500CED9CB7}" name="reinvestment_ratio_tier_median" dataDxfId="65"/>
    <tableColumn id="51" xr3:uid="{F1B81EE5-DB7A-4CEE-8ACC-4487150F20E2}" name="reinvestment_ratio_province_pct" dataDxfId="64"/>
    <tableColumn id="52" xr3:uid="{968880C7-B64A-492D-B971-480841D91752}" name="house_total_charges" dataDxfId="63"/>
    <tableColumn id="53" xr3:uid="{5CE16CC7-3C15-41C0-823E-95B96FA3C2A0}" name="house_total_charges_tier_pct" dataDxfId="62"/>
    <tableColumn id="54" xr3:uid="{1234D23A-7A7D-4ACE-BCD8-3EDEC1E24CE3}" name="house_total_charges_tier_median" dataDxfId="61"/>
    <tableColumn id="55" xr3:uid="{BBE0E3AC-5B95-4034-AA65-CCAD9C3C61FB}" name="house_total_charges_province_pct" dataDxfId="60"/>
    <tableColumn id="56" xr3:uid="{25C80A69-C84E-4859-ABBA-3D0D5A6BEDFA}" name="effective_municipal_rate" dataDxfId="59"/>
    <tableColumn id="57" xr3:uid="{CD1743B3-C814-410F-BBFF-620D9FDF12B8}" name="effective_municipal_rate_tier_pct" dataDxfId="58"/>
    <tableColumn id="58" xr3:uid="{5F977F3E-EA6C-4220-8BD9-E4EC71F0BDB6}" name="effective_municipal_rate_tier_median" dataDxfId="57"/>
    <tableColumn id="59" xr3:uid="{D5DBB563-0975-48CA-9967-79EE083B108B}" name="effective_municipal_rate_province_pct" dataDxfId="56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B2CB8C-1B14-45A0-86B1-9B83CAE918B9}" name="tbl_Dim" displayName="tbl_Dim" ref="B4:M166" totalsRowShown="0" headerRowDxfId="212">
  <autoFilter ref="B4:M166" xr:uid="{86B2CB8C-1B14-45A0-86B1-9B83CAE918B9}"/>
  <tableColumns count="12">
    <tableColumn id="1" xr3:uid="{1065BF06-2C41-457A-AA38-0ADD652EF1F1}" name="municipality_id" dataDxfId="224"/>
    <tableColumn id="2" xr3:uid="{CBA116E3-DB84-4E9A-9DC2-6EB2412F2FC5}" name="name" dataDxfId="223"/>
    <tableColumn id="3" xr3:uid="{FD3CF60A-E5F3-4EFC-B4DA-1624E575343C}" name="display_name" dataDxfId="222"/>
    <tableColumn id="4" xr3:uid="{27FEFDA2-6DEA-4235-9A82-FFA864F8F997}" name="type" dataDxfId="221"/>
    <tableColumn id="5" xr3:uid="{6BDD8613-4DEE-414C-8231-F39E43801B08}" name="type_name" dataDxfId="220"/>
    <tableColumn id="6" xr3:uid="{403C744F-D35C-49DC-AC93-52878703532F}" name="regional_district" dataDxfId="219"/>
    <tableColumn id="7" xr3:uid="{39608B9B-C0FE-40DC-899D-B2230304E478}" name="first_year" dataDxfId="218"/>
    <tableColumn id="8" xr3:uid="{B6014B41-E039-406E-AB49-353625F13CE4}" name="last_year" dataDxfId="217"/>
    <tableColumn id="9" xr3:uid="{0D092F27-6C03-4A9F-BA0C-56904956322B}" name="active" dataDxfId="216"/>
    <tableColumn id="10" xr3:uid="{3E81A384-42D1-4EDC-898B-CD7919991A93}" name="population_latest" dataDxfId="215"/>
    <tableColumn id="11" xr3:uid="{CE0ABCFF-CBC6-48F0-A369-2E59BF2EAB31}" name="size_tier" dataDxfId="214"/>
    <tableColumn id="12" xr3:uid="{3C2149B9-23A2-4E19-A9AA-10CBD2A7C06A}" name="published_as" dataDxfId="213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FA5E47-9488-43BF-81DC-69C174CC839B}" name="tbl_Province" displayName="tbl_Province" ref="AA4:AU10" totalsRowShown="0" headerRowDxfId="33">
  <autoFilter ref="AA4:AU10" xr:uid="{F5FA5E47-9488-43BF-81DC-69C174CC839B}"/>
  <tableColumns count="21">
    <tableColumn id="1" xr3:uid="{A553AA72-CC4A-4FEB-ADC5-59B0BE2D56B3}" name="year" dataDxfId="54"/>
    <tableColumn id="2" xr3:uid="{7B2AE5CC-BF9E-4E94-8082-21876E01A024}" name="municipalities" dataDxfId="53"/>
    <tableColumn id="3" xr3:uid="{7ABBB7CA-015E-418A-A727-97E19ED52607}" name="population" dataDxfId="52"/>
    <tableColumn id="4" xr3:uid="{63A17D7F-AC1F-4027-8308-0786607E60A0}" name="total_revenue" dataDxfId="51"/>
    <tableColumn id="5" xr3:uid="{1087BE37-B10E-43B0-8013-C6913D15F709}" name="total_expenses" dataDxfId="50"/>
    <tableColumn id="6" xr3:uid="{147E4EE0-210C-4628-9F4F-DC6F7A336429}" name="municipal_property_tax" dataDxfId="49"/>
    <tableColumn id="7" xr3:uid="{7C4FC46E-906D-4BDF-A4B3-BD9CA76C3B2B}" name="long_term_debt" dataDxfId="48"/>
    <tableColumn id="8" xr3:uid="{2057E119-25B0-4423-A96C-046A6AD8CA6C}" name="financial_reserves" dataDxfId="47"/>
    <tableColumn id="9" xr3:uid="{49C2B70D-22F6-4342-A760-C193423260BE}" name="replacement_value" dataDxfId="46"/>
    <tableColumn id="10" xr3:uid="{32C9E937-4D08-4ADD-98C9-6659D298AFC1}" name="reported_renewal_need" dataDxfId="45"/>
    <tableColumn id="11" xr3:uid="{04E852F6-FECB-4928-8EEC-9FBFFF36F245}" name="renewal_need" dataDxfId="44"/>
    <tableColumn id="12" xr3:uid="{69CDC66F-5D88-4D9D-888F-784A02E4A100}" name="tca_additions_3yr_screened" dataDxfId="43"/>
    <tableColumn id="13" xr3:uid="{66F512F9-0918-4EE5-81E6-C0C3D8C47D91}" name="reinvestment_ratio" dataDxfId="42"/>
    <tableColumn id="14" xr3:uid="{D4E8EBB9-67B8-40CD-B311-E6DA67F474BF}" name="below_renewal_need" dataDxfId="41"/>
    <tableColumn id="15" xr3:uid="{FADE6BC5-A01B-4B22-B423-6B21D01ECA55}" name="screened_for_renewal" dataDxfId="40"/>
    <tableColumn id="16" xr3:uid="{F869B779-69D8-4E1A-B54C-7DC68BBCEA06}" name="assets_plausible" dataDxfId="39"/>
    <tableColumn id="17" xr3:uid="{44FB8AE7-556B-4CC8-8F76-126E564452E9}" name="assets_not_reported" dataDxfId="38"/>
    <tableColumn id="18" xr3:uid="{17665CBE-E345-4F1E-9499-8D14C99ACD99}" name="median_limit_used" dataDxfId="37"/>
    <tableColumn id="19" xr3:uid="{DBBC7AD0-6777-4952-A988-A9FF78683DC9}" name="median_house_total_charges" dataDxfId="36"/>
    <tableColumn id="20" xr3:uid="{88AAA24D-98A7-4A38-80D9-71708ABCA85B}" name="median_asset_consumption_ratio" dataDxfId="35"/>
    <tableColumn id="21" xr3:uid="{9DC8BB4A-A507-4722-A79D-8CE62667E892}" name="fully_covered_by_amp" dataDxfId="34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223A17-FDC5-4871-889E-07A1A78E7516}" name="tbl_Missing" displayName="tbl_Missing" ref="AZ4:BB13" totalsRowShown="0" headerRowDxfId="29">
  <autoFilter ref="AZ4:BB13" xr:uid="{E4223A17-FDC5-4871-889E-07A1A78E7516}"/>
  <tableColumns count="3">
    <tableColumn id="1" xr3:uid="{5A82FE1B-11CC-4B0E-8519-2B4C5EDCDE83}" name="municipality_id" dataDxfId="32"/>
    <tableColumn id="2" xr3:uid="{AA575582-17AB-411D-AA18-A692AA84BFDB}" name="year" dataDxfId="31"/>
    <tableColumn id="3" xr3:uid="{26399D6B-833C-4717-9EC2-0BFDF5D38BD4}" name="reason" dataDxfId="30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34DD94A-0E5A-43AC-B20E-9EF0CE31D73A}" name="tbl_Exceptions" displayName="tbl_Exceptions" ref="BE4:BI7" totalsRowShown="0" headerRowDxfId="23">
  <autoFilter ref="BE4:BI7" xr:uid="{734DD94A-0E5A-43AC-B20E-9EF0CE31D73A}"/>
  <tableColumns count="5">
    <tableColumn id="1" xr3:uid="{01530B3F-2FD6-4465-A8E4-D96A91ED94B1}" name="rule" dataDxfId="28"/>
    <tableColumn id="2" xr3:uid="{20B54A8D-A870-4D8F-891F-DB9D834E3347}" name="municipality_id" dataDxfId="27"/>
    <tableColumn id="3" xr3:uid="{53ABA76D-3975-4EB8-909D-41AB29E7F128}" name="year" dataDxfId="26"/>
    <tableColumn id="4" xr3:uid="{9347795A-21A9-4114-B6E3-555403427D0C}" name="difference" dataDxfId="25"/>
    <tableColumn id="5" xr3:uid="{DFC511FA-836D-4AF9-928B-13D0D32AA09B}" name="reason" dataDxfId="2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4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426D-8D48-4FB8-A902-2DB0DE866DE2}">
  <sheetPr>
    <tabColor rgb="FF0F766E"/>
    <pageSetUpPr fitToPage="1"/>
  </sheetPr>
  <dimension ref="B2:D27"/>
  <sheetViews>
    <sheetView showGridLines="0" tabSelected="1" zoomScale="90" zoomScaleNormal="90" workbookViewId="0"/>
  </sheetViews>
  <sheetFormatPr defaultRowHeight="13" x14ac:dyDescent="0.3"/>
  <cols>
    <col min="1" max="1" width="2.69921875" customWidth="1"/>
    <col min="2" max="2" width="20.69921875" customWidth="1"/>
    <col min="3" max="3" width="110.69921875" customWidth="1"/>
    <col min="4" max="4" width="2.69921875" customWidth="1"/>
  </cols>
  <sheetData>
    <row r="2" spans="2:4" ht="40" customHeight="1" x14ac:dyDescent="0.8">
      <c r="B2" s="76" t="s">
        <v>1758</v>
      </c>
    </row>
    <row r="3" spans="2:4" ht="14.5" x14ac:dyDescent="0.35">
      <c r="B3" s="77" t="str">
        <f>"Every municipality in British Columbia, 2019-"&amp;LatestYear&amp;": benchmarks, infrastructure renewal, a five-year financial plan, property tax by class and borrowing room. Now showing: "&amp;Selected&amp;"."</f>
        <v>Every municipality in British Columbia, 2019-2024: benchmarks, infrastructure renewal, a five-year financial plan, property tax by class and borrowing room. Now showing: Fernie.</v>
      </c>
    </row>
    <row r="5" spans="2:4" x14ac:dyDescent="0.3">
      <c r="B5" s="78" t="s">
        <v>1759</v>
      </c>
    </row>
    <row r="7" spans="2:4" ht="18" customHeight="1" x14ac:dyDescent="0.3">
      <c r="B7" s="6" t="s">
        <v>1760</v>
      </c>
      <c r="C7" s="6"/>
      <c r="D7" s="6"/>
    </row>
    <row r="8" spans="2:4" x14ac:dyDescent="0.3">
      <c r="B8" t="s">
        <v>1761</v>
      </c>
    </row>
    <row r="9" spans="2:4" x14ac:dyDescent="0.3">
      <c r="B9" t="s">
        <v>1762</v>
      </c>
    </row>
    <row r="10" spans="2:4" x14ac:dyDescent="0.3">
      <c r="B10" t="s">
        <v>1763</v>
      </c>
    </row>
    <row r="11" spans="2:4" x14ac:dyDescent="0.3">
      <c r="B11" t="s">
        <v>1764</v>
      </c>
    </row>
    <row r="12" spans="2:4" x14ac:dyDescent="0.3">
      <c r="B12" t="s">
        <v>1765</v>
      </c>
    </row>
    <row r="14" spans="2:4" ht="18" customHeight="1" x14ac:dyDescent="0.3">
      <c r="B14" s="6" t="s">
        <v>1766</v>
      </c>
      <c r="C14" s="6"/>
      <c r="D14" s="6"/>
    </row>
    <row r="15" spans="2:4" x14ac:dyDescent="0.3">
      <c r="B15" s="79" t="s">
        <v>1767</v>
      </c>
      <c r="C15" t="s">
        <v>1768</v>
      </c>
    </row>
    <row r="16" spans="2:4" x14ac:dyDescent="0.3">
      <c r="B16" s="79" t="s">
        <v>1769</v>
      </c>
      <c r="C16" t="s">
        <v>1770</v>
      </c>
    </row>
    <row r="17" spans="2:4" x14ac:dyDescent="0.3">
      <c r="B17" s="79" t="s">
        <v>1771</v>
      </c>
      <c r="C17" t="s">
        <v>1772</v>
      </c>
    </row>
    <row r="18" spans="2:4" x14ac:dyDescent="0.3">
      <c r="B18" s="79" t="s">
        <v>1773</v>
      </c>
      <c r="C18" t="s">
        <v>1774</v>
      </c>
    </row>
    <row r="19" spans="2:4" x14ac:dyDescent="0.3">
      <c r="B19" s="79" t="s">
        <v>1775</v>
      </c>
      <c r="C19" t="s">
        <v>1776</v>
      </c>
    </row>
    <row r="20" spans="2:4" x14ac:dyDescent="0.3">
      <c r="B20" s="79" t="s">
        <v>1777</v>
      </c>
      <c r="C20" t="s">
        <v>1778</v>
      </c>
    </row>
    <row r="21" spans="2:4" x14ac:dyDescent="0.3">
      <c r="B21" s="79" t="s">
        <v>1779</v>
      </c>
      <c r="C21" t="s">
        <v>1780</v>
      </c>
    </row>
    <row r="22" spans="2:4" x14ac:dyDescent="0.3">
      <c r="B22" s="79" t="s">
        <v>1781</v>
      </c>
      <c r="C22" t="s">
        <v>1782</v>
      </c>
    </row>
    <row r="23" spans="2:4" x14ac:dyDescent="0.3">
      <c r="B23" s="79" t="s">
        <v>1783</v>
      </c>
      <c r="C23" t="s">
        <v>1784</v>
      </c>
    </row>
    <row r="25" spans="2:4" ht="18" customHeight="1" x14ac:dyDescent="0.3">
      <c r="B25" s="6" t="s">
        <v>1785</v>
      </c>
      <c r="C25" s="6"/>
      <c r="D25" s="6"/>
    </row>
    <row r="26" spans="2:4" x14ac:dyDescent="0.3">
      <c r="B26" t="s">
        <v>1786</v>
      </c>
    </row>
    <row r="27" spans="2:4" x14ac:dyDescent="0.3">
      <c r="B27" t="s">
        <v>1787</v>
      </c>
    </row>
  </sheetData>
  <hyperlinks>
    <hyperlink ref="B15" location="'Dashboard'!A1" display="Dashboard" xr:uid="{84D6333E-4834-45FD-8F3A-79AD9F7BBAE7}"/>
    <hyperlink ref="B16" location="'Profile'!A1" display="Profile" xr:uid="{6D9F780E-00F7-4312-BA5D-5A338A80C85D}"/>
    <hyperlink ref="B17" location="'Peers'!A1" display="Peers" xr:uid="{B57AA03A-417A-4761-9FFC-4A4C2933AC0F}"/>
    <hyperlink ref="B18" location="'Assets'!A1" display="Assets" xr:uid="{0C08FF22-DBC3-439D-9FD7-92E03654CCFC}"/>
    <hyperlink ref="B19" location="'Plan'!A1" display="Plan" xr:uid="{C5E5ACE2-FCB4-4ED5-A1F0-02F20BB4CC4A}"/>
    <hyperlink ref="B20" location="'Tax'!A1" display="Tax" xr:uid="{C8755BC3-C6D9-4EAC-BE34-4F9B09CD0451}"/>
    <hyperlink ref="B21" location="'Debt'!A1" display="Debt" xr:uid="{7D069C0F-11E4-400F-87A7-93041BBAD4A8}"/>
    <hyperlink ref="B22" location="'Province'!A1" display="Province" xr:uid="{EECC3A01-CF5D-46B6-9B3F-BC4245C1D143}"/>
    <hyperlink ref="B23" location="'Checks'!A1" display="Checks" xr:uid="{937877E0-48B1-46AE-8660-92D69906BED7}"/>
  </hyperlinks>
  <pageMargins left="0.7" right="0.7" top="0.75" bottom="0.75" header="0.3" footer="0.3"/>
  <pageSetup scale="83" orientation="landscape" r:id="rId1"/>
  <headerFooter>
    <oddFooter>&amp;CIndependent analysis of BC Local Government Statistics · &amp;A ·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3ACA-4692-4A72-9A2B-68C5EF315A4D}">
  <sheetPr>
    <tabColor rgb="FF1F3A5F"/>
    <pageSetUpPr fitToPage="1"/>
  </sheetPr>
  <dimension ref="B1:M42"/>
  <sheetViews>
    <sheetView showGridLines="0" zoomScale="90" zoomScaleNormal="90" workbookViewId="0"/>
  </sheetViews>
  <sheetFormatPr defaultRowHeight="13" x14ac:dyDescent="0.3"/>
  <cols>
    <col min="1" max="1" width="2.69921875" customWidth="1"/>
    <col min="2" max="13" width="11.69921875" customWidth="1"/>
  </cols>
  <sheetData>
    <row r="1" spans="2:13" ht="32" customHeight="1" x14ac:dyDescent="0.6">
      <c r="B1" s="55" t="str">
        <f>"BC local government finance: "&amp;Selected</f>
        <v>BC local government finance: Fernie</v>
      </c>
    </row>
    <row r="3" spans="2:13" ht="16" x14ac:dyDescent="0.4">
      <c r="B3" s="11" t="s">
        <v>1618</v>
      </c>
      <c r="C3" s="56" t="s">
        <v>121</v>
      </c>
      <c r="D3" s="34"/>
      <c r="E3" s="35"/>
      <c r="G3" s="2" t="str" cm="1">
        <f t="array" ref="G3">SelType&amp;" in the "&amp;SelRD&amp;" regional district · population "&amp;TEXT(YV(tbl_Year[population],LatestYear),"#,##0")&amp;" · peer tier "&amp;SelTierLabel&amp;" ("&amp;SelTierCount&amp;" municipalities) · statements through "&amp;BaseYear</f>
        <v>City in the EKO regional district · population 6,000 · peer tier 2,500 to 9,999 residents (47 municipalities) · statements through 2024</v>
      </c>
    </row>
    <row r="5" spans="2:13" ht="26" customHeight="1" x14ac:dyDescent="0.3">
      <c r="B5" s="61" t="s">
        <v>1604</v>
      </c>
      <c r="C5" s="62"/>
      <c r="D5" s="62"/>
      <c r="E5" s="61" t="s">
        <v>1607</v>
      </c>
      <c r="F5" s="62"/>
      <c r="G5" s="62"/>
      <c r="H5" s="61" t="s">
        <v>1611</v>
      </c>
      <c r="I5" s="62"/>
      <c r="J5" s="62"/>
      <c r="K5" s="61" t="s">
        <v>1612</v>
      </c>
      <c r="L5" s="62"/>
      <c r="M5" s="63"/>
    </row>
    <row r="6" spans="2:13" ht="30" customHeight="1" x14ac:dyDescent="0.6">
      <c r="B6" s="64" cm="1">
        <f t="array" ref="B6">_xlfn.LET(_xlpm.v,_xlfn.XLOOKUP(SelId,tbl_Peers[municipality_id],_xlfn.XLOOKUP("own_source_share",tbl_Peers[#Headers],tbl_Peers[]),""),IF(_xlpm.v="","not reported",_xlpm.v))</f>
        <v>0.89259256932659803</v>
      </c>
      <c r="C6" s="65"/>
      <c r="D6" s="65"/>
      <c r="E6" s="64" cm="1">
        <f t="array" ref="E6">_xlfn.LET(_xlpm.v,_xlfn.XLOOKUP(SelId,tbl_Peers[municipality_id],_xlfn.XLOOKUP("limit_used",tbl_Peers[#Headers],tbl_Peers[]),""),IF(_xlpm.v="","not reported",_xlpm.v))</f>
        <v>0.15192214568786058</v>
      </c>
      <c r="F6" s="65"/>
      <c r="G6" s="65"/>
      <c r="H6" s="70" cm="1">
        <f t="array" ref="H6">_xlfn.LET(_xlpm.v,_xlfn.XLOOKUP(SelId,tbl_Peers[municipality_id],_xlfn.XLOOKUP("reserves_to_cash_expenses",tbl_Peers[#Headers],tbl_Peers[]),""),IF(_xlpm.v="","not reported",_xlpm.v))</f>
        <v>0.75543501174931527</v>
      </c>
      <c r="I6" s="65"/>
      <c r="J6" s="65"/>
      <c r="K6" s="64" cm="1">
        <f t="array" ref="K6">_xlfn.LET(_xlpm.v,_xlfn.XLOOKUP(SelId,tbl_Peers[municipality_id],_xlfn.XLOOKUP("asset_consumption_ratio",tbl_Peers[#Headers],tbl_Peers[]),""),IF(_xlpm.v="","not reported",_xlpm.v))</f>
        <v>0.41173021293638695</v>
      </c>
      <c r="L6" s="65"/>
      <c r="M6" s="66"/>
    </row>
    <row r="7" spans="2:13" x14ac:dyDescent="0.3">
      <c r="B7" s="67" t="str" cm="1">
        <f t="array" ref="B7">"tier median "&amp;TEXT(_xlfn.XLOOKUP(SelId,tbl_Peers[municipality_id],_xlfn.XLOOKUP("own_source_share_tier_median",tbl_Peers[#Headers],tbl_Peers[])),"0.0%")</f>
        <v>tier median 77.3%</v>
      </c>
      <c r="C7" s="57"/>
      <c r="D7" s="57"/>
      <c r="E7" s="67" t="str" cm="1">
        <f t="array" ref="E7">"tier median "&amp;TEXT(_xlfn.XLOOKUP(SelId,tbl_Peers[municipality_id],_xlfn.XLOOKUP("limit_used_tier_median",tbl_Peers[#Headers],tbl_Peers[])),"0.0%")</f>
        <v>tier median 15.4%</v>
      </c>
      <c r="F7" s="57"/>
      <c r="G7" s="57"/>
      <c r="H7" s="67" t="str" cm="1">
        <f t="array" ref="H7">"tier median "&amp;TEXT(_xlfn.XLOOKUP(SelId,tbl_Peers[municipality_id],_xlfn.XLOOKUP("reserves_to_cash_expenses_tier_median",tbl_Peers[#Headers],tbl_Peers[])),"0.00""x""")</f>
        <v>tier median 1.83x</v>
      </c>
      <c r="I7" s="57"/>
      <c r="J7" s="57"/>
      <c r="K7" s="67" t="str" cm="1">
        <f t="array" ref="K7">"tier median "&amp;TEXT(_xlfn.XLOOKUP(SelId,tbl_Peers[municipality_id],_xlfn.XLOOKUP("asset_consumption_ratio_tier_median",tbl_Peers[#Headers],tbl_Peers[])),"0.0%")</f>
        <v>tier median 42.6%</v>
      </c>
      <c r="L7" s="57"/>
      <c r="M7" s="58"/>
    </row>
    <row r="8" spans="2:13" x14ac:dyDescent="0.3">
      <c r="B8" s="68" t="str">
        <f>_xlfn.XLOOKUP("own_source_share",Peers!$C$6:$C$18,Peers!$I$6:$I$18)</f>
        <v>better than the tier median</v>
      </c>
      <c r="C8" s="57"/>
      <c r="D8" s="57"/>
      <c r="E8" s="68" t="str">
        <f>_xlfn.XLOOKUP("limit_used",Peers!$C$6:$C$18,Peers!$I$6:$I$18)</f>
        <v>better than the tier median</v>
      </c>
      <c r="F8" s="57"/>
      <c r="G8" s="57"/>
      <c r="H8" s="68" t="str">
        <f>_xlfn.XLOOKUP("reserves_to_cash_expenses",Peers!$C$6:$C$18,Peers!$I$6:$I$18)</f>
        <v>weaker than the tier median</v>
      </c>
      <c r="I8" s="57"/>
      <c r="J8" s="57"/>
      <c r="K8" s="68" t="str">
        <f>_xlfn.XLOOKUP("asset_consumption_ratio",Peers!$C$6:$C$18,Peers!$I$6:$I$18)</f>
        <v>better than the tier median</v>
      </c>
      <c r="L8" s="57"/>
      <c r="M8" s="58"/>
    </row>
    <row r="9" spans="2:13" x14ac:dyDescent="0.3">
      <c r="B9" s="69" t="str">
        <f>IFERROR("percentile in tier: "&amp;TEXT(_xlfn.XLOOKUP("own_source_share",Peers!$C$6:$C$18,Peers!$F$6:$F$18),"0%"),"")</f>
        <v>percentile in tier: 98%</v>
      </c>
      <c r="C9" s="59"/>
      <c r="D9" s="59"/>
      <c r="E9" s="69" t="str">
        <f>IFERROR("percentile in tier: "&amp;TEXT(_xlfn.XLOOKUP("limit_used",Peers!$C$6:$C$18,Peers!$F$6:$F$18),"0%"),"")</f>
        <v>percentile in tier: 49%</v>
      </c>
      <c r="F9" s="59"/>
      <c r="G9" s="59"/>
      <c r="H9" s="69" t="str">
        <f>IFERROR("percentile in tier: "&amp;TEXT(_xlfn.XLOOKUP("reserves_to_cash_expenses",Peers!$C$6:$C$18,Peers!$F$6:$F$18),"0%"),"")</f>
        <v>percentile in tier: 2%</v>
      </c>
      <c r="I9" s="59"/>
      <c r="J9" s="59"/>
      <c r="K9" s="69" t="str">
        <f>IFERROR("percentile in tier: "&amp;TEXT(_xlfn.XLOOKUP("asset_consumption_ratio",Peers!$C$6:$C$18,Peers!$F$6:$F$18),"0%"),"")</f>
        <v>percentile in tier: 40%</v>
      </c>
      <c r="L9" s="59"/>
      <c r="M9" s="60"/>
    </row>
    <row r="11" spans="2:13" ht="26" customHeight="1" x14ac:dyDescent="0.3">
      <c r="B11" s="61" t="s">
        <v>1613</v>
      </c>
      <c r="C11" s="62"/>
      <c r="D11" s="62"/>
      <c r="E11" s="61" t="s">
        <v>1614</v>
      </c>
      <c r="F11" s="62"/>
      <c r="G11" s="62"/>
      <c r="H11" s="61" t="s">
        <v>1603</v>
      </c>
      <c r="I11" s="62"/>
      <c r="J11" s="62"/>
      <c r="K11" s="61" t="s">
        <v>1609</v>
      </c>
      <c r="L11" s="62"/>
      <c r="M11" s="63"/>
    </row>
    <row r="12" spans="2:13" ht="30" customHeight="1" x14ac:dyDescent="0.6">
      <c r="B12" s="70" cm="1">
        <f t="array" ref="B12">_xlfn.LET(_xlpm.v,_xlfn.XLOOKUP(SelId,tbl_Peers[municipality_id],_xlfn.XLOOKUP("reinvestment_ratio",tbl_Peers[#Headers],tbl_Peers[]),""),IF(_xlpm.v="","not reported",_xlpm.v))</f>
        <v>0.9577983148747421</v>
      </c>
      <c r="C12" s="65"/>
      <c r="D12" s="65"/>
      <c r="E12" s="71" cm="1">
        <f t="array" ref="E12">_xlfn.LET(_xlpm.v,_xlfn.XLOOKUP(SelId,tbl_Peers[municipality_id],_xlfn.XLOOKUP("house_total_charges",tbl_Peers[#Headers],tbl_Peers[]),""),IF(_xlpm.v="","not reported",_xlpm.v))</f>
        <v>6264</v>
      </c>
      <c r="F12" s="65"/>
      <c r="G12" s="65"/>
      <c r="H12" s="71" cm="1">
        <f t="array" ref="H12">_xlfn.LET(_xlpm.v,_xlfn.XLOOKUP(SelId,tbl_Peers[municipality_id],_xlfn.XLOOKUP("municipal_tax_per_capita",tbl_Peers[#Headers],tbl_Peers[]),""),IF(_xlpm.v="","not reported",_xlpm.v))</f>
        <v>2326.3268333333335</v>
      </c>
      <c r="I12" s="65"/>
      <c r="J12" s="65"/>
      <c r="K12" s="71" cm="1">
        <f t="array" ref="K12">_xlfn.LET(_xlpm.v,_xlfn.XLOOKUP(SelId,tbl_Peers[municipality_id],_xlfn.XLOOKUP("debt_per_capita",tbl_Peers[#Headers],tbl_Peers[]),""),IF(_xlpm.v="","not reported",_xlpm.v))</f>
        <v>427.6825</v>
      </c>
      <c r="L12" s="65"/>
      <c r="M12" s="66"/>
    </row>
    <row r="13" spans="2:13" x14ac:dyDescent="0.3">
      <c r="B13" s="67" t="str" cm="1">
        <f t="array" ref="B13">"tier median "&amp;TEXT(_xlfn.XLOOKUP(SelId,tbl_Peers[municipality_id],_xlfn.XLOOKUP("reinvestment_ratio_tier_median",tbl_Peers[#Headers],tbl_Peers[])),"0.00""x""")</f>
        <v>tier median 1.06x</v>
      </c>
      <c r="C13" s="57"/>
      <c r="D13" s="57"/>
      <c r="E13" s="67" t="str" cm="1">
        <f t="array" ref="E13">"tier median "&amp;TEXT(_xlfn.XLOOKUP(SelId,tbl_Peers[municipality_id],_xlfn.XLOOKUP("house_total_charges_tier_median",tbl_Peers[#Headers],tbl_Peers[])),"$#,##0")</f>
        <v>tier median $4,507</v>
      </c>
      <c r="F13" s="57"/>
      <c r="G13" s="57"/>
      <c r="H13" s="67" t="str" cm="1">
        <f t="array" ref="H13">"tier median "&amp;TEXT(_xlfn.XLOOKUP(SelId,tbl_Peers[municipality_id],_xlfn.XLOOKUP("municipal_tax_per_capita_tier_median",tbl_Peers[#Headers],tbl_Peers[])),"$#,##0")</f>
        <v>tier median $1,246</v>
      </c>
      <c r="I13" s="57"/>
      <c r="J13" s="57"/>
      <c r="K13" s="67" t="str" cm="1">
        <f t="array" ref="K13">"tier median "&amp;TEXT(_xlfn.XLOOKUP(SelId,tbl_Peers[municipality_id],_xlfn.XLOOKUP("debt_per_capita_tier_median",tbl_Peers[#Headers],tbl_Peers[])),"$#,##0")</f>
        <v>tier median $950</v>
      </c>
      <c r="L13" s="57"/>
      <c r="M13" s="58"/>
    </row>
    <row r="14" spans="2:13" x14ac:dyDescent="0.3">
      <c r="B14" s="68" t="str">
        <f>_xlfn.XLOOKUP("reinvestment_ratio",Peers!$C$6:$C$18,Peers!$I$6:$I$18)</f>
        <v>weaker than the tier median</v>
      </c>
      <c r="C14" s="57"/>
      <c r="D14" s="57"/>
      <c r="E14" s="68" t="str">
        <f>_xlfn.XLOOKUP("house_total_charges",Peers!$C$6:$C$18,Peers!$I$6:$I$18)</f>
        <v>weaker than the tier median</v>
      </c>
      <c r="F14" s="57"/>
      <c r="G14" s="57"/>
      <c r="H14" s="68" t="str">
        <f>_xlfn.XLOOKUP("municipal_tax_per_capita",Peers!$C$6:$C$18,Peers!$I$6:$I$18)</f>
        <v>above the tier median</v>
      </c>
      <c r="I14" s="57"/>
      <c r="J14" s="57"/>
      <c r="K14" s="68" t="str">
        <f>_xlfn.XLOOKUP("debt_per_capita",Peers!$C$6:$C$18,Peers!$I$6:$I$18)</f>
        <v>better than the tier median</v>
      </c>
      <c r="L14" s="57"/>
      <c r="M14" s="58"/>
    </row>
    <row r="15" spans="2:13" x14ac:dyDescent="0.3">
      <c r="B15" s="69" t="str">
        <f>IFERROR("percentile in tier: "&amp;TEXT(_xlfn.XLOOKUP("reinvestment_ratio",Peers!$C$6:$C$18,Peers!$F$6:$F$18),"0%"),"")</f>
        <v>percentile in tier: 44%</v>
      </c>
      <c r="C15" s="59"/>
      <c r="D15" s="59"/>
      <c r="E15" s="69" t="str">
        <f>IFERROR("percentile in tier: "&amp;TEXT(_xlfn.XLOOKUP("house_total_charges",Peers!$C$6:$C$18,Peers!$F$6:$F$18),"0%"),"")</f>
        <v>percentile in tier: 87%</v>
      </c>
      <c r="F15" s="59"/>
      <c r="G15" s="59"/>
      <c r="H15" s="69" t="str">
        <f>IFERROR("percentile in tier: "&amp;TEXT(_xlfn.XLOOKUP("municipal_tax_per_capita",Peers!$C$6:$C$18,Peers!$F$6:$F$18),"0%"),"")</f>
        <v>percentile in tier: 96%</v>
      </c>
      <c r="I15" s="59"/>
      <c r="J15" s="59"/>
      <c r="K15" s="69" t="str">
        <f>IFERROR("percentile in tier: "&amp;TEXT(_xlfn.XLOOKUP("debt_per_capita",Peers!$C$6:$C$18,Peers!$F$6:$F$18),"0%"),"")</f>
        <v>percentile in tier: 27%</v>
      </c>
      <c r="L15" s="59"/>
      <c r="M15" s="60"/>
    </row>
    <row r="17" spans="2:13" ht="18" customHeight="1" x14ac:dyDescent="0.3">
      <c r="B17" s="6" t="s">
        <v>1732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2:13" ht="30" customHeight="1" x14ac:dyDescent="0.3">
      <c r="B18" s="72" t="str" cm="1">
        <f t="array" ref="B18">Selected&amp;", "&amp;LatestYear&amp;": revenue "&amp;MONEY(YV(tbl_Year[total_revenue],BaseYear))&amp;", expenses "&amp;MONEY(YV(tbl_Year[total_expenses],BaseYear))&amp;", a surplus of "&amp;MONEY(YV(tbl_Year[annual_surplus],BaseYear))&amp;" ("&amp;TEXT(YV(tbl_Year[surplus_ratio],BaseYear),"0.0%")&amp;" of revenue); "&amp;TEXT(YV(tbl_Year[own_source_share],BaseYear),"0%")&amp;" of revenue is its own."</f>
        <v>Fernie, 2024: revenue $24.5M, expenses $22.0M, a surplus of $2.5M (10.1% of revenue); 89% of revenue is its own.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</row>
    <row r="19" spans="2:13" ht="30" customHeight="1" x14ac:dyDescent="0.3">
      <c r="B19" s="72" t="str">
        <f>debt_sentence</f>
        <v>Fernie uses 15% of its legal servicing limit. The $4.8M a year still available would service about $62.9M of new borrowing at 4.3% over 20 years.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</row>
    <row r="20" spans="2:13" ht="30" customHeight="1" x14ac:dyDescent="0.3">
      <c r="B20" s="72" t="str">
        <f>asset_sentence</f>
        <v>Capital additions cover 96% of the renewal need: $348K a year short of keeping pace with wear.</v>
      </c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</row>
    <row r="21" spans="2:13" ht="30" customHeight="1" x14ac:dyDescent="0.3">
      <c r="B21" s="72" t="str">
        <f>plan_sentence</f>
        <v>Closing 100% of the renewal gap by year 5, borrowing 30% of the new capital, needs municipal tax increases averaging 3.7% a year. The representative house's municipal tax goes from $2,842 to $3,406, and debt servicing reaches 14% of the legal limit.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</row>
    <row r="22" spans="2:13" ht="30" customHeight="1" x14ac:dyDescent="0.3">
      <c r="B22" s="72" t="str" cm="1">
        <f t="array" ref="B22">"A representative "&amp;TEXT(YV(tbl_Year[house_value],LatestYear),"$#,##0")&amp;" house pays "&amp;TEXT(YV(tbl_Year[house_total_charges],LatestYear),"$#,##0")&amp;" in property taxes and charges, against a tier median of "&amp;TEXT(_xlfn.XLOOKUP(SelId,tbl_Peers[municipality_id],tbl_Peers[house_total_charges_tier_median]),"$#,##0")&amp;"; "&amp;TEXT(YV(tbl_Year[house_municipal_share],LatestYear),"0%")&amp;" of it is the municipal share."</f>
        <v>A representative $907,932 house pays $6,264 in property taxes and charges, against a tier median of $4,507; 45% of it is the municipal share.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</row>
    <row r="42" spans="2:2" x14ac:dyDescent="0.3">
      <c r="B42" s="73" t="s">
        <v>1733</v>
      </c>
    </row>
  </sheetData>
  <mergeCells count="46">
    <mergeCell ref="B18:M18"/>
    <mergeCell ref="B19:M19"/>
    <mergeCell ref="B20:M20"/>
    <mergeCell ref="B21:M21"/>
    <mergeCell ref="B22:M22"/>
    <mergeCell ref="H12:J12"/>
    <mergeCell ref="H13:J13"/>
    <mergeCell ref="H14:J14"/>
    <mergeCell ref="H15:J15"/>
    <mergeCell ref="K11:M11"/>
    <mergeCell ref="K12:M12"/>
    <mergeCell ref="K13:M13"/>
    <mergeCell ref="K14:M14"/>
    <mergeCell ref="K15:M15"/>
    <mergeCell ref="B12:D12"/>
    <mergeCell ref="B13:D13"/>
    <mergeCell ref="B14:D14"/>
    <mergeCell ref="B15:D15"/>
    <mergeCell ref="E11:G11"/>
    <mergeCell ref="E12:G12"/>
    <mergeCell ref="E13:G13"/>
    <mergeCell ref="E14:G14"/>
    <mergeCell ref="E15:G15"/>
    <mergeCell ref="K5:M5"/>
    <mergeCell ref="K6:M6"/>
    <mergeCell ref="K7:M7"/>
    <mergeCell ref="K8:M8"/>
    <mergeCell ref="K9:M9"/>
    <mergeCell ref="B11:D11"/>
    <mergeCell ref="H11:J11"/>
    <mergeCell ref="E9:G9"/>
    <mergeCell ref="H5:J5"/>
    <mergeCell ref="H6:J6"/>
    <mergeCell ref="H7:J7"/>
    <mergeCell ref="H8:J8"/>
    <mergeCell ref="H9:J9"/>
    <mergeCell ref="C3:E3"/>
    <mergeCell ref="B5:D5"/>
    <mergeCell ref="B6:D6"/>
    <mergeCell ref="B7:D7"/>
    <mergeCell ref="B8:D8"/>
    <mergeCell ref="B9:D9"/>
    <mergeCell ref="E5:G5"/>
    <mergeCell ref="E6:G6"/>
    <mergeCell ref="E7:G7"/>
    <mergeCell ref="E8:G8"/>
  </mergeCells>
  <conditionalFormatting sqref="B8">
    <cfRule type="expression" dxfId="17" priority="1" stopIfTrue="1">
      <formula>LEFT($B$8,6)="better"</formula>
    </cfRule>
    <cfRule type="expression" dxfId="16" priority="2" stopIfTrue="1">
      <formula>LEFT($B$8,6)="weaker"</formula>
    </cfRule>
  </conditionalFormatting>
  <conditionalFormatting sqref="E8">
    <cfRule type="expression" dxfId="15" priority="3" stopIfTrue="1">
      <formula>LEFT($E$8,6)="better"</formula>
    </cfRule>
    <cfRule type="expression" dxfId="14" priority="4" stopIfTrue="1">
      <formula>LEFT($E$8,6)="weaker"</formula>
    </cfRule>
  </conditionalFormatting>
  <conditionalFormatting sqref="H8">
    <cfRule type="expression" dxfId="13" priority="5" stopIfTrue="1">
      <formula>LEFT($H$8,6)="better"</formula>
    </cfRule>
    <cfRule type="expression" dxfId="12" priority="6" stopIfTrue="1">
      <formula>LEFT($H$8,6)="weaker"</formula>
    </cfRule>
  </conditionalFormatting>
  <conditionalFormatting sqref="K8">
    <cfRule type="expression" dxfId="11" priority="7" stopIfTrue="1">
      <formula>LEFT($K$8,6)="better"</formula>
    </cfRule>
    <cfRule type="expression" dxfId="10" priority="8" stopIfTrue="1">
      <formula>LEFT($K$8,6)="weaker"</formula>
    </cfRule>
  </conditionalFormatting>
  <conditionalFormatting sqref="B14">
    <cfRule type="expression" dxfId="9" priority="9" stopIfTrue="1">
      <formula>LEFT($B$14,6)="better"</formula>
    </cfRule>
    <cfRule type="expression" dxfId="8" priority="10" stopIfTrue="1">
      <formula>LEFT($B$14,6)="weaker"</formula>
    </cfRule>
  </conditionalFormatting>
  <conditionalFormatting sqref="E14">
    <cfRule type="expression" dxfId="7" priority="11" stopIfTrue="1">
      <formula>LEFT($E$14,6)="better"</formula>
    </cfRule>
    <cfRule type="expression" dxfId="6" priority="12" stopIfTrue="1">
      <formula>LEFT($E$14,6)="weaker"</formula>
    </cfRule>
  </conditionalFormatting>
  <conditionalFormatting sqref="H14">
    <cfRule type="expression" dxfId="5" priority="13" stopIfTrue="1">
      <formula>LEFT($H$14,6)="better"</formula>
    </cfRule>
    <cfRule type="expression" dxfId="4" priority="14" stopIfTrue="1">
      <formula>LEFT($H$14,6)="weaker"</formula>
    </cfRule>
  </conditionalFormatting>
  <conditionalFormatting sqref="K14">
    <cfRule type="expression" dxfId="3" priority="15" stopIfTrue="1">
      <formula>LEFT($K$14,6)="better"</formula>
    </cfRule>
    <cfRule type="expression" dxfId="2" priority="16" stopIfTrue="1">
      <formula>LEFT($K$14,6)="weaker"</formula>
    </cfRule>
  </conditionalFormatting>
  <dataValidations count="1">
    <dataValidation type="list" allowBlank="1" showInputMessage="1" showErrorMessage="1" sqref="C3" xr:uid="{71614E70-5392-4165-8C9D-940044036B45}">
      <formula1>ActiveList</formula1>
    </dataValidation>
  </dataValidations>
  <pageMargins left="0.7" right="0.7" top="0.75" bottom="0.75" header="0.3" footer="0.3"/>
  <pageSetup scale="65" orientation="landscape" r:id="rId1"/>
  <headerFooter>
    <oddFooter>&amp;CIndependent analysis of BC Local Government Statistics · &amp;A · 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105A-65B8-4C32-A0D2-90164F9D0FC9}">
  <sheetPr>
    <tabColor rgb="FF0F766E"/>
    <pageSetUpPr fitToPage="1"/>
  </sheetPr>
  <dimension ref="B1:J35"/>
  <sheetViews>
    <sheetView showGridLines="0" zoomScale="90" zoomScaleNormal="90" workbookViewId="0"/>
  </sheetViews>
  <sheetFormatPr defaultRowHeight="13" x14ac:dyDescent="0.3"/>
  <cols>
    <col min="1" max="1" width="2.69921875" customWidth="1"/>
    <col min="2" max="2" width="40.69921875" customWidth="1"/>
    <col min="3" max="3" width="22.69921875" customWidth="1"/>
    <col min="4" max="10" width="13.69921875" customWidth="1"/>
  </cols>
  <sheetData>
    <row r="1" spans="2:10" ht="30" customHeight="1" x14ac:dyDescent="0.55000000000000004">
      <c r="B1" s="1" t="str">
        <f>"Six-year profile: "&amp;Selected</f>
        <v>Six-year profile: Fernie</v>
      </c>
    </row>
    <row r="2" spans="2:10" ht="28" customHeight="1" x14ac:dyDescent="0.3">
      <c r="B2" s="5" t="s">
        <v>1556</v>
      </c>
      <c r="C2" s="5"/>
      <c r="D2" s="5"/>
      <c r="E2" s="5"/>
      <c r="F2" s="5"/>
      <c r="G2" s="5"/>
      <c r="H2" s="5"/>
      <c r="I2" s="5"/>
      <c r="J2" s="5"/>
    </row>
    <row r="5" spans="2:10" ht="26" x14ac:dyDescent="0.3">
      <c r="B5" s="7" t="s">
        <v>1557</v>
      </c>
      <c r="C5" s="8" t="s">
        <v>1558</v>
      </c>
      <c r="D5" s="8">
        <v>2019</v>
      </c>
      <c r="E5" s="8">
        <v>2020</v>
      </c>
      <c r="F5" s="8">
        <v>2021</v>
      </c>
      <c r="G5" s="8">
        <v>2022</v>
      </c>
      <c r="H5" s="8">
        <v>2023</v>
      </c>
      <c r="I5" s="8">
        <v>2024</v>
      </c>
      <c r="J5" s="8" t="s">
        <v>1559</v>
      </c>
    </row>
    <row r="6" spans="2:10" ht="18" customHeight="1" x14ac:dyDescent="0.3">
      <c r="B6" s="6" t="s">
        <v>1560</v>
      </c>
      <c r="C6" s="17"/>
      <c r="D6" s="20"/>
      <c r="E6" s="20"/>
      <c r="F6" s="20"/>
      <c r="G6" s="20"/>
      <c r="H6" s="20"/>
      <c r="I6" s="20"/>
      <c r="J6" s="20"/>
    </row>
    <row r="7" spans="2:10" x14ac:dyDescent="0.3">
      <c r="B7" t="s">
        <v>1561</v>
      </c>
      <c r="C7" s="18" t="s">
        <v>400</v>
      </c>
      <c r="D7" s="21" cm="1">
        <f t="array" ref="D7">YV(_xlfn.XLOOKUP($C7,tbl_Year[#Headers],tbl_Year[]),D$5)</f>
        <v>11679941</v>
      </c>
      <c r="E7" s="21" cm="1">
        <f t="array" ref="E7">YV(_xlfn.XLOOKUP($C7,tbl_Year[#Headers],tbl_Year[]),E$5)</f>
        <v>11847977</v>
      </c>
      <c r="F7" s="21" cm="1">
        <f t="array" ref="F7">YV(_xlfn.XLOOKUP($C7,tbl_Year[#Headers],tbl_Year[]),F$5)</f>
        <v>12126305</v>
      </c>
      <c r="G7" s="21" cm="1">
        <f t="array" ref="G7">YV(_xlfn.XLOOKUP($C7,tbl_Year[#Headers],tbl_Year[]),G$5)</f>
        <v>13369957</v>
      </c>
      <c r="H7" s="21" cm="1">
        <f t="array" ref="H7">YV(_xlfn.XLOOKUP($C7,tbl_Year[#Headers],tbl_Year[]),H$5)</f>
        <v>14194174</v>
      </c>
      <c r="I7" s="21" cm="1">
        <f t="array" ref="I7">YV(_xlfn.XLOOKUP($C7,tbl_Year[#Headers],tbl_Year[]),I$5)</f>
        <v>15074622</v>
      </c>
      <c r="J7" s="22">
        <f>IFERROR(I7/D7-1,"")</f>
        <v>0.29064196471540393</v>
      </c>
    </row>
    <row r="8" spans="2:10" x14ac:dyDescent="0.3">
      <c r="B8" t="s">
        <v>1562</v>
      </c>
      <c r="C8" s="18" t="s">
        <v>401</v>
      </c>
      <c r="D8" s="21" cm="1">
        <f t="array" ref="D8">YV(_xlfn.XLOOKUP($C8,tbl_Year[#Headers],tbl_Year[]),D$5)</f>
        <v>4630558</v>
      </c>
      <c r="E8" s="21" cm="1">
        <f t="array" ref="E8">YV(_xlfn.XLOOKUP($C8,tbl_Year[#Headers],tbl_Year[]),E$5)</f>
        <v>4796932</v>
      </c>
      <c r="F8" s="21" cm="1">
        <f t="array" ref="F8">YV(_xlfn.XLOOKUP($C8,tbl_Year[#Headers],tbl_Year[]),F$5)</f>
        <v>5212081</v>
      </c>
      <c r="G8" s="21" cm="1">
        <f t="array" ref="G8">YV(_xlfn.XLOOKUP($C8,tbl_Year[#Headers],tbl_Year[]),G$5)</f>
        <v>4985343</v>
      </c>
      <c r="H8" s="21" cm="1">
        <f t="array" ref="H8">YV(_xlfn.XLOOKUP($C8,tbl_Year[#Headers],tbl_Year[]),H$5)</f>
        <v>5465696</v>
      </c>
      <c r="I8" s="21" cm="1">
        <f t="array" ref="I8">YV(_xlfn.XLOOKUP($C8,tbl_Year[#Headers],tbl_Year[]),I$5)</f>
        <v>5910458</v>
      </c>
      <c r="J8" s="22">
        <f>IFERROR(I8/D8-1,"")</f>
        <v>0.27640297346453702</v>
      </c>
    </row>
    <row r="9" spans="2:10" x14ac:dyDescent="0.3">
      <c r="B9" t="s">
        <v>1563</v>
      </c>
      <c r="C9" s="18" t="s">
        <v>402</v>
      </c>
      <c r="D9" s="21" cm="1">
        <f t="array" ref="D9">YV(_xlfn.XLOOKUP($C9,tbl_Year[#Headers],tbl_Year[]),D$5)</f>
        <v>3063142</v>
      </c>
      <c r="E9" s="21" cm="1">
        <f t="array" ref="E9">YV(_xlfn.XLOOKUP($C9,tbl_Year[#Headers],tbl_Year[]),E$5)</f>
        <v>3861857</v>
      </c>
      <c r="F9" s="21" cm="1">
        <f t="array" ref="F9">YV(_xlfn.XLOOKUP($C9,tbl_Year[#Headers],tbl_Year[]),F$5)</f>
        <v>2132053</v>
      </c>
      <c r="G9" s="21" cm="1">
        <f t="array" ref="G9">YV(_xlfn.XLOOKUP($C9,tbl_Year[#Headers],tbl_Year[]),G$5)</f>
        <v>9031310</v>
      </c>
      <c r="H9" s="21" cm="1">
        <f t="array" ref="H9">YV(_xlfn.XLOOKUP($C9,tbl_Year[#Headers],tbl_Year[]),H$5)</f>
        <v>6032744</v>
      </c>
      <c r="I9" s="21" cm="1">
        <f t="array" ref="I9">YV(_xlfn.XLOOKUP($C9,tbl_Year[#Headers],tbl_Year[]),I$5)</f>
        <v>2633114</v>
      </c>
      <c r="J9" s="22">
        <f>IFERROR(I9/D9-1,"")</f>
        <v>-0.14038787623949522</v>
      </c>
    </row>
    <row r="10" spans="2:10" x14ac:dyDescent="0.3">
      <c r="B10" t="s">
        <v>1564</v>
      </c>
      <c r="C10" s="18" t="s">
        <v>403</v>
      </c>
      <c r="D10" s="21" cm="1">
        <f t="array" ref="D10">YV(_xlfn.XLOOKUP($C10,tbl_Year[#Headers],tbl_Year[]),D$5)</f>
        <v>297439</v>
      </c>
      <c r="E10" s="21" cm="1">
        <f t="array" ref="E10">YV(_xlfn.XLOOKUP($C10,tbl_Year[#Headers],tbl_Year[]),E$5)</f>
        <v>99811</v>
      </c>
      <c r="F10" s="21" cm="1">
        <f t="array" ref="F10">YV(_xlfn.XLOOKUP($C10,tbl_Year[#Headers],tbl_Year[]),F$5)</f>
        <v>116551</v>
      </c>
      <c r="G10" s="21" cm="1">
        <f t="array" ref="G10">YV(_xlfn.XLOOKUP($C10,tbl_Year[#Headers],tbl_Year[]),G$5)</f>
        <v>448469</v>
      </c>
      <c r="H10" s="21" cm="1">
        <f t="array" ref="H10">YV(_xlfn.XLOOKUP($C10,tbl_Year[#Headers],tbl_Year[]),H$5)</f>
        <v>839539</v>
      </c>
      <c r="I10" s="21" cm="1">
        <f t="array" ref="I10">YV(_xlfn.XLOOKUP($C10,tbl_Year[#Headers],tbl_Year[]),I$5)</f>
        <v>897000</v>
      </c>
      <c r="J10" s="22">
        <f>IFERROR(I10/D10-1,"")</f>
        <v>2.0157444047350888</v>
      </c>
    </row>
    <row r="11" spans="2:10" x14ac:dyDescent="0.3">
      <c r="B11" t="s">
        <v>1565</v>
      </c>
      <c r="C11" s="18" t="s">
        <v>404</v>
      </c>
      <c r="D11" s="21" cm="1">
        <f t="array" ref="D11">YV(_xlfn.XLOOKUP($C11,tbl_Year[#Headers],tbl_Year[]),D$5)</f>
        <v>206600</v>
      </c>
      <c r="E11" s="21" cm="1">
        <f t="array" ref="E11">YV(_xlfn.XLOOKUP($C11,tbl_Year[#Headers],tbl_Year[]),E$5)</f>
        <v>-144741</v>
      </c>
      <c r="F11" s="21" cm="1">
        <f t="array" ref="F11">YV(_xlfn.XLOOKUP($C11,tbl_Year[#Headers],tbl_Year[]),F$5)</f>
        <v>80000</v>
      </c>
      <c r="G11" s="21" cm="1">
        <f t="array" ref="G11">YV(_xlfn.XLOOKUP($C11,tbl_Year[#Headers],tbl_Year[]),G$5)</f>
        <v>0</v>
      </c>
      <c r="H11" s="21" cm="1">
        <f t="array" ref="H11">YV(_xlfn.XLOOKUP($C11,tbl_Year[#Headers],tbl_Year[]),H$5)</f>
        <v>0</v>
      </c>
      <c r="I11" s="21" cm="1">
        <f t="array" ref="I11">YV(_xlfn.XLOOKUP($C11,tbl_Year[#Headers],tbl_Year[]),I$5)</f>
        <v>0</v>
      </c>
      <c r="J11" s="22">
        <f>IFERROR(I11/D11-1,"")</f>
        <v>-1</v>
      </c>
    </row>
    <row r="12" spans="2:10" x14ac:dyDescent="0.3">
      <c r="B12" s="13" t="s">
        <v>1566</v>
      </c>
      <c r="C12" s="19" t="s">
        <v>399</v>
      </c>
      <c r="D12" s="23" cm="1">
        <f t="array" ref="D12">YV(_xlfn.XLOOKUP($C12,tbl_Year[#Headers],tbl_Year[]),D$5)</f>
        <v>19992680</v>
      </c>
      <c r="E12" s="23" cm="1">
        <f t="array" ref="E12">YV(_xlfn.XLOOKUP($C12,tbl_Year[#Headers],tbl_Year[]),E$5)</f>
        <v>20461836</v>
      </c>
      <c r="F12" s="23" cm="1">
        <f t="array" ref="F12">YV(_xlfn.XLOOKUP($C12,tbl_Year[#Headers],tbl_Year[]),F$5)</f>
        <v>19666990</v>
      </c>
      <c r="G12" s="23" cm="1">
        <f t="array" ref="G12">YV(_xlfn.XLOOKUP($C12,tbl_Year[#Headers],tbl_Year[]),G$5)</f>
        <v>27835079</v>
      </c>
      <c r="H12" s="23" cm="1">
        <f t="array" ref="H12">YV(_xlfn.XLOOKUP($C12,tbl_Year[#Headers],tbl_Year[]),H$5)</f>
        <v>26532153</v>
      </c>
      <c r="I12" s="23" cm="1">
        <f t="array" ref="I12">YV(_xlfn.XLOOKUP($C12,tbl_Year[#Headers],tbl_Year[]),I$5)</f>
        <v>24515194</v>
      </c>
      <c r="J12" s="24">
        <f>IFERROR(I12/D12-1,"")</f>
        <v>0.22620849230818485</v>
      </c>
    </row>
    <row r="13" spans="2:10" ht="18" customHeight="1" x14ac:dyDescent="0.3">
      <c r="B13" s="6" t="s">
        <v>1567</v>
      </c>
      <c r="C13" s="17"/>
      <c r="D13" s="20"/>
      <c r="E13" s="20"/>
      <c r="F13" s="20"/>
      <c r="G13" s="20"/>
      <c r="H13" s="20"/>
      <c r="I13" s="20"/>
      <c r="J13" s="20"/>
    </row>
    <row r="14" spans="2:10" x14ac:dyDescent="0.3">
      <c r="B14" t="s">
        <v>1568</v>
      </c>
      <c r="C14" s="18" t="s">
        <v>408</v>
      </c>
      <c r="D14" s="21" cm="1">
        <f t="array" ref="D14">YV(_xlfn.XLOOKUP($C14,tbl_Year[#Headers],tbl_Year[]),D$5)</f>
        <v>13684373</v>
      </c>
      <c r="E14" s="21" cm="1">
        <f t="array" ref="E14">YV(_xlfn.XLOOKUP($C14,tbl_Year[#Headers],tbl_Year[]),E$5)</f>
        <v>12791061</v>
      </c>
      <c r="F14" s="21" cm="1">
        <f t="array" ref="F14">YV(_xlfn.XLOOKUP($C14,tbl_Year[#Headers],tbl_Year[]),F$5)</f>
        <v>13650961</v>
      </c>
      <c r="G14" s="21" cm="1">
        <f t="array" ref="G14">YV(_xlfn.XLOOKUP($C14,tbl_Year[#Headers],tbl_Year[]),G$5)</f>
        <v>16539897</v>
      </c>
      <c r="H14" s="21" cm="1">
        <f t="array" ref="H14">YV(_xlfn.XLOOKUP($C14,tbl_Year[#Headers],tbl_Year[]),H$5)</f>
        <v>17129644</v>
      </c>
      <c r="I14" s="21" cm="1">
        <f t="array" ref="I14">YV(_xlfn.XLOOKUP($C14,tbl_Year[#Headers],tbl_Year[]),I$5)</f>
        <v>17764865</v>
      </c>
      <c r="J14" s="22">
        <f>IFERROR(I14/D14-1,"")</f>
        <v>0.29818625961160228</v>
      </c>
    </row>
    <row r="15" spans="2:10" x14ac:dyDescent="0.3">
      <c r="B15" t="s">
        <v>1569</v>
      </c>
      <c r="C15" s="18" t="s">
        <v>407</v>
      </c>
      <c r="D15" s="21" cm="1">
        <f t="array" ref="D15">YV(_xlfn.XLOOKUP($C15,tbl_Year[#Headers],tbl_Year[]),D$5)</f>
        <v>3256048</v>
      </c>
      <c r="E15" s="21" cm="1">
        <f t="array" ref="E15">YV(_xlfn.XLOOKUP($C15,tbl_Year[#Headers],tbl_Year[]),E$5)</f>
        <v>3471292</v>
      </c>
      <c r="F15" s="21" cm="1">
        <f t="array" ref="F15">YV(_xlfn.XLOOKUP($C15,tbl_Year[#Headers],tbl_Year[]),F$5)</f>
        <v>3476738</v>
      </c>
      <c r="G15" s="21" cm="1">
        <f t="array" ref="G15">YV(_xlfn.XLOOKUP($C15,tbl_Year[#Headers],tbl_Year[]),G$5)</f>
        <v>3644440</v>
      </c>
      <c r="H15" s="21" cm="1">
        <f t="array" ref="H15">YV(_xlfn.XLOOKUP($C15,tbl_Year[#Headers],tbl_Year[]),H$5)</f>
        <v>4162923</v>
      </c>
      <c r="I15" s="21" cm="1">
        <f t="array" ref="I15">YV(_xlfn.XLOOKUP($C15,tbl_Year[#Headers],tbl_Year[]),I$5)</f>
        <v>4268555</v>
      </c>
      <c r="J15" s="22">
        <f>IFERROR(I15/D15-1,"")</f>
        <v>0.31096193913603232</v>
      </c>
    </row>
    <row r="16" spans="2:10" x14ac:dyDescent="0.3">
      <c r="B16" s="13" t="s">
        <v>1570</v>
      </c>
      <c r="C16" s="19" t="s">
        <v>406</v>
      </c>
      <c r="D16" s="23" cm="1">
        <f t="array" ref="D16">YV(_xlfn.XLOOKUP($C16,tbl_Year[#Headers],tbl_Year[]),D$5)</f>
        <v>16940421</v>
      </c>
      <c r="E16" s="23" cm="1">
        <f t="array" ref="E16">YV(_xlfn.XLOOKUP($C16,tbl_Year[#Headers],tbl_Year[]),E$5)</f>
        <v>16262353</v>
      </c>
      <c r="F16" s="23" cm="1">
        <f t="array" ref="F16">YV(_xlfn.XLOOKUP($C16,tbl_Year[#Headers],tbl_Year[]),F$5)</f>
        <v>17127699</v>
      </c>
      <c r="G16" s="23" cm="1">
        <f t="array" ref="G16">YV(_xlfn.XLOOKUP($C16,tbl_Year[#Headers],tbl_Year[]),G$5)</f>
        <v>20184337</v>
      </c>
      <c r="H16" s="23" cm="1">
        <f t="array" ref="H16">YV(_xlfn.XLOOKUP($C16,tbl_Year[#Headers],tbl_Year[]),H$5)</f>
        <v>21292567</v>
      </c>
      <c r="I16" s="23" cm="1">
        <f t="array" ref="I16">YV(_xlfn.XLOOKUP($C16,tbl_Year[#Headers],tbl_Year[]),I$5)</f>
        <v>22033420</v>
      </c>
      <c r="J16" s="24">
        <f>IFERROR(I16/D16-1,"")</f>
        <v>0.30064181994060246</v>
      </c>
    </row>
    <row r="17" spans="2:10" x14ac:dyDescent="0.3">
      <c r="B17" t="s">
        <v>1571</v>
      </c>
      <c r="C17" s="18" t="s">
        <v>415</v>
      </c>
      <c r="D17" s="21" cm="1">
        <f t="array" ref="D17">YV(_xlfn.XLOOKUP($C17,tbl_Year[#Headers],tbl_Year[]),D$5)</f>
        <v>3052259</v>
      </c>
      <c r="E17" s="21" cm="1">
        <f t="array" ref="E17">YV(_xlfn.XLOOKUP($C17,tbl_Year[#Headers],tbl_Year[]),E$5)</f>
        <v>4199483</v>
      </c>
      <c r="F17" s="21" cm="1">
        <f t="array" ref="F17">YV(_xlfn.XLOOKUP($C17,tbl_Year[#Headers],tbl_Year[]),F$5)</f>
        <v>2539291</v>
      </c>
      <c r="G17" s="21" cm="1">
        <f t="array" ref="G17">YV(_xlfn.XLOOKUP($C17,tbl_Year[#Headers],tbl_Year[]),G$5)</f>
        <v>7650742</v>
      </c>
      <c r="H17" s="21" cm="1">
        <f t="array" ref="H17">YV(_xlfn.XLOOKUP($C17,tbl_Year[#Headers],tbl_Year[]),H$5)</f>
        <v>5239586</v>
      </c>
      <c r="I17" s="21" cm="1">
        <f t="array" ref="I17">YV(_xlfn.XLOOKUP($C17,tbl_Year[#Headers],tbl_Year[]),I$5)</f>
        <v>2481774</v>
      </c>
      <c r="J17" s="22">
        <f>IFERROR(I17/D17-1,"")</f>
        <v>-0.18690582942011147</v>
      </c>
    </row>
    <row r="18" spans="2:10" ht="18" customHeight="1" x14ac:dyDescent="0.3">
      <c r="B18" s="6" t="s">
        <v>1572</v>
      </c>
      <c r="C18" s="17"/>
      <c r="D18" s="20"/>
      <c r="E18" s="20"/>
      <c r="F18" s="20"/>
      <c r="G18" s="20"/>
      <c r="H18" s="20"/>
      <c r="I18" s="20"/>
      <c r="J18" s="20"/>
    </row>
    <row r="19" spans="2:10" x14ac:dyDescent="0.3">
      <c r="B19" t="s">
        <v>1573</v>
      </c>
      <c r="C19" s="18" t="s">
        <v>418</v>
      </c>
      <c r="D19" s="21" cm="1">
        <f t="array" ref="D19">YV(_xlfn.XLOOKUP($C19,tbl_Year[#Headers],tbl_Year[]),D$5)</f>
        <v>10154160</v>
      </c>
      <c r="E19" s="21" cm="1">
        <f t="array" ref="E19">YV(_xlfn.XLOOKUP($C19,tbl_Year[#Headers],tbl_Year[]),E$5)</f>
        <v>16113500</v>
      </c>
      <c r="F19" s="21" cm="1">
        <f t="array" ref="F19">YV(_xlfn.XLOOKUP($C19,tbl_Year[#Headers],tbl_Year[]),F$5)</f>
        <v>20138489</v>
      </c>
      <c r="G19" s="21" cm="1">
        <f t="array" ref="G19">YV(_xlfn.XLOOKUP($C19,tbl_Year[#Headers],tbl_Year[]),G$5)</f>
        <v>21079484</v>
      </c>
      <c r="H19" s="21" cm="1">
        <f t="array" ref="H19">YV(_xlfn.XLOOKUP($C19,tbl_Year[#Headers],tbl_Year[]),H$5)</f>
        <v>28409540</v>
      </c>
      <c r="I19" s="21" cm="1">
        <f t="array" ref="I19">YV(_xlfn.XLOOKUP($C19,tbl_Year[#Headers],tbl_Year[]),I$5)</f>
        <v>24816939</v>
      </c>
      <c r="J19" s="22">
        <f>IFERROR(I19/D19-1,"")</f>
        <v>1.4440169349311023</v>
      </c>
    </row>
    <row r="20" spans="2:10" x14ac:dyDescent="0.3">
      <c r="B20" t="s">
        <v>1574</v>
      </c>
      <c r="C20" s="18" t="s">
        <v>419</v>
      </c>
      <c r="D20" s="21" cm="1">
        <f t="array" ref="D20">YV(_xlfn.XLOOKUP($C20,tbl_Year[#Headers],tbl_Year[]),D$5)</f>
        <v>11339782</v>
      </c>
      <c r="E20" s="21" cm="1">
        <f t="array" ref="E20">YV(_xlfn.XLOOKUP($C20,tbl_Year[#Headers],tbl_Year[]),E$5)</f>
        <v>13813880</v>
      </c>
      <c r="F20" s="21" cm="1">
        <f t="array" ref="F20">YV(_xlfn.XLOOKUP($C20,tbl_Year[#Headers],tbl_Year[]),F$5)</f>
        <v>14367534</v>
      </c>
      <c r="G20" s="21" cm="1">
        <f t="array" ref="G20">YV(_xlfn.XLOOKUP($C20,tbl_Year[#Headers],tbl_Year[]),G$5)</f>
        <v>15411959</v>
      </c>
      <c r="H20" s="21" cm="1">
        <f t="array" ref="H20">YV(_xlfn.XLOOKUP($C20,tbl_Year[#Headers],tbl_Year[]),H$5)</f>
        <v>21941329</v>
      </c>
      <c r="I20" s="21" cm="1">
        <f t="array" ref="I20">YV(_xlfn.XLOOKUP($C20,tbl_Year[#Headers],tbl_Year[]),I$5)</f>
        <v>16880536</v>
      </c>
      <c r="J20" s="22">
        <f>IFERROR(I20/D20-1,"")</f>
        <v>0.48861203857358104</v>
      </c>
    </row>
    <row r="21" spans="2:10" x14ac:dyDescent="0.3">
      <c r="B21" s="13" t="s">
        <v>1575</v>
      </c>
      <c r="C21" s="19" t="s">
        <v>420</v>
      </c>
      <c r="D21" s="23" cm="1">
        <f t="array" ref="D21">YV(_xlfn.XLOOKUP($C21,tbl_Year[#Headers],tbl_Year[]),D$5)</f>
        <v>-1185622</v>
      </c>
      <c r="E21" s="23" cm="1">
        <f t="array" ref="E21">YV(_xlfn.XLOOKUP($C21,tbl_Year[#Headers],tbl_Year[]),E$5)</f>
        <v>2299620</v>
      </c>
      <c r="F21" s="23" cm="1">
        <f t="array" ref="F21">YV(_xlfn.XLOOKUP($C21,tbl_Year[#Headers],tbl_Year[]),F$5)</f>
        <v>5770955</v>
      </c>
      <c r="G21" s="23" cm="1">
        <f t="array" ref="G21">YV(_xlfn.XLOOKUP($C21,tbl_Year[#Headers],tbl_Year[]),G$5)</f>
        <v>5667525</v>
      </c>
      <c r="H21" s="23" cm="1">
        <f t="array" ref="H21">YV(_xlfn.XLOOKUP($C21,tbl_Year[#Headers],tbl_Year[]),H$5)</f>
        <v>6468211</v>
      </c>
      <c r="I21" s="23" cm="1">
        <f t="array" ref="I21">YV(_xlfn.XLOOKUP($C21,tbl_Year[#Headers],tbl_Year[]),I$5)</f>
        <v>7936403</v>
      </c>
      <c r="J21" s="24">
        <f>IFERROR(I21/D21-1,"")</f>
        <v>-7.6938729207116605</v>
      </c>
    </row>
    <row r="22" spans="2:10" x14ac:dyDescent="0.3">
      <c r="B22" t="s">
        <v>1576</v>
      </c>
      <c r="C22" s="18" t="s">
        <v>424</v>
      </c>
      <c r="D22" s="21" cm="1">
        <f t="array" ref="D22">YV(_xlfn.XLOOKUP($C22,tbl_Year[#Headers],tbl_Year[]),D$5)</f>
        <v>1525280</v>
      </c>
      <c r="E22" s="21" cm="1">
        <f t="array" ref="E22">YV(_xlfn.XLOOKUP($C22,tbl_Year[#Headers],tbl_Year[]),E$5)</f>
        <v>7852727</v>
      </c>
      <c r="F22" s="21" cm="1">
        <f t="array" ref="F22">YV(_xlfn.XLOOKUP($C22,tbl_Year[#Headers],tbl_Year[]),F$5)</f>
        <v>11185508</v>
      </c>
      <c r="G22" s="21" cm="1">
        <f t="array" ref="G22">YV(_xlfn.XLOOKUP($C22,tbl_Year[#Headers],tbl_Year[]),G$5)</f>
        <v>9738321</v>
      </c>
      <c r="H22" s="21" cm="1">
        <f t="array" ref="H22">YV(_xlfn.XLOOKUP($C22,tbl_Year[#Headers],tbl_Year[]),H$5)</f>
        <v>10859555</v>
      </c>
      <c r="I22" s="21" cm="1">
        <f t="array" ref="I22">YV(_xlfn.XLOOKUP($C22,tbl_Year[#Headers],tbl_Year[]),I$5)</f>
        <v>13420201</v>
      </c>
      <c r="J22" s="22">
        <f>IFERROR(I22/D22-1,"")</f>
        <v>7.7985163379838465</v>
      </c>
    </row>
    <row r="23" spans="2:10" x14ac:dyDescent="0.3">
      <c r="B23" t="s">
        <v>1577</v>
      </c>
      <c r="C23" s="18" t="s">
        <v>425</v>
      </c>
      <c r="D23" s="21" cm="1">
        <f t="array" ref="D23">YV(_xlfn.XLOOKUP($C23,tbl_Year[#Headers],tbl_Year[]),D$5)</f>
        <v>2686653</v>
      </c>
      <c r="E23" s="21" cm="1">
        <f t="array" ref="E23">YV(_xlfn.XLOOKUP($C23,tbl_Year[#Headers],tbl_Year[]),E$5)</f>
        <v>5553107</v>
      </c>
      <c r="F23" s="21" cm="1">
        <f t="array" ref="F23">YV(_xlfn.XLOOKUP($C23,tbl_Year[#Headers],tbl_Year[]),F$5)</f>
        <v>4814554</v>
      </c>
      <c r="G23" s="21" cm="1">
        <f t="array" ref="G23">YV(_xlfn.XLOOKUP($C23,tbl_Year[#Headers],tbl_Year[]),G$5)</f>
        <v>4070796</v>
      </c>
      <c r="H23" s="21" cm="1">
        <f t="array" ref="H23">YV(_xlfn.XLOOKUP($C23,tbl_Year[#Headers],tbl_Year[]),H$5)</f>
        <v>3321143</v>
      </c>
      <c r="I23" s="21" cm="1">
        <f t="array" ref="I23">YV(_xlfn.XLOOKUP($C23,tbl_Year[#Headers],tbl_Year[]),I$5)</f>
        <v>2566095</v>
      </c>
      <c r="J23" s="22">
        <f>IFERROR(I23/D23-1,"")</f>
        <v>-4.4872932976458113E-2</v>
      </c>
    </row>
    <row r="24" spans="2:10" ht="18" customHeight="1" x14ac:dyDescent="0.3">
      <c r="B24" s="6" t="s">
        <v>1578</v>
      </c>
      <c r="C24" s="17"/>
      <c r="D24" s="20"/>
      <c r="E24" s="20"/>
      <c r="F24" s="20"/>
      <c r="G24" s="20"/>
      <c r="H24" s="20"/>
      <c r="I24" s="20"/>
      <c r="J24" s="20"/>
    </row>
    <row r="25" spans="2:10" x14ac:dyDescent="0.3">
      <c r="B25" t="s">
        <v>1579</v>
      </c>
      <c r="C25" s="18" t="s">
        <v>429</v>
      </c>
      <c r="D25" s="21" cm="1">
        <f t="array" ref="D25">YV(_xlfn.XLOOKUP($C25,tbl_Year[#Headers],tbl_Year[]),D$5)</f>
        <v>16741329</v>
      </c>
      <c r="E25" s="21" cm="1">
        <f t="array" ref="E25">YV(_xlfn.XLOOKUP($C25,tbl_Year[#Headers],tbl_Year[]),E$5)</f>
        <v>16801219</v>
      </c>
      <c r="F25" s="21" cm="1">
        <f t="array" ref="F25">YV(_xlfn.XLOOKUP($C25,tbl_Year[#Headers],tbl_Year[]),F$5)</f>
        <v>17578972</v>
      </c>
      <c r="G25" s="21" cm="1">
        <f t="array" ref="G25">YV(_xlfn.XLOOKUP($C25,tbl_Year[#Headers],tbl_Year[]),G$5)</f>
        <v>18739359</v>
      </c>
      <c r="H25" s="21" cm="1">
        <f t="array" ref="H25">YV(_xlfn.XLOOKUP($C25,tbl_Year[#Headers],tbl_Year[]),H$5)</f>
        <v>20973687</v>
      </c>
      <c r="I25" s="21" cm="1">
        <f t="array" ref="I25">YV(_xlfn.XLOOKUP($C25,tbl_Year[#Headers],tbl_Year[]),I$5)</f>
        <v>22410266</v>
      </c>
      <c r="J25" s="22">
        <f>IFERROR(I25/D25-1,"")</f>
        <v>0.3386192936056629</v>
      </c>
    </row>
    <row r="26" spans="2:10" x14ac:dyDescent="0.3">
      <c r="B26" t="s">
        <v>1580</v>
      </c>
      <c r="C26" s="18" t="s">
        <v>430</v>
      </c>
      <c r="D26" s="21" cm="1">
        <f t="array" ref="D26">YV(_xlfn.XLOOKUP($C26,tbl_Year[#Headers],tbl_Year[]),D$5)</f>
        <v>4185332</v>
      </c>
      <c r="E26" s="21" cm="1">
        <f t="array" ref="E26">YV(_xlfn.XLOOKUP($C26,tbl_Year[#Headers],tbl_Year[]),E$5)</f>
        <v>4200305</v>
      </c>
      <c r="F26" s="21" cm="1">
        <f t="array" ref="F26">YV(_xlfn.XLOOKUP($C26,tbl_Year[#Headers],tbl_Year[]),F$5)</f>
        <v>4394743</v>
      </c>
      <c r="G26" s="21" cm="1">
        <f t="array" ref="G26">YV(_xlfn.XLOOKUP($C26,tbl_Year[#Headers],tbl_Year[]),G$5)</f>
        <v>4684840</v>
      </c>
      <c r="H26" s="21" cm="1">
        <f t="array" ref="H26">YV(_xlfn.XLOOKUP($C26,tbl_Year[#Headers],tbl_Year[]),H$5)</f>
        <v>5243422</v>
      </c>
      <c r="I26" s="21" cm="1">
        <f t="array" ref="I26">YV(_xlfn.XLOOKUP($C26,tbl_Year[#Headers],tbl_Year[]),I$5)</f>
        <v>5602567</v>
      </c>
      <c r="J26" s="22">
        <f>IFERROR(I26/D26-1,"")</f>
        <v>0.3386194930294657</v>
      </c>
    </row>
    <row r="27" spans="2:10" x14ac:dyDescent="0.3">
      <c r="B27" t="s">
        <v>1581</v>
      </c>
      <c r="C27" s="18" t="s">
        <v>431</v>
      </c>
      <c r="D27" s="21" cm="1">
        <f t="array" ref="D27">YV(_xlfn.XLOOKUP($C27,tbl_Year[#Headers],tbl_Year[]),D$5)</f>
        <v>243269</v>
      </c>
      <c r="E27" s="21" cm="1">
        <f t="array" ref="E27">YV(_xlfn.XLOOKUP($C27,tbl_Year[#Headers],tbl_Year[]),E$5)</f>
        <v>200042</v>
      </c>
      <c r="F27" s="21" cm="1">
        <f t="array" ref="F27">YV(_xlfn.XLOOKUP($C27,tbl_Year[#Headers],tbl_Year[]),F$5)</f>
        <v>824208</v>
      </c>
      <c r="G27" s="21" cm="1">
        <f t="array" ref="G27">YV(_xlfn.XLOOKUP($C27,tbl_Year[#Headers],tbl_Year[]),G$5)</f>
        <v>851682</v>
      </c>
      <c r="H27" s="21" cm="1">
        <f t="array" ref="H27">YV(_xlfn.XLOOKUP($C27,tbl_Year[#Headers],tbl_Year[]),H$5)</f>
        <v>885711</v>
      </c>
      <c r="I27" s="21" cm="1">
        <f t="array" ref="I27">YV(_xlfn.XLOOKUP($C27,tbl_Year[#Headers],tbl_Year[]),I$5)</f>
        <v>851154</v>
      </c>
      <c r="J27" s="22">
        <f>IFERROR(I27/D27-1,"")</f>
        <v>2.4988181806970884</v>
      </c>
    </row>
    <row r="28" spans="2:10" x14ac:dyDescent="0.3">
      <c r="B28" t="s">
        <v>1582</v>
      </c>
      <c r="C28" s="18" t="s">
        <v>449</v>
      </c>
      <c r="D28" s="25" cm="1">
        <f t="array" ref="D28">YV(_xlfn.XLOOKUP($C28,tbl_Year[#Headers],tbl_Year[]),D$5)</f>
        <v>5.8124182263199195E-2</v>
      </c>
      <c r="E28" s="25" cm="1">
        <f t="array" ref="E28">YV(_xlfn.XLOOKUP($C28,tbl_Year[#Headers],tbl_Year[]),E$5)</f>
        <v>4.7625589094125308E-2</v>
      </c>
      <c r="F28" s="25" cm="1">
        <f t="array" ref="F28">YV(_xlfn.XLOOKUP($C28,tbl_Year[#Headers],tbl_Year[]),F$5)</f>
        <v>0.18754407254303607</v>
      </c>
      <c r="G28" s="25" cm="1">
        <f t="array" ref="G28">YV(_xlfn.XLOOKUP($C28,tbl_Year[#Headers],tbl_Year[]),G$5)</f>
        <v>0.18179532278583688</v>
      </c>
      <c r="H28" s="25" cm="1">
        <f t="array" ref="H28">YV(_xlfn.XLOOKUP($C28,tbl_Year[#Headers],tbl_Year[]),H$5)</f>
        <v>0.16891850398461158</v>
      </c>
      <c r="I28" s="25" cm="1">
        <f t="array" ref="I28">YV(_xlfn.XLOOKUP($C28,tbl_Year[#Headers],tbl_Year[]),I$5)</f>
        <v>0.15192214568786058</v>
      </c>
      <c r="J28" s="26">
        <f>IFERROR(I28-D28,"")</f>
        <v>9.3797963424661387E-2</v>
      </c>
    </row>
    <row r="29" spans="2:10" ht="18" customHeight="1" x14ac:dyDescent="0.3">
      <c r="B29" s="6" t="s">
        <v>1583</v>
      </c>
      <c r="C29" s="17"/>
      <c r="D29" s="20"/>
      <c r="E29" s="20"/>
      <c r="F29" s="20"/>
      <c r="G29" s="20"/>
      <c r="H29" s="20"/>
      <c r="I29" s="20"/>
      <c r="J29" s="20"/>
    </row>
    <row r="30" spans="2:10" x14ac:dyDescent="0.3">
      <c r="B30" t="s">
        <v>1584</v>
      </c>
      <c r="C30" s="18" t="s">
        <v>442</v>
      </c>
      <c r="D30" s="21" cm="1">
        <f t="array" ref="D30">YV(_xlfn.XLOOKUP($C30,tbl_Year[#Headers],tbl_Year[]),D$5)</f>
        <v>13873447</v>
      </c>
      <c r="E30" s="21" cm="1">
        <f t="array" ref="E30">YV(_xlfn.XLOOKUP($C30,tbl_Year[#Headers],tbl_Year[]),E$5)</f>
        <v>4209779</v>
      </c>
      <c r="F30" s="21" cm="1">
        <f t="array" ref="F30">YV(_xlfn.XLOOKUP($C30,tbl_Year[#Headers],tbl_Year[]),F$5)</f>
        <v>2544694</v>
      </c>
      <c r="G30" s="21" cm="1">
        <f t="array" ref="G30">YV(_xlfn.XLOOKUP($C30,tbl_Year[#Headers],tbl_Year[]),G$5)</f>
        <v>10814019</v>
      </c>
      <c r="H30" s="21" cm="1">
        <f t="array" ref="H30">YV(_xlfn.XLOOKUP($C30,tbl_Year[#Headers],tbl_Year[]),H$5)</f>
        <v>7572883</v>
      </c>
      <c r="I30" s="21" cm="1">
        <f t="array" ref="I30">YV(_xlfn.XLOOKUP($C30,tbl_Year[#Headers],tbl_Year[]),I$5)</f>
        <v>5282136</v>
      </c>
      <c r="J30" s="22">
        <f>IFERROR(I30/D30-1,"")</f>
        <v>-0.61926289839864601</v>
      </c>
    </row>
    <row r="31" spans="2:10" x14ac:dyDescent="0.3">
      <c r="B31" t="s">
        <v>1585</v>
      </c>
      <c r="C31" s="18" t="s">
        <v>444</v>
      </c>
      <c r="D31" s="21" cm="1">
        <f t="array" ref="D31">YV(_xlfn.XLOOKUP($C31,tbl_Year[#Headers],tbl_Year[]),D$5)</f>
        <v>287234599</v>
      </c>
      <c r="E31" s="21" cm="1">
        <f t="array" ref="E31">YV(_xlfn.XLOOKUP($C31,tbl_Year[#Headers],tbl_Year[]),E$5)</f>
        <v>296225505</v>
      </c>
      <c r="F31" s="21" cm="1">
        <f t="array" ref="F31">YV(_xlfn.XLOOKUP($C31,tbl_Year[#Headers],tbl_Year[]),F$5)</f>
        <v>299497019</v>
      </c>
      <c r="G31" s="21" cm="1">
        <f t="array" ref="G31">YV(_xlfn.XLOOKUP($C31,tbl_Year[#Headers],tbl_Year[]),G$5)</f>
        <v>313485667</v>
      </c>
      <c r="H31" s="21" cm="1">
        <f t="array" ref="H31">YV(_xlfn.XLOOKUP($C31,tbl_Year[#Headers],tbl_Year[]),H$5)</f>
        <v>322621947</v>
      </c>
      <c r="I31" s="21" cm="1">
        <f t="array" ref="I31">YV(_xlfn.XLOOKUP($C31,tbl_Year[#Headers],tbl_Year[]),I$5)</f>
        <v>365516873</v>
      </c>
      <c r="J31" s="22">
        <f>IFERROR(I31/D31-1,"")</f>
        <v>0.27253775928296164</v>
      </c>
    </row>
    <row r="32" spans="2:10" x14ac:dyDescent="0.3">
      <c r="B32" t="s">
        <v>1586</v>
      </c>
      <c r="C32" s="18" t="s">
        <v>435</v>
      </c>
      <c r="D32" s="21" cm="1">
        <f t="array" ref="D32">YV(_xlfn.XLOOKUP($C32,tbl_Year[#Headers],tbl_Year[]),D$5)</f>
        <v>10743925.2245441</v>
      </c>
      <c r="E32" s="21" cm="1">
        <f t="array" ref="E32">YV(_xlfn.XLOOKUP($C32,tbl_Year[#Headers],tbl_Year[]),E$5)</f>
        <v>10997472</v>
      </c>
      <c r="F32" s="21" cm="1">
        <f t="array" ref="F32">YV(_xlfn.XLOOKUP($C32,tbl_Year[#Headers],tbl_Year[]),F$5)</f>
        <v>11502422</v>
      </c>
      <c r="G32" s="21" cm="1">
        <f t="array" ref="G32">YV(_xlfn.XLOOKUP($C32,tbl_Year[#Headers],tbl_Year[]),G$5)</f>
        <v>12425297</v>
      </c>
      <c r="H32" s="21" cm="1">
        <f t="array" ref="H32">YV(_xlfn.XLOOKUP($C32,tbl_Year[#Headers],tbl_Year[]),H$5)</f>
        <v>13139811</v>
      </c>
      <c r="I32" s="21" cm="1">
        <f t="array" ref="I32">YV(_xlfn.XLOOKUP($C32,tbl_Year[#Headers],tbl_Year[]),I$5)</f>
        <v>13957961</v>
      </c>
      <c r="J32" s="22">
        <f>IFERROR(I32/D32-1,"")</f>
        <v>0.29914911992439719</v>
      </c>
    </row>
    <row r="33" spans="2:10" x14ac:dyDescent="0.3">
      <c r="B33" t="s">
        <v>1587</v>
      </c>
      <c r="C33" s="18" t="s">
        <v>437</v>
      </c>
      <c r="D33" s="21" cm="1">
        <f t="array" ref="D33">YV(_xlfn.XLOOKUP($C33,tbl_Year[#Headers],tbl_Year[]),D$5)</f>
        <v>527027</v>
      </c>
      <c r="E33" s="21" cm="1">
        <f t="array" ref="E33">YV(_xlfn.XLOOKUP($C33,tbl_Year[#Headers],tbl_Year[]),E$5)</f>
        <v>569308</v>
      </c>
      <c r="F33" s="21" cm="1">
        <f t="array" ref="F33">YV(_xlfn.XLOOKUP($C33,tbl_Year[#Headers],tbl_Year[]),F$5)</f>
        <v>619538</v>
      </c>
      <c r="G33" s="21" cm="1">
        <f t="array" ref="G33">YV(_xlfn.XLOOKUP($C33,tbl_Year[#Headers],tbl_Year[]),G$5)</f>
        <v>736170</v>
      </c>
      <c r="H33" s="21" cm="1">
        <f t="array" ref="H33">YV(_xlfn.XLOOKUP($C33,tbl_Year[#Headers],tbl_Year[]),H$5)</f>
        <v>876753</v>
      </c>
      <c r="I33" s="21" cm="1">
        <f t="array" ref="I33">YV(_xlfn.XLOOKUP($C33,tbl_Year[#Headers],tbl_Year[]),I$5)</f>
        <v>907932</v>
      </c>
      <c r="J33" s="22">
        <f>IFERROR(I33/D33-1,"")</f>
        <v>0.72274285757655687</v>
      </c>
    </row>
    <row r="34" spans="2:10" x14ac:dyDescent="0.3">
      <c r="B34" t="s">
        <v>1588</v>
      </c>
      <c r="C34" s="18" t="s">
        <v>439</v>
      </c>
      <c r="D34" s="21" cm="1">
        <f t="array" ref="D34">YV(_xlfn.XLOOKUP($C34,tbl_Year[#Headers],tbl_Year[]),D$5)</f>
        <v>4761.0779112999999</v>
      </c>
      <c r="E34" s="21" cm="1">
        <f t="array" ref="E34">YV(_xlfn.XLOOKUP($C34,tbl_Year[#Headers],tbl_Year[]),E$5)</f>
        <v>4954</v>
      </c>
      <c r="F34" s="21" cm="1">
        <f t="array" ref="F34">YV(_xlfn.XLOOKUP($C34,tbl_Year[#Headers],tbl_Year[]),F$5)</f>
        <v>5203</v>
      </c>
      <c r="G34" s="21" cm="1">
        <f t="array" ref="G34">YV(_xlfn.XLOOKUP($C34,tbl_Year[#Headers],tbl_Year[]),G$5)</f>
        <v>5491</v>
      </c>
      <c r="H34" s="21" cm="1">
        <f t="array" ref="H34">YV(_xlfn.XLOOKUP($C34,tbl_Year[#Headers],tbl_Year[]),H$5)</f>
        <v>5937</v>
      </c>
      <c r="I34" s="21" cm="1">
        <f t="array" ref="I34">YV(_xlfn.XLOOKUP($C34,tbl_Year[#Headers],tbl_Year[]),I$5)</f>
        <v>6264</v>
      </c>
      <c r="J34" s="22">
        <f>IFERROR(I34/D34-1,"")</f>
        <v>0.31566845086339512</v>
      </c>
    </row>
    <row r="35" spans="2:10" x14ac:dyDescent="0.3">
      <c r="B35" t="s">
        <v>1589</v>
      </c>
      <c r="C35" s="18" t="s">
        <v>396</v>
      </c>
      <c r="D35" s="27" cm="1">
        <f t="array" ref="D35">YV(_xlfn.XLOOKUP($C35,tbl_Year[#Headers],tbl_Year[]),D$5)</f>
        <v>5744</v>
      </c>
      <c r="E35" s="27" cm="1">
        <f t="array" ref="E35">YV(_xlfn.XLOOKUP($C35,tbl_Year[#Headers],tbl_Year[]),E$5)</f>
        <v>5668</v>
      </c>
      <c r="F35" s="27" cm="1">
        <f t="array" ref="F35">YV(_xlfn.XLOOKUP($C35,tbl_Year[#Headers],tbl_Year[]),F$5)</f>
        <v>5739</v>
      </c>
      <c r="G35" s="27" cm="1">
        <f t="array" ref="G35">YV(_xlfn.XLOOKUP($C35,tbl_Year[#Headers],tbl_Year[]),G$5)</f>
        <v>5869.5</v>
      </c>
      <c r="H35" s="27" cm="1">
        <f t="array" ref="H35">YV(_xlfn.XLOOKUP($C35,tbl_Year[#Headers],tbl_Year[]),H$5)</f>
        <v>6000</v>
      </c>
      <c r="I35" s="27" cm="1">
        <f t="array" ref="I35">YV(_xlfn.XLOOKUP($C35,tbl_Year[#Headers],tbl_Year[]),I$5)</f>
        <v>6000</v>
      </c>
      <c r="J35" s="22">
        <f>IFERROR(I35/D35-1,"")</f>
        <v>4.4568245125348183E-2</v>
      </c>
    </row>
  </sheetData>
  <mergeCells count="1">
    <mergeCell ref="B2:J2"/>
  </mergeCells>
  <pageMargins left="0.7" right="0.7" top="0.75" bottom="0.75" header="0.3" footer="0.3"/>
  <pageSetup scale="84" orientation="landscape" r:id="rId1"/>
  <headerFooter>
    <oddFooter>&amp;CIndependent analysis of BC Local Government Statistics · &amp;A · 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25BA0-1427-403F-A71A-5F8130774733}">
  <sheetPr>
    <tabColor rgb="FF0F766E"/>
    <pageSetUpPr fitToPage="1"/>
  </sheetPr>
  <dimension ref="B1:N144"/>
  <sheetViews>
    <sheetView showGridLines="0" zoomScale="90" zoomScaleNormal="90" workbookViewId="0"/>
  </sheetViews>
  <sheetFormatPr defaultRowHeight="13" x14ac:dyDescent="0.3"/>
  <cols>
    <col min="1" max="1" width="2.69921875" customWidth="1"/>
    <col min="2" max="2" width="42.69921875" customWidth="1"/>
    <col min="3" max="3" width="24.69921875" customWidth="1"/>
    <col min="4" max="7" width="13.69921875" customWidth="1"/>
    <col min="8" max="8" width="10.69921875" customWidth="1"/>
    <col min="9" max="9" width="30.69921875" customWidth="1"/>
  </cols>
  <sheetData>
    <row r="1" spans="2:14" ht="30" customHeight="1" x14ac:dyDescent="0.55000000000000004">
      <c r="B1" s="1" t="str">
        <f>"Peers: "&amp;Selected&amp;" against "&amp;SelTierLabel</f>
        <v>Peers: Fernie against 2,500 to 9,999 residents</v>
      </c>
    </row>
    <row r="2" spans="2:14" ht="28" customHeight="1" x14ac:dyDescent="0.3">
      <c r="B2" s="5" t="s">
        <v>1590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spans="2:14" ht="18" customHeight="1" x14ac:dyDescent="0.3">
      <c r="B4" s="6" t="s">
        <v>1591</v>
      </c>
      <c r="C4" s="6"/>
      <c r="D4" s="6"/>
      <c r="E4" s="6"/>
      <c r="F4" s="6"/>
      <c r="G4" s="6"/>
      <c r="H4" s="6"/>
      <c r="I4" s="6"/>
    </row>
    <row r="5" spans="2:14" ht="39" x14ac:dyDescent="0.3">
      <c r="B5" s="7" t="s">
        <v>1592</v>
      </c>
      <c r="C5" s="8" t="s">
        <v>1593</v>
      </c>
      <c r="D5" s="8" t="s">
        <v>1594</v>
      </c>
      <c r="E5" s="8" t="s">
        <v>1595</v>
      </c>
      <c r="F5" s="8" t="s">
        <v>1596</v>
      </c>
      <c r="G5" s="8" t="s">
        <v>1597</v>
      </c>
      <c r="H5" s="8" t="s">
        <v>1598</v>
      </c>
      <c r="I5" s="8" t="s">
        <v>1599</v>
      </c>
    </row>
    <row r="6" spans="2:14" x14ac:dyDescent="0.3">
      <c r="B6" t="s">
        <v>1600</v>
      </c>
      <c r="C6" s="18" t="s">
        <v>461</v>
      </c>
      <c r="D6" s="28" cm="1">
        <f t="array" ref="D6">_xlfn.XLOOKUP(SelId,tbl_Peers[municipality_id],_xlfn.XLOOKUP("revenue_per_capita",tbl_Peers[#Headers],tbl_Peers[]),"")</f>
        <v>4085.8656666666666</v>
      </c>
      <c r="E6" s="28" cm="1">
        <f t="array" ref="E6">_xlfn.XLOOKUP(SelId,tbl_Peers[municipality_id],_xlfn.XLOOKUP("revenue_per_capita_tier_median",tbl_Peers[#Headers],tbl_Peers[]),"")</f>
        <v>3327.8780362021444</v>
      </c>
      <c r="F6" s="32" cm="1">
        <f t="array" ref="F6">_xlfn.LET(_xlpm.c,_xlfn.XLOOKUP("revenue_per_capita",tbl_Peers[#Headers],tbl_Peers[]),_xlpm.v,D6,_xlpm.t,tbl_Peers[size_tier]=SelTier,IF(_xlpm.v="","",SUM(_xlpm.t*(_xlpm.c&lt;&gt;"")*(_xlpm.c&lt;_xlpm.v))/(SUM(_xlpm.t*(_xlpm.c&lt;&gt;""))-1)))</f>
        <v>0.66666666666666663</v>
      </c>
      <c r="G6" s="32" cm="1">
        <f t="array" ref="G6">_xlfn.LET(_xlpm.c,_xlfn.XLOOKUP("revenue_per_capita",tbl_Peers[#Headers],tbl_Peers[]),_xlpm.v,D6,IF(_xlpm.v="","",SUM((_xlpm.c&lt;&gt;"")*(_xlpm.c&lt;_xlpm.v))/(SUM(--(_xlpm.c&lt;&gt;""))-1)))</f>
        <v>0.62580645161290327</v>
      </c>
      <c r="H6" t="s">
        <v>1601</v>
      </c>
      <c r="I6" t="str">
        <f>IF(D6="","not reported",IF(H6="context",IF(D6&gt;E6,"above","below")&amp;" the tier median",IF((D6&gt;E6)=(H6="higher"),"better","weaker")&amp;" than the tier median"))</f>
        <v>above the tier median</v>
      </c>
    </row>
    <row r="7" spans="2:14" x14ac:dyDescent="0.3">
      <c r="B7" t="s">
        <v>1602</v>
      </c>
      <c r="C7" s="18" t="s">
        <v>462</v>
      </c>
      <c r="D7" s="28" cm="1">
        <f t="array" ref="D7">_xlfn.XLOOKUP(SelId,tbl_Peers[municipality_id],_xlfn.XLOOKUP("expenses_per_capita",tbl_Peers[#Headers],tbl_Peers[]),"")</f>
        <v>3672.2366666666667</v>
      </c>
      <c r="E7" s="28" cm="1">
        <f t="array" ref="E7">_xlfn.XLOOKUP(SelId,tbl_Peers[municipality_id],_xlfn.XLOOKUP("expenses_per_capita_tier_median",tbl_Peers[#Headers],tbl_Peers[]),"")</f>
        <v>2783.665107049771</v>
      </c>
      <c r="F7" s="32" cm="1">
        <f t="array" ref="F7">_xlfn.LET(_xlpm.c,_xlfn.XLOOKUP("expenses_per_capita",tbl_Peers[#Headers],tbl_Peers[]),_xlpm.v,D7,_xlpm.t,tbl_Peers[size_tier]=SelTier,IF(_xlpm.v="","",SUM(_xlpm.t*(_xlpm.c&lt;&gt;"")*(_xlpm.c&lt;_xlpm.v))/(SUM(_xlpm.t*(_xlpm.c&lt;&gt;""))-1)))</f>
        <v>0.88888888888888884</v>
      </c>
      <c r="G7" s="32" cm="1">
        <f t="array" ref="G7">_xlfn.LET(_xlpm.c,_xlfn.XLOOKUP("expenses_per_capita",tbl_Peers[#Headers],tbl_Peers[]),_xlpm.v,D7,IF(_xlpm.v="","",SUM((_xlpm.c&lt;&gt;"")*(_xlpm.c&lt;_xlpm.v))/(SUM(--(_xlpm.c&lt;&gt;""))-1)))</f>
        <v>0.77419354838709675</v>
      </c>
      <c r="H7" t="s">
        <v>1601</v>
      </c>
      <c r="I7" t="str">
        <f>IF(D7="","not reported",IF(H7="context",IF(D7&gt;E7,"above","below")&amp;" the tier median",IF((D7&gt;E7)=(H7="higher"),"better","weaker")&amp;" than the tier median"))</f>
        <v>above the tier median</v>
      </c>
    </row>
    <row r="8" spans="2:14" x14ac:dyDescent="0.3">
      <c r="B8" t="s">
        <v>1603</v>
      </c>
      <c r="C8" s="18" t="s">
        <v>463</v>
      </c>
      <c r="D8" s="28" cm="1">
        <f t="array" ref="D8">_xlfn.XLOOKUP(SelId,tbl_Peers[municipality_id],_xlfn.XLOOKUP("municipal_tax_per_capita",tbl_Peers[#Headers],tbl_Peers[]),"")</f>
        <v>2326.3268333333335</v>
      </c>
      <c r="E8" s="28" cm="1">
        <f t="array" ref="E8">_xlfn.XLOOKUP(SelId,tbl_Peers[municipality_id],_xlfn.XLOOKUP("municipal_tax_per_capita_tier_median",tbl_Peers[#Headers],tbl_Peers[]),"")</f>
        <v>1246.3620268389132</v>
      </c>
      <c r="F8" s="32" cm="1">
        <f t="array" ref="F8">_xlfn.LET(_xlpm.c,_xlfn.XLOOKUP("municipal_tax_per_capita",tbl_Peers[#Headers],tbl_Peers[]),_xlpm.v,D8,_xlpm.t,tbl_Peers[size_tier]=SelTier,IF(_xlpm.v="","",SUM(_xlpm.t*(_xlpm.c&lt;&gt;"")*(_xlpm.c&lt;_xlpm.v))/(SUM(_xlpm.t*(_xlpm.c&lt;&gt;""))-1)))</f>
        <v>0.9555555555555556</v>
      </c>
      <c r="G8" s="32" cm="1">
        <f t="array" ref="G8">_xlfn.LET(_xlpm.c,_xlfn.XLOOKUP("municipal_tax_per_capita",tbl_Peers[#Headers],tbl_Peers[]),_xlpm.v,D8,IF(_xlpm.v="","",SUM((_xlpm.c&lt;&gt;"")*(_xlpm.c&lt;_xlpm.v))/(SUM(--(_xlpm.c&lt;&gt;""))-1)))</f>
        <v>0.92405063291139244</v>
      </c>
      <c r="H8" t="s">
        <v>1601</v>
      </c>
      <c r="I8" t="str">
        <f>IF(D8="","not reported",IF(H8="context",IF(D8&gt;E8,"above","below")&amp;" the tier median",IF((D8&gt;E8)=(H8="higher"),"better","weaker")&amp;" than the tier median"))</f>
        <v>above the tier median</v>
      </c>
    </row>
    <row r="9" spans="2:14" x14ac:dyDescent="0.3">
      <c r="B9" t="s">
        <v>1604</v>
      </c>
      <c r="C9" s="18" t="s">
        <v>447</v>
      </c>
      <c r="D9" s="29" cm="1">
        <f t="array" ref="D9">_xlfn.XLOOKUP(SelId,tbl_Peers[municipality_id],_xlfn.XLOOKUP("own_source_share",tbl_Peers[#Headers],tbl_Peers[]),"")</f>
        <v>0.89259256932659803</v>
      </c>
      <c r="E9" s="29" cm="1">
        <f t="array" ref="E9">_xlfn.XLOOKUP(SelId,tbl_Peers[municipality_id],_xlfn.XLOOKUP("own_source_share_tier_median",tbl_Peers[#Headers],tbl_Peers[]),"")</f>
        <v>0.77321956576926931</v>
      </c>
      <c r="F9" s="32" cm="1">
        <f t="array" ref="F9">_xlfn.LET(_xlpm.c,_xlfn.XLOOKUP("own_source_share",tbl_Peers[#Headers],tbl_Peers[]),_xlpm.v,D9,_xlpm.t,tbl_Peers[size_tier]=SelTier,IF(_xlpm.v="","",SUM(_xlpm.t*(_xlpm.c&lt;&gt;"")*(_xlpm.c&lt;_xlpm.v))/(SUM(_xlpm.t*(_xlpm.c&lt;&gt;""))-1)))</f>
        <v>0.97777777777777775</v>
      </c>
      <c r="G9" s="32" cm="1">
        <f t="array" ref="G9">_xlfn.LET(_xlpm.c,_xlfn.XLOOKUP("own_source_share",tbl_Peers[#Headers],tbl_Peers[]),_xlpm.v,D9,IF(_xlpm.v="","",SUM((_xlpm.c&lt;&gt;"")*(_xlpm.c&lt;_xlpm.v))/(SUM(--(_xlpm.c&lt;&gt;""))-1)))</f>
        <v>0.85806451612903223</v>
      </c>
      <c r="H9" t="s">
        <v>1605</v>
      </c>
      <c r="I9" t="str">
        <f>IF(D9="","not reported",IF(H9="context",IF(D9&gt;E9,"above","below")&amp;" the tier median",IF((D9&gt;E9)=(H9="higher"),"better","weaker")&amp;" than the tier median"))</f>
        <v>better than the tier median</v>
      </c>
    </row>
    <row r="10" spans="2:14" x14ac:dyDescent="0.3">
      <c r="B10" t="s">
        <v>1606</v>
      </c>
      <c r="C10" s="18" t="s">
        <v>448</v>
      </c>
      <c r="D10" s="29" cm="1">
        <f t="array" ref="D10">_xlfn.XLOOKUP(SelId,tbl_Peers[municipality_id],_xlfn.XLOOKUP("surplus_ratio",tbl_Peers[#Headers],tbl_Peers[]),"")</f>
        <v>0.10123411627907167</v>
      </c>
      <c r="E10" s="29" cm="1">
        <f t="array" ref="E10">_xlfn.XLOOKUP(SelId,tbl_Peers[municipality_id],_xlfn.XLOOKUP("surplus_ratio_tier_median",tbl_Peers[#Headers],tbl_Peers[]),"")</f>
        <v>0.21663632085783124</v>
      </c>
      <c r="F10" s="32" cm="1">
        <f t="array" ref="F10">_xlfn.LET(_xlpm.c,_xlfn.XLOOKUP("surplus_ratio",tbl_Peers[#Headers],tbl_Peers[]),_xlpm.v,D10,_xlpm.t,tbl_Peers[size_tier]=SelTier,IF(_xlpm.v="","",SUM(_xlpm.t*(_xlpm.c&lt;&gt;"")*(_xlpm.c&lt;_xlpm.v))/(SUM(_xlpm.t*(_xlpm.c&lt;&gt;""))-1)))</f>
        <v>0.17777777777777778</v>
      </c>
      <c r="G10" s="32" cm="1">
        <f t="array" ref="G10">_xlfn.LET(_xlpm.c,_xlfn.XLOOKUP("surplus_ratio",tbl_Peers[#Headers],tbl_Peers[]),_xlpm.v,D10,IF(_xlpm.v="","",SUM((_xlpm.c&lt;&gt;"")*(_xlpm.c&lt;_xlpm.v))/(SUM(--(_xlpm.c&lt;&gt;""))-1)))</f>
        <v>0.17419354838709677</v>
      </c>
      <c r="H10" t="s">
        <v>1605</v>
      </c>
      <c r="I10" t="str">
        <f>IF(D10="","not reported",IF(H10="context",IF(D10&gt;E10,"above","below")&amp;" the tier median",IF((D10&gt;E10)=(H10="higher"),"better","weaker")&amp;" than the tier median"))</f>
        <v>weaker than the tier median</v>
      </c>
    </row>
    <row r="11" spans="2:14" x14ac:dyDescent="0.3">
      <c r="B11" t="s">
        <v>1607</v>
      </c>
      <c r="C11" s="18" t="s">
        <v>449</v>
      </c>
      <c r="D11" s="29" cm="1">
        <f t="array" ref="D11">_xlfn.XLOOKUP(SelId,tbl_Peers[municipality_id],_xlfn.XLOOKUP("limit_used",tbl_Peers[#Headers],tbl_Peers[]),"")</f>
        <v>0.15192214568786058</v>
      </c>
      <c r="E11" s="29" cm="1">
        <f t="array" ref="E11">_xlfn.XLOOKUP(SelId,tbl_Peers[municipality_id],_xlfn.XLOOKUP("limit_used_tier_median",tbl_Peers[#Headers],tbl_Peers[]),"")</f>
        <v>0.15427954880170608</v>
      </c>
      <c r="F11" s="32" cm="1">
        <f t="array" ref="F11">_xlfn.LET(_xlpm.c,_xlfn.XLOOKUP("limit_used",tbl_Peers[#Headers],tbl_Peers[]),_xlpm.v,D11,_xlpm.t,tbl_Peers[size_tier]=SelTier,IF(_xlpm.v="","",SUM(_xlpm.t*(_xlpm.c&lt;&gt;"")*(_xlpm.c&lt;_xlpm.v))/(SUM(_xlpm.t*(_xlpm.c&lt;&gt;""))-1)))</f>
        <v>0.48888888888888887</v>
      </c>
      <c r="G11" s="32" cm="1">
        <f t="array" ref="G11">_xlfn.LET(_xlpm.c,_xlfn.XLOOKUP("limit_used",tbl_Peers[#Headers],tbl_Peers[]),_xlpm.v,D11,IF(_xlpm.v="","",SUM((_xlpm.c&lt;&gt;"")*(_xlpm.c&lt;_xlpm.v))/(SUM(--(_xlpm.c&lt;&gt;""))-1)))</f>
        <v>0.62580645161290327</v>
      </c>
      <c r="H11" t="s">
        <v>1608</v>
      </c>
      <c r="I11" t="str">
        <f>IF(D11="","not reported",IF(H11="context",IF(D11&gt;E11,"above","below")&amp;" the tier median",IF((D11&gt;E11)=(H11="higher"),"better","weaker")&amp;" than the tier median"))</f>
        <v>better than the tier median</v>
      </c>
    </row>
    <row r="12" spans="2:14" x14ac:dyDescent="0.3">
      <c r="B12" t="s">
        <v>1609</v>
      </c>
      <c r="C12" s="18" t="s">
        <v>464</v>
      </c>
      <c r="D12" s="28" cm="1">
        <f t="array" ref="D12">_xlfn.XLOOKUP(SelId,tbl_Peers[municipality_id],_xlfn.XLOOKUP("debt_per_capita",tbl_Peers[#Headers],tbl_Peers[]),"")</f>
        <v>427.6825</v>
      </c>
      <c r="E12" s="28" cm="1">
        <f t="array" ref="E12">_xlfn.XLOOKUP(SelId,tbl_Peers[municipality_id],_xlfn.XLOOKUP("debt_per_capita_tier_median",tbl_Peers[#Headers],tbl_Peers[]),"")</f>
        <v>950.36657453644102</v>
      </c>
      <c r="F12" s="32" cm="1">
        <f t="array" ref="F12">_xlfn.LET(_xlpm.c,_xlfn.XLOOKUP("debt_per_capita",tbl_Peers[#Headers],tbl_Peers[]),_xlpm.v,D12,_xlpm.t,tbl_Peers[size_tier]=SelTier,IF(_xlpm.v="","",SUM(_xlpm.t*(_xlpm.c&lt;&gt;"")*(_xlpm.c&lt;_xlpm.v))/(SUM(_xlpm.t*(_xlpm.c&lt;&gt;""))-1)))</f>
        <v>0.26666666666666666</v>
      </c>
      <c r="G12" s="32" cm="1">
        <f t="array" ref="G12">_xlfn.LET(_xlpm.c,_xlfn.XLOOKUP("debt_per_capita",tbl_Peers[#Headers],tbl_Peers[]),_xlpm.v,D12,IF(_xlpm.v="","",SUM((_xlpm.c&lt;&gt;"")*(_xlpm.c&lt;_xlpm.v))/(SUM(--(_xlpm.c&lt;&gt;""))-1)))</f>
        <v>0.43870967741935485</v>
      </c>
      <c r="H12" t="s">
        <v>1608</v>
      </c>
      <c r="I12" t="str">
        <f>IF(D12="","not reported",IF(H12="context",IF(D12&gt;E12,"above","below")&amp;" the tier median",IF((D12&gt;E12)=(H12="higher"),"better","weaker")&amp;" than the tier median"))</f>
        <v>better than the tier median</v>
      </c>
    </row>
    <row r="13" spans="2:14" x14ac:dyDescent="0.3">
      <c r="B13" t="s">
        <v>1610</v>
      </c>
      <c r="C13" s="18" t="s">
        <v>465</v>
      </c>
      <c r="D13" s="28" cm="1">
        <f t="array" ref="D13">_xlfn.XLOOKUP(SelId,tbl_Peers[municipality_id],_xlfn.XLOOKUP("reserves_per_capita",tbl_Peers[#Headers],tbl_Peers[]),"")</f>
        <v>2236.7001666666665</v>
      </c>
      <c r="E13" s="28" cm="1">
        <f t="array" ref="E13">_xlfn.XLOOKUP(SelId,tbl_Peers[municipality_id],_xlfn.XLOOKUP("reserves_per_capita_tier_median",tbl_Peers[#Headers],tbl_Peers[]),"")</f>
        <v>4022.5271421692432</v>
      </c>
      <c r="F13" s="32" cm="1">
        <f t="array" ref="F13">_xlfn.LET(_xlpm.c,_xlfn.XLOOKUP("reserves_per_capita",tbl_Peers[#Headers],tbl_Peers[]),_xlpm.v,D13,_xlpm.t,tbl_Peers[size_tier]=SelTier,IF(_xlpm.v="","",SUM(_xlpm.t*(_xlpm.c&lt;&gt;"")*(_xlpm.c&lt;_xlpm.v))/(SUM(_xlpm.t*(_xlpm.c&lt;&gt;""))-1)))</f>
        <v>8.8888888888888892E-2</v>
      </c>
      <c r="G13" s="32" cm="1">
        <f t="array" ref="G13">_xlfn.LET(_xlpm.c,_xlfn.XLOOKUP("reserves_per_capita",tbl_Peers[#Headers],tbl_Peers[]),_xlpm.v,D13,IF(_xlpm.v="","",SUM((_xlpm.c&lt;&gt;"")*(_xlpm.c&lt;_xlpm.v))/(SUM(--(_xlpm.c&lt;&gt;""))-1)))</f>
        <v>0.18064516129032257</v>
      </c>
      <c r="H13" t="s">
        <v>1605</v>
      </c>
      <c r="I13" t="str">
        <f>IF(D13="","not reported",IF(H13="context",IF(D13&gt;E13,"above","below")&amp;" the tier median",IF((D13&gt;E13)=(H13="higher"),"better","weaker")&amp;" than the tier median"))</f>
        <v>weaker than the tier median</v>
      </c>
    </row>
    <row r="14" spans="2:14" x14ac:dyDescent="0.3">
      <c r="B14" t="s">
        <v>1611</v>
      </c>
      <c r="C14" s="18" t="s">
        <v>451</v>
      </c>
      <c r="D14" s="30" cm="1">
        <f t="array" ref="D14">_xlfn.XLOOKUP(SelId,tbl_Peers[municipality_id],_xlfn.XLOOKUP("reserves_to_cash_expenses",tbl_Peers[#Headers],tbl_Peers[]),"")</f>
        <v>0.75543501174931527</v>
      </c>
      <c r="E14" s="30" cm="1">
        <f t="array" ref="E14">_xlfn.XLOOKUP(SelId,tbl_Peers[municipality_id],_xlfn.XLOOKUP("reserves_to_cash_expenses_tier_median",tbl_Peers[#Headers],tbl_Peers[]),"")</f>
        <v>1.8328982485733514</v>
      </c>
      <c r="F14" s="32" cm="1">
        <f t="array" ref="F14">_xlfn.LET(_xlpm.c,_xlfn.XLOOKUP("reserves_to_cash_expenses",tbl_Peers[#Headers],tbl_Peers[]),_xlpm.v,D14,_xlpm.t,tbl_Peers[size_tier]=SelTier,IF(_xlpm.v="","",SUM(_xlpm.t*(_xlpm.c&lt;&gt;"")*(_xlpm.c&lt;_xlpm.v))/(SUM(_xlpm.t*(_xlpm.c&lt;&gt;""))-1)))</f>
        <v>2.2222222222222223E-2</v>
      </c>
      <c r="G14" s="32" cm="1">
        <f t="array" ref="G14">_xlfn.LET(_xlpm.c,_xlfn.XLOOKUP("reserves_to_cash_expenses",tbl_Peers[#Headers],tbl_Peers[]),_xlpm.v,D14,IF(_xlpm.v="","",SUM((_xlpm.c&lt;&gt;"")*(_xlpm.c&lt;_xlpm.v))/(SUM(--(_xlpm.c&lt;&gt;""))-1)))</f>
        <v>5.8064516129032261E-2</v>
      </c>
      <c r="H14" t="s">
        <v>1605</v>
      </c>
      <c r="I14" t="str">
        <f>IF(D14="","not reported",IF(H14="context",IF(D14&gt;E14,"above","below")&amp;" the tier median",IF((D14&gt;E14)=(H14="higher"),"better","weaker")&amp;" than the tier median"))</f>
        <v>weaker than the tier median</v>
      </c>
    </row>
    <row r="15" spans="2:14" x14ac:dyDescent="0.3">
      <c r="B15" t="s">
        <v>1612</v>
      </c>
      <c r="C15" s="18" t="s">
        <v>452</v>
      </c>
      <c r="D15" s="29" cm="1">
        <f t="array" ref="D15">_xlfn.XLOOKUP(SelId,tbl_Peers[municipality_id],_xlfn.XLOOKUP("asset_consumption_ratio",tbl_Peers[#Headers],tbl_Peers[]),"")</f>
        <v>0.41173021293638695</v>
      </c>
      <c r="E15" s="29" cm="1">
        <f t="array" ref="E15">_xlfn.XLOOKUP(SelId,tbl_Peers[municipality_id],_xlfn.XLOOKUP("asset_consumption_ratio_tier_median",tbl_Peers[#Headers],tbl_Peers[]),"")</f>
        <v>0.42596276319754617</v>
      </c>
      <c r="F15" s="32" cm="1">
        <f t="array" ref="F15">_xlfn.LET(_xlpm.c,_xlfn.XLOOKUP("asset_consumption_ratio",tbl_Peers[#Headers],tbl_Peers[]),_xlpm.v,D15,_xlpm.t,tbl_Peers[size_tier]=SelTier,IF(_xlpm.v="","",SUM(_xlpm.t*(_xlpm.c&lt;&gt;"")*(_xlpm.c&lt;_xlpm.v))/(SUM(_xlpm.t*(_xlpm.c&lt;&gt;""))-1)))</f>
        <v>0.4</v>
      </c>
      <c r="G15" s="32" cm="1">
        <f t="array" ref="G15">_xlfn.LET(_xlpm.c,_xlfn.XLOOKUP("asset_consumption_ratio",tbl_Peers[#Headers],tbl_Peers[]),_xlpm.v,D15,IF(_xlpm.v="","",SUM((_xlpm.c&lt;&gt;"")*(_xlpm.c&lt;_xlpm.v))/(SUM(--(_xlpm.c&lt;&gt;""))-1)))</f>
        <v>0.38064516129032255</v>
      </c>
      <c r="H15" t="s">
        <v>1608</v>
      </c>
      <c r="I15" t="str">
        <f>IF(D15="","not reported",IF(H15="context",IF(D15&gt;E15,"above","below")&amp;" the tier median",IF((D15&gt;E15)=(H15="higher"),"better","weaker")&amp;" than the tier median"))</f>
        <v>better than the tier median</v>
      </c>
    </row>
    <row r="16" spans="2:14" x14ac:dyDescent="0.3">
      <c r="B16" t="s">
        <v>1613</v>
      </c>
      <c r="C16" s="18" t="s">
        <v>457</v>
      </c>
      <c r="D16" s="30" cm="1">
        <f t="array" ref="D16">_xlfn.XLOOKUP(SelId,tbl_Peers[municipality_id],_xlfn.XLOOKUP("reinvestment_ratio",tbl_Peers[#Headers],tbl_Peers[]),"")</f>
        <v>0.9577983148747421</v>
      </c>
      <c r="E16" s="30" cm="1">
        <f t="array" ref="E16">_xlfn.XLOOKUP(SelId,tbl_Peers[municipality_id],_xlfn.XLOOKUP("reinvestment_ratio_tier_median",tbl_Peers[#Headers],tbl_Peers[]),"")</f>
        <v>1.059991852729802</v>
      </c>
      <c r="F16" s="32" cm="1">
        <f t="array" ref="F16">_xlfn.LET(_xlpm.c,_xlfn.XLOOKUP("reinvestment_ratio",tbl_Peers[#Headers],tbl_Peers[]),_xlpm.v,D16,_xlpm.t,tbl_Peers[size_tier]=SelTier,IF(_xlpm.v="","",SUM(_xlpm.t*(_xlpm.c&lt;&gt;"")*(_xlpm.c&lt;_xlpm.v))/(SUM(_xlpm.t*(_xlpm.c&lt;&gt;""))-1)))</f>
        <v>0.4358974358974359</v>
      </c>
      <c r="G16" s="32" cm="1">
        <f t="array" ref="G16">_xlfn.LET(_xlpm.c,_xlfn.XLOOKUP("reinvestment_ratio",tbl_Peers[#Headers],tbl_Peers[]),_xlpm.v,D16,IF(_xlpm.v="","",SUM((_xlpm.c&lt;&gt;"")*(_xlpm.c&lt;_xlpm.v))/(SUM(--(_xlpm.c&lt;&gt;""))-1)))</f>
        <v>0.49230769230769234</v>
      </c>
      <c r="H16" t="s">
        <v>1605</v>
      </c>
      <c r="I16" t="str">
        <f>IF(D16="","not reported",IF(H16="context",IF(D16&gt;E16,"above","below")&amp;" the tier median",IF((D16&gt;E16)=(H16="higher"),"better","weaker")&amp;" than the tier median"))</f>
        <v>weaker than the tier median</v>
      </c>
    </row>
    <row r="17" spans="2:9" x14ac:dyDescent="0.3">
      <c r="B17" t="s">
        <v>1614</v>
      </c>
      <c r="C17" s="18" t="s">
        <v>439</v>
      </c>
      <c r="D17" s="28" cm="1">
        <f t="array" ref="D17">_xlfn.XLOOKUP(SelId,tbl_Peers[municipality_id],_xlfn.XLOOKUP("house_total_charges",tbl_Peers[#Headers],tbl_Peers[]),"")</f>
        <v>6264</v>
      </c>
      <c r="E17" s="28" cm="1">
        <f t="array" ref="E17">_xlfn.XLOOKUP(SelId,tbl_Peers[municipality_id],_xlfn.XLOOKUP("house_total_charges_tier_median",tbl_Peers[#Headers],tbl_Peers[]),"")</f>
        <v>4506.5</v>
      </c>
      <c r="F17" s="32" cm="1">
        <f t="array" ref="F17">_xlfn.LET(_xlpm.c,_xlfn.XLOOKUP("house_total_charges",tbl_Peers[#Headers],tbl_Peers[]),_xlpm.v,D17,_xlpm.t,tbl_Peers[size_tier]=SelTier,IF(_xlpm.v="","",SUM(_xlpm.t*(_xlpm.c&lt;&gt;"")*(_xlpm.c&lt;_xlpm.v))/(SUM(_xlpm.t*(_xlpm.c&lt;&gt;""))-1)))</f>
        <v>0.8666666666666667</v>
      </c>
      <c r="G17" s="32" cm="1">
        <f t="array" ref="G17">_xlfn.LET(_xlpm.c,_xlfn.XLOOKUP("house_total_charges",tbl_Peers[#Headers],tbl_Peers[]),_xlpm.v,D17,IF(_xlpm.v="","",SUM((_xlpm.c&lt;&gt;"")*(_xlpm.c&lt;_xlpm.v))/(SUM(--(_xlpm.c&lt;&gt;""))-1)))</f>
        <v>0.79746835443037978</v>
      </c>
      <c r="H17" t="s">
        <v>1608</v>
      </c>
      <c r="I17" t="str">
        <f>IF(D17="","not reported",IF(H17="context",IF(D17&gt;E17,"above","below")&amp;" the tier median",IF((D17&gt;E17)=(H17="higher"),"better","weaker")&amp;" than the tier median"))</f>
        <v>weaker than the tier median</v>
      </c>
    </row>
    <row r="18" spans="2:9" x14ac:dyDescent="0.3">
      <c r="B18" t="s">
        <v>1615</v>
      </c>
      <c r="C18" s="18" t="s">
        <v>459</v>
      </c>
      <c r="D18" s="31" cm="1">
        <f t="array" ref="D18">_xlfn.XLOOKUP(SelId,tbl_Peers[municipality_id],_xlfn.XLOOKUP("effective_municipal_rate",tbl_Peers[#Headers],tbl_Peers[]),"")</f>
        <v>4.8324159143692675</v>
      </c>
      <c r="E18" s="31" cm="1">
        <f t="array" ref="E18">_xlfn.XLOOKUP(SelId,tbl_Peers[municipality_id],_xlfn.XLOOKUP("effective_municipal_rate_tier_median",tbl_Peers[#Headers],tbl_Peers[]),"")</f>
        <v>4.3304406312065691</v>
      </c>
      <c r="F18" s="32" cm="1">
        <f t="array" ref="F18">_xlfn.LET(_xlpm.c,_xlfn.XLOOKUP("effective_municipal_rate",tbl_Peers[#Headers],tbl_Peers[]),_xlpm.v,D18,_xlpm.t,tbl_Peers[size_tier]=SelTier,IF(_xlpm.v="","",SUM(_xlpm.t*(_xlpm.c&lt;&gt;"")*(_xlpm.c&lt;_xlpm.v))/(SUM(_xlpm.t*(_xlpm.c&lt;&gt;""))-1)))</f>
        <v>0.62222222222222223</v>
      </c>
      <c r="G18" s="32" cm="1">
        <f t="array" ref="G18">_xlfn.LET(_xlpm.c,_xlfn.XLOOKUP("effective_municipal_rate",tbl_Peers[#Headers],tbl_Peers[]),_xlpm.v,D18,IF(_xlpm.v="","",SUM((_xlpm.c&lt;&gt;"")*(_xlpm.c&lt;_xlpm.v))/(SUM(--(_xlpm.c&lt;&gt;""))-1)))</f>
        <v>0.63291139240506333</v>
      </c>
      <c r="H18" t="s">
        <v>1608</v>
      </c>
      <c r="I18" t="str">
        <f>IF(D18="","not reported",IF(H18="context",IF(D18&gt;E18,"above","below")&amp;" the tier median",IF((D18&gt;E18)=(H18="higher"),"better","weaker")&amp;" than the tier median"))</f>
        <v>weaker than the tier median</v>
      </c>
    </row>
    <row r="21" spans="2:9" ht="18" customHeight="1" x14ac:dyDescent="0.3">
      <c r="B21" s="6" t="s">
        <v>1616</v>
      </c>
      <c r="C21" s="6"/>
      <c r="D21" s="6"/>
      <c r="E21" s="6"/>
      <c r="F21" s="6"/>
      <c r="G21" s="6"/>
      <c r="H21" s="6"/>
      <c r="I21" s="6"/>
    </row>
    <row r="22" spans="2:9" x14ac:dyDescent="0.3">
      <c r="B22" t="s">
        <v>1617</v>
      </c>
      <c r="D22" s="33" t="s">
        <v>1607</v>
      </c>
      <c r="E22" s="34"/>
      <c r="F22" s="35"/>
      <c r="G22" s="18" t="str">
        <f>_xlfn.XLOOKUP(D22,B6:B18,C6:C18)</f>
        <v>limit_used</v>
      </c>
    </row>
    <row r="23" spans="2:9" ht="26" x14ac:dyDescent="0.3">
      <c r="B23" s="7" t="s">
        <v>1618</v>
      </c>
      <c r="C23" s="8" t="s">
        <v>1619</v>
      </c>
      <c r="D23" s="8" t="s">
        <v>1594</v>
      </c>
      <c r="E23" s="8" t="s">
        <v>1541</v>
      </c>
    </row>
    <row r="24" spans="2:9" x14ac:dyDescent="0.3">
      <c r="B24" t="str" cm="1">
        <f t="array" ref="B24:E69">_xlfn.LET(_xlpm.c,_xlfn.XLOOKUP(G22,tbl_Peers[#Headers],tbl_Peers[]),_xlpm.keep,(tbl_Peers[size_tier]=SelTier)*(_xlpm.c&lt;&gt;""),_xlfn.SORTBY(_xlfn._xlws.FILTER(_xlfn.HSTACK(tbl_Peers[display_name],tbl_Peers[population],_xlpm.c,tbl_Peers[regional_district]&amp;""),_xlpm.keep),_xlfn._xlws.FILTER(_xlpm.c,_xlpm.keep),-1))</f>
        <v>Golden</v>
      </c>
      <c r="C24" s="16">
        <v>4455</v>
      </c>
      <c r="D24" s="36">
        <v>0.87420592470362368</v>
      </c>
      <c r="E24" t="str">
        <v>COL</v>
      </c>
    </row>
    <row r="25" spans="2:9" x14ac:dyDescent="0.3">
      <c r="B25" t="str">
        <v>Peachland</v>
      </c>
      <c r="C25" s="16">
        <v>6382</v>
      </c>
      <c r="D25" s="36">
        <v>0.33175721489544185</v>
      </c>
      <c r="E25" t="str">
        <v>COK</v>
      </c>
    </row>
    <row r="26" spans="2:9" x14ac:dyDescent="0.3">
      <c r="B26" t="str">
        <v>Gibsons</v>
      </c>
      <c r="C26" s="16">
        <v>5098</v>
      </c>
      <c r="D26" s="36">
        <v>0.29353887168628401</v>
      </c>
      <c r="E26" t="str">
        <v>SUN</v>
      </c>
    </row>
    <row r="27" spans="2:9" x14ac:dyDescent="0.3">
      <c r="B27" t="str">
        <v>Invermere</v>
      </c>
      <c r="C27" s="16">
        <v>3910</v>
      </c>
      <c r="D27" s="36">
        <v>0.28976737757305981</v>
      </c>
      <c r="E27" t="str">
        <v>EKO</v>
      </c>
    </row>
    <row r="28" spans="2:9" x14ac:dyDescent="0.3">
      <c r="B28" t="str">
        <v>Trail</v>
      </c>
      <c r="C28" s="16">
        <v>8480</v>
      </c>
      <c r="D28" s="36">
        <v>0.28348560910510479</v>
      </c>
      <c r="E28" t="str">
        <v>KOO</v>
      </c>
    </row>
    <row r="29" spans="2:9" x14ac:dyDescent="0.3">
      <c r="B29" t="str">
        <v>Oliver</v>
      </c>
      <c r="C29" s="16">
        <v>5824</v>
      </c>
      <c r="D29" s="36">
        <v>0.27823677983229922</v>
      </c>
      <c r="E29" t="str">
        <v>OKS</v>
      </c>
    </row>
    <row r="30" spans="2:9" x14ac:dyDescent="0.3">
      <c r="B30" t="str">
        <v>Revelstoke</v>
      </c>
      <c r="C30" s="16">
        <v>8617</v>
      </c>
      <c r="D30" s="36">
        <v>0.26897538887502392</v>
      </c>
      <c r="E30" t="str">
        <v>COL</v>
      </c>
    </row>
    <row r="31" spans="2:9" x14ac:dyDescent="0.3">
      <c r="B31" t="str">
        <v>Cumberland</v>
      </c>
      <c r="C31" s="16">
        <v>4901</v>
      </c>
      <c r="D31" s="36">
        <v>0.26443686320842547</v>
      </c>
      <c r="E31" t="str">
        <v>COM</v>
      </c>
    </row>
    <row r="32" spans="2:9" x14ac:dyDescent="0.3">
      <c r="B32" t="str">
        <v>Bowen Island</v>
      </c>
      <c r="C32" s="16">
        <v>4181</v>
      </c>
      <c r="D32" s="36">
        <v>0.2611108105296015</v>
      </c>
      <c r="E32" t="str">
        <v>MVRD</v>
      </c>
    </row>
    <row r="33" spans="2:5" x14ac:dyDescent="0.3">
      <c r="B33" t="str">
        <v>Merritt</v>
      </c>
      <c r="C33" s="16">
        <v>7809</v>
      </c>
      <c r="D33" s="36">
        <v>0.25012125729022489</v>
      </c>
      <c r="E33" t="str">
        <v>TNR</v>
      </c>
    </row>
    <row r="34" spans="2:5" x14ac:dyDescent="0.3">
      <c r="B34" t="str">
        <v>Ladysmith</v>
      </c>
      <c r="C34" s="16">
        <v>9690</v>
      </c>
      <c r="D34" s="36">
        <v>0.24631013858308604</v>
      </c>
      <c r="E34" t="str">
        <v>COW</v>
      </c>
    </row>
    <row r="35" spans="2:5" x14ac:dyDescent="0.3">
      <c r="B35" t="str">
        <v>Princeton</v>
      </c>
      <c r="C35" s="16">
        <v>3333</v>
      </c>
      <c r="D35" s="36">
        <v>0.2340077656387545</v>
      </c>
      <c r="E35" t="str">
        <v>OKS</v>
      </c>
    </row>
    <row r="36" spans="2:5" x14ac:dyDescent="0.3">
      <c r="B36" t="str">
        <v>Elkford</v>
      </c>
      <c r="C36" s="16">
        <v>2805</v>
      </c>
      <c r="D36" s="36">
        <v>0.23079680562046076</v>
      </c>
      <c r="E36" t="str">
        <v>EKO</v>
      </c>
    </row>
    <row r="37" spans="2:5" x14ac:dyDescent="0.3">
      <c r="B37" t="str">
        <v>Qualicum Beach</v>
      </c>
      <c r="C37" s="16">
        <v>9663</v>
      </c>
      <c r="D37" s="36">
        <v>0.2288175794322051</v>
      </c>
      <c r="E37" t="str">
        <v>NAN</v>
      </c>
    </row>
    <row r="38" spans="2:5" x14ac:dyDescent="0.3">
      <c r="B38" t="str">
        <v>Rossland</v>
      </c>
      <c r="C38" s="16">
        <v>4390</v>
      </c>
      <c r="D38" s="36">
        <v>0.22244766341508848</v>
      </c>
      <c r="E38" t="str">
        <v>KOO</v>
      </c>
    </row>
    <row r="39" spans="2:5" x14ac:dyDescent="0.3">
      <c r="B39" t="str">
        <v>Northern Rockies</v>
      </c>
      <c r="C39" s="16">
        <v>4400</v>
      </c>
      <c r="D39" s="36">
        <v>0.19265900105459105</v>
      </c>
      <c r="E39" t="str">
        <v/>
      </c>
    </row>
    <row r="40" spans="2:5" x14ac:dyDescent="0.3">
      <c r="B40" t="str">
        <v>Pemberton</v>
      </c>
      <c r="C40" s="16">
        <v>3678</v>
      </c>
      <c r="D40" s="36">
        <v>0.18407836941261896</v>
      </c>
      <c r="E40" t="str">
        <v>SQL</v>
      </c>
    </row>
    <row r="41" spans="2:5" x14ac:dyDescent="0.3">
      <c r="B41" t="str">
        <v>Tofino</v>
      </c>
      <c r="C41" s="16">
        <v>2653</v>
      </c>
      <c r="D41" s="36">
        <v>0.18188387483038598</v>
      </c>
      <c r="E41" t="str">
        <v>ALB</v>
      </c>
    </row>
    <row r="42" spans="2:5" x14ac:dyDescent="0.3">
      <c r="B42" t="str">
        <v>Sicamous</v>
      </c>
      <c r="C42" s="16">
        <v>3005</v>
      </c>
      <c r="D42" s="36">
        <v>0.17717121423085463</v>
      </c>
      <c r="E42" t="str">
        <v>COL</v>
      </c>
    </row>
    <row r="43" spans="2:5" x14ac:dyDescent="0.3">
      <c r="B43" t="str">
        <v>Osoyoos</v>
      </c>
      <c r="C43" s="16">
        <v>5730</v>
      </c>
      <c r="D43" s="36">
        <v>0.16173193226715712</v>
      </c>
      <c r="E43" t="str">
        <v>OKS</v>
      </c>
    </row>
    <row r="44" spans="2:5" x14ac:dyDescent="0.3">
      <c r="B44" t="str">
        <v>Vanderhoof</v>
      </c>
      <c r="C44" s="16">
        <v>4839</v>
      </c>
      <c r="D44" s="36">
        <v>0.16071928618239237</v>
      </c>
      <c r="E44" t="str">
        <v>BUL</v>
      </c>
    </row>
    <row r="45" spans="2:5" x14ac:dyDescent="0.3">
      <c r="B45" t="str">
        <v>Port McNeill</v>
      </c>
      <c r="C45" s="16">
        <v>2591</v>
      </c>
      <c r="D45" s="36">
        <v>0.15673478177979566</v>
      </c>
      <c r="E45" t="str">
        <v>MW</v>
      </c>
    </row>
    <row r="46" spans="2:5" x14ac:dyDescent="0.3">
      <c r="B46" t="str">
        <v>Port Hardy</v>
      </c>
      <c r="C46" s="16">
        <v>4552</v>
      </c>
      <c r="D46" s="36">
        <v>0.15663695191555158</v>
      </c>
      <c r="E46" t="str">
        <v>MW</v>
      </c>
    </row>
    <row r="47" spans="2:5" x14ac:dyDescent="0.3">
      <c r="B47" t="str">
        <v>Fernie</v>
      </c>
      <c r="C47" s="16">
        <v>6000</v>
      </c>
      <c r="D47" s="36">
        <v>0.15192214568786058</v>
      </c>
      <c r="E47" t="str">
        <v>EKO</v>
      </c>
    </row>
    <row r="48" spans="2:5" x14ac:dyDescent="0.3">
      <c r="B48" t="str">
        <v>Castlegar</v>
      </c>
      <c r="C48" s="16">
        <v>9042</v>
      </c>
      <c r="D48" s="36">
        <v>0.14530837889916076</v>
      </c>
      <c r="E48" t="str">
        <v>CKO</v>
      </c>
    </row>
    <row r="49" spans="2:5" x14ac:dyDescent="0.3">
      <c r="B49" t="str">
        <v>Armstrong</v>
      </c>
      <c r="C49" s="16">
        <v>5899</v>
      </c>
      <c r="D49" s="36">
        <v>0.14107283840364468</v>
      </c>
      <c r="E49" t="str">
        <v>NOK</v>
      </c>
    </row>
    <row r="50" spans="2:5" x14ac:dyDescent="0.3">
      <c r="B50" t="str">
        <v>Chase</v>
      </c>
      <c r="C50" s="16">
        <v>2639</v>
      </c>
      <c r="D50" s="36">
        <v>0.13868450373671704</v>
      </c>
      <c r="E50" t="str">
        <v>TNR</v>
      </c>
    </row>
    <row r="51" spans="2:5" x14ac:dyDescent="0.3">
      <c r="B51" t="str">
        <v>Sparwood</v>
      </c>
      <c r="C51" s="16">
        <v>4265</v>
      </c>
      <c r="D51" s="36">
        <v>0.13305740002914151</v>
      </c>
      <c r="E51" t="str">
        <v>EKO</v>
      </c>
    </row>
    <row r="52" spans="2:5" x14ac:dyDescent="0.3">
      <c r="B52" t="str">
        <v>Anmore</v>
      </c>
      <c r="C52" s="16">
        <v>2533</v>
      </c>
      <c r="D52" s="36">
        <v>0.12564767188942083</v>
      </c>
      <c r="E52" t="str">
        <v>MVRD</v>
      </c>
    </row>
    <row r="53" spans="2:5" x14ac:dyDescent="0.3">
      <c r="B53" t="str">
        <v>Creston</v>
      </c>
      <c r="C53" s="16">
        <v>5892</v>
      </c>
      <c r="D53" s="36">
        <v>0.12493617540749548</v>
      </c>
      <c r="E53" t="str">
        <v>CKO</v>
      </c>
    </row>
    <row r="54" spans="2:5" x14ac:dyDescent="0.3">
      <c r="B54" t="str">
        <v>Kimberley</v>
      </c>
      <c r="C54" s="16">
        <v>8674</v>
      </c>
      <c r="D54" s="36">
        <v>0.10958568299832297</v>
      </c>
      <c r="E54" t="str">
        <v>EKO</v>
      </c>
    </row>
    <row r="55" spans="2:5" x14ac:dyDescent="0.3">
      <c r="B55" t="str">
        <v>Enderby</v>
      </c>
      <c r="C55" s="16">
        <v>3323</v>
      </c>
      <c r="D55" s="36">
        <v>0.10825968324425889</v>
      </c>
      <c r="E55" t="str">
        <v>NOK</v>
      </c>
    </row>
    <row r="56" spans="2:5" x14ac:dyDescent="0.3">
      <c r="B56" t="str">
        <v>Chetwynd</v>
      </c>
      <c r="C56" s="16">
        <v>2692</v>
      </c>
      <c r="D56" s="36">
        <v>0.10454331670782499</v>
      </c>
      <c r="E56" t="str">
        <v>PEA</v>
      </c>
    </row>
    <row r="57" spans="2:5" x14ac:dyDescent="0.3">
      <c r="B57" t="str">
        <v>Lantzville</v>
      </c>
      <c r="C57" s="16">
        <v>4099</v>
      </c>
      <c r="D57" s="36">
        <v>8.7840663584104708E-2</v>
      </c>
      <c r="E57" t="str">
        <v>NAN</v>
      </c>
    </row>
    <row r="58" spans="2:5" x14ac:dyDescent="0.3">
      <c r="B58" t="str">
        <v>Highlands</v>
      </c>
      <c r="C58" s="16">
        <v>2698</v>
      </c>
      <c r="D58" s="36">
        <v>7.6253105615374517E-2</v>
      </c>
      <c r="E58" t="str">
        <v>CAP</v>
      </c>
    </row>
    <row r="59" spans="2:5" x14ac:dyDescent="0.3">
      <c r="B59" t="str">
        <v>Smithers</v>
      </c>
      <c r="C59" s="16">
        <v>5879</v>
      </c>
      <c r="D59" s="36">
        <v>7.6060284919038823E-2</v>
      </c>
      <c r="E59" t="str">
        <v>BUL</v>
      </c>
    </row>
    <row r="60" spans="2:5" x14ac:dyDescent="0.3">
      <c r="B60" t="str">
        <v>Hope</v>
      </c>
      <c r="C60" s="16">
        <v>6855</v>
      </c>
      <c r="D60" s="36">
        <v>7.1670552118967626E-2</v>
      </c>
      <c r="E60" t="str">
        <v>FVR</v>
      </c>
    </row>
    <row r="61" spans="2:5" x14ac:dyDescent="0.3">
      <c r="B61" t="str">
        <v>Grand Forks</v>
      </c>
      <c r="C61" s="16">
        <v>4447</v>
      </c>
      <c r="D61" s="36">
        <v>6.6448708419242442E-2</v>
      </c>
      <c r="E61" t="str">
        <v>KOO</v>
      </c>
    </row>
    <row r="62" spans="2:5" x14ac:dyDescent="0.3">
      <c r="B62" t="str">
        <v>Clearwater</v>
      </c>
      <c r="C62" s="16">
        <v>2751</v>
      </c>
      <c r="D62" s="36">
        <v>4.6421597395126163E-2</v>
      </c>
      <c r="E62" t="str">
        <v>TNR</v>
      </c>
    </row>
    <row r="63" spans="2:5" x14ac:dyDescent="0.3">
      <c r="B63" t="str">
        <v>Houston</v>
      </c>
      <c r="C63" s="16">
        <v>3268</v>
      </c>
      <c r="D63" s="36">
        <v>4.1988975281574928E-2</v>
      </c>
      <c r="E63" t="str">
        <v>BUL</v>
      </c>
    </row>
    <row r="64" spans="2:5" x14ac:dyDescent="0.3">
      <c r="B64" t="str">
        <v>Kent</v>
      </c>
      <c r="C64" s="16">
        <v>7201</v>
      </c>
      <c r="D64" s="36">
        <v>2.6402682524797161E-2</v>
      </c>
      <c r="E64" t="str">
        <v>FVR</v>
      </c>
    </row>
    <row r="65" spans="2:5" x14ac:dyDescent="0.3">
      <c r="B65" t="str">
        <v>Spallumcheen</v>
      </c>
      <c r="C65" s="16">
        <v>5858</v>
      </c>
      <c r="D65" s="36">
        <v>1.3579515612182872E-2</v>
      </c>
      <c r="E65" t="str">
        <v>NOK</v>
      </c>
    </row>
    <row r="66" spans="2:5" x14ac:dyDescent="0.3">
      <c r="B66" t="str">
        <v>Lake Cowichan</v>
      </c>
      <c r="C66" s="16">
        <v>3748</v>
      </c>
      <c r="D66" s="36">
        <v>4.209680463362132E-3</v>
      </c>
      <c r="E66" t="str">
        <v>COW</v>
      </c>
    </row>
    <row r="67" spans="2:5" x14ac:dyDescent="0.3">
      <c r="B67" t="str">
        <v>Mackenzie</v>
      </c>
      <c r="C67" s="16">
        <v>3729</v>
      </c>
      <c r="D67" s="36">
        <v>1.5318033494513051E-3</v>
      </c>
      <c r="E67" t="str">
        <v>FFG</v>
      </c>
    </row>
    <row r="68" spans="2:5" x14ac:dyDescent="0.3">
      <c r="B68" t="str">
        <v>Duncan</v>
      </c>
      <c r="C68" s="16">
        <v>5513</v>
      </c>
      <c r="D68" s="36">
        <v>0</v>
      </c>
      <c r="E68" t="str">
        <v>COW</v>
      </c>
    </row>
    <row r="69" spans="2:5" x14ac:dyDescent="0.3">
      <c r="B69" t="str">
        <v>Metchosin</v>
      </c>
      <c r="C69" s="16">
        <v>5271</v>
      </c>
      <c r="D69" s="36">
        <v>0</v>
      </c>
      <c r="E69" t="str">
        <v>CAP</v>
      </c>
    </row>
    <row r="70" spans="2:5" x14ac:dyDescent="0.3">
      <c r="C70" s="16"/>
      <c r="D70" s="36"/>
    </row>
    <row r="71" spans="2:5" x14ac:dyDescent="0.3">
      <c r="C71" s="16"/>
      <c r="D71" s="36"/>
    </row>
    <row r="72" spans="2:5" x14ac:dyDescent="0.3">
      <c r="C72" s="16"/>
      <c r="D72" s="36"/>
    </row>
    <row r="73" spans="2:5" x14ac:dyDescent="0.3">
      <c r="C73" s="16"/>
      <c r="D73" s="36"/>
    </row>
    <row r="74" spans="2:5" x14ac:dyDescent="0.3">
      <c r="C74" s="16"/>
      <c r="D74" s="36"/>
    </row>
    <row r="75" spans="2:5" x14ac:dyDescent="0.3">
      <c r="C75" s="16"/>
      <c r="D75" s="36"/>
    </row>
    <row r="76" spans="2:5" x14ac:dyDescent="0.3">
      <c r="C76" s="16"/>
      <c r="D76" s="36"/>
    </row>
    <row r="77" spans="2:5" x14ac:dyDescent="0.3">
      <c r="C77" s="16"/>
      <c r="D77" s="36"/>
    </row>
    <row r="78" spans="2:5" x14ac:dyDescent="0.3">
      <c r="C78" s="16"/>
      <c r="D78" s="36"/>
    </row>
    <row r="79" spans="2:5" x14ac:dyDescent="0.3">
      <c r="C79" s="16"/>
      <c r="D79" s="36"/>
    </row>
    <row r="80" spans="2:5" x14ac:dyDescent="0.3">
      <c r="C80" s="16"/>
      <c r="D80" s="36"/>
    </row>
    <row r="81" spans="3:4" x14ac:dyDescent="0.3">
      <c r="C81" s="16"/>
      <c r="D81" s="36"/>
    </row>
    <row r="82" spans="3:4" x14ac:dyDescent="0.3">
      <c r="C82" s="16"/>
      <c r="D82" s="36"/>
    </row>
    <row r="83" spans="3:4" x14ac:dyDescent="0.3">
      <c r="C83" s="16"/>
      <c r="D83" s="36"/>
    </row>
    <row r="84" spans="3:4" x14ac:dyDescent="0.3">
      <c r="C84" s="16"/>
      <c r="D84" s="36"/>
    </row>
    <row r="85" spans="3:4" x14ac:dyDescent="0.3">
      <c r="C85" s="16"/>
      <c r="D85" s="36"/>
    </row>
    <row r="86" spans="3:4" x14ac:dyDescent="0.3">
      <c r="C86" s="16"/>
      <c r="D86" s="36"/>
    </row>
    <row r="87" spans="3:4" x14ac:dyDescent="0.3">
      <c r="C87" s="16"/>
      <c r="D87" s="36"/>
    </row>
    <row r="88" spans="3:4" x14ac:dyDescent="0.3">
      <c r="C88" s="16"/>
      <c r="D88" s="36"/>
    </row>
    <row r="89" spans="3:4" x14ac:dyDescent="0.3">
      <c r="C89" s="16"/>
      <c r="D89" s="36"/>
    </row>
    <row r="90" spans="3:4" x14ac:dyDescent="0.3">
      <c r="C90" s="16"/>
      <c r="D90" s="36"/>
    </row>
    <row r="91" spans="3:4" x14ac:dyDescent="0.3">
      <c r="C91" s="16"/>
      <c r="D91" s="36"/>
    </row>
    <row r="92" spans="3:4" x14ac:dyDescent="0.3">
      <c r="C92" s="16"/>
      <c r="D92" s="36"/>
    </row>
    <row r="93" spans="3:4" x14ac:dyDescent="0.3">
      <c r="C93" s="16"/>
      <c r="D93" s="36"/>
    </row>
    <row r="94" spans="3:4" x14ac:dyDescent="0.3">
      <c r="C94" s="16"/>
      <c r="D94" s="36"/>
    </row>
    <row r="95" spans="3:4" x14ac:dyDescent="0.3">
      <c r="C95" s="16"/>
      <c r="D95" s="36"/>
    </row>
    <row r="96" spans="3:4" x14ac:dyDescent="0.3">
      <c r="C96" s="16"/>
      <c r="D96" s="36"/>
    </row>
    <row r="97" spans="3:4" x14ac:dyDescent="0.3">
      <c r="C97" s="16"/>
      <c r="D97" s="36"/>
    </row>
    <row r="98" spans="3:4" x14ac:dyDescent="0.3">
      <c r="C98" s="16"/>
      <c r="D98" s="36"/>
    </row>
    <row r="99" spans="3:4" x14ac:dyDescent="0.3">
      <c r="C99" s="16"/>
      <c r="D99" s="36"/>
    </row>
    <row r="100" spans="3:4" x14ac:dyDescent="0.3">
      <c r="C100" s="16"/>
      <c r="D100" s="36"/>
    </row>
    <row r="101" spans="3:4" x14ac:dyDescent="0.3">
      <c r="C101" s="16"/>
      <c r="D101" s="36"/>
    </row>
    <row r="102" spans="3:4" x14ac:dyDescent="0.3">
      <c r="C102" s="16"/>
      <c r="D102" s="36"/>
    </row>
    <row r="103" spans="3:4" x14ac:dyDescent="0.3">
      <c r="C103" s="16"/>
      <c r="D103" s="36"/>
    </row>
    <row r="104" spans="3:4" x14ac:dyDescent="0.3">
      <c r="C104" s="16"/>
      <c r="D104" s="36"/>
    </row>
    <row r="105" spans="3:4" x14ac:dyDescent="0.3">
      <c r="C105" s="16"/>
      <c r="D105" s="36"/>
    </row>
    <row r="106" spans="3:4" x14ac:dyDescent="0.3">
      <c r="C106" s="16"/>
      <c r="D106" s="36"/>
    </row>
    <row r="107" spans="3:4" x14ac:dyDescent="0.3">
      <c r="C107" s="16"/>
      <c r="D107" s="36"/>
    </row>
    <row r="108" spans="3:4" x14ac:dyDescent="0.3">
      <c r="C108" s="16"/>
      <c r="D108" s="36"/>
    </row>
    <row r="109" spans="3:4" x14ac:dyDescent="0.3">
      <c r="C109" s="16"/>
      <c r="D109" s="36"/>
    </row>
    <row r="110" spans="3:4" x14ac:dyDescent="0.3">
      <c r="C110" s="16"/>
      <c r="D110" s="36"/>
    </row>
    <row r="111" spans="3:4" x14ac:dyDescent="0.3">
      <c r="C111" s="16"/>
      <c r="D111" s="36"/>
    </row>
    <row r="112" spans="3:4" x14ac:dyDescent="0.3">
      <c r="C112" s="16"/>
      <c r="D112" s="36"/>
    </row>
    <row r="113" spans="3:4" x14ac:dyDescent="0.3">
      <c r="C113" s="16"/>
      <c r="D113" s="36"/>
    </row>
    <row r="114" spans="3:4" x14ac:dyDescent="0.3">
      <c r="C114" s="16"/>
      <c r="D114" s="36"/>
    </row>
    <row r="115" spans="3:4" x14ac:dyDescent="0.3">
      <c r="C115" s="16"/>
      <c r="D115" s="36"/>
    </row>
    <row r="116" spans="3:4" x14ac:dyDescent="0.3">
      <c r="C116" s="16"/>
      <c r="D116" s="36"/>
    </row>
    <row r="117" spans="3:4" x14ac:dyDescent="0.3">
      <c r="C117" s="16"/>
      <c r="D117" s="36"/>
    </row>
    <row r="118" spans="3:4" x14ac:dyDescent="0.3">
      <c r="C118" s="16"/>
      <c r="D118" s="36"/>
    </row>
    <row r="119" spans="3:4" x14ac:dyDescent="0.3">
      <c r="C119" s="16"/>
      <c r="D119" s="36"/>
    </row>
    <row r="120" spans="3:4" x14ac:dyDescent="0.3">
      <c r="C120" s="16"/>
      <c r="D120" s="36"/>
    </row>
    <row r="121" spans="3:4" x14ac:dyDescent="0.3">
      <c r="C121" s="16"/>
      <c r="D121" s="36"/>
    </row>
    <row r="122" spans="3:4" x14ac:dyDescent="0.3">
      <c r="C122" s="16"/>
      <c r="D122" s="36"/>
    </row>
    <row r="123" spans="3:4" x14ac:dyDescent="0.3">
      <c r="C123" s="16"/>
      <c r="D123" s="36"/>
    </row>
    <row r="124" spans="3:4" x14ac:dyDescent="0.3">
      <c r="C124" s="16"/>
      <c r="D124" s="36"/>
    </row>
    <row r="125" spans="3:4" x14ac:dyDescent="0.3">
      <c r="C125" s="16"/>
      <c r="D125" s="36"/>
    </row>
    <row r="126" spans="3:4" x14ac:dyDescent="0.3">
      <c r="C126" s="16"/>
      <c r="D126" s="36"/>
    </row>
    <row r="127" spans="3:4" x14ac:dyDescent="0.3">
      <c r="C127" s="16"/>
      <c r="D127" s="36"/>
    </row>
    <row r="128" spans="3:4" x14ac:dyDescent="0.3">
      <c r="C128" s="16"/>
      <c r="D128" s="36"/>
    </row>
    <row r="129" spans="3:4" x14ac:dyDescent="0.3">
      <c r="C129" s="16"/>
      <c r="D129" s="36"/>
    </row>
    <row r="130" spans="3:4" x14ac:dyDescent="0.3">
      <c r="C130" s="16"/>
      <c r="D130" s="36"/>
    </row>
    <row r="131" spans="3:4" x14ac:dyDescent="0.3">
      <c r="C131" s="16"/>
      <c r="D131" s="36"/>
    </row>
    <row r="132" spans="3:4" x14ac:dyDescent="0.3">
      <c r="C132" s="16"/>
      <c r="D132" s="36"/>
    </row>
    <row r="133" spans="3:4" x14ac:dyDescent="0.3">
      <c r="C133" s="16"/>
      <c r="D133" s="36"/>
    </row>
    <row r="134" spans="3:4" x14ac:dyDescent="0.3">
      <c r="C134" s="16"/>
      <c r="D134" s="36"/>
    </row>
    <row r="135" spans="3:4" x14ac:dyDescent="0.3">
      <c r="C135" s="16"/>
      <c r="D135" s="36"/>
    </row>
    <row r="136" spans="3:4" x14ac:dyDescent="0.3">
      <c r="C136" s="16"/>
      <c r="D136" s="36"/>
    </row>
    <row r="137" spans="3:4" x14ac:dyDescent="0.3">
      <c r="C137" s="16"/>
      <c r="D137" s="36"/>
    </row>
    <row r="138" spans="3:4" x14ac:dyDescent="0.3">
      <c r="C138" s="16"/>
      <c r="D138" s="36"/>
    </row>
    <row r="139" spans="3:4" x14ac:dyDescent="0.3">
      <c r="C139" s="16"/>
      <c r="D139" s="36"/>
    </row>
    <row r="140" spans="3:4" x14ac:dyDescent="0.3">
      <c r="C140" s="16"/>
      <c r="D140" s="36"/>
    </row>
    <row r="141" spans="3:4" x14ac:dyDescent="0.3">
      <c r="C141" s="16"/>
      <c r="D141" s="36"/>
    </row>
    <row r="142" spans="3:4" x14ac:dyDescent="0.3">
      <c r="C142" s="16"/>
      <c r="D142" s="36"/>
    </row>
    <row r="143" spans="3:4" x14ac:dyDescent="0.3">
      <c r="C143" s="16"/>
      <c r="D143" s="36"/>
    </row>
    <row r="144" spans="3:4" x14ac:dyDescent="0.3">
      <c r="C144" s="16"/>
      <c r="D144" s="36"/>
    </row>
  </sheetData>
  <mergeCells count="2">
    <mergeCell ref="B2:N2"/>
    <mergeCell ref="D22:F22"/>
  </mergeCells>
  <conditionalFormatting sqref="I6:I18">
    <cfRule type="expression" dxfId="22" priority="1" stopIfTrue="1">
      <formula>LEFT($I6,6)="better"</formula>
    </cfRule>
    <cfRule type="expression" dxfId="21" priority="2" stopIfTrue="1">
      <formula>LEFT($I6,6)="weaker"</formula>
    </cfRule>
  </conditionalFormatting>
  <conditionalFormatting sqref="F6:F18">
    <cfRule type="dataBar" priority="3">
      <dataBar>
        <cfvo type="min"/>
        <cfvo type="max"/>
        <color rgb="FF9DB4CF"/>
      </dataBar>
      <extLst>
        <ext xmlns:x14="http://schemas.microsoft.com/office/spreadsheetml/2009/9/main" uri="{B025F937-C7B1-47D3-B67F-A62EFF666E3E}">
          <x14:id>{2E1BB6BD-3E8E-440B-9928-85BEA41C0F17}</x14:id>
        </ext>
      </extLst>
    </cfRule>
  </conditionalFormatting>
  <conditionalFormatting sqref="B24:E144">
    <cfRule type="expression" dxfId="20" priority="4" stopIfTrue="1">
      <formula>$B24=Selected</formula>
    </cfRule>
  </conditionalFormatting>
  <dataValidations count="1">
    <dataValidation type="list" allowBlank="1" showInputMessage="1" showErrorMessage="1" sqref="D22" xr:uid="{1DEDABA8-06AA-410C-B588-2DBB07ACE600}">
      <formula1>$B$6:$B$18</formula1>
    </dataValidation>
  </dataValidations>
  <pageMargins left="0.7" right="0.7" top="0.75" bottom="0.75" header="0.3" footer="0.3"/>
  <pageSetup scale="47" orientation="landscape" r:id="rId1"/>
  <headerFooter>
    <oddFooter>&amp;CIndependent analysis of BC Local Government Statistics · &amp;A · page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1BB6BD-3E8E-440B-9928-85BEA41C0F17}">
            <x14:dataBar minLength="0" maxLength="100" negativeBarColorSameAsPositive="1" axisPosition="none">
              <x14:cfvo type="min"/>
              <x14:cfvo type="max"/>
            </x14:dataBar>
          </x14:cfRule>
          <xm:sqref>F6:F18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373C-D716-4444-90B0-43E68812F858}">
  <sheetPr>
    <tabColor rgb="FF0F766E"/>
    <pageSetUpPr fitToPage="1"/>
  </sheetPr>
  <dimension ref="B1:L31"/>
  <sheetViews>
    <sheetView showGridLines="0" zoomScale="90" zoomScaleNormal="90" workbookViewId="0"/>
  </sheetViews>
  <sheetFormatPr defaultRowHeight="13" x14ac:dyDescent="0.3"/>
  <cols>
    <col min="1" max="1" width="2.69921875" customWidth="1"/>
    <col min="2" max="2" width="30.69921875" customWidth="1"/>
    <col min="3" max="7" width="14.69921875" customWidth="1"/>
    <col min="8" max="8" width="11.69921875" customWidth="1"/>
    <col min="9" max="9" width="16.69921875" customWidth="1"/>
    <col min="10" max="10" width="12.69921875" customWidth="1"/>
  </cols>
  <sheetData>
    <row r="1" spans="2:12" ht="30" customHeight="1" x14ac:dyDescent="0.55000000000000004">
      <c r="B1" s="1" t="str">
        <f>"Infrastructure: "&amp;Selected&amp;", "&amp;LatestYear</f>
        <v>Infrastructure: Fernie, 2024</v>
      </c>
    </row>
    <row r="2" spans="2:12" ht="28" customHeight="1" x14ac:dyDescent="0.3">
      <c r="B2" s="5" t="s">
        <v>1620</v>
      </c>
      <c r="C2" s="5"/>
      <c r="D2" s="5"/>
      <c r="E2" s="5"/>
      <c r="F2" s="5"/>
      <c r="G2" s="5"/>
      <c r="H2" s="5"/>
      <c r="I2" s="5"/>
      <c r="J2" s="5"/>
      <c r="K2" s="5"/>
      <c r="L2" s="5"/>
    </row>
    <row r="4" spans="2:12" ht="18" customHeight="1" x14ac:dyDescent="0.3">
      <c r="B4" s="6" t="s">
        <v>1621</v>
      </c>
      <c r="C4" s="6"/>
      <c r="D4" s="6"/>
      <c r="E4" s="6"/>
      <c r="F4" s="6"/>
      <c r="G4" s="6"/>
      <c r="H4" s="6"/>
      <c r="I4" s="6"/>
      <c r="J4" s="6"/>
    </row>
    <row r="5" spans="2:12" ht="52" x14ac:dyDescent="0.3">
      <c r="B5" s="7" t="s">
        <v>1622</v>
      </c>
      <c r="C5" s="8" t="s">
        <v>1623</v>
      </c>
      <c r="D5" s="8" t="s">
        <v>1624</v>
      </c>
      <c r="E5" s="8" t="s">
        <v>1625</v>
      </c>
      <c r="F5" s="8" t="s">
        <v>1626</v>
      </c>
      <c r="G5" s="8" t="s">
        <v>1585</v>
      </c>
      <c r="H5" s="8" t="s">
        <v>1627</v>
      </c>
      <c r="I5" s="8" t="s">
        <v>1628</v>
      </c>
      <c r="J5" s="8" t="s">
        <v>1629</v>
      </c>
    </row>
    <row r="6" spans="2:12" x14ac:dyDescent="0.3">
      <c r="B6" t="str" cm="1">
        <f t="array" ref="B6:I16">_xlfn.LET(_xlpm.k,(tbl_Assets[municipality_id]=SelId)*(tbl_Assets[year]=LatestYear),_xlpm.d,_xlfn._xlws.FILTER(_xlfn.HSTACK(tbl_Assets[asset_category],tbl_Assets[historical_cost],tbl_Assets[accumulated_amortization],tbl_Assets[net_book_value],tbl_Assets[additions],tbl_Assets[replacement_value],tbl_Assets[consumption_ratio],SUBSTITUTE(tbl_Assets[amp_status]&amp;"","_"," ")),_xlpm.k,""),_xlfn.SORTBY(_xlpm.d,_xlfn.CHOOSECOLS(_xlpm.d,6),-1))</f>
        <v>Buildings</v>
      </c>
      <c r="C6" s="9">
        <v>27847711</v>
      </c>
      <c r="D6" s="9">
        <v>11018999</v>
      </c>
      <c r="E6" s="9">
        <v>16828712</v>
      </c>
      <c r="F6" s="9">
        <v>478157</v>
      </c>
      <c r="G6" s="9">
        <v>94976440</v>
      </c>
      <c r="H6" s="32">
        <v>0.39568778202273069</v>
      </c>
      <c r="I6" t="str">
        <v>In Progress</v>
      </c>
      <c r="J6" s="32" cm="1">
        <f t="array" ref="J6:J16">IFERROR(_xlfn.CHOOSECOLS(_xlfn.ANCHORARRAY(B6),6)/SUM(_xlfn.CHOOSECOLS(_xlfn.ANCHORARRAY(B6),6)),"")</f>
        <v>0.25984146564965827</v>
      </c>
    </row>
    <row r="7" spans="2:12" x14ac:dyDescent="0.3">
      <c r="B7" t="str">
        <v>Transportation System</v>
      </c>
      <c r="C7" s="9">
        <v>46235209</v>
      </c>
      <c r="D7" s="9">
        <v>23998201</v>
      </c>
      <c r="E7" s="9">
        <v>22237008</v>
      </c>
      <c r="F7" s="9">
        <v>1692305</v>
      </c>
      <c r="G7" s="9">
        <v>88140126</v>
      </c>
      <c r="H7" s="32">
        <v>0.51904601534298245</v>
      </c>
      <c r="I7" t="str">
        <v>In Progress</v>
      </c>
      <c r="J7" s="32">
        <v>0.24113832359251991</v>
      </c>
    </row>
    <row r="8" spans="2:12" x14ac:dyDescent="0.3">
      <c r="B8" t="str">
        <v>Water System</v>
      </c>
      <c r="C8" s="9">
        <v>38989296</v>
      </c>
      <c r="D8" s="9">
        <v>11183684</v>
      </c>
      <c r="E8" s="9">
        <v>27805612</v>
      </c>
      <c r="F8" s="9">
        <v>383797</v>
      </c>
      <c r="G8" s="9">
        <v>58886174</v>
      </c>
      <c r="H8" s="32">
        <v>0.28683985471294482</v>
      </c>
      <c r="I8" t="str">
        <v>In Progress</v>
      </c>
      <c r="J8" s="32">
        <v>0.16110384595022512</v>
      </c>
    </row>
    <row r="9" spans="2:12" x14ac:dyDescent="0.3">
      <c r="B9" t="str">
        <v>Sewer System</v>
      </c>
      <c r="C9" s="9">
        <v>28934056</v>
      </c>
      <c r="D9" s="9">
        <v>12195448</v>
      </c>
      <c r="E9" s="9">
        <v>16738608</v>
      </c>
      <c r="F9" s="9">
        <v>103877</v>
      </c>
      <c r="G9" s="9">
        <v>41426092</v>
      </c>
      <c r="H9" s="32">
        <v>0.42149113141966682</v>
      </c>
      <c r="I9" t="str">
        <v>In Progress</v>
      </c>
      <c r="J9" s="32">
        <v>0.11333564894006959</v>
      </c>
    </row>
    <row r="10" spans="2:12" x14ac:dyDescent="0.3">
      <c r="B10" t="str">
        <v>Drainage System</v>
      </c>
      <c r="C10" s="9">
        <v>12295932</v>
      </c>
      <c r="D10" s="9">
        <v>6120208</v>
      </c>
      <c r="E10" s="9">
        <v>6175724</v>
      </c>
      <c r="F10" s="9">
        <v>92948</v>
      </c>
      <c r="G10" s="9">
        <v>30242160</v>
      </c>
      <c r="H10" s="32">
        <v>0.4977425054074795</v>
      </c>
      <c r="I10" t="str">
        <v>In Progress</v>
      </c>
      <c r="J10" s="32">
        <v>8.2738068291583353E-2</v>
      </c>
    </row>
    <row r="11" spans="2:12" x14ac:dyDescent="0.3">
      <c r="B11" t="str">
        <v>Parks and Recreation</v>
      </c>
      <c r="C11" s="9">
        <v>15035272</v>
      </c>
      <c r="D11" s="9">
        <v>1922661</v>
      </c>
      <c r="E11" s="9">
        <v>13112611</v>
      </c>
      <c r="F11" s="9">
        <v>2548597</v>
      </c>
      <c r="G11" s="9">
        <v>25456198</v>
      </c>
      <c r="H11" s="32">
        <v>0.12787670219733971</v>
      </c>
      <c r="I11" t="str">
        <v>In Progress</v>
      </c>
      <c r="J11" s="32">
        <v>6.9644385472733022E-2</v>
      </c>
    </row>
    <row r="12" spans="2:12" x14ac:dyDescent="0.3">
      <c r="B12" t="str">
        <v>Fleet</v>
      </c>
      <c r="C12" s="9">
        <v>14478454</v>
      </c>
      <c r="D12" s="9">
        <v>9243371</v>
      </c>
      <c r="E12" s="9">
        <v>5235083</v>
      </c>
      <c r="F12" s="9">
        <v>1181386</v>
      </c>
      <c r="G12" s="9">
        <v>15594339</v>
      </c>
      <c r="H12" s="32">
        <v>0.63842251389547533</v>
      </c>
      <c r="I12" t="str">
        <v>In Progress</v>
      </c>
      <c r="J12" s="32">
        <v>4.2663800639375679E-2</v>
      </c>
    </row>
    <row r="13" spans="2:12" x14ac:dyDescent="0.3">
      <c r="B13" t="str">
        <v>Work In Progress</v>
      </c>
      <c r="C13" s="9">
        <v>6381384</v>
      </c>
      <c r="D13" s="9">
        <v>0</v>
      </c>
      <c r="E13" s="9">
        <v>6381384</v>
      </c>
      <c r="F13" s="9">
        <v>-1198931</v>
      </c>
      <c r="G13" s="9">
        <v>6381384</v>
      </c>
      <c r="H13" s="32">
        <v>0</v>
      </c>
      <c r="I13" t="str">
        <v>Not applicable</v>
      </c>
      <c r="J13" s="32">
        <v>1.745852099145092E-2</v>
      </c>
    </row>
    <row r="14" spans="2:12" x14ac:dyDescent="0.3">
      <c r="B14" t="str">
        <v>Land</v>
      </c>
      <c r="C14" s="9">
        <v>4413960</v>
      </c>
      <c r="D14" s="9">
        <v>0</v>
      </c>
      <c r="E14" s="9">
        <v>4413960</v>
      </c>
      <c r="F14" s="9">
        <v>0</v>
      </c>
      <c r="G14" s="9">
        <v>4413960</v>
      </c>
      <c r="H14" s="32">
        <v>0</v>
      </c>
      <c r="I14" t="str">
        <v>Not applicable</v>
      </c>
      <c r="J14" s="32">
        <v>1.2075940472384156E-2</v>
      </c>
    </row>
    <row r="15" spans="2:12" x14ac:dyDescent="0.3">
      <c r="B15" t="str">
        <v>Other Engineering Systems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32">
        <v>0</v>
      </c>
      <c r="I15" t="str">
        <v/>
      </c>
      <c r="J15" s="32">
        <v>0</v>
      </c>
    </row>
    <row r="16" spans="2:12" x14ac:dyDescent="0.3">
      <c r="B16" t="str">
        <v>Other Tangible Capital Assets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32">
        <v>0</v>
      </c>
      <c r="I16" t="str">
        <v>Not applicable</v>
      </c>
      <c r="J16" s="32">
        <v>0</v>
      </c>
    </row>
    <row r="17" spans="2:10" x14ac:dyDescent="0.3">
      <c r="C17" s="9"/>
      <c r="D17" s="9"/>
      <c r="E17" s="9"/>
      <c r="F17" s="9"/>
      <c r="G17" s="9"/>
      <c r="H17" s="32"/>
      <c r="J17" s="32"/>
    </row>
    <row r="20" spans="2:10" ht="18" customHeight="1" x14ac:dyDescent="0.3">
      <c r="B20" s="6" t="s">
        <v>1630</v>
      </c>
      <c r="C20" s="6"/>
      <c r="D20" s="6"/>
      <c r="E20" s="6"/>
      <c r="F20" s="6"/>
      <c r="G20" s="6"/>
      <c r="H20" s="6"/>
      <c r="I20" s="6"/>
      <c r="J20" s="6"/>
    </row>
    <row r="21" spans="2:10" x14ac:dyDescent="0.3">
      <c r="B21" t="s">
        <v>1631</v>
      </c>
      <c r="E21" s="37" t="str" cm="1">
        <f t="array" ref="E21">YV(tbl_Year[asset_data_quality],LatestYear)</f>
        <v>plausible</v>
      </c>
    </row>
    <row r="22" spans="2:10" x14ac:dyDescent="0.3">
      <c r="B22" t="s">
        <v>1632</v>
      </c>
      <c r="E22" s="38" cm="1">
        <f t="array" ref="E22">YV(tbl_Year[replacement_to_cost],LatestYear)</f>
        <v>1.9297648957846036</v>
      </c>
    </row>
    <row r="23" spans="2:10" x14ac:dyDescent="0.3">
      <c r="B23" t="s">
        <v>1633</v>
      </c>
      <c r="E23" s="21" cm="1">
        <f t="array" ref="E23">YV(tbl_Year[amortization],LatestYear)</f>
        <v>4268555</v>
      </c>
    </row>
    <row r="24" spans="2:10" x14ac:dyDescent="0.3">
      <c r="B24" t="s">
        <v>1634</v>
      </c>
      <c r="E24" s="21" cm="1">
        <f t="array" ref="E24">YV(tbl_Year[renewal_need],LatestYear)</f>
        <v>8237307.5947258491</v>
      </c>
    </row>
    <row r="25" spans="2:10" x14ac:dyDescent="0.3">
      <c r="B25" t="s">
        <v>1635</v>
      </c>
      <c r="E25" s="21" cm="1">
        <f t="array" ref="E25">YV(tbl_Year[tca_additions_3yr],LatestYear)</f>
        <v>7889679.333333333</v>
      </c>
    </row>
    <row r="26" spans="2:10" x14ac:dyDescent="0.3">
      <c r="B26" t="s">
        <v>1636</v>
      </c>
      <c r="E26" s="38" cm="1">
        <f t="array" ref="E26">YV(tbl_Year[reinvestment_ratio],LatestYear)</f>
        <v>0.9577983148747421</v>
      </c>
    </row>
    <row r="27" spans="2:10" x14ac:dyDescent="0.3">
      <c r="B27" t="s">
        <v>1637</v>
      </c>
      <c r="E27" s="21" cm="1">
        <f t="array" ref="E27">YV(tbl_Year[annual_renewal_gap],LatestYear)</f>
        <v>347628.26139251608</v>
      </c>
    </row>
    <row r="28" spans="2:10" x14ac:dyDescent="0.3">
      <c r="B28" t="s">
        <v>1638</v>
      </c>
      <c r="E28" s="39" cm="1">
        <f t="array" ref="E28">YV(tbl_Year[amp_coverage],LatestYear)</f>
        <v>0</v>
      </c>
    </row>
    <row r="29" spans="2:10" x14ac:dyDescent="0.3">
      <c r="B29" t="s">
        <v>1639</v>
      </c>
      <c r="E29" s="39" cm="1">
        <f t="array" ref="E29">YV(tbl_Year[asset_consumption_ratio],LatestYear)</f>
        <v>0.41173021293638695</v>
      </c>
    </row>
    <row r="31" spans="2:10" x14ac:dyDescent="0.3">
      <c r="B31" s="41" t="str" cm="1">
        <f t="array" ref="B31">IF(E21&lt;&gt;"plausible","The replacement values do not pass the screen ("&amp;E21&amp;"), so no renewal need is estimated for "&amp;Selected&amp;".",IF(E26&lt;1,"Capital additions cover "&amp;TEXT(E26,"0%")&amp;" of the renewal need: "&amp;MONEY(E27)&amp;" a year short of keeping pace with wear.","Capital additions exceed the renewal need ("&amp;TEXT(E26,"0.00")&amp;"x). They include growth assets, so this is an upper bound on renewal."))</f>
        <v>Capital additions cover 96% of the renewal need: $348K a year short of keeping pace with wear.</v>
      </c>
    </row>
  </sheetData>
  <mergeCells count="1">
    <mergeCell ref="B2:L2"/>
  </mergeCells>
  <pageMargins left="0.7" right="0.7" top="0.75" bottom="0.75" header="0.3" footer="0.3"/>
  <pageSetup scale="57" orientation="landscape" r:id="rId1"/>
  <headerFooter>
    <oddFooter>&amp;CIndependent analysis of BC Local Government Statistics · &amp;A · 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BBE3-B8A7-443D-98A9-3C2172F49FD0}">
  <sheetPr>
    <tabColor rgb="FF0F766E"/>
    <pageSetUpPr fitToPage="1"/>
  </sheetPr>
  <dimension ref="B1:J41"/>
  <sheetViews>
    <sheetView showGridLines="0" zoomScale="90" zoomScaleNormal="90" workbookViewId="0"/>
  </sheetViews>
  <sheetFormatPr defaultRowHeight="13" x14ac:dyDescent="0.3"/>
  <cols>
    <col min="1" max="1" width="2.69921875" customWidth="1"/>
    <col min="2" max="2" width="40.69921875" customWidth="1"/>
    <col min="3" max="3" width="12.69921875" customWidth="1"/>
    <col min="4" max="9" width="13.69921875" customWidth="1"/>
    <col min="10" max="10" width="14.69921875" customWidth="1"/>
  </cols>
  <sheetData>
    <row r="1" spans="2:10" ht="30" customHeight="1" x14ac:dyDescent="0.55000000000000004">
      <c r="B1" s="1" t="str">
        <f>"Five-year financial plan: "&amp;Selected</f>
        <v>Five-year financial plan: Fernie</v>
      </c>
    </row>
    <row r="2" spans="2:10" ht="28" customHeight="1" x14ac:dyDescent="0.3">
      <c r="B2" s="5" t="s">
        <v>1640</v>
      </c>
      <c r="C2" s="5"/>
      <c r="D2" s="5"/>
      <c r="E2" s="5"/>
      <c r="F2" s="5"/>
      <c r="G2" s="5"/>
      <c r="H2" s="5"/>
      <c r="I2" s="5"/>
      <c r="J2" s="5"/>
    </row>
    <row r="4" spans="2:10" ht="18" customHeight="1" x14ac:dyDescent="0.3">
      <c r="B4" s="6" t="s">
        <v>1641</v>
      </c>
      <c r="C4" s="6"/>
      <c r="D4" s="6"/>
      <c r="E4" s="6"/>
      <c r="F4" s="6"/>
      <c r="G4" s="6"/>
      <c r="H4" s="6"/>
      <c r="I4" s="6"/>
      <c r="J4" s="6"/>
    </row>
    <row r="5" spans="2:10" x14ac:dyDescent="0.3">
      <c r="B5" t="s">
        <v>1642</v>
      </c>
      <c r="E5" s="42">
        <v>2.5000000000000001E-2</v>
      </c>
      <c r="G5" s="2" t="s">
        <v>1650</v>
      </c>
      <c r="J5" s="44">
        <f>BaseYear</f>
        <v>2024</v>
      </c>
    </row>
    <row r="6" spans="2:10" x14ac:dyDescent="0.3">
      <c r="B6" t="s">
        <v>1643</v>
      </c>
      <c r="E6" s="42">
        <v>3.5000000000000003E-2</v>
      </c>
      <c r="G6" s="2" t="s">
        <v>1651</v>
      </c>
      <c r="J6" s="15" cm="1">
        <f t="array" ref="J6">IFERROR((YV(tbl_Year[population],BaseYear)/YV(tbl_Year[population],BaseYear-2))^(1/2)-1,0)</f>
        <v>1.1055676198455044E-2</v>
      </c>
    </row>
    <row r="7" spans="2:10" x14ac:dyDescent="0.3">
      <c r="B7" t="s">
        <v>1644</v>
      </c>
      <c r="E7" s="43">
        <v>0.55000000000000004</v>
      </c>
      <c r="G7" s="2" t="s">
        <v>1652</v>
      </c>
      <c r="J7" s="15">
        <f>plan_wage_share*plan_wage+(1-plan_wage_share)*plan_cpi+plan_pop_growth</f>
        <v>4.1555676198455044E-2</v>
      </c>
    </row>
    <row r="8" spans="2:10" x14ac:dyDescent="0.3">
      <c r="B8" t="s">
        <v>1645</v>
      </c>
      <c r="E8" s="43">
        <v>1</v>
      </c>
      <c r="G8" s="2" t="s">
        <v>1653</v>
      </c>
      <c r="J8" s="15">
        <f>plan_cpi+plan_pop_growth</f>
        <v>3.6055676198455046E-2</v>
      </c>
    </row>
    <row r="9" spans="2:10" x14ac:dyDescent="0.3">
      <c r="B9" t="s">
        <v>1646</v>
      </c>
      <c r="E9" s="43">
        <v>0.3</v>
      </c>
      <c r="G9" s="2" t="s">
        <v>1654</v>
      </c>
      <c r="J9" s="9" cm="1">
        <f t="array" ref="J9">_xlfn.LET(_xlpm.a,YV(tbl_Year[tca_additions_3yr],BaseYear),IF(_xlpm.a="",N(YV(tbl_Year[tca_additions],BaseYear)),_xlpm.a))</f>
        <v>7889679.333333333</v>
      </c>
    </row>
    <row r="10" spans="2:10" x14ac:dyDescent="0.3">
      <c r="B10" t="s">
        <v>1647</v>
      </c>
      <c r="E10" s="43">
        <v>0.2</v>
      </c>
      <c r="G10" s="2" t="s">
        <v>1655</v>
      </c>
      <c r="J10" s="9" cm="1">
        <f t="array" ref="J10">N(YV(tbl_Year[annual_renewal_gap],BaseYear))</f>
        <v>347628.26139251608</v>
      </c>
    </row>
    <row r="11" spans="2:10" x14ac:dyDescent="0.3">
      <c r="B11" t="s">
        <v>1648</v>
      </c>
      <c r="E11" s="45">
        <v>4.2999999999999997E-2</v>
      </c>
    </row>
    <row r="12" spans="2:10" x14ac:dyDescent="0.3">
      <c r="B12" t="s">
        <v>1649</v>
      </c>
      <c r="E12" s="46">
        <v>20</v>
      </c>
    </row>
    <row r="14" spans="2:10" ht="18" customHeight="1" x14ac:dyDescent="0.3">
      <c r="B14" s="6" t="s">
        <v>1656</v>
      </c>
      <c r="C14" s="6"/>
      <c r="D14" s="6"/>
      <c r="E14" s="6"/>
      <c r="F14" s="6"/>
      <c r="G14" s="6"/>
      <c r="H14" s="6"/>
      <c r="I14" s="6"/>
      <c r="J14" s="6"/>
    </row>
    <row r="15" spans="2:10" x14ac:dyDescent="0.3">
      <c r="B15" s="7"/>
      <c r="C15" s="8"/>
      <c r="D15" s="8" t="s">
        <v>1657</v>
      </c>
      <c r="E15" s="8" t="s">
        <v>1658</v>
      </c>
      <c r="F15" s="8" t="s">
        <v>1659</v>
      </c>
      <c r="G15" s="8" t="s">
        <v>1660</v>
      </c>
      <c r="H15" s="8" t="s">
        <v>1661</v>
      </c>
      <c r="I15" s="8" t="s">
        <v>1662</v>
      </c>
    </row>
    <row r="16" spans="2:10" x14ac:dyDescent="0.3">
      <c r="B16" t="s">
        <v>1663</v>
      </c>
      <c r="D16" s="44">
        <f>BaseYear+COLUMN()-COLUMN($D$16)</f>
        <v>2024</v>
      </c>
      <c r="E16" s="44">
        <f>BaseYear+COLUMN()-COLUMN($D$16)</f>
        <v>2025</v>
      </c>
      <c r="F16" s="44">
        <f>BaseYear+COLUMN()-COLUMN($D$16)</f>
        <v>2026</v>
      </c>
      <c r="G16" s="44">
        <f>BaseYear+COLUMN()-COLUMN($D$16)</f>
        <v>2027</v>
      </c>
      <c r="H16" s="44">
        <f>BaseYear+COLUMN()-COLUMN($D$16)</f>
        <v>2028</v>
      </c>
      <c r="I16" s="44">
        <f>BaseYear+COLUMN()-COLUMN($D$16)</f>
        <v>2029</v>
      </c>
    </row>
    <row r="17" spans="2:9" x14ac:dyDescent="0.3">
      <c r="B17" t="s">
        <v>1664</v>
      </c>
      <c r="D17" s="9" cm="1">
        <f t="array" ref="D17">YV(tbl_Year[cash_expenses],BaseYear)*(1+plan_cost_growth)^(COLUMN()-COLUMN($D$1))</f>
        <v>17764865</v>
      </c>
      <c r="E17" s="9" cm="1">
        <f t="array" ref="E17">YV(tbl_Year[cash_expenses],BaseYear)*(1+plan_cost_growth)^(COLUMN()-COLUMN($D$1))</f>
        <v>18503095.977649268</v>
      </c>
      <c r="F17" s="9" cm="1">
        <f t="array" ref="F17">YV(tbl_Year[cash_expenses],BaseYear)*(1+plan_cost_growth)^(COLUMN()-COLUMN($D$1))</f>
        <v>19272004.642765395</v>
      </c>
      <c r="G17" s="9" cm="1">
        <f t="array" ref="G17">YV(tbl_Year[cash_expenses],BaseYear)*(1+plan_cost_growth)^(COLUMN()-COLUMN($D$1))</f>
        <v>20072865.827395275</v>
      </c>
      <c r="H17" s="9" cm="1">
        <f t="array" ref="H17">YV(tbl_Year[cash_expenses],BaseYear)*(1+plan_cost_growth)^(COLUMN()-COLUMN($D$1))</f>
        <v>20907007.340093546</v>
      </c>
      <c r="I17" s="9" cm="1">
        <f t="array" ref="I17">YV(tbl_Year[cash_expenses],BaseYear)*(1+plan_cost_growth)^(COLUMN()-COLUMN($D$1))</f>
        <v>21775812.167397197</v>
      </c>
    </row>
    <row r="18" spans="2:9" x14ac:dyDescent="0.3">
      <c r="B18" t="s">
        <v>1665</v>
      </c>
      <c r="D18" s="9" cm="1">
        <f t="array" ref="D18">(YV(tbl_Year[total_revenue],BaseYear)-YV(tbl_Year[taxation],BaseYear))*(1+plan_rev_growth)^(COLUMN()-COLUMN($D$1))</f>
        <v>9440572</v>
      </c>
      <c r="E18" s="9" cm="1">
        <f t="array" ref="E18">(YV(tbl_Year[total_revenue],BaseYear)-YV(tbl_Year[taxation],BaseYear))*(1+plan_rev_growth)^(COLUMN()-COLUMN($D$1))</f>
        <v>9780958.2071602009</v>
      </c>
      <c r="F18" s="9" cm="1">
        <f t="array" ref="F18">(YV(tbl_Year[total_revenue],BaseYear)-YV(tbl_Year[taxation],BaseYear))*(1+plan_rev_growth)^(COLUMN()-COLUMN($D$1))</f>
        <v>10133617.26918819</v>
      </c>
      <c r="G18" s="9" cm="1">
        <f t="array" ref="G18">(YV(tbl_Year[total_revenue],BaseYear)-YV(tbl_Year[taxation],BaseYear))*(1+plan_rev_growth)^(COLUMN()-COLUMN($D$1))</f>
        <v>10498991.69216511</v>
      </c>
      <c r="H18" s="9" cm="1">
        <f t="array" ref="H18">(YV(tbl_Year[total_revenue],BaseYear)-YV(tbl_Year[taxation],BaseYear))*(1+plan_rev_growth)^(COLUMN()-COLUMN($D$1))</f>
        <v>10877539.937028086</v>
      </c>
      <c r="I18" s="9" cm="1">
        <f t="array" ref="I18">(YV(tbl_Year[total_revenue],BaseYear)-YV(tbl_Year[taxation],BaseYear))*(1+plan_rev_growth)^(COLUMN()-COLUMN($D$1))</f>
        <v>11269736.994833332</v>
      </c>
    </row>
    <row r="19" spans="2:9" x14ac:dyDescent="0.3">
      <c r="B19" t="s">
        <v>1666</v>
      </c>
      <c r="D19" s="9">
        <f>(plan_base_capital+plan_gap*plan_closure*(COLUMN()-COLUMN($D$1))/5)*(1+plan_cpi)^(COLUMN()-COLUMN($D$1))</f>
        <v>7889679.333333333</v>
      </c>
      <c r="E19" s="9">
        <f>(plan_base_capital+plan_gap*plan_closure*(COLUMN()-COLUMN($D$1))/5)*(1+plan_cpi)^(COLUMN()-COLUMN($D$1))</f>
        <v>8158185.1102521317</v>
      </c>
      <c r="F19" s="9">
        <f>(plan_base_capital+plan_gap*plan_closure*(COLUMN()-COLUMN($D$1))/5)*(1+plan_cpi)^(COLUMN()-COLUMN($D$1))</f>
        <v>8435185.1264335383</v>
      </c>
      <c r="G19" s="9">
        <f>(plan_base_capital+plan_gap*plan_closure*(COLUMN()-COLUMN($D$1))/5)*(1+plan_cpi)^(COLUMN()-COLUMN($D$1))</f>
        <v>8720936.2777301054</v>
      </c>
      <c r="H19" s="9">
        <f>(plan_base_capital+plan_gap*plan_closure*(COLUMN()-COLUMN($D$1))/5)*(1+plan_cpi)^(COLUMN()-COLUMN($D$1))</f>
        <v>9015702.9958874807</v>
      </c>
      <c r="I19" s="9">
        <f>(plan_base_capital+plan_gap*plan_closure*(COLUMN()-COLUMN($D$1))/5)*(1+plan_cpi)^(COLUMN()-COLUMN($D$1))</f>
        <v>9319757.4647791423</v>
      </c>
    </row>
    <row r="20" spans="2:9" x14ac:dyDescent="0.3">
      <c r="B20" t="s">
        <v>1667</v>
      </c>
      <c r="D20" s="9">
        <f>D19-plan_base_capital</f>
        <v>0</v>
      </c>
      <c r="E20" s="9">
        <f>E19-plan_base_capital</f>
        <v>268505.77691879869</v>
      </c>
      <c r="F20" s="9">
        <f>F19-plan_base_capital</f>
        <v>545505.79310020525</v>
      </c>
      <c r="G20" s="9">
        <f>G19-plan_base_capital</f>
        <v>831256.94439677242</v>
      </c>
      <c r="H20" s="9">
        <f>H19-plan_base_capital</f>
        <v>1126023.6625541477</v>
      </c>
      <c r="I20" s="9">
        <f>I19-plan_base_capital</f>
        <v>1430078.1314458093</v>
      </c>
    </row>
    <row r="21" spans="2:9" x14ac:dyDescent="0.3">
      <c r="B21" t="s">
        <v>1668</v>
      </c>
      <c r="D21" s="9">
        <f>plan_debt*D20</f>
        <v>0</v>
      </c>
      <c r="E21" s="9">
        <f>plan_debt*E20</f>
        <v>80551.733075639597</v>
      </c>
      <c r="F21" s="9">
        <f>plan_debt*F20</f>
        <v>163651.73793006156</v>
      </c>
      <c r="G21" s="9">
        <f>plan_debt*G20</f>
        <v>249377.08331903172</v>
      </c>
      <c r="H21" s="9">
        <f>plan_debt*H20</f>
        <v>337807.09876624431</v>
      </c>
      <c r="I21" s="9">
        <f>plan_debt*I20</f>
        <v>429023.43943374278</v>
      </c>
    </row>
    <row r="22" spans="2:9" x14ac:dyDescent="0.3">
      <c r="B22" t="s">
        <v>1669</v>
      </c>
      <c r="D22" s="9" cm="1">
        <f t="array" ref="D22">SUM(PMT(plan_rate,plan_term,-$D21:D21))</f>
        <v>0</v>
      </c>
      <c r="E22" s="9" cm="1">
        <f t="array" ref="E22">SUM(PMT(plan_rate,plan_term,-$D21:E21))</f>
        <v>6085.6548709966764</v>
      </c>
      <c r="F22" s="9" cm="1">
        <f t="array" ref="F22">SUM(PMT(plan_rate,plan_term,-$D21:F21))</f>
        <v>18449.485642284435</v>
      </c>
      <c r="G22" s="9" cm="1">
        <f t="array" ref="G22">SUM(PMT(plan_rate,plan_term,-$D21:G21))</f>
        <v>37289.835860327948</v>
      </c>
      <c r="H22" s="9" cm="1">
        <f t="array" ref="H22">SUM(PMT(plan_rate,plan_term,-$D21:H21))</f>
        <v>62811.042388977512</v>
      </c>
      <c r="I22" s="9" cm="1">
        <f t="array" ref="I22">SUM(PMT(plan_rate,plan_term,-$D21:I21))</f>
        <v>95223.611110621656</v>
      </c>
    </row>
    <row r="23" spans="2:9" x14ac:dyDescent="0.3">
      <c r="B23" t="s">
        <v>1670</v>
      </c>
      <c r="D23" s="9">
        <f>plan_reserve*D20</f>
        <v>0</v>
      </c>
      <c r="E23" s="9">
        <f>plan_reserve*E20</f>
        <v>53701.155383759738</v>
      </c>
      <c r="F23" s="9">
        <f>plan_reserve*F20</f>
        <v>109101.15862004105</v>
      </c>
      <c r="G23" s="9">
        <f>plan_reserve*G20</f>
        <v>166251.38887935449</v>
      </c>
      <c r="H23" s="9">
        <f>plan_reserve*H20</f>
        <v>225204.73251082955</v>
      </c>
      <c r="I23" s="9">
        <f>plan_reserve*I20</f>
        <v>286015.62628916185</v>
      </c>
    </row>
    <row r="24" spans="2:9" x14ac:dyDescent="0.3">
      <c r="B24" t="s">
        <v>1671</v>
      </c>
      <c r="D24" s="9">
        <f>(1-plan_debt-plan_reserve)*D20</f>
        <v>0</v>
      </c>
      <c r="E24" s="9">
        <f>(1-plan_debt-plan_reserve)*E20</f>
        <v>134252.88845939931</v>
      </c>
      <c r="F24" s="9">
        <f>(1-plan_debt-plan_reserve)*F20</f>
        <v>272752.89655010257</v>
      </c>
      <c r="G24" s="9">
        <f>(1-plan_debt-plan_reserve)*G20</f>
        <v>415628.47219838615</v>
      </c>
      <c r="H24" s="9">
        <f>(1-plan_debt-plan_reserve)*H20</f>
        <v>563011.83127707371</v>
      </c>
      <c r="I24" s="9">
        <f>(1-plan_debt-plan_reserve)*I20</f>
        <v>715039.06572290452</v>
      </c>
    </row>
    <row r="25" spans="2:9" x14ac:dyDescent="0.3">
      <c r="B25" s="13" t="s">
        <v>1672</v>
      </c>
      <c r="C25" s="13"/>
      <c r="D25" s="14" cm="1">
        <f t="array" ref="D25">YV(tbl_Year[taxation],BaseYear)+(D17-$D17)+D22+D24-(D18-$D18)</f>
        <v>15074622</v>
      </c>
      <c r="E25" s="14" cm="1">
        <f t="array" ref="E25">YV(tbl_Year[taxation],BaseYear)+(E17-$D17)+E22+E24-(E18-$D18)</f>
        <v>15612805.313819462</v>
      </c>
      <c r="F25" s="14" cm="1">
        <f t="array" ref="F25">YV(tbl_Year[taxation],BaseYear)+(F17-$D17)+F22+F24-(F18-$D18)</f>
        <v>16179918.755769594</v>
      </c>
      <c r="G25" s="14" cm="1">
        <f t="array" ref="G25">YV(tbl_Year[taxation],BaseYear)+(G17-$D17)+G22+G24-(G18-$D18)</f>
        <v>16777121.443288878</v>
      </c>
      <c r="H25" s="14" cm="1">
        <f t="array" ref="H25">YV(tbl_Year[taxation],BaseYear)+(H17-$D17)+H22+H24-(H18-$D18)</f>
        <v>17405619.276731513</v>
      </c>
      <c r="I25" s="14" cm="1">
        <f t="array" ref="I25">YV(tbl_Year[taxation],BaseYear)+(I17-$D17)+I22+I24-(I18-$D18)</f>
        <v>18066666.849397391</v>
      </c>
    </row>
    <row r="26" spans="2:9" x14ac:dyDescent="0.3">
      <c r="B26" t="s">
        <v>1673</v>
      </c>
      <c r="D26" s="10"/>
      <c r="E26" s="10">
        <f t="shared" ref="E26:I26" si="0">E25/D25-1</f>
        <v>3.5701280855962025E-2</v>
      </c>
      <c r="F26" s="10">
        <f t="shared" si="0"/>
        <v>3.632360940593804E-2</v>
      </c>
      <c r="G26" s="10">
        <f t="shared" si="0"/>
        <v>3.6910116579313978E-2</v>
      </c>
      <c r="H26" s="10">
        <f t="shared" si="0"/>
        <v>3.7461601238753861E-2</v>
      </c>
      <c r="I26" s="10">
        <f t="shared" si="0"/>
        <v>3.7978974614800931E-2</v>
      </c>
    </row>
    <row r="27" spans="2:9" x14ac:dyDescent="0.3">
      <c r="B27" t="s">
        <v>1674</v>
      </c>
      <c r="D27" s="9" cm="1">
        <f t="array" ref="D27">YV(tbl_Year[financial_reserves],BaseYear)-SUM($D23:D23)</f>
        <v>13420201</v>
      </c>
      <c r="E27" s="9" cm="1">
        <f t="array" ref="E27">YV(tbl_Year[financial_reserves],BaseYear)-SUM($D23:E23)</f>
        <v>13366499.84461624</v>
      </c>
      <c r="F27" s="9" cm="1">
        <f t="array" ref="F27">YV(tbl_Year[financial_reserves],BaseYear)-SUM($D23:F23)</f>
        <v>13257398.685996199</v>
      </c>
      <c r="G27" s="9" cm="1">
        <f t="array" ref="G27">YV(tbl_Year[financial_reserves],BaseYear)-SUM($D23:G23)</f>
        <v>13091147.297116844</v>
      </c>
      <c r="H27" s="9" cm="1">
        <f t="array" ref="H27">YV(tbl_Year[financial_reserves],BaseYear)-SUM($D23:H23)</f>
        <v>12865942.564606015</v>
      </c>
      <c r="I27" s="9" cm="1">
        <f t="array" ref="I27">YV(tbl_Year[financial_reserves],BaseYear)-SUM($D23:I23)</f>
        <v>12579926.938316854</v>
      </c>
    </row>
    <row r="28" spans="2:9" x14ac:dyDescent="0.3">
      <c r="B28" t="s">
        <v>1675</v>
      </c>
      <c r="D28" s="9" cm="1">
        <f t="array" ref="D28">YV(tbl_Year[debt_servicing_cost],BaseYear)+D22</f>
        <v>851154</v>
      </c>
      <c r="E28" s="9" cm="1">
        <f t="array" ref="E28">YV(tbl_Year[debt_servicing_cost],BaseYear)+E22</f>
        <v>857239.65487099672</v>
      </c>
      <c r="F28" s="9" cm="1">
        <f t="array" ref="F28">YV(tbl_Year[debt_servicing_cost],BaseYear)+F22</f>
        <v>869603.48564228439</v>
      </c>
      <c r="G28" s="9" cm="1">
        <f t="array" ref="G28">YV(tbl_Year[debt_servicing_cost],BaseYear)+G22</f>
        <v>888443.83586032793</v>
      </c>
      <c r="H28" s="9" cm="1">
        <f t="array" ref="H28">YV(tbl_Year[debt_servicing_cost],BaseYear)+H22</f>
        <v>913965.04238897748</v>
      </c>
      <c r="I28" s="9" cm="1">
        <f t="array" ref="I28">YV(tbl_Year[debt_servicing_cost],BaseYear)+I22</f>
        <v>946377.6111106216</v>
      </c>
    </row>
    <row r="29" spans="2:9" x14ac:dyDescent="0.3">
      <c r="B29" t="s">
        <v>1676</v>
      </c>
      <c r="D29" s="15" cm="1">
        <f t="array" ref="D29">D28/(0.25*YV(tbl_Year[revenue_for_limit],BaseYear)*(D25+D18)/($D25+$D18))</f>
        <v>0.15192215924612407</v>
      </c>
      <c r="E29" s="15" cm="1">
        <f t="array" ref="E29">E28/(0.25*YV(tbl_Year[revenue_for_limit],BaseYear)*(E25+E18)/($D25+$D18))</f>
        <v>0.1477146249423551</v>
      </c>
      <c r="F29" s="15" cm="1">
        <f t="array" ref="F29">F28/(0.25*YV(tbl_Year[revenue_for_limit],BaseYear)*(F25+F18)/($D25+$D18))</f>
        <v>0.14460735195971353</v>
      </c>
      <c r="G29" s="15" cm="1">
        <f t="array" ref="G29">G28/(0.25*YV(tbl_Year[revenue_for_limit],BaseYear)*(G25+G18)/($D25+$D18))</f>
        <v>0.14252656210895664</v>
      </c>
      <c r="H29" s="15" cm="1">
        <f t="array" ref="H29">H28/(0.25*YV(tbl_Year[revenue_for_limit],BaseYear)*(H25+H18)/($D25+$D18))</f>
        <v>0.14140018607676466</v>
      </c>
      <c r="I29" s="15" cm="1">
        <f t="array" ref="I29">I28/(0.25*YV(tbl_Year[revenue_for_limit],BaseYear)*(I25+I18)/($D25+$D18))</f>
        <v>0.14115812994009885</v>
      </c>
    </row>
    <row r="30" spans="2:9" x14ac:dyDescent="0.3">
      <c r="B30" t="s">
        <v>1677</v>
      </c>
      <c r="D30" s="9" cm="1">
        <f t="array" ref="D30">YV(tbl_Year[house_municipal_tax],BaseYear)*D25/$D25</f>
        <v>2842</v>
      </c>
      <c r="E30" s="9" cm="1">
        <f t="array" ref="E30">YV(tbl_Year[house_municipal_tax],BaseYear)*E25/$D25</f>
        <v>2943.4630401926433</v>
      </c>
      <c r="F30" s="9" cm="1">
        <f t="array" ref="F30">YV(tbl_Year[house_municipal_tax],BaseYear)*F25/$D25</f>
        <v>3050.3802419654162</v>
      </c>
      <c r="G30" s="9" cm="1">
        <f t="array" ref="G30">YV(tbl_Year[house_municipal_tax],BaseYear)*G25/$D25</f>
        <v>3162.9701323075956</v>
      </c>
      <c r="H30" s="9" cm="1">
        <f t="array" ref="H30">YV(tbl_Year[house_municipal_tax],BaseYear)*H25/$D25</f>
        <v>3281.4600581341915</v>
      </c>
      <c r="I30" s="9" cm="1">
        <f t="array" ref="I30">YV(tbl_Year[house_municipal_tax],BaseYear)*I25/$D25</f>
        <v>3406.0865463815535</v>
      </c>
    </row>
    <row r="32" spans="2:9" x14ac:dyDescent="0.3">
      <c r="B32" s="11" t="s">
        <v>1678</v>
      </c>
      <c r="C32" s="11"/>
      <c r="D32" s="11"/>
      <c r="E32" s="12">
        <f>(I25/D25)^(1/5)-1</f>
        <v>3.687480349289296E-2</v>
      </c>
    </row>
    <row r="33" spans="2:10" x14ac:dyDescent="0.3">
      <c r="B33" s="40" t="str">
        <f>"Closing "&amp;TEXT(plan_closure,"0%")&amp;" of the renewal gap by year 5, borrowing "&amp;TEXT(plan_debt,"0%")&amp;" of the new capital, needs municipal tax increases averaging "&amp;TEXT(E32,"0.0%")&amp;" a year. The representative house's municipal tax goes from "&amp;TEXT(D30,"$#,##0")&amp;" to "&amp;TEXT(I30,"$#,##0")&amp;", and debt servicing reaches "&amp;TEXT(I29,"0%")&amp;" of the legal limit."</f>
        <v>Closing 100% of the renewal gap by year 5, borrowing 30% of the new capital, needs municipal tax increases averaging 3.7% a year. The representative house's municipal tax goes from $2,842 to $3,406, and debt servicing reaches 14% of the legal limit.</v>
      </c>
    </row>
    <row r="35" spans="2:10" ht="18" customHeight="1" x14ac:dyDescent="0.3">
      <c r="B35" s="6" t="s">
        <v>1679</v>
      </c>
      <c r="C35" s="6"/>
      <c r="D35" s="6"/>
      <c r="E35" s="6"/>
      <c r="F35" s="6"/>
      <c r="G35" s="6"/>
      <c r="H35" s="6"/>
      <c r="I35" s="6"/>
      <c r="J35" s="6"/>
    </row>
    <row r="36" spans="2:10" x14ac:dyDescent="0.3">
      <c r="B36" s="47" t="s">
        <v>1680</v>
      </c>
      <c r="C36" s="48">
        <f>E32</f>
        <v>3.687480349289296E-2</v>
      </c>
      <c r="D36" s="32">
        <v>0</v>
      </c>
      <c r="E36" s="32">
        <v>0.15</v>
      </c>
      <c r="F36" s="32">
        <v>0.3</v>
      </c>
      <c r="G36" s="32">
        <v>0.45</v>
      </c>
      <c r="H36" s="32">
        <v>0.6</v>
      </c>
    </row>
    <row r="37" spans="2:10" x14ac:dyDescent="0.3">
      <c r="C37" s="32">
        <v>0</v>
      </c>
      <c r="D37" s="10">
        <f t="dataTable" ref="D37:H41" dt2D="1" dtr="1" r1="E9" r2="E8"/>
        <v>3.7094545991146033E-2</v>
      </c>
      <c r="E37" s="10">
        <v>3.5704870106464837E-2</v>
      </c>
      <c r="F37" s="10">
        <v>3.4307695449615982E-2</v>
      </c>
      <c r="G37" s="10">
        <v>3.2902930358333249E-2</v>
      </c>
      <c r="H37" s="10">
        <v>3.1490481415509697E-2</v>
      </c>
    </row>
    <row r="38" spans="2:10" x14ac:dyDescent="0.3">
      <c r="C38" s="32">
        <v>0.25</v>
      </c>
      <c r="D38" s="10">
        <v>3.799512187051679E-2</v>
      </c>
      <c r="E38" s="10">
        <v>3.6477960272222276E-2</v>
      </c>
      <c r="F38" s="10">
        <v>3.49518632275585E-2</v>
      </c>
      <c r="G38" s="10">
        <v>3.3416711449100411E-2</v>
      </c>
      <c r="H38" s="10">
        <v>3.187238315371399E-2</v>
      </c>
    </row>
    <row r="39" spans="2:10" x14ac:dyDescent="0.3">
      <c r="C39" s="32">
        <v>0.5</v>
      </c>
      <c r="D39" s="10">
        <v>3.8892583155283322E-2</v>
      </c>
      <c r="E39" s="10">
        <v>3.724875076005052E-2</v>
      </c>
      <c r="F39" s="10">
        <v>3.5594431232531587E-2</v>
      </c>
      <c r="G39" s="10">
        <v>3.3929472826293106E-2</v>
      </c>
      <c r="H39" s="10">
        <v>3.2253720351609116E-2</v>
      </c>
    </row>
    <row r="40" spans="2:10" x14ac:dyDescent="0.3">
      <c r="C40" s="32">
        <v>0.75</v>
      </c>
      <c r="D40" s="10">
        <v>3.9786953977407391E-2</v>
      </c>
      <c r="E40" s="10">
        <v>3.8017256904644858E-2</v>
      </c>
      <c r="F40" s="10">
        <v>3.6235408376112055E-2</v>
      </c>
      <c r="G40" s="10">
        <v>3.4441219032307346E-2</v>
      </c>
      <c r="H40" s="10">
        <v>3.2634494883409415E-2</v>
      </c>
    </row>
    <row r="41" spans="2:10" x14ac:dyDescent="0.3">
      <c r="C41" s="32">
        <v>1</v>
      </c>
      <c r="D41" s="10">
        <v>4.0678258179247084E-2</v>
      </c>
      <c r="E41" s="10">
        <v>3.878349388222424E-2</v>
      </c>
      <c r="F41" s="10">
        <v>3.687480349289296E-2</v>
      </c>
      <c r="G41" s="10">
        <v>3.4951954578140265E-2</v>
      </c>
      <c r="H41" s="10">
        <v>3.3014708613667842E-2</v>
      </c>
    </row>
  </sheetData>
  <mergeCells count="1">
    <mergeCell ref="B2:J2"/>
  </mergeCells>
  <conditionalFormatting sqref="E26:I26">
    <cfRule type="cellIs" dxfId="19" priority="1" stopIfTrue="1" operator="greaterThan">
      <formula>0</formula>
    </cfRule>
    <cfRule type="cellIs" dxfId="18" priority="2" stopIfTrue="1" operator="lessThan">
      <formula>0</formula>
    </cfRule>
  </conditionalFormatting>
  <conditionalFormatting sqref="D37:H41">
    <cfRule type="colorScale" priority="3">
      <colorScale>
        <cfvo type="min"/>
        <cfvo type="percentile" val="50"/>
        <cfvo type="max"/>
        <color rgb="FFBFE3CB"/>
        <color rgb="FFFFFFFF"/>
        <color rgb="FFF4C7C0"/>
      </colorScale>
    </cfRule>
  </conditionalFormatting>
  <pageMargins left="0.7" right="0.7" top="0.75" bottom="0.75" header="0.3" footer="0.3"/>
  <pageSetup scale="56" orientation="landscape" r:id="rId1"/>
  <headerFooter>
    <oddFooter>&amp;CIndependent analysis of BC Local Government Statistics · &amp;A · 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6B36E-3D54-4200-963A-D7A8583550B9}">
  <sheetPr>
    <tabColor rgb="FF0F766E"/>
    <pageSetUpPr fitToPage="1"/>
  </sheetPr>
  <dimension ref="B1:L29"/>
  <sheetViews>
    <sheetView showGridLines="0" zoomScale="90" zoomScaleNormal="90" workbookViewId="0"/>
  </sheetViews>
  <sheetFormatPr defaultRowHeight="13" x14ac:dyDescent="0.3"/>
  <cols>
    <col min="1" max="1" width="2.69921875" customWidth="1"/>
    <col min="2" max="2" width="34.69921875" customWidth="1"/>
    <col min="3" max="8" width="14.69921875" customWidth="1"/>
    <col min="9" max="9" width="11.69921875" customWidth="1"/>
    <col min="10" max="10" width="16.69921875" customWidth="1"/>
  </cols>
  <sheetData>
    <row r="1" spans="2:12" ht="30" customHeight="1" x14ac:dyDescent="0.55000000000000004">
      <c r="B1" s="1" t="str">
        <f>"Property tax by class: "&amp;Selected&amp;", "&amp;LatestYear</f>
        <v>Property tax by class: Fernie, 2024</v>
      </c>
    </row>
    <row r="2" spans="2:12" ht="28" customHeight="1" x14ac:dyDescent="0.3">
      <c r="B2" s="5" t="s">
        <v>1681</v>
      </c>
      <c r="C2" s="5"/>
      <c r="D2" s="5"/>
      <c r="E2" s="5"/>
      <c r="F2" s="5"/>
      <c r="G2" s="5"/>
      <c r="H2" s="5"/>
      <c r="I2" s="5"/>
      <c r="J2" s="5"/>
      <c r="K2" s="5"/>
      <c r="L2" s="5"/>
    </row>
    <row r="4" spans="2:12" ht="18" customHeight="1" x14ac:dyDescent="0.3">
      <c r="B4" s="6" t="s">
        <v>1682</v>
      </c>
      <c r="C4" s="6"/>
      <c r="D4" s="6"/>
      <c r="E4" s="6"/>
      <c r="F4" s="6"/>
      <c r="G4" s="6"/>
      <c r="H4" s="6"/>
      <c r="I4" s="6"/>
      <c r="J4" s="6"/>
    </row>
    <row r="5" spans="2:12" ht="39" x14ac:dyDescent="0.3">
      <c r="B5" s="7" t="s">
        <v>1683</v>
      </c>
      <c r="C5" s="8" t="s">
        <v>1684</v>
      </c>
      <c r="D5" s="8" t="s">
        <v>1685</v>
      </c>
      <c r="E5" s="8" t="s">
        <v>1686</v>
      </c>
      <c r="F5" s="8" t="s">
        <v>1687</v>
      </c>
      <c r="G5" s="8" t="s">
        <v>1688</v>
      </c>
      <c r="H5" s="8" t="s">
        <v>1689</v>
      </c>
      <c r="I5" s="8" t="s">
        <v>1690</v>
      </c>
      <c r="J5" s="8" t="s">
        <v>1691</v>
      </c>
    </row>
    <row r="6" spans="2:12" x14ac:dyDescent="0.3">
      <c r="B6" t="str" cm="1">
        <f t="array" ref="B6:H14">_xlfn.LET(_xlpm.k,(tbl_Tax[municipality_id]=SelId)*(tbl_Tax[year]=LatestYear),_xlpm.d,_xlfn._xlws.FILTER(_xlfn.HSTACK(tbl_Tax[property_class],tbl_Tax[assessment],tbl_Tax[municipal_rate],tbl_Tax[class_multiple],tbl_Tax[variable_rate_taxes],tbl_Tax[flat_and_other_taxes],tbl_Tax[municipal_taxes]),_xlpm.k,""),_xlfn.SORTBY(_xlpm.d,_xlfn.CHOOSECOLS(_xlpm.d,7),-1))</f>
        <v>Residential</v>
      </c>
      <c r="C6" s="9">
        <v>2643674301</v>
      </c>
      <c r="D6" s="49">
        <v>3.1307299999999998</v>
      </c>
      <c r="E6" s="31">
        <v>1</v>
      </c>
      <c r="F6" s="9">
        <v>8276630</v>
      </c>
      <c r="G6" s="9">
        <v>0</v>
      </c>
      <c r="H6" s="9">
        <v>8276630</v>
      </c>
      <c r="I6" s="29" cm="1">
        <f t="array" ref="I6:I14">IFERROR(_xlfn.CHOOSECOLS(_xlfn.ANCHORARRAY(B6),7)/SUM(_xlfn.CHOOSECOLS(_xlfn.ANCHORARRAY(B6),7)),"")</f>
        <v>0.58805896341537067</v>
      </c>
      <c r="J6" s="9" cm="1">
        <f t="array" ref="J6:J14">IFERROR(_xlfn.CHOOSECOLS(_xlfn.ANCHORARRAY(B6),2)*_xlfn.CHOOSECOLS(_xlfn.ANCHORARRAY(B6),4),"")</f>
        <v>2643674301</v>
      </c>
    </row>
    <row r="7" spans="2:12" x14ac:dyDescent="0.3">
      <c r="B7" t="str">
        <v>Major Industry</v>
      </c>
      <c r="C7" s="9">
        <v>0</v>
      </c>
      <c r="D7" s="49">
        <v>0</v>
      </c>
      <c r="E7" s="31">
        <v>0</v>
      </c>
      <c r="F7" s="9">
        <v>0</v>
      </c>
      <c r="G7" s="9">
        <v>3461569</v>
      </c>
      <c r="H7" s="9">
        <v>3461569</v>
      </c>
      <c r="I7" s="29">
        <v>0.24594631848116699</v>
      </c>
      <c r="J7" s="9">
        <v>0</v>
      </c>
    </row>
    <row r="8" spans="2:12" x14ac:dyDescent="0.3">
      <c r="B8" t="str">
        <v>Business/Other</v>
      </c>
      <c r="C8" s="9">
        <v>238390989</v>
      </c>
      <c r="D8" s="49">
        <v>8.7573299999999996</v>
      </c>
      <c r="E8" s="31">
        <v>2.7972166235989691</v>
      </c>
      <c r="F8" s="9">
        <v>2087669</v>
      </c>
      <c r="G8" s="9">
        <v>0</v>
      </c>
      <c r="H8" s="9">
        <v>2087669</v>
      </c>
      <c r="I8" s="29">
        <v>0.14832999277416092</v>
      </c>
      <c r="J8" s="9">
        <v>666831237.34699893</v>
      </c>
    </row>
    <row r="9" spans="2:12" x14ac:dyDescent="0.3">
      <c r="B9" t="str">
        <v>Utilities</v>
      </c>
      <c r="C9" s="9">
        <v>3182720</v>
      </c>
      <c r="D9" s="49">
        <v>33.837539999999997</v>
      </c>
      <c r="E9" s="31">
        <v>10.80819489384265</v>
      </c>
      <c r="F9" s="9">
        <v>107695</v>
      </c>
      <c r="G9" s="9">
        <v>116529</v>
      </c>
      <c r="H9" s="9">
        <v>224224</v>
      </c>
      <c r="I9" s="29">
        <v>1.5931234453255502E-2</v>
      </c>
      <c r="J9" s="9">
        <v>34399458.052530877</v>
      </c>
    </row>
    <row r="10" spans="2:12" x14ac:dyDescent="0.3">
      <c r="B10" t="str">
        <v>Light Industry</v>
      </c>
      <c r="C10" s="9">
        <v>1932800</v>
      </c>
      <c r="D10" s="49">
        <v>10.644489999999999</v>
      </c>
      <c r="E10" s="31">
        <v>3.4000025553145754</v>
      </c>
      <c r="F10" s="9">
        <v>20574</v>
      </c>
      <c r="G10" s="9">
        <v>0</v>
      </c>
      <c r="H10" s="9">
        <v>20574</v>
      </c>
      <c r="I10" s="29">
        <v>1.4617936422563092E-3</v>
      </c>
      <c r="J10" s="9">
        <v>6571524.9389120117</v>
      </c>
    </row>
    <row r="11" spans="2:12" x14ac:dyDescent="0.3">
      <c r="B11" t="str">
        <v>Recreation</v>
      </c>
      <c r="C11" s="9">
        <v>1207000</v>
      </c>
      <c r="D11" s="49">
        <v>3.1307299999999998</v>
      </c>
      <c r="E11" s="31">
        <v>1</v>
      </c>
      <c r="F11" s="9">
        <v>3779</v>
      </c>
      <c r="G11" s="9">
        <v>0</v>
      </c>
      <c r="H11" s="9">
        <v>3779</v>
      </c>
      <c r="I11" s="29">
        <v>2.6849995985644948E-4</v>
      </c>
      <c r="J11" s="9">
        <v>1207000</v>
      </c>
    </row>
    <row r="12" spans="2:12" x14ac:dyDescent="0.3">
      <c r="B12" t="str">
        <v>Farm</v>
      </c>
      <c r="C12" s="9">
        <v>14438</v>
      </c>
      <c r="D12" s="49">
        <v>3.1307299999999998</v>
      </c>
      <c r="E12" s="31">
        <v>1</v>
      </c>
      <c r="F12" s="9">
        <v>45</v>
      </c>
      <c r="G12" s="9">
        <v>0</v>
      </c>
      <c r="H12" s="9">
        <v>45</v>
      </c>
      <c r="I12" s="29">
        <v>3.1972739331940269E-6</v>
      </c>
      <c r="J12" s="9">
        <v>14438</v>
      </c>
    </row>
    <row r="13" spans="2:12" x14ac:dyDescent="0.3">
      <c r="B13" t="str">
        <v>Managed Forest</v>
      </c>
      <c r="C13" s="9">
        <v>0</v>
      </c>
      <c r="D13" s="49">
        <v>0</v>
      </c>
      <c r="E13" s="31">
        <v>0</v>
      </c>
      <c r="F13" s="9">
        <v>0</v>
      </c>
      <c r="G13" s="9">
        <v>0</v>
      </c>
      <c r="H13" s="9">
        <v>0</v>
      </c>
      <c r="I13" s="29">
        <v>0</v>
      </c>
      <c r="J13" s="9">
        <v>0</v>
      </c>
    </row>
    <row r="14" spans="2:12" x14ac:dyDescent="0.3">
      <c r="B14" t="str">
        <v>Supportive Housing</v>
      </c>
      <c r="C14" s="9">
        <v>2</v>
      </c>
      <c r="D14" s="49">
        <v>3.1307299999999998</v>
      </c>
      <c r="E14" s="31">
        <v>1</v>
      </c>
      <c r="F14" s="9">
        <v>0</v>
      </c>
      <c r="G14" s="9">
        <v>0</v>
      </c>
      <c r="H14" s="9">
        <v>0</v>
      </c>
      <c r="I14" s="29">
        <v>0</v>
      </c>
      <c r="J14" s="9">
        <v>2</v>
      </c>
    </row>
    <row r="15" spans="2:12" x14ac:dyDescent="0.3">
      <c r="C15" s="9"/>
      <c r="D15" s="49"/>
      <c r="E15" s="31"/>
      <c r="F15" s="9"/>
      <c r="G15" s="9"/>
      <c r="H15" s="9"/>
      <c r="I15" s="29"/>
      <c r="J15" s="9"/>
    </row>
    <row r="18" spans="2:10" ht="18" customHeight="1" x14ac:dyDescent="0.3">
      <c r="B18" s="6" t="s">
        <v>1692</v>
      </c>
      <c r="C18" s="6"/>
      <c r="D18" s="6"/>
      <c r="E18" s="6"/>
      <c r="F18" s="6"/>
      <c r="G18" s="6"/>
      <c r="H18" s="6"/>
      <c r="I18" s="6"/>
      <c r="J18" s="6"/>
    </row>
    <row r="19" spans="2:10" x14ac:dyDescent="0.3">
      <c r="B19" t="s">
        <v>1693</v>
      </c>
      <c r="F19" s="9">
        <f>SUM(_xlfn.CHOOSECOLS(_xlfn.ANCHORARRAY(B6),5))</f>
        <v>10496392</v>
      </c>
    </row>
    <row r="20" spans="2:10" x14ac:dyDescent="0.3">
      <c r="B20" t="s">
        <v>1694</v>
      </c>
      <c r="F20" s="9">
        <f>SUM(_xlfn.ANCHORARRAY(J6))</f>
        <v>3352697961.3384418</v>
      </c>
    </row>
    <row r="21" spans="2:10" x14ac:dyDescent="0.3">
      <c r="B21" t="s">
        <v>1695</v>
      </c>
      <c r="F21" s="50">
        <f>tax_variable_levy*1000/tax_weighted_base</f>
        <v>3.1307299736030201</v>
      </c>
    </row>
    <row r="22" spans="2:10" x14ac:dyDescent="0.3">
      <c r="B22" t="s">
        <v>1696</v>
      </c>
      <c r="F22" s="50" cm="1">
        <f t="array" ref="F22">_xlfn.XLOOKUP("Residential",_xlfn.CHOOSECOLS(_xlfn.ANCHORARRAY(B6),1),_xlfn.CHOOSECOLS(_xlfn.ANCHORARRAY(B6),3),"")</f>
        <v>3.1307299999999998</v>
      </c>
    </row>
    <row r="23" spans="2:10" x14ac:dyDescent="0.3">
      <c r="B23" t="s">
        <v>1697</v>
      </c>
      <c r="F23" s="51">
        <f>plan_year1_increase</f>
        <v>3.5701280855962025E-2</v>
      </c>
    </row>
    <row r="24" spans="2:10" x14ac:dyDescent="0.3">
      <c r="B24" t="s">
        <v>1698</v>
      </c>
      <c r="F24" s="50">
        <f>tax_res_rate_implied*(1+tax_levy_change)</f>
        <v>3.2425010436748001</v>
      </c>
    </row>
    <row r="25" spans="2:10" x14ac:dyDescent="0.3">
      <c r="B25" t="s">
        <v>1587</v>
      </c>
      <c r="F25" s="9" cm="1">
        <f t="array" ref="F25">YV(tbl_Year[house_value],LatestYear)</f>
        <v>907932</v>
      </c>
    </row>
    <row r="26" spans="2:10" x14ac:dyDescent="0.3">
      <c r="B26" t="s">
        <v>1699</v>
      </c>
      <c r="F26" s="9" cm="1">
        <f t="array" ref="F26">YV(tbl_Year[house_municipal_tax],LatestYear)</f>
        <v>2842</v>
      </c>
    </row>
    <row r="27" spans="2:10" x14ac:dyDescent="0.3">
      <c r="B27" t="s">
        <v>1700</v>
      </c>
      <c r="F27" s="9">
        <f>tax_house_now*(1+tax_levy_change)</f>
        <v>2943.4630401926443</v>
      </c>
    </row>
    <row r="29" spans="2:10" x14ac:dyDescent="0.3">
      <c r="B29" s="40" t="str">
        <f>"The levy and the class multiples imply a residential rate of "&amp;TEXT(tax_res_rate_implied,"0.0000")&amp;" per $1,000; the Province publishes "&amp;TEXT(tax_res_rate_published,"0.0000")&amp;". A "&amp;TEXT(tax_levy_change,"+0.0%;-0.0%")&amp;" levy change moves it to "&amp;TEXT(tax_res_rate_new,"0.0000")&amp;", and the representative house's municipal tax from "&amp;TEXT(tax_house_now,"$#,##0")&amp;" to "&amp;TEXT(tax_house_new,"$#,##0")&amp;"."</f>
        <v>The levy and the class multiples imply a residential rate of 3.1307 per $1,000; the Province publishes 3.1307. A +3.6% levy change moves it to 3.2425, and the representative house's municipal tax from $2,842 to $2,943.</v>
      </c>
    </row>
  </sheetData>
  <mergeCells count="1">
    <mergeCell ref="B2:L2"/>
  </mergeCells>
  <pageMargins left="0.7" right="0.7" top="0.75" bottom="0.75" header="0.3" footer="0.3"/>
  <pageSetup scale="75" orientation="landscape" r:id="rId1"/>
  <headerFooter>
    <oddFooter>&amp;CIndependent analysis of BC Local Government Statistics · &amp;A · 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93436-8AB9-49DD-B9B6-A9C509C1C522}">
  <sheetPr>
    <tabColor rgb="FF0F766E"/>
    <pageSetUpPr fitToPage="1"/>
  </sheetPr>
  <dimension ref="B1:J30"/>
  <sheetViews>
    <sheetView showGridLines="0" zoomScale="90" zoomScaleNormal="90" workbookViewId="0"/>
  </sheetViews>
  <sheetFormatPr defaultRowHeight="13" x14ac:dyDescent="0.3"/>
  <cols>
    <col min="1" max="1" width="2.69921875" customWidth="1"/>
    <col min="2" max="2" width="44.69921875" customWidth="1"/>
    <col min="3" max="5" width="14.69921875" customWidth="1"/>
    <col min="6" max="6" width="16.69921875" customWidth="1"/>
    <col min="7" max="7" width="4.69921875" customWidth="1"/>
  </cols>
  <sheetData>
    <row r="1" spans="2:10" ht="30" customHeight="1" x14ac:dyDescent="0.55000000000000004">
      <c r="B1" s="1" t="str">
        <f>"Borrowing room: "&amp;Selected&amp;", "&amp;BaseYear</f>
        <v>Borrowing room: Fernie, 2024</v>
      </c>
    </row>
    <row r="2" spans="2:10" ht="28" customHeight="1" x14ac:dyDescent="0.3">
      <c r="B2" s="5" t="s">
        <v>1701</v>
      </c>
      <c r="C2" s="5"/>
      <c r="D2" s="5"/>
      <c r="E2" s="5"/>
      <c r="F2" s="5"/>
      <c r="G2" s="5"/>
      <c r="H2" s="5"/>
      <c r="I2" s="5"/>
      <c r="J2" s="5"/>
    </row>
    <row r="4" spans="2:10" ht="18" customHeight="1" x14ac:dyDescent="0.3">
      <c r="B4" s="6" t="s">
        <v>1702</v>
      </c>
      <c r="C4" s="6"/>
      <c r="D4" s="6"/>
      <c r="E4" s="6"/>
      <c r="F4" s="6"/>
      <c r="G4" s="6"/>
    </row>
    <row r="5" spans="2:10" x14ac:dyDescent="0.3">
      <c r="B5" t="s">
        <v>1703</v>
      </c>
      <c r="F5" s="9" cm="1">
        <f t="array" ref="F5">YV(tbl_Year[revenue_for_limit],BaseYear)</f>
        <v>22410266</v>
      </c>
    </row>
    <row r="6" spans="2:10" x14ac:dyDescent="0.3">
      <c r="B6" t="s">
        <v>1580</v>
      </c>
      <c r="F6" s="9" cm="1">
        <f t="array" ref="F6">YV(tbl_Year[liability_servicing_limit],BaseYear)</f>
        <v>5602567</v>
      </c>
    </row>
    <row r="7" spans="2:10" x14ac:dyDescent="0.3">
      <c r="B7" t="s">
        <v>1581</v>
      </c>
      <c r="F7" s="9" cm="1">
        <f t="array" ref="F7">YV(tbl_Year[debt_servicing_cost],BaseYear)</f>
        <v>851154</v>
      </c>
    </row>
    <row r="8" spans="2:10" x14ac:dyDescent="0.3">
      <c r="B8" t="s">
        <v>1704</v>
      </c>
      <c r="F8" s="9" cm="1">
        <f t="array" ref="F8">YV(tbl_Year[servicing_capacity],BaseYear)</f>
        <v>4751413</v>
      </c>
    </row>
    <row r="9" spans="2:10" x14ac:dyDescent="0.3">
      <c r="B9" t="s">
        <v>1582</v>
      </c>
      <c r="F9" s="15">
        <f>debt_servicing/debt_limit</f>
        <v>0.15192214568786058</v>
      </c>
    </row>
    <row r="10" spans="2:10" x14ac:dyDescent="0.3">
      <c r="B10" t="s">
        <v>1705</v>
      </c>
      <c r="F10" s="9" cm="1">
        <f t="array" ref="F10">YV(tbl_Year[long_term_debt],BaseYear)</f>
        <v>2566095</v>
      </c>
    </row>
    <row r="13" spans="2:10" ht="18" customHeight="1" x14ac:dyDescent="0.3">
      <c r="B13" s="6" t="s">
        <v>1706</v>
      </c>
      <c r="C13" s="6"/>
      <c r="D13" s="6"/>
      <c r="E13" s="6"/>
      <c r="F13" s="6"/>
      <c r="G13" s="6"/>
    </row>
    <row r="14" spans="2:10" x14ac:dyDescent="0.3">
      <c r="B14" t="s">
        <v>1707</v>
      </c>
      <c r="F14" s="45">
        <f>plan_rate</f>
        <v>4.2999999999999997E-2</v>
      </c>
    </row>
    <row r="15" spans="2:10" x14ac:dyDescent="0.3">
      <c r="B15" t="s">
        <v>1708</v>
      </c>
      <c r="F15" s="52">
        <f>plan_term</f>
        <v>20</v>
      </c>
    </row>
    <row r="16" spans="2:10" x14ac:dyDescent="0.3">
      <c r="B16" t="s">
        <v>1709</v>
      </c>
      <c r="F16" s="53">
        <v>10000000</v>
      </c>
    </row>
    <row r="17" spans="2:7" x14ac:dyDescent="0.3">
      <c r="B17" t="s">
        <v>1710</v>
      </c>
      <c r="F17" s="9">
        <f>PMT(debt_rate,debt_term,-debt_amount)</f>
        <v>755496.45409641683</v>
      </c>
    </row>
    <row r="18" spans="2:7" x14ac:dyDescent="0.3">
      <c r="B18" t="s">
        <v>1711</v>
      </c>
      <c r="F18" s="9">
        <f>debt_capacity-debt_payment</f>
        <v>3995916.5459035831</v>
      </c>
    </row>
    <row r="19" spans="2:7" x14ac:dyDescent="0.3">
      <c r="B19" t="s">
        <v>1712</v>
      </c>
      <c r="F19" s="9">
        <f>PV(debt_rate,debt_term,-debt_capacity)</f>
        <v>62891268.042849317</v>
      </c>
    </row>
    <row r="21" spans="2:7" x14ac:dyDescent="0.3">
      <c r="B21" s="40" t="str" cm="1">
        <f t="array" ref="B21">Selected&amp;" uses "&amp;TEXT(debt_limit_used,"0%")&amp;" of its legal servicing limit. The "&amp;MONEY(debt_capacity)&amp;" a year still available would service about "&amp;MONEY(debt_max_borrowing)&amp;" of new borrowing at "&amp;TEXT(debt_rate,"0.0%")&amp;" over "&amp;debt_term&amp;" years."</f>
        <v>Fernie uses 15% of its legal servicing limit. The $4.8M a year still available would service about $62.9M of new borrowing at 4.3% over 20 years.</v>
      </c>
    </row>
    <row r="23" spans="2:7" ht="18" customHeight="1" x14ac:dyDescent="0.3">
      <c r="B23" s="6" t="s">
        <v>1713</v>
      </c>
      <c r="C23" s="6"/>
      <c r="D23" s="6"/>
      <c r="E23" s="6"/>
      <c r="F23" s="6"/>
      <c r="G23" s="6"/>
    </row>
    <row r="24" spans="2:7" ht="26" x14ac:dyDescent="0.3">
      <c r="B24" s="7" t="s">
        <v>1663</v>
      </c>
      <c r="C24" s="8" t="s">
        <v>1714</v>
      </c>
      <c r="D24" s="8" t="s">
        <v>1715</v>
      </c>
      <c r="E24" s="8" t="s">
        <v>1716</v>
      </c>
    </row>
    <row r="25" spans="2:7" x14ac:dyDescent="0.3">
      <c r="B25">
        <v>2019</v>
      </c>
      <c r="C25" s="9" cm="1">
        <f t="array" ref="C25">YV(tbl_Year[liability_servicing_limit],B25)</f>
        <v>4185332</v>
      </c>
      <c r="D25" s="9" cm="1">
        <f t="array" ref="D25">YV(tbl_Year[debt_servicing_cost],B25)</f>
        <v>243269</v>
      </c>
      <c r="E25" s="15">
        <f>IFERROR(D25/C25,"")</f>
        <v>5.8124182263199195E-2</v>
      </c>
    </row>
    <row r="26" spans="2:7" x14ac:dyDescent="0.3">
      <c r="B26">
        <v>2020</v>
      </c>
      <c r="C26" s="9" cm="1">
        <f t="array" ref="C26">YV(tbl_Year[liability_servicing_limit],B26)</f>
        <v>4200305</v>
      </c>
      <c r="D26" s="9" cm="1">
        <f t="array" ref="D26">YV(tbl_Year[debt_servicing_cost],B26)</f>
        <v>200042</v>
      </c>
      <c r="E26" s="15">
        <f>IFERROR(D26/C26,"")</f>
        <v>4.7625589094125308E-2</v>
      </c>
    </row>
    <row r="27" spans="2:7" x14ac:dyDescent="0.3">
      <c r="B27">
        <v>2021</v>
      </c>
      <c r="C27" s="9" cm="1">
        <f t="array" ref="C27">YV(tbl_Year[liability_servicing_limit],B27)</f>
        <v>4394743</v>
      </c>
      <c r="D27" s="9" cm="1">
        <f t="array" ref="D27">YV(tbl_Year[debt_servicing_cost],B27)</f>
        <v>824208</v>
      </c>
      <c r="E27" s="15">
        <f>IFERROR(D27/C27,"")</f>
        <v>0.18754407254303607</v>
      </c>
    </row>
    <row r="28" spans="2:7" x14ac:dyDescent="0.3">
      <c r="B28">
        <v>2022</v>
      </c>
      <c r="C28" s="9" cm="1">
        <f t="array" ref="C28">YV(tbl_Year[liability_servicing_limit],B28)</f>
        <v>4684840</v>
      </c>
      <c r="D28" s="9" cm="1">
        <f t="array" ref="D28">YV(tbl_Year[debt_servicing_cost],B28)</f>
        <v>851682</v>
      </c>
      <c r="E28" s="15">
        <f>IFERROR(D28/C28,"")</f>
        <v>0.18179532278583688</v>
      </c>
    </row>
    <row r="29" spans="2:7" x14ac:dyDescent="0.3">
      <c r="B29">
        <v>2023</v>
      </c>
      <c r="C29" s="9" cm="1">
        <f t="array" ref="C29">YV(tbl_Year[liability_servicing_limit],B29)</f>
        <v>5243422</v>
      </c>
      <c r="D29" s="9" cm="1">
        <f t="array" ref="D29">YV(tbl_Year[debt_servicing_cost],B29)</f>
        <v>885711</v>
      </c>
      <c r="E29" s="15">
        <f>IFERROR(D29/C29,"")</f>
        <v>0.16891850398461158</v>
      </c>
    </row>
    <row r="30" spans="2:7" x14ac:dyDescent="0.3">
      <c r="B30">
        <v>2024</v>
      </c>
      <c r="C30" s="9" cm="1">
        <f t="array" ref="C30">YV(tbl_Year[liability_servicing_limit],B30)</f>
        <v>5602567</v>
      </c>
      <c r="D30" s="9" cm="1">
        <f t="array" ref="D30">YV(tbl_Year[debt_servicing_cost],B30)</f>
        <v>851154</v>
      </c>
      <c r="E30" s="15">
        <f>IFERROR(D30/C30,"")</f>
        <v>0.15192214568786058</v>
      </c>
    </row>
  </sheetData>
  <mergeCells count="1">
    <mergeCell ref="B2:J2"/>
  </mergeCells>
  <pageMargins left="0.7" right="0.7" top="0.75" bottom="0.75" header="0.3" footer="0.3"/>
  <pageSetup scale="68" orientation="landscape" r:id="rId1"/>
  <headerFooter>
    <oddFooter>&amp;CIndependent analysis of BC Local Government Statistics · &amp;A · 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757E-B097-4D52-A842-DADA636E93FE}">
  <sheetPr>
    <tabColor rgb="FF0F766E"/>
    <pageSetUpPr fitToPage="1"/>
  </sheetPr>
  <dimension ref="B1:L23"/>
  <sheetViews>
    <sheetView showGridLines="0" zoomScale="90" zoomScaleNormal="90" workbookViewId="0"/>
  </sheetViews>
  <sheetFormatPr defaultRowHeight="13" x14ac:dyDescent="0.3"/>
  <cols>
    <col min="1" max="1" width="2.69921875" customWidth="1"/>
    <col min="2" max="2" width="12.69921875" customWidth="1"/>
    <col min="3" max="3" width="13.69921875" customWidth="1"/>
    <col min="4" max="7" width="14.69921875" customWidth="1"/>
    <col min="8" max="8" width="13.69921875" customWidth="1"/>
    <col min="9" max="10" width="14.69921875" customWidth="1"/>
  </cols>
  <sheetData>
    <row r="1" spans="2:12" ht="30" customHeight="1" x14ac:dyDescent="0.55000000000000004">
      <c r="B1" s="1" t="s">
        <v>1717</v>
      </c>
    </row>
    <row r="2" spans="2:12" ht="28" customHeight="1" x14ac:dyDescent="0.3">
      <c r="B2" s="5" t="s">
        <v>1718</v>
      </c>
      <c r="C2" s="5"/>
      <c r="D2" s="5"/>
      <c r="E2" s="5"/>
      <c r="F2" s="5"/>
      <c r="G2" s="5"/>
      <c r="H2" s="5"/>
      <c r="I2" s="5"/>
      <c r="J2" s="5"/>
      <c r="K2" s="5"/>
      <c r="L2" s="5"/>
    </row>
    <row r="4" spans="2:12" ht="18" customHeight="1" x14ac:dyDescent="0.3">
      <c r="B4" s="6" t="s">
        <v>1719</v>
      </c>
      <c r="C4" s="6"/>
      <c r="D4" s="6"/>
      <c r="E4" s="6"/>
      <c r="F4" s="6"/>
      <c r="G4" s="6"/>
      <c r="H4" s="6"/>
      <c r="I4" s="6"/>
      <c r="J4" s="6"/>
    </row>
    <row r="5" spans="2:12" ht="52" x14ac:dyDescent="0.3">
      <c r="B5" s="7" t="s">
        <v>1663</v>
      </c>
      <c r="C5" s="8" t="s">
        <v>1720</v>
      </c>
      <c r="D5" s="8" t="s">
        <v>1560</v>
      </c>
      <c r="E5" s="8" t="s">
        <v>1567</v>
      </c>
      <c r="F5" s="8" t="s">
        <v>1577</v>
      </c>
      <c r="G5" s="8" t="s">
        <v>1585</v>
      </c>
      <c r="H5" s="8" t="s">
        <v>1721</v>
      </c>
      <c r="I5" s="8" t="s">
        <v>1722</v>
      </c>
      <c r="J5" s="8" t="s">
        <v>1723</v>
      </c>
    </row>
    <row r="6" spans="2:12" x14ac:dyDescent="0.3">
      <c r="B6">
        <v>2019</v>
      </c>
      <c r="C6" s="44">
        <f>_xlfn.XLOOKUP($B6,tbl_Province[year],tbl_Province[municipalities])</f>
        <v>162</v>
      </c>
      <c r="D6" s="54">
        <f>_xlfn.XLOOKUP($B6,tbl_Province[year],tbl_Province[total_revenue])</f>
        <v>11501121733</v>
      </c>
      <c r="E6" s="54">
        <f>_xlfn.XLOOKUP($B6,tbl_Province[year],tbl_Province[total_expenses])</f>
        <v>9147924119</v>
      </c>
      <c r="F6" s="54">
        <f>_xlfn.XLOOKUP($B6,tbl_Province[year],tbl_Province[long_term_debt])</f>
        <v>2979907063</v>
      </c>
      <c r="G6" s="54">
        <f>_xlfn.XLOOKUP($B6,tbl_Province[year],tbl_Province[replacement_value])</f>
        <v>96842812863</v>
      </c>
      <c r="H6" s="15">
        <f>_xlfn.XLOOKUP($B6,tbl_Province[year],tbl_Province[median_limit_used])</f>
        <v>0.11933071077358248</v>
      </c>
      <c r="I6" s="9">
        <f>_xlfn.XLOOKUP($B6,tbl_Province[year],tbl_Province[median_house_total_charges])</f>
        <v>3556.5775510600001</v>
      </c>
      <c r="J6" s="44">
        <f>_xlfn.XLOOKUP($B6,tbl_Province[year],tbl_Province[assets_plausible])</f>
        <v>48</v>
      </c>
    </row>
    <row r="7" spans="2:12" x14ac:dyDescent="0.3">
      <c r="B7">
        <v>2020</v>
      </c>
      <c r="C7" s="44">
        <f>_xlfn.XLOOKUP($B7,tbl_Province[year],tbl_Province[municipalities])</f>
        <v>162</v>
      </c>
      <c r="D7" s="54">
        <f>_xlfn.XLOOKUP($B7,tbl_Province[year],tbl_Province[total_revenue])</f>
        <v>11508431251</v>
      </c>
      <c r="E7" s="54">
        <f>_xlfn.XLOOKUP($B7,tbl_Province[year],tbl_Province[total_expenses])</f>
        <v>9024330913</v>
      </c>
      <c r="F7" s="54">
        <f>_xlfn.XLOOKUP($B7,tbl_Province[year],tbl_Province[long_term_debt])</f>
        <v>2981834492</v>
      </c>
      <c r="G7" s="54">
        <f>_xlfn.XLOOKUP($B7,tbl_Province[year],tbl_Province[replacement_value])</f>
        <v>98413911315</v>
      </c>
      <c r="H7" s="15">
        <f>_xlfn.XLOOKUP($B7,tbl_Province[year],tbl_Province[median_limit_used])</f>
        <v>0.11521168681768491</v>
      </c>
      <c r="I7" s="9">
        <f>_xlfn.XLOOKUP($B7,tbl_Province[year],tbl_Province[median_house_total_charges])</f>
        <v>3758.5</v>
      </c>
      <c r="J7" s="44">
        <f>_xlfn.XLOOKUP($B7,tbl_Province[year],tbl_Province[assets_plausible])</f>
        <v>45</v>
      </c>
    </row>
    <row r="8" spans="2:12" x14ac:dyDescent="0.3">
      <c r="B8">
        <v>2021</v>
      </c>
      <c r="C8" s="44">
        <f>_xlfn.XLOOKUP($B8,tbl_Province[year],tbl_Province[municipalities])</f>
        <v>161</v>
      </c>
      <c r="D8" s="54">
        <f>_xlfn.XLOOKUP($B8,tbl_Province[year],tbl_Province[total_revenue])</f>
        <v>12760483180</v>
      </c>
      <c r="E8" s="54">
        <f>_xlfn.XLOOKUP($B8,tbl_Province[year],tbl_Province[total_expenses])</f>
        <v>9657811658</v>
      </c>
      <c r="F8" s="54">
        <f>_xlfn.XLOOKUP($B8,tbl_Province[year],tbl_Province[long_term_debt])</f>
        <v>3142615939</v>
      </c>
      <c r="G8" s="54">
        <f>_xlfn.XLOOKUP($B8,tbl_Province[year],tbl_Province[replacement_value])</f>
        <v>109223236933</v>
      </c>
      <c r="H8" s="15">
        <f>_xlfn.XLOOKUP($B8,tbl_Province[year],tbl_Province[median_limit_used])</f>
        <v>0.10818139195861011</v>
      </c>
      <c r="I8" s="9">
        <f>_xlfn.XLOOKUP($B8,tbl_Province[year],tbl_Province[median_house_total_charges])</f>
        <v>3952</v>
      </c>
      <c r="J8" s="44">
        <f>_xlfn.XLOOKUP($B8,tbl_Province[year],tbl_Province[assets_plausible])</f>
        <v>46</v>
      </c>
    </row>
    <row r="9" spans="2:12" x14ac:dyDescent="0.3">
      <c r="B9">
        <v>2022</v>
      </c>
      <c r="C9" s="44">
        <f>_xlfn.XLOOKUP($B9,tbl_Province[year],tbl_Province[municipalities])</f>
        <v>161</v>
      </c>
      <c r="D9" s="54">
        <f>_xlfn.XLOOKUP($B9,tbl_Province[year],tbl_Province[total_revenue])</f>
        <v>13889751318</v>
      </c>
      <c r="E9" s="54">
        <f>_xlfn.XLOOKUP($B9,tbl_Province[year],tbl_Province[total_expenses])</f>
        <v>10451027567</v>
      </c>
      <c r="F9" s="54">
        <f>_xlfn.XLOOKUP($B9,tbl_Province[year],tbl_Province[long_term_debt])</f>
        <v>3353546795</v>
      </c>
      <c r="G9" s="54">
        <f>_xlfn.XLOOKUP($B9,tbl_Province[year],tbl_Province[replacement_value])</f>
        <v>109933419760</v>
      </c>
      <c r="H9" s="15">
        <f>_xlfn.XLOOKUP($B9,tbl_Province[year],tbl_Province[median_limit_used])</f>
        <v>0.10114621233298504</v>
      </c>
      <c r="I9" s="9">
        <f>_xlfn.XLOOKUP($B9,tbl_Province[year],tbl_Province[median_house_total_charges])</f>
        <v>4180</v>
      </c>
      <c r="J9" s="44">
        <f>_xlfn.XLOOKUP($B9,tbl_Province[year],tbl_Province[assets_plausible])</f>
        <v>48</v>
      </c>
    </row>
    <row r="10" spans="2:12" x14ac:dyDescent="0.3">
      <c r="B10">
        <v>2023</v>
      </c>
      <c r="C10" s="44">
        <f>_xlfn.XLOOKUP($B10,tbl_Province[year],tbl_Province[municipalities])</f>
        <v>161</v>
      </c>
      <c r="D10" s="54">
        <f>_xlfn.XLOOKUP($B10,tbl_Province[year],tbl_Province[total_revenue])</f>
        <v>15452743100</v>
      </c>
      <c r="E10" s="54">
        <f>_xlfn.XLOOKUP($B10,tbl_Province[year],tbl_Province[total_expenses])</f>
        <v>11395628426</v>
      </c>
      <c r="F10" s="54">
        <f>_xlfn.XLOOKUP($B10,tbl_Province[year],tbl_Province[long_term_debt])</f>
        <v>3308433831</v>
      </c>
      <c r="G10" s="54">
        <f>_xlfn.XLOOKUP($B10,tbl_Province[year],tbl_Province[replacement_value])</f>
        <v>137401973100</v>
      </c>
      <c r="H10" s="15">
        <f>_xlfn.XLOOKUP($B10,tbl_Province[year],tbl_Province[median_limit_used])</f>
        <v>0.10120027483369259</v>
      </c>
      <c r="I10" s="9">
        <f>_xlfn.XLOOKUP($B10,tbl_Province[year],tbl_Province[median_house_total_charges])</f>
        <v>4458</v>
      </c>
      <c r="J10" s="44">
        <f>_xlfn.XLOOKUP($B10,tbl_Province[year],tbl_Province[assets_plausible])</f>
        <v>55</v>
      </c>
    </row>
    <row r="11" spans="2:12" x14ac:dyDescent="0.3">
      <c r="B11">
        <v>2024</v>
      </c>
      <c r="C11" s="44">
        <f>_xlfn.XLOOKUP($B11,tbl_Province[year],tbl_Province[municipalities])</f>
        <v>161</v>
      </c>
      <c r="D11" s="54">
        <f>_xlfn.XLOOKUP($B11,tbl_Province[year],tbl_Province[total_revenue])</f>
        <v>16286389311</v>
      </c>
      <c r="E11" s="54">
        <f>_xlfn.XLOOKUP($B11,tbl_Province[year],tbl_Province[total_expenses])</f>
        <v>12313297283</v>
      </c>
      <c r="F11" s="54">
        <f>_xlfn.XLOOKUP($B11,tbl_Province[year],tbl_Province[long_term_debt])</f>
        <v>3557684743</v>
      </c>
      <c r="G11" s="54">
        <f>_xlfn.XLOOKUP($B11,tbl_Province[year],tbl_Province[replacement_value])</f>
        <v>191113796372</v>
      </c>
      <c r="H11" s="15">
        <f>_xlfn.XLOOKUP($B11,tbl_Province[year],tbl_Province[median_limit_used])</f>
        <v>0.11108428696243913</v>
      </c>
      <c r="I11" s="9">
        <f>_xlfn.XLOOKUP($B11,tbl_Province[year],tbl_Province[median_house_total_charges])</f>
        <v>4660</v>
      </c>
      <c r="J11" s="44">
        <f>_xlfn.XLOOKUP($B11,tbl_Province[year],tbl_Province[assets_plausible])</f>
        <v>115</v>
      </c>
    </row>
    <row r="14" spans="2:12" ht="18" customHeight="1" x14ac:dyDescent="0.3">
      <c r="B14" s="6" t="s">
        <v>1724</v>
      </c>
      <c r="C14" s="6"/>
      <c r="D14" s="6"/>
      <c r="E14" s="6"/>
      <c r="F14" s="6"/>
      <c r="G14" s="6"/>
      <c r="H14" s="6"/>
      <c r="I14" s="6"/>
      <c r="J14" s="6"/>
    </row>
    <row r="15" spans="2:12" x14ac:dyDescent="0.3">
      <c r="B15" t="s">
        <v>1725</v>
      </c>
      <c r="H15" s="44">
        <f>_xlfn.XLOOKUP(LatestYear,tbl_Province[year],tbl_Province[screened_for_renewal])</f>
        <v>131</v>
      </c>
    </row>
    <row r="16" spans="2:12" x14ac:dyDescent="0.3">
      <c r="B16" t="s">
        <v>1726</v>
      </c>
      <c r="H16" s="44">
        <f>_xlfn.XLOOKUP(LatestYear,tbl_Province[year],tbl_Province[below_renewal_need])</f>
        <v>68</v>
      </c>
    </row>
    <row r="17" spans="2:8" x14ac:dyDescent="0.3">
      <c r="B17" t="s">
        <v>1727</v>
      </c>
      <c r="H17" s="30">
        <f>_xlfn.XLOOKUP(LatestYear,tbl_Province[year],tbl_Province[reinvestment_ratio])</f>
        <v>1.0723129001363452</v>
      </c>
    </row>
    <row r="18" spans="2:8" x14ac:dyDescent="0.3">
      <c r="B18" t="s">
        <v>1728</v>
      </c>
      <c r="H18" s="44">
        <f>_xlfn.XLOOKUP(LatestYear,tbl_Province[year],tbl_Province[assets_not_reported])</f>
        <v>13</v>
      </c>
    </row>
    <row r="19" spans="2:8" x14ac:dyDescent="0.3">
      <c r="B19" t="s">
        <v>1729</v>
      </c>
      <c r="H19" s="44">
        <f>_xlfn.XLOOKUP(LatestYear,tbl_Province[year],tbl_Province[fully_covered_by_amp])</f>
        <v>34</v>
      </c>
    </row>
    <row r="20" spans="2:8" x14ac:dyDescent="0.3">
      <c r="B20" t="s">
        <v>1730</v>
      </c>
      <c r="H20" s="44">
        <f>ROWS(tbl_Missing[])</f>
        <v>9</v>
      </c>
    </row>
    <row r="21" spans="2:8" x14ac:dyDescent="0.3">
      <c r="B21" t="s">
        <v>1731</v>
      </c>
      <c r="H21" s="32">
        <f>_xlfn.XLOOKUP("vancouver-c:"&amp;LatestYear,tbl_Year[municipality_year],tbl_Year[reported_need_rate])</f>
        <v>0.41000474908975781</v>
      </c>
    </row>
    <row r="23" spans="2:8" x14ac:dyDescent="0.3">
      <c r="B23" s="40" t="str">
        <f>"In "&amp;LatestYear&amp;", "&amp;prov_screened&amp;" municipalities report replacement values that pass the screen; "&amp;prov_below&amp;" of them invested less over three years than their assets wore out. The field the Province labels annual replacement need is not usable as published: Vancouver's is "&amp;TEXT(prov_vancouver_rate,"0%")&amp;" of its replacement value a year."</f>
        <v>In 2024, 131 municipalities report replacement values that pass the screen; 68 of them invested less over three years than their assets wore out. The field the Province labels annual replacement need is not usable as published: Vancouver's is 41% of its replacement value a year.</v>
      </c>
    </row>
  </sheetData>
  <mergeCells count="1">
    <mergeCell ref="B2:L2"/>
  </mergeCells>
  <pageMargins left="0.7" right="0.7" top="0.75" bottom="0.75" header="0.3" footer="0.3"/>
  <pageSetup scale="60" orientation="landscape" r:id="rId1"/>
  <headerFooter>
    <oddFooter>&amp;CIndependent analysis of BC Local Government Statistics · &amp;A · 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C99D6-68FA-43E7-8BE3-430A715B3ADB}">
  <sheetPr>
    <tabColor rgb="FF1E7B34"/>
    <pageSetUpPr fitToPage="1"/>
  </sheetPr>
  <dimension ref="B1:H21"/>
  <sheetViews>
    <sheetView showGridLines="0" zoomScale="90" zoomScaleNormal="90" workbookViewId="0"/>
  </sheetViews>
  <sheetFormatPr defaultRowHeight="13" x14ac:dyDescent="0.3"/>
  <cols>
    <col min="1" max="1" width="2.69921875" customWidth="1"/>
    <col min="2" max="2" width="4.69921875" customWidth="1"/>
    <col min="3" max="3" width="70.69921875" customWidth="1"/>
    <col min="4" max="5" width="18.69921875" customWidth="1"/>
    <col min="6" max="6" width="10.69921875" customWidth="1"/>
    <col min="7" max="7" width="9.69921875" customWidth="1"/>
  </cols>
  <sheetData>
    <row r="1" spans="2:8" ht="30" customHeight="1" x14ac:dyDescent="0.55000000000000004">
      <c r="B1" s="1" t="s">
        <v>1734</v>
      </c>
    </row>
    <row r="2" spans="2:8" ht="28" customHeight="1" x14ac:dyDescent="0.3">
      <c r="B2" s="74" t="str">
        <f>IF(COUNTIF(G5:G21,"PASS")=17,"All 17 checks pass",COUNTIF(G5:G21,"FAIL")&amp;" of 17 checks FAIL")</f>
        <v>All 17 checks pass</v>
      </c>
      <c r="C2" s="5"/>
      <c r="D2" s="5"/>
      <c r="E2" s="5"/>
      <c r="F2" s="5"/>
      <c r="G2" s="5"/>
      <c r="H2" s="5"/>
    </row>
    <row r="4" spans="2:8" ht="26" x14ac:dyDescent="0.3">
      <c r="B4" s="7" t="s">
        <v>1735</v>
      </c>
      <c r="C4" s="8" t="s">
        <v>1736</v>
      </c>
      <c r="D4" s="8" t="s">
        <v>1737</v>
      </c>
      <c r="E4" s="8" t="s">
        <v>1738</v>
      </c>
      <c r="F4" s="8" t="s">
        <v>1739</v>
      </c>
      <c r="G4" s="8" t="s">
        <v>1740</v>
      </c>
    </row>
    <row r="5" spans="2:8" x14ac:dyDescent="0.3">
      <c r="B5">
        <v>1</v>
      </c>
      <c r="C5" t="s">
        <v>1741</v>
      </c>
      <c r="D5" s="75">
        <v>968</v>
      </c>
      <c r="E5" s="75">
        <f>ROWS(tbl_Year[])</f>
        <v>968</v>
      </c>
      <c r="F5">
        <v>0</v>
      </c>
      <c r="G5" t="str">
        <f>IF(ABS(E5-D5)&lt;=F5,"PASS","FAIL")</f>
        <v>PASS</v>
      </c>
    </row>
    <row r="6" spans="2:8" x14ac:dyDescent="0.3">
      <c r="B6">
        <v>2</v>
      </c>
      <c r="C6" t="s">
        <v>1742</v>
      </c>
      <c r="D6" s="75">
        <v>10648</v>
      </c>
      <c r="E6" s="75">
        <f>ROWS(tbl_Assets[])</f>
        <v>10648</v>
      </c>
      <c r="F6">
        <v>0</v>
      </c>
      <c r="G6" t="str">
        <f>IF(ABS(E6-D6)&lt;=F6,"PASS","FAIL")</f>
        <v>PASS</v>
      </c>
    </row>
    <row r="7" spans="2:8" x14ac:dyDescent="0.3">
      <c r="B7">
        <v>3</v>
      </c>
      <c r="C7" t="s">
        <v>1743</v>
      </c>
      <c r="D7" s="75">
        <v>8712</v>
      </c>
      <c r="E7" s="75">
        <f>ROWS(tbl_Tax[])</f>
        <v>8712</v>
      </c>
      <c r="F7">
        <v>0</v>
      </c>
      <c r="G7" t="str">
        <f>IF(ABS(E7-D7)&lt;=F7,"PASS","FAIL")</f>
        <v>PASS</v>
      </c>
    </row>
    <row r="8" spans="2:8" x14ac:dyDescent="0.3">
      <c r="B8">
        <v>4</v>
      </c>
      <c r="C8" t="s">
        <v>1744</v>
      </c>
      <c r="D8" s="75">
        <f>COUNTIF(tbl_Dim[active],TRUE)</f>
        <v>161</v>
      </c>
      <c r="E8" s="75">
        <f>ROWS(tbl_Peers[])</f>
        <v>161</v>
      </c>
      <c r="F8">
        <v>0</v>
      </c>
      <c r="G8" t="str">
        <f>IF(ABS(E8-D8)&lt;=F8,"PASS","FAIL")</f>
        <v>PASS</v>
      </c>
    </row>
    <row r="9" spans="2:8" x14ac:dyDescent="0.3">
      <c r="B9">
        <v>5</v>
      </c>
      <c r="C9" t="s">
        <v>1745</v>
      </c>
      <c r="D9" s="75">
        <f>COUNTIF(tbl_Dim[active],TRUE)</f>
        <v>161</v>
      </c>
      <c r="E9" s="75">
        <f>ROWS(ActiveList)</f>
        <v>161</v>
      </c>
      <c r="F9">
        <v>0</v>
      </c>
      <c r="G9" t="str">
        <f>IF(ABS(E9-D9)&lt;=F9,"PASS","FAIL")</f>
        <v>PASS</v>
      </c>
    </row>
    <row r="10" spans="2:8" x14ac:dyDescent="0.3">
      <c r="B10">
        <v>6</v>
      </c>
      <c r="C10" t="s">
        <v>1746</v>
      </c>
      <c r="D10" s="75">
        <v>0</v>
      </c>
      <c r="E10" s="75" cm="1">
        <f t="array" ref="E10">SUMPRODUCT(ABS(N(+YV(tbl_Year[total_financial_assets],{2019,2020,2021,2022,2023,2024}))-N(+YV(tbl_Year[total_liabilities],{2019,2020,2021,2022,2023,2024}))-N(+YV(tbl_Year[net_financial_assets],{2019,2020,2021,2022,2023,2024}))))</f>
        <v>0</v>
      </c>
      <c r="F10">
        <v>12</v>
      </c>
      <c r="G10" t="str">
        <f>IF(ABS(E10-D10)&lt;=F10,"PASS","FAIL")</f>
        <v>PASS</v>
      </c>
    </row>
    <row r="11" spans="2:8" x14ac:dyDescent="0.3">
      <c r="B11">
        <v>7</v>
      </c>
      <c r="C11" t="s">
        <v>1747</v>
      </c>
      <c r="D11" s="75">
        <v>0</v>
      </c>
      <c r="E11" s="75" cm="1">
        <f t="array" ref="E11">SUMPRODUCT(ABS(N(+YV(tbl_Year[total_revenue],{2019,2020,2021,2022,2023,2024}))-N(+YV(tbl_Year[total_expenses],{2019,2020,2021,2022,2023,2024}))-N(+YV(tbl_Year[annual_surplus],{2019,2020,2021,2022,2023,2024}))))</f>
        <v>0</v>
      </c>
      <c r="F11">
        <v>12</v>
      </c>
      <c r="G11" t="str">
        <f>IF(ABS(E11-D11)&lt;=F11,"PASS","FAIL")</f>
        <v>PASS</v>
      </c>
    </row>
    <row r="12" spans="2:8" x14ac:dyDescent="0.3">
      <c r="B12">
        <v>8</v>
      </c>
      <c r="C12" t="s">
        <v>1748</v>
      </c>
      <c r="D12" s="75">
        <f>0.25*debt_revenue_for_limit</f>
        <v>5602566.5</v>
      </c>
      <c r="E12" s="75">
        <f>debt_limit</f>
        <v>5602567</v>
      </c>
      <c r="F12">
        <v>1</v>
      </c>
      <c r="G12" t="str">
        <f>IF(ABS(E12-D12)&lt;=F12,"PASS","FAIL")</f>
        <v>PASS</v>
      </c>
    </row>
    <row r="13" spans="2:8" x14ac:dyDescent="0.3">
      <c r="B13">
        <v>9</v>
      </c>
      <c r="C13" t="s">
        <v>1749</v>
      </c>
      <c r="D13" s="75">
        <f>tax_res_rate_published</f>
        <v>3.1307299999999998</v>
      </c>
      <c r="E13" s="75">
        <f>tax_res_rate_implied</f>
        <v>3.1307299736030201</v>
      </c>
      <c r="F13">
        <v>1E-4</v>
      </c>
      <c r="G13" t="str">
        <f>IF(ABS(E13-D13)&lt;=F13,"PASS","FAIL")</f>
        <v>PASS</v>
      </c>
    </row>
    <row r="14" spans="2:8" x14ac:dyDescent="0.3">
      <c r="B14">
        <v>10</v>
      </c>
      <c r="C14" t="s">
        <v>1750</v>
      </c>
      <c r="D14" s="75" cm="1">
        <f t="array" ref="D14">YV(tbl_Year[taxation],BaseYear)</f>
        <v>15074622</v>
      </c>
      <c r="E14" s="75">
        <f>INDEX(plan_table,10,1)</f>
        <v>15074622</v>
      </c>
      <c r="F14">
        <v>0.01</v>
      </c>
      <c r="G14" t="str">
        <f>IF(ABS(E14-D14)&lt;=F14,"PASS","FAIL")</f>
        <v>PASS</v>
      </c>
    </row>
    <row r="15" spans="2:8" x14ac:dyDescent="0.3">
      <c r="B15">
        <v>11</v>
      </c>
      <c r="C15" t="s">
        <v>1751</v>
      </c>
      <c r="D15" s="75">
        <v>0</v>
      </c>
      <c r="E15" s="75">
        <f>ABS(INDEX(plan_table,10,6)-INDEX(plan_table,10,1)-(INDEX(plan_table,2,6)-INDEX(plan_table,2,1))-INDEX(plan_table,7,6)-INDEX(plan_table,9,6)+(INDEX(plan_table,3,6)-INDEX(plan_table,3,1)))</f>
        <v>9.3132257461547852E-10</v>
      </c>
      <c r="F15">
        <v>0.01</v>
      </c>
      <c r="G15" t="str">
        <f>IF(ABS(E15-D15)&lt;=F15,"PASS","FAIL")</f>
        <v>PASS</v>
      </c>
    </row>
    <row r="16" spans="2:8" x14ac:dyDescent="0.3">
      <c r="B16">
        <v>12</v>
      </c>
      <c r="C16" t="s">
        <v>1752</v>
      </c>
      <c r="D16" s="75">
        <f>plan_avg_increase</f>
        <v>3.687480349289296E-2</v>
      </c>
      <c r="E16" s="75">
        <f>INDEX(plan_grid,MATCH(plan_closure,Plan!$C$37:$C$41,0),MATCH(plan_debt,Plan!$D$36:$H$36,0))</f>
        <v>3.687480349289296E-2</v>
      </c>
      <c r="F16">
        <v>9.9999999999999998E-13</v>
      </c>
      <c r="G16" t="str">
        <f>IF(ABS(E16-D16)&lt;=F16,"PASS","FAIL")</f>
        <v>PASS</v>
      </c>
    </row>
    <row r="17" spans="2:7" x14ac:dyDescent="0.3">
      <c r="B17">
        <v>13</v>
      </c>
      <c r="C17" t="s">
        <v>1753</v>
      </c>
      <c r="D17" s="75">
        <v>0</v>
      </c>
      <c r="E17" s="75" cm="1">
        <f t="array" ref="E17">SUM(_xlfn.MAP(Peers!C6:C18,Peers!F6:F18,_xlfn.LAMBDA(_xlpm.k,_xlpm.f,ABS(N(_xlpm.f)-N(_xlfn.XLOOKUP(SelId,tbl_Peers[municipality_id],_xlfn.XLOOKUP(_xlpm.k&amp;"_tier_pct",tbl_Peers[#Headers],tbl_Peers[])))))))</f>
        <v>0</v>
      </c>
      <c r="F17">
        <v>1.0000000000000001E-9</v>
      </c>
      <c r="G17" t="str">
        <f>IF(ABS(E17-D17)&lt;=F17,"PASS","FAIL")</f>
        <v>PASS</v>
      </c>
    </row>
    <row r="18" spans="2:7" x14ac:dyDescent="0.3">
      <c r="B18">
        <v>14</v>
      </c>
      <c r="C18" t="s">
        <v>1754</v>
      </c>
      <c r="D18" s="75" cm="1">
        <f t="array" ref="D18">N(YV(tbl_Year[replacement_value],LatestYear))</f>
        <v>365516873</v>
      </c>
      <c r="E18" s="75">
        <f>SUMIFS(tbl_Assets[replacement_value],tbl_Assets[municipality_id],SelId,tbl_Assets[year],LatestYear)</f>
        <v>365516873</v>
      </c>
      <c r="F18">
        <v>2</v>
      </c>
      <c r="G18" t="str">
        <f>IF(ABS(E18-D18)&lt;=F18,"PASS","FAIL")</f>
        <v>PASS</v>
      </c>
    </row>
    <row r="19" spans="2:7" x14ac:dyDescent="0.3">
      <c r="B19">
        <v>15</v>
      </c>
      <c r="C19" t="s">
        <v>1755</v>
      </c>
      <c r="D19" s="75">
        <f>ROWS(tbl_Peers[])</f>
        <v>161</v>
      </c>
      <c r="E19" s="75">
        <f>SUM(tbl_Tiers[municipalities])</f>
        <v>161</v>
      </c>
      <c r="F19">
        <v>0</v>
      </c>
      <c r="G19" t="str">
        <f>IF(ABS(E19-D19)&lt;=F19,"PASS","FAIL")</f>
        <v>PASS</v>
      </c>
    </row>
    <row r="20" spans="2:7" x14ac:dyDescent="0.3">
      <c r="B20">
        <v>16</v>
      </c>
      <c r="C20" t="s">
        <v>1756</v>
      </c>
      <c r="D20" s="75">
        <f>SUMIFS(tbl_Assets[replacement_value],tbl_Assets[year],LatestYear)</f>
        <v>191113796372</v>
      </c>
      <c r="E20" s="75">
        <f>SUM(tbl_Categories[replacement_value])</f>
        <v>191113796372</v>
      </c>
      <c r="F20">
        <v>1</v>
      </c>
      <c r="G20" t="str">
        <f>IF(ABS(E20-D20)&lt;=F20,"PASS","FAIL")</f>
        <v>PASS</v>
      </c>
    </row>
    <row r="21" spans="2:7" x14ac:dyDescent="0.3">
      <c r="B21">
        <v>17</v>
      </c>
      <c r="C21" t="s">
        <v>1757</v>
      </c>
      <c r="D21" s="75">
        <f>ROWS(tbl_Missing[])</f>
        <v>9</v>
      </c>
      <c r="E21" s="75">
        <f>COUNTIFS(tbl_Year[total_revenue],"")</f>
        <v>9</v>
      </c>
      <c r="F21">
        <v>0</v>
      </c>
      <c r="G21" t="str">
        <f>IF(ABS(E21-D21)&lt;=F21,"PASS","FAIL")</f>
        <v>PASS</v>
      </c>
    </row>
  </sheetData>
  <mergeCells count="1">
    <mergeCell ref="B2:H2"/>
  </mergeCells>
  <conditionalFormatting sqref="G5:G2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pageMargins left="0.7" right="0.7" top="0.75" bottom="0.75" header="0.3" footer="0.3"/>
  <pageSetup scale="94" orientation="landscape" r:id="rId1"/>
  <headerFooter>
    <oddFooter>&amp;CIndependent analysis of BC Local Government Statistics · &amp;A · 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F4A6A-6A51-4217-9CC8-5C776105FFD6}">
  <sheetPr>
    <tabColor rgb="FF0F766E"/>
  </sheetPr>
  <dimension ref="B1:H176"/>
  <sheetViews>
    <sheetView showGridLines="0" zoomScale="90" zoomScaleNormal="90" workbookViewId="0"/>
  </sheetViews>
  <sheetFormatPr defaultRowHeight="13" x14ac:dyDescent="0.3"/>
  <cols>
    <col min="1" max="1" width="2.69921875" customWidth="1"/>
    <col min="2" max="2" width="36.69921875" customWidth="1"/>
    <col min="3" max="4" width="4.69921875" customWidth="1"/>
    <col min="5" max="5" width="30.69921875" customWidth="1"/>
  </cols>
  <sheetData>
    <row r="1" spans="2:8" ht="30" customHeight="1" x14ac:dyDescent="0.55000000000000004">
      <c r="B1" s="1" t="s">
        <v>1536</v>
      </c>
    </row>
    <row r="2" spans="2:8" ht="28" customHeight="1" x14ac:dyDescent="0.3">
      <c r="B2" s="5" t="s">
        <v>1537</v>
      </c>
      <c r="C2" s="5"/>
      <c r="D2" s="5"/>
      <c r="E2" s="5"/>
      <c r="F2" s="5"/>
      <c r="G2" s="5"/>
      <c r="H2" s="5"/>
    </row>
    <row r="4" spans="2:8" ht="18" customHeight="1" x14ac:dyDescent="0.3">
      <c r="B4" s="6" t="s">
        <v>1538</v>
      </c>
      <c r="C4" s="6"/>
      <c r="D4" s="6"/>
      <c r="E4" s="6"/>
      <c r="F4" s="6"/>
      <c r="G4" s="6"/>
      <c r="H4" s="6"/>
    </row>
    <row r="5" spans="2:8" x14ac:dyDescent="0.3">
      <c r="B5" t="s">
        <v>1539</v>
      </c>
      <c r="E5" t="str">
        <f>_xlfn.XLOOKUP(Selected,tbl_Dim[display_name],tbl_Dim[municipality_id])</f>
        <v>fernie-c</v>
      </c>
    </row>
    <row r="6" spans="2:8" x14ac:dyDescent="0.3">
      <c r="B6" t="s">
        <v>1540</v>
      </c>
      <c r="E6" t="str">
        <f>_xlfn.XLOOKUP(SelId,tbl_Dim[municipality_id],tbl_Dim[type_name])</f>
        <v>City</v>
      </c>
    </row>
    <row r="7" spans="2:8" x14ac:dyDescent="0.3">
      <c r="B7" t="s">
        <v>1541</v>
      </c>
      <c r="E7" t="str">
        <f>_xlfn.XLOOKUP(SelId,tbl_Dim[municipality_id],tbl_Dim[regional_district])</f>
        <v>EKO</v>
      </c>
    </row>
    <row r="8" spans="2:8" x14ac:dyDescent="0.3">
      <c r="B8" t="s">
        <v>1542</v>
      </c>
      <c r="E8" t="str">
        <f>_xlfn.XLOOKUP(SelId,tbl_Dim[municipality_id],tbl_Dim[size_tier])</f>
        <v>2: 2,500 to 9,999</v>
      </c>
    </row>
    <row r="9" spans="2:8" x14ac:dyDescent="0.3">
      <c r="B9" t="s">
        <v>1543</v>
      </c>
      <c r="E9" t="str">
        <f>MID(SelTier,4,99)&amp;" residents"</f>
        <v>2,500 to 9,999 residents</v>
      </c>
    </row>
    <row r="10" spans="2:8" x14ac:dyDescent="0.3">
      <c r="B10" t="s">
        <v>1544</v>
      </c>
      <c r="E10">
        <f>COUNTIF(tbl_Peers[size_tier],SelTier)</f>
        <v>47</v>
      </c>
    </row>
    <row r="11" spans="2:8" x14ac:dyDescent="0.3">
      <c r="B11" t="s">
        <v>1545</v>
      </c>
      <c r="E11">
        <f>MAX(tbl_Year[year])</f>
        <v>2024</v>
      </c>
    </row>
    <row r="12" spans="2:8" x14ac:dyDescent="0.3">
      <c r="B12" t="s">
        <v>1546</v>
      </c>
      <c r="E12">
        <f>_xlfn.MAXIFS(tbl_Year[year],tbl_Year[municipality_id],SelId,tbl_Year[total_revenue],"&lt;&gt;")</f>
        <v>2024</v>
      </c>
    </row>
    <row r="15" spans="2:8" ht="18" customHeight="1" x14ac:dyDescent="0.3">
      <c r="B15" s="6" t="s">
        <v>1547</v>
      </c>
      <c r="C15" s="6"/>
      <c r="D15" s="6"/>
      <c r="E15" s="6"/>
      <c r="F15" s="6"/>
      <c r="G15" s="6"/>
      <c r="H15" s="6"/>
    </row>
    <row r="16" spans="2:8" x14ac:dyDescent="0.3">
      <c r="B16" t="str" cm="1">
        <f t="array" ref="B16:B176">_xlfn._xlws.SORT(_xlfn._xlws.FILTER(tbl_Dim[display_name],tbl_Dim[active]=TRUE))</f>
        <v>100 Mile House</v>
      </c>
    </row>
    <row r="17" spans="2:2" x14ac:dyDescent="0.3">
      <c r="B17" t="str">
        <v>Abbotsford</v>
      </c>
    </row>
    <row r="18" spans="2:2" x14ac:dyDescent="0.3">
      <c r="B18" t="str">
        <v>Alert Bay</v>
      </c>
    </row>
    <row r="19" spans="2:2" x14ac:dyDescent="0.3">
      <c r="B19" t="str">
        <v>Anmore</v>
      </c>
    </row>
    <row r="20" spans="2:2" x14ac:dyDescent="0.3">
      <c r="B20" t="str">
        <v>Armstrong</v>
      </c>
    </row>
    <row r="21" spans="2:2" x14ac:dyDescent="0.3">
      <c r="B21" t="str">
        <v>Ashcroft</v>
      </c>
    </row>
    <row r="22" spans="2:2" x14ac:dyDescent="0.3">
      <c r="B22" t="str">
        <v>Barriere</v>
      </c>
    </row>
    <row r="23" spans="2:2" x14ac:dyDescent="0.3">
      <c r="B23" t="str">
        <v>Belcarra</v>
      </c>
    </row>
    <row r="24" spans="2:2" x14ac:dyDescent="0.3">
      <c r="B24" t="str">
        <v>Bowen Island</v>
      </c>
    </row>
    <row r="25" spans="2:2" x14ac:dyDescent="0.3">
      <c r="B25" t="str">
        <v>Burnaby</v>
      </c>
    </row>
    <row r="26" spans="2:2" x14ac:dyDescent="0.3">
      <c r="B26" t="str">
        <v>Burns Lake</v>
      </c>
    </row>
    <row r="27" spans="2:2" x14ac:dyDescent="0.3">
      <c r="B27" t="str">
        <v>Cache Creek</v>
      </c>
    </row>
    <row r="28" spans="2:2" x14ac:dyDescent="0.3">
      <c r="B28" t="str">
        <v>Campbell River</v>
      </c>
    </row>
    <row r="29" spans="2:2" x14ac:dyDescent="0.3">
      <c r="B29" t="str">
        <v>Canal Flats</v>
      </c>
    </row>
    <row r="30" spans="2:2" x14ac:dyDescent="0.3">
      <c r="B30" t="str">
        <v>Castlegar</v>
      </c>
    </row>
    <row r="31" spans="2:2" x14ac:dyDescent="0.3">
      <c r="B31" t="str">
        <v>Central Saanich</v>
      </c>
    </row>
    <row r="32" spans="2:2" x14ac:dyDescent="0.3">
      <c r="B32" t="str">
        <v>Chase</v>
      </c>
    </row>
    <row r="33" spans="2:2" x14ac:dyDescent="0.3">
      <c r="B33" t="str">
        <v>Chetwynd</v>
      </c>
    </row>
    <row r="34" spans="2:2" x14ac:dyDescent="0.3">
      <c r="B34" t="str">
        <v>Chilliwack</v>
      </c>
    </row>
    <row r="35" spans="2:2" x14ac:dyDescent="0.3">
      <c r="B35" t="str">
        <v>Clearwater</v>
      </c>
    </row>
    <row r="36" spans="2:2" x14ac:dyDescent="0.3">
      <c r="B36" t="str">
        <v>Clinton</v>
      </c>
    </row>
    <row r="37" spans="2:2" x14ac:dyDescent="0.3">
      <c r="B37" t="str">
        <v>Coldstream</v>
      </c>
    </row>
    <row r="38" spans="2:2" x14ac:dyDescent="0.3">
      <c r="B38" t="str">
        <v>Colwood</v>
      </c>
    </row>
    <row r="39" spans="2:2" x14ac:dyDescent="0.3">
      <c r="B39" t="str">
        <v>Comox</v>
      </c>
    </row>
    <row r="40" spans="2:2" x14ac:dyDescent="0.3">
      <c r="B40" t="str">
        <v>Coquitlam</v>
      </c>
    </row>
    <row r="41" spans="2:2" x14ac:dyDescent="0.3">
      <c r="B41" t="str">
        <v>Courtenay</v>
      </c>
    </row>
    <row r="42" spans="2:2" x14ac:dyDescent="0.3">
      <c r="B42" t="str">
        <v>Cranbrook</v>
      </c>
    </row>
    <row r="43" spans="2:2" x14ac:dyDescent="0.3">
      <c r="B43" t="str">
        <v>Creston</v>
      </c>
    </row>
    <row r="44" spans="2:2" x14ac:dyDescent="0.3">
      <c r="B44" t="str">
        <v>Cumberland</v>
      </c>
    </row>
    <row r="45" spans="2:2" x14ac:dyDescent="0.3">
      <c r="B45" t="str">
        <v>Daajing Giids</v>
      </c>
    </row>
    <row r="46" spans="2:2" x14ac:dyDescent="0.3">
      <c r="B46" t="str">
        <v>Dawson Creek</v>
      </c>
    </row>
    <row r="47" spans="2:2" x14ac:dyDescent="0.3">
      <c r="B47" t="str">
        <v>Delta</v>
      </c>
    </row>
    <row r="48" spans="2:2" x14ac:dyDescent="0.3">
      <c r="B48" t="str">
        <v>Duncan</v>
      </c>
    </row>
    <row r="49" spans="2:2" x14ac:dyDescent="0.3">
      <c r="B49" t="str">
        <v>Elkford</v>
      </c>
    </row>
    <row r="50" spans="2:2" x14ac:dyDescent="0.3">
      <c r="B50" t="str">
        <v>Enderby</v>
      </c>
    </row>
    <row r="51" spans="2:2" x14ac:dyDescent="0.3">
      <c r="B51" t="str">
        <v>Esquimalt</v>
      </c>
    </row>
    <row r="52" spans="2:2" x14ac:dyDescent="0.3">
      <c r="B52" t="str">
        <v>Fernie</v>
      </c>
    </row>
    <row r="53" spans="2:2" x14ac:dyDescent="0.3">
      <c r="B53" t="str">
        <v>Fort St. James</v>
      </c>
    </row>
    <row r="54" spans="2:2" x14ac:dyDescent="0.3">
      <c r="B54" t="str">
        <v>Fort St. John</v>
      </c>
    </row>
    <row r="55" spans="2:2" x14ac:dyDescent="0.3">
      <c r="B55" t="str">
        <v>Fraser Lake</v>
      </c>
    </row>
    <row r="56" spans="2:2" x14ac:dyDescent="0.3">
      <c r="B56" t="str">
        <v>Fruitvale</v>
      </c>
    </row>
    <row r="57" spans="2:2" x14ac:dyDescent="0.3">
      <c r="B57" t="str">
        <v>Gibsons</v>
      </c>
    </row>
    <row r="58" spans="2:2" x14ac:dyDescent="0.3">
      <c r="B58" t="str">
        <v>Gold River</v>
      </c>
    </row>
    <row r="59" spans="2:2" x14ac:dyDescent="0.3">
      <c r="B59" t="str">
        <v>Golden</v>
      </c>
    </row>
    <row r="60" spans="2:2" x14ac:dyDescent="0.3">
      <c r="B60" t="str">
        <v>Grand Forks</v>
      </c>
    </row>
    <row r="61" spans="2:2" x14ac:dyDescent="0.3">
      <c r="B61" t="str">
        <v>Granisle</v>
      </c>
    </row>
    <row r="62" spans="2:2" x14ac:dyDescent="0.3">
      <c r="B62" t="str">
        <v>Greenwood</v>
      </c>
    </row>
    <row r="63" spans="2:2" x14ac:dyDescent="0.3">
      <c r="B63" t="str">
        <v>Harrison Hot Springs</v>
      </c>
    </row>
    <row r="64" spans="2:2" x14ac:dyDescent="0.3">
      <c r="B64" t="str">
        <v>Hazelton</v>
      </c>
    </row>
    <row r="65" spans="2:2" x14ac:dyDescent="0.3">
      <c r="B65" t="str">
        <v>Highlands</v>
      </c>
    </row>
    <row r="66" spans="2:2" x14ac:dyDescent="0.3">
      <c r="B66" t="str">
        <v>Hope</v>
      </c>
    </row>
    <row r="67" spans="2:2" x14ac:dyDescent="0.3">
      <c r="B67" t="str">
        <v>Houston</v>
      </c>
    </row>
    <row r="68" spans="2:2" x14ac:dyDescent="0.3">
      <c r="B68" t="str">
        <v>Hudson's Hope</v>
      </c>
    </row>
    <row r="69" spans="2:2" x14ac:dyDescent="0.3">
      <c r="B69" t="str">
        <v>Invermere</v>
      </c>
    </row>
    <row r="70" spans="2:2" x14ac:dyDescent="0.3">
      <c r="B70" t="str">
        <v>Kamloops</v>
      </c>
    </row>
    <row r="71" spans="2:2" x14ac:dyDescent="0.3">
      <c r="B71" t="str">
        <v>Kaslo</v>
      </c>
    </row>
    <row r="72" spans="2:2" x14ac:dyDescent="0.3">
      <c r="B72" t="str">
        <v>Kelowna</v>
      </c>
    </row>
    <row r="73" spans="2:2" x14ac:dyDescent="0.3">
      <c r="B73" t="str">
        <v>Kent</v>
      </c>
    </row>
    <row r="74" spans="2:2" x14ac:dyDescent="0.3">
      <c r="B74" t="str">
        <v>Keremeos</v>
      </c>
    </row>
    <row r="75" spans="2:2" x14ac:dyDescent="0.3">
      <c r="B75" t="str">
        <v>Kimberley</v>
      </c>
    </row>
    <row r="76" spans="2:2" x14ac:dyDescent="0.3">
      <c r="B76" t="str">
        <v>Kitimat</v>
      </c>
    </row>
    <row r="77" spans="2:2" x14ac:dyDescent="0.3">
      <c r="B77" t="str">
        <v>Ladysmith</v>
      </c>
    </row>
    <row r="78" spans="2:2" x14ac:dyDescent="0.3">
      <c r="B78" t="str">
        <v>Lake Country</v>
      </c>
    </row>
    <row r="79" spans="2:2" x14ac:dyDescent="0.3">
      <c r="B79" t="str">
        <v>Lake Cowichan</v>
      </c>
    </row>
    <row r="80" spans="2:2" x14ac:dyDescent="0.3">
      <c r="B80" t="str">
        <v>Langford</v>
      </c>
    </row>
    <row r="81" spans="2:2" x14ac:dyDescent="0.3">
      <c r="B81" t="str">
        <v>Langley (City)</v>
      </c>
    </row>
    <row r="82" spans="2:2" x14ac:dyDescent="0.3">
      <c r="B82" t="str">
        <v>Langley (District)</v>
      </c>
    </row>
    <row r="83" spans="2:2" x14ac:dyDescent="0.3">
      <c r="B83" t="str">
        <v>Lantzville</v>
      </c>
    </row>
    <row r="84" spans="2:2" x14ac:dyDescent="0.3">
      <c r="B84" t="str">
        <v>Lillooet</v>
      </c>
    </row>
    <row r="85" spans="2:2" x14ac:dyDescent="0.3">
      <c r="B85" t="str">
        <v>Lions Bay</v>
      </c>
    </row>
    <row r="86" spans="2:2" x14ac:dyDescent="0.3">
      <c r="B86" t="str">
        <v>Logan Lake</v>
      </c>
    </row>
    <row r="87" spans="2:2" x14ac:dyDescent="0.3">
      <c r="B87" t="str">
        <v>Lumby</v>
      </c>
    </row>
    <row r="88" spans="2:2" x14ac:dyDescent="0.3">
      <c r="B88" t="str">
        <v>Lytton</v>
      </c>
    </row>
    <row r="89" spans="2:2" x14ac:dyDescent="0.3">
      <c r="B89" t="str">
        <v>Mackenzie</v>
      </c>
    </row>
    <row r="90" spans="2:2" x14ac:dyDescent="0.3">
      <c r="B90" t="str">
        <v>Maple Ridge</v>
      </c>
    </row>
    <row r="91" spans="2:2" x14ac:dyDescent="0.3">
      <c r="B91" t="str">
        <v>Masset</v>
      </c>
    </row>
    <row r="92" spans="2:2" x14ac:dyDescent="0.3">
      <c r="B92" t="str">
        <v>McBride</v>
      </c>
    </row>
    <row r="93" spans="2:2" x14ac:dyDescent="0.3">
      <c r="B93" t="str">
        <v>Merritt</v>
      </c>
    </row>
    <row r="94" spans="2:2" x14ac:dyDescent="0.3">
      <c r="B94" t="str">
        <v>Metchosin</v>
      </c>
    </row>
    <row r="95" spans="2:2" x14ac:dyDescent="0.3">
      <c r="B95" t="str">
        <v>Midway</v>
      </c>
    </row>
    <row r="96" spans="2:2" x14ac:dyDescent="0.3">
      <c r="B96" t="str">
        <v>Mission</v>
      </c>
    </row>
    <row r="97" spans="2:2" x14ac:dyDescent="0.3">
      <c r="B97" t="str">
        <v>Montrose</v>
      </c>
    </row>
    <row r="98" spans="2:2" x14ac:dyDescent="0.3">
      <c r="B98" t="str">
        <v>Nakusp</v>
      </c>
    </row>
    <row r="99" spans="2:2" x14ac:dyDescent="0.3">
      <c r="B99" t="str">
        <v>Nanaimo</v>
      </c>
    </row>
    <row r="100" spans="2:2" x14ac:dyDescent="0.3">
      <c r="B100" t="str">
        <v>Nelson</v>
      </c>
    </row>
    <row r="101" spans="2:2" x14ac:dyDescent="0.3">
      <c r="B101" t="str">
        <v>New Denver</v>
      </c>
    </row>
    <row r="102" spans="2:2" x14ac:dyDescent="0.3">
      <c r="B102" t="str">
        <v>New Hazelton</v>
      </c>
    </row>
    <row r="103" spans="2:2" x14ac:dyDescent="0.3">
      <c r="B103" t="str">
        <v>New Westminster</v>
      </c>
    </row>
    <row r="104" spans="2:2" x14ac:dyDescent="0.3">
      <c r="B104" t="str">
        <v>North Cowichan</v>
      </c>
    </row>
    <row r="105" spans="2:2" x14ac:dyDescent="0.3">
      <c r="B105" t="str">
        <v>North Saanich</v>
      </c>
    </row>
    <row r="106" spans="2:2" x14ac:dyDescent="0.3">
      <c r="B106" t="str">
        <v>North Vancouver (City)</v>
      </c>
    </row>
    <row r="107" spans="2:2" x14ac:dyDescent="0.3">
      <c r="B107" t="str">
        <v>North Vancouver (District)</v>
      </c>
    </row>
    <row r="108" spans="2:2" x14ac:dyDescent="0.3">
      <c r="B108" t="str">
        <v>Northern Rockies</v>
      </c>
    </row>
    <row r="109" spans="2:2" x14ac:dyDescent="0.3">
      <c r="B109" t="str">
        <v>Oak Bay</v>
      </c>
    </row>
    <row r="110" spans="2:2" x14ac:dyDescent="0.3">
      <c r="B110" t="str">
        <v>Oliver</v>
      </c>
    </row>
    <row r="111" spans="2:2" x14ac:dyDescent="0.3">
      <c r="B111" t="str">
        <v>Osoyoos</v>
      </c>
    </row>
    <row r="112" spans="2:2" x14ac:dyDescent="0.3">
      <c r="B112" t="str">
        <v>Parksville</v>
      </c>
    </row>
    <row r="113" spans="2:2" x14ac:dyDescent="0.3">
      <c r="B113" t="str">
        <v>Peachland</v>
      </c>
    </row>
    <row r="114" spans="2:2" x14ac:dyDescent="0.3">
      <c r="B114" t="str">
        <v>Pemberton</v>
      </c>
    </row>
    <row r="115" spans="2:2" x14ac:dyDescent="0.3">
      <c r="B115" t="str">
        <v>Penticton</v>
      </c>
    </row>
    <row r="116" spans="2:2" x14ac:dyDescent="0.3">
      <c r="B116" t="str">
        <v>Pitt Meadows</v>
      </c>
    </row>
    <row r="117" spans="2:2" x14ac:dyDescent="0.3">
      <c r="B117" t="str">
        <v>Port Alberni</v>
      </c>
    </row>
    <row r="118" spans="2:2" x14ac:dyDescent="0.3">
      <c r="B118" t="str">
        <v>Port Alice</v>
      </c>
    </row>
    <row r="119" spans="2:2" x14ac:dyDescent="0.3">
      <c r="B119" t="str">
        <v>Port Clements</v>
      </c>
    </row>
    <row r="120" spans="2:2" x14ac:dyDescent="0.3">
      <c r="B120" t="str">
        <v>Port Coquitlam</v>
      </c>
    </row>
    <row r="121" spans="2:2" x14ac:dyDescent="0.3">
      <c r="B121" t="str">
        <v>Port Edward</v>
      </c>
    </row>
    <row r="122" spans="2:2" x14ac:dyDescent="0.3">
      <c r="B122" t="str">
        <v>Port Hardy</v>
      </c>
    </row>
    <row r="123" spans="2:2" x14ac:dyDescent="0.3">
      <c r="B123" t="str">
        <v>Port McNeill</v>
      </c>
    </row>
    <row r="124" spans="2:2" x14ac:dyDescent="0.3">
      <c r="B124" t="str">
        <v>Port Moody</v>
      </c>
    </row>
    <row r="125" spans="2:2" x14ac:dyDescent="0.3">
      <c r="B125" t="str">
        <v>Pouce Coupe</v>
      </c>
    </row>
    <row r="126" spans="2:2" x14ac:dyDescent="0.3">
      <c r="B126" t="str">
        <v>Powell River</v>
      </c>
    </row>
    <row r="127" spans="2:2" x14ac:dyDescent="0.3">
      <c r="B127" t="str">
        <v>Prince George</v>
      </c>
    </row>
    <row r="128" spans="2:2" x14ac:dyDescent="0.3">
      <c r="B128" t="str">
        <v>Prince Rupert</v>
      </c>
    </row>
    <row r="129" spans="2:2" x14ac:dyDescent="0.3">
      <c r="B129" t="str">
        <v>Princeton</v>
      </c>
    </row>
    <row r="130" spans="2:2" x14ac:dyDescent="0.3">
      <c r="B130" t="str">
        <v>Qualicum Beach</v>
      </c>
    </row>
    <row r="131" spans="2:2" x14ac:dyDescent="0.3">
      <c r="B131" t="str">
        <v>Quesnel</v>
      </c>
    </row>
    <row r="132" spans="2:2" x14ac:dyDescent="0.3">
      <c r="B132" t="str">
        <v>Radium Hot Springs</v>
      </c>
    </row>
    <row r="133" spans="2:2" x14ac:dyDescent="0.3">
      <c r="B133" t="str">
        <v>Revelstoke</v>
      </c>
    </row>
    <row r="134" spans="2:2" x14ac:dyDescent="0.3">
      <c r="B134" t="str">
        <v>Richmond</v>
      </c>
    </row>
    <row r="135" spans="2:2" x14ac:dyDescent="0.3">
      <c r="B135" t="str">
        <v>Rossland</v>
      </c>
    </row>
    <row r="136" spans="2:2" x14ac:dyDescent="0.3">
      <c r="B136" t="str">
        <v>Saanich</v>
      </c>
    </row>
    <row r="137" spans="2:2" x14ac:dyDescent="0.3">
      <c r="B137" t="str">
        <v>Salmo</v>
      </c>
    </row>
    <row r="138" spans="2:2" x14ac:dyDescent="0.3">
      <c r="B138" t="str">
        <v>Salmon Arm</v>
      </c>
    </row>
    <row r="139" spans="2:2" x14ac:dyDescent="0.3">
      <c r="B139" t="str">
        <v>Sayward</v>
      </c>
    </row>
    <row r="140" spans="2:2" x14ac:dyDescent="0.3">
      <c r="B140" t="str">
        <v>Sechelt</v>
      </c>
    </row>
    <row r="141" spans="2:2" x14ac:dyDescent="0.3">
      <c r="B141" t="str">
        <v>shíshálh Nation Government District</v>
      </c>
    </row>
    <row r="142" spans="2:2" x14ac:dyDescent="0.3">
      <c r="B142" t="str">
        <v>Sicamous</v>
      </c>
    </row>
    <row r="143" spans="2:2" x14ac:dyDescent="0.3">
      <c r="B143" t="str">
        <v>Sidney</v>
      </c>
    </row>
    <row r="144" spans="2:2" x14ac:dyDescent="0.3">
      <c r="B144" t="str">
        <v>Silverton</v>
      </c>
    </row>
    <row r="145" spans="2:2" x14ac:dyDescent="0.3">
      <c r="B145" t="str">
        <v>Slocan</v>
      </c>
    </row>
    <row r="146" spans="2:2" x14ac:dyDescent="0.3">
      <c r="B146" t="str">
        <v>Smithers</v>
      </c>
    </row>
    <row r="147" spans="2:2" x14ac:dyDescent="0.3">
      <c r="B147" t="str">
        <v>Sooke</v>
      </c>
    </row>
    <row r="148" spans="2:2" x14ac:dyDescent="0.3">
      <c r="B148" t="str">
        <v>Spallumcheen</v>
      </c>
    </row>
    <row r="149" spans="2:2" x14ac:dyDescent="0.3">
      <c r="B149" t="str">
        <v>Sparwood</v>
      </c>
    </row>
    <row r="150" spans="2:2" x14ac:dyDescent="0.3">
      <c r="B150" t="str">
        <v>Squamish</v>
      </c>
    </row>
    <row r="151" spans="2:2" x14ac:dyDescent="0.3">
      <c r="B151" t="str">
        <v>Stewart</v>
      </c>
    </row>
    <row r="152" spans="2:2" x14ac:dyDescent="0.3">
      <c r="B152" t="str">
        <v>Summerland</v>
      </c>
    </row>
    <row r="153" spans="2:2" x14ac:dyDescent="0.3">
      <c r="B153" t="str">
        <v>Sun Peaks</v>
      </c>
    </row>
    <row r="154" spans="2:2" x14ac:dyDescent="0.3">
      <c r="B154" t="str">
        <v>Surrey</v>
      </c>
    </row>
    <row r="155" spans="2:2" x14ac:dyDescent="0.3">
      <c r="B155" t="str">
        <v>Tahsis</v>
      </c>
    </row>
    <row r="156" spans="2:2" x14ac:dyDescent="0.3">
      <c r="B156" t="str">
        <v>Taylor</v>
      </c>
    </row>
    <row r="157" spans="2:2" x14ac:dyDescent="0.3">
      <c r="B157" t="str">
        <v>Telkwa</v>
      </c>
    </row>
    <row r="158" spans="2:2" x14ac:dyDescent="0.3">
      <c r="B158" t="str">
        <v>Terrace</v>
      </c>
    </row>
    <row r="159" spans="2:2" x14ac:dyDescent="0.3">
      <c r="B159" t="str">
        <v>Tofino</v>
      </c>
    </row>
    <row r="160" spans="2:2" x14ac:dyDescent="0.3">
      <c r="B160" t="str">
        <v>Trail</v>
      </c>
    </row>
    <row r="161" spans="2:2" x14ac:dyDescent="0.3">
      <c r="B161" t="str">
        <v>Tumbler Ridge</v>
      </c>
    </row>
    <row r="162" spans="2:2" x14ac:dyDescent="0.3">
      <c r="B162" t="str">
        <v>Ucluelet</v>
      </c>
    </row>
    <row r="163" spans="2:2" x14ac:dyDescent="0.3">
      <c r="B163" t="str">
        <v>Valemount</v>
      </c>
    </row>
    <row r="164" spans="2:2" x14ac:dyDescent="0.3">
      <c r="B164" t="str">
        <v>Vancouver</v>
      </c>
    </row>
    <row r="165" spans="2:2" x14ac:dyDescent="0.3">
      <c r="B165" t="str">
        <v>Vanderhoof</v>
      </c>
    </row>
    <row r="166" spans="2:2" x14ac:dyDescent="0.3">
      <c r="B166" t="str">
        <v>Vernon</v>
      </c>
    </row>
    <row r="167" spans="2:2" x14ac:dyDescent="0.3">
      <c r="B167" t="str">
        <v>Victoria</v>
      </c>
    </row>
    <row r="168" spans="2:2" x14ac:dyDescent="0.3">
      <c r="B168" t="str">
        <v>View Royal</v>
      </c>
    </row>
    <row r="169" spans="2:2" x14ac:dyDescent="0.3">
      <c r="B169" t="str">
        <v>Warfield</v>
      </c>
    </row>
    <row r="170" spans="2:2" x14ac:dyDescent="0.3">
      <c r="B170" t="str">
        <v>Wells</v>
      </c>
    </row>
    <row r="171" spans="2:2" x14ac:dyDescent="0.3">
      <c r="B171" t="str">
        <v>West Kelowna</v>
      </c>
    </row>
    <row r="172" spans="2:2" x14ac:dyDescent="0.3">
      <c r="B172" t="str">
        <v>West Vancouver</v>
      </c>
    </row>
    <row r="173" spans="2:2" x14ac:dyDescent="0.3">
      <c r="B173" t="str">
        <v>Whistler</v>
      </c>
    </row>
    <row r="174" spans="2:2" x14ac:dyDescent="0.3">
      <c r="B174" t="str">
        <v>White Rock</v>
      </c>
    </row>
    <row r="175" spans="2:2" x14ac:dyDescent="0.3">
      <c r="B175" t="str">
        <v>Williams Lake</v>
      </c>
    </row>
    <row r="176" spans="2:2" x14ac:dyDescent="0.3">
      <c r="B176" t="str">
        <v>Zeballos</v>
      </c>
    </row>
  </sheetData>
  <mergeCells count="1">
    <mergeCell ref="B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BBAD-1149-4BFD-AFAE-248AD45D00D0}">
  <sheetPr>
    <tabColor rgb="FF98A2B3"/>
  </sheetPr>
  <dimension ref="B1:I15"/>
  <sheetViews>
    <sheetView zoomScale="90" zoomScaleNormal="90" workbookViewId="0"/>
  </sheetViews>
  <sheetFormatPr defaultRowHeight="13" x14ac:dyDescent="0.3"/>
  <cols>
    <col min="1" max="1" width="2.69921875" customWidth="1"/>
    <col min="2" max="2" width="24.796875" bestFit="1" customWidth="1"/>
    <col min="3" max="3" width="15.296875" bestFit="1" customWidth="1"/>
    <col min="4" max="4" width="15.59765625" bestFit="1" customWidth="1"/>
    <col min="5" max="5" width="25.8984375" bestFit="1" customWidth="1"/>
    <col min="6" max="6" width="11.19921875" bestFit="1" customWidth="1"/>
    <col min="7" max="7" width="19.3984375" bestFit="1" customWidth="1"/>
    <col min="8" max="8" width="24.59765625" bestFit="1" customWidth="1"/>
    <col min="9" max="9" width="18.5" bestFit="1" customWidth="1"/>
  </cols>
  <sheetData>
    <row r="1" spans="2:9" ht="30" customHeight="1" x14ac:dyDescent="0.55000000000000004">
      <c r="B1" s="1" t="s">
        <v>1548</v>
      </c>
    </row>
    <row r="2" spans="2:9" x14ac:dyDescent="0.3">
      <c r="B2" s="2" t="s">
        <v>1549</v>
      </c>
    </row>
    <row r="4" spans="2:9" x14ac:dyDescent="0.3">
      <c r="B4" t="s">
        <v>1439</v>
      </c>
      <c r="C4" t="s">
        <v>1516</v>
      </c>
      <c r="D4" t="s">
        <v>1440</v>
      </c>
      <c r="E4" t="s">
        <v>1441</v>
      </c>
      <c r="F4" t="s">
        <v>1443</v>
      </c>
      <c r="G4" t="s">
        <v>444</v>
      </c>
      <c r="H4" t="s">
        <v>1550</v>
      </c>
      <c r="I4" t="s">
        <v>1551</v>
      </c>
    </row>
    <row r="5" spans="2:9" x14ac:dyDescent="0.3">
      <c r="B5" t="s">
        <v>1456</v>
      </c>
      <c r="C5">
        <v>142</v>
      </c>
      <c r="D5">
        <v>24416364753</v>
      </c>
      <c r="E5">
        <v>10479619816</v>
      </c>
      <c r="F5">
        <v>904174008</v>
      </c>
      <c r="G5">
        <v>52712505288</v>
      </c>
      <c r="H5">
        <v>15933245087</v>
      </c>
      <c r="I5">
        <v>0.30226689093882247</v>
      </c>
    </row>
    <row r="6" spans="2:9" x14ac:dyDescent="0.3">
      <c r="B6" t="s">
        <v>1455</v>
      </c>
      <c r="C6">
        <v>141</v>
      </c>
      <c r="D6">
        <v>9199695058</v>
      </c>
      <c r="E6">
        <v>3288816742</v>
      </c>
      <c r="F6">
        <v>330647754</v>
      </c>
      <c r="G6">
        <v>28226605636</v>
      </c>
      <c r="H6">
        <v>17981387097</v>
      </c>
      <c r="I6">
        <v>0.63703682011508589</v>
      </c>
    </row>
    <row r="7" spans="2:9" x14ac:dyDescent="0.3">
      <c r="B7" t="s">
        <v>1446</v>
      </c>
      <c r="C7">
        <v>148</v>
      </c>
      <c r="D7">
        <v>12244523376</v>
      </c>
      <c r="E7">
        <v>4908761813</v>
      </c>
      <c r="F7">
        <v>818070277</v>
      </c>
      <c r="G7">
        <v>27809392162</v>
      </c>
      <c r="H7">
        <v>10354779666</v>
      </c>
      <c r="I7">
        <v>0.37234829174544976</v>
      </c>
    </row>
    <row r="8" spans="2:9" x14ac:dyDescent="0.3">
      <c r="B8" t="s">
        <v>1457</v>
      </c>
      <c r="C8">
        <v>137</v>
      </c>
      <c r="D8">
        <v>8972522524</v>
      </c>
      <c r="E8">
        <v>2965432086</v>
      </c>
      <c r="F8">
        <v>289316424</v>
      </c>
      <c r="G8">
        <v>25154476734</v>
      </c>
      <c r="H8">
        <v>14026637626</v>
      </c>
      <c r="I8">
        <v>0.55761993279871813</v>
      </c>
    </row>
    <row r="9" spans="2:9" x14ac:dyDescent="0.3">
      <c r="B9" t="s">
        <v>1448</v>
      </c>
      <c r="C9">
        <v>106</v>
      </c>
      <c r="D9">
        <v>6992161862</v>
      </c>
      <c r="E9">
        <v>2469216707</v>
      </c>
      <c r="F9">
        <v>195350093</v>
      </c>
      <c r="G9">
        <v>20344184181</v>
      </c>
      <c r="H9">
        <v>10761259795</v>
      </c>
      <c r="I9">
        <v>0.52896000642042162</v>
      </c>
    </row>
    <row r="10" spans="2:9" x14ac:dyDescent="0.3">
      <c r="B10" t="s">
        <v>1450</v>
      </c>
      <c r="C10">
        <v>155</v>
      </c>
      <c r="D10">
        <v>17614100782</v>
      </c>
      <c r="F10">
        <v>965327404</v>
      </c>
      <c r="G10">
        <v>17614100782</v>
      </c>
    </row>
    <row r="11" spans="2:9" x14ac:dyDescent="0.3">
      <c r="B11" t="s">
        <v>1454</v>
      </c>
      <c r="C11">
        <v>113</v>
      </c>
      <c r="D11">
        <v>3001023607</v>
      </c>
      <c r="E11">
        <v>1471653398</v>
      </c>
      <c r="F11">
        <v>174327733</v>
      </c>
      <c r="G11">
        <v>7980742139</v>
      </c>
      <c r="H11">
        <v>3533176939</v>
      </c>
      <c r="I11">
        <v>0.44271283014322688</v>
      </c>
    </row>
    <row r="12" spans="2:9" x14ac:dyDescent="0.3">
      <c r="B12" t="s">
        <v>1449</v>
      </c>
      <c r="C12">
        <v>146</v>
      </c>
      <c r="D12">
        <v>3129118191</v>
      </c>
      <c r="E12">
        <v>1848777585</v>
      </c>
      <c r="F12">
        <v>311009029</v>
      </c>
      <c r="G12">
        <v>3534387202</v>
      </c>
      <c r="H12">
        <v>1660580766</v>
      </c>
      <c r="I12">
        <v>0.46983555312228636</v>
      </c>
    </row>
    <row r="13" spans="2:9" x14ac:dyDescent="0.3">
      <c r="B13" t="s">
        <v>1458</v>
      </c>
      <c r="C13">
        <v>133</v>
      </c>
      <c r="D13">
        <v>3103290401</v>
      </c>
      <c r="F13">
        <v>843987657</v>
      </c>
      <c r="G13">
        <v>3103290401</v>
      </c>
    </row>
    <row r="14" spans="2:9" x14ac:dyDescent="0.3">
      <c r="B14" t="s">
        <v>1453</v>
      </c>
      <c r="C14">
        <v>83</v>
      </c>
      <c r="D14">
        <v>2402746493</v>
      </c>
      <c r="E14">
        <v>1423394764</v>
      </c>
      <c r="F14">
        <v>196053346</v>
      </c>
      <c r="G14">
        <v>2645878274</v>
      </c>
    </row>
    <row r="15" spans="2:9" x14ac:dyDescent="0.3">
      <c r="B15" t="s">
        <v>1452</v>
      </c>
      <c r="C15">
        <v>44</v>
      </c>
      <c r="D15">
        <v>1309859387</v>
      </c>
      <c r="E15">
        <v>516033120</v>
      </c>
      <c r="F15">
        <v>74050737</v>
      </c>
      <c r="G15">
        <v>1988233573</v>
      </c>
      <c r="H15">
        <v>762680949</v>
      </c>
      <c r="I15">
        <v>0.38359725907314213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9E01-BC5C-4815-9E01-FEFE2E21D1DC}">
  <sheetPr>
    <tabColor rgb="FF98A2B3"/>
  </sheetPr>
  <dimension ref="B1:H9"/>
  <sheetViews>
    <sheetView zoomScale="90" zoomScaleNormal="90" workbookViewId="0"/>
  </sheetViews>
  <sheetFormatPr defaultRowHeight="13" x14ac:dyDescent="0.3"/>
  <cols>
    <col min="1" max="1" width="2.69921875" customWidth="1"/>
    <col min="2" max="2" width="17.3984375" bestFit="1" customWidth="1"/>
    <col min="3" max="3" width="15.296875" bestFit="1" customWidth="1"/>
    <col min="4" max="4" width="19.69921875" bestFit="1" customWidth="1"/>
    <col min="5" max="5" width="27.19921875" bestFit="1" customWidth="1"/>
    <col min="6" max="6" width="19.19921875" bestFit="1" customWidth="1"/>
    <col min="7" max="7" width="26.3984375" bestFit="1" customWidth="1"/>
    <col min="8" max="8" width="27.8984375" bestFit="1" customWidth="1"/>
  </cols>
  <sheetData>
    <row r="1" spans="2:8" ht="30" customHeight="1" x14ac:dyDescent="0.55000000000000004">
      <c r="B1" s="1" t="s">
        <v>1552</v>
      </c>
    </row>
    <row r="2" spans="2:8" x14ac:dyDescent="0.3">
      <c r="B2" s="2" t="s">
        <v>1549</v>
      </c>
    </row>
    <row r="4" spans="2:8" x14ac:dyDescent="0.3">
      <c r="B4" t="s">
        <v>16</v>
      </c>
      <c r="C4" t="s">
        <v>1516</v>
      </c>
      <c r="D4" t="s">
        <v>1553</v>
      </c>
      <c r="E4" t="s">
        <v>1554</v>
      </c>
      <c r="F4" t="s">
        <v>1523</v>
      </c>
      <c r="G4" t="s">
        <v>1555</v>
      </c>
      <c r="H4" t="s">
        <v>1524</v>
      </c>
    </row>
    <row r="5" spans="2:8" x14ac:dyDescent="0.3">
      <c r="B5" t="s">
        <v>23</v>
      </c>
      <c r="C5">
        <v>54</v>
      </c>
      <c r="D5">
        <v>1028.5</v>
      </c>
      <c r="E5">
        <v>5271.4077009906105</v>
      </c>
      <c r="F5">
        <v>6.5970871072232123E-2</v>
      </c>
      <c r="G5">
        <v>0.83632373561476825</v>
      </c>
      <c r="H5">
        <v>3318</v>
      </c>
    </row>
    <row r="6" spans="2:8" x14ac:dyDescent="0.3">
      <c r="B6" t="s">
        <v>39</v>
      </c>
      <c r="C6">
        <v>47</v>
      </c>
      <c r="D6">
        <v>4552</v>
      </c>
      <c r="E6">
        <v>3327.8780362021444</v>
      </c>
      <c r="F6">
        <v>0.15427954880170608</v>
      </c>
      <c r="G6">
        <v>1.059991852729802</v>
      </c>
      <c r="H6">
        <v>4506.5</v>
      </c>
    </row>
    <row r="7" spans="2:8" x14ac:dyDescent="0.3">
      <c r="B7" t="s">
        <v>62</v>
      </c>
      <c r="C7">
        <v>39</v>
      </c>
      <c r="D7">
        <v>19703</v>
      </c>
      <c r="E7">
        <v>2840.5936120734659</v>
      </c>
      <c r="F7">
        <v>0.11883209039597999</v>
      </c>
      <c r="G7">
        <v>1.0106314937772813</v>
      </c>
      <c r="H7">
        <v>5439</v>
      </c>
    </row>
    <row r="8" spans="2:8" x14ac:dyDescent="0.3">
      <c r="B8" t="s">
        <v>79</v>
      </c>
      <c r="C8">
        <v>14</v>
      </c>
      <c r="D8">
        <v>99894</v>
      </c>
      <c r="E8">
        <v>2808.7201780959463</v>
      </c>
      <c r="F8">
        <v>0.11213996747458171</v>
      </c>
      <c r="G8">
        <v>0.99321574751562758</v>
      </c>
      <c r="H8">
        <v>6472.5</v>
      </c>
    </row>
    <row r="9" spans="2:8" x14ac:dyDescent="0.3">
      <c r="B9" t="s">
        <v>29</v>
      </c>
      <c r="C9">
        <v>7</v>
      </c>
      <c r="D9">
        <v>229781</v>
      </c>
      <c r="E9">
        <v>3528.9331352154531</v>
      </c>
      <c r="F9">
        <v>7.5532022052612502E-2</v>
      </c>
      <c r="G9">
        <v>1.3761059216214269</v>
      </c>
      <c r="H9">
        <v>7327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8615B-23C9-4E43-A1B6-2BAB88E2DE70}">
  <sheetPr>
    <tabColor rgb="FF98A2B3"/>
  </sheetPr>
  <dimension ref="B1:BW972"/>
  <sheetViews>
    <sheetView zoomScale="90" zoomScaleNormal="90" workbookViewId="0"/>
  </sheetViews>
  <sheetFormatPr defaultRowHeight="13" x14ac:dyDescent="0.3"/>
  <cols>
    <col min="2" max="2" width="15.8984375" customWidth="1"/>
    <col min="4" max="4" width="17.8984375" customWidth="1"/>
    <col min="5" max="5" width="12.09765625" customWidth="1"/>
    <col min="6" max="6" width="21.296875" customWidth="1"/>
    <col min="7" max="7" width="20" customWidth="1"/>
    <col min="8" max="8" width="14.3984375" customWidth="1"/>
    <col min="9" max="9" width="9.796875" customWidth="1"/>
    <col min="10" max="10" width="16.59765625" customWidth="1"/>
    <col min="11" max="11" width="21.296875" customWidth="1"/>
    <col min="12" max="12" width="19.3984375" customWidth="1"/>
    <col min="13" max="13" width="23.3984375" customWidth="1"/>
    <col min="14" max="14" width="20.69921875" customWidth="1"/>
    <col min="15" max="15" width="15.5" customWidth="1"/>
    <col min="16" max="16" width="13.5" customWidth="1"/>
    <col min="17" max="17" width="15.796875" customWidth="1"/>
    <col min="18" max="18" width="20" customWidth="1"/>
    <col min="19" max="19" width="19.19921875" customWidth="1"/>
    <col min="20" max="20" width="15" customWidth="1"/>
    <col min="21" max="21" width="17.19921875" customWidth="1"/>
    <col min="22" max="22" width="15.5" customWidth="1"/>
    <col min="23" max="23" width="15.796875" customWidth="1"/>
    <col min="24" max="24" width="16" customWidth="1"/>
    <col min="25" max="25" width="19.796875" customWidth="1"/>
    <col min="26" max="26" width="22.09765625" customWidth="1"/>
    <col min="27" max="27" width="21" customWidth="1"/>
    <col min="28" max="28" width="15.19921875" customWidth="1"/>
    <col min="29" max="29" width="20" customWidth="1"/>
    <col min="30" max="30" width="21.19921875" customWidth="1"/>
    <col min="31" max="31" width="24.59765625" customWidth="1"/>
    <col min="32" max="32" width="18.3984375" customWidth="1"/>
    <col min="33" max="33" width="18.296875" customWidth="1"/>
    <col min="34" max="34" width="15.8984375" customWidth="1"/>
    <col min="35" max="35" width="13.19921875" customWidth="1"/>
    <col min="36" max="36" width="13.09765625" customWidth="1"/>
    <col min="37" max="37" width="17.296875" customWidth="1"/>
    <col min="38" max="38" width="17.5" customWidth="1"/>
    <col min="39" max="39" width="22" customWidth="1"/>
    <col min="40" max="40" width="19.5" customWidth="1"/>
    <col min="41" max="41" width="18.5" customWidth="1"/>
    <col min="42" max="42" width="16.09765625" customWidth="1"/>
    <col min="43" max="44" width="22.69921875" customWidth="1"/>
    <col min="45" max="45" width="23.3984375" customWidth="1"/>
    <col min="46" max="46" width="13.5" customWidth="1"/>
    <col min="47" max="47" width="20.69921875" customWidth="1"/>
    <col min="48" max="48" width="20.09765625" customWidth="1"/>
    <col min="49" max="49" width="10" customWidth="1"/>
    <col min="50" max="50" width="19.3984375" customWidth="1"/>
    <col min="51" max="51" width="14.296875" customWidth="1"/>
    <col min="52" max="52" width="17.69921875" customWidth="1"/>
    <col min="53" max="53" width="19" customWidth="1"/>
    <col min="54" max="54" width="25.296875" customWidth="1"/>
    <col min="55" max="55" width="15.09765625" customWidth="1"/>
    <col min="56" max="56" width="18.59765625" customWidth="1"/>
    <col min="57" max="57" width="14" customWidth="1"/>
    <col min="58" max="58" width="11.69921875" customWidth="1"/>
    <col min="59" max="59" width="18.296875" customWidth="1"/>
    <col min="60" max="60" width="26.09765625" customWidth="1"/>
    <col min="61" max="61" width="23.8984375" customWidth="1"/>
    <col min="62" max="62" width="20.3984375" customWidth="1"/>
    <col min="63" max="63" width="19.3984375" customWidth="1"/>
    <col min="64" max="64" width="18.5" customWidth="1"/>
    <col min="65" max="65" width="14.796875" customWidth="1"/>
    <col min="66" max="66" width="18.69921875" customWidth="1"/>
    <col min="67" max="67" width="20.19921875" customWidth="1"/>
    <col min="68" max="68" width="23.59765625" customWidth="1"/>
    <col min="69" max="69" width="22.8984375" customWidth="1"/>
    <col min="70" max="70" width="19.5" customWidth="1"/>
    <col min="71" max="71" width="20.59765625" customWidth="1"/>
    <col min="72" max="72" width="24.3984375" customWidth="1"/>
    <col min="73" max="73" width="16.5" customWidth="1"/>
    <col min="74" max="74" width="19.796875" customWidth="1"/>
    <col min="75" max="75" width="28.59765625" customWidth="1"/>
  </cols>
  <sheetData>
    <row r="1" spans="2:75" ht="30" customHeight="1" x14ac:dyDescent="0.55000000000000004">
      <c r="B1" s="1" t="s">
        <v>0</v>
      </c>
    </row>
    <row r="2" spans="2:75" x14ac:dyDescent="0.3">
      <c r="B2" s="2" t="s">
        <v>1</v>
      </c>
    </row>
    <row r="4" spans="2:75" x14ac:dyDescent="0.3">
      <c r="B4" s="3" t="s">
        <v>6</v>
      </c>
      <c r="C4" s="3" t="s">
        <v>394</v>
      </c>
      <c r="D4" s="3" t="s">
        <v>395</v>
      </c>
      <c r="E4" s="3" t="s">
        <v>396</v>
      </c>
      <c r="F4" s="3" t="s">
        <v>397</v>
      </c>
      <c r="G4" s="3" t="s">
        <v>398</v>
      </c>
      <c r="H4" s="3" t="s">
        <v>399</v>
      </c>
      <c r="I4" s="3" t="s">
        <v>400</v>
      </c>
      <c r="J4" s="3" t="s">
        <v>401</v>
      </c>
      <c r="K4" s="3" t="s">
        <v>402</v>
      </c>
      <c r="L4" s="3" t="s">
        <v>403</v>
      </c>
      <c r="M4" s="3" t="s">
        <v>404</v>
      </c>
      <c r="N4" s="3" t="s">
        <v>405</v>
      </c>
      <c r="O4" s="3" t="s">
        <v>406</v>
      </c>
      <c r="P4" s="3" t="s">
        <v>407</v>
      </c>
      <c r="Q4" s="3" t="s">
        <v>408</v>
      </c>
      <c r="R4" s="3" t="s">
        <v>409</v>
      </c>
      <c r="S4" s="3" t="s">
        <v>410</v>
      </c>
      <c r="T4" s="3" t="s">
        <v>411</v>
      </c>
      <c r="U4" s="3" t="s">
        <v>412</v>
      </c>
      <c r="V4" s="3" t="s">
        <v>413</v>
      </c>
      <c r="W4" s="3" t="s">
        <v>414</v>
      </c>
      <c r="X4" s="3" t="s">
        <v>415</v>
      </c>
      <c r="Y4" s="3" t="s">
        <v>416</v>
      </c>
      <c r="Z4" s="3" t="s">
        <v>417</v>
      </c>
      <c r="AA4" s="3" t="s">
        <v>418</v>
      </c>
      <c r="AB4" s="3" t="s">
        <v>419</v>
      </c>
      <c r="AC4" s="3" t="s">
        <v>420</v>
      </c>
      <c r="AD4" s="3" t="s">
        <v>421</v>
      </c>
      <c r="AE4" s="3" t="s">
        <v>422</v>
      </c>
      <c r="AF4" s="3" t="s">
        <v>423</v>
      </c>
      <c r="AG4" s="3" t="s">
        <v>424</v>
      </c>
      <c r="AH4" s="3" t="s">
        <v>425</v>
      </c>
      <c r="AI4" s="3" t="s">
        <v>426</v>
      </c>
      <c r="AJ4" s="3" t="s">
        <v>427</v>
      </c>
      <c r="AK4" s="3" t="s">
        <v>428</v>
      </c>
      <c r="AL4" s="3" t="s">
        <v>429</v>
      </c>
      <c r="AM4" s="3" t="s">
        <v>430</v>
      </c>
      <c r="AN4" s="3" t="s">
        <v>431</v>
      </c>
      <c r="AO4" s="3" t="s">
        <v>432</v>
      </c>
      <c r="AP4" s="3" t="s">
        <v>433</v>
      </c>
      <c r="AQ4" s="3" t="s">
        <v>434</v>
      </c>
      <c r="AR4" s="3" t="s">
        <v>435</v>
      </c>
      <c r="AS4" s="3" t="s">
        <v>436</v>
      </c>
      <c r="AT4" s="3" t="s">
        <v>437</v>
      </c>
      <c r="AU4" s="3" t="s">
        <v>438</v>
      </c>
      <c r="AV4" s="3" t="s">
        <v>439</v>
      </c>
      <c r="AW4" s="3" t="s">
        <v>440</v>
      </c>
      <c r="AX4" s="3" t="s">
        <v>441</v>
      </c>
      <c r="AY4" s="3" t="s">
        <v>442</v>
      </c>
      <c r="AZ4" s="3" t="s">
        <v>443</v>
      </c>
      <c r="BA4" s="3" t="s">
        <v>444</v>
      </c>
      <c r="BB4" s="3" t="s">
        <v>445</v>
      </c>
      <c r="BC4" s="3" t="s">
        <v>446</v>
      </c>
      <c r="BD4" s="3" t="s">
        <v>447</v>
      </c>
      <c r="BE4" s="3" t="s">
        <v>448</v>
      </c>
      <c r="BF4" s="3" t="s">
        <v>449</v>
      </c>
      <c r="BG4" s="3" t="s">
        <v>450</v>
      </c>
      <c r="BH4" s="3" t="s">
        <v>451</v>
      </c>
      <c r="BI4" s="3" t="s">
        <v>452</v>
      </c>
      <c r="BJ4" s="3" t="s">
        <v>453</v>
      </c>
      <c r="BK4" s="3" t="s">
        <v>454</v>
      </c>
      <c r="BL4" s="3" t="s">
        <v>455</v>
      </c>
      <c r="BM4" s="3" t="s">
        <v>456</v>
      </c>
      <c r="BN4" s="3" t="s">
        <v>457</v>
      </c>
      <c r="BO4" s="3" t="s">
        <v>458</v>
      </c>
      <c r="BP4" s="3" t="s">
        <v>459</v>
      </c>
      <c r="BQ4" s="3" t="s">
        <v>460</v>
      </c>
      <c r="BR4" s="3" t="s">
        <v>461</v>
      </c>
      <c r="BS4" s="3" t="s">
        <v>462</v>
      </c>
      <c r="BT4" s="3" t="s">
        <v>463</v>
      </c>
      <c r="BU4" s="3" t="s">
        <v>464</v>
      </c>
      <c r="BV4" s="3" t="s">
        <v>465</v>
      </c>
      <c r="BW4" s="3" t="s">
        <v>466</v>
      </c>
    </row>
    <row r="5" spans="2:75" x14ac:dyDescent="0.3">
      <c r="B5" s="3" t="s">
        <v>18</v>
      </c>
      <c r="C5" s="4">
        <v>2019</v>
      </c>
      <c r="D5" s="3" t="s">
        <v>467</v>
      </c>
      <c r="E5" s="4">
        <v>2019</v>
      </c>
      <c r="F5" s="4">
        <v>2019</v>
      </c>
      <c r="G5" s="4" t="b">
        <v>0</v>
      </c>
      <c r="H5" s="4">
        <v>9825686</v>
      </c>
      <c r="I5" s="4">
        <v>3072768</v>
      </c>
      <c r="J5" s="4">
        <v>1474865</v>
      </c>
      <c r="K5" s="4">
        <v>2583600</v>
      </c>
      <c r="L5" s="4">
        <v>288672</v>
      </c>
      <c r="M5" s="4">
        <v>0</v>
      </c>
      <c r="N5" s="4">
        <v>7242086</v>
      </c>
      <c r="O5" s="4">
        <v>6542068</v>
      </c>
      <c r="P5" s="4">
        <v>1231439</v>
      </c>
      <c r="Q5" s="4">
        <v>5310629</v>
      </c>
      <c r="R5" s="4">
        <v>2052239</v>
      </c>
      <c r="S5" s="4">
        <v>676565</v>
      </c>
      <c r="T5" s="4">
        <v>1175011</v>
      </c>
      <c r="U5" s="4">
        <v>111087</v>
      </c>
      <c r="V5" s="4">
        <v>377162</v>
      </c>
      <c r="W5" s="4">
        <v>341590</v>
      </c>
      <c r="X5" s="4">
        <v>3283618</v>
      </c>
      <c r="Y5" s="4">
        <v>3371108</v>
      </c>
      <c r="Z5" s="4">
        <v>13607758</v>
      </c>
      <c r="AA5" s="4">
        <v>15328455</v>
      </c>
      <c r="AB5" s="4">
        <v>2620228</v>
      </c>
      <c r="AC5" s="4">
        <v>12708227</v>
      </c>
      <c r="AD5" s="4">
        <v>48590164</v>
      </c>
      <c r="AE5" s="4">
        <v>989681</v>
      </c>
      <c r="AF5" s="4">
        <v>11914045</v>
      </c>
      <c r="AG5" s="4">
        <v>12903726</v>
      </c>
      <c r="AH5" s="4">
        <v>77230</v>
      </c>
      <c r="AI5" s="4">
        <v>0</v>
      </c>
      <c r="AJ5" s="4">
        <v>1275179</v>
      </c>
      <c r="AK5" s="4">
        <v>67131</v>
      </c>
      <c r="AL5" s="4">
        <v>6486834</v>
      </c>
      <c r="AM5" s="4">
        <v>1621709</v>
      </c>
      <c r="AN5" s="4">
        <v>1342310</v>
      </c>
      <c r="AO5" s="4">
        <v>279399</v>
      </c>
      <c r="AP5" s="4">
        <v>290695842</v>
      </c>
      <c r="AQ5" s="4">
        <v>163660200</v>
      </c>
      <c r="AR5" s="4">
        <v>2714523.0658814199</v>
      </c>
      <c r="AS5" s="4">
        <v>6240533.7248309404</v>
      </c>
      <c r="AT5" s="4">
        <v>223429</v>
      </c>
      <c r="AU5" s="4">
        <v>862.44487716000003</v>
      </c>
      <c r="AV5" s="4">
        <v>2752.1177599299999</v>
      </c>
      <c r="AW5" s="4">
        <v>59738422</v>
      </c>
      <c r="AX5" s="4">
        <v>35763667</v>
      </c>
      <c r="AY5" s="4">
        <v>3371108</v>
      </c>
      <c r="AZ5" s="4">
        <v>3371108</v>
      </c>
      <c r="BA5" s="4">
        <v>8315007</v>
      </c>
      <c r="BB5" s="4">
        <v>0</v>
      </c>
      <c r="BC5" s="4"/>
      <c r="BD5" s="4">
        <v>0.73705652714731573</v>
      </c>
      <c r="BE5" s="4">
        <v>0.3341871498844966</v>
      </c>
      <c r="BF5" s="4">
        <v>0.82771323338527447</v>
      </c>
      <c r="BG5" s="4">
        <v>0.20692837214579562</v>
      </c>
      <c r="BH5" s="4">
        <v>2.4297924031221161</v>
      </c>
      <c r="BI5" s="4">
        <v>0.46622253695130905</v>
      </c>
      <c r="BJ5" s="4">
        <v>0</v>
      </c>
      <c r="BK5" s="4"/>
      <c r="BL5" s="3" t="s">
        <v>468</v>
      </c>
      <c r="BM5" s="4"/>
      <c r="BN5" s="4"/>
      <c r="BO5" s="4"/>
      <c r="BP5" s="4">
        <v>9.3380182090166244</v>
      </c>
      <c r="BQ5" s="4">
        <v>0.31337499060430335</v>
      </c>
      <c r="BR5" s="4">
        <v>4866.6102030708271</v>
      </c>
      <c r="BS5" s="4">
        <v>3240.251609707776</v>
      </c>
      <c r="BT5" s="4">
        <v>1344.4888884999602</v>
      </c>
      <c r="BU5" s="4">
        <v>38.251609707776126</v>
      </c>
      <c r="BV5" s="4">
        <v>6391.1471025260025</v>
      </c>
      <c r="BW5" s="4">
        <v>4118.3789004457649</v>
      </c>
    </row>
    <row r="6" spans="2:75" x14ac:dyDescent="0.3">
      <c r="B6" s="3" t="s">
        <v>18</v>
      </c>
      <c r="C6" s="4">
        <v>2020</v>
      </c>
      <c r="D6" s="3" t="s">
        <v>469</v>
      </c>
      <c r="E6" s="4">
        <v>2012</v>
      </c>
      <c r="F6" s="4">
        <v>2012</v>
      </c>
      <c r="G6" s="4" t="b">
        <v>0</v>
      </c>
      <c r="H6" s="4">
        <v>8659279</v>
      </c>
      <c r="I6" s="4">
        <v>3142829</v>
      </c>
      <c r="J6" s="4">
        <v>1404708</v>
      </c>
      <c r="K6" s="4">
        <v>2079918</v>
      </c>
      <c r="L6" s="4">
        <v>148610</v>
      </c>
      <c r="M6" s="4">
        <v>0</v>
      </c>
      <c r="N6" s="4">
        <v>6579361</v>
      </c>
      <c r="O6" s="4">
        <v>5551516</v>
      </c>
      <c r="P6" s="4">
        <v>1461608</v>
      </c>
      <c r="Q6" s="4">
        <v>4089908</v>
      </c>
      <c r="R6" s="4">
        <v>837941</v>
      </c>
      <c r="S6" s="4">
        <v>662178</v>
      </c>
      <c r="T6" s="4">
        <v>1100566</v>
      </c>
      <c r="U6" s="4">
        <v>86655</v>
      </c>
      <c r="V6" s="4">
        <v>330885</v>
      </c>
      <c r="W6" s="4">
        <v>329261</v>
      </c>
      <c r="X6" s="4">
        <v>3107763</v>
      </c>
      <c r="Y6" s="4">
        <v>1784403</v>
      </c>
      <c r="Z6" s="4">
        <v>14941418</v>
      </c>
      <c r="AA6" s="4">
        <v>18568748</v>
      </c>
      <c r="AB6" s="4">
        <v>3032079</v>
      </c>
      <c r="AC6" s="4">
        <v>15536669</v>
      </c>
      <c r="AD6" s="4">
        <v>51691915</v>
      </c>
      <c r="AE6" s="4">
        <v>3630387</v>
      </c>
      <c r="AF6" s="4">
        <v>12077591</v>
      </c>
      <c r="AG6" s="4">
        <v>15707978</v>
      </c>
      <c r="AH6" s="4">
        <v>49656</v>
      </c>
      <c r="AI6" s="4">
        <v>0</v>
      </c>
      <c r="AJ6" s="4">
        <v>12637</v>
      </c>
      <c r="AK6" s="4">
        <v>18158</v>
      </c>
      <c r="AL6" s="4">
        <v>4962712</v>
      </c>
      <c r="AM6" s="4">
        <v>1240678</v>
      </c>
      <c r="AN6" s="4">
        <v>30795</v>
      </c>
      <c r="AO6" s="4">
        <v>1209883</v>
      </c>
      <c r="AP6" s="4">
        <v>295988116</v>
      </c>
      <c r="AQ6" s="4">
        <v>167800887</v>
      </c>
      <c r="AR6" s="4">
        <v>2755329</v>
      </c>
      <c r="AS6" s="4">
        <v>6100560</v>
      </c>
      <c r="AT6" s="4">
        <v>226700</v>
      </c>
      <c r="AU6" s="4">
        <v>861</v>
      </c>
      <c r="AV6" s="4">
        <v>2812</v>
      </c>
      <c r="AW6" s="4">
        <v>61171690</v>
      </c>
      <c r="AX6" s="4">
        <v>36033593</v>
      </c>
      <c r="AY6" s="4">
        <v>1784403</v>
      </c>
      <c r="AZ6" s="4">
        <v>2577755.5</v>
      </c>
      <c r="BA6" s="4">
        <v>2173346</v>
      </c>
      <c r="BB6" s="4">
        <v>0</v>
      </c>
      <c r="BC6" s="4"/>
      <c r="BD6" s="4">
        <v>0.75980471353330914</v>
      </c>
      <c r="BE6" s="4">
        <v>0.35889396796199774</v>
      </c>
      <c r="BF6" s="4">
        <v>2.4821105879204757E-2</v>
      </c>
      <c r="BG6" s="4">
        <v>6.2052764698011893E-3</v>
      </c>
      <c r="BH6" s="4">
        <v>3.8406678096426621</v>
      </c>
      <c r="BI6" s="4">
        <v>0.42608139984403631</v>
      </c>
      <c r="BJ6" s="4">
        <v>0</v>
      </c>
      <c r="BK6" s="4"/>
      <c r="BL6" s="3" t="s">
        <v>468</v>
      </c>
      <c r="BM6" s="4"/>
      <c r="BN6" s="4"/>
      <c r="BO6" s="4"/>
      <c r="BP6" s="4">
        <v>9.3089176593833241</v>
      </c>
      <c r="BQ6" s="4">
        <v>0.30618776671408249</v>
      </c>
      <c r="BR6" s="4">
        <v>4303.8166003976139</v>
      </c>
      <c r="BS6" s="4">
        <v>2759.2027833001989</v>
      </c>
      <c r="BT6" s="4">
        <v>1369.4478131212725</v>
      </c>
      <c r="BU6" s="4">
        <v>24.679920477137177</v>
      </c>
      <c r="BV6" s="4">
        <v>7807.146123260437</v>
      </c>
      <c r="BW6" s="4">
        <v>1080.1918489065606</v>
      </c>
    </row>
    <row r="7" spans="2:75" x14ac:dyDescent="0.3">
      <c r="B7" s="3" t="s">
        <v>18</v>
      </c>
      <c r="C7" s="4">
        <v>2021</v>
      </c>
      <c r="D7" s="3" t="s">
        <v>470</v>
      </c>
      <c r="E7" s="4">
        <v>2016</v>
      </c>
      <c r="F7" s="4">
        <v>2016</v>
      </c>
      <c r="G7" s="4" t="b">
        <v>0</v>
      </c>
      <c r="H7" s="4">
        <v>8692670</v>
      </c>
      <c r="I7" s="4">
        <v>3157660</v>
      </c>
      <c r="J7" s="4">
        <v>1230930</v>
      </c>
      <c r="K7" s="4">
        <v>1635703</v>
      </c>
      <c r="L7" s="4">
        <v>109557</v>
      </c>
      <c r="M7" s="4">
        <v>1133768</v>
      </c>
      <c r="N7" s="4">
        <v>5923199</v>
      </c>
      <c r="O7" s="4">
        <v>6048436</v>
      </c>
      <c r="P7" s="4">
        <v>1493519</v>
      </c>
      <c r="Q7" s="4">
        <v>4554917</v>
      </c>
      <c r="R7" s="4">
        <v>942337</v>
      </c>
      <c r="S7" s="4">
        <v>821450</v>
      </c>
      <c r="T7" s="4">
        <v>1222655</v>
      </c>
      <c r="U7" s="4">
        <v>127920</v>
      </c>
      <c r="V7" s="4">
        <v>382800</v>
      </c>
      <c r="W7" s="4">
        <v>266187</v>
      </c>
      <c r="X7" s="4">
        <v>2644234</v>
      </c>
      <c r="Y7" s="4">
        <v>3678534</v>
      </c>
      <c r="Z7" s="4">
        <v>18059084</v>
      </c>
      <c r="AA7" s="4">
        <v>19609973</v>
      </c>
      <c r="AB7" s="4">
        <v>3607461</v>
      </c>
      <c r="AC7" s="4">
        <v>16002512</v>
      </c>
      <c r="AD7" s="4">
        <v>54342220</v>
      </c>
      <c r="AE7" s="4">
        <v>3415363</v>
      </c>
      <c r="AF7" s="4">
        <v>14730990</v>
      </c>
      <c r="AG7" s="4">
        <v>18146353</v>
      </c>
      <c r="AH7" s="4">
        <v>38135</v>
      </c>
      <c r="AI7" s="4">
        <v>0</v>
      </c>
      <c r="AJ7" s="4">
        <v>5278</v>
      </c>
      <c r="AK7" s="4">
        <v>5514</v>
      </c>
      <c r="AL7" s="4">
        <v>4723454</v>
      </c>
      <c r="AM7" s="4">
        <v>1180864</v>
      </c>
      <c r="AN7" s="4">
        <v>10792</v>
      </c>
      <c r="AO7" s="4">
        <v>1170072</v>
      </c>
      <c r="AP7" s="4">
        <v>304604588</v>
      </c>
      <c r="AQ7" s="4">
        <v>177465137</v>
      </c>
      <c r="AR7" s="4">
        <v>2786666</v>
      </c>
      <c r="AS7" s="4">
        <v>6527718</v>
      </c>
      <c r="AT7" s="4">
        <v>234129</v>
      </c>
      <c r="AU7" s="4">
        <v>864</v>
      </c>
      <c r="AV7" s="4">
        <v>2870</v>
      </c>
      <c r="AW7" s="4">
        <v>64722115</v>
      </c>
      <c r="AX7" s="4">
        <v>38218609</v>
      </c>
      <c r="AY7" s="4">
        <v>3678534</v>
      </c>
      <c r="AZ7" s="4">
        <v>2944681.6666666665</v>
      </c>
      <c r="BA7" s="4">
        <v>4301667</v>
      </c>
      <c r="BB7" s="4">
        <v>0</v>
      </c>
      <c r="BC7" s="4"/>
      <c r="BD7" s="4">
        <v>0.68140157166900384</v>
      </c>
      <c r="BE7" s="4">
        <v>0.30419123238314583</v>
      </c>
      <c r="BF7" s="4">
        <v>9.1390710530594547E-3</v>
      </c>
      <c r="BG7" s="4">
        <v>2.2847687306788633E-3</v>
      </c>
      <c r="BH7" s="4">
        <v>3.9839042072555877</v>
      </c>
      <c r="BI7" s="4">
        <v>0.43865126587608222</v>
      </c>
      <c r="BJ7" s="4">
        <v>0</v>
      </c>
      <c r="BK7" s="4"/>
      <c r="BL7" s="3" t="s">
        <v>468</v>
      </c>
      <c r="BM7" s="4"/>
      <c r="BN7" s="4"/>
      <c r="BO7" s="4"/>
      <c r="BP7" s="4">
        <v>9.148470212799289</v>
      </c>
      <c r="BQ7" s="4">
        <v>0.3010452961672474</v>
      </c>
      <c r="BR7" s="4">
        <v>4311.8402777777774</v>
      </c>
      <c r="BS7" s="4">
        <v>3000.2162698412699</v>
      </c>
      <c r="BT7" s="4">
        <v>1382.2748015873017</v>
      </c>
      <c r="BU7" s="4">
        <v>18.916170634920636</v>
      </c>
      <c r="BV7" s="4">
        <v>9001.1671626984134</v>
      </c>
      <c r="BW7" s="4">
        <v>2133.7633928571427</v>
      </c>
    </row>
    <row r="8" spans="2:75" x14ac:dyDescent="0.3">
      <c r="B8" s="3" t="s">
        <v>18</v>
      </c>
      <c r="C8" s="4">
        <v>2022</v>
      </c>
      <c r="D8" s="3" t="s">
        <v>471</v>
      </c>
      <c r="E8" s="4">
        <v>2026</v>
      </c>
      <c r="F8" s="4">
        <v>2026</v>
      </c>
      <c r="G8" s="4" t="b">
        <v>0</v>
      </c>
      <c r="H8" s="4">
        <v>8564550</v>
      </c>
      <c r="I8" s="4">
        <v>3015003</v>
      </c>
      <c r="J8" s="4">
        <v>1168318</v>
      </c>
      <c r="K8" s="4">
        <v>2532222</v>
      </c>
      <c r="L8" s="4">
        <v>349111</v>
      </c>
      <c r="M8" s="4">
        <v>389400</v>
      </c>
      <c r="N8" s="4">
        <v>5642928</v>
      </c>
      <c r="O8" s="4">
        <v>6527624</v>
      </c>
      <c r="P8" s="4">
        <v>1636460</v>
      </c>
      <c r="Q8" s="4">
        <v>4891164</v>
      </c>
      <c r="R8" s="4">
        <v>1076178</v>
      </c>
      <c r="S8" s="4">
        <v>763297</v>
      </c>
      <c r="T8" s="4">
        <v>1390454</v>
      </c>
      <c r="U8" s="4">
        <v>126143</v>
      </c>
      <c r="V8" s="4">
        <v>484814</v>
      </c>
      <c r="W8" s="4">
        <v>303072</v>
      </c>
      <c r="X8" s="4">
        <v>2036926</v>
      </c>
      <c r="Y8" s="4">
        <v>3957800</v>
      </c>
      <c r="Z8" s="4">
        <v>16969220</v>
      </c>
      <c r="AA8" s="4">
        <v>18828241</v>
      </c>
      <c r="AB8" s="4">
        <v>3472711</v>
      </c>
      <c r="AC8" s="4">
        <v>15355530</v>
      </c>
      <c r="AD8" s="4">
        <v>56379145</v>
      </c>
      <c r="AE8" s="4">
        <v>569589</v>
      </c>
      <c r="AF8" s="4">
        <v>15361537</v>
      </c>
      <c r="AG8" s="4">
        <v>15931126</v>
      </c>
      <c r="AH8" s="4">
        <v>26038</v>
      </c>
      <c r="AI8" s="4">
        <v>0</v>
      </c>
      <c r="AJ8" s="4">
        <v>5278</v>
      </c>
      <c r="AK8" s="4">
        <v>7409</v>
      </c>
      <c r="AL8" s="4">
        <v>4977898</v>
      </c>
      <c r="AM8" s="4">
        <v>1244475</v>
      </c>
      <c r="AN8" s="4">
        <v>12687</v>
      </c>
      <c r="AO8" s="4">
        <v>1222838</v>
      </c>
      <c r="AP8" s="4">
        <v>356936205</v>
      </c>
      <c r="AQ8" s="4">
        <v>228648537</v>
      </c>
      <c r="AR8" s="4">
        <v>2636147</v>
      </c>
      <c r="AS8" s="4">
        <v>6356955</v>
      </c>
      <c r="AT8" s="4">
        <v>305457</v>
      </c>
      <c r="AU8" s="4">
        <v>910</v>
      </c>
      <c r="AV8" s="4">
        <v>3084</v>
      </c>
      <c r="AW8" s="4">
        <v>68577975</v>
      </c>
      <c r="AX8" s="4">
        <v>40474057</v>
      </c>
      <c r="AY8" s="4">
        <v>3957800</v>
      </c>
      <c r="AZ8" s="4">
        <v>3140245.6666666665</v>
      </c>
      <c r="BA8" s="4">
        <v>4687182</v>
      </c>
      <c r="BB8" s="4">
        <v>0</v>
      </c>
      <c r="BC8" s="4"/>
      <c r="BD8" s="4">
        <v>0.65887034345061912</v>
      </c>
      <c r="BE8" s="4">
        <v>0.23783222702885731</v>
      </c>
      <c r="BF8" s="4">
        <v>1.0194660398963419E-2</v>
      </c>
      <c r="BG8" s="4">
        <v>2.548666123733351E-3</v>
      </c>
      <c r="BH8" s="4">
        <v>3.2571236621793913</v>
      </c>
      <c r="BI8" s="4">
        <v>0.43987430238970426</v>
      </c>
      <c r="BJ8" s="4">
        <v>0</v>
      </c>
      <c r="BK8" s="4"/>
      <c r="BL8" s="3" t="s">
        <v>468</v>
      </c>
      <c r="BM8" s="4"/>
      <c r="BN8" s="4"/>
      <c r="BO8" s="4"/>
      <c r="BP8" s="4">
        <v>7.3854850336630884</v>
      </c>
      <c r="BQ8" s="4">
        <v>0.29507133592736706</v>
      </c>
      <c r="BR8" s="4">
        <v>4227.3198420533072</v>
      </c>
      <c r="BS8" s="4">
        <v>3221.9269496544916</v>
      </c>
      <c r="BT8" s="4">
        <v>1301.1584402764067</v>
      </c>
      <c r="BU8" s="4">
        <v>12.851924975320829</v>
      </c>
      <c r="BV8" s="4">
        <v>7863.339585389931</v>
      </c>
      <c r="BW8" s="4">
        <v>2313.5153010858835</v>
      </c>
    </row>
    <row r="9" spans="2:75" x14ac:dyDescent="0.3">
      <c r="B9" s="3" t="s">
        <v>18</v>
      </c>
      <c r="C9" s="4">
        <v>2023</v>
      </c>
      <c r="D9" s="3" t="s">
        <v>472</v>
      </c>
      <c r="E9" s="4">
        <v>2083</v>
      </c>
      <c r="F9" s="4">
        <v>2083</v>
      </c>
      <c r="G9" s="4" t="b">
        <v>0</v>
      </c>
      <c r="H9" s="4">
        <v>8705333</v>
      </c>
      <c r="I9" s="4">
        <v>3138612</v>
      </c>
      <c r="J9" s="4">
        <v>1569199</v>
      </c>
      <c r="K9" s="4">
        <v>2989878</v>
      </c>
      <c r="L9" s="4">
        <v>1004644</v>
      </c>
      <c r="M9" s="4">
        <v>3000</v>
      </c>
      <c r="N9" s="4">
        <v>5712455</v>
      </c>
      <c r="O9" s="4">
        <v>6748188</v>
      </c>
      <c r="P9" s="4">
        <v>1846957</v>
      </c>
      <c r="Q9" s="4">
        <v>4901231</v>
      </c>
      <c r="R9" s="4">
        <v>981176</v>
      </c>
      <c r="S9" s="4">
        <v>746542</v>
      </c>
      <c r="T9" s="4">
        <v>1367718</v>
      </c>
      <c r="U9" s="4">
        <v>141508</v>
      </c>
      <c r="V9" s="4">
        <v>564248</v>
      </c>
      <c r="W9" s="4">
        <v>263495</v>
      </c>
      <c r="X9" s="4">
        <v>1957145</v>
      </c>
      <c r="Y9" s="4">
        <v>2126824</v>
      </c>
      <c r="Z9" s="4">
        <v>19156595</v>
      </c>
      <c r="AA9" s="4">
        <v>20435262</v>
      </c>
      <c r="AB9" s="4">
        <v>2504166</v>
      </c>
      <c r="AC9" s="4">
        <v>17931096</v>
      </c>
      <c r="AD9" s="4">
        <v>59544517</v>
      </c>
      <c r="AE9" s="4">
        <v>2616402</v>
      </c>
      <c r="AF9" s="4">
        <v>16863872</v>
      </c>
      <c r="AG9" s="4">
        <v>19480274</v>
      </c>
      <c r="AH9" s="4">
        <v>13336</v>
      </c>
      <c r="AI9" s="4">
        <v>0</v>
      </c>
      <c r="AJ9" s="4">
        <v>5278</v>
      </c>
      <c r="AK9" s="4">
        <v>3927</v>
      </c>
      <c r="AL9" s="4">
        <v>5789162</v>
      </c>
      <c r="AM9" s="4">
        <v>1447291</v>
      </c>
      <c r="AN9" s="4">
        <v>9205</v>
      </c>
      <c r="AO9" s="4">
        <v>1438086</v>
      </c>
      <c r="AP9" s="4">
        <v>427932874</v>
      </c>
      <c r="AQ9" s="4">
        <v>290013850</v>
      </c>
      <c r="AR9" s="4">
        <v>2709333</v>
      </c>
      <c r="AS9" s="4">
        <v>6699791</v>
      </c>
      <c r="AT9" s="4">
        <v>378886</v>
      </c>
      <c r="AU9" s="4">
        <v>921</v>
      </c>
      <c r="AV9" s="4">
        <v>3346</v>
      </c>
      <c r="AW9" s="4">
        <v>70959253</v>
      </c>
      <c r="AX9" s="4">
        <v>40958042</v>
      </c>
      <c r="AY9" s="4">
        <v>2126824</v>
      </c>
      <c r="AZ9" s="4">
        <v>3254386</v>
      </c>
      <c r="BA9" s="4">
        <v>3978488</v>
      </c>
      <c r="BB9" s="4">
        <v>0</v>
      </c>
      <c r="BC9" s="4"/>
      <c r="BD9" s="4">
        <v>0.65620177884062558</v>
      </c>
      <c r="BE9" s="4">
        <v>0.22482138247899305</v>
      </c>
      <c r="BF9" s="4">
        <v>6.3601583924725574E-3</v>
      </c>
      <c r="BG9" s="4">
        <v>1.5900401474341192E-3</v>
      </c>
      <c r="BH9" s="4">
        <v>3.9745676137280612</v>
      </c>
      <c r="BI9" s="4">
        <v>0.44790785832320668</v>
      </c>
      <c r="BJ9" s="4">
        <v>0</v>
      </c>
      <c r="BK9" s="4"/>
      <c r="BL9" s="3" t="s">
        <v>468</v>
      </c>
      <c r="BM9" s="4"/>
      <c r="BN9" s="4"/>
      <c r="BO9" s="4"/>
      <c r="BP9" s="4">
        <v>6.3312102542512303</v>
      </c>
      <c r="BQ9" s="4">
        <v>0.27525403466826059</v>
      </c>
      <c r="BR9" s="4">
        <v>4179.2285165626499</v>
      </c>
      <c r="BS9" s="4">
        <v>3239.648583773404</v>
      </c>
      <c r="BT9" s="4">
        <v>1300.6879500720115</v>
      </c>
      <c r="BU9" s="4">
        <v>6.4023043686989922</v>
      </c>
      <c r="BV9" s="4">
        <v>9352.0278444551132</v>
      </c>
      <c r="BW9" s="4">
        <v>1909.9798367738838</v>
      </c>
    </row>
    <row r="10" spans="2:75" x14ac:dyDescent="0.3">
      <c r="B10" s="3" t="s">
        <v>18</v>
      </c>
      <c r="C10" s="4">
        <v>2024</v>
      </c>
      <c r="D10" s="3" t="s">
        <v>473</v>
      </c>
      <c r="E10" s="4">
        <v>2083</v>
      </c>
      <c r="F10" s="4">
        <v>2083</v>
      </c>
      <c r="G10" s="4" t="b">
        <v>0</v>
      </c>
      <c r="H10" s="4">
        <v>7942355</v>
      </c>
      <c r="I10" s="4">
        <v>3195706</v>
      </c>
      <c r="J10" s="4">
        <v>2293313</v>
      </c>
      <c r="K10" s="4">
        <v>1430830</v>
      </c>
      <c r="L10" s="4">
        <v>982855</v>
      </c>
      <c r="M10" s="4">
        <v>13846</v>
      </c>
      <c r="N10" s="4">
        <v>6497679</v>
      </c>
      <c r="O10" s="4">
        <v>7235974</v>
      </c>
      <c r="P10" s="4">
        <v>1860712</v>
      </c>
      <c r="Q10" s="4">
        <v>5375262</v>
      </c>
      <c r="R10" s="4">
        <v>1171774</v>
      </c>
      <c r="S10" s="4">
        <v>762724</v>
      </c>
      <c r="T10" s="4">
        <v>1439756</v>
      </c>
      <c r="U10" s="4">
        <v>190018</v>
      </c>
      <c r="V10" s="4">
        <v>688128</v>
      </c>
      <c r="W10" s="4">
        <v>376261</v>
      </c>
      <c r="X10" s="4">
        <v>706381</v>
      </c>
      <c r="Y10" s="4">
        <v>3338540</v>
      </c>
      <c r="Z10" s="4">
        <v>18530754</v>
      </c>
      <c r="AA10" s="4">
        <v>20027579</v>
      </c>
      <c r="AB10" s="4">
        <v>2441445</v>
      </c>
      <c r="AC10" s="4">
        <v>17586134</v>
      </c>
      <c r="AD10" s="4">
        <v>60250899</v>
      </c>
      <c r="AE10" s="4">
        <v>3280520</v>
      </c>
      <c r="AF10" s="4">
        <v>15647339</v>
      </c>
      <c r="AG10" s="4">
        <v>18927859</v>
      </c>
      <c r="AH10" s="4">
        <v>0</v>
      </c>
      <c r="AI10" s="4">
        <v>0</v>
      </c>
      <c r="AJ10" s="4">
        <v>5278</v>
      </c>
      <c r="AK10" s="4">
        <v>3615</v>
      </c>
      <c r="AL10" s="4">
        <v>6665880</v>
      </c>
      <c r="AM10" s="4">
        <v>1666470</v>
      </c>
      <c r="AN10" s="4">
        <v>8893</v>
      </c>
      <c r="AO10" s="4">
        <v>1657577</v>
      </c>
      <c r="AP10" s="4">
        <v>434155427</v>
      </c>
      <c r="AQ10" s="4">
        <v>288750787</v>
      </c>
      <c r="AR10" s="4">
        <v>2748169</v>
      </c>
      <c r="AS10" s="4">
        <v>7058665</v>
      </c>
      <c r="AT10" s="4">
        <v>365808</v>
      </c>
      <c r="AU10" s="4">
        <v>943</v>
      </c>
      <c r="AV10" s="4">
        <v>3509</v>
      </c>
      <c r="AW10" s="4">
        <v>73302743</v>
      </c>
      <c r="AX10" s="4">
        <v>42417550</v>
      </c>
      <c r="AY10" s="4">
        <v>3338540</v>
      </c>
      <c r="AZ10" s="4">
        <v>3141054.6666666665</v>
      </c>
      <c r="BA10" s="4">
        <v>176317528</v>
      </c>
      <c r="BB10" s="4">
        <v>4471702</v>
      </c>
      <c r="BC10" s="4">
        <v>0</v>
      </c>
      <c r="BD10" s="4">
        <v>0.81810483162739511</v>
      </c>
      <c r="BE10" s="4">
        <v>8.8938482351896886E-2</v>
      </c>
      <c r="BF10" s="4">
        <v>5.3364296987044469E-3</v>
      </c>
      <c r="BG10" s="4">
        <v>1.3341074246761117E-3</v>
      </c>
      <c r="BH10" s="4">
        <v>3.5212904970957695</v>
      </c>
      <c r="BI10" s="4">
        <v>0.45469071750836287</v>
      </c>
      <c r="BJ10" s="4">
        <v>2.5165800163728855</v>
      </c>
      <c r="BK10" s="4">
        <v>2.615940603707833E-2</v>
      </c>
      <c r="BL10" s="3" t="s">
        <v>474</v>
      </c>
      <c r="BM10" s="4">
        <v>4682630.6354252249</v>
      </c>
      <c r="BN10" s="4">
        <v>0.67078847579901646</v>
      </c>
      <c r="BO10" s="4">
        <v>1541575.9687585584</v>
      </c>
      <c r="BP10" s="4">
        <v>6.3299197225052763</v>
      </c>
      <c r="BQ10" s="4">
        <v>0.26873753206041606</v>
      </c>
      <c r="BR10" s="4">
        <v>3812.940470475276</v>
      </c>
      <c r="BS10" s="4">
        <v>3473.8233317330773</v>
      </c>
      <c r="BT10" s="4">
        <v>1319.3322131541047</v>
      </c>
      <c r="BU10" s="4">
        <v>0</v>
      </c>
      <c r="BV10" s="4">
        <v>9086.8262121939515</v>
      </c>
      <c r="BW10" s="4">
        <v>84645.956793086894</v>
      </c>
    </row>
    <row r="11" spans="2:75" x14ac:dyDescent="0.3">
      <c r="B11" s="3" t="s">
        <v>24</v>
      </c>
      <c r="C11" s="4">
        <v>2019</v>
      </c>
      <c r="D11" s="3" t="s">
        <v>475</v>
      </c>
      <c r="E11" s="4">
        <v>158457</v>
      </c>
      <c r="F11" s="4">
        <v>158457</v>
      </c>
      <c r="G11" s="4" t="b">
        <v>0</v>
      </c>
      <c r="H11" s="4">
        <v>305720000</v>
      </c>
      <c r="I11" s="4">
        <v>152032000</v>
      </c>
      <c r="J11" s="4">
        <v>90482000</v>
      </c>
      <c r="K11" s="4">
        <v>25832000</v>
      </c>
      <c r="L11" s="4">
        <v>9618000</v>
      </c>
      <c r="M11" s="4">
        <v>23239000</v>
      </c>
      <c r="N11" s="4">
        <v>256649000</v>
      </c>
      <c r="O11" s="4">
        <v>244201000</v>
      </c>
      <c r="P11" s="4">
        <v>38251000</v>
      </c>
      <c r="Q11" s="4">
        <v>205950000</v>
      </c>
      <c r="R11" s="4">
        <v>16427000</v>
      </c>
      <c r="S11" s="4">
        <v>76897000</v>
      </c>
      <c r="T11" s="4">
        <v>32367000</v>
      </c>
      <c r="U11" s="4">
        <v>38241000</v>
      </c>
      <c r="V11" s="4">
        <v>10445000</v>
      </c>
      <c r="W11" s="4">
        <v>8026000</v>
      </c>
      <c r="X11" s="4">
        <v>61519000</v>
      </c>
      <c r="Y11" s="4">
        <v>55381000</v>
      </c>
      <c r="Z11" s="4">
        <v>498953000</v>
      </c>
      <c r="AA11" s="4">
        <v>541951000</v>
      </c>
      <c r="AB11" s="4">
        <v>271773000</v>
      </c>
      <c r="AC11" s="4">
        <v>270178000</v>
      </c>
      <c r="AD11" s="4">
        <v>1711831000</v>
      </c>
      <c r="AE11" s="4">
        <v>99842000</v>
      </c>
      <c r="AF11" s="4">
        <v>224232000</v>
      </c>
      <c r="AG11" s="4">
        <v>324074000</v>
      </c>
      <c r="AH11" s="4">
        <v>51810000</v>
      </c>
      <c r="AI11" s="4">
        <v>0</v>
      </c>
      <c r="AJ11" s="4">
        <v>2328000</v>
      </c>
      <c r="AK11" s="4">
        <v>4250000</v>
      </c>
      <c r="AL11" s="4">
        <v>257700000</v>
      </c>
      <c r="AM11" s="4">
        <v>64425000</v>
      </c>
      <c r="AN11" s="4">
        <v>6578000</v>
      </c>
      <c r="AO11" s="4">
        <v>57847000</v>
      </c>
      <c r="AP11" s="4">
        <v>34759618836</v>
      </c>
      <c r="AQ11" s="4">
        <v>29206505574</v>
      </c>
      <c r="AR11" s="4">
        <v>144005344.78742</v>
      </c>
      <c r="AS11" s="4">
        <v>264417374.84366301</v>
      </c>
      <c r="AT11" s="4">
        <v>750887</v>
      </c>
      <c r="AU11" s="4">
        <v>2321.4197225900002</v>
      </c>
      <c r="AV11" s="4">
        <v>4308.5732220500004</v>
      </c>
      <c r="AW11" s="4">
        <v>2399793000</v>
      </c>
      <c r="AX11" s="4">
        <v>1439567000</v>
      </c>
      <c r="AY11" s="4">
        <v>55381000</v>
      </c>
      <c r="AZ11" s="4">
        <v>55381000</v>
      </c>
      <c r="BA11" s="4">
        <v>499674000</v>
      </c>
      <c r="BB11" s="4">
        <v>0</v>
      </c>
      <c r="BC11" s="4"/>
      <c r="BD11" s="4">
        <v>0.8394903833573204</v>
      </c>
      <c r="BE11" s="4">
        <v>0.20122661258668062</v>
      </c>
      <c r="BF11" s="4">
        <v>0.10210322079937913</v>
      </c>
      <c r="BG11" s="4">
        <v>2.5525805199844782E-2</v>
      </c>
      <c r="BH11" s="4">
        <v>1.5735566885166303</v>
      </c>
      <c r="BI11" s="4">
        <v>0.50535045436627912</v>
      </c>
      <c r="BJ11" s="4">
        <v>0</v>
      </c>
      <c r="BK11" s="4"/>
      <c r="BL11" s="3" t="s">
        <v>468</v>
      </c>
      <c r="BM11" s="4"/>
      <c r="BN11" s="4"/>
      <c r="BO11" s="4"/>
      <c r="BP11" s="4">
        <v>4.1428919421370614</v>
      </c>
      <c r="BQ11" s="4">
        <v>0.53879082539659817</v>
      </c>
      <c r="BR11" s="4">
        <v>1929.356229134718</v>
      </c>
      <c r="BS11" s="4">
        <v>1541.118410672927</v>
      </c>
      <c r="BT11" s="4">
        <v>908.79762198842593</v>
      </c>
      <c r="BU11" s="4">
        <v>326.96567523050419</v>
      </c>
      <c r="BV11" s="4">
        <v>2045.1857601746847</v>
      </c>
      <c r="BW11" s="4">
        <v>3153.3728393191845</v>
      </c>
    </row>
    <row r="12" spans="2:75" x14ac:dyDescent="0.3">
      <c r="B12" s="3" t="s">
        <v>24</v>
      </c>
      <c r="C12" s="4">
        <v>2020</v>
      </c>
      <c r="D12" s="3" t="s">
        <v>476</v>
      </c>
      <c r="E12" s="4">
        <v>161581</v>
      </c>
      <c r="F12" s="4">
        <v>161581</v>
      </c>
      <c r="G12" s="4" t="b">
        <v>0</v>
      </c>
      <c r="H12" s="4">
        <v>305147000</v>
      </c>
      <c r="I12" s="4">
        <v>158120000</v>
      </c>
      <c r="J12" s="4">
        <v>78997000</v>
      </c>
      <c r="K12" s="4">
        <v>29881000</v>
      </c>
      <c r="L12" s="4">
        <v>10224000</v>
      </c>
      <c r="M12" s="4">
        <v>27925000</v>
      </c>
      <c r="N12" s="4">
        <v>247341000</v>
      </c>
      <c r="O12" s="4">
        <v>266866000</v>
      </c>
      <c r="P12" s="4">
        <v>37562000</v>
      </c>
      <c r="Q12" s="4">
        <v>229304000</v>
      </c>
      <c r="R12" s="4">
        <v>18466000</v>
      </c>
      <c r="S12" s="4">
        <v>82152000</v>
      </c>
      <c r="T12" s="4">
        <v>30699000</v>
      </c>
      <c r="U12" s="4">
        <v>31586000</v>
      </c>
      <c r="V12" s="4">
        <v>10861000</v>
      </c>
      <c r="W12" s="4">
        <v>8397000</v>
      </c>
      <c r="X12" s="4">
        <v>38281000</v>
      </c>
      <c r="Y12" s="4">
        <v>56169000</v>
      </c>
      <c r="Z12" s="4">
        <v>558499000</v>
      </c>
      <c r="AA12" s="4">
        <v>598494000</v>
      </c>
      <c r="AB12" s="4">
        <v>285609000</v>
      </c>
      <c r="AC12" s="4">
        <v>312885000</v>
      </c>
      <c r="AD12" s="4">
        <v>1750243000</v>
      </c>
      <c r="AE12" s="4">
        <v>108787000</v>
      </c>
      <c r="AF12" s="4">
        <v>254200000</v>
      </c>
      <c r="AG12" s="4">
        <v>362987000</v>
      </c>
      <c r="AH12" s="4">
        <v>47804000</v>
      </c>
      <c r="AI12" s="4">
        <v>0</v>
      </c>
      <c r="AJ12" s="4">
        <v>2543000</v>
      </c>
      <c r="AK12" s="4">
        <v>4250000</v>
      </c>
      <c r="AL12" s="4">
        <v>248618343</v>
      </c>
      <c r="AM12" s="4">
        <v>62154586</v>
      </c>
      <c r="AN12" s="4">
        <v>6793000</v>
      </c>
      <c r="AO12" s="4">
        <v>55361586</v>
      </c>
      <c r="AP12" s="4">
        <v>35033910203</v>
      </c>
      <c r="AQ12" s="4">
        <v>28717500198</v>
      </c>
      <c r="AR12" s="4">
        <v>149815520</v>
      </c>
      <c r="AS12" s="4">
        <v>260011180</v>
      </c>
      <c r="AT12" s="4">
        <v>733282</v>
      </c>
      <c r="AU12" s="4">
        <v>2399</v>
      </c>
      <c r="AV12" s="4">
        <v>4430</v>
      </c>
      <c r="AW12" s="4">
        <v>2427385000</v>
      </c>
      <c r="AX12" s="4">
        <v>1435060000</v>
      </c>
      <c r="AY12" s="4">
        <v>56169000</v>
      </c>
      <c r="AZ12" s="4">
        <v>55775000</v>
      </c>
      <c r="BA12" s="4">
        <v>483710000</v>
      </c>
      <c r="BB12" s="4">
        <v>0</v>
      </c>
      <c r="BC12" s="4"/>
      <c r="BD12" s="4">
        <v>0.81056343336162573</v>
      </c>
      <c r="BE12" s="4">
        <v>0.12545101213513488</v>
      </c>
      <c r="BF12" s="4">
        <v>0.10929201587795952</v>
      </c>
      <c r="BG12" s="4">
        <v>2.7323004079389267E-2</v>
      </c>
      <c r="BH12" s="4">
        <v>1.5829946272197606</v>
      </c>
      <c r="BI12" s="4">
        <v>0.51054059963728504</v>
      </c>
      <c r="BJ12" s="4">
        <v>0</v>
      </c>
      <c r="BK12" s="4"/>
      <c r="BL12" s="3" t="s">
        <v>468</v>
      </c>
      <c r="BM12" s="4"/>
      <c r="BN12" s="4"/>
      <c r="BO12" s="4"/>
      <c r="BP12" s="4">
        <v>4.2763002796978995</v>
      </c>
      <c r="BQ12" s="4">
        <v>0.54153498871331829</v>
      </c>
      <c r="BR12" s="4">
        <v>1888.5079310067397</v>
      </c>
      <c r="BS12" s="4">
        <v>1651.5926996367148</v>
      </c>
      <c r="BT12" s="4">
        <v>927.18525074111437</v>
      </c>
      <c r="BU12" s="4">
        <v>295.85161621725325</v>
      </c>
      <c r="BV12" s="4">
        <v>2246.4708103056673</v>
      </c>
      <c r="BW12" s="4">
        <v>2993.6069216058818</v>
      </c>
    </row>
    <row r="13" spans="2:75" x14ac:dyDescent="0.3">
      <c r="B13" s="3" t="s">
        <v>24</v>
      </c>
      <c r="C13" s="4">
        <v>2021</v>
      </c>
      <c r="D13" s="3" t="s">
        <v>477</v>
      </c>
      <c r="E13" s="4">
        <v>165070</v>
      </c>
      <c r="F13" s="4">
        <v>165070</v>
      </c>
      <c r="G13" s="4" t="b">
        <v>0</v>
      </c>
      <c r="H13" s="4">
        <v>324358000</v>
      </c>
      <c r="I13" s="4">
        <v>163829000</v>
      </c>
      <c r="J13" s="4">
        <v>97940000</v>
      </c>
      <c r="K13" s="4">
        <v>38646000</v>
      </c>
      <c r="L13" s="4">
        <v>9040000</v>
      </c>
      <c r="M13" s="4">
        <v>14903000</v>
      </c>
      <c r="N13" s="4">
        <v>270809000</v>
      </c>
      <c r="O13" s="4">
        <v>271325000</v>
      </c>
      <c r="P13" s="4">
        <v>42767000</v>
      </c>
      <c r="Q13" s="4">
        <v>228558000</v>
      </c>
      <c r="R13" s="4">
        <v>18812000</v>
      </c>
      <c r="S13" s="4">
        <v>100111000</v>
      </c>
      <c r="T13" s="4">
        <v>31435000</v>
      </c>
      <c r="U13" s="4">
        <v>33909000</v>
      </c>
      <c r="V13" s="4">
        <v>10201000</v>
      </c>
      <c r="W13" s="4">
        <v>8431000</v>
      </c>
      <c r="X13" s="4">
        <v>53033000</v>
      </c>
      <c r="Y13" s="4">
        <v>60881000</v>
      </c>
      <c r="Z13" s="4">
        <v>617689000</v>
      </c>
      <c r="AA13" s="4">
        <v>669825000</v>
      </c>
      <c r="AB13" s="4">
        <v>320720000</v>
      </c>
      <c r="AC13" s="4">
        <v>349105000</v>
      </c>
      <c r="AD13" s="4">
        <v>1803276000</v>
      </c>
      <c r="AE13" s="4">
        <v>116503000</v>
      </c>
      <c r="AF13" s="4">
        <v>279234000</v>
      </c>
      <c r="AG13" s="4">
        <v>395737000</v>
      </c>
      <c r="AH13" s="4">
        <v>43965000</v>
      </c>
      <c r="AI13" s="4">
        <v>0</v>
      </c>
      <c r="AJ13" s="4">
        <v>2365000</v>
      </c>
      <c r="AK13" s="4">
        <v>4250000</v>
      </c>
      <c r="AL13" s="4">
        <v>272265105</v>
      </c>
      <c r="AM13" s="4">
        <v>68066276</v>
      </c>
      <c r="AN13" s="4">
        <v>6615000</v>
      </c>
      <c r="AO13" s="4">
        <v>61451276</v>
      </c>
      <c r="AP13" s="4">
        <v>37393927775</v>
      </c>
      <c r="AQ13" s="4">
        <v>30541446528</v>
      </c>
      <c r="AR13" s="4">
        <v>154873903</v>
      </c>
      <c r="AS13" s="4">
        <v>286693281</v>
      </c>
      <c r="AT13" s="4">
        <v>784933</v>
      </c>
      <c r="AU13" s="4">
        <v>2491</v>
      </c>
      <c r="AV13" s="4">
        <v>4616</v>
      </c>
      <c r="AW13" s="4">
        <v>2479090000</v>
      </c>
      <c r="AX13" s="4">
        <v>1451504000</v>
      </c>
      <c r="AY13" s="4">
        <v>60881000</v>
      </c>
      <c r="AZ13" s="4">
        <v>57477000</v>
      </c>
      <c r="BA13" s="4">
        <v>503954000</v>
      </c>
      <c r="BB13" s="4">
        <v>0</v>
      </c>
      <c r="BC13" s="4"/>
      <c r="BD13" s="4">
        <v>0.83490772541451108</v>
      </c>
      <c r="BE13" s="4">
        <v>0.16350143976717085</v>
      </c>
      <c r="BF13" s="4">
        <v>9.718469099146837E-2</v>
      </c>
      <c r="BG13" s="4">
        <v>2.4296172658629905E-2</v>
      </c>
      <c r="BH13" s="4">
        <v>1.731451097751993</v>
      </c>
      <c r="BI13" s="4">
        <v>0.52026088330120057</v>
      </c>
      <c r="BJ13" s="4">
        <v>0</v>
      </c>
      <c r="BK13" s="4"/>
      <c r="BL13" s="3" t="s">
        <v>468</v>
      </c>
      <c r="BM13" s="4"/>
      <c r="BN13" s="4"/>
      <c r="BO13" s="4"/>
      <c r="BP13" s="4">
        <v>4.1416858889999286</v>
      </c>
      <c r="BQ13" s="4">
        <v>0.5396447140381283</v>
      </c>
      <c r="BR13" s="4">
        <v>1964.9724359362694</v>
      </c>
      <c r="BS13" s="4">
        <v>1643.6966135578846</v>
      </c>
      <c r="BT13" s="4">
        <v>938.23167747016419</v>
      </c>
      <c r="BU13" s="4">
        <v>266.34155206881928</v>
      </c>
      <c r="BV13" s="4">
        <v>2397.3889864905796</v>
      </c>
      <c r="BW13" s="4">
        <v>3052.971466650512</v>
      </c>
    </row>
    <row r="14" spans="2:75" x14ac:dyDescent="0.3">
      <c r="B14" s="3" t="s">
        <v>24</v>
      </c>
      <c r="C14" s="4">
        <v>2022</v>
      </c>
      <c r="D14" s="3" t="s">
        <v>478</v>
      </c>
      <c r="E14" s="4">
        <v>168478</v>
      </c>
      <c r="F14" s="4">
        <v>168478</v>
      </c>
      <c r="G14" s="4" t="b">
        <v>0</v>
      </c>
      <c r="H14" s="4">
        <v>348515000</v>
      </c>
      <c r="I14" s="4">
        <v>173268000</v>
      </c>
      <c r="J14" s="4">
        <v>114012000</v>
      </c>
      <c r="K14" s="4">
        <v>40235000</v>
      </c>
      <c r="L14" s="4">
        <v>10168000</v>
      </c>
      <c r="M14" s="4">
        <v>10644000</v>
      </c>
      <c r="N14" s="4">
        <v>297636000</v>
      </c>
      <c r="O14" s="4">
        <v>293584000</v>
      </c>
      <c r="P14" s="4">
        <v>41898000</v>
      </c>
      <c r="Q14" s="4">
        <v>251686000</v>
      </c>
      <c r="R14" s="4">
        <v>21978000</v>
      </c>
      <c r="S14" s="4">
        <v>89077000</v>
      </c>
      <c r="T14" s="4">
        <v>55371000</v>
      </c>
      <c r="U14" s="4">
        <v>36877000</v>
      </c>
      <c r="V14" s="4">
        <v>11014000</v>
      </c>
      <c r="W14" s="4">
        <v>9341000</v>
      </c>
      <c r="X14" s="4">
        <v>54931000</v>
      </c>
      <c r="Y14" s="4">
        <v>85181000</v>
      </c>
      <c r="Z14" s="4">
        <v>646833000</v>
      </c>
      <c r="AA14" s="4">
        <v>703340000</v>
      </c>
      <c r="AB14" s="4">
        <v>343825000</v>
      </c>
      <c r="AC14" s="4">
        <v>359515000</v>
      </c>
      <c r="AD14" s="4">
        <v>1858207000</v>
      </c>
      <c r="AE14" s="4">
        <v>112930000</v>
      </c>
      <c r="AF14" s="4">
        <v>291357000</v>
      </c>
      <c r="AG14" s="4">
        <v>404287000</v>
      </c>
      <c r="AH14" s="4">
        <v>39972000</v>
      </c>
      <c r="AI14" s="4">
        <v>0</v>
      </c>
      <c r="AJ14" s="4">
        <v>2316000</v>
      </c>
      <c r="AK14" s="4">
        <v>4250000</v>
      </c>
      <c r="AL14" s="4">
        <v>298439000</v>
      </c>
      <c r="AM14" s="4">
        <v>74609750</v>
      </c>
      <c r="AN14" s="4">
        <v>6566000</v>
      </c>
      <c r="AO14" s="4">
        <v>64821750</v>
      </c>
      <c r="AP14" s="4">
        <v>49461534920</v>
      </c>
      <c r="AQ14" s="4">
        <v>41066005479</v>
      </c>
      <c r="AR14" s="4">
        <v>164114095</v>
      </c>
      <c r="AS14" s="4">
        <v>306346727</v>
      </c>
      <c r="AT14" s="4">
        <v>1073791</v>
      </c>
      <c r="AU14" s="4">
        <v>2655</v>
      </c>
      <c r="AV14" s="4">
        <v>4996</v>
      </c>
      <c r="AW14" s="4">
        <v>2559654000</v>
      </c>
      <c r="AX14" s="4">
        <v>1493892000</v>
      </c>
      <c r="AY14" s="4">
        <v>85181000</v>
      </c>
      <c r="AZ14" s="4">
        <v>67410333.333333328</v>
      </c>
      <c r="BA14" s="4">
        <v>551952000</v>
      </c>
      <c r="BB14" s="4">
        <v>0</v>
      </c>
      <c r="BC14" s="4"/>
      <c r="BD14" s="4">
        <v>0.85401202243805863</v>
      </c>
      <c r="BE14" s="4">
        <v>0.15761444988020601</v>
      </c>
      <c r="BF14" s="4">
        <v>8.8004583851306301E-2</v>
      </c>
      <c r="BG14" s="4">
        <v>2.2001145962826575E-2</v>
      </c>
      <c r="BH14" s="4">
        <v>1.6063150115620257</v>
      </c>
      <c r="BI14" s="4">
        <v>0.53083674768466638</v>
      </c>
      <c r="BJ14" s="4">
        <v>0</v>
      </c>
      <c r="BK14" s="4"/>
      <c r="BL14" s="3" t="s">
        <v>468</v>
      </c>
      <c r="BM14" s="4"/>
      <c r="BN14" s="4"/>
      <c r="BO14" s="4"/>
      <c r="BP14" s="4">
        <v>3.3180145999399571</v>
      </c>
      <c r="BQ14" s="4">
        <v>0.53142514011208963</v>
      </c>
      <c r="BR14" s="4">
        <v>2068.6083642968219</v>
      </c>
      <c r="BS14" s="4">
        <v>1742.5657949405856</v>
      </c>
      <c r="BT14" s="4">
        <v>974.09807215185367</v>
      </c>
      <c r="BU14" s="4">
        <v>237.25352865062501</v>
      </c>
      <c r="BV14" s="4">
        <v>2399.6426833177034</v>
      </c>
      <c r="BW14" s="4">
        <v>3276.107266230606</v>
      </c>
    </row>
    <row r="15" spans="2:75" x14ac:dyDescent="0.3">
      <c r="B15" s="3" t="s">
        <v>24</v>
      </c>
      <c r="C15" s="4">
        <v>2023</v>
      </c>
      <c r="D15" s="3" t="s">
        <v>479</v>
      </c>
      <c r="E15" s="4">
        <v>175589</v>
      </c>
      <c r="F15" s="4">
        <v>175589</v>
      </c>
      <c r="G15" s="4" t="b">
        <v>0</v>
      </c>
      <c r="H15" s="4">
        <v>390769000</v>
      </c>
      <c r="I15" s="4">
        <v>187277000</v>
      </c>
      <c r="J15" s="4">
        <v>111247000</v>
      </c>
      <c r="K15" s="4">
        <v>62042000</v>
      </c>
      <c r="L15" s="4">
        <v>19501000</v>
      </c>
      <c r="M15" s="4">
        <v>9551000</v>
      </c>
      <c r="N15" s="4">
        <v>319176000</v>
      </c>
      <c r="O15" s="4">
        <v>307667000</v>
      </c>
      <c r="P15" s="4">
        <v>40207000</v>
      </c>
      <c r="Q15" s="4">
        <v>267460000</v>
      </c>
      <c r="R15" s="4">
        <v>27801000</v>
      </c>
      <c r="S15" s="4">
        <v>99867000</v>
      </c>
      <c r="T15" s="4">
        <v>41662000</v>
      </c>
      <c r="U15" s="4">
        <v>40236000</v>
      </c>
      <c r="V15" s="4">
        <v>16021000</v>
      </c>
      <c r="W15" s="4">
        <v>11722000</v>
      </c>
      <c r="X15" s="4">
        <v>83102000</v>
      </c>
      <c r="Y15" s="4">
        <v>101378000</v>
      </c>
      <c r="Z15" s="4">
        <v>780043000</v>
      </c>
      <c r="AA15" s="4">
        <v>846726000</v>
      </c>
      <c r="AB15" s="4">
        <v>466758000</v>
      </c>
      <c r="AC15" s="4">
        <v>379968000</v>
      </c>
      <c r="AD15" s="4">
        <v>1941309000</v>
      </c>
      <c r="AE15" s="4">
        <v>116795000</v>
      </c>
      <c r="AF15" s="4">
        <v>309669000</v>
      </c>
      <c r="AG15" s="4">
        <v>426464000</v>
      </c>
      <c r="AH15" s="4">
        <v>35784000</v>
      </c>
      <c r="AI15" s="4">
        <v>0</v>
      </c>
      <c r="AJ15" s="4">
        <v>2521000</v>
      </c>
      <c r="AK15" s="4">
        <v>4252000</v>
      </c>
      <c r="AL15" s="4">
        <v>318367000</v>
      </c>
      <c r="AM15" s="4">
        <v>79591750</v>
      </c>
      <c r="AN15" s="4">
        <v>6773000</v>
      </c>
      <c r="AO15" s="4">
        <v>69510350</v>
      </c>
      <c r="AP15" s="4">
        <v>56136840101</v>
      </c>
      <c r="AQ15" s="4">
        <v>45262759216</v>
      </c>
      <c r="AR15" s="4">
        <v>175745593</v>
      </c>
      <c r="AS15" s="4">
        <v>333525576</v>
      </c>
      <c r="AT15" s="4">
        <v>1156473</v>
      </c>
      <c r="AU15" s="4">
        <v>2749</v>
      </c>
      <c r="AV15" s="4">
        <v>5148</v>
      </c>
      <c r="AW15" s="4">
        <v>2659431000</v>
      </c>
      <c r="AX15" s="4">
        <v>1554791000</v>
      </c>
      <c r="AY15" s="4">
        <v>101378000</v>
      </c>
      <c r="AZ15" s="4">
        <v>82480000</v>
      </c>
      <c r="BA15" s="4">
        <v>638703000</v>
      </c>
      <c r="BB15" s="4">
        <v>0</v>
      </c>
      <c r="BC15" s="4"/>
      <c r="BD15" s="4">
        <v>0.81678945873393227</v>
      </c>
      <c r="BE15" s="4">
        <v>0.21266272401341968</v>
      </c>
      <c r="BF15" s="4">
        <v>8.5096759400314734E-2</v>
      </c>
      <c r="BG15" s="4">
        <v>2.1274189850078683E-2</v>
      </c>
      <c r="BH15" s="4">
        <v>1.5944963732894639</v>
      </c>
      <c r="BI15" s="4">
        <v>0.54665447304139891</v>
      </c>
      <c r="BJ15" s="4">
        <v>0</v>
      </c>
      <c r="BK15" s="4"/>
      <c r="BL15" s="3" t="s">
        <v>468</v>
      </c>
      <c r="BM15" s="4"/>
      <c r="BN15" s="4"/>
      <c r="BO15" s="4"/>
      <c r="BP15" s="4">
        <v>3.1306641535897448</v>
      </c>
      <c r="BQ15" s="4">
        <v>0.53399378399378394</v>
      </c>
      <c r="BR15" s="4">
        <v>2225.4753999396316</v>
      </c>
      <c r="BS15" s="4">
        <v>1752.199739163615</v>
      </c>
      <c r="BT15" s="4">
        <v>1000.8918155465319</v>
      </c>
      <c r="BU15" s="4">
        <v>203.7940873289329</v>
      </c>
      <c r="BV15" s="4">
        <v>2428.762621804327</v>
      </c>
      <c r="BW15" s="4">
        <v>3637.4886809538184</v>
      </c>
    </row>
    <row r="16" spans="2:75" x14ac:dyDescent="0.3">
      <c r="B16" s="3" t="s">
        <v>24</v>
      </c>
      <c r="C16" s="4">
        <v>2024</v>
      </c>
      <c r="D16" s="3" t="s">
        <v>480</v>
      </c>
      <c r="E16" s="4">
        <v>175589</v>
      </c>
      <c r="F16" s="4">
        <v>175589</v>
      </c>
      <c r="G16" s="4" t="b">
        <v>0</v>
      </c>
      <c r="H16" s="4">
        <v>421880000</v>
      </c>
      <c r="I16" s="4">
        <v>200014000</v>
      </c>
      <c r="J16" s="4">
        <v>121396000</v>
      </c>
      <c r="K16" s="4">
        <v>39940000</v>
      </c>
      <c r="L16" s="4">
        <v>25999000</v>
      </c>
      <c r="M16" s="4">
        <v>33507000</v>
      </c>
      <c r="N16" s="4">
        <v>348433000</v>
      </c>
      <c r="O16" s="4">
        <v>355648000</v>
      </c>
      <c r="P16" s="4">
        <v>38214000</v>
      </c>
      <c r="Q16" s="4">
        <v>317434000</v>
      </c>
      <c r="R16" s="4">
        <v>28548000</v>
      </c>
      <c r="S16" s="4">
        <v>111034000</v>
      </c>
      <c r="T16" s="4">
        <v>79733000</v>
      </c>
      <c r="U16" s="4">
        <v>42859000</v>
      </c>
      <c r="V16" s="4">
        <v>15091000</v>
      </c>
      <c r="W16" s="4">
        <v>10459000</v>
      </c>
      <c r="X16" s="4">
        <v>66232000</v>
      </c>
      <c r="Y16" s="4">
        <v>100669000</v>
      </c>
      <c r="Z16" s="4">
        <v>824233000</v>
      </c>
      <c r="AA16" s="4">
        <v>886274000</v>
      </c>
      <c r="AB16" s="4">
        <v>503881000</v>
      </c>
      <c r="AC16" s="4">
        <v>382393000</v>
      </c>
      <c r="AD16" s="4">
        <v>2007541000</v>
      </c>
      <c r="AE16" s="4">
        <v>106598000</v>
      </c>
      <c r="AF16" s="4">
        <v>319753000</v>
      </c>
      <c r="AG16" s="4">
        <v>426351000</v>
      </c>
      <c r="AH16" s="4">
        <v>31436000</v>
      </c>
      <c r="AI16" s="4">
        <v>0</v>
      </c>
      <c r="AJ16" s="4">
        <v>2482000</v>
      </c>
      <c r="AK16" s="4">
        <v>4184000</v>
      </c>
      <c r="AL16" s="4">
        <v>347715000</v>
      </c>
      <c r="AM16" s="4">
        <v>86928750</v>
      </c>
      <c r="AN16" s="4">
        <v>6666000</v>
      </c>
      <c r="AO16" s="4">
        <v>76983150</v>
      </c>
      <c r="AP16" s="4">
        <v>56662122282</v>
      </c>
      <c r="AQ16" s="4">
        <v>44720046151</v>
      </c>
      <c r="AR16" s="4">
        <v>188483455</v>
      </c>
      <c r="AS16" s="4">
        <v>356721921</v>
      </c>
      <c r="AT16" s="4">
        <v>1139332</v>
      </c>
      <c r="AU16" s="4">
        <v>2916</v>
      </c>
      <c r="AV16" s="4">
        <v>5497</v>
      </c>
      <c r="AW16" s="4">
        <v>2758390000</v>
      </c>
      <c r="AX16" s="4">
        <v>1616892000</v>
      </c>
      <c r="AY16" s="4">
        <v>100669000</v>
      </c>
      <c r="AZ16" s="4">
        <v>95742666.666666672</v>
      </c>
      <c r="BA16" s="4">
        <v>4514715000</v>
      </c>
      <c r="BB16" s="4">
        <v>29599000</v>
      </c>
      <c r="BC16" s="4">
        <v>0</v>
      </c>
      <c r="BD16" s="4">
        <v>0.82590547074997633</v>
      </c>
      <c r="BE16" s="4">
        <v>0.15699250971840334</v>
      </c>
      <c r="BF16" s="4">
        <v>7.6683490789871009E-2</v>
      </c>
      <c r="BG16" s="4">
        <v>1.9170872697467752E-2</v>
      </c>
      <c r="BH16" s="4">
        <v>1.3431169943988357</v>
      </c>
      <c r="BI16" s="4">
        <v>0.53338236503510095</v>
      </c>
      <c r="BJ16" s="4">
        <v>1.8206696658866452</v>
      </c>
      <c r="BK16" s="4">
        <v>7.5964271974627079E-3</v>
      </c>
      <c r="BL16" s="3" t="s">
        <v>474</v>
      </c>
      <c r="BM16" s="4">
        <v>69575070.612192258</v>
      </c>
      <c r="BN16" s="4">
        <v>1.3761059216214269</v>
      </c>
      <c r="BO16" s="4">
        <v>0</v>
      </c>
      <c r="BP16" s="4">
        <v>3.3264453820127384</v>
      </c>
      <c r="BQ16" s="4">
        <v>0.53047116609059486</v>
      </c>
      <c r="BR16" s="4">
        <v>2402.6562028373078</v>
      </c>
      <c r="BS16" s="4">
        <v>2025.4571755633895</v>
      </c>
      <c r="BT16" s="4">
        <v>1073.4354372996031</v>
      </c>
      <c r="BU16" s="4">
        <v>179.0317161097791</v>
      </c>
      <c r="BV16" s="4">
        <v>2428.1190735182727</v>
      </c>
      <c r="BW16" s="4">
        <v>25711.832745787036</v>
      </c>
    </row>
    <row r="17" spans="2:75" x14ac:dyDescent="0.3">
      <c r="B17" s="3" t="s">
        <v>31</v>
      </c>
      <c r="C17" s="4">
        <v>2019</v>
      </c>
      <c r="D17" s="3" t="s">
        <v>481</v>
      </c>
      <c r="E17" s="4">
        <v>473</v>
      </c>
      <c r="F17" s="4">
        <v>473</v>
      </c>
      <c r="G17" s="4" t="b">
        <v>0</v>
      </c>
      <c r="H17" s="4">
        <v>1913948</v>
      </c>
      <c r="I17" s="4">
        <v>450544</v>
      </c>
      <c r="J17" s="4">
        <v>754269</v>
      </c>
      <c r="K17" s="4">
        <v>663024</v>
      </c>
      <c r="L17" s="4">
        <v>46111</v>
      </c>
      <c r="M17" s="4">
        <v>0</v>
      </c>
      <c r="N17" s="4">
        <v>1250924</v>
      </c>
      <c r="O17" s="4">
        <v>1637211</v>
      </c>
      <c r="P17" s="4">
        <v>351778</v>
      </c>
      <c r="Q17" s="4">
        <v>1285433</v>
      </c>
      <c r="R17" s="4">
        <v>432296</v>
      </c>
      <c r="S17" s="4">
        <v>50269</v>
      </c>
      <c r="T17" s="4">
        <v>155589</v>
      </c>
      <c r="U17" s="4">
        <v>62338</v>
      </c>
      <c r="V17" s="4">
        <v>38956</v>
      </c>
      <c r="W17" s="4">
        <v>134257</v>
      </c>
      <c r="X17" s="4">
        <v>276737</v>
      </c>
      <c r="Y17" s="4">
        <v>222687</v>
      </c>
      <c r="Z17" s="4">
        <v>2394534</v>
      </c>
      <c r="AA17" s="4">
        <v>2622348</v>
      </c>
      <c r="AB17" s="4">
        <v>1207596</v>
      </c>
      <c r="AC17" s="4">
        <v>1414752</v>
      </c>
      <c r="AD17" s="4">
        <v>7793404</v>
      </c>
      <c r="AE17" s="4">
        <v>1655681</v>
      </c>
      <c r="AF17" s="4">
        <v>149380</v>
      </c>
      <c r="AG17" s="4">
        <v>1805061</v>
      </c>
      <c r="AH17" s="4">
        <v>367090</v>
      </c>
      <c r="AI17" s="4">
        <v>0</v>
      </c>
      <c r="AJ17" s="4">
        <v>35291</v>
      </c>
      <c r="AK17" s="4">
        <v>45120</v>
      </c>
      <c r="AL17" s="4">
        <v>1661899</v>
      </c>
      <c r="AM17" s="4">
        <v>415475</v>
      </c>
      <c r="AN17" s="4">
        <v>80411</v>
      </c>
      <c r="AO17" s="4">
        <v>334169</v>
      </c>
      <c r="AP17" s="4">
        <v>37941100</v>
      </c>
      <c r="AQ17" s="4">
        <v>34166000</v>
      </c>
      <c r="AR17" s="4">
        <v>358616.92352999997</v>
      </c>
      <c r="AS17" s="4">
        <v>855477.077391</v>
      </c>
      <c r="AT17" s="4">
        <v>137067</v>
      </c>
      <c r="AU17" s="4">
        <v>1132.1405239200001</v>
      </c>
      <c r="AV17" s="4">
        <v>2653.3675355400001</v>
      </c>
      <c r="AW17" s="4">
        <v>12979305</v>
      </c>
      <c r="AX17" s="4">
        <v>6355433</v>
      </c>
      <c r="AY17" s="4">
        <v>222687</v>
      </c>
      <c r="AZ17" s="4">
        <v>222687</v>
      </c>
      <c r="BA17" s="4">
        <v>362518</v>
      </c>
      <c r="BB17" s="4">
        <v>0</v>
      </c>
      <c r="BC17" s="4"/>
      <c r="BD17" s="4">
        <v>0.65358306495265284</v>
      </c>
      <c r="BE17" s="4">
        <v>0.14458961267495252</v>
      </c>
      <c r="BF17" s="4">
        <v>0.19353992418316385</v>
      </c>
      <c r="BG17" s="4">
        <v>4.8385010160063878E-2</v>
      </c>
      <c r="BH17" s="4">
        <v>1.4042435506167961</v>
      </c>
      <c r="BI17" s="4">
        <v>0.52500466243901878</v>
      </c>
      <c r="BJ17" s="4">
        <v>0</v>
      </c>
      <c r="BK17" s="4"/>
      <c r="BL17" s="3" t="s">
        <v>468</v>
      </c>
      <c r="BM17" s="4"/>
      <c r="BN17" s="4"/>
      <c r="BO17" s="4"/>
      <c r="BP17" s="4">
        <v>9.4519379651617896</v>
      </c>
      <c r="BQ17" s="4">
        <v>0.42668062707324583</v>
      </c>
      <c r="BR17" s="4">
        <v>4046.4016913319238</v>
      </c>
      <c r="BS17" s="4">
        <v>3461.3340380549685</v>
      </c>
      <c r="BT17" s="4">
        <v>758.17531401691326</v>
      </c>
      <c r="BU17" s="4">
        <v>776.0887949260042</v>
      </c>
      <c r="BV17" s="4">
        <v>3816.196617336152</v>
      </c>
      <c r="BW17" s="4">
        <v>766.42283298097254</v>
      </c>
    </row>
    <row r="18" spans="2:75" x14ac:dyDescent="0.3">
      <c r="B18" s="3" t="s">
        <v>31</v>
      </c>
      <c r="C18" s="4">
        <v>2020</v>
      </c>
      <c r="D18" s="3" t="s">
        <v>482</v>
      </c>
      <c r="E18" s="4">
        <v>441</v>
      </c>
      <c r="F18" s="4">
        <v>441</v>
      </c>
      <c r="G18" s="4" t="b">
        <v>0</v>
      </c>
      <c r="H18" s="4">
        <v>2216644</v>
      </c>
      <c r="I18" s="4">
        <v>447704</v>
      </c>
      <c r="J18" s="4">
        <v>722056</v>
      </c>
      <c r="K18" s="4">
        <v>994458</v>
      </c>
      <c r="L18" s="4">
        <v>52426</v>
      </c>
      <c r="M18" s="4">
        <v>0</v>
      </c>
      <c r="N18" s="4">
        <v>1222186</v>
      </c>
      <c r="O18" s="4">
        <v>1659729</v>
      </c>
      <c r="P18" s="4">
        <v>353318</v>
      </c>
      <c r="Q18" s="4">
        <v>1306411</v>
      </c>
      <c r="R18" s="4">
        <v>472410</v>
      </c>
      <c r="S18" s="4">
        <v>59358</v>
      </c>
      <c r="T18" s="4">
        <v>156208</v>
      </c>
      <c r="U18" s="4">
        <v>35515</v>
      </c>
      <c r="V18" s="4">
        <v>41216</v>
      </c>
      <c r="W18" s="4">
        <v>138523</v>
      </c>
      <c r="X18" s="4">
        <v>556915</v>
      </c>
      <c r="Y18" s="4">
        <v>369175</v>
      </c>
      <c r="Z18" s="4">
        <v>2618157</v>
      </c>
      <c r="AA18" s="4">
        <v>2832140</v>
      </c>
      <c r="AB18" s="4">
        <v>876479</v>
      </c>
      <c r="AC18" s="4">
        <v>1955661</v>
      </c>
      <c r="AD18" s="4">
        <v>8350319</v>
      </c>
      <c r="AE18" s="4">
        <v>2105696</v>
      </c>
      <c r="AF18" s="4">
        <v>184380</v>
      </c>
      <c r="AG18" s="4">
        <v>2290076</v>
      </c>
      <c r="AH18" s="4">
        <v>311047</v>
      </c>
      <c r="AI18" s="4">
        <v>0</v>
      </c>
      <c r="AJ18" s="4">
        <v>35291</v>
      </c>
      <c r="AK18" s="4">
        <v>45120</v>
      </c>
      <c r="AL18" s="4">
        <v>1655434</v>
      </c>
      <c r="AM18" s="4">
        <v>413859</v>
      </c>
      <c r="AN18" s="4">
        <v>80411</v>
      </c>
      <c r="AO18" s="4">
        <v>330521</v>
      </c>
      <c r="AP18" s="4">
        <v>43371613</v>
      </c>
      <c r="AQ18" s="4">
        <v>39281000</v>
      </c>
      <c r="AR18" s="4">
        <v>356287</v>
      </c>
      <c r="AS18" s="4">
        <v>877986</v>
      </c>
      <c r="AT18" s="4">
        <v>157595</v>
      </c>
      <c r="AU18" s="4">
        <v>1129</v>
      </c>
      <c r="AV18" s="4">
        <v>2781</v>
      </c>
      <c r="AW18" s="4">
        <v>13348480</v>
      </c>
      <c r="AX18" s="4">
        <v>6371290</v>
      </c>
      <c r="AY18" s="4">
        <v>369175</v>
      </c>
      <c r="AZ18" s="4">
        <v>295931</v>
      </c>
      <c r="BA18" s="4">
        <v>185981</v>
      </c>
      <c r="BB18" s="4">
        <v>0</v>
      </c>
      <c r="BC18" s="4"/>
      <c r="BD18" s="4">
        <v>0.55136774330925487</v>
      </c>
      <c r="BE18" s="4">
        <v>0.25124241871946962</v>
      </c>
      <c r="BF18" s="4">
        <v>0.19429564175238426</v>
      </c>
      <c r="BG18" s="4">
        <v>4.8573969122296633E-2</v>
      </c>
      <c r="BH18" s="4">
        <v>1.7529521720193721</v>
      </c>
      <c r="BI18" s="4">
        <v>0.53008095195296878</v>
      </c>
      <c r="BJ18" s="4">
        <v>0</v>
      </c>
      <c r="BK18" s="4"/>
      <c r="BL18" s="3" t="s">
        <v>468</v>
      </c>
      <c r="BM18" s="4"/>
      <c r="BN18" s="4"/>
      <c r="BO18" s="4"/>
      <c r="BP18" s="4">
        <v>8.2147509708712008</v>
      </c>
      <c r="BQ18" s="4">
        <v>0.40596907587198849</v>
      </c>
      <c r="BR18" s="4">
        <v>5026.4036281179142</v>
      </c>
      <c r="BS18" s="4">
        <v>3763.5578231292516</v>
      </c>
      <c r="BT18" s="4">
        <v>807.90702947845807</v>
      </c>
      <c r="BU18" s="4">
        <v>705.32199546485265</v>
      </c>
      <c r="BV18" s="4">
        <v>5192.9160997732424</v>
      </c>
      <c r="BW18" s="4">
        <v>421.72562358276645</v>
      </c>
    </row>
    <row r="19" spans="2:75" x14ac:dyDescent="0.3">
      <c r="B19" s="3" t="s">
        <v>31</v>
      </c>
      <c r="C19" s="4">
        <v>2021</v>
      </c>
      <c r="D19" s="3" t="s">
        <v>483</v>
      </c>
      <c r="E19" s="4">
        <v>434</v>
      </c>
      <c r="F19" s="4">
        <v>434</v>
      </c>
      <c r="G19" s="4" t="b">
        <v>0</v>
      </c>
      <c r="H19" s="4">
        <v>1759721</v>
      </c>
      <c r="I19" s="4">
        <v>447466</v>
      </c>
      <c r="J19" s="4">
        <v>742075</v>
      </c>
      <c r="K19" s="4">
        <v>521805</v>
      </c>
      <c r="L19" s="4">
        <v>48375</v>
      </c>
      <c r="M19" s="4">
        <v>0</v>
      </c>
      <c r="N19" s="4">
        <v>1237916</v>
      </c>
      <c r="O19" s="4">
        <v>1647703</v>
      </c>
      <c r="P19" s="4">
        <v>330207</v>
      </c>
      <c r="Q19" s="4">
        <v>1317496</v>
      </c>
      <c r="R19" s="4">
        <v>412127</v>
      </c>
      <c r="S19" s="4">
        <v>57470</v>
      </c>
      <c r="T19" s="4">
        <v>214348</v>
      </c>
      <c r="U19" s="4">
        <v>44685</v>
      </c>
      <c r="V19" s="4">
        <v>35311</v>
      </c>
      <c r="W19" s="4">
        <v>164116</v>
      </c>
      <c r="X19" s="4">
        <v>112018</v>
      </c>
      <c r="Y19" s="4">
        <v>31463</v>
      </c>
      <c r="Z19" s="4">
        <v>3296427</v>
      </c>
      <c r="AA19" s="4">
        <v>3502935</v>
      </c>
      <c r="AB19" s="4">
        <v>1136098</v>
      </c>
      <c r="AC19" s="4">
        <v>2366837</v>
      </c>
      <c r="AD19" s="4">
        <v>8462337</v>
      </c>
      <c r="AE19" s="4">
        <v>2422871</v>
      </c>
      <c r="AF19" s="4">
        <v>219380</v>
      </c>
      <c r="AG19" s="4">
        <v>2642251</v>
      </c>
      <c r="AH19" s="4">
        <v>252460</v>
      </c>
      <c r="AI19" s="4">
        <v>0</v>
      </c>
      <c r="AJ19" s="4">
        <v>39119</v>
      </c>
      <c r="AK19" s="4">
        <v>54193</v>
      </c>
      <c r="AL19" s="4">
        <v>1662266</v>
      </c>
      <c r="AM19" s="4">
        <v>415567</v>
      </c>
      <c r="AN19" s="4">
        <v>93312</v>
      </c>
      <c r="AO19" s="4">
        <v>319256</v>
      </c>
      <c r="AP19" s="4">
        <v>47485295</v>
      </c>
      <c r="AQ19" s="4">
        <v>43139512</v>
      </c>
      <c r="AR19" s="4">
        <v>365264</v>
      </c>
      <c r="AS19" s="4">
        <v>923880</v>
      </c>
      <c r="AT19" s="4">
        <v>173152</v>
      </c>
      <c r="AU19" s="4">
        <v>1163</v>
      </c>
      <c r="AV19" s="4">
        <v>2867</v>
      </c>
      <c r="AW19" s="4">
        <v>13379943</v>
      </c>
      <c r="AX19" s="4">
        <v>6072546</v>
      </c>
      <c r="AY19" s="4">
        <v>31463</v>
      </c>
      <c r="AZ19" s="4">
        <v>207775</v>
      </c>
      <c r="BA19" s="4">
        <v>217444</v>
      </c>
      <c r="BB19" s="4">
        <v>0</v>
      </c>
      <c r="BC19" s="4"/>
      <c r="BD19" s="4">
        <v>0.70347288007587572</v>
      </c>
      <c r="BE19" s="4">
        <v>6.3656681939921161E-2</v>
      </c>
      <c r="BF19" s="4">
        <v>0.22454140968844977</v>
      </c>
      <c r="BG19" s="4">
        <v>5.6135419962869963E-2</v>
      </c>
      <c r="BH19" s="4">
        <v>2.0055096941470789</v>
      </c>
      <c r="BI19" s="4">
        <v>0.55516790542586181</v>
      </c>
      <c r="BJ19" s="4">
        <v>0</v>
      </c>
      <c r="BK19" s="4"/>
      <c r="BL19" s="3" t="s">
        <v>468</v>
      </c>
      <c r="BM19" s="4"/>
      <c r="BN19" s="4"/>
      <c r="BO19" s="4"/>
      <c r="BP19" s="4">
        <v>7.6921497486748267</v>
      </c>
      <c r="BQ19" s="4">
        <v>0.40565050575514477</v>
      </c>
      <c r="BR19" s="4">
        <v>4054.6566820276498</v>
      </c>
      <c r="BS19" s="4">
        <v>3796.5506912442397</v>
      </c>
      <c r="BT19" s="4">
        <v>841.62211981566816</v>
      </c>
      <c r="BU19" s="4">
        <v>581.70506912442397</v>
      </c>
      <c r="BV19" s="4">
        <v>6088.1359447004606</v>
      </c>
      <c r="BW19" s="4">
        <v>501.02304147465441</v>
      </c>
    </row>
    <row r="20" spans="2:75" x14ac:dyDescent="0.3">
      <c r="B20" s="3" t="s">
        <v>31</v>
      </c>
      <c r="C20" s="4">
        <v>2022</v>
      </c>
      <c r="D20" s="3" t="s">
        <v>484</v>
      </c>
      <c r="E20" s="4">
        <v>466</v>
      </c>
      <c r="F20" s="4">
        <v>466</v>
      </c>
      <c r="G20" s="4" t="b">
        <v>0</v>
      </c>
      <c r="H20" s="4">
        <v>2255783</v>
      </c>
      <c r="I20" s="4">
        <v>505010</v>
      </c>
      <c r="J20" s="4">
        <v>779622</v>
      </c>
      <c r="K20" s="4">
        <v>883213</v>
      </c>
      <c r="L20" s="4">
        <v>87938</v>
      </c>
      <c r="M20" s="4">
        <v>0</v>
      </c>
      <c r="N20" s="4">
        <v>1372570</v>
      </c>
      <c r="O20" s="4">
        <v>1830057</v>
      </c>
      <c r="P20" s="4">
        <v>317634</v>
      </c>
      <c r="Q20" s="4">
        <v>1512423</v>
      </c>
      <c r="R20" s="4">
        <v>464177</v>
      </c>
      <c r="S20" s="4">
        <v>33997</v>
      </c>
      <c r="T20" s="4">
        <v>254988</v>
      </c>
      <c r="U20" s="4">
        <v>52927</v>
      </c>
      <c r="V20" s="4">
        <v>56552</v>
      </c>
      <c r="W20" s="4">
        <v>174452</v>
      </c>
      <c r="X20" s="4">
        <v>425726</v>
      </c>
      <c r="Y20" s="4">
        <v>219892</v>
      </c>
      <c r="Z20" s="4">
        <v>3683284</v>
      </c>
      <c r="AA20" s="4">
        <v>3980896</v>
      </c>
      <c r="AB20" s="4">
        <v>1077235</v>
      </c>
      <c r="AC20" s="4">
        <v>2903661</v>
      </c>
      <c r="AD20" s="4">
        <v>8888063</v>
      </c>
      <c r="AE20" s="4">
        <v>2850995</v>
      </c>
      <c r="AF20" s="4">
        <v>254380</v>
      </c>
      <c r="AG20" s="4">
        <v>3105375</v>
      </c>
      <c r="AH20" s="4">
        <v>192115</v>
      </c>
      <c r="AI20" s="4">
        <v>0</v>
      </c>
      <c r="AJ20" s="4">
        <v>39119</v>
      </c>
      <c r="AK20" s="4">
        <v>54920</v>
      </c>
      <c r="AL20" s="4">
        <v>1872264</v>
      </c>
      <c r="AM20" s="4">
        <v>468066</v>
      </c>
      <c r="AN20" s="4">
        <v>94039</v>
      </c>
      <c r="AO20" s="4">
        <v>370956</v>
      </c>
      <c r="AP20" s="4">
        <v>64058918</v>
      </c>
      <c r="AQ20" s="4">
        <v>58200675</v>
      </c>
      <c r="AR20" s="4">
        <v>405669</v>
      </c>
      <c r="AS20" s="4">
        <v>961786</v>
      </c>
      <c r="AT20" s="4">
        <v>231035</v>
      </c>
      <c r="AU20" s="4">
        <v>1288</v>
      </c>
      <c r="AV20" s="4">
        <v>2726</v>
      </c>
      <c r="AW20" s="4">
        <v>13599835</v>
      </c>
      <c r="AX20" s="4">
        <v>5974804</v>
      </c>
      <c r="AY20" s="4">
        <v>219892</v>
      </c>
      <c r="AZ20" s="4">
        <v>206843.33333333334</v>
      </c>
      <c r="BA20" s="4">
        <v>353220</v>
      </c>
      <c r="BB20" s="4">
        <v>0</v>
      </c>
      <c r="BC20" s="4"/>
      <c r="BD20" s="4">
        <v>0.60846721515323066</v>
      </c>
      <c r="BE20" s="4">
        <v>0.18872648654591331</v>
      </c>
      <c r="BF20" s="4">
        <v>0.20090970076869502</v>
      </c>
      <c r="BG20" s="4">
        <v>5.0227425192173755E-2</v>
      </c>
      <c r="BH20" s="4">
        <v>2.0532450247053902</v>
      </c>
      <c r="BI20" s="4">
        <v>0.57562109263385397</v>
      </c>
      <c r="BJ20" s="4">
        <v>0</v>
      </c>
      <c r="BK20" s="4"/>
      <c r="BL20" s="3" t="s">
        <v>468</v>
      </c>
      <c r="BM20" s="4"/>
      <c r="BN20" s="4"/>
      <c r="BO20" s="4"/>
      <c r="BP20" s="4">
        <v>6.3327482365531065</v>
      </c>
      <c r="BQ20" s="4">
        <v>0.47248716067498164</v>
      </c>
      <c r="BR20" s="4">
        <v>4840.7360515021455</v>
      </c>
      <c r="BS20" s="4">
        <v>3927.1609442060085</v>
      </c>
      <c r="BT20" s="4">
        <v>870.53433476394855</v>
      </c>
      <c r="BU20" s="4">
        <v>412.26394849785407</v>
      </c>
      <c r="BV20" s="4">
        <v>6663.894849785408</v>
      </c>
      <c r="BW20" s="4">
        <v>757.98283261802578</v>
      </c>
    </row>
    <row r="21" spans="2:75" x14ac:dyDescent="0.3">
      <c r="B21" s="3" t="s">
        <v>31</v>
      </c>
      <c r="C21" s="4">
        <v>2023</v>
      </c>
      <c r="D21" s="3" t="s">
        <v>485</v>
      </c>
      <c r="E21" s="4">
        <v>463</v>
      </c>
      <c r="F21" s="4">
        <v>463</v>
      </c>
      <c r="G21" s="4" t="b">
        <v>0</v>
      </c>
      <c r="H21" s="4">
        <v>2962979</v>
      </c>
      <c r="I21" s="4">
        <v>541509</v>
      </c>
      <c r="J21" s="4">
        <v>823226</v>
      </c>
      <c r="K21" s="4">
        <v>1401922</v>
      </c>
      <c r="L21" s="4">
        <v>196322</v>
      </c>
      <c r="M21" s="4">
        <v>0</v>
      </c>
      <c r="N21" s="4">
        <v>1561057</v>
      </c>
      <c r="O21" s="4">
        <v>2252793</v>
      </c>
      <c r="P21" s="4">
        <v>367373</v>
      </c>
      <c r="Q21" s="4">
        <v>1885420</v>
      </c>
      <c r="R21" s="4">
        <v>465859</v>
      </c>
      <c r="S21" s="4">
        <v>33432</v>
      </c>
      <c r="T21" s="4">
        <v>171502</v>
      </c>
      <c r="U21" s="4">
        <v>65107</v>
      </c>
      <c r="V21" s="4">
        <v>50009</v>
      </c>
      <c r="W21" s="4">
        <v>166551</v>
      </c>
      <c r="X21" s="4">
        <v>710186</v>
      </c>
      <c r="Y21" s="4">
        <v>318022</v>
      </c>
      <c r="Z21" s="4">
        <v>4473978</v>
      </c>
      <c r="AA21" s="4">
        <v>4715309</v>
      </c>
      <c r="AB21" s="4">
        <v>2431217</v>
      </c>
      <c r="AC21" s="4">
        <v>2284092</v>
      </c>
      <c r="AD21" s="4">
        <v>9598249</v>
      </c>
      <c r="AE21" s="4">
        <v>2830240</v>
      </c>
      <c r="AF21" s="4">
        <v>972514</v>
      </c>
      <c r="AG21" s="4">
        <v>3802754</v>
      </c>
      <c r="AH21" s="4">
        <v>129959</v>
      </c>
      <c r="AI21" s="4">
        <v>0</v>
      </c>
      <c r="AJ21" s="4">
        <v>39119</v>
      </c>
      <c r="AK21" s="4">
        <v>57792</v>
      </c>
      <c r="AL21" s="4">
        <v>1917434</v>
      </c>
      <c r="AM21" s="4">
        <v>479359</v>
      </c>
      <c r="AN21" s="4">
        <v>96911</v>
      </c>
      <c r="AO21" s="4">
        <v>382448</v>
      </c>
      <c r="AP21" s="4">
        <v>65354922</v>
      </c>
      <c r="AQ21" s="4">
        <v>60038250</v>
      </c>
      <c r="AR21" s="4">
        <v>431654</v>
      </c>
      <c r="AS21" s="4">
        <v>993148</v>
      </c>
      <c r="AT21" s="4">
        <v>236348</v>
      </c>
      <c r="AU21" s="4">
        <v>1354</v>
      </c>
      <c r="AV21" s="4">
        <v>2777</v>
      </c>
      <c r="AW21" s="4">
        <v>15274046</v>
      </c>
      <c r="AX21" s="4">
        <v>7281642</v>
      </c>
      <c r="AY21" s="4">
        <v>318022</v>
      </c>
      <c r="AZ21" s="4">
        <v>189792.33333333334</v>
      </c>
      <c r="BA21" s="4">
        <v>275374</v>
      </c>
      <c r="BB21" s="4">
        <v>0</v>
      </c>
      <c r="BC21" s="4"/>
      <c r="BD21" s="4">
        <v>0.52685388590334259</v>
      </c>
      <c r="BE21" s="4">
        <v>0.23968647769693946</v>
      </c>
      <c r="BF21" s="4">
        <v>0.20216789504317223</v>
      </c>
      <c r="BG21" s="4">
        <v>5.0542026479138268E-2</v>
      </c>
      <c r="BH21" s="4">
        <v>2.0169267325052243</v>
      </c>
      <c r="BI21" s="4">
        <v>0.53287411045457889</v>
      </c>
      <c r="BJ21" s="4">
        <v>0</v>
      </c>
      <c r="BK21" s="4"/>
      <c r="BL21" s="3" t="s">
        <v>468</v>
      </c>
      <c r="BM21" s="4"/>
      <c r="BN21" s="4"/>
      <c r="BO21" s="4"/>
      <c r="BP21" s="4">
        <v>6.6047665086341931</v>
      </c>
      <c r="BQ21" s="4">
        <v>0.48757652142599928</v>
      </c>
      <c r="BR21" s="4">
        <v>6399.5226781857455</v>
      </c>
      <c r="BS21" s="4">
        <v>4865.6436285097188</v>
      </c>
      <c r="BT21" s="4">
        <v>932.29805615550754</v>
      </c>
      <c r="BU21" s="4">
        <v>280.68898488120948</v>
      </c>
      <c r="BV21" s="4">
        <v>8213.2915766738661</v>
      </c>
      <c r="BW21" s="4">
        <v>594.76025917926563</v>
      </c>
    </row>
    <row r="22" spans="2:75" x14ac:dyDescent="0.3">
      <c r="B22" s="3" t="s">
        <v>31</v>
      </c>
      <c r="C22" s="4">
        <v>2024</v>
      </c>
      <c r="D22" s="3" t="s">
        <v>486</v>
      </c>
      <c r="E22" s="4">
        <v>463</v>
      </c>
      <c r="F22" s="4">
        <v>463</v>
      </c>
      <c r="G22" s="4" t="b">
        <v>0</v>
      </c>
      <c r="H22" s="4">
        <v>2708429</v>
      </c>
      <c r="I22" s="4">
        <v>537383</v>
      </c>
      <c r="J22" s="4">
        <v>895852</v>
      </c>
      <c r="K22" s="4">
        <v>1054694</v>
      </c>
      <c r="L22" s="4">
        <v>220500</v>
      </c>
      <c r="M22" s="4">
        <v>0</v>
      </c>
      <c r="N22" s="4">
        <v>1653735</v>
      </c>
      <c r="O22" s="4">
        <v>2127219</v>
      </c>
      <c r="P22" s="4">
        <v>403232</v>
      </c>
      <c r="Q22" s="4">
        <v>1723987</v>
      </c>
      <c r="R22" s="4">
        <v>480010</v>
      </c>
      <c r="S22" s="4">
        <v>65117</v>
      </c>
      <c r="T22" s="4">
        <v>145185</v>
      </c>
      <c r="U22" s="4">
        <v>78800</v>
      </c>
      <c r="V22" s="4">
        <v>78788</v>
      </c>
      <c r="W22" s="4">
        <v>150954</v>
      </c>
      <c r="X22" s="4">
        <v>581210</v>
      </c>
      <c r="Y22" s="4">
        <v>508290</v>
      </c>
      <c r="Z22" s="4">
        <v>4691492</v>
      </c>
      <c r="AA22" s="4">
        <v>4961576</v>
      </c>
      <c r="AB22" s="4">
        <v>2232617</v>
      </c>
      <c r="AC22" s="4">
        <v>2728959</v>
      </c>
      <c r="AD22" s="4">
        <v>10179457</v>
      </c>
      <c r="AE22" s="4">
        <v>3157372</v>
      </c>
      <c r="AF22" s="4">
        <v>1057512</v>
      </c>
      <c r="AG22" s="4">
        <v>4214884</v>
      </c>
      <c r="AH22" s="4">
        <v>65940</v>
      </c>
      <c r="AI22" s="4">
        <v>0</v>
      </c>
      <c r="AJ22" s="4">
        <v>39119</v>
      </c>
      <c r="AK22" s="4">
        <v>58179</v>
      </c>
      <c r="AL22" s="4">
        <v>2042640</v>
      </c>
      <c r="AM22" s="4">
        <v>510660</v>
      </c>
      <c r="AN22" s="4">
        <v>97298</v>
      </c>
      <c r="AO22" s="4">
        <v>410636</v>
      </c>
      <c r="AP22" s="4">
        <v>79969647</v>
      </c>
      <c r="AQ22" s="4">
        <v>73878775</v>
      </c>
      <c r="AR22" s="4">
        <v>445240</v>
      </c>
      <c r="AS22" s="4">
        <v>1080151</v>
      </c>
      <c r="AT22" s="4">
        <v>291655</v>
      </c>
      <c r="AU22" s="4">
        <v>1418</v>
      </c>
      <c r="AV22" s="4">
        <v>3068</v>
      </c>
      <c r="AW22" s="4">
        <v>15814884</v>
      </c>
      <c r="AX22" s="4">
        <v>7419248</v>
      </c>
      <c r="AY22" s="4">
        <v>508290</v>
      </c>
      <c r="AZ22" s="4">
        <v>348734.66666666669</v>
      </c>
      <c r="BA22" s="4">
        <v>31702564</v>
      </c>
      <c r="BB22" s="4">
        <v>744828</v>
      </c>
      <c r="BC22" s="4">
        <v>1</v>
      </c>
      <c r="BD22" s="4">
        <v>0.61058827829712359</v>
      </c>
      <c r="BE22" s="4">
        <v>0.21459303529832238</v>
      </c>
      <c r="BF22" s="4">
        <v>0.19053381897936003</v>
      </c>
      <c r="BG22" s="4">
        <v>4.7633454744840008E-2</v>
      </c>
      <c r="BH22" s="4">
        <v>2.4448467418837847</v>
      </c>
      <c r="BI22" s="4">
        <v>0.5456632224136142</v>
      </c>
      <c r="BJ22" s="4">
        <v>2.0325986816813315</v>
      </c>
      <c r="BK22" s="4">
        <v>2.3816362792962145E-2</v>
      </c>
      <c r="BL22" s="3" t="s">
        <v>474</v>
      </c>
      <c r="BM22" s="4">
        <v>819608.83161172667</v>
      </c>
      <c r="BN22" s="4">
        <v>0.42548915191762204</v>
      </c>
      <c r="BO22" s="4">
        <v>470874.16494505998</v>
      </c>
      <c r="BP22" s="4">
        <v>5.5676124217479668</v>
      </c>
      <c r="BQ22" s="4">
        <v>0.46219035202086051</v>
      </c>
      <c r="BR22" s="4">
        <v>5849.7386609071273</v>
      </c>
      <c r="BS22" s="4">
        <v>4594.4254859611228</v>
      </c>
      <c r="BT22" s="4">
        <v>961.64146868250543</v>
      </c>
      <c r="BU22" s="4">
        <v>142.41900647948165</v>
      </c>
      <c r="BV22" s="4">
        <v>9103.4211663066963</v>
      </c>
      <c r="BW22" s="4">
        <v>68472.060475161983</v>
      </c>
    </row>
    <row r="23" spans="2:75" x14ac:dyDescent="0.3">
      <c r="B23" s="3" t="s">
        <v>36</v>
      </c>
      <c r="C23" s="4">
        <v>2019</v>
      </c>
      <c r="D23" s="3" t="s">
        <v>487</v>
      </c>
      <c r="E23" s="4">
        <v>2515</v>
      </c>
      <c r="F23" s="4">
        <v>2515</v>
      </c>
      <c r="G23" s="4" t="b">
        <v>0</v>
      </c>
      <c r="H23" s="4">
        <v>4740333</v>
      </c>
      <c r="I23" s="4">
        <v>2360944</v>
      </c>
      <c r="J23" s="4">
        <v>1198418</v>
      </c>
      <c r="K23" s="4">
        <v>763741</v>
      </c>
      <c r="L23" s="4">
        <v>240042</v>
      </c>
      <c r="M23" s="4">
        <v>177188</v>
      </c>
      <c r="N23" s="4">
        <v>3799404</v>
      </c>
      <c r="O23" s="4">
        <v>3538477</v>
      </c>
      <c r="P23" s="4">
        <v>996736</v>
      </c>
      <c r="Q23" s="4">
        <v>2541741</v>
      </c>
      <c r="R23" s="4">
        <v>967222</v>
      </c>
      <c r="S23" s="4">
        <v>168858</v>
      </c>
      <c r="T23" s="4">
        <v>333045</v>
      </c>
      <c r="U23" s="4">
        <v>0</v>
      </c>
      <c r="V23" s="4">
        <v>597330</v>
      </c>
      <c r="W23" s="4">
        <v>0</v>
      </c>
      <c r="X23" s="4">
        <v>1201856</v>
      </c>
      <c r="Y23" s="4">
        <v>166964</v>
      </c>
      <c r="Z23" s="4">
        <v>12187658</v>
      </c>
      <c r="AA23" s="4">
        <v>12913392</v>
      </c>
      <c r="AB23" s="4">
        <v>4275948</v>
      </c>
      <c r="AC23" s="4">
        <v>8637444</v>
      </c>
      <c r="AD23" s="4">
        <v>67833555</v>
      </c>
      <c r="AE23" s="4">
        <v>2242888</v>
      </c>
      <c r="AF23" s="4">
        <v>6458424</v>
      </c>
      <c r="AG23" s="4">
        <v>8701312</v>
      </c>
      <c r="AH23" s="4">
        <v>0</v>
      </c>
      <c r="AI23" s="4">
        <v>0</v>
      </c>
      <c r="AJ23" s="4">
        <v>0</v>
      </c>
      <c r="AK23" s="4">
        <v>0</v>
      </c>
      <c r="AL23" s="4">
        <v>4519696</v>
      </c>
      <c r="AM23" s="4">
        <v>1129924</v>
      </c>
      <c r="AN23" s="4">
        <v>0</v>
      </c>
      <c r="AO23" s="4">
        <v>1129924</v>
      </c>
      <c r="AP23" s="4">
        <v>1620341100</v>
      </c>
      <c r="AQ23" s="4">
        <v>1617472200</v>
      </c>
      <c r="AR23" s="4">
        <v>2210793.3968400001</v>
      </c>
      <c r="AS23" s="4">
        <v>6392627.8986299997</v>
      </c>
      <c r="AT23" s="4">
        <v>2079826</v>
      </c>
      <c r="AU23" s="4">
        <v>2837.7145943999999</v>
      </c>
      <c r="AV23" s="4">
        <v>7640.7825518</v>
      </c>
      <c r="AW23" s="4">
        <v>73837562</v>
      </c>
      <c r="AX23" s="4">
        <v>59132244</v>
      </c>
      <c r="AY23" s="4">
        <v>166964</v>
      </c>
      <c r="AZ23" s="4">
        <v>166964</v>
      </c>
      <c r="BA23" s="4">
        <v>37790548</v>
      </c>
      <c r="BB23" s="4">
        <v>0</v>
      </c>
      <c r="BC23" s="4"/>
      <c r="BD23" s="4">
        <v>0.80150571700342566</v>
      </c>
      <c r="BE23" s="4">
        <v>0.25353830627510765</v>
      </c>
      <c r="BF23" s="4">
        <v>0</v>
      </c>
      <c r="BG23" s="4">
        <v>0</v>
      </c>
      <c r="BH23" s="4">
        <v>3.4233668969418991</v>
      </c>
      <c r="BI23" s="4">
        <v>0.40794829774249819</v>
      </c>
      <c r="BJ23" s="4">
        <v>0</v>
      </c>
      <c r="BK23" s="4"/>
      <c r="BL23" s="3" t="s">
        <v>468</v>
      </c>
      <c r="BM23" s="4"/>
      <c r="BN23" s="4"/>
      <c r="BO23" s="4"/>
      <c r="BP23" s="4">
        <v>1.3644000000000001</v>
      </c>
      <c r="BQ23" s="4">
        <v>0.37139057094767042</v>
      </c>
      <c r="BR23" s="4">
        <v>1884.8242544731611</v>
      </c>
      <c r="BS23" s="4">
        <v>1406.9491053677932</v>
      </c>
      <c r="BT23" s="4">
        <v>879.04310013518887</v>
      </c>
      <c r="BU23" s="4">
        <v>0</v>
      </c>
      <c r="BV23" s="4">
        <v>3459.7662027833003</v>
      </c>
      <c r="BW23" s="4">
        <v>15026.062823061629</v>
      </c>
    </row>
    <row r="24" spans="2:75" x14ac:dyDescent="0.3">
      <c r="B24" s="3" t="s">
        <v>36</v>
      </c>
      <c r="C24" s="4">
        <v>2020</v>
      </c>
      <c r="D24" s="3" t="s">
        <v>488</v>
      </c>
      <c r="E24" s="4">
        <v>2412</v>
      </c>
      <c r="F24" s="4">
        <v>2412</v>
      </c>
      <c r="G24" s="4" t="b">
        <v>0</v>
      </c>
      <c r="H24" s="4">
        <v>5713310</v>
      </c>
      <c r="I24" s="4">
        <v>2516820</v>
      </c>
      <c r="J24" s="4">
        <v>1145258</v>
      </c>
      <c r="K24" s="4">
        <v>1836154</v>
      </c>
      <c r="L24" s="4">
        <v>162560</v>
      </c>
      <c r="M24" s="4">
        <v>52518</v>
      </c>
      <c r="N24" s="4">
        <v>3824638</v>
      </c>
      <c r="O24" s="4">
        <v>4173007</v>
      </c>
      <c r="P24" s="4">
        <v>1396555</v>
      </c>
      <c r="Q24" s="4">
        <v>2776452</v>
      </c>
      <c r="R24" s="4">
        <v>1023730</v>
      </c>
      <c r="S24" s="4">
        <v>189186</v>
      </c>
      <c r="T24" s="4">
        <v>433174</v>
      </c>
      <c r="U24" s="4">
        <v>0</v>
      </c>
      <c r="V24" s="4">
        <v>663372</v>
      </c>
      <c r="W24" s="4">
        <v>0</v>
      </c>
      <c r="X24" s="4">
        <v>1540303</v>
      </c>
      <c r="Y24" s="4">
        <v>1775434</v>
      </c>
      <c r="Z24" s="4">
        <v>13234805</v>
      </c>
      <c r="AA24" s="4">
        <v>14619240</v>
      </c>
      <c r="AB24" s="4">
        <v>4839174</v>
      </c>
      <c r="AC24" s="4">
        <v>9780066</v>
      </c>
      <c r="AD24" s="4">
        <v>69373242</v>
      </c>
      <c r="AE24" s="4">
        <v>2744684</v>
      </c>
      <c r="AF24" s="4">
        <v>7142305</v>
      </c>
      <c r="AG24" s="4">
        <v>9886989</v>
      </c>
      <c r="AH24" s="4">
        <v>0</v>
      </c>
      <c r="AI24" s="4">
        <v>0</v>
      </c>
      <c r="AJ24" s="4">
        <v>0</v>
      </c>
      <c r="AK24" s="4">
        <v>0</v>
      </c>
      <c r="AL24" s="4">
        <v>4215024</v>
      </c>
      <c r="AM24" s="4">
        <v>1053756</v>
      </c>
      <c r="AN24" s="4">
        <v>0</v>
      </c>
      <c r="AO24" s="4">
        <v>1053756</v>
      </c>
      <c r="AP24" s="4">
        <v>1564397200</v>
      </c>
      <c r="AQ24" s="4">
        <v>1561412300</v>
      </c>
      <c r="AR24" s="4">
        <v>2356608</v>
      </c>
      <c r="AS24" s="4">
        <v>6743663</v>
      </c>
      <c r="AT24" s="4">
        <v>1990167</v>
      </c>
      <c r="AU24" s="4">
        <v>2998</v>
      </c>
      <c r="AV24" s="4">
        <v>8214</v>
      </c>
      <c r="AW24" s="4">
        <v>73509862</v>
      </c>
      <c r="AX24" s="4">
        <v>59486252</v>
      </c>
      <c r="AY24" s="4">
        <v>1775434</v>
      </c>
      <c r="AZ24" s="4">
        <v>971199</v>
      </c>
      <c r="BA24" s="4">
        <v>58501685</v>
      </c>
      <c r="BB24" s="4">
        <v>887465</v>
      </c>
      <c r="BC24" s="4">
        <v>1</v>
      </c>
      <c r="BD24" s="4">
        <v>0.6694259544817277</v>
      </c>
      <c r="BE24" s="4">
        <v>0.26959905903933096</v>
      </c>
      <c r="BF24" s="4">
        <v>0</v>
      </c>
      <c r="BG24" s="4">
        <v>0</v>
      </c>
      <c r="BH24" s="4">
        <v>3.5610156415453966</v>
      </c>
      <c r="BI24" s="4">
        <v>0.39260580424360891</v>
      </c>
      <c r="BJ24" s="4">
        <v>0.57983020054640466</v>
      </c>
      <c r="BK24" s="4">
        <v>4.2849651373558104E-2</v>
      </c>
      <c r="BL24" s="3" t="s">
        <v>489</v>
      </c>
      <c r="BM24" s="4"/>
      <c r="BN24" s="4"/>
      <c r="BO24" s="4"/>
      <c r="BP24" s="4">
        <v>1.5064000370238453</v>
      </c>
      <c r="BQ24" s="4">
        <v>0.36498660822985146</v>
      </c>
      <c r="BR24" s="4">
        <v>2368.7023217247097</v>
      </c>
      <c r="BS24" s="4">
        <v>1730.1024046434495</v>
      </c>
      <c r="BT24" s="4">
        <v>977.03482587064673</v>
      </c>
      <c r="BU24" s="4">
        <v>0</v>
      </c>
      <c r="BV24" s="4">
        <v>4099.083333333333</v>
      </c>
      <c r="BW24" s="4">
        <v>24254.429933665007</v>
      </c>
    </row>
    <row r="25" spans="2:75" x14ac:dyDescent="0.3">
      <c r="B25" s="3" t="s">
        <v>36</v>
      </c>
      <c r="C25" s="4">
        <v>2021</v>
      </c>
      <c r="D25" s="3" t="s">
        <v>490</v>
      </c>
      <c r="E25" s="4">
        <v>2632</v>
      </c>
      <c r="F25" s="4">
        <v>2632</v>
      </c>
      <c r="G25" s="4" t="b">
        <v>0</v>
      </c>
      <c r="H25" s="4">
        <v>5914880</v>
      </c>
      <c r="I25" s="4">
        <v>2592650</v>
      </c>
      <c r="J25" s="4">
        <v>1302082</v>
      </c>
      <c r="K25" s="4">
        <v>796906</v>
      </c>
      <c r="L25" s="4">
        <v>85326</v>
      </c>
      <c r="M25" s="4">
        <v>1093500</v>
      </c>
      <c r="N25" s="4">
        <v>4024474</v>
      </c>
      <c r="O25" s="4">
        <v>4011434</v>
      </c>
      <c r="P25" s="4">
        <v>1077595</v>
      </c>
      <c r="Q25" s="4">
        <v>2933839</v>
      </c>
      <c r="R25" s="4">
        <v>1138867</v>
      </c>
      <c r="S25" s="4">
        <v>245057</v>
      </c>
      <c r="T25" s="4">
        <v>488791</v>
      </c>
      <c r="U25" s="4">
        <v>0</v>
      </c>
      <c r="V25" s="4">
        <v>636565</v>
      </c>
      <c r="W25" s="4">
        <v>0</v>
      </c>
      <c r="X25" s="4">
        <v>1903446</v>
      </c>
      <c r="Y25" s="4">
        <v>606290</v>
      </c>
      <c r="Z25" s="4">
        <v>15780723</v>
      </c>
      <c r="AA25" s="4">
        <v>16732984</v>
      </c>
      <c r="AB25" s="4">
        <v>4543791</v>
      </c>
      <c r="AC25" s="4">
        <v>12189193</v>
      </c>
      <c r="AD25" s="4">
        <v>71276688</v>
      </c>
      <c r="AE25" s="4">
        <v>4002532</v>
      </c>
      <c r="AF25" s="4">
        <v>8259208</v>
      </c>
      <c r="AG25" s="4">
        <v>12261740</v>
      </c>
      <c r="AH25" s="4">
        <v>0</v>
      </c>
      <c r="AI25" s="4">
        <v>0</v>
      </c>
      <c r="AJ25" s="4">
        <v>0</v>
      </c>
      <c r="AK25" s="4">
        <v>0</v>
      </c>
      <c r="AL25" s="4">
        <v>4597281</v>
      </c>
      <c r="AM25" s="4">
        <v>1149320</v>
      </c>
      <c r="AN25" s="4">
        <v>0</v>
      </c>
      <c r="AO25" s="4">
        <v>1149320</v>
      </c>
      <c r="AP25" s="4">
        <v>1584029300</v>
      </c>
      <c r="AQ25" s="4">
        <v>1581260400</v>
      </c>
      <c r="AR25" s="4">
        <v>2425941</v>
      </c>
      <c r="AS25" s="4">
        <v>6912364</v>
      </c>
      <c r="AT25" s="4">
        <v>2031353</v>
      </c>
      <c r="AU25" s="4">
        <v>3111</v>
      </c>
      <c r="AV25" s="4">
        <v>8437</v>
      </c>
      <c r="AW25" s="4">
        <v>73909419</v>
      </c>
      <c r="AX25" s="4">
        <v>59014948</v>
      </c>
      <c r="AY25" s="4">
        <v>606290</v>
      </c>
      <c r="AZ25" s="4">
        <v>849562.66666666663</v>
      </c>
      <c r="BA25" s="4">
        <v>55447430</v>
      </c>
      <c r="BB25" s="4">
        <v>1076029</v>
      </c>
      <c r="BC25" s="4">
        <v>1</v>
      </c>
      <c r="BD25" s="4">
        <v>0.68039824983769748</v>
      </c>
      <c r="BE25" s="4">
        <v>0.32180635955420905</v>
      </c>
      <c r="BF25" s="4">
        <v>0</v>
      </c>
      <c r="BG25" s="4">
        <v>0</v>
      </c>
      <c r="BH25" s="4">
        <v>4.1794181616646311</v>
      </c>
      <c r="BI25" s="4">
        <v>0.4196961449786511</v>
      </c>
      <c r="BJ25" s="4">
        <v>0.47977839481924123</v>
      </c>
      <c r="BK25" s="4">
        <v>6.3196523204245195E-2</v>
      </c>
      <c r="BL25" s="3" t="s">
        <v>489</v>
      </c>
      <c r="BM25" s="4"/>
      <c r="BN25" s="4"/>
      <c r="BO25" s="4"/>
      <c r="BP25" s="4">
        <v>1.5315000802068497</v>
      </c>
      <c r="BQ25" s="4">
        <v>0.36873296195330096</v>
      </c>
      <c r="BR25" s="4">
        <v>2247.2948328267476</v>
      </c>
      <c r="BS25" s="4">
        <v>1524.1010638297873</v>
      </c>
      <c r="BT25" s="4">
        <v>921.71010638297878</v>
      </c>
      <c r="BU25" s="4">
        <v>0</v>
      </c>
      <c r="BV25" s="4">
        <v>4658.7158054711244</v>
      </c>
      <c r="BW25" s="4">
        <v>21066.652735562311</v>
      </c>
    </row>
    <row r="26" spans="2:75" x14ac:dyDescent="0.3">
      <c r="B26" s="3" t="s">
        <v>36</v>
      </c>
      <c r="C26" s="4">
        <v>2022</v>
      </c>
      <c r="D26" s="3" t="s">
        <v>491</v>
      </c>
      <c r="E26" s="4">
        <v>2485</v>
      </c>
      <c r="F26" s="4">
        <v>2485</v>
      </c>
      <c r="G26" s="4" t="b">
        <v>0</v>
      </c>
      <c r="H26" s="4">
        <v>7206378</v>
      </c>
      <c r="I26" s="4">
        <v>2669828</v>
      </c>
      <c r="J26" s="4">
        <v>1409069</v>
      </c>
      <c r="K26" s="4">
        <v>2848611</v>
      </c>
      <c r="L26" s="4">
        <v>278870</v>
      </c>
      <c r="M26" s="4">
        <v>0</v>
      </c>
      <c r="N26" s="4">
        <v>4357767</v>
      </c>
      <c r="O26" s="4">
        <v>3966962</v>
      </c>
      <c r="P26" s="4">
        <v>1071135</v>
      </c>
      <c r="Q26" s="4">
        <v>2895827</v>
      </c>
      <c r="R26" s="4">
        <v>1177075</v>
      </c>
      <c r="S26" s="4">
        <v>252526</v>
      </c>
      <c r="T26" s="4">
        <v>585180</v>
      </c>
      <c r="U26" s="4">
        <v>0</v>
      </c>
      <c r="V26" s="4">
        <v>573399</v>
      </c>
      <c r="W26" s="4">
        <v>0</v>
      </c>
      <c r="X26" s="4">
        <v>3239416</v>
      </c>
      <c r="Y26" s="4">
        <v>3718611</v>
      </c>
      <c r="Z26" s="4">
        <v>16848672</v>
      </c>
      <c r="AA26" s="4">
        <v>19941529</v>
      </c>
      <c r="AB26" s="4">
        <v>7155494</v>
      </c>
      <c r="AC26" s="4">
        <v>12786035</v>
      </c>
      <c r="AD26" s="4">
        <v>74516105</v>
      </c>
      <c r="AE26" s="4">
        <v>4425472</v>
      </c>
      <c r="AF26" s="4">
        <v>8428209</v>
      </c>
      <c r="AG26" s="4">
        <v>12853681</v>
      </c>
      <c r="AH26" s="4">
        <v>0</v>
      </c>
      <c r="AI26" s="4">
        <v>0</v>
      </c>
      <c r="AJ26" s="4">
        <v>0</v>
      </c>
      <c r="AK26" s="4">
        <v>0</v>
      </c>
      <c r="AL26" s="4">
        <v>4813767</v>
      </c>
      <c r="AM26" s="4">
        <v>1203442</v>
      </c>
      <c r="AN26" s="4">
        <v>0</v>
      </c>
      <c r="AO26" s="4">
        <v>1203442</v>
      </c>
      <c r="AP26" s="4">
        <v>1874461800</v>
      </c>
      <c r="AQ26" s="4">
        <v>1870951000</v>
      </c>
      <c r="AR26" s="4">
        <v>2490597</v>
      </c>
      <c r="AS26" s="4">
        <v>7308710</v>
      </c>
      <c r="AT26" s="4">
        <v>2368756</v>
      </c>
      <c r="AU26" s="4">
        <v>3147</v>
      </c>
      <c r="AV26" s="4">
        <v>8548</v>
      </c>
      <c r="AW26" s="4">
        <v>77628027</v>
      </c>
      <c r="AX26" s="4">
        <v>61662424</v>
      </c>
      <c r="AY26" s="4">
        <v>3718611</v>
      </c>
      <c r="AZ26" s="4">
        <v>2033445</v>
      </c>
      <c r="BA26" s="4">
        <v>61662423</v>
      </c>
      <c r="BB26" s="4">
        <v>1071135</v>
      </c>
      <c r="BC26" s="4">
        <v>1</v>
      </c>
      <c r="BD26" s="4">
        <v>0.60470974461789262</v>
      </c>
      <c r="BE26" s="4">
        <v>0.44952068847901122</v>
      </c>
      <c r="BF26" s="4">
        <v>0</v>
      </c>
      <c r="BG26" s="4">
        <v>0</v>
      </c>
      <c r="BH26" s="4">
        <v>4.438690916273659</v>
      </c>
      <c r="BI26" s="4">
        <v>0.44028107210086553</v>
      </c>
      <c r="BJ26" s="4">
        <v>0.55971890032228244</v>
      </c>
      <c r="BK26" s="4">
        <v>5.2773868137040846E-2</v>
      </c>
      <c r="BL26" s="3" t="s">
        <v>489</v>
      </c>
      <c r="BM26" s="4"/>
      <c r="BN26" s="4"/>
      <c r="BO26" s="4"/>
      <c r="BP26" s="4">
        <v>1.328699789987718</v>
      </c>
      <c r="BQ26" s="4">
        <v>0.36815629386991111</v>
      </c>
      <c r="BR26" s="4">
        <v>2899.9509054325954</v>
      </c>
      <c r="BS26" s="4">
        <v>1596.3629778672032</v>
      </c>
      <c r="BT26" s="4">
        <v>1002.2523138832998</v>
      </c>
      <c r="BU26" s="4">
        <v>0</v>
      </c>
      <c r="BV26" s="4">
        <v>5172.5074446680082</v>
      </c>
      <c r="BW26" s="4">
        <v>24813.852313883301</v>
      </c>
    </row>
    <row r="27" spans="2:75" x14ac:dyDescent="0.3">
      <c r="B27" s="3" t="s">
        <v>36</v>
      </c>
      <c r="C27" s="4">
        <v>2023</v>
      </c>
      <c r="D27" s="3" t="s">
        <v>492</v>
      </c>
      <c r="E27" s="4">
        <v>2533</v>
      </c>
      <c r="F27" s="4">
        <v>2533</v>
      </c>
      <c r="G27" s="4" t="b">
        <v>0</v>
      </c>
      <c r="H27" s="4">
        <v>9263209</v>
      </c>
      <c r="I27" s="4">
        <v>2890637</v>
      </c>
      <c r="J27" s="4">
        <v>1396627</v>
      </c>
      <c r="K27" s="4">
        <v>3901665</v>
      </c>
      <c r="L27" s="4">
        <v>624280</v>
      </c>
      <c r="M27" s="4">
        <v>450000</v>
      </c>
      <c r="N27" s="4">
        <v>4911544</v>
      </c>
      <c r="O27" s="4">
        <v>4342651</v>
      </c>
      <c r="P27" s="4">
        <v>1153853</v>
      </c>
      <c r="Q27" s="4">
        <v>3188798</v>
      </c>
      <c r="R27" s="4">
        <v>1249508</v>
      </c>
      <c r="S27" s="4">
        <v>277453</v>
      </c>
      <c r="T27" s="4">
        <v>664239</v>
      </c>
      <c r="U27" s="4">
        <v>0</v>
      </c>
      <c r="V27" s="4">
        <v>638085</v>
      </c>
      <c r="W27" s="4">
        <v>0</v>
      </c>
      <c r="X27" s="4">
        <v>4920558</v>
      </c>
      <c r="Y27" s="4">
        <v>9602077</v>
      </c>
      <c r="Z27" s="4">
        <v>15609983</v>
      </c>
      <c r="AA27" s="4">
        <v>18438044</v>
      </c>
      <c r="AB27" s="4">
        <v>9185794</v>
      </c>
      <c r="AC27" s="4">
        <v>9252250</v>
      </c>
      <c r="AD27" s="4">
        <v>79436662</v>
      </c>
      <c r="AE27" s="4">
        <v>3557457</v>
      </c>
      <c r="AF27" s="4">
        <v>8302495</v>
      </c>
      <c r="AG27" s="4">
        <v>11859952</v>
      </c>
      <c r="AH27" s="4">
        <v>2500000</v>
      </c>
      <c r="AI27" s="4">
        <v>2500000</v>
      </c>
      <c r="AJ27" s="4">
        <v>0</v>
      </c>
      <c r="AK27" s="4">
        <v>0</v>
      </c>
      <c r="AL27" s="4">
        <v>5271544</v>
      </c>
      <c r="AM27" s="4">
        <v>1317886</v>
      </c>
      <c r="AN27" s="4">
        <v>0</v>
      </c>
      <c r="AO27" s="4">
        <v>1317886</v>
      </c>
      <c r="AP27" s="4">
        <v>1984145400</v>
      </c>
      <c r="AQ27" s="4">
        <v>1980381600</v>
      </c>
      <c r="AR27" s="4">
        <v>2699430</v>
      </c>
      <c r="AS27" s="4">
        <v>7689055</v>
      </c>
      <c r="AT27" s="4">
        <v>2510312</v>
      </c>
      <c r="AU27" s="4">
        <v>3415</v>
      </c>
      <c r="AV27" s="4">
        <v>10633</v>
      </c>
      <c r="AW27" s="4">
        <v>87187302</v>
      </c>
      <c r="AX27" s="4">
        <v>70076710</v>
      </c>
      <c r="AY27" s="4">
        <v>9602077</v>
      </c>
      <c r="AZ27" s="4">
        <v>4642326</v>
      </c>
      <c r="BA27" s="4">
        <v>49117013</v>
      </c>
      <c r="BB27" s="4">
        <v>0</v>
      </c>
      <c r="BC27" s="4"/>
      <c r="BD27" s="4">
        <v>0.5302205747489882</v>
      </c>
      <c r="BE27" s="4">
        <v>0.53119367165309561</v>
      </c>
      <c r="BF27" s="4">
        <v>0</v>
      </c>
      <c r="BG27" s="4">
        <v>0</v>
      </c>
      <c r="BH27" s="4">
        <v>3.7192547160403389</v>
      </c>
      <c r="BI27" s="4">
        <v>0.44944738927513789</v>
      </c>
      <c r="BJ27" s="4">
        <v>0</v>
      </c>
      <c r="BK27" s="4"/>
      <c r="BL27" s="3" t="s">
        <v>468</v>
      </c>
      <c r="BM27" s="4"/>
      <c r="BN27" s="4"/>
      <c r="BO27" s="4"/>
      <c r="BP27" s="4">
        <v>1.3605000923823427</v>
      </c>
      <c r="BQ27" s="4">
        <v>0.32116994263143045</v>
      </c>
      <c r="BR27" s="4">
        <v>3657.0110540860642</v>
      </c>
      <c r="BS27" s="4">
        <v>1714.4299249901303</v>
      </c>
      <c r="BT27" s="4">
        <v>1065.7046979865772</v>
      </c>
      <c r="BU27" s="4">
        <v>986.97196999605217</v>
      </c>
      <c r="BV27" s="4">
        <v>4682.1760757994471</v>
      </c>
      <c r="BW27" s="4">
        <v>19390.846032372679</v>
      </c>
    </row>
    <row r="28" spans="2:75" x14ac:dyDescent="0.3">
      <c r="B28" s="3" t="s">
        <v>36</v>
      </c>
      <c r="C28" s="4">
        <v>2024</v>
      </c>
      <c r="D28" s="3" t="s">
        <v>493</v>
      </c>
      <c r="E28" s="4">
        <v>2533</v>
      </c>
      <c r="F28" s="4">
        <v>2533</v>
      </c>
      <c r="G28" s="4" t="b">
        <v>0</v>
      </c>
      <c r="H28" s="4">
        <v>7540763</v>
      </c>
      <c r="I28" s="4">
        <v>3154395</v>
      </c>
      <c r="J28" s="4">
        <v>1742974</v>
      </c>
      <c r="K28" s="4">
        <v>1862730</v>
      </c>
      <c r="L28" s="4">
        <v>630664</v>
      </c>
      <c r="M28" s="4">
        <v>150000</v>
      </c>
      <c r="N28" s="4">
        <v>5528033</v>
      </c>
      <c r="O28" s="4">
        <v>5163979</v>
      </c>
      <c r="P28" s="4">
        <v>1499260</v>
      </c>
      <c r="Q28" s="4">
        <v>3664719</v>
      </c>
      <c r="R28" s="4">
        <v>1661908</v>
      </c>
      <c r="S28" s="4">
        <v>191896</v>
      </c>
      <c r="T28" s="4">
        <v>629698</v>
      </c>
      <c r="U28" s="4">
        <v>0</v>
      </c>
      <c r="V28" s="4">
        <v>637859</v>
      </c>
      <c r="W28" s="4">
        <v>0</v>
      </c>
      <c r="X28" s="4">
        <v>2376784</v>
      </c>
      <c r="Y28" s="4">
        <v>2317801</v>
      </c>
      <c r="Z28" s="4">
        <v>16476469</v>
      </c>
      <c r="AA28" s="4">
        <v>18480016</v>
      </c>
      <c r="AB28" s="4">
        <v>7667449</v>
      </c>
      <c r="AC28" s="4">
        <v>10812567</v>
      </c>
      <c r="AD28" s="4">
        <v>81813447</v>
      </c>
      <c r="AE28" s="4">
        <v>4219516</v>
      </c>
      <c r="AF28" s="4">
        <v>9030048</v>
      </c>
      <c r="AG28" s="4">
        <v>13249564</v>
      </c>
      <c r="AH28" s="4">
        <v>2436997</v>
      </c>
      <c r="AI28" s="4">
        <v>0</v>
      </c>
      <c r="AJ28" s="4">
        <v>62496</v>
      </c>
      <c r="AK28" s="4">
        <v>123743</v>
      </c>
      <c r="AL28" s="4">
        <v>5928926</v>
      </c>
      <c r="AM28" s="4">
        <v>1482232</v>
      </c>
      <c r="AN28" s="4">
        <v>186239</v>
      </c>
      <c r="AO28" s="4">
        <v>1295993</v>
      </c>
      <c r="AP28" s="4">
        <v>2011625400</v>
      </c>
      <c r="AQ28" s="4">
        <v>2008008400</v>
      </c>
      <c r="AR28" s="4">
        <v>2945422</v>
      </c>
      <c r="AS28" s="4">
        <v>8245182</v>
      </c>
      <c r="AT28" s="4">
        <v>2535365</v>
      </c>
      <c r="AU28" s="4">
        <v>3712</v>
      </c>
      <c r="AV28" s="4">
        <v>11292</v>
      </c>
      <c r="AW28" s="4">
        <v>89505104</v>
      </c>
      <c r="AX28" s="4">
        <v>70895253</v>
      </c>
      <c r="AY28" s="4">
        <v>2317801</v>
      </c>
      <c r="AZ28" s="4">
        <v>5212829.666666667</v>
      </c>
      <c r="BA28" s="4">
        <v>112640548</v>
      </c>
      <c r="BB28" s="4">
        <v>1906000</v>
      </c>
      <c r="BC28" s="4">
        <v>1</v>
      </c>
      <c r="BD28" s="4">
        <v>0.73308669162523743</v>
      </c>
      <c r="BE28" s="4">
        <v>0.3151914468071732</v>
      </c>
      <c r="BF28" s="4">
        <v>0.12564767188942083</v>
      </c>
      <c r="BG28" s="4">
        <v>3.1411928568513083E-2</v>
      </c>
      <c r="BH28" s="4">
        <v>3.6154379094277078</v>
      </c>
      <c r="BI28" s="4">
        <v>0.36030867141744843</v>
      </c>
      <c r="BJ28" s="4">
        <v>1.4479294912298211</v>
      </c>
      <c r="BK28" s="4">
        <v>2.5486329920219899E-2</v>
      </c>
      <c r="BL28" s="3" t="s">
        <v>474</v>
      </c>
      <c r="BM28" s="4">
        <v>2170822.7690212214</v>
      </c>
      <c r="BN28" s="4">
        <v>2.4013151792290364</v>
      </c>
      <c r="BO28" s="4">
        <v>0</v>
      </c>
      <c r="BP28" s="4">
        <v>1.464200044401905</v>
      </c>
      <c r="BQ28" s="4">
        <v>0.32872830322352109</v>
      </c>
      <c r="BR28" s="4">
        <v>2977.0086853533357</v>
      </c>
      <c r="BS28" s="4">
        <v>2038.6810106592973</v>
      </c>
      <c r="BT28" s="4">
        <v>1162.8195815238846</v>
      </c>
      <c r="BU28" s="4">
        <v>962.0990919857876</v>
      </c>
      <c r="BV28" s="4">
        <v>5230.7793130675091</v>
      </c>
      <c r="BW28" s="4">
        <v>44469.225424397948</v>
      </c>
    </row>
    <row r="29" spans="2:75" x14ac:dyDescent="0.3">
      <c r="B29" s="3" t="s">
        <v>40</v>
      </c>
      <c r="C29" s="4">
        <v>2019</v>
      </c>
      <c r="D29" s="3" t="s">
        <v>494</v>
      </c>
      <c r="E29" s="4">
        <v>5499</v>
      </c>
      <c r="F29" s="4">
        <v>5499</v>
      </c>
      <c r="G29" s="4" t="b">
        <v>0</v>
      </c>
      <c r="H29" s="4">
        <v>7744737</v>
      </c>
      <c r="I29" s="4">
        <v>2917289</v>
      </c>
      <c r="J29" s="4">
        <v>3314663</v>
      </c>
      <c r="K29" s="4">
        <v>1315916</v>
      </c>
      <c r="L29" s="4">
        <v>187869</v>
      </c>
      <c r="M29" s="4">
        <v>9000</v>
      </c>
      <c r="N29" s="4">
        <v>6419821</v>
      </c>
      <c r="O29" s="4">
        <v>6662701</v>
      </c>
      <c r="P29" s="4">
        <v>1318306</v>
      </c>
      <c r="Q29" s="4">
        <v>5344395</v>
      </c>
      <c r="R29" s="4">
        <v>738155</v>
      </c>
      <c r="S29" s="4">
        <v>1100089</v>
      </c>
      <c r="T29" s="4">
        <v>778649</v>
      </c>
      <c r="U29" s="4">
        <v>1002487</v>
      </c>
      <c r="V29" s="4">
        <v>635231</v>
      </c>
      <c r="W29" s="4">
        <v>675889</v>
      </c>
      <c r="X29" s="4">
        <v>1082036</v>
      </c>
      <c r="Y29" s="4">
        <v>1854036</v>
      </c>
      <c r="Z29" s="4">
        <v>8494855</v>
      </c>
      <c r="AA29" s="4">
        <v>9752717</v>
      </c>
      <c r="AB29" s="4">
        <v>2647453</v>
      </c>
      <c r="AC29" s="4">
        <v>7105264</v>
      </c>
      <c r="AD29" s="4">
        <v>53294706</v>
      </c>
      <c r="AE29" s="4">
        <v>1725902</v>
      </c>
      <c r="AF29" s="4">
        <v>6300147</v>
      </c>
      <c r="AG29" s="4">
        <v>8026049</v>
      </c>
      <c r="AH29" s="4">
        <v>846510</v>
      </c>
      <c r="AI29" s="4">
        <v>0</v>
      </c>
      <c r="AJ29" s="4">
        <v>76686</v>
      </c>
      <c r="AK29" s="4">
        <v>29850</v>
      </c>
      <c r="AL29" s="4">
        <v>6996518</v>
      </c>
      <c r="AM29" s="4">
        <v>1749130</v>
      </c>
      <c r="AN29" s="4">
        <v>106536</v>
      </c>
      <c r="AO29" s="4">
        <v>1642594</v>
      </c>
      <c r="AP29" s="4">
        <v>883021119</v>
      </c>
      <c r="AQ29" s="4">
        <v>811317900</v>
      </c>
      <c r="AR29" s="4">
        <v>2909582.3007710702</v>
      </c>
      <c r="AS29" s="4">
        <v>6589370.5861284202</v>
      </c>
      <c r="AT29" s="4">
        <v>402560</v>
      </c>
      <c r="AU29" s="4">
        <v>1140.2874303999999</v>
      </c>
      <c r="AV29" s="4">
        <v>2736.6342153300002</v>
      </c>
      <c r="AW29" s="4">
        <v>74363691</v>
      </c>
      <c r="AX29" s="4">
        <v>46115167</v>
      </c>
      <c r="AY29" s="4">
        <v>1854036</v>
      </c>
      <c r="AZ29" s="4">
        <v>1854036</v>
      </c>
      <c r="BA29" s="4">
        <v>1556927</v>
      </c>
      <c r="BB29" s="4">
        <v>0</v>
      </c>
      <c r="BC29" s="4"/>
      <c r="BD29" s="4">
        <v>0.82892692159849968</v>
      </c>
      <c r="BE29" s="4">
        <v>0.13971242664534639</v>
      </c>
      <c r="BF29" s="4">
        <v>6.0907994260003546E-2</v>
      </c>
      <c r="BG29" s="4">
        <v>1.5227002917737081E-2</v>
      </c>
      <c r="BH29" s="4">
        <v>1.5017694238543371</v>
      </c>
      <c r="BI29" s="4">
        <v>0.38799312657269042</v>
      </c>
      <c r="BJ29" s="4">
        <v>0</v>
      </c>
      <c r="BK29" s="4"/>
      <c r="BL29" s="3" t="s">
        <v>468</v>
      </c>
      <c r="BM29" s="4"/>
      <c r="BN29" s="4"/>
      <c r="BO29" s="4"/>
      <c r="BP29" s="4">
        <v>3.2950313850546422</v>
      </c>
      <c r="BQ29" s="4">
        <v>0.4166751347375437</v>
      </c>
      <c r="BR29" s="4">
        <v>1408.3900709219859</v>
      </c>
      <c r="BS29" s="4">
        <v>1211.6204764502636</v>
      </c>
      <c r="BT29" s="4">
        <v>529.11116580670489</v>
      </c>
      <c r="BU29" s="4">
        <v>153.93889798145116</v>
      </c>
      <c r="BV29" s="4">
        <v>1459.5470085470085</v>
      </c>
      <c r="BW29" s="4">
        <v>283.12911438443354</v>
      </c>
    </row>
    <row r="30" spans="2:75" x14ac:dyDescent="0.3">
      <c r="B30" s="3" t="s">
        <v>40</v>
      </c>
      <c r="C30" s="4">
        <v>2020</v>
      </c>
      <c r="D30" s="3" t="s">
        <v>495</v>
      </c>
      <c r="E30" s="4">
        <v>5433</v>
      </c>
      <c r="F30" s="4">
        <v>5433</v>
      </c>
      <c r="G30" s="4" t="b">
        <v>0</v>
      </c>
      <c r="H30" s="4">
        <v>10915595</v>
      </c>
      <c r="I30" s="4">
        <v>3090497</v>
      </c>
      <c r="J30" s="4">
        <v>3434756</v>
      </c>
      <c r="K30" s="4">
        <v>2519066</v>
      </c>
      <c r="L30" s="4">
        <v>141892</v>
      </c>
      <c r="M30" s="4">
        <v>1721884</v>
      </c>
      <c r="N30" s="4">
        <v>6674645</v>
      </c>
      <c r="O30" s="4">
        <v>7301481</v>
      </c>
      <c r="P30" s="4">
        <v>1373369</v>
      </c>
      <c r="Q30" s="4">
        <v>5928112</v>
      </c>
      <c r="R30" s="4">
        <v>800680</v>
      </c>
      <c r="S30" s="4">
        <v>1199764</v>
      </c>
      <c r="T30" s="4">
        <v>747391</v>
      </c>
      <c r="U30" s="4">
        <v>788089</v>
      </c>
      <c r="V30" s="4">
        <v>711165</v>
      </c>
      <c r="W30" s="4">
        <v>1207771</v>
      </c>
      <c r="X30" s="4">
        <v>3614114</v>
      </c>
      <c r="Y30" s="4">
        <v>3615670</v>
      </c>
      <c r="Z30" s="4">
        <v>10522607</v>
      </c>
      <c r="AA30" s="4">
        <v>12057347</v>
      </c>
      <c r="AB30" s="4">
        <v>3572366</v>
      </c>
      <c r="AC30" s="4">
        <v>8484981</v>
      </c>
      <c r="AD30" s="4">
        <v>56908820</v>
      </c>
      <c r="AE30" s="4">
        <v>2615632</v>
      </c>
      <c r="AF30" s="4">
        <v>6710748</v>
      </c>
      <c r="AG30" s="4">
        <v>9326380</v>
      </c>
      <c r="AH30" s="4">
        <v>781427</v>
      </c>
      <c r="AI30" s="4">
        <v>0</v>
      </c>
      <c r="AJ30" s="4">
        <v>54185</v>
      </c>
      <c r="AK30" s="4">
        <v>29850</v>
      </c>
      <c r="AL30" s="4">
        <v>7246851</v>
      </c>
      <c r="AM30" s="4">
        <v>1811713</v>
      </c>
      <c r="AN30" s="4">
        <v>84035</v>
      </c>
      <c r="AO30" s="4">
        <v>1727678</v>
      </c>
      <c r="AP30" s="4">
        <v>918846386</v>
      </c>
      <c r="AQ30" s="4">
        <v>841127700</v>
      </c>
      <c r="AR30" s="4">
        <v>3099889</v>
      </c>
      <c r="AS30" s="4">
        <v>7441514</v>
      </c>
      <c r="AT30" s="4">
        <v>414548</v>
      </c>
      <c r="AU30" s="4">
        <v>1197</v>
      </c>
      <c r="AV30" s="4">
        <v>3100</v>
      </c>
      <c r="AW30" s="4">
        <v>77687154</v>
      </c>
      <c r="AX30" s="4">
        <v>48338401</v>
      </c>
      <c r="AY30" s="4">
        <v>3615670</v>
      </c>
      <c r="AZ30" s="4">
        <v>2734853</v>
      </c>
      <c r="BA30" s="4">
        <v>1556927</v>
      </c>
      <c r="BB30" s="4">
        <v>0</v>
      </c>
      <c r="BC30" s="4"/>
      <c r="BD30" s="4">
        <v>0.61147789011959497</v>
      </c>
      <c r="BE30" s="4">
        <v>0.33109638091189714</v>
      </c>
      <c r="BF30" s="4">
        <v>4.6384278304565901E-2</v>
      </c>
      <c r="BG30" s="4">
        <v>1.1596071176294366E-2</v>
      </c>
      <c r="BH30" s="4">
        <v>1.5732462544567309</v>
      </c>
      <c r="BI30" s="4">
        <v>0.38550723091893579</v>
      </c>
      <c r="BJ30" s="4">
        <v>0</v>
      </c>
      <c r="BK30" s="4"/>
      <c r="BL30" s="3" t="s">
        <v>468</v>
      </c>
      <c r="BM30" s="4"/>
      <c r="BN30" s="4"/>
      <c r="BO30" s="4"/>
      <c r="BP30" s="4">
        <v>3.3736749115319475</v>
      </c>
      <c r="BQ30" s="4">
        <v>0.3861290322580645</v>
      </c>
      <c r="BR30" s="4">
        <v>2009.1284741395177</v>
      </c>
      <c r="BS30" s="4">
        <v>1343.9133075648813</v>
      </c>
      <c r="BT30" s="4">
        <v>570.56672188477819</v>
      </c>
      <c r="BU30" s="4">
        <v>143.82974415608319</v>
      </c>
      <c r="BV30" s="4">
        <v>1716.6169703662802</v>
      </c>
      <c r="BW30" s="4">
        <v>286.56856248849624</v>
      </c>
    </row>
    <row r="31" spans="2:75" x14ac:dyDescent="0.3">
      <c r="B31" s="3" t="s">
        <v>40</v>
      </c>
      <c r="C31" s="4">
        <v>2021</v>
      </c>
      <c r="D31" s="3" t="s">
        <v>496</v>
      </c>
      <c r="E31" s="4">
        <v>5529</v>
      </c>
      <c r="F31" s="4">
        <v>5529</v>
      </c>
      <c r="G31" s="4" t="b">
        <v>0</v>
      </c>
      <c r="H31" s="4">
        <v>9023584</v>
      </c>
      <c r="I31" s="4">
        <v>3273690</v>
      </c>
      <c r="J31" s="4">
        <v>4236702</v>
      </c>
      <c r="K31" s="4">
        <v>1204116</v>
      </c>
      <c r="L31" s="4">
        <v>123594</v>
      </c>
      <c r="M31" s="4">
        <v>20120</v>
      </c>
      <c r="N31" s="4">
        <v>7799348</v>
      </c>
      <c r="O31" s="4">
        <v>7176629</v>
      </c>
      <c r="P31" s="4">
        <v>1376994</v>
      </c>
      <c r="Q31" s="4">
        <v>5799635</v>
      </c>
      <c r="R31" s="4">
        <v>634559</v>
      </c>
      <c r="S31" s="4">
        <v>1494218</v>
      </c>
      <c r="T31" s="4">
        <v>800587</v>
      </c>
      <c r="U31" s="4">
        <v>919278</v>
      </c>
      <c r="V31" s="4">
        <v>675380</v>
      </c>
      <c r="W31" s="4">
        <v>802607</v>
      </c>
      <c r="X31" s="4">
        <v>1846955</v>
      </c>
      <c r="Y31" s="4">
        <v>1595760</v>
      </c>
      <c r="Z31" s="4">
        <v>11171415</v>
      </c>
      <c r="AA31" s="4">
        <v>13196627</v>
      </c>
      <c r="AB31" s="4">
        <v>3067393</v>
      </c>
      <c r="AC31" s="4">
        <v>10129234</v>
      </c>
      <c r="AD31" s="4">
        <v>58755775</v>
      </c>
      <c r="AE31" s="4">
        <v>3192049</v>
      </c>
      <c r="AF31" s="4">
        <v>7721080</v>
      </c>
      <c r="AG31" s="4">
        <v>10913129</v>
      </c>
      <c r="AH31" s="4">
        <v>714522</v>
      </c>
      <c r="AI31" s="4">
        <v>0</v>
      </c>
      <c r="AJ31" s="4">
        <v>54186</v>
      </c>
      <c r="AK31" s="4">
        <v>29850</v>
      </c>
      <c r="AL31" s="4">
        <v>8374069</v>
      </c>
      <c r="AM31" s="4">
        <v>2093517</v>
      </c>
      <c r="AN31" s="4">
        <v>84036</v>
      </c>
      <c r="AO31" s="4">
        <v>2009481</v>
      </c>
      <c r="AP31" s="4">
        <v>964737985</v>
      </c>
      <c r="AQ31" s="4">
        <v>886947812</v>
      </c>
      <c r="AR31" s="4">
        <v>3272160</v>
      </c>
      <c r="AS31" s="4">
        <v>8034781</v>
      </c>
      <c r="AT31" s="4">
        <v>433306</v>
      </c>
      <c r="AU31" s="4">
        <v>1258</v>
      </c>
      <c r="AV31" s="4">
        <v>3261</v>
      </c>
      <c r="AW31" s="4">
        <v>79282917</v>
      </c>
      <c r="AX31" s="4">
        <v>48557168</v>
      </c>
      <c r="AY31" s="4">
        <v>1595760</v>
      </c>
      <c r="AZ31" s="4">
        <v>2355155.3333333335</v>
      </c>
      <c r="BA31" s="4">
        <v>2194629</v>
      </c>
      <c r="BB31" s="4">
        <v>0</v>
      </c>
      <c r="BC31" s="4"/>
      <c r="BD31" s="4">
        <v>0.86432929532212477</v>
      </c>
      <c r="BE31" s="4">
        <v>0.20468086738041116</v>
      </c>
      <c r="BF31" s="4">
        <v>4.0141064056322444E-2</v>
      </c>
      <c r="BG31" s="4">
        <v>1.0035264815706678E-2</v>
      </c>
      <c r="BH31" s="4">
        <v>1.8816923823654419</v>
      </c>
      <c r="BI31" s="4">
        <v>0.39857869200571688</v>
      </c>
      <c r="BJ31" s="4">
        <v>0</v>
      </c>
      <c r="BK31" s="4"/>
      <c r="BL31" s="3" t="s">
        <v>468</v>
      </c>
      <c r="BM31" s="4"/>
      <c r="BN31" s="4"/>
      <c r="BO31" s="4"/>
      <c r="BP31" s="4">
        <v>3.3917603026691232</v>
      </c>
      <c r="BQ31" s="4">
        <v>0.38577123581723399</v>
      </c>
      <c r="BR31" s="4">
        <v>1632.0463013203112</v>
      </c>
      <c r="BS31" s="4">
        <v>1297.9976487610779</v>
      </c>
      <c r="BT31" s="4">
        <v>591.81768855127507</v>
      </c>
      <c r="BU31" s="4">
        <v>129.23168746608789</v>
      </c>
      <c r="BV31" s="4">
        <v>1973.7979743172364</v>
      </c>
      <c r="BW31" s="4">
        <v>396.93054801953338</v>
      </c>
    </row>
    <row r="32" spans="2:75" x14ac:dyDescent="0.3">
      <c r="B32" s="3" t="s">
        <v>40</v>
      </c>
      <c r="C32" s="4">
        <v>2022</v>
      </c>
      <c r="D32" s="3" t="s">
        <v>497</v>
      </c>
      <c r="E32" s="4">
        <v>5677</v>
      </c>
      <c r="F32" s="4">
        <v>5677</v>
      </c>
      <c r="G32" s="4" t="b">
        <v>0</v>
      </c>
      <c r="H32" s="4">
        <v>9333227</v>
      </c>
      <c r="I32" s="4">
        <v>3433125</v>
      </c>
      <c r="J32" s="4">
        <v>4460041</v>
      </c>
      <c r="K32" s="4">
        <v>1179428</v>
      </c>
      <c r="L32" s="4">
        <v>252033</v>
      </c>
      <c r="M32" s="4">
        <v>0</v>
      </c>
      <c r="N32" s="4">
        <v>8153799</v>
      </c>
      <c r="O32" s="4">
        <v>8360290</v>
      </c>
      <c r="P32" s="4">
        <v>1568891</v>
      </c>
      <c r="Q32" s="4">
        <v>6791399</v>
      </c>
      <c r="R32" s="4">
        <v>713645</v>
      </c>
      <c r="S32" s="4">
        <v>1394411</v>
      </c>
      <c r="T32" s="4">
        <v>919423</v>
      </c>
      <c r="U32" s="4">
        <v>987211</v>
      </c>
      <c r="V32" s="4">
        <v>1343011</v>
      </c>
      <c r="W32" s="4">
        <v>863746</v>
      </c>
      <c r="X32" s="4">
        <v>972937</v>
      </c>
      <c r="Y32" s="4">
        <v>5901479</v>
      </c>
      <c r="Z32" s="4">
        <v>11414080</v>
      </c>
      <c r="AA32" s="4">
        <v>13940857</v>
      </c>
      <c r="AB32" s="4">
        <v>6815508</v>
      </c>
      <c r="AC32" s="4">
        <v>7125349</v>
      </c>
      <c r="AD32" s="4">
        <v>59728712</v>
      </c>
      <c r="AE32" s="4">
        <v>665833</v>
      </c>
      <c r="AF32" s="4">
        <v>9194275</v>
      </c>
      <c r="AG32" s="4">
        <v>9860108</v>
      </c>
      <c r="AH32" s="4">
        <v>661728</v>
      </c>
      <c r="AI32" s="4">
        <v>0</v>
      </c>
      <c r="AJ32" s="4">
        <v>38186</v>
      </c>
      <c r="AK32" s="4">
        <v>67367</v>
      </c>
      <c r="AL32" s="4">
        <v>8866593</v>
      </c>
      <c r="AM32" s="4">
        <v>2216648</v>
      </c>
      <c r="AN32" s="4">
        <v>105553</v>
      </c>
      <c r="AO32" s="4">
        <v>1753095</v>
      </c>
      <c r="AP32" s="4">
        <v>1256480543</v>
      </c>
      <c r="AQ32" s="4">
        <v>1172221524</v>
      </c>
      <c r="AR32" s="4">
        <v>3428707</v>
      </c>
      <c r="AS32" s="4">
        <v>8671549</v>
      </c>
      <c r="AT32" s="4">
        <v>584063</v>
      </c>
      <c r="AU32" s="4">
        <v>1347</v>
      </c>
      <c r="AV32" s="4">
        <v>3404</v>
      </c>
      <c r="AW32" s="4">
        <v>84780705</v>
      </c>
      <c r="AX32" s="4">
        <v>52530332</v>
      </c>
      <c r="AY32" s="4">
        <v>5901479</v>
      </c>
      <c r="AZ32" s="4">
        <v>3704303</v>
      </c>
      <c r="BA32" s="4">
        <v>5953129</v>
      </c>
      <c r="BB32" s="4">
        <v>0</v>
      </c>
      <c r="BC32" s="4"/>
      <c r="BD32" s="4">
        <v>0.87363127458487833</v>
      </c>
      <c r="BE32" s="4">
        <v>0.10424443764198599</v>
      </c>
      <c r="BF32" s="4">
        <v>4.7618295733016701E-2</v>
      </c>
      <c r="BG32" s="4">
        <v>1.1904572590621899E-2</v>
      </c>
      <c r="BH32" s="4">
        <v>1.4518522619566308</v>
      </c>
      <c r="BI32" s="4">
        <v>0.40912551972928862</v>
      </c>
      <c r="BJ32" s="4">
        <v>0</v>
      </c>
      <c r="BK32" s="4"/>
      <c r="BL32" s="3" t="s">
        <v>468</v>
      </c>
      <c r="BM32" s="4"/>
      <c r="BN32" s="4"/>
      <c r="BO32" s="4"/>
      <c r="BP32" s="4">
        <v>2.7288182209439911</v>
      </c>
      <c r="BQ32" s="4">
        <v>0.39571092831962396</v>
      </c>
      <c r="BR32" s="4">
        <v>1644.042099700546</v>
      </c>
      <c r="BS32" s="4">
        <v>1472.6598555575129</v>
      </c>
      <c r="BT32" s="4">
        <v>603.9645939756914</v>
      </c>
      <c r="BU32" s="4">
        <v>116.56297340144442</v>
      </c>
      <c r="BV32" s="4">
        <v>1736.8518583759028</v>
      </c>
      <c r="BW32" s="4">
        <v>1048.6399506781752</v>
      </c>
    </row>
    <row r="33" spans="2:75" x14ac:dyDescent="0.3">
      <c r="B33" s="3" t="s">
        <v>40</v>
      </c>
      <c r="C33" s="4">
        <v>2023</v>
      </c>
      <c r="D33" s="3" t="s">
        <v>498</v>
      </c>
      <c r="E33" s="4">
        <v>5899</v>
      </c>
      <c r="F33" s="4">
        <v>5899</v>
      </c>
      <c r="G33" s="4" t="b">
        <v>0</v>
      </c>
      <c r="H33" s="4">
        <v>13660120</v>
      </c>
      <c r="I33" s="4">
        <v>3774511</v>
      </c>
      <c r="J33" s="4">
        <v>4631396</v>
      </c>
      <c r="K33" s="4">
        <v>4390524</v>
      </c>
      <c r="L33" s="4">
        <v>617252</v>
      </c>
      <c r="M33" s="4">
        <v>198383</v>
      </c>
      <c r="N33" s="4">
        <v>9071213</v>
      </c>
      <c r="O33" s="4">
        <v>8885044</v>
      </c>
      <c r="P33" s="4">
        <v>1300069</v>
      </c>
      <c r="Q33" s="4">
        <v>7584975</v>
      </c>
      <c r="R33" s="4">
        <v>926043</v>
      </c>
      <c r="S33" s="4">
        <v>1781522</v>
      </c>
      <c r="T33" s="4">
        <v>965082</v>
      </c>
      <c r="U33" s="4">
        <v>1068429</v>
      </c>
      <c r="V33" s="4">
        <v>848147</v>
      </c>
      <c r="W33" s="4">
        <v>1189031</v>
      </c>
      <c r="X33" s="4">
        <v>4775076</v>
      </c>
      <c r="Y33" s="4">
        <v>3715759</v>
      </c>
      <c r="Z33" s="4">
        <v>28844410</v>
      </c>
      <c r="AA33" s="4">
        <v>32021319</v>
      </c>
      <c r="AB33" s="4">
        <v>23430181</v>
      </c>
      <c r="AC33" s="4">
        <v>8591138</v>
      </c>
      <c r="AD33" s="4">
        <v>63617142</v>
      </c>
      <c r="AE33" s="4">
        <v>2868672</v>
      </c>
      <c r="AF33" s="4">
        <v>11419953</v>
      </c>
      <c r="AG33" s="4">
        <v>14288625</v>
      </c>
      <c r="AH33" s="4">
        <v>4606975</v>
      </c>
      <c r="AI33" s="4">
        <v>2000000</v>
      </c>
      <c r="AJ33" s="4">
        <v>38185</v>
      </c>
      <c r="AK33" s="4">
        <v>122584</v>
      </c>
      <c r="AL33" s="4">
        <v>9575191</v>
      </c>
      <c r="AM33" s="4">
        <v>2393798</v>
      </c>
      <c r="AN33" s="4">
        <v>-1839231</v>
      </c>
      <c r="AO33" s="4">
        <v>4233029</v>
      </c>
      <c r="AP33" s="4">
        <v>1433238801</v>
      </c>
      <c r="AQ33" s="4">
        <v>1338246887</v>
      </c>
      <c r="AR33" s="4">
        <v>3762652</v>
      </c>
      <c r="AS33" s="4">
        <v>9232976</v>
      </c>
      <c r="AT33" s="4">
        <v>668225</v>
      </c>
      <c r="AU33" s="4">
        <v>1479</v>
      </c>
      <c r="AV33" s="4">
        <v>3679</v>
      </c>
      <c r="AW33" s="4">
        <v>88236543</v>
      </c>
      <c r="AX33" s="4">
        <v>54920583</v>
      </c>
      <c r="AY33" s="4">
        <v>3715759</v>
      </c>
      <c r="AZ33" s="4">
        <v>3737666</v>
      </c>
      <c r="BA33" s="4">
        <v>2231536</v>
      </c>
      <c r="BB33" s="4">
        <v>0</v>
      </c>
      <c r="BC33" s="4"/>
      <c r="BD33" s="4">
        <v>0.66406539620442573</v>
      </c>
      <c r="BE33" s="4">
        <v>0.34956325420274492</v>
      </c>
      <c r="BF33" s="4">
        <v>-0.7683317472902893</v>
      </c>
      <c r="BG33" s="4">
        <v>-0.1920829568830533</v>
      </c>
      <c r="BH33" s="4">
        <v>1.8838064726647088</v>
      </c>
      <c r="BI33" s="4">
        <v>0.38737233054349962</v>
      </c>
      <c r="BJ33" s="4">
        <v>0</v>
      </c>
      <c r="BK33" s="4"/>
      <c r="BL33" s="3" t="s">
        <v>468</v>
      </c>
      <c r="BM33" s="4"/>
      <c r="BN33" s="4"/>
      <c r="BO33" s="4"/>
      <c r="BP33" s="4">
        <v>2.6252791910006348</v>
      </c>
      <c r="BQ33" s="4">
        <v>0.40201141614569175</v>
      </c>
      <c r="BR33" s="4">
        <v>2315.6670622139345</v>
      </c>
      <c r="BS33" s="4">
        <v>1506.1949482963214</v>
      </c>
      <c r="BT33" s="4">
        <v>637.84573656551959</v>
      </c>
      <c r="BU33" s="4">
        <v>780.97558908289545</v>
      </c>
      <c r="BV33" s="4">
        <v>2422.2113917613156</v>
      </c>
      <c r="BW33" s="4">
        <v>378.29055772164776</v>
      </c>
    </row>
    <row r="34" spans="2:75" x14ac:dyDescent="0.3">
      <c r="B34" s="3" t="s">
        <v>40</v>
      </c>
      <c r="C34" s="4">
        <v>2024</v>
      </c>
      <c r="D34" s="3" t="s">
        <v>499</v>
      </c>
      <c r="E34" s="4">
        <v>5899</v>
      </c>
      <c r="F34" s="4">
        <v>5899</v>
      </c>
      <c r="G34" s="4" t="b">
        <v>0</v>
      </c>
      <c r="H34" s="4">
        <v>11115894</v>
      </c>
      <c r="I34" s="4">
        <v>4088217</v>
      </c>
      <c r="J34" s="4">
        <v>4394163</v>
      </c>
      <c r="K34" s="4">
        <v>1682252</v>
      </c>
      <c r="L34" s="4">
        <v>789849</v>
      </c>
      <c r="M34" s="4">
        <v>113288</v>
      </c>
      <c r="N34" s="4">
        <v>9320354</v>
      </c>
      <c r="O34" s="4">
        <v>9013631</v>
      </c>
      <c r="P34" s="4">
        <v>1439707</v>
      </c>
      <c r="Q34" s="4">
        <v>7573924</v>
      </c>
      <c r="R34" s="4">
        <v>935874</v>
      </c>
      <c r="S34" s="4">
        <v>1685017</v>
      </c>
      <c r="T34" s="4">
        <v>805574</v>
      </c>
      <c r="U34" s="4">
        <v>1077010</v>
      </c>
      <c r="V34" s="4">
        <v>933964</v>
      </c>
      <c r="W34" s="4">
        <v>1087166</v>
      </c>
      <c r="X34" s="4">
        <v>2102263</v>
      </c>
      <c r="Y34" s="4">
        <v>2359607</v>
      </c>
      <c r="Z34" s="4">
        <v>31010513</v>
      </c>
      <c r="AA34" s="4">
        <v>34079923</v>
      </c>
      <c r="AB34" s="4">
        <v>24205820</v>
      </c>
      <c r="AC34" s="4">
        <v>9874103</v>
      </c>
      <c r="AD34" s="4">
        <v>65719405</v>
      </c>
      <c r="AE34" s="4">
        <v>630658</v>
      </c>
      <c r="AF34" s="4">
        <v>13769122</v>
      </c>
      <c r="AG34" s="4">
        <v>14399780</v>
      </c>
      <c r="AH34" s="4">
        <v>4475220</v>
      </c>
      <c r="AI34" s="4">
        <v>0</v>
      </c>
      <c r="AJ34" s="4">
        <v>113154</v>
      </c>
      <c r="AK34" s="4">
        <v>235639</v>
      </c>
      <c r="AL34" s="4">
        <v>9889728</v>
      </c>
      <c r="AM34" s="4">
        <v>2472432</v>
      </c>
      <c r="AN34" s="4">
        <v>348793</v>
      </c>
      <c r="AO34" s="4">
        <v>2123639</v>
      </c>
      <c r="AP34" s="4">
        <v>1466099467</v>
      </c>
      <c r="AQ34" s="4">
        <v>1358301900</v>
      </c>
      <c r="AR34" s="4">
        <v>4092935</v>
      </c>
      <c r="AS34" s="4">
        <v>9820375</v>
      </c>
      <c r="AT34" s="4">
        <v>674865</v>
      </c>
      <c r="AU34" s="4">
        <v>1594</v>
      </c>
      <c r="AV34" s="4">
        <v>4028</v>
      </c>
      <c r="AW34" s="4">
        <v>90054897</v>
      </c>
      <c r="AX34" s="4">
        <v>55794845</v>
      </c>
      <c r="AY34" s="4">
        <v>2359607</v>
      </c>
      <c r="AZ34" s="4">
        <v>3992281.6666666665</v>
      </c>
      <c r="BA34" s="4">
        <v>211677072</v>
      </c>
      <c r="BB34" s="4">
        <v>3694000</v>
      </c>
      <c r="BC34" s="4">
        <v>0</v>
      </c>
      <c r="BD34" s="4">
        <v>0.83847093180269616</v>
      </c>
      <c r="BE34" s="4">
        <v>0.18912226043177455</v>
      </c>
      <c r="BF34" s="4">
        <v>0.14107283840364468</v>
      </c>
      <c r="BG34" s="4">
        <v>3.526820960091117E-2</v>
      </c>
      <c r="BH34" s="4">
        <v>1.9012311187701383</v>
      </c>
      <c r="BI34" s="4">
        <v>0.39074933713284971</v>
      </c>
      <c r="BJ34" s="4">
        <v>2.3871486319374369</v>
      </c>
      <c r="BK34" s="4">
        <v>1.7649307214524606E-2</v>
      </c>
      <c r="BL34" s="3" t="s">
        <v>474</v>
      </c>
      <c r="BM34" s="4">
        <v>3436794.5954407514</v>
      </c>
      <c r="BN34" s="4">
        <v>1.1616294066461883</v>
      </c>
      <c r="BO34" s="4">
        <v>0</v>
      </c>
      <c r="BP34" s="4">
        <v>2.7917171325184036</v>
      </c>
      <c r="BQ34" s="4">
        <v>0.39572989076464749</v>
      </c>
      <c r="BR34" s="4">
        <v>1884.3692151212069</v>
      </c>
      <c r="BS34" s="4">
        <v>1527.9930496694355</v>
      </c>
      <c r="BT34" s="4">
        <v>693.83539582980166</v>
      </c>
      <c r="BU34" s="4">
        <v>758.64044753348026</v>
      </c>
      <c r="BV34" s="4">
        <v>2441.0544160027125</v>
      </c>
      <c r="BW34" s="4">
        <v>35883.551788438715</v>
      </c>
    </row>
    <row r="35" spans="2:75" x14ac:dyDescent="0.3">
      <c r="B35" s="3" t="s">
        <v>43</v>
      </c>
      <c r="C35" s="4">
        <v>2019</v>
      </c>
      <c r="D35" s="3" t="s">
        <v>500</v>
      </c>
      <c r="E35" s="4">
        <v>1575</v>
      </c>
      <c r="F35" s="4">
        <v>1575</v>
      </c>
      <c r="G35" s="4" t="b">
        <v>0</v>
      </c>
      <c r="H35" s="4">
        <v>8049701</v>
      </c>
      <c r="I35" s="4">
        <v>1500680</v>
      </c>
      <c r="J35" s="4">
        <v>1096114</v>
      </c>
      <c r="K35" s="4">
        <v>5363783</v>
      </c>
      <c r="L35" s="4">
        <v>58934</v>
      </c>
      <c r="M35" s="4">
        <v>30190</v>
      </c>
      <c r="N35" s="4">
        <v>2655728</v>
      </c>
      <c r="O35" s="4">
        <v>3102891</v>
      </c>
      <c r="P35" s="4">
        <v>287435</v>
      </c>
      <c r="Q35" s="4">
        <v>2815456</v>
      </c>
      <c r="R35" s="4">
        <v>209913</v>
      </c>
      <c r="S35" s="4">
        <v>154943</v>
      </c>
      <c r="T35" s="4">
        <v>533534</v>
      </c>
      <c r="U35" s="4">
        <v>734365</v>
      </c>
      <c r="V35" s="4">
        <v>406058</v>
      </c>
      <c r="W35" s="4">
        <v>406032</v>
      </c>
      <c r="X35" s="4">
        <v>4946810</v>
      </c>
      <c r="Y35" s="4">
        <v>5620488</v>
      </c>
      <c r="Z35" s="4">
        <v>3712613</v>
      </c>
      <c r="AA35" s="4">
        <v>5426102</v>
      </c>
      <c r="AB35" s="4">
        <v>1773084</v>
      </c>
      <c r="AC35" s="4">
        <v>3653018</v>
      </c>
      <c r="AD35" s="4">
        <v>18376714</v>
      </c>
      <c r="AE35" s="4">
        <v>3076747</v>
      </c>
      <c r="AF35" s="4">
        <v>2056794</v>
      </c>
      <c r="AG35" s="4">
        <v>5133541</v>
      </c>
      <c r="AH35" s="4">
        <v>1367789</v>
      </c>
      <c r="AI35" s="4">
        <v>1000000</v>
      </c>
      <c r="AJ35" s="4">
        <v>14401</v>
      </c>
      <c r="AK35" s="4">
        <v>9393</v>
      </c>
      <c r="AL35" s="4">
        <v>3318457</v>
      </c>
      <c r="AM35" s="4">
        <v>829614</v>
      </c>
      <c r="AN35" s="4">
        <v>23794</v>
      </c>
      <c r="AO35" s="4">
        <v>499055</v>
      </c>
      <c r="AP35" s="4">
        <v>173776722</v>
      </c>
      <c r="AQ35" s="4">
        <v>151472725</v>
      </c>
      <c r="AR35" s="4">
        <v>1481757.1990330999</v>
      </c>
      <c r="AS35" s="4">
        <v>3750752.3768585999</v>
      </c>
      <c r="AT35" s="4">
        <v>211179</v>
      </c>
      <c r="AU35" s="4">
        <v>1068.3334431000001</v>
      </c>
      <c r="AV35" s="4">
        <v>3239.510706</v>
      </c>
      <c r="AW35" s="4">
        <v>29027326</v>
      </c>
      <c r="AX35" s="4">
        <v>14610962</v>
      </c>
      <c r="AY35" s="4">
        <v>5620488</v>
      </c>
      <c r="AZ35" s="4">
        <v>5620488</v>
      </c>
      <c r="BA35" s="4">
        <v>60788848</v>
      </c>
      <c r="BB35" s="4">
        <v>913775</v>
      </c>
      <c r="BC35" s="4">
        <v>1</v>
      </c>
      <c r="BD35" s="4">
        <v>0.32991635341486597</v>
      </c>
      <c r="BE35" s="4">
        <v>0.61453338453192241</v>
      </c>
      <c r="BF35" s="4">
        <v>2.8680808183082735E-2</v>
      </c>
      <c r="BG35" s="4">
        <v>7.170199885067066E-3</v>
      </c>
      <c r="BH35" s="4">
        <v>1.8233426485798392</v>
      </c>
      <c r="BI35" s="4">
        <v>0.6978695620035108</v>
      </c>
      <c r="BJ35" s="4">
        <v>2.5375166336466584</v>
      </c>
      <c r="BK35" s="4">
        <v>1.7432067208810267E-2</v>
      </c>
      <c r="BL35" s="3" t="s">
        <v>474</v>
      </c>
      <c r="BM35" s="4">
        <v>729371.0935922272</v>
      </c>
      <c r="BN35" s="4"/>
      <c r="BO35" s="4"/>
      <c r="BP35" s="4">
        <v>8.526787604113629</v>
      </c>
      <c r="BQ35" s="4">
        <v>0.32978234679740553</v>
      </c>
      <c r="BR35" s="4">
        <v>5110.9212698412703</v>
      </c>
      <c r="BS35" s="4">
        <v>1970.0895238095238</v>
      </c>
      <c r="BT35" s="4">
        <v>940.79822160831736</v>
      </c>
      <c r="BU35" s="4">
        <v>868.43746031746036</v>
      </c>
      <c r="BV35" s="4">
        <v>3259.3911111111111</v>
      </c>
      <c r="BW35" s="4">
        <v>38596.093968253968</v>
      </c>
    </row>
    <row r="36" spans="2:75" x14ac:dyDescent="0.3">
      <c r="B36" s="3" t="s">
        <v>43</v>
      </c>
      <c r="C36" s="4">
        <v>2020</v>
      </c>
      <c r="D36" s="3" t="s">
        <v>501</v>
      </c>
      <c r="E36" s="4">
        <v>1559</v>
      </c>
      <c r="F36" s="4">
        <v>1559</v>
      </c>
      <c r="G36" s="4" t="b">
        <v>0</v>
      </c>
      <c r="H36" s="4">
        <v>4856334</v>
      </c>
      <c r="I36" s="4">
        <v>1497379</v>
      </c>
      <c r="J36" s="4">
        <v>1220298</v>
      </c>
      <c r="K36" s="4">
        <v>2092640</v>
      </c>
      <c r="L36" s="4">
        <v>46017</v>
      </c>
      <c r="M36" s="4">
        <v>0</v>
      </c>
      <c r="N36" s="4">
        <v>2763694</v>
      </c>
      <c r="O36" s="4">
        <v>3369144</v>
      </c>
      <c r="P36" s="4">
        <v>514509</v>
      </c>
      <c r="Q36" s="4">
        <v>2854635</v>
      </c>
      <c r="R36" s="4">
        <v>233492</v>
      </c>
      <c r="S36" s="4">
        <v>119714</v>
      </c>
      <c r="T36" s="4">
        <v>563896</v>
      </c>
      <c r="U36" s="4">
        <v>760340</v>
      </c>
      <c r="V36" s="4">
        <v>563722</v>
      </c>
      <c r="W36" s="4">
        <v>342585</v>
      </c>
      <c r="X36" s="4">
        <v>1487190</v>
      </c>
      <c r="Y36" s="4">
        <v>1138310</v>
      </c>
      <c r="Z36" s="4">
        <v>4702696</v>
      </c>
      <c r="AA36" s="4">
        <v>5338926</v>
      </c>
      <c r="AB36" s="4">
        <v>734326</v>
      </c>
      <c r="AC36" s="4">
        <v>4604600</v>
      </c>
      <c r="AD36" s="4">
        <v>19863904</v>
      </c>
      <c r="AE36" s="4">
        <v>2375434</v>
      </c>
      <c r="AF36" s="4">
        <v>2253707</v>
      </c>
      <c r="AG36" s="4">
        <v>4629141</v>
      </c>
      <c r="AH36" s="4">
        <v>0</v>
      </c>
      <c r="AI36" s="4">
        <v>0</v>
      </c>
      <c r="AJ36" s="4">
        <v>1367789</v>
      </c>
      <c r="AK36" s="4">
        <v>6940</v>
      </c>
      <c r="AL36" s="4">
        <v>3440616</v>
      </c>
      <c r="AM36" s="4">
        <v>860154</v>
      </c>
      <c r="AN36" s="4">
        <v>1374729</v>
      </c>
      <c r="AO36" s="4">
        <v>-841158</v>
      </c>
      <c r="AP36" s="4">
        <v>198718377</v>
      </c>
      <c r="AQ36" s="4">
        <v>175339500</v>
      </c>
      <c r="AR36" s="4">
        <v>1481774</v>
      </c>
      <c r="AS36" s="4">
        <v>3879288</v>
      </c>
      <c r="AT36" s="4">
        <v>244109</v>
      </c>
      <c r="AU36" s="4">
        <v>1067</v>
      </c>
      <c r="AV36" s="4">
        <v>3428</v>
      </c>
      <c r="AW36" s="4">
        <v>30147407</v>
      </c>
      <c r="AX36" s="4">
        <v>15234763</v>
      </c>
      <c r="AY36" s="4">
        <v>1138310</v>
      </c>
      <c r="AZ36" s="4">
        <v>3379399</v>
      </c>
      <c r="BA36" s="4">
        <v>63836171</v>
      </c>
      <c r="BB36" s="4">
        <v>1317759</v>
      </c>
      <c r="BC36" s="4">
        <v>1</v>
      </c>
      <c r="BD36" s="4">
        <v>0.56909059385124661</v>
      </c>
      <c r="BE36" s="4">
        <v>0.30623717396702943</v>
      </c>
      <c r="BF36" s="4">
        <v>1.5982358972928103</v>
      </c>
      <c r="BG36" s="4">
        <v>0.39955897432320259</v>
      </c>
      <c r="BH36" s="4">
        <v>1.6216227293506875</v>
      </c>
      <c r="BI36" s="4">
        <v>0.51275442173137642</v>
      </c>
      <c r="BJ36" s="4">
        <v>2.1583501023470291</v>
      </c>
      <c r="BK36" s="4">
        <v>2.0992727222676137E-2</v>
      </c>
      <c r="BL36" s="3" t="s">
        <v>474</v>
      </c>
      <c r="BM36" s="4">
        <v>1110490.5528084675</v>
      </c>
      <c r="BN36" s="4"/>
      <c r="BO36" s="4"/>
      <c r="BP36" s="4">
        <v>7.4566530905191515</v>
      </c>
      <c r="BQ36" s="4">
        <v>0.31126021003500581</v>
      </c>
      <c r="BR36" s="4">
        <v>3115.0314304041053</v>
      </c>
      <c r="BS36" s="4">
        <v>2161.0930083386788</v>
      </c>
      <c r="BT36" s="4">
        <v>950.46440025657478</v>
      </c>
      <c r="BU36" s="4">
        <v>0</v>
      </c>
      <c r="BV36" s="4">
        <v>2969.3014753046823</v>
      </c>
      <c r="BW36" s="4">
        <v>40946.870429762668</v>
      </c>
    </row>
    <row r="37" spans="2:75" x14ac:dyDescent="0.3">
      <c r="B37" s="3" t="s">
        <v>43</v>
      </c>
      <c r="C37" s="4">
        <v>2021</v>
      </c>
      <c r="D37" s="3" t="s">
        <v>502</v>
      </c>
      <c r="E37" s="4">
        <v>1578</v>
      </c>
      <c r="F37" s="4">
        <v>1578</v>
      </c>
      <c r="G37" s="4" t="b">
        <v>0</v>
      </c>
      <c r="H37" s="4">
        <v>5168508</v>
      </c>
      <c r="I37" s="4">
        <v>1541797</v>
      </c>
      <c r="J37" s="4">
        <v>1543690</v>
      </c>
      <c r="K37" s="4">
        <v>2058671</v>
      </c>
      <c r="L37" s="4">
        <v>24350</v>
      </c>
      <c r="M37" s="4">
        <v>0</v>
      </c>
      <c r="N37" s="4">
        <v>3109837</v>
      </c>
      <c r="O37" s="4">
        <v>3725708</v>
      </c>
      <c r="P37" s="4">
        <v>577109</v>
      </c>
      <c r="Q37" s="4">
        <v>3148599</v>
      </c>
      <c r="R37" s="4">
        <v>397811</v>
      </c>
      <c r="S37" s="4">
        <v>218257</v>
      </c>
      <c r="T37" s="4">
        <v>643895</v>
      </c>
      <c r="U37" s="4">
        <v>759152</v>
      </c>
      <c r="V37" s="4">
        <v>496743</v>
      </c>
      <c r="W37" s="4">
        <v>354369</v>
      </c>
      <c r="X37" s="4">
        <v>1442800</v>
      </c>
      <c r="Y37" s="4">
        <v>2444573</v>
      </c>
      <c r="Z37" s="4">
        <v>4101426</v>
      </c>
      <c r="AA37" s="4">
        <v>4952642</v>
      </c>
      <c r="AB37" s="4">
        <v>782121</v>
      </c>
      <c r="AC37" s="4">
        <v>4170521</v>
      </c>
      <c r="AD37" s="4">
        <v>21306704</v>
      </c>
      <c r="AE37" s="4">
        <v>2103693</v>
      </c>
      <c r="AF37" s="4">
        <v>2100786</v>
      </c>
      <c r="AG37" s="4">
        <v>4204479</v>
      </c>
      <c r="AH37" s="4">
        <v>0</v>
      </c>
      <c r="AI37" s="4">
        <v>0</v>
      </c>
      <c r="AJ37" s="4">
        <v>0</v>
      </c>
      <c r="AK37" s="4">
        <v>0</v>
      </c>
      <c r="AL37" s="4">
        <v>3839920</v>
      </c>
      <c r="AM37" s="4">
        <v>959980</v>
      </c>
      <c r="AN37" s="4">
        <v>0</v>
      </c>
      <c r="AO37" s="4">
        <v>959980</v>
      </c>
      <c r="AP37" s="4">
        <v>209868202</v>
      </c>
      <c r="AQ37" s="4">
        <v>185023200</v>
      </c>
      <c r="AR37" s="4">
        <v>1538027</v>
      </c>
      <c r="AS37" s="4">
        <v>4057092</v>
      </c>
      <c r="AT37" s="4">
        <v>254583</v>
      </c>
      <c r="AU37" s="4">
        <v>1083</v>
      </c>
      <c r="AV37" s="4">
        <v>3486</v>
      </c>
      <c r="AW37" s="4">
        <v>32543980</v>
      </c>
      <c r="AX37" s="4">
        <v>17102225</v>
      </c>
      <c r="AY37" s="4">
        <v>2444573</v>
      </c>
      <c r="AZ37" s="4">
        <v>3067790.3333333335</v>
      </c>
      <c r="BA37" s="4">
        <v>1614600</v>
      </c>
      <c r="BB37" s="4">
        <v>0</v>
      </c>
      <c r="BC37" s="4"/>
      <c r="BD37" s="4">
        <v>0.60168950110941111</v>
      </c>
      <c r="BE37" s="4">
        <v>0.27915212668723738</v>
      </c>
      <c r="BF37" s="4">
        <v>0</v>
      </c>
      <c r="BG37" s="4">
        <v>0</v>
      </c>
      <c r="BH37" s="4">
        <v>1.3353491505269486</v>
      </c>
      <c r="BI37" s="4">
        <v>0.4992584720417933</v>
      </c>
      <c r="BJ37" s="4">
        <v>0</v>
      </c>
      <c r="BK37" s="4"/>
      <c r="BL37" s="3" t="s">
        <v>468</v>
      </c>
      <c r="BM37" s="4"/>
      <c r="BN37" s="4"/>
      <c r="BO37" s="4"/>
      <c r="BP37" s="4">
        <v>7.3285375552033365</v>
      </c>
      <c r="BQ37" s="4">
        <v>0.31067125645438898</v>
      </c>
      <c r="BR37" s="4">
        <v>3275.3536121673005</v>
      </c>
      <c r="BS37" s="4">
        <v>2361.0316856780737</v>
      </c>
      <c r="BT37" s="4">
        <v>974.66856780735111</v>
      </c>
      <c r="BU37" s="4">
        <v>0</v>
      </c>
      <c r="BV37" s="4">
        <v>2664.4353612167301</v>
      </c>
      <c r="BW37" s="4">
        <v>1023.1939163498099</v>
      </c>
    </row>
    <row r="38" spans="2:75" x14ac:dyDescent="0.3">
      <c r="B38" s="3" t="s">
        <v>43</v>
      </c>
      <c r="C38" s="4">
        <v>2022</v>
      </c>
      <c r="D38" s="3" t="s">
        <v>503</v>
      </c>
      <c r="E38" s="4">
        <v>1703</v>
      </c>
      <c r="F38" s="4">
        <v>1703</v>
      </c>
      <c r="G38" s="4" t="b">
        <v>0</v>
      </c>
      <c r="H38" s="4">
        <v>5149783</v>
      </c>
      <c r="I38" s="4">
        <v>1733372</v>
      </c>
      <c r="J38" s="4">
        <v>1434374</v>
      </c>
      <c r="K38" s="4">
        <v>1890445</v>
      </c>
      <c r="L38" s="4">
        <v>91592</v>
      </c>
      <c r="M38" s="4">
        <v>0</v>
      </c>
      <c r="N38" s="4">
        <v>3259338</v>
      </c>
      <c r="O38" s="4">
        <v>3900278</v>
      </c>
      <c r="P38" s="4">
        <v>613595</v>
      </c>
      <c r="Q38" s="4">
        <v>3286683</v>
      </c>
      <c r="R38" s="4">
        <v>339464</v>
      </c>
      <c r="S38" s="4">
        <v>195138</v>
      </c>
      <c r="T38" s="4">
        <v>695142</v>
      </c>
      <c r="U38" s="4">
        <v>863101</v>
      </c>
      <c r="V38" s="4">
        <v>533644</v>
      </c>
      <c r="W38" s="4">
        <v>375849</v>
      </c>
      <c r="X38" s="4">
        <v>1249505</v>
      </c>
      <c r="Y38" s="4">
        <v>1161195</v>
      </c>
      <c r="Z38" s="4">
        <v>4774880</v>
      </c>
      <c r="AA38" s="4">
        <v>5479833</v>
      </c>
      <c r="AB38" s="4">
        <v>622241</v>
      </c>
      <c r="AC38" s="4">
        <v>4857592</v>
      </c>
      <c r="AD38" s="4">
        <v>22556209</v>
      </c>
      <c r="AE38" s="4">
        <v>2574997</v>
      </c>
      <c r="AF38" s="4">
        <v>2331387</v>
      </c>
      <c r="AG38" s="4">
        <v>4906384</v>
      </c>
      <c r="AH38" s="4">
        <v>0</v>
      </c>
      <c r="AI38" s="4">
        <v>0</v>
      </c>
      <c r="AJ38" s="4">
        <v>0</v>
      </c>
      <c r="AK38" s="4">
        <v>0</v>
      </c>
      <c r="AL38" s="4">
        <v>3800338</v>
      </c>
      <c r="AM38" s="4">
        <v>950085</v>
      </c>
      <c r="AN38" s="4">
        <v>0</v>
      </c>
      <c r="AO38" s="4">
        <v>950085</v>
      </c>
      <c r="AP38" s="4">
        <v>279483816</v>
      </c>
      <c r="AQ38" s="4">
        <v>243947825</v>
      </c>
      <c r="AR38" s="4">
        <v>1733258</v>
      </c>
      <c r="AS38" s="4">
        <v>4377423</v>
      </c>
      <c r="AT38" s="4">
        <v>341122</v>
      </c>
      <c r="AU38" s="4">
        <v>1139</v>
      </c>
      <c r="AV38" s="4">
        <v>3659</v>
      </c>
      <c r="AW38" s="4">
        <v>33705175</v>
      </c>
      <c r="AX38" s="4">
        <v>17649825</v>
      </c>
      <c r="AY38" s="4">
        <v>1161195</v>
      </c>
      <c r="AZ38" s="4">
        <v>1581359.3333333333</v>
      </c>
      <c r="BA38" s="4">
        <v>66458816</v>
      </c>
      <c r="BB38" s="4">
        <v>1252587</v>
      </c>
      <c r="BC38" s="4">
        <v>1</v>
      </c>
      <c r="BD38" s="4">
        <v>0.63290783320384569</v>
      </c>
      <c r="BE38" s="4">
        <v>0.24263255364352246</v>
      </c>
      <c r="BF38" s="4">
        <v>0</v>
      </c>
      <c r="BG38" s="4">
        <v>0</v>
      </c>
      <c r="BH38" s="4">
        <v>1.4928071858466423</v>
      </c>
      <c r="BI38" s="4">
        <v>0.50566580593545807</v>
      </c>
      <c r="BJ38" s="4">
        <v>2.0315811410891484</v>
      </c>
      <c r="BK38" s="4">
        <v>1.9418583048216503E-2</v>
      </c>
      <c r="BL38" s="3" t="s">
        <v>474</v>
      </c>
      <c r="BM38" s="4">
        <v>1246568.030266596</v>
      </c>
      <c r="BN38" s="4">
        <v>1.2685704229035437</v>
      </c>
      <c r="BO38" s="4">
        <v>0</v>
      </c>
      <c r="BP38" s="4">
        <v>6.2016399547085044</v>
      </c>
      <c r="BQ38" s="4">
        <v>0.31128723694998633</v>
      </c>
      <c r="BR38" s="4">
        <v>3023.947739283617</v>
      </c>
      <c r="BS38" s="4">
        <v>2290.2395772166765</v>
      </c>
      <c r="BT38" s="4">
        <v>1017.7674691720493</v>
      </c>
      <c r="BU38" s="4">
        <v>0</v>
      </c>
      <c r="BV38" s="4">
        <v>2881.0240751614797</v>
      </c>
      <c r="BW38" s="4">
        <v>39024.554315913098</v>
      </c>
    </row>
    <row r="39" spans="2:75" x14ac:dyDescent="0.3">
      <c r="B39" s="3" t="s">
        <v>43</v>
      </c>
      <c r="C39" s="4">
        <v>2023</v>
      </c>
      <c r="D39" s="3" t="s">
        <v>504</v>
      </c>
      <c r="E39" s="4">
        <v>1747</v>
      </c>
      <c r="F39" s="4">
        <v>1747</v>
      </c>
      <c r="G39" s="4" t="b">
        <v>0</v>
      </c>
      <c r="H39" s="4">
        <v>6611025</v>
      </c>
      <c r="I39" s="4">
        <v>1923138</v>
      </c>
      <c r="J39" s="4">
        <v>1491558</v>
      </c>
      <c r="K39" s="4">
        <v>2910147</v>
      </c>
      <c r="L39" s="4">
        <v>286182</v>
      </c>
      <c r="M39" s="4">
        <v>0</v>
      </c>
      <c r="N39" s="4">
        <v>3700878</v>
      </c>
      <c r="O39" s="4">
        <v>4135489</v>
      </c>
      <c r="P39" s="4">
        <v>657687</v>
      </c>
      <c r="Q39" s="4">
        <v>3477802</v>
      </c>
      <c r="R39" s="4">
        <v>327659</v>
      </c>
      <c r="S39" s="4">
        <v>181017</v>
      </c>
      <c r="T39" s="4">
        <v>752426</v>
      </c>
      <c r="U39" s="4">
        <v>936163</v>
      </c>
      <c r="V39" s="4">
        <v>555258</v>
      </c>
      <c r="W39" s="4">
        <v>449486</v>
      </c>
      <c r="X39" s="4">
        <v>2475536</v>
      </c>
      <c r="Y39" s="4">
        <v>2126277</v>
      </c>
      <c r="Z39" s="4">
        <v>5560641</v>
      </c>
      <c r="AA39" s="4">
        <v>6651875</v>
      </c>
      <c r="AB39" s="4">
        <v>993471</v>
      </c>
      <c r="AC39" s="4">
        <v>5658404</v>
      </c>
      <c r="AD39" s="4">
        <v>25031747</v>
      </c>
      <c r="AE39" s="4">
        <v>3312530</v>
      </c>
      <c r="AF39" s="4">
        <v>2608310</v>
      </c>
      <c r="AG39" s="4">
        <v>5920840</v>
      </c>
      <c r="AH39" s="4">
        <v>0</v>
      </c>
      <c r="AI39" s="4">
        <v>0</v>
      </c>
      <c r="AJ39" s="4">
        <v>0</v>
      </c>
      <c r="AK39" s="4">
        <v>0</v>
      </c>
      <c r="AL39" s="4">
        <v>4115878</v>
      </c>
      <c r="AM39" s="4">
        <v>1028970</v>
      </c>
      <c r="AN39" s="4">
        <v>0</v>
      </c>
      <c r="AO39" s="4">
        <v>1028970</v>
      </c>
      <c r="AP39" s="4">
        <v>332212931</v>
      </c>
      <c r="AQ39" s="4">
        <v>287196000</v>
      </c>
      <c r="AR39" s="4">
        <v>1915444</v>
      </c>
      <c r="AS39" s="4">
        <v>4753246</v>
      </c>
      <c r="AT39" s="4">
        <v>399671</v>
      </c>
      <c r="AU39" s="4">
        <v>1167</v>
      </c>
      <c r="AV39" s="4">
        <v>3836</v>
      </c>
      <c r="AW39" s="4">
        <v>36024497</v>
      </c>
      <c r="AX39" s="4">
        <v>19343733</v>
      </c>
      <c r="AY39" s="4">
        <v>2126277</v>
      </c>
      <c r="AZ39" s="4">
        <v>1910681.6666666667</v>
      </c>
      <c r="BA39" s="4">
        <v>69601080</v>
      </c>
      <c r="BB39" s="4">
        <v>1365021</v>
      </c>
      <c r="BC39" s="4">
        <v>1</v>
      </c>
      <c r="BD39" s="4">
        <v>0.55980396383314235</v>
      </c>
      <c r="BE39" s="4">
        <v>0.37445570089358304</v>
      </c>
      <c r="BF39" s="4">
        <v>0</v>
      </c>
      <c r="BG39" s="4">
        <v>0</v>
      </c>
      <c r="BH39" s="4">
        <v>1.7024660978399575</v>
      </c>
      <c r="BI39" s="4">
        <v>0.50914381011734744</v>
      </c>
      <c r="BJ39" s="4">
        <v>2.0248517033956812</v>
      </c>
      <c r="BK39" s="4">
        <v>2.0576459099113167E-2</v>
      </c>
      <c r="BL39" s="3" t="s">
        <v>474</v>
      </c>
      <c r="BM39" s="4">
        <v>1331718.6422511954</v>
      </c>
      <c r="BN39" s="4">
        <v>1.4347487570172983</v>
      </c>
      <c r="BO39" s="4">
        <v>0</v>
      </c>
      <c r="BP39" s="4">
        <v>5.7657117506964228</v>
      </c>
      <c r="BQ39" s="4">
        <v>0.30422314911366005</v>
      </c>
      <c r="BR39" s="4">
        <v>3784.2157985117342</v>
      </c>
      <c r="BS39" s="4">
        <v>2367.1946193474528</v>
      </c>
      <c r="BT39" s="4">
        <v>1096.4190040068688</v>
      </c>
      <c r="BU39" s="4">
        <v>0</v>
      </c>
      <c r="BV39" s="4">
        <v>3389.1471093302803</v>
      </c>
      <c r="BW39" s="4">
        <v>39840.343445907267</v>
      </c>
    </row>
    <row r="40" spans="2:75" x14ac:dyDescent="0.3">
      <c r="B40" s="3" t="s">
        <v>43</v>
      </c>
      <c r="C40" s="4">
        <v>2024</v>
      </c>
      <c r="D40" s="3" t="s">
        <v>505</v>
      </c>
      <c r="E40" s="4">
        <v>1747</v>
      </c>
      <c r="F40" s="4">
        <v>1747</v>
      </c>
      <c r="G40" s="4" t="b">
        <v>0</v>
      </c>
      <c r="H40" s="4">
        <v>5144200</v>
      </c>
      <c r="I40" s="4">
        <v>2066172</v>
      </c>
      <c r="J40" s="4">
        <v>1366509</v>
      </c>
      <c r="K40" s="4">
        <v>1378604</v>
      </c>
      <c r="L40" s="4">
        <v>332915</v>
      </c>
      <c r="M40" s="4">
        <v>0</v>
      </c>
      <c r="N40" s="4">
        <v>3765596</v>
      </c>
      <c r="O40" s="4">
        <v>4448637</v>
      </c>
      <c r="P40" s="4">
        <v>713673</v>
      </c>
      <c r="Q40" s="4">
        <v>3734964</v>
      </c>
      <c r="R40" s="4">
        <v>426216</v>
      </c>
      <c r="S40" s="4">
        <v>190606</v>
      </c>
      <c r="T40" s="4">
        <v>753640</v>
      </c>
      <c r="U40" s="4">
        <v>959858</v>
      </c>
      <c r="V40" s="4">
        <v>582012</v>
      </c>
      <c r="W40" s="4">
        <v>470428</v>
      </c>
      <c r="X40" s="4">
        <v>695563</v>
      </c>
      <c r="Y40" s="4">
        <v>316166</v>
      </c>
      <c r="Z40" s="4">
        <v>7284473</v>
      </c>
      <c r="AA40" s="4">
        <v>7884265</v>
      </c>
      <c r="AB40" s="4">
        <v>1238117</v>
      </c>
      <c r="AC40" s="4">
        <v>6646148</v>
      </c>
      <c r="AD40" s="4">
        <v>25727310</v>
      </c>
      <c r="AE40" s="4">
        <v>3761212</v>
      </c>
      <c r="AF40" s="4">
        <v>3019872</v>
      </c>
      <c r="AG40" s="4">
        <v>6781084</v>
      </c>
      <c r="AH40" s="4">
        <v>0</v>
      </c>
      <c r="AI40" s="4">
        <v>0</v>
      </c>
      <c r="AJ40" s="4">
        <v>0</v>
      </c>
      <c r="AK40" s="4">
        <v>0</v>
      </c>
      <c r="AL40" s="4">
        <v>4218896</v>
      </c>
      <c r="AM40" s="4">
        <v>1054724</v>
      </c>
      <c r="AN40" s="4">
        <v>0</v>
      </c>
      <c r="AO40" s="4">
        <v>1054724</v>
      </c>
      <c r="AP40" s="4">
        <v>320788886</v>
      </c>
      <c r="AQ40" s="4">
        <v>267710975</v>
      </c>
      <c r="AR40" s="4">
        <v>2028487</v>
      </c>
      <c r="AS40" s="4">
        <v>4891660</v>
      </c>
      <c r="AT40" s="4">
        <v>368292</v>
      </c>
      <c r="AU40" s="4">
        <v>1200</v>
      </c>
      <c r="AV40" s="4">
        <v>3783</v>
      </c>
      <c r="AW40" s="4">
        <v>36340661</v>
      </c>
      <c r="AX40" s="4">
        <v>18946226</v>
      </c>
      <c r="AY40" s="4">
        <v>316166</v>
      </c>
      <c r="AZ40" s="4">
        <v>1201212.6666666667</v>
      </c>
      <c r="BA40" s="4">
        <v>69731911</v>
      </c>
      <c r="BB40" s="4">
        <v>4170174</v>
      </c>
      <c r="BC40" s="4">
        <v>1</v>
      </c>
      <c r="BD40" s="4">
        <v>0.73200808677734153</v>
      </c>
      <c r="BE40" s="4">
        <v>0.13521305547995802</v>
      </c>
      <c r="BF40" s="4">
        <v>0</v>
      </c>
      <c r="BG40" s="4">
        <v>0</v>
      </c>
      <c r="BH40" s="4">
        <v>1.8155687712117172</v>
      </c>
      <c r="BI40" s="4">
        <v>0.50621429883724667</v>
      </c>
      <c r="BJ40" s="4">
        <v>1.9717549438110069</v>
      </c>
      <c r="BK40" s="4">
        <v>6.1549611987215161E-2</v>
      </c>
      <c r="BL40" s="3" t="s">
        <v>474</v>
      </c>
      <c r="BM40" s="4">
        <v>1407188.2660144328</v>
      </c>
      <c r="BN40" s="4">
        <v>0.85362612500234314</v>
      </c>
      <c r="BO40" s="4">
        <v>205975.59934776602</v>
      </c>
      <c r="BP40" s="4">
        <v>6.3234329134457603</v>
      </c>
      <c r="BQ40" s="4">
        <v>0.31720856463124503</v>
      </c>
      <c r="BR40" s="4">
        <v>2944.5907269605036</v>
      </c>
      <c r="BS40" s="4">
        <v>2546.4436176302233</v>
      </c>
      <c r="BT40" s="4">
        <v>1161.1259301659989</v>
      </c>
      <c r="BU40" s="4">
        <v>0</v>
      </c>
      <c r="BV40" s="4">
        <v>3881.5592444190038</v>
      </c>
      <c r="BW40" s="4">
        <v>39915.232398397253</v>
      </c>
    </row>
    <row r="41" spans="2:75" x14ac:dyDescent="0.3">
      <c r="B41" s="3" t="s">
        <v>46</v>
      </c>
      <c r="C41" s="4">
        <v>2019</v>
      </c>
      <c r="D41" s="3" t="s">
        <v>506</v>
      </c>
      <c r="E41" s="4">
        <v>1867</v>
      </c>
      <c r="F41" s="4">
        <v>1867</v>
      </c>
      <c r="G41" s="4" t="b">
        <v>0</v>
      </c>
      <c r="H41" s="4">
        <v>2908432</v>
      </c>
      <c r="I41" s="4">
        <v>940609</v>
      </c>
      <c r="J41" s="4">
        <v>848310</v>
      </c>
      <c r="K41" s="4">
        <v>473603</v>
      </c>
      <c r="L41" s="4">
        <v>45032</v>
      </c>
      <c r="M41" s="4">
        <v>0</v>
      </c>
      <c r="N41" s="4">
        <v>2434829</v>
      </c>
      <c r="O41" s="4">
        <v>3372426</v>
      </c>
      <c r="P41" s="4">
        <v>710599</v>
      </c>
      <c r="Q41" s="4">
        <v>2661827</v>
      </c>
      <c r="R41" s="4">
        <v>637964</v>
      </c>
      <c r="S41" s="4">
        <v>186198</v>
      </c>
      <c r="T41" s="4">
        <v>433229</v>
      </c>
      <c r="U41" s="4">
        <v>119043</v>
      </c>
      <c r="V41" s="4">
        <v>651432</v>
      </c>
      <c r="W41" s="4">
        <v>237109</v>
      </c>
      <c r="X41" s="4">
        <v>-463994</v>
      </c>
      <c r="Y41" s="4">
        <v>475725</v>
      </c>
      <c r="Z41" s="4">
        <v>3325984</v>
      </c>
      <c r="AA41" s="4">
        <v>4021069</v>
      </c>
      <c r="AB41" s="4">
        <v>1229032</v>
      </c>
      <c r="AC41" s="4">
        <v>2792037</v>
      </c>
      <c r="AD41" s="4">
        <v>29449472</v>
      </c>
      <c r="AE41" s="4">
        <v>1219131</v>
      </c>
      <c r="AF41" s="4">
        <v>1604027</v>
      </c>
      <c r="AG41" s="4">
        <v>2823158</v>
      </c>
      <c r="AH41" s="4">
        <v>0</v>
      </c>
      <c r="AI41" s="4">
        <v>0</v>
      </c>
      <c r="AJ41" s="4">
        <v>0</v>
      </c>
      <c r="AK41" s="4">
        <v>0</v>
      </c>
      <c r="AL41" s="4">
        <v>2286839</v>
      </c>
      <c r="AM41" s="4">
        <v>571710</v>
      </c>
      <c r="AN41" s="4">
        <v>0</v>
      </c>
      <c r="AO41" s="4">
        <v>571710</v>
      </c>
      <c r="AP41" s="4">
        <v>212805907</v>
      </c>
      <c r="AQ41" s="4">
        <v>190687000</v>
      </c>
      <c r="AR41" s="4">
        <v>876600.73053691001</v>
      </c>
      <c r="AS41" s="4">
        <v>1882428.59491554</v>
      </c>
      <c r="AT41" s="4">
        <v>217826</v>
      </c>
      <c r="AU41" s="4">
        <v>751.40821308</v>
      </c>
      <c r="AV41" s="4">
        <v>1584.8475195000001</v>
      </c>
      <c r="AW41" s="4">
        <v>32935761</v>
      </c>
      <c r="AX41" s="4">
        <v>26626315</v>
      </c>
      <c r="AY41" s="4">
        <v>475725</v>
      </c>
      <c r="AZ41" s="4">
        <v>475725</v>
      </c>
      <c r="BA41" s="4">
        <v>4945629</v>
      </c>
      <c r="BB41" s="4">
        <v>0</v>
      </c>
      <c r="BC41" s="4"/>
      <c r="BD41" s="4">
        <v>0.83716208596247055</v>
      </c>
      <c r="BE41" s="4">
        <v>-0.1595340719673006</v>
      </c>
      <c r="BF41" s="4">
        <v>0</v>
      </c>
      <c r="BG41" s="4">
        <v>0</v>
      </c>
      <c r="BH41" s="4">
        <v>1.060609122982072</v>
      </c>
      <c r="BI41" s="4">
        <v>0.22541680046382059</v>
      </c>
      <c r="BJ41" s="4">
        <v>0</v>
      </c>
      <c r="BK41" s="4"/>
      <c r="BL41" s="3" t="s">
        <v>468</v>
      </c>
      <c r="BM41" s="4"/>
      <c r="BN41" s="4"/>
      <c r="BO41" s="4"/>
      <c r="BP41" s="4">
        <v>4.1192499911993039</v>
      </c>
      <c r="BQ41" s="4">
        <v>0.47412019379445414</v>
      </c>
      <c r="BR41" s="4">
        <v>1557.8103910016068</v>
      </c>
      <c r="BS41" s="4">
        <v>1806.3342260310658</v>
      </c>
      <c r="BT41" s="4">
        <v>469.52369070000537</v>
      </c>
      <c r="BU41" s="4">
        <v>0</v>
      </c>
      <c r="BV41" s="4">
        <v>1512.1360471344403</v>
      </c>
      <c r="BW41" s="4">
        <v>2648.9710765934656</v>
      </c>
    </row>
    <row r="42" spans="2:75" x14ac:dyDescent="0.3">
      <c r="B42" s="3" t="s">
        <v>46</v>
      </c>
      <c r="C42" s="4">
        <v>2020</v>
      </c>
      <c r="D42" s="3" t="s">
        <v>507</v>
      </c>
      <c r="E42" s="4">
        <v>1881</v>
      </c>
      <c r="F42" s="4">
        <v>1881</v>
      </c>
      <c r="G42" s="4" t="b">
        <v>0</v>
      </c>
      <c r="H42" s="4">
        <v>3418452</v>
      </c>
      <c r="I42" s="4">
        <v>928923</v>
      </c>
      <c r="J42" s="4">
        <v>1204612</v>
      </c>
      <c r="K42" s="4">
        <v>1256795</v>
      </c>
      <c r="L42" s="4">
        <v>28122</v>
      </c>
      <c r="M42" s="4">
        <v>0</v>
      </c>
      <c r="N42" s="4">
        <v>2161657</v>
      </c>
      <c r="O42" s="4">
        <v>2884071</v>
      </c>
      <c r="P42" s="4">
        <v>601133</v>
      </c>
      <c r="Q42" s="4">
        <v>2282938</v>
      </c>
      <c r="R42" s="4">
        <v>631362</v>
      </c>
      <c r="S42" s="4">
        <v>146394</v>
      </c>
      <c r="T42" s="4">
        <v>359055</v>
      </c>
      <c r="U42" s="4">
        <v>148178</v>
      </c>
      <c r="V42" s="4">
        <v>571706</v>
      </c>
      <c r="W42" s="4">
        <v>233219</v>
      </c>
      <c r="X42" s="4">
        <v>534381</v>
      </c>
      <c r="Y42" s="4">
        <v>614824</v>
      </c>
      <c r="Z42" s="4">
        <v>3577633</v>
      </c>
      <c r="AA42" s="4">
        <v>4295222</v>
      </c>
      <c r="AB42" s="4">
        <v>1113242</v>
      </c>
      <c r="AC42" s="4">
        <v>3181980</v>
      </c>
      <c r="AD42" s="4">
        <v>29983853</v>
      </c>
      <c r="AE42" s="4">
        <v>1866869</v>
      </c>
      <c r="AF42" s="4">
        <v>1476979</v>
      </c>
      <c r="AG42" s="4">
        <v>3343848</v>
      </c>
      <c r="AH42" s="4">
        <v>0</v>
      </c>
      <c r="AI42" s="4">
        <v>0</v>
      </c>
      <c r="AJ42" s="4">
        <v>0</v>
      </c>
      <c r="AK42" s="4">
        <v>0</v>
      </c>
      <c r="AL42" s="4">
        <v>2618085</v>
      </c>
      <c r="AM42" s="4">
        <v>654521</v>
      </c>
      <c r="AN42" s="4">
        <v>0</v>
      </c>
      <c r="AO42" s="4">
        <v>654521</v>
      </c>
      <c r="AP42" s="4">
        <v>235889980</v>
      </c>
      <c r="AQ42" s="4">
        <v>212118312</v>
      </c>
      <c r="AR42" s="4">
        <v>876600</v>
      </c>
      <c r="AS42" s="4">
        <v>1879909</v>
      </c>
      <c r="AT42" s="4">
        <v>242693</v>
      </c>
      <c r="AU42" s="4">
        <v>759</v>
      </c>
      <c r="AV42" s="4">
        <v>1652</v>
      </c>
      <c r="AW42" s="4">
        <v>33550585</v>
      </c>
      <c r="AX42" s="4">
        <v>26640005</v>
      </c>
      <c r="AY42" s="4">
        <v>614824</v>
      </c>
      <c r="AZ42" s="4">
        <v>545274.5</v>
      </c>
      <c r="BA42" s="4">
        <v>4945629</v>
      </c>
      <c r="BB42" s="4">
        <v>0</v>
      </c>
      <c r="BC42" s="4"/>
      <c r="BD42" s="4">
        <v>0.63234967172275636</v>
      </c>
      <c r="BE42" s="4">
        <v>0.15632251089089447</v>
      </c>
      <c r="BF42" s="4">
        <v>0</v>
      </c>
      <c r="BG42" s="4">
        <v>0</v>
      </c>
      <c r="BH42" s="4">
        <v>1.4647125765132474</v>
      </c>
      <c r="BI42" s="4">
        <v>0.24158680754481845</v>
      </c>
      <c r="BJ42" s="4">
        <v>0</v>
      </c>
      <c r="BK42" s="4"/>
      <c r="BL42" s="3" t="s">
        <v>468</v>
      </c>
      <c r="BM42" s="4"/>
      <c r="BN42" s="4"/>
      <c r="BO42" s="4"/>
      <c r="BP42" s="4">
        <v>3.7161391933646355</v>
      </c>
      <c r="BQ42" s="4">
        <v>0.45944309927360777</v>
      </c>
      <c r="BR42" s="4">
        <v>1817.3588516746411</v>
      </c>
      <c r="BS42" s="4">
        <v>1533.2647527910685</v>
      </c>
      <c r="BT42" s="4">
        <v>466.02870813397129</v>
      </c>
      <c r="BU42" s="4">
        <v>0</v>
      </c>
      <c r="BV42" s="4">
        <v>1777.6969696969697</v>
      </c>
      <c r="BW42" s="4">
        <v>2629.2551834130782</v>
      </c>
    </row>
    <row r="43" spans="2:75" x14ac:dyDescent="0.3">
      <c r="B43" s="3" t="s">
        <v>46</v>
      </c>
      <c r="C43" s="4">
        <v>2021</v>
      </c>
      <c r="D43" s="3" t="s">
        <v>508</v>
      </c>
      <c r="E43" s="4">
        <v>1892</v>
      </c>
      <c r="F43" s="4">
        <v>1892</v>
      </c>
      <c r="G43" s="4" t="b">
        <v>0</v>
      </c>
      <c r="H43" s="4">
        <v>4245482</v>
      </c>
      <c r="I43" s="4">
        <v>986547</v>
      </c>
      <c r="J43" s="4">
        <v>2107277</v>
      </c>
      <c r="K43" s="4">
        <v>1120383</v>
      </c>
      <c r="L43" s="4">
        <v>31275</v>
      </c>
      <c r="M43" s="4">
        <v>0</v>
      </c>
      <c r="N43" s="4">
        <v>3125099</v>
      </c>
      <c r="O43" s="4">
        <v>3677646</v>
      </c>
      <c r="P43" s="4">
        <v>634482</v>
      </c>
      <c r="Q43" s="4">
        <v>3043164</v>
      </c>
      <c r="R43" s="4">
        <v>832340</v>
      </c>
      <c r="S43" s="4">
        <v>283810</v>
      </c>
      <c r="T43" s="4">
        <v>415909</v>
      </c>
      <c r="U43" s="4">
        <v>320143</v>
      </c>
      <c r="V43" s="4">
        <v>655449</v>
      </c>
      <c r="W43" s="4">
        <v>297261</v>
      </c>
      <c r="X43" s="4">
        <v>567836</v>
      </c>
      <c r="Y43" s="4">
        <v>1066274</v>
      </c>
      <c r="Z43" s="4">
        <v>3775238</v>
      </c>
      <c r="AA43" s="4">
        <v>4356925</v>
      </c>
      <c r="AB43" s="4">
        <v>913126</v>
      </c>
      <c r="AC43" s="4">
        <v>3443799</v>
      </c>
      <c r="AD43" s="4">
        <v>30551689</v>
      </c>
      <c r="AE43" s="4">
        <v>1270709</v>
      </c>
      <c r="AF43" s="4">
        <v>2209183</v>
      </c>
      <c r="AG43" s="4">
        <v>3479892</v>
      </c>
      <c r="AH43" s="4">
        <v>0</v>
      </c>
      <c r="AI43" s="4">
        <v>0</v>
      </c>
      <c r="AJ43" s="4">
        <v>0</v>
      </c>
      <c r="AK43" s="4">
        <v>0</v>
      </c>
      <c r="AL43" s="4">
        <v>3588649</v>
      </c>
      <c r="AM43" s="4">
        <v>897162</v>
      </c>
      <c r="AN43" s="4">
        <v>0</v>
      </c>
      <c r="AO43" s="4">
        <v>897162</v>
      </c>
      <c r="AP43" s="4">
        <v>256203281</v>
      </c>
      <c r="AQ43" s="4">
        <v>230623600</v>
      </c>
      <c r="AR43" s="4">
        <v>920429</v>
      </c>
      <c r="AS43" s="4">
        <v>2033809</v>
      </c>
      <c r="AT43" s="4">
        <v>262338</v>
      </c>
      <c r="AU43" s="4">
        <v>804</v>
      </c>
      <c r="AV43" s="4">
        <v>1725</v>
      </c>
      <c r="AW43" s="4">
        <v>34616859</v>
      </c>
      <c r="AX43" s="4">
        <v>27071797</v>
      </c>
      <c r="AY43" s="4">
        <v>1066274</v>
      </c>
      <c r="AZ43" s="4">
        <v>718941</v>
      </c>
      <c r="BA43" s="4">
        <v>4945629</v>
      </c>
      <c r="BB43" s="4">
        <v>0</v>
      </c>
      <c r="BC43" s="4"/>
      <c r="BD43" s="4">
        <v>0.73609992928953649</v>
      </c>
      <c r="BE43" s="4">
        <v>0.13375065540261388</v>
      </c>
      <c r="BF43" s="4">
        <v>0</v>
      </c>
      <c r="BG43" s="4">
        <v>0</v>
      </c>
      <c r="BH43" s="4">
        <v>1.143511161409638</v>
      </c>
      <c r="BI43" s="4">
        <v>0.25428881782116886</v>
      </c>
      <c r="BJ43" s="4">
        <v>0</v>
      </c>
      <c r="BK43" s="4"/>
      <c r="BL43" s="3" t="s">
        <v>468</v>
      </c>
      <c r="BM43" s="4"/>
      <c r="BN43" s="4"/>
      <c r="BO43" s="4"/>
      <c r="BP43" s="4">
        <v>3.5925730396871849</v>
      </c>
      <c r="BQ43" s="4">
        <v>0.46608695652173915</v>
      </c>
      <c r="BR43" s="4">
        <v>2243.9122621564484</v>
      </c>
      <c r="BS43" s="4">
        <v>1943.7875264270613</v>
      </c>
      <c r="BT43" s="4">
        <v>486.48467230443975</v>
      </c>
      <c r="BU43" s="4">
        <v>0</v>
      </c>
      <c r="BV43" s="4">
        <v>1839.2663847780127</v>
      </c>
      <c r="BW43" s="4">
        <v>2613.9688160676533</v>
      </c>
    </row>
    <row r="44" spans="2:75" x14ac:dyDescent="0.3">
      <c r="B44" s="3" t="s">
        <v>46</v>
      </c>
      <c r="C44" s="4">
        <v>2022</v>
      </c>
      <c r="D44" s="3" t="s">
        <v>509</v>
      </c>
      <c r="E44" s="4">
        <v>1913</v>
      </c>
      <c r="F44" s="4">
        <v>1913</v>
      </c>
      <c r="G44" s="4" t="b">
        <v>0</v>
      </c>
      <c r="H44" s="4">
        <v>3457229</v>
      </c>
      <c r="I44" s="4">
        <v>1043497</v>
      </c>
      <c r="J44" s="4">
        <v>1330327</v>
      </c>
      <c r="K44" s="4">
        <v>1046850</v>
      </c>
      <c r="L44" s="4">
        <v>36555</v>
      </c>
      <c r="M44" s="4">
        <v>0</v>
      </c>
      <c r="N44" s="4">
        <v>2410379</v>
      </c>
      <c r="O44" s="4">
        <v>3507323</v>
      </c>
      <c r="P44" s="4">
        <v>647862</v>
      </c>
      <c r="Q44" s="4">
        <v>2859461</v>
      </c>
      <c r="R44" s="4">
        <v>1098552</v>
      </c>
      <c r="S44" s="4">
        <v>158645</v>
      </c>
      <c r="T44" s="4">
        <v>367146</v>
      </c>
      <c r="U44" s="4">
        <v>332483</v>
      </c>
      <c r="V44" s="4">
        <v>429542</v>
      </c>
      <c r="W44" s="4">
        <v>250932</v>
      </c>
      <c r="X44" s="4">
        <v>-50094</v>
      </c>
      <c r="Y44" s="4">
        <v>851412</v>
      </c>
      <c r="Z44" s="4">
        <v>4163928</v>
      </c>
      <c r="AA44" s="4">
        <v>4861370</v>
      </c>
      <c r="AB44" s="4">
        <v>1683965</v>
      </c>
      <c r="AC44" s="4">
        <v>3177405</v>
      </c>
      <c r="AD44" s="4">
        <v>30618903</v>
      </c>
      <c r="AE44" s="4">
        <v>1103675</v>
      </c>
      <c r="AF44" s="4">
        <v>2122573</v>
      </c>
      <c r="AG44" s="4">
        <v>3226248</v>
      </c>
      <c r="AH44" s="4">
        <v>0</v>
      </c>
      <c r="AI44" s="4">
        <v>0</v>
      </c>
      <c r="AJ44" s="4">
        <v>0</v>
      </c>
      <c r="AK44" s="4">
        <v>0</v>
      </c>
      <c r="AL44" s="4">
        <v>2984454</v>
      </c>
      <c r="AM44" s="4">
        <v>746114</v>
      </c>
      <c r="AN44" s="4">
        <v>0</v>
      </c>
      <c r="AO44" s="4">
        <v>746114</v>
      </c>
      <c r="AP44" s="4">
        <v>339210558</v>
      </c>
      <c r="AQ44" s="4">
        <v>308726300</v>
      </c>
      <c r="AR44" s="4">
        <v>966450</v>
      </c>
      <c r="AS44" s="4">
        <v>2192279</v>
      </c>
      <c r="AT44" s="4">
        <v>349344</v>
      </c>
      <c r="AU44" s="4">
        <v>865</v>
      </c>
      <c r="AV44" s="4">
        <v>1885</v>
      </c>
      <c r="AW44" s="4">
        <v>35468271</v>
      </c>
      <c r="AX44" s="4">
        <v>27392655</v>
      </c>
      <c r="AY44" s="4">
        <v>851412</v>
      </c>
      <c r="AZ44" s="4">
        <v>844170</v>
      </c>
      <c r="BA44" s="4">
        <v>4945629</v>
      </c>
      <c r="BB44" s="4">
        <v>0</v>
      </c>
      <c r="BC44" s="4"/>
      <c r="BD44" s="4">
        <v>0.69719969374316826</v>
      </c>
      <c r="BE44" s="4">
        <v>-1.448963895651691E-2</v>
      </c>
      <c r="BF44" s="4">
        <v>0</v>
      </c>
      <c r="BG44" s="4">
        <v>0</v>
      </c>
      <c r="BH44" s="4">
        <v>1.1282713770182562</v>
      </c>
      <c r="BI44" s="4">
        <v>0.26457788287134515</v>
      </c>
      <c r="BJ44" s="4">
        <v>0</v>
      </c>
      <c r="BK44" s="4"/>
      <c r="BL44" s="3" t="s">
        <v>468</v>
      </c>
      <c r="BM44" s="4"/>
      <c r="BN44" s="4"/>
      <c r="BO44" s="4"/>
      <c r="BP44" s="4">
        <v>2.8491153273595922</v>
      </c>
      <c r="BQ44" s="4">
        <v>0.45888594164456231</v>
      </c>
      <c r="BR44" s="4">
        <v>1807.2289597490851</v>
      </c>
      <c r="BS44" s="4">
        <v>1833.4150548876112</v>
      </c>
      <c r="BT44" s="4">
        <v>505.20125457396762</v>
      </c>
      <c r="BU44" s="4">
        <v>0</v>
      </c>
      <c r="BV44" s="4">
        <v>1686.4861474124411</v>
      </c>
      <c r="BW44" s="4">
        <v>2585.273915316257</v>
      </c>
    </row>
    <row r="45" spans="2:75" x14ac:dyDescent="0.3">
      <c r="B45" s="3" t="s">
        <v>46</v>
      </c>
      <c r="C45" s="4">
        <v>2023</v>
      </c>
      <c r="D45" s="3" t="s">
        <v>510</v>
      </c>
      <c r="E45" s="4">
        <v>1982</v>
      </c>
      <c r="F45" s="4">
        <v>1982</v>
      </c>
      <c r="G45" s="4" t="b">
        <v>0</v>
      </c>
      <c r="H45" s="4">
        <v>5961751</v>
      </c>
      <c r="I45" s="4">
        <v>1082241</v>
      </c>
      <c r="J45" s="4">
        <v>1256133</v>
      </c>
      <c r="K45" s="4">
        <v>3569215</v>
      </c>
      <c r="L45" s="4">
        <v>53037</v>
      </c>
      <c r="M45" s="4">
        <v>1125</v>
      </c>
      <c r="N45" s="4">
        <v>2391411</v>
      </c>
      <c r="O45" s="4">
        <v>3480129</v>
      </c>
      <c r="P45" s="4">
        <v>623420</v>
      </c>
      <c r="Q45" s="4">
        <v>2856709</v>
      </c>
      <c r="R45" s="4">
        <v>1100173</v>
      </c>
      <c r="S45" s="4">
        <v>296195</v>
      </c>
      <c r="T45" s="4">
        <v>458255</v>
      </c>
      <c r="U45" s="4">
        <v>209153</v>
      </c>
      <c r="V45" s="4">
        <v>315242</v>
      </c>
      <c r="W45" s="4">
        <v>219422</v>
      </c>
      <c r="X45" s="4">
        <v>2481622</v>
      </c>
      <c r="Y45" s="4">
        <v>1934899</v>
      </c>
      <c r="Z45" s="4">
        <v>4706918</v>
      </c>
      <c r="AA45" s="4">
        <v>5665884</v>
      </c>
      <c r="AB45" s="4">
        <v>1233539</v>
      </c>
      <c r="AC45" s="4">
        <v>4432345</v>
      </c>
      <c r="AD45" s="4">
        <v>33100525</v>
      </c>
      <c r="AE45" s="4">
        <v>3673779</v>
      </c>
      <c r="AF45" s="4">
        <v>891584</v>
      </c>
      <c r="AG45" s="4">
        <v>4565363</v>
      </c>
      <c r="AH45" s="4">
        <v>0</v>
      </c>
      <c r="AI45" s="4">
        <v>0</v>
      </c>
      <c r="AJ45" s="4">
        <v>0</v>
      </c>
      <c r="AK45" s="4">
        <v>0</v>
      </c>
      <c r="AL45" s="4">
        <v>2822411</v>
      </c>
      <c r="AM45" s="4">
        <v>705603</v>
      </c>
      <c r="AN45" s="4">
        <v>0</v>
      </c>
      <c r="AO45" s="4">
        <v>705603</v>
      </c>
      <c r="AP45" s="4">
        <v>395092396</v>
      </c>
      <c r="AQ45" s="4">
        <v>360253400</v>
      </c>
      <c r="AR45" s="4">
        <v>1012148</v>
      </c>
      <c r="AS45" s="4">
        <v>2306262</v>
      </c>
      <c r="AT45" s="4">
        <v>404871</v>
      </c>
      <c r="AU45" s="4">
        <v>904</v>
      </c>
      <c r="AV45" s="4">
        <v>2001</v>
      </c>
      <c r="AW45" s="4">
        <v>37461592</v>
      </c>
      <c r="AX45" s="4">
        <v>28614079</v>
      </c>
      <c r="AY45" s="4">
        <v>1934899</v>
      </c>
      <c r="AZ45" s="4">
        <v>1284195</v>
      </c>
      <c r="BA45" s="4">
        <v>4945629</v>
      </c>
      <c r="BB45" s="4">
        <v>0</v>
      </c>
      <c r="BC45" s="4"/>
      <c r="BD45" s="4">
        <v>0.40112560890248522</v>
      </c>
      <c r="BE45" s="4">
        <v>0.41625723717746682</v>
      </c>
      <c r="BF45" s="4">
        <v>0</v>
      </c>
      <c r="BG45" s="4">
        <v>0</v>
      </c>
      <c r="BH45" s="4">
        <v>1.5981197244801624</v>
      </c>
      <c r="BI45" s="4">
        <v>0.272097523299556</v>
      </c>
      <c r="BJ45" s="4">
        <v>0</v>
      </c>
      <c r="BK45" s="4"/>
      <c r="BL45" s="3" t="s">
        <v>468</v>
      </c>
      <c r="BM45" s="4"/>
      <c r="BN45" s="4"/>
      <c r="BO45" s="4"/>
      <c r="BP45" s="4">
        <v>2.5618007591317955</v>
      </c>
      <c r="BQ45" s="4">
        <v>0.45177411294352826</v>
      </c>
      <c r="BR45" s="4">
        <v>3007.9470232088797</v>
      </c>
      <c r="BS45" s="4">
        <v>1755.8673057517658</v>
      </c>
      <c r="BT45" s="4">
        <v>510.6700302724521</v>
      </c>
      <c r="BU45" s="4">
        <v>0</v>
      </c>
      <c r="BV45" s="4">
        <v>2303.4122098890011</v>
      </c>
      <c r="BW45" s="4">
        <v>2495.2719475277499</v>
      </c>
    </row>
    <row r="46" spans="2:75" x14ac:dyDescent="0.3">
      <c r="B46" s="3" t="s">
        <v>46</v>
      </c>
      <c r="C46" s="4">
        <v>2024</v>
      </c>
      <c r="D46" s="3" t="s">
        <v>511</v>
      </c>
      <c r="E46" s="4">
        <v>1982</v>
      </c>
      <c r="F46" s="4">
        <v>1982</v>
      </c>
      <c r="G46" s="4" t="b">
        <v>0</v>
      </c>
      <c r="H46" s="4"/>
      <c r="I46" s="4"/>
      <c r="J46" s="4"/>
      <c r="K46" s="4">
        <v>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>
        <v>0</v>
      </c>
      <c r="AG46" s="4"/>
      <c r="AH46" s="4"/>
      <c r="AI46" s="4"/>
      <c r="AJ46" s="4"/>
      <c r="AK46" s="4"/>
      <c r="AL46" s="4"/>
      <c r="AM46" s="4"/>
      <c r="AN46" s="4"/>
      <c r="AO46" s="4"/>
      <c r="AP46" s="4">
        <v>384895672</v>
      </c>
      <c r="AQ46" s="4">
        <v>346276000</v>
      </c>
      <c r="AR46" s="4">
        <v>1062194</v>
      </c>
      <c r="AS46" s="4">
        <v>3093354</v>
      </c>
      <c r="AT46" s="4">
        <v>384326</v>
      </c>
      <c r="AU46" s="4">
        <v>910</v>
      </c>
      <c r="AV46" s="4">
        <v>3251</v>
      </c>
      <c r="AW46" s="4"/>
      <c r="AX46" s="4"/>
      <c r="AY46" s="4"/>
      <c r="AZ46" s="4">
        <v>1393155.5</v>
      </c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3" t="s">
        <v>468</v>
      </c>
      <c r="BM46" s="4"/>
      <c r="BN46" s="4"/>
      <c r="BO46" s="4"/>
      <c r="BP46" s="4">
        <v>2.7596932812484312</v>
      </c>
      <c r="BQ46" s="4">
        <v>0.27991387265456785</v>
      </c>
      <c r="BR46" s="4"/>
      <c r="BS46" s="4"/>
      <c r="BT46" s="4">
        <v>535.92028254288596</v>
      </c>
      <c r="BU46" s="4"/>
      <c r="BV46" s="4"/>
      <c r="BW46" s="4"/>
    </row>
    <row r="47" spans="2:75" x14ac:dyDescent="0.3">
      <c r="B47" s="3" t="s">
        <v>48</v>
      </c>
      <c r="C47" s="4">
        <v>2019</v>
      </c>
      <c r="D47" s="3" t="s">
        <v>512</v>
      </c>
      <c r="E47" s="4">
        <v>693</v>
      </c>
      <c r="F47" s="4">
        <v>693</v>
      </c>
      <c r="G47" s="4" t="b">
        <v>0</v>
      </c>
      <c r="H47" s="4">
        <v>2055620</v>
      </c>
      <c r="I47" s="4">
        <v>989977</v>
      </c>
      <c r="J47" s="4">
        <v>515054</v>
      </c>
      <c r="K47" s="4">
        <v>444807</v>
      </c>
      <c r="L47" s="4">
        <v>64676</v>
      </c>
      <c r="M47" s="4">
        <v>0</v>
      </c>
      <c r="N47" s="4">
        <v>1610813</v>
      </c>
      <c r="O47" s="4">
        <v>1912899</v>
      </c>
      <c r="P47" s="4">
        <v>306282</v>
      </c>
      <c r="Q47" s="4">
        <v>1606617</v>
      </c>
      <c r="R47" s="4">
        <v>697702</v>
      </c>
      <c r="S47" s="4">
        <v>73830</v>
      </c>
      <c r="T47" s="4">
        <v>280310</v>
      </c>
      <c r="U47" s="4">
        <v>0</v>
      </c>
      <c r="V47" s="4">
        <v>345137</v>
      </c>
      <c r="W47" s="4">
        <v>0</v>
      </c>
      <c r="X47" s="4">
        <v>142721</v>
      </c>
      <c r="Y47" s="4">
        <v>74808</v>
      </c>
      <c r="Z47" s="4">
        <v>1912134</v>
      </c>
      <c r="AA47" s="4">
        <v>2062667</v>
      </c>
      <c r="AB47" s="4">
        <v>4187710</v>
      </c>
      <c r="AC47" s="4">
        <v>-2125043</v>
      </c>
      <c r="AD47" s="4">
        <v>8987700</v>
      </c>
      <c r="AE47" s="4">
        <v>353111</v>
      </c>
      <c r="AF47" s="4">
        <v>1164717</v>
      </c>
      <c r="AG47" s="4">
        <v>1517828</v>
      </c>
      <c r="AH47" s="4">
        <v>3599016</v>
      </c>
      <c r="AI47" s="4">
        <v>0</v>
      </c>
      <c r="AJ47" s="4">
        <v>106645</v>
      </c>
      <c r="AK47" s="4">
        <v>128799</v>
      </c>
      <c r="AL47" s="4">
        <v>1839001</v>
      </c>
      <c r="AM47" s="4">
        <v>459750</v>
      </c>
      <c r="AN47" s="4">
        <v>235444</v>
      </c>
      <c r="AO47" s="4">
        <v>224306</v>
      </c>
      <c r="AP47" s="4">
        <v>653730300</v>
      </c>
      <c r="AQ47" s="4">
        <v>645174700</v>
      </c>
      <c r="AR47" s="4">
        <v>734048.79008800001</v>
      </c>
      <c r="AS47" s="4">
        <v>2523749.453559</v>
      </c>
      <c r="AT47" s="4">
        <v>1491539</v>
      </c>
      <c r="AU47" s="4">
        <v>1673.3725194900001</v>
      </c>
      <c r="AV47" s="4">
        <v>6549.20539302</v>
      </c>
      <c r="AW47" s="4">
        <v>14264988</v>
      </c>
      <c r="AX47" s="4">
        <v>11068888</v>
      </c>
      <c r="AY47" s="4">
        <v>74808</v>
      </c>
      <c r="AZ47" s="4">
        <v>74808</v>
      </c>
      <c r="BA47" s="4">
        <v>341987</v>
      </c>
      <c r="BB47" s="4">
        <v>0</v>
      </c>
      <c r="BC47" s="4"/>
      <c r="BD47" s="4">
        <v>0.78361418939298122</v>
      </c>
      <c r="BE47" s="4">
        <v>6.9429661124137731E-2</v>
      </c>
      <c r="BF47" s="4">
        <v>0.5121131049483415</v>
      </c>
      <c r="BG47" s="4">
        <v>0.12802820661870221</v>
      </c>
      <c r="BH47" s="4">
        <v>0.94473542854333048</v>
      </c>
      <c r="BI47" s="4">
        <v>0.2295553954208579</v>
      </c>
      <c r="BJ47" s="4">
        <v>0</v>
      </c>
      <c r="BK47" s="4"/>
      <c r="BL47" s="3" t="s">
        <v>468</v>
      </c>
      <c r="BM47" s="4"/>
      <c r="BN47" s="4"/>
      <c r="BO47" s="4"/>
      <c r="BP47" s="4">
        <v>1.1228618133318895</v>
      </c>
      <c r="BQ47" s="4">
        <v>0.25550771720695215</v>
      </c>
      <c r="BR47" s="4">
        <v>2966.2626262626263</v>
      </c>
      <c r="BS47" s="4">
        <v>2760.3160173160172</v>
      </c>
      <c r="BT47" s="4">
        <v>1059.2334633304474</v>
      </c>
      <c r="BU47" s="4">
        <v>5193.3852813852818</v>
      </c>
      <c r="BV47" s="4">
        <v>2190.2279942279943</v>
      </c>
      <c r="BW47" s="4">
        <v>493.48773448773449</v>
      </c>
    </row>
    <row r="48" spans="2:75" x14ac:dyDescent="0.3">
      <c r="B48" s="3" t="s">
        <v>48</v>
      </c>
      <c r="C48" s="4">
        <v>2020</v>
      </c>
      <c r="D48" s="3" t="s">
        <v>513</v>
      </c>
      <c r="E48" s="4">
        <v>673</v>
      </c>
      <c r="F48" s="4">
        <v>673</v>
      </c>
      <c r="G48" s="4" t="b">
        <v>0</v>
      </c>
      <c r="H48" s="4">
        <v>2485811</v>
      </c>
      <c r="I48" s="4">
        <v>1097018</v>
      </c>
      <c r="J48" s="4">
        <v>536132</v>
      </c>
      <c r="K48" s="4">
        <v>782959</v>
      </c>
      <c r="L48" s="4">
        <v>69702</v>
      </c>
      <c r="M48" s="4">
        <v>0</v>
      </c>
      <c r="N48" s="4">
        <v>1702852</v>
      </c>
      <c r="O48" s="4">
        <v>2080419</v>
      </c>
      <c r="P48" s="4">
        <v>312035</v>
      </c>
      <c r="Q48" s="4">
        <v>1768384</v>
      </c>
      <c r="R48" s="4">
        <v>754908</v>
      </c>
      <c r="S48" s="4">
        <v>96440</v>
      </c>
      <c r="T48" s="4">
        <v>337542</v>
      </c>
      <c r="U48" s="4">
        <v>5703</v>
      </c>
      <c r="V48" s="4">
        <v>311791</v>
      </c>
      <c r="W48" s="4">
        <v>0</v>
      </c>
      <c r="X48" s="4">
        <v>405392</v>
      </c>
      <c r="Y48" s="4">
        <v>47439</v>
      </c>
      <c r="Z48" s="4">
        <v>2420056</v>
      </c>
      <c r="AA48" s="4">
        <v>2531737</v>
      </c>
      <c r="AB48" s="4">
        <v>3962107</v>
      </c>
      <c r="AC48" s="4">
        <v>-1430370</v>
      </c>
      <c r="AD48" s="4">
        <v>9401193</v>
      </c>
      <c r="AE48" s="4">
        <v>543759</v>
      </c>
      <c r="AF48" s="4">
        <v>1502344</v>
      </c>
      <c r="AG48" s="4">
        <v>2046103</v>
      </c>
      <c r="AH48" s="4">
        <v>3449202</v>
      </c>
      <c r="AI48" s="4">
        <v>0</v>
      </c>
      <c r="AJ48" s="4">
        <v>106645</v>
      </c>
      <c r="AK48" s="4">
        <v>128799</v>
      </c>
      <c r="AL48" s="4">
        <v>1925504</v>
      </c>
      <c r="AM48" s="4">
        <v>481376</v>
      </c>
      <c r="AN48" s="4">
        <v>235444</v>
      </c>
      <c r="AO48" s="4">
        <v>245932</v>
      </c>
      <c r="AP48" s="4">
        <v>592141000</v>
      </c>
      <c r="AQ48" s="4">
        <v>584525700</v>
      </c>
      <c r="AR48" s="4">
        <v>847645</v>
      </c>
      <c r="AS48" s="4">
        <v>2648602</v>
      </c>
      <c r="AT48" s="4">
        <v>1355482</v>
      </c>
      <c r="AU48" s="4">
        <v>1939</v>
      </c>
      <c r="AV48" s="4">
        <v>6943</v>
      </c>
      <c r="AW48" s="4">
        <v>14312427</v>
      </c>
      <c r="AX48" s="4">
        <v>10804292</v>
      </c>
      <c r="AY48" s="4">
        <v>47439</v>
      </c>
      <c r="AZ48" s="4">
        <v>61123.5</v>
      </c>
      <c r="BA48" s="4">
        <v>363330</v>
      </c>
      <c r="BB48" s="4">
        <v>0</v>
      </c>
      <c r="BC48" s="4"/>
      <c r="BD48" s="4">
        <v>0.68502874916878231</v>
      </c>
      <c r="BE48" s="4">
        <v>0.16308239041503961</v>
      </c>
      <c r="BF48" s="4">
        <v>0.48910622881074256</v>
      </c>
      <c r="BG48" s="4">
        <v>0.12227655720268564</v>
      </c>
      <c r="BH48" s="4">
        <v>1.1570467726466649</v>
      </c>
      <c r="BI48" s="4">
        <v>0.2514954910701388</v>
      </c>
      <c r="BJ48" s="4">
        <v>0</v>
      </c>
      <c r="BK48" s="4"/>
      <c r="BL48" s="3" t="s">
        <v>468</v>
      </c>
      <c r="BM48" s="4"/>
      <c r="BN48" s="4"/>
      <c r="BO48" s="4"/>
      <c r="BP48" s="4">
        <v>1.4314918237379273</v>
      </c>
      <c r="BQ48" s="4">
        <v>0.2792740890105142</v>
      </c>
      <c r="BR48" s="4">
        <v>3693.6270430906388</v>
      </c>
      <c r="BS48" s="4">
        <v>3091.2615156017832</v>
      </c>
      <c r="BT48" s="4">
        <v>1259.5022288261516</v>
      </c>
      <c r="BU48" s="4">
        <v>5125.1144130757802</v>
      </c>
      <c r="BV48" s="4">
        <v>3040.2719167904902</v>
      </c>
      <c r="BW48" s="4">
        <v>539.86627043090641</v>
      </c>
    </row>
    <row r="49" spans="2:75" x14ac:dyDescent="0.3">
      <c r="B49" s="3" t="s">
        <v>48</v>
      </c>
      <c r="C49" s="4">
        <v>2021</v>
      </c>
      <c r="D49" s="3" t="s">
        <v>514</v>
      </c>
      <c r="E49" s="4">
        <v>678</v>
      </c>
      <c r="F49" s="4">
        <v>678</v>
      </c>
      <c r="G49" s="4" t="b">
        <v>0</v>
      </c>
      <c r="H49" s="4">
        <v>2339581</v>
      </c>
      <c r="I49" s="4">
        <v>1172197</v>
      </c>
      <c r="J49" s="4">
        <v>539309</v>
      </c>
      <c r="K49" s="4">
        <v>556343</v>
      </c>
      <c r="L49" s="4">
        <v>71732</v>
      </c>
      <c r="M49" s="4">
        <v>0</v>
      </c>
      <c r="N49" s="4">
        <v>1783238</v>
      </c>
      <c r="O49" s="4">
        <v>2124393</v>
      </c>
      <c r="P49" s="4">
        <v>304665</v>
      </c>
      <c r="Q49" s="4">
        <v>1819728</v>
      </c>
      <c r="R49" s="4">
        <v>698404</v>
      </c>
      <c r="S49" s="4">
        <v>124771</v>
      </c>
      <c r="T49" s="4">
        <v>318515</v>
      </c>
      <c r="U49" s="4">
        <v>91</v>
      </c>
      <c r="V49" s="4">
        <v>397884</v>
      </c>
      <c r="W49" s="4">
        <v>0</v>
      </c>
      <c r="X49" s="4">
        <v>215188</v>
      </c>
      <c r="Y49" s="4">
        <v>98590</v>
      </c>
      <c r="Z49" s="4">
        <v>2749046</v>
      </c>
      <c r="AA49" s="4">
        <v>2935156</v>
      </c>
      <c r="AB49" s="4">
        <v>3899498</v>
      </c>
      <c r="AC49" s="4">
        <v>-964342</v>
      </c>
      <c r="AD49" s="4">
        <v>9616381</v>
      </c>
      <c r="AE49" s="4">
        <v>409105</v>
      </c>
      <c r="AF49" s="4">
        <v>1947914</v>
      </c>
      <c r="AG49" s="4">
        <v>2357019</v>
      </c>
      <c r="AH49" s="4">
        <v>3301843</v>
      </c>
      <c r="AI49" s="4">
        <v>0</v>
      </c>
      <c r="AJ49" s="4">
        <v>106645</v>
      </c>
      <c r="AK49" s="4">
        <v>128799</v>
      </c>
      <c r="AL49" s="4">
        <v>2002960</v>
      </c>
      <c r="AM49" s="4">
        <v>500740</v>
      </c>
      <c r="AN49" s="4">
        <v>235444</v>
      </c>
      <c r="AO49" s="4">
        <v>265296</v>
      </c>
      <c r="AP49" s="4">
        <v>594584900</v>
      </c>
      <c r="AQ49" s="4">
        <v>586965100</v>
      </c>
      <c r="AR49" s="4">
        <v>913783</v>
      </c>
      <c r="AS49" s="4">
        <v>2854400</v>
      </c>
      <c r="AT49" s="4">
        <v>1366808</v>
      </c>
      <c r="AU49" s="4">
        <v>2099</v>
      </c>
      <c r="AV49" s="4">
        <v>7462</v>
      </c>
      <c r="AW49" s="4">
        <v>14351647</v>
      </c>
      <c r="AX49" s="4">
        <v>10561205</v>
      </c>
      <c r="AY49" s="4">
        <v>98590</v>
      </c>
      <c r="AZ49" s="4">
        <v>73612.333333333328</v>
      </c>
      <c r="BA49" s="4">
        <v>21936318</v>
      </c>
      <c r="BB49" s="4">
        <v>0</v>
      </c>
      <c r="BC49" s="4">
        <v>0</v>
      </c>
      <c r="BD49" s="4">
        <v>0.76220400148573608</v>
      </c>
      <c r="BE49" s="4">
        <v>9.1977153174008508E-2</v>
      </c>
      <c r="BF49" s="4">
        <v>0.47019211566881014</v>
      </c>
      <c r="BG49" s="4">
        <v>0.11754802891720253</v>
      </c>
      <c r="BH49" s="4">
        <v>1.2952589617789032</v>
      </c>
      <c r="BI49" s="4">
        <v>0.27031472446552923</v>
      </c>
      <c r="BJ49" s="4">
        <v>1.5408995181898812</v>
      </c>
      <c r="BK49" s="4">
        <v>0</v>
      </c>
      <c r="BL49" s="3" t="s">
        <v>515</v>
      </c>
      <c r="BM49" s="4">
        <v>469458.1517093202</v>
      </c>
      <c r="BN49" s="4">
        <v>0.15680275880886763</v>
      </c>
      <c r="BO49" s="4">
        <v>395845.81837598688</v>
      </c>
      <c r="BP49" s="4">
        <v>1.5368419211453235</v>
      </c>
      <c r="BQ49" s="4">
        <v>0.28129187885285445</v>
      </c>
      <c r="BR49" s="4">
        <v>3450.7094395280237</v>
      </c>
      <c r="BS49" s="4">
        <v>3133.3230088495575</v>
      </c>
      <c r="BT49" s="4">
        <v>1347.7625368731563</v>
      </c>
      <c r="BU49" s="4">
        <v>4869.974926253687</v>
      </c>
      <c r="BV49" s="4">
        <v>3476.429203539823</v>
      </c>
      <c r="BW49" s="4">
        <v>32354.451327433628</v>
      </c>
    </row>
    <row r="50" spans="2:75" x14ac:dyDescent="0.3">
      <c r="B50" s="3" t="s">
        <v>48</v>
      </c>
      <c r="C50" s="4">
        <v>2022</v>
      </c>
      <c r="D50" s="3" t="s">
        <v>516</v>
      </c>
      <c r="E50" s="4">
        <v>716</v>
      </c>
      <c r="F50" s="4">
        <v>716</v>
      </c>
      <c r="G50" s="4" t="b">
        <v>0</v>
      </c>
      <c r="H50" s="4">
        <v>2552114</v>
      </c>
      <c r="I50" s="4">
        <v>1219691</v>
      </c>
      <c r="J50" s="4">
        <v>666282</v>
      </c>
      <c r="K50" s="4">
        <v>551651</v>
      </c>
      <c r="L50" s="4">
        <v>114490</v>
      </c>
      <c r="M50" s="4">
        <v>0</v>
      </c>
      <c r="N50" s="4">
        <v>2000463</v>
      </c>
      <c r="O50" s="4">
        <v>2221815</v>
      </c>
      <c r="P50" s="4">
        <v>303456</v>
      </c>
      <c r="Q50" s="4">
        <v>1918359</v>
      </c>
      <c r="R50" s="4">
        <v>652249</v>
      </c>
      <c r="S50" s="4">
        <v>99405</v>
      </c>
      <c r="T50" s="4">
        <v>377605</v>
      </c>
      <c r="U50" s="4">
        <v>978</v>
      </c>
      <c r="V50" s="4">
        <v>475732</v>
      </c>
      <c r="W50" s="4">
        <v>0</v>
      </c>
      <c r="X50" s="4">
        <v>330299</v>
      </c>
      <c r="Y50" s="4">
        <v>248242</v>
      </c>
      <c r="Z50" s="4">
        <v>3098578</v>
      </c>
      <c r="AA50" s="4">
        <v>3250786</v>
      </c>
      <c r="AB50" s="4">
        <v>3848884</v>
      </c>
      <c r="AC50" s="4">
        <v>-598098</v>
      </c>
      <c r="AD50" s="4">
        <v>9946680</v>
      </c>
      <c r="AE50" s="4">
        <v>416291</v>
      </c>
      <c r="AF50" s="4">
        <v>2174532</v>
      </c>
      <c r="AG50" s="4">
        <v>2590823</v>
      </c>
      <c r="AH50" s="4">
        <v>3150134</v>
      </c>
      <c r="AI50" s="4">
        <v>0</v>
      </c>
      <c r="AJ50" s="4">
        <v>106645</v>
      </c>
      <c r="AK50" s="4">
        <v>134045</v>
      </c>
      <c r="AL50" s="4">
        <v>2285494</v>
      </c>
      <c r="AM50" s="4">
        <v>571374</v>
      </c>
      <c r="AN50" s="4">
        <v>240690</v>
      </c>
      <c r="AO50" s="4">
        <v>330684</v>
      </c>
      <c r="AP50" s="4">
        <v>725673000</v>
      </c>
      <c r="AQ50" s="4">
        <v>715599700</v>
      </c>
      <c r="AR50" s="4">
        <v>966671</v>
      </c>
      <c r="AS50" s="4">
        <v>3065537</v>
      </c>
      <c r="AT50" s="4">
        <v>1663056</v>
      </c>
      <c r="AU50" s="4">
        <v>2213</v>
      </c>
      <c r="AV50" s="4">
        <v>7998</v>
      </c>
      <c r="AW50" s="4">
        <v>14592988</v>
      </c>
      <c r="AX50" s="4">
        <v>10505991</v>
      </c>
      <c r="AY50" s="4">
        <v>248242</v>
      </c>
      <c r="AZ50" s="4">
        <v>131423.66666666666</v>
      </c>
      <c r="BA50" s="4">
        <v>23284509</v>
      </c>
      <c r="BB50" s="4">
        <v>1132100</v>
      </c>
      <c r="BC50" s="4">
        <v>0</v>
      </c>
      <c r="BD50" s="4">
        <v>0.7838454708527911</v>
      </c>
      <c r="BE50" s="4">
        <v>0.12942172645892777</v>
      </c>
      <c r="BF50" s="4">
        <v>0.42124772915813458</v>
      </c>
      <c r="BG50" s="4">
        <v>0.10531202444635601</v>
      </c>
      <c r="BH50" s="4">
        <v>1.3505412699082915</v>
      </c>
      <c r="BI50" s="4">
        <v>0.28703887543044448</v>
      </c>
      <c r="BJ50" s="4">
        <v>1.6104248213590791</v>
      </c>
      <c r="BK50" s="4">
        <v>4.9372001744439599E-2</v>
      </c>
      <c r="BL50" s="3" t="s">
        <v>474</v>
      </c>
      <c r="BM50" s="4">
        <v>488693.07459034066</v>
      </c>
      <c r="BN50" s="4">
        <v>0.26892885023352514</v>
      </c>
      <c r="BO50" s="4">
        <v>357269.40792367398</v>
      </c>
      <c r="BP50" s="4">
        <v>1.332102751514801</v>
      </c>
      <c r="BQ50" s="4">
        <v>0.27669417354338582</v>
      </c>
      <c r="BR50" s="4">
        <v>3564.4050279329608</v>
      </c>
      <c r="BS50" s="4">
        <v>3103.0935754189945</v>
      </c>
      <c r="BT50" s="4">
        <v>1350.0991620111731</v>
      </c>
      <c r="BU50" s="4">
        <v>4399.6284916201121</v>
      </c>
      <c r="BV50" s="4">
        <v>3618.4678770949722</v>
      </c>
      <c r="BW50" s="4">
        <v>32520.263966480448</v>
      </c>
    </row>
    <row r="51" spans="2:75" x14ac:dyDescent="0.3">
      <c r="B51" s="3" t="s">
        <v>48</v>
      </c>
      <c r="C51" s="4">
        <v>2023</v>
      </c>
      <c r="D51" s="3" t="s">
        <v>517</v>
      </c>
      <c r="E51" s="4">
        <v>729</v>
      </c>
      <c r="F51" s="4">
        <v>729</v>
      </c>
      <c r="G51" s="4" t="b">
        <v>0</v>
      </c>
      <c r="H51" s="4">
        <v>3618533</v>
      </c>
      <c r="I51" s="4">
        <v>1290160</v>
      </c>
      <c r="J51" s="4">
        <v>769436</v>
      </c>
      <c r="K51" s="4">
        <v>1329802</v>
      </c>
      <c r="L51" s="4">
        <v>229135</v>
      </c>
      <c r="M51" s="4">
        <v>0</v>
      </c>
      <c r="N51" s="4">
        <v>2288731</v>
      </c>
      <c r="O51" s="4">
        <v>2507634</v>
      </c>
      <c r="P51" s="4">
        <v>306857</v>
      </c>
      <c r="Q51" s="4">
        <v>2200777</v>
      </c>
      <c r="R51" s="4">
        <v>686336</v>
      </c>
      <c r="S51" s="4">
        <v>106756</v>
      </c>
      <c r="T51" s="4">
        <v>376896</v>
      </c>
      <c r="U51" s="4">
        <v>17164</v>
      </c>
      <c r="V51" s="4">
        <v>547126</v>
      </c>
      <c r="W51" s="4">
        <v>0</v>
      </c>
      <c r="X51" s="4">
        <v>1110899</v>
      </c>
      <c r="Y51" s="4">
        <v>295603</v>
      </c>
      <c r="Z51" s="4">
        <v>4088372</v>
      </c>
      <c r="AA51" s="4">
        <v>4328787</v>
      </c>
      <c r="AB51" s="4">
        <v>3735373</v>
      </c>
      <c r="AC51" s="4">
        <v>593414</v>
      </c>
      <c r="AD51" s="4">
        <v>11057579</v>
      </c>
      <c r="AE51" s="4">
        <v>402658</v>
      </c>
      <c r="AF51" s="4">
        <v>3210860</v>
      </c>
      <c r="AG51" s="4">
        <v>3613518</v>
      </c>
      <c r="AH51" s="4">
        <v>2984969</v>
      </c>
      <c r="AI51" s="4">
        <v>0</v>
      </c>
      <c r="AJ51" s="4">
        <v>119002</v>
      </c>
      <c r="AK51" s="4">
        <v>150561</v>
      </c>
      <c r="AL51" s="4">
        <v>2501568</v>
      </c>
      <c r="AM51" s="4">
        <v>625392</v>
      </c>
      <c r="AN51" s="4">
        <v>269563</v>
      </c>
      <c r="AO51" s="4">
        <v>355829</v>
      </c>
      <c r="AP51" s="4">
        <v>795593200</v>
      </c>
      <c r="AQ51" s="4">
        <v>785128800</v>
      </c>
      <c r="AR51" s="4">
        <v>995667</v>
      </c>
      <c r="AS51" s="4">
        <v>3344179</v>
      </c>
      <c r="AT51" s="4">
        <v>1825005</v>
      </c>
      <c r="AU51" s="4">
        <v>2282</v>
      </c>
      <c r="AV51" s="4">
        <v>8763</v>
      </c>
      <c r="AW51" s="4">
        <v>14734961</v>
      </c>
      <c r="AX51" s="4">
        <v>10429030</v>
      </c>
      <c r="AY51" s="4">
        <v>295603</v>
      </c>
      <c r="AZ51" s="4">
        <v>214145</v>
      </c>
      <c r="BA51" s="4">
        <v>21885401</v>
      </c>
      <c r="BB51" s="4">
        <v>575737</v>
      </c>
      <c r="BC51" s="4">
        <v>1</v>
      </c>
      <c r="BD51" s="4">
        <v>0.63250245334227984</v>
      </c>
      <c r="BE51" s="4">
        <v>0.30700258917080486</v>
      </c>
      <c r="BF51" s="4">
        <v>0.43103045769693249</v>
      </c>
      <c r="BG51" s="4">
        <v>0.10775761442423312</v>
      </c>
      <c r="BH51" s="4">
        <v>1.6419282826020083</v>
      </c>
      <c r="BI51" s="4">
        <v>0.29958112238551099</v>
      </c>
      <c r="BJ51" s="4">
        <v>1.4974851758540146</v>
      </c>
      <c r="BK51" s="4">
        <v>2.6749088396501478E-2</v>
      </c>
      <c r="BL51" s="3" t="s">
        <v>474</v>
      </c>
      <c r="BM51" s="4">
        <v>459513.80860703537</v>
      </c>
      <c r="BN51" s="4">
        <v>0.46602516831682722</v>
      </c>
      <c r="BO51" s="4">
        <v>245368.80860703537</v>
      </c>
      <c r="BP51" s="4">
        <v>1.2514775138852368</v>
      </c>
      <c r="BQ51" s="4">
        <v>0.26041310053634598</v>
      </c>
      <c r="BR51" s="4">
        <v>4963.694101508916</v>
      </c>
      <c r="BS51" s="4">
        <v>3439.8271604938273</v>
      </c>
      <c r="BT51" s="4">
        <v>1365.798353909465</v>
      </c>
      <c r="BU51" s="4">
        <v>4094.6076817558301</v>
      </c>
      <c r="BV51" s="4">
        <v>4956.8148148148148</v>
      </c>
      <c r="BW51" s="4">
        <v>30021.12620027435</v>
      </c>
    </row>
    <row r="52" spans="2:75" x14ac:dyDescent="0.3">
      <c r="B52" s="3" t="s">
        <v>48</v>
      </c>
      <c r="C52" s="4">
        <v>2024</v>
      </c>
      <c r="D52" s="3" t="s">
        <v>518</v>
      </c>
      <c r="E52" s="4">
        <v>729</v>
      </c>
      <c r="F52" s="4">
        <v>729</v>
      </c>
      <c r="G52" s="4" t="b">
        <v>0</v>
      </c>
      <c r="H52" s="4">
        <v>3242083</v>
      </c>
      <c r="I52" s="4">
        <v>1390116</v>
      </c>
      <c r="J52" s="4">
        <v>807593</v>
      </c>
      <c r="K52" s="4">
        <v>783426</v>
      </c>
      <c r="L52" s="4">
        <v>260948</v>
      </c>
      <c r="M52" s="4">
        <v>0</v>
      </c>
      <c r="N52" s="4">
        <v>2458657</v>
      </c>
      <c r="O52" s="4">
        <v>2537176</v>
      </c>
      <c r="P52" s="4">
        <v>295396</v>
      </c>
      <c r="Q52" s="4">
        <v>2241780</v>
      </c>
      <c r="R52" s="4">
        <v>718784</v>
      </c>
      <c r="S52" s="4">
        <v>127284</v>
      </c>
      <c r="T52" s="4">
        <v>421144</v>
      </c>
      <c r="U52" s="4">
        <v>51</v>
      </c>
      <c r="V52" s="4">
        <v>571507</v>
      </c>
      <c r="W52" s="4">
        <v>0</v>
      </c>
      <c r="X52" s="4">
        <v>704907</v>
      </c>
      <c r="Y52" s="4">
        <v>612408</v>
      </c>
      <c r="Z52" s="4">
        <v>4276014</v>
      </c>
      <c r="AA52" s="4">
        <v>4664205</v>
      </c>
      <c r="AB52" s="4">
        <v>3723227</v>
      </c>
      <c r="AC52" s="4">
        <v>940978</v>
      </c>
      <c r="AD52" s="4">
        <v>11720080</v>
      </c>
      <c r="AE52" s="4">
        <v>395154</v>
      </c>
      <c r="AF52" s="4">
        <v>3400333</v>
      </c>
      <c r="AG52" s="4">
        <v>3795487</v>
      </c>
      <c r="AH52" s="4">
        <v>2813955</v>
      </c>
      <c r="AI52" s="4">
        <v>0</v>
      </c>
      <c r="AJ52" s="4">
        <v>119002</v>
      </c>
      <c r="AK52" s="4">
        <v>150561</v>
      </c>
      <c r="AL52" s="4">
        <v>2695245</v>
      </c>
      <c r="AM52" s="4">
        <v>673811</v>
      </c>
      <c r="AN52" s="4">
        <v>269563</v>
      </c>
      <c r="AO52" s="4">
        <v>404248</v>
      </c>
      <c r="AP52" s="4">
        <v>846202200</v>
      </c>
      <c r="AQ52" s="4">
        <v>835188800</v>
      </c>
      <c r="AR52" s="4">
        <v>1099236</v>
      </c>
      <c r="AS52" s="4">
        <v>3734016</v>
      </c>
      <c r="AT52" s="4">
        <v>1941000</v>
      </c>
      <c r="AU52" s="4">
        <v>2519</v>
      </c>
      <c r="AV52" s="4">
        <v>9789</v>
      </c>
      <c r="AW52" s="4">
        <v>15322061</v>
      </c>
      <c r="AX52" s="4">
        <v>10738548</v>
      </c>
      <c r="AY52" s="4">
        <v>612408</v>
      </c>
      <c r="AZ52" s="4">
        <v>385417.66666666669</v>
      </c>
      <c r="BA52" s="4">
        <v>22487952</v>
      </c>
      <c r="BB52" s="4">
        <v>601923</v>
      </c>
      <c r="BC52" s="4">
        <v>1</v>
      </c>
      <c r="BD52" s="4">
        <v>0.7583572043035296</v>
      </c>
      <c r="BE52" s="4">
        <v>0.21742410666229087</v>
      </c>
      <c r="BF52" s="4">
        <v>0.40005728609357816</v>
      </c>
      <c r="BG52" s="4">
        <v>0.10001428441570247</v>
      </c>
      <c r="BH52" s="4">
        <v>1.6930684545316668</v>
      </c>
      <c r="BI52" s="4">
        <v>0.31332716410633721</v>
      </c>
      <c r="BJ52" s="4">
        <v>1.4898575187471106</v>
      </c>
      <c r="BK52" s="4">
        <v>2.7618226176507995E-2</v>
      </c>
      <c r="BL52" s="3" t="s">
        <v>474</v>
      </c>
      <c r="BM52" s="4">
        <v>440097.95160782145</v>
      </c>
      <c r="BN52" s="4">
        <v>0.87575428437830749</v>
      </c>
      <c r="BO52" s="4">
        <v>54680.284941154765</v>
      </c>
      <c r="BP52" s="4">
        <v>1.299022857657425</v>
      </c>
      <c r="BQ52" s="4">
        <v>0.25732965573603023</v>
      </c>
      <c r="BR52" s="4">
        <v>4447.3017832647465</v>
      </c>
      <c r="BS52" s="4">
        <v>3480.3511659807955</v>
      </c>
      <c r="BT52" s="4">
        <v>1507.8683127572017</v>
      </c>
      <c r="BU52" s="4">
        <v>3860.0205761316874</v>
      </c>
      <c r="BV52" s="4">
        <v>5206.4293552812069</v>
      </c>
      <c r="BW52" s="4">
        <v>30847.670781893004</v>
      </c>
    </row>
    <row r="53" spans="2:75" x14ac:dyDescent="0.3">
      <c r="B53" s="3" t="s">
        <v>50</v>
      </c>
      <c r="C53" s="4">
        <v>2019</v>
      </c>
      <c r="D53" s="3" t="s">
        <v>519</v>
      </c>
      <c r="E53" s="4">
        <v>3957</v>
      </c>
      <c r="F53" s="4">
        <v>3957</v>
      </c>
      <c r="G53" s="4" t="b">
        <v>0</v>
      </c>
      <c r="H53" s="4">
        <v>10338020</v>
      </c>
      <c r="I53" s="4">
        <v>6491675</v>
      </c>
      <c r="J53" s="4">
        <v>1703683</v>
      </c>
      <c r="K53" s="4">
        <v>1091418</v>
      </c>
      <c r="L53" s="4">
        <v>338819</v>
      </c>
      <c r="M53" s="4">
        <v>571387</v>
      </c>
      <c r="N53" s="4">
        <v>8675215</v>
      </c>
      <c r="O53" s="4">
        <v>9054894</v>
      </c>
      <c r="P53" s="4">
        <v>1639294</v>
      </c>
      <c r="Q53" s="4">
        <v>7415600</v>
      </c>
      <c r="R53" s="4">
        <v>1624763</v>
      </c>
      <c r="S53" s="4">
        <v>806737</v>
      </c>
      <c r="T53" s="4">
        <v>873484</v>
      </c>
      <c r="U53" s="4">
        <v>1202194</v>
      </c>
      <c r="V53" s="4">
        <v>823317</v>
      </c>
      <c r="W53" s="4">
        <v>207489</v>
      </c>
      <c r="X53" s="4">
        <v>1283126</v>
      </c>
      <c r="Y53" s="4">
        <v>3774804</v>
      </c>
      <c r="Z53" s="4">
        <v>12603968</v>
      </c>
      <c r="AA53" s="4">
        <v>13499693</v>
      </c>
      <c r="AB53" s="4">
        <v>6215643</v>
      </c>
      <c r="AC53" s="4">
        <v>7284050</v>
      </c>
      <c r="AD53" s="4">
        <v>68215440</v>
      </c>
      <c r="AE53" s="4">
        <v>3098772</v>
      </c>
      <c r="AF53" s="4">
        <v>6228449</v>
      </c>
      <c r="AG53" s="4">
        <v>9327221</v>
      </c>
      <c r="AH53" s="4">
        <v>1979397</v>
      </c>
      <c r="AI53" s="4">
        <v>0</v>
      </c>
      <c r="AJ53" s="4">
        <v>78649</v>
      </c>
      <c r="AK53" s="4">
        <v>103184</v>
      </c>
      <c r="AL53" s="4">
        <v>9080973</v>
      </c>
      <c r="AM53" s="4">
        <v>2270243</v>
      </c>
      <c r="AN53" s="4">
        <v>181833</v>
      </c>
      <c r="AO53" s="4">
        <v>2088410</v>
      </c>
      <c r="AP53" s="4">
        <v>2547973100</v>
      </c>
      <c r="AQ53" s="4">
        <v>2486508744</v>
      </c>
      <c r="AR53" s="4">
        <v>5379364.2166213198</v>
      </c>
      <c r="AS53" s="4">
        <v>11261432.234993</v>
      </c>
      <c r="AT53" s="4">
        <v>1151773</v>
      </c>
      <c r="AU53" s="4">
        <v>2426.3365195299998</v>
      </c>
      <c r="AV53" s="4">
        <v>6187.6952176499999</v>
      </c>
      <c r="AW53" s="4">
        <v>84716086</v>
      </c>
      <c r="AX53" s="4">
        <v>60867616</v>
      </c>
      <c r="AY53" s="4">
        <v>3774804</v>
      </c>
      <c r="AZ53" s="4">
        <v>3774804</v>
      </c>
      <c r="BA53" s="4">
        <v>26964255</v>
      </c>
      <c r="BB53" s="4">
        <v>0</v>
      </c>
      <c r="BC53" s="4"/>
      <c r="BD53" s="4">
        <v>0.83915633748048468</v>
      </c>
      <c r="BE53" s="4">
        <v>0.12411719071930602</v>
      </c>
      <c r="BF53" s="4">
        <v>8.0094069225188663E-2</v>
      </c>
      <c r="BG53" s="4">
        <v>2.0023515101300269E-2</v>
      </c>
      <c r="BH53" s="4">
        <v>1.2577837261988241</v>
      </c>
      <c r="BI53" s="4">
        <v>0.41294742672314577</v>
      </c>
      <c r="BJ53" s="4">
        <v>0</v>
      </c>
      <c r="BK53" s="4"/>
      <c r="BL53" s="3" t="s">
        <v>468</v>
      </c>
      <c r="BM53" s="4"/>
      <c r="BN53" s="4"/>
      <c r="BO53" s="4"/>
      <c r="BP53" s="4">
        <v>2.1112327350007423</v>
      </c>
      <c r="BQ53" s="4">
        <v>0.39212282347214389</v>
      </c>
      <c r="BR53" s="4">
        <v>2612.5903462218853</v>
      </c>
      <c r="BS53" s="4">
        <v>2288.3229719484457</v>
      </c>
      <c r="BT53" s="4">
        <v>1359.4551975287641</v>
      </c>
      <c r="BU53" s="4">
        <v>500.22668688400302</v>
      </c>
      <c r="BV53" s="4">
        <v>2357.1445539550164</v>
      </c>
      <c r="BW53" s="4">
        <v>6814.3176648976496</v>
      </c>
    </row>
    <row r="54" spans="2:75" x14ac:dyDescent="0.3">
      <c r="B54" s="3" t="s">
        <v>50</v>
      </c>
      <c r="C54" s="4">
        <v>2020</v>
      </c>
      <c r="D54" s="3" t="s">
        <v>520</v>
      </c>
      <c r="E54" s="4">
        <v>3982</v>
      </c>
      <c r="F54" s="4">
        <v>3982</v>
      </c>
      <c r="G54" s="4" t="b">
        <v>0</v>
      </c>
      <c r="H54" s="4">
        <v>19059642</v>
      </c>
      <c r="I54" s="4">
        <v>7184031</v>
      </c>
      <c r="J54" s="4">
        <v>1741649</v>
      </c>
      <c r="K54" s="4">
        <v>5401368</v>
      </c>
      <c r="L54" s="4">
        <v>446678</v>
      </c>
      <c r="M54" s="4">
        <v>3206120</v>
      </c>
      <c r="N54" s="4">
        <v>10452154</v>
      </c>
      <c r="O54" s="4">
        <v>9575778</v>
      </c>
      <c r="P54" s="4">
        <v>1752443</v>
      </c>
      <c r="Q54" s="4">
        <v>7823335</v>
      </c>
      <c r="R54" s="4">
        <v>1710843</v>
      </c>
      <c r="S54" s="4">
        <v>977738</v>
      </c>
      <c r="T54" s="4">
        <v>822801</v>
      </c>
      <c r="U54" s="4">
        <v>1134378</v>
      </c>
      <c r="V54" s="4">
        <v>686617</v>
      </c>
      <c r="W54" s="4">
        <v>173531</v>
      </c>
      <c r="X54" s="4">
        <v>9483864</v>
      </c>
      <c r="Y54" s="4">
        <v>10299644</v>
      </c>
      <c r="Z54" s="4">
        <v>14224540</v>
      </c>
      <c r="AA54" s="4">
        <v>16293281</v>
      </c>
      <c r="AB54" s="4">
        <v>7849637</v>
      </c>
      <c r="AC54" s="4">
        <v>8443644</v>
      </c>
      <c r="AD54" s="4">
        <v>77699302</v>
      </c>
      <c r="AE54" s="4">
        <v>7633964</v>
      </c>
      <c r="AF54" s="4">
        <v>5280127</v>
      </c>
      <c r="AG54" s="4">
        <v>12914091</v>
      </c>
      <c r="AH54" s="4">
        <v>4404493</v>
      </c>
      <c r="AI54" s="4">
        <v>2533000</v>
      </c>
      <c r="AJ54" s="4">
        <v>107904</v>
      </c>
      <c r="AK54" s="4">
        <v>97455</v>
      </c>
      <c r="AL54" s="4">
        <v>10070912</v>
      </c>
      <c r="AM54" s="4">
        <v>2517728</v>
      </c>
      <c r="AN54" s="4">
        <v>205359</v>
      </c>
      <c r="AO54" s="4">
        <v>2312369</v>
      </c>
      <c r="AP54" s="4">
        <v>2497690287</v>
      </c>
      <c r="AQ54" s="4">
        <v>2436053669</v>
      </c>
      <c r="AR54" s="4">
        <v>5679096</v>
      </c>
      <c r="AS54" s="4">
        <v>12228283</v>
      </c>
      <c r="AT54" s="4">
        <v>1095357</v>
      </c>
      <c r="AU54" s="4">
        <v>2485</v>
      </c>
      <c r="AV54" s="4">
        <v>6673</v>
      </c>
      <c r="AW54" s="4">
        <v>94612148</v>
      </c>
      <c r="AX54" s="4">
        <v>69234134</v>
      </c>
      <c r="AY54" s="4">
        <v>10299644</v>
      </c>
      <c r="AZ54" s="4">
        <v>7037224</v>
      </c>
      <c r="BA54" s="4">
        <v>37121494</v>
      </c>
      <c r="BB54" s="4">
        <v>0</v>
      </c>
      <c r="BC54" s="4"/>
      <c r="BD54" s="4">
        <v>0.54839193726723723</v>
      </c>
      <c r="BE54" s="4">
        <v>0.49758877947445185</v>
      </c>
      <c r="BF54" s="4">
        <v>8.1565204819583376E-2</v>
      </c>
      <c r="BG54" s="4">
        <v>2.0391301204895844E-2</v>
      </c>
      <c r="BH54" s="4">
        <v>1.6507143053442042</v>
      </c>
      <c r="BI54" s="4">
        <v>0.44142851462430743</v>
      </c>
      <c r="BJ54" s="4">
        <v>0</v>
      </c>
      <c r="BK54" s="4"/>
      <c r="BL54" s="3" t="s">
        <v>468</v>
      </c>
      <c r="BM54" s="4"/>
      <c r="BN54" s="4"/>
      <c r="BO54" s="4"/>
      <c r="BP54" s="4">
        <v>2.2737390738790189</v>
      </c>
      <c r="BQ54" s="4">
        <v>0.37239622358759178</v>
      </c>
      <c r="BR54" s="4">
        <v>4786.4495228528376</v>
      </c>
      <c r="BS54" s="4">
        <v>2404.7659467604217</v>
      </c>
      <c r="BT54" s="4">
        <v>1426.1918633852335</v>
      </c>
      <c r="BU54" s="4">
        <v>1106.1007031642391</v>
      </c>
      <c r="BV54" s="4">
        <v>3243.1167754897037</v>
      </c>
      <c r="BW54" s="4">
        <v>9322.3239578101457</v>
      </c>
    </row>
    <row r="55" spans="2:75" x14ac:dyDescent="0.3">
      <c r="B55" s="3" t="s">
        <v>50</v>
      </c>
      <c r="C55" s="4">
        <v>2021</v>
      </c>
      <c r="D55" s="3" t="s">
        <v>521</v>
      </c>
      <c r="E55" s="4">
        <v>4222</v>
      </c>
      <c r="F55" s="4">
        <v>4222</v>
      </c>
      <c r="G55" s="4" t="b">
        <v>0</v>
      </c>
      <c r="H55" s="4">
        <v>12611421</v>
      </c>
      <c r="I55" s="4">
        <v>7880471</v>
      </c>
      <c r="J55" s="4">
        <v>2341288</v>
      </c>
      <c r="K55" s="4">
        <v>1648796</v>
      </c>
      <c r="L55" s="4">
        <v>-8777</v>
      </c>
      <c r="M55" s="4">
        <v>293484</v>
      </c>
      <c r="N55" s="4">
        <v>10669141</v>
      </c>
      <c r="O55" s="4">
        <v>9817370</v>
      </c>
      <c r="P55" s="4">
        <v>1783825</v>
      </c>
      <c r="Q55" s="4">
        <v>8033545</v>
      </c>
      <c r="R55" s="4">
        <v>1889897</v>
      </c>
      <c r="S55" s="4">
        <v>731566</v>
      </c>
      <c r="T55" s="4">
        <v>956013</v>
      </c>
      <c r="U55" s="4">
        <v>1280156</v>
      </c>
      <c r="V55" s="4">
        <v>839832</v>
      </c>
      <c r="W55" s="4">
        <v>264819</v>
      </c>
      <c r="X55" s="4">
        <v>2794051</v>
      </c>
      <c r="Y55" s="4">
        <v>8694477</v>
      </c>
      <c r="Z55" s="4">
        <v>13679602</v>
      </c>
      <c r="AA55" s="4">
        <v>16263099</v>
      </c>
      <c r="AB55" s="4">
        <v>11936138</v>
      </c>
      <c r="AC55" s="4">
        <v>4326961</v>
      </c>
      <c r="AD55" s="4">
        <v>80493354</v>
      </c>
      <c r="AE55" s="4">
        <v>4980757</v>
      </c>
      <c r="AF55" s="4">
        <v>5242683</v>
      </c>
      <c r="AG55" s="4">
        <v>10223440</v>
      </c>
      <c r="AH55" s="4">
        <v>5839650</v>
      </c>
      <c r="AI55" s="4">
        <v>1500000</v>
      </c>
      <c r="AJ55" s="4">
        <v>109273</v>
      </c>
      <c r="AK55" s="4">
        <v>119957</v>
      </c>
      <c r="AL55" s="4">
        <v>10797615</v>
      </c>
      <c r="AM55" s="4">
        <v>2699404</v>
      </c>
      <c r="AN55" s="4">
        <v>229230</v>
      </c>
      <c r="AO55" s="4">
        <v>1992626</v>
      </c>
      <c r="AP55" s="4">
        <v>2806993675</v>
      </c>
      <c r="AQ55" s="4">
        <v>2744055757</v>
      </c>
      <c r="AR55" s="4">
        <v>6113091</v>
      </c>
      <c r="AS55" s="4">
        <v>13638462</v>
      </c>
      <c r="AT55" s="4">
        <v>1229648</v>
      </c>
      <c r="AU55" s="4">
        <v>2673</v>
      </c>
      <c r="AV55" s="4">
        <v>7003</v>
      </c>
      <c r="AW55" s="4">
        <v>102682648</v>
      </c>
      <c r="AX55" s="4">
        <v>76108664</v>
      </c>
      <c r="AY55" s="4">
        <v>8694477</v>
      </c>
      <c r="AZ55" s="4">
        <v>7589641.666666667</v>
      </c>
      <c r="BA55" s="4">
        <v>42018516</v>
      </c>
      <c r="BB55" s="4">
        <v>0</v>
      </c>
      <c r="BC55" s="4"/>
      <c r="BD55" s="4">
        <v>0.84599039235943352</v>
      </c>
      <c r="BE55" s="4">
        <v>0.22154926078512485</v>
      </c>
      <c r="BF55" s="4">
        <v>8.4918745026679968E-2</v>
      </c>
      <c r="BG55" s="4">
        <v>2.1229688222815873E-2</v>
      </c>
      <c r="BH55" s="4">
        <v>1.2725938548922051</v>
      </c>
      <c r="BI55" s="4">
        <v>0.43805100516397399</v>
      </c>
      <c r="BJ55" s="4">
        <v>0</v>
      </c>
      <c r="BK55" s="4"/>
      <c r="BL55" s="3" t="s">
        <v>468</v>
      </c>
      <c r="BM55" s="4"/>
      <c r="BN55" s="4"/>
      <c r="BO55" s="4"/>
      <c r="BP55" s="4">
        <v>2.1778071872570215</v>
      </c>
      <c r="BQ55" s="4">
        <v>0.38169355990289877</v>
      </c>
      <c r="BR55" s="4">
        <v>2987.0727143533868</v>
      </c>
      <c r="BS55" s="4">
        <v>2325.2889625769776</v>
      </c>
      <c r="BT55" s="4">
        <v>1447.913548081478</v>
      </c>
      <c r="BU55" s="4">
        <v>1383.147797252487</v>
      </c>
      <c r="BV55" s="4">
        <v>2421.4684983420179</v>
      </c>
      <c r="BW55" s="4">
        <v>9952.2775935575555</v>
      </c>
    </row>
    <row r="56" spans="2:75" x14ac:dyDescent="0.3">
      <c r="B56" s="3" t="s">
        <v>50</v>
      </c>
      <c r="C56" s="4">
        <v>2022</v>
      </c>
      <c r="D56" s="3" t="s">
        <v>522</v>
      </c>
      <c r="E56" s="4">
        <v>4058</v>
      </c>
      <c r="F56" s="4">
        <v>4058</v>
      </c>
      <c r="G56" s="4" t="b">
        <v>0</v>
      </c>
      <c r="H56" s="4">
        <v>16392421</v>
      </c>
      <c r="I56" s="4">
        <v>8610504</v>
      </c>
      <c r="J56" s="4">
        <v>2676343</v>
      </c>
      <c r="K56" s="4">
        <v>4005254</v>
      </c>
      <c r="L56" s="4">
        <v>29361</v>
      </c>
      <c r="M56" s="4">
        <v>741385</v>
      </c>
      <c r="N56" s="4">
        <v>11645782</v>
      </c>
      <c r="O56" s="4">
        <v>11253187</v>
      </c>
      <c r="P56" s="4">
        <v>2269137</v>
      </c>
      <c r="Q56" s="4">
        <v>8984050</v>
      </c>
      <c r="R56" s="4">
        <v>2311800</v>
      </c>
      <c r="S56" s="4">
        <v>895240</v>
      </c>
      <c r="T56" s="4">
        <v>1373171</v>
      </c>
      <c r="U56" s="4">
        <v>1051020</v>
      </c>
      <c r="V56" s="4">
        <v>982787</v>
      </c>
      <c r="W56" s="4">
        <v>292809</v>
      </c>
      <c r="X56" s="4">
        <v>5139234</v>
      </c>
      <c r="Y56" s="4">
        <v>11831732</v>
      </c>
      <c r="Z56" s="4">
        <v>15190833</v>
      </c>
      <c r="AA56" s="4">
        <v>18278199</v>
      </c>
      <c r="AB56" s="4">
        <v>18437862</v>
      </c>
      <c r="AC56" s="4">
        <v>-159663</v>
      </c>
      <c r="AD56" s="4">
        <v>85632587</v>
      </c>
      <c r="AE56" s="4">
        <v>7903139</v>
      </c>
      <c r="AF56" s="4">
        <v>4557449</v>
      </c>
      <c r="AG56" s="4">
        <v>12460588</v>
      </c>
      <c r="AH56" s="4">
        <v>12499259</v>
      </c>
      <c r="AI56" s="4">
        <v>8335530</v>
      </c>
      <c r="AJ56" s="4">
        <v>1670774</v>
      </c>
      <c r="AK56" s="4">
        <v>270220</v>
      </c>
      <c r="AL56" s="4">
        <v>12192635</v>
      </c>
      <c r="AM56" s="4">
        <v>3048159</v>
      </c>
      <c r="AN56" s="4">
        <v>1940994</v>
      </c>
      <c r="AO56" s="4">
        <v>1107165</v>
      </c>
      <c r="AP56" s="4">
        <v>3499302362</v>
      </c>
      <c r="AQ56" s="4">
        <v>3424648332</v>
      </c>
      <c r="AR56" s="4">
        <v>6590362</v>
      </c>
      <c r="AS56" s="4">
        <v>15096935</v>
      </c>
      <c r="AT56" s="4">
        <v>1538776</v>
      </c>
      <c r="AU56" s="4">
        <v>2890</v>
      </c>
      <c r="AV56" s="4">
        <v>9529</v>
      </c>
      <c r="AW56" s="4">
        <v>113540736</v>
      </c>
      <c r="AX56" s="4">
        <v>85671258</v>
      </c>
      <c r="AY56" s="4">
        <v>11831732</v>
      </c>
      <c r="AZ56" s="4">
        <v>10275284.333333334</v>
      </c>
      <c r="BA56" s="4">
        <v>46195353</v>
      </c>
      <c r="BB56" s="4">
        <v>0</v>
      </c>
      <c r="BC56" s="4"/>
      <c r="BD56" s="4">
        <v>0.71043697572189002</v>
      </c>
      <c r="BE56" s="4">
        <v>0.31351281180491886</v>
      </c>
      <c r="BF56" s="4">
        <v>0.63677583748091882</v>
      </c>
      <c r="BG56" s="4">
        <v>0.159193972426797</v>
      </c>
      <c r="BH56" s="4">
        <v>1.3869677929219004</v>
      </c>
      <c r="BI56" s="4">
        <v>0.4138290816461761</v>
      </c>
      <c r="BJ56" s="4">
        <v>0</v>
      </c>
      <c r="BK56" s="4"/>
      <c r="BL56" s="3" t="s">
        <v>468</v>
      </c>
      <c r="BM56" s="4"/>
      <c r="BN56" s="4"/>
      <c r="BO56" s="4"/>
      <c r="BP56" s="4">
        <v>1.8833359676393691</v>
      </c>
      <c r="BQ56" s="4">
        <v>0.30328470983314093</v>
      </c>
      <c r="BR56" s="4">
        <v>4039.5320354854607</v>
      </c>
      <c r="BS56" s="4">
        <v>2773.0869886643668</v>
      </c>
      <c r="BT56" s="4">
        <v>1624.0418925579104</v>
      </c>
      <c r="BU56" s="4">
        <v>3080.1525381961555</v>
      </c>
      <c r="BV56" s="4">
        <v>3070.6229669788072</v>
      </c>
      <c r="BW56" s="4">
        <v>11383.773533760474</v>
      </c>
    </row>
    <row r="57" spans="2:75" x14ac:dyDescent="0.3">
      <c r="B57" s="3" t="s">
        <v>50</v>
      </c>
      <c r="C57" s="4">
        <v>2023</v>
      </c>
      <c r="D57" s="3" t="s">
        <v>523</v>
      </c>
      <c r="E57" s="4">
        <v>4181</v>
      </c>
      <c r="F57" s="4">
        <v>4181</v>
      </c>
      <c r="G57" s="4" t="b">
        <v>0</v>
      </c>
      <c r="H57" s="4">
        <v>26526833</v>
      </c>
      <c r="I57" s="4">
        <v>9575799</v>
      </c>
      <c r="J57" s="4">
        <v>2682468</v>
      </c>
      <c r="K57" s="4">
        <v>7745707</v>
      </c>
      <c r="L57" s="4">
        <v>838115</v>
      </c>
      <c r="M57" s="4">
        <v>5286238</v>
      </c>
      <c r="N57" s="4">
        <v>13494888</v>
      </c>
      <c r="O57" s="4">
        <v>11689500</v>
      </c>
      <c r="P57" s="4">
        <v>2037796</v>
      </c>
      <c r="Q57" s="4">
        <v>9651704</v>
      </c>
      <c r="R57" s="4">
        <v>2512741</v>
      </c>
      <c r="S57" s="4">
        <v>935032</v>
      </c>
      <c r="T57" s="4">
        <v>1432825</v>
      </c>
      <c r="U57" s="4">
        <v>1166349</v>
      </c>
      <c r="V57" s="4">
        <v>1187740</v>
      </c>
      <c r="W57" s="4">
        <v>307155</v>
      </c>
      <c r="X57" s="4">
        <v>14837333</v>
      </c>
      <c r="Y57" s="4">
        <v>15822610</v>
      </c>
      <c r="Z57" s="4">
        <v>13441689</v>
      </c>
      <c r="AA57" s="4">
        <v>17607518</v>
      </c>
      <c r="AB57" s="4">
        <v>16900609</v>
      </c>
      <c r="AC57" s="4">
        <v>706909</v>
      </c>
      <c r="AD57" s="4">
        <v>100469921</v>
      </c>
      <c r="AE57" s="4">
        <v>5430662</v>
      </c>
      <c r="AF57" s="4">
        <v>7696107</v>
      </c>
      <c r="AG57" s="4">
        <v>13126769</v>
      </c>
      <c r="AH57" s="4">
        <v>12072978</v>
      </c>
      <c r="AI57" s="4">
        <v>0</v>
      </c>
      <c r="AJ57" s="4">
        <v>418483</v>
      </c>
      <c r="AK57" s="4">
        <v>469860</v>
      </c>
      <c r="AL57" s="4">
        <v>13833090</v>
      </c>
      <c r="AM57" s="4">
        <v>3458273</v>
      </c>
      <c r="AN57" s="4">
        <v>888343</v>
      </c>
      <c r="AO57" s="4">
        <v>2224797</v>
      </c>
      <c r="AP57" s="4">
        <v>3723304179</v>
      </c>
      <c r="AQ57" s="4">
        <v>3629693444</v>
      </c>
      <c r="AR57" s="4">
        <v>7529985</v>
      </c>
      <c r="AS57" s="4">
        <v>16018026</v>
      </c>
      <c r="AT57" s="4">
        <v>1616039</v>
      </c>
      <c r="AU57" s="4">
        <v>3229</v>
      </c>
      <c r="AV57" s="4">
        <v>9073</v>
      </c>
      <c r="AW57" s="4">
        <v>129268267</v>
      </c>
      <c r="AX57" s="4">
        <v>99693494</v>
      </c>
      <c r="AY57" s="4">
        <v>15822610</v>
      </c>
      <c r="AZ57" s="4">
        <v>12116273</v>
      </c>
      <c r="BA57" s="4">
        <v>57006371</v>
      </c>
      <c r="BB57" s="4">
        <v>0</v>
      </c>
      <c r="BC57" s="4"/>
      <c r="BD57" s="4">
        <v>0.50872593799644306</v>
      </c>
      <c r="BE57" s="4">
        <v>0.55933299689412608</v>
      </c>
      <c r="BF57" s="4">
        <v>0.2568747464413596</v>
      </c>
      <c r="BG57" s="4">
        <v>6.4218695895132613E-2</v>
      </c>
      <c r="BH57" s="4">
        <v>1.3600467855209817</v>
      </c>
      <c r="BI57" s="4">
        <v>0.40927203183265493</v>
      </c>
      <c r="BJ57" s="4">
        <v>0</v>
      </c>
      <c r="BK57" s="4"/>
      <c r="BL57" s="3" t="s">
        <v>468</v>
      </c>
      <c r="BM57" s="4"/>
      <c r="BN57" s="4"/>
      <c r="BO57" s="4"/>
      <c r="BP57" s="4">
        <v>2.0223931857274131</v>
      </c>
      <c r="BQ57" s="4">
        <v>0.35589110547779124</v>
      </c>
      <c r="BR57" s="4">
        <v>6344.6144463047121</v>
      </c>
      <c r="BS57" s="4">
        <v>2795.8622339153312</v>
      </c>
      <c r="BT57" s="4">
        <v>1801.0009567089214</v>
      </c>
      <c r="BU57" s="4">
        <v>2887.5814398469265</v>
      </c>
      <c r="BV57" s="4">
        <v>3139.624252571155</v>
      </c>
      <c r="BW57" s="4">
        <v>13634.625926811768</v>
      </c>
    </row>
    <row r="58" spans="2:75" x14ac:dyDescent="0.3">
      <c r="B58" s="3" t="s">
        <v>50</v>
      </c>
      <c r="C58" s="4">
        <v>2024</v>
      </c>
      <c r="D58" s="3" t="s">
        <v>524</v>
      </c>
      <c r="E58" s="4">
        <v>4181</v>
      </c>
      <c r="F58" s="4">
        <v>4181</v>
      </c>
      <c r="G58" s="4" t="b">
        <v>0</v>
      </c>
      <c r="H58" s="4">
        <v>16969581</v>
      </c>
      <c r="I58" s="4">
        <v>10598738</v>
      </c>
      <c r="J58" s="4">
        <v>2474238</v>
      </c>
      <c r="K58" s="4">
        <v>1903228</v>
      </c>
      <c r="L58" s="4">
        <v>796854</v>
      </c>
      <c r="M58" s="4">
        <v>1116385</v>
      </c>
      <c r="N58" s="4">
        <v>13949968</v>
      </c>
      <c r="O58" s="4">
        <v>12625661</v>
      </c>
      <c r="P58" s="4">
        <v>2166340</v>
      </c>
      <c r="Q58" s="4">
        <v>10459321</v>
      </c>
      <c r="R58" s="4">
        <v>2746924</v>
      </c>
      <c r="S58" s="4">
        <v>993444</v>
      </c>
      <c r="T58" s="4">
        <v>1628021</v>
      </c>
      <c r="U58" s="4">
        <v>1397447</v>
      </c>
      <c r="V58" s="4">
        <v>1280189</v>
      </c>
      <c r="W58" s="4">
        <v>274888</v>
      </c>
      <c r="X58" s="4">
        <v>4343920</v>
      </c>
      <c r="Y58" s="4">
        <v>7374422</v>
      </c>
      <c r="Z58" s="4">
        <v>15548768</v>
      </c>
      <c r="AA58" s="4">
        <v>18216037</v>
      </c>
      <c r="AB58" s="4">
        <v>18461318</v>
      </c>
      <c r="AC58" s="4">
        <v>-245281</v>
      </c>
      <c r="AD58" s="4">
        <v>104813841</v>
      </c>
      <c r="AE58" s="4">
        <v>4529301</v>
      </c>
      <c r="AF58" s="4">
        <v>7765720</v>
      </c>
      <c r="AG58" s="4">
        <v>12295021</v>
      </c>
      <c r="AH58" s="4">
        <v>12088448</v>
      </c>
      <c r="AI58" s="4">
        <v>500805</v>
      </c>
      <c r="AJ58" s="4">
        <v>470045</v>
      </c>
      <c r="AK58" s="4">
        <v>471031</v>
      </c>
      <c r="AL58" s="4">
        <v>14416501</v>
      </c>
      <c r="AM58" s="4">
        <v>3604125</v>
      </c>
      <c r="AN58" s="4">
        <v>941076</v>
      </c>
      <c r="AO58" s="4">
        <v>2136898</v>
      </c>
      <c r="AP58" s="4">
        <v>3642927676</v>
      </c>
      <c r="AQ58" s="4">
        <v>3554253927</v>
      </c>
      <c r="AR58" s="4">
        <v>8245344</v>
      </c>
      <c r="AS58" s="4">
        <v>17662995</v>
      </c>
      <c r="AT58" s="4">
        <v>1605650</v>
      </c>
      <c r="AU58" s="4">
        <v>3593</v>
      </c>
      <c r="AV58" s="4">
        <v>10323</v>
      </c>
      <c r="AW58" s="4">
        <v>136397405</v>
      </c>
      <c r="AX58" s="4">
        <v>104896577</v>
      </c>
      <c r="AY58" s="4">
        <v>7374422</v>
      </c>
      <c r="AZ58" s="4">
        <v>11676254.666666666</v>
      </c>
      <c r="BA58" s="4">
        <v>268938616</v>
      </c>
      <c r="BB58" s="4">
        <v>3387250</v>
      </c>
      <c r="BC58" s="4">
        <v>0</v>
      </c>
      <c r="BD58" s="4">
        <v>0.82205730359518014</v>
      </c>
      <c r="BE58" s="4">
        <v>0.25598274936782472</v>
      </c>
      <c r="BF58" s="4">
        <v>0.2611108105296015</v>
      </c>
      <c r="BG58" s="4">
        <v>6.5277698104415208E-2</v>
      </c>
      <c r="BH58" s="4">
        <v>1.1755085248841679</v>
      </c>
      <c r="BI58" s="4">
        <v>0.42354032244608303</v>
      </c>
      <c r="BJ58" s="4">
        <v>2.7820657680596308</v>
      </c>
      <c r="BK58" s="4">
        <v>1.6370149758658394E-2</v>
      </c>
      <c r="BL58" s="3" t="s">
        <v>474</v>
      </c>
      <c r="BM58" s="4">
        <v>6026900.3559783008</v>
      </c>
      <c r="BN58" s="4">
        <v>1.9373565144617939</v>
      </c>
      <c r="BO58" s="4">
        <v>0</v>
      </c>
      <c r="BP58" s="4">
        <v>2.2633839409772571</v>
      </c>
      <c r="BQ58" s="4">
        <v>0.34805773515450933</v>
      </c>
      <c r="BR58" s="4">
        <v>4058.7373834011</v>
      </c>
      <c r="BS58" s="4">
        <v>3019.7706290361157</v>
      </c>
      <c r="BT58" s="4">
        <v>1972.098541018895</v>
      </c>
      <c r="BU58" s="4">
        <v>2891.2815116000957</v>
      </c>
      <c r="BV58" s="4">
        <v>2940.6890696005739</v>
      </c>
      <c r="BW58" s="4">
        <v>64323.993303037554</v>
      </c>
    </row>
    <row r="59" spans="2:75" x14ac:dyDescent="0.3">
      <c r="B59" s="3" t="s">
        <v>52</v>
      </c>
      <c r="C59" s="4">
        <v>2019</v>
      </c>
      <c r="D59" s="3" t="s">
        <v>525</v>
      </c>
      <c r="E59" s="4">
        <v>253007</v>
      </c>
      <c r="F59" s="4">
        <v>253007</v>
      </c>
      <c r="G59" s="4" t="b">
        <v>0</v>
      </c>
      <c r="H59" s="4">
        <v>585922077</v>
      </c>
      <c r="I59" s="4">
        <v>303534244</v>
      </c>
      <c r="J59" s="4">
        <v>122498768</v>
      </c>
      <c r="K59" s="4">
        <v>30765664</v>
      </c>
      <c r="L59" s="4">
        <v>56666253</v>
      </c>
      <c r="M59" s="4">
        <v>16631761</v>
      </c>
      <c r="N59" s="4">
        <v>538524652</v>
      </c>
      <c r="O59" s="4">
        <v>472987764</v>
      </c>
      <c r="P59" s="4">
        <v>64961015</v>
      </c>
      <c r="Q59" s="4">
        <v>408026749</v>
      </c>
      <c r="R59" s="4">
        <v>75375997</v>
      </c>
      <c r="S59" s="4">
        <v>112906833</v>
      </c>
      <c r="T59" s="4">
        <v>24824679</v>
      </c>
      <c r="U59" s="4">
        <v>98924615</v>
      </c>
      <c r="V59" s="4">
        <v>36594428</v>
      </c>
      <c r="W59" s="4">
        <v>33279522</v>
      </c>
      <c r="X59" s="4">
        <v>112934313</v>
      </c>
      <c r="Y59" s="4">
        <v>132547977</v>
      </c>
      <c r="Z59" s="4">
        <v>1777692583</v>
      </c>
      <c r="AA59" s="4">
        <v>1986264886</v>
      </c>
      <c r="AB59" s="4">
        <v>375563778</v>
      </c>
      <c r="AC59" s="4">
        <v>1610701108</v>
      </c>
      <c r="AD59" s="4">
        <v>4527535054</v>
      </c>
      <c r="AE59" s="4">
        <v>251805492</v>
      </c>
      <c r="AF59" s="4">
        <v>1494731973</v>
      </c>
      <c r="AG59" s="4">
        <v>1746537465</v>
      </c>
      <c r="AH59" s="4">
        <v>0</v>
      </c>
      <c r="AI59" s="4">
        <v>0</v>
      </c>
      <c r="AJ59" s="4">
        <v>0</v>
      </c>
      <c r="AK59" s="4">
        <v>0</v>
      </c>
      <c r="AL59" s="4">
        <v>540804689</v>
      </c>
      <c r="AM59" s="4">
        <v>135201172</v>
      </c>
      <c r="AN59" s="4">
        <v>0</v>
      </c>
      <c r="AO59" s="4">
        <v>135201172</v>
      </c>
      <c r="AP59" s="4">
        <v>113987053052</v>
      </c>
      <c r="AQ59" s="4">
        <v>89985021125</v>
      </c>
      <c r="AR59" s="4">
        <v>273684820.07129002</v>
      </c>
      <c r="AS59" s="4">
        <v>602580354.52833998</v>
      </c>
      <c r="AT59" s="4">
        <v>1593082</v>
      </c>
      <c r="AU59" s="4">
        <v>2408.5806757999999</v>
      </c>
      <c r="AV59" s="4">
        <v>5791.1152701999999</v>
      </c>
      <c r="AW59" s="4">
        <v>4052634020</v>
      </c>
      <c r="AX59" s="4">
        <v>2911454589</v>
      </c>
      <c r="AY59" s="4">
        <v>132547977</v>
      </c>
      <c r="AZ59" s="4">
        <v>132547977</v>
      </c>
      <c r="BA59" s="4">
        <v>1783884301</v>
      </c>
      <c r="BB59" s="4">
        <v>0</v>
      </c>
      <c r="BC59" s="4"/>
      <c r="BD59" s="4">
        <v>0.91910626538825568</v>
      </c>
      <c r="BE59" s="4">
        <v>0.1927463009727145</v>
      </c>
      <c r="BF59" s="4">
        <v>0</v>
      </c>
      <c r="BG59" s="4">
        <v>0</v>
      </c>
      <c r="BH59" s="4">
        <v>4.2804484492265482</v>
      </c>
      <c r="BI59" s="4">
        <v>0.50299926053676791</v>
      </c>
      <c r="BJ59" s="4">
        <v>0</v>
      </c>
      <c r="BK59" s="4"/>
      <c r="BL59" s="3" t="s">
        <v>468</v>
      </c>
      <c r="BM59" s="4"/>
      <c r="BN59" s="4"/>
      <c r="BO59" s="4"/>
      <c r="BP59" s="4">
        <v>2.4010167185078215</v>
      </c>
      <c r="BQ59" s="4">
        <v>0.41590964148030468</v>
      </c>
      <c r="BR59" s="4">
        <v>2315.8334631057637</v>
      </c>
      <c r="BS59" s="4">
        <v>1869.4651294232965</v>
      </c>
      <c r="BT59" s="4">
        <v>1081.7282528597627</v>
      </c>
      <c r="BU59" s="4">
        <v>0</v>
      </c>
      <c r="BV59" s="4">
        <v>6903.1191429486144</v>
      </c>
      <c r="BW59" s="4">
        <v>7050.7310113949416</v>
      </c>
    </row>
    <row r="60" spans="2:75" x14ac:dyDescent="0.3">
      <c r="B60" s="3" t="s">
        <v>52</v>
      </c>
      <c r="C60" s="4">
        <v>2020</v>
      </c>
      <c r="D60" s="3" t="s">
        <v>526</v>
      </c>
      <c r="E60" s="4">
        <v>257926</v>
      </c>
      <c r="F60" s="4">
        <v>257926</v>
      </c>
      <c r="G60" s="4" t="b">
        <v>0</v>
      </c>
      <c r="H60" s="4">
        <v>619355536</v>
      </c>
      <c r="I60" s="4">
        <v>306603981</v>
      </c>
      <c r="J60" s="4">
        <v>107363048</v>
      </c>
      <c r="K60" s="4">
        <v>28051301</v>
      </c>
      <c r="L60" s="4">
        <v>51984393</v>
      </c>
      <c r="M60" s="4">
        <v>36763786</v>
      </c>
      <c r="N60" s="4">
        <v>554540449</v>
      </c>
      <c r="O60" s="4">
        <v>480314323</v>
      </c>
      <c r="P60" s="4">
        <v>68623357</v>
      </c>
      <c r="Q60" s="4">
        <v>411690966</v>
      </c>
      <c r="R60" s="4">
        <v>68517509</v>
      </c>
      <c r="S60" s="4">
        <v>120277532</v>
      </c>
      <c r="T60" s="4">
        <v>27207923</v>
      </c>
      <c r="U60" s="4">
        <v>90037700</v>
      </c>
      <c r="V60" s="4">
        <v>38124363</v>
      </c>
      <c r="W60" s="4">
        <v>35957653</v>
      </c>
      <c r="X60" s="4">
        <v>139041213</v>
      </c>
      <c r="Y60" s="4">
        <v>169998727</v>
      </c>
      <c r="Z60" s="4">
        <v>1884996964</v>
      </c>
      <c r="AA60" s="4">
        <v>2114020438</v>
      </c>
      <c r="AB60" s="4">
        <v>461560977</v>
      </c>
      <c r="AC60" s="4">
        <v>1652459461</v>
      </c>
      <c r="AD60" s="4">
        <v>4666576267</v>
      </c>
      <c r="AE60" s="4">
        <v>1055664231</v>
      </c>
      <c r="AF60" s="4">
        <v>602610917</v>
      </c>
      <c r="AG60" s="4">
        <v>1658275148</v>
      </c>
      <c r="AH60" s="4">
        <v>0</v>
      </c>
      <c r="AI60" s="4">
        <v>0</v>
      </c>
      <c r="AJ60" s="4">
        <v>0</v>
      </c>
      <c r="AK60" s="4">
        <v>0</v>
      </c>
      <c r="AL60" s="4">
        <v>523093496</v>
      </c>
      <c r="AM60" s="4">
        <v>130773374</v>
      </c>
      <c r="AN60" s="4">
        <v>0</v>
      </c>
      <c r="AO60" s="4">
        <v>130773374</v>
      </c>
      <c r="AP60" s="4">
        <v>108071587951</v>
      </c>
      <c r="AQ60" s="4">
        <v>83173795836</v>
      </c>
      <c r="AR60" s="4">
        <v>282667028</v>
      </c>
      <c r="AS60" s="4">
        <v>557168476</v>
      </c>
      <c r="AT60" s="4">
        <v>1441032</v>
      </c>
      <c r="AU60" s="4">
        <v>2455</v>
      </c>
      <c r="AV60" s="4">
        <v>5863</v>
      </c>
      <c r="AW60" s="4">
        <v>4202326453</v>
      </c>
      <c r="AX60" s="4">
        <v>3008301119</v>
      </c>
      <c r="AY60" s="4">
        <v>169998727</v>
      </c>
      <c r="AZ60" s="4">
        <v>151273352</v>
      </c>
      <c r="BA60" s="4">
        <v>1866266569</v>
      </c>
      <c r="BB60" s="4">
        <v>0</v>
      </c>
      <c r="BC60" s="4"/>
      <c r="BD60" s="4">
        <v>0.89535075859885427</v>
      </c>
      <c r="BE60" s="4">
        <v>0.22449337241412823</v>
      </c>
      <c r="BF60" s="4">
        <v>0</v>
      </c>
      <c r="BG60" s="4">
        <v>0</v>
      </c>
      <c r="BH60" s="4">
        <v>4.027960982753263</v>
      </c>
      <c r="BI60" s="4">
        <v>0.51112787911733171</v>
      </c>
      <c r="BJ60" s="4">
        <v>0</v>
      </c>
      <c r="BK60" s="4"/>
      <c r="BL60" s="3" t="s">
        <v>468</v>
      </c>
      <c r="BM60" s="4"/>
      <c r="BN60" s="4"/>
      <c r="BO60" s="4"/>
      <c r="BP60" s="4">
        <v>2.6155535729535329</v>
      </c>
      <c r="BQ60" s="4">
        <v>0.41872761384956508</v>
      </c>
      <c r="BR60" s="4">
        <v>2401.2915952637577</v>
      </c>
      <c r="BS60" s="4">
        <v>1862.2175468932949</v>
      </c>
      <c r="BT60" s="4">
        <v>1095.9229701542304</v>
      </c>
      <c r="BU60" s="4">
        <v>0</v>
      </c>
      <c r="BV60" s="4">
        <v>6429.2671076200149</v>
      </c>
      <c r="BW60" s="4">
        <v>7235.666698975675</v>
      </c>
    </row>
    <row r="61" spans="2:75" x14ac:dyDescent="0.3">
      <c r="B61" s="3" t="s">
        <v>52</v>
      </c>
      <c r="C61" s="4">
        <v>2021</v>
      </c>
      <c r="D61" s="3" t="s">
        <v>527</v>
      </c>
      <c r="E61" s="4">
        <v>260918</v>
      </c>
      <c r="F61" s="4">
        <v>260918</v>
      </c>
      <c r="G61" s="4" t="b">
        <v>0</v>
      </c>
      <c r="H61" s="4">
        <v>954515394</v>
      </c>
      <c r="I61" s="4">
        <v>321606805</v>
      </c>
      <c r="J61" s="4">
        <v>116849718</v>
      </c>
      <c r="K61" s="4">
        <v>21644029</v>
      </c>
      <c r="L61" s="4">
        <v>42263976</v>
      </c>
      <c r="M61" s="4">
        <v>367774525</v>
      </c>
      <c r="N61" s="4">
        <v>565096840</v>
      </c>
      <c r="O61" s="4">
        <v>522157286</v>
      </c>
      <c r="P61" s="4">
        <v>73634140</v>
      </c>
      <c r="Q61" s="4">
        <v>448523146</v>
      </c>
      <c r="R61" s="4">
        <v>83604230</v>
      </c>
      <c r="S61" s="4">
        <v>131097541</v>
      </c>
      <c r="T61" s="4">
        <v>26283514</v>
      </c>
      <c r="U61" s="4">
        <v>98693477</v>
      </c>
      <c r="V61" s="4">
        <v>39818071</v>
      </c>
      <c r="W61" s="4">
        <v>38034244</v>
      </c>
      <c r="X61" s="4">
        <v>432358108</v>
      </c>
      <c r="Y61" s="4">
        <v>242200447</v>
      </c>
      <c r="Z61" s="4">
        <v>2021565206</v>
      </c>
      <c r="AA61" s="4">
        <v>2348510551</v>
      </c>
      <c r="AB61" s="4">
        <v>431421246</v>
      </c>
      <c r="AC61" s="4">
        <v>1917089305</v>
      </c>
      <c r="AD61" s="4">
        <v>5098934375</v>
      </c>
      <c r="AE61" s="4">
        <v>1320349258</v>
      </c>
      <c r="AF61" s="4">
        <v>602550525</v>
      </c>
      <c r="AG61" s="4">
        <v>1922899783</v>
      </c>
      <c r="AH61" s="4">
        <v>0</v>
      </c>
      <c r="AI61" s="4">
        <v>0</v>
      </c>
      <c r="AJ61" s="4">
        <v>0</v>
      </c>
      <c r="AK61" s="4">
        <v>0</v>
      </c>
      <c r="AL61" s="4">
        <v>544358576</v>
      </c>
      <c r="AM61" s="4">
        <v>136089644</v>
      </c>
      <c r="AN61" s="4">
        <v>0</v>
      </c>
      <c r="AO61" s="4">
        <v>136089644</v>
      </c>
      <c r="AP61" s="4">
        <v>111127483213</v>
      </c>
      <c r="AQ61" s="4">
        <v>87173209398</v>
      </c>
      <c r="AR61" s="4">
        <v>292497127</v>
      </c>
      <c r="AS61" s="4">
        <v>640641213</v>
      </c>
      <c r="AT61" s="4">
        <v>1523022</v>
      </c>
      <c r="AU61" s="4">
        <v>2590</v>
      </c>
      <c r="AV61" s="4">
        <v>6132</v>
      </c>
      <c r="AW61" s="4">
        <v>4425659340</v>
      </c>
      <c r="AX61" s="4">
        <v>3176034592</v>
      </c>
      <c r="AY61" s="4">
        <v>242200447</v>
      </c>
      <c r="AZ61" s="4">
        <v>181582383.66666666</v>
      </c>
      <c r="BA61" s="4">
        <v>1961246269</v>
      </c>
      <c r="BB61" s="4">
        <v>0</v>
      </c>
      <c r="BC61" s="4"/>
      <c r="BD61" s="4">
        <v>0.59202485738014199</v>
      </c>
      <c r="BE61" s="4">
        <v>0.45296085397654678</v>
      </c>
      <c r="BF61" s="4">
        <v>0</v>
      </c>
      <c r="BG61" s="4">
        <v>0</v>
      </c>
      <c r="BH61" s="4">
        <v>4.2871807177594352</v>
      </c>
      <c r="BI61" s="4">
        <v>0.50706789486915527</v>
      </c>
      <c r="BJ61" s="4">
        <v>0</v>
      </c>
      <c r="BK61" s="4"/>
      <c r="BL61" s="3" t="s">
        <v>468</v>
      </c>
      <c r="BM61" s="4"/>
      <c r="BN61" s="4"/>
      <c r="BO61" s="4"/>
      <c r="BP61" s="4">
        <v>2.6320863079330752</v>
      </c>
      <c r="BQ61" s="4">
        <v>0.4223744292237443</v>
      </c>
      <c r="BR61" s="4">
        <v>3658.2964532918386</v>
      </c>
      <c r="BS61" s="4">
        <v>2001.2313677093953</v>
      </c>
      <c r="BT61" s="4">
        <v>1121.0308487724112</v>
      </c>
      <c r="BU61" s="4">
        <v>0</v>
      </c>
      <c r="BV61" s="4">
        <v>7369.7475183774213</v>
      </c>
      <c r="BW61" s="4">
        <v>7516.7150943974739</v>
      </c>
    </row>
    <row r="62" spans="2:75" x14ac:dyDescent="0.3">
      <c r="B62" s="3" t="s">
        <v>52</v>
      </c>
      <c r="C62" s="4">
        <v>2022</v>
      </c>
      <c r="D62" s="3" t="s">
        <v>528</v>
      </c>
      <c r="E62" s="4">
        <v>270264</v>
      </c>
      <c r="F62" s="4">
        <v>270264</v>
      </c>
      <c r="G62" s="4" t="b">
        <v>0</v>
      </c>
      <c r="H62" s="4">
        <v>989114043</v>
      </c>
      <c r="I62" s="4">
        <v>340966120</v>
      </c>
      <c r="J62" s="4">
        <v>131947031</v>
      </c>
      <c r="K62" s="4">
        <v>41765263</v>
      </c>
      <c r="L62" s="4">
        <v>62946483</v>
      </c>
      <c r="M62" s="4">
        <v>314866584</v>
      </c>
      <c r="N62" s="4">
        <v>632482196</v>
      </c>
      <c r="O62" s="4">
        <v>585812386</v>
      </c>
      <c r="P62" s="4">
        <v>75276090</v>
      </c>
      <c r="Q62" s="4">
        <v>510536296</v>
      </c>
      <c r="R62" s="4">
        <v>109637051</v>
      </c>
      <c r="S62" s="4">
        <v>135633202</v>
      </c>
      <c r="T62" s="4">
        <v>28920117</v>
      </c>
      <c r="U62" s="4">
        <v>113205201</v>
      </c>
      <c r="V62" s="4">
        <v>40990749</v>
      </c>
      <c r="W62" s="4">
        <v>38079910</v>
      </c>
      <c r="X62" s="4">
        <v>403301657</v>
      </c>
      <c r="Y62" s="4">
        <v>275735815</v>
      </c>
      <c r="Z62" s="4">
        <v>2206434933</v>
      </c>
      <c r="AA62" s="4">
        <v>2602789540</v>
      </c>
      <c r="AB62" s="4">
        <v>471614609</v>
      </c>
      <c r="AC62" s="4">
        <v>2131174931</v>
      </c>
      <c r="AD62" s="4">
        <v>5502236032</v>
      </c>
      <c r="AE62" s="4">
        <v>1563373643</v>
      </c>
      <c r="AF62" s="4">
        <v>574429932</v>
      </c>
      <c r="AG62" s="4">
        <v>2137803575</v>
      </c>
      <c r="AH62" s="4">
        <v>0</v>
      </c>
      <c r="AI62" s="4">
        <v>0</v>
      </c>
      <c r="AJ62" s="4">
        <v>0</v>
      </c>
      <c r="AK62" s="4">
        <v>0</v>
      </c>
      <c r="AL62" s="4">
        <v>631224359</v>
      </c>
      <c r="AM62" s="4">
        <v>157806090</v>
      </c>
      <c r="AN62" s="4">
        <v>0</v>
      </c>
      <c r="AO62" s="4">
        <v>157806090</v>
      </c>
      <c r="AP62" s="4">
        <v>129597735336</v>
      </c>
      <c r="AQ62" s="4">
        <v>100779976583</v>
      </c>
      <c r="AR62" s="4">
        <v>310478063</v>
      </c>
      <c r="AS62" s="4">
        <v>678445706</v>
      </c>
      <c r="AT62" s="4">
        <v>1810127</v>
      </c>
      <c r="AU62" s="4">
        <v>2800</v>
      </c>
      <c r="AV62" s="4">
        <v>6485</v>
      </c>
      <c r="AW62" s="4">
        <v>4675479548</v>
      </c>
      <c r="AX62" s="4">
        <v>3364432457</v>
      </c>
      <c r="AY62" s="4">
        <v>275735815</v>
      </c>
      <c r="AZ62" s="4">
        <v>229311663</v>
      </c>
      <c r="BA62" s="4">
        <v>2041647549</v>
      </c>
      <c r="BB62" s="4">
        <v>0</v>
      </c>
      <c r="BC62" s="4"/>
      <c r="BD62" s="4">
        <v>0.63944314659780843</v>
      </c>
      <c r="BE62" s="4">
        <v>0.40774030037707187</v>
      </c>
      <c r="BF62" s="4">
        <v>0</v>
      </c>
      <c r="BG62" s="4">
        <v>0</v>
      </c>
      <c r="BH62" s="4">
        <v>4.1873684432418887</v>
      </c>
      <c r="BI62" s="4">
        <v>0.49777172253119095</v>
      </c>
      <c r="BJ62" s="4">
        <v>0</v>
      </c>
      <c r="BK62" s="4"/>
      <c r="BL62" s="3" t="s">
        <v>468</v>
      </c>
      <c r="BM62" s="4"/>
      <c r="BN62" s="4"/>
      <c r="BO62" s="4"/>
      <c r="BP62" s="4">
        <v>2.3957059295445466</v>
      </c>
      <c r="BQ62" s="4">
        <v>0.43176561295296839</v>
      </c>
      <c r="BR62" s="4">
        <v>3659.8068666193058</v>
      </c>
      <c r="BS62" s="4">
        <v>2167.5561155018795</v>
      </c>
      <c r="BT62" s="4">
        <v>1148.7954851552556</v>
      </c>
      <c r="BU62" s="4">
        <v>0</v>
      </c>
      <c r="BV62" s="4">
        <v>7910.056740816387</v>
      </c>
      <c r="BW62" s="4">
        <v>7554.271190391617</v>
      </c>
    </row>
    <row r="63" spans="2:75" x14ac:dyDescent="0.3">
      <c r="B63" s="3" t="s">
        <v>52</v>
      </c>
      <c r="C63" s="4">
        <v>2023</v>
      </c>
      <c r="D63" s="3" t="s">
        <v>529</v>
      </c>
      <c r="E63" s="4">
        <v>279948</v>
      </c>
      <c r="F63" s="4">
        <v>279948</v>
      </c>
      <c r="G63" s="4" t="b">
        <v>0</v>
      </c>
      <c r="H63" s="4">
        <v>864869965</v>
      </c>
      <c r="I63" s="4">
        <v>359758119</v>
      </c>
      <c r="J63" s="4">
        <v>250140202</v>
      </c>
      <c r="K63" s="4">
        <v>57564736</v>
      </c>
      <c r="L63" s="4">
        <v>90777246</v>
      </c>
      <c r="M63" s="4">
        <v>97464096</v>
      </c>
      <c r="N63" s="4">
        <v>709841133</v>
      </c>
      <c r="O63" s="4">
        <v>623110858</v>
      </c>
      <c r="P63" s="4">
        <v>78511042</v>
      </c>
      <c r="Q63" s="4">
        <v>544599816</v>
      </c>
      <c r="R63" s="4">
        <v>122564476</v>
      </c>
      <c r="S63" s="4">
        <v>145212509</v>
      </c>
      <c r="T63" s="4">
        <v>30522815</v>
      </c>
      <c r="U63" s="4">
        <v>126054006</v>
      </c>
      <c r="V63" s="4">
        <v>42593772</v>
      </c>
      <c r="W63" s="4">
        <v>41180318</v>
      </c>
      <c r="X63" s="4">
        <v>241759107</v>
      </c>
      <c r="Y63" s="4">
        <v>282513314</v>
      </c>
      <c r="Z63" s="4">
        <v>2242938806</v>
      </c>
      <c r="AA63" s="4">
        <v>2648330131</v>
      </c>
      <c r="AB63" s="4">
        <v>488383820</v>
      </c>
      <c r="AC63" s="4">
        <v>2159946311</v>
      </c>
      <c r="AD63" s="4">
        <v>5742168285</v>
      </c>
      <c r="AE63" s="4">
        <v>1566217886</v>
      </c>
      <c r="AF63" s="4">
        <v>610928832</v>
      </c>
      <c r="AG63" s="4">
        <v>2177146718</v>
      </c>
      <c r="AH63" s="4">
        <v>0</v>
      </c>
      <c r="AI63" s="4">
        <v>0</v>
      </c>
      <c r="AJ63" s="4">
        <v>0</v>
      </c>
      <c r="AK63" s="4">
        <v>0</v>
      </c>
      <c r="AL63" s="4">
        <v>703176567</v>
      </c>
      <c r="AM63" s="4">
        <v>175794142</v>
      </c>
      <c r="AN63" s="4">
        <v>0</v>
      </c>
      <c r="AO63" s="4">
        <v>175794142</v>
      </c>
      <c r="AP63" s="4">
        <v>146522747198</v>
      </c>
      <c r="AQ63" s="4">
        <v>113739171045</v>
      </c>
      <c r="AR63" s="4">
        <v>328121425</v>
      </c>
      <c r="AS63" s="4">
        <v>723496747</v>
      </c>
      <c r="AT63" s="4">
        <v>1991503</v>
      </c>
      <c r="AU63" s="4">
        <v>2914</v>
      </c>
      <c r="AV63" s="4">
        <v>6807</v>
      </c>
      <c r="AW63" s="4">
        <v>4948724586</v>
      </c>
      <c r="AX63" s="4">
        <v>3573094579</v>
      </c>
      <c r="AY63" s="4">
        <v>282513314</v>
      </c>
      <c r="AZ63" s="4">
        <v>266816525.33333334</v>
      </c>
      <c r="BA63" s="4">
        <v>2167866313</v>
      </c>
      <c r="BB63" s="4">
        <v>0</v>
      </c>
      <c r="BC63" s="4"/>
      <c r="BD63" s="4">
        <v>0.82074897004892522</v>
      </c>
      <c r="BE63" s="4">
        <v>0.27953231905792914</v>
      </c>
      <c r="BF63" s="4">
        <v>0</v>
      </c>
      <c r="BG63" s="4">
        <v>0</v>
      </c>
      <c r="BH63" s="4">
        <v>3.9977000616540788</v>
      </c>
      <c r="BI63" s="4">
        <v>0.49467821512383847</v>
      </c>
      <c r="BJ63" s="4">
        <v>0</v>
      </c>
      <c r="BK63" s="4"/>
      <c r="BL63" s="3" t="s">
        <v>468</v>
      </c>
      <c r="BM63" s="4"/>
      <c r="BN63" s="4"/>
      <c r="BO63" s="4"/>
      <c r="BP63" s="4">
        <v>2.2393889773074007</v>
      </c>
      <c r="BQ63" s="4">
        <v>0.42808873218745408</v>
      </c>
      <c r="BR63" s="4">
        <v>3089.3950483661251</v>
      </c>
      <c r="BS63" s="4">
        <v>2225.8092860102593</v>
      </c>
      <c r="BT63" s="4">
        <v>1172.0799041250518</v>
      </c>
      <c r="BU63" s="4">
        <v>0</v>
      </c>
      <c r="BV63" s="4">
        <v>7776.9682869675798</v>
      </c>
      <c r="BW63" s="4">
        <v>7743.8178268821357</v>
      </c>
    </row>
    <row r="64" spans="2:75" x14ac:dyDescent="0.3">
      <c r="B64" s="3" t="s">
        <v>52</v>
      </c>
      <c r="C64" s="4">
        <v>2024</v>
      </c>
      <c r="D64" s="3" t="s">
        <v>530</v>
      </c>
      <c r="E64" s="4">
        <v>279948</v>
      </c>
      <c r="F64" s="4">
        <v>279948</v>
      </c>
      <c r="G64" s="4" t="b">
        <v>0</v>
      </c>
      <c r="H64" s="4">
        <v>977425314</v>
      </c>
      <c r="I64" s="4">
        <v>381984552</v>
      </c>
      <c r="J64" s="4">
        <v>225369432</v>
      </c>
      <c r="K64" s="4">
        <v>48400916</v>
      </c>
      <c r="L64" s="4">
        <v>99707529</v>
      </c>
      <c r="M64" s="4">
        <v>218581055</v>
      </c>
      <c r="N64" s="4">
        <v>710443343</v>
      </c>
      <c r="O64" s="4">
        <v>666099760</v>
      </c>
      <c r="P64" s="4">
        <v>87978985</v>
      </c>
      <c r="Q64" s="4">
        <v>578120775</v>
      </c>
      <c r="R64" s="4">
        <v>106808669</v>
      </c>
      <c r="S64" s="4">
        <v>158760541</v>
      </c>
      <c r="T64" s="4">
        <v>35343904</v>
      </c>
      <c r="U64" s="4">
        <v>137091647</v>
      </c>
      <c r="V64" s="4">
        <v>45125487</v>
      </c>
      <c r="W64" s="4">
        <v>51937196</v>
      </c>
      <c r="X64" s="4">
        <v>311325554</v>
      </c>
      <c r="Y64" s="4">
        <v>461039449</v>
      </c>
      <c r="Z64" s="4">
        <v>2215283071</v>
      </c>
      <c r="AA64" s="4">
        <v>2674413710</v>
      </c>
      <c r="AB64" s="4">
        <v>572579804</v>
      </c>
      <c r="AC64" s="4">
        <v>2101833906</v>
      </c>
      <c r="AD64" s="4">
        <v>6053493839</v>
      </c>
      <c r="AE64" s="4">
        <v>1595311762</v>
      </c>
      <c r="AF64" s="4">
        <v>515892520</v>
      </c>
      <c r="AG64" s="4">
        <v>2111204282</v>
      </c>
      <c r="AH64" s="4">
        <v>0</v>
      </c>
      <c r="AI64" s="4">
        <v>0</v>
      </c>
      <c r="AJ64" s="4">
        <v>0</v>
      </c>
      <c r="AK64" s="4">
        <v>0</v>
      </c>
      <c r="AL64" s="4">
        <v>709572513</v>
      </c>
      <c r="AM64" s="4">
        <v>177393128</v>
      </c>
      <c r="AN64" s="4">
        <v>0</v>
      </c>
      <c r="AO64" s="4">
        <v>177393128</v>
      </c>
      <c r="AP64" s="4">
        <v>154805597280</v>
      </c>
      <c r="AQ64" s="4">
        <v>120464359054</v>
      </c>
      <c r="AR64" s="4">
        <v>349573565</v>
      </c>
      <c r="AS64" s="4">
        <v>782806377</v>
      </c>
      <c r="AT64" s="4">
        <v>2079173</v>
      </c>
      <c r="AU64" s="4">
        <v>3098</v>
      </c>
      <c r="AV64" s="4">
        <v>7327</v>
      </c>
      <c r="AW64" s="4">
        <v>5380087868</v>
      </c>
      <c r="AX64" s="4">
        <v>3942289557</v>
      </c>
      <c r="AY64" s="4">
        <v>461039449</v>
      </c>
      <c r="AZ64" s="4">
        <v>339762859.33333331</v>
      </c>
      <c r="BA64" s="4">
        <v>10333556649</v>
      </c>
      <c r="BB64" s="4">
        <v>206006645</v>
      </c>
      <c r="BC64" s="4">
        <v>0.93846686014503455</v>
      </c>
      <c r="BD64" s="4">
        <v>0.72685179401850442</v>
      </c>
      <c r="BE64" s="4">
        <v>0.31851595159320789</v>
      </c>
      <c r="BF64" s="4">
        <v>0</v>
      </c>
      <c r="BG64" s="4">
        <v>0</v>
      </c>
      <c r="BH64" s="4">
        <v>3.6518395001459685</v>
      </c>
      <c r="BI64" s="4">
        <v>0.46581696030529535</v>
      </c>
      <c r="BJ64" s="4">
        <v>2.6048215892865914</v>
      </c>
      <c r="BK64" s="4">
        <v>2.5622445292097947E-2</v>
      </c>
      <c r="BL64" s="3" t="s">
        <v>474</v>
      </c>
      <c r="BM64" s="4">
        <v>229169559.53152117</v>
      </c>
      <c r="BN64" s="4">
        <v>1.4825828527483842</v>
      </c>
      <c r="BO64" s="4">
        <v>0</v>
      </c>
      <c r="BP64" s="4">
        <v>2.2581455137421114</v>
      </c>
      <c r="BQ64" s="4">
        <v>0.42281970792957552</v>
      </c>
      <c r="BR64" s="4">
        <v>3491.4531055767497</v>
      </c>
      <c r="BS64" s="4">
        <v>2379.3695972109108</v>
      </c>
      <c r="BT64" s="4">
        <v>1248.7089209424607</v>
      </c>
      <c r="BU64" s="4">
        <v>0</v>
      </c>
      <c r="BV64" s="4">
        <v>7541.4158415134243</v>
      </c>
      <c r="BW64" s="4">
        <v>36912.414623430064</v>
      </c>
    </row>
    <row r="65" spans="2:75" x14ac:dyDescent="0.3">
      <c r="B65" s="3" t="s">
        <v>54</v>
      </c>
      <c r="C65" s="4">
        <v>2019</v>
      </c>
      <c r="D65" s="3" t="s">
        <v>531</v>
      </c>
      <c r="E65" s="4">
        <v>1871</v>
      </c>
      <c r="F65" s="4">
        <v>1871</v>
      </c>
      <c r="G65" s="4" t="b">
        <v>0</v>
      </c>
      <c r="H65" s="4">
        <v>10151324</v>
      </c>
      <c r="I65" s="4">
        <v>1906886</v>
      </c>
      <c r="J65" s="4">
        <v>1162765</v>
      </c>
      <c r="K65" s="4">
        <v>5545996</v>
      </c>
      <c r="L65" s="4">
        <v>200395</v>
      </c>
      <c r="M65" s="4">
        <v>0</v>
      </c>
      <c r="N65" s="4">
        <v>4605328</v>
      </c>
      <c r="O65" s="4">
        <v>4744885</v>
      </c>
      <c r="P65" s="4">
        <v>940730</v>
      </c>
      <c r="Q65" s="4">
        <v>3804155</v>
      </c>
      <c r="R65" s="4">
        <v>658262</v>
      </c>
      <c r="S65" s="4">
        <v>403252</v>
      </c>
      <c r="T65" s="4">
        <v>857008</v>
      </c>
      <c r="U65" s="4">
        <v>785189</v>
      </c>
      <c r="V65" s="4">
        <v>322389</v>
      </c>
      <c r="W65" s="4">
        <v>377854</v>
      </c>
      <c r="X65" s="4">
        <v>5406439</v>
      </c>
      <c r="Y65" s="4">
        <v>2735621</v>
      </c>
      <c r="Z65" s="4">
        <v>8481136</v>
      </c>
      <c r="AA65" s="4">
        <v>18939123</v>
      </c>
      <c r="AB65" s="4">
        <v>908126</v>
      </c>
      <c r="AC65" s="4">
        <v>18030997</v>
      </c>
      <c r="AD65" s="4">
        <v>38623871</v>
      </c>
      <c r="AE65" s="4">
        <v>14924307</v>
      </c>
      <c r="AF65" s="4">
        <v>3459559</v>
      </c>
      <c r="AG65" s="4">
        <v>18383866</v>
      </c>
      <c r="AH65" s="4">
        <v>279592</v>
      </c>
      <c r="AI65" s="4">
        <v>187262</v>
      </c>
      <c r="AJ65" s="4">
        <v>98761</v>
      </c>
      <c r="AK65" s="4">
        <v>11299</v>
      </c>
      <c r="AL65" s="4">
        <v>4073673</v>
      </c>
      <c r="AM65" s="4">
        <v>1018418</v>
      </c>
      <c r="AN65" s="4">
        <v>110060</v>
      </c>
      <c r="AO65" s="4">
        <v>770903</v>
      </c>
      <c r="AP65" s="4">
        <v>123159080</v>
      </c>
      <c r="AQ65" s="4">
        <v>89173300</v>
      </c>
      <c r="AR65" s="4">
        <v>1182973.8025835999</v>
      </c>
      <c r="AS65" s="4">
        <v>3247115.0741607998</v>
      </c>
      <c r="AT65" s="4">
        <v>151832</v>
      </c>
      <c r="AU65" s="4">
        <v>1067.01759984</v>
      </c>
      <c r="AV65" s="4">
        <v>3228.10888841</v>
      </c>
      <c r="AW65" s="4">
        <v>35250142</v>
      </c>
      <c r="AX65" s="4">
        <v>20519597</v>
      </c>
      <c r="AY65" s="4">
        <v>2735621</v>
      </c>
      <c r="AZ65" s="4">
        <v>2735621</v>
      </c>
      <c r="BA65" s="4">
        <v>505211</v>
      </c>
      <c r="BB65" s="4">
        <v>0</v>
      </c>
      <c r="BC65" s="4"/>
      <c r="BD65" s="4">
        <v>0.4536677186148329</v>
      </c>
      <c r="BE65" s="4">
        <v>0.53258461654854083</v>
      </c>
      <c r="BF65" s="4">
        <v>0.10806957457546901</v>
      </c>
      <c r="BG65" s="4">
        <v>2.7017387011672268E-2</v>
      </c>
      <c r="BH65" s="4">
        <v>4.8325754339662819</v>
      </c>
      <c r="BI65" s="4">
        <v>0.42396241915115618</v>
      </c>
      <c r="BJ65" s="4">
        <v>0</v>
      </c>
      <c r="BK65" s="4"/>
      <c r="BL65" s="3" t="s">
        <v>468</v>
      </c>
      <c r="BM65" s="4"/>
      <c r="BN65" s="4"/>
      <c r="BO65" s="4"/>
      <c r="BP65" s="4">
        <v>9.6052504012176758</v>
      </c>
      <c r="BQ65" s="4">
        <v>0.33053953157247984</v>
      </c>
      <c r="BR65" s="4">
        <v>5425.6141101015501</v>
      </c>
      <c r="BS65" s="4">
        <v>2536.0154997327631</v>
      </c>
      <c r="BT65" s="4">
        <v>632.26820020502396</v>
      </c>
      <c r="BU65" s="4">
        <v>149.43452699091395</v>
      </c>
      <c r="BV65" s="4">
        <v>9825.6900053447353</v>
      </c>
      <c r="BW65" s="4">
        <v>270.02191341528595</v>
      </c>
    </row>
    <row r="66" spans="2:75" x14ac:dyDescent="0.3">
      <c r="B66" s="3" t="s">
        <v>54</v>
      </c>
      <c r="C66" s="4">
        <v>2020</v>
      </c>
      <c r="D66" s="3" t="s">
        <v>532</v>
      </c>
      <c r="E66" s="4">
        <v>1869</v>
      </c>
      <c r="F66" s="4">
        <v>1869</v>
      </c>
      <c r="G66" s="4" t="b">
        <v>0</v>
      </c>
      <c r="H66" s="4">
        <v>9663725</v>
      </c>
      <c r="I66" s="4">
        <v>1945386</v>
      </c>
      <c r="J66" s="4">
        <v>1278386</v>
      </c>
      <c r="K66" s="4">
        <v>6567707</v>
      </c>
      <c r="L66" s="4">
        <v>168696</v>
      </c>
      <c r="M66" s="4">
        <v>0</v>
      </c>
      <c r="N66" s="4">
        <v>3096018</v>
      </c>
      <c r="O66" s="4">
        <v>4774983</v>
      </c>
      <c r="P66" s="4">
        <v>803888</v>
      </c>
      <c r="Q66" s="4">
        <v>3971095</v>
      </c>
      <c r="R66" s="4">
        <v>608052</v>
      </c>
      <c r="S66" s="4">
        <v>383312</v>
      </c>
      <c r="T66" s="4">
        <v>974756</v>
      </c>
      <c r="U66" s="4">
        <v>889641</v>
      </c>
      <c r="V66" s="4">
        <v>424995</v>
      </c>
      <c r="W66" s="4">
        <v>290294</v>
      </c>
      <c r="X66" s="4">
        <v>4888742</v>
      </c>
      <c r="Y66" s="4">
        <v>6191431</v>
      </c>
      <c r="Z66" s="4">
        <v>8493359</v>
      </c>
      <c r="AA66" s="4">
        <v>18895545</v>
      </c>
      <c r="AB66" s="4">
        <v>1381883</v>
      </c>
      <c r="AC66" s="4">
        <v>17513662</v>
      </c>
      <c r="AD66" s="4">
        <v>43512613</v>
      </c>
      <c r="AE66" s="4">
        <v>14900381</v>
      </c>
      <c r="AF66" s="4">
        <v>3219039</v>
      </c>
      <c r="AG66" s="4">
        <v>18119420</v>
      </c>
      <c r="AH66" s="4">
        <v>513947</v>
      </c>
      <c r="AI66" s="4">
        <v>297163</v>
      </c>
      <c r="AJ66" s="4">
        <v>62808</v>
      </c>
      <c r="AK66" s="4">
        <v>4376</v>
      </c>
      <c r="AL66" s="4">
        <v>4025273</v>
      </c>
      <c r="AM66" s="4">
        <v>1006318</v>
      </c>
      <c r="AN66" s="4">
        <v>67184</v>
      </c>
      <c r="AO66" s="4">
        <v>939134</v>
      </c>
      <c r="AP66" s="4">
        <v>125852250</v>
      </c>
      <c r="AQ66" s="4">
        <v>89907100</v>
      </c>
      <c r="AR66" s="4">
        <v>1233522</v>
      </c>
      <c r="AS66" s="4">
        <v>3458273</v>
      </c>
      <c r="AT66" s="4">
        <v>152801</v>
      </c>
      <c r="AU66" s="4">
        <v>1077</v>
      </c>
      <c r="AV66" s="4">
        <v>3203</v>
      </c>
      <c r="AW66" s="4">
        <v>41414548</v>
      </c>
      <c r="AX66" s="4">
        <v>25907140</v>
      </c>
      <c r="AY66" s="4">
        <v>6191431</v>
      </c>
      <c r="AZ66" s="4">
        <v>4463526</v>
      </c>
      <c r="BA66" s="4">
        <v>4847475</v>
      </c>
      <c r="BB66" s="4">
        <v>0</v>
      </c>
      <c r="BC66" s="4"/>
      <c r="BD66" s="4">
        <v>0.3203752176308825</v>
      </c>
      <c r="BE66" s="4">
        <v>0.50588587734025958</v>
      </c>
      <c r="BF66" s="4">
        <v>6.6762196442873928E-2</v>
      </c>
      <c r="BG66" s="4">
        <v>1.6690544964279443E-2</v>
      </c>
      <c r="BH66" s="4">
        <v>4.5628271295448739</v>
      </c>
      <c r="BI66" s="4">
        <v>0.42408119457633375</v>
      </c>
      <c r="BJ66" s="4">
        <v>0</v>
      </c>
      <c r="BK66" s="4"/>
      <c r="BL66" s="3" t="s">
        <v>468</v>
      </c>
      <c r="BM66" s="4"/>
      <c r="BN66" s="4"/>
      <c r="BO66" s="4"/>
      <c r="BP66" s="4">
        <v>9.8013503930203871</v>
      </c>
      <c r="BQ66" s="4">
        <v>0.33624726818607553</v>
      </c>
      <c r="BR66" s="4">
        <v>5170.5323702514715</v>
      </c>
      <c r="BS66" s="4">
        <v>2554.8330658105938</v>
      </c>
      <c r="BT66" s="4">
        <v>659.9903691813804</v>
      </c>
      <c r="BU66" s="4">
        <v>274.98501872659176</v>
      </c>
      <c r="BV66" s="4">
        <v>9694.7137506688068</v>
      </c>
      <c r="BW66" s="4">
        <v>2593.6195826645267</v>
      </c>
    </row>
    <row r="67" spans="2:75" x14ac:dyDescent="0.3">
      <c r="B67" s="3" t="s">
        <v>54</v>
      </c>
      <c r="C67" s="4">
        <v>2021</v>
      </c>
      <c r="D67" s="3" t="s">
        <v>533</v>
      </c>
      <c r="E67" s="4">
        <v>1880</v>
      </c>
      <c r="F67" s="4">
        <v>1880</v>
      </c>
      <c r="G67" s="4" t="b">
        <v>0</v>
      </c>
      <c r="H67" s="4">
        <v>10974650</v>
      </c>
      <c r="I67" s="4">
        <v>2046348</v>
      </c>
      <c r="J67" s="4">
        <v>1490207</v>
      </c>
      <c r="K67" s="4">
        <v>3103353</v>
      </c>
      <c r="L67" s="4">
        <v>92868</v>
      </c>
      <c r="M67" s="4">
        <v>0</v>
      </c>
      <c r="N67" s="4">
        <v>7871297</v>
      </c>
      <c r="O67" s="4">
        <v>5283271</v>
      </c>
      <c r="P67" s="4">
        <v>987967</v>
      </c>
      <c r="Q67" s="4">
        <v>4295304</v>
      </c>
      <c r="R67" s="4">
        <v>798946</v>
      </c>
      <c r="S67" s="4">
        <v>351723</v>
      </c>
      <c r="T67" s="4">
        <v>907258</v>
      </c>
      <c r="U67" s="4">
        <v>844866</v>
      </c>
      <c r="V67" s="4">
        <v>628157</v>
      </c>
      <c r="W67" s="4">
        <v>335442</v>
      </c>
      <c r="X67" s="4">
        <v>5691379</v>
      </c>
      <c r="Y67" s="4">
        <v>2293525</v>
      </c>
      <c r="Z67" s="4">
        <v>8686910</v>
      </c>
      <c r="AA67" s="4">
        <v>24351482</v>
      </c>
      <c r="AB67" s="4">
        <v>2062052</v>
      </c>
      <c r="AC67" s="4">
        <v>22289430</v>
      </c>
      <c r="AD67" s="4">
        <v>49604535</v>
      </c>
      <c r="AE67" s="4">
        <v>20290604</v>
      </c>
      <c r="AF67" s="4">
        <v>2634431</v>
      </c>
      <c r="AG67" s="4">
        <v>22925035</v>
      </c>
      <c r="AH67" s="4">
        <v>533198</v>
      </c>
      <c r="AI67" s="4">
        <v>87469</v>
      </c>
      <c r="AJ67" s="4">
        <v>68218</v>
      </c>
      <c r="AK67" s="4">
        <v>4742</v>
      </c>
      <c r="AL67" s="4">
        <v>4238387</v>
      </c>
      <c r="AM67" s="4">
        <v>1059597</v>
      </c>
      <c r="AN67" s="4">
        <v>72960</v>
      </c>
      <c r="AO67" s="4">
        <v>986637</v>
      </c>
      <c r="AP67" s="4">
        <v>141289470</v>
      </c>
      <c r="AQ67" s="4">
        <v>102654500</v>
      </c>
      <c r="AR67" s="4">
        <v>1287074</v>
      </c>
      <c r="AS67" s="4">
        <v>3683248</v>
      </c>
      <c r="AT67" s="4">
        <v>174980</v>
      </c>
      <c r="AU67" s="4">
        <v>1187</v>
      </c>
      <c r="AV67" s="4">
        <v>3400</v>
      </c>
      <c r="AW67" s="4">
        <v>43699931</v>
      </c>
      <c r="AX67" s="4">
        <v>27212698</v>
      </c>
      <c r="AY67" s="4">
        <v>2293525</v>
      </c>
      <c r="AZ67" s="4">
        <v>3740192.3333333335</v>
      </c>
      <c r="BA67" s="4">
        <v>564680</v>
      </c>
      <c r="BB67" s="4">
        <v>0</v>
      </c>
      <c r="BC67" s="4"/>
      <c r="BD67" s="4">
        <v>0.71722533292633484</v>
      </c>
      <c r="BE67" s="4">
        <v>0.51859321253980761</v>
      </c>
      <c r="BF67" s="4">
        <v>6.8856367090507048E-2</v>
      </c>
      <c r="BG67" s="4">
        <v>1.7214095834099153E-2</v>
      </c>
      <c r="BH67" s="4">
        <v>5.3372322424675875</v>
      </c>
      <c r="BI67" s="4">
        <v>0.38222179349321511</v>
      </c>
      <c r="BJ67" s="4">
        <v>0</v>
      </c>
      <c r="BK67" s="4"/>
      <c r="BL67" s="3" t="s">
        <v>468</v>
      </c>
      <c r="BM67" s="4"/>
      <c r="BN67" s="4"/>
      <c r="BO67" s="4"/>
      <c r="BP67" s="4">
        <v>9.1094828227468057</v>
      </c>
      <c r="BQ67" s="4">
        <v>0.34911764705882353</v>
      </c>
      <c r="BR67" s="4">
        <v>5837.5797872340427</v>
      </c>
      <c r="BS67" s="4">
        <v>2810.2505319148936</v>
      </c>
      <c r="BT67" s="4">
        <v>684.61382978723407</v>
      </c>
      <c r="BU67" s="4">
        <v>283.61595744680852</v>
      </c>
      <c r="BV67" s="4">
        <v>12194.16755319149</v>
      </c>
      <c r="BW67" s="4">
        <v>300.36170212765956</v>
      </c>
    </row>
    <row r="68" spans="2:75" x14ac:dyDescent="0.3">
      <c r="B68" s="3" t="s">
        <v>54</v>
      </c>
      <c r="C68" s="4">
        <v>2022</v>
      </c>
      <c r="D68" s="3" t="s">
        <v>534</v>
      </c>
      <c r="E68" s="4">
        <v>1887</v>
      </c>
      <c r="F68" s="4">
        <v>1887</v>
      </c>
      <c r="G68" s="4" t="b">
        <v>0</v>
      </c>
      <c r="H68" s="4">
        <v>8769831</v>
      </c>
      <c r="I68" s="4">
        <v>2264755</v>
      </c>
      <c r="J68" s="4">
        <v>1536504</v>
      </c>
      <c r="K68" s="4">
        <v>2688945</v>
      </c>
      <c r="L68" s="4">
        <v>180362</v>
      </c>
      <c r="M68" s="4">
        <v>0</v>
      </c>
      <c r="N68" s="4">
        <v>6080886</v>
      </c>
      <c r="O68" s="4">
        <v>5454542</v>
      </c>
      <c r="P68" s="4">
        <v>971042</v>
      </c>
      <c r="Q68" s="4">
        <v>4483500</v>
      </c>
      <c r="R68" s="4">
        <v>867942</v>
      </c>
      <c r="S68" s="4">
        <v>409292</v>
      </c>
      <c r="T68" s="4">
        <v>877994</v>
      </c>
      <c r="U68" s="4">
        <v>908127</v>
      </c>
      <c r="V68" s="4">
        <v>522941</v>
      </c>
      <c r="W68" s="4">
        <v>354155</v>
      </c>
      <c r="X68" s="4">
        <v>3315289</v>
      </c>
      <c r="Y68" s="4">
        <v>2869825</v>
      </c>
      <c r="Z68" s="4">
        <v>9553805</v>
      </c>
      <c r="AA68" s="4">
        <v>24103990</v>
      </c>
      <c r="AB68" s="4">
        <v>1347055</v>
      </c>
      <c r="AC68" s="4">
        <v>22756935</v>
      </c>
      <c r="AD68" s="4">
        <v>51877844</v>
      </c>
      <c r="AE68" s="4">
        <v>21474235</v>
      </c>
      <c r="AF68" s="4">
        <v>1905052</v>
      </c>
      <c r="AG68" s="4">
        <v>23379287</v>
      </c>
      <c r="AH68" s="4">
        <v>528315</v>
      </c>
      <c r="AI68" s="4">
        <v>123080</v>
      </c>
      <c r="AJ68" s="4">
        <v>127963</v>
      </c>
      <c r="AK68" s="4">
        <v>11408</v>
      </c>
      <c r="AL68" s="4">
        <v>6272543</v>
      </c>
      <c r="AM68" s="4">
        <v>1568136</v>
      </c>
      <c r="AN68" s="4">
        <v>139371</v>
      </c>
      <c r="AO68" s="4">
        <v>1263190</v>
      </c>
      <c r="AP68" s="4">
        <v>165723025</v>
      </c>
      <c r="AQ68" s="4">
        <v>125459000</v>
      </c>
      <c r="AR68" s="4">
        <v>1369488</v>
      </c>
      <c r="AS68" s="4">
        <v>3903404</v>
      </c>
      <c r="AT68" s="4">
        <v>213542</v>
      </c>
      <c r="AU68" s="4">
        <v>1344</v>
      </c>
      <c r="AV68" s="4">
        <v>3654</v>
      </c>
      <c r="AW68" s="4">
        <v>45975486</v>
      </c>
      <c r="AX68" s="4">
        <v>29026872</v>
      </c>
      <c r="AY68" s="4">
        <v>2869825</v>
      </c>
      <c r="AZ68" s="4">
        <v>3784927</v>
      </c>
      <c r="BA68" s="4">
        <v>1890414</v>
      </c>
      <c r="BB68" s="4">
        <v>0</v>
      </c>
      <c r="BC68" s="4"/>
      <c r="BD68" s="4">
        <v>0.69338690791190849</v>
      </c>
      <c r="BE68" s="4">
        <v>0.3780333965386562</v>
      </c>
      <c r="BF68" s="4">
        <v>8.8876857619492183E-2</v>
      </c>
      <c r="BG68" s="4">
        <v>2.2219217947170709E-2</v>
      </c>
      <c r="BH68" s="4">
        <v>5.2145170068027209</v>
      </c>
      <c r="BI68" s="4">
        <v>0.38445245138762618</v>
      </c>
      <c r="BJ68" s="4">
        <v>0</v>
      </c>
      <c r="BK68" s="4"/>
      <c r="BL68" s="3" t="s">
        <v>468</v>
      </c>
      <c r="BM68" s="4"/>
      <c r="BN68" s="4"/>
      <c r="BO68" s="4"/>
      <c r="BP68" s="4">
        <v>8.2637159199815464</v>
      </c>
      <c r="BQ68" s="4">
        <v>0.36781609195402298</v>
      </c>
      <c r="BR68" s="4">
        <v>4647.4992050874407</v>
      </c>
      <c r="BS68" s="4">
        <v>2890.5892951775304</v>
      </c>
      <c r="BT68" s="4">
        <v>725.74880763116062</v>
      </c>
      <c r="BU68" s="4">
        <v>279.97615262321142</v>
      </c>
      <c r="BV68" s="4">
        <v>12389.659247482778</v>
      </c>
      <c r="BW68" s="4">
        <v>1001.8092209856916</v>
      </c>
    </row>
    <row r="69" spans="2:75" x14ac:dyDescent="0.3">
      <c r="B69" s="3" t="s">
        <v>54</v>
      </c>
      <c r="C69" s="4">
        <v>2023</v>
      </c>
      <c r="D69" s="3" t="s">
        <v>535</v>
      </c>
      <c r="E69" s="4">
        <v>1932</v>
      </c>
      <c r="F69" s="4">
        <v>1932</v>
      </c>
      <c r="G69" s="4" t="b">
        <v>0</v>
      </c>
      <c r="H69" s="4">
        <v>11129627</v>
      </c>
      <c r="I69" s="4">
        <v>2476665</v>
      </c>
      <c r="J69" s="4">
        <v>2046991</v>
      </c>
      <c r="K69" s="4">
        <v>4197671</v>
      </c>
      <c r="L69" s="4">
        <v>536507</v>
      </c>
      <c r="M69" s="4">
        <v>0</v>
      </c>
      <c r="N69" s="4">
        <v>6931956</v>
      </c>
      <c r="O69" s="4">
        <v>6339470</v>
      </c>
      <c r="P69" s="4">
        <v>1202378</v>
      </c>
      <c r="Q69" s="4">
        <v>5137092</v>
      </c>
      <c r="R69" s="4">
        <v>765532</v>
      </c>
      <c r="S69" s="4">
        <v>654970</v>
      </c>
      <c r="T69" s="4">
        <v>1047455</v>
      </c>
      <c r="U69" s="4">
        <v>1065446</v>
      </c>
      <c r="V69" s="4">
        <v>521632</v>
      </c>
      <c r="W69" s="4">
        <v>408702</v>
      </c>
      <c r="X69" s="4">
        <v>4790157</v>
      </c>
      <c r="Y69" s="4">
        <v>4464624</v>
      </c>
      <c r="Z69" s="4">
        <v>10644736</v>
      </c>
      <c r="AA69" s="4">
        <v>27232350</v>
      </c>
      <c r="AB69" s="4">
        <v>3178360</v>
      </c>
      <c r="AC69" s="4">
        <v>24053990</v>
      </c>
      <c r="AD69" s="4">
        <v>56662108</v>
      </c>
      <c r="AE69" s="4">
        <v>23173586</v>
      </c>
      <c r="AF69" s="4">
        <v>1645970</v>
      </c>
      <c r="AG69" s="4">
        <v>24819556</v>
      </c>
      <c r="AH69" s="4">
        <v>440314</v>
      </c>
      <c r="AI69" s="4">
        <v>0</v>
      </c>
      <c r="AJ69" s="4">
        <v>88001</v>
      </c>
      <c r="AK69" s="4">
        <v>25309</v>
      </c>
      <c r="AL69" s="4">
        <v>6694128</v>
      </c>
      <c r="AM69" s="4">
        <v>1673532</v>
      </c>
      <c r="AN69" s="4">
        <v>113310</v>
      </c>
      <c r="AO69" s="4">
        <v>1390207</v>
      </c>
      <c r="AP69" s="4">
        <v>187769725</v>
      </c>
      <c r="AQ69" s="4">
        <v>143327900</v>
      </c>
      <c r="AR69" s="4">
        <v>1464673</v>
      </c>
      <c r="AS69" s="4">
        <v>4224224</v>
      </c>
      <c r="AT69" s="4">
        <v>242635</v>
      </c>
      <c r="AU69" s="4">
        <v>1449</v>
      </c>
      <c r="AV69" s="4">
        <v>3921</v>
      </c>
      <c r="AW69" s="4">
        <v>50503466</v>
      </c>
      <c r="AX69" s="4">
        <v>32445418</v>
      </c>
      <c r="AY69" s="4">
        <v>4464624</v>
      </c>
      <c r="AZ69" s="4">
        <v>3209324.6666666665</v>
      </c>
      <c r="BA69" s="4">
        <v>2665131</v>
      </c>
      <c r="BB69" s="4">
        <v>0</v>
      </c>
      <c r="BC69" s="4"/>
      <c r="BD69" s="4">
        <v>0.62283812386524728</v>
      </c>
      <c r="BE69" s="4">
        <v>0.43039690368778755</v>
      </c>
      <c r="BF69" s="4">
        <v>6.7707100909931803E-2</v>
      </c>
      <c r="BG69" s="4">
        <v>1.6926775227482951E-2</v>
      </c>
      <c r="BH69" s="4">
        <v>4.8314408229402934</v>
      </c>
      <c r="BI69" s="4">
        <v>0.37748069618225633</v>
      </c>
      <c r="BJ69" s="4">
        <v>0</v>
      </c>
      <c r="BK69" s="4"/>
      <c r="BL69" s="3" t="s">
        <v>468</v>
      </c>
      <c r="BM69" s="4"/>
      <c r="BN69" s="4"/>
      <c r="BO69" s="4"/>
      <c r="BP69" s="4">
        <v>7.8003682436026365</v>
      </c>
      <c r="BQ69" s="4">
        <v>0.36954858454475897</v>
      </c>
      <c r="BR69" s="4">
        <v>5760.6765010351965</v>
      </c>
      <c r="BS69" s="4">
        <v>3281.2991718426501</v>
      </c>
      <c r="BT69" s="4">
        <v>758.11231884057975</v>
      </c>
      <c r="BU69" s="4">
        <v>227.90579710144928</v>
      </c>
      <c r="BV69" s="4">
        <v>12846.561076604556</v>
      </c>
      <c r="BW69" s="4">
        <v>1379.4673913043478</v>
      </c>
    </row>
    <row r="70" spans="2:75" x14ac:dyDescent="0.3">
      <c r="B70" s="3" t="s">
        <v>54</v>
      </c>
      <c r="C70" s="4">
        <v>2024</v>
      </c>
      <c r="D70" s="3" t="s">
        <v>536</v>
      </c>
      <c r="E70" s="4">
        <v>1932</v>
      </c>
      <c r="F70" s="4">
        <v>1932</v>
      </c>
      <c r="G70" s="4" t="b">
        <v>0</v>
      </c>
      <c r="H70" s="4">
        <v>14359788</v>
      </c>
      <c r="I70" s="4">
        <v>2459029</v>
      </c>
      <c r="J70" s="4">
        <v>2336712</v>
      </c>
      <c r="K70" s="4">
        <v>8514138</v>
      </c>
      <c r="L70" s="4">
        <v>492124</v>
      </c>
      <c r="M70" s="4">
        <v>788573</v>
      </c>
      <c r="N70" s="4">
        <v>5057077</v>
      </c>
      <c r="O70" s="4">
        <v>6902724</v>
      </c>
      <c r="P70" s="4">
        <v>1279955</v>
      </c>
      <c r="Q70" s="4">
        <v>5622769</v>
      </c>
      <c r="R70" s="4">
        <v>954611</v>
      </c>
      <c r="S70" s="4">
        <v>548644</v>
      </c>
      <c r="T70" s="4">
        <v>1187026</v>
      </c>
      <c r="U70" s="4">
        <v>1216957</v>
      </c>
      <c r="V70" s="4">
        <v>519863</v>
      </c>
      <c r="W70" s="4">
        <v>425399</v>
      </c>
      <c r="X70" s="4">
        <v>7457064</v>
      </c>
      <c r="Y70" s="4">
        <v>8950050</v>
      </c>
      <c r="Z70" s="4">
        <v>9573723</v>
      </c>
      <c r="AA70" s="4">
        <v>27457340</v>
      </c>
      <c r="AB70" s="4">
        <v>2182577</v>
      </c>
      <c r="AC70" s="4">
        <v>25274763</v>
      </c>
      <c r="AD70" s="4">
        <v>65573750</v>
      </c>
      <c r="AE70" s="4">
        <v>22543649</v>
      </c>
      <c r="AF70" s="4">
        <v>3085139</v>
      </c>
      <c r="AG70" s="4">
        <v>25628788</v>
      </c>
      <c r="AH70" s="4">
        <v>0</v>
      </c>
      <c r="AI70" s="4">
        <v>0</v>
      </c>
      <c r="AJ70" s="4">
        <v>440314</v>
      </c>
      <c r="AK70" s="4">
        <v>14379</v>
      </c>
      <c r="AL70" s="4">
        <v>5845065</v>
      </c>
      <c r="AM70" s="4">
        <v>1461266</v>
      </c>
      <c r="AN70" s="4">
        <v>454693</v>
      </c>
      <c r="AO70" s="4">
        <v>1006573</v>
      </c>
      <c r="AP70" s="4">
        <v>190848390</v>
      </c>
      <c r="AQ70" s="4">
        <v>139901400</v>
      </c>
      <c r="AR70" s="4">
        <v>1555739</v>
      </c>
      <c r="AS70" s="4">
        <v>4392066</v>
      </c>
      <c r="AT70" s="4">
        <v>234629</v>
      </c>
      <c r="AU70" s="4">
        <v>1422</v>
      </c>
      <c r="AV70" s="4">
        <v>3840</v>
      </c>
      <c r="AW70" s="4">
        <v>59452018</v>
      </c>
      <c r="AX70" s="4">
        <v>40114016</v>
      </c>
      <c r="AY70" s="4">
        <v>8950050</v>
      </c>
      <c r="AZ70" s="4">
        <v>5428166.333333333</v>
      </c>
      <c r="BA70" s="4">
        <v>139952696</v>
      </c>
      <c r="BB70" s="4">
        <v>4980000</v>
      </c>
      <c r="BC70" s="4">
        <v>0</v>
      </c>
      <c r="BD70" s="4">
        <v>0.35216933564757363</v>
      </c>
      <c r="BE70" s="4">
        <v>0.51930181699061295</v>
      </c>
      <c r="BF70" s="4">
        <v>0.31116374431486121</v>
      </c>
      <c r="BG70" s="4">
        <v>7.7790922769892204E-2</v>
      </c>
      <c r="BH70" s="4">
        <v>4.5580367964609607</v>
      </c>
      <c r="BI70" s="4">
        <v>0.35958920628528696</v>
      </c>
      <c r="BJ70" s="4">
        <v>2.4969061905902925</v>
      </c>
      <c r="BK70" s="4">
        <v>3.708703917007964E-2</v>
      </c>
      <c r="BL70" s="3" t="s">
        <v>474</v>
      </c>
      <c r="BM70" s="4">
        <v>3195927.5631769979</v>
      </c>
      <c r="BN70" s="4">
        <v>1.698463505830313</v>
      </c>
      <c r="BO70" s="4">
        <v>0</v>
      </c>
      <c r="BP70" s="4">
        <v>8.1517009391590882</v>
      </c>
      <c r="BQ70" s="4">
        <v>0.37031249999999999</v>
      </c>
      <c r="BR70" s="4">
        <v>7432.6024844720496</v>
      </c>
      <c r="BS70" s="4">
        <v>3572.8385093167703</v>
      </c>
      <c r="BT70" s="4">
        <v>805.24792960662523</v>
      </c>
      <c r="BU70" s="4">
        <v>0</v>
      </c>
      <c r="BV70" s="4">
        <v>13265.418219461697</v>
      </c>
      <c r="BW70" s="4">
        <v>72439.28364389234</v>
      </c>
    </row>
    <row r="71" spans="2:75" x14ac:dyDescent="0.3">
      <c r="B71" s="3" t="s">
        <v>57</v>
      </c>
      <c r="C71" s="4">
        <v>2019</v>
      </c>
      <c r="D71" s="3" t="s">
        <v>537</v>
      </c>
      <c r="E71" s="4">
        <v>1052</v>
      </c>
      <c r="F71" s="4">
        <v>1052</v>
      </c>
      <c r="G71" s="4" t="b">
        <v>0</v>
      </c>
      <c r="H71" s="4">
        <v>3344615</v>
      </c>
      <c r="I71" s="4">
        <v>803066</v>
      </c>
      <c r="J71" s="4">
        <v>508997</v>
      </c>
      <c r="K71" s="4">
        <v>1945077</v>
      </c>
      <c r="L71" s="4">
        <v>78307</v>
      </c>
      <c r="M71" s="4">
        <v>0</v>
      </c>
      <c r="N71" s="4">
        <v>1399538</v>
      </c>
      <c r="O71" s="4">
        <v>2822825</v>
      </c>
      <c r="P71" s="4">
        <v>601648</v>
      </c>
      <c r="Q71" s="4">
        <v>2221177</v>
      </c>
      <c r="R71" s="4">
        <v>619572</v>
      </c>
      <c r="S71" s="4">
        <v>67792</v>
      </c>
      <c r="T71" s="4">
        <v>431975</v>
      </c>
      <c r="U71" s="4">
        <v>286157</v>
      </c>
      <c r="V71" s="4">
        <v>266919</v>
      </c>
      <c r="W71" s="4">
        <v>302244</v>
      </c>
      <c r="X71" s="4">
        <v>521790</v>
      </c>
      <c r="Y71" s="4">
        <v>1596176</v>
      </c>
      <c r="Z71" s="4">
        <v>2535139</v>
      </c>
      <c r="AA71" s="4">
        <v>3484863</v>
      </c>
      <c r="AB71" s="4">
        <v>624339</v>
      </c>
      <c r="AC71" s="4">
        <v>2860524</v>
      </c>
      <c r="AD71" s="4">
        <v>16651967</v>
      </c>
      <c r="AE71" s="4">
        <v>2882598</v>
      </c>
      <c r="AF71" s="4">
        <v>10383</v>
      </c>
      <c r="AG71" s="4">
        <v>2892981</v>
      </c>
      <c r="AH71" s="4">
        <v>0</v>
      </c>
      <c r="AI71" s="4">
        <v>0</v>
      </c>
      <c r="AJ71" s="4">
        <v>0</v>
      </c>
      <c r="AK71" s="4">
        <v>0</v>
      </c>
      <c r="AL71" s="4">
        <v>1781157</v>
      </c>
      <c r="AM71" s="4">
        <v>445289</v>
      </c>
      <c r="AN71" s="4">
        <v>0</v>
      </c>
      <c r="AO71" s="4">
        <v>445289</v>
      </c>
      <c r="AP71" s="4">
        <v>100029762</v>
      </c>
      <c r="AQ71" s="4">
        <v>73075800</v>
      </c>
      <c r="AR71" s="4">
        <v>522109.58621099999</v>
      </c>
      <c r="AS71" s="4">
        <v>1745919.9270049999</v>
      </c>
      <c r="AT71" s="4">
        <v>150095</v>
      </c>
      <c r="AU71" s="4">
        <v>453.36194749999999</v>
      </c>
      <c r="AV71" s="4">
        <v>2060.8498030000001</v>
      </c>
      <c r="AW71" s="4">
        <v>23529811</v>
      </c>
      <c r="AX71" s="4">
        <v>13758986</v>
      </c>
      <c r="AY71" s="4">
        <v>1596176</v>
      </c>
      <c r="AZ71" s="4">
        <v>1596176</v>
      </c>
      <c r="BA71" s="4">
        <v>35565970</v>
      </c>
      <c r="BB71" s="4">
        <v>807500</v>
      </c>
      <c r="BC71" s="4">
        <v>0</v>
      </c>
      <c r="BD71" s="4">
        <v>0.41844517231430223</v>
      </c>
      <c r="BE71" s="4">
        <v>0.15600898758153031</v>
      </c>
      <c r="BF71" s="4">
        <v>0</v>
      </c>
      <c r="BG71" s="4">
        <v>0</v>
      </c>
      <c r="BH71" s="4">
        <v>1.3024540592667762</v>
      </c>
      <c r="BI71" s="4">
        <v>0.45101997378950481</v>
      </c>
      <c r="BJ71" s="4">
        <v>1.5555874879251561</v>
      </c>
      <c r="BK71" s="4">
        <v>2.3961424332344213E-2</v>
      </c>
      <c r="BL71" s="3" t="s">
        <v>474</v>
      </c>
      <c r="BM71" s="4">
        <v>935916.10093519429</v>
      </c>
      <c r="BN71" s="4"/>
      <c r="BO71" s="4"/>
      <c r="BP71" s="4">
        <v>5.2195424218943955</v>
      </c>
      <c r="BQ71" s="4">
        <v>0.21998786463721731</v>
      </c>
      <c r="BR71" s="4">
        <v>3179.291825095057</v>
      </c>
      <c r="BS71" s="4">
        <v>2683.2937262357414</v>
      </c>
      <c r="BT71" s="4">
        <v>496.30188803326996</v>
      </c>
      <c r="BU71" s="4">
        <v>0</v>
      </c>
      <c r="BV71" s="4">
        <v>2749.9819391634983</v>
      </c>
      <c r="BW71" s="4">
        <v>33807.956273764255</v>
      </c>
    </row>
    <row r="72" spans="2:75" x14ac:dyDescent="0.3">
      <c r="B72" s="3" t="s">
        <v>57</v>
      </c>
      <c r="C72" s="4">
        <v>2020</v>
      </c>
      <c r="D72" s="3" t="s">
        <v>538</v>
      </c>
      <c r="E72" s="4">
        <v>1058</v>
      </c>
      <c r="F72" s="4">
        <v>1058</v>
      </c>
      <c r="G72" s="4" t="b">
        <v>0</v>
      </c>
      <c r="H72" s="4">
        <v>3047340</v>
      </c>
      <c r="I72" s="4">
        <v>780180</v>
      </c>
      <c r="J72" s="4">
        <v>614375</v>
      </c>
      <c r="K72" s="4">
        <v>1622694</v>
      </c>
      <c r="L72" s="4">
        <v>30091</v>
      </c>
      <c r="M72" s="4">
        <v>0</v>
      </c>
      <c r="N72" s="4">
        <v>1424646</v>
      </c>
      <c r="O72" s="4">
        <v>3131972</v>
      </c>
      <c r="P72" s="4">
        <v>612115</v>
      </c>
      <c r="Q72" s="4">
        <v>2519857</v>
      </c>
      <c r="R72" s="4">
        <v>571599</v>
      </c>
      <c r="S72" s="4">
        <v>68989</v>
      </c>
      <c r="T72" s="4">
        <v>827862</v>
      </c>
      <c r="U72" s="4">
        <v>168103</v>
      </c>
      <c r="V72" s="4">
        <v>250687</v>
      </c>
      <c r="W72" s="4">
        <v>271309</v>
      </c>
      <c r="X72" s="4">
        <v>-84632</v>
      </c>
      <c r="Y72" s="4">
        <v>488193</v>
      </c>
      <c r="Z72" s="4">
        <v>3111187</v>
      </c>
      <c r="AA72" s="4">
        <v>3317745</v>
      </c>
      <c r="AB72" s="4">
        <v>384047</v>
      </c>
      <c r="AC72" s="4">
        <v>2933698</v>
      </c>
      <c r="AD72" s="4">
        <v>16567335</v>
      </c>
      <c r="AE72" s="4">
        <v>2921889</v>
      </c>
      <c r="AF72" s="4">
        <v>10383</v>
      </c>
      <c r="AG72" s="4">
        <v>2932272</v>
      </c>
      <c r="AH72" s="4">
        <v>0</v>
      </c>
      <c r="AI72" s="4">
        <v>0</v>
      </c>
      <c r="AJ72" s="4">
        <v>0</v>
      </c>
      <c r="AK72" s="4">
        <v>0</v>
      </c>
      <c r="AL72" s="4">
        <v>1827177</v>
      </c>
      <c r="AM72" s="4">
        <v>456794</v>
      </c>
      <c r="AN72" s="4">
        <v>0</v>
      </c>
      <c r="AO72" s="4">
        <v>456794</v>
      </c>
      <c r="AP72" s="4">
        <v>105889612</v>
      </c>
      <c r="AQ72" s="4">
        <v>77982200</v>
      </c>
      <c r="AR72" s="4">
        <v>544911</v>
      </c>
      <c r="AS72" s="4">
        <v>1732913</v>
      </c>
      <c r="AT72" s="4">
        <v>159985</v>
      </c>
      <c r="AU72" s="4">
        <v>483</v>
      </c>
      <c r="AV72" s="4">
        <v>2139</v>
      </c>
      <c r="AW72" s="4">
        <v>23972180</v>
      </c>
      <c r="AX72" s="4">
        <v>13589240</v>
      </c>
      <c r="AY72" s="4">
        <v>488193</v>
      </c>
      <c r="AZ72" s="4">
        <v>1042184.5</v>
      </c>
      <c r="BA72" s="4">
        <v>35619052</v>
      </c>
      <c r="BB72" s="4">
        <v>647500</v>
      </c>
      <c r="BC72" s="4">
        <v>0</v>
      </c>
      <c r="BD72" s="4">
        <v>0.46750477465592943</v>
      </c>
      <c r="BE72" s="4">
        <v>-2.7772417912015068E-2</v>
      </c>
      <c r="BF72" s="4">
        <v>0</v>
      </c>
      <c r="BG72" s="4">
        <v>0</v>
      </c>
      <c r="BH72" s="4">
        <v>1.1636660334296747</v>
      </c>
      <c r="BI72" s="4">
        <v>0.47081484313699173</v>
      </c>
      <c r="BJ72" s="4">
        <v>1.528127891880009</v>
      </c>
      <c r="BK72" s="4">
        <v>1.9213649851632049E-2</v>
      </c>
      <c r="BL72" s="3" t="s">
        <v>474</v>
      </c>
      <c r="BM72" s="4">
        <v>935390.00453813164</v>
      </c>
      <c r="BN72" s="4"/>
      <c r="BO72" s="4"/>
      <c r="BP72" s="4">
        <v>5.1460288663632081</v>
      </c>
      <c r="BQ72" s="4">
        <v>0.22580645161290322</v>
      </c>
      <c r="BR72" s="4">
        <v>2880.2835538752365</v>
      </c>
      <c r="BS72" s="4">
        <v>2960.2759924385632</v>
      </c>
      <c r="BT72" s="4">
        <v>515.03875236294891</v>
      </c>
      <c r="BU72" s="4">
        <v>0</v>
      </c>
      <c r="BV72" s="4">
        <v>2771.5236294896031</v>
      </c>
      <c r="BW72" s="4">
        <v>33666.400756143667</v>
      </c>
    </row>
    <row r="73" spans="2:75" x14ac:dyDescent="0.3">
      <c r="B73" s="3" t="s">
        <v>57</v>
      </c>
      <c r="C73" s="4">
        <v>2021</v>
      </c>
      <c r="D73" s="3" t="s">
        <v>539</v>
      </c>
      <c r="E73" s="4">
        <v>1064</v>
      </c>
      <c r="F73" s="4">
        <v>1064</v>
      </c>
      <c r="G73" s="4" t="b">
        <v>0</v>
      </c>
      <c r="H73" s="4">
        <v>3475015</v>
      </c>
      <c r="I73" s="4">
        <v>901823</v>
      </c>
      <c r="J73" s="4">
        <v>962388</v>
      </c>
      <c r="K73" s="4">
        <v>1593761</v>
      </c>
      <c r="L73" s="4">
        <v>17043</v>
      </c>
      <c r="M73" s="4">
        <v>0</v>
      </c>
      <c r="N73" s="4">
        <v>1881254</v>
      </c>
      <c r="O73" s="4">
        <v>2582887</v>
      </c>
      <c r="P73" s="4">
        <v>626966</v>
      </c>
      <c r="Q73" s="4">
        <v>1955921</v>
      </c>
      <c r="R73" s="4">
        <v>615707</v>
      </c>
      <c r="S73" s="4">
        <v>102841</v>
      </c>
      <c r="T73" s="4">
        <v>337207</v>
      </c>
      <c r="U73" s="4">
        <v>140090</v>
      </c>
      <c r="V73" s="4">
        <v>200067</v>
      </c>
      <c r="W73" s="4">
        <v>230216</v>
      </c>
      <c r="X73" s="4">
        <v>892128</v>
      </c>
      <c r="Y73" s="4">
        <v>1156568</v>
      </c>
      <c r="Z73" s="4">
        <v>3179525</v>
      </c>
      <c r="AA73" s="4">
        <v>3653947</v>
      </c>
      <c r="AB73" s="4">
        <v>363801</v>
      </c>
      <c r="AC73" s="4">
        <v>3290146</v>
      </c>
      <c r="AD73" s="4">
        <v>17459463</v>
      </c>
      <c r="AE73" s="4">
        <v>3330238</v>
      </c>
      <c r="AF73" s="4">
        <v>10383</v>
      </c>
      <c r="AG73" s="4">
        <v>3340621</v>
      </c>
      <c r="AH73" s="4">
        <v>0</v>
      </c>
      <c r="AI73" s="4">
        <v>0</v>
      </c>
      <c r="AJ73" s="4">
        <v>0</v>
      </c>
      <c r="AK73" s="4">
        <v>0</v>
      </c>
      <c r="AL73" s="4">
        <v>2292781</v>
      </c>
      <c r="AM73" s="4">
        <v>573195</v>
      </c>
      <c r="AN73" s="4">
        <v>0</v>
      </c>
      <c r="AO73" s="4">
        <v>573195</v>
      </c>
      <c r="AP73" s="4">
        <v>112833717</v>
      </c>
      <c r="AQ73" s="4">
        <v>85776500</v>
      </c>
      <c r="AR73" s="4">
        <v>622864</v>
      </c>
      <c r="AS73" s="4">
        <v>2029888</v>
      </c>
      <c r="AT73" s="4">
        <v>179609</v>
      </c>
      <c r="AU73" s="4">
        <v>641</v>
      </c>
      <c r="AV73" s="4">
        <v>2572</v>
      </c>
      <c r="AW73" s="4">
        <v>25128748</v>
      </c>
      <c r="AX73" s="4">
        <v>14118842</v>
      </c>
      <c r="AY73" s="4">
        <v>1156568</v>
      </c>
      <c r="AZ73" s="4">
        <v>1080312.3333333333</v>
      </c>
      <c r="BA73" s="4">
        <v>36597783</v>
      </c>
      <c r="BB73" s="4">
        <v>647500</v>
      </c>
      <c r="BC73" s="4">
        <v>0</v>
      </c>
      <c r="BD73" s="4">
        <v>0.54136572072350764</v>
      </c>
      <c r="BE73" s="4">
        <v>0.25672637384299063</v>
      </c>
      <c r="BF73" s="4">
        <v>0</v>
      </c>
      <c r="BG73" s="4">
        <v>0</v>
      </c>
      <c r="BH73" s="4">
        <v>1.707952928569201</v>
      </c>
      <c r="BI73" s="4">
        <v>0.49525092590447606</v>
      </c>
      <c r="BJ73" s="4">
        <v>1.5159036056239574</v>
      </c>
      <c r="BK73" s="4">
        <v>1.9213649851632049E-2</v>
      </c>
      <c r="BL73" s="3" t="s">
        <v>474</v>
      </c>
      <c r="BM73" s="4">
        <v>950420.02000363008</v>
      </c>
      <c r="BN73" s="4">
        <v>1.1366683262092976</v>
      </c>
      <c r="BO73" s="4">
        <v>0</v>
      </c>
      <c r="BP73" s="4">
        <v>5.5201939328117673</v>
      </c>
      <c r="BQ73" s="4">
        <v>0.24922239502332816</v>
      </c>
      <c r="BR73" s="4">
        <v>3265.9915413533836</v>
      </c>
      <c r="BS73" s="4">
        <v>2427.5253759398497</v>
      </c>
      <c r="BT73" s="4">
        <v>585.3984962406015</v>
      </c>
      <c r="BU73" s="4">
        <v>0</v>
      </c>
      <c r="BV73" s="4">
        <v>3139.6813909774437</v>
      </c>
      <c r="BW73" s="4">
        <v>34396.412593984962</v>
      </c>
    </row>
    <row r="74" spans="2:75" x14ac:dyDescent="0.3">
      <c r="B74" s="3" t="s">
        <v>57</v>
      </c>
      <c r="C74" s="4">
        <v>2022</v>
      </c>
      <c r="D74" s="3" t="s">
        <v>540</v>
      </c>
      <c r="E74" s="4">
        <v>1076</v>
      </c>
      <c r="F74" s="4">
        <v>1076</v>
      </c>
      <c r="G74" s="4" t="b">
        <v>0</v>
      </c>
      <c r="H74" s="4">
        <v>4473055</v>
      </c>
      <c r="I74" s="4">
        <v>1169745</v>
      </c>
      <c r="J74" s="4">
        <v>1264725</v>
      </c>
      <c r="K74" s="4">
        <v>1973279</v>
      </c>
      <c r="L74" s="4">
        <v>65306</v>
      </c>
      <c r="M74" s="4">
        <v>0</v>
      </c>
      <c r="N74" s="4">
        <v>2499776</v>
      </c>
      <c r="O74" s="4">
        <v>2970805</v>
      </c>
      <c r="P74" s="4">
        <v>629330</v>
      </c>
      <c r="Q74" s="4">
        <v>2341475</v>
      </c>
      <c r="R74" s="4">
        <v>683388</v>
      </c>
      <c r="S74" s="4">
        <v>64812</v>
      </c>
      <c r="T74" s="4">
        <v>334071</v>
      </c>
      <c r="U74" s="4">
        <v>156954</v>
      </c>
      <c r="V74" s="4">
        <v>217524</v>
      </c>
      <c r="W74" s="4">
        <v>272244</v>
      </c>
      <c r="X74" s="4">
        <v>1502250</v>
      </c>
      <c r="Y74" s="4">
        <v>1396908</v>
      </c>
      <c r="Z74" s="4">
        <v>3802151</v>
      </c>
      <c r="AA74" s="4">
        <v>4761199</v>
      </c>
      <c r="AB74" s="4">
        <v>482046</v>
      </c>
      <c r="AC74" s="4">
        <v>4279153</v>
      </c>
      <c r="AD74" s="4">
        <v>18961712</v>
      </c>
      <c r="AE74" s="4">
        <v>4288279</v>
      </c>
      <c r="AF74" s="4">
        <v>10383</v>
      </c>
      <c r="AG74" s="4">
        <v>4298662</v>
      </c>
      <c r="AH74" s="4">
        <v>0</v>
      </c>
      <c r="AI74" s="4">
        <v>0</v>
      </c>
      <c r="AJ74" s="4">
        <v>0</v>
      </c>
      <c r="AK74" s="4">
        <v>0</v>
      </c>
      <c r="AL74" s="4">
        <v>3017776</v>
      </c>
      <c r="AM74" s="4">
        <v>754444</v>
      </c>
      <c r="AN74" s="4">
        <v>0</v>
      </c>
      <c r="AO74" s="4">
        <v>754444</v>
      </c>
      <c r="AP74" s="4">
        <v>146022798</v>
      </c>
      <c r="AQ74" s="4">
        <v>115422300</v>
      </c>
      <c r="AR74" s="4">
        <v>803213</v>
      </c>
      <c r="AS74" s="4">
        <v>1761587</v>
      </c>
      <c r="AT74" s="4">
        <v>246828</v>
      </c>
      <c r="AU74" s="4">
        <v>943</v>
      </c>
      <c r="AV74" s="4">
        <v>3281</v>
      </c>
      <c r="AW74" s="4">
        <v>26302286</v>
      </c>
      <c r="AX74" s="4">
        <v>14663050</v>
      </c>
      <c r="AY74" s="4">
        <v>1396908</v>
      </c>
      <c r="AZ74" s="4">
        <v>1013889.6666666666</v>
      </c>
      <c r="BA74" s="4">
        <v>14663050</v>
      </c>
      <c r="BB74" s="4">
        <v>670000</v>
      </c>
      <c r="BC74" s="4">
        <v>0</v>
      </c>
      <c r="BD74" s="4">
        <v>0.55885205972204677</v>
      </c>
      <c r="BE74" s="4">
        <v>0.33584429433575042</v>
      </c>
      <c r="BF74" s="4">
        <v>0</v>
      </c>
      <c r="BG74" s="4">
        <v>0</v>
      </c>
      <c r="BH74" s="4">
        <v>1.8358778120629091</v>
      </c>
      <c r="BI74" s="4">
        <v>0.4892670298802041</v>
      </c>
      <c r="BJ74" s="4">
        <v>0.5107329701197959</v>
      </c>
      <c r="BK74" s="4">
        <v>5.5144523095349327E-2</v>
      </c>
      <c r="BL74" s="3" t="s">
        <v>489</v>
      </c>
      <c r="BM74" s="4"/>
      <c r="BN74" s="4"/>
      <c r="BO74" s="4"/>
      <c r="BP74" s="4">
        <v>5.5005999816549194</v>
      </c>
      <c r="BQ74" s="4">
        <v>0.28741237427613531</v>
      </c>
      <c r="BR74" s="4">
        <v>4157.1143122676576</v>
      </c>
      <c r="BS74" s="4">
        <v>2760.9711895910782</v>
      </c>
      <c r="BT74" s="4">
        <v>746.48048327137542</v>
      </c>
      <c r="BU74" s="4">
        <v>0</v>
      </c>
      <c r="BV74" s="4">
        <v>3995.0390334572489</v>
      </c>
      <c r="BW74" s="4">
        <v>13627.369888475836</v>
      </c>
    </row>
    <row r="75" spans="2:75" x14ac:dyDescent="0.3">
      <c r="B75" s="3" t="s">
        <v>57</v>
      </c>
      <c r="C75" s="4">
        <v>2023</v>
      </c>
      <c r="D75" s="3" t="s">
        <v>541</v>
      </c>
      <c r="E75" s="4">
        <v>1111</v>
      </c>
      <c r="F75" s="4">
        <v>1111</v>
      </c>
      <c r="G75" s="4" t="b">
        <v>0</v>
      </c>
      <c r="H75" s="4">
        <v>5998163</v>
      </c>
      <c r="I75" s="4">
        <v>1301274</v>
      </c>
      <c r="J75" s="4">
        <v>1397068</v>
      </c>
      <c r="K75" s="4">
        <v>3049245</v>
      </c>
      <c r="L75" s="4">
        <v>250576</v>
      </c>
      <c r="M75" s="4">
        <v>0</v>
      </c>
      <c r="N75" s="4">
        <v>2948918</v>
      </c>
      <c r="O75" s="4">
        <v>3690628</v>
      </c>
      <c r="P75" s="4">
        <v>669144</v>
      </c>
      <c r="Q75" s="4">
        <v>3021484</v>
      </c>
      <c r="R75" s="4">
        <v>581661</v>
      </c>
      <c r="S75" s="4">
        <v>85991</v>
      </c>
      <c r="T75" s="4">
        <v>1120027</v>
      </c>
      <c r="U75" s="4">
        <v>131628</v>
      </c>
      <c r="V75" s="4">
        <v>259479</v>
      </c>
      <c r="W75" s="4">
        <v>417582</v>
      </c>
      <c r="X75" s="4">
        <v>2307535</v>
      </c>
      <c r="Y75" s="4">
        <v>1003620</v>
      </c>
      <c r="Z75" s="4">
        <v>5659355</v>
      </c>
      <c r="AA75" s="4">
        <v>7193374</v>
      </c>
      <c r="AB75" s="4">
        <v>1415933</v>
      </c>
      <c r="AC75" s="4">
        <v>5777441</v>
      </c>
      <c r="AD75" s="4">
        <v>20859804</v>
      </c>
      <c r="AE75" s="4">
        <v>6279647</v>
      </c>
      <c r="AF75" s="4">
        <v>10383</v>
      </c>
      <c r="AG75" s="4">
        <v>6290030</v>
      </c>
      <c r="AH75" s="4">
        <v>0</v>
      </c>
      <c r="AI75" s="4">
        <v>0</v>
      </c>
      <c r="AJ75" s="4">
        <v>0</v>
      </c>
      <c r="AK75" s="4">
        <v>0</v>
      </c>
      <c r="AL75" s="4">
        <v>3350918</v>
      </c>
      <c r="AM75" s="4">
        <v>837730</v>
      </c>
      <c r="AN75" s="4">
        <v>0</v>
      </c>
      <c r="AO75" s="4">
        <v>837730</v>
      </c>
      <c r="AP75" s="4">
        <v>169365675</v>
      </c>
      <c r="AQ75" s="4">
        <v>136497727</v>
      </c>
      <c r="AR75" s="4">
        <v>852548</v>
      </c>
      <c r="AS75" s="4">
        <v>2638896</v>
      </c>
      <c r="AT75" s="4">
        <v>291086</v>
      </c>
      <c r="AU75" s="4">
        <v>1034</v>
      </c>
      <c r="AV75" s="4">
        <v>3640</v>
      </c>
      <c r="AW75" s="4">
        <v>27361389</v>
      </c>
      <c r="AX75" s="4">
        <v>15021473</v>
      </c>
      <c r="AY75" s="4">
        <v>1003620</v>
      </c>
      <c r="AZ75" s="4">
        <v>1185698.6666666667</v>
      </c>
      <c r="BA75" s="4">
        <v>15021473</v>
      </c>
      <c r="BB75" s="4">
        <v>670000</v>
      </c>
      <c r="BC75" s="4">
        <v>0</v>
      </c>
      <c r="BD75" s="4">
        <v>0.4916368561507915</v>
      </c>
      <c r="BE75" s="4">
        <v>0.38470695111153197</v>
      </c>
      <c r="BF75" s="4">
        <v>0</v>
      </c>
      <c r="BG75" s="4">
        <v>0</v>
      </c>
      <c r="BH75" s="4">
        <v>2.0817684290236187</v>
      </c>
      <c r="BI75" s="4">
        <v>0.47001334443242743</v>
      </c>
      <c r="BJ75" s="4">
        <v>0.52998665556757263</v>
      </c>
      <c r="BK75" s="4">
        <v>4.8151281841023297E-2</v>
      </c>
      <c r="BL75" s="3" t="s">
        <v>489</v>
      </c>
      <c r="BM75" s="4"/>
      <c r="BN75" s="4"/>
      <c r="BO75" s="4"/>
      <c r="BP75" s="4">
        <v>5.0337708629567359</v>
      </c>
      <c r="BQ75" s="4">
        <v>0.28406593406593406</v>
      </c>
      <c r="BR75" s="4">
        <v>5398.8865886588655</v>
      </c>
      <c r="BS75" s="4">
        <v>3321.8973897389737</v>
      </c>
      <c r="BT75" s="4">
        <v>767.36993699369941</v>
      </c>
      <c r="BU75" s="4">
        <v>0</v>
      </c>
      <c r="BV75" s="4">
        <v>5661.5931593159312</v>
      </c>
      <c r="BW75" s="4">
        <v>13520.677767776777</v>
      </c>
    </row>
    <row r="76" spans="2:75" x14ac:dyDescent="0.3">
      <c r="B76" s="3" t="s">
        <v>57</v>
      </c>
      <c r="C76" s="4">
        <v>2024</v>
      </c>
      <c r="D76" s="3" t="s">
        <v>542</v>
      </c>
      <c r="E76" s="4">
        <v>1111</v>
      </c>
      <c r="F76" s="4">
        <v>1111</v>
      </c>
      <c r="G76" s="4" t="b">
        <v>0</v>
      </c>
      <c r="H76" s="4">
        <v>6221134</v>
      </c>
      <c r="I76" s="4">
        <v>1434438</v>
      </c>
      <c r="J76" s="4">
        <v>1699444</v>
      </c>
      <c r="K76" s="4">
        <v>2752809</v>
      </c>
      <c r="L76" s="4">
        <v>334443</v>
      </c>
      <c r="M76" s="4">
        <v>0</v>
      </c>
      <c r="N76" s="4">
        <v>3468325</v>
      </c>
      <c r="O76" s="4">
        <v>3308552</v>
      </c>
      <c r="P76" s="4">
        <v>726950</v>
      </c>
      <c r="Q76" s="4">
        <v>2581602</v>
      </c>
      <c r="R76" s="4">
        <v>767708</v>
      </c>
      <c r="S76" s="4">
        <v>121282</v>
      </c>
      <c r="T76" s="4">
        <v>374416</v>
      </c>
      <c r="U76" s="4">
        <v>131949</v>
      </c>
      <c r="V76" s="4">
        <v>337507</v>
      </c>
      <c r="W76" s="4">
        <v>305007</v>
      </c>
      <c r="X76" s="4">
        <v>2912582</v>
      </c>
      <c r="Y76" s="4">
        <v>2135424</v>
      </c>
      <c r="Z76" s="4">
        <v>6464426</v>
      </c>
      <c r="AA76" s="4">
        <v>8442054</v>
      </c>
      <c r="AB76" s="4">
        <v>1172828</v>
      </c>
      <c r="AC76" s="4">
        <v>7269226</v>
      </c>
      <c r="AD76" s="4">
        <v>23772386</v>
      </c>
      <c r="AE76" s="4">
        <v>6756424</v>
      </c>
      <c r="AF76" s="4">
        <v>1057361</v>
      </c>
      <c r="AG76" s="4">
        <v>7813785</v>
      </c>
      <c r="AH76" s="4">
        <v>0</v>
      </c>
      <c r="AI76" s="4">
        <v>0</v>
      </c>
      <c r="AJ76" s="4">
        <v>0</v>
      </c>
      <c r="AK76" s="4">
        <v>0</v>
      </c>
      <c r="AL76" s="4">
        <v>3909525</v>
      </c>
      <c r="AM76" s="4">
        <v>977381</v>
      </c>
      <c r="AN76" s="4">
        <v>0</v>
      </c>
      <c r="AO76" s="4">
        <v>977381</v>
      </c>
      <c r="AP76" s="4">
        <v>174453341</v>
      </c>
      <c r="AQ76" s="4">
        <v>138323394</v>
      </c>
      <c r="AR76" s="4">
        <v>916533</v>
      </c>
      <c r="AS76" s="4">
        <v>2892258</v>
      </c>
      <c r="AT76" s="4">
        <v>291523</v>
      </c>
      <c r="AU76" s="4">
        <v>1093</v>
      </c>
      <c r="AV76" s="4">
        <v>3851</v>
      </c>
      <c r="AW76" s="4">
        <v>29496813</v>
      </c>
      <c r="AX76" s="4">
        <v>16429941</v>
      </c>
      <c r="AY76" s="4">
        <v>2135424</v>
      </c>
      <c r="AZ76" s="4">
        <v>1511984</v>
      </c>
      <c r="BA76" s="4">
        <v>26345066</v>
      </c>
      <c r="BB76" s="4">
        <v>9915125</v>
      </c>
      <c r="BC76" s="4">
        <v>0</v>
      </c>
      <c r="BD76" s="4">
        <v>0.55750687897093998</v>
      </c>
      <c r="BE76" s="4">
        <v>0.46817541625047782</v>
      </c>
      <c r="BF76" s="4">
        <v>0</v>
      </c>
      <c r="BG76" s="4">
        <v>0</v>
      </c>
      <c r="BH76" s="4">
        <v>3.0267194555938524</v>
      </c>
      <c r="BI76" s="4">
        <v>0.47775513798381408</v>
      </c>
      <c r="BJ76" s="4">
        <v>0.88476482184297267</v>
      </c>
      <c r="BK76" s="4">
        <v>0.40973595567650911</v>
      </c>
      <c r="BL76" s="3" t="s">
        <v>489</v>
      </c>
      <c r="BM76" s="4"/>
      <c r="BN76" s="4"/>
      <c r="BO76" s="4"/>
      <c r="BP76" s="4">
        <v>5.2537428904843955</v>
      </c>
      <c r="BQ76" s="4">
        <v>0.2838223837964165</v>
      </c>
      <c r="BR76" s="4">
        <v>5599.5805580558053</v>
      </c>
      <c r="BS76" s="4">
        <v>2977.9945994599461</v>
      </c>
      <c r="BT76" s="4">
        <v>824.962196219622</v>
      </c>
      <c r="BU76" s="4">
        <v>0</v>
      </c>
      <c r="BV76" s="4">
        <v>7033.1098109810982</v>
      </c>
      <c r="BW76" s="4">
        <v>23712.930693069306</v>
      </c>
    </row>
    <row r="77" spans="2:75" x14ac:dyDescent="0.3">
      <c r="B77" s="3" t="s">
        <v>59</v>
      </c>
      <c r="C77" s="4">
        <v>2019</v>
      </c>
      <c r="D77" s="3" t="s">
        <v>543</v>
      </c>
      <c r="E77" s="4">
        <v>35849</v>
      </c>
      <c r="F77" s="4">
        <v>35849</v>
      </c>
      <c r="G77" s="4" t="b">
        <v>0</v>
      </c>
      <c r="H77" s="4">
        <v>80659769</v>
      </c>
      <c r="I77" s="4">
        <v>35733155</v>
      </c>
      <c r="J77" s="4">
        <v>27305293</v>
      </c>
      <c r="K77" s="4">
        <v>4961948</v>
      </c>
      <c r="L77" s="4">
        <v>1844826</v>
      </c>
      <c r="M77" s="4">
        <v>10476156</v>
      </c>
      <c r="N77" s="4">
        <v>65221665</v>
      </c>
      <c r="O77" s="4">
        <v>65446255</v>
      </c>
      <c r="P77" s="4">
        <v>9740160</v>
      </c>
      <c r="Q77" s="4">
        <v>55706095</v>
      </c>
      <c r="R77" s="4">
        <v>7663354</v>
      </c>
      <c r="S77" s="4">
        <v>18173757</v>
      </c>
      <c r="T77" s="4">
        <v>8045251</v>
      </c>
      <c r="U77" s="4">
        <v>7176015</v>
      </c>
      <c r="V77" s="4">
        <v>4833709</v>
      </c>
      <c r="W77" s="4">
        <v>2836749</v>
      </c>
      <c r="X77" s="4">
        <v>15213514</v>
      </c>
      <c r="Y77" s="4">
        <v>25542531</v>
      </c>
      <c r="Z77" s="4">
        <v>90738076</v>
      </c>
      <c r="AA77" s="4">
        <v>98352186</v>
      </c>
      <c r="AB77" s="4">
        <v>53503125</v>
      </c>
      <c r="AC77" s="4">
        <v>44849061</v>
      </c>
      <c r="AD77" s="4">
        <v>319829637</v>
      </c>
      <c r="AE77" s="4">
        <v>54067553</v>
      </c>
      <c r="AF77" s="4">
        <v>3727514</v>
      </c>
      <c r="AG77" s="4">
        <v>57795067</v>
      </c>
      <c r="AH77" s="4">
        <v>12552229</v>
      </c>
      <c r="AI77" s="4">
        <v>0</v>
      </c>
      <c r="AJ77" s="4">
        <v>521856</v>
      </c>
      <c r="AK77" s="4">
        <v>525724</v>
      </c>
      <c r="AL77" s="4">
        <v>65879452</v>
      </c>
      <c r="AM77" s="4">
        <v>16469863</v>
      </c>
      <c r="AN77" s="4">
        <v>1047580</v>
      </c>
      <c r="AO77" s="4">
        <v>15422283</v>
      </c>
      <c r="AP77" s="4">
        <v>6105615853</v>
      </c>
      <c r="AQ77" s="4">
        <v>5432578045</v>
      </c>
      <c r="AR77" s="4">
        <v>34792329.3430328</v>
      </c>
      <c r="AS77" s="4">
        <v>76415567.6988381</v>
      </c>
      <c r="AT77" s="4">
        <v>419705</v>
      </c>
      <c r="AU77" s="4">
        <v>1972.7478056</v>
      </c>
      <c r="AV77" s="4">
        <v>4431.5766215499998</v>
      </c>
      <c r="AW77" s="4">
        <v>485578908</v>
      </c>
      <c r="AX77" s="4">
        <v>274586799</v>
      </c>
      <c r="AY77" s="4">
        <v>25542531</v>
      </c>
      <c r="AZ77" s="4">
        <v>25542531</v>
      </c>
      <c r="BA77" s="4">
        <v>45263234</v>
      </c>
      <c r="BB77" s="4">
        <v>0</v>
      </c>
      <c r="BC77" s="4"/>
      <c r="BD77" s="4">
        <v>0.80860217935908052</v>
      </c>
      <c r="BE77" s="4">
        <v>0.18861340899699328</v>
      </c>
      <c r="BF77" s="4">
        <v>6.3605872131419675E-2</v>
      </c>
      <c r="BG77" s="4">
        <v>1.5901468032854919E-2</v>
      </c>
      <c r="BH77" s="4">
        <v>1.0374998821942194</v>
      </c>
      <c r="BI77" s="4">
        <v>0.4791837344404869</v>
      </c>
      <c r="BJ77" s="4">
        <v>0</v>
      </c>
      <c r="BK77" s="4"/>
      <c r="BL77" s="3" t="s">
        <v>468</v>
      </c>
      <c r="BM77" s="4"/>
      <c r="BN77" s="4"/>
      <c r="BO77" s="4"/>
      <c r="BP77" s="4">
        <v>5.6984144074405796</v>
      </c>
      <c r="BQ77" s="4">
        <v>0.44515710187811364</v>
      </c>
      <c r="BR77" s="4">
        <v>2249.9865826103937</v>
      </c>
      <c r="BS77" s="4">
        <v>1825.6089430667523</v>
      </c>
      <c r="BT77" s="4">
        <v>970.52440355471003</v>
      </c>
      <c r="BU77" s="4">
        <v>350.14167759212251</v>
      </c>
      <c r="BV77" s="4">
        <v>1612.1807302853636</v>
      </c>
      <c r="BW77" s="4">
        <v>1262.6079946442021</v>
      </c>
    </row>
    <row r="78" spans="2:75" x14ac:dyDescent="0.3">
      <c r="B78" s="3" t="s">
        <v>59</v>
      </c>
      <c r="C78" s="4">
        <v>2020</v>
      </c>
      <c r="D78" s="3" t="s">
        <v>544</v>
      </c>
      <c r="E78" s="4">
        <v>36167</v>
      </c>
      <c r="F78" s="4">
        <v>36167</v>
      </c>
      <c r="G78" s="4" t="b">
        <v>0</v>
      </c>
      <c r="H78" s="4">
        <v>80893466</v>
      </c>
      <c r="I78" s="4">
        <v>37116850</v>
      </c>
      <c r="J78" s="4">
        <v>25154974</v>
      </c>
      <c r="K78" s="4">
        <v>13423632</v>
      </c>
      <c r="L78" s="4">
        <v>921336</v>
      </c>
      <c r="M78" s="4">
        <v>3991202</v>
      </c>
      <c r="N78" s="4">
        <v>63478632</v>
      </c>
      <c r="O78" s="4">
        <v>63366776</v>
      </c>
      <c r="P78" s="4">
        <v>10323551</v>
      </c>
      <c r="Q78" s="4">
        <v>53043225</v>
      </c>
      <c r="R78" s="4">
        <v>8870627</v>
      </c>
      <c r="S78" s="4">
        <v>17719006</v>
      </c>
      <c r="T78" s="4">
        <v>7598943</v>
      </c>
      <c r="U78" s="4">
        <v>6132341</v>
      </c>
      <c r="V78" s="4">
        <v>4281471</v>
      </c>
      <c r="W78" s="4">
        <v>2788966</v>
      </c>
      <c r="X78" s="4">
        <v>17526690</v>
      </c>
      <c r="Y78" s="4">
        <v>22095440</v>
      </c>
      <c r="Z78" s="4">
        <v>99280783</v>
      </c>
      <c r="AA78" s="4">
        <v>107977634</v>
      </c>
      <c r="AB78" s="4">
        <v>56822868</v>
      </c>
      <c r="AC78" s="4">
        <v>51154766</v>
      </c>
      <c r="AD78" s="4">
        <v>337356328</v>
      </c>
      <c r="AE78" s="4">
        <v>59865870</v>
      </c>
      <c r="AF78" s="4">
        <v>3477059</v>
      </c>
      <c r="AG78" s="4">
        <v>63342929</v>
      </c>
      <c r="AH78" s="4">
        <v>11691943</v>
      </c>
      <c r="AI78" s="4">
        <v>0</v>
      </c>
      <c r="AJ78" s="4">
        <v>779937</v>
      </c>
      <c r="AK78" s="4">
        <v>428411</v>
      </c>
      <c r="AL78" s="4">
        <v>63701429</v>
      </c>
      <c r="AM78" s="4">
        <v>15925357</v>
      </c>
      <c r="AN78" s="4">
        <v>1208348</v>
      </c>
      <c r="AO78" s="4">
        <v>14717009</v>
      </c>
      <c r="AP78" s="4">
        <v>6730042905</v>
      </c>
      <c r="AQ78" s="4">
        <v>6002921895</v>
      </c>
      <c r="AR78" s="4">
        <v>36445185</v>
      </c>
      <c r="AS78" s="4">
        <v>78262139</v>
      </c>
      <c r="AT78" s="4">
        <v>455481</v>
      </c>
      <c r="AU78" s="4">
        <v>2031</v>
      </c>
      <c r="AV78" s="4">
        <v>4607</v>
      </c>
      <c r="AW78" s="4">
        <v>506345107</v>
      </c>
      <c r="AX78" s="4">
        <v>285705342</v>
      </c>
      <c r="AY78" s="4">
        <v>22095440</v>
      </c>
      <c r="AZ78" s="4">
        <v>23818985.5</v>
      </c>
      <c r="BA78" s="4">
        <v>50399399</v>
      </c>
      <c r="BB78" s="4">
        <v>0</v>
      </c>
      <c r="BC78" s="4"/>
      <c r="BD78" s="4">
        <v>0.78471890424376178</v>
      </c>
      <c r="BE78" s="4">
        <v>0.21666385267754507</v>
      </c>
      <c r="BF78" s="4">
        <v>7.5875724481404089E-2</v>
      </c>
      <c r="BG78" s="4">
        <v>1.8968930822572286E-2</v>
      </c>
      <c r="BH78" s="4">
        <v>1.1941756746502499</v>
      </c>
      <c r="BI78" s="4">
        <v>0.48391674957931613</v>
      </c>
      <c r="BJ78" s="4">
        <v>0</v>
      </c>
      <c r="BK78" s="4"/>
      <c r="BL78" s="3" t="s">
        <v>468</v>
      </c>
      <c r="BM78" s="4"/>
      <c r="BN78" s="4"/>
      <c r="BO78" s="4"/>
      <c r="BP78" s="4">
        <v>5.4152975715687512</v>
      </c>
      <c r="BQ78" s="4">
        <v>0.44085087909702625</v>
      </c>
      <c r="BR78" s="4">
        <v>2236.665081427821</v>
      </c>
      <c r="BS78" s="4">
        <v>1752.0606077363343</v>
      </c>
      <c r="BT78" s="4">
        <v>1007.6916802610115</v>
      </c>
      <c r="BU78" s="4">
        <v>323.27655044653966</v>
      </c>
      <c r="BV78" s="4">
        <v>1751.4012497580668</v>
      </c>
      <c r="BW78" s="4">
        <v>1393.5189260928471</v>
      </c>
    </row>
    <row r="79" spans="2:75" x14ac:dyDescent="0.3">
      <c r="B79" s="3" t="s">
        <v>59</v>
      </c>
      <c r="C79" s="4">
        <v>2021</v>
      </c>
      <c r="D79" s="3" t="s">
        <v>545</v>
      </c>
      <c r="E79" s="4">
        <v>36623</v>
      </c>
      <c r="F79" s="4">
        <v>36623</v>
      </c>
      <c r="G79" s="4" t="b">
        <v>0</v>
      </c>
      <c r="H79" s="4">
        <v>78724805</v>
      </c>
      <c r="I79" s="4">
        <v>38595055</v>
      </c>
      <c r="J79" s="4">
        <v>28133556</v>
      </c>
      <c r="K79" s="4">
        <v>3586616</v>
      </c>
      <c r="L79" s="4">
        <v>1177820</v>
      </c>
      <c r="M79" s="4">
        <v>6217350</v>
      </c>
      <c r="N79" s="4">
        <v>68920839</v>
      </c>
      <c r="O79" s="4">
        <v>67766160</v>
      </c>
      <c r="P79" s="4">
        <v>11013762</v>
      </c>
      <c r="Q79" s="4">
        <v>56752398</v>
      </c>
      <c r="R79" s="4">
        <v>8846123</v>
      </c>
      <c r="S79" s="4">
        <v>18276907</v>
      </c>
      <c r="T79" s="4">
        <v>5997194</v>
      </c>
      <c r="U79" s="4">
        <v>7091549</v>
      </c>
      <c r="V79" s="4">
        <v>4756253</v>
      </c>
      <c r="W79" s="4">
        <v>3469240</v>
      </c>
      <c r="X79" s="4">
        <v>10958645</v>
      </c>
      <c r="Y79" s="4">
        <v>16931605</v>
      </c>
      <c r="Z79" s="4">
        <v>106981305</v>
      </c>
      <c r="AA79" s="4">
        <v>113352086</v>
      </c>
      <c r="AB79" s="4">
        <v>55820140</v>
      </c>
      <c r="AC79" s="4">
        <v>57531946</v>
      </c>
      <c r="AD79" s="4">
        <v>348314974</v>
      </c>
      <c r="AE79" s="4">
        <v>66040930</v>
      </c>
      <c r="AF79" s="4">
        <v>2752286</v>
      </c>
      <c r="AG79" s="4">
        <v>68793216</v>
      </c>
      <c r="AH79" s="4">
        <v>10746957</v>
      </c>
      <c r="AI79" s="4">
        <v>-56433</v>
      </c>
      <c r="AJ79" s="4">
        <v>782314</v>
      </c>
      <c r="AK79" s="4">
        <v>412844</v>
      </c>
      <c r="AL79" s="4">
        <v>69213280</v>
      </c>
      <c r="AM79" s="4">
        <v>17303320</v>
      </c>
      <c r="AN79" s="4">
        <v>1195158</v>
      </c>
      <c r="AO79" s="4">
        <v>16108162</v>
      </c>
      <c r="AP79" s="4">
        <v>7191535157</v>
      </c>
      <c r="AQ79" s="4">
        <v>6467252099</v>
      </c>
      <c r="AR79" s="4">
        <v>36341415</v>
      </c>
      <c r="AS79" s="4">
        <v>81646463</v>
      </c>
      <c r="AT79" s="4">
        <v>483444</v>
      </c>
      <c r="AU79" s="4">
        <v>2000</v>
      </c>
      <c r="AV79" s="4">
        <v>4668</v>
      </c>
      <c r="AW79" s="4">
        <v>520935303</v>
      </c>
      <c r="AX79" s="4">
        <v>290325148</v>
      </c>
      <c r="AY79" s="4">
        <v>16931605</v>
      </c>
      <c r="AZ79" s="4">
        <v>21523192</v>
      </c>
      <c r="BA79" s="4">
        <v>34727482</v>
      </c>
      <c r="BB79" s="4">
        <v>0</v>
      </c>
      <c r="BC79" s="4"/>
      <c r="BD79" s="4">
        <v>0.87546535046990592</v>
      </c>
      <c r="BE79" s="4">
        <v>0.13920193260561267</v>
      </c>
      <c r="BF79" s="4">
        <v>6.9071022208454791E-2</v>
      </c>
      <c r="BG79" s="4">
        <v>1.7267755552113698E-2</v>
      </c>
      <c r="BH79" s="4">
        <v>1.2121640393063216</v>
      </c>
      <c r="BI79" s="4">
        <v>0.4743036722973652</v>
      </c>
      <c r="BJ79" s="4">
        <v>0</v>
      </c>
      <c r="BK79" s="4"/>
      <c r="BL79" s="3" t="s">
        <v>468</v>
      </c>
      <c r="BM79" s="4"/>
      <c r="BN79" s="4"/>
      <c r="BO79" s="4"/>
      <c r="BP79" s="4">
        <v>5.053359846906468</v>
      </c>
      <c r="BQ79" s="4">
        <v>0.42844901456726647</v>
      </c>
      <c r="BR79" s="4">
        <v>2149.6001146820304</v>
      </c>
      <c r="BS79" s="4">
        <v>1850.3716243890451</v>
      </c>
      <c r="BT79" s="4">
        <v>992.31125249160368</v>
      </c>
      <c r="BU79" s="4">
        <v>293.44829751795322</v>
      </c>
      <c r="BV79" s="4">
        <v>1878.4156404445293</v>
      </c>
      <c r="BW79" s="4">
        <v>948.24241596810748</v>
      </c>
    </row>
    <row r="80" spans="2:75" x14ac:dyDescent="0.3">
      <c r="B80" s="3" t="s">
        <v>59</v>
      </c>
      <c r="C80" s="4">
        <v>2022</v>
      </c>
      <c r="D80" s="3" t="s">
        <v>546</v>
      </c>
      <c r="E80" s="4">
        <v>37185</v>
      </c>
      <c r="F80" s="4">
        <v>37185</v>
      </c>
      <c r="G80" s="4" t="b">
        <v>0</v>
      </c>
      <c r="H80" s="4">
        <v>84004139</v>
      </c>
      <c r="I80" s="4">
        <v>40595645</v>
      </c>
      <c r="J80" s="4">
        <v>29278304</v>
      </c>
      <c r="K80" s="4">
        <v>9378944</v>
      </c>
      <c r="L80" s="4">
        <v>2669532</v>
      </c>
      <c r="M80" s="4">
        <v>1286692</v>
      </c>
      <c r="N80" s="4">
        <v>73338503</v>
      </c>
      <c r="O80" s="4">
        <v>75782043</v>
      </c>
      <c r="P80" s="4">
        <v>11368854</v>
      </c>
      <c r="Q80" s="4">
        <v>64413189</v>
      </c>
      <c r="R80" s="4">
        <v>15063692</v>
      </c>
      <c r="S80" s="4">
        <v>17617759</v>
      </c>
      <c r="T80" s="4">
        <v>6496778</v>
      </c>
      <c r="U80" s="4">
        <v>7562375</v>
      </c>
      <c r="V80" s="4">
        <v>4655255</v>
      </c>
      <c r="W80" s="4">
        <v>3478476</v>
      </c>
      <c r="X80" s="4">
        <v>8222096</v>
      </c>
      <c r="Y80" s="4">
        <v>14070986</v>
      </c>
      <c r="Z80" s="4">
        <v>110720934</v>
      </c>
      <c r="AA80" s="4">
        <v>119313172</v>
      </c>
      <c r="AB80" s="4">
        <v>56209450</v>
      </c>
      <c r="AC80" s="4">
        <v>63103722</v>
      </c>
      <c r="AD80" s="4">
        <v>356537069</v>
      </c>
      <c r="AE80" s="4">
        <v>70255913</v>
      </c>
      <c r="AF80" s="4">
        <v>3227105</v>
      </c>
      <c r="AG80" s="4">
        <v>73483018</v>
      </c>
      <c r="AH80" s="4">
        <v>9812720</v>
      </c>
      <c r="AI80" s="4">
        <v>0</v>
      </c>
      <c r="AJ80" s="4">
        <v>784367</v>
      </c>
      <c r="AK80" s="4">
        <v>403071</v>
      </c>
      <c r="AL80" s="4">
        <v>73905034</v>
      </c>
      <c r="AM80" s="4">
        <v>18476259</v>
      </c>
      <c r="AN80" s="4">
        <v>1187438</v>
      </c>
      <c r="AO80" s="4">
        <v>17288821</v>
      </c>
      <c r="AP80" s="4">
        <v>9505244578</v>
      </c>
      <c r="AQ80" s="4">
        <v>8646880744</v>
      </c>
      <c r="AR80" s="4">
        <v>38036573</v>
      </c>
      <c r="AS80" s="4">
        <v>84909817</v>
      </c>
      <c r="AT80" s="4">
        <v>644357</v>
      </c>
      <c r="AU80" s="4">
        <v>2105</v>
      </c>
      <c r="AV80" s="4">
        <v>4870</v>
      </c>
      <c r="AW80" s="4">
        <v>534184045</v>
      </c>
      <c r="AX80" s="4">
        <v>292866771</v>
      </c>
      <c r="AY80" s="4">
        <v>14070986</v>
      </c>
      <c r="AZ80" s="4">
        <v>17699343.666666668</v>
      </c>
      <c r="BA80" s="4">
        <v>41604629</v>
      </c>
      <c r="BB80" s="4">
        <v>0</v>
      </c>
      <c r="BC80" s="4"/>
      <c r="BD80" s="4">
        <v>0.87303439893598578</v>
      </c>
      <c r="BE80" s="4">
        <v>9.7877272452015732E-2</v>
      </c>
      <c r="BF80" s="4">
        <v>6.4268313190457005E-2</v>
      </c>
      <c r="BG80" s="4">
        <v>1.6067078732417604E-2</v>
      </c>
      <c r="BH80" s="4">
        <v>1.1408070170225542</v>
      </c>
      <c r="BI80" s="4">
        <v>0.48990531508527346</v>
      </c>
      <c r="BJ80" s="4">
        <v>0</v>
      </c>
      <c r="BK80" s="4"/>
      <c r="BL80" s="3" t="s">
        <v>468</v>
      </c>
      <c r="BM80" s="4"/>
      <c r="BN80" s="4"/>
      <c r="BO80" s="4"/>
      <c r="BP80" s="4">
        <v>4.0016406403719573</v>
      </c>
      <c r="BQ80" s="4">
        <v>0.43223819301848049</v>
      </c>
      <c r="BR80" s="4">
        <v>2259.0867016269999</v>
      </c>
      <c r="BS80" s="4">
        <v>2037.9734570391288</v>
      </c>
      <c r="BT80" s="4">
        <v>1022.9009815785935</v>
      </c>
      <c r="BU80" s="4">
        <v>263.88920263547129</v>
      </c>
      <c r="BV80" s="4">
        <v>1976.1467796154363</v>
      </c>
      <c r="BW80" s="4">
        <v>1118.8551566491865</v>
      </c>
    </row>
    <row r="81" spans="2:75" x14ac:dyDescent="0.3">
      <c r="B81" s="3" t="s">
        <v>59</v>
      </c>
      <c r="C81" s="4">
        <v>2023</v>
      </c>
      <c r="D81" s="3" t="s">
        <v>547</v>
      </c>
      <c r="E81" s="4">
        <v>38658</v>
      </c>
      <c r="F81" s="4">
        <v>38658</v>
      </c>
      <c r="G81" s="4" t="b">
        <v>0</v>
      </c>
      <c r="H81" s="4">
        <v>100556715</v>
      </c>
      <c r="I81" s="4">
        <v>45235399</v>
      </c>
      <c r="J81" s="4">
        <v>31157067</v>
      </c>
      <c r="K81" s="4">
        <v>13982384</v>
      </c>
      <c r="L81" s="4">
        <v>5471221</v>
      </c>
      <c r="M81" s="4">
        <v>4195613</v>
      </c>
      <c r="N81" s="4">
        <v>82378718</v>
      </c>
      <c r="O81" s="4">
        <v>81685959</v>
      </c>
      <c r="P81" s="4">
        <v>11788784</v>
      </c>
      <c r="Q81" s="4">
        <v>69897175</v>
      </c>
      <c r="R81" s="4">
        <v>12028401</v>
      </c>
      <c r="S81" s="4">
        <v>21912766</v>
      </c>
      <c r="T81" s="4">
        <v>6943050</v>
      </c>
      <c r="U81" s="4">
        <v>8502437</v>
      </c>
      <c r="V81" s="4">
        <v>5043440</v>
      </c>
      <c r="W81" s="4">
        <v>4572185</v>
      </c>
      <c r="X81" s="4">
        <v>18870756</v>
      </c>
      <c r="Y81" s="4">
        <v>19578789</v>
      </c>
      <c r="Z81" s="4">
        <v>127713587</v>
      </c>
      <c r="AA81" s="4">
        <v>134800307</v>
      </c>
      <c r="AB81" s="4">
        <v>69345422</v>
      </c>
      <c r="AC81" s="4">
        <v>65454885</v>
      </c>
      <c r="AD81" s="4">
        <v>371585474</v>
      </c>
      <c r="AE81" s="4">
        <v>81031014</v>
      </c>
      <c r="AF81" s="4">
        <v>3161690</v>
      </c>
      <c r="AG81" s="4">
        <v>84192704</v>
      </c>
      <c r="AH81" s="4">
        <v>8859654</v>
      </c>
      <c r="AI81" s="4">
        <v>0</v>
      </c>
      <c r="AJ81" s="4">
        <v>784367</v>
      </c>
      <c r="AK81" s="4">
        <v>400494</v>
      </c>
      <c r="AL81" s="4">
        <v>82835923</v>
      </c>
      <c r="AM81" s="4">
        <v>20708981</v>
      </c>
      <c r="AN81" s="4">
        <v>1184861</v>
      </c>
      <c r="AO81" s="4">
        <v>19524120</v>
      </c>
      <c r="AP81" s="4">
        <v>10690050060</v>
      </c>
      <c r="AQ81" s="4">
        <v>9745168830</v>
      </c>
      <c r="AR81" s="4">
        <v>42290835</v>
      </c>
      <c r="AS81" s="4">
        <v>92588583</v>
      </c>
      <c r="AT81" s="4">
        <v>715714</v>
      </c>
      <c r="AU81" s="4">
        <v>2306</v>
      </c>
      <c r="AV81" s="4">
        <v>5251</v>
      </c>
      <c r="AW81" s="4">
        <v>561320683</v>
      </c>
      <c r="AX81" s="4">
        <v>305478712</v>
      </c>
      <c r="AY81" s="4">
        <v>19578789</v>
      </c>
      <c r="AZ81" s="4">
        <v>16860460</v>
      </c>
      <c r="BA81" s="4">
        <v>1494710163</v>
      </c>
      <c r="BB81" s="4">
        <v>0</v>
      </c>
      <c r="BC81" s="4">
        <v>0</v>
      </c>
      <c r="BD81" s="4">
        <v>0.81922642361576747</v>
      </c>
      <c r="BE81" s="4">
        <v>0.18766281297076978</v>
      </c>
      <c r="BF81" s="4">
        <v>5.7214838335116536E-2</v>
      </c>
      <c r="BG81" s="4">
        <v>1.4303709756454334E-2</v>
      </c>
      <c r="BH81" s="4">
        <v>1.2045222714651915</v>
      </c>
      <c r="BI81" s="4">
        <v>0.49203641618390387</v>
      </c>
      <c r="BJ81" s="4">
        <v>2.7950987980895348</v>
      </c>
      <c r="BK81" s="4">
        <v>0</v>
      </c>
      <c r="BL81" s="3" t="s">
        <v>515</v>
      </c>
      <c r="BM81" s="4">
        <v>32950815.989337139</v>
      </c>
      <c r="BN81" s="4">
        <v>0.51168565917930631</v>
      </c>
      <c r="BO81" s="4">
        <v>16090355.989337139</v>
      </c>
      <c r="BP81" s="4">
        <v>3.9560932608018113</v>
      </c>
      <c r="BQ81" s="4">
        <v>0.43915444677204341</v>
      </c>
      <c r="BR81" s="4">
        <v>2601.1877231103522</v>
      </c>
      <c r="BS81" s="4">
        <v>2113.0415179264319</v>
      </c>
      <c r="BT81" s="4">
        <v>1093.9736923793264</v>
      </c>
      <c r="BU81" s="4">
        <v>229.18035076827564</v>
      </c>
      <c r="BV81" s="4">
        <v>2177.8856640281442</v>
      </c>
      <c r="BW81" s="4">
        <v>38664.963603911223</v>
      </c>
    </row>
    <row r="82" spans="2:75" x14ac:dyDescent="0.3">
      <c r="B82" s="3" t="s">
        <v>59</v>
      </c>
      <c r="C82" s="4">
        <v>2024</v>
      </c>
      <c r="D82" s="3" t="s">
        <v>548</v>
      </c>
      <c r="E82" s="4">
        <v>38658</v>
      </c>
      <c r="F82" s="4">
        <v>38658</v>
      </c>
      <c r="G82" s="4" t="b">
        <v>0</v>
      </c>
      <c r="H82" s="4">
        <v>101459015</v>
      </c>
      <c r="I82" s="4">
        <v>46883156</v>
      </c>
      <c r="J82" s="4">
        <v>34671347</v>
      </c>
      <c r="K82" s="4">
        <v>7322159</v>
      </c>
      <c r="L82" s="4">
        <v>5688076</v>
      </c>
      <c r="M82" s="4">
        <v>5435737</v>
      </c>
      <c r="N82" s="4">
        <v>88701119</v>
      </c>
      <c r="O82" s="4">
        <v>84988793</v>
      </c>
      <c r="P82" s="4">
        <v>12264275</v>
      </c>
      <c r="Q82" s="4">
        <v>72724518</v>
      </c>
      <c r="R82" s="4">
        <v>11238715</v>
      </c>
      <c r="S82" s="4">
        <v>23308160</v>
      </c>
      <c r="T82" s="4">
        <v>6379351</v>
      </c>
      <c r="U82" s="4">
        <v>9368516</v>
      </c>
      <c r="V82" s="4">
        <v>5401161</v>
      </c>
      <c r="W82" s="4">
        <v>4000236</v>
      </c>
      <c r="X82" s="4">
        <v>16470222</v>
      </c>
      <c r="Y82" s="4">
        <v>29294658</v>
      </c>
      <c r="Z82" s="4">
        <v>135389078</v>
      </c>
      <c r="AA82" s="4">
        <v>142442136</v>
      </c>
      <c r="AB82" s="4">
        <v>77181618</v>
      </c>
      <c r="AC82" s="4">
        <v>65260518</v>
      </c>
      <c r="AD82" s="4">
        <v>388055696</v>
      </c>
      <c r="AE82" s="4">
        <v>76472143</v>
      </c>
      <c r="AF82" s="4">
        <v>3203012</v>
      </c>
      <c r="AG82" s="4">
        <v>79675155</v>
      </c>
      <c r="AH82" s="4">
        <v>7990985</v>
      </c>
      <c r="AI82" s="4">
        <v>0</v>
      </c>
      <c r="AJ82" s="4">
        <v>715448</v>
      </c>
      <c r="AK82" s="4">
        <v>363538</v>
      </c>
      <c r="AL82" s="4">
        <v>87732062</v>
      </c>
      <c r="AM82" s="4">
        <v>21933016</v>
      </c>
      <c r="AN82" s="4">
        <v>1078986</v>
      </c>
      <c r="AO82" s="4">
        <v>20854030</v>
      </c>
      <c r="AP82" s="4">
        <v>10870710297</v>
      </c>
      <c r="AQ82" s="4">
        <v>9864319373</v>
      </c>
      <c r="AR82" s="4">
        <v>44547070</v>
      </c>
      <c r="AS82" s="4">
        <v>103910174</v>
      </c>
      <c r="AT82" s="4">
        <v>714553</v>
      </c>
      <c r="AU82" s="4">
        <v>2404</v>
      </c>
      <c r="AV82" s="4">
        <v>5556</v>
      </c>
      <c r="AW82" s="4">
        <v>588345756</v>
      </c>
      <c r="AX82" s="4">
        <v>322131951</v>
      </c>
      <c r="AY82" s="4">
        <v>29294658</v>
      </c>
      <c r="AZ82" s="4">
        <v>20981477.666666668</v>
      </c>
      <c r="BA82" s="4">
        <v>1470627666</v>
      </c>
      <c r="BB82" s="4">
        <v>273893835</v>
      </c>
      <c r="BC82" s="4">
        <v>0</v>
      </c>
      <c r="BD82" s="4">
        <v>0.87425566865595927</v>
      </c>
      <c r="BE82" s="4">
        <v>0.16233374629154443</v>
      </c>
      <c r="BF82" s="4">
        <v>4.9194602329200872E-2</v>
      </c>
      <c r="BG82" s="4">
        <v>1.2298650862668657E-2</v>
      </c>
      <c r="BH82" s="4">
        <v>1.0955748788874751</v>
      </c>
      <c r="BI82" s="4">
        <v>0.49885389202216829</v>
      </c>
      <c r="BJ82" s="4">
        <v>2.6532942935256583</v>
      </c>
      <c r="BK82" s="4">
        <v>0.1934370346934334</v>
      </c>
      <c r="BL82" s="3" t="s">
        <v>515</v>
      </c>
      <c r="BM82" s="4">
        <v>32540730.871729393</v>
      </c>
      <c r="BN82" s="4">
        <v>0.64477585796620418</v>
      </c>
      <c r="BO82" s="4">
        <v>11559253.205062725</v>
      </c>
      <c r="BP82" s="4">
        <v>4.0978987373339981</v>
      </c>
      <c r="BQ82" s="4">
        <v>0.43268538516918648</v>
      </c>
      <c r="BR82" s="4">
        <v>2624.5282994464278</v>
      </c>
      <c r="BS82" s="4">
        <v>2198.4787883491126</v>
      </c>
      <c r="BT82" s="4">
        <v>1152.3376791349785</v>
      </c>
      <c r="BU82" s="4">
        <v>206.7097366651146</v>
      </c>
      <c r="BV82" s="4">
        <v>2061.0263076206734</v>
      </c>
      <c r="BW82" s="4">
        <v>38042.000776036009</v>
      </c>
    </row>
    <row r="83" spans="2:75" x14ac:dyDescent="0.3">
      <c r="B83" s="3" t="s">
        <v>63</v>
      </c>
      <c r="C83" s="4">
        <v>2019</v>
      </c>
      <c r="D83" s="3" t="s">
        <v>549</v>
      </c>
      <c r="E83" s="4">
        <v>723</v>
      </c>
      <c r="F83" s="4">
        <v>723</v>
      </c>
      <c r="G83" s="4" t="b">
        <v>0</v>
      </c>
      <c r="H83" s="4">
        <v>2565688</v>
      </c>
      <c r="I83" s="4">
        <v>1075618</v>
      </c>
      <c r="J83" s="4">
        <v>360096</v>
      </c>
      <c r="K83" s="4">
        <v>1055772</v>
      </c>
      <c r="L83" s="4">
        <v>19546</v>
      </c>
      <c r="M83" s="4">
        <v>40184</v>
      </c>
      <c r="N83" s="4">
        <v>1469732</v>
      </c>
      <c r="O83" s="4">
        <v>3149535</v>
      </c>
      <c r="P83" s="4">
        <v>1114659</v>
      </c>
      <c r="Q83" s="4">
        <v>2034876</v>
      </c>
      <c r="R83" s="4">
        <v>443526</v>
      </c>
      <c r="S83" s="4">
        <v>205657</v>
      </c>
      <c r="T83" s="4">
        <v>352062</v>
      </c>
      <c r="U83" s="4">
        <v>432388</v>
      </c>
      <c r="V83" s="4">
        <v>204945</v>
      </c>
      <c r="W83" s="4">
        <v>155892</v>
      </c>
      <c r="X83" s="4">
        <v>-583847</v>
      </c>
      <c r="Y83" s="4">
        <v>233804</v>
      </c>
      <c r="Z83" s="4">
        <v>1211982</v>
      </c>
      <c r="AA83" s="4">
        <v>1637131</v>
      </c>
      <c r="AB83" s="4">
        <v>2805268</v>
      </c>
      <c r="AC83" s="4">
        <v>-1168137</v>
      </c>
      <c r="AD83" s="4">
        <v>31694335</v>
      </c>
      <c r="AE83" s="4">
        <v>915533</v>
      </c>
      <c r="AF83" s="4">
        <v>145828</v>
      </c>
      <c r="AG83" s="4">
        <v>1061361</v>
      </c>
      <c r="AH83" s="4">
        <v>2200804</v>
      </c>
      <c r="AI83" s="4">
        <v>0</v>
      </c>
      <c r="AJ83" s="4">
        <v>83509</v>
      </c>
      <c r="AK83" s="4">
        <v>67331</v>
      </c>
      <c r="AL83" s="4">
        <v>1801327</v>
      </c>
      <c r="AM83" s="4">
        <v>450332</v>
      </c>
      <c r="AN83" s="4">
        <v>150840</v>
      </c>
      <c r="AO83" s="4">
        <v>299492</v>
      </c>
      <c r="AP83" s="4">
        <v>134088484</v>
      </c>
      <c r="AQ83" s="4">
        <v>123351700</v>
      </c>
      <c r="AR83" s="4">
        <v>559685.38811199996</v>
      </c>
      <c r="AS83" s="4">
        <v>1742019.5189038599</v>
      </c>
      <c r="AT83" s="4">
        <v>220022</v>
      </c>
      <c r="AU83" s="4">
        <v>779.53794600000003</v>
      </c>
      <c r="AV83" s="4">
        <v>2170.5181374600002</v>
      </c>
      <c r="AW83" s="4">
        <v>48310836</v>
      </c>
      <c r="AX83" s="4">
        <v>32833779</v>
      </c>
      <c r="AY83" s="4">
        <v>233804</v>
      </c>
      <c r="AZ83" s="4">
        <v>233804</v>
      </c>
      <c r="BA83" s="4">
        <v>939367</v>
      </c>
      <c r="BB83" s="4">
        <v>0</v>
      </c>
      <c r="BC83" s="4"/>
      <c r="BD83" s="4">
        <v>0.57284128077926855</v>
      </c>
      <c r="BE83" s="4">
        <v>-0.22755962533246443</v>
      </c>
      <c r="BF83" s="4">
        <v>0.33495287920911682</v>
      </c>
      <c r="BG83" s="4">
        <v>8.3738266289241206E-2</v>
      </c>
      <c r="BH83" s="4">
        <v>0.52158509904289008</v>
      </c>
      <c r="BI83" s="4">
        <v>0.32671684722295607</v>
      </c>
      <c r="BJ83" s="4">
        <v>0</v>
      </c>
      <c r="BK83" s="4"/>
      <c r="BL83" s="3" t="s">
        <v>468</v>
      </c>
      <c r="BM83" s="4"/>
      <c r="BN83" s="4"/>
      <c r="BO83" s="4"/>
      <c r="BP83" s="4">
        <v>4.1740004168590641</v>
      </c>
      <c r="BQ83" s="4">
        <v>0.35914832156723497</v>
      </c>
      <c r="BR83" s="4">
        <v>3548.6694329183956</v>
      </c>
      <c r="BS83" s="4">
        <v>4356.2033195020749</v>
      </c>
      <c r="BT83" s="4">
        <v>774.11533625449511</v>
      </c>
      <c r="BU83" s="4">
        <v>3043.9889349930845</v>
      </c>
      <c r="BV83" s="4">
        <v>1467.9958506224066</v>
      </c>
      <c r="BW83" s="4">
        <v>1299.2627939142462</v>
      </c>
    </row>
    <row r="84" spans="2:75" x14ac:dyDescent="0.3">
      <c r="B84" s="3" t="s">
        <v>63</v>
      </c>
      <c r="C84" s="4">
        <v>2020</v>
      </c>
      <c r="D84" s="3" t="s">
        <v>550</v>
      </c>
      <c r="E84" s="4">
        <v>733</v>
      </c>
      <c r="F84" s="4">
        <v>733</v>
      </c>
      <c r="G84" s="4" t="b">
        <v>0</v>
      </c>
      <c r="H84" s="4">
        <v>3330307</v>
      </c>
      <c r="I84" s="4">
        <v>1150017</v>
      </c>
      <c r="J84" s="4">
        <v>332809</v>
      </c>
      <c r="K84" s="4">
        <v>1738861</v>
      </c>
      <c r="L84" s="4">
        <v>9887</v>
      </c>
      <c r="M84" s="4">
        <v>73230</v>
      </c>
      <c r="N84" s="4">
        <v>1518216</v>
      </c>
      <c r="O84" s="4">
        <v>2963260</v>
      </c>
      <c r="P84" s="4">
        <v>1085633</v>
      </c>
      <c r="Q84" s="4">
        <v>1877627</v>
      </c>
      <c r="R84" s="4">
        <v>360037</v>
      </c>
      <c r="S84" s="4">
        <v>167140</v>
      </c>
      <c r="T84" s="4">
        <v>358334</v>
      </c>
      <c r="U84" s="4">
        <v>375313</v>
      </c>
      <c r="V84" s="4">
        <v>215814</v>
      </c>
      <c r="W84" s="4">
        <v>140827</v>
      </c>
      <c r="X84" s="4">
        <v>367047</v>
      </c>
      <c r="Y84" s="4">
        <v>912778</v>
      </c>
      <c r="Z84" s="4">
        <v>2770260</v>
      </c>
      <c r="AA84" s="4">
        <v>3194609</v>
      </c>
      <c r="AB84" s="4">
        <v>3819774</v>
      </c>
      <c r="AC84" s="4">
        <v>-625165</v>
      </c>
      <c r="AD84" s="4">
        <v>32061380</v>
      </c>
      <c r="AE84" s="4">
        <v>1265081</v>
      </c>
      <c r="AF84" s="4">
        <v>244600</v>
      </c>
      <c r="AG84" s="4">
        <v>1509681</v>
      </c>
      <c r="AH84" s="4">
        <v>2109224</v>
      </c>
      <c r="AI84" s="4">
        <v>0</v>
      </c>
      <c r="AJ84" s="4">
        <v>85009</v>
      </c>
      <c r="AK84" s="4">
        <v>67605</v>
      </c>
      <c r="AL84" s="4">
        <v>1863518</v>
      </c>
      <c r="AM84" s="4">
        <v>465880</v>
      </c>
      <c r="AN84" s="4">
        <v>152614</v>
      </c>
      <c r="AO84" s="4">
        <v>313266</v>
      </c>
      <c r="AP84" s="4">
        <v>144374724</v>
      </c>
      <c r="AQ84" s="4">
        <v>129420300</v>
      </c>
      <c r="AR84" s="4">
        <v>607948</v>
      </c>
      <c r="AS84" s="4">
        <v>1884987</v>
      </c>
      <c r="AT84" s="4">
        <v>230647</v>
      </c>
      <c r="AU84" s="4">
        <v>801</v>
      </c>
      <c r="AV84" s="4">
        <v>2767</v>
      </c>
      <c r="AW84" s="4">
        <v>49223614</v>
      </c>
      <c r="AX84" s="4">
        <v>32660924</v>
      </c>
      <c r="AY84" s="4">
        <v>912778</v>
      </c>
      <c r="AZ84" s="4">
        <v>573291</v>
      </c>
      <c r="BA84" s="4">
        <v>1170710</v>
      </c>
      <c r="BB84" s="4">
        <v>0</v>
      </c>
      <c r="BC84" s="4"/>
      <c r="BD84" s="4">
        <v>0.45587869226470712</v>
      </c>
      <c r="BE84" s="4">
        <v>0.11021416343898625</v>
      </c>
      <c r="BF84" s="4">
        <v>0.32758221001116167</v>
      </c>
      <c r="BG84" s="4">
        <v>8.1895640396282735E-2</v>
      </c>
      <c r="BH84" s="4">
        <v>0.80403669099347208</v>
      </c>
      <c r="BI84" s="4">
        <v>0.34467615110212696</v>
      </c>
      <c r="BJ84" s="4">
        <v>0</v>
      </c>
      <c r="BK84" s="4"/>
      <c r="BL84" s="3" t="s">
        <v>468</v>
      </c>
      <c r="BM84" s="4"/>
      <c r="BN84" s="4"/>
      <c r="BO84" s="4"/>
      <c r="BP84" s="4">
        <v>4.2109032880298356</v>
      </c>
      <c r="BQ84" s="4">
        <v>0.28948319479580775</v>
      </c>
      <c r="BR84" s="4">
        <v>4543.3929058663025</v>
      </c>
      <c r="BS84" s="4">
        <v>4042.6466575716236</v>
      </c>
      <c r="BT84" s="4">
        <v>829.39699863574356</v>
      </c>
      <c r="BU84" s="4">
        <v>2877.5225102319237</v>
      </c>
      <c r="BV84" s="4">
        <v>2059.5920873124146</v>
      </c>
      <c r="BW84" s="4">
        <v>1597.1487039563438</v>
      </c>
    </row>
    <row r="85" spans="2:75" x14ac:dyDescent="0.3">
      <c r="B85" s="3" t="s">
        <v>63</v>
      </c>
      <c r="C85" s="4">
        <v>2021</v>
      </c>
      <c r="D85" s="3" t="s">
        <v>551</v>
      </c>
      <c r="E85" s="4">
        <v>742</v>
      </c>
      <c r="F85" s="4">
        <v>742</v>
      </c>
      <c r="G85" s="4" t="b">
        <v>0</v>
      </c>
      <c r="H85" s="4">
        <v>3666747</v>
      </c>
      <c r="I85" s="4">
        <v>1179480</v>
      </c>
      <c r="J85" s="4">
        <v>347686</v>
      </c>
      <c r="K85" s="4">
        <v>1966699</v>
      </c>
      <c r="L85" s="4">
        <v>4312</v>
      </c>
      <c r="M85" s="4">
        <v>165032</v>
      </c>
      <c r="N85" s="4">
        <v>1535016</v>
      </c>
      <c r="O85" s="4">
        <v>2874426</v>
      </c>
      <c r="P85" s="4">
        <v>1090211</v>
      </c>
      <c r="Q85" s="4">
        <v>1784215</v>
      </c>
      <c r="R85" s="4">
        <v>350104</v>
      </c>
      <c r="S85" s="4">
        <v>192936</v>
      </c>
      <c r="T85" s="4">
        <v>256321</v>
      </c>
      <c r="U85" s="4">
        <v>411298</v>
      </c>
      <c r="V85" s="4">
        <v>226527</v>
      </c>
      <c r="W85" s="4">
        <v>143177</v>
      </c>
      <c r="X85" s="4">
        <v>792321</v>
      </c>
      <c r="Y85" s="4">
        <v>1567721</v>
      </c>
      <c r="Z85" s="4">
        <v>3435420</v>
      </c>
      <c r="AA85" s="4">
        <v>3785990</v>
      </c>
      <c r="AB85" s="4">
        <v>4091055</v>
      </c>
      <c r="AC85" s="4">
        <v>-305065</v>
      </c>
      <c r="AD85" s="4">
        <v>32855540</v>
      </c>
      <c r="AE85" s="4">
        <v>2135378</v>
      </c>
      <c r="AF85" s="4">
        <v>303181</v>
      </c>
      <c r="AG85" s="4">
        <v>2438559</v>
      </c>
      <c r="AH85" s="4">
        <v>2719990</v>
      </c>
      <c r="AI85" s="4">
        <v>700000</v>
      </c>
      <c r="AJ85" s="4">
        <v>80871</v>
      </c>
      <c r="AK85" s="4">
        <v>63522</v>
      </c>
      <c r="AL85" s="4">
        <v>1865684</v>
      </c>
      <c r="AM85" s="4">
        <v>466421</v>
      </c>
      <c r="AN85" s="4">
        <v>144393</v>
      </c>
      <c r="AO85" s="4">
        <v>322028</v>
      </c>
      <c r="AP85" s="4">
        <v>156290176</v>
      </c>
      <c r="AQ85" s="4">
        <v>141295487</v>
      </c>
      <c r="AR85" s="4">
        <v>645663</v>
      </c>
      <c r="AS85" s="4">
        <v>2021620</v>
      </c>
      <c r="AT85" s="4">
        <v>257538</v>
      </c>
      <c r="AU85" s="4">
        <v>888</v>
      </c>
      <c r="AV85" s="4">
        <v>2870</v>
      </c>
      <c r="AW85" s="4">
        <v>50786022</v>
      </c>
      <c r="AX85" s="4">
        <v>33136971</v>
      </c>
      <c r="AY85" s="4">
        <v>1567721</v>
      </c>
      <c r="AZ85" s="4">
        <v>904767.66666666663</v>
      </c>
      <c r="BA85" s="4">
        <v>33136971</v>
      </c>
      <c r="BB85" s="4">
        <v>1128000</v>
      </c>
      <c r="BC85" s="4">
        <v>0</v>
      </c>
      <c r="BD85" s="4">
        <v>0.41863155543592179</v>
      </c>
      <c r="BE85" s="4">
        <v>0.21608281127658929</v>
      </c>
      <c r="BF85" s="4">
        <v>0.30957654136499002</v>
      </c>
      <c r="BG85" s="4">
        <v>7.7394135341247505E-2</v>
      </c>
      <c r="BH85" s="4">
        <v>1.3667405553702889</v>
      </c>
      <c r="BI85" s="4">
        <v>0.36501660294388794</v>
      </c>
      <c r="BJ85" s="4">
        <v>0.63498339705611206</v>
      </c>
      <c r="BK85" s="4">
        <v>3.6739901754636477E-2</v>
      </c>
      <c r="BL85" s="3" t="s">
        <v>489</v>
      </c>
      <c r="BM85" s="4"/>
      <c r="BN85" s="4"/>
      <c r="BO85" s="4"/>
      <c r="BP85" s="4">
        <v>4.1311809643108983</v>
      </c>
      <c r="BQ85" s="4">
        <v>0.30940766550522647</v>
      </c>
      <c r="BR85" s="4">
        <v>4941.7075471698117</v>
      </c>
      <c r="BS85" s="4">
        <v>3873.8894878706201</v>
      </c>
      <c r="BT85" s="4">
        <v>870.1657681940701</v>
      </c>
      <c r="BU85" s="4">
        <v>3665.7547169811319</v>
      </c>
      <c r="BV85" s="4">
        <v>3286.467654986523</v>
      </c>
      <c r="BW85" s="4">
        <v>44658.990566037734</v>
      </c>
    </row>
    <row r="86" spans="2:75" x14ac:dyDescent="0.3">
      <c r="B86" s="3" t="s">
        <v>63</v>
      </c>
      <c r="C86" s="4">
        <v>2022</v>
      </c>
      <c r="D86" s="3" t="s">
        <v>552</v>
      </c>
      <c r="E86" s="4">
        <v>749</v>
      </c>
      <c r="F86" s="4">
        <v>749</v>
      </c>
      <c r="G86" s="4" t="b">
        <v>0</v>
      </c>
      <c r="H86" s="4">
        <v>3868894</v>
      </c>
      <c r="I86" s="4">
        <v>1255131</v>
      </c>
      <c r="J86" s="4">
        <v>373059</v>
      </c>
      <c r="K86" s="4">
        <v>2177445</v>
      </c>
      <c r="L86" s="4">
        <v>52038</v>
      </c>
      <c r="M86" s="4">
        <v>1578</v>
      </c>
      <c r="N86" s="4">
        <v>1689871</v>
      </c>
      <c r="O86" s="4">
        <v>3083509</v>
      </c>
      <c r="P86" s="4">
        <v>1113657</v>
      </c>
      <c r="Q86" s="4">
        <v>1969852</v>
      </c>
      <c r="R86" s="4">
        <v>434992</v>
      </c>
      <c r="S86" s="4">
        <v>179636</v>
      </c>
      <c r="T86" s="4">
        <v>294438</v>
      </c>
      <c r="U86" s="4">
        <v>504064</v>
      </c>
      <c r="V86" s="4">
        <v>245541</v>
      </c>
      <c r="W86" s="4">
        <v>153801</v>
      </c>
      <c r="X86" s="4">
        <v>785385</v>
      </c>
      <c r="Y86" s="4">
        <v>2043862</v>
      </c>
      <c r="Z86" s="4">
        <v>2911076</v>
      </c>
      <c r="AA86" s="4">
        <v>3679767</v>
      </c>
      <c r="AB86" s="4">
        <v>4129244</v>
      </c>
      <c r="AC86" s="4">
        <v>-449477</v>
      </c>
      <c r="AD86" s="4">
        <v>33640923</v>
      </c>
      <c r="AE86" s="4">
        <v>1825424</v>
      </c>
      <c r="AF86" s="4">
        <v>390113</v>
      </c>
      <c r="AG86" s="4">
        <v>2215537</v>
      </c>
      <c r="AH86" s="4">
        <v>2636806</v>
      </c>
      <c r="AI86" s="4">
        <v>0</v>
      </c>
      <c r="AJ86" s="4">
        <v>72970</v>
      </c>
      <c r="AK86" s="4">
        <v>58606</v>
      </c>
      <c r="AL86" s="4">
        <v>2095014</v>
      </c>
      <c r="AM86" s="4">
        <v>523754</v>
      </c>
      <c r="AN86" s="4">
        <v>131576</v>
      </c>
      <c r="AO86" s="4">
        <v>392178</v>
      </c>
      <c r="AP86" s="4">
        <v>194256784</v>
      </c>
      <c r="AQ86" s="4">
        <v>177219525</v>
      </c>
      <c r="AR86" s="4">
        <v>674536</v>
      </c>
      <c r="AS86" s="4">
        <v>2183883</v>
      </c>
      <c r="AT86" s="4">
        <v>331751</v>
      </c>
      <c r="AU86" s="4">
        <v>956</v>
      </c>
      <c r="AV86" s="4">
        <v>2778</v>
      </c>
      <c r="AW86" s="4">
        <v>52824901</v>
      </c>
      <c r="AX86" s="4">
        <v>34062192</v>
      </c>
      <c r="AY86" s="4">
        <v>2043862</v>
      </c>
      <c r="AZ86" s="4">
        <v>1508120.3333333333</v>
      </c>
      <c r="BA86" s="4">
        <v>21631230</v>
      </c>
      <c r="BB86" s="4">
        <v>0</v>
      </c>
      <c r="BC86" s="4">
        <v>0</v>
      </c>
      <c r="BD86" s="4">
        <v>0.43678400080229646</v>
      </c>
      <c r="BE86" s="4">
        <v>0.20299987541659192</v>
      </c>
      <c r="BF86" s="4">
        <v>0.25121717447503983</v>
      </c>
      <c r="BG86" s="4">
        <v>6.2804353574725511E-2</v>
      </c>
      <c r="BH86" s="4">
        <v>1.1247225679898794</v>
      </c>
      <c r="BI86" s="4">
        <v>0.38552088649275817</v>
      </c>
      <c r="BJ86" s="4">
        <v>0.35905781532488501</v>
      </c>
      <c r="BK86" s="4">
        <v>0</v>
      </c>
      <c r="BL86" s="3" t="s">
        <v>489</v>
      </c>
      <c r="BM86" s="4"/>
      <c r="BN86" s="4"/>
      <c r="BO86" s="4"/>
      <c r="BP86" s="4">
        <v>3.4723935304107578</v>
      </c>
      <c r="BQ86" s="4">
        <v>0.34413246940244779</v>
      </c>
      <c r="BR86" s="4">
        <v>5165.412550066756</v>
      </c>
      <c r="BS86" s="4">
        <v>4116.8344459279042</v>
      </c>
      <c r="BT86" s="4">
        <v>900.5821094793057</v>
      </c>
      <c r="BU86" s="4">
        <v>3520.4352469959945</v>
      </c>
      <c r="BV86" s="4">
        <v>2957.9933244325766</v>
      </c>
      <c r="BW86" s="4">
        <v>28880.146862483311</v>
      </c>
    </row>
    <row r="87" spans="2:75" x14ac:dyDescent="0.3">
      <c r="B87" s="3" t="s">
        <v>63</v>
      </c>
      <c r="C87" s="4">
        <v>2023</v>
      </c>
      <c r="D87" s="3" t="s">
        <v>553</v>
      </c>
      <c r="E87" s="4">
        <v>774</v>
      </c>
      <c r="F87" s="4">
        <v>774</v>
      </c>
      <c r="G87" s="4" t="b">
        <v>0</v>
      </c>
      <c r="H87" s="4">
        <v>4823339</v>
      </c>
      <c r="I87" s="4">
        <v>1332671</v>
      </c>
      <c r="J87" s="4">
        <v>856782</v>
      </c>
      <c r="K87" s="4">
        <v>2512215</v>
      </c>
      <c r="L87" s="4">
        <v>119131</v>
      </c>
      <c r="M87" s="4">
        <v>2540</v>
      </c>
      <c r="N87" s="4">
        <v>2308584</v>
      </c>
      <c r="O87" s="4">
        <v>4800876</v>
      </c>
      <c r="P87" s="4">
        <v>1190532</v>
      </c>
      <c r="Q87" s="4">
        <v>3610344</v>
      </c>
      <c r="R87" s="4">
        <v>603481</v>
      </c>
      <c r="S87" s="4">
        <v>216505</v>
      </c>
      <c r="T87" s="4">
        <v>397735</v>
      </c>
      <c r="U87" s="4">
        <v>888630</v>
      </c>
      <c r="V87" s="4">
        <v>247276</v>
      </c>
      <c r="W87" s="4">
        <v>170474</v>
      </c>
      <c r="X87" s="4">
        <v>22463</v>
      </c>
      <c r="Y87" s="4">
        <v>2048263</v>
      </c>
      <c r="Z87" s="4">
        <v>2905080</v>
      </c>
      <c r="AA87" s="4">
        <v>3562396</v>
      </c>
      <c r="AB87" s="4">
        <v>3936981</v>
      </c>
      <c r="AC87" s="4">
        <v>-374585</v>
      </c>
      <c r="AD87" s="4">
        <v>33663386</v>
      </c>
      <c r="AE87" s="4">
        <v>1805067</v>
      </c>
      <c r="AF87" s="4">
        <v>415081</v>
      </c>
      <c r="AG87" s="4">
        <v>2220148</v>
      </c>
      <c r="AH87" s="4">
        <v>2563158</v>
      </c>
      <c r="AI87" s="4">
        <v>0</v>
      </c>
      <c r="AJ87" s="4">
        <v>61144</v>
      </c>
      <c r="AK87" s="4">
        <v>81310</v>
      </c>
      <c r="AL87" s="4">
        <v>2624080</v>
      </c>
      <c r="AM87" s="4">
        <v>656020</v>
      </c>
      <c r="AN87" s="4">
        <v>142454</v>
      </c>
      <c r="AO87" s="4">
        <v>513566</v>
      </c>
      <c r="AP87" s="4">
        <v>214085952</v>
      </c>
      <c r="AQ87" s="4">
        <v>193378937</v>
      </c>
      <c r="AR87" s="4">
        <v>696459</v>
      </c>
      <c r="AS87" s="4">
        <v>2313675</v>
      </c>
      <c r="AT87" s="4">
        <v>363513</v>
      </c>
      <c r="AU87" s="4">
        <v>965</v>
      </c>
      <c r="AV87" s="4">
        <v>2829</v>
      </c>
      <c r="AW87" s="4">
        <v>53827802</v>
      </c>
      <c r="AX87" s="4">
        <v>34006396</v>
      </c>
      <c r="AY87" s="4">
        <v>2048263</v>
      </c>
      <c r="AZ87" s="4">
        <v>1886615.3333333333</v>
      </c>
      <c r="BA87" s="4">
        <v>34006396</v>
      </c>
      <c r="BB87" s="4">
        <v>0</v>
      </c>
      <c r="BC87" s="4">
        <v>0</v>
      </c>
      <c r="BD87" s="4">
        <v>0.4786277721719332</v>
      </c>
      <c r="BE87" s="4">
        <v>4.6571472583618939E-3</v>
      </c>
      <c r="BF87" s="4">
        <v>0.21714886741257888</v>
      </c>
      <c r="BG87" s="4">
        <v>5.4287216853144721E-2</v>
      </c>
      <c r="BH87" s="4">
        <v>0.61494084774193258</v>
      </c>
      <c r="BI87" s="4">
        <v>0.38378129812657535</v>
      </c>
      <c r="BJ87" s="4">
        <v>0.61621870187342465</v>
      </c>
      <c r="BK87" s="4">
        <v>0</v>
      </c>
      <c r="BL87" s="3" t="s">
        <v>489</v>
      </c>
      <c r="BM87" s="4"/>
      <c r="BN87" s="4"/>
      <c r="BO87" s="4"/>
      <c r="BP87" s="4">
        <v>3.2531746875198984</v>
      </c>
      <c r="BQ87" s="4">
        <v>0.34110993283845881</v>
      </c>
      <c r="BR87" s="4">
        <v>6231.7041343669252</v>
      </c>
      <c r="BS87" s="4">
        <v>6202.6821705426355</v>
      </c>
      <c r="BT87" s="4">
        <v>899.81782945736438</v>
      </c>
      <c r="BU87" s="4">
        <v>3311.5736434108526</v>
      </c>
      <c r="BV87" s="4">
        <v>2868.40826873385</v>
      </c>
      <c r="BW87" s="4">
        <v>43935.912144702845</v>
      </c>
    </row>
    <row r="88" spans="2:75" x14ac:dyDescent="0.3">
      <c r="B88" s="3" t="s">
        <v>63</v>
      </c>
      <c r="C88" s="4">
        <v>2024</v>
      </c>
      <c r="D88" s="3" t="s">
        <v>554</v>
      </c>
      <c r="E88" s="4">
        <v>774</v>
      </c>
      <c r="F88" s="4">
        <v>774</v>
      </c>
      <c r="G88" s="4" t="b">
        <v>0</v>
      </c>
      <c r="H88" s="4">
        <v>4202382</v>
      </c>
      <c r="I88" s="4">
        <v>1434534</v>
      </c>
      <c r="J88" s="4">
        <v>611615</v>
      </c>
      <c r="K88" s="4">
        <v>2018402</v>
      </c>
      <c r="L88" s="4">
        <v>133352</v>
      </c>
      <c r="M88" s="4">
        <v>4479</v>
      </c>
      <c r="N88" s="4">
        <v>2179501</v>
      </c>
      <c r="O88" s="4">
        <v>5395114</v>
      </c>
      <c r="P88" s="4">
        <v>1164993</v>
      </c>
      <c r="Q88" s="4">
        <v>4230121</v>
      </c>
      <c r="R88" s="4">
        <v>637464</v>
      </c>
      <c r="S88" s="4">
        <v>194408</v>
      </c>
      <c r="T88" s="4">
        <v>293235</v>
      </c>
      <c r="U88" s="4">
        <v>669980</v>
      </c>
      <c r="V88" s="4">
        <v>227607</v>
      </c>
      <c r="W88" s="4">
        <v>167130</v>
      </c>
      <c r="X88" s="4">
        <v>-1192732</v>
      </c>
      <c r="Y88" s="4">
        <v>1516529</v>
      </c>
      <c r="Z88" s="4">
        <v>3015525</v>
      </c>
      <c r="AA88" s="4">
        <v>3717334</v>
      </c>
      <c r="AB88" s="4">
        <v>3769116</v>
      </c>
      <c r="AC88" s="4">
        <v>-51782</v>
      </c>
      <c r="AD88" s="4">
        <v>32470653</v>
      </c>
      <c r="AE88" s="4">
        <v>2263356</v>
      </c>
      <c r="AF88" s="4">
        <v>464877</v>
      </c>
      <c r="AG88" s="4">
        <v>2728233</v>
      </c>
      <c r="AH88" s="4">
        <v>2737144</v>
      </c>
      <c r="AI88" s="4">
        <v>250000</v>
      </c>
      <c r="AJ88" s="4">
        <v>61144</v>
      </c>
      <c r="AK88" s="4">
        <v>81310</v>
      </c>
      <c r="AL88" s="4">
        <v>2526131</v>
      </c>
      <c r="AM88" s="4">
        <v>631533</v>
      </c>
      <c r="AN88" s="4">
        <v>142454</v>
      </c>
      <c r="AO88" s="4">
        <v>489079</v>
      </c>
      <c r="AP88" s="4">
        <v>237007395</v>
      </c>
      <c r="AQ88" s="4">
        <v>214573825</v>
      </c>
      <c r="AR88" s="4">
        <v>744500</v>
      </c>
      <c r="AS88" s="4">
        <v>2496926</v>
      </c>
      <c r="AT88" s="4">
        <v>401483</v>
      </c>
      <c r="AU88" s="4">
        <v>953</v>
      </c>
      <c r="AV88" s="4">
        <v>2942</v>
      </c>
      <c r="AW88" s="4">
        <v>53465965</v>
      </c>
      <c r="AX88" s="4">
        <v>32479566</v>
      </c>
      <c r="AY88" s="4">
        <v>1516529</v>
      </c>
      <c r="AZ88" s="4">
        <v>1869551.3333333333</v>
      </c>
      <c r="BA88" s="4">
        <v>53465965</v>
      </c>
      <c r="BB88" s="4">
        <v>20986399</v>
      </c>
      <c r="BC88" s="4">
        <v>0</v>
      </c>
      <c r="BD88" s="4">
        <v>0.51863466957549309</v>
      </c>
      <c r="BE88" s="4">
        <v>-0.28382284142660041</v>
      </c>
      <c r="BF88" s="4">
        <v>0.22556857678062744</v>
      </c>
      <c r="BG88" s="4">
        <v>5.6392166518680148E-2</v>
      </c>
      <c r="BH88" s="4">
        <v>0.64495389138986803</v>
      </c>
      <c r="BI88" s="4">
        <v>0.40564439598985247</v>
      </c>
      <c r="BJ88" s="4">
        <v>1</v>
      </c>
      <c r="BK88" s="4">
        <v>0.40564439598985247</v>
      </c>
      <c r="BL88" s="3" t="s">
        <v>515</v>
      </c>
      <c r="BM88" s="4">
        <v>1164993</v>
      </c>
      <c r="BN88" s="4">
        <v>1.6047747354132886</v>
      </c>
      <c r="BO88" s="4">
        <v>0</v>
      </c>
      <c r="BP88" s="4">
        <v>3.1412521959494133</v>
      </c>
      <c r="BQ88" s="4">
        <v>0.32392929979605711</v>
      </c>
      <c r="BR88" s="4">
        <v>5429.4341085271317</v>
      </c>
      <c r="BS88" s="4">
        <v>6970.4315245478037</v>
      </c>
      <c r="BT88" s="4">
        <v>961.88630490956075</v>
      </c>
      <c r="BU88" s="4">
        <v>3536.3617571059431</v>
      </c>
      <c r="BV88" s="4">
        <v>3524.8488372093025</v>
      </c>
      <c r="BW88" s="4">
        <v>69077.474160206722</v>
      </c>
    </row>
    <row r="89" spans="2:75" x14ac:dyDescent="0.3">
      <c r="B89" s="3" t="s">
        <v>66</v>
      </c>
      <c r="C89" s="4">
        <v>2019</v>
      </c>
      <c r="D89" s="3" t="s">
        <v>555</v>
      </c>
      <c r="E89" s="4">
        <v>8625</v>
      </c>
      <c r="F89" s="4">
        <v>8625</v>
      </c>
      <c r="G89" s="4" t="b">
        <v>0</v>
      </c>
      <c r="H89" s="4">
        <v>19155388</v>
      </c>
      <c r="I89" s="4">
        <v>9945372</v>
      </c>
      <c r="J89" s="4">
        <v>4787906</v>
      </c>
      <c r="K89" s="4">
        <v>3001213</v>
      </c>
      <c r="L89" s="4">
        <v>214773</v>
      </c>
      <c r="M89" s="4">
        <v>0</v>
      </c>
      <c r="N89" s="4">
        <v>16154175</v>
      </c>
      <c r="O89" s="4">
        <v>17489117</v>
      </c>
      <c r="P89" s="4">
        <v>3546118</v>
      </c>
      <c r="Q89" s="4">
        <v>13942999</v>
      </c>
      <c r="R89" s="4">
        <v>2531079</v>
      </c>
      <c r="S89" s="4">
        <v>3192275</v>
      </c>
      <c r="T89" s="4">
        <v>2342539</v>
      </c>
      <c r="U89" s="4">
        <v>1397811</v>
      </c>
      <c r="V89" s="4">
        <v>1032255</v>
      </c>
      <c r="W89" s="4">
        <v>889484</v>
      </c>
      <c r="X89" s="4">
        <v>1666271</v>
      </c>
      <c r="Y89" s="4">
        <v>4133120</v>
      </c>
      <c r="Z89" s="4">
        <v>12655178</v>
      </c>
      <c r="AA89" s="4">
        <v>15717455</v>
      </c>
      <c r="AB89" s="4">
        <v>10413379</v>
      </c>
      <c r="AC89" s="4">
        <v>5304076</v>
      </c>
      <c r="AD89" s="4">
        <v>82981909</v>
      </c>
      <c r="AE89" s="4">
        <v>6901822</v>
      </c>
      <c r="AF89" s="4">
        <v>2957260</v>
      </c>
      <c r="AG89" s="4">
        <v>9859082</v>
      </c>
      <c r="AH89" s="4">
        <v>4384247</v>
      </c>
      <c r="AI89" s="4">
        <v>3118668</v>
      </c>
      <c r="AJ89" s="4">
        <v>221544</v>
      </c>
      <c r="AK89" s="4">
        <v>104873</v>
      </c>
      <c r="AL89" s="4">
        <v>16221639</v>
      </c>
      <c r="AM89" s="4">
        <v>4055410</v>
      </c>
      <c r="AN89" s="4">
        <v>326417</v>
      </c>
      <c r="AO89" s="4">
        <v>3728993</v>
      </c>
      <c r="AP89" s="4">
        <v>1299523347</v>
      </c>
      <c r="AQ89" s="4">
        <v>974101042</v>
      </c>
      <c r="AR89" s="4">
        <v>8364937.1755101997</v>
      </c>
      <c r="AS89" s="4">
        <v>20355671.387353901</v>
      </c>
      <c r="AT89" s="4">
        <v>309686</v>
      </c>
      <c r="AU89" s="4">
        <v>1030.6659766</v>
      </c>
      <c r="AV89" s="4">
        <v>3348.2116212000001</v>
      </c>
      <c r="AW89" s="4">
        <v>153488926</v>
      </c>
      <c r="AX89" s="4">
        <v>77507074</v>
      </c>
      <c r="AY89" s="4">
        <v>4133120</v>
      </c>
      <c r="AZ89" s="4">
        <v>4133120</v>
      </c>
      <c r="BA89" s="4">
        <v>15985972</v>
      </c>
      <c r="BB89" s="4">
        <v>0</v>
      </c>
      <c r="BC89" s="4"/>
      <c r="BD89" s="4">
        <v>0.8433227768604844</v>
      </c>
      <c r="BE89" s="4">
        <v>8.6987065988953088E-2</v>
      </c>
      <c r="BF89" s="4">
        <v>8.0489272354706431E-2</v>
      </c>
      <c r="BG89" s="4">
        <v>2.0122319329138074E-2</v>
      </c>
      <c r="BH89" s="4">
        <v>0.7070990968298857</v>
      </c>
      <c r="BI89" s="4">
        <v>0.55258341577156223</v>
      </c>
      <c r="BJ89" s="4">
        <v>0</v>
      </c>
      <c r="BK89" s="4"/>
      <c r="BL89" s="3" t="s">
        <v>468</v>
      </c>
      <c r="BM89" s="4"/>
      <c r="BN89" s="4"/>
      <c r="BO89" s="4"/>
      <c r="BP89" s="4">
        <v>6.4369271970534285</v>
      </c>
      <c r="BQ89" s="4">
        <v>0.30782581664614406</v>
      </c>
      <c r="BR89" s="4">
        <v>2220.9145507246376</v>
      </c>
      <c r="BS89" s="4">
        <v>2027.7237101449275</v>
      </c>
      <c r="BT89" s="4">
        <v>969.84778846495067</v>
      </c>
      <c r="BU89" s="4">
        <v>508.31849275362316</v>
      </c>
      <c r="BV89" s="4">
        <v>1143.0819710144929</v>
      </c>
      <c r="BW89" s="4">
        <v>1853.4460289855072</v>
      </c>
    </row>
    <row r="90" spans="2:75" x14ac:dyDescent="0.3">
      <c r="B90" s="3" t="s">
        <v>66</v>
      </c>
      <c r="C90" s="4">
        <v>2020</v>
      </c>
      <c r="D90" s="3" t="s">
        <v>556</v>
      </c>
      <c r="E90" s="4">
        <v>8600</v>
      </c>
      <c r="F90" s="4">
        <v>8600</v>
      </c>
      <c r="G90" s="4" t="b">
        <v>0</v>
      </c>
      <c r="H90" s="4">
        <v>21659142</v>
      </c>
      <c r="I90" s="4">
        <v>10357591</v>
      </c>
      <c r="J90" s="4">
        <v>4344305</v>
      </c>
      <c r="K90" s="4">
        <v>5029263</v>
      </c>
      <c r="L90" s="4">
        <v>129891</v>
      </c>
      <c r="M90" s="4">
        <v>214413</v>
      </c>
      <c r="N90" s="4">
        <v>16415466</v>
      </c>
      <c r="O90" s="4">
        <v>17945460</v>
      </c>
      <c r="P90" s="4">
        <v>3839551</v>
      </c>
      <c r="Q90" s="4">
        <v>14105909</v>
      </c>
      <c r="R90" s="4">
        <v>2950160</v>
      </c>
      <c r="S90" s="4">
        <v>2895037</v>
      </c>
      <c r="T90" s="4">
        <v>2586693</v>
      </c>
      <c r="U90" s="4">
        <v>1305047</v>
      </c>
      <c r="V90" s="4">
        <v>1001946</v>
      </c>
      <c r="W90" s="4">
        <v>931461</v>
      </c>
      <c r="X90" s="4">
        <v>3713682</v>
      </c>
      <c r="Y90" s="4">
        <v>6150477</v>
      </c>
      <c r="Z90" s="4">
        <v>16515693</v>
      </c>
      <c r="AA90" s="4">
        <v>19436364</v>
      </c>
      <c r="AB90" s="4">
        <v>12754812</v>
      </c>
      <c r="AC90" s="4">
        <v>6681552</v>
      </c>
      <c r="AD90" s="4">
        <v>86695045</v>
      </c>
      <c r="AE90" s="4">
        <v>9704884</v>
      </c>
      <c r="AF90" s="4">
        <v>3722647</v>
      </c>
      <c r="AG90" s="4">
        <v>13427531</v>
      </c>
      <c r="AH90" s="4">
        <v>6519714</v>
      </c>
      <c r="AI90" s="4">
        <v>2386459</v>
      </c>
      <c r="AJ90" s="4">
        <v>250992</v>
      </c>
      <c r="AK90" s="4">
        <v>134796</v>
      </c>
      <c r="AL90" s="4">
        <v>15675055</v>
      </c>
      <c r="AM90" s="4">
        <v>3918764</v>
      </c>
      <c r="AN90" s="4">
        <v>385788</v>
      </c>
      <c r="AO90" s="4">
        <v>3532106</v>
      </c>
      <c r="AP90" s="4">
        <v>1365985972</v>
      </c>
      <c r="AQ90" s="4">
        <v>1034535842</v>
      </c>
      <c r="AR90" s="4">
        <v>8844013</v>
      </c>
      <c r="AS90" s="4">
        <v>20322836</v>
      </c>
      <c r="AT90" s="4">
        <v>326602</v>
      </c>
      <c r="AU90" s="4">
        <v>1098</v>
      </c>
      <c r="AV90" s="4">
        <v>3473</v>
      </c>
      <c r="AW90" s="4">
        <v>159608634</v>
      </c>
      <c r="AX90" s="4">
        <v>79787229</v>
      </c>
      <c r="AY90" s="4">
        <v>6150477</v>
      </c>
      <c r="AZ90" s="4">
        <v>5141798.5</v>
      </c>
      <c r="BA90" s="4">
        <v>16071352</v>
      </c>
      <c r="BB90" s="4">
        <v>0</v>
      </c>
      <c r="BC90" s="4"/>
      <c r="BD90" s="4">
        <v>0.75790010518422202</v>
      </c>
      <c r="BE90" s="4">
        <v>0.17146025451977737</v>
      </c>
      <c r="BF90" s="4">
        <v>9.8446346858346148E-2</v>
      </c>
      <c r="BG90" s="4">
        <v>2.4611588284698203E-2</v>
      </c>
      <c r="BH90" s="4">
        <v>0.95190823930595325</v>
      </c>
      <c r="BI90" s="4">
        <v>0.55610224666229924</v>
      </c>
      <c r="BJ90" s="4">
        <v>0</v>
      </c>
      <c r="BK90" s="4"/>
      <c r="BL90" s="3" t="s">
        <v>468</v>
      </c>
      <c r="BM90" s="4"/>
      <c r="BN90" s="4"/>
      <c r="BO90" s="4"/>
      <c r="BP90" s="4">
        <v>6.4744537508325157</v>
      </c>
      <c r="BQ90" s="4">
        <v>0.31615318168730205</v>
      </c>
      <c r="BR90" s="4">
        <v>2518.5048837209301</v>
      </c>
      <c r="BS90" s="4">
        <v>2086.6813953488372</v>
      </c>
      <c r="BT90" s="4">
        <v>1028.3736046511629</v>
      </c>
      <c r="BU90" s="4">
        <v>758.10627906976742</v>
      </c>
      <c r="BV90" s="4">
        <v>1561.3408139534884</v>
      </c>
      <c r="BW90" s="4">
        <v>1868.7618604651163</v>
      </c>
    </row>
    <row r="91" spans="2:75" x14ac:dyDescent="0.3">
      <c r="B91" s="3" t="s">
        <v>66</v>
      </c>
      <c r="C91" s="4">
        <v>2021</v>
      </c>
      <c r="D91" s="3" t="s">
        <v>557</v>
      </c>
      <c r="E91" s="4">
        <v>8570</v>
      </c>
      <c r="F91" s="4">
        <v>8570</v>
      </c>
      <c r="G91" s="4" t="b">
        <v>0</v>
      </c>
      <c r="H91" s="4">
        <v>19466527</v>
      </c>
      <c r="I91" s="4">
        <v>10838865</v>
      </c>
      <c r="J91" s="4">
        <v>4900471</v>
      </c>
      <c r="K91" s="4">
        <v>3153837</v>
      </c>
      <c r="L91" s="4">
        <v>126606</v>
      </c>
      <c r="M91" s="4">
        <v>0</v>
      </c>
      <c r="N91" s="4">
        <v>16312690</v>
      </c>
      <c r="O91" s="4">
        <v>19599585</v>
      </c>
      <c r="P91" s="4">
        <v>4038057</v>
      </c>
      <c r="Q91" s="4">
        <v>15561528</v>
      </c>
      <c r="R91" s="4">
        <v>2810758</v>
      </c>
      <c r="S91" s="4">
        <v>3028313</v>
      </c>
      <c r="T91" s="4">
        <v>3431254</v>
      </c>
      <c r="U91" s="4">
        <v>1380636</v>
      </c>
      <c r="V91" s="4">
        <v>1187607</v>
      </c>
      <c r="W91" s="4">
        <v>928951</v>
      </c>
      <c r="X91" s="4">
        <v>-133058</v>
      </c>
      <c r="Y91" s="4">
        <v>9406626</v>
      </c>
      <c r="Z91" s="4">
        <v>17214850</v>
      </c>
      <c r="AA91" s="4">
        <v>20483723</v>
      </c>
      <c r="AB91" s="4">
        <v>19012593</v>
      </c>
      <c r="AC91" s="4">
        <v>1471130</v>
      </c>
      <c r="AD91" s="4">
        <v>86562533</v>
      </c>
      <c r="AE91" s="4">
        <v>11263020</v>
      </c>
      <c r="AF91" s="4">
        <v>3028971</v>
      </c>
      <c r="AG91" s="4">
        <v>14291991</v>
      </c>
      <c r="AH91" s="4">
        <v>12512553</v>
      </c>
      <c r="AI91" s="4">
        <v>6738982</v>
      </c>
      <c r="AJ91" s="4">
        <v>745598</v>
      </c>
      <c r="AK91" s="4">
        <v>156804</v>
      </c>
      <c r="AL91" s="4">
        <v>16176373</v>
      </c>
      <c r="AM91" s="4">
        <v>4044093</v>
      </c>
      <c r="AN91" s="4">
        <v>902402</v>
      </c>
      <c r="AO91" s="4">
        <v>3141691</v>
      </c>
      <c r="AP91" s="4">
        <v>1452802470</v>
      </c>
      <c r="AQ91" s="4">
        <v>1119296941</v>
      </c>
      <c r="AR91" s="4">
        <v>12247188</v>
      </c>
      <c r="AS91" s="4">
        <v>24589342</v>
      </c>
      <c r="AT91" s="4">
        <v>353410</v>
      </c>
      <c r="AU91" s="4">
        <v>1147</v>
      </c>
      <c r="AV91" s="4">
        <v>3568</v>
      </c>
      <c r="AW91" s="4">
        <v>168549393</v>
      </c>
      <c r="AX91" s="4">
        <v>84783095</v>
      </c>
      <c r="AY91" s="4">
        <v>9406626</v>
      </c>
      <c r="AZ91" s="4">
        <v>6563407.666666667</v>
      </c>
      <c r="BA91" s="4">
        <v>16449168</v>
      </c>
      <c r="BB91" s="4">
        <v>0</v>
      </c>
      <c r="BC91" s="4"/>
      <c r="BD91" s="4">
        <v>0.83798666295225643</v>
      </c>
      <c r="BE91" s="4">
        <v>-6.835220273241344E-3</v>
      </c>
      <c r="BF91" s="4">
        <v>0.22314076357789003</v>
      </c>
      <c r="BG91" s="4">
        <v>5.5785187445912626E-2</v>
      </c>
      <c r="BH91" s="4">
        <v>0.91841822988076749</v>
      </c>
      <c r="BI91" s="4">
        <v>0.55073092758409792</v>
      </c>
      <c r="BJ91" s="4">
        <v>0</v>
      </c>
      <c r="BK91" s="4"/>
      <c r="BL91" s="3" t="s">
        <v>468</v>
      </c>
      <c r="BM91" s="4"/>
      <c r="BN91" s="4"/>
      <c r="BO91" s="4"/>
      <c r="BP91" s="4">
        <v>8.4300434869167038</v>
      </c>
      <c r="BQ91" s="4">
        <v>0.32146860986547088</v>
      </c>
      <c r="BR91" s="4">
        <v>2271.4733955659276</v>
      </c>
      <c r="BS91" s="4">
        <v>2286.9994165694284</v>
      </c>
      <c r="BT91" s="4">
        <v>1429.0767794632438</v>
      </c>
      <c r="BU91" s="4">
        <v>1460.0411901983664</v>
      </c>
      <c r="BV91" s="4">
        <v>1667.6768961493583</v>
      </c>
      <c r="BW91" s="4">
        <v>1919.3894982497084</v>
      </c>
    </row>
    <row r="92" spans="2:75" x14ac:dyDescent="0.3">
      <c r="B92" s="3" t="s">
        <v>66</v>
      </c>
      <c r="C92" s="4">
        <v>2022</v>
      </c>
      <c r="D92" s="3" t="s">
        <v>558</v>
      </c>
      <c r="E92" s="4">
        <v>8744</v>
      </c>
      <c r="F92" s="4">
        <v>8744</v>
      </c>
      <c r="G92" s="4" t="b">
        <v>0</v>
      </c>
      <c r="H92" s="4">
        <v>22045811</v>
      </c>
      <c r="I92" s="4">
        <v>11655807</v>
      </c>
      <c r="J92" s="4">
        <v>6429307</v>
      </c>
      <c r="K92" s="4">
        <v>2750102</v>
      </c>
      <c r="L92" s="4">
        <v>519361</v>
      </c>
      <c r="M92" s="4">
        <v>206936</v>
      </c>
      <c r="N92" s="4">
        <v>19088773</v>
      </c>
      <c r="O92" s="4">
        <v>21528749</v>
      </c>
      <c r="P92" s="4">
        <v>3898674</v>
      </c>
      <c r="Q92" s="4">
        <v>17630075</v>
      </c>
      <c r="R92" s="4">
        <v>3578990</v>
      </c>
      <c r="S92" s="4">
        <v>3267829</v>
      </c>
      <c r="T92" s="4">
        <v>3622065</v>
      </c>
      <c r="U92" s="4">
        <v>1436141</v>
      </c>
      <c r="V92" s="4">
        <v>1106898</v>
      </c>
      <c r="W92" s="4">
        <v>1603694</v>
      </c>
      <c r="X92" s="4">
        <v>517062</v>
      </c>
      <c r="Y92" s="4">
        <v>2553191</v>
      </c>
      <c r="Z92" s="4">
        <v>20688680</v>
      </c>
      <c r="AA92" s="4">
        <v>23298575</v>
      </c>
      <c r="AB92" s="4">
        <v>20013109</v>
      </c>
      <c r="AC92" s="4">
        <v>3285466</v>
      </c>
      <c r="AD92" s="4">
        <v>86697095</v>
      </c>
      <c r="AE92" s="4">
        <v>12481003</v>
      </c>
      <c r="AF92" s="4">
        <v>3219786</v>
      </c>
      <c r="AG92" s="4">
        <v>15700789</v>
      </c>
      <c r="AH92" s="4">
        <v>12156990</v>
      </c>
      <c r="AI92" s="4">
        <v>0</v>
      </c>
      <c r="AJ92" s="4">
        <v>347096</v>
      </c>
      <c r="AK92" s="4">
        <v>323482</v>
      </c>
      <c r="AL92" s="4">
        <v>18854349</v>
      </c>
      <c r="AM92" s="4">
        <v>4713587</v>
      </c>
      <c r="AN92" s="4">
        <v>670578</v>
      </c>
      <c r="AO92" s="4">
        <v>4043009</v>
      </c>
      <c r="AP92" s="4">
        <v>1746909110</v>
      </c>
      <c r="AQ92" s="4">
        <v>1379533541</v>
      </c>
      <c r="AR92" s="4">
        <v>12898097</v>
      </c>
      <c r="AS92" s="4">
        <v>25636055</v>
      </c>
      <c r="AT92" s="4">
        <v>435250</v>
      </c>
      <c r="AU92" s="4">
        <v>1224</v>
      </c>
      <c r="AV92" s="4">
        <v>3893</v>
      </c>
      <c r="AW92" s="4">
        <v>169084446</v>
      </c>
      <c r="AX92" s="4">
        <v>83153296</v>
      </c>
      <c r="AY92" s="4">
        <v>2553191</v>
      </c>
      <c r="AZ92" s="4">
        <v>6036764.666666667</v>
      </c>
      <c r="BA92" s="4">
        <v>16483568</v>
      </c>
      <c r="BB92" s="4">
        <v>0</v>
      </c>
      <c r="BC92" s="4"/>
      <c r="BD92" s="4">
        <v>0.8658684863078977</v>
      </c>
      <c r="BE92" s="4">
        <v>2.345397953379896E-2</v>
      </c>
      <c r="BF92" s="4">
        <v>0.14226490356494959</v>
      </c>
      <c r="BG92" s="4">
        <v>3.5566224004870174E-2</v>
      </c>
      <c r="BH92" s="4">
        <v>0.89056847460943867</v>
      </c>
      <c r="BI92" s="4">
        <v>0.56311045602240895</v>
      </c>
      <c r="BJ92" s="4">
        <v>0</v>
      </c>
      <c r="BK92" s="4"/>
      <c r="BL92" s="3" t="s">
        <v>468</v>
      </c>
      <c r="BM92" s="4"/>
      <c r="BN92" s="4"/>
      <c r="BO92" s="4"/>
      <c r="BP92" s="4">
        <v>7.3833818406270719</v>
      </c>
      <c r="BQ92" s="4">
        <v>0.31441048034934499</v>
      </c>
      <c r="BR92" s="4">
        <v>2521.2501143641352</v>
      </c>
      <c r="BS92" s="4">
        <v>2462.1167657822507</v>
      </c>
      <c r="BT92" s="4">
        <v>1475.0797118023788</v>
      </c>
      <c r="BU92" s="4">
        <v>1390.3236505032021</v>
      </c>
      <c r="BV92" s="4">
        <v>1795.6071591948764</v>
      </c>
      <c r="BW92" s="4">
        <v>1885.1290027447392</v>
      </c>
    </row>
    <row r="93" spans="2:75" x14ac:dyDescent="0.3">
      <c r="B93" s="3" t="s">
        <v>66</v>
      </c>
      <c r="C93" s="4">
        <v>2023</v>
      </c>
      <c r="D93" s="3" t="s">
        <v>559</v>
      </c>
      <c r="E93" s="4">
        <v>9042</v>
      </c>
      <c r="F93" s="4">
        <v>9042</v>
      </c>
      <c r="G93" s="4" t="b">
        <v>0</v>
      </c>
      <c r="H93" s="4">
        <v>28124591</v>
      </c>
      <c r="I93" s="4">
        <v>12191137</v>
      </c>
      <c r="J93" s="4">
        <v>6831347</v>
      </c>
      <c r="K93" s="4">
        <v>7679987</v>
      </c>
      <c r="L93" s="4">
        <v>1224823</v>
      </c>
      <c r="M93" s="4">
        <v>192587</v>
      </c>
      <c r="N93" s="4">
        <v>20252017</v>
      </c>
      <c r="O93" s="4">
        <v>24152981</v>
      </c>
      <c r="P93" s="4">
        <v>4414957</v>
      </c>
      <c r="Q93" s="4">
        <v>19738024</v>
      </c>
      <c r="R93" s="4">
        <v>3779965</v>
      </c>
      <c r="S93" s="4">
        <v>3690253</v>
      </c>
      <c r="T93" s="4">
        <v>3943097</v>
      </c>
      <c r="U93" s="4">
        <v>1502049</v>
      </c>
      <c r="V93" s="4">
        <v>1350242</v>
      </c>
      <c r="W93" s="4">
        <v>1486466</v>
      </c>
      <c r="X93" s="4">
        <v>3971610</v>
      </c>
      <c r="Y93" s="4">
        <v>4239786</v>
      </c>
      <c r="Z93" s="4">
        <v>21731147</v>
      </c>
      <c r="AA93" s="4">
        <v>26748165</v>
      </c>
      <c r="AB93" s="4">
        <v>20653367</v>
      </c>
      <c r="AC93" s="4">
        <v>6094798</v>
      </c>
      <c r="AD93" s="4">
        <v>89713368</v>
      </c>
      <c r="AE93" s="4">
        <v>16150055</v>
      </c>
      <c r="AF93" s="4">
        <v>3554928</v>
      </c>
      <c r="AG93" s="4">
        <v>19704983</v>
      </c>
      <c r="AH93" s="4">
        <v>11951852</v>
      </c>
      <c r="AI93" s="4">
        <v>0</v>
      </c>
      <c r="AJ93" s="4">
        <v>191281</v>
      </c>
      <c r="AK93" s="4">
        <v>495039</v>
      </c>
      <c r="AL93" s="4">
        <v>20210215</v>
      </c>
      <c r="AM93" s="4">
        <v>5052554</v>
      </c>
      <c r="AN93" s="4">
        <v>686320</v>
      </c>
      <c r="AO93" s="4">
        <v>3796454</v>
      </c>
      <c r="AP93" s="4">
        <v>1985964545</v>
      </c>
      <c r="AQ93" s="4">
        <v>1587376041</v>
      </c>
      <c r="AR93" s="4">
        <v>10910166</v>
      </c>
      <c r="AS93" s="4">
        <v>26406641</v>
      </c>
      <c r="AT93" s="4">
        <v>502047</v>
      </c>
      <c r="AU93" s="4">
        <v>1318</v>
      </c>
      <c r="AV93" s="4">
        <v>4823</v>
      </c>
      <c r="AW93" s="4">
        <v>173703693</v>
      </c>
      <c r="AX93" s="4">
        <v>83281393</v>
      </c>
      <c r="AY93" s="4">
        <v>4239786</v>
      </c>
      <c r="AZ93" s="4">
        <v>5399867.666666667</v>
      </c>
      <c r="BA93" s="4">
        <v>18153105</v>
      </c>
      <c r="BB93" s="4">
        <v>0</v>
      </c>
      <c r="BC93" s="4"/>
      <c r="BD93" s="4">
        <v>0.72008218715073935</v>
      </c>
      <c r="BE93" s="4">
        <v>0.1412148535777818</v>
      </c>
      <c r="BF93" s="4">
        <v>0.13583625231912416</v>
      </c>
      <c r="BG93" s="4">
        <v>3.3959064760073064E-2</v>
      </c>
      <c r="BH93" s="4">
        <v>0.99832602290887884</v>
      </c>
      <c r="BI93" s="4">
        <v>0.58130477783857681</v>
      </c>
      <c r="BJ93" s="4">
        <v>0</v>
      </c>
      <c r="BK93" s="4"/>
      <c r="BL93" s="3" t="s">
        <v>468</v>
      </c>
      <c r="BM93" s="4"/>
      <c r="BN93" s="4"/>
      <c r="BO93" s="4"/>
      <c r="BP93" s="4">
        <v>5.4936358393044724</v>
      </c>
      <c r="BQ93" s="4">
        <v>0.27327389591540535</v>
      </c>
      <c r="BR93" s="4">
        <v>3110.4391727493917</v>
      </c>
      <c r="BS93" s="4">
        <v>2671.1989604069895</v>
      </c>
      <c r="BT93" s="4">
        <v>1206.6098208360982</v>
      </c>
      <c r="BU93" s="4">
        <v>1321.8150851581509</v>
      </c>
      <c r="BV93" s="4">
        <v>2179.2726166777261</v>
      </c>
      <c r="BW93" s="4">
        <v>2007.6426675514267</v>
      </c>
    </row>
    <row r="94" spans="2:75" x14ac:dyDescent="0.3">
      <c r="B94" s="3" t="s">
        <v>66</v>
      </c>
      <c r="C94" s="4">
        <v>2024</v>
      </c>
      <c r="D94" s="3" t="s">
        <v>560</v>
      </c>
      <c r="E94" s="4">
        <v>9042</v>
      </c>
      <c r="F94" s="4">
        <v>9042</v>
      </c>
      <c r="G94" s="4" t="b">
        <v>0</v>
      </c>
      <c r="H94" s="4">
        <v>28401585</v>
      </c>
      <c r="I94" s="4">
        <v>13031654</v>
      </c>
      <c r="J94" s="4">
        <v>7044300</v>
      </c>
      <c r="K94" s="4">
        <v>3693550</v>
      </c>
      <c r="L94" s="4">
        <v>1089176</v>
      </c>
      <c r="M94" s="4">
        <v>2172270</v>
      </c>
      <c r="N94" s="4">
        <v>22535765</v>
      </c>
      <c r="O94" s="4">
        <v>26118271</v>
      </c>
      <c r="P94" s="4">
        <v>4521652</v>
      </c>
      <c r="Q94" s="4">
        <v>21596619</v>
      </c>
      <c r="R94" s="4">
        <v>3912428</v>
      </c>
      <c r="S94" s="4">
        <v>4681641</v>
      </c>
      <c r="T94" s="4">
        <v>4424362</v>
      </c>
      <c r="U94" s="4">
        <v>1871201</v>
      </c>
      <c r="V94" s="4">
        <v>1431719</v>
      </c>
      <c r="W94" s="4">
        <v>1579881</v>
      </c>
      <c r="X94" s="4">
        <v>2283314</v>
      </c>
      <c r="Y94" s="4">
        <v>11063476</v>
      </c>
      <c r="Z94" s="4">
        <v>21385443</v>
      </c>
      <c r="AA94" s="4">
        <v>28531099</v>
      </c>
      <c r="AB94" s="4">
        <v>26171405</v>
      </c>
      <c r="AC94" s="4">
        <v>2359694</v>
      </c>
      <c r="AD94" s="4">
        <v>92419423</v>
      </c>
      <c r="AE94" s="4">
        <v>15981493</v>
      </c>
      <c r="AF94" s="4">
        <v>3822959</v>
      </c>
      <c r="AG94" s="4">
        <v>19804452</v>
      </c>
      <c r="AH94" s="4">
        <v>15717210</v>
      </c>
      <c r="AI94" s="4">
        <v>3976032</v>
      </c>
      <c r="AJ94" s="4">
        <v>191281</v>
      </c>
      <c r="AK94" s="4">
        <v>604980</v>
      </c>
      <c r="AL94" s="4">
        <v>21919205</v>
      </c>
      <c r="AM94" s="4">
        <v>5479801</v>
      </c>
      <c r="AN94" s="4">
        <v>796261</v>
      </c>
      <c r="AO94" s="4">
        <v>4466722</v>
      </c>
      <c r="AP94" s="4">
        <v>2021564905</v>
      </c>
      <c r="AQ94" s="4">
        <v>1589286141</v>
      </c>
      <c r="AR94" s="4">
        <v>11191203</v>
      </c>
      <c r="AS94" s="4">
        <v>26077080</v>
      </c>
      <c r="AT94" s="4">
        <v>498897</v>
      </c>
      <c r="AU94" s="4">
        <v>1385</v>
      </c>
      <c r="AV94" s="4">
        <v>4317</v>
      </c>
      <c r="AW94" s="4">
        <v>184523584</v>
      </c>
      <c r="AX94" s="4">
        <v>89653337</v>
      </c>
      <c r="AY94" s="4">
        <v>11063476</v>
      </c>
      <c r="AZ94" s="4">
        <v>5952151</v>
      </c>
      <c r="BA94" s="4">
        <v>418113487</v>
      </c>
      <c r="BB94" s="4">
        <v>9985216</v>
      </c>
      <c r="BC94" s="4">
        <v>0.95014911289178272</v>
      </c>
      <c r="BD94" s="4">
        <v>0.7934685687436106</v>
      </c>
      <c r="BE94" s="4">
        <v>8.0393893509816447E-2</v>
      </c>
      <c r="BF94" s="4">
        <v>0.14530837889916076</v>
      </c>
      <c r="BG94" s="4">
        <v>3.6327093067472109E-2</v>
      </c>
      <c r="BH94" s="4">
        <v>0.91701631630395475</v>
      </c>
      <c r="BI94" s="4">
        <v>0.5639045567601656</v>
      </c>
      <c r="BJ94" s="4">
        <v>2.3884480633308045</v>
      </c>
      <c r="BK94" s="4">
        <v>2.4849475968987341E-2</v>
      </c>
      <c r="BL94" s="3" t="s">
        <v>474</v>
      </c>
      <c r="BM94" s="4">
        <v>10799730.962455859</v>
      </c>
      <c r="BN94" s="4">
        <v>0.55113882194769792</v>
      </c>
      <c r="BO94" s="4">
        <v>4847579.9624558594</v>
      </c>
      <c r="BP94" s="4">
        <v>5.5359108047040415</v>
      </c>
      <c r="BQ94" s="4">
        <v>0.32082464674542505</v>
      </c>
      <c r="BR94" s="4">
        <v>3141.0733244857333</v>
      </c>
      <c r="BS94" s="4">
        <v>2888.5502101305019</v>
      </c>
      <c r="BT94" s="4">
        <v>1237.6911081619112</v>
      </c>
      <c r="BU94" s="4">
        <v>1738.2448573324486</v>
      </c>
      <c r="BV94" s="4">
        <v>2190.273390842734</v>
      </c>
      <c r="BW94" s="4">
        <v>46241.261557177619</v>
      </c>
    </row>
    <row r="95" spans="2:75" x14ac:dyDescent="0.3">
      <c r="B95" s="3" t="s">
        <v>69</v>
      </c>
      <c r="C95" s="4">
        <v>2019</v>
      </c>
      <c r="D95" s="3" t="s">
        <v>561</v>
      </c>
      <c r="E95" s="4">
        <v>18089</v>
      </c>
      <c r="F95" s="4">
        <v>18089</v>
      </c>
      <c r="G95" s="4" t="b">
        <v>0</v>
      </c>
      <c r="H95" s="4">
        <v>32073217</v>
      </c>
      <c r="I95" s="4">
        <v>17440454</v>
      </c>
      <c r="J95" s="4">
        <v>8972615</v>
      </c>
      <c r="K95" s="4">
        <v>2032515</v>
      </c>
      <c r="L95" s="4">
        <v>933108</v>
      </c>
      <c r="M95" s="4">
        <v>2521525</v>
      </c>
      <c r="N95" s="4">
        <v>27519177</v>
      </c>
      <c r="O95" s="4">
        <v>25442064</v>
      </c>
      <c r="P95" s="4">
        <v>3159058</v>
      </c>
      <c r="Q95" s="4">
        <v>22283006</v>
      </c>
      <c r="R95" s="4">
        <v>2256689</v>
      </c>
      <c r="S95" s="4">
        <v>8584073</v>
      </c>
      <c r="T95" s="4">
        <v>2825946</v>
      </c>
      <c r="U95" s="4">
        <v>2588828</v>
      </c>
      <c r="V95" s="4">
        <v>4596299</v>
      </c>
      <c r="W95" s="4">
        <v>795615</v>
      </c>
      <c r="X95" s="4">
        <v>6631153</v>
      </c>
      <c r="Y95" s="4">
        <v>5323100</v>
      </c>
      <c r="Z95" s="4">
        <v>37499131</v>
      </c>
      <c r="AA95" s="4">
        <v>41308334</v>
      </c>
      <c r="AB95" s="4">
        <v>20087027</v>
      </c>
      <c r="AC95" s="4">
        <v>21221307</v>
      </c>
      <c r="AD95" s="4">
        <v>112726715</v>
      </c>
      <c r="AE95" s="4">
        <v>17668007</v>
      </c>
      <c r="AF95" s="4">
        <v>13152717</v>
      </c>
      <c r="AG95" s="4">
        <v>30820724</v>
      </c>
      <c r="AH95" s="4">
        <v>8792427</v>
      </c>
      <c r="AI95" s="4">
        <v>0</v>
      </c>
      <c r="AJ95" s="4">
        <v>535783</v>
      </c>
      <c r="AK95" s="4">
        <v>352895</v>
      </c>
      <c r="AL95" s="4">
        <v>27848193</v>
      </c>
      <c r="AM95" s="4">
        <v>6962048</v>
      </c>
      <c r="AN95" s="4">
        <v>888678</v>
      </c>
      <c r="AO95" s="4">
        <v>6073370</v>
      </c>
      <c r="AP95" s="4">
        <v>5365510151</v>
      </c>
      <c r="AQ95" s="4">
        <v>4718527662</v>
      </c>
      <c r="AR95" s="4">
        <v>16975630.146335699</v>
      </c>
      <c r="AS95" s="4">
        <v>39207273.169856898</v>
      </c>
      <c r="AT95" s="4">
        <v>796126</v>
      </c>
      <c r="AU95" s="4">
        <v>2231.1669987800001</v>
      </c>
      <c r="AV95" s="4">
        <v>4773.1760479000004</v>
      </c>
      <c r="AW95" s="4">
        <v>181219378</v>
      </c>
      <c r="AX95" s="4">
        <v>90698418</v>
      </c>
      <c r="AY95" s="4">
        <v>5323100</v>
      </c>
      <c r="AZ95" s="4">
        <v>5323100</v>
      </c>
      <c r="BA95" s="4">
        <v>30972766</v>
      </c>
      <c r="BB95" s="4">
        <v>0</v>
      </c>
      <c r="BC95" s="4"/>
      <c r="BD95" s="4">
        <v>0.85801112498319076</v>
      </c>
      <c r="BE95" s="4">
        <v>0.20675047969151333</v>
      </c>
      <c r="BF95" s="4">
        <v>0.12764606046956298</v>
      </c>
      <c r="BG95" s="4">
        <v>3.1911513971481023E-2</v>
      </c>
      <c r="BH95" s="4">
        <v>1.3831492932326994</v>
      </c>
      <c r="BI95" s="4">
        <v>0.60248253717694478</v>
      </c>
      <c r="BJ95" s="4">
        <v>0</v>
      </c>
      <c r="BK95" s="4"/>
      <c r="BL95" s="3" t="s">
        <v>468</v>
      </c>
      <c r="BM95" s="4"/>
      <c r="BN95" s="4"/>
      <c r="BO95" s="4"/>
      <c r="BP95" s="4">
        <v>3.1638427043459894</v>
      </c>
      <c r="BQ95" s="4">
        <v>0.46743865643958826</v>
      </c>
      <c r="BR95" s="4">
        <v>1773.0785007463098</v>
      </c>
      <c r="BS95" s="4">
        <v>1406.493670186301</v>
      </c>
      <c r="BT95" s="4">
        <v>938.45044758337656</v>
      </c>
      <c r="BU95" s="4">
        <v>486.06484603902925</v>
      </c>
      <c r="BV95" s="4">
        <v>1703.8379125435347</v>
      </c>
      <c r="BW95" s="4">
        <v>1712.2431311846979</v>
      </c>
    </row>
    <row r="96" spans="2:75" x14ac:dyDescent="0.3">
      <c r="B96" s="3" t="s">
        <v>69</v>
      </c>
      <c r="C96" s="4">
        <v>2020</v>
      </c>
      <c r="D96" s="3" t="s">
        <v>562</v>
      </c>
      <c r="E96" s="4">
        <v>18353</v>
      </c>
      <c r="F96" s="4">
        <v>18353</v>
      </c>
      <c r="G96" s="4" t="b">
        <v>0</v>
      </c>
      <c r="H96" s="4">
        <v>34788464</v>
      </c>
      <c r="I96" s="4">
        <v>18157240</v>
      </c>
      <c r="J96" s="4">
        <v>9736596</v>
      </c>
      <c r="K96" s="4">
        <v>4837520</v>
      </c>
      <c r="L96" s="4">
        <v>1065667</v>
      </c>
      <c r="M96" s="4">
        <v>948691</v>
      </c>
      <c r="N96" s="4">
        <v>29002253</v>
      </c>
      <c r="O96" s="4">
        <v>27015698</v>
      </c>
      <c r="P96" s="4">
        <v>3112243</v>
      </c>
      <c r="Q96" s="4">
        <v>23903455</v>
      </c>
      <c r="R96" s="4">
        <v>2940906</v>
      </c>
      <c r="S96" s="4">
        <v>8959836</v>
      </c>
      <c r="T96" s="4">
        <v>2930554</v>
      </c>
      <c r="U96" s="4">
        <v>2569981</v>
      </c>
      <c r="V96" s="4">
        <v>4972711</v>
      </c>
      <c r="W96" s="4">
        <v>895171</v>
      </c>
      <c r="X96" s="4">
        <v>7772766</v>
      </c>
      <c r="Y96" s="4">
        <v>2420659</v>
      </c>
      <c r="Z96" s="4">
        <v>49154386</v>
      </c>
      <c r="AA96" s="4">
        <v>53958437</v>
      </c>
      <c r="AB96" s="4">
        <v>24190229</v>
      </c>
      <c r="AC96" s="4">
        <v>29768208</v>
      </c>
      <c r="AD96" s="4">
        <v>120494607</v>
      </c>
      <c r="AE96" s="4">
        <v>21434853</v>
      </c>
      <c r="AF96" s="4">
        <v>17432018</v>
      </c>
      <c r="AG96" s="4">
        <v>38866871</v>
      </c>
      <c r="AH96" s="4">
        <v>8379098</v>
      </c>
      <c r="AI96" s="4">
        <v>0</v>
      </c>
      <c r="AJ96" s="4">
        <v>335363</v>
      </c>
      <c r="AK96" s="4">
        <v>311887</v>
      </c>
      <c r="AL96" s="4">
        <v>29380348</v>
      </c>
      <c r="AM96" s="4">
        <v>7345087</v>
      </c>
      <c r="AN96" s="4">
        <v>647250</v>
      </c>
      <c r="AO96" s="4">
        <v>6697837</v>
      </c>
      <c r="AP96" s="4">
        <v>5523666798</v>
      </c>
      <c r="AQ96" s="4">
        <v>4801132406</v>
      </c>
      <c r="AR96" s="4">
        <v>17771275</v>
      </c>
      <c r="AS96" s="4">
        <v>38923904</v>
      </c>
      <c r="AT96" s="4">
        <v>798851</v>
      </c>
      <c r="AU96" s="4">
        <v>2305</v>
      </c>
      <c r="AV96" s="4">
        <v>5043</v>
      </c>
      <c r="AW96" s="4">
        <v>183640037</v>
      </c>
      <c r="AX96" s="4">
        <v>90006834</v>
      </c>
      <c r="AY96" s="4">
        <v>2420659</v>
      </c>
      <c r="AZ96" s="4">
        <v>3871879.5</v>
      </c>
      <c r="BA96" s="4">
        <v>30982005</v>
      </c>
      <c r="BB96" s="4">
        <v>0</v>
      </c>
      <c r="BC96" s="4"/>
      <c r="BD96" s="4">
        <v>0.83367443299594945</v>
      </c>
      <c r="BE96" s="4">
        <v>0.22342941039305445</v>
      </c>
      <c r="BF96" s="4">
        <v>8.8120127099924075E-2</v>
      </c>
      <c r="BG96" s="4">
        <v>2.2030031774981019E-2</v>
      </c>
      <c r="BH96" s="4">
        <v>1.6259938573733379</v>
      </c>
      <c r="BI96" s="4">
        <v>0.61335261416182807</v>
      </c>
      <c r="BJ96" s="4">
        <v>0</v>
      </c>
      <c r="BK96" s="4"/>
      <c r="BL96" s="3" t="s">
        <v>468</v>
      </c>
      <c r="BM96" s="4"/>
      <c r="BN96" s="4"/>
      <c r="BO96" s="4"/>
      <c r="BP96" s="4">
        <v>3.2172967070415242</v>
      </c>
      <c r="BQ96" s="4">
        <v>0.45706920483838986</v>
      </c>
      <c r="BR96" s="4">
        <v>1895.5192066692093</v>
      </c>
      <c r="BS96" s="4">
        <v>1472.0044679343976</v>
      </c>
      <c r="BT96" s="4">
        <v>968.30354710401571</v>
      </c>
      <c r="BU96" s="4">
        <v>456.55195335912384</v>
      </c>
      <c r="BV96" s="4">
        <v>2117.7393886558057</v>
      </c>
      <c r="BW96" s="4">
        <v>1688.1166566773825</v>
      </c>
    </row>
    <row r="97" spans="2:75" x14ac:dyDescent="0.3">
      <c r="B97" s="3" t="s">
        <v>69</v>
      </c>
      <c r="C97" s="4">
        <v>2021</v>
      </c>
      <c r="D97" s="3" t="s">
        <v>563</v>
      </c>
      <c r="E97" s="4">
        <v>18522</v>
      </c>
      <c r="F97" s="4">
        <v>18522</v>
      </c>
      <c r="G97" s="4" t="b">
        <v>0</v>
      </c>
      <c r="H97" s="4">
        <v>34506798</v>
      </c>
      <c r="I97" s="4">
        <v>18874993</v>
      </c>
      <c r="J97" s="4">
        <v>11721526</v>
      </c>
      <c r="K97" s="4">
        <v>2342572</v>
      </c>
      <c r="L97" s="4">
        <v>284261</v>
      </c>
      <c r="M97" s="4">
        <v>883446</v>
      </c>
      <c r="N97" s="4">
        <v>31280780</v>
      </c>
      <c r="O97" s="4">
        <v>28938358</v>
      </c>
      <c r="P97" s="4">
        <v>3294116</v>
      </c>
      <c r="Q97" s="4">
        <v>25644242</v>
      </c>
      <c r="R97" s="4">
        <v>2928933</v>
      </c>
      <c r="S97" s="4">
        <v>9689535</v>
      </c>
      <c r="T97" s="4">
        <v>3120722</v>
      </c>
      <c r="U97" s="4">
        <v>3006597</v>
      </c>
      <c r="V97" s="4">
        <v>5280912</v>
      </c>
      <c r="W97" s="4">
        <v>939467</v>
      </c>
      <c r="X97" s="4">
        <v>5568440</v>
      </c>
      <c r="Y97" s="4">
        <v>2725037</v>
      </c>
      <c r="Z97" s="4">
        <v>54319850</v>
      </c>
      <c r="AA97" s="4">
        <v>58734369</v>
      </c>
      <c r="AB97" s="4">
        <v>22762131</v>
      </c>
      <c r="AC97" s="4">
        <v>35972238</v>
      </c>
      <c r="AD97" s="4">
        <v>126109454</v>
      </c>
      <c r="AE97" s="4">
        <v>22480698</v>
      </c>
      <c r="AF97" s="4">
        <v>22090342</v>
      </c>
      <c r="AG97" s="4">
        <v>44571040</v>
      </c>
      <c r="AH97" s="4">
        <v>7899341</v>
      </c>
      <c r="AI97" s="4">
        <v>0</v>
      </c>
      <c r="AJ97" s="4">
        <v>339102</v>
      </c>
      <c r="AK97" s="4">
        <v>284997</v>
      </c>
      <c r="AL97" s="4">
        <v>31227605</v>
      </c>
      <c r="AM97" s="4">
        <v>7806901</v>
      </c>
      <c r="AN97" s="4">
        <v>624099</v>
      </c>
      <c r="AO97" s="4">
        <v>7182802</v>
      </c>
      <c r="AP97" s="4">
        <v>5763566627</v>
      </c>
      <c r="AQ97" s="4">
        <v>5035528083</v>
      </c>
      <c r="AR97" s="4">
        <v>18369725</v>
      </c>
      <c r="AS97" s="4">
        <v>41736092</v>
      </c>
      <c r="AT97" s="4">
        <v>842720</v>
      </c>
      <c r="AU97" s="4">
        <v>2395</v>
      </c>
      <c r="AV97" s="4">
        <v>5199</v>
      </c>
      <c r="AW97" s="4">
        <v>185426958</v>
      </c>
      <c r="AX97" s="4">
        <v>89437755</v>
      </c>
      <c r="AY97" s="4">
        <v>2725037</v>
      </c>
      <c r="AZ97" s="4">
        <v>3489598.6666666665</v>
      </c>
      <c r="BA97" s="4">
        <v>31134315</v>
      </c>
      <c r="BB97" s="4">
        <v>0</v>
      </c>
      <c r="BC97" s="4"/>
      <c r="BD97" s="4">
        <v>0.90651065335010217</v>
      </c>
      <c r="BE97" s="4">
        <v>0.1613722606194872</v>
      </c>
      <c r="BF97" s="4">
        <v>7.994196416734374E-2</v>
      </c>
      <c r="BG97" s="4">
        <v>1.9985490401841575E-2</v>
      </c>
      <c r="BH97" s="4">
        <v>1.738052542165216</v>
      </c>
      <c r="BI97" s="4">
        <v>0.62212430310108824</v>
      </c>
      <c r="BJ97" s="4">
        <v>0</v>
      </c>
      <c r="BK97" s="4"/>
      <c r="BL97" s="3" t="s">
        <v>468</v>
      </c>
      <c r="BM97" s="4"/>
      <c r="BN97" s="4"/>
      <c r="BO97" s="4"/>
      <c r="BP97" s="4">
        <v>3.1872148252689922</v>
      </c>
      <c r="BQ97" s="4">
        <v>0.46066551259857663</v>
      </c>
      <c r="BR97" s="4">
        <v>1863.0168448331713</v>
      </c>
      <c r="BS97" s="4">
        <v>1562.3776050102581</v>
      </c>
      <c r="BT97" s="4">
        <v>991.77869560522618</v>
      </c>
      <c r="BU97" s="4">
        <v>426.48423496382679</v>
      </c>
      <c r="BV97" s="4">
        <v>2406.3837598531477</v>
      </c>
      <c r="BW97" s="4">
        <v>1680.9369938451571</v>
      </c>
    </row>
    <row r="98" spans="2:75" x14ac:dyDescent="0.3">
      <c r="B98" s="3" t="s">
        <v>69</v>
      </c>
      <c r="C98" s="4">
        <v>2022</v>
      </c>
      <c r="D98" s="3" t="s">
        <v>564</v>
      </c>
      <c r="E98" s="4">
        <v>18689</v>
      </c>
      <c r="F98" s="4">
        <v>18689</v>
      </c>
      <c r="G98" s="4" t="b">
        <v>0</v>
      </c>
      <c r="H98" s="4">
        <v>35557016</v>
      </c>
      <c r="I98" s="4">
        <v>19869149</v>
      </c>
      <c r="J98" s="4">
        <v>11239787</v>
      </c>
      <c r="K98" s="4">
        <v>2146032</v>
      </c>
      <c r="L98" s="4">
        <v>1447724</v>
      </c>
      <c r="M98" s="4">
        <v>854324</v>
      </c>
      <c r="N98" s="4">
        <v>32556660</v>
      </c>
      <c r="O98" s="4">
        <v>29192337</v>
      </c>
      <c r="P98" s="4">
        <v>2967547</v>
      </c>
      <c r="Q98" s="4">
        <v>26224790</v>
      </c>
      <c r="R98" s="4">
        <v>2928605</v>
      </c>
      <c r="S98" s="4">
        <v>10297399</v>
      </c>
      <c r="T98" s="4">
        <v>2791003</v>
      </c>
      <c r="U98" s="4">
        <v>3303241</v>
      </c>
      <c r="V98" s="4">
        <v>5345540</v>
      </c>
      <c r="W98" s="4">
        <v>909507</v>
      </c>
      <c r="X98" s="4">
        <v>6364679</v>
      </c>
      <c r="Y98" s="4">
        <v>4103267</v>
      </c>
      <c r="Z98" s="4">
        <v>58525837</v>
      </c>
      <c r="AA98" s="4">
        <v>63994936</v>
      </c>
      <c r="AB98" s="4">
        <v>22887546</v>
      </c>
      <c r="AC98" s="4">
        <v>41107390</v>
      </c>
      <c r="AD98" s="4">
        <v>132474133</v>
      </c>
      <c r="AE98" s="4">
        <v>24159343</v>
      </c>
      <c r="AF98" s="4">
        <v>25187929</v>
      </c>
      <c r="AG98" s="4">
        <v>49347272</v>
      </c>
      <c r="AH98" s="4">
        <v>7446614</v>
      </c>
      <c r="AI98" s="4">
        <v>0</v>
      </c>
      <c r="AJ98" s="4">
        <v>344091</v>
      </c>
      <c r="AK98" s="4">
        <v>266797</v>
      </c>
      <c r="AL98" s="4">
        <v>32873427</v>
      </c>
      <c r="AM98" s="4">
        <v>8218357</v>
      </c>
      <c r="AN98" s="4">
        <v>610888</v>
      </c>
      <c r="AO98" s="4">
        <v>7607469</v>
      </c>
      <c r="AP98" s="4">
        <v>7049670377</v>
      </c>
      <c r="AQ98" s="4">
        <v>6243391031</v>
      </c>
      <c r="AR98" s="4">
        <v>19355422</v>
      </c>
      <c r="AS98" s="4">
        <v>43478347</v>
      </c>
      <c r="AT98" s="4">
        <v>1053480</v>
      </c>
      <c r="AU98" s="4">
        <v>2547</v>
      </c>
      <c r="AV98" s="4">
        <v>5415</v>
      </c>
      <c r="AW98" s="4">
        <v>189304537</v>
      </c>
      <c r="AX98" s="4">
        <v>90573475</v>
      </c>
      <c r="AY98" s="4">
        <v>4103267</v>
      </c>
      <c r="AZ98" s="4">
        <v>3082987.6666666665</v>
      </c>
      <c r="BA98" s="4">
        <v>31062503</v>
      </c>
      <c r="BB98" s="4">
        <v>0</v>
      </c>
      <c r="BC98" s="4"/>
      <c r="BD98" s="4">
        <v>0.91561845347202364</v>
      </c>
      <c r="BE98" s="4">
        <v>0.17899924448103294</v>
      </c>
      <c r="BF98" s="4">
        <v>7.4332132322798825E-2</v>
      </c>
      <c r="BG98" s="4">
        <v>1.8583033645990118E-2</v>
      </c>
      <c r="BH98" s="4">
        <v>1.8817032281288049</v>
      </c>
      <c r="BI98" s="4">
        <v>0.62392437397512224</v>
      </c>
      <c r="BJ98" s="4">
        <v>0</v>
      </c>
      <c r="BK98" s="4"/>
      <c r="BL98" s="3" t="s">
        <v>468</v>
      </c>
      <c r="BM98" s="4"/>
      <c r="BN98" s="4"/>
      <c r="BO98" s="4"/>
      <c r="BP98" s="4">
        <v>2.7455782986887303</v>
      </c>
      <c r="BQ98" s="4">
        <v>0.47036011080332413</v>
      </c>
      <c r="BR98" s="4">
        <v>1902.5638610947617</v>
      </c>
      <c r="BS98" s="4">
        <v>1562.0063673818825</v>
      </c>
      <c r="BT98" s="4">
        <v>1035.6585157044251</v>
      </c>
      <c r="BU98" s="4">
        <v>398.44903419123551</v>
      </c>
      <c r="BV98" s="4">
        <v>2640.4447535983732</v>
      </c>
      <c r="BW98" s="4">
        <v>1662.0741077639252</v>
      </c>
    </row>
    <row r="99" spans="2:75" x14ac:dyDescent="0.3">
      <c r="B99" s="3" t="s">
        <v>69</v>
      </c>
      <c r="C99" s="4">
        <v>2023</v>
      </c>
      <c r="D99" s="3" t="s">
        <v>565</v>
      </c>
      <c r="E99" s="4">
        <v>19326</v>
      </c>
      <c r="F99" s="4">
        <v>19326</v>
      </c>
      <c r="G99" s="4" t="b">
        <v>0</v>
      </c>
      <c r="H99" s="4">
        <v>44020502</v>
      </c>
      <c r="I99" s="4">
        <v>20981502</v>
      </c>
      <c r="J99" s="4">
        <v>12475007</v>
      </c>
      <c r="K99" s="4">
        <v>7095865</v>
      </c>
      <c r="L99" s="4">
        <v>2778440</v>
      </c>
      <c r="M99" s="4">
        <v>689688</v>
      </c>
      <c r="N99" s="4">
        <v>36234949</v>
      </c>
      <c r="O99" s="4">
        <v>31436197</v>
      </c>
      <c r="P99" s="4">
        <v>2767924</v>
      </c>
      <c r="Q99" s="4">
        <v>28668273</v>
      </c>
      <c r="R99" s="4">
        <v>3553577</v>
      </c>
      <c r="S99" s="4">
        <v>11109135</v>
      </c>
      <c r="T99" s="4">
        <v>3202645</v>
      </c>
      <c r="U99" s="4">
        <v>3573513</v>
      </c>
      <c r="V99" s="4">
        <v>5535808</v>
      </c>
      <c r="W99" s="4">
        <v>883703</v>
      </c>
      <c r="X99" s="4">
        <v>12584305</v>
      </c>
      <c r="Y99" s="4">
        <v>4722529</v>
      </c>
      <c r="Z99" s="4">
        <v>69306230</v>
      </c>
      <c r="AA99" s="4">
        <v>75334903</v>
      </c>
      <c r="AB99" s="4">
        <v>24340131</v>
      </c>
      <c r="AC99" s="4">
        <v>50994772</v>
      </c>
      <c r="AD99" s="4">
        <v>145058438</v>
      </c>
      <c r="AE99" s="4">
        <v>30669705</v>
      </c>
      <c r="AF99" s="4">
        <v>28838870</v>
      </c>
      <c r="AG99" s="4">
        <v>59508575</v>
      </c>
      <c r="AH99" s="4">
        <v>6978217</v>
      </c>
      <c r="AI99" s="4">
        <v>0</v>
      </c>
      <c r="AJ99" s="4">
        <v>344091</v>
      </c>
      <c r="AK99" s="4">
        <v>266797</v>
      </c>
      <c r="AL99" s="4">
        <v>36472643</v>
      </c>
      <c r="AM99" s="4">
        <v>9118161</v>
      </c>
      <c r="AN99" s="4">
        <v>610888</v>
      </c>
      <c r="AO99" s="4">
        <v>8507273</v>
      </c>
      <c r="AP99" s="4">
        <v>7964177585</v>
      </c>
      <c r="AQ99" s="4">
        <v>7085871072</v>
      </c>
      <c r="AR99" s="4">
        <v>20469742</v>
      </c>
      <c r="AS99" s="4">
        <v>46240292</v>
      </c>
      <c r="AT99" s="4">
        <v>1190801</v>
      </c>
      <c r="AU99" s="4">
        <v>2694</v>
      </c>
      <c r="AV99" s="4">
        <v>5716</v>
      </c>
      <c r="AW99" s="4">
        <v>194179770</v>
      </c>
      <c r="AX99" s="4">
        <v>93221935</v>
      </c>
      <c r="AY99" s="4">
        <v>4722529</v>
      </c>
      <c r="AZ99" s="4">
        <v>3850277.6666666665</v>
      </c>
      <c r="BA99" s="4">
        <v>31529189</v>
      </c>
      <c r="BB99" s="4">
        <v>0</v>
      </c>
      <c r="BC99" s="4"/>
      <c r="BD99" s="4">
        <v>0.82313802327833518</v>
      </c>
      <c r="BE99" s="4">
        <v>0.28587372765535479</v>
      </c>
      <c r="BF99" s="4">
        <v>6.6996842894087957E-2</v>
      </c>
      <c r="BG99" s="4">
        <v>1.674921118274867E-2</v>
      </c>
      <c r="BH99" s="4">
        <v>2.075764208049784</v>
      </c>
      <c r="BI99" s="4">
        <v>0.62070380799930869</v>
      </c>
      <c r="BJ99" s="4">
        <v>0</v>
      </c>
      <c r="BK99" s="4"/>
      <c r="BL99" s="3" t="s">
        <v>468</v>
      </c>
      <c r="BM99" s="4"/>
      <c r="BN99" s="4"/>
      <c r="BO99" s="4"/>
      <c r="BP99" s="4">
        <v>2.5702267160081163</v>
      </c>
      <c r="BQ99" s="4">
        <v>0.47130860741777469</v>
      </c>
      <c r="BR99" s="4">
        <v>2277.7865052261204</v>
      </c>
      <c r="BS99" s="4">
        <v>1626.6271861740661</v>
      </c>
      <c r="BT99" s="4">
        <v>1059.1815171271862</v>
      </c>
      <c r="BU99" s="4">
        <v>361.07921970402566</v>
      </c>
      <c r="BV99" s="4">
        <v>3079.1977129255924</v>
      </c>
      <c r="BW99" s="4">
        <v>1631.438942357446</v>
      </c>
    </row>
    <row r="100" spans="2:75" x14ac:dyDescent="0.3">
      <c r="B100" s="3" t="s">
        <v>69</v>
      </c>
      <c r="C100" s="4">
        <v>2024</v>
      </c>
      <c r="D100" s="3" t="s">
        <v>566</v>
      </c>
      <c r="E100" s="4">
        <v>19326</v>
      </c>
      <c r="F100" s="4">
        <v>19326</v>
      </c>
      <c r="G100" s="4" t="b">
        <v>0</v>
      </c>
      <c r="H100" s="4">
        <v>46138944</v>
      </c>
      <c r="I100" s="4">
        <v>22599727</v>
      </c>
      <c r="J100" s="4">
        <v>11507377</v>
      </c>
      <c r="K100" s="4">
        <v>7727216</v>
      </c>
      <c r="L100" s="4">
        <v>3204728</v>
      </c>
      <c r="M100" s="4">
        <v>1099896</v>
      </c>
      <c r="N100" s="4">
        <v>37311832</v>
      </c>
      <c r="O100" s="4">
        <v>33570018</v>
      </c>
      <c r="P100" s="4">
        <v>2897487</v>
      </c>
      <c r="Q100" s="4">
        <v>30672531</v>
      </c>
      <c r="R100" s="4">
        <v>3797414</v>
      </c>
      <c r="S100" s="4">
        <v>12072697</v>
      </c>
      <c r="T100" s="4">
        <v>3412242</v>
      </c>
      <c r="U100" s="4">
        <v>3851227</v>
      </c>
      <c r="V100" s="4">
        <v>5416992</v>
      </c>
      <c r="W100" s="4">
        <v>992364</v>
      </c>
      <c r="X100" s="4">
        <v>12568926</v>
      </c>
      <c r="Y100" s="4">
        <v>23409077</v>
      </c>
      <c r="Z100" s="4">
        <v>63429942</v>
      </c>
      <c r="AA100" s="4">
        <v>71080436</v>
      </c>
      <c r="AB100" s="4">
        <v>28229762</v>
      </c>
      <c r="AC100" s="4">
        <v>42850674</v>
      </c>
      <c r="AD100" s="4">
        <v>157338362</v>
      </c>
      <c r="AE100" s="4">
        <v>30876865</v>
      </c>
      <c r="AF100" s="4">
        <v>19961651</v>
      </c>
      <c r="AG100" s="4">
        <v>50838516</v>
      </c>
      <c r="AH100" s="4">
        <v>6493069</v>
      </c>
      <c r="AI100" s="4">
        <v>0</v>
      </c>
      <c r="AJ100" s="4">
        <v>344091</v>
      </c>
      <c r="AK100" s="4">
        <v>266797</v>
      </c>
      <c r="AL100" s="4">
        <v>37523975</v>
      </c>
      <c r="AM100" s="4">
        <v>9380994</v>
      </c>
      <c r="AN100" s="4">
        <v>610888</v>
      </c>
      <c r="AO100" s="4">
        <v>8770106</v>
      </c>
      <c r="AP100" s="4">
        <v>8048899709</v>
      </c>
      <c r="AQ100" s="4">
        <v>7118278959</v>
      </c>
      <c r="AR100" s="4">
        <v>22056252</v>
      </c>
      <c r="AS100" s="4">
        <v>50340883</v>
      </c>
      <c r="AT100" s="4">
        <v>1192021</v>
      </c>
      <c r="AU100" s="4">
        <v>2899</v>
      </c>
      <c r="AV100" s="4">
        <v>6127</v>
      </c>
      <c r="AW100" s="4">
        <v>216110737</v>
      </c>
      <c r="AX100" s="4">
        <v>113717491</v>
      </c>
      <c r="AY100" s="4">
        <v>23409077</v>
      </c>
      <c r="AZ100" s="4">
        <v>10744957.666666666</v>
      </c>
      <c r="BA100" s="4">
        <v>710716394</v>
      </c>
      <c r="BB100" s="4">
        <v>12247120</v>
      </c>
      <c r="BC100" s="4">
        <v>1</v>
      </c>
      <c r="BD100" s="4">
        <v>0.80868413460004629</v>
      </c>
      <c r="BE100" s="4">
        <v>0.27241468725422063</v>
      </c>
      <c r="BF100" s="4">
        <v>6.5119751702218343E-2</v>
      </c>
      <c r="BG100" s="4">
        <v>1.6279938359408885E-2</v>
      </c>
      <c r="BH100" s="4">
        <v>1.6574607423169612</v>
      </c>
      <c r="BI100" s="4">
        <v>0.61467105398660793</v>
      </c>
      <c r="BJ100" s="4">
        <v>3.9691390044996591</v>
      </c>
      <c r="BK100" s="4">
        <v>1.852290568441186E-2</v>
      </c>
      <c r="BL100" s="3" t="s">
        <v>474</v>
      </c>
      <c r="BM100" s="4">
        <v>11500528.666730704</v>
      </c>
      <c r="BN100" s="4">
        <v>0.9343011941485968</v>
      </c>
      <c r="BO100" s="4">
        <v>755571.00006403774</v>
      </c>
      <c r="BP100" s="4">
        <v>2.7402816282252176</v>
      </c>
      <c r="BQ100" s="4">
        <v>0.47315162395952343</v>
      </c>
      <c r="BR100" s="4">
        <v>2387.4026699782676</v>
      </c>
      <c r="BS100" s="4">
        <v>1737.0391182862465</v>
      </c>
      <c r="BT100" s="4">
        <v>1141.2735175411362</v>
      </c>
      <c r="BU100" s="4">
        <v>335.97583566180276</v>
      </c>
      <c r="BV100" s="4">
        <v>2630.5762185656627</v>
      </c>
      <c r="BW100" s="4">
        <v>36775.141984890819</v>
      </c>
    </row>
    <row r="101" spans="2:75" x14ac:dyDescent="0.3">
      <c r="B101" s="3" t="s">
        <v>72</v>
      </c>
      <c r="C101" s="4">
        <v>2019</v>
      </c>
      <c r="D101" s="3" t="s">
        <v>567</v>
      </c>
      <c r="E101" s="4">
        <v>2478</v>
      </c>
      <c r="F101" s="4">
        <v>2478</v>
      </c>
      <c r="G101" s="4" t="b">
        <v>0</v>
      </c>
      <c r="H101" s="4">
        <v>4076611</v>
      </c>
      <c r="I101" s="4">
        <v>2076300</v>
      </c>
      <c r="J101" s="4">
        <v>1089757</v>
      </c>
      <c r="K101" s="4">
        <v>811330</v>
      </c>
      <c r="L101" s="4">
        <v>85090</v>
      </c>
      <c r="M101" s="4">
        <v>0</v>
      </c>
      <c r="N101" s="4">
        <v>3265281</v>
      </c>
      <c r="O101" s="4">
        <v>3927199</v>
      </c>
      <c r="P101" s="4">
        <v>1170413</v>
      </c>
      <c r="Q101" s="4">
        <v>2756786</v>
      </c>
      <c r="R101" s="4">
        <v>837543</v>
      </c>
      <c r="S101" s="4">
        <v>239926</v>
      </c>
      <c r="T101" s="4">
        <v>546547</v>
      </c>
      <c r="U101" s="4">
        <v>366000</v>
      </c>
      <c r="V101" s="4">
        <v>329995</v>
      </c>
      <c r="W101" s="4">
        <v>152166</v>
      </c>
      <c r="X101" s="4">
        <v>149412</v>
      </c>
      <c r="Y101" s="4">
        <v>52690</v>
      </c>
      <c r="Z101" s="4">
        <v>3629036</v>
      </c>
      <c r="AA101" s="4">
        <v>3976247</v>
      </c>
      <c r="AB101" s="4">
        <v>2512178</v>
      </c>
      <c r="AC101" s="4">
        <v>1464069</v>
      </c>
      <c r="AD101" s="4">
        <v>33734438</v>
      </c>
      <c r="AE101" s="4">
        <v>3515697</v>
      </c>
      <c r="AF101" s="4">
        <v>0</v>
      </c>
      <c r="AG101" s="4">
        <v>3515697</v>
      </c>
      <c r="AH101" s="4">
        <v>1977503</v>
      </c>
      <c r="AI101" s="4">
        <v>0</v>
      </c>
      <c r="AJ101" s="4">
        <v>147050</v>
      </c>
      <c r="AK101" s="4">
        <v>86465</v>
      </c>
      <c r="AL101" s="4">
        <v>3658460</v>
      </c>
      <c r="AM101" s="4">
        <v>914615</v>
      </c>
      <c r="AN101" s="4">
        <v>233515</v>
      </c>
      <c r="AO101" s="4">
        <v>681100</v>
      </c>
      <c r="AP101" s="4">
        <v>384411857</v>
      </c>
      <c r="AQ101" s="4">
        <v>336953300</v>
      </c>
      <c r="AR101" s="4">
        <v>1946945.5592815999</v>
      </c>
      <c r="AS101" s="4">
        <v>4702182.8796793995</v>
      </c>
      <c r="AT101" s="4">
        <v>276558</v>
      </c>
      <c r="AU101" s="4">
        <v>1221.8608998</v>
      </c>
      <c r="AV101" s="4">
        <v>2954.7677484000001</v>
      </c>
      <c r="AW101" s="4">
        <v>47297034</v>
      </c>
      <c r="AX101" s="4">
        <v>32196244</v>
      </c>
      <c r="AY101" s="4">
        <v>52690</v>
      </c>
      <c r="AZ101" s="4">
        <v>52690</v>
      </c>
      <c r="BA101" s="4">
        <v>7012701</v>
      </c>
      <c r="BB101" s="4">
        <v>0</v>
      </c>
      <c r="BC101" s="4"/>
      <c r="BD101" s="4">
        <v>0.80097929383009558</v>
      </c>
      <c r="BE101" s="4">
        <v>3.665103194786061E-2</v>
      </c>
      <c r="BF101" s="4">
        <v>0.25531507792896463</v>
      </c>
      <c r="BG101" s="4">
        <v>6.3828769482241157E-2</v>
      </c>
      <c r="BH101" s="4">
        <v>1.2752883248826714</v>
      </c>
      <c r="BI101" s="4">
        <v>0.37485515771106348</v>
      </c>
      <c r="BJ101" s="4">
        <v>0</v>
      </c>
      <c r="BK101" s="4"/>
      <c r="BL101" s="3" t="s">
        <v>468</v>
      </c>
      <c r="BM101" s="4"/>
      <c r="BN101" s="4"/>
      <c r="BO101" s="4"/>
      <c r="BP101" s="4">
        <v>5.0647385709582835</v>
      </c>
      <c r="BQ101" s="4">
        <v>0.41352180741164341</v>
      </c>
      <c r="BR101" s="4">
        <v>1645.1214689265537</v>
      </c>
      <c r="BS101" s="4">
        <v>1584.8260694108151</v>
      </c>
      <c r="BT101" s="4">
        <v>785.69231609426959</v>
      </c>
      <c r="BU101" s="4">
        <v>798.02380952380952</v>
      </c>
      <c r="BV101" s="4">
        <v>1418.7639225181599</v>
      </c>
      <c r="BW101" s="4">
        <v>2829.9842615012108</v>
      </c>
    </row>
    <row r="102" spans="2:75" x14ac:dyDescent="0.3">
      <c r="B102" s="3" t="s">
        <v>72</v>
      </c>
      <c r="C102" s="4">
        <v>2020</v>
      </c>
      <c r="D102" s="3" t="s">
        <v>568</v>
      </c>
      <c r="E102" s="4">
        <v>2497</v>
      </c>
      <c r="F102" s="4">
        <v>2497</v>
      </c>
      <c r="G102" s="4" t="b">
        <v>0</v>
      </c>
      <c r="H102" s="4">
        <v>4918858</v>
      </c>
      <c r="I102" s="4">
        <v>2148105</v>
      </c>
      <c r="J102" s="4">
        <v>1097910</v>
      </c>
      <c r="K102" s="4">
        <v>1603808</v>
      </c>
      <c r="L102" s="4">
        <v>69035</v>
      </c>
      <c r="M102" s="4">
        <v>0</v>
      </c>
      <c r="N102" s="4">
        <v>3315050</v>
      </c>
      <c r="O102" s="4">
        <v>4138990</v>
      </c>
      <c r="P102" s="4">
        <v>1149988</v>
      </c>
      <c r="Q102" s="4">
        <v>2989002</v>
      </c>
      <c r="R102" s="4">
        <v>1016239</v>
      </c>
      <c r="S102" s="4">
        <v>256561</v>
      </c>
      <c r="T102" s="4">
        <v>563223</v>
      </c>
      <c r="U102" s="4">
        <v>376836</v>
      </c>
      <c r="V102" s="4">
        <v>324617</v>
      </c>
      <c r="W102" s="4">
        <v>186181</v>
      </c>
      <c r="X102" s="4">
        <v>779868</v>
      </c>
      <c r="Y102" s="4">
        <v>101629</v>
      </c>
      <c r="Z102" s="4">
        <v>5742767</v>
      </c>
      <c r="AA102" s="4">
        <v>6130207</v>
      </c>
      <c r="AB102" s="4">
        <v>2835760</v>
      </c>
      <c r="AC102" s="4">
        <v>3294447</v>
      </c>
      <c r="AD102" s="4">
        <v>34524447</v>
      </c>
      <c r="AE102" s="4">
        <v>5263095</v>
      </c>
      <c r="AF102" s="4">
        <v>0</v>
      </c>
      <c r="AG102" s="4">
        <v>5263095</v>
      </c>
      <c r="AH102" s="4">
        <v>1886533</v>
      </c>
      <c r="AI102" s="4">
        <v>0</v>
      </c>
      <c r="AJ102" s="4">
        <v>90970</v>
      </c>
      <c r="AK102" s="4">
        <v>77872</v>
      </c>
      <c r="AL102" s="4">
        <v>3747105</v>
      </c>
      <c r="AM102" s="4">
        <v>936776</v>
      </c>
      <c r="AN102" s="4">
        <v>168842</v>
      </c>
      <c r="AO102" s="4">
        <v>767934</v>
      </c>
      <c r="AP102" s="4">
        <v>404818907</v>
      </c>
      <c r="AQ102" s="4">
        <v>355678600</v>
      </c>
      <c r="AR102" s="4">
        <v>2029382</v>
      </c>
      <c r="AS102" s="4">
        <v>4689939</v>
      </c>
      <c r="AT102" s="4">
        <v>291576</v>
      </c>
      <c r="AU102" s="4">
        <v>1288</v>
      </c>
      <c r="AV102" s="4">
        <v>3108</v>
      </c>
      <c r="AW102" s="4">
        <v>47398663</v>
      </c>
      <c r="AX102" s="4">
        <v>31147885</v>
      </c>
      <c r="AY102" s="4">
        <v>101629</v>
      </c>
      <c r="AZ102" s="4">
        <v>77159.5</v>
      </c>
      <c r="BA102" s="4">
        <v>7012701</v>
      </c>
      <c r="BB102" s="4">
        <v>0</v>
      </c>
      <c r="BC102" s="4"/>
      <c r="BD102" s="4">
        <v>0.67394708283914684</v>
      </c>
      <c r="BE102" s="4">
        <v>0.15854655694472172</v>
      </c>
      <c r="BF102" s="4">
        <v>0.18023732461121975</v>
      </c>
      <c r="BG102" s="4">
        <v>4.5059319127699921E-2</v>
      </c>
      <c r="BH102" s="4">
        <v>1.7608201667312366</v>
      </c>
      <c r="BI102" s="4">
        <v>0.40238679965082919</v>
      </c>
      <c r="BJ102" s="4">
        <v>0</v>
      </c>
      <c r="BK102" s="4"/>
      <c r="BL102" s="3" t="s">
        <v>468</v>
      </c>
      <c r="BM102" s="4"/>
      <c r="BN102" s="4"/>
      <c r="BO102" s="4"/>
      <c r="BP102" s="4">
        <v>5.0130613094116176</v>
      </c>
      <c r="BQ102" s="4">
        <v>0.4144144144144144</v>
      </c>
      <c r="BR102" s="4">
        <v>1969.9070885062074</v>
      </c>
      <c r="BS102" s="4">
        <v>1657.5851021225471</v>
      </c>
      <c r="BT102" s="4">
        <v>812.72807368842609</v>
      </c>
      <c r="BU102" s="4">
        <v>755.5198237885462</v>
      </c>
      <c r="BV102" s="4">
        <v>2107.7673207849421</v>
      </c>
      <c r="BW102" s="4">
        <v>2808.4505406487783</v>
      </c>
    </row>
    <row r="103" spans="2:75" x14ac:dyDescent="0.3">
      <c r="B103" s="3" t="s">
        <v>72</v>
      </c>
      <c r="C103" s="4">
        <v>2021</v>
      </c>
      <c r="D103" s="3" t="s">
        <v>569</v>
      </c>
      <c r="E103" s="4">
        <v>2512</v>
      </c>
      <c r="F103" s="4">
        <v>2512</v>
      </c>
      <c r="G103" s="4" t="b">
        <v>0</v>
      </c>
      <c r="H103" s="4">
        <v>4630841</v>
      </c>
      <c r="I103" s="4">
        <v>2239911</v>
      </c>
      <c r="J103" s="4">
        <v>1249973</v>
      </c>
      <c r="K103" s="4">
        <v>1054208</v>
      </c>
      <c r="L103" s="4">
        <v>58693</v>
      </c>
      <c r="M103" s="4">
        <v>0</v>
      </c>
      <c r="N103" s="4">
        <v>3576633</v>
      </c>
      <c r="O103" s="4">
        <v>4182917</v>
      </c>
      <c r="P103" s="4">
        <v>1144077</v>
      </c>
      <c r="Q103" s="4">
        <v>3038840</v>
      </c>
      <c r="R103" s="4">
        <v>950955</v>
      </c>
      <c r="S103" s="4">
        <v>354927</v>
      </c>
      <c r="T103" s="4">
        <v>576065</v>
      </c>
      <c r="U103" s="4">
        <v>374673</v>
      </c>
      <c r="V103" s="4">
        <v>370075</v>
      </c>
      <c r="W103" s="4">
        <v>153194</v>
      </c>
      <c r="X103" s="4">
        <v>447924</v>
      </c>
      <c r="Y103" s="4">
        <v>779968</v>
      </c>
      <c r="Z103" s="4">
        <v>6099999</v>
      </c>
      <c r="AA103" s="4">
        <v>6614090</v>
      </c>
      <c r="AB103" s="4">
        <v>2569853</v>
      </c>
      <c r="AC103" s="4">
        <v>4044237</v>
      </c>
      <c r="AD103" s="4">
        <v>34972371</v>
      </c>
      <c r="AE103" s="4">
        <v>5996882</v>
      </c>
      <c r="AF103" s="4">
        <v>0</v>
      </c>
      <c r="AG103" s="4">
        <v>5996882</v>
      </c>
      <c r="AH103" s="4">
        <v>1801693</v>
      </c>
      <c r="AI103" s="4">
        <v>0</v>
      </c>
      <c r="AJ103" s="4">
        <v>84840</v>
      </c>
      <c r="AK103" s="4">
        <v>70144</v>
      </c>
      <c r="AL103" s="4">
        <v>3987438</v>
      </c>
      <c r="AM103" s="4">
        <v>996860</v>
      </c>
      <c r="AN103" s="4">
        <v>154984</v>
      </c>
      <c r="AO103" s="4">
        <v>841876</v>
      </c>
      <c r="AP103" s="4">
        <v>419590803</v>
      </c>
      <c r="AQ103" s="4">
        <v>370201700</v>
      </c>
      <c r="AR103" s="4">
        <v>2102851</v>
      </c>
      <c r="AS103" s="4">
        <v>4985172</v>
      </c>
      <c r="AT103" s="4">
        <v>304897</v>
      </c>
      <c r="AU103" s="4">
        <v>1347</v>
      </c>
      <c r="AV103" s="4">
        <v>3243</v>
      </c>
      <c r="AW103" s="4">
        <v>48172036</v>
      </c>
      <c r="AX103" s="4">
        <v>30777181</v>
      </c>
      <c r="AY103" s="4">
        <v>779968</v>
      </c>
      <c r="AZ103" s="4">
        <v>311429</v>
      </c>
      <c r="BA103" s="4">
        <v>7006106</v>
      </c>
      <c r="BB103" s="4">
        <v>0</v>
      </c>
      <c r="BC103" s="4"/>
      <c r="BD103" s="4">
        <v>0.77235063782151014</v>
      </c>
      <c r="BE103" s="4">
        <v>9.6726274989791278E-2</v>
      </c>
      <c r="BF103" s="4">
        <v>0.1554721826535321</v>
      </c>
      <c r="BG103" s="4">
        <v>3.8868065158630678E-2</v>
      </c>
      <c r="BH103" s="4">
        <v>1.9734115649392532</v>
      </c>
      <c r="BI103" s="4">
        <v>0.42255464652444386</v>
      </c>
      <c r="BJ103" s="4">
        <v>0</v>
      </c>
      <c r="BK103" s="4"/>
      <c r="BL103" s="3" t="s">
        <v>468</v>
      </c>
      <c r="BM103" s="4"/>
      <c r="BN103" s="4"/>
      <c r="BO103" s="4"/>
      <c r="BP103" s="4">
        <v>5.0116708587628409</v>
      </c>
      <c r="BQ103" s="4">
        <v>0.41535615171137835</v>
      </c>
      <c r="BR103" s="4">
        <v>1843.4876592356688</v>
      </c>
      <c r="BS103" s="4">
        <v>1665.1739649681529</v>
      </c>
      <c r="BT103" s="4">
        <v>837.12221337579615</v>
      </c>
      <c r="BU103" s="4">
        <v>717.234474522293</v>
      </c>
      <c r="BV103" s="4">
        <v>2387.2937898089172</v>
      </c>
      <c r="BW103" s="4">
        <v>2789.0549363057326</v>
      </c>
    </row>
    <row r="104" spans="2:75" x14ac:dyDescent="0.3">
      <c r="B104" s="3" t="s">
        <v>72</v>
      </c>
      <c r="C104" s="4">
        <v>2022</v>
      </c>
      <c r="D104" s="3" t="s">
        <v>570</v>
      </c>
      <c r="E104" s="4">
        <v>2540</v>
      </c>
      <c r="F104" s="4">
        <v>2540</v>
      </c>
      <c r="G104" s="4" t="b">
        <v>0</v>
      </c>
      <c r="H104" s="4">
        <v>4942695</v>
      </c>
      <c r="I104" s="4">
        <v>2283445</v>
      </c>
      <c r="J104" s="4">
        <v>1290102</v>
      </c>
      <c r="K104" s="4">
        <v>1181625</v>
      </c>
      <c r="L104" s="4">
        <v>187523</v>
      </c>
      <c r="M104" s="4">
        <v>0</v>
      </c>
      <c r="N104" s="4">
        <v>3761070</v>
      </c>
      <c r="O104" s="4">
        <v>4349631</v>
      </c>
      <c r="P104" s="4">
        <v>1182468</v>
      </c>
      <c r="Q104" s="4">
        <v>3167163</v>
      </c>
      <c r="R104" s="4">
        <v>1011071</v>
      </c>
      <c r="S104" s="4">
        <v>320112</v>
      </c>
      <c r="T104" s="4">
        <v>620148</v>
      </c>
      <c r="U104" s="4">
        <v>377994</v>
      </c>
      <c r="V104" s="4">
        <v>377446</v>
      </c>
      <c r="W104" s="4">
        <v>204286</v>
      </c>
      <c r="X104" s="4">
        <v>593064</v>
      </c>
      <c r="Y104" s="4">
        <v>1347782</v>
      </c>
      <c r="Z104" s="4">
        <v>6820633</v>
      </c>
      <c r="AA104" s="4">
        <v>7424942</v>
      </c>
      <c r="AB104" s="4">
        <v>2936101</v>
      </c>
      <c r="AC104" s="4">
        <v>4488841</v>
      </c>
      <c r="AD104" s="4">
        <v>35565435</v>
      </c>
      <c r="AE104" s="4">
        <v>4234797</v>
      </c>
      <c r="AF104" s="4">
        <v>2339008</v>
      </c>
      <c r="AG104" s="4">
        <v>6573805</v>
      </c>
      <c r="AH104" s="4">
        <v>1950865</v>
      </c>
      <c r="AI104" s="4">
        <v>250000</v>
      </c>
      <c r="AJ104" s="4">
        <v>74711</v>
      </c>
      <c r="AK104" s="4">
        <v>54958</v>
      </c>
      <c r="AL104" s="4">
        <v>4284953</v>
      </c>
      <c r="AM104" s="4">
        <v>1071238</v>
      </c>
      <c r="AN104" s="4">
        <v>129669</v>
      </c>
      <c r="AO104" s="4">
        <v>875034</v>
      </c>
      <c r="AP104" s="4">
        <v>553529607</v>
      </c>
      <c r="AQ104" s="4">
        <v>500568800</v>
      </c>
      <c r="AR104" s="4">
        <v>2162139</v>
      </c>
      <c r="AS104" s="4">
        <v>5185671</v>
      </c>
      <c r="AT104" s="4">
        <v>415785</v>
      </c>
      <c r="AU104" s="4">
        <v>1402</v>
      </c>
      <c r="AV104" s="4">
        <v>3253</v>
      </c>
      <c r="AW104" s="4">
        <v>49519819</v>
      </c>
      <c r="AX104" s="4">
        <v>30942495</v>
      </c>
      <c r="AY104" s="4">
        <v>1347782</v>
      </c>
      <c r="AZ104" s="4">
        <v>743126.33333333337</v>
      </c>
      <c r="BA104" s="4">
        <v>7037951</v>
      </c>
      <c r="BB104" s="4">
        <v>0</v>
      </c>
      <c r="BC104" s="4"/>
      <c r="BD104" s="4">
        <v>0.7609350769165405</v>
      </c>
      <c r="BE104" s="4">
        <v>0.11998798226473614</v>
      </c>
      <c r="BF104" s="4">
        <v>0.12104593003608909</v>
      </c>
      <c r="BG104" s="4">
        <v>3.0261475446755191E-2</v>
      </c>
      <c r="BH104" s="4">
        <v>2.0756130960105303</v>
      </c>
      <c r="BI104" s="4">
        <v>0.43730007352784017</v>
      </c>
      <c r="BJ104" s="4">
        <v>0</v>
      </c>
      <c r="BK104" s="4"/>
      <c r="BL104" s="3" t="s">
        <v>468</v>
      </c>
      <c r="BM104" s="4"/>
      <c r="BN104" s="4"/>
      <c r="BO104" s="4"/>
      <c r="BP104" s="4">
        <v>3.9060945840246624</v>
      </c>
      <c r="BQ104" s="4">
        <v>0.43098678143252384</v>
      </c>
      <c r="BR104" s="4">
        <v>1945.9429133858268</v>
      </c>
      <c r="BS104" s="4">
        <v>1712.4531496062991</v>
      </c>
      <c r="BT104" s="4">
        <v>851.23582677165359</v>
      </c>
      <c r="BU104" s="4">
        <v>768.05708661417327</v>
      </c>
      <c r="BV104" s="4">
        <v>2588.1122047244094</v>
      </c>
      <c r="BW104" s="4">
        <v>2770.8468503937006</v>
      </c>
    </row>
    <row r="105" spans="2:75" x14ac:dyDescent="0.3">
      <c r="B105" s="3" t="s">
        <v>72</v>
      </c>
      <c r="C105" s="4">
        <v>2023</v>
      </c>
      <c r="D105" s="3" t="s">
        <v>571</v>
      </c>
      <c r="E105" s="4">
        <v>2639</v>
      </c>
      <c r="F105" s="4">
        <v>2639</v>
      </c>
      <c r="G105" s="4" t="b">
        <v>0</v>
      </c>
      <c r="H105" s="4">
        <v>6930180</v>
      </c>
      <c r="I105" s="4">
        <v>2400323</v>
      </c>
      <c r="J105" s="4">
        <v>1517287</v>
      </c>
      <c r="K105" s="4">
        <v>2482165</v>
      </c>
      <c r="L105" s="4">
        <v>493083</v>
      </c>
      <c r="M105" s="4">
        <v>0</v>
      </c>
      <c r="N105" s="4">
        <v>4448015</v>
      </c>
      <c r="O105" s="4">
        <v>4746555</v>
      </c>
      <c r="P105" s="4">
        <v>1233265</v>
      </c>
      <c r="Q105" s="4">
        <v>3513290</v>
      </c>
      <c r="R105" s="4">
        <v>981724</v>
      </c>
      <c r="S105" s="4">
        <v>456519</v>
      </c>
      <c r="T105" s="4">
        <v>624932</v>
      </c>
      <c r="U105" s="4">
        <v>445995</v>
      </c>
      <c r="V105" s="4">
        <v>461681</v>
      </c>
      <c r="W105" s="4">
        <v>225357</v>
      </c>
      <c r="X105" s="4">
        <v>2183625</v>
      </c>
      <c r="Y105" s="4">
        <v>968921</v>
      </c>
      <c r="Z105" s="4">
        <v>9301301</v>
      </c>
      <c r="AA105" s="4">
        <v>10228743</v>
      </c>
      <c r="AB105" s="4">
        <v>3111706</v>
      </c>
      <c r="AC105" s="4">
        <v>7117037</v>
      </c>
      <c r="AD105" s="4">
        <v>38022942</v>
      </c>
      <c r="AE105" s="4">
        <v>5353923</v>
      </c>
      <c r="AF105" s="4">
        <v>3907593</v>
      </c>
      <c r="AG105" s="4">
        <v>9261516</v>
      </c>
      <c r="AH105" s="4">
        <v>1815991</v>
      </c>
      <c r="AI105" s="4">
        <v>0</v>
      </c>
      <c r="AJ105" s="4">
        <v>106541</v>
      </c>
      <c r="AK105" s="4">
        <v>85719</v>
      </c>
      <c r="AL105" s="4">
        <v>4829360</v>
      </c>
      <c r="AM105" s="4">
        <v>1207340</v>
      </c>
      <c r="AN105" s="4">
        <v>192260</v>
      </c>
      <c r="AO105" s="4">
        <v>943042</v>
      </c>
      <c r="AP105" s="4">
        <v>649449059</v>
      </c>
      <c r="AQ105" s="4">
        <v>591885100</v>
      </c>
      <c r="AR105" s="4">
        <v>2258304</v>
      </c>
      <c r="AS105" s="4">
        <v>5406503</v>
      </c>
      <c r="AT105" s="4">
        <v>494761</v>
      </c>
      <c r="AU105" s="4">
        <v>1478</v>
      </c>
      <c r="AV105" s="4">
        <v>3461</v>
      </c>
      <c r="AW105" s="4">
        <v>50450287</v>
      </c>
      <c r="AX105" s="4">
        <v>30839582</v>
      </c>
      <c r="AY105" s="4">
        <v>968921</v>
      </c>
      <c r="AZ105" s="4">
        <v>1032223.6666666666</v>
      </c>
      <c r="BA105" s="4">
        <v>73735713</v>
      </c>
      <c r="BB105" s="4">
        <v>1233265</v>
      </c>
      <c r="BC105" s="4">
        <v>0.25674453325948526</v>
      </c>
      <c r="BD105" s="4">
        <v>0.64183253537426155</v>
      </c>
      <c r="BE105" s="4">
        <v>0.31508921846185811</v>
      </c>
      <c r="BF105" s="4">
        <v>0.15924263256414928</v>
      </c>
      <c r="BG105" s="4">
        <v>3.9810658141037319E-2</v>
      </c>
      <c r="BH105" s="4">
        <v>2.6361376373712391</v>
      </c>
      <c r="BI105" s="4">
        <v>0.45440091976152153</v>
      </c>
      <c r="BJ105" s="4">
        <v>1.5395481188176992</v>
      </c>
      <c r="BK105" s="4">
        <v>1.856133179416249E-2</v>
      </c>
      <c r="BL105" s="3" t="s">
        <v>474</v>
      </c>
      <c r="BM105" s="4">
        <v>1898670.8107537096</v>
      </c>
      <c r="BN105" s="4">
        <v>0.54365594120915983</v>
      </c>
      <c r="BO105" s="4">
        <v>866447.14408704301</v>
      </c>
      <c r="BP105" s="4">
        <v>3.4772611780780176</v>
      </c>
      <c r="BQ105" s="4">
        <v>0.42704420687662525</v>
      </c>
      <c r="BR105" s="4">
        <v>2626.0629026146266</v>
      </c>
      <c r="BS105" s="4">
        <v>1798.6187949981054</v>
      </c>
      <c r="BT105" s="4">
        <v>855.74232663887835</v>
      </c>
      <c r="BU105" s="4">
        <v>688.13603637741573</v>
      </c>
      <c r="BV105" s="4">
        <v>3509.4793482379691</v>
      </c>
      <c r="BW105" s="4">
        <v>27940.777946191738</v>
      </c>
    </row>
    <row r="106" spans="2:75" x14ac:dyDescent="0.3">
      <c r="B106" s="3" t="s">
        <v>72</v>
      </c>
      <c r="C106" s="4">
        <v>2024</v>
      </c>
      <c r="D106" s="3" t="s">
        <v>572</v>
      </c>
      <c r="E106" s="4">
        <v>2639</v>
      </c>
      <c r="F106" s="4">
        <v>2639</v>
      </c>
      <c r="G106" s="4" t="b">
        <v>0</v>
      </c>
      <c r="H106" s="4">
        <v>6315104</v>
      </c>
      <c r="I106" s="4">
        <v>2671014</v>
      </c>
      <c r="J106" s="4">
        <v>1770427</v>
      </c>
      <c r="K106" s="4">
        <v>1358646</v>
      </c>
      <c r="L106" s="4">
        <v>506815</v>
      </c>
      <c r="M106" s="4">
        <v>0</v>
      </c>
      <c r="N106" s="4">
        <v>4956458</v>
      </c>
      <c r="O106" s="4">
        <v>5040659</v>
      </c>
      <c r="P106" s="4">
        <v>1239702</v>
      </c>
      <c r="Q106" s="4">
        <v>3800957</v>
      </c>
      <c r="R106" s="4">
        <v>1111298</v>
      </c>
      <c r="S106" s="4">
        <v>338252</v>
      </c>
      <c r="T106" s="4">
        <v>610449</v>
      </c>
      <c r="U106" s="4">
        <v>576539</v>
      </c>
      <c r="V106" s="4">
        <v>514061</v>
      </c>
      <c r="W106" s="4">
        <v>257187</v>
      </c>
      <c r="X106" s="4">
        <v>1274445</v>
      </c>
      <c r="Y106" s="4">
        <v>2099331</v>
      </c>
      <c r="Z106" s="4">
        <v>9654139</v>
      </c>
      <c r="AA106" s="4">
        <v>10933427</v>
      </c>
      <c r="AB106" s="4">
        <v>3377506</v>
      </c>
      <c r="AC106" s="4">
        <v>7555921</v>
      </c>
      <c r="AD106" s="4">
        <v>39297385</v>
      </c>
      <c r="AE106" s="4">
        <v>6074454</v>
      </c>
      <c r="AF106" s="4">
        <v>3564562</v>
      </c>
      <c r="AG106" s="4">
        <v>9639016</v>
      </c>
      <c r="AH106" s="4">
        <v>1773066</v>
      </c>
      <c r="AI106" s="4">
        <v>100000</v>
      </c>
      <c r="AJ106" s="4">
        <v>111558</v>
      </c>
      <c r="AK106" s="4">
        <v>75645</v>
      </c>
      <c r="AL106" s="4">
        <v>5399391</v>
      </c>
      <c r="AM106" s="4">
        <v>1349848</v>
      </c>
      <c r="AN106" s="4">
        <v>187203</v>
      </c>
      <c r="AO106" s="4">
        <v>1083392</v>
      </c>
      <c r="AP106" s="4">
        <v>648227714</v>
      </c>
      <c r="AQ106" s="4">
        <v>585764601</v>
      </c>
      <c r="AR106" s="4">
        <v>2501071</v>
      </c>
      <c r="AS106" s="4">
        <v>6244773</v>
      </c>
      <c r="AT106" s="4">
        <v>478140</v>
      </c>
      <c r="AU106" s="4">
        <v>1576</v>
      </c>
      <c r="AV106" s="4">
        <v>3940</v>
      </c>
      <c r="AW106" s="4">
        <v>52484009</v>
      </c>
      <c r="AX106" s="4">
        <v>31699212</v>
      </c>
      <c r="AY106" s="4">
        <v>2099331</v>
      </c>
      <c r="AZ106" s="4">
        <v>1472011.3333333333</v>
      </c>
      <c r="BA106" s="4">
        <v>93206610</v>
      </c>
      <c r="BB106" s="4">
        <v>2515104</v>
      </c>
      <c r="BC106" s="4">
        <v>0.52868899740179787</v>
      </c>
      <c r="BD106" s="4">
        <v>0.78485769988902798</v>
      </c>
      <c r="BE106" s="4">
        <v>0.2018090280065063</v>
      </c>
      <c r="BF106" s="4">
        <v>0.13868450373671704</v>
      </c>
      <c r="BG106" s="4">
        <v>3.4671132355482311E-2</v>
      </c>
      <c r="BH106" s="4">
        <v>2.5359445002929526</v>
      </c>
      <c r="BI106" s="4">
        <v>0.46362376019025869</v>
      </c>
      <c r="BJ106" s="4">
        <v>1.9083545728326137</v>
      </c>
      <c r="BK106" s="4">
        <v>2.9397931644722066E-2</v>
      </c>
      <c r="BL106" s="3" t="s">
        <v>474</v>
      </c>
      <c r="BM106" s="4">
        <v>2365790.9806497367</v>
      </c>
      <c r="BN106" s="4">
        <v>0.62220684133687187</v>
      </c>
      <c r="BO106" s="4">
        <v>893779.64731640345</v>
      </c>
      <c r="BP106" s="4">
        <v>3.8583216144319308</v>
      </c>
      <c r="BQ106" s="4">
        <v>0.4</v>
      </c>
      <c r="BR106" s="4">
        <v>2392.9912845774916</v>
      </c>
      <c r="BS106" s="4">
        <v>1910.0640394088671</v>
      </c>
      <c r="BT106" s="4">
        <v>947.73436907919665</v>
      </c>
      <c r="BU106" s="4">
        <v>671.87040545661239</v>
      </c>
      <c r="BV106" s="4">
        <v>3652.5259568018187</v>
      </c>
      <c r="BW106" s="4">
        <v>35318.912466843503</v>
      </c>
    </row>
    <row r="107" spans="2:75" x14ac:dyDescent="0.3">
      <c r="B107" s="3" t="s">
        <v>74</v>
      </c>
      <c r="C107" s="4">
        <v>2019</v>
      </c>
      <c r="D107" s="3" t="s">
        <v>573</v>
      </c>
      <c r="E107" s="4">
        <v>2645</v>
      </c>
      <c r="F107" s="4">
        <v>2645</v>
      </c>
      <c r="G107" s="4" t="b">
        <v>0</v>
      </c>
      <c r="H107" s="4">
        <v>10234157</v>
      </c>
      <c r="I107" s="4">
        <v>3294208</v>
      </c>
      <c r="J107" s="4">
        <v>2546158</v>
      </c>
      <c r="K107" s="4">
        <v>4266039</v>
      </c>
      <c r="L107" s="4">
        <v>127752</v>
      </c>
      <c r="M107" s="4">
        <v>0</v>
      </c>
      <c r="N107" s="4">
        <v>5968118</v>
      </c>
      <c r="O107" s="4">
        <v>8329596</v>
      </c>
      <c r="P107" s="4">
        <v>1777521</v>
      </c>
      <c r="Q107" s="4">
        <v>6552075</v>
      </c>
      <c r="R107" s="4">
        <v>1515518</v>
      </c>
      <c r="S107" s="4">
        <v>427742</v>
      </c>
      <c r="T107" s="4">
        <v>1576156</v>
      </c>
      <c r="U107" s="4">
        <v>546417</v>
      </c>
      <c r="V107" s="4">
        <v>694828</v>
      </c>
      <c r="W107" s="4">
        <v>312916</v>
      </c>
      <c r="X107" s="4">
        <v>1904561</v>
      </c>
      <c r="Y107" s="4">
        <v>4000720</v>
      </c>
      <c r="Z107" s="4">
        <v>7785750</v>
      </c>
      <c r="AA107" s="4">
        <v>10007732</v>
      </c>
      <c r="AB107" s="4">
        <v>5812070</v>
      </c>
      <c r="AC107" s="4">
        <v>4195662</v>
      </c>
      <c r="AD107" s="4">
        <v>56368875</v>
      </c>
      <c r="AE107" s="4">
        <v>5973368</v>
      </c>
      <c r="AF107" s="4">
        <v>2172153</v>
      </c>
      <c r="AG107" s="4">
        <v>8145521</v>
      </c>
      <c r="AH107" s="4">
        <v>3794677</v>
      </c>
      <c r="AI107" s="4">
        <v>0</v>
      </c>
      <c r="AJ107" s="4">
        <v>152852</v>
      </c>
      <c r="AK107" s="4">
        <v>111438</v>
      </c>
      <c r="AL107" s="4">
        <v>9198519</v>
      </c>
      <c r="AM107" s="4">
        <v>2299630</v>
      </c>
      <c r="AN107" s="4">
        <v>264290</v>
      </c>
      <c r="AO107" s="4">
        <v>2035340</v>
      </c>
      <c r="AP107" s="4">
        <v>349253036</v>
      </c>
      <c r="AQ107" s="4">
        <v>214051900</v>
      </c>
      <c r="AR107" s="4">
        <v>2955973.1453351998</v>
      </c>
      <c r="AS107" s="4">
        <v>7513169.2262239</v>
      </c>
      <c r="AT107" s="4">
        <v>217039</v>
      </c>
      <c r="AU107" s="4">
        <v>935.45979390000002</v>
      </c>
      <c r="AV107" s="4">
        <v>2676.4317507000001</v>
      </c>
      <c r="AW107" s="4">
        <v>77310713</v>
      </c>
      <c r="AX107" s="4">
        <v>52018031</v>
      </c>
      <c r="AY107" s="4">
        <v>4000720</v>
      </c>
      <c r="AZ107" s="4">
        <v>4000720</v>
      </c>
      <c r="BA107" s="4">
        <v>1875544</v>
      </c>
      <c r="BB107" s="4">
        <v>0</v>
      </c>
      <c r="BC107" s="4"/>
      <c r="BD107" s="4">
        <v>0.58315677588295745</v>
      </c>
      <c r="BE107" s="4">
        <v>0.18609847396321944</v>
      </c>
      <c r="BF107" s="4">
        <v>0.11492718393828573</v>
      </c>
      <c r="BG107" s="4">
        <v>2.8731799108095552E-2</v>
      </c>
      <c r="BH107" s="4">
        <v>1.2431971550997203</v>
      </c>
      <c r="BI107" s="4">
        <v>0.33529032061955083</v>
      </c>
      <c r="BJ107" s="4">
        <v>0</v>
      </c>
      <c r="BK107" s="4"/>
      <c r="BL107" s="3" t="s">
        <v>468</v>
      </c>
      <c r="BM107" s="4"/>
      <c r="BN107" s="4"/>
      <c r="BO107" s="4"/>
      <c r="BP107" s="4">
        <v>8.4637006429206814</v>
      </c>
      <c r="BQ107" s="4">
        <v>0.34951752222164367</v>
      </c>
      <c r="BR107" s="4">
        <v>3869.2465028355386</v>
      </c>
      <c r="BS107" s="4">
        <v>3149.1856332703214</v>
      </c>
      <c r="BT107" s="4">
        <v>1117.5701872722873</v>
      </c>
      <c r="BU107" s="4">
        <v>1434.6604914933837</v>
      </c>
      <c r="BV107" s="4">
        <v>3079.5920604914932</v>
      </c>
      <c r="BW107" s="4">
        <v>709.090359168242</v>
      </c>
    </row>
    <row r="108" spans="2:75" x14ac:dyDescent="0.3">
      <c r="B108" s="3" t="s">
        <v>74</v>
      </c>
      <c r="C108" s="4">
        <v>2020</v>
      </c>
      <c r="D108" s="3" t="s">
        <v>574</v>
      </c>
      <c r="E108" s="4">
        <v>2657</v>
      </c>
      <c r="F108" s="4">
        <v>2657</v>
      </c>
      <c r="G108" s="4" t="b">
        <v>0</v>
      </c>
      <c r="H108" s="4">
        <v>10973326</v>
      </c>
      <c r="I108" s="4">
        <v>3244130</v>
      </c>
      <c r="J108" s="4">
        <v>2712383</v>
      </c>
      <c r="K108" s="4">
        <v>4806132</v>
      </c>
      <c r="L108" s="4">
        <v>120634</v>
      </c>
      <c r="M108" s="4">
        <v>0</v>
      </c>
      <c r="N108" s="4">
        <v>6167194</v>
      </c>
      <c r="O108" s="4">
        <v>8624040</v>
      </c>
      <c r="P108" s="4">
        <v>1816247</v>
      </c>
      <c r="Q108" s="4">
        <v>6807793</v>
      </c>
      <c r="R108" s="4">
        <v>1575045</v>
      </c>
      <c r="S108" s="4">
        <v>696990</v>
      </c>
      <c r="T108" s="4">
        <v>1826272</v>
      </c>
      <c r="U108" s="4">
        <v>518594</v>
      </c>
      <c r="V108" s="4">
        <v>796194</v>
      </c>
      <c r="W108" s="4">
        <v>311525</v>
      </c>
      <c r="X108" s="4">
        <v>2349286</v>
      </c>
      <c r="Y108" s="4">
        <v>2031607</v>
      </c>
      <c r="Z108" s="4">
        <v>10003565</v>
      </c>
      <c r="AA108" s="4">
        <v>11990781</v>
      </c>
      <c r="AB108" s="4">
        <v>5492433</v>
      </c>
      <c r="AC108" s="4">
        <v>6498348</v>
      </c>
      <c r="AD108" s="4">
        <v>58727576</v>
      </c>
      <c r="AE108" s="4">
        <v>7341912</v>
      </c>
      <c r="AF108" s="4">
        <v>2914813</v>
      </c>
      <c r="AG108" s="4">
        <v>10256725</v>
      </c>
      <c r="AH108" s="4">
        <v>3615596</v>
      </c>
      <c r="AI108" s="4">
        <v>0</v>
      </c>
      <c r="AJ108" s="4">
        <v>156706</v>
      </c>
      <c r="AK108" s="4">
        <v>111438</v>
      </c>
      <c r="AL108" s="4">
        <v>10246394</v>
      </c>
      <c r="AM108" s="4">
        <v>2561599</v>
      </c>
      <c r="AN108" s="4">
        <v>268144</v>
      </c>
      <c r="AO108" s="4">
        <v>2260780</v>
      </c>
      <c r="AP108" s="4">
        <v>349980657</v>
      </c>
      <c r="AQ108" s="4">
        <v>210816300</v>
      </c>
      <c r="AR108" s="4">
        <v>3329792</v>
      </c>
      <c r="AS108" s="4">
        <v>7399493</v>
      </c>
      <c r="AT108" s="4">
        <v>215218</v>
      </c>
      <c r="AU108" s="4">
        <v>944</v>
      </c>
      <c r="AV108" s="4">
        <v>2523</v>
      </c>
      <c r="AW108" s="4">
        <v>78851895</v>
      </c>
      <c r="AX108" s="4">
        <v>52086447</v>
      </c>
      <c r="AY108" s="4">
        <v>2031607</v>
      </c>
      <c r="AZ108" s="4">
        <v>3016163.5</v>
      </c>
      <c r="BA108" s="4">
        <v>1462356</v>
      </c>
      <c r="BB108" s="4">
        <v>0</v>
      </c>
      <c r="BC108" s="4"/>
      <c r="BD108" s="4">
        <v>0.56201683974393912</v>
      </c>
      <c r="BE108" s="4">
        <v>0.21409060479931061</v>
      </c>
      <c r="BF108" s="4">
        <v>0.10467836691066791</v>
      </c>
      <c r="BG108" s="4">
        <v>2.6169596835725818E-2</v>
      </c>
      <c r="BH108" s="4">
        <v>1.5066152863343525</v>
      </c>
      <c r="BI108" s="4">
        <v>0.34585356555748448</v>
      </c>
      <c r="BJ108" s="4">
        <v>0</v>
      </c>
      <c r="BK108" s="4"/>
      <c r="BL108" s="3" t="s">
        <v>468</v>
      </c>
      <c r="BM108" s="4"/>
      <c r="BN108" s="4"/>
      <c r="BO108" s="4"/>
      <c r="BP108" s="4">
        <v>9.5142172385829884</v>
      </c>
      <c r="BQ108" s="4">
        <v>0.37415774871185098</v>
      </c>
      <c r="BR108" s="4">
        <v>4129.9683853970646</v>
      </c>
      <c r="BS108" s="4">
        <v>3245.7809559653747</v>
      </c>
      <c r="BT108" s="4">
        <v>1253.2149040270983</v>
      </c>
      <c r="BU108" s="4">
        <v>1360.781332329695</v>
      </c>
      <c r="BV108" s="4">
        <v>3860.2653368460669</v>
      </c>
      <c r="BW108" s="4">
        <v>550.37862250658634</v>
      </c>
    </row>
    <row r="109" spans="2:75" x14ac:dyDescent="0.3">
      <c r="B109" s="3" t="s">
        <v>74</v>
      </c>
      <c r="C109" s="4">
        <v>2021</v>
      </c>
      <c r="D109" s="3" t="s">
        <v>575</v>
      </c>
      <c r="E109" s="4">
        <v>2669</v>
      </c>
      <c r="F109" s="4">
        <v>2669</v>
      </c>
      <c r="G109" s="4" t="b">
        <v>0</v>
      </c>
      <c r="H109" s="4">
        <v>11135313</v>
      </c>
      <c r="I109" s="4">
        <v>3298538</v>
      </c>
      <c r="J109" s="4">
        <v>3386219</v>
      </c>
      <c r="K109" s="4">
        <v>4422575</v>
      </c>
      <c r="L109" s="4">
        <v>4988</v>
      </c>
      <c r="M109" s="4">
        <v>0</v>
      </c>
      <c r="N109" s="4">
        <v>6712738</v>
      </c>
      <c r="O109" s="4">
        <v>8160917</v>
      </c>
      <c r="P109" s="4">
        <v>1829393</v>
      </c>
      <c r="Q109" s="4">
        <v>6331524</v>
      </c>
      <c r="R109" s="4">
        <v>1568473</v>
      </c>
      <c r="S109" s="4">
        <v>715903</v>
      </c>
      <c r="T109" s="4">
        <v>1503918</v>
      </c>
      <c r="U109" s="4">
        <v>567108</v>
      </c>
      <c r="V109" s="4">
        <v>701642</v>
      </c>
      <c r="W109" s="4">
        <v>297541</v>
      </c>
      <c r="X109" s="4">
        <v>2974396</v>
      </c>
      <c r="Y109" s="4">
        <v>3326953</v>
      </c>
      <c r="Z109" s="4">
        <v>11464032</v>
      </c>
      <c r="AA109" s="4">
        <v>13233079</v>
      </c>
      <c r="AB109" s="4">
        <v>5267310</v>
      </c>
      <c r="AC109" s="4">
        <v>7965769</v>
      </c>
      <c r="AD109" s="4">
        <v>61701972</v>
      </c>
      <c r="AE109" s="4">
        <v>7214534</v>
      </c>
      <c r="AF109" s="4">
        <v>4398193</v>
      </c>
      <c r="AG109" s="4">
        <v>11612727</v>
      </c>
      <c r="AH109" s="4">
        <v>3457755</v>
      </c>
      <c r="AI109" s="4">
        <v>0</v>
      </c>
      <c r="AJ109" s="4">
        <v>152853</v>
      </c>
      <c r="AK109" s="4">
        <v>111438</v>
      </c>
      <c r="AL109" s="4">
        <v>9915075</v>
      </c>
      <c r="AM109" s="4">
        <v>2478769</v>
      </c>
      <c r="AN109" s="4">
        <v>264291</v>
      </c>
      <c r="AO109" s="4">
        <v>2178871</v>
      </c>
      <c r="AP109" s="4">
        <v>357336417</v>
      </c>
      <c r="AQ109" s="4">
        <v>221216300</v>
      </c>
      <c r="AR109" s="4">
        <v>3401906</v>
      </c>
      <c r="AS109" s="4">
        <v>7855343</v>
      </c>
      <c r="AT109" s="4">
        <v>229149</v>
      </c>
      <c r="AU109" s="4">
        <v>993</v>
      </c>
      <c r="AV109" s="4">
        <v>2625</v>
      </c>
      <c r="AW109" s="4">
        <v>81957961</v>
      </c>
      <c r="AX109" s="4">
        <v>53547000</v>
      </c>
      <c r="AY109" s="4">
        <v>3326953</v>
      </c>
      <c r="AZ109" s="4">
        <v>3119760</v>
      </c>
      <c r="BA109" s="4">
        <v>2099458</v>
      </c>
      <c r="BB109" s="4">
        <v>0</v>
      </c>
      <c r="BC109" s="4"/>
      <c r="BD109" s="4">
        <v>0.60283334648967657</v>
      </c>
      <c r="BE109" s="4">
        <v>0.26711382068918943</v>
      </c>
      <c r="BF109" s="4">
        <v>0.10662187561648544</v>
      </c>
      <c r="BG109" s="4">
        <v>2.66554715924993E-2</v>
      </c>
      <c r="BH109" s="4">
        <v>1.8341124506516915</v>
      </c>
      <c r="BI109" s="4">
        <v>0.35576626073243572</v>
      </c>
      <c r="BJ109" s="4">
        <v>0</v>
      </c>
      <c r="BK109" s="4"/>
      <c r="BL109" s="3" t="s">
        <v>468</v>
      </c>
      <c r="BM109" s="4"/>
      <c r="BN109" s="4"/>
      <c r="BO109" s="4"/>
      <c r="BP109" s="4">
        <v>9.5201771724262851</v>
      </c>
      <c r="BQ109" s="4">
        <v>0.37828571428571428</v>
      </c>
      <c r="BR109" s="4">
        <v>4172.0917946796553</v>
      </c>
      <c r="BS109" s="4">
        <v>3057.6684151367554</v>
      </c>
      <c r="BT109" s="4">
        <v>1274.5994754589733</v>
      </c>
      <c r="BU109" s="4">
        <v>1295.5245410266018</v>
      </c>
      <c r="BV109" s="4">
        <v>4350.9655301611092</v>
      </c>
      <c r="BW109" s="4">
        <v>786.60846759085803</v>
      </c>
    </row>
    <row r="110" spans="2:75" x14ac:dyDescent="0.3">
      <c r="B110" s="3" t="s">
        <v>74</v>
      </c>
      <c r="C110" s="4">
        <v>2022</v>
      </c>
      <c r="D110" s="3" t="s">
        <v>576</v>
      </c>
      <c r="E110" s="4">
        <v>2647</v>
      </c>
      <c r="F110" s="4">
        <v>2647</v>
      </c>
      <c r="G110" s="4" t="b">
        <v>0</v>
      </c>
      <c r="H110" s="4">
        <v>11342999</v>
      </c>
      <c r="I110" s="4">
        <v>3359754</v>
      </c>
      <c r="J110" s="4">
        <v>3400281</v>
      </c>
      <c r="K110" s="4">
        <v>4496418</v>
      </c>
      <c r="L110" s="4">
        <v>86546</v>
      </c>
      <c r="M110" s="4">
        <v>0</v>
      </c>
      <c r="N110" s="4">
        <v>6846581</v>
      </c>
      <c r="O110" s="4">
        <v>9747300</v>
      </c>
      <c r="P110" s="4">
        <v>1826313</v>
      </c>
      <c r="Q110" s="4">
        <v>7920987</v>
      </c>
      <c r="R110" s="4">
        <v>2692755</v>
      </c>
      <c r="S110" s="4">
        <v>678298</v>
      </c>
      <c r="T110" s="4">
        <v>1680388</v>
      </c>
      <c r="U110" s="4">
        <v>731414</v>
      </c>
      <c r="V110" s="4">
        <v>739725</v>
      </c>
      <c r="W110" s="4">
        <v>321790</v>
      </c>
      <c r="X110" s="4">
        <v>1595699</v>
      </c>
      <c r="Y110" s="4">
        <v>2686456</v>
      </c>
      <c r="Z110" s="4">
        <v>11674413</v>
      </c>
      <c r="AA110" s="4">
        <v>13687780</v>
      </c>
      <c r="AB110" s="4">
        <v>4923219</v>
      </c>
      <c r="AC110" s="4">
        <v>8764561</v>
      </c>
      <c r="AD110" s="4">
        <v>63297671</v>
      </c>
      <c r="AE110" s="4">
        <v>7566706</v>
      </c>
      <c r="AF110" s="4">
        <v>4583695</v>
      </c>
      <c r="AG110" s="4">
        <v>12150401</v>
      </c>
      <c r="AH110" s="4">
        <v>3259873</v>
      </c>
      <c r="AI110" s="4">
        <v>0</v>
      </c>
      <c r="AJ110" s="4">
        <v>174154</v>
      </c>
      <c r="AK110" s="4">
        <v>111438</v>
      </c>
      <c r="AL110" s="4">
        <v>10183625</v>
      </c>
      <c r="AM110" s="4">
        <v>2545906</v>
      </c>
      <c r="AN110" s="4">
        <v>285592</v>
      </c>
      <c r="AO110" s="4">
        <v>2260314</v>
      </c>
      <c r="AP110" s="4">
        <v>369079472</v>
      </c>
      <c r="AQ110" s="4">
        <v>230885500</v>
      </c>
      <c r="AR110" s="4">
        <v>3515834</v>
      </c>
      <c r="AS110" s="4">
        <v>8124169</v>
      </c>
      <c r="AT110" s="4">
        <v>239958</v>
      </c>
      <c r="AU110" s="4">
        <v>1030</v>
      </c>
      <c r="AV110" s="4">
        <v>2732</v>
      </c>
      <c r="AW110" s="4">
        <v>84560688</v>
      </c>
      <c r="AX110" s="4">
        <v>54407143</v>
      </c>
      <c r="AY110" s="4">
        <v>2686456</v>
      </c>
      <c r="AZ110" s="4">
        <v>2681672</v>
      </c>
      <c r="BA110" s="4">
        <v>2927943</v>
      </c>
      <c r="BB110" s="4">
        <v>0</v>
      </c>
      <c r="BC110" s="4"/>
      <c r="BD110" s="4">
        <v>0.60359531019971002</v>
      </c>
      <c r="BE110" s="4">
        <v>0.14067699380031684</v>
      </c>
      <c r="BF110" s="4">
        <v>0.11217696175742545</v>
      </c>
      <c r="BG110" s="4">
        <v>2.8044237685500007E-2</v>
      </c>
      <c r="BH110" s="4">
        <v>1.5339503776486441</v>
      </c>
      <c r="BI110" s="4">
        <v>0.36938051023520035</v>
      </c>
      <c r="BJ110" s="4">
        <v>0</v>
      </c>
      <c r="BK110" s="4"/>
      <c r="BL110" s="3" t="s">
        <v>468</v>
      </c>
      <c r="BM110" s="4"/>
      <c r="BN110" s="4"/>
      <c r="BO110" s="4"/>
      <c r="BP110" s="4">
        <v>9.5259538032502658</v>
      </c>
      <c r="BQ110" s="4">
        <v>0.37701317715959004</v>
      </c>
      <c r="BR110" s="4">
        <v>4285.2281828485075</v>
      </c>
      <c r="BS110" s="4">
        <v>3682.3951643369851</v>
      </c>
      <c r="BT110" s="4">
        <v>1328.23347185493</v>
      </c>
      <c r="BU110" s="4">
        <v>1231.5349452210048</v>
      </c>
      <c r="BV110" s="4">
        <v>4590.2534945221005</v>
      </c>
      <c r="BW110" s="4">
        <v>1106.1363808084625</v>
      </c>
    </row>
    <row r="111" spans="2:75" x14ac:dyDescent="0.3">
      <c r="B111" s="3" t="s">
        <v>74</v>
      </c>
      <c r="C111" s="4">
        <v>2023</v>
      </c>
      <c r="D111" s="3" t="s">
        <v>577</v>
      </c>
      <c r="E111" s="4">
        <v>2692</v>
      </c>
      <c r="F111" s="4">
        <v>2692</v>
      </c>
      <c r="G111" s="4" t="b">
        <v>0</v>
      </c>
      <c r="H111" s="4">
        <v>13697359</v>
      </c>
      <c r="I111" s="4">
        <v>3490345</v>
      </c>
      <c r="J111" s="4">
        <v>2379466</v>
      </c>
      <c r="K111" s="4">
        <v>7095480</v>
      </c>
      <c r="L111" s="4">
        <v>732068</v>
      </c>
      <c r="M111" s="4">
        <v>0</v>
      </c>
      <c r="N111" s="4">
        <v>6601879</v>
      </c>
      <c r="O111" s="4">
        <v>9162544</v>
      </c>
      <c r="P111" s="4">
        <v>1919758</v>
      </c>
      <c r="Q111" s="4">
        <v>7242786</v>
      </c>
      <c r="R111" s="4">
        <v>1904706</v>
      </c>
      <c r="S111" s="4">
        <v>632443</v>
      </c>
      <c r="T111" s="4">
        <v>1610697</v>
      </c>
      <c r="U111" s="4">
        <v>867365</v>
      </c>
      <c r="V111" s="4">
        <v>667981</v>
      </c>
      <c r="W111" s="4">
        <v>294346</v>
      </c>
      <c r="X111" s="4">
        <v>4534815</v>
      </c>
      <c r="Y111" s="4">
        <v>3401423</v>
      </c>
      <c r="Z111" s="4">
        <v>14166225</v>
      </c>
      <c r="AA111" s="4">
        <v>16404493</v>
      </c>
      <c r="AB111" s="4">
        <v>4506181</v>
      </c>
      <c r="AC111" s="4">
        <v>11898312</v>
      </c>
      <c r="AD111" s="4">
        <v>67832486</v>
      </c>
      <c r="AE111" s="4">
        <v>11460369</v>
      </c>
      <c r="AF111" s="4">
        <v>3698625</v>
      </c>
      <c r="AG111" s="4">
        <v>15158994</v>
      </c>
      <c r="AH111" s="4">
        <v>3073506</v>
      </c>
      <c r="AI111" s="4">
        <v>0</v>
      </c>
      <c r="AJ111" s="4">
        <v>156994</v>
      </c>
      <c r="AK111" s="4">
        <v>111438</v>
      </c>
      <c r="AL111" s="4">
        <v>9573799</v>
      </c>
      <c r="AM111" s="4">
        <v>2393450</v>
      </c>
      <c r="AN111" s="4">
        <v>268432</v>
      </c>
      <c r="AO111" s="4">
        <v>2125018</v>
      </c>
      <c r="AP111" s="4">
        <v>391490913</v>
      </c>
      <c r="AQ111" s="4">
        <v>248100500</v>
      </c>
      <c r="AR111" s="4">
        <v>4084258</v>
      </c>
      <c r="AS111" s="4">
        <v>8729319</v>
      </c>
      <c r="AT111" s="4">
        <v>258521</v>
      </c>
      <c r="AU111" s="4">
        <v>1054</v>
      </c>
      <c r="AV111" s="4">
        <v>2994</v>
      </c>
      <c r="AW111" s="4">
        <v>87626102</v>
      </c>
      <c r="AX111" s="4">
        <v>55746998</v>
      </c>
      <c r="AY111" s="4">
        <v>3401423</v>
      </c>
      <c r="AZ111" s="4">
        <v>3138277.3333333335</v>
      </c>
      <c r="BA111" s="4">
        <v>2384703</v>
      </c>
      <c r="BB111" s="4">
        <v>0</v>
      </c>
      <c r="BC111" s="4"/>
      <c r="BD111" s="4">
        <v>0.48198189154566218</v>
      </c>
      <c r="BE111" s="4">
        <v>0.33107221618415639</v>
      </c>
      <c r="BF111" s="4">
        <v>0.11215275021412605</v>
      </c>
      <c r="BG111" s="4">
        <v>2.8038190482169094E-2</v>
      </c>
      <c r="BH111" s="4">
        <v>2.0929783097277759</v>
      </c>
      <c r="BI111" s="4">
        <v>0.37398616604122137</v>
      </c>
      <c r="BJ111" s="4">
        <v>0</v>
      </c>
      <c r="BK111" s="4"/>
      <c r="BL111" s="3" t="s">
        <v>468</v>
      </c>
      <c r="BM111" s="4"/>
      <c r="BN111" s="4"/>
      <c r="BO111" s="4"/>
      <c r="BP111" s="4">
        <v>10.432574203835991</v>
      </c>
      <c r="BQ111" s="4">
        <v>0.35203740814963258</v>
      </c>
      <c r="BR111" s="4">
        <v>5088.171991084695</v>
      </c>
      <c r="BS111" s="4">
        <v>3403.6196136701337</v>
      </c>
      <c r="BT111" s="4">
        <v>1517.1835066864785</v>
      </c>
      <c r="BU111" s="4">
        <v>1141.7184249628529</v>
      </c>
      <c r="BV111" s="4">
        <v>5631.1270430906388</v>
      </c>
      <c r="BW111" s="4">
        <v>885.84806835066865</v>
      </c>
    </row>
    <row r="112" spans="2:75" x14ac:dyDescent="0.3">
      <c r="B112" s="3" t="s">
        <v>74</v>
      </c>
      <c r="C112" s="4">
        <v>2024</v>
      </c>
      <c r="D112" s="3" t="s">
        <v>578</v>
      </c>
      <c r="E112" s="4">
        <v>2692</v>
      </c>
      <c r="F112" s="4">
        <v>2692</v>
      </c>
      <c r="G112" s="4" t="b">
        <v>0</v>
      </c>
      <c r="H112" s="4">
        <v>12077688</v>
      </c>
      <c r="I112" s="4">
        <v>3686569</v>
      </c>
      <c r="J112" s="4">
        <v>2118045</v>
      </c>
      <c r="K112" s="4">
        <v>5495457</v>
      </c>
      <c r="L112" s="4">
        <v>777617</v>
      </c>
      <c r="M112" s="4">
        <v>0</v>
      </c>
      <c r="N112" s="4">
        <v>6582231</v>
      </c>
      <c r="O112" s="4">
        <v>9257198</v>
      </c>
      <c r="P112" s="4">
        <v>2070929</v>
      </c>
      <c r="Q112" s="4">
        <v>7186269</v>
      </c>
      <c r="R112" s="4">
        <v>2378640</v>
      </c>
      <c r="S112" s="4">
        <v>821656</v>
      </c>
      <c r="T112" s="4">
        <v>1545075</v>
      </c>
      <c r="U112" s="4">
        <v>654954</v>
      </c>
      <c r="V112" s="4">
        <v>655790</v>
      </c>
      <c r="W112" s="4">
        <v>287141</v>
      </c>
      <c r="X112" s="4">
        <v>2820490</v>
      </c>
      <c r="Y112" s="4">
        <v>4500501</v>
      </c>
      <c r="Z112" s="4">
        <v>13130353</v>
      </c>
      <c r="AA112" s="4">
        <v>16962617</v>
      </c>
      <c r="AB112" s="4">
        <v>4688656</v>
      </c>
      <c r="AC112" s="4">
        <v>12273961</v>
      </c>
      <c r="AD112" s="4">
        <v>70652976</v>
      </c>
      <c r="AE112" s="4">
        <v>11419939</v>
      </c>
      <c r="AF112" s="4">
        <v>4132883</v>
      </c>
      <c r="AG112" s="4">
        <v>15552822</v>
      </c>
      <c r="AH112" s="4">
        <v>2881038</v>
      </c>
      <c r="AI112" s="4">
        <v>0</v>
      </c>
      <c r="AJ112" s="4">
        <v>152852</v>
      </c>
      <c r="AK112" s="4">
        <v>111438</v>
      </c>
      <c r="AL112" s="4">
        <v>10112173</v>
      </c>
      <c r="AM112" s="4">
        <v>2528043</v>
      </c>
      <c r="AN112" s="4">
        <v>264290</v>
      </c>
      <c r="AO112" s="4">
        <v>2263753</v>
      </c>
      <c r="AP112" s="4">
        <v>399747948</v>
      </c>
      <c r="AQ112" s="4">
        <v>248741000</v>
      </c>
      <c r="AR112" s="4">
        <v>3365594</v>
      </c>
      <c r="AS112" s="4">
        <v>7703406</v>
      </c>
      <c r="AT112" s="4">
        <v>248755</v>
      </c>
      <c r="AU112" s="4">
        <v>1062</v>
      </c>
      <c r="AV112" s="4">
        <v>2975</v>
      </c>
      <c r="AW112" s="4">
        <v>91490777</v>
      </c>
      <c r="AX112" s="4">
        <v>58116147</v>
      </c>
      <c r="AY112" s="4">
        <v>4500501</v>
      </c>
      <c r="AZ112" s="4">
        <v>3529460</v>
      </c>
      <c r="BA112" s="4">
        <v>315430430</v>
      </c>
      <c r="BB112" s="4">
        <v>4673352</v>
      </c>
      <c r="BC112" s="4">
        <v>0.20722850670114376</v>
      </c>
      <c r="BD112" s="4">
        <v>0.5449909784058008</v>
      </c>
      <c r="BE112" s="4">
        <v>0.23352896680225554</v>
      </c>
      <c r="BF112" s="4">
        <v>0.10454331670782499</v>
      </c>
      <c r="BG112" s="4">
        <v>2.613582659236546E-2</v>
      </c>
      <c r="BH112" s="4">
        <v>2.164241555666786</v>
      </c>
      <c r="BI112" s="4">
        <v>0.37348294302674157</v>
      </c>
      <c r="BJ112" s="4">
        <v>3.5060245061241808</v>
      </c>
      <c r="BK112" s="4">
        <v>1.4916531820746872E-2</v>
      </c>
      <c r="BL112" s="3" t="s">
        <v>474</v>
      </c>
      <c r="BM112" s="4">
        <v>7260727.8244432434</v>
      </c>
      <c r="BN112" s="4">
        <v>0.48610278271526325</v>
      </c>
      <c r="BO112" s="4">
        <v>3731267.8244432434</v>
      </c>
      <c r="BP112" s="4">
        <v>8.4192902473635716</v>
      </c>
      <c r="BQ112" s="4">
        <v>0.35697478991596637</v>
      </c>
      <c r="BR112" s="4">
        <v>4486.5111441307581</v>
      </c>
      <c r="BS112" s="4">
        <v>3438.7808320950967</v>
      </c>
      <c r="BT112" s="4">
        <v>1250.2206537890045</v>
      </c>
      <c r="BU112" s="4">
        <v>1070.2221396731054</v>
      </c>
      <c r="BV112" s="4">
        <v>5777.4227340267462</v>
      </c>
      <c r="BW112" s="4">
        <v>117173.26523031204</v>
      </c>
    </row>
    <row r="113" spans="2:75" x14ac:dyDescent="0.3">
      <c r="B113" s="3" t="s">
        <v>77</v>
      </c>
      <c r="C113" s="4">
        <v>2019</v>
      </c>
      <c r="D113" s="3" t="s">
        <v>579</v>
      </c>
      <c r="E113" s="4">
        <v>94534</v>
      </c>
      <c r="F113" s="4">
        <v>94534</v>
      </c>
      <c r="G113" s="4" t="b">
        <v>0</v>
      </c>
      <c r="H113" s="4">
        <v>162937358</v>
      </c>
      <c r="I113" s="4">
        <v>85926762</v>
      </c>
      <c r="J113" s="4">
        <v>46067886</v>
      </c>
      <c r="K113" s="4">
        <v>11946060</v>
      </c>
      <c r="L113" s="4">
        <v>3515404</v>
      </c>
      <c r="M113" s="4">
        <v>12137498</v>
      </c>
      <c r="N113" s="4">
        <v>138853800</v>
      </c>
      <c r="O113" s="4">
        <v>144469235</v>
      </c>
      <c r="P113" s="4">
        <v>22725629</v>
      </c>
      <c r="Q113" s="4">
        <v>121743606</v>
      </c>
      <c r="R113" s="4">
        <v>10016064</v>
      </c>
      <c r="S113" s="4">
        <v>38540455</v>
      </c>
      <c r="T113" s="4">
        <v>18954693</v>
      </c>
      <c r="U113" s="4">
        <v>19775262</v>
      </c>
      <c r="V113" s="4">
        <v>7570070</v>
      </c>
      <c r="W113" s="4">
        <v>7773089</v>
      </c>
      <c r="X113" s="4">
        <v>18468123</v>
      </c>
      <c r="Y113" s="4">
        <v>39798215</v>
      </c>
      <c r="Z113" s="4">
        <v>203895179</v>
      </c>
      <c r="AA113" s="4">
        <v>227737252</v>
      </c>
      <c r="AB113" s="4">
        <v>123768296</v>
      </c>
      <c r="AC113" s="4">
        <v>103968956</v>
      </c>
      <c r="AD113" s="4">
        <v>904227448</v>
      </c>
      <c r="AE113" s="4">
        <v>84809292</v>
      </c>
      <c r="AF113" s="4">
        <v>24860949</v>
      </c>
      <c r="AG113" s="4">
        <v>109670241</v>
      </c>
      <c r="AH113" s="4">
        <v>996413</v>
      </c>
      <c r="AI113" s="4">
        <v>0</v>
      </c>
      <c r="AJ113" s="4">
        <v>1156932</v>
      </c>
      <c r="AK113" s="4">
        <v>20879</v>
      </c>
      <c r="AL113" s="4">
        <v>141713704</v>
      </c>
      <c r="AM113" s="4">
        <v>35428426</v>
      </c>
      <c r="AN113" s="4">
        <v>1177811</v>
      </c>
      <c r="AO113" s="4">
        <v>34250615</v>
      </c>
      <c r="AP113" s="4">
        <v>20339550806</v>
      </c>
      <c r="AQ113" s="4">
        <v>17668244146</v>
      </c>
      <c r="AR113" s="4">
        <v>74670701.838776395</v>
      </c>
      <c r="AS113" s="4">
        <v>150186455.96263999</v>
      </c>
      <c r="AT113" s="4">
        <v>614213</v>
      </c>
      <c r="AU113" s="4">
        <v>1852.3005704899999</v>
      </c>
      <c r="AV113" s="4">
        <v>3849.3033822000002</v>
      </c>
      <c r="AW113" s="4">
        <v>1198410137</v>
      </c>
      <c r="AX113" s="4">
        <v>795553620</v>
      </c>
      <c r="AY113" s="4">
        <v>39798215</v>
      </c>
      <c r="AZ113" s="4">
        <v>39798215</v>
      </c>
      <c r="BA113" s="4">
        <v>154412388</v>
      </c>
      <c r="BB113" s="4">
        <v>0</v>
      </c>
      <c r="BC113" s="4"/>
      <c r="BD113" s="4">
        <v>0.85219130655107345</v>
      </c>
      <c r="BE113" s="4">
        <v>0.11334492731863248</v>
      </c>
      <c r="BF113" s="4">
        <v>3.3244801787129914E-2</v>
      </c>
      <c r="BG113" s="4">
        <v>8.3112004467824786E-3</v>
      </c>
      <c r="BH113" s="4">
        <v>0.90082957621610127</v>
      </c>
      <c r="BI113" s="4">
        <v>0.38587872185153532</v>
      </c>
      <c r="BJ113" s="4">
        <v>0</v>
      </c>
      <c r="BK113" s="4"/>
      <c r="BL113" s="3" t="s">
        <v>468</v>
      </c>
      <c r="BM113" s="4"/>
      <c r="BN113" s="4"/>
      <c r="BO113" s="4"/>
      <c r="BP113" s="4">
        <v>3.6712070266934878</v>
      </c>
      <c r="BQ113" s="4">
        <v>0.48120410021601123</v>
      </c>
      <c r="BR113" s="4">
        <v>1723.5847208411788</v>
      </c>
      <c r="BS113" s="4">
        <v>1528.22513592993</v>
      </c>
      <c r="BT113" s="4">
        <v>789.88196668686817</v>
      </c>
      <c r="BU113" s="4">
        <v>10.540260646962997</v>
      </c>
      <c r="BV113" s="4">
        <v>1160.1142551886094</v>
      </c>
      <c r="BW113" s="4">
        <v>1633.4058434002582</v>
      </c>
    </row>
    <row r="114" spans="2:75" x14ac:dyDescent="0.3">
      <c r="B114" s="3" t="s">
        <v>77</v>
      </c>
      <c r="C114" s="4">
        <v>2020</v>
      </c>
      <c r="D114" s="3" t="s">
        <v>580</v>
      </c>
      <c r="E114" s="4">
        <v>95178</v>
      </c>
      <c r="F114" s="4">
        <v>95178</v>
      </c>
      <c r="G114" s="4" t="b">
        <v>0</v>
      </c>
      <c r="H114" s="4">
        <v>189298040</v>
      </c>
      <c r="I114" s="4">
        <v>89439807</v>
      </c>
      <c r="J114" s="4">
        <v>47109138</v>
      </c>
      <c r="K114" s="4">
        <v>13859661</v>
      </c>
      <c r="L114" s="4">
        <v>2768944</v>
      </c>
      <c r="M114" s="4">
        <v>34007013</v>
      </c>
      <c r="N114" s="4">
        <v>141431366</v>
      </c>
      <c r="O114" s="4">
        <v>147424088</v>
      </c>
      <c r="P114" s="4">
        <v>23447370</v>
      </c>
      <c r="Q114" s="4">
        <v>123976718</v>
      </c>
      <c r="R114" s="4">
        <v>10074835</v>
      </c>
      <c r="S114" s="4">
        <v>40672241</v>
      </c>
      <c r="T114" s="4">
        <v>17913966</v>
      </c>
      <c r="U114" s="4">
        <v>19011368</v>
      </c>
      <c r="V114" s="4">
        <v>7266022</v>
      </c>
      <c r="W114" s="4">
        <v>8541676</v>
      </c>
      <c r="X114" s="4">
        <v>41873952</v>
      </c>
      <c r="Y114" s="4">
        <v>55008519</v>
      </c>
      <c r="Z114" s="4">
        <v>205682513</v>
      </c>
      <c r="AA114" s="4">
        <v>224550850</v>
      </c>
      <c r="AB114" s="4">
        <v>111590809</v>
      </c>
      <c r="AC114" s="4">
        <v>112960041</v>
      </c>
      <c r="AD114" s="4">
        <v>946101400</v>
      </c>
      <c r="AE114" s="4">
        <v>89627133</v>
      </c>
      <c r="AF114" s="4">
        <v>29735139</v>
      </c>
      <c r="AG114" s="4">
        <v>119362272</v>
      </c>
      <c r="AH114" s="4">
        <v>0</v>
      </c>
      <c r="AI114" s="4">
        <v>0</v>
      </c>
      <c r="AJ114" s="4">
        <v>996412</v>
      </c>
      <c r="AK114" s="4">
        <v>819</v>
      </c>
      <c r="AL114" s="4">
        <v>142645236</v>
      </c>
      <c r="AM114" s="4">
        <v>35661309</v>
      </c>
      <c r="AN114" s="4">
        <v>997231</v>
      </c>
      <c r="AO114" s="4">
        <v>34664078</v>
      </c>
      <c r="AP114" s="4">
        <v>20084017660</v>
      </c>
      <c r="AQ114" s="4">
        <v>17251513656</v>
      </c>
      <c r="AR114" s="4">
        <v>77771758</v>
      </c>
      <c r="AS114" s="4">
        <v>151863134</v>
      </c>
      <c r="AT114" s="4">
        <v>590280</v>
      </c>
      <c r="AU114" s="4">
        <v>1911</v>
      </c>
      <c r="AV114" s="4">
        <v>3967</v>
      </c>
      <c r="AW114" s="4">
        <v>1250657013</v>
      </c>
      <c r="AX114" s="4">
        <v>826739128</v>
      </c>
      <c r="AY114" s="4">
        <v>55008519</v>
      </c>
      <c r="AZ114" s="4">
        <v>47403367</v>
      </c>
      <c r="BA114" s="4">
        <v>180882758</v>
      </c>
      <c r="BB114" s="4">
        <v>0</v>
      </c>
      <c r="BC114" s="4"/>
      <c r="BD114" s="4">
        <v>0.7471359238584826</v>
      </c>
      <c r="BE114" s="4">
        <v>0.22120647419275974</v>
      </c>
      <c r="BF114" s="4">
        <v>2.7963948266733561E-2</v>
      </c>
      <c r="BG114" s="4">
        <v>6.9909870666833903E-3</v>
      </c>
      <c r="BH114" s="4">
        <v>0.96277973740198541</v>
      </c>
      <c r="BI114" s="4">
        <v>0.39626854265622607</v>
      </c>
      <c r="BJ114" s="4">
        <v>0</v>
      </c>
      <c r="BK114" s="4"/>
      <c r="BL114" s="3" t="s">
        <v>468</v>
      </c>
      <c r="BM114" s="4"/>
      <c r="BN114" s="4"/>
      <c r="BO114" s="4"/>
      <c r="BP114" s="4">
        <v>3.8723207336594228</v>
      </c>
      <c r="BQ114" s="4">
        <v>0.48172422485505417</v>
      </c>
      <c r="BR114" s="4">
        <v>1988.8844060602239</v>
      </c>
      <c r="BS114" s="4">
        <v>1548.9302990186809</v>
      </c>
      <c r="BT114" s="4">
        <v>817.11906112757151</v>
      </c>
      <c r="BU114" s="4">
        <v>0</v>
      </c>
      <c r="BV114" s="4">
        <v>1254.0951900649309</v>
      </c>
      <c r="BW114" s="4">
        <v>1900.4681544054299</v>
      </c>
    </row>
    <row r="115" spans="2:75" x14ac:dyDescent="0.3">
      <c r="B115" s="3" t="s">
        <v>77</v>
      </c>
      <c r="C115" s="4">
        <v>2021</v>
      </c>
      <c r="D115" s="3" t="s">
        <v>581</v>
      </c>
      <c r="E115" s="4">
        <v>95798</v>
      </c>
      <c r="F115" s="4">
        <v>95798</v>
      </c>
      <c r="G115" s="4" t="b">
        <v>0</v>
      </c>
      <c r="H115" s="4">
        <v>190502273</v>
      </c>
      <c r="I115" s="4">
        <v>93896664</v>
      </c>
      <c r="J115" s="4">
        <v>50449548</v>
      </c>
      <c r="K115" s="4">
        <v>13486342</v>
      </c>
      <c r="L115" s="4">
        <v>2306452</v>
      </c>
      <c r="M115" s="4">
        <v>27869236</v>
      </c>
      <c r="N115" s="4">
        <v>149146695</v>
      </c>
      <c r="O115" s="4">
        <v>157895415</v>
      </c>
      <c r="P115" s="4">
        <v>23881340</v>
      </c>
      <c r="Q115" s="4">
        <v>134014075</v>
      </c>
      <c r="R115" s="4">
        <v>10349856</v>
      </c>
      <c r="S115" s="4">
        <v>47838521</v>
      </c>
      <c r="T115" s="4">
        <v>20120855</v>
      </c>
      <c r="U115" s="4">
        <v>20267728</v>
      </c>
      <c r="V115" s="4">
        <v>6890241</v>
      </c>
      <c r="W115" s="4">
        <v>8384221</v>
      </c>
      <c r="X115" s="4">
        <v>32606858</v>
      </c>
      <c r="Y115" s="4">
        <v>64677103</v>
      </c>
      <c r="Z115" s="4">
        <v>211867246</v>
      </c>
      <c r="AA115" s="4">
        <v>235166063</v>
      </c>
      <c r="AB115" s="4">
        <v>127789495</v>
      </c>
      <c r="AC115" s="4">
        <v>107376568</v>
      </c>
      <c r="AD115" s="4">
        <v>978708269</v>
      </c>
      <c r="AE115" s="4">
        <v>87882747</v>
      </c>
      <c r="AF115" s="4">
        <v>24884663</v>
      </c>
      <c r="AG115" s="4">
        <v>112767410</v>
      </c>
      <c r="AH115" s="4">
        <v>0</v>
      </c>
      <c r="AI115" s="4">
        <v>0</v>
      </c>
      <c r="AJ115" s="4">
        <v>0</v>
      </c>
      <c r="AK115" s="4">
        <v>0</v>
      </c>
      <c r="AL115" s="4">
        <v>151159827</v>
      </c>
      <c r="AM115" s="4">
        <v>37789957</v>
      </c>
      <c r="AN115" s="4">
        <v>0</v>
      </c>
      <c r="AO115" s="4">
        <v>37789957</v>
      </c>
      <c r="AP115" s="4">
        <v>21683325314</v>
      </c>
      <c r="AQ115" s="4">
        <v>18544953211</v>
      </c>
      <c r="AR115" s="4">
        <v>81348849</v>
      </c>
      <c r="AS115" s="4">
        <v>166296776</v>
      </c>
      <c r="AT115" s="4">
        <v>633227</v>
      </c>
      <c r="AU115" s="4">
        <v>1988</v>
      </c>
      <c r="AV115" s="4">
        <v>4098</v>
      </c>
      <c r="AW115" s="4">
        <v>1311116859</v>
      </c>
      <c r="AX115" s="4">
        <v>865940858</v>
      </c>
      <c r="AY115" s="4">
        <v>64677103</v>
      </c>
      <c r="AZ115" s="4">
        <v>53161279</v>
      </c>
      <c r="BA115" s="4">
        <v>182662949</v>
      </c>
      <c r="BB115" s="4">
        <v>0</v>
      </c>
      <c r="BC115" s="4"/>
      <c r="BD115" s="4">
        <v>0.7829129419363936</v>
      </c>
      <c r="BE115" s="4">
        <v>0.17116256665346979</v>
      </c>
      <c r="BF115" s="4">
        <v>0</v>
      </c>
      <c r="BG115" s="4">
        <v>0</v>
      </c>
      <c r="BH115" s="4">
        <v>0.8414594511807808</v>
      </c>
      <c r="BI115" s="4">
        <v>0.39450082724247021</v>
      </c>
      <c r="BJ115" s="4">
        <v>0</v>
      </c>
      <c r="BK115" s="4"/>
      <c r="BL115" s="3" t="s">
        <v>468</v>
      </c>
      <c r="BM115" s="4"/>
      <c r="BN115" s="4"/>
      <c r="BO115" s="4"/>
      <c r="BP115" s="4">
        <v>3.7516777441639224</v>
      </c>
      <c r="BQ115" s="4">
        <v>0.48511469009272817</v>
      </c>
      <c r="BR115" s="4">
        <v>1988.5829871187291</v>
      </c>
      <c r="BS115" s="4">
        <v>1648.2120190400635</v>
      </c>
      <c r="BT115" s="4">
        <v>849.17064030564313</v>
      </c>
      <c r="BU115" s="4">
        <v>0</v>
      </c>
      <c r="BV115" s="4">
        <v>1177.1374141422577</v>
      </c>
      <c r="BW115" s="4">
        <v>1906.7511743460198</v>
      </c>
    </row>
    <row r="116" spans="2:75" x14ac:dyDescent="0.3">
      <c r="B116" s="3" t="s">
        <v>77</v>
      </c>
      <c r="C116" s="4">
        <v>2022</v>
      </c>
      <c r="D116" s="3" t="s">
        <v>582</v>
      </c>
      <c r="E116" s="4">
        <v>97174</v>
      </c>
      <c r="F116" s="4">
        <v>97174</v>
      </c>
      <c r="G116" s="4" t="b">
        <v>0</v>
      </c>
      <c r="H116" s="4">
        <v>191653295</v>
      </c>
      <c r="I116" s="4">
        <v>98966271</v>
      </c>
      <c r="J116" s="4">
        <v>57747802</v>
      </c>
      <c r="K116" s="4">
        <v>16952148</v>
      </c>
      <c r="L116" s="4">
        <v>3967252</v>
      </c>
      <c r="M116" s="4">
        <v>14019622</v>
      </c>
      <c r="N116" s="4">
        <v>160681525</v>
      </c>
      <c r="O116" s="4">
        <v>173818064</v>
      </c>
      <c r="P116" s="4">
        <v>24730743</v>
      </c>
      <c r="Q116" s="4">
        <v>149087321</v>
      </c>
      <c r="R116" s="4">
        <v>12666925</v>
      </c>
      <c r="S116" s="4">
        <v>51966684</v>
      </c>
      <c r="T116" s="4">
        <v>20709850</v>
      </c>
      <c r="U116" s="4">
        <v>22825564</v>
      </c>
      <c r="V116" s="4">
        <v>8400746</v>
      </c>
      <c r="W116" s="4">
        <v>10944792</v>
      </c>
      <c r="X116" s="4">
        <v>17835231</v>
      </c>
      <c r="Y116" s="4">
        <v>47083526</v>
      </c>
      <c r="Z116" s="4">
        <v>209963589</v>
      </c>
      <c r="AA116" s="4">
        <v>234771873</v>
      </c>
      <c r="AB116" s="4">
        <v>129357247</v>
      </c>
      <c r="AC116" s="4">
        <v>105414626</v>
      </c>
      <c r="AD116" s="4">
        <v>996543500</v>
      </c>
      <c r="AE116" s="4">
        <v>87374280</v>
      </c>
      <c r="AF116" s="4">
        <v>22960548</v>
      </c>
      <c r="AG116" s="4">
        <v>110334828</v>
      </c>
      <c r="AH116" s="4">
        <v>0</v>
      </c>
      <c r="AI116" s="4">
        <v>0</v>
      </c>
      <c r="AJ116" s="4">
        <v>0</v>
      </c>
      <c r="AK116" s="4">
        <v>0</v>
      </c>
      <c r="AL116" s="4">
        <v>163578396</v>
      </c>
      <c r="AM116" s="4">
        <v>40894599</v>
      </c>
      <c r="AN116" s="4">
        <v>0</v>
      </c>
      <c r="AO116" s="4">
        <v>40894599</v>
      </c>
      <c r="AP116" s="4">
        <v>29346938837</v>
      </c>
      <c r="AQ116" s="4">
        <v>25387934052</v>
      </c>
      <c r="AR116" s="4">
        <v>85300254</v>
      </c>
      <c r="AS116" s="4">
        <v>178323031</v>
      </c>
      <c r="AT116" s="4">
        <v>883209</v>
      </c>
      <c r="AU116" s="4">
        <v>2111</v>
      </c>
      <c r="AV116" s="4">
        <v>4412</v>
      </c>
      <c r="AW116" s="4">
        <v>1354660759</v>
      </c>
      <c r="AX116" s="4">
        <v>886208672</v>
      </c>
      <c r="AY116" s="4">
        <v>47083526</v>
      </c>
      <c r="AZ116" s="4">
        <v>55589716</v>
      </c>
      <c r="BA116" s="4">
        <v>198102052</v>
      </c>
      <c r="BB116" s="4">
        <v>0</v>
      </c>
      <c r="BC116" s="4"/>
      <c r="BD116" s="4">
        <v>0.8383968822450979</v>
      </c>
      <c r="BE116" s="4">
        <v>9.3059871472598477E-2</v>
      </c>
      <c r="BF116" s="4">
        <v>0</v>
      </c>
      <c r="BG116" s="4">
        <v>0</v>
      </c>
      <c r="BH116" s="4">
        <v>0.74006848644090939</v>
      </c>
      <c r="BI116" s="4">
        <v>0.40503960945927148</v>
      </c>
      <c r="BJ116" s="4">
        <v>0</v>
      </c>
      <c r="BK116" s="4"/>
      <c r="BL116" s="3" t="s">
        <v>468</v>
      </c>
      <c r="BM116" s="4"/>
      <c r="BN116" s="4"/>
      <c r="BO116" s="4"/>
      <c r="BP116" s="4">
        <v>2.9066150467610354</v>
      </c>
      <c r="BQ116" s="4">
        <v>0.47846781504986402</v>
      </c>
      <c r="BR116" s="4">
        <v>1972.2692798485191</v>
      </c>
      <c r="BS116" s="4">
        <v>1788.7301541564616</v>
      </c>
      <c r="BT116" s="4">
        <v>877.80943462242988</v>
      </c>
      <c r="BU116" s="4">
        <v>0</v>
      </c>
      <c r="BV116" s="4">
        <v>1135.4356926749954</v>
      </c>
      <c r="BW116" s="4">
        <v>2038.6322678905881</v>
      </c>
    </row>
    <row r="117" spans="2:75" x14ac:dyDescent="0.3">
      <c r="B117" s="3" t="s">
        <v>77</v>
      </c>
      <c r="C117" s="4">
        <v>2023</v>
      </c>
      <c r="D117" s="3" t="s">
        <v>583</v>
      </c>
      <c r="E117" s="4">
        <v>100884</v>
      </c>
      <c r="F117" s="4">
        <v>100884</v>
      </c>
      <c r="G117" s="4" t="b">
        <v>0</v>
      </c>
      <c r="H117" s="4">
        <v>223230660</v>
      </c>
      <c r="I117" s="4">
        <v>105027207</v>
      </c>
      <c r="J117" s="4">
        <v>66674543</v>
      </c>
      <c r="K117" s="4">
        <v>32556542</v>
      </c>
      <c r="L117" s="4">
        <v>7288132</v>
      </c>
      <c r="M117" s="4">
        <v>11684236</v>
      </c>
      <c r="N117" s="4">
        <v>178989882</v>
      </c>
      <c r="O117" s="4">
        <v>186800354</v>
      </c>
      <c r="P117" s="4">
        <v>26319505</v>
      </c>
      <c r="Q117" s="4">
        <v>160480849</v>
      </c>
      <c r="R117" s="4">
        <v>13632781</v>
      </c>
      <c r="S117" s="4">
        <v>55886318</v>
      </c>
      <c r="T117" s="4">
        <v>22540205</v>
      </c>
      <c r="U117" s="4">
        <v>26161425</v>
      </c>
      <c r="V117" s="4">
        <v>8790118</v>
      </c>
      <c r="W117" s="4">
        <v>10822394</v>
      </c>
      <c r="X117" s="4">
        <v>36430306</v>
      </c>
      <c r="Y117" s="4">
        <v>38988215</v>
      </c>
      <c r="Z117" s="4">
        <v>232877850</v>
      </c>
      <c r="AA117" s="4">
        <v>259796982</v>
      </c>
      <c r="AB117" s="4">
        <v>141752688</v>
      </c>
      <c r="AC117" s="4">
        <v>118044294</v>
      </c>
      <c r="AD117" s="4">
        <v>1032973805</v>
      </c>
      <c r="AE117" s="4">
        <v>99820747</v>
      </c>
      <c r="AF117" s="4">
        <v>35173453</v>
      </c>
      <c r="AG117" s="4">
        <v>134994200</v>
      </c>
      <c r="AH117" s="4">
        <v>0</v>
      </c>
      <c r="AI117" s="4">
        <v>0</v>
      </c>
      <c r="AJ117" s="4">
        <v>0</v>
      </c>
      <c r="AK117" s="4">
        <v>0</v>
      </c>
      <c r="AL117" s="4">
        <v>181931016</v>
      </c>
      <c r="AM117" s="4">
        <v>45482754</v>
      </c>
      <c r="AN117" s="4">
        <v>0</v>
      </c>
      <c r="AO117" s="4">
        <v>45482754</v>
      </c>
      <c r="AP117" s="4">
        <v>33118833570</v>
      </c>
      <c r="AQ117" s="4">
        <v>27745053947</v>
      </c>
      <c r="AR117" s="4">
        <v>90827943</v>
      </c>
      <c r="AS117" s="4">
        <v>192569631</v>
      </c>
      <c r="AT117" s="4">
        <v>938162</v>
      </c>
      <c r="AU117" s="4">
        <v>2175</v>
      </c>
      <c r="AV117" s="4">
        <v>4569</v>
      </c>
      <c r="AW117" s="4">
        <v>1402000111</v>
      </c>
      <c r="AX117" s="4">
        <v>909334237</v>
      </c>
      <c r="AY117" s="4">
        <v>38988215</v>
      </c>
      <c r="AZ117" s="4">
        <v>50249614.666666664</v>
      </c>
      <c r="BA117" s="4">
        <v>185644322</v>
      </c>
      <c r="BB117" s="4">
        <v>0</v>
      </c>
      <c r="BC117" s="4"/>
      <c r="BD117" s="4">
        <v>0.80181585271485556</v>
      </c>
      <c r="BE117" s="4">
        <v>0.16319579935838563</v>
      </c>
      <c r="BF117" s="4">
        <v>0</v>
      </c>
      <c r="BG117" s="4">
        <v>0</v>
      </c>
      <c r="BH117" s="4">
        <v>0.8411857292704128</v>
      </c>
      <c r="BI117" s="4">
        <v>0.40503434805455596</v>
      </c>
      <c r="BJ117" s="4">
        <v>0</v>
      </c>
      <c r="BK117" s="4"/>
      <c r="BL117" s="3" t="s">
        <v>468</v>
      </c>
      <c r="BM117" s="4"/>
      <c r="BN117" s="4"/>
      <c r="BO117" s="4"/>
      <c r="BP117" s="4">
        <v>2.7424861690260309</v>
      </c>
      <c r="BQ117" s="4">
        <v>0.47603414313854236</v>
      </c>
      <c r="BR117" s="4">
        <v>2212.7459260140358</v>
      </c>
      <c r="BS117" s="4">
        <v>1851.635085841164</v>
      </c>
      <c r="BT117" s="4">
        <v>900.32059593196141</v>
      </c>
      <c r="BU117" s="4">
        <v>0</v>
      </c>
      <c r="BV117" s="4">
        <v>1338.1130803695332</v>
      </c>
      <c r="BW117" s="4">
        <v>1840.1760635977955</v>
      </c>
    </row>
    <row r="118" spans="2:75" x14ac:dyDescent="0.3">
      <c r="B118" s="3" t="s">
        <v>77</v>
      </c>
      <c r="C118" s="4">
        <v>2024</v>
      </c>
      <c r="D118" s="3" t="s">
        <v>584</v>
      </c>
      <c r="E118" s="4">
        <v>100884</v>
      </c>
      <c r="F118" s="4">
        <v>100884</v>
      </c>
      <c r="G118" s="4" t="b">
        <v>0</v>
      </c>
      <c r="H118" s="4">
        <v>229809262</v>
      </c>
      <c r="I118" s="4">
        <v>116247886</v>
      </c>
      <c r="J118" s="4">
        <v>68558570</v>
      </c>
      <c r="K118" s="4">
        <v>18152226</v>
      </c>
      <c r="L118" s="4">
        <v>7959831</v>
      </c>
      <c r="M118" s="4">
        <v>18890749</v>
      </c>
      <c r="N118" s="4">
        <v>192766287</v>
      </c>
      <c r="O118" s="4">
        <v>199051570</v>
      </c>
      <c r="P118" s="4">
        <v>27671034</v>
      </c>
      <c r="Q118" s="4">
        <v>171380536</v>
      </c>
      <c r="R118" s="4">
        <v>14657085</v>
      </c>
      <c r="S118" s="4">
        <v>60021757</v>
      </c>
      <c r="T118" s="4">
        <v>23410512</v>
      </c>
      <c r="U118" s="4">
        <v>27498260</v>
      </c>
      <c r="V118" s="4">
        <v>9389077</v>
      </c>
      <c r="W118" s="4">
        <v>10360845</v>
      </c>
      <c r="X118" s="4">
        <v>30757692</v>
      </c>
      <c r="Y118" s="4">
        <v>55437443</v>
      </c>
      <c r="Z118" s="4">
        <v>239074729</v>
      </c>
      <c r="AA118" s="4">
        <v>273940162</v>
      </c>
      <c r="AB118" s="4">
        <v>153731901</v>
      </c>
      <c r="AC118" s="4">
        <v>120208261</v>
      </c>
      <c r="AD118" s="4">
        <v>1063731497</v>
      </c>
      <c r="AE118" s="4">
        <v>103560637</v>
      </c>
      <c r="AF118" s="4">
        <v>35916213</v>
      </c>
      <c r="AG118" s="4">
        <v>139476850</v>
      </c>
      <c r="AH118" s="4">
        <v>0</v>
      </c>
      <c r="AI118" s="4">
        <v>0</v>
      </c>
      <c r="AJ118" s="4">
        <v>0</v>
      </c>
      <c r="AK118" s="4">
        <v>0</v>
      </c>
      <c r="AL118" s="4">
        <v>195423816</v>
      </c>
      <c r="AM118" s="4">
        <v>48855954</v>
      </c>
      <c r="AN118" s="4">
        <v>0</v>
      </c>
      <c r="AO118" s="4">
        <v>48855954</v>
      </c>
      <c r="AP118" s="4">
        <v>32803757310</v>
      </c>
      <c r="AQ118" s="4">
        <v>26940798009</v>
      </c>
      <c r="AR118" s="4">
        <v>100184641</v>
      </c>
      <c r="AS118" s="4">
        <v>210617312</v>
      </c>
      <c r="AT118" s="4">
        <v>895653</v>
      </c>
      <c r="AU118" s="4">
        <v>2335</v>
      </c>
      <c r="AV118" s="4">
        <v>4831</v>
      </c>
      <c r="AW118" s="4">
        <v>1455963150</v>
      </c>
      <c r="AX118" s="4">
        <v>937450286</v>
      </c>
      <c r="AY118" s="4">
        <v>55437443</v>
      </c>
      <c r="AZ118" s="4">
        <v>47169728</v>
      </c>
      <c r="BA118" s="4">
        <v>1581892156</v>
      </c>
      <c r="BB118" s="4">
        <v>2362000</v>
      </c>
      <c r="BC118" s="4">
        <v>0</v>
      </c>
      <c r="BD118" s="4">
        <v>0.83880991271796523</v>
      </c>
      <c r="BE118" s="4">
        <v>0.13384008865578273</v>
      </c>
      <c r="BF118" s="4">
        <v>0</v>
      </c>
      <c r="BG118" s="4">
        <v>0</v>
      </c>
      <c r="BH118" s="4">
        <v>0.81384300256827302</v>
      </c>
      <c r="BI118" s="4">
        <v>0.41175013488095513</v>
      </c>
      <c r="BJ118" s="4">
        <v>1.0999999976971151</v>
      </c>
      <c r="BK118" s="4">
        <v>1.705145423222743E-3</v>
      </c>
      <c r="BL118" s="3" t="s">
        <v>515</v>
      </c>
      <c r="BM118" s="4">
        <v>30438137.336276792</v>
      </c>
      <c r="BN118" s="4">
        <v>1.5496916739311166</v>
      </c>
      <c r="BO118" s="4">
        <v>0</v>
      </c>
      <c r="BP118" s="4">
        <v>3.0540599375017141</v>
      </c>
      <c r="BQ118" s="4">
        <v>0.48333678327468432</v>
      </c>
      <c r="BR118" s="4">
        <v>2277.955493438008</v>
      </c>
      <c r="BS118" s="4">
        <v>1973.0737282423377</v>
      </c>
      <c r="BT118" s="4">
        <v>993.06769160620115</v>
      </c>
      <c r="BU118" s="4">
        <v>0</v>
      </c>
      <c r="BV118" s="4">
        <v>1382.546786408152</v>
      </c>
      <c r="BW118" s="4">
        <v>15680.307640458348</v>
      </c>
    </row>
    <row r="119" spans="2:75" x14ac:dyDescent="0.3">
      <c r="B119" s="3" t="s">
        <v>80</v>
      </c>
      <c r="C119" s="4">
        <v>2019</v>
      </c>
      <c r="D119" s="3" t="s">
        <v>585</v>
      </c>
      <c r="E119" s="4">
        <v>2520</v>
      </c>
      <c r="F119" s="4">
        <v>2520</v>
      </c>
      <c r="G119" s="4" t="b">
        <v>0</v>
      </c>
      <c r="H119" s="4">
        <v>6883290</v>
      </c>
      <c r="I119" s="4">
        <v>2472109</v>
      </c>
      <c r="J119" s="4">
        <v>1179866</v>
      </c>
      <c r="K119" s="4">
        <v>1170124</v>
      </c>
      <c r="L119" s="4">
        <v>91825</v>
      </c>
      <c r="M119" s="4">
        <v>0</v>
      </c>
      <c r="N119" s="4">
        <v>5713166</v>
      </c>
      <c r="O119" s="4">
        <v>5709701</v>
      </c>
      <c r="P119" s="4">
        <v>1502586</v>
      </c>
      <c r="Q119" s="4">
        <v>4207115</v>
      </c>
      <c r="R119" s="4">
        <v>1131011</v>
      </c>
      <c r="S119" s="4">
        <v>275230</v>
      </c>
      <c r="T119" s="4">
        <v>1081541</v>
      </c>
      <c r="U119" s="4">
        <v>783012</v>
      </c>
      <c r="V119" s="4">
        <v>515308</v>
      </c>
      <c r="W119" s="4">
        <v>154688</v>
      </c>
      <c r="X119" s="4">
        <v>1173589</v>
      </c>
      <c r="Y119" s="4">
        <v>641997</v>
      </c>
      <c r="Z119" s="4">
        <v>5975739</v>
      </c>
      <c r="AA119" s="4">
        <v>6496380</v>
      </c>
      <c r="AB119" s="4">
        <v>1895340</v>
      </c>
      <c r="AC119" s="4">
        <v>4601040</v>
      </c>
      <c r="AD119" s="4">
        <v>39218764</v>
      </c>
      <c r="AE119" s="4">
        <v>1188324</v>
      </c>
      <c r="AF119" s="4">
        <v>4045282</v>
      </c>
      <c r="AG119" s="4">
        <v>5233606</v>
      </c>
      <c r="AH119" s="4">
        <v>597512</v>
      </c>
      <c r="AI119" s="4">
        <v>233293</v>
      </c>
      <c r="AJ119" s="4">
        <v>89610</v>
      </c>
      <c r="AK119" s="4">
        <v>30022</v>
      </c>
      <c r="AL119" s="4">
        <v>6159799</v>
      </c>
      <c r="AM119" s="4">
        <v>1539950</v>
      </c>
      <c r="AN119" s="4">
        <v>119632</v>
      </c>
      <c r="AO119" s="4">
        <v>1420318</v>
      </c>
      <c r="AP119" s="4">
        <v>332989152</v>
      </c>
      <c r="AQ119" s="4">
        <v>274329862</v>
      </c>
      <c r="AR119" s="4">
        <v>2500721.3504164</v>
      </c>
      <c r="AS119" s="4">
        <v>4859222.0857341997</v>
      </c>
      <c r="AT119" s="4">
        <v>236862</v>
      </c>
      <c r="AU119" s="4">
        <v>1147.8806244</v>
      </c>
      <c r="AV119" s="4">
        <v>2783.7638425999999</v>
      </c>
      <c r="AW119" s="4">
        <v>52528465</v>
      </c>
      <c r="AX119" s="4">
        <v>34582670</v>
      </c>
      <c r="AY119" s="4">
        <v>641997</v>
      </c>
      <c r="AZ119" s="4">
        <v>641997</v>
      </c>
      <c r="BA119" s="4">
        <v>8257601</v>
      </c>
      <c r="BB119" s="4">
        <v>0</v>
      </c>
      <c r="BC119" s="4"/>
      <c r="BD119" s="4">
        <v>0.83000512836158291</v>
      </c>
      <c r="BE119" s="4">
        <v>0.17049826463798562</v>
      </c>
      <c r="BF119" s="4">
        <v>7.7685639144128057E-2</v>
      </c>
      <c r="BG119" s="4">
        <v>1.9421412938961158E-2</v>
      </c>
      <c r="BH119" s="4">
        <v>1.2439892895725455</v>
      </c>
      <c r="BI119" s="4">
        <v>0.40536355920227807</v>
      </c>
      <c r="BJ119" s="4">
        <v>0</v>
      </c>
      <c r="BK119" s="4"/>
      <c r="BL119" s="3" t="s">
        <v>468</v>
      </c>
      <c r="BM119" s="4"/>
      <c r="BN119" s="4"/>
      <c r="BO119" s="4"/>
      <c r="BP119" s="4">
        <v>7.5099183724051164</v>
      </c>
      <c r="BQ119" s="4">
        <v>0.41234842080853173</v>
      </c>
      <c r="BR119" s="4">
        <v>2731.4642857142858</v>
      </c>
      <c r="BS119" s="4">
        <v>2265.754365079365</v>
      </c>
      <c r="BT119" s="4">
        <v>992.34974222873018</v>
      </c>
      <c r="BU119" s="4">
        <v>237.1079365079365</v>
      </c>
      <c r="BV119" s="4">
        <v>2076.8277777777776</v>
      </c>
      <c r="BW119" s="4">
        <v>3276.8257936507935</v>
      </c>
    </row>
    <row r="120" spans="2:75" x14ac:dyDescent="0.3">
      <c r="B120" s="3" t="s">
        <v>80</v>
      </c>
      <c r="C120" s="4">
        <v>2020</v>
      </c>
      <c r="D120" s="3" t="s">
        <v>586</v>
      </c>
      <c r="E120" s="4">
        <v>2458</v>
      </c>
      <c r="F120" s="4">
        <v>2458</v>
      </c>
      <c r="G120" s="4" t="b">
        <v>0</v>
      </c>
      <c r="H120" s="4">
        <v>13713611</v>
      </c>
      <c r="I120" s="4">
        <v>2908886</v>
      </c>
      <c r="J120" s="4">
        <v>1332007</v>
      </c>
      <c r="K120" s="4">
        <v>3506328</v>
      </c>
      <c r="L120" s="4">
        <v>50039</v>
      </c>
      <c r="M120" s="4">
        <v>5812869</v>
      </c>
      <c r="N120" s="4">
        <v>4394414</v>
      </c>
      <c r="O120" s="4">
        <v>6791287</v>
      </c>
      <c r="P120" s="4">
        <v>1730703</v>
      </c>
      <c r="Q120" s="4">
        <v>5060584</v>
      </c>
      <c r="R120" s="4">
        <v>1992547</v>
      </c>
      <c r="S120" s="4">
        <v>261294</v>
      </c>
      <c r="T120" s="4">
        <v>1002569</v>
      </c>
      <c r="U120" s="4">
        <v>656082</v>
      </c>
      <c r="V120" s="4">
        <v>520457</v>
      </c>
      <c r="W120" s="4">
        <v>154267</v>
      </c>
      <c r="X120" s="4">
        <v>6922324</v>
      </c>
      <c r="Y120" s="4">
        <v>7252098</v>
      </c>
      <c r="Z120" s="4">
        <v>5488759</v>
      </c>
      <c r="AA120" s="4">
        <v>8955062</v>
      </c>
      <c r="AB120" s="4">
        <v>2958755</v>
      </c>
      <c r="AC120" s="4">
        <v>5996307</v>
      </c>
      <c r="AD120" s="4">
        <v>46141088</v>
      </c>
      <c r="AE120" s="4">
        <v>1399888</v>
      </c>
      <c r="AF120" s="4">
        <v>5252651</v>
      </c>
      <c r="AG120" s="4">
        <v>6652539</v>
      </c>
      <c r="AH120" s="4">
        <v>494165</v>
      </c>
      <c r="AI120" s="4">
        <v>32901</v>
      </c>
      <c r="AJ120" s="4">
        <v>122003</v>
      </c>
      <c r="AK120" s="4">
        <v>22733</v>
      </c>
      <c r="AL120" s="4">
        <v>4830504</v>
      </c>
      <c r="AM120" s="4">
        <v>1207626</v>
      </c>
      <c r="AN120" s="4">
        <v>144736</v>
      </c>
      <c r="AO120" s="4">
        <v>1016616</v>
      </c>
      <c r="AP120" s="4">
        <v>350954989</v>
      </c>
      <c r="AQ120" s="4">
        <v>290076737</v>
      </c>
      <c r="AR120" s="4">
        <v>2688366</v>
      </c>
      <c r="AS120" s="4">
        <v>5114835</v>
      </c>
      <c r="AT120" s="4">
        <v>249847</v>
      </c>
      <c r="AU120" s="4">
        <v>1237</v>
      </c>
      <c r="AV120" s="4">
        <v>3097</v>
      </c>
      <c r="AW120" s="4">
        <v>59778883</v>
      </c>
      <c r="AX120" s="4">
        <v>40104065</v>
      </c>
      <c r="AY120" s="4">
        <v>7252098</v>
      </c>
      <c r="AZ120" s="4">
        <v>3947047.5</v>
      </c>
      <c r="BA120" s="4">
        <v>8256020</v>
      </c>
      <c r="BB120" s="4">
        <v>0</v>
      </c>
      <c r="BC120" s="4"/>
      <c r="BD120" s="4">
        <v>0.32044178590161265</v>
      </c>
      <c r="BE120" s="4">
        <v>0.50477762567422979</v>
      </c>
      <c r="BF120" s="4">
        <v>0.11985167593278051</v>
      </c>
      <c r="BG120" s="4">
        <v>2.9962918983195128E-2</v>
      </c>
      <c r="BH120" s="4">
        <v>1.3145793054714634</v>
      </c>
      <c r="BI120" s="4">
        <v>0.38186577481146572</v>
      </c>
      <c r="BJ120" s="4">
        <v>0</v>
      </c>
      <c r="BK120" s="4"/>
      <c r="BL120" s="3" t="s">
        <v>468</v>
      </c>
      <c r="BM120" s="4"/>
      <c r="BN120" s="4"/>
      <c r="BO120" s="4"/>
      <c r="BP120" s="4">
        <v>7.6601447030576333</v>
      </c>
      <c r="BQ120" s="4">
        <v>0.39941879237972233</v>
      </c>
      <c r="BR120" s="4">
        <v>5579.1745321399512</v>
      </c>
      <c r="BS120" s="4">
        <v>2762.9320585842147</v>
      </c>
      <c r="BT120" s="4">
        <v>1093.7209113100082</v>
      </c>
      <c r="BU120" s="4">
        <v>201.04353132628154</v>
      </c>
      <c r="BV120" s="4">
        <v>2706.4845402766477</v>
      </c>
      <c r="BW120" s="4">
        <v>3358.8364524003255</v>
      </c>
    </row>
    <row r="121" spans="2:75" x14ac:dyDescent="0.3">
      <c r="B121" s="3" t="s">
        <v>80</v>
      </c>
      <c r="C121" s="4">
        <v>2021</v>
      </c>
      <c r="D121" s="3" t="s">
        <v>587</v>
      </c>
      <c r="E121" s="4">
        <v>2548</v>
      </c>
      <c r="F121" s="4">
        <v>2548</v>
      </c>
      <c r="G121" s="4" t="b">
        <v>0</v>
      </c>
      <c r="H121" s="4">
        <v>7289603</v>
      </c>
      <c r="I121" s="4">
        <v>2974302</v>
      </c>
      <c r="J121" s="4">
        <v>2533811</v>
      </c>
      <c r="K121" s="4">
        <v>1063069</v>
      </c>
      <c r="L121" s="4">
        <v>46643</v>
      </c>
      <c r="M121" s="4">
        <v>671778</v>
      </c>
      <c r="N121" s="4">
        <v>5554756</v>
      </c>
      <c r="O121" s="4">
        <v>6389093</v>
      </c>
      <c r="P121" s="4">
        <v>1800844</v>
      </c>
      <c r="Q121" s="4">
        <v>4588249</v>
      </c>
      <c r="R121" s="4">
        <v>1525556</v>
      </c>
      <c r="S121" s="4">
        <v>303923</v>
      </c>
      <c r="T121" s="4">
        <v>1093883</v>
      </c>
      <c r="U121" s="4">
        <v>641003</v>
      </c>
      <c r="V121" s="4">
        <v>577663</v>
      </c>
      <c r="W121" s="4">
        <v>162336</v>
      </c>
      <c r="X121" s="4">
        <v>900510</v>
      </c>
      <c r="Y121" s="4">
        <v>1523778</v>
      </c>
      <c r="Z121" s="4">
        <v>9149235</v>
      </c>
      <c r="AA121" s="4">
        <v>10115666</v>
      </c>
      <c r="AB121" s="4">
        <v>2944952</v>
      </c>
      <c r="AC121" s="4">
        <v>7170714</v>
      </c>
      <c r="AD121" s="4">
        <v>47041598</v>
      </c>
      <c r="AE121" s="4">
        <v>1968942</v>
      </c>
      <c r="AF121" s="4">
        <v>5647380</v>
      </c>
      <c r="AG121" s="4">
        <v>7616322</v>
      </c>
      <c r="AH121" s="4">
        <v>401724</v>
      </c>
      <c r="AI121" s="4">
        <v>0</v>
      </c>
      <c r="AJ121" s="4">
        <v>90722</v>
      </c>
      <c r="AK121" s="4">
        <v>15622</v>
      </c>
      <c r="AL121" s="4">
        <v>6005041</v>
      </c>
      <c r="AM121" s="4">
        <v>1501260</v>
      </c>
      <c r="AN121" s="4">
        <v>106344</v>
      </c>
      <c r="AO121" s="4">
        <v>1344489</v>
      </c>
      <c r="AP121" s="4">
        <v>365609553</v>
      </c>
      <c r="AQ121" s="4">
        <v>303672236</v>
      </c>
      <c r="AR121" s="4">
        <v>2816018</v>
      </c>
      <c r="AS121" s="4">
        <v>5377189</v>
      </c>
      <c r="AT121" s="4">
        <v>257682</v>
      </c>
      <c r="AU121" s="4">
        <v>1301</v>
      </c>
      <c r="AV121" s="4">
        <v>3189</v>
      </c>
      <c r="AW121" s="4">
        <v>61304339</v>
      </c>
      <c r="AX121" s="4">
        <v>39827000</v>
      </c>
      <c r="AY121" s="4">
        <v>1523778</v>
      </c>
      <c r="AZ121" s="4">
        <v>3139291</v>
      </c>
      <c r="BA121" s="4">
        <v>8257601</v>
      </c>
      <c r="BB121" s="4">
        <v>0</v>
      </c>
      <c r="BC121" s="4"/>
      <c r="BD121" s="4">
        <v>0.7620107706825735</v>
      </c>
      <c r="BE121" s="4">
        <v>0.12353347637724578</v>
      </c>
      <c r="BF121" s="4">
        <v>7.0836497342232518E-2</v>
      </c>
      <c r="BG121" s="4">
        <v>1.7709121386515096E-2</v>
      </c>
      <c r="BH121" s="4">
        <v>1.6599626567782175</v>
      </c>
      <c r="BI121" s="4">
        <v>0.40487577200317199</v>
      </c>
      <c r="BJ121" s="4">
        <v>0</v>
      </c>
      <c r="BK121" s="4"/>
      <c r="BL121" s="3" t="s">
        <v>468</v>
      </c>
      <c r="BM121" s="4"/>
      <c r="BN121" s="4"/>
      <c r="BO121" s="4"/>
      <c r="BP121" s="4">
        <v>7.7022549790978792</v>
      </c>
      <c r="BQ121" s="4">
        <v>0.40796487927249919</v>
      </c>
      <c r="BR121" s="4">
        <v>2860.9116954474098</v>
      </c>
      <c r="BS121" s="4">
        <v>2507.493328100471</v>
      </c>
      <c r="BT121" s="4">
        <v>1105.1875981161695</v>
      </c>
      <c r="BU121" s="4">
        <v>157.6624803767661</v>
      </c>
      <c r="BV121" s="4">
        <v>2989.1373626373625</v>
      </c>
      <c r="BW121" s="4">
        <v>3240.8167189952906</v>
      </c>
    </row>
    <row r="122" spans="2:75" x14ac:dyDescent="0.3">
      <c r="B122" s="3" t="s">
        <v>80</v>
      </c>
      <c r="C122" s="4">
        <v>2022</v>
      </c>
      <c r="D122" s="3" t="s">
        <v>588</v>
      </c>
      <c r="E122" s="4">
        <v>2665</v>
      </c>
      <c r="F122" s="4">
        <v>2665</v>
      </c>
      <c r="G122" s="4" t="b">
        <v>0</v>
      </c>
      <c r="H122" s="4">
        <v>11969965</v>
      </c>
      <c r="I122" s="4">
        <v>3051969</v>
      </c>
      <c r="J122" s="4">
        <v>3519632</v>
      </c>
      <c r="K122" s="4">
        <v>3003898</v>
      </c>
      <c r="L122" s="4">
        <v>247249</v>
      </c>
      <c r="M122" s="4">
        <v>2117998</v>
      </c>
      <c r="N122" s="4">
        <v>6848069</v>
      </c>
      <c r="O122" s="4">
        <v>6365957</v>
      </c>
      <c r="P122" s="4">
        <v>1795965</v>
      </c>
      <c r="Q122" s="4">
        <v>4569992</v>
      </c>
      <c r="R122" s="4">
        <v>1517077</v>
      </c>
      <c r="S122" s="4">
        <v>310713</v>
      </c>
      <c r="T122" s="4">
        <v>1052353</v>
      </c>
      <c r="U122" s="4">
        <v>738701</v>
      </c>
      <c r="V122" s="4">
        <v>434013</v>
      </c>
      <c r="W122" s="4">
        <v>164265</v>
      </c>
      <c r="X122" s="4">
        <v>5604008</v>
      </c>
      <c r="Y122" s="4">
        <v>2721872</v>
      </c>
      <c r="Z122" s="4">
        <v>12494195</v>
      </c>
      <c r="AA122" s="4">
        <v>14224583</v>
      </c>
      <c r="AB122" s="4">
        <v>2323007</v>
      </c>
      <c r="AC122" s="4">
        <v>11901576</v>
      </c>
      <c r="AD122" s="4">
        <v>52645606</v>
      </c>
      <c r="AE122" s="4">
        <v>3784875</v>
      </c>
      <c r="AF122" s="4">
        <v>8476485</v>
      </c>
      <c r="AG122" s="4">
        <v>12261360</v>
      </c>
      <c r="AH122" s="4">
        <v>307781</v>
      </c>
      <c r="AI122" s="4">
        <v>0</v>
      </c>
      <c r="AJ122" s="4">
        <v>91326</v>
      </c>
      <c r="AK122" s="4">
        <v>13145</v>
      </c>
      <c r="AL122" s="4">
        <v>7385233</v>
      </c>
      <c r="AM122" s="4">
        <v>1846308</v>
      </c>
      <c r="AN122" s="4">
        <v>104471</v>
      </c>
      <c r="AO122" s="4">
        <v>1741837</v>
      </c>
      <c r="AP122" s="4">
        <v>483000781</v>
      </c>
      <c r="AQ122" s="4">
        <v>412747137</v>
      </c>
      <c r="AR122" s="4">
        <v>2888854</v>
      </c>
      <c r="AS122" s="4">
        <v>5693259</v>
      </c>
      <c r="AT122" s="4">
        <v>351758</v>
      </c>
      <c r="AU122" s="4">
        <v>1291</v>
      </c>
      <c r="AV122" s="4">
        <v>3370</v>
      </c>
      <c r="AW122" s="4">
        <v>63941186</v>
      </c>
      <c r="AX122" s="4">
        <v>40692028</v>
      </c>
      <c r="AY122" s="4">
        <v>2721872</v>
      </c>
      <c r="AZ122" s="4">
        <v>3832582.6666666665</v>
      </c>
      <c r="BA122" s="4">
        <v>8257601</v>
      </c>
      <c r="BB122" s="4">
        <v>0</v>
      </c>
      <c r="BC122" s="4"/>
      <c r="BD122" s="4">
        <v>0.57210434616976746</v>
      </c>
      <c r="BE122" s="4">
        <v>0.46817246332800472</v>
      </c>
      <c r="BF122" s="4">
        <v>5.6583733591578436E-2</v>
      </c>
      <c r="BG122" s="4">
        <v>1.414593148245966E-2</v>
      </c>
      <c r="BH122" s="4">
        <v>2.6830156376641359</v>
      </c>
      <c r="BI122" s="4">
        <v>0.41752265052618287</v>
      </c>
      <c r="BJ122" s="4">
        <v>0</v>
      </c>
      <c r="BK122" s="4"/>
      <c r="BL122" s="3" t="s">
        <v>468</v>
      </c>
      <c r="BM122" s="4"/>
      <c r="BN122" s="4"/>
      <c r="BO122" s="4"/>
      <c r="BP122" s="4">
        <v>5.981054510965687</v>
      </c>
      <c r="BQ122" s="4">
        <v>0.38308605341246293</v>
      </c>
      <c r="BR122" s="4">
        <v>4491.5440900562853</v>
      </c>
      <c r="BS122" s="4">
        <v>2388.7268292682925</v>
      </c>
      <c r="BT122" s="4">
        <v>1083.9977485928705</v>
      </c>
      <c r="BU122" s="4">
        <v>115.49005628517824</v>
      </c>
      <c r="BV122" s="4">
        <v>4600.8855534709191</v>
      </c>
      <c r="BW122" s="4">
        <v>3098.5369606003751</v>
      </c>
    </row>
    <row r="123" spans="2:75" x14ac:dyDescent="0.3">
      <c r="B123" s="3" t="s">
        <v>80</v>
      </c>
      <c r="C123" s="4">
        <v>2023</v>
      </c>
      <c r="D123" s="3" t="s">
        <v>589</v>
      </c>
      <c r="E123" s="4">
        <v>2751</v>
      </c>
      <c r="F123" s="4">
        <v>2751</v>
      </c>
      <c r="G123" s="4" t="b">
        <v>0</v>
      </c>
      <c r="H123" s="4">
        <v>9082394</v>
      </c>
      <c r="I123" s="4">
        <v>3255120</v>
      </c>
      <c r="J123" s="4">
        <v>2274001</v>
      </c>
      <c r="K123" s="4">
        <v>2797774</v>
      </c>
      <c r="L123" s="4">
        <v>716990</v>
      </c>
      <c r="M123" s="4">
        <v>38509</v>
      </c>
      <c r="N123" s="4">
        <v>6246111</v>
      </c>
      <c r="O123" s="4">
        <v>7234862</v>
      </c>
      <c r="P123" s="4">
        <v>1840040</v>
      </c>
      <c r="Q123" s="4">
        <v>5394822</v>
      </c>
      <c r="R123" s="4">
        <v>1589893</v>
      </c>
      <c r="S123" s="4">
        <v>288931</v>
      </c>
      <c r="T123" s="4">
        <v>1188034</v>
      </c>
      <c r="U123" s="4">
        <v>905810</v>
      </c>
      <c r="V123" s="4">
        <v>511040</v>
      </c>
      <c r="W123" s="4">
        <v>297951</v>
      </c>
      <c r="X123" s="4">
        <v>1847532</v>
      </c>
      <c r="Y123" s="4">
        <v>1299167</v>
      </c>
      <c r="Z123" s="4">
        <v>15483317</v>
      </c>
      <c r="AA123" s="4">
        <v>16744099</v>
      </c>
      <c r="AB123" s="4">
        <v>2476046</v>
      </c>
      <c r="AC123" s="4">
        <v>14268053</v>
      </c>
      <c r="AD123" s="4">
        <v>54493138</v>
      </c>
      <c r="AE123" s="4">
        <v>3974069</v>
      </c>
      <c r="AF123" s="4">
        <v>10611503</v>
      </c>
      <c r="AG123" s="4">
        <v>14585572</v>
      </c>
      <c r="AH123" s="4">
        <v>222162</v>
      </c>
      <c r="AI123" s="4">
        <v>0</v>
      </c>
      <c r="AJ123" s="4">
        <v>82076</v>
      </c>
      <c r="AK123" s="4">
        <v>15926</v>
      </c>
      <c r="AL123" s="4">
        <v>6689568</v>
      </c>
      <c r="AM123" s="4">
        <v>1672392</v>
      </c>
      <c r="AN123" s="4">
        <v>98002</v>
      </c>
      <c r="AO123" s="4">
        <v>1520628</v>
      </c>
      <c r="AP123" s="4">
        <v>606521943</v>
      </c>
      <c r="AQ123" s="4">
        <v>523336912</v>
      </c>
      <c r="AR123" s="4">
        <v>3074973</v>
      </c>
      <c r="AS123" s="4">
        <v>6304834</v>
      </c>
      <c r="AT123" s="4">
        <v>450384</v>
      </c>
      <c r="AU123" s="4">
        <v>1333</v>
      </c>
      <c r="AV123" s="4">
        <v>3623</v>
      </c>
      <c r="AW123" s="4">
        <v>65275426</v>
      </c>
      <c r="AX123" s="4">
        <v>40186227</v>
      </c>
      <c r="AY123" s="4">
        <v>1299167</v>
      </c>
      <c r="AZ123" s="4">
        <v>1848272.3333333333</v>
      </c>
      <c r="BA123" s="4">
        <v>8257601</v>
      </c>
      <c r="BB123" s="4">
        <v>0</v>
      </c>
      <c r="BC123" s="4"/>
      <c r="BD123" s="4">
        <v>0.68771636641176326</v>
      </c>
      <c r="BE123" s="4">
        <v>0.20341905449158007</v>
      </c>
      <c r="BF123" s="4">
        <v>5.859989763165574E-2</v>
      </c>
      <c r="BG123" s="4">
        <v>1.4649974407913935E-2</v>
      </c>
      <c r="BH123" s="4">
        <v>2.7036243271789133</v>
      </c>
      <c r="BI123" s="4">
        <v>0.44002378203658243</v>
      </c>
      <c r="BJ123" s="4">
        <v>0</v>
      </c>
      <c r="BK123" s="4"/>
      <c r="BL123" s="3" t="s">
        <v>468</v>
      </c>
      <c r="BM123" s="4"/>
      <c r="BN123" s="4"/>
      <c r="BO123" s="4"/>
      <c r="BP123" s="4">
        <v>5.069846252866733</v>
      </c>
      <c r="BQ123" s="4">
        <v>0.36792713221087497</v>
      </c>
      <c r="BR123" s="4">
        <v>3301.4881861141403</v>
      </c>
      <c r="BS123" s="4">
        <v>2629.90258087968</v>
      </c>
      <c r="BT123" s="4">
        <v>1117.7655398037077</v>
      </c>
      <c r="BU123" s="4">
        <v>80.756815703380582</v>
      </c>
      <c r="BV123" s="4">
        <v>5301.9163940385315</v>
      </c>
      <c r="BW123" s="4">
        <v>3001.6724827335515</v>
      </c>
    </row>
    <row r="124" spans="2:75" x14ac:dyDescent="0.3">
      <c r="B124" s="3" t="s">
        <v>80</v>
      </c>
      <c r="C124" s="4">
        <v>2024</v>
      </c>
      <c r="D124" s="3" t="s">
        <v>590</v>
      </c>
      <c r="E124" s="4">
        <v>2751</v>
      </c>
      <c r="F124" s="4">
        <v>2751</v>
      </c>
      <c r="G124" s="4" t="b">
        <v>0</v>
      </c>
      <c r="H124" s="4">
        <v>8484938</v>
      </c>
      <c r="I124" s="4">
        <v>3610840</v>
      </c>
      <c r="J124" s="4">
        <v>1976134</v>
      </c>
      <c r="K124" s="4">
        <v>1889256</v>
      </c>
      <c r="L124" s="4">
        <v>835774</v>
      </c>
      <c r="M124" s="4">
        <v>172934</v>
      </c>
      <c r="N124" s="4">
        <v>6422748</v>
      </c>
      <c r="O124" s="4">
        <v>7689866</v>
      </c>
      <c r="P124" s="4">
        <v>1777399</v>
      </c>
      <c r="Q124" s="4">
        <v>5912467</v>
      </c>
      <c r="R124" s="4">
        <v>1631909</v>
      </c>
      <c r="S124" s="4">
        <v>457417</v>
      </c>
      <c r="T124" s="4">
        <v>1106052</v>
      </c>
      <c r="U124" s="4">
        <v>1016214</v>
      </c>
      <c r="V124" s="4">
        <v>587535</v>
      </c>
      <c r="W124" s="4">
        <v>582956</v>
      </c>
      <c r="X124" s="4">
        <v>795072</v>
      </c>
      <c r="Y124" s="4">
        <v>2087898</v>
      </c>
      <c r="Z124" s="4">
        <v>17532204</v>
      </c>
      <c r="AA124" s="4">
        <v>18683990</v>
      </c>
      <c r="AB124" s="4">
        <v>4061200</v>
      </c>
      <c r="AC124" s="4">
        <v>14622790</v>
      </c>
      <c r="AD124" s="4">
        <v>55288210</v>
      </c>
      <c r="AE124" s="4">
        <v>4142616</v>
      </c>
      <c r="AF124" s="4">
        <v>10870558</v>
      </c>
      <c r="AG124" s="4">
        <v>15013174</v>
      </c>
      <c r="AH124" s="4">
        <v>149084</v>
      </c>
      <c r="AI124" s="4">
        <v>0</v>
      </c>
      <c r="AJ124" s="4">
        <v>68582</v>
      </c>
      <c r="AK124" s="4">
        <v>11627</v>
      </c>
      <c r="AL124" s="4">
        <v>6911352</v>
      </c>
      <c r="AM124" s="4">
        <v>1727838</v>
      </c>
      <c r="AN124" s="4">
        <v>80209</v>
      </c>
      <c r="AO124" s="4">
        <v>1594335</v>
      </c>
      <c r="AP124" s="4">
        <v>568436666</v>
      </c>
      <c r="AQ124" s="4">
        <v>470668562</v>
      </c>
      <c r="AR124" s="4">
        <v>3419876</v>
      </c>
      <c r="AS124" s="4">
        <v>6818612</v>
      </c>
      <c r="AT124" s="4">
        <v>406367</v>
      </c>
      <c r="AU124" s="4">
        <v>1377</v>
      </c>
      <c r="AV124" s="4">
        <v>3755</v>
      </c>
      <c r="AW124" s="4">
        <v>67316147</v>
      </c>
      <c r="AX124" s="4">
        <v>40483092</v>
      </c>
      <c r="AY124" s="4">
        <v>2087898</v>
      </c>
      <c r="AZ124" s="4">
        <v>2036312.3333333333</v>
      </c>
      <c r="BA124" s="4">
        <v>66176963</v>
      </c>
      <c r="BB124" s="4">
        <v>0</v>
      </c>
      <c r="BC124" s="4">
        <v>0.10828760510172747</v>
      </c>
      <c r="BD124" s="4">
        <v>0.7569587426566935</v>
      </c>
      <c r="BE124" s="4">
        <v>9.3703925709298058E-2</v>
      </c>
      <c r="BF124" s="4">
        <v>4.6421597395126163E-2</v>
      </c>
      <c r="BG124" s="4">
        <v>1.1605399348781541E-2</v>
      </c>
      <c r="BH124" s="4">
        <v>2.5392402190151757</v>
      </c>
      <c r="BI124" s="4">
        <v>0.45434669184033077</v>
      </c>
      <c r="BJ124" s="4">
        <v>0.98071093724522107</v>
      </c>
      <c r="BK124" s="4">
        <v>0</v>
      </c>
      <c r="BL124" s="3" t="s">
        <v>489</v>
      </c>
      <c r="BM124" s="4"/>
      <c r="BN124" s="4"/>
      <c r="BO124" s="4"/>
      <c r="BP124" s="4">
        <v>6.0162832634726628</v>
      </c>
      <c r="BQ124" s="4">
        <v>0.36671105193075898</v>
      </c>
      <c r="BR124" s="4">
        <v>3084.3104325699746</v>
      </c>
      <c r="BS124" s="4">
        <v>2795.2984369320247</v>
      </c>
      <c r="BT124" s="4">
        <v>1243.1392221010542</v>
      </c>
      <c r="BU124" s="4">
        <v>54.192657215557979</v>
      </c>
      <c r="BV124" s="4">
        <v>5457.3515085423478</v>
      </c>
      <c r="BW124" s="4">
        <v>24055.602689930933</v>
      </c>
    </row>
    <row r="125" spans="2:75" x14ac:dyDescent="0.3">
      <c r="B125" s="3" t="s">
        <v>82</v>
      </c>
      <c r="C125" s="4">
        <v>2019</v>
      </c>
      <c r="D125" s="3" t="s">
        <v>591</v>
      </c>
      <c r="E125" s="4">
        <v>659</v>
      </c>
      <c r="F125" s="4">
        <v>659</v>
      </c>
      <c r="G125" s="4" t="b">
        <v>0</v>
      </c>
      <c r="H125" s="4">
        <v>2540049</v>
      </c>
      <c r="I125" s="4">
        <v>744045</v>
      </c>
      <c r="J125" s="4">
        <v>558775</v>
      </c>
      <c r="K125" s="4">
        <v>815895</v>
      </c>
      <c r="L125" s="4">
        <v>28649</v>
      </c>
      <c r="M125" s="4">
        <v>0</v>
      </c>
      <c r="N125" s="4">
        <v>1724154</v>
      </c>
      <c r="O125" s="4">
        <v>1733129</v>
      </c>
      <c r="P125" s="4">
        <v>403677</v>
      </c>
      <c r="Q125" s="4">
        <v>1329452</v>
      </c>
      <c r="R125" s="4">
        <v>642268</v>
      </c>
      <c r="S125" s="4">
        <v>71075</v>
      </c>
      <c r="T125" s="4">
        <v>260767</v>
      </c>
      <c r="U125" s="4">
        <v>129331</v>
      </c>
      <c r="V125" s="4">
        <v>153580</v>
      </c>
      <c r="W125" s="4">
        <v>72431</v>
      </c>
      <c r="X125" s="4">
        <v>806920</v>
      </c>
      <c r="Y125" s="4">
        <v>142699</v>
      </c>
      <c r="Z125" s="4">
        <v>2690547</v>
      </c>
      <c r="AA125" s="4">
        <v>4200972</v>
      </c>
      <c r="AB125" s="4">
        <v>320756</v>
      </c>
      <c r="AC125" s="4">
        <v>3880216</v>
      </c>
      <c r="AD125" s="4">
        <v>13274998</v>
      </c>
      <c r="AE125" s="4">
        <v>3994475</v>
      </c>
      <c r="AF125" s="4">
        <v>10013</v>
      </c>
      <c r="AG125" s="4">
        <v>4004488</v>
      </c>
      <c r="AH125" s="4">
        <v>120385</v>
      </c>
      <c r="AI125" s="4">
        <v>0</v>
      </c>
      <c r="AJ125" s="4">
        <v>79645</v>
      </c>
      <c r="AK125" s="4">
        <v>4447</v>
      </c>
      <c r="AL125" s="4">
        <v>2003037</v>
      </c>
      <c r="AM125" s="4">
        <v>500759</v>
      </c>
      <c r="AN125" s="4">
        <v>84092</v>
      </c>
      <c r="AO125" s="4">
        <v>416667</v>
      </c>
      <c r="AP125" s="4">
        <v>63467963</v>
      </c>
      <c r="AQ125" s="4">
        <v>47274700</v>
      </c>
      <c r="AR125" s="4">
        <v>679583.7170222</v>
      </c>
      <c r="AS125" s="4">
        <v>1417170.4227119</v>
      </c>
      <c r="AT125" s="4">
        <v>123002</v>
      </c>
      <c r="AU125" s="4">
        <v>1095.6895158</v>
      </c>
      <c r="AV125" s="4">
        <v>2372.4582565999999</v>
      </c>
      <c r="AW125" s="4">
        <v>15430196</v>
      </c>
      <c r="AX125" s="4">
        <v>9390895</v>
      </c>
      <c r="AY125" s="4">
        <v>142699</v>
      </c>
      <c r="AZ125" s="4">
        <v>142699</v>
      </c>
      <c r="BA125" s="4">
        <v>729595</v>
      </c>
      <c r="BB125" s="4">
        <v>0</v>
      </c>
      <c r="BC125" s="4"/>
      <c r="BD125" s="4">
        <v>0.67878769267836958</v>
      </c>
      <c r="BE125" s="4">
        <v>0.31767891091864764</v>
      </c>
      <c r="BF125" s="4">
        <v>0.16792908365101775</v>
      </c>
      <c r="BG125" s="4">
        <v>4.198224995344569E-2</v>
      </c>
      <c r="BH125" s="4">
        <v>3.0121343230142945</v>
      </c>
      <c r="BI125" s="4">
        <v>0.41082000661061407</v>
      </c>
      <c r="BJ125" s="4">
        <v>0</v>
      </c>
      <c r="BK125" s="4"/>
      <c r="BL125" s="3" t="s">
        <v>468</v>
      </c>
      <c r="BM125" s="4"/>
      <c r="BN125" s="4"/>
      <c r="BO125" s="4"/>
      <c r="BP125" s="4">
        <v>10.707507928404761</v>
      </c>
      <c r="BQ125" s="4">
        <v>0.46183721578741138</v>
      </c>
      <c r="BR125" s="4">
        <v>3854.3990895295901</v>
      </c>
      <c r="BS125" s="4">
        <v>2629.9377845220029</v>
      </c>
      <c r="BT125" s="4">
        <v>1031.2347754509863</v>
      </c>
      <c r="BU125" s="4">
        <v>182.67830045523522</v>
      </c>
      <c r="BV125" s="4">
        <v>6076.6130500758727</v>
      </c>
      <c r="BW125" s="4">
        <v>1107.1244309559938</v>
      </c>
    </row>
    <row r="126" spans="2:75" x14ac:dyDescent="0.3">
      <c r="B126" s="3" t="s">
        <v>82</v>
      </c>
      <c r="C126" s="4">
        <v>2020</v>
      </c>
      <c r="D126" s="3" t="s">
        <v>592</v>
      </c>
      <c r="E126" s="4">
        <v>654</v>
      </c>
      <c r="F126" s="4">
        <v>654</v>
      </c>
      <c r="G126" s="4" t="b">
        <v>0</v>
      </c>
      <c r="H126" s="4">
        <v>2006641</v>
      </c>
      <c r="I126" s="4">
        <v>796482</v>
      </c>
      <c r="J126" s="4">
        <v>791785</v>
      </c>
      <c r="K126" s="4">
        <v>920047</v>
      </c>
      <c r="L126" s="4">
        <v>39935</v>
      </c>
      <c r="M126" s="4">
        <v>0</v>
      </c>
      <c r="N126" s="4">
        <v>1086594</v>
      </c>
      <c r="O126" s="4">
        <v>1790482</v>
      </c>
      <c r="P126" s="4">
        <v>414216</v>
      </c>
      <c r="Q126" s="4">
        <v>1376266</v>
      </c>
      <c r="R126" s="4">
        <v>651590</v>
      </c>
      <c r="S126" s="4">
        <v>80809</v>
      </c>
      <c r="T126" s="4">
        <v>296508</v>
      </c>
      <c r="U126" s="4">
        <v>142432</v>
      </c>
      <c r="V126" s="4">
        <v>137489</v>
      </c>
      <c r="W126" s="4">
        <v>67438</v>
      </c>
      <c r="X126" s="4">
        <v>216159</v>
      </c>
      <c r="Y126" s="4">
        <v>90155</v>
      </c>
      <c r="Z126" s="4">
        <v>3962704</v>
      </c>
      <c r="AA126" s="4">
        <v>4684625</v>
      </c>
      <c r="AB126" s="4">
        <v>287149</v>
      </c>
      <c r="AC126" s="4">
        <v>4397476</v>
      </c>
      <c r="AD126" s="4">
        <v>13491158</v>
      </c>
      <c r="AE126" s="4">
        <v>4414311</v>
      </c>
      <c r="AF126" s="4">
        <v>10013</v>
      </c>
      <c r="AG126" s="4">
        <v>4424324</v>
      </c>
      <c r="AH126" s="4">
        <v>76819</v>
      </c>
      <c r="AI126" s="4">
        <v>0</v>
      </c>
      <c r="AJ126" s="4">
        <v>42448</v>
      </c>
      <c r="AK126" s="4">
        <v>3353</v>
      </c>
      <c r="AL126" s="4">
        <v>2135732</v>
      </c>
      <c r="AM126" s="4">
        <v>533933</v>
      </c>
      <c r="AN126" s="4">
        <v>45801</v>
      </c>
      <c r="AO126" s="4">
        <v>488132</v>
      </c>
      <c r="AP126" s="4">
        <v>68693882</v>
      </c>
      <c r="AQ126" s="4">
        <v>56178900</v>
      </c>
      <c r="AR126" s="4">
        <v>721367</v>
      </c>
      <c r="AS126" s="4">
        <v>1099807</v>
      </c>
      <c r="AT126" s="4">
        <v>149056</v>
      </c>
      <c r="AU126" s="4">
        <v>1328</v>
      </c>
      <c r="AV126" s="4">
        <v>2721</v>
      </c>
      <c r="AW126" s="4">
        <v>15520351</v>
      </c>
      <c r="AX126" s="4">
        <v>9066834</v>
      </c>
      <c r="AY126" s="4">
        <v>90155</v>
      </c>
      <c r="AZ126" s="4">
        <v>116427</v>
      </c>
      <c r="BA126" s="4">
        <v>729595</v>
      </c>
      <c r="BB126" s="4">
        <v>0</v>
      </c>
      <c r="BC126" s="4"/>
      <c r="BD126" s="4">
        <v>0.5414989527274684</v>
      </c>
      <c r="BE126" s="4">
        <v>0.10772180973078892</v>
      </c>
      <c r="BF126" s="4">
        <v>8.5780425633927848E-2</v>
      </c>
      <c r="BG126" s="4">
        <v>2.1445106408481962E-2</v>
      </c>
      <c r="BH126" s="4">
        <v>3.214730291963908</v>
      </c>
      <c r="BI126" s="4">
        <v>0.43632096966510703</v>
      </c>
      <c r="BJ126" s="4">
        <v>0</v>
      </c>
      <c r="BK126" s="4"/>
      <c r="BL126" s="3" t="s">
        <v>468</v>
      </c>
      <c r="BM126" s="4"/>
      <c r="BN126" s="4"/>
      <c r="BO126" s="4"/>
      <c r="BP126" s="4">
        <v>10.501182623512236</v>
      </c>
      <c r="BQ126" s="4">
        <v>0.48805586181550903</v>
      </c>
      <c r="BR126" s="4">
        <v>3068.2584097859326</v>
      </c>
      <c r="BS126" s="4">
        <v>2737.7400611620797</v>
      </c>
      <c r="BT126" s="4">
        <v>1103.0076452599387</v>
      </c>
      <c r="BU126" s="4">
        <v>117.46024464831804</v>
      </c>
      <c r="BV126" s="4">
        <v>6765.0214067278284</v>
      </c>
      <c r="BW126" s="4">
        <v>1115.5886850152906</v>
      </c>
    </row>
    <row r="127" spans="2:75" x14ac:dyDescent="0.3">
      <c r="B127" s="3" t="s">
        <v>82</v>
      </c>
      <c r="C127" s="4">
        <v>2021</v>
      </c>
      <c r="D127" s="3" t="s">
        <v>593</v>
      </c>
      <c r="E127" s="4">
        <v>597</v>
      </c>
      <c r="F127" s="4">
        <v>597</v>
      </c>
      <c r="G127" s="4" t="b">
        <v>0</v>
      </c>
      <c r="H127" s="4">
        <v>2015180</v>
      </c>
      <c r="I127" s="4">
        <v>818641</v>
      </c>
      <c r="J127" s="4">
        <v>496942</v>
      </c>
      <c r="K127" s="4">
        <v>704620</v>
      </c>
      <c r="L127" s="4">
        <v>21203</v>
      </c>
      <c r="M127" s="4">
        <v>0</v>
      </c>
      <c r="N127" s="4">
        <v>1310560</v>
      </c>
      <c r="O127" s="4">
        <v>2052816</v>
      </c>
      <c r="P127" s="4">
        <v>393978</v>
      </c>
      <c r="Q127" s="4">
        <v>1658838</v>
      </c>
      <c r="R127" s="4">
        <v>658822</v>
      </c>
      <c r="S127" s="4">
        <v>118942</v>
      </c>
      <c r="T127" s="4">
        <v>301153</v>
      </c>
      <c r="U127" s="4">
        <v>240627</v>
      </c>
      <c r="V127" s="4">
        <v>151319</v>
      </c>
      <c r="W127" s="4">
        <v>65022</v>
      </c>
      <c r="X127" s="4">
        <v>-37636</v>
      </c>
      <c r="Y127" s="4">
        <v>681499</v>
      </c>
      <c r="Z127" s="4">
        <v>4969477</v>
      </c>
      <c r="AA127" s="4">
        <v>5704416</v>
      </c>
      <c r="AB127" s="4">
        <v>1632226</v>
      </c>
      <c r="AC127" s="4">
        <v>4072190</v>
      </c>
      <c r="AD127" s="4">
        <v>13453522</v>
      </c>
      <c r="AE127" s="4">
        <v>5329139</v>
      </c>
      <c r="AF127" s="4">
        <v>10013</v>
      </c>
      <c r="AG127" s="4">
        <v>5339152</v>
      </c>
      <c r="AH127" s="4">
        <v>1240241</v>
      </c>
      <c r="AI127" s="4">
        <v>1200000</v>
      </c>
      <c r="AJ127" s="4">
        <v>35349</v>
      </c>
      <c r="AK127" s="4">
        <v>1028</v>
      </c>
      <c r="AL127" s="4">
        <v>1725521</v>
      </c>
      <c r="AM127" s="4">
        <v>431380</v>
      </c>
      <c r="AN127" s="4">
        <v>36377</v>
      </c>
      <c r="AO127" s="4">
        <v>395003</v>
      </c>
      <c r="AP127" s="4">
        <v>72045932</v>
      </c>
      <c r="AQ127" s="4">
        <v>59318000</v>
      </c>
      <c r="AR127" s="4">
        <v>753799</v>
      </c>
      <c r="AS127" s="4">
        <v>1165587</v>
      </c>
      <c r="AT127" s="4">
        <v>155834</v>
      </c>
      <c r="AU127" s="4">
        <v>1388</v>
      </c>
      <c r="AV127" s="4">
        <v>2806</v>
      </c>
      <c r="AW127" s="4">
        <v>16201850</v>
      </c>
      <c r="AX127" s="4">
        <v>9354611</v>
      </c>
      <c r="AY127" s="4">
        <v>681499</v>
      </c>
      <c r="AZ127" s="4">
        <v>304784.33333333331</v>
      </c>
      <c r="BA127" s="4">
        <v>1057930</v>
      </c>
      <c r="BB127" s="4">
        <v>0</v>
      </c>
      <c r="BC127" s="4"/>
      <c r="BD127" s="4">
        <v>0.65034388987584235</v>
      </c>
      <c r="BE127" s="4">
        <v>-1.867624728312111E-2</v>
      </c>
      <c r="BF127" s="4">
        <v>8.4327043441976918E-2</v>
      </c>
      <c r="BG127" s="4">
        <v>2.1081748642873658E-2</v>
      </c>
      <c r="BH127" s="4">
        <v>3.2186096532633086</v>
      </c>
      <c r="BI127" s="4">
        <v>0.45214442495734264</v>
      </c>
      <c r="BJ127" s="4">
        <v>0</v>
      </c>
      <c r="BK127" s="4"/>
      <c r="BL127" s="3" t="s">
        <v>468</v>
      </c>
      <c r="BM127" s="4"/>
      <c r="BN127" s="4"/>
      <c r="BO127" s="4"/>
      <c r="BP127" s="4">
        <v>10.462755898556495</v>
      </c>
      <c r="BQ127" s="4">
        <v>0.49465431218816819</v>
      </c>
      <c r="BR127" s="4">
        <v>3375.5108877721941</v>
      </c>
      <c r="BS127" s="4">
        <v>3438.5527638190956</v>
      </c>
      <c r="BT127" s="4">
        <v>1262.6448911222781</v>
      </c>
      <c r="BU127" s="4">
        <v>2077.455611390285</v>
      </c>
      <c r="BV127" s="4">
        <v>8943.3031825795642</v>
      </c>
      <c r="BW127" s="4">
        <v>1772.0770519262981</v>
      </c>
    </row>
    <row r="128" spans="2:75" x14ac:dyDescent="0.3">
      <c r="B128" s="3" t="s">
        <v>82</v>
      </c>
      <c r="C128" s="4">
        <v>2022</v>
      </c>
      <c r="D128" s="3" t="s">
        <v>594</v>
      </c>
      <c r="E128" s="4">
        <v>617</v>
      </c>
      <c r="F128" s="4">
        <v>617</v>
      </c>
      <c r="G128" s="4" t="b">
        <v>0</v>
      </c>
      <c r="H128" s="4">
        <v>2569946</v>
      </c>
      <c r="I128" s="4">
        <v>946227</v>
      </c>
      <c r="J128" s="4">
        <v>500841</v>
      </c>
      <c r="K128" s="4">
        <v>679045</v>
      </c>
      <c r="L128" s="4">
        <v>45612</v>
      </c>
      <c r="M128" s="4">
        <v>0</v>
      </c>
      <c r="N128" s="4">
        <v>1890901</v>
      </c>
      <c r="O128" s="4">
        <v>2212509</v>
      </c>
      <c r="P128" s="4">
        <v>441526</v>
      </c>
      <c r="Q128" s="4">
        <v>1770983</v>
      </c>
      <c r="R128" s="4">
        <v>600126</v>
      </c>
      <c r="S128" s="4">
        <v>146410</v>
      </c>
      <c r="T128" s="4">
        <v>387730</v>
      </c>
      <c r="U128" s="4">
        <v>273145</v>
      </c>
      <c r="V128" s="4">
        <v>130688</v>
      </c>
      <c r="W128" s="4">
        <v>99146</v>
      </c>
      <c r="X128" s="4">
        <v>357437</v>
      </c>
      <c r="Y128" s="4">
        <v>1025430</v>
      </c>
      <c r="Z128" s="4">
        <v>4512203</v>
      </c>
      <c r="AA128" s="4">
        <v>5603361</v>
      </c>
      <c r="AB128" s="4">
        <v>1775167</v>
      </c>
      <c r="AC128" s="4">
        <v>3828194</v>
      </c>
      <c r="AD128" s="4">
        <v>13810959</v>
      </c>
      <c r="AE128" s="4">
        <v>4875607</v>
      </c>
      <c r="AF128" s="4">
        <v>184773</v>
      </c>
      <c r="AG128" s="4">
        <v>5060380</v>
      </c>
      <c r="AH128" s="4">
        <v>1187940</v>
      </c>
      <c r="AI128" s="4">
        <v>0</v>
      </c>
      <c r="AJ128" s="4">
        <v>50956</v>
      </c>
      <c r="AK128" s="4">
        <v>39855</v>
      </c>
      <c r="AL128" s="4">
        <v>1976335</v>
      </c>
      <c r="AM128" s="4">
        <v>494084</v>
      </c>
      <c r="AN128" s="4">
        <v>90811</v>
      </c>
      <c r="AO128" s="4">
        <v>403273</v>
      </c>
      <c r="AP128" s="4">
        <v>82742664</v>
      </c>
      <c r="AQ128" s="4">
        <v>70844200</v>
      </c>
      <c r="AR128" s="4">
        <v>868949</v>
      </c>
      <c r="AS128" s="4">
        <v>1254109</v>
      </c>
      <c r="AT128" s="4">
        <v>186228</v>
      </c>
      <c r="AU128" s="4">
        <v>1659</v>
      </c>
      <c r="AV128" s="4">
        <v>3078</v>
      </c>
      <c r="AW128" s="4">
        <v>17221163</v>
      </c>
      <c r="AX128" s="4">
        <v>9938515</v>
      </c>
      <c r="AY128" s="4">
        <v>1025430</v>
      </c>
      <c r="AZ128" s="4">
        <v>599028</v>
      </c>
      <c r="BA128" s="4">
        <v>1682707</v>
      </c>
      <c r="BB128" s="4">
        <v>0</v>
      </c>
      <c r="BC128" s="4"/>
      <c r="BD128" s="4">
        <v>0.73577460382436055</v>
      </c>
      <c r="BE128" s="4">
        <v>0.13908346712343372</v>
      </c>
      <c r="BF128" s="4">
        <v>0.18379668234551211</v>
      </c>
      <c r="BG128" s="4">
        <v>4.5949193836065244E-2</v>
      </c>
      <c r="BH128" s="4">
        <v>2.8573848534966175</v>
      </c>
      <c r="BI128" s="4">
        <v>0.46868543438292709</v>
      </c>
      <c r="BJ128" s="4">
        <v>0</v>
      </c>
      <c r="BK128" s="4"/>
      <c r="BL128" s="3" t="s">
        <v>468</v>
      </c>
      <c r="BM128" s="4"/>
      <c r="BN128" s="4"/>
      <c r="BO128" s="4"/>
      <c r="BP128" s="4">
        <v>10.501825273597667</v>
      </c>
      <c r="BQ128" s="4">
        <v>0.53898635477582846</v>
      </c>
      <c r="BR128" s="4">
        <v>4165.2285251215562</v>
      </c>
      <c r="BS128" s="4">
        <v>3585.9141004862236</v>
      </c>
      <c r="BT128" s="4">
        <v>1408.3452188006484</v>
      </c>
      <c r="BU128" s="4">
        <v>1925.3484602917342</v>
      </c>
      <c r="BV128" s="4">
        <v>8201.5883306320902</v>
      </c>
      <c r="BW128" s="4">
        <v>2727.2398703403564</v>
      </c>
    </row>
    <row r="129" spans="2:75" x14ac:dyDescent="0.3">
      <c r="B129" s="3" t="s">
        <v>82</v>
      </c>
      <c r="C129" s="4">
        <v>2023</v>
      </c>
      <c r="D129" s="3" t="s">
        <v>595</v>
      </c>
      <c r="E129" s="4">
        <v>621</v>
      </c>
      <c r="F129" s="4">
        <v>621</v>
      </c>
      <c r="G129" s="4" t="b">
        <v>0</v>
      </c>
      <c r="H129" s="4">
        <v>3484267</v>
      </c>
      <c r="I129" s="4">
        <v>1144483</v>
      </c>
      <c r="J129" s="4">
        <v>655215</v>
      </c>
      <c r="K129" s="4">
        <v>1555664</v>
      </c>
      <c r="L129" s="4">
        <v>107997</v>
      </c>
      <c r="M129" s="4">
        <v>0</v>
      </c>
      <c r="N129" s="4">
        <v>1928603</v>
      </c>
      <c r="O129" s="4">
        <v>2102193</v>
      </c>
      <c r="P129" s="4">
        <v>476732</v>
      </c>
      <c r="Q129" s="4">
        <v>1625461</v>
      </c>
      <c r="R129" s="4">
        <v>702958</v>
      </c>
      <c r="S129" s="4">
        <v>112659</v>
      </c>
      <c r="T129" s="4">
        <v>355058</v>
      </c>
      <c r="U129" s="4">
        <v>275772</v>
      </c>
      <c r="V129" s="4">
        <v>135204</v>
      </c>
      <c r="W129" s="4">
        <v>43810</v>
      </c>
      <c r="X129" s="4">
        <v>1382074</v>
      </c>
      <c r="Y129" s="4">
        <v>468593</v>
      </c>
      <c r="Z129" s="4">
        <v>5779316</v>
      </c>
      <c r="AA129" s="4">
        <v>6897015</v>
      </c>
      <c r="AB129" s="4">
        <v>1849355</v>
      </c>
      <c r="AC129" s="4">
        <v>5047660</v>
      </c>
      <c r="AD129" s="4">
        <v>15045409</v>
      </c>
      <c r="AE129" s="4">
        <v>6178441</v>
      </c>
      <c r="AF129" s="4">
        <v>244964</v>
      </c>
      <c r="AG129" s="4">
        <v>6423405</v>
      </c>
      <c r="AH129" s="4">
        <v>1152692</v>
      </c>
      <c r="AI129" s="4">
        <v>0</v>
      </c>
      <c r="AJ129" s="4">
        <v>33142</v>
      </c>
      <c r="AK129" s="4">
        <v>33255</v>
      </c>
      <c r="AL129" s="4">
        <v>2287589</v>
      </c>
      <c r="AM129" s="4">
        <v>571897</v>
      </c>
      <c r="AN129" s="4">
        <v>66397</v>
      </c>
      <c r="AO129" s="4">
        <v>505500</v>
      </c>
      <c r="AP129" s="4">
        <v>101580765</v>
      </c>
      <c r="AQ129" s="4">
        <v>87506800</v>
      </c>
      <c r="AR129" s="4">
        <v>1058947</v>
      </c>
      <c r="AS129" s="4">
        <v>1798315</v>
      </c>
      <c r="AT129" s="4">
        <v>233175</v>
      </c>
      <c r="AU129" s="4">
        <v>2077</v>
      </c>
      <c r="AV129" s="4">
        <v>3685</v>
      </c>
      <c r="AW129" s="4">
        <v>17725714</v>
      </c>
      <c r="AX129" s="4">
        <v>9944868</v>
      </c>
      <c r="AY129" s="4">
        <v>468593</v>
      </c>
      <c r="AZ129" s="4">
        <v>725174</v>
      </c>
      <c r="BA129" s="4">
        <v>729595</v>
      </c>
      <c r="BB129" s="4">
        <v>0</v>
      </c>
      <c r="BC129" s="4"/>
      <c r="BD129" s="4">
        <v>0.55351756911855488</v>
      </c>
      <c r="BE129" s="4">
        <v>0.39666133508138152</v>
      </c>
      <c r="BF129" s="4">
        <v>0.11609957737144976</v>
      </c>
      <c r="BG129" s="4">
        <v>2.9024881654877689E-2</v>
      </c>
      <c r="BH129" s="4">
        <v>3.9517435361414393</v>
      </c>
      <c r="BI129" s="4">
        <v>0.45780133688167279</v>
      </c>
      <c r="BJ129" s="4">
        <v>0</v>
      </c>
      <c r="BK129" s="4"/>
      <c r="BL129" s="3" t="s">
        <v>468</v>
      </c>
      <c r="BM129" s="4"/>
      <c r="BN129" s="4"/>
      <c r="BO129" s="4"/>
      <c r="BP129" s="4">
        <v>10.424680302417491</v>
      </c>
      <c r="BQ129" s="4">
        <v>0.5636363636363636</v>
      </c>
      <c r="BR129" s="4">
        <v>5610.7359098228662</v>
      </c>
      <c r="BS129" s="4">
        <v>3385.1739130434785</v>
      </c>
      <c r="BT129" s="4">
        <v>1705.2286634460547</v>
      </c>
      <c r="BU129" s="4">
        <v>1856.1867954911434</v>
      </c>
      <c r="BV129" s="4">
        <v>10343.647342995169</v>
      </c>
      <c r="BW129" s="4">
        <v>1174.8711755233494</v>
      </c>
    </row>
    <row r="130" spans="2:75" x14ac:dyDescent="0.3">
      <c r="B130" s="3" t="s">
        <v>82</v>
      </c>
      <c r="C130" s="4">
        <v>2024</v>
      </c>
      <c r="D130" s="3" t="s">
        <v>596</v>
      </c>
      <c r="E130" s="4">
        <v>621</v>
      </c>
      <c r="F130" s="4">
        <v>621</v>
      </c>
      <c r="G130" s="4" t="b">
        <v>0</v>
      </c>
      <c r="H130" s="4">
        <v>2924785</v>
      </c>
      <c r="I130" s="4">
        <v>953048</v>
      </c>
      <c r="J130" s="4">
        <v>606688</v>
      </c>
      <c r="K130" s="4">
        <v>1358100</v>
      </c>
      <c r="L130" s="4">
        <v>113067</v>
      </c>
      <c r="M130" s="4">
        <v>0</v>
      </c>
      <c r="N130" s="4">
        <v>1566685</v>
      </c>
      <c r="O130" s="4">
        <v>2040477</v>
      </c>
      <c r="P130" s="4">
        <v>462979</v>
      </c>
      <c r="Q130" s="4">
        <v>1577498</v>
      </c>
      <c r="R130" s="4">
        <v>693406</v>
      </c>
      <c r="S130" s="4">
        <v>124425</v>
      </c>
      <c r="T130" s="4">
        <v>377069</v>
      </c>
      <c r="U130" s="4">
        <v>162938</v>
      </c>
      <c r="V130" s="4">
        <v>129276</v>
      </c>
      <c r="W130" s="4">
        <v>81925</v>
      </c>
      <c r="X130" s="4">
        <v>884308</v>
      </c>
      <c r="Y130" s="4">
        <v>564454</v>
      </c>
      <c r="Z130" s="4">
        <v>6606048</v>
      </c>
      <c r="AA130" s="4">
        <v>7597080</v>
      </c>
      <c r="AB130" s="4">
        <v>1769890</v>
      </c>
      <c r="AC130" s="4">
        <v>5827190</v>
      </c>
      <c r="AD130" s="4">
        <v>15929717</v>
      </c>
      <c r="AE130" s="4">
        <v>6158397</v>
      </c>
      <c r="AF130" s="4">
        <v>1023296</v>
      </c>
      <c r="AG130" s="4">
        <v>7181693</v>
      </c>
      <c r="AH130" s="4">
        <v>1119687</v>
      </c>
      <c r="AI130" s="4">
        <v>0</v>
      </c>
      <c r="AJ130" s="4">
        <v>30119</v>
      </c>
      <c r="AK130" s="4">
        <v>31725</v>
      </c>
      <c r="AL130" s="4">
        <v>2086717</v>
      </c>
      <c r="AM130" s="4">
        <v>521679</v>
      </c>
      <c r="AN130" s="4">
        <v>61844</v>
      </c>
      <c r="AO130" s="4">
        <v>459835</v>
      </c>
      <c r="AP130" s="4">
        <v>98356135</v>
      </c>
      <c r="AQ130" s="4">
        <v>82963100</v>
      </c>
      <c r="AR130" s="4">
        <v>866241</v>
      </c>
      <c r="AS130" s="4">
        <v>1593393</v>
      </c>
      <c r="AT130" s="4">
        <v>218020</v>
      </c>
      <c r="AU130" s="4">
        <v>1606</v>
      </c>
      <c r="AV130" s="4">
        <v>3165</v>
      </c>
      <c r="AW130" s="4">
        <v>18290168</v>
      </c>
      <c r="AX130" s="4">
        <v>10046343</v>
      </c>
      <c r="AY130" s="4">
        <v>564454</v>
      </c>
      <c r="AZ130" s="4">
        <v>686159</v>
      </c>
      <c r="BA130" s="4">
        <v>26194102</v>
      </c>
      <c r="BB130" s="4">
        <v>24559423</v>
      </c>
      <c r="BC130" s="4">
        <v>0.47403230700676829</v>
      </c>
      <c r="BD130" s="4">
        <v>0.5356581765839199</v>
      </c>
      <c r="BE130" s="4">
        <v>0.3023497453658987</v>
      </c>
      <c r="BF130" s="4">
        <v>0.11854799598987116</v>
      </c>
      <c r="BG130" s="4">
        <v>2.9636984794775716E-2</v>
      </c>
      <c r="BH130" s="4">
        <v>4.5525845357648631</v>
      </c>
      <c r="BI130" s="4">
        <v>0.46945079753377067</v>
      </c>
      <c r="BJ130" s="4">
        <v>1.4500954496188707</v>
      </c>
      <c r="BK130" s="4">
        <v>0.96445703818259665</v>
      </c>
      <c r="BL130" s="3" t="s">
        <v>515</v>
      </c>
      <c r="BM130" s="4">
        <v>671363.74116909516</v>
      </c>
      <c r="BN130" s="4">
        <v>1.0220376197337389</v>
      </c>
      <c r="BO130" s="4">
        <v>0</v>
      </c>
      <c r="BP130" s="4">
        <v>8.8071882857129342</v>
      </c>
      <c r="BQ130" s="4">
        <v>0.50742496050552921</v>
      </c>
      <c r="BR130" s="4">
        <v>4709.7987117552339</v>
      </c>
      <c r="BS130" s="4">
        <v>3285.7922705314008</v>
      </c>
      <c r="BT130" s="4">
        <v>1394.9130434782608</v>
      </c>
      <c r="BU130" s="4">
        <v>1803.0386473429951</v>
      </c>
      <c r="BV130" s="4">
        <v>11564.723027375201</v>
      </c>
      <c r="BW130" s="4">
        <v>42180.518518518518</v>
      </c>
    </row>
    <row r="131" spans="2:75" x14ac:dyDescent="0.3">
      <c r="B131" s="3" t="s">
        <v>84</v>
      </c>
      <c r="C131" s="4">
        <v>2019</v>
      </c>
      <c r="D131" s="3" t="s">
        <v>597</v>
      </c>
      <c r="E131" s="4">
        <v>11383</v>
      </c>
      <c r="F131" s="4">
        <v>11383</v>
      </c>
      <c r="G131" s="4" t="b">
        <v>0</v>
      </c>
      <c r="H131" s="4">
        <v>11876799</v>
      </c>
      <c r="I131" s="4">
        <v>6864288</v>
      </c>
      <c r="J131" s="4">
        <v>2668528</v>
      </c>
      <c r="K131" s="4">
        <v>1475069</v>
      </c>
      <c r="L131" s="4">
        <v>235705</v>
      </c>
      <c r="M131" s="4">
        <v>633209</v>
      </c>
      <c r="N131" s="4">
        <v>9768521</v>
      </c>
      <c r="O131" s="4">
        <v>10337461</v>
      </c>
      <c r="P131" s="4">
        <v>2330147</v>
      </c>
      <c r="Q131" s="4">
        <v>8007314</v>
      </c>
      <c r="R131" s="4">
        <v>917398</v>
      </c>
      <c r="S131" s="4">
        <v>2092283</v>
      </c>
      <c r="T131" s="4">
        <v>2345765</v>
      </c>
      <c r="U131" s="4">
        <v>1229214</v>
      </c>
      <c r="V131" s="4">
        <v>0</v>
      </c>
      <c r="W131" s="4">
        <v>946998</v>
      </c>
      <c r="X131" s="4">
        <v>1539338</v>
      </c>
      <c r="Y131" s="4">
        <v>3300710</v>
      </c>
      <c r="Z131" s="4">
        <v>8271922</v>
      </c>
      <c r="AA131" s="4">
        <v>10983521</v>
      </c>
      <c r="AB131" s="4">
        <v>8616198</v>
      </c>
      <c r="AC131" s="4">
        <v>2367323</v>
      </c>
      <c r="AD131" s="4">
        <v>72118326</v>
      </c>
      <c r="AE131" s="4">
        <v>1432726</v>
      </c>
      <c r="AF131" s="4">
        <v>4746583</v>
      </c>
      <c r="AG131" s="4">
        <v>6179309</v>
      </c>
      <c r="AH131" s="4">
        <v>3672737</v>
      </c>
      <c r="AI131" s="4">
        <v>0</v>
      </c>
      <c r="AJ131" s="4">
        <v>192582</v>
      </c>
      <c r="AK131" s="4">
        <v>155952</v>
      </c>
      <c r="AL131" s="4">
        <v>10142470</v>
      </c>
      <c r="AM131" s="4">
        <v>2535618</v>
      </c>
      <c r="AN131" s="4">
        <v>348534</v>
      </c>
      <c r="AO131" s="4">
        <v>2187084</v>
      </c>
      <c r="AP131" s="4">
        <v>2793005084</v>
      </c>
      <c r="AQ131" s="4">
        <v>2734143338</v>
      </c>
      <c r="AR131" s="4">
        <v>7149906.5732906004</v>
      </c>
      <c r="AS131" s="4">
        <v>17199813.982558701</v>
      </c>
      <c r="AT131" s="4">
        <v>629525</v>
      </c>
      <c r="AU131" s="4">
        <v>1505.3201799999999</v>
      </c>
      <c r="AV131" s="4">
        <v>4059.5407365000001</v>
      </c>
      <c r="AW131" s="4">
        <v>106554685</v>
      </c>
      <c r="AX131" s="4">
        <v>69611753</v>
      </c>
      <c r="AY131" s="4">
        <v>3300710</v>
      </c>
      <c r="AZ131" s="4">
        <v>3300710</v>
      </c>
      <c r="BA131" s="4">
        <v>124726660</v>
      </c>
      <c r="BB131" s="4">
        <v>2105241</v>
      </c>
      <c r="BC131" s="4">
        <v>0</v>
      </c>
      <c r="BD131" s="4">
        <v>0.82248769218035933</v>
      </c>
      <c r="BE131" s="4">
        <v>0.12960882810258892</v>
      </c>
      <c r="BF131" s="4">
        <v>0.13745524759644395</v>
      </c>
      <c r="BG131" s="4">
        <v>3.4363818675332537E-2</v>
      </c>
      <c r="BH131" s="4">
        <v>0.77170809087791492</v>
      </c>
      <c r="BI131" s="4">
        <v>0.40168448361300324</v>
      </c>
      <c r="BJ131" s="4">
        <v>1.197585843865977</v>
      </c>
      <c r="BK131" s="4">
        <v>1.9113880263659639E-2</v>
      </c>
      <c r="BL131" s="3" t="s">
        <v>474</v>
      </c>
      <c r="BM131" s="4">
        <v>2790551.0613267748</v>
      </c>
      <c r="BN131" s="4"/>
      <c r="BO131" s="4"/>
      <c r="BP131" s="4">
        <v>2.5599332468993818</v>
      </c>
      <c r="BQ131" s="4">
        <v>0.37081046298302123</v>
      </c>
      <c r="BR131" s="4">
        <v>1043.3803918123517</v>
      </c>
      <c r="BS131" s="4">
        <v>908.14908196433282</v>
      </c>
      <c r="BT131" s="4">
        <v>628.12145948261445</v>
      </c>
      <c r="BU131" s="4">
        <v>322.65105859615215</v>
      </c>
      <c r="BV131" s="4">
        <v>542.85416849688136</v>
      </c>
      <c r="BW131" s="4">
        <v>10957.274883598348</v>
      </c>
    </row>
    <row r="132" spans="2:75" x14ac:dyDescent="0.3">
      <c r="B132" s="3" t="s">
        <v>84</v>
      </c>
      <c r="C132" s="4">
        <v>2020</v>
      </c>
      <c r="D132" s="3" t="s">
        <v>598</v>
      </c>
      <c r="E132" s="4">
        <v>11609</v>
      </c>
      <c r="F132" s="4">
        <v>11609</v>
      </c>
      <c r="G132" s="4" t="b">
        <v>0</v>
      </c>
      <c r="H132" s="4">
        <v>14406925</v>
      </c>
      <c r="I132" s="4">
        <v>7180223</v>
      </c>
      <c r="J132" s="4">
        <v>2680283</v>
      </c>
      <c r="K132" s="4">
        <v>4160216</v>
      </c>
      <c r="L132" s="4">
        <v>230203</v>
      </c>
      <c r="M132" s="4">
        <v>156000</v>
      </c>
      <c r="N132" s="4">
        <v>10090709</v>
      </c>
      <c r="O132" s="4">
        <v>10495586</v>
      </c>
      <c r="P132" s="4">
        <v>2402774</v>
      </c>
      <c r="Q132" s="4">
        <v>8092812</v>
      </c>
      <c r="R132" s="4">
        <v>876960</v>
      </c>
      <c r="S132" s="4">
        <v>2171157</v>
      </c>
      <c r="T132" s="4">
        <v>2262833</v>
      </c>
      <c r="U132" s="4">
        <v>1222417</v>
      </c>
      <c r="V132" s="4">
        <v>0</v>
      </c>
      <c r="W132" s="4">
        <v>1040896</v>
      </c>
      <c r="X132" s="4">
        <v>3911339</v>
      </c>
      <c r="Y132" s="4">
        <v>2463531</v>
      </c>
      <c r="Z132" s="4">
        <v>15033162</v>
      </c>
      <c r="AA132" s="4">
        <v>17851859</v>
      </c>
      <c r="AB132" s="4">
        <v>11564453</v>
      </c>
      <c r="AC132" s="4">
        <v>6287406</v>
      </c>
      <c r="AD132" s="4">
        <v>76029665</v>
      </c>
      <c r="AE132" s="4">
        <v>4338989</v>
      </c>
      <c r="AF132" s="4">
        <v>5476889</v>
      </c>
      <c r="AG132" s="4">
        <v>9815878</v>
      </c>
      <c r="AH132" s="4">
        <v>3407636</v>
      </c>
      <c r="AI132" s="4">
        <v>0</v>
      </c>
      <c r="AJ132" s="4">
        <v>192582</v>
      </c>
      <c r="AK132" s="4">
        <v>148902</v>
      </c>
      <c r="AL132" s="4">
        <v>10473998</v>
      </c>
      <c r="AM132" s="4">
        <v>2618500</v>
      </c>
      <c r="AN132" s="4">
        <v>341484</v>
      </c>
      <c r="AO132" s="4">
        <v>2277016</v>
      </c>
      <c r="AP132" s="4">
        <v>2826936177</v>
      </c>
      <c r="AQ132" s="4">
        <v>2765418050</v>
      </c>
      <c r="AR132" s="4">
        <v>7472652</v>
      </c>
      <c r="AS132" s="4">
        <v>18461904</v>
      </c>
      <c r="AT132" s="4">
        <v>635221</v>
      </c>
      <c r="AU132" s="4">
        <v>1567</v>
      </c>
      <c r="AV132" s="4">
        <v>4334</v>
      </c>
      <c r="AW132" s="4">
        <v>108690108</v>
      </c>
      <c r="AX132" s="4">
        <v>69621422</v>
      </c>
      <c r="AY132" s="4">
        <v>2463531</v>
      </c>
      <c r="AZ132" s="4">
        <v>2882120.5</v>
      </c>
      <c r="BA132" s="4">
        <v>15195468</v>
      </c>
      <c r="BB132" s="4">
        <v>0</v>
      </c>
      <c r="BC132" s="4"/>
      <c r="BD132" s="4">
        <v>0.7004068529543952</v>
      </c>
      <c r="BE132" s="4">
        <v>0.27149020349588826</v>
      </c>
      <c r="BF132" s="4">
        <v>0.1304120679778499</v>
      </c>
      <c r="BG132" s="4">
        <v>3.2603023219977698E-2</v>
      </c>
      <c r="BH132" s="4">
        <v>1.212913138226861</v>
      </c>
      <c r="BI132" s="4">
        <v>0.41787086404097606</v>
      </c>
      <c r="BJ132" s="4">
        <v>0</v>
      </c>
      <c r="BK132" s="4"/>
      <c r="BL132" s="3" t="s">
        <v>468</v>
      </c>
      <c r="BM132" s="4"/>
      <c r="BN132" s="4"/>
      <c r="BO132" s="4"/>
      <c r="BP132" s="4">
        <v>2.643374852533857</v>
      </c>
      <c r="BQ132" s="4">
        <v>0.36155976003691742</v>
      </c>
      <c r="BR132" s="4">
        <v>1241.013437849944</v>
      </c>
      <c r="BS132" s="4">
        <v>904.09044706693078</v>
      </c>
      <c r="BT132" s="4">
        <v>643.69471961409249</v>
      </c>
      <c r="BU132" s="4">
        <v>293.5339822551469</v>
      </c>
      <c r="BV132" s="4">
        <v>845.54035661986393</v>
      </c>
      <c r="BW132" s="4">
        <v>1308.9385821345509</v>
      </c>
    </row>
    <row r="133" spans="2:75" x14ac:dyDescent="0.3">
      <c r="B133" s="3" t="s">
        <v>84</v>
      </c>
      <c r="C133" s="4">
        <v>2021</v>
      </c>
      <c r="D133" s="3" t="s">
        <v>599</v>
      </c>
      <c r="E133" s="4">
        <v>11750</v>
      </c>
      <c r="F133" s="4">
        <v>11750</v>
      </c>
      <c r="G133" s="4" t="b">
        <v>0</v>
      </c>
      <c r="H133" s="4">
        <v>13752804</v>
      </c>
      <c r="I133" s="4">
        <v>7363778</v>
      </c>
      <c r="J133" s="4">
        <v>3549885</v>
      </c>
      <c r="K133" s="4">
        <v>1876288</v>
      </c>
      <c r="L133" s="4">
        <v>278685</v>
      </c>
      <c r="M133" s="4">
        <v>514094</v>
      </c>
      <c r="N133" s="4">
        <v>11362422</v>
      </c>
      <c r="O133" s="4">
        <v>11250044</v>
      </c>
      <c r="P133" s="4">
        <v>2542155</v>
      </c>
      <c r="Q133" s="4">
        <v>8707889</v>
      </c>
      <c r="R133" s="4">
        <v>895062</v>
      </c>
      <c r="S133" s="4">
        <v>2544161</v>
      </c>
      <c r="T133" s="4">
        <v>2367998</v>
      </c>
      <c r="U133" s="4">
        <v>1482319</v>
      </c>
      <c r="V133" s="4">
        <v>0</v>
      </c>
      <c r="W133" s="4">
        <v>922558</v>
      </c>
      <c r="X133" s="4">
        <v>2502760</v>
      </c>
      <c r="Y133" s="4">
        <v>3955918</v>
      </c>
      <c r="Z133" s="4">
        <v>15573191</v>
      </c>
      <c r="AA133" s="4">
        <v>18321733</v>
      </c>
      <c r="AB133" s="4">
        <v>10827296</v>
      </c>
      <c r="AC133" s="4">
        <v>7494437</v>
      </c>
      <c r="AD133" s="4">
        <v>78532425</v>
      </c>
      <c r="AE133" s="4">
        <v>5157538</v>
      </c>
      <c r="AF133" s="4">
        <v>5571059</v>
      </c>
      <c r="AG133" s="4">
        <v>10728597</v>
      </c>
      <c r="AH133" s="4">
        <v>3133931</v>
      </c>
      <c r="AI133" s="4">
        <v>0</v>
      </c>
      <c r="AJ133" s="4">
        <v>192582</v>
      </c>
      <c r="AK133" s="4">
        <v>145304</v>
      </c>
      <c r="AL133" s="4">
        <v>11554794</v>
      </c>
      <c r="AM133" s="4">
        <v>2888699</v>
      </c>
      <c r="AN133" s="4">
        <v>337886</v>
      </c>
      <c r="AO133" s="4">
        <v>2550813</v>
      </c>
      <c r="AP133" s="4">
        <v>2990008263</v>
      </c>
      <c r="AQ133" s="4">
        <v>2924194002</v>
      </c>
      <c r="AR133" s="4">
        <v>7634038</v>
      </c>
      <c r="AS133" s="4">
        <v>18183716</v>
      </c>
      <c r="AT133" s="4">
        <v>669858</v>
      </c>
      <c r="AU133" s="4">
        <v>1598</v>
      </c>
      <c r="AV133" s="4">
        <v>4226</v>
      </c>
      <c r="AW133" s="4">
        <v>112538609</v>
      </c>
      <c r="AX133" s="4">
        <v>70937761</v>
      </c>
      <c r="AY133" s="4">
        <v>3955918</v>
      </c>
      <c r="AZ133" s="4">
        <v>3240053</v>
      </c>
      <c r="BA133" s="4">
        <v>15814368</v>
      </c>
      <c r="BB133" s="4">
        <v>0</v>
      </c>
      <c r="BC133" s="4"/>
      <c r="BD133" s="4">
        <v>0.82618948106873336</v>
      </c>
      <c r="BE133" s="4">
        <v>0.18198179803914896</v>
      </c>
      <c r="BF133" s="4">
        <v>0.11696822687306639</v>
      </c>
      <c r="BG133" s="4">
        <v>2.9242061779725367E-2</v>
      </c>
      <c r="BH133" s="4">
        <v>1.2320548642730746</v>
      </c>
      <c r="BI133" s="4">
        <v>0.43009743545054024</v>
      </c>
      <c r="BJ133" s="4">
        <v>0</v>
      </c>
      <c r="BK133" s="4"/>
      <c r="BL133" s="3" t="s">
        <v>468</v>
      </c>
      <c r="BM133" s="4"/>
      <c r="BN133" s="4"/>
      <c r="BO133" s="4"/>
      <c r="BP133" s="4">
        <v>2.5531829107189328</v>
      </c>
      <c r="BQ133" s="4">
        <v>0.37813535257927117</v>
      </c>
      <c r="BR133" s="4">
        <v>1170.4514042553192</v>
      </c>
      <c r="BS133" s="4">
        <v>957.45055319148935</v>
      </c>
      <c r="BT133" s="4">
        <v>649.70536170212768</v>
      </c>
      <c r="BU133" s="4">
        <v>266.71753191489364</v>
      </c>
      <c r="BV133" s="4">
        <v>913.07208510638293</v>
      </c>
      <c r="BW133" s="4">
        <v>1345.9036595744681</v>
      </c>
    </row>
    <row r="134" spans="2:75" x14ac:dyDescent="0.3">
      <c r="B134" s="3" t="s">
        <v>84</v>
      </c>
      <c r="C134" s="4">
        <v>2022</v>
      </c>
      <c r="D134" s="3" t="s">
        <v>600</v>
      </c>
      <c r="E134" s="4">
        <v>11890</v>
      </c>
      <c r="F134" s="4">
        <v>11890</v>
      </c>
      <c r="G134" s="4" t="b">
        <v>0</v>
      </c>
      <c r="H134" s="4">
        <v>17515068</v>
      </c>
      <c r="I134" s="4">
        <v>7727486</v>
      </c>
      <c r="J134" s="4">
        <v>2881543</v>
      </c>
      <c r="K134" s="4">
        <v>6535069</v>
      </c>
      <c r="L134" s="4">
        <v>370970</v>
      </c>
      <c r="M134" s="4">
        <v>0</v>
      </c>
      <c r="N134" s="4">
        <v>10979999</v>
      </c>
      <c r="O134" s="4">
        <v>11823154</v>
      </c>
      <c r="P134" s="4">
        <v>2572624</v>
      </c>
      <c r="Q134" s="4">
        <v>9250530</v>
      </c>
      <c r="R134" s="4">
        <v>835426</v>
      </c>
      <c r="S134" s="4">
        <v>2761279</v>
      </c>
      <c r="T134" s="4">
        <v>2730133</v>
      </c>
      <c r="U134" s="4">
        <v>1446100</v>
      </c>
      <c r="V134" s="4">
        <v>0</v>
      </c>
      <c r="W134" s="4">
        <v>952754</v>
      </c>
      <c r="X134" s="4">
        <v>5691914</v>
      </c>
      <c r="Y134" s="4">
        <v>9244246</v>
      </c>
      <c r="Z134" s="4">
        <v>13158434</v>
      </c>
      <c r="AA134" s="4">
        <v>16140677</v>
      </c>
      <c r="AB134" s="4">
        <v>9585185</v>
      </c>
      <c r="AC134" s="4">
        <v>6555492</v>
      </c>
      <c r="AD134" s="4">
        <v>84224339</v>
      </c>
      <c r="AE134" s="4">
        <v>3804632</v>
      </c>
      <c r="AF134" s="4">
        <v>6447184</v>
      </c>
      <c r="AG134" s="4">
        <v>10251816</v>
      </c>
      <c r="AH134" s="4">
        <v>3601220</v>
      </c>
      <c r="AI134" s="4">
        <v>700000</v>
      </c>
      <c r="AJ134" s="4">
        <v>142742</v>
      </c>
      <c r="AK134" s="4">
        <v>199606</v>
      </c>
      <c r="AL134" s="4">
        <v>11405845</v>
      </c>
      <c r="AM134" s="4">
        <v>2851461</v>
      </c>
      <c r="AN134" s="4">
        <v>342348</v>
      </c>
      <c r="AO134" s="4">
        <v>1748363</v>
      </c>
      <c r="AP134" s="4">
        <v>3941659139</v>
      </c>
      <c r="AQ134" s="4">
        <v>3870402090</v>
      </c>
      <c r="AR134" s="4">
        <v>8009118</v>
      </c>
      <c r="AS134" s="4">
        <v>19152530</v>
      </c>
      <c r="AT134" s="4">
        <v>887970</v>
      </c>
      <c r="AU134" s="4">
        <v>1681</v>
      </c>
      <c r="AV134" s="4">
        <v>5659</v>
      </c>
      <c r="AW134" s="4">
        <v>121716202</v>
      </c>
      <c r="AX134" s="4">
        <v>77573745</v>
      </c>
      <c r="AY134" s="4">
        <v>9244246</v>
      </c>
      <c r="AZ134" s="4">
        <v>5221231.666666667</v>
      </c>
      <c r="BA134" s="4">
        <v>23255090</v>
      </c>
      <c r="BB134" s="4">
        <v>0</v>
      </c>
      <c r="BC134" s="4"/>
      <c r="BD134" s="4">
        <v>0.62688874516502024</v>
      </c>
      <c r="BE134" s="4">
        <v>0.32497241803457455</v>
      </c>
      <c r="BF134" s="4">
        <v>0.12006055842952086</v>
      </c>
      <c r="BG134" s="4">
        <v>3.0015136975822483E-2</v>
      </c>
      <c r="BH134" s="4">
        <v>1.1082409332222045</v>
      </c>
      <c r="BI134" s="4">
        <v>0.44832377070858187</v>
      </c>
      <c r="BJ134" s="4">
        <v>0</v>
      </c>
      <c r="BK134" s="4"/>
      <c r="BL134" s="3" t="s">
        <v>468</v>
      </c>
      <c r="BM134" s="4"/>
      <c r="BN134" s="4"/>
      <c r="BO134" s="4"/>
      <c r="BP134" s="4">
        <v>2.0319154238263017</v>
      </c>
      <c r="BQ134" s="4">
        <v>0.2970489485774872</v>
      </c>
      <c r="BR134" s="4">
        <v>1473.0923465096721</v>
      </c>
      <c r="BS134" s="4">
        <v>994.37796467619853</v>
      </c>
      <c r="BT134" s="4">
        <v>673.60117746005051</v>
      </c>
      <c r="BU134" s="4">
        <v>302.8780487804878</v>
      </c>
      <c r="BV134" s="4">
        <v>862.22169890664429</v>
      </c>
      <c r="BW134" s="4">
        <v>1955.8528174936921</v>
      </c>
    </row>
    <row r="135" spans="2:75" x14ac:dyDescent="0.3">
      <c r="B135" s="3" t="s">
        <v>84</v>
      </c>
      <c r="C135" s="4">
        <v>2023</v>
      </c>
      <c r="D135" s="3" t="s">
        <v>601</v>
      </c>
      <c r="E135" s="4">
        <v>12306</v>
      </c>
      <c r="F135" s="4">
        <v>12306</v>
      </c>
      <c r="G135" s="4" t="b">
        <v>0</v>
      </c>
      <c r="H135" s="4">
        <v>18586298</v>
      </c>
      <c r="I135" s="4">
        <v>8476224</v>
      </c>
      <c r="J135" s="4">
        <v>3476650</v>
      </c>
      <c r="K135" s="4">
        <v>5615640</v>
      </c>
      <c r="L135" s="4">
        <v>614407</v>
      </c>
      <c r="M135" s="4">
        <v>384632</v>
      </c>
      <c r="N135" s="4">
        <v>12586026</v>
      </c>
      <c r="O135" s="4">
        <v>13282032</v>
      </c>
      <c r="P135" s="4">
        <v>2813412</v>
      </c>
      <c r="Q135" s="4">
        <v>10468620</v>
      </c>
      <c r="R135" s="4">
        <v>1259460</v>
      </c>
      <c r="S135" s="4">
        <v>2903278</v>
      </c>
      <c r="T135" s="4">
        <v>2626122</v>
      </c>
      <c r="U135" s="4">
        <v>1782721</v>
      </c>
      <c r="V135" s="4">
        <v>0</v>
      </c>
      <c r="W135" s="4">
        <v>1088791</v>
      </c>
      <c r="X135" s="4">
        <v>5304266</v>
      </c>
      <c r="Y135" s="4">
        <v>6362975</v>
      </c>
      <c r="Z135" s="4">
        <v>15610350</v>
      </c>
      <c r="AA135" s="4">
        <v>18873568</v>
      </c>
      <c r="AB135" s="4">
        <v>10331077</v>
      </c>
      <c r="AC135" s="4">
        <v>8542491</v>
      </c>
      <c r="AD135" s="4">
        <v>89528605</v>
      </c>
      <c r="AE135" s="4">
        <v>3839802</v>
      </c>
      <c r="AF135" s="4">
        <v>8152454</v>
      </c>
      <c r="AG135" s="4">
        <v>11992256</v>
      </c>
      <c r="AH135" s="4">
        <v>3320488</v>
      </c>
      <c r="AI135" s="4">
        <v>0</v>
      </c>
      <c r="AJ135" s="4">
        <v>206083</v>
      </c>
      <c r="AK135" s="4">
        <v>246741</v>
      </c>
      <c r="AL135" s="4">
        <v>12897632</v>
      </c>
      <c r="AM135" s="4">
        <v>3224408</v>
      </c>
      <c r="AN135" s="4">
        <v>452824</v>
      </c>
      <c r="AO135" s="4">
        <v>1990434</v>
      </c>
      <c r="AP135" s="4">
        <v>4301561275</v>
      </c>
      <c r="AQ135" s="4">
        <v>4219371103</v>
      </c>
      <c r="AR135" s="4">
        <v>8778355</v>
      </c>
      <c r="AS135" s="4">
        <v>20221985</v>
      </c>
      <c r="AT135" s="4">
        <v>964188</v>
      </c>
      <c r="AU135" s="4">
        <v>1834</v>
      </c>
      <c r="AV135" s="4">
        <v>5909</v>
      </c>
      <c r="AW135" s="4">
        <v>127816652</v>
      </c>
      <c r="AX135" s="4">
        <v>80856839</v>
      </c>
      <c r="AY135" s="4">
        <v>6362975</v>
      </c>
      <c r="AZ135" s="4">
        <v>6521046.333333333</v>
      </c>
      <c r="BA135" s="4">
        <v>15495529</v>
      </c>
      <c r="BB135" s="4">
        <v>0</v>
      </c>
      <c r="BC135" s="4"/>
      <c r="BD135" s="4">
        <v>0.67716691080709024</v>
      </c>
      <c r="BE135" s="4">
        <v>0.28538582562272485</v>
      </c>
      <c r="BF135" s="4">
        <v>0.14043632195429362</v>
      </c>
      <c r="BG135" s="4">
        <v>3.5109080488573405E-2</v>
      </c>
      <c r="BH135" s="4">
        <v>1.1455431565956162</v>
      </c>
      <c r="BI135" s="4">
        <v>0.41808532309635116</v>
      </c>
      <c r="BJ135" s="4">
        <v>0</v>
      </c>
      <c r="BK135" s="4"/>
      <c r="BL135" s="3" t="s">
        <v>468</v>
      </c>
      <c r="BM135" s="4"/>
      <c r="BN135" s="4"/>
      <c r="BO135" s="4"/>
      <c r="BP135" s="4">
        <v>2.0407369414957364</v>
      </c>
      <c r="BQ135" s="4">
        <v>0.3103740057539347</v>
      </c>
      <c r="BR135" s="4">
        <v>1510.3443848529173</v>
      </c>
      <c r="BS135" s="4">
        <v>1079.3135056070209</v>
      </c>
      <c r="BT135" s="4">
        <v>713.33942792133917</v>
      </c>
      <c r="BU135" s="4">
        <v>269.826751178287</v>
      </c>
      <c r="BV135" s="4">
        <v>974.50479440923129</v>
      </c>
      <c r="BW135" s="4">
        <v>1259.1848691695109</v>
      </c>
    </row>
    <row r="136" spans="2:75" x14ac:dyDescent="0.3">
      <c r="B136" s="3" t="s">
        <v>84</v>
      </c>
      <c r="C136" s="4">
        <v>2024</v>
      </c>
      <c r="D136" s="3" t="s">
        <v>602</v>
      </c>
      <c r="E136" s="4">
        <v>12306</v>
      </c>
      <c r="F136" s="4">
        <v>12306</v>
      </c>
      <c r="G136" s="4" t="b">
        <v>0</v>
      </c>
      <c r="H136" s="4">
        <v>14894736</v>
      </c>
      <c r="I136" s="4">
        <v>9350203</v>
      </c>
      <c r="J136" s="4">
        <v>3110490</v>
      </c>
      <c r="K136" s="4">
        <v>1897686</v>
      </c>
      <c r="L136" s="4">
        <v>536357</v>
      </c>
      <c r="M136" s="4">
        <v>0</v>
      </c>
      <c r="N136" s="4">
        <v>12997050</v>
      </c>
      <c r="O136" s="4">
        <v>14196539</v>
      </c>
      <c r="P136" s="4">
        <v>3307311</v>
      </c>
      <c r="Q136" s="4">
        <v>10889228</v>
      </c>
      <c r="R136" s="4">
        <v>1017133</v>
      </c>
      <c r="S136" s="4">
        <v>3158624</v>
      </c>
      <c r="T136" s="4">
        <v>2920426</v>
      </c>
      <c r="U136" s="4">
        <v>1902063</v>
      </c>
      <c r="V136" s="4">
        <v>0</v>
      </c>
      <c r="W136" s="4">
        <v>1279654</v>
      </c>
      <c r="X136" s="4">
        <v>698197</v>
      </c>
      <c r="Y136" s="4">
        <v>14756633</v>
      </c>
      <c r="Z136" s="4">
        <v>13188856</v>
      </c>
      <c r="AA136" s="4">
        <v>17519634</v>
      </c>
      <c r="AB136" s="4">
        <v>19619588</v>
      </c>
      <c r="AC136" s="4">
        <v>-2099954</v>
      </c>
      <c r="AD136" s="4">
        <v>90226802</v>
      </c>
      <c r="AE136" s="4">
        <v>2292203</v>
      </c>
      <c r="AF136" s="4">
        <v>7195102</v>
      </c>
      <c r="AG136" s="4">
        <v>9487305</v>
      </c>
      <c r="AH136" s="4">
        <v>11531460</v>
      </c>
      <c r="AI136" s="4">
        <v>8500000</v>
      </c>
      <c r="AJ136" s="4">
        <v>206083</v>
      </c>
      <c r="AK136" s="4">
        <v>319698</v>
      </c>
      <c r="AL136" s="4">
        <v>13354605</v>
      </c>
      <c r="AM136" s="4">
        <v>3338651</v>
      </c>
      <c r="AN136" s="4">
        <v>525781</v>
      </c>
      <c r="AO136" s="4">
        <v>2038520</v>
      </c>
      <c r="AP136" s="4">
        <v>4520995769</v>
      </c>
      <c r="AQ136" s="4">
        <v>4405344865</v>
      </c>
      <c r="AR136" s="4">
        <v>9666444</v>
      </c>
      <c r="AS136" s="4">
        <v>21889552</v>
      </c>
      <c r="AT136" s="4">
        <v>1000895</v>
      </c>
      <c r="AU136" s="4">
        <v>1974</v>
      </c>
      <c r="AV136" s="4">
        <v>6312</v>
      </c>
      <c r="AW136" s="4">
        <v>141968860</v>
      </c>
      <c r="AX136" s="4">
        <v>92270957</v>
      </c>
      <c r="AY136" s="4">
        <v>14756633</v>
      </c>
      <c r="AZ136" s="4">
        <v>10121284.666666666</v>
      </c>
      <c r="BA136" s="4">
        <v>319232754</v>
      </c>
      <c r="BB136" s="4">
        <v>8868972</v>
      </c>
      <c r="BC136" s="4">
        <v>0</v>
      </c>
      <c r="BD136" s="4">
        <v>0.87259351223143533</v>
      </c>
      <c r="BE136" s="4">
        <v>4.6875419611331147E-2</v>
      </c>
      <c r="BF136" s="4">
        <v>0.15748306726279565</v>
      </c>
      <c r="BG136" s="4">
        <v>3.9370763867594735E-2</v>
      </c>
      <c r="BH136" s="4">
        <v>0.87125597884441397</v>
      </c>
      <c r="BI136" s="4">
        <v>0.39332202976786723</v>
      </c>
      <c r="BJ136" s="4">
        <v>2.4029122032097825</v>
      </c>
      <c r="BK136" s="4">
        <v>2.9210943749781264E-2</v>
      </c>
      <c r="BL136" s="3" t="s">
        <v>474</v>
      </c>
      <c r="BM136" s="4">
        <v>7947177.9617099492</v>
      </c>
      <c r="BN136" s="4">
        <v>1.2735696514450427</v>
      </c>
      <c r="BO136" s="4">
        <v>0</v>
      </c>
      <c r="BP136" s="4">
        <v>2.1381227707138781</v>
      </c>
      <c r="BQ136" s="4">
        <v>0.31273764258555131</v>
      </c>
      <c r="BR136" s="4">
        <v>1210.3637250121892</v>
      </c>
      <c r="BS136" s="4">
        <v>1153.6274175199089</v>
      </c>
      <c r="BT136" s="4">
        <v>785.50658215504632</v>
      </c>
      <c r="BU136" s="4">
        <v>937.05997074597758</v>
      </c>
      <c r="BV136" s="4">
        <v>770.94953681131153</v>
      </c>
      <c r="BW136" s="4">
        <v>25941.22818137494</v>
      </c>
    </row>
    <row r="137" spans="2:75" x14ac:dyDescent="0.3">
      <c r="B137" s="3" t="s">
        <v>86</v>
      </c>
      <c r="C137" s="4">
        <v>2019</v>
      </c>
      <c r="D137" s="3" t="s">
        <v>603</v>
      </c>
      <c r="E137" s="4">
        <v>18867</v>
      </c>
      <c r="F137" s="4">
        <v>18867</v>
      </c>
      <c r="G137" s="4" t="b">
        <v>0</v>
      </c>
      <c r="H137" s="4">
        <v>28678528</v>
      </c>
      <c r="I137" s="4">
        <v>17456736</v>
      </c>
      <c r="J137" s="4">
        <v>4133728</v>
      </c>
      <c r="K137" s="4">
        <v>929869</v>
      </c>
      <c r="L137" s="4">
        <v>764365</v>
      </c>
      <c r="M137" s="4">
        <v>5056790</v>
      </c>
      <c r="N137" s="4">
        <v>22691869</v>
      </c>
      <c r="O137" s="4">
        <v>22617143</v>
      </c>
      <c r="P137" s="4">
        <v>2710947</v>
      </c>
      <c r="Q137" s="4">
        <v>19906196</v>
      </c>
      <c r="R137" s="4">
        <v>3899591</v>
      </c>
      <c r="S137" s="4">
        <v>6489887</v>
      </c>
      <c r="T137" s="4">
        <v>2516307</v>
      </c>
      <c r="U137" s="4">
        <v>4399742</v>
      </c>
      <c r="V137" s="4">
        <v>0</v>
      </c>
      <c r="W137" s="4">
        <v>832725</v>
      </c>
      <c r="X137" s="4">
        <v>6061385</v>
      </c>
      <c r="Y137" s="4">
        <v>5589392</v>
      </c>
      <c r="Z137" s="4">
        <v>44803933</v>
      </c>
      <c r="AA137" s="4">
        <v>46128977</v>
      </c>
      <c r="AB137" s="4">
        <v>35568639</v>
      </c>
      <c r="AC137" s="4">
        <v>10560338</v>
      </c>
      <c r="AD137" s="4">
        <v>159943425</v>
      </c>
      <c r="AE137" s="4">
        <v>7794131</v>
      </c>
      <c r="AF137" s="4">
        <v>14446025</v>
      </c>
      <c r="AG137" s="4">
        <v>22240156</v>
      </c>
      <c r="AH137" s="4">
        <v>10688049</v>
      </c>
      <c r="AI137" s="4">
        <v>0</v>
      </c>
      <c r="AJ137" s="4">
        <v>692080</v>
      </c>
      <c r="AK137" s="4">
        <v>487541</v>
      </c>
      <c r="AL137" s="4">
        <v>23458312</v>
      </c>
      <c r="AM137" s="4">
        <v>5864578</v>
      </c>
      <c r="AN137" s="4">
        <v>1179621</v>
      </c>
      <c r="AO137" s="4">
        <v>4684957</v>
      </c>
      <c r="AP137" s="4">
        <v>4256818728</v>
      </c>
      <c r="AQ137" s="4">
        <v>4003362503</v>
      </c>
      <c r="AR137" s="4">
        <v>14725073.001759499</v>
      </c>
      <c r="AS137" s="4">
        <v>27284986.719545599</v>
      </c>
      <c r="AT137" s="4">
        <v>679808</v>
      </c>
      <c r="AU137" s="4">
        <v>1928.275392</v>
      </c>
      <c r="AV137" s="4">
        <v>3751.1692896</v>
      </c>
      <c r="AW137" s="4">
        <v>208733618</v>
      </c>
      <c r="AX137" s="4">
        <v>148391318</v>
      </c>
      <c r="AY137" s="4">
        <v>5589392</v>
      </c>
      <c r="AZ137" s="4">
        <v>5589392</v>
      </c>
      <c r="BA137" s="4">
        <v>60147667</v>
      </c>
      <c r="BB137" s="4">
        <v>0</v>
      </c>
      <c r="BC137" s="4"/>
      <c r="BD137" s="4">
        <v>0.79124943232790745</v>
      </c>
      <c r="BE137" s="4">
        <v>0.21135621047216929</v>
      </c>
      <c r="BF137" s="4">
        <v>0.20114337297585605</v>
      </c>
      <c r="BG137" s="4">
        <v>5.0285843243964012E-2</v>
      </c>
      <c r="BH137" s="4">
        <v>1.1172479161764508</v>
      </c>
      <c r="BI137" s="4">
        <v>0.40611040003371518</v>
      </c>
      <c r="BJ137" s="4">
        <v>0</v>
      </c>
      <c r="BK137" s="4"/>
      <c r="BL137" s="3" t="s">
        <v>468</v>
      </c>
      <c r="BM137" s="4"/>
      <c r="BN137" s="4"/>
      <c r="BO137" s="4"/>
      <c r="BP137" s="4">
        <v>3.4591731390633695</v>
      </c>
      <c r="BQ137" s="4">
        <v>0.51404648607731018</v>
      </c>
      <c r="BR137" s="4">
        <v>1520.0364657868236</v>
      </c>
      <c r="BS137" s="4">
        <v>1198.7673185986114</v>
      </c>
      <c r="BT137" s="4">
        <v>780.46711198174057</v>
      </c>
      <c r="BU137" s="4">
        <v>566.49435522340593</v>
      </c>
      <c r="BV137" s="4">
        <v>1178.7860285153972</v>
      </c>
      <c r="BW137" s="4">
        <v>3187.9825621455452</v>
      </c>
    </row>
    <row r="138" spans="2:75" x14ac:dyDescent="0.3">
      <c r="B138" s="3" t="s">
        <v>86</v>
      </c>
      <c r="C138" s="4">
        <v>2020</v>
      </c>
      <c r="D138" s="3" t="s">
        <v>604</v>
      </c>
      <c r="E138" s="4">
        <v>19373</v>
      </c>
      <c r="F138" s="4">
        <v>19373</v>
      </c>
      <c r="G138" s="4" t="b">
        <v>0</v>
      </c>
      <c r="H138" s="4">
        <v>32018052</v>
      </c>
      <c r="I138" s="4">
        <v>18713920</v>
      </c>
      <c r="J138" s="4">
        <v>3450881</v>
      </c>
      <c r="K138" s="4">
        <v>5406297</v>
      </c>
      <c r="L138" s="4">
        <v>530821</v>
      </c>
      <c r="M138" s="4">
        <v>3756705</v>
      </c>
      <c r="N138" s="4">
        <v>22855050</v>
      </c>
      <c r="O138" s="4">
        <v>22957667</v>
      </c>
      <c r="P138" s="4">
        <v>3116830</v>
      </c>
      <c r="Q138" s="4">
        <v>19840837</v>
      </c>
      <c r="R138" s="4">
        <v>3573891</v>
      </c>
      <c r="S138" s="4">
        <v>6881528</v>
      </c>
      <c r="T138" s="4">
        <v>2876648</v>
      </c>
      <c r="U138" s="4">
        <v>3972104</v>
      </c>
      <c r="V138" s="4">
        <v>0</v>
      </c>
      <c r="W138" s="4">
        <v>997566</v>
      </c>
      <c r="X138" s="4">
        <v>9060385</v>
      </c>
      <c r="Y138" s="4">
        <v>6956370</v>
      </c>
      <c r="Z138" s="4">
        <v>54672780</v>
      </c>
      <c r="AA138" s="4">
        <v>56848154</v>
      </c>
      <c r="AB138" s="4">
        <v>34874733</v>
      </c>
      <c r="AC138" s="4">
        <v>21973421</v>
      </c>
      <c r="AD138" s="4">
        <v>174288504</v>
      </c>
      <c r="AE138" s="4">
        <v>16193148</v>
      </c>
      <c r="AF138" s="4">
        <v>16597466</v>
      </c>
      <c r="AG138" s="4">
        <v>32790614</v>
      </c>
      <c r="AH138" s="4">
        <v>9850065</v>
      </c>
      <c r="AI138" s="4">
        <v>0</v>
      </c>
      <c r="AJ138" s="4">
        <v>652712</v>
      </c>
      <c r="AK138" s="4">
        <v>373792</v>
      </c>
      <c r="AL138" s="4">
        <v>23109761</v>
      </c>
      <c r="AM138" s="4">
        <v>5777440</v>
      </c>
      <c r="AN138" s="4">
        <v>1026504</v>
      </c>
      <c r="AO138" s="4">
        <v>4750936</v>
      </c>
      <c r="AP138" s="4">
        <v>4359097928</v>
      </c>
      <c r="AQ138" s="4">
        <v>4076667803</v>
      </c>
      <c r="AR138" s="4">
        <v>15149729</v>
      </c>
      <c r="AS138" s="4">
        <v>27869684</v>
      </c>
      <c r="AT138" s="4">
        <v>664853</v>
      </c>
      <c r="AU138" s="4">
        <v>1933</v>
      </c>
      <c r="AV138" s="4">
        <v>3833</v>
      </c>
      <c r="AW138" s="4">
        <v>214645596</v>
      </c>
      <c r="AX138" s="4">
        <v>151347955</v>
      </c>
      <c r="AY138" s="4">
        <v>6956370</v>
      </c>
      <c r="AZ138" s="4">
        <v>6272881</v>
      </c>
      <c r="BA138" s="4">
        <v>60218902</v>
      </c>
      <c r="BB138" s="4">
        <v>0</v>
      </c>
      <c r="BC138" s="4"/>
      <c r="BD138" s="4">
        <v>0.71381763012940325</v>
      </c>
      <c r="BE138" s="4">
        <v>0.28297739662612831</v>
      </c>
      <c r="BF138" s="4">
        <v>0.1776745409731646</v>
      </c>
      <c r="BG138" s="4">
        <v>4.4418633321218683E-2</v>
      </c>
      <c r="BH138" s="4">
        <v>1.6526829992101644</v>
      </c>
      <c r="BI138" s="4">
        <v>0.43169461362683836</v>
      </c>
      <c r="BJ138" s="4">
        <v>0</v>
      </c>
      <c r="BK138" s="4"/>
      <c r="BL138" s="3" t="s">
        <v>468</v>
      </c>
      <c r="BM138" s="4"/>
      <c r="BN138" s="4"/>
      <c r="BO138" s="4"/>
      <c r="BP138" s="4">
        <v>3.4754275426317056</v>
      </c>
      <c r="BQ138" s="4">
        <v>0.50430472214975219</v>
      </c>
      <c r="BR138" s="4">
        <v>1652.7152222164868</v>
      </c>
      <c r="BS138" s="4">
        <v>1185.0341712692923</v>
      </c>
      <c r="BT138" s="4">
        <v>782.00221958395707</v>
      </c>
      <c r="BU138" s="4">
        <v>508.44293604501109</v>
      </c>
      <c r="BV138" s="4">
        <v>1692.5935064264697</v>
      </c>
      <c r="BW138" s="4">
        <v>3108.3932276880196</v>
      </c>
    </row>
    <row r="139" spans="2:75" x14ac:dyDescent="0.3">
      <c r="B139" s="3" t="s">
        <v>86</v>
      </c>
      <c r="C139" s="4">
        <v>2021</v>
      </c>
      <c r="D139" s="3" t="s">
        <v>605</v>
      </c>
      <c r="E139" s="4">
        <v>19693</v>
      </c>
      <c r="F139" s="4">
        <v>19693</v>
      </c>
      <c r="G139" s="4" t="b">
        <v>0</v>
      </c>
      <c r="H139" s="4">
        <v>41153079</v>
      </c>
      <c r="I139" s="4">
        <v>20438909</v>
      </c>
      <c r="J139" s="4">
        <v>3371889</v>
      </c>
      <c r="K139" s="4">
        <v>4257299</v>
      </c>
      <c r="L139" s="4">
        <v>616256</v>
      </c>
      <c r="M139" s="4">
        <v>12345370</v>
      </c>
      <c r="N139" s="4">
        <v>24550410</v>
      </c>
      <c r="O139" s="4">
        <v>26370741</v>
      </c>
      <c r="P139" s="4">
        <v>2743947</v>
      </c>
      <c r="Q139" s="4">
        <v>23626794</v>
      </c>
      <c r="R139" s="4">
        <v>3839944</v>
      </c>
      <c r="S139" s="4">
        <v>7479257</v>
      </c>
      <c r="T139" s="4">
        <v>3774036</v>
      </c>
      <c r="U139" s="4">
        <v>5261964</v>
      </c>
      <c r="V139" s="4">
        <v>0</v>
      </c>
      <c r="W139" s="4">
        <v>1249679</v>
      </c>
      <c r="X139" s="4">
        <v>14782338</v>
      </c>
      <c r="Y139" s="4">
        <v>19751200</v>
      </c>
      <c r="Z139" s="4">
        <v>52760529</v>
      </c>
      <c r="AA139" s="4">
        <v>56386286</v>
      </c>
      <c r="AB139" s="4">
        <v>34978118</v>
      </c>
      <c r="AC139" s="4">
        <v>21408168</v>
      </c>
      <c r="AD139" s="4">
        <v>190200107</v>
      </c>
      <c r="AE139" s="4">
        <v>12580956</v>
      </c>
      <c r="AF139" s="4">
        <v>18520960</v>
      </c>
      <c r="AG139" s="4">
        <v>31101916</v>
      </c>
      <c r="AH139" s="4">
        <v>8972829</v>
      </c>
      <c r="AI139" s="4">
        <v>0</v>
      </c>
      <c r="AJ139" s="4">
        <v>665764</v>
      </c>
      <c r="AK139" s="4">
        <v>383126</v>
      </c>
      <c r="AL139" s="4">
        <v>26006034</v>
      </c>
      <c r="AM139" s="4">
        <v>6501509</v>
      </c>
      <c r="AN139" s="4">
        <v>1048890</v>
      </c>
      <c r="AO139" s="4">
        <v>5452619</v>
      </c>
      <c r="AP139" s="4">
        <v>4753586228</v>
      </c>
      <c r="AQ139" s="4">
        <v>4459636603</v>
      </c>
      <c r="AR139" s="4">
        <v>16288567</v>
      </c>
      <c r="AS139" s="4">
        <v>30248565</v>
      </c>
      <c r="AT139" s="4">
        <v>722112</v>
      </c>
      <c r="AU139" s="4">
        <v>2061</v>
      </c>
      <c r="AV139" s="4">
        <v>3999</v>
      </c>
      <c r="AW139" s="4">
        <v>233338891</v>
      </c>
      <c r="AX139" s="4">
        <v>168071020</v>
      </c>
      <c r="AY139" s="4">
        <v>19751200</v>
      </c>
      <c r="AZ139" s="4">
        <v>10765654</v>
      </c>
      <c r="BA139" s="4">
        <v>66517266</v>
      </c>
      <c r="BB139" s="4">
        <v>0</v>
      </c>
      <c r="BC139" s="4"/>
      <c r="BD139" s="4">
        <v>0.59656313929754812</v>
      </c>
      <c r="BE139" s="4">
        <v>0.35920369409054426</v>
      </c>
      <c r="BF139" s="4">
        <v>0.16133023887223719</v>
      </c>
      <c r="BG139" s="4">
        <v>4.0332562819844042E-2</v>
      </c>
      <c r="BH139" s="4">
        <v>1.3163832553836969</v>
      </c>
      <c r="BI139" s="4">
        <v>0.41270145881866332</v>
      </c>
      <c r="BJ139" s="4">
        <v>0</v>
      </c>
      <c r="BK139" s="4"/>
      <c r="BL139" s="3" t="s">
        <v>468</v>
      </c>
      <c r="BM139" s="4"/>
      <c r="BN139" s="4"/>
      <c r="BO139" s="4"/>
      <c r="BP139" s="4">
        <v>3.4265849442375993</v>
      </c>
      <c r="BQ139" s="4">
        <v>0.51537884471117779</v>
      </c>
      <c r="BR139" s="4">
        <v>2089.7313258518257</v>
      </c>
      <c r="BS139" s="4">
        <v>1339.092113949119</v>
      </c>
      <c r="BT139" s="4">
        <v>827.12471436551061</v>
      </c>
      <c r="BU139" s="4">
        <v>455.63545422231249</v>
      </c>
      <c r="BV139" s="4">
        <v>1579.3386482506473</v>
      </c>
      <c r="BW139" s="4">
        <v>3377.7111664043059</v>
      </c>
    </row>
    <row r="140" spans="2:75" x14ac:dyDescent="0.3">
      <c r="B140" s="3" t="s">
        <v>86</v>
      </c>
      <c r="C140" s="4">
        <v>2022</v>
      </c>
      <c r="D140" s="3" t="s">
        <v>606</v>
      </c>
      <c r="E140" s="4">
        <v>20766</v>
      </c>
      <c r="F140" s="4">
        <v>20766</v>
      </c>
      <c r="G140" s="4" t="b">
        <v>0</v>
      </c>
      <c r="H140" s="4">
        <v>46752184</v>
      </c>
      <c r="I140" s="4">
        <v>21902439</v>
      </c>
      <c r="J140" s="4">
        <v>5278231</v>
      </c>
      <c r="K140" s="4">
        <v>2144160</v>
      </c>
      <c r="L140" s="4">
        <v>1437445</v>
      </c>
      <c r="M140" s="4">
        <v>15554199</v>
      </c>
      <c r="N140" s="4">
        <v>29053825</v>
      </c>
      <c r="O140" s="4">
        <v>28545988</v>
      </c>
      <c r="P140" s="4">
        <v>2997942</v>
      </c>
      <c r="Q140" s="4">
        <v>25548046</v>
      </c>
      <c r="R140" s="4">
        <v>4562141</v>
      </c>
      <c r="S140" s="4">
        <v>8122584</v>
      </c>
      <c r="T140" s="4">
        <v>3816300</v>
      </c>
      <c r="U140" s="4">
        <v>5387260</v>
      </c>
      <c r="V140" s="4">
        <v>0</v>
      </c>
      <c r="W140" s="4">
        <v>1590390</v>
      </c>
      <c r="X140" s="4">
        <v>18206196</v>
      </c>
      <c r="Y140" s="4">
        <v>22429173</v>
      </c>
      <c r="Z140" s="4">
        <v>50288532</v>
      </c>
      <c r="AA140" s="4">
        <v>53640076</v>
      </c>
      <c r="AB140" s="4">
        <v>33877805</v>
      </c>
      <c r="AC140" s="4">
        <v>19762271</v>
      </c>
      <c r="AD140" s="4">
        <v>208406303</v>
      </c>
      <c r="AE140" s="4">
        <v>9266332</v>
      </c>
      <c r="AF140" s="4">
        <v>19528165</v>
      </c>
      <c r="AG140" s="4">
        <v>28794497</v>
      </c>
      <c r="AH140" s="4">
        <v>8075456</v>
      </c>
      <c r="AI140" s="4">
        <v>0</v>
      </c>
      <c r="AJ140" s="4">
        <v>658664</v>
      </c>
      <c r="AK140" s="4">
        <v>364909</v>
      </c>
      <c r="AL140" s="4">
        <v>28936769</v>
      </c>
      <c r="AM140" s="4">
        <v>7234192</v>
      </c>
      <c r="AN140" s="4">
        <v>1023573</v>
      </c>
      <c r="AO140" s="4">
        <v>6210619</v>
      </c>
      <c r="AP140" s="4">
        <v>6189745328</v>
      </c>
      <c r="AQ140" s="4">
        <v>5820275503</v>
      </c>
      <c r="AR140" s="4">
        <v>18005897</v>
      </c>
      <c r="AS140" s="4">
        <v>32945872</v>
      </c>
      <c r="AT140" s="4">
        <v>926899</v>
      </c>
      <c r="AU140" s="4">
        <v>2194</v>
      </c>
      <c r="AV140" s="4">
        <v>4253</v>
      </c>
      <c r="AW140" s="4">
        <v>255951629</v>
      </c>
      <c r="AX140" s="4">
        <v>187687261</v>
      </c>
      <c r="AY140" s="4">
        <v>22429173</v>
      </c>
      <c r="AZ140" s="4">
        <v>16378914.333333334</v>
      </c>
      <c r="BA140" s="4">
        <v>187687261</v>
      </c>
      <c r="BB140" s="4">
        <v>0</v>
      </c>
      <c r="BC140" s="4">
        <v>1</v>
      </c>
      <c r="BD140" s="4">
        <v>0.62144316081576001</v>
      </c>
      <c r="BE140" s="4">
        <v>0.38941915526342041</v>
      </c>
      <c r="BF140" s="4">
        <v>0.14149099166845447</v>
      </c>
      <c r="BG140" s="4">
        <v>3.5372746694698358E-2</v>
      </c>
      <c r="BH140" s="4">
        <v>1.1270723796254321</v>
      </c>
      <c r="BI140" s="4">
        <v>0.37608275538963282</v>
      </c>
      <c r="BJ140" s="4">
        <v>0.62391724461036713</v>
      </c>
      <c r="BK140" s="4">
        <v>0</v>
      </c>
      <c r="BL140" s="3" t="s">
        <v>489</v>
      </c>
      <c r="BM140" s="4"/>
      <c r="BN140" s="4"/>
      <c r="BO140" s="4"/>
      <c r="BP140" s="4">
        <v>2.9089883421452458</v>
      </c>
      <c r="BQ140" s="4">
        <v>0.51587114977662829</v>
      </c>
      <c r="BR140" s="4">
        <v>2251.3812963498026</v>
      </c>
      <c r="BS140" s="4">
        <v>1374.6502937493981</v>
      </c>
      <c r="BT140" s="4">
        <v>867.08547625926997</v>
      </c>
      <c r="BU140" s="4">
        <v>388.87874410093423</v>
      </c>
      <c r="BV140" s="4">
        <v>1386.6174034479438</v>
      </c>
      <c r="BW140" s="4">
        <v>9038.199990368872</v>
      </c>
    </row>
    <row r="141" spans="2:75" x14ac:dyDescent="0.3">
      <c r="B141" s="3" t="s">
        <v>86</v>
      </c>
      <c r="C141" s="4">
        <v>2023</v>
      </c>
      <c r="D141" s="3" t="s">
        <v>607</v>
      </c>
      <c r="E141" s="4">
        <v>21874</v>
      </c>
      <c r="F141" s="4">
        <v>21874</v>
      </c>
      <c r="G141" s="4" t="b">
        <v>0</v>
      </c>
      <c r="H141" s="4">
        <v>57879273</v>
      </c>
      <c r="I141" s="4">
        <v>23906789</v>
      </c>
      <c r="J141" s="4">
        <v>6003254</v>
      </c>
      <c r="K141" s="4">
        <v>9624985</v>
      </c>
      <c r="L141" s="4">
        <v>2580813</v>
      </c>
      <c r="M141" s="4">
        <v>14931975</v>
      </c>
      <c r="N141" s="4">
        <v>33322313</v>
      </c>
      <c r="O141" s="4">
        <v>31704041</v>
      </c>
      <c r="P141" s="4">
        <v>3239545</v>
      </c>
      <c r="Q141" s="4">
        <v>28464496</v>
      </c>
      <c r="R141" s="4">
        <v>5174773</v>
      </c>
      <c r="S141" s="4">
        <v>8914406</v>
      </c>
      <c r="T141" s="4">
        <v>4541292</v>
      </c>
      <c r="U141" s="4">
        <v>5575264</v>
      </c>
      <c r="V141" s="4">
        <v>0</v>
      </c>
      <c r="W141" s="4">
        <v>1774417</v>
      </c>
      <c r="X141" s="4">
        <v>26175232</v>
      </c>
      <c r="Y141" s="4">
        <v>20366708</v>
      </c>
      <c r="Z141" s="4">
        <v>55618302</v>
      </c>
      <c r="AA141" s="4">
        <v>57953940</v>
      </c>
      <c r="AB141" s="4">
        <v>28854059</v>
      </c>
      <c r="AC141" s="4">
        <v>29099881</v>
      </c>
      <c r="AD141" s="4">
        <v>234581535</v>
      </c>
      <c r="AE141" s="4">
        <v>8778388</v>
      </c>
      <c r="AF141" s="4">
        <v>27546264</v>
      </c>
      <c r="AG141" s="4">
        <v>36324652</v>
      </c>
      <c r="AH141" s="4">
        <v>6692439</v>
      </c>
      <c r="AI141" s="4">
        <v>0</v>
      </c>
      <c r="AJ141" s="4">
        <v>1188867</v>
      </c>
      <c r="AK141" s="4">
        <v>397758</v>
      </c>
      <c r="AL141" s="4">
        <v>32894180</v>
      </c>
      <c r="AM141" s="4">
        <v>8223545</v>
      </c>
      <c r="AN141" s="4">
        <v>1586625</v>
      </c>
      <c r="AO141" s="4">
        <v>6636920</v>
      </c>
      <c r="AP141" s="4">
        <v>7419178928</v>
      </c>
      <c r="AQ141" s="4">
        <v>6982673203</v>
      </c>
      <c r="AR141" s="4">
        <v>20299891</v>
      </c>
      <c r="AS141" s="4">
        <v>37188091</v>
      </c>
      <c r="AT141" s="4">
        <v>1069809</v>
      </c>
      <c r="AU141" s="4">
        <v>2361</v>
      </c>
      <c r="AV141" s="4">
        <v>4561</v>
      </c>
      <c r="AW141" s="4">
        <v>276367008</v>
      </c>
      <c r="AX141" s="4">
        <v>204949322</v>
      </c>
      <c r="AY141" s="4">
        <v>20366708</v>
      </c>
      <c r="AZ141" s="4">
        <v>20849027</v>
      </c>
      <c r="BA141" s="4">
        <v>563752931</v>
      </c>
      <c r="BB141" s="4">
        <v>0</v>
      </c>
      <c r="BC141" s="4">
        <v>1</v>
      </c>
      <c r="BD141" s="4">
        <v>0.5757210011950219</v>
      </c>
      <c r="BE141" s="4">
        <v>0.45223843775646594</v>
      </c>
      <c r="BF141" s="4">
        <v>0.19293686603526825</v>
      </c>
      <c r="BG141" s="4">
        <v>4.8234216508817061E-2</v>
      </c>
      <c r="BH141" s="4">
        <v>1.2761389486748684</v>
      </c>
      <c r="BI141" s="4">
        <v>0.36422342670309432</v>
      </c>
      <c r="BJ141" s="4">
        <v>2.4656409570773774</v>
      </c>
      <c r="BK141" s="4">
        <v>0</v>
      </c>
      <c r="BL141" s="3" t="s">
        <v>515</v>
      </c>
      <c r="BM141" s="4">
        <v>7987554.8342952328</v>
      </c>
      <c r="BN141" s="4">
        <v>2.6101889041791568</v>
      </c>
      <c r="BO141" s="4">
        <v>0</v>
      </c>
      <c r="BP141" s="4">
        <v>2.7361371382199935</v>
      </c>
      <c r="BQ141" s="4">
        <v>0.51764963823722865</v>
      </c>
      <c r="BR141" s="4">
        <v>2646.0305842552802</v>
      </c>
      <c r="BS141" s="4">
        <v>1449.3938465758436</v>
      </c>
      <c r="BT141" s="4">
        <v>928.03744171162111</v>
      </c>
      <c r="BU141" s="4">
        <v>305.95405504251625</v>
      </c>
      <c r="BV141" s="4">
        <v>1660.6314345798664</v>
      </c>
      <c r="BW141" s="4">
        <v>25772.74074243394</v>
      </c>
    </row>
    <row r="142" spans="2:75" x14ac:dyDescent="0.3">
      <c r="B142" s="3" t="s">
        <v>86</v>
      </c>
      <c r="C142" s="4">
        <v>2024</v>
      </c>
      <c r="D142" s="3" t="s">
        <v>608</v>
      </c>
      <c r="E142" s="4">
        <v>21874</v>
      </c>
      <c r="F142" s="4">
        <v>21874</v>
      </c>
      <c r="G142" s="4" t="b">
        <v>0</v>
      </c>
      <c r="H142" s="4">
        <v>48600484</v>
      </c>
      <c r="I142" s="4">
        <v>27251354</v>
      </c>
      <c r="J142" s="4">
        <v>7730707</v>
      </c>
      <c r="K142" s="4">
        <v>3614088</v>
      </c>
      <c r="L142" s="4">
        <v>2831586</v>
      </c>
      <c r="M142" s="4">
        <v>6961912</v>
      </c>
      <c r="N142" s="4">
        <v>38024484</v>
      </c>
      <c r="O142" s="4">
        <v>34219412</v>
      </c>
      <c r="P142" s="4">
        <v>3589316</v>
      </c>
      <c r="Q142" s="4">
        <v>30630096</v>
      </c>
      <c r="R142" s="4">
        <v>5874804</v>
      </c>
      <c r="S142" s="4">
        <v>9218080</v>
      </c>
      <c r="T142" s="4">
        <v>4559679</v>
      </c>
      <c r="U142" s="4">
        <v>5946353</v>
      </c>
      <c r="V142" s="4">
        <v>0</v>
      </c>
      <c r="W142" s="4">
        <v>2570666</v>
      </c>
      <c r="X142" s="4">
        <v>14381072</v>
      </c>
      <c r="Y142" s="4">
        <v>15044974</v>
      </c>
      <c r="Z142" s="4">
        <v>68645157</v>
      </c>
      <c r="AA142" s="4">
        <v>72599327</v>
      </c>
      <c r="AB142" s="4">
        <v>40233485</v>
      </c>
      <c r="AC142" s="4">
        <v>32365842</v>
      </c>
      <c r="AD142" s="4">
        <v>248962607</v>
      </c>
      <c r="AE142" s="4">
        <v>9954337</v>
      </c>
      <c r="AF142" s="4">
        <v>33760410</v>
      </c>
      <c r="AG142" s="4">
        <v>43714747</v>
      </c>
      <c r="AH142" s="4">
        <v>10810313</v>
      </c>
      <c r="AI142" s="4">
        <v>4656000</v>
      </c>
      <c r="AJ142" s="4">
        <v>350594</v>
      </c>
      <c r="AK142" s="4">
        <v>729490</v>
      </c>
      <c r="AL142" s="4">
        <v>38430710</v>
      </c>
      <c r="AM142" s="4">
        <v>9607678</v>
      </c>
      <c r="AN142" s="4">
        <v>1080084</v>
      </c>
      <c r="AO142" s="4">
        <v>8527594</v>
      </c>
      <c r="AP142" s="4">
        <v>7496638828</v>
      </c>
      <c r="AQ142" s="4">
        <v>7004422203</v>
      </c>
      <c r="AR142" s="4">
        <v>22211982</v>
      </c>
      <c r="AS142" s="4">
        <v>41278113</v>
      </c>
      <c r="AT142" s="4">
        <v>1052035</v>
      </c>
      <c r="AU142" s="4">
        <v>2477</v>
      </c>
      <c r="AV142" s="4">
        <v>4851</v>
      </c>
      <c r="AW142" s="4">
        <v>291379505</v>
      </c>
      <c r="AX142" s="4">
        <v>216058173</v>
      </c>
      <c r="AY142" s="4">
        <v>15044974</v>
      </c>
      <c r="AZ142" s="4">
        <v>19280285</v>
      </c>
      <c r="BA142" s="4">
        <v>685494632</v>
      </c>
      <c r="BB142" s="4">
        <v>7456050</v>
      </c>
      <c r="BC142" s="4">
        <v>1</v>
      </c>
      <c r="BD142" s="4">
        <v>0.78238899843055065</v>
      </c>
      <c r="BE142" s="4">
        <v>0.29590388441399063</v>
      </c>
      <c r="BF142" s="4">
        <v>0.1124188383499114</v>
      </c>
      <c r="BG142" s="4">
        <v>2.8104711050095092E-2</v>
      </c>
      <c r="BH142" s="4">
        <v>1.427182826981672</v>
      </c>
      <c r="BI142" s="4">
        <v>0.34357276874153231</v>
      </c>
      <c r="BJ142" s="4">
        <v>2.7977274404322885</v>
      </c>
      <c r="BK142" s="4">
        <v>1.215637678228473E-2</v>
      </c>
      <c r="BL142" s="3" t="s">
        <v>474</v>
      </c>
      <c r="BM142" s="4">
        <v>10041927.86558266</v>
      </c>
      <c r="BN142" s="4">
        <v>1.9199784402037532</v>
      </c>
      <c r="BO142" s="4">
        <v>0</v>
      </c>
      <c r="BP142" s="4">
        <v>2.9629254536097012</v>
      </c>
      <c r="BQ142" s="4">
        <v>0.51061636775922492</v>
      </c>
      <c r="BR142" s="4">
        <v>2221.8379811648533</v>
      </c>
      <c r="BS142" s="4">
        <v>1564.3874919996342</v>
      </c>
      <c r="BT142" s="4">
        <v>1015.4513120599798</v>
      </c>
      <c r="BU142" s="4">
        <v>494.20832952363537</v>
      </c>
      <c r="BV142" s="4">
        <v>1998.4797933619823</v>
      </c>
      <c r="BW142" s="4">
        <v>31338.330072231875</v>
      </c>
    </row>
    <row r="143" spans="2:75" x14ac:dyDescent="0.3">
      <c r="B143" s="3" t="s">
        <v>88</v>
      </c>
      <c r="C143" s="4">
        <v>2019</v>
      </c>
      <c r="D143" s="3" t="s">
        <v>609</v>
      </c>
      <c r="E143" s="4">
        <v>14981</v>
      </c>
      <c r="F143" s="4">
        <v>14981</v>
      </c>
      <c r="G143" s="4" t="b">
        <v>0</v>
      </c>
      <c r="H143" s="4">
        <v>23949791</v>
      </c>
      <c r="I143" s="4">
        <v>11523542</v>
      </c>
      <c r="J143" s="4">
        <v>9633791</v>
      </c>
      <c r="K143" s="4">
        <v>1733799</v>
      </c>
      <c r="L143" s="4">
        <v>825478</v>
      </c>
      <c r="M143" s="4">
        <v>232181</v>
      </c>
      <c r="N143" s="4">
        <v>21983811</v>
      </c>
      <c r="O143" s="4">
        <v>21263660</v>
      </c>
      <c r="P143" s="4">
        <v>3134449</v>
      </c>
      <c r="Q143" s="4">
        <v>18129211</v>
      </c>
      <c r="R143" s="4">
        <v>2425624</v>
      </c>
      <c r="S143" s="4">
        <v>3095679</v>
      </c>
      <c r="T143" s="4">
        <v>1687089</v>
      </c>
      <c r="U143" s="4">
        <v>4042265</v>
      </c>
      <c r="V143" s="4">
        <v>2562524</v>
      </c>
      <c r="W143" s="4">
        <v>2267815</v>
      </c>
      <c r="X143" s="4">
        <v>2686131</v>
      </c>
      <c r="Y143" s="4">
        <v>5090207</v>
      </c>
      <c r="Z143" s="4">
        <v>32122287</v>
      </c>
      <c r="AA143" s="4">
        <v>33721994</v>
      </c>
      <c r="AB143" s="4">
        <v>14460081</v>
      </c>
      <c r="AC143" s="4">
        <v>19261913</v>
      </c>
      <c r="AD143" s="4">
        <v>108490906</v>
      </c>
      <c r="AE143" s="4">
        <v>6751093</v>
      </c>
      <c r="AF143" s="4">
        <v>12963580</v>
      </c>
      <c r="AG143" s="4">
        <v>19714673</v>
      </c>
      <c r="AH143" s="4">
        <v>146780</v>
      </c>
      <c r="AI143" s="4">
        <v>0</v>
      </c>
      <c r="AJ143" s="4">
        <v>23225</v>
      </c>
      <c r="AK143" s="4">
        <v>13741</v>
      </c>
      <c r="AL143" s="4">
        <v>22347775</v>
      </c>
      <c r="AM143" s="4">
        <v>5586944</v>
      </c>
      <c r="AN143" s="4">
        <v>36966</v>
      </c>
      <c r="AO143" s="4">
        <v>5549978</v>
      </c>
      <c r="AP143" s="4">
        <v>3144513190</v>
      </c>
      <c r="AQ143" s="4">
        <v>2994586163</v>
      </c>
      <c r="AR143" s="4">
        <v>9286251.2012953199</v>
      </c>
      <c r="AS143" s="4">
        <v>25907569.2299257</v>
      </c>
      <c r="AT143" s="4">
        <v>547310</v>
      </c>
      <c r="AU143" s="4">
        <v>1386.1775101000001</v>
      </c>
      <c r="AV143" s="4">
        <v>4095.4149346999998</v>
      </c>
      <c r="AW143" s="4">
        <v>138551362</v>
      </c>
      <c r="AX143" s="4">
        <v>88923013</v>
      </c>
      <c r="AY143" s="4">
        <v>5090207</v>
      </c>
      <c r="AZ143" s="4">
        <v>5090207</v>
      </c>
      <c r="BA143" s="4">
        <v>306885906</v>
      </c>
      <c r="BB143" s="4">
        <v>3685757</v>
      </c>
      <c r="BC143" s="4">
        <v>1</v>
      </c>
      <c r="BD143" s="4">
        <v>0.91791243606259443</v>
      </c>
      <c r="BE143" s="4">
        <v>0.11215676161850431</v>
      </c>
      <c r="BF143" s="4">
        <v>6.6164973194648095E-3</v>
      </c>
      <c r="BG143" s="4">
        <v>1.6541244038836081E-3</v>
      </c>
      <c r="BH143" s="4">
        <v>1.0874534473673454</v>
      </c>
      <c r="BI143" s="4">
        <v>0.38475447548959968</v>
      </c>
      <c r="BJ143" s="4">
        <v>2.3050498452709145</v>
      </c>
      <c r="BK143" s="4">
        <v>1.2396532704039452E-2</v>
      </c>
      <c r="BL143" s="3" t="s">
        <v>474</v>
      </c>
      <c r="BM143" s="4">
        <v>7225061.1824595723</v>
      </c>
      <c r="BN143" s="4"/>
      <c r="BO143" s="4"/>
      <c r="BP143" s="4">
        <v>2.9531602000675088</v>
      </c>
      <c r="BQ143" s="4">
        <v>0.33847059020932668</v>
      </c>
      <c r="BR143" s="4">
        <v>1598.6777251184835</v>
      </c>
      <c r="BS143" s="4">
        <v>1419.3752085975568</v>
      </c>
      <c r="BT143" s="4">
        <v>619.86858028805284</v>
      </c>
      <c r="BU143" s="4">
        <v>9.7977438088245119</v>
      </c>
      <c r="BV143" s="4">
        <v>1315.9784393565183</v>
      </c>
      <c r="BW143" s="4">
        <v>20485.008076897404</v>
      </c>
    </row>
    <row r="144" spans="2:75" x14ac:dyDescent="0.3">
      <c r="B144" s="3" t="s">
        <v>88</v>
      </c>
      <c r="C144" s="4">
        <v>2020</v>
      </c>
      <c r="D144" s="3" t="s">
        <v>610</v>
      </c>
      <c r="E144" s="4">
        <v>15182</v>
      </c>
      <c r="F144" s="4">
        <v>15182</v>
      </c>
      <c r="G144" s="4" t="b">
        <v>0</v>
      </c>
      <c r="H144" s="4">
        <v>27050680</v>
      </c>
      <c r="I144" s="4">
        <v>11595730</v>
      </c>
      <c r="J144" s="4">
        <v>9447246</v>
      </c>
      <c r="K144" s="4">
        <v>4156106</v>
      </c>
      <c r="L144" s="4">
        <v>515209</v>
      </c>
      <c r="M144" s="4">
        <v>1326798</v>
      </c>
      <c r="N144" s="4">
        <v>21567776</v>
      </c>
      <c r="O144" s="4">
        <v>21393194</v>
      </c>
      <c r="P144" s="4">
        <v>3277386</v>
      </c>
      <c r="Q144" s="4">
        <v>18115808</v>
      </c>
      <c r="R144" s="4">
        <v>2541832</v>
      </c>
      <c r="S144" s="4">
        <v>3126702</v>
      </c>
      <c r="T144" s="4">
        <v>1678733</v>
      </c>
      <c r="U144" s="4">
        <v>3401057</v>
      </c>
      <c r="V144" s="4">
        <v>2395609</v>
      </c>
      <c r="W144" s="4">
        <v>2465444</v>
      </c>
      <c r="X144" s="4">
        <v>5657486</v>
      </c>
      <c r="Y144" s="4">
        <v>2085352</v>
      </c>
      <c r="Z144" s="4">
        <v>42286988</v>
      </c>
      <c r="AA144" s="4">
        <v>43662275</v>
      </c>
      <c r="AB144" s="4">
        <v>17591994</v>
      </c>
      <c r="AC144" s="4">
        <v>26070281</v>
      </c>
      <c r="AD144" s="4">
        <v>114148392</v>
      </c>
      <c r="AE144" s="4">
        <v>9450950</v>
      </c>
      <c r="AF144" s="4">
        <v>17091329</v>
      </c>
      <c r="AG144" s="4">
        <v>26542279</v>
      </c>
      <c r="AH144" s="4">
        <v>106459</v>
      </c>
      <c r="AI144" s="4">
        <v>0</v>
      </c>
      <c r="AJ144" s="4">
        <v>23225</v>
      </c>
      <c r="AK144" s="4">
        <v>14258</v>
      </c>
      <c r="AL144" s="4">
        <v>21949371</v>
      </c>
      <c r="AM144" s="4">
        <v>5487343</v>
      </c>
      <c r="AN144" s="4">
        <v>37483</v>
      </c>
      <c r="AO144" s="4">
        <v>5449860</v>
      </c>
      <c r="AP144" s="4">
        <v>3258797000</v>
      </c>
      <c r="AQ144" s="4">
        <v>3089684077</v>
      </c>
      <c r="AR144" s="4">
        <v>9678544</v>
      </c>
      <c r="AS144" s="4">
        <v>26284219</v>
      </c>
      <c r="AT144" s="4">
        <v>560215</v>
      </c>
      <c r="AU144" s="4">
        <v>1440</v>
      </c>
      <c r="AV144" s="4">
        <v>4232</v>
      </c>
      <c r="AW144" s="4">
        <v>140503034</v>
      </c>
      <c r="AX144" s="4">
        <v>87712572</v>
      </c>
      <c r="AY144" s="4">
        <v>2085352</v>
      </c>
      <c r="AZ144" s="4">
        <v>3587779.5</v>
      </c>
      <c r="BA144" s="4">
        <v>316556346</v>
      </c>
      <c r="BB144" s="4">
        <v>46990659</v>
      </c>
      <c r="BC144" s="4">
        <v>0</v>
      </c>
      <c r="BD144" s="4">
        <v>0.79730993823445473</v>
      </c>
      <c r="BE144" s="4">
        <v>0.20914394758283342</v>
      </c>
      <c r="BF144" s="4">
        <v>6.8308104669236097E-3</v>
      </c>
      <c r="BG144" s="4">
        <v>1.7077026945327956E-3</v>
      </c>
      <c r="BH144" s="4">
        <v>1.4651446405261084</v>
      </c>
      <c r="BI144" s="4">
        <v>0.40269871226332637</v>
      </c>
      <c r="BJ144" s="4">
        <v>2.3429782454280024</v>
      </c>
      <c r="BK144" s="4">
        <v>0.15299176590914612</v>
      </c>
      <c r="BL144" s="3" t="s">
        <v>515</v>
      </c>
      <c r="BM144" s="4">
        <v>7678844.099870299</v>
      </c>
      <c r="BN144" s="4"/>
      <c r="BO144" s="4"/>
      <c r="BP144" s="4">
        <v>2.9699745028610254</v>
      </c>
      <c r="BQ144" s="4">
        <v>0.34026465028355385</v>
      </c>
      <c r="BR144" s="4">
        <v>1781.7599789224082</v>
      </c>
      <c r="BS144" s="4">
        <v>1409.1156632854697</v>
      </c>
      <c r="BT144" s="4">
        <v>637.50125148201823</v>
      </c>
      <c r="BU144" s="4">
        <v>7.0121854828085892</v>
      </c>
      <c r="BV144" s="4">
        <v>1748.2728889474377</v>
      </c>
      <c r="BW144" s="4">
        <v>20850.767092609669</v>
      </c>
    </row>
    <row r="145" spans="2:75" x14ac:dyDescent="0.3">
      <c r="B145" s="3" t="s">
        <v>88</v>
      </c>
      <c r="C145" s="4">
        <v>2021</v>
      </c>
      <c r="D145" s="3" t="s">
        <v>611</v>
      </c>
      <c r="E145" s="4">
        <v>15211</v>
      </c>
      <c r="F145" s="4">
        <v>15211</v>
      </c>
      <c r="G145" s="4" t="b">
        <v>0</v>
      </c>
      <c r="H145" s="4">
        <v>26769389</v>
      </c>
      <c r="I145" s="4">
        <v>12188987</v>
      </c>
      <c r="J145" s="4">
        <v>11040045</v>
      </c>
      <c r="K145" s="4">
        <v>1824776</v>
      </c>
      <c r="L145" s="4">
        <v>754654</v>
      </c>
      <c r="M145" s="4">
        <v>741875</v>
      </c>
      <c r="N145" s="4">
        <v>24202738</v>
      </c>
      <c r="O145" s="4">
        <v>23631476</v>
      </c>
      <c r="P145" s="4">
        <v>3288082</v>
      </c>
      <c r="Q145" s="4">
        <v>20343394</v>
      </c>
      <c r="R145" s="4">
        <v>2401813</v>
      </c>
      <c r="S145" s="4">
        <v>3934189</v>
      </c>
      <c r="T145" s="4">
        <v>1866777</v>
      </c>
      <c r="U145" s="4">
        <v>4267206</v>
      </c>
      <c r="V145" s="4">
        <v>2726939</v>
      </c>
      <c r="W145" s="4">
        <v>2794984</v>
      </c>
      <c r="X145" s="4">
        <v>3137913</v>
      </c>
      <c r="Y145" s="4">
        <v>2435996</v>
      </c>
      <c r="Z145" s="4">
        <v>48644873</v>
      </c>
      <c r="AA145" s="4">
        <v>50597761</v>
      </c>
      <c r="AB145" s="4">
        <v>20445597</v>
      </c>
      <c r="AC145" s="4">
        <v>30152164</v>
      </c>
      <c r="AD145" s="4">
        <v>117286305</v>
      </c>
      <c r="AE145" s="4">
        <v>11124968</v>
      </c>
      <c r="AF145" s="4">
        <v>19366742</v>
      </c>
      <c r="AG145" s="4">
        <v>30491710</v>
      </c>
      <c r="AH145" s="4">
        <v>64350</v>
      </c>
      <c r="AI145" s="4">
        <v>0</v>
      </c>
      <c r="AJ145" s="4">
        <v>23225</v>
      </c>
      <c r="AK145" s="4">
        <v>19121</v>
      </c>
      <c r="AL145" s="4">
        <v>24574685</v>
      </c>
      <c r="AM145" s="4">
        <v>6143671</v>
      </c>
      <c r="AN145" s="4">
        <v>42346</v>
      </c>
      <c r="AO145" s="4">
        <v>6101325</v>
      </c>
      <c r="AP145" s="4">
        <v>3454354999</v>
      </c>
      <c r="AQ145" s="4">
        <v>3292529276</v>
      </c>
      <c r="AR145" s="4">
        <v>10156471</v>
      </c>
      <c r="AS145" s="4">
        <v>27673889</v>
      </c>
      <c r="AT145" s="4">
        <v>593809</v>
      </c>
      <c r="AU145" s="4">
        <v>1517</v>
      </c>
      <c r="AV145" s="4">
        <v>4332</v>
      </c>
      <c r="AW145" s="4">
        <v>142939029</v>
      </c>
      <c r="AX145" s="4">
        <v>86858945</v>
      </c>
      <c r="AY145" s="4">
        <v>2435996</v>
      </c>
      <c r="AZ145" s="4">
        <v>3203851.6666666665</v>
      </c>
      <c r="BA145" s="4">
        <v>316940181</v>
      </c>
      <c r="BB145" s="4">
        <v>6233216</v>
      </c>
      <c r="BC145" s="4">
        <v>0</v>
      </c>
      <c r="BD145" s="4">
        <v>0.90411992593480561</v>
      </c>
      <c r="BE145" s="4">
        <v>0.11722019505189304</v>
      </c>
      <c r="BF145" s="4">
        <v>6.8926216914935714E-3</v>
      </c>
      <c r="BG145" s="4">
        <v>1.7231553527542673E-3</v>
      </c>
      <c r="BH145" s="4">
        <v>1.4988506834208688</v>
      </c>
      <c r="BI145" s="4">
        <v>0.42030147832129744</v>
      </c>
      <c r="BJ145" s="4">
        <v>2.3040804542163094</v>
      </c>
      <c r="BK145" s="4">
        <v>2.0275277133071461E-2</v>
      </c>
      <c r="BL145" s="3" t="s">
        <v>474</v>
      </c>
      <c r="BM145" s="4">
        <v>7576005.4680604711</v>
      </c>
      <c r="BN145" s="4">
        <v>0.42289458213483611</v>
      </c>
      <c r="BO145" s="4">
        <v>4372153.8013938051</v>
      </c>
      <c r="BP145" s="4">
        <v>2.9401931772907512</v>
      </c>
      <c r="BQ145" s="4">
        <v>0.35018467220683286</v>
      </c>
      <c r="BR145" s="4">
        <v>1759.8704227203998</v>
      </c>
      <c r="BS145" s="4">
        <v>1553.578068503057</v>
      </c>
      <c r="BT145" s="4">
        <v>667.70567352573801</v>
      </c>
      <c r="BU145" s="4">
        <v>4.2304910919729144</v>
      </c>
      <c r="BV145" s="4">
        <v>2004.5828676615606</v>
      </c>
      <c r="BW145" s="4">
        <v>20836.248833081321</v>
      </c>
    </row>
    <row r="146" spans="2:75" x14ac:dyDescent="0.3">
      <c r="B146" s="3" t="s">
        <v>88</v>
      </c>
      <c r="C146" s="4">
        <v>2022</v>
      </c>
      <c r="D146" s="3" t="s">
        <v>612</v>
      </c>
      <c r="E146" s="4">
        <v>15378</v>
      </c>
      <c r="F146" s="4">
        <v>15378</v>
      </c>
      <c r="G146" s="4" t="b">
        <v>0</v>
      </c>
      <c r="H146" s="4">
        <v>29514756</v>
      </c>
      <c r="I146" s="4">
        <v>12813373</v>
      </c>
      <c r="J146" s="4">
        <v>11262306</v>
      </c>
      <c r="K146" s="4">
        <v>3650754</v>
      </c>
      <c r="L146" s="4">
        <v>925021</v>
      </c>
      <c r="M146" s="4">
        <v>685907</v>
      </c>
      <c r="N146" s="4">
        <v>25178095</v>
      </c>
      <c r="O146" s="4">
        <v>24868650</v>
      </c>
      <c r="P146" s="4">
        <v>3278188</v>
      </c>
      <c r="Q146" s="4">
        <v>21590462</v>
      </c>
      <c r="R146" s="4">
        <v>3269929</v>
      </c>
      <c r="S146" s="4">
        <v>4002202</v>
      </c>
      <c r="T146" s="4">
        <v>2249233</v>
      </c>
      <c r="U146" s="4">
        <v>4572702</v>
      </c>
      <c r="V146" s="4">
        <v>2282613</v>
      </c>
      <c r="W146" s="4">
        <v>2426131</v>
      </c>
      <c r="X146" s="4">
        <v>4646106</v>
      </c>
      <c r="Y146" s="4">
        <v>6173949</v>
      </c>
      <c r="Z146" s="4">
        <v>48533559</v>
      </c>
      <c r="AA146" s="4">
        <v>50031704</v>
      </c>
      <c r="AB146" s="4">
        <v>18220784</v>
      </c>
      <c r="AC146" s="4">
        <v>31810920</v>
      </c>
      <c r="AD146" s="4">
        <v>121932411</v>
      </c>
      <c r="AE146" s="4">
        <v>11223491</v>
      </c>
      <c r="AF146" s="4">
        <v>20974585</v>
      </c>
      <c r="AG146" s="4">
        <v>32198076</v>
      </c>
      <c r="AH146" s="4">
        <v>20371</v>
      </c>
      <c r="AI146" s="4">
        <v>0</v>
      </c>
      <c r="AJ146" s="4">
        <v>23225</v>
      </c>
      <c r="AK146" s="4">
        <v>21355</v>
      </c>
      <c r="AL146" s="4">
        <v>25536432</v>
      </c>
      <c r="AM146" s="4">
        <v>6384108</v>
      </c>
      <c r="AN146" s="4">
        <v>44580</v>
      </c>
      <c r="AO146" s="4">
        <v>6339528</v>
      </c>
      <c r="AP146" s="4">
        <v>4639376274</v>
      </c>
      <c r="AQ146" s="4">
        <v>4459402251</v>
      </c>
      <c r="AR146" s="4">
        <v>10781202</v>
      </c>
      <c r="AS146" s="4">
        <v>29037725</v>
      </c>
      <c r="AT146" s="4">
        <v>801731</v>
      </c>
      <c r="AU146" s="4">
        <v>1620</v>
      </c>
      <c r="AV146" s="4">
        <v>4581</v>
      </c>
      <c r="AW146" s="4">
        <v>148981582</v>
      </c>
      <c r="AX146" s="4">
        <v>89754705</v>
      </c>
      <c r="AY146" s="4">
        <v>6173949</v>
      </c>
      <c r="AZ146" s="4">
        <v>3565099</v>
      </c>
      <c r="BA146" s="4">
        <v>362146960</v>
      </c>
      <c r="BB146" s="4">
        <v>7341246</v>
      </c>
      <c r="BC146" s="4">
        <v>0</v>
      </c>
      <c r="BD146" s="4">
        <v>0.85306803823822908</v>
      </c>
      <c r="BE146" s="4">
        <v>0.15741637843795828</v>
      </c>
      <c r="BF146" s="4">
        <v>6.9829645739075841E-3</v>
      </c>
      <c r="BG146" s="4">
        <v>1.745741143476896E-3</v>
      </c>
      <c r="BH146" s="4">
        <v>1.4913101905832307</v>
      </c>
      <c r="BI146" s="4">
        <v>0.43330213315433591</v>
      </c>
      <c r="BJ146" s="4">
        <v>2.5595117906022691</v>
      </c>
      <c r="BK146" s="4">
        <v>2.0983824080349628E-2</v>
      </c>
      <c r="BL146" s="3" t="s">
        <v>474</v>
      </c>
      <c r="BM146" s="4">
        <v>8390560.8378108721</v>
      </c>
      <c r="BN146" s="4">
        <v>0.42489400516999853</v>
      </c>
      <c r="BO146" s="4">
        <v>4825461.8378108721</v>
      </c>
      <c r="BP146" s="4">
        <v>2.3238472939606192</v>
      </c>
      <c r="BQ146" s="4">
        <v>0.35363457760314343</v>
      </c>
      <c r="BR146" s="4">
        <v>1919.2844323058916</v>
      </c>
      <c r="BS146" s="4">
        <v>1617.1576277799454</v>
      </c>
      <c r="BT146" s="4">
        <v>701.07959422551698</v>
      </c>
      <c r="BU146" s="4">
        <v>1.3246846143841853</v>
      </c>
      <c r="BV146" s="4">
        <v>2093.7752633632463</v>
      </c>
      <c r="BW146" s="4">
        <v>23549.678761867603</v>
      </c>
    </row>
    <row r="147" spans="2:75" x14ac:dyDescent="0.3">
      <c r="B147" s="3" t="s">
        <v>88</v>
      </c>
      <c r="C147" s="4">
        <v>2023</v>
      </c>
      <c r="D147" s="3" t="s">
        <v>613</v>
      </c>
      <c r="E147" s="4">
        <v>15902</v>
      </c>
      <c r="F147" s="4">
        <v>15902</v>
      </c>
      <c r="G147" s="4" t="b">
        <v>0</v>
      </c>
      <c r="H147" s="4">
        <v>38504247</v>
      </c>
      <c r="I147" s="4">
        <v>14125882</v>
      </c>
      <c r="J147" s="4">
        <v>13686804</v>
      </c>
      <c r="K147" s="4">
        <v>7993292</v>
      </c>
      <c r="L147" s="4">
        <v>1916700</v>
      </c>
      <c r="M147" s="4">
        <v>427543</v>
      </c>
      <c r="N147" s="4">
        <v>30083412</v>
      </c>
      <c r="O147" s="4">
        <v>27319125</v>
      </c>
      <c r="P147" s="4">
        <v>3542400</v>
      </c>
      <c r="Q147" s="4">
        <v>23776725</v>
      </c>
      <c r="R147" s="4">
        <v>3542047</v>
      </c>
      <c r="S147" s="4">
        <v>4522623</v>
      </c>
      <c r="T147" s="4">
        <v>2323010</v>
      </c>
      <c r="U147" s="4">
        <v>5014475</v>
      </c>
      <c r="V147" s="4">
        <v>2940335</v>
      </c>
      <c r="W147" s="4">
        <v>2657559</v>
      </c>
      <c r="X147" s="4">
        <v>11185122</v>
      </c>
      <c r="Y147" s="4">
        <v>12604210</v>
      </c>
      <c r="Z147" s="4">
        <v>51755006</v>
      </c>
      <c r="AA147" s="4">
        <v>54773954</v>
      </c>
      <c r="AB147" s="4">
        <v>20886098</v>
      </c>
      <c r="AC147" s="4">
        <v>33887856</v>
      </c>
      <c r="AD147" s="4">
        <v>133367089</v>
      </c>
      <c r="AE147" s="4">
        <v>10715567</v>
      </c>
      <c r="AF147" s="4">
        <v>25537570</v>
      </c>
      <c r="AG147" s="4">
        <v>36253137</v>
      </c>
      <c r="AH147" s="4">
        <v>1699547</v>
      </c>
      <c r="AI147" s="4">
        <v>1804024</v>
      </c>
      <c r="AJ147" s="4">
        <v>104477</v>
      </c>
      <c r="AK147" s="4">
        <v>77386</v>
      </c>
      <c r="AL147" s="4">
        <v>30223130</v>
      </c>
      <c r="AM147" s="4">
        <v>7555783</v>
      </c>
      <c r="AN147" s="4">
        <v>181863</v>
      </c>
      <c r="AO147" s="4">
        <v>7373920</v>
      </c>
      <c r="AP147" s="4">
        <v>5119682174</v>
      </c>
      <c r="AQ147" s="4">
        <v>4924990401</v>
      </c>
      <c r="AR147" s="4">
        <v>11854338</v>
      </c>
      <c r="AS147" s="4">
        <v>31245620</v>
      </c>
      <c r="AT147" s="4">
        <v>876920</v>
      </c>
      <c r="AU147" s="4">
        <v>1775</v>
      </c>
      <c r="AV147" s="4">
        <v>4903</v>
      </c>
      <c r="AW147" s="4">
        <v>161326092</v>
      </c>
      <c r="AX147" s="4">
        <v>99067651</v>
      </c>
      <c r="AY147" s="4">
        <v>12604210</v>
      </c>
      <c r="AZ147" s="4">
        <v>7071385</v>
      </c>
      <c r="BA147" s="4">
        <v>374593564</v>
      </c>
      <c r="BB147" s="4">
        <v>7718185</v>
      </c>
      <c r="BC147" s="4">
        <v>0</v>
      </c>
      <c r="BD147" s="4">
        <v>0.78130113802770895</v>
      </c>
      <c r="BE147" s="4">
        <v>0.29049060484159062</v>
      </c>
      <c r="BF147" s="4">
        <v>2.4069378382094879E-2</v>
      </c>
      <c r="BG147" s="4">
        <v>6.0173449937183871E-3</v>
      </c>
      <c r="BH147" s="4">
        <v>1.5247321487715402</v>
      </c>
      <c r="BI147" s="4">
        <v>0.41843503863547243</v>
      </c>
      <c r="BJ147" s="4">
        <v>2.4333571713755173</v>
      </c>
      <c r="BK147" s="4">
        <v>2.1317640147840339E-2</v>
      </c>
      <c r="BL147" s="3" t="s">
        <v>474</v>
      </c>
      <c r="BM147" s="4">
        <v>8619924.4438806325</v>
      </c>
      <c r="BN147" s="4">
        <v>0.82035347827439997</v>
      </c>
      <c r="BO147" s="4">
        <v>1548539.4438806325</v>
      </c>
      <c r="BP147" s="4">
        <v>2.3154441227233886</v>
      </c>
      <c r="BQ147" s="4">
        <v>0.36202325107077299</v>
      </c>
      <c r="BR147" s="4">
        <v>2421.3461828700792</v>
      </c>
      <c r="BS147" s="4">
        <v>1717.9678656772733</v>
      </c>
      <c r="BT147" s="4">
        <v>745.46208024147904</v>
      </c>
      <c r="BU147" s="4">
        <v>106.87630486731229</v>
      </c>
      <c r="BV147" s="4">
        <v>2279.7847440573514</v>
      </c>
      <c r="BW147" s="4">
        <v>23556.380581058987</v>
      </c>
    </row>
    <row r="148" spans="2:75" x14ac:dyDescent="0.3">
      <c r="B148" s="3" t="s">
        <v>88</v>
      </c>
      <c r="C148" s="4">
        <v>2024</v>
      </c>
      <c r="D148" s="3" t="s">
        <v>614</v>
      </c>
      <c r="E148" s="4">
        <v>15902</v>
      </c>
      <c r="F148" s="4">
        <v>15902</v>
      </c>
      <c r="G148" s="4" t="b">
        <v>0</v>
      </c>
      <c r="H148" s="4">
        <v>42685945</v>
      </c>
      <c r="I148" s="4">
        <v>15274067</v>
      </c>
      <c r="J148" s="4">
        <v>14086511</v>
      </c>
      <c r="K148" s="4">
        <v>7335560</v>
      </c>
      <c r="L148" s="4">
        <v>2574887</v>
      </c>
      <c r="M148" s="4">
        <v>3280475</v>
      </c>
      <c r="N148" s="4">
        <v>32069910</v>
      </c>
      <c r="O148" s="4">
        <v>30321349</v>
      </c>
      <c r="P148" s="4">
        <v>4060801</v>
      </c>
      <c r="Q148" s="4">
        <v>26260548</v>
      </c>
      <c r="R148" s="4">
        <v>3981454</v>
      </c>
      <c r="S148" s="4">
        <v>4667944</v>
      </c>
      <c r="T148" s="4">
        <v>2330072</v>
      </c>
      <c r="U148" s="4">
        <v>5549463</v>
      </c>
      <c r="V148" s="4">
        <v>2889007</v>
      </c>
      <c r="W148" s="4">
        <v>2964289</v>
      </c>
      <c r="X148" s="4">
        <v>12364596</v>
      </c>
      <c r="Y148" s="4">
        <v>11102068</v>
      </c>
      <c r="Z148" s="4">
        <v>55678866</v>
      </c>
      <c r="AA148" s="4">
        <v>60465202</v>
      </c>
      <c r="AB148" s="4">
        <v>21005656</v>
      </c>
      <c r="AC148" s="4">
        <v>39459546</v>
      </c>
      <c r="AD148" s="4">
        <v>145992793</v>
      </c>
      <c r="AE148" s="4">
        <v>13657465</v>
      </c>
      <c r="AF148" s="4">
        <v>29447824</v>
      </c>
      <c r="AG148" s="4">
        <v>43105289</v>
      </c>
      <c r="AH148" s="4">
        <v>3038899</v>
      </c>
      <c r="AI148" s="4">
        <v>1822887</v>
      </c>
      <c r="AJ148" s="4">
        <v>483535</v>
      </c>
      <c r="AK148" s="4">
        <v>197901</v>
      </c>
      <c r="AL148" s="4">
        <v>32442610</v>
      </c>
      <c r="AM148" s="4">
        <v>8110653</v>
      </c>
      <c r="AN148" s="4">
        <v>681436</v>
      </c>
      <c r="AO148" s="4">
        <v>7429217</v>
      </c>
      <c r="AP148" s="4">
        <v>5028557224</v>
      </c>
      <c r="AQ148" s="4">
        <v>4827786801</v>
      </c>
      <c r="AR148" s="4">
        <v>12971051</v>
      </c>
      <c r="AS148" s="4">
        <v>34159726</v>
      </c>
      <c r="AT148" s="4">
        <v>844877</v>
      </c>
      <c r="AU148" s="4">
        <v>1922</v>
      </c>
      <c r="AV148" s="4">
        <v>5296</v>
      </c>
      <c r="AW148" s="4">
        <v>171346950</v>
      </c>
      <c r="AX148" s="4">
        <v>105917654</v>
      </c>
      <c r="AY148" s="4">
        <v>11102068</v>
      </c>
      <c r="AZ148" s="4">
        <v>9960075.666666666</v>
      </c>
      <c r="BA148" s="4">
        <v>373158230</v>
      </c>
      <c r="BB148" s="4">
        <v>7647410</v>
      </c>
      <c r="BC148" s="4">
        <v>0</v>
      </c>
      <c r="BD148" s="4">
        <v>0.7512990517136261</v>
      </c>
      <c r="BE148" s="4">
        <v>0.28966433799228292</v>
      </c>
      <c r="BF148" s="4">
        <v>8.4017402791119286E-2</v>
      </c>
      <c r="BG148" s="4">
        <v>2.1004351992641775E-2</v>
      </c>
      <c r="BH148" s="4">
        <v>1.6414466674495902</v>
      </c>
      <c r="BI148" s="4">
        <v>0.40757389709460035</v>
      </c>
      <c r="BJ148" s="4">
        <v>2.2571281504732923</v>
      </c>
      <c r="BK148" s="4">
        <v>2.1105336066339322E-2</v>
      </c>
      <c r="BL148" s="3" t="s">
        <v>474</v>
      </c>
      <c r="BM148" s="4">
        <v>9165748.2505700961</v>
      </c>
      <c r="BN148" s="4">
        <v>1.0866625827353662</v>
      </c>
      <c r="BO148" s="4">
        <v>0</v>
      </c>
      <c r="BP148" s="4">
        <v>2.5794776557563144</v>
      </c>
      <c r="BQ148" s="4">
        <v>0.36291540785498488</v>
      </c>
      <c r="BR148" s="4">
        <v>2684.3129794994338</v>
      </c>
      <c r="BS148" s="4">
        <v>1906.7632373286378</v>
      </c>
      <c r="BT148" s="4">
        <v>815.68676895987926</v>
      </c>
      <c r="BU148" s="4">
        <v>191.10168532260093</v>
      </c>
      <c r="BV148" s="4">
        <v>2710.6834989309523</v>
      </c>
      <c r="BW148" s="4">
        <v>23466.119356055842</v>
      </c>
    </row>
    <row r="149" spans="2:75" x14ac:dyDescent="0.3">
      <c r="B149" s="3" t="s">
        <v>93</v>
      </c>
      <c r="C149" s="4">
        <v>2019</v>
      </c>
      <c r="D149" s="3" t="s">
        <v>615</v>
      </c>
      <c r="E149" s="4">
        <v>149894</v>
      </c>
      <c r="F149" s="4">
        <v>149894</v>
      </c>
      <c r="G149" s="4" t="b">
        <v>0</v>
      </c>
      <c r="H149" s="4">
        <v>479367961</v>
      </c>
      <c r="I149" s="4">
        <v>176266086</v>
      </c>
      <c r="J149" s="4">
        <v>79653689</v>
      </c>
      <c r="K149" s="4">
        <v>17454353</v>
      </c>
      <c r="L149" s="4">
        <v>17959720</v>
      </c>
      <c r="M149" s="4">
        <v>127607049</v>
      </c>
      <c r="N149" s="4">
        <v>334306559</v>
      </c>
      <c r="O149" s="4">
        <v>264403381</v>
      </c>
      <c r="P149" s="4">
        <v>39537352</v>
      </c>
      <c r="Q149" s="4">
        <v>224866029</v>
      </c>
      <c r="R149" s="4">
        <v>19765564</v>
      </c>
      <c r="S149" s="4">
        <v>66602459</v>
      </c>
      <c r="T149" s="4">
        <v>19303894</v>
      </c>
      <c r="U149" s="4">
        <v>49915703</v>
      </c>
      <c r="V149" s="4">
        <v>23304835</v>
      </c>
      <c r="W149" s="4">
        <v>26144998</v>
      </c>
      <c r="X149" s="4">
        <v>214964580</v>
      </c>
      <c r="Y149" s="4">
        <v>149461877</v>
      </c>
      <c r="Z149" s="4">
        <v>786062000</v>
      </c>
      <c r="AA149" s="4">
        <v>829600116</v>
      </c>
      <c r="AB149" s="4">
        <v>197153116</v>
      </c>
      <c r="AC149" s="4">
        <v>632447000</v>
      </c>
      <c r="AD149" s="4">
        <v>2742698000</v>
      </c>
      <c r="AE149" s="4">
        <v>396030759</v>
      </c>
      <c r="AF149" s="4">
        <v>254572000</v>
      </c>
      <c r="AG149" s="4">
        <v>650602759</v>
      </c>
      <c r="AH149" s="4">
        <v>15910781</v>
      </c>
      <c r="AI149" s="4">
        <v>0</v>
      </c>
      <c r="AJ149" s="4">
        <v>1006602</v>
      </c>
      <c r="AK149" s="4">
        <v>847267</v>
      </c>
      <c r="AL149" s="4">
        <v>282873530</v>
      </c>
      <c r="AM149" s="4">
        <v>70718383</v>
      </c>
      <c r="AN149" s="4">
        <v>1853869</v>
      </c>
      <c r="AO149" s="4">
        <v>68864514</v>
      </c>
      <c r="AP149" s="4">
        <v>57194379128</v>
      </c>
      <c r="AQ149" s="4">
        <v>50419035354</v>
      </c>
      <c r="AR149" s="4">
        <v>151087559.848023</v>
      </c>
      <c r="AS149" s="4">
        <v>310430164.989748</v>
      </c>
      <c r="AT149" s="4">
        <v>1300441</v>
      </c>
      <c r="AU149" s="4">
        <v>2579.8148557999998</v>
      </c>
      <c r="AV149" s="4">
        <v>5693.2662688999999</v>
      </c>
      <c r="AW149" s="4">
        <v>2762021762</v>
      </c>
      <c r="AX149" s="4">
        <v>2108006000</v>
      </c>
      <c r="AY149" s="4">
        <v>149461877</v>
      </c>
      <c r="AZ149" s="4">
        <v>149461877</v>
      </c>
      <c r="BA149" s="4">
        <v>4664863788</v>
      </c>
      <c r="BB149" s="4">
        <v>61350181</v>
      </c>
      <c r="BC149" s="4">
        <v>0.86024784247183284</v>
      </c>
      <c r="BD149" s="4">
        <v>0.6973902851217042</v>
      </c>
      <c r="BE149" s="4">
        <v>0.44843334867763512</v>
      </c>
      <c r="BF149" s="4">
        <v>2.6214810369745021E-2</v>
      </c>
      <c r="BG149" s="4">
        <v>6.5537026387728816E-3</v>
      </c>
      <c r="BH149" s="4">
        <v>2.8932905601316952</v>
      </c>
      <c r="BI149" s="4">
        <v>0.38135361843120885</v>
      </c>
      <c r="BJ149" s="4">
        <v>2.1095385372655167</v>
      </c>
      <c r="BK149" s="4">
        <v>1.6957742692521423E-2</v>
      </c>
      <c r="BL149" s="3" t="s">
        <v>474</v>
      </c>
      <c r="BM149" s="4">
        <v>83405567.705431849</v>
      </c>
      <c r="BN149" s="4"/>
      <c r="BO149" s="4"/>
      <c r="BP149" s="4">
        <v>2.6416504934845384</v>
      </c>
      <c r="BQ149" s="4">
        <v>0.45313441071472099</v>
      </c>
      <c r="BR149" s="4">
        <v>3198.0463594273288</v>
      </c>
      <c r="BS149" s="4">
        <v>1763.9357212430118</v>
      </c>
      <c r="BT149" s="4">
        <v>1007.9626926229402</v>
      </c>
      <c r="BU149" s="4">
        <v>106.14688379788383</v>
      </c>
      <c r="BV149" s="4">
        <v>4340.4189560622845</v>
      </c>
      <c r="BW149" s="4">
        <v>31121.084152801312</v>
      </c>
    </row>
    <row r="150" spans="2:75" x14ac:dyDescent="0.3">
      <c r="B150" s="3" t="s">
        <v>93</v>
      </c>
      <c r="C150" s="4">
        <v>2020</v>
      </c>
      <c r="D150" s="3" t="s">
        <v>616</v>
      </c>
      <c r="E150" s="4">
        <v>152734</v>
      </c>
      <c r="F150" s="4">
        <v>152734</v>
      </c>
      <c r="G150" s="4" t="b">
        <v>0</v>
      </c>
      <c r="H150" s="4">
        <v>416833927</v>
      </c>
      <c r="I150" s="4">
        <v>182728882</v>
      </c>
      <c r="J150" s="4">
        <v>84998733</v>
      </c>
      <c r="K150" s="4">
        <v>18787688</v>
      </c>
      <c r="L150" s="4">
        <v>19111289</v>
      </c>
      <c r="M150" s="4">
        <v>74319335</v>
      </c>
      <c r="N150" s="4">
        <v>323726904</v>
      </c>
      <c r="O150" s="4">
        <v>270804927</v>
      </c>
      <c r="P150" s="4">
        <v>41535528</v>
      </c>
      <c r="Q150" s="4">
        <v>229269399</v>
      </c>
      <c r="R150" s="4">
        <v>18562161</v>
      </c>
      <c r="S150" s="4">
        <v>71349595</v>
      </c>
      <c r="T150" s="4">
        <v>20775198</v>
      </c>
      <c r="U150" s="4">
        <v>47855356</v>
      </c>
      <c r="V150" s="4">
        <v>24950178</v>
      </c>
      <c r="W150" s="4">
        <v>26927328</v>
      </c>
      <c r="X150" s="4">
        <v>146029000</v>
      </c>
      <c r="Y150" s="4">
        <v>115732986</v>
      </c>
      <c r="Z150" s="4">
        <v>915579000</v>
      </c>
      <c r="AA150" s="4">
        <v>966343581</v>
      </c>
      <c r="AB150" s="4">
        <v>259253373</v>
      </c>
      <c r="AC150" s="4">
        <v>707090208</v>
      </c>
      <c r="AD150" s="4">
        <v>2888727208</v>
      </c>
      <c r="AE150" s="4">
        <v>441424601</v>
      </c>
      <c r="AF150" s="4">
        <v>281045000</v>
      </c>
      <c r="AG150" s="4">
        <v>722469601</v>
      </c>
      <c r="AH150" s="4">
        <v>14654751</v>
      </c>
      <c r="AI150" s="4">
        <v>0</v>
      </c>
      <c r="AJ150" s="4">
        <v>991184</v>
      </c>
      <c r="AK150" s="4">
        <v>810000</v>
      </c>
      <c r="AL150" s="4">
        <v>289555697</v>
      </c>
      <c r="AM150" s="4">
        <v>72388924</v>
      </c>
      <c r="AN150" s="4">
        <v>1727014</v>
      </c>
      <c r="AO150" s="4">
        <v>70661910</v>
      </c>
      <c r="AP150" s="4">
        <v>52937826301</v>
      </c>
      <c r="AQ150" s="4">
        <v>46232474034</v>
      </c>
      <c r="AR150" s="4">
        <v>156880764</v>
      </c>
      <c r="AS150" s="4">
        <v>304113722</v>
      </c>
      <c r="AT150" s="4">
        <v>1162939</v>
      </c>
      <c r="AU150" s="4">
        <v>2649</v>
      </c>
      <c r="AV150" s="4">
        <v>5851</v>
      </c>
      <c r="AW150" s="4">
        <v>2868807146</v>
      </c>
      <c r="AX150" s="4">
        <v>2179495000</v>
      </c>
      <c r="AY150" s="4">
        <v>115732986</v>
      </c>
      <c r="AZ150" s="4">
        <v>132597431.5</v>
      </c>
      <c r="BA150" s="4">
        <v>4396662167</v>
      </c>
      <c r="BB150" s="4">
        <v>64031375</v>
      </c>
      <c r="BC150" s="4">
        <v>0.85850030503912655</v>
      </c>
      <c r="BD150" s="4">
        <v>0.7766328099296006</v>
      </c>
      <c r="BE150" s="4">
        <v>0.35032896926357915</v>
      </c>
      <c r="BF150" s="4">
        <v>2.385743432241098E-2</v>
      </c>
      <c r="BG150" s="4">
        <v>5.9643585600044329E-3</v>
      </c>
      <c r="BH150" s="4">
        <v>3.1511819900570335</v>
      </c>
      <c r="BI150" s="4">
        <v>0.31131134037541591</v>
      </c>
      <c r="BJ150" s="4">
        <v>1.6900191694675568</v>
      </c>
      <c r="BK150" s="4">
        <v>1.7111189756401923E-2</v>
      </c>
      <c r="BL150" s="3" t="s">
        <v>474</v>
      </c>
      <c r="BM150" s="4">
        <v>70195838.533956453</v>
      </c>
      <c r="BN150" s="4"/>
      <c r="BO150" s="4"/>
      <c r="BP150" s="4">
        <v>2.963490852608667</v>
      </c>
      <c r="BQ150" s="4">
        <v>0.45274312083404544</v>
      </c>
      <c r="BR150" s="4">
        <v>2729.1495475794518</v>
      </c>
      <c r="BS150" s="4">
        <v>1773.0493996097791</v>
      </c>
      <c r="BT150" s="4">
        <v>1027.1502350491705</v>
      </c>
      <c r="BU150" s="4">
        <v>95.949500438671151</v>
      </c>
      <c r="BV150" s="4">
        <v>4730.2473646994122</v>
      </c>
      <c r="BW150" s="4">
        <v>28786.400978171201</v>
      </c>
    </row>
    <row r="151" spans="2:75" x14ac:dyDescent="0.3">
      <c r="B151" s="3" t="s">
        <v>93</v>
      </c>
      <c r="C151" s="4">
        <v>2021</v>
      </c>
      <c r="D151" s="3" t="s">
        <v>617</v>
      </c>
      <c r="E151" s="4">
        <v>154381</v>
      </c>
      <c r="F151" s="4">
        <v>154381</v>
      </c>
      <c r="G151" s="4" t="b">
        <v>0</v>
      </c>
      <c r="H151" s="4">
        <v>466137252</v>
      </c>
      <c r="I151" s="4">
        <v>192059312</v>
      </c>
      <c r="J151" s="4">
        <v>129793381</v>
      </c>
      <c r="K151" s="4">
        <v>12344638</v>
      </c>
      <c r="L151" s="4">
        <v>15497380</v>
      </c>
      <c r="M151" s="4">
        <v>83865852</v>
      </c>
      <c r="N151" s="4">
        <v>369926762</v>
      </c>
      <c r="O151" s="4">
        <v>287123182</v>
      </c>
      <c r="P151" s="4">
        <v>41728618</v>
      </c>
      <c r="Q151" s="4">
        <v>245394564</v>
      </c>
      <c r="R151" s="4">
        <v>26262510</v>
      </c>
      <c r="S151" s="4">
        <v>75493606</v>
      </c>
      <c r="T151" s="4">
        <v>19032426</v>
      </c>
      <c r="U151" s="4">
        <v>48488854</v>
      </c>
      <c r="V151" s="4">
        <v>27294354</v>
      </c>
      <c r="W151" s="4">
        <v>28369677</v>
      </c>
      <c r="X151" s="4">
        <v>179014070</v>
      </c>
      <c r="Y151" s="4">
        <v>165606000</v>
      </c>
      <c r="Z151" s="4">
        <v>970999000</v>
      </c>
      <c r="AA151" s="4">
        <v>1029418879</v>
      </c>
      <c r="AB151" s="4">
        <v>263727463</v>
      </c>
      <c r="AC151" s="4">
        <v>765691416</v>
      </c>
      <c r="AD151" s="4">
        <v>3067741203</v>
      </c>
      <c r="AE151" s="4">
        <v>498115213</v>
      </c>
      <c r="AF151" s="4">
        <v>285869203</v>
      </c>
      <c r="AG151" s="4">
        <v>783984416</v>
      </c>
      <c r="AH151" s="4">
        <v>13396000</v>
      </c>
      <c r="AI151" s="4">
        <v>0</v>
      </c>
      <c r="AJ151" s="4">
        <v>910495</v>
      </c>
      <c r="AK151" s="4">
        <v>786614</v>
      </c>
      <c r="AL151" s="4">
        <v>342490814</v>
      </c>
      <c r="AM151" s="4">
        <v>85622704</v>
      </c>
      <c r="AN151" s="4">
        <v>1718368</v>
      </c>
      <c r="AO151" s="4">
        <v>83904336</v>
      </c>
      <c r="AP151" s="4">
        <v>55807204742</v>
      </c>
      <c r="AQ151" s="4">
        <v>49058240871</v>
      </c>
      <c r="AR151" s="4">
        <v>165262694</v>
      </c>
      <c r="AS151" s="4">
        <v>336924382</v>
      </c>
      <c r="AT151" s="4">
        <v>1240202</v>
      </c>
      <c r="AU151" s="4">
        <v>2789</v>
      </c>
      <c r="AV151" s="4">
        <v>6114</v>
      </c>
      <c r="AW151" s="4">
        <v>3019435280</v>
      </c>
      <c r="AX151" s="4">
        <v>2297082787</v>
      </c>
      <c r="AY151" s="4">
        <v>165606000</v>
      </c>
      <c r="AZ151" s="4">
        <v>143600287.66666666</v>
      </c>
      <c r="BA151" s="4">
        <v>4744735288</v>
      </c>
      <c r="BB151" s="4">
        <v>69377223</v>
      </c>
      <c r="BC151" s="4">
        <v>1</v>
      </c>
      <c r="BD151" s="4">
        <v>0.79360051232292417</v>
      </c>
      <c r="BE151" s="4">
        <v>0.38403725347400469</v>
      </c>
      <c r="BF151" s="4">
        <v>2.0069069530903861E-2</v>
      </c>
      <c r="BG151" s="4">
        <v>5.0172674120246624E-3</v>
      </c>
      <c r="BH151" s="4">
        <v>3.1947912913017911</v>
      </c>
      <c r="BI151" s="4">
        <v>0.3155772621848279</v>
      </c>
      <c r="BJ151" s="4">
        <v>1.7537392869108595</v>
      </c>
      <c r="BK151" s="4">
        <v>1.7282573365761607E-2</v>
      </c>
      <c r="BL151" s="3" t="s">
        <v>474</v>
      </c>
      <c r="BM151" s="4">
        <v>73181116.775095657</v>
      </c>
      <c r="BN151" s="4">
        <v>1.9622587628443438</v>
      </c>
      <c r="BO151" s="4">
        <v>0</v>
      </c>
      <c r="BP151" s="4">
        <v>2.9613146683124372</v>
      </c>
      <c r="BQ151" s="4">
        <v>0.45616617598953224</v>
      </c>
      <c r="BR151" s="4">
        <v>3019.3952105505209</v>
      </c>
      <c r="BS151" s="4">
        <v>1859.8349667381349</v>
      </c>
      <c r="BT151" s="4">
        <v>1070.4859665373331</v>
      </c>
      <c r="BU151" s="4">
        <v>86.772335973986429</v>
      </c>
      <c r="BV151" s="4">
        <v>5078.2441880801398</v>
      </c>
      <c r="BW151" s="4">
        <v>30733.932854431569</v>
      </c>
    </row>
    <row r="152" spans="2:75" x14ac:dyDescent="0.3">
      <c r="B152" s="3" t="s">
        <v>93</v>
      </c>
      <c r="C152" s="4">
        <v>2022</v>
      </c>
      <c r="D152" s="3" t="s">
        <v>618</v>
      </c>
      <c r="E152" s="4">
        <v>159285</v>
      </c>
      <c r="F152" s="4">
        <v>159285</v>
      </c>
      <c r="G152" s="4" t="b">
        <v>0</v>
      </c>
      <c r="H152" s="4">
        <v>541929000</v>
      </c>
      <c r="I152" s="4">
        <v>178420000</v>
      </c>
      <c r="J152" s="4">
        <v>180474387</v>
      </c>
      <c r="K152" s="4">
        <v>17342000</v>
      </c>
      <c r="L152" s="4">
        <v>23412000</v>
      </c>
      <c r="M152" s="4">
        <v>76730613</v>
      </c>
      <c r="N152" s="4">
        <v>447856387</v>
      </c>
      <c r="O152" s="4">
        <v>308334000</v>
      </c>
      <c r="P152" s="4">
        <v>44104000</v>
      </c>
      <c r="Q152" s="4">
        <v>264230000</v>
      </c>
      <c r="R152" s="4">
        <v>27773000</v>
      </c>
      <c r="S152" s="4">
        <v>78123000</v>
      </c>
      <c r="T152" s="4">
        <v>19131000</v>
      </c>
      <c r="U152" s="4">
        <v>58163000</v>
      </c>
      <c r="V152" s="4">
        <v>28393000</v>
      </c>
      <c r="W152" s="4">
        <v>31033000</v>
      </c>
      <c r="X152" s="4">
        <v>233595000</v>
      </c>
      <c r="Y152" s="4">
        <v>162709000</v>
      </c>
      <c r="Z152" s="4">
        <v>1116892000</v>
      </c>
      <c r="AA152" s="4">
        <v>1203439000</v>
      </c>
      <c r="AB152" s="4">
        <v>307589000</v>
      </c>
      <c r="AC152" s="4">
        <v>895850000</v>
      </c>
      <c r="AD152" s="4">
        <v>3301336000</v>
      </c>
      <c r="AE152" s="4">
        <v>167011000</v>
      </c>
      <c r="AF152" s="4">
        <v>745194000</v>
      </c>
      <c r="AG152" s="4">
        <v>912205000</v>
      </c>
      <c r="AH152" s="4">
        <v>12227000</v>
      </c>
      <c r="AI152" s="4">
        <v>0</v>
      </c>
      <c r="AJ152" s="4">
        <v>889955</v>
      </c>
      <c r="AK152" s="4">
        <v>748142</v>
      </c>
      <c r="AL152" s="4">
        <v>401967727</v>
      </c>
      <c r="AM152" s="4">
        <v>100491932</v>
      </c>
      <c r="AN152" s="4">
        <v>1638097</v>
      </c>
      <c r="AO152" s="4">
        <v>98853835</v>
      </c>
      <c r="AP152" s="4">
        <v>67638375392</v>
      </c>
      <c r="AQ152" s="4">
        <v>59843866623</v>
      </c>
      <c r="AR152" s="4">
        <v>173586466</v>
      </c>
      <c r="AS152" s="4">
        <v>358350174</v>
      </c>
      <c r="AT152" s="4">
        <v>1531162</v>
      </c>
      <c r="AU152" s="4">
        <v>2975</v>
      </c>
      <c r="AV152" s="4">
        <v>6465</v>
      </c>
      <c r="AW152" s="4">
        <v>3160130000</v>
      </c>
      <c r="AX152" s="4">
        <v>2401277000</v>
      </c>
      <c r="AY152" s="4">
        <v>162709000</v>
      </c>
      <c r="AZ152" s="4">
        <v>148015995.33333334</v>
      </c>
      <c r="BA152" s="4">
        <v>5634538000</v>
      </c>
      <c r="BB152" s="4">
        <v>66335000</v>
      </c>
      <c r="BC152" s="4">
        <v>1</v>
      </c>
      <c r="BD152" s="4">
        <v>0.82641155391204379</v>
      </c>
      <c r="BE152" s="4">
        <v>0.43104354998533018</v>
      </c>
      <c r="BF152" s="4">
        <v>1.6300781240826377E-2</v>
      </c>
      <c r="BG152" s="4">
        <v>4.0751953203447102E-3</v>
      </c>
      <c r="BH152" s="4">
        <v>3.4523142716572681</v>
      </c>
      <c r="BI152" s="4">
        <v>0.39687698248120745</v>
      </c>
      <c r="BJ152" s="4">
        <v>2.2941051566869466</v>
      </c>
      <c r="BK152" s="4">
        <v>1.5122641924518331E-2</v>
      </c>
      <c r="BL152" s="3" t="s">
        <v>474</v>
      </c>
      <c r="BM152" s="4">
        <v>101179213.83052109</v>
      </c>
      <c r="BN152" s="4">
        <v>1.4629091265846914</v>
      </c>
      <c r="BO152" s="4">
        <v>0</v>
      </c>
      <c r="BP152" s="4">
        <v>2.5663902332658792</v>
      </c>
      <c r="BQ152" s="4">
        <v>0.46017014694508895</v>
      </c>
      <c r="BR152" s="4">
        <v>3402.2600998210755</v>
      </c>
      <c r="BS152" s="4">
        <v>1935.7378284207552</v>
      </c>
      <c r="BT152" s="4">
        <v>1089.7853909658788</v>
      </c>
      <c r="BU152" s="4">
        <v>76.761779200803588</v>
      </c>
      <c r="BV152" s="4">
        <v>5726.8732146780931</v>
      </c>
      <c r="BW152" s="4">
        <v>35373.939793451987</v>
      </c>
    </row>
    <row r="153" spans="2:75" x14ac:dyDescent="0.3">
      <c r="B153" s="3" t="s">
        <v>93</v>
      </c>
      <c r="C153" s="4">
        <v>2023</v>
      </c>
      <c r="D153" s="3" t="s">
        <v>619</v>
      </c>
      <c r="E153" s="4">
        <v>168250</v>
      </c>
      <c r="F153" s="4">
        <v>168250</v>
      </c>
      <c r="G153" s="4" t="b">
        <v>0</v>
      </c>
      <c r="H153" s="4">
        <v>556395000</v>
      </c>
      <c r="I153" s="4">
        <v>190724000</v>
      </c>
      <c r="J153" s="4">
        <v>165251000</v>
      </c>
      <c r="K153" s="4">
        <v>44032000</v>
      </c>
      <c r="L153" s="4">
        <v>38840000</v>
      </c>
      <c r="M153" s="4">
        <v>97140000</v>
      </c>
      <c r="N153" s="4">
        <v>415223000</v>
      </c>
      <c r="O153" s="4">
        <v>332782000</v>
      </c>
      <c r="P153" s="4">
        <v>48681000</v>
      </c>
      <c r="Q153" s="4">
        <v>284101000</v>
      </c>
      <c r="R153" s="4">
        <v>31633000</v>
      </c>
      <c r="S153" s="4">
        <v>85104000</v>
      </c>
      <c r="T153" s="4">
        <v>21788000</v>
      </c>
      <c r="U153" s="4">
        <v>65022000</v>
      </c>
      <c r="V153" s="4">
        <v>27464000</v>
      </c>
      <c r="W153" s="4">
        <v>29403000</v>
      </c>
      <c r="X153" s="4">
        <v>223613000</v>
      </c>
      <c r="Y153" s="4">
        <v>223380000</v>
      </c>
      <c r="Z153" s="4">
        <v>1173517000</v>
      </c>
      <c r="AA153" s="4">
        <v>1308859000</v>
      </c>
      <c r="AB153" s="4">
        <v>375835000</v>
      </c>
      <c r="AC153" s="4">
        <v>933024000</v>
      </c>
      <c r="AD153" s="4">
        <v>3524949000</v>
      </c>
      <c r="AE153" s="4">
        <v>187825000</v>
      </c>
      <c r="AF153" s="4">
        <v>775326000</v>
      </c>
      <c r="AG153" s="4">
        <v>963151000</v>
      </c>
      <c r="AH153" s="4">
        <v>11118000</v>
      </c>
      <c r="AI153" s="4">
        <v>0</v>
      </c>
      <c r="AJ153" s="4">
        <v>856000</v>
      </c>
      <c r="AK153" s="4">
        <v>742000</v>
      </c>
      <c r="AL153" s="4">
        <v>416099000</v>
      </c>
      <c r="AM153" s="4">
        <v>104024750</v>
      </c>
      <c r="AN153" s="4">
        <v>1598000</v>
      </c>
      <c r="AO153" s="4">
        <v>94155750</v>
      </c>
      <c r="AP153" s="4">
        <v>77132247208</v>
      </c>
      <c r="AQ153" s="4">
        <v>67499340690</v>
      </c>
      <c r="AR153" s="4">
        <v>185544945</v>
      </c>
      <c r="AS153" s="4">
        <v>387600382</v>
      </c>
      <c r="AT153" s="4">
        <v>1695540</v>
      </c>
      <c r="AU153" s="4">
        <v>3135</v>
      </c>
      <c r="AV153" s="4">
        <v>6837</v>
      </c>
      <c r="AW153" s="4">
        <v>3386510000</v>
      </c>
      <c r="AX153" s="4">
        <v>2586934000</v>
      </c>
      <c r="AY153" s="4">
        <v>223380000</v>
      </c>
      <c r="AZ153" s="4">
        <v>183898333.33333334</v>
      </c>
      <c r="BA153" s="4">
        <v>5940870000</v>
      </c>
      <c r="BB153" s="4">
        <v>70418000</v>
      </c>
      <c r="BC153" s="4">
        <v>1</v>
      </c>
      <c r="BD153" s="4">
        <v>0.74627378031793956</v>
      </c>
      <c r="BE153" s="4">
        <v>0.40189613494010551</v>
      </c>
      <c r="BF153" s="4">
        <v>1.5361728819343473E-2</v>
      </c>
      <c r="BG153" s="4">
        <v>3.8404322048358683E-3</v>
      </c>
      <c r="BH153" s="4">
        <v>3.3901711011224882</v>
      </c>
      <c r="BI153" s="4">
        <v>0.39303931838369283</v>
      </c>
      <c r="BJ153" s="4">
        <v>2.2556203704295394</v>
      </c>
      <c r="BK153" s="4">
        <v>1.5345955206059405E-2</v>
      </c>
      <c r="BL153" s="3" t="s">
        <v>474</v>
      </c>
      <c r="BM153" s="4">
        <v>109805855.25288041</v>
      </c>
      <c r="BN153" s="4">
        <v>1.6747588997856229</v>
      </c>
      <c r="BO153" s="4">
        <v>0</v>
      </c>
      <c r="BP153" s="4">
        <v>2.405543099238987</v>
      </c>
      <c r="BQ153" s="4">
        <v>0.45853444493198769</v>
      </c>
      <c r="BR153" s="4">
        <v>3306.9539375928675</v>
      </c>
      <c r="BS153" s="4">
        <v>1977.9019316493313</v>
      </c>
      <c r="BT153" s="4">
        <v>1102.7931352154533</v>
      </c>
      <c r="BU153" s="4">
        <v>66.080237741456173</v>
      </c>
      <c r="BV153" s="4">
        <v>5724.5230312035665</v>
      </c>
      <c r="BW153" s="4">
        <v>35309.777117384845</v>
      </c>
    </row>
    <row r="154" spans="2:75" x14ac:dyDescent="0.3">
      <c r="B154" s="3" t="s">
        <v>93</v>
      </c>
      <c r="C154" s="4">
        <v>2024</v>
      </c>
      <c r="D154" s="3" t="s">
        <v>620</v>
      </c>
      <c r="E154" s="4">
        <v>168250</v>
      </c>
      <c r="F154" s="4">
        <v>168250</v>
      </c>
      <c r="G154" s="4" t="b">
        <v>0</v>
      </c>
      <c r="H154" s="4">
        <v>593743000</v>
      </c>
      <c r="I154" s="4">
        <v>210571000</v>
      </c>
      <c r="J154" s="4">
        <v>139477000</v>
      </c>
      <c r="K154" s="4">
        <v>21285000</v>
      </c>
      <c r="L154" s="4">
        <v>49259000</v>
      </c>
      <c r="M154" s="4">
        <v>160911000</v>
      </c>
      <c r="N154" s="4">
        <v>411547000</v>
      </c>
      <c r="O154" s="4">
        <v>359709000</v>
      </c>
      <c r="P154" s="4">
        <v>52380000</v>
      </c>
      <c r="Q154" s="4">
        <v>307329000</v>
      </c>
      <c r="R154" s="4">
        <v>39476000</v>
      </c>
      <c r="S154" s="4">
        <v>89411000</v>
      </c>
      <c r="T154" s="4">
        <v>20764000</v>
      </c>
      <c r="U154" s="4">
        <v>69442000</v>
      </c>
      <c r="V154" s="4">
        <v>26518000</v>
      </c>
      <c r="W154" s="4">
        <v>34980000</v>
      </c>
      <c r="X154" s="4">
        <v>234034000</v>
      </c>
      <c r="Y154" s="4">
        <v>200617000</v>
      </c>
      <c r="Z154" s="4">
        <v>1342335000</v>
      </c>
      <c r="AA154" s="4">
        <v>1451714000</v>
      </c>
      <c r="AB154" s="4">
        <v>440910000</v>
      </c>
      <c r="AC154" s="4">
        <v>1010804000</v>
      </c>
      <c r="AD154" s="4">
        <v>3747811000</v>
      </c>
      <c r="AE154" s="4">
        <v>189074000</v>
      </c>
      <c r="AF154" s="4">
        <v>845671000</v>
      </c>
      <c r="AG154" s="4">
        <v>1034745000</v>
      </c>
      <c r="AH154" s="4">
        <v>9938000</v>
      </c>
      <c r="AI154" s="4">
        <v>0</v>
      </c>
      <c r="AJ154" s="4">
        <v>919000</v>
      </c>
      <c r="AK154" s="4">
        <v>823000</v>
      </c>
      <c r="AL154" s="4">
        <v>407245000</v>
      </c>
      <c r="AM154" s="4">
        <v>101811250</v>
      </c>
      <c r="AN154" s="4">
        <v>1742000</v>
      </c>
      <c r="AO154" s="4">
        <v>91870250</v>
      </c>
      <c r="AP154" s="4">
        <v>81468659618</v>
      </c>
      <c r="AQ154" s="4">
        <v>71186626411</v>
      </c>
      <c r="AR154" s="4">
        <v>205304297</v>
      </c>
      <c r="AS154" s="4">
        <v>426390371</v>
      </c>
      <c r="AT154" s="4">
        <v>1771416</v>
      </c>
      <c r="AU154" s="4">
        <v>3467</v>
      </c>
      <c r="AV154" s="4">
        <v>7481</v>
      </c>
      <c r="AW154" s="4">
        <v>3571734000</v>
      </c>
      <c r="AX154" s="4">
        <v>2731840000</v>
      </c>
      <c r="AY154" s="4">
        <v>200617000</v>
      </c>
      <c r="AZ154" s="4">
        <v>195568666.66666666</v>
      </c>
      <c r="BA154" s="4">
        <v>6179224000</v>
      </c>
      <c r="BB154" s="4">
        <v>73629000</v>
      </c>
      <c r="BC154" s="4">
        <v>1</v>
      </c>
      <c r="BD154" s="4">
        <v>0.69313996122901655</v>
      </c>
      <c r="BE154" s="4">
        <v>0.39416717333930673</v>
      </c>
      <c r="BF154" s="4">
        <v>1.7110093432700216E-2</v>
      </c>
      <c r="BG154" s="4">
        <v>4.2775233581750539E-3</v>
      </c>
      <c r="BH154" s="4">
        <v>3.366896713294222</v>
      </c>
      <c r="BI154" s="4">
        <v>0.39291852741747901</v>
      </c>
      <c r="BJ154" s="4">
        <v>2.2198338493378955</v>
      </c>
      <c r="BK154" s="4">
        <v>1.5516953603193885E-2</v>
      </c>
      <c r="BL154" s="3" t="s">
        <v>474</v>
      </c>
      <c r="BM154" s="4">
        <v>116274897.02831897</v>
      </c>
      <c r="BN154" s="4">
        <v>1.6819508910769927</v>
      </c>
      <c r="BO154" s="4">
        <v>0</v>
      </c>
      <c r="BP154" s="4">
        <v>2.5200401965940689</v>
      </c>
      <c r="BQ154" s="4">
        <v>0.46344071648175378</v>
      </c>
      <c r="BR154" s="4">
        <v>3528.9331352154531</v>
      </c>
      <c r="BS154" s="4">
        <v>2137.9435364041606</v>
      </c>
      <c r="BT154" s="4">
        <v>1220.2335631500744</v>
      </c>
      <c r="BU154" s="4">
        <v>59.066864784546809</v>
      </c>
      <c r="BV154" s="4">
        <v>6150.0445765230315</v>
      </c>
      <c r="BW154" s="4">
        <v>36726.442793462113</v>
      </c>
    </row>
    <row r="155" spans="2:75" x14ac:dyDescent="0.3">
      <c r="B155" s="3" t="s">
        <v>95</v>
      </c>
      <c r="C155" s="4">
        <v>2019</v>
      </c>
      <c r="D155" s="3" t="s">
        <v>621</v>
      </c>
      <c r="E155" s="4">
        <v>28216</v>
      </c>
      <c r="F155" s="4">
        <v>28216</v>
      </c>
      <c r="G155" s="4" t="b">
        <v>0</v>
      </c>
      <c r="H155" s="4">
        <v>67025906</v>
      </c>
      <c r="I155" s="4">
        <v>28273283</v>
      </c>
      <c r="J155" s="4">
        <v>21169949</v>
      </c>
      <c r="K155" s="4">
        <v>4113503</v>
      </c>
      <c r="L155" s="4">
        <v>1180322</v>
      </c>
      <c r="M155" s="4">
        <v>11918359</v>
      </c>
      <c r="N155" s="4">
        <v>50994044</v>
      </c>
      <c r="O155" s="4">
        <v>52267604</v>
      </c>
      <c r="P155" s="4">
        <v>5899542</v>
      </c>
      <c r="Q155" s="4">
        <v>46368062</v>
      </c>
      <c r="R155" s="4">
        <v>5627604</v>
      </c>
      <c r="S155" s="4">
        <v>9072054</v>
      </c>
      <c r="T155" s="4">
        <v>5475709</v>
      </c>
      <c r="U155" s="4">
        <v>8788139</v>
      </c>
      <c r="V155" s="4">
        <v>6478499</v>
      </c>
      <c r="W155" s="4">
        <v>5464922</v>
      </c>
      <c r="X155" s="4">
        <v>14758302</v>
      </c>
      <c r="Y155" s="4">
        <v>19856342</v>
      </c>
      <c r="Z155" s="4">
        <v>49594421</v>
      </c>
      <c r="AA155" s="4">
        <v>53449554</v>
      </c>
      <c r="AB155" s="4">
        <v>34793926</v>
      </c>
      <c r="AC155" s="4">
        <v>18655628</v>
      </c>
      <c r="AD155" s="4">
        <v>178709120</v>
      </c>
      <c r="AE155" s="4">
        <v>12626960</v>
      </c>
      <c r="AF155" s="4">
        <v>16676846</v>
      </c>
      <c r="AG155" s="4">
        <v>29303806</v>
      </c>
      <c r="AH155" s="4">
        <v>10043266</v>
      </c>
      <c r="AI155" s="4">
        <v>0</v>
      </c>
      <c r="AJ155" s="4">
        <v>934840</v>
      </c>
      <c r="AK155" s="4">
        <v>583780</v>
      </c>
      <c r="AL155" s="4">
        <v>51538452</v>
      </c>
      <c r="AM155" s="4">
        <v>12884613</v>
      </c>
      <c r="AN155" s="4">
        <v>1518620</v>
      </c>
      <c r="AO155" s="4">
        <v>11365993</v>
      </c>
      <c r="AP155" s="4">
        <v>5896147236</v>
      </c>
      <c r="AQ155" s="4">
        <v>5045745762</v>
      </c>
      <c r="AR155" s="4">
        <v>25288079.300473999</v>
      </c>
      <c r="AS155" s="4">
        <v>58596573.074059002</v>
      </c>
      <c r="AT155" s="4">
        <v>474643</v>
      </c>
      <c r="AU155" s="4">
        <v>1520.4239219000001</v>
      </c>
      <c r="AV155" s="4">
        <v>4215.0884643999998</v>
      </c>
      <c r="AW155" s="4">
        <v>256177967</v>
      </c>
      <c r="AX155" s="4">
        <v>159448579</v>
      </c>
      <c r="AY155" s="4">
        <v>19856342</v>
      </c>
      <c r="AZ155" s="4">
        <v>19856342</v>
      </c>
      <c r="BA155" s="4">
        <v>1034175356</v>
      </c>
      <c r="BB155" s="4">
        <v>16756532</v>
      </c>
      <c r="BC155" s="4">
        <v>1</v>
      </c>
      <c r="BD155" s="4">
        <v>0.76081096166010798</v>
      </c>
      <c r="BE155" s="4">
        <v>0.22018802699959028</v>
      </c>
      <c r="BF155" s="4">
        <v>0.11786306658958247</v>
      </c>
      <c r="BG155" s="4">
        <v>2.9465766647395617E-2</v>
      </c>
      <c r="BH155" s="4">
        <v>0.63198254867757897</v>
      </c>
      <c r="BI155" s="4">
        <v>0.41954744142190642</v>
      </c>
      <c r="BJ155" s="4">
        <v>4.3744327420729014</v>
      </c>
      <c r="BK155" s="4">
        <v>1.6614414211492526E-2</v>
      </c>
      <c r="BL155" s="3" t="s">
        <v>474</v>
      </c>
      <c r="BM155" s="4">
        <v>25807149.688034248</v>
      </c>
      <c r="BN155" s="4"/>
      <c r="BO155" s="4"/>
      <c r="BP155" s="4">
        <v>4.2889158442436832</v>
      </c>
      <c r="BQ155" s="4">
        <v>0.36070984861676586</v>
      </c>
      <c r="BR155" s="4">
        <v>2375.4574000567054</v>
      </c>
      <c r="BS155" s="4">
        <v>1852.410121916643</v>
      </c>
      <c r="BT155" s="4">
        <v>896.23190035703146</v>
      </c>
      <c r="BU155" s="4">
        <v>355.94223135809472</v>
      </c>
      <c r="BV155" s="4">
        <v>1038.5528069180607</v>
      </c>
      <c r="BW155" s="4">
        <v>36652.089452792745</v>
      </c>
    </row>
    <row r="156" spans="2:75" x14ac:dyDescent="0.3">
      <c r="B156" s="3" t="s">
        <v>95</v>
      </c>
      <c r="C156" s="4">
        <v>2020</v>
      </c>
      <c r="D156" s="3" t="s">
        <v>622</v>
      </c>
      <c r="E156" s="4">
        <v>28862</v>
      </c>
      <c r="F156" s="4">
        <v>28862</v>
      </c>
      <c r="G156" s="4" t="b">
        <v>0</v>
      </c>
      <c r="H156" s="4">
        <v>62313821</v>
      </c>
      <c r="I156" s="4">
        <v>29538050</v>
      </c>
      <c r="J156" s="4">
        <v>20564017</v>
      </c>
      <c r="K156" s="4">
        <v>6252979</v>
      </c>
      <c r="L156" s="4">
        <v>713175</v>
      </c>
      <c r="M156" s="4">
        <v>4372583</v>
      </c>
      <c r="N156" s="4">
        <v>51688259</v>
      </c>
      <c r="O156" s="4">
        <v>50910727</v>
      </c>
      <c r="P156" s="4">
        <v>6303193</v>
      </c>
      <c r="Q156" s="4">
        <v>44607534</v>
      </c>
      <c r="R156" s="4">
        <v>5573523</v>
      </c>
      <c r="S156" s="4">
        <v>9981848</v>
      </c>
      <c r="T156" s="4">
        <v>4323868</v>
      </c>
      <c r="U156" s="4">
        <v>7465658</v>
      </c>
      <c r="V156" s="4">
        <v>6177699</v>
      </c>
      <c r="W156" s="4">
        <v>5685604</v>
      </c>
      <c r="X156" s="4">
        <v>11403094</v>
      </c>
      <c r="Y156" s="4">
        <v>10202589</v>
      </c>
      <c r="Z156" s="4">
        <v>62869944</v>
      </c>
      <c r="AA156" s="4">
        <v>66996845</v>
      </c>
      <c r="AB156" s="4">
        <v>40466166</v>
      </c>
      <c r="AC156" s="4">
        <v>26530679</v>
      </c>
      <c r="AD156" s="4">
        <v>190112214</v>
      </c>
      <c r="AE156" s="4">
        <v>17913925</v>
      </c>
      <c r="AF156" s="4">
        <v>20749543</v>
      </c>
      <c r="AG156" s="4">
        <v>38663468</v>
      </c>
      <c r="AH156" s="4">
        <v>11569753</v>
      </c>
      <c r="AI156" s="4">
        <v>3000000</v>
      </c>
      <c r="AJ156" s="4">
        <v>935534</v>
      </c>
      <c r="AK156" s="4">
        <v>502306</v>
      </c>
      <c r="AL156" s="4">
        <v>50806916</v>
      </c>
      <c r="AM156" s="4">
        <v>12701729</v>
      </c>
      <c r="AN156" s="4">
        <v>1437840</v>
      </c>
      <c r="AO156" s="4">
        <v>11263889</v>
      </c>
      <c r="AP156" s="4">
        <v>6290402326</v>
      </c>
      <c r="AQ156" s="4">
        <v>5379249262</v>
      </c>
      <c r="AR156" s="4">
        <v>26634419</v>
      </c>
      <c r="AS156" s="4">
        <v>59652642</v>
      </c>
      <c r="AT156" s="4">
        <v>486195</v>
      </c>
      <c r="AU156" s="4">
        <v>1552</v>
      </c>
      <c r="AV156" s="4">
        <v>4295</v>
      </c>
      <c r="AW156" s="4">
        <v>265255912</v>
      </c>
      <c r="AX156" s="4">
        <v>163018502</v>
      </c>
      <c r="AY156" s="4">
        <v>10202589</v>
      </c>
      <c r="AZ156" s="4">
        <v>15029465.5</v>
      </c>
      <c r="BA156" s="4">
        <v>1112287605</v>
      </c>
      <c r="BB156" s="4">
        <v>15975736</v>
      </c>
      <c r="BC156" s="4">
        <v>1</v>
      </c>
      <c r="BD156" s="4">
        <v>0.82948306122970694</v>
      </c>
      <c r="BE156" s="4">
        <v>0.18299462008596776</v>
      </c>
      <c r="BF156" s="4">
        <v>0.11320033674155699</v>
      </c>
      <c r="BG156" s="4">
        <v>2.8300084185389249E-2</v>
      </c>
      <c r="BH156" s="4">
        <v>0.86674748709489302</v>
      </c>
      <c r="BI156" s="4">
        <v>0.43297415303278086</v>
      </c>
      <c r="BJ156" s="4">
        <v>4.587168629062468</v>
      </c>
      <c r="BK156" s="4">
        <v>1.4749194476964291E-2</v>
      </c>
      <c r="BL156" s="3" t="s">
        <v>474</v>
      </c>
      <c r="BM156" s="4">
        <v>28913809.192526147</v>
      </c>
      <c r="BN156" s="4"/>
      <c r="BO156" s="4"/>
      <c r="BP156" s="4">
        <v>4.2341360090613698</v>
      </c>
      <c r="BQ156" s="4">
        <v>0.36135040745052388</v>
      </c>
      <c r="BR156" s="4">
        <v>2159.0264361444115</v>
      </c>
      <c r="BS156" s="4">
        <v>1763.9362137066039</v>
      </c>
      <c r="BT156" s="4">
        <v>922.81958977201862</v>
      </c>
      <c r="BU156" s="4">
        <v>400.86456240038808</v>
      </c>
      <c r="BV156" s="4">
        <v>1339.5976716790244</v>
      </c>
      <c r="BW156" s="4">
        <v>38538.133358741601</v>
      </c>
    </row>
    <row r="157" spans="2:75" x14ac:dyDescent="0.3">
      <c r="B157" s="3" t="s">
        <v>95</v>
      </c>
      <c r="C157" s="4">
        <v>2021</v>
      </c>
      <c r="D157" s="3" t="s">
        <v>623</v>
      </c>
      <c r="E157" s="4">
        <v>28902</v>
      </c>
      <c r="F157" s="4">
        <v>28902</v>
      </c>
      <c r="G157" s="4" t="b">
        <v>0</v>
      </c>
      <c r="H157" s="4">
        <v>68334979</v>
      </c>
      <c r="I157" s="4">
        <v>30777408</v>
      </c>
      <c r="J157" s="4">
        <v>22734066</v>
      </c>
      <c r="K157" s="4">
        <v>5608403</v>
      </c>
      <c r="L157" s="4">
        <v>513536</v>
      </c>
      <c r="M157" s="4">
        <v>8696740</v>
      </c>
      <c r="N157" s="4">
        <v>54029836</v>
      </c>
      <c r="O157" s="4">
        <v>52353001</v>
      </c>
      <c r="P157" s="4">
        <v>6465930</v>
      </c>
      <c r="Q157" s="4">
        <v>45887071</v>
      </c>
      <c r="R157" s="4">
        <v>5888970</v>
      </c>
      <c r="S157" s="4">
        <v>8933966</v>
      </c>
      <c r="T157" s="4">
        <v>4359182</v>
      </c>
      <c r="U157" s="4">
        <v>7677059</v>
      </c>
      <c r="V157" s="4">
        <v>6806601</v>
      </c>
      <c r="W157" s="4">
        <v>6181367</v>
      </c>
      <c r="X157" s="4">
        <v>15981978</v>
      </c>
      <c r="Y157" s="4">
        <v>17633813</v>
      </c>
      <c r="Z157" s="4">
        <v>73920466</v>
      </c>
      <c r="AA157" s="4">
        <v>78527850</v>
      </c>
      <c r="AB157" s="4">
        <v>47205037</v>
      </c>
      <c r="AC157" s="4">
        <v>31322813</v>
      </c>
      <c r="AD157" s="4">
        <v>206094192</v>
      </c>
      <c r="AE157" s="4">
        <v>24115181</v>
      </c>
      <c r="AF157" s="4">
        <v>21305788</v>
      </c>
      <c r="AG157" s="4">
        <v>45420969</v>
      </c>
      <c r="AH157" s="4">
        <v>13423365</v>
      </c>
      <c r="AI157" s="4">
        <v>3400000</v>
      </c>
      <c r="AJ157" s="4">
        <v>1003032</v>
      </c>
      <c r="AK157" s="4">
        <v>523095</v>
      </c>
      <c r="AL157" s="4">
        <v>54309919</v>
      </c>
      <c r="AM157" s="4">
        <v>13577480</v>
      </c>
      <c r="AN157" s="4">
        <v>1526127</v>
      </c>
      <c r="AO157" s="4">
        <v>12051353</v>
      </c>
      <c r="AP157" s="4">
        <v>6598620801</v>
      </c>
      <c r="AQ157" s="4">
        <v>5716209487</v>
      </c>
      <c r="AR157" s="4">
        <v>27755561</v>
      </c>
      <c r="AS157" s="4">
        <v>62368741</v>
      </c>
      <c r="AT157" s="4">
        <v>510671</v>
      </c>
      <c r="AU157" s="4">
        <v>1611</v>
      </c>
      <c r="AV157" s="4">
        <v>4305</v>
      </c>
      <c r="AW157" s="4">
        <v>282515089</v>
      </c>
      <c r="AX157" s="4">
        <v>174071589</v>
      </c>
      <c r="AY157" s="4">
        <v>17633813</v>
      </c>
      <c r="AZ157" s="4">
        <v>15897581.333333334</v>
      </c>
      <c r="BA157" s="4">
        <v>1100781213</v>
      </c>
      <c r="BB157" s="4">
        <v>13217345</v>
      </c>
      <c r="BC157" s="4">
        <v>1</v>
      </c>
      <c r="BD157" s="4">
        <v>0.790661485386569</v>
      </c>
      <c r="BE157" s="4">
        <v>0.23387697243603456</v>
      </c>
      <c r="BF157" s="4">
        <v>0.11240134399019552</v>
      </c>
      <c r="BG157" s="4">
        <v>2.8100336514955953E-2</v>
      </c>
      <c r="BH157" s="4">
        <v>0.98984241116631744</v>
      </c>
      <c r="BI157" s="4">
        <v>0.44468865901237459</v>
      </c>
      <c r="BJ157" s="4">
        <v>4.355421628745046</v>
      </c>
      <c r="BK157" s="4">
        <v>1.2444187622984004E-2</v>
      </c>
      <c r="BL157" s="3" t="s">
        <v>474</v>
      </c>
      <c r="BM157" s="4">
        <v>28161851.371951457</v>
      </c>
      <c r="BN157" s="4">
        <v>0.5645076782546673</v>
      </c>
      <c r="BO157" s="4">
        <v>12264270.038618123</v>
      </c>
      <c r="BP157" s="4">
        <v>4.2062670120085901</v>
      </c>
      <c r="BQ157" s="4">
        <v>0.37421602787456448</v>
      </c>
      <c r="BR157" s="4">
        <v>2364.3685212096048</v>
      </c>
      <c r="BS157" s="4">
        <v>1811.3971697460383</v>
      </c>
      <c r="BT157" s="4">
        <v>960.33357553110511</v>
      </c>
      <c r="BU157" s="4">
        <v>464.44415611376377</v>
      </c>
      <c r="BV157" s="4">
        <v>1571.551069130164</v>
      </c>
      <c r="BW157" s="4">
        <v>38086.679572347937</v>
      </c>
    </row>
    <row r="158" spans="2:75" x14ac:dyDescent="0.3">
      <c r="B158" s="3" t="s">
        <v>95</v>
      </c>
      <c r="C158" s="4">
        <v>2022</v>
      </c>
      <c r="D158" s="3" t="s">
        <v>624</v>
      </c>
      <c r="E158" s="4">
        <v>29883</v>
      </c>
      <c r="F158" s="4">
        <v>29883</v>
      </c>
      <c r="G158" s="4" t="b">
        <v>0</v>
      </c>
      <c r="H158" s="4">
        <v>68730932</v>
      </c>
      <c r="I158" s="4">
        <v>32571285</v>
      </c>
      <c r="J158" s="4">
        <v>23493371</v>
      </c>
      <c r="K158" s="4">
        <v>5967982</v>
      </c>
      <c r="L158" s="4">
        <v>1778628</v>
      </c>
      <c r="M158" s="4">
        <v>4907630</v>
      </c>
      <c r="N158" s="4">
        <v>57855320</v>
      </c>
      <c r="O158" s="4">
        <v>58500466</v>
      </c>
      <c r="P158" s="4">
        <v>6660569</v>
      </c>
      <c r="Q158" s="4">
        <v>51839897</v>
      </c>
      <c r="R158" s="4">
        <v>6407052</v>
      </c>
      <c r="S158" s="4">
        <v>10566297</v>
      </c>
      <c r="T158" s="4">
        <v>6755912</v>
      </c>
      <c r="U158" s="4">
        <v>8724281</v>
      </c>
      <c r="V158" s="4">
        <v>6670096</v>
      </c>
      <c r="W158" s="4">
        <v>5919221</v>
      </c>
      <c r="X158" s="4">
        <v>10230466</v>
      </c>
      <c r="Y158" s="4">
        <v>14542194</v>
      </c>
      <c r="Z158" s="4">
        <v>73362518</v>
      </c>
      <c r="AA158" s="4">
        <v>79355781</v>
      </c>
      <c r="AB158" s="4">
        <v>45948707</v>
      </c>
      <c r="AC158" s="4">
        <v>33407074</v>
      </c>
      <c r="AD158" s="4">
        <v>216324657</v>
      </c>
      <c r="AE158" s="4">
        <v>25332881</v>
      </c>
      <c r="AF158" s="4">
        <v>20982794</v>
      </c>
      <c r="AG158" s="4">
        <v>46315675</v>
      </c>
      <c r="AH158" s="4">
        <v>11880552</v>
      </c>
      <c r="AI158" s="4">
        <v>0</v>
      </c>
      <c r="AJ158" s="4">
        <v>1064633</v>
      </c>
      <c r="AK158" s="4">
        <v>524723</v>
      </c>
      <c r="AL158" s="4">
        <v>58873858</v>
      </c>
      <c r="AM158" s="4">
        <v>14718465</v>
      </c>
      <c r="AN158" s="4">
        <v>1589356</v>
      </c>
      <c r="AO158" s="4">
        <v>13129109</v>
      </c>
      <c r="AP158" s="4">
        <v>8596495568</v>
      </c>
      <c r="AQ158" s="4">
        <v>7629031562</v>
      </c>
      <c r="AR158" s="4">
        <v>29571535</v>
      </c>
      <c r="AS158" s="4">
        <v>65036443</v>
      </c>
      <c r="AT158" s="4">
        <v>679640</v>
      </c>
      <c r="AU158" s="4">
        <v>1721</v>
      </c>
      <c r="AV158" s="4">
        <v>4508</v>
      </c>
      <c r="AW158" s="4">
        <v>296659464</v>
      </c>
      <c r="AX158" s="4">
        <v>181889535</v>
      </c>
      <c r="AY158" s="4">
        <v>14542194</v>
      </c>
      <c r="AZ158" s="4">
        <v>14126198.666666666</v>
      </c>
      <c r="BA158" s="4">
        <v>1114612364</v>
      </c>
      <c r="BB158" s="4">
        <v>14843000</v>
      </c>
      <c r="BC158" s="4">
        <v>1</v>
      </c>
      <c r="BD158" s="4">
        <v>0.84176539320025512</v>
      </c>
      <c r="BE158" s="4">
        <v>0.14884806159765154</v>
      </c>
      <c r="BF158" s="4">
        <v>0.10798381488830527</v>
      </c>
      <c r="BG158" s="4">
        <v>2.6995954639154104E-2</v>
      </c>
      <c r="BH158" s="4">
        <v>0.89343686388883059</v>
      </c>
      <c r="BI158" s="4">
        <v>0.42765383083349884</v>
      </c>
      <c r="BJ158" s="4">
        <v>4.0478427073555983</v>
      </c>
      <c r="BK158" s="4">
        <v>1.3663511070362065E-2</v>
      </c>
      <c r="BL158" s="3" t="s">
        <v>474</v>
      </c>
      <c r="BM158" s="4">
        <v>26960935.65348877</v>
      </c>
      <c r="BN158" s="4">
        <v>0.52395060943809357</v>
      </c>
      <c r="BO158" s="4">
        <v>12834736.986822104</v>
      </c>
      <c r="BP158" s="4">
        <v>3.4399523347721455</v>
      </c>
      <c r="BQ158" s="4">
        <v>0.38176574977817213</v>
      </c>
      <c r="BR158" s="4">
        <v>2300.0010708429541</v>
      </c>
      <c r="BS158" s="4">
        <v>1957.6503697754576</v>
      </c>
      <c r="BT158" s="4">
        <v>989.57718435230731</v>
      </c>
      <c r="BU158" s="4">
        <v>397.56891878325467</v>
      </c>
      <c r="BV158" s="4">
        <v>1549.9004450691029</v>
      </c>
      <c r="BW158" s="4">
        <v>37299.212395007198</v>
      </c>
    </row>
    <row r="159" spans="2:75" x14ac:dyDescent="0.3">
      <c r="B159" s="3" t="s">
        <v>95</v>
      </c>
      <c r="C159" s="4">
        <v>2023</v>
      </c>
      <c r="D159" s="3" t="s">
        <v>625</v>
      </c>
      <c r="E159" s="4">
        <v>31242</v>
      </c>
      <c r="F159" s="4">
        <v>31242</v>
      </c>
      <c r="G159" s="4" t="b">
        <v>0</v>
      </c>
      <c r="H159" s="4">
        <v>81137753</v>
      </c>
      <c r="I159" s="4">
        <v>36264617</v>
      </c>
      <c r="J159" s="4">
        <v>24475283</v>
      </c>
      <c r="K159" s="4">
        <v>12544507</v>
      </c>
      <c r="L159" s="4">
        <v>4043923</v>
      </c>
      <c r="M159" s="4">
        <v>3806801</v>
      </c>
      <c r="N159" s="4">
        <v>64786445</v>
      </c>
      <c r="O159" s="4">
        <v>61607801</v>
      </c>
      <c r="P159" s="4">
        <v>6937531</v>
      </c>
      <c r="Q159" s="4">
        <v>54670270</v>
      </c>
      <c r="R159" s="4">
        <v>5485012</v>
      </c>
      <c r="S159" s="4">
        <v>10313158</v>
      </c>
      <c r="T159" s="4">
        <v>5542135</v>
      </c>
      <c r="U159" s="4">
        <v>9606563</v>
      </c>
      <c r="V159" s="4">
        <v>9690508</v>
      </c>
      <c r="W159" s="4">
        <v>7735467</v>
      </c>
      <c r="X159" s="4">
        <v>19529952</v>
      </c>
      <c r="Y159" s="4">
        <v>9973702</v>
      </c>
      <c r="Z159" s="4">
        <v>91357428</v>
      </c>
      <c r="AA159" s="4">
        <v>95941332</v>
      </c>
      <c r="AB159" s="4">
        <v>45676003</v>
      </c>
      <c r="AC159" s="4">
        <v>50265329</v>
      </c>
      <c r="AD159" s="4">
        <v>235854609</v>
      </c>
      <c r="AE159" s="4">
        <v>31617939</v>
      </c>
      <c r="AF159" s="4">
        <v>30218011</v>
      </c>
      <c r="AG159" s="4">
        <v>61835950</v>
      </c>
      <c r="AH159" s="4">
        <v>10419070</v>
      </c>
      <c r="AI159" s="4">
        <v>0</v>
      </c>
      <c r="AJ159" s="4">
        <v>1008264</v>
      </c>
      <c r="AK159" s="4">
        <v>536433</v>
      </c>
      <c r="AL159" s="4">
        <v>65453269</v>
      </c>
      <c r="AM159" s="4">
        <v>16363317</v>
      </c>
      <c r="AN159" s="4">
        <v>1544697</v>
      </c>
      <c r="AO159" s="4">
        <v>14588870</v>
      </c>
      <c r="AP159" s="4">
        <v>9782056526</v>
      </c>
      <c r="AQ159" s="4">
        <v>8746165237</v>
      </c>
      <c r="AR159" s="4">
        <v>32792822</v>
      </c>
      <c r="AS159" s="4">
        <v>71369920</v>
      </c>
      <c r="AT159" s="4">
        <v>771524</v>
      </c>
      <c r="AU159" s="4">
        <v>1892</v>
      </c>
      <c r="AV159" s="4">
        <v>4920</v>
      </c>
      <c r="AW159" s="4">
        <v>306064677</v>
      </c>
      <c r="AX159" s="4">
        <v>184768532</v>
      </c>
      <c r="AY159" s="4">
        <v>9973702</v>
      </c>
      <c r="AZ159" s="4">
        <v>14049903</v>
      </c>
      <c r="BA159" s="4">
        <v>1139014257</v>
      </c>
      <c r="BB159" s="4">
        <v>13270934</v>
      </c>
      <c r="BC159" s="4">
        <v>1</v>
      </c>
      <c r="BD159" s="4">
        <v>0.79847472483000603</v>
      </c>
      <c r="BE159" s="4">
        <v>0.24070116903533181</v>
      </c>
      <c r="BF159" s="4">
        <v>9.4399992373184485E-2</v>
      </c>
      <c r="BG159" s="4">
        <v>2.3599997732733562E-2</v>
      </c>
      <c r="BH159" s="4">
        <v>1.1310708727065002</v>
      </c>
      <c r="BI159" s="4">
        <v>0.43668853634919375</v>
      </c>
      <c r="BJ159" s="4">
        <v>3.9987724089902086</v>
      </c>
      <c r="BK159" s="4">
        <v>1.1948120536257293E-2</v>
      </c>
      <c r="BL159" s="3" t="s">
        <v>474</v>
      </c>
      <c r="BM159" s="4">
        <v>27741607.549314249</v>
      </c>
      <c r="BN159" s="4">
        <v>0.50645597862432823</v>
      </c>
      <c r="BO159" s="4">
        <v>13691704.549314249</v>
      </c>
      <c r="BP159" s="4">
        <v>3.3523443575324929</v>
      </c>
      <c r="BQ159" s="4">
        <v>0.38455284552845531</v>
      </c>
      <c r="BR159" s="4">
        <v>2597.0729466743487</v>
      </c>
      <c r="BS159" s="4">
        <v>1971.954452339799</v>
      </c>
      <c r="BT159" s="4">
        <v>1049.6390115869663</v>
      </c>
      <c r="BU159" s="4">
        <v>333.49561487740863</v>
      </c>
      <c r="BV159" s="4">
        <v>1979.2570898149927</v>
      </c>
      <c r="BW159" s="4">
        <v>36457.78941809103</v>
      </c>
    </row>
    <row r="160" spans="2:75" x14ac:dyDescent="0.3">
      <c r="B160" s="3" t="s">
        <v>95</v>
      </c>
      <c r="C160" s="4">
        <v>2024</v>
      </c>
      <c r="D160" s="3" t="s">
        <v>626</v>
      </c>
      <c r="E160" s="4">
        <v>31242</v>
      </c>
      <c r="F160" s="4">
        <v>31242</v>
      </c>
      <c r="G160" s="4" t="b">
        <v>0</v>
      </c>
      <c r="H160" s="4">
        <v>78773849</v>
      </c>
      <c r="I160" s="4">
        <v>40472305</v>
      </c>
      <c r="J160" s="4">
        <v>26986931</v>
      </c>
      <c r="K160" s="4">
        <v>5196036</v>
      </c>
      <c r="L160" s="4">
        <v>4272330</v>
      </c>
      <c r="M160" s="4">
        <v>1831235</v>
      </c>
      <c r="N160" s="4">
        <v>71746578</v>
      </c>
      <c r="O160" s="4">
        <v>69507934</v>
      </c>
      <c r="P160" s="4">
        <v>7584844</v>
      </c>
      <c r="Q160" s="4">
        <v>61923090</v>
      </c>
      <c r="R160" s="4">
        <v>6251776</v>
      </c>
      <c r="S160" s="4">
        <v>13123936</v>
      </c>
      <c r="T160" s="4">
        <v>5845654</v>
      </c>
      <c r="U160" s="4">
        <v>11111614</v>
      </c>
      <c r="V160" s="4">
        <v>9787370</v>
      </c>
      <c r="W160" s="4">
        <v>8594606</v>
      </c>
      <c r="X160" s="4">
        <v>9265915</v>
      </c>
      <c r="Y160" s="4">
        <v>19236534</v>
      </c>
      <c r="Z160" s="4">
        <v>98553956</v>
      </c>
      <c r="AA160" s="4">
        <v>104005371</v>
      </c>
      <c r="AB160" s="4">
        <v>56571368</v>
      </c>
      <c r="AC160" s="4">
        <v>47434003</v>
      </c>
      <c r="AD160" s="4">
        <v>245120526</v>
      </c>
      <c r="AE160" s="4">
        <v>33738798</v>
      </c>
      <c r="AF160" s="4">
        <v>34684428</v>
      </c>
      <c r="AG160" s="4">
        <v>68423226</v>
      </c>
      <c r="AH160" s="4">
        <v>19297340</v>
      </c>
      <c r="AI160" s="4">
        <v>10638792</v>
      </c>
      <c r="AJ160" s="4">
        <v>1275825</v>
      </c>
      <c r="AK160" s="4">
        <v>668894</v>
      </c>
      <c r="AL160" s="4">
        <v>70878312</v>
      </c>
      <c r="AM160" s="4">
        <v>17719578</v>
      </c>
      <c r="AN160" s="4">
        <v>1944719</v>
      </c>
      <c r="AO160" s="4">
        <v>14642850</v>
      </c>
      <c r="AP160" s="4">
        <v>9818384555</v>
      </c>
      <c r="AQ160" s="4">
        <v>8749078150</v>
      </c>
      <c r="AR160" s="4">
        <v>35915183</v>
      </c>
      <c r="AS160" s="4">
        <v>78280674</v>
      </c>
      <c r="AT160" s="4">
        <v>758439</v>
      </c>
      <c r="AU160" s="4">
        <v>2040</v>
      </c>
      <c r="AV160" s="4">
        <v>5357</v>
      </c>
      <c r="AW160" s="4">
        <v>325009398</v>
      </c>
      <c r="AX160" s="4">
        <v>196461576</v>
      </c>
      <c r="AY160" s="4">
        <v>19236534</v>
      </c>
      <c r="AZ160" s="4">
        <v>14584143.333333334</v>
      </c>
      <c r="BA160" s="4">
        <v>1158041571</v>
      </c>
      <c r="BB160" s="4">
        <v>13362596</v>
      </c>
      <c r="BC160" s="4">
        <v>1</v>
      </c>
      <c r="BD160" s="4">
        <v>0.91079182889743016</v>
      </c>
      <c r="BE160" s="4">
        <v>0.11762679007851959</v>
      </c>
      <c r="BF160" s="4">
        <v>0.10974973557496685</v>
      </c>
      <c r="BG160" s="4">
        <v>2.7437433893741713E-2</v>
      </c>
      <c r="BH160" s="4">
        <v>1.1049711182048569</v>
      </c>
      <c r="BI160" s="4">
        <v>0.44084256231983621</v>
      </c>
      <c r="BJ160" s="4">
        <v>3.8568048211674957</v>
      </c>
      <c r="BK160" s="4">
        <v>1.1881792731534439E-2</v>
      </c>
      <c r="BL160" s="3" t="s">
        <v>474</v>
      </c>
      <c r="BM160" s="4">
        <v>29253262.907003354</v>
      </c>
      <c r="BN160" s="4">
        <v>0.4985475767163679</v>
      </c>
      <c r="BO160" s="4">
        <v>14669119.57367002</v>
      </c>
      <c r="BP160" s="4">
        <v>3.6579523646494616</v>
      </c>
      <c r="BQ160" s="4">
        <v>0.38081015493746501</v>
      </c>
      <c r="BR160" s="4">
        <v>2521.408648614045</v>
      </c>
      <c r="BS160" s="4">
        <v>2224.823442801357</v>
      </c>
      <c r="BT160" s="4">
        <v>1149.5801485180207</v>
      </c>
      <c r="BU160" s="4">
        <v>617.673004289098</v>
      </c>
      <c r="BV160" s="4">
        <v>2190.1038985980413</v>
      </c>
      <c r="BW160" s="4">
        <v>37066.819377760708</v>
      </c>
    </row>
    <row r="161" spans="2:75" x14ac:dyDescent="0.3">
      <c r="B161" s="3" t="s">
        <v>97</v>
      </c>
      <c r="C161" s="4">
        <v>2019</v>
      </c>
      <c r="D161" s="3" t="s">
        <v>627</v>
      </c>
      <c r="E161" s="4">
        <v>21247</v>
      </c>
      <c r="F161" s="4">
        <v>21247</v>
      </c>
      <c r="G161" s="4" t="b">
        <v>0</v>
      </c>
      <c r="H161" s="4">
        <v>51613118</v>
      </c>
      <c r="I161" s="4">
        <v>30800728</v>
      </c>
      <c r="J161" s="4">
        <v>15388603</v>
      </c>
      <c r="K161" s="4">
        <v>2788494</v>
      </c>
      <c r="L161" s="4">
        <v>1226232</v>
      </c>
      <c r="M161" s="4">
        <v>607231</v>
      </c>
      <c r="N161" s="4">
        <v>48217393</v>
      </c>
      <c r="O161" s="4">
        <v>44967606</v>
      </c>
      <c r="P161" s="4">
        <v>8246846</v>
      </c>
      <c r="Q161" s="4">
        <v>36720760</v>
      </c>
      <c r="R161" s="4">
        <v>6601585</v>
      </c>
      <c r="S161" s="4">
        <v>9861464</v>
      </c>
      <c r="T161" s="4">
        <v>7059838</v>
      </c>
      <c r="U161" s="4">
        <v>5504881</v>
      </c>
      <c r="V161" s="4">
        <v>2262109</v>
      </c>
      <c r="W161" s="4">
        <v>1519377</v>
      </c>
      <c r="X161" s="4">
        <v>6645512</v>
      </c>
      <c r="Y161" s="4">
        <v>10873097</v>
      </c>
      <c r="Z161" s="4">
        <v>57160748</v>
      </c>
      <c r="AA161" s="4">
        <v>62210396</v>
      </c>
      <c r="AB161" s="4">
        <v>51214385</v>
      </c>
      <c r="AC161" s="4">
        <v>10996011</v>
      </c>
      <c r="AD161" s="4">
        <v>220783851</v>
      </c>
      <c r="AE161" s="4">
        <v>24709906</v>
      </c>
      <c r="AF161" s="4">
        <v>20605067</v>
      </c>
      <c r="AG161" s="4">
        <v>45314973</v>
      </c>
      <c r="AH161" s="4">
        <v>33728007</v>
      </c>
      <c r="AI161" s="4">
        <v>0</v>
      </c>
      <c r="AJ161" s="4">
        <v>3602620</v>
      </c>
      <c r="AK161" s="4">
        <v>1530865</v>
      </c>
      <c r="AL161" s="4">
        <v>48335232</v>
      </c>
      <c r="AM161" s="4">
        <v>12083808</v>
      </c>
      <c r="AN161" s="4">
        <v>5133485</v>
      </c>
      <c r="AO161" s="4">
        <v>6950323</v>
      </c>
      <c r="AP161" s="4">
        <v>2793020380</v>
      </c>
      <c r="AQ161" s="4">
        <v>2255745624</v>
      </c>
      <c r="AR161" s="4">
        <v>27391698.520750899</v>
      </c>
      <c r="AS161" s="4">
        <v>46004591.332281798</v>
      </c>
      <c r="AT161" s="4">
        <v>292786</v>
      </c>
      <c r="AU161" s="4">
        <v>2186.7893554000002</v>
      </c>
      <c r="AV161" s="4">
        <v>3837.5743824000001</v>
      </c>
      <c r="AW161" s="4">
        <v>335900503</v>
      </c>
      <c r="AX161" s="4">
        <v>209222976</v>
      </c>
      <c r="AY161" s="4">
        <v>10873097</v>
      </c>
      <c r="AZ161" s="4">
        <v>10873097</v>
      </c>
      <c r="BA161" s="4">
        <v>331097975</v>
      </c>
      <c r="BB161" s="4">
        <v>0</v>
      </c>
      <c r="BC161" s="4">
        <v>1</v>
      </c>
      <c r="BD161" s="4">
        <v>0.93420810190153591</v>
      </c>
      <c r="BE161" s="4">
        <v>0.12875625921301634</v>
      </c>
      <c r="BF161" s="4">
        <v>0.42482344969400376</v>
      </c>
      <c r="BG161" s="4">
        <v>0.10620586242350094</v>
      </c>
      <c r="BH161" s="4">
        <v>1.2340423509753067</v>
      </c>
      <c r="BI161" s="4">
        <v>0.39669399082956985</v>
      </c>
      <c r="BJ161" s="4">
        <v>0.98496075789046034</v>
      </c>
      <c r="BK161" s="4">
        <v>0</v>
      </c>
      <c r="BL161" s="3" t="s">
        <v>489</v>
      </c>
      <c r="BM161" s="4"/>
      <c r="BN161" s="4"/>
      <c r="BO161" s="4"/>
      <c r="BP161" s="4">
        <v>9.8071960795183664</v>
      </c>
      <c r="BQ161" s="4">
        <v>0.5698363438710452</v>
      </c>
      <c r="BR161" s="4">
        <v>2429.1955570198147</v>
      </c>
      <c r="BS161" s="4">
        <v>2116.4214242010635</v>
      </c>
      <c r="BT161" s="4">
        <v>1289.2031120040899</v>
      </c>
      <c r="BU161" s="4">
        <v>1587.42443639102</v>
      </c>
      <c r="BV161" s="4">
        <v>2132.7704146467736</v>
      </c>
      <c r="BW161" s="4">
        <v>15583.281169106227</v>
      </c>
    </row>
    <row r="162" spans="2:75" x14ac:dyDescent="0.3">
      <c r="B162" s="3" t="s">
        <v>97</v>
      </c>
      <c r="C162" s="4">
        <v>2020</v>
      </c>
      <c r="D162" s="3" t="s">
        <v>628</v>
      </c>
      <c r="E162" s="4">
        <v>21502</v>
      </c>
      <c r="F162" s="4">
        <v>21502</v>
      </c>
      <c r="G162" s="4" t="b">
        <v>0</v>
      </c>
      <c r="H162" s="4">
        <v>57173453</v>
      </c>
      <c r="I162" s="4">
        <v>31793796</v>
      </c>
      <c r="J162" s="4">
        <v>12811373</v>
      </c>
      <c r="K162" s="4">
        <v>6750393</v>
      </c>
      <c r="L162" s="4">
        <v>675170</v>
      </c>
      <c r="M162" s="4">
        <v>243852</v>
      </c>
      <c r="N162" s="4">
        <v>50179208</v>
      </c>
      <c r="O162" s="4">
        <v>44408182</v>
      </c>
      <c r="P162" s="4">
        <v>8201153</v>
      </c>
      <c r="Q162" s="4">
        <v>36207029</v>
      </c>
      <c r="R162" s="4">
        <v>7243554</v>
      </c>
      <c r="S162" s="4">
        <v>10187495</v>
      </c>
      <c r="T162" s="4">
        <v>6403705</v>
      </c>
      <c r="U162" s="4">
        <v>4469524</v>
      </c>
      <c r="V162" s="4">
        <v>2741269</v>
      </c>
      <c r="W162" s="4">
        <v>1763968</v>
      </c>
      <c r="X162" s="4">
        <v>12765271</v>
      </c>
      <c r="Y162" s="4">
        <v>11043916</v>
      </c>
      <c r="Z162" s="4">
        <v>59702178</v>
      </c>
      <c r="AA162" s="4">
        <v>71210296</v>
      </c>
      <c r="AB162" s="4">
        <v>46801726</v>
      </c>
      <c r="AC162" s="4">
        <v>24408570</v>
      </c>
      <c r="AD162" s="4">
        <v>233549122</v>
      </c>
      <c r="AE162" s="4">
        <v>32786632</v>
      </c>
      <c r="AF162" s="4">
        <v>21096843</v>
      </c>
      <c r="AG162" s="4">
        <v>53883475</v>
      </c>
      <c r="AH162" s="4">
        <v>28897139</v>
      </c>
      <c r="AI162" s="4">
        <v>0</v>
      </c>
      <c r="AJ162" s="4">
        <v>4509350</v>
      </c>
      <c r="AK162" s="4">
        <v>1441453</v>
      </c>
      <c r="AL162" s="4">
        <v>47851023</v>
      </c>
      <c r="AM162" s="4">
        <v>11962756</v>
      </c>
      <c r="AN162" s="4">
        <v>5950803</v>
      </c>
      <c r="AO162" s="4">
        <v>6011953</v>
      </c>
      <c r="AP162" s="4">
        <v>2995628846</v>
      </c>
      <c r="AQ162" s="4">
        <v>2438259824</v>
      </c>
      <c r="AR162" s="4">
        <v>28414713</v>
      </c>
      <c r="AS162" s="4">
        <v>46469382</v>
      </c>
      <c r="AT162" s="4">
        <v>316058</v>
      </c>
      <c r="AU162" s="4">
        <v>2271</v>
      </c>
      <c r="AV162" s="4">
        <v>4006</v>
      </c>
      <c r="AW162" s="4">
        <v>343097950</v>
      </c>
      <c r="AX162" s="4">
        <v>208562786</v>
      </c>
      <c r="AY162" s="4">
        <v>11043916</v>
      </c>
      <c r="AZ162" s="4">
        <v>10958506.5</v>
      </c>
      <c r="BA162" s="4">
        <v>325425623</v>
      </c>
      <c r="BB162" s="4">
        <v>0</v>
      </c>
      <c r="BC162" s="4">
        <v>1</v>
      </c>
      <c r="BD162" s="4">
        <v>0.87766621337353889</v>
      </c>
      <c r="BE162" s="4">
        <v>0.22327269615847761</v>
      </c>
      <c r="BF162" s="4">
        <v>0.4974441508294577</v>
      </c>
      <c r="BG162" s="4">
        <v>0.12436104030628561</v>
      </c>
      <c r="BH162" s="4">
        <v>1.4882048179098042</v>
      </c>
      <c r="BI162" s="4">
        <v>0.40497888230431889</v>
      </c>
      <c r="BJ162" s="4">
        <v>0.9468026126152681</v>
      </c>
      <c r="BK162" s="4">
        <v>0</v>
      </c>
      <c r="BL162" s="3" t="s">
        <v>489</v>
      </c>
      <c r="BM162" s="4"/>
      <c r="BN162" s="4"/>
      <c r="BO162" s="4"/>
      <c r="BP162" s="4">
        <v>9.4853917026275028</v>
      </c>
      <c r="BQ162" s="4">
        <v>0.56689965052421365</v>
      </c>
      <c r="BR162" s="4">
        <v>2658.983024834899</v>
      </c>
      <c r="BS162" s="4">
        <v>2065.304715840387</v>
      </c>
      <c r="BT162" s="4">
        <v>1321.4916286857037</v>
      </c>
      <c r="BU162" s="4">
        <v>1343.9279601897497</v>
      </c>
      <c r="BV162" s="4">
        <v>2505.9750255790159</v>
      </c>
      <c r="BW162" s="4">
        <v>15134.667612315134</v>
      </c>
    </row>
    <row r="163" spans="2:75" x14ac:dyDescent="0.3">
      <c r="B163" s="3" t="s">
        <v>97</v>
      </c>
      <c r="C163" s="4">
        <v>2021</v>
      </c>
      <c r="D163" s="3" t="s">
        <v>629</v>
      </c>
      <c r="E163" s="4">
        <v>21635</v>
      </c>
      <c r="F163" s="4">
        <v>21635</v>
      </c>
      <c r="G163" s="4" t="b">
        <v>0</v>
      </c>
      <c r="H163" s="4">
        <v>57836028</v>
      </c>
      <c r="I163" s="4">
        <v>32839517</v>
      </c>
      <c r="J163" s="4">
        <v>12803675</v>
      </c>
      <c r="K163" s="4">
        <v>7965929</v>
      </c>
      <c r="L163" s="4">
        <v>814682</v>
      </c>
      <c r="M163" s="4">
        <v>1533233</v>
      </c>
      <c r="N163" s="4">
        <v>48336866</v>
      </c>
      <c r="O163" s="4">
        <v>46663113</v>
      </c>
      <c r="P163" s="4">
        <v>8696081</v>
      </c>
      <c r="Q163" s="4">
        <v>37967032</v>
      </c>
      <c r="R163" s="4">
        <v>7457600</v>
      </c>
      <c r="S163" s="4">
        <v>10060401</v>
      </c>
      <c r="T163" s="4">
        <v>7459180</v>
      </c>
      <c r="U163" s="4">
        <v>4615835</v>
      </c>
      <c r="V163" s="4">
        <v>2508841</v>
      </c>
      <c r="W163" s="4">
        <v>1840532</v>
      </c>
      <c r="X163" s="4">
        <v>11172915</v>
      </c>
      <c r="Y163" s="4">
        <v>16077660</v>
      </c>
      <c r="Z163" s="4">
        <v>64950484</v>
      </c>
      <c r="AA163" s="4">
        <v>74741019</v>
      </c>
      <c r="AB163" s="4">
        <v>46214894</v>
      </c>
      <c r="AC163" s="4">
        <v>28526125</v>
      </c>
      <c r="AD163" s="4">
        <v>244722037</v>
      </c>
      <c r="AE163" s="4">
        <v>24758892</v>
      </c>
      <c r="AF163" s="4">
        <v>30115347</v>
      </c>
      <c r="AG163" s="4">
        <v>54874239</v>
      </c>
      <c r="AH163" s="4">
        <v>25921198</v>
      </c>
      <c r="AI163" s="4">
        <v>0</v>
      </c>
      <c r="AJ163" s="4">
        <v>2591841</v>
      </c>
      <c r="AK163" s="4">
        <v>1318725</v>
      </c>
      <c r="AL163" s="4">
        <v>48446397</v>
      </c>
      <c r="AM163" s="4">
        <v>12111599</v>
      </c>
      <c r="AN163" s="4">
        <v>3910566</v>
      </c>
      <c r="AO163" s="4">
        <v>8201033</v>
      </c>
      <c r="AP163" s="4">
        <v>3189637706</v>
      </c>
      <c r="AQ163" s="4">
        <v>2616431087</v>
      </c>
      <c r="AR163" s="4">
        <v>29426960</v>
      </c>
      <c r="AS163" s="4">
        <v>49639141</v>
      </c>
      <c r="AT163" s="4">
        <v>334970</v>
      </c>
      <c r="AU163" s="4">
        <v>2334</v>
      </c>
      <c r="AV163" s="4">
        <v>4111</v>
      </c>
      <c r="AW163" s="4">
        <v>357966668</v>
      </c>
      <c r="AX163" s="4">
        <v>215768996</v>
      </c>
      <c r="AY163" s="4">
        <v>16077660</v>
      </c>
      <c r="AZ163" s="4">
        <v>12664891</v>
      </c>
      <c r="BA163" s="4">
        <v>332934320</v>
      </c>
      <c r="BB163" s="4">
        <v>0</v>
      </c>
      <c r="BC163" s="4">
        <v>1</v>
      </c>
      <c r="BD163" s="4">
        <v>0.83575701291243587</v>
      </c>
      <c r="BE163" s="4">
        <v>0.19318261274788787</v>
      </c>
      <c r="BF163" s="4">
        <v>0.32287776370403282</v>
      </c>
      <c r="BG163" s="4">
        <v>8.0719439259848369E-2</v>
      </c>
      <c r="BH163" s="4">
        <v>1.4453128440484893</v>
      </c>
      <c r="BI163" s="4">
        <v>0.41876676804414337</v>
      </c>
      <c r="BJ163" s="4">
        <v>0.926280681525389</v>
      </c>
      <c r="BK163" s="4">
        <v>0</v>
      </c>
      <c r="BL163" s="3" t="s">
        <v>489</v>
      </c>
      <c r="BM163" s="4"/>
      <c r="BN163" s="4"/>
      <c r="BO163" s="4"/>
      <c r="BP163" s="4">
        <v>9.2258001417042443</v>
      </c>
      <c r="BQ163" s="4">
        <v>0.56774507419119435</v>
      </c>
      <c r="BR163" s="4">
        <v>2673.2622140050844</v>
      </c>
      <c r="BS163" s="4">
        <v>2156.8344349433787</v>
      </c>
      <c r="BT163" s="4">
        <v>1360.1553039057083</v>
      </c>
      <c r="BU163" s="4">
        <v>1198.1140744164547</v>
      </c>
      <c r="BV163" s="4">
        <v>2536.3641784146062</v>
      </c>
      <c r="BW163" s="4">
        <v>15388.690547723596</v>
      </c>
    </row>
    <row r="164" spans="2:75" x14ac:dyDescent="0.3">
      <c r="B164" s="3" t="s">
        <v>97</v>
      </c>
      <c r="C164" s="4">
        <v>2022</v>
      </c>
      <c r="D164" s="3" t="s">
        <v>630</v>
      </c>
      <c r="E164" s="4">
        <v>21882</v>
      </c>
      <c r="F164" s="4">
        <v>21882</v>
      </c>
      <c r="G164" s="4" t="b">
        <v>0</v>
      </c>
      <c r="H164" s="4">
        <v>61489638</v>
      </c>
      <c r="I164" s="4">
        <v>34137016</v>
      </c>
      <c r="J164" s="4">
        <v>16322789</v>
      </c>
      <c r="K164" s="4">
        <v>6760301</v>
      </c>
      <c r="L164" s="4">
        <v>2116859</v>
      </c>
      <c r="M164" s="4">
        <v>2152673</v>
      </c>
      <c r="N164" s="4">
        <v>52576664</v>
      </c>
      <c r="O164" s="4">
        <v>51123940</v>
      </c>
      <c r="P164" s="4">
        <v>8808299</v>
      </c>
      <c r="Q164" s="4">
        <v>42315641</v>
      </c>
      <c r="R164" s="4">
        <v>7719636</v>
      </c>
      <c r="S164" s="4">
        <v>10868008</v>
      </c>
      <c r="T164" s="4">
        <v>8015373</v>
      </c>
      <c r="U164" s="4">
        <v>6478666</v>
      </c>
      <c r="V164" s="4">
        <v>2757716</v>
      </c>
      <c r="W164" s="4">
        <v>1928549</v>
      </c>
      <c r="X164" s="4">
        <v>10365698</v>
      </c>
      <c r="Y164" s="4">
        <v>16796045</v>
      </c>
      <c r="Z164" s="4">
        <v>66419954</v>
      </c>
      <c r="AA164" s="4">
        <v>77350523</v>
      </c>
      <c r="AB164" s="4">
        <v>46397914</v>
      </c>
      <c r="AC164" s="4">
        <v>30952609</v>
      </c>
      <c r="AD164" s="4">
        <v>255087734</v>
      </c>
      <c r="AE164" s="4">
        <v>21179563</v>
      </c>
      <c r="AF164" s="4">
        <v>34644279</v>
      </c>
      <c r="AG164" s="4">
        <v>55823842</v>
      </c>
      <c r="AH164" s="4">
        <v>24410038</v>
      </c>
      <c r="AI164" s="4">
        <v>1475544</v>
      </c>
      <c r="AJ164" s="4">
        <v>2549971</v>
      </c>
      <c r="AK164" s="4">
        <v>1269344</v>
      </c>
      <c r="AL164" s="4">
        <v>52582313</v>
      </c>
      <c r="AM164" s="4">
        <v>13145578</v>
      </c>
      <c r="AN164" s="4">
        <v>3819315</v>
      </c>
      <c r="AO164" s="4">
        <v>9326263</v>
      </c>
      <c r="AP164" s="4">
        <v>3898464271</v>
      </c>
      <c r="AQ164" s="4">
        <v>3250493612</v>
      </c>
      <c r="AR164" s="4">
        <v>30636095</v>
      </c>
      <c r="AS164" s="4">
        <v>52200930</v>
      </c>
      <c r="AT164" s="4">
        <v>406285</v>
      </c>
      <c r="AU164" s="4">
        <v>2405</v>
      </c>
      <c r="AV164" s="4">
        <v>4284</v>
      </c>
      <c r="AW164" s="4">
        <v>373484984</v>
      </c>
      <c r="AX164" s="4">
        <v>223673930</v>
      </c>
      <c r="AY164" s="4">
        <v>16796045</v>
      </c>
      <c r="AZ164" s="4">
        <v>14639207</v>
      </c>
      <c r="BA164" s="4">
        <v>25357774</v>
      </c>
      <c r="BB164" s="4">
        <v>0</v>
      </c>
      <c r="BC164" s="4"/>
      <c r="BD164" s="4">
        <v>0.85504917104894973</v>
      </c>
      <c r="BE164" s="4">
        <v>0.16857633801649638</v>
      </c>
      <c r="BF164" s="4">
        <v>0.29053990627114307</v>
      </c>
      <c r="BG164" s="4">
        <v>7.2634975186428183E-2</v>
      </c>
      <c r="BH164" s="4">
        <v>1.3192247755386715</v>
      </c>
      <c r="BI164" s="4">
        <v>0.43033422753711209</v>
      </c>
      <c r="BJ164" s="4">
        <v>0</v>
      </c>
      <c r="BK164" s="4"/>
      <c r="BL164" s="3" t="s">
        <v>468</v>
      </c>
      <c r="BM164" s="4"/>
      <c r="BN164" s="4"/>
      <c r="BO164" s="4"/>
      <c r="BP164" s="4">
        <v>7.8585034696602456</v>
      </c>
      <c r="BQ164" s="4">
        <v>0.56139122315592904</v>
      </c>
      <c r="BR164" s="4">
        <v>2810.0556621880996</v>
      </c>
      <c r="BS164" s="4">
        <v>2336.3467690339094</v>
      </c>
      <c r="BT164" s="4">
        <v>1400.0591810620601</v>
      </c>
      <c r="BU164" s="4">
        <v>1115.5304816744356</v>
      </c>
      <c r="BV164" s="4">
        <v>2551.1307010328123</v>
      </c>
      <c r="BW164" s="4">
        <v>1158.8416963714469</v>
      </c>
    </row>
    <row r="165" spans="2:75" x14ac:dyDescent="0.3">
      <c r="B165" s="3" t="s">
        <v>97</v>
      </c>
      <c r="C165" s="4">
        <v>2023</v>
      </c>
      <c r="D165" s="3" t="s">
        <v>631</v>
      </c>
      <c r="E165" s="4">
        <v>22675</v>
      </c>
      <c r="F165" s="4">
        <v>22675</v>
      </c>
      <c r="G165" s="4" t="b">
        <v>0</v>
      </c>
      <c r="H165" s="4">
        <v>69333588</v>
      </c>
      <c r="I165" s="4">
        <v>36481409</v>
      </c>
      <c r="J165" s="4">
        <v>17083580</v>
      </c>
      <c r="K165" s="4">
        <v>10054307</v>
      </c>
      <c r="L165" s="4">
        <v>3802161</v>
      </c>
      <c r="M165" s="4">
        <v>1884177</v>
      </c>
      <c r="N165" s="4">
        <v>57395104</v>
      </c>
      <c r="O165" s="4">
        <v>56273721</v>
      </c>
      <c r="P165" s="4">
        <v>8942820</v>
      </c>
      <c r="Q165" s="4">
        <v>47330901</v>
      </c>
      <c r="R165" s="4">
        <v>6218917</v>
      </c>
      <c r="S165" s="4">
        <v>12802816</v>
      </c>
      <c r="T165" s="4">
        <v>8101779</v>
      </c>
      <c r="U165" s="4">
        <v>7342686</v>
      </c>
      <c r="V165" s="4">
        <v>3165347</v>
      </c>
      <c r="W165" s="4">
        <v>2309217</v>
      </c>
      <c r="X165" s="4">
        <v>13059867</v>
      </c>
      <c r="Y165" s="4">
        <v>23162217</v>
      </c>
      <c r="Z165" s="4">
        <v>63549361</v>
      </c>
      <c r="AA165" s="4">
        <v>74532009</v>
      </c>
      <c r="AB165" s="4">
        <v>48556274</v>
      </c>
      <c r="AC165" s="4">
        <v>25975735</v>
      </c>
      <c r="AD165" s="4">
        <v>264551808</v>
      </c>
      <c r="AE165" s="4">
        <v>14607917</v>
      </c>
      <c r="AF165" s="4">
        <v>37471935</v>
      </c>
      <c r="AG165" s="4">
        <v>52079852</v>
      </c>
      <c r="AH165" s="4">
        <v>21433004</v>
      </c>
      <c r="AI165" s="4">
        <v>0</v>
      </c>
      <c r="AJ165" s="4">
        <v>2527792</v>
      </c>
      <c r="AK165" s="4">
        <v>1222093</v>
      </c>
      <c r="AL165" s="4">
        <v>57319908</v>
      </c>
      <c r="AM165" s="4">
        <v>14329977</v>
      </c>
      <c r="AN165" s="4">
        <v>3749885</v>
      </c>
      <c r="AO165" s="4">
        <v>9741936</v>
      </c>
      <c r="AP165" s="4">
        <v>4422949759</v>
      </c>
      <c r="AQ165" s="4">
        <v>3683301025</v>
      </c>
      <c r="AR165" s="4">
        <v>32842429</v>
      </c>
      <c r="AS165" s="4">
        <v>55466131</v>
      </c>
      <c r="AT165" s="4">
        <v>457470</v>
      </c>
      <c r="AU165" s="4">
        <v>2571</v>
      </c>
      <c r="AV165" s="4">
        <v>4497</v>
      </c>
      <c r="AW165" s="4">
        <v>395564211</v>
      </c>
      <c r="AX165" s="4">
        <v>237926675</v>
      </c>
      <c r="AY165" s="4">
        <v>23162217</v>
      </c>
      <c r="AZ165" s="4">
        <v>18678640.666666668</v>
      </c>
      <c r="BA165" s="4">
        <v>23768947</v>
      </c>
      <c r="BB165" s="4">
        <v>0</v>
      </c>
      <c r="BC165" s="4"/>
      <c r="BD165" s="4">
        <v>0.82781095938666838</v>
      </c>
      <c r="BE165" s="4">
        <v>0.18836277447519376</v>
      </c>
      <c r="BF165" s="4">
        <v>0.26168115971156131</v>
      </c>
      <c r="BG165" s="4">
        <v>6.5420289927890327E-2</v>
      </c>
      <c r="BH165" s="4">
        <v>1.1003351066568541</v>
      </c>
      <c r="BI165" s="4">
        <v>0.42399016680320062</v>
      </c>
      <c r="BJ165" s="4">
        <v>0</v>
      </c>
      <c r="BK165" s="4"/>
      <c r="BL165" s="3" t="s">
        <v>468</v>
      </c>
      <c r="BM165" s="4"/>
      <c r="BN165" s="4"/>
      <c r="BO165" s="4"/>
      <c r="BP165" s="4">
        <v>7.425458300350547</v>
      </c>
      <c r="BQ165" s="4">
        <v>0.57171447631754502</v>
      </c>
      <c r="BR165" s="4">
        <v>3057.7106063947076</v>
      </c>
      <c r="BS165" s="4">
        <v>2481.7517530319737</v>
      </c>
      <c r="BT165" s="4">
        <v>1448.3981918412348</v>
      </c>
      <c r="BU165" s="4">
        <v>945.22619625137816</v>
      </c>
      <c r="BV165" s="4">
        <v>2296.7961190738697</v>
      </c>
      <c r="BW165" s="4">
        <v>1048.2446306504962</v>
      </c>
    </row>
    <row r="166" spans="2:75" x14ac:dyDescent="0.3">
      <c r="B166" s="3" t="s">
        <v>97</v>
      </c>
      <c r="C166" s="4">
        <v>2024</v>
      </c>
      <c r="D166" s="3" t="s">
        <v>632</v>
      </c>
      <c r="E166" s="4">
        <v>22675</v>
      </c>
      <c r="F166" s="4">
        <v>22675</v>
      </c>
      <c r="G166" s="4" t="b">
        <v>0</v>
      </c>
      <c r="H166" s="4">
        <v>69954101</v>
      </c>
      <c r="I166" s="4">
        <v>40883320</v>
      </c>
      <c r="J166" s="4">
        <v>18142968</v>
      </c>
      <c r="K166" s="4">
        <v>4015920</v>
      </c>
      <c r="L166" s="4">
        <v>3950251</v>
      </c>
      <c r="M166" s="4">
        <v>2710631</v>
      </c>
      <c r="N166" s="4">
        <v>63227550</v>
      </c>
      <c r="O166" s="4">
        <v>60397040</v>
      </c>
      <c r="P166" s="4">
        <v>9514245</v>
      </c>
      <c r="Q166" s="4">
        <v>50882795</v>
      </c>
      <c r="R166" s="4">
        <v>6347106</v>
      </c>
      <c r="S166" s="4">
        <v>13337048</v>
      </c>
      <c r="T166" s="4">
        <v>9843168</v>
      </c>
      <c r="U166" s="4">
        <v>8159608</v>
      </c>
      <c r="V166" s="4">
        <v>3003820</v>
      </c>
      <c r="W166" s="4">
        <v>2123579</v>
      </c>
      <c r="X166" s="4">
        <v>9557061</v>
      </c>
      <c r="Y166" s="4">
        <v>23581033</v>
      </c>
      <c r="Z166" s="4">
        <v>65128965</v>
      </c>
      <c r="AA166" s="4">
        <v>74155120</v>
      </c>
      <c r="AB166" s="4">
        <v>52654663</v>
      </c>
      <c r="AC166" s="4">
        <v>21500457</v>
      </c>
      <c r="AD166" s="4">
        <v>274108870</v>
      </c>
      <c r="AE166" s="4">
        <v>20977182</v>
      </c>
      <c r="AF166" s="4">
        <v>32478389</v>
      </c>
      <c r="AG166" s="4">
        <v>53455571</v>
      </c>
      <c r="AH166" s="4">
        <v>26551946</v>
      </c>
      <c r="AI166" s="4">
        <v>7887287</v>
      </c>
      <c r="AJ166" s="4">
        <v>2458756</v>
      </c>
      <c r="AK166" s="4">
        <v>1322359</v>
      </c>
      <c r="AL166" s="4">
        <v>63276661</v>
      </c>
      <c r="AM166" s="4">
        <v>15819165</v>
      </c>
      <c r="AN166" s="4">
        <v>3781115</v>
      </c>
      <c r="AO166" s="4">
        <v>11207191</v>
      </c>
      <c r="AP166" s="4">
        <v>4679733144</v>
      </c>
      <c r="AQ166" s="4">
        <v>3881620587</v>
      </c>
      <c r="AR166" s="4">
        <v>35853087</v>
      </c>
      <c r="AS166" s="4">
        <v>61395673</v>
      </c>
      <c r="AT166" s="4">
        <v>481429</v>
      </c>
      <c r="AU166" s="4">
        <v>2805</v>
      </c>
      <c r="AV166" s="4">
        <v>4971</v>
      </c>
      <c r="AW166" s="4">
        <v>417480749</v>
      </c>
      <c r="AX166" s="4">
        <v>251933110</v>
      </c>
      <c r="AY166" s="4">
        <v>23581033</v>
      </c>
      <c r="AZ166" s="4">
        <v>21179765</v>
      </c>
      <c r="BA166" s="4">
        <v>417480749</v>
      </c>
      <c r="BB166" s="4">
        <v>9514245</v>
      </c>
      <c r="BC166" s="4">
        <v>0.74426148613521637</v>
      </c>
      <c r="BD166" s="4">
        <v>0.90384336437973811</v>
      </c>
      <c r="BE166" s="4">
        <v>0.13661902395114761</v>
      </c>
      <c r="BF166" s="4">
        <v>0.23902114934637828</v>
      </c>
      <c r="BG166" s="4">
        <v>5.9755286392245005E-2</v>
      </c>
      <c r="BH166" s="4">
        <v>1.050562788463173</v>
      </c>
      <c r="BI166" s="4">
        <v>0.41864172091871649</v>
      </c>
      <c r="BJ166" s="4">
        <v>1</v>
      </c>
      <c r="BK166" s="4">
        <v>2.4059901573360971E-2</v>
      </c>
      <c r="BL166" s="3" t="s">
        <v>474</v>
      </c>
      <c r="BM166" s="4">
        <v>9514245</v>
      </c>
      <c r="BN166" s="4">
        <v>2.2261109525768989</v>
      </c>
      <c r="BO166" s="4">
        <v>0</v>
      </c>
      <c r="BP166" s="4">
        <v>7.6613528799111368</v>
      </c>
      <c r="BQ166" s="4">
        <v>0.56427278213639109</v>
      </c>
      <c r="BR166" s="4">
        <v>3085.0761190738699</v>
      </c>
      <c r="BS166" s="4">
        <v>2663.5960308710032</v>
      </c>
      <c r="BT166" s="4">
        <v>1581.1725248070563</v>
      </c>
      <c r="BU166" s="4">
        <v>1170.9788754134509</v>
      </c>
      <c r="BV166" s="4">
        <v>2357.4672987872104</v>
      </c>
      <c r="BW166" s="4">
        <v>18411.499404630649</v>
      </c>
    </row>
    <row r="167" spans="2:75" x14ac:dyDescent="0.3">
      <c r="B167" s="3" t="s">
        <v>99</v>
      </c>
      <c r="C167" s="4">
        <v>2019</v>
      </c>
      <c r="D167" s="3" t="s">
        <v>633</v>
      </c>
      <c r="E167" s="4">
        <v>5564</v>
      </c>
      <c r="F167" s="4">
        <v>5564</v>
      </c>
      <c r="G167" s="4" t="b">
        <v>0</v>
      </c>
      <c r="H167" s="4">
        <v>12365619</v>
      </c>
      <c r="I167" s="4">
        <v>5464299</v>
      </c>
      <c r="J167" s="4">
        <v>4982051</v>
      </c>
      <c r="K167" s="4">
        <v>1223035</v>
      </c>
      <c r="L167" s="4">
        <v>378064</v>
      </c>
      <c r="M167" s="4">
        <v>318170</v>
      </c>
      <c r="N167" s="4">
        <v>10824414</v>
      </c>
      <c r="O167" s="4">
        <v>10699823</v>
      </c>
      <c r="P167" s="4">
        <v>2104131</v>
      </c>
      <c r="Q167" s="4">
        <v>8595692</v>
      </c>
      <c r="R167" s="4">
        <v>1941807</v>
      </c>
      <c r="S167" s="4">
        <v>2117076</v>
      </c>
      <c r="T167" s="4">
        <v>1152819</v>
      </c>
      <c r="U167" s="4">
        <v>340822</v>
      </c>
      <c r="V167" s="4">
        <v>1065792</v>
      </c>
      <c r="W167" s="4">
        <v>1053554</v>
      </c>
      <c r="X167" s="4">
        <v>1665796</v>
      </c>
      <c r="Y167" s="4">
        <v>3028078</v>
      </c>
      <c r="Z167" s="4">
        <v>8291629</v>
      </c>
      <c r="AA167" s="4">
        <v>11765834</v>
      </c>
      <c r="AB167" s="4">
        <v>7650420</v>
      </c>
      <c r="AC167" s="4">
        <v>4115414</v>
      </c>
      <c r="AD167" s="4">
        <v>45078247</v>
      </c>
      <c r="AE167" s="4">
        <v>8638613</v>
      </c>
      <c r="AF167" s="4">
        <v>277352</v>
      </c>
      <c r="AG167" s="4">
        <v>8915965</v>
      </c>
      <c r="AH167" s="4">
        <v>4356990</v>
      </c>
      <c r="AI167" s="4">
        <v>0</v>
      </c>
      <c r="AJ167" s="4">
        <v>278807</v>
      </c>
      <c r="AK167" s="4">
        <v>280661</v>
      </c>
      <c r="AL167" s="4">
        <v>11347346</v>
      </c>
      <c r="AM167" s="4">
        <v>2836837</v>
      </c>
      <c r="AN167" s="4">
        <v>559468</v>
      </c>
      <c r="AO167" s="4">
        <v>2277369</v>
      </c>
      <c r="AP167" s="4">
        <v>691183004</v>
      </c>
      <c r="AQ167" s="4">
        <v>600496400</v>
      </c>
      <c r="AR167" s="4">
        <v>4481368.1867074398</v>
      </c>
      <c r="AS167" s="4">
        <v>12418541.9569233</v>
      </c>
      <c r="AT167" s="4">
        <v>246408</v>
      </c>
      <c r="AU167" s="4">
        <v>1387.02323976</v>
      </c>
      <c r="AV167" s="4">
        <v>3568.4068171200001</v>
      </c>
      <c r="AW167" s="4">
        <v>79761410</v>
      </c>
      <c r="AX167" s="4">
        <v>40519269</v>
      </c>
      <c r="AY167" s="4">
        <v>3028078</v>
      </c>
      <c r="AZ167" s="4">
        <v>3028078</v>
      </c>
      <c r="BA167" s="4">
        <v>3489689</v>
      </c>
      <c r="BB167" s="4">
        <v>0</v>
      </c>
      <c r="BC167" s="4"/>
      <c r="BD167" s="4">
        <v>0.87536369994902807</v>
      </c>
      <c r="BE167" s="4">
        <v>0.13471189756048604</v>
      </c>
      <c r="BF167" s="4">
        <v>0.19721541984964241</v>
      </c>
      <c r="BG167" s="4">
        <v>4.9303863652346548E-2</v>
      </c>
      <c r="BH167" s="4">
        <v>1.0372597110273378</v>
      </c>
      <c r="BI167" s="4">
        <v>0.51450446489859591</v>
      </c>
      <c r="BJ167" s="4">
        <v>0</v>
      </c>
      <c r="BK167" s="4"/>
      <c r="BL167" s="3" t="s">
        <v>468</v>
      </c>
      <c r="BM167" s="4"/>
      <c r="BN167" s="4"/>
      <c r="BO167" s="4"/>
      <c r="BP167" s="4">
        <v>6.4836203447899594</v>
      </c>
      <c r="BQ167" s="4">
        <v>0.3886953788748343</v>
      </c>
      <c r="BR167" s="4">
        <v>2222.4333213515456</v>
      </c>
      <c r="BS167" s="4">
        <v>1923.0451114306254</v>
      </c>
      <c r="BT167" s="4">
        <v>805.42203211851904</v>
      </c>
      <c r="BU167" s="4">
        <v>783.06793673616107</v>
      </c>
      <c r="BV167" s="4">
        <v>1602.4379942487419</v>
      </c>
      <c r="BW167" s="4">
        <v>627.19069015097057</v>
      </c>
    </row>
    <row r="168" spans="2:75" x14ac:dyDescent="0.3">
      <c r="B168" s="3" t="s">
        <v>99</v>
      </c>
      <c r="C168" s="4">
        <v>2020</v>
      </c>
      <c r="D168" s="3" t="s">
        <v>634</v>
      </c>
      <c r="E168" s="4">
        <v>5606</v>
      </c>
      <c r="F168" s="4">
        <v>5606</v>
      </c>
      <c r="G168" s="4" t="b">
        <v>0</v>
      </c>
      <c r="H168" s="4">
        <v>16776472</v>
      </c>
      <c r="I168" s="4">
        <v>5496562</v>
      </c>
      <c r="J168" s="4">
        <v>5440783</v>
      </c>
      <c r="K168" s="4">
        <v>5017700</v>
      </c>
      <c r="L168" s="4">
        <v>312547</v>
      </c>
      <c r="M168" s="4">
        <v>508880</v>
      </c>
      <c r="N168" s="4">
        <v>11249892</v>
      </c>
      <c r="O168" s="4">
        <v>10892342</v>
      </c>
      <c r="P168" s="4">
        <v>2090080</v>
      </c>
      <c r="Q168" s="4">
        <v>8802262</v>
      </c>
      <c r="R168" s="4">
        <v>2002538</v>
      </c>
      <c r="S168" s="4">
        <v>2372497</v>
      </c>
      <c r="T168" s="4">
        <v>1074294</v>
      </c>
      <c r="U168" s="4">
        <v>251085</v>
      </c>
      <c r="V168" s="4">
        <v>1006129</v>
      </c>
      <c r="W168" s="4">
        <v>1192105</v>
      </c>
      <c r="X168" s="4">
        <v>5884130</v>
      </c>
      <c r="Y168" s="4">
        <v>5458357</v>
      </c>
      <c r="Z168" s="4">
        <v>10827535</v>
      </c>
      <c r="AA168" s="4">
        <v>14240526</v>
      </c>
      <c r="AB168" s="4">
        <v>7590739</v>
      </c>
      <c r="AC168" s="4">
        <v>6649787</v>
      </c>
      <c r="AD168" s="4">
        <v>50962377</v>
      </c>
      <c r="AE168" s="4">
        <v>10881395</v>
      </c>
      <c r="AF168" s="4">
        <v>155808</v>
      </c>
      <c r="AG168" s="4">
        <v>11037203</v>
      </c>
      <c r="AH168" s="4">
        <v>3953112</v>
      </c>
      <c r="AI168" s="4">
        <v>0</v>
      </c>
      <c r="AJ168" s="4">
        <v>280263</v>
      </c>
      <c r="AK168" s="4">
        <v>269040</v>
      </c>
      <c r="AL168" s="4">
        <v>11782210</v>
      </c>
      <c r="AM168" s="4">
        <v>2945553</v>
      </c>
      <c r="AN168" s="4">
        <v>549303</v>
      </c>
      <c r="AO168" s="4">
        <v>2040300</v>
      </c>
      <c r="AP168" s="4">
        <v>741339566</v>
      </c>
      <c r="AQ168" s="4">
        <v>649428600</v>
      </c>
      <c r="AR168" s="4">
        <v>4510286</v>
      </c>
      <c r="AS168" s="4">
        <v>12998709</v>
      </c>
      <c r="AT168" s="4">
        <v>266830</v>
      </c>
      <c r="AU168" s="4">
        <v>1401</v>
      </c>
      <c r="AV168" s="4">
        <v>3818</v>
      </c>
      <c r="AW168" s="4">
        <v>84954085</v>
      </c>
      <c r="AX168" s="4">
        <v>43878279</v>
      </c>
      <c r="AY168" s="4">
        <v>5458357</v>
      </c>
      <c r="AZ168" s="4">
        <v>4243217.5</v>
      </c>
      <c r="BA168" s="4">
        <v>6867979</v>
      </c>
      <c r="BB168" s="4">
        <v>0</v>
      </c>
      <c r="BC168" s="4"/>
      <c r="BD168" s="4">
        <v>0.67057555366825639</v>
      </c>
      <c r="BE168" s="4">
        <v>0.35073703219604219</v>
      </c>
      <c r="BF168" s="4">
        <v>0.18648552580788735</v>
      </c>
      <c r="BG168" s="4">
        <v>4.6621389365832044E-2</v>
      </c>
      <c r="BH168" s="4">
        <v>1.2539053029778027</v>
      </c>
      <c r="BI168" s="4">
        <v>0.52603219835293102</v>
      </c>
      <c r="BJ168" s="4">
        <v>0</v>
      </c>
      <c r="BK168" s="4"/>
      <c r="BL168" s="3" t="s">
        <v>468</v>
      </c>
      <c r="BM168" s="4"/>
      <c r="BN168" s="4"/>
      <c r="BO168" s="4"/>
      <c r="BP168" s="4">
        <v>6.0839677346993239</v>
      </c>
      <c r="BQ168" s="4">
        <v>0.36694604504976425</v>
      </c>
      <c r="BR168" s="4">
        <v>2992.5922226186231</v>
      </c>
      <c r="BS168" s="4">
        <v>1942.9793078844095</v>
      </c>
      <c r="BT168" s="4">
        <v>804.54620049946482</v>
      </c>
      <c r="BU168" s="4">
        <v>705.15733143061004</v>
      </c>
      <c r="BV168" s="4">
        <v>1968.8196575098109</v>
      </c>
      <c r="BW168" s="4">
        <v>1225.1122012129861</v>
      </c>
    </row>
    <row r="169" spans="2:75" x14ac:dyDescent="0.3">
      <c r="B169" s="3" t="s">
        <v>99</v>
      </c>
      <c r="C169" s="4">
        <v>2021</v>
      </c>
      <c r="D169" s="3" t="s">
        <v>635</v>
      </c>
      <c r="E169" s="4">
        <v>5620</v>
      </c>
      <c r="F169" s="4">
        <v>5620</v>
      </c>
      <c r="G169" s="4" t="b">
        <v>0</v>
      </c>
      <c r="H169" s="4">
        <v>13626117</v>
      </c>
      <c r="I169" s="4">
        <v>5675634</v>
      </c>
      <c r="J169" s="4">
        <v>5875500</v>
      </c>
      <c r="K169" s="4">
        <v>1795544</v>
      </c>
      <c r="L169" s="4">
        <v>279439</v>
      </c>
      <c r="M169" s="4">
        <v>0</v>
      </c>
      <c r="N169" s="4">
        <v>11830573</v>
      </c>
      <c r="O169" s="4">
        <v>11428028</v>
      </c>
      <c r="P169" s="4">
        <v>2118900</v>
      </c>
      <c r="Q169" s="4">
        <v>9309128</v>
      </c>
      <c r="R169" s="4">
        <v>1988740</v>
      </c>
      <c r="S169" s="4">
        <v>2514249</v>
      </c>
      <c r="T169" s="4">
        <v>1132187</v>
      </c>
      <c r="U169" s="4">
        <v>348966</v>
      </c>
      <c r="V169" s="4">
        <v>1117306</v>
      </c>
      <c r="W169" s="4">
        <v>1169912</v>
      </c>
      <c r="X169" s="4">
        <v>2198089</v>
      </c>
      <c r="Y169" s="4">
        <v>7149235</v>
      </c>
      <c r="Z169" s="4">
        <v>11900433</v>
      </c>
      <c r="AA169" s="4">
        <v>15178255</v>
      </c>
      <c r="AB169" s="4">
        <v>11581228</v>
      </c>
      <c r="AC169" s="4">
        <v>3597027</v>
      </c>
      <c r="AD169" s="4">
        <v>53160466</v>
      </c>
      <c r="AE169" s="4">
        <v>10649675</v>
      </c>
      <c r="AF169" s="4">
        <v>176289</v>
      </c>
      <c r="AG169" s="4">
        <v>10825964</v>
      </c>
      <c r="AH169" s="4">
        <v>6566512</v>
      </c>
      <c r="AI169" s="4">
        <v>3000000</v>
      </c>
      <c r="AJ169" s="4">
        <v>259266</v>
      </c>
      <c r="AK169" s="4">
        <v>306098</v>
      </c>
      <c r="AL169" s="4">
        <v>12346577</v>
      </c>
      <c r="AM169" s="4">
        <v>3086644</v>
      </c>
      <c r="AN169" s="4">
        <v>565364</v>
      </c>
      <c r="AO169" s="4">
        <v>2391980</v>
      </c>
      <c r="AP169" s="4">
        <v>786169151</v>
      </c>
      <c r="AQ169" s="4">
        <v>697594900</v>
      </c>
      <c r="AR169" s="4">
        <v>4683619</v>
      </c>
      <c r="AS169" s="4">
        <v>14127395</v>
      </c>
      <c r="AT169" s="4">
        <v>286608</v>
      </c>
      <c r="AU169" s="4">
        <v>1473</v>
      </c>
      <c r="AV169" s="4">
        <v>4034</v>
      </c>
      <c r="AW169" s="4">
        <v>91809163</v>
      </c>
      <c r="AX169" s="4">
        <v>48901006</v>
      </c>
      <c r="AY169" s="4">
        <v>7149235</v>
      </c>
      <c r="AZ169" s="4">
        <v>5211890</v>
      </c>
      <c r="BA169" s="4">
        <v>9302094</v>
      </c>
      <c r="BB169" s="4">
        <v>0</v>
      </c>
      <c r="BC169" s="4"/>
      <c r="BD169" s="4">
        <v>0.86822775703452426</v>
      </c>
      <c r="BE169" s="4">
        <v>0.16131440820594745</v>
      </c>
      <c r="BF169" s="4">
        <v>0.1831646279907887</v>
      </c>
      <c r="BG169" s="4">
        <v>4.5791153288883224E-2</v>
      </c>
      <c r="BH169" s="4">
        <v>1.1629407179705769</v>
      </c>
      <c r="BI169" s="4">
        <v>0.52005431195234919</v>
      </c>
      <c r="BJ169" s="4">
        <v>0</v>
      </c>
      <c r="BK169" s="4"/>
      <c r="BL169" s="3" t="s">
        <v>468</v>
      </c>
      <c r="BM169" s="4"/>
      <c r="BN169" s="4"/>
      <c r="BO169" s="4"/>
      <c r="BP169" s="4">
        <v>5.9575207117227622</v>
      </c>
      <c r="BQ169" s="4">
        <v>0.36514625681705504</v>
      </c>
      <c r="BR169" s="4">
        <v>2424.575978647687</v>
      </c>
      <c r="BS169" s="4">
        <v>2033.4569395017793</v>
      </c>
      <c r="BT169" s="4">
        <v>833.38416370106756</v>
      </c>
      <c r="BU169" s="4">
        <v>1168.4185053380784</v>
      </c>
      <c r="BV169" s="4">
        <v>1926.3281138790035</v>
      </c>
      <c r="BW169" s="4">
        <v>1655.1768683274022</v>
      </c>
    </row>
    <row r="170" spans="2:75" x14ac:dyDescent="0.3">
      <c r="B170" s="3" t="s">
        <v>99</v>
      </c>
      <c r="C170" s="4">
        <v>2022</v>
      </c>
      <c r="D170" s="3" t="s">
        <v>636</v>
      </c>
      <c r="E170" s="4">
        <v>5693</v>
      </c>
      <c r="F170" s="4">
        <v>5693</v>
      </c>
      <c r="G170" s="4" t="b">
        <v>0</v>
      </c>
      <c r="H170" s="4">
        <v>16496553</v>
      </c>
      <c r="I170" s="4">
        <v>5931414</v>
      </c>
      <c r="J170" s="4">
        <v>5581884</v>
      </c>
      <c r="K170" s="4">
        <v>4175563</v>
      </c>
      <c r="L170" s="4">
        <v>502287</v>
      </c>
      <c r="M170" s="4">
        <v>305405</v>
      </c>
      <c r="N170" s="4">
        <v>12015585</v>
      </c>
      <c r="O170" s="4">
        <v>12571480</v>
      </c>
      <c r="P170" s="4">
        <v>2106946</v>
      </c>
      <c r="Q170" s="4">
        <v>10464534</v>
      </c>
      <c r="R170" s="4">
        <v>2440889</v>
      </c>
      <c r="S170" s="4">
        <v>2686110</v>
      </c>
      <c r="T170" s="4">
        <v>1304746</v>
      </c>
      <c r="U170" s="4">
        <v>363152</v>
      </c>
      <c r="V170" s="4">
        <v>1068895</v>
      </c>
      <c r="W170" s="4">
        <v>1297185</v>
      </c>
      <c r="X170" s="4">
        <v>3925073</v>
      </c>
      <c r="Y170" s="4">
        <v>6439970</v>
      </c>
      <c r="Z170" s="4">
        <v>12273751</v>
      </c>
      <c r="AA170" s="4">
        <v>15648609</v>
      </c>
      <c r="AB170" s="4">
        <v>9923015</v>
      </c>
      <c r="AC170" s="4">
        <v>5725594</v>
      </c>
      <c r="AD170" s="4">
        <v>57085539</v>
      </c>
      <c r="AE170" s="4">
        <v>11941536</v>
      </c>
      <c r="AF170" s="4">
        <v>207576</v>
      </c>
      <c r="AG170" s="4">
        <v>12149112</v>
      </c>
      <c r="AH170" s="4">
        <v>5593500</v>
      </c>
      <c r="AI170" s="4">
        <v>1500000</v>
      </c>
      <c r="AJ170" s="4">
        <v>2331949</v>
      </c>
      <c r="AK170" s="4">
        <v>395583</v>
      </c>
      <c r="AL170" s="4">
        <v>12640811</v>
      </c>
      <c r="AM170" s="4">
        <v>3160203</v>
      </c>
      <c r="AN170" s="4">
        <v>2727532</v>
      </c>
      <c r="AO170" s="4">
        <v>432671</v>
      </c>
      <c r="AP170" s="4">
        <v>993986664</v>
      </c>
      <c r="AQ170" s="4">
        <v>890632700</v>
      </c>
      <c r="AR170" s="4">
        <v>4933466</v>
      </c>
      <c r="AS170" s="4">
        <v>14632198</v>
      </c>
      <c r="AT170" s="4">
        <v>362389</v>
      </c>
      <c r="AU170" s="4">
        <v>1533</v>
      </c>
      <c r="AV170" s="4">
        <v>4248</v>
      </c>
      <c r="AW170" s="4">
        <v>92853656</v>
      </c>
      <c r="AX170" s="4">
        <v>50529919</v>
      </c>
      <c r="AY170" s="4">
        <v>6439970</v>
      </c>
      <c r="AZ170" s="4">
        <v>6349187.333333333</v>
      </c>
      <c r="BA170" s="4">
        <v>180232084</v>
      </c>
      <c r="BB170" s="4">
        <v>0</v>
      </c>
      <c r="BC170" s="4">
        <v>0.9911637565476652</v>
      </c>
      <c r="BD170" s="4">
        <v>0.72836943572393575</v>
      </c>
      <c r="BE170" s="4">
        <v>0.23793291847090722</v>
      </c>
      <c r="BF170" s="4">
        <v>0.86308759279071634</v>
      </c>
      <c r="BG170" s="4">
        <v>0.21577191526714543</v>
      </c>
      <c r="BH170" s="4">
        <v>1.1609797435795994</v>
      </c>
      <c r="BI170" s="4">
        <v>0.48003449455583241</v>
      </c>
      <c r="BJ170" s="4">
        <v>1.9910433835288031</v>
      </c>
      <c r="BK170" s="4">
        <v>0</v>
      </c>
      <c r="BL170" s="3" t="s">
        <v>515</v>
      </c>
      <c r="BM170" s="4">
        <v>4195020.8927524779</v>
      </c>
      <c r="BN170" s="4">
        <v>1.5135055332626586</v>
      </c>
      <c r="BO170" s="4">
        <v>0</v>
      </c>
      <c r="BP170" s="4">
        <v>4.9633120631083232</v>
      </c>
      <c r="BQ170" s="4">
        <v>0.36087570621468928</v>
      </c>
      <c r="BR170" s="4">
        <v>2897.6906727560163</v>
      </c>
      <c r="BS170" s="4">
        <v>2208.2346741612505</v>
      </c>
      <c r="BT170" s="4">
        <v>866.58457755137886</v>
      </c>
      <c r="BU170" s="4">
        <v>982.52239592481999</v>
      </c>
      <c r="BV170" s="4">
        <v>2134.0439135780784</v>
      </c>
      <c r="BW170" s="4">
        <v>31658.542771825047</v>
      </c>
    </row>
    <row r="171" spans="2:75" x14ac:dyDescent="0.3">
      <c r="B171" s="3" t="s">
        <v>99</v>
      </c>
      <c r="C171" s="4">
        <v>2023</v>
      </c>
      <c r="D171" s="3" t="s">
        <v>637</v>
      </c>
      <c r="E171" s="4">
        <v>5892</v>
      </c>
      <c r="F171" s="4">
        <v>5892</v>
      </c>
      <c r="G171" s="4" t="b">
        <v>0</v>
      </c>
      <c r="H171" s="4">
        <v>19316052</v>
      </c>
      <c r="I171" s="4">
        <v>6268410</v>
      </c>
      <c r="J171" s="4">
        <v>6269739</v>
      </c>
      <c r="K171" s="4">
        <v>3831077</v>
      </c>
      <c r="L171" s="4">
        <v>1180477</v>
      </c>
      <c r="M171" s="4">
        <v>1766349</v>
      </c>
      <c r="N171" s="4">
        <v>13718626</v>
      </c>
      <c r="O171" s="4">
        <v>13558209</v>
      </c>
      <c r="P171" s="4">
        <v>2230055</v>
      </c>
      <c r="Q171" s="4">
        <v>11328154</v>
      </c>
      <c r="R171" s="4">
        <v>2370033</v>
      </c>
      <c r="S171" s="4">
        <v>3393735</v>
      </c>
      <c r="T171" s="4">
        <v>1151703</v>
      </c>
      <c r="U171" s="4">
        <v>464338</v>
      </c>
      <c r="V171" s="4">
        <v>1187966</v>
      </c>
      <c r="W171" s="4">
        <v>1515295</v>
      </c>
      <c r="X171" s="4">
        <v>5757843</v>
      </c>
      <c r="Y171" s="4">
        <v>3788094</v>
      </c>
      <c r="Z171" s="4">
        <v>15526631</v>
      </c>
      <c r="AA171" s="4">
        <v>18943445</v>
      </c>
      <c r="AB171" s="4">
        <v>9544602</v>
      </c>
      <c r="AC171" s="4">
        <v>9398843</v>
      </c>
      <c r="AD171" s="4">
        <v>62843374</v>
      </c>
      <c r="AE171" s="4">
        <v>13387053</v>
      </c>
      <c r="AF171" s="4">
        <v>2554404</v>
      </c>
      <c r="AG171" s="4">
        <v>15941457</v>
      </c>
      <c r="AH171" s="4">
        <v>5068800</v>
      </c>
      <c r="AI171" s="4">
        <v>0</v>
      </c>
      <c r="AJ171" s="4">
        <v>367739</v>
      </c>
      <c r="AK171" s="4">
        <v>281457</v>
      </c>
      <c r="AL171" s="4">
        <v>14163665</v>
      </c>
      <c r="AM171" s="4">
        <v>3540916</v>
      </c>
      <c r="AN171" s="4">
        <v>649196</v>
      </c>
      <c r="AO171" s="4">
        <v>2891720</v>
      </c>
      <c r="AP171" s="4">
        <v>1155356272</v>
      </c>
      <c r="AQ171" s="4">
        <v>1035080300</v>
      </c>
      <c r="AR171" s="4">
        <v>5218767</v>
      </c>
      <c r="AS171" s="4">
        <v>15554689</v>
      </c>
      <c r="AT171" s="4">
        <v>419717</v>
      </c>
      <c r="AU171" s="4">
        <v>1612</v>
      </c>
      <c r="AV171" s="4">
        <v>4472</v>
      </c>
      <c r="AW171" s="4">
        <v>97175834</v>
      </c>
      <c r="AX171" s="4">
        <v>52637883</v>
      </c>
      <c r="AY171" s="4">
        <v>3788094</v>
      </c>
      <c r="AZ171" s="4">
        <v>5792433</v>
      </c>
      <c r="BA171" s="4">
        <v>193278657</v>
      </c>
      <c r="BB171" s="4">
        <v>0</v>
      </c>
      <c r="BC171" s="4">
        <v>0.99120876935410762</v>
      </c>
      <c r="BD171" s="4">
        <v>0.71021894122049367</v>
      </c>
      <c r="BE171" s="4">
        <v>0.29808591320835126</v>
      </c>
      <c r="BF171" s="4">
        <v>0.18334125971923648</v>
      </c>
      <c r="BG171" s="4">
        <v>4.583531169368945E-2</v>
      </c>
      <c r="BH171" s="4">
        <v>1.4072422567701675</v>
      </c>
      <c r="BI171" s="4">
        <v>0.49025599453036711</v>
      </c>
      <c r="BJ171" s="4">
        <v>2.0578615317763682</v>
      </c>
      <c r="BK171" s="4">
        <v>0</v>
      </c>
      <c r="BL171" s="3" t="s">
        <v>515</v>
      </c>
      <c r="BM171" s="4">
        <v>4589144.3982455488</v>
      </c>
      <c r="BN171" s="4">
        <v>1.2622032556252696</v>
      </c>
      <c r="BO171" s="4">
        <v>0</v>
      </c>
      <c r="BP171" s="4">
        <v>4.5170196643897214</v>
      </c>
      <c r="BQ171" s="4">
        <v>0.36046511627906974</v>
      </c>
      <c r="BR171" s="4">
        <v>3278.3523421588593</v>
      </c>
      <c r="BS171" s="4">
        <v>2301.1216904276985</v>
      </c>
      <c r="BT171" s="4">
        <v>885.73778004073324</v>
      </c>
      <c r="BU171" s="4">
        <v>860.28513238289202</v>
      </c>
      <c r="BV171" s="4">
        <v>2705.6104887983706</v>
      </c>
      <c r="BW171" s="4">
        <v>32803.573828920569</v>
      </c>
    </row>
    <row r="172" spans="2:75" x14ac:dyDescent="0.3">
      <c r="B172" s="3" t="s">
        <v>99</v>
      </c>
      <c r="C172" s="4">
        <v>2024</v>
      </c>
      <c r="D172" s="3" t="s">
        <v>638</v>
      </c>
      <c r="E172" s="4">
        <v>5892</v>
      </c>
      <c r="F172" s="4">
        <v>5892</v>
      </c>
      <c r="G172" s="4" t="b">
        <v>0</v>
      </c>
      <c r="H172" s="4">
        <v>17209194</v>
      </c>
      <c r="I172" s="4">
        <v>6674487</v>
      </c>
      <c r="J172" s="4">
        <v>6600916</v>
      </c>
      <c r="K172" s="4">
        <v>2753893</v>
      </c>
      <c r="L172" s="4">
        <v>1179898</v>
      </c>
      <c r="M172" s="4">
        <v>0</v>
      </c>
      <c r="N172" s="4">
        <v>14455301</v>
      </c>
      <c r="O172" s="4">
        <v>14456353</v>
      </c>
      <c r="P172" s="4">
        <v>2127738</v>
      </c>
      <c r="Q172" s="4">
        <v>12328615</v>
      </c>
      <c r="R172" s="4">
        <v>2564537</v>
      </c>
      <c r="S172" s="4">
        <v>3812217</v>
      </c>
      <c r="T172" s="4">
        <v>1301705</v>
      </c>
      <c r="U172" s="4">
        <v>490639</v>
      </c>
      <c r="V172" s="4">
        <v>1222954</v>
      </c>
      <c r="W172" s="4">
        <v>1814999</v>
      </c>
      <c r="X172" s="4">
        <v>2752841</v>
      </c>
      <c r="Y172" s="4">
        <v>3846458</v>
      </c>
      <c r="Z172" s="4">
        <v>18173190</v>
      </c>
      <c r="AA172" s="4">
        <v>21958399</v>
      </c>
      <c r="AB172" s="4">
        <v>11499760</v>
      </c>
      <c r="AC172" s="4">
        <v>10458639</v>
      </c>
      <c r="AD172" s="4">
        <v>65578185</v>
      </c>
      <c r="AE172" s="4">
        <v>14329585</v>
      </c>
      <c r="AF172" s="4">
        <v>2464842</v>
      </c>
      <c r="AG172" s="4">
        <v>16794427</v>
      </c>
      <c r="AH172" s="4">
        <v>4800137</v>
      </c>
      <c r="AI172" s="4">
        <v>0</v>
      </c>
      <c r="AJ172" s="4">
        <v>233221</v>
      </c>
      <c r="AK172" s="4">
        <v>237556</v>
      </c>
      <c r="AL172" s="4">
        <v>15072559</v>
      </c>
      <c r="AM172" s="4">
        <v>3768140</v>
      </c>
      <c r="AN172" s="4">
        <v>470777</v>
      </c>
      <c r="AO172" s="4">
        <v>3297363</v>
      </c>
      <c r="AP172" s="4">
        <v>1187217004</v>
      </c>
      <c r="AQ172" s="4">
        <v>1055346300</v>
      </c>
      <c r="AR172" s="4">
        <v>5638430</v>
      </c>
      <c r="AS172" s="4">
        <v>17579794</v>
      </c>
      <c r="AT172" s="4">
        <v>425970</v>
      </c>
      <c r="AU172" s="4">
        <v>1721</v>
      </c>
      <c r="AV172" s="4">
        <v>4660</v>
      </c>
      <c r="AW172" s="4">
        <v>100797299</v>
      </c>
      <c r="AX172" s="4">
        <v>54344225</v>
      </c>
      <c r="AY172" s="4">
        <v>3846458</v>
      </c>
      <c r="AZ172" s="4">
        <v>4691507.333333333</v>
      </c>
      <c r="BA172" s="4">
        <v>221313166</v>
      </c>
      <c r="BB172" s="4">
        <v>3812830</v>
      </c>
      <c r="BC172" s="4">
        <v>1</v>
      </c>
      <c r="BD172" s="4">
        <v>0.83997548054836269</v>
      </c>
      <c r="BE172" s="4">
        <v>0.15996338933711829</v>
      </c>
      <c r="BF172" s="4">
        <v>0.12493617540749548</v>
      </c>
      <c r="BG172" s="4">
        <v>3.1234045924119453E-2</v>
      </c>
      <c r="BH172" s="4">
        <v>1.3622314428668589</v>
      </c>
      <c r="BI172" s="4">
        <v>0.48557530672713534</v>
      </c>
      <c r="BJ172" s="4">
        <v>2.2597557932121273</v>
      </c>
      <c r="BK172" s="4">
        <v>1.7637136189398852E-2</v>
      </c>
      <c r="BL172" s="3" t="s">
        <v>474</v>
      </c>
      <c r="BM172" s="4">
        <v>4808168.2719375854</v>
      </c>
      <c r="BN172" s="4">
        <v>0.97573692682822</v>
      </c>
      <c r="BO172" s="4">
        <v>116660.93860425241</v>
      </c>
      <c r="BP172" s="4">
        <v>4.7492833921708222</v>
      </c>
      <c r="BQ172" s="4">
        <v>0.36931330472103002</v>
      </c>
      <c r="BR172" s="4">
        <v>2920.7729124236253</v>
      </c>
      <c r="BS172" s="4">
        <v>2453.5561778682959</v>
      </c>
      <c r="BT172" s="4">
        <v>956.96367956551251</v>
      </c>
      <c r="BU172" s="4">
        <v>814.68720298710116</v>
      </c>
      <c r="BV172" s="4">
        <v>2850.3779701289886</v>
      </c>
      <c r="BW172" s="4">
        <v>37561.637135098441</v>
      </c>
    </row>
    <row r="173" spans="2:75" x14ac:dyDescent="0.3">
      <c r="B173" s="3" t="s">
        <v>101</v>
      </c>
      <c r="C173" s="4">
        <v>2019</v>
      </c>
      <c r="D173" s="3" t="s">
        <v>639</v>
      </c>
      <c r="E173" s="4">
        <v>4475</v>
      </c>
      <c r="F173" s="4">
        <v>4475</v>
      </c>
      <c r="G173" s="4" t="b">
        <v>0</v>
      </c>
      <c r="H173" s="4">
        <v>11321305</v>
      </c>
      <c r="I173" s="4">
        <v>3556014</v>
      </c>
      <c r="J173" s="4">
        <v>2451982</v>
      </c>
      <c r="K173" s="4">
        <v>2848805</v>
      </c>
      <c r="L173" s="4">
        <v>225247</v>
      </c>
      <c r="M173" s="4">
        <v>1642349</v>
      </c>
      <c r="N173" s="4">
        <v>6830151</v>
      </c>
      <c r="O173" s="4">
        <v>6974995</v>
      </c>
      <c r="P173" s="4">
        <v>1368548</v>
      </c>
      <c r="Q173" s="4">
        <v>5606447</v>
      </c>
      <c r="R173" s="4">
        <v>1062321</v>
      </c>
      <c r="S173" s="4">
        <v>634638</v>
      </c>
      <c r="T173" s="4">
        <v>759260</v>
      </c>
      <c r="U173" s="4">
        <v>1140604</v>
      </c>
      <c r="V173" s="4">
        <v>580868</v>
      </c>
      <c r="W173" s="4">
        <v>650677</v>
      </c>
      <c r="X173" s="4">
        <v>4346310</v>
      </c>
      <c r="Y173" s="4">
        <v>5530773</v>
      </c>
      <c r="Z173" s="4">
        <v>13423526</v>
      </c>
      <c r="AA173" s="4">
        <v>14810404</v>
      </c>
      <c r="AB173" s="4">
        <v>12043696</v>
      </c>
      <c r="AC173" s="4">
        <v>2766708</v>
      </c>
      <c r="AD173" s="4">
        <v>61165115</v>
      </c>
      <c r="AE173" s="4">
        <v>1995008</v>
      </c>
      <c r="AF173" s="4">
        <v>5614719</v>
      </c>
      <c r="AG173" s="4">
        <v>7609727</v>
      </c>
      <c r="AH173" s="4">
        <v>4573894</v>
      </c>
      <c r="AI173" s="4">
        <v>1796102</v>
      </c>
      <c r="AJ173" s="4">
        <v>348346</v>
      </c>
      <c r="AK173" s="4">
        <v>123561</v>
      </c>
      <c r="AL173" s="4">
        <v>7612035</v>
      </c>
      <c r="AM173" s="4">
        <v>1903009</v>
      </c>
      <c r="AN173" s="4">
        <v>471907</v>
      </c>
      <c r="AO173" s="4">
        <v>1365616</v>
      </c>
      <c r="AP173" s="4">
        <v>778907940</v>
      </c>
      <c r="AQ173" s="4">
        <v>707085700</v>
      </c>
      <c r="AR173" s="4">
        <v>3140522.3556130002</v>
      </c>
      <c r="AS173" s="4">
        <v>8080810.0251475004</v>
      </c>
      <c r="AT173" s="4">
        <v>449953</v>
      </c>
      <c r="AU173" s="4">
        <v>1470.7613710999999</v>
      </c>
      <c r="AV173" s="4">
        <v>4014.9549699999998</v>
      </c>
      <c r="AW173" s="4">
        <v>80604452</v>
      </c>
      <c r="AX173" s="4">
        <v>58129282</v>
      </c>
      <c r="AY173" s="4">
        <v>5530773</v>
      </c>
      <c r="AZ173" s="4">
        <v>5530773</v>
      </c>
      <c r="BA173" s="4">
        <v>163838419</v>
      </c>
      <c r="BB173" s="4">
        <v>3111027</v>
      </c>
      <c r="BC173" s="4">
        <v>1</v>
      </c>
      <c r="BD173" s="4">
        <v>0.60330067955946776</v>
      </c>
      <c r="BE173" s="4">
        <v>0.3839053889988831</v>
      </c>
      <c r="BF173" s="4">
        <v>0.24797938422782026</v>
      </c>
      <c r="BG173" s="4">
        <v>6.1994854201274693E-2</v>
      </c>
      <c r="BH173" s="4">
        <v>1.3573172099905697</v>
      </c>
      <c r="BI173" s="4">
        <v>0.3341236133250195</v>
      </c>
      <c r="BJ173" s="4">
        <v>2.2373848031145229</v>
      </c>
      <c r="BK173" s="4">
        <v>2.0671275747508305E-2</v>
      </c>
      <c r="BL173" s="3" t="s">
        <v>474</v>
      </c>
      <c r="BM173" s="4">
        <v>3061968.4975327742</v>
      </c>
      <c r="BN173" s="4"/>
      <c r="BO173" s="4"/>
      <c r="BP173" s="4">
        <v>4.0319557605395575</v>
      </c>
      <c r="BQ173" s="4">
        <v>0.36632076376687234</v>
      </c>
      <c r="BR173" s="4">
        <v>2529.9005586592179</v>
      </c>
      <c r="BS173" s="4">
        <v>1558.6581005586593</v>
      </c>
      <c r="BT173" s="4">
        <v>701.79270516491624</v>
      </c>
      <c r="BU173" s="4">
        <v>1022.0992178770949</v>
      </c>
      <c r="BV173" s="4">
        <v>1700.4976536312849</v>
      </c>
      <c r="BW173" s="4">
        <v>36611.937206703908</v>
      </c>
    </row>
    <row r="174" spans="2:75" x14ac:dyDescent="0.3">
      <c r="B174" s="3" t="s">
        <v>101</v>
      </c>
      <c r="C174" s="4">
        <v>2020</v>
      </c>
      <c r="D174" s="3" t="s">
        <v>640</v>
      </c>
      <c r="E174" s="4">
        <v>4558</v>
      </c>
      <c r="F174" s="4">
        <v>4558</v>
      </c>
      <c r="G174" s="4" t="b">
        <v>0</v>
      </c>
      <c r="H174" s="4">
        <v>11635807</v>
      </c>
      <c r="I174" s="4">
        <v>3840938</v>
      </c>
      <c r="J174" s="4">
        <v>2357949</v>
      </c>
      <c r="K174" s="4">
        <v>2521518</v>
      </c>
      <c r="L174" s="4">
        <v>186266</v>
      </c>
      <c r="M174" s="4">
        <v>1835</v>
      </c>
      <c r="N174" s="4">
        <v>9112454</v>
      </c>
      <c r="O174" s="4">
        <v>7012158</v>
      </c>
      <c r="P174" s="4">
        <v>1544032</v>
      </c>
      <c r="Q174" s="4">
        <v>5468126</v>
      </c>
      <c r="R174" s="4">
        <v>812781</v>
      </c>
      <c r="S174" s="4">
        <v>632586</v>
      </c>
      <c r="T174" s="4">
        <v>730561</v>
      </c>
      <c r="U174" s="4">
        <v>1143582</v>
      </c>
      <c r="V174" s="4">
        <v>731364</v>
      </c>
      <c r="W174" s="4">
        <v>568811</v>
      </c>
      <c r="X174" s="4">
        <v>4623649</v>
      </c>
      <c r="Y174" s="4">
        <v>7323038</v>
      </c>
      <c r="Z174" s="4">
        <v>18446174</v>
      </c>
      <c r="AA174" s="4">
        <v>19739745</v>
      </c>
      <c r="AB174" s="4">
        <v>17963254</v>
      </c>
      <c r="AC174" s="4">
        <v>1776491</v>
      </c>
      <c r="AD174" s="4">
        <v>65788764</v>
      </c>
      <c r="AE174" s="4">
        <v>2150292</v>
      </c>
      <c r="AF174" s="4">
        <v>5962529</v>
      </c>
      <c r="AG174" s="4">
        <v>8112821</v>
      </c>
      <c r="AH174" s="4">
        <v>6192033</v>
      </c>
      <c r="AI174" s="4">
        <v>2076609</v>
      </c>
      <c r="AJ174" s="4">
        <v>426526</v>
      </c>
      <c r="AK174" s="4">
        <v>137689</v>
      </c>
      <c r="AL174" s="4">
        <v>9894026</v>
      </c>
      <c r="AM174" s="4">
        <v>2473507</v>
      </c>
      <c r="AN174" s="4">
        <v>564215</v>
      </c>
      <c r="AO174" s="4">
        <v>1561252</v>
      </c>
      <c r="AP174" s="4">
        <v>878342550</v>
      </c>
      <c r="AQ174" s="4">
        <v>795879400</v>
      </c>
      <c r="AR174" s="4">
        <v>3405543</v>
      </c>
      <c r="AS174" s="4">
        <v>8796795</v>
      </c>
      <c r="AT174" s="4">
        <v>485102</v>
      </c>
      <c r="AU174" s="4">
        <v>1567</v>
      </c>
      <c r="AV174" s="4">
        <v>4264</v>
      </c>
      <c r="AW174" s="4">
        <v>87807049</v>
      </c>
      <c r="AX174" s="4">
        <v>63867976</v>
      </c>
      <c r="AY174" s="4">
        <v>7323038</v>
      </c>
      <c r="AZ174" s="4">
        <v>6426905.5</v>
      </c>
      <c r="BA174" s="4">
        <v>170557187</v>
      </c>
      <c r="BB174" s="4">
        <v>3293248</v>
      </c>
      <c r="BC174" s="4">
        <v>1</v>
      </c>
      <c r="BD174" s="4">
        <v>0.78313897781219644</v>
      </c>
      <c r="BE174" s="4">
        <v>0.39736384420951637</v>
      </c>
      <c r="BF174" s="4">
        <v>0.2281032558226033</v>
      </c>
      <c r="BG174" s="4">
        <v>5.7025825482973261E-2</v>
      </c>
      <c r="BH174" s="4">
        <v>1.4836565580237178</v>
      </c>
      <c r="BI174" s="4">
        <v>0.322217333589502</v>
      </c>
      <c r="BJ174" s="4">
        <v>2.1138079081225629</v>
      </c>
      <c r="BK174" s="4">
        <v>2.0970099386837932E-2</v>
      </c>
      <c r="BL174" s="3" t="s">
        <v>474</v>
      </c>
      <c r="BM174" s="4">
        <v>3263787.0519942972</v>
      </c>
      <c r="BN174" s="4"/>
      <c r="BO174" s="4"/>
      <c r="BP174" s="4">
        <v>3.8772378726272567</v>
      </c>
      <c r="BQ174" s="4">
        <v>0.36749530956848031</v>
      </c>
      <c r="BR174" s="4">
        <v>2552.8317244405439</v>
      </c>
      <c r="BS174" s="4">
        <v>1538.4286967968408</v>
      </c>
      <c r="BT174" s="4">
        <v>747.15730583589288</v>
      </c>
      <c r="BU174" s="4">
        <v>1358.4978060552874</v>
      </c>
      <c r="BV174" s="4">
        <v>1779.9080737165423</v>
      </c>
      <c r="BW174" s="4">
        <v>37419.303861342691</v>
      </c>
    </row>
    <row r="175" spans="2:75" x14ac:dyDescent="0.3">
      <c r="B175" s="3" t="s">
        <v>101</v>
      </c>
      <c r="C175" s="4">
        <v>2021</v>
      </c>
      <c r="D175" s="3" t="s">
        <v>641</v>
      </c>
      <c r="E175" s="4">
        <v>4688</v>
      </c>
      <c r="F175" s="4">
        <v>4688</v>
      </c>
      <c r="G175" s="4" t="b">
        <v>0</v>
      </c>
      <c r="H175" s="4">
        <v>9534259</v>
      </c>
      <c r="I175" s="4">
        <v>4165447</v>
      </c>
      <c r="J175" s="4">
        <v>2627474</v>
      </c>
      <c r="K175" s="4">
        <v>1950167</v>
      </c>
      <c r="L175" s="4">
        <v>146590</v>
      </c>
      <c r="M175" s="4">
        <v>21249</v>
      </c>
      <c r="N175" s="4">
        <v>7562843</v>
      </c>
      <c r="O175" s="4">
        <v>8131187</v>
      </c>
      <c r="P175" s="4">
        <v>1651856</v>
      </c>
      <c r="Q175" s="4">
        <v>6479331</v>
      </c>
      <c r="R175" s="4">
        <v>1401918</v>
      </c>
      <c r="S175" s="4">
        <v>752726</v>
      </c>
      <c r="T175" s="4">
        <v>847825</v>
      </c>
      <c r="U175" s="4">
        <v>1248061</v>
      </c>
      <c r="V175" s="4">
        <v>727162</v>
      </c>
      <c r="W175" s="4">
        <v>592175</v>
      </c>
      <c r="X175" s="4">
        <v>1403072</v>
      </c>
      <c r="Y175" s="4">
        <v>2820324</v>
      </c>
      <c r="Z175" s="4">
        <v>21019005</v>
      </c>
      <c r="AA175" s="4">
        <v>22641952</v>
      </c>
      <c r="AB175" s="4">
        <v>20563787</v>
      </c>
      <c r="AC175" s="4">
        <v>2078165</v>
      </c>
      <c r="AD175" s="4">
        <v>67191836</v>
      </c>
      <c r="AE175" s="4">
        <v>2279972</v>
      </c>
      <c r="AF175" s="4">
        <v>8609895</v>
      </c>
      <c r="AG175" s="4">
        <v>10889867</v>
      </c>
      <c r="AH175" s="4">
        <v>8683349</v>
      </c>
      <c r="AI175" s="4">
        <v>3015511</v>
      </c>
      <c r="AJ175" s="4">
        <v>488015</v>
      </c>
      <c r="AK175" s="4">
        <v>212211</v>
      </c>
      <c r="AL175" s="4">
        <v>8359824</v>
      </c>
      <c r="AM175" s="4">
        <v>2089956</v>
      </c>
      <c r="AN175" s="4">
        <v>700226</v>
      </c>
      <c r="AO175" s="4">
        <v>1010450</v>
      </c>
      <c r="AP175" s="4">
        <v>931987440</v>
      </c>
      <c r="AQ175" s="4">
        <v>847942700</v>
      </c>
      <c r="AR175" s="4">
        <v>3621878</v>
      </c>
      <c r="AS175" s="4">
        <v>9355266</v>
      </c>
      <c r="AT175" s="4">
        <v>510441</v>
      </c>
      <c r="AU175" s="4">
        <v>1651</v>
      </c>
      <c r="AV175" s="4">
        <v>4292</v>
      </c>
      <c r="AW175" s="4">
        <v>90366104</v>
      </c>
      <c r="AX175" s="4">
        <v>64985318</v>
      </c>
      <c r="AY175" s="4">
        <v>2820324</v>
      </c>
      <c r="AZ175" s="4">
        <v>5224711.666666667</v>
      </c>
      <c r="BA175" s="4">
        <v>172742930</v>
      </c>
      <c r="BB175" s="4">
        <v>3645285</v>
      </c>
      <c r="BC175" s="4">
        <v>1</v>
      </c>
      <c r="BD175" s="4">
        <v>0.79322818899717329</v>
      </c>
      <c r="BE175" s="4">
        <v>0.14716109558173321</v>
      </c>
      <c r="BF175" s="4">
        <v>0.33504341718198855</v>
      </c>
      <c r="BG175" s="4">
        <v>8.3760854295497136E-2</v>
      </c>
      <c r="BH175" s="4">
        <v>1.6807085484597097</v>
      </c>
      <c r="BI175" s="4">
        <v>0.31860010395230393</v>
      </c>
      <c r="BJ175" s="4">
        <v>2.0340603843734728</v>
      </c>
      <c r="BK175" s="4">
        <v>2.2496165212842999E-2</v>
      </c>
      <c r="BL175" s="3" t="s">
        <v>474</v>
      </c>
      <c r="BM175" s="4">
        <v>3359974.8502896274</v>
      </c>
      <c r="BN175" s="4">
        <v>1.5549853494338806</v>
      </c>
      <c r="BO175" s="4">
        <v>0</v>
      </c>
      <c r="BP175" s="4">
        <v>3.8861875649311326</v>
      </c>
      <c r="BQ175" s="4">
        <v>0.38466915191053125</v>
      </c>
      <c r="BR175" s="4">
        <v>2033.758319112628</v>
      </c>
      <c r="BS175" s="4">
        <v>1734.4682167235494</v>
      </c>
      <c r="BT175" s="4">
        <v>772.58489761092153</v>
      </c>
      <c r="BU175" s="4">
        <v>1852.2502133105802</v>
      </c>
      <c r="BV175" s="4">
        <v>2322.9238481228667</v>
      </c>
      <c r="BW175" s="4">
        <v>36847.894624573382</v>
      </c>
    </row>
    <row r="176" spans="2:75" x14ac:dyDescent="0.3">
      <c r="B176" s="3" t="s">
        <v>101</v>
      </c>
      <c r="C176" s="4">
        <v>2022</v>
      </c>
      <c r="D176" s="3" t="s">
        <v>642</v>
      </c>
      <c r="E176" s="4">
        <v>4704</v>
      </c>
      <c r="F176" s="4">
        <v>4704</v>
      </c>
      <c r="G176" s="4" t="b">
        <v>0</v>
      </c>
      <c r="H176" s="4">
        <v>19324203</v>
      </c>
      <c r="I176" s="4">
        <v>4456479</v>
      </c>
      <c r="J176" s="4">
        <v>2935122</v>
      </c>
      <c r="K176" s="4">
        <v>2956902</v>
      </c>
      <c r="L176" s="4">
        <v>375436</v>
      </c>
      <c r="M176" s="4">
        <v>7910428</v>
      </c>
      <c r="N176" s="4">
        <v>8456873</v>
      </c>
      <c r="O176" s="4">
        <v>8660930</v>
      </c>
      <c r="P176" s="4">
        <v>1827699</v>
      </c>
      <c r="Q176" s="4">
        <v>6833231</v>
      </c>
      <c r="R176" s="4">
        <v>1095462</v>
      </c>
      <c r="S176" s="4">
        <v>782164</v>
      </c>
      <c r="T176" s="4">
        <v>1153024</v>
      </c>
      <c r="U176" s="4">
        <v>1429911</v>
      </c>
      <c r="V176" s="4">
        <v>699838</v>
      </c>
      <c r="W176" s="4">
        <v>558741</v>
      </c>
      <c r="X176" s="4">
        <v>10663273</v>
      </c>
      <c r="Y176" s="4">
        <v>8130289</v>
      </c>
      <c r="Z176" s="4">
        <v>22360526</v>
      </c>
      <c r="AA176" s="4">
        <v>24387387</v>
      </c>
      <c r="AB176" s="4">
        <v>17956594</v>
      </c>
      <c r="AC176" s="4">
        <v>6430793</v>
      </c>
      <c r="AD176" s="4">
        <v>77855109</v>
      </c>
      <c r="AE176" s="4">
        <v>2303244</v>
      </c>
      <c r="AF176" s="4">
        <v>12826188</v>
      </c>
      <c r="AG176" s="4">
        <v>15129432</v>
      </c>
      <c r="AH176" s="4">
        <v>8556548</v>
      </c>
      <c r="AI176" s="4">
        <v>554966</v>
      </c>
      <c r="AJ176" s="4">
        <v>643568</v>
      </c>
      <c r="AK176" s="4">
        <v>196142</v>
      </c>
      <c r="AL176" s="4">
        <v>9090674</v>
      </c>
      <c r="AM176" s="4">
        <v>2272669</v>
      </c>
      <c r="AN176" s="4">
        <v>839710</v>
      </c>
      <c r="AO176" s="4">
        <v>1007567</v>
      </c>
      <c r="AP176" s="4">
        <v>1295524240</v>
      </c>
      <c r="AQ176" s="4">
        <v>1194942500</v>
      </c>
      <c r="AR176" s="4">
        <v>3894730</v>
      </c>
      <c r="AS176" s="4">
        <v>10097705</v>
      </c>
      <c r="AT176" s="4">
        <v>715083</v>
      </c>
      <c r="AU176" s="4">
        <v>1785</v>
      </c>
      <c r="AV176" s="4">
        <v>4746</v>
      </c>
      <c r="AW176" s="4">
        <v>98481845</v>
      </c>
      <c r="AX176" s="4">
        <v>71282228</v>
      </c>
      <c r="AY176" s="4">
        <v>8130289</v>
      </c>
      <c r="AZ176" s="4">
        <v>6091217</v>
      </c>
      <c r="BA176" s="4">
        <v>180919066</v>
      </c>
      <c r="BB176" s="4">
        <v>3369766</v>
      </c>
      <c r="BC176" s="4">
        <v>0</v>
      </c>
      <c r="BD176" s="4">
        <v>0.43763114059607011</v>
      </c>
      <c r="BE176" s="4">
        <v>0.5518092000999989</v>
      </c>
      <c r="BF176" s="4">
        <v>0.36948187351523692</v>
      </c>
      <c r="BG176" s="4">
        <v>9.2370488700837805E-2</v>
      </c>
      <c r="BH176" s="4">
        <v>2.2140963769554989</v>
      </c>
      <c r="BI176" s="4">
        <v>0.3225992687212062</v>
      </c>
      <c r="BJ176" s="4">
        <v>1.9777412384155433</v>
      </c>
      <c r="BK176" s="4">
        <v>2.0208350447156694E-2</v>
      </c>
      <c r="BL176" s="3" t="s">
        <v>474</v>
      </c>
      <c r="BM176" s="4">
        <v>3614715.6837108498</v>
      </c>
      <c r="BN176" s="4">
        <v>1.6851164885385359</v>
      </c>
      <c r="BO176" s="4">
        <v>0</v>
      </c>
      <c r="BP176" s="4">
        <v>3.0062965089715341</v>
      </c>
      <c r="BQ176" s="4">
        <v>0.37610619469026546</v>
      </c>
      <c r="BR176" s="4">
        <v>4108.0363520408164</v>
      </c>
      <c r="BS176" s="4">
        <v>1841.1840986394557</v>
      </c>
      <c r="BT176" s="4">
        <v>827.96130952380952</v>
      </c>
      <c r="BU176" s="4">
        <v>1818.9940476190477</v>
      </c>
      <c r="BV176" s="4">
        <v>3216.2908163265306</v>
      </c>
      <c r="BW176" s="4">
        <v>38460.685799319726</v>
      </c>
    </row>
    <row r="177" spans="2:75" x14ac:dyDescent="0.3">
      <c r="B177" s="3" t="s">
        <v>101</v>
      </c>
      <c r="C177" s="4">
        <v>2023</v>
      </c>
      <c r="D177" s="3" t="s">
        <v>643</v>
      </c>
      <c r="E177" s="4">
        <v>4901</v>
      </c>
      <c r="F177" s="4">
        <v>4901</v>
      </c>
      <c r="G177" s="4" t="b">
        <v>0</v>
      </c>
      <c r="H177" s="4">
        <v>17444982</v>
      </c>
      <c r="I177" s="4">
        <v>4833449</v>
      </c>
      <c r="J177" s="4">
        <v>2987578</v>
      </c>
      <c r="K177" s="4">
        <v>7368484</v>
      </c>
      <c r="L177" s="4">
        <v>1092589</v>
      </c>
      <c r="M177" s="4">
        <v>545881</v>
      </c>
      <c r="N177" s="4">
        <v>9530617</v>
      </c>
      <c r="O177" s="4">
        <v>9566948</v>
      </c>
      <c r="P177" s="4">
        <v>1834319</v>
      </c>
      <c r="Q177" s="4">
        <v>7732629</v>
      </c>
      <c r="R177" s="4">
        <v>1410357</v>
      </c>
      <c r="S177" s="4">
        <v>929034</v>
      </c>
      <c r="T177" s="4">
        <v>1237680</v>
      </c>
      <c r="U177" s="4">
        <v>1368815</v>
      </c>
      <c r="V177" s="4">
        <v>814288</v>
      </c>
      <c r="W177" s="4">
        <v>689179</v>
      </c>
      <c r="X177" s="4">
        <v>7878034</v>
      </c>
      <c r="Y177" s="4">
        <v>6209611</v>
      </c>
      <c r="Z177" s="4">
        <v>25690578</v>
      </c>
      <c r="AA177" s="4">
        <v>28318004</v>
      </c>
      <c r="AB177" s="4">
        <v>18705083</v>
      </c>
      <c r="AC177" s="4">
        <v>9612921</v>
      </c>
      <c r="AD177" s="4">
        <v>85733143</v>
      </c>
      <c r="AE177" s="4">
        <v>2438139</v>
      </c>
      <c r="AF177" s="4">
        <v>16097028</v>
      </c>
      <c r="AG177" s="4">
        <v>18535167</v>
      </c>
      <c r="AH177" s="4">
        <v>8430373</v>
      </c>
      <c r="AI177" s="4">
        <v>704945</v>
      </c>
      <c r="AJ177" s="4">
        <v>786012</v>
      </c>
      <c r="AK177" s="4">
        <v>241054</v>
      </c>
      <c r="AL177" s="4">
        <v>10009508</v>
      </c>
      <c r="AM177" s="4">
        <v>2502377</v>
      </c>
      <c r="AN177" s="4">
        <v>1027066</v>
      </c>
      <c r="AO177" s="4">
        <v>1084462</v>
      </c>
      <c r="AP177" s="4">
        <v>1515039300</v>
      </c>
      <c r="AQ177" s="4">
        <v>1406145700</v>
      </c>
      <c r="AR177" s="4">
        <v>4219583</v>
      </c>
      <c r="AS177" s="4">
        <v>11150033</v>
      </c>
      <c r="AT177" s="4">
        <v>837350</v>
      </c>
      <c r="AU177" s="4">
        <v>1925</v>
      </c>
      <c r="AV177" s="4">
        <v>5258</v>
      </c>
      <c r="AW177" s="4">
        <v>104608673</v>
      </c>
      <c r="AX177" s="4">
        <v>75890237</v>
      </c>
      <c r="AY177" s="4">
        <v>6209611</v>
      </c>
      <c r="AZ177" s="4">
        <v>5720074.666666667</v>
      </c>
      <c r="BA177" s="4">
        <v>186407554</v>
      </c>
      <c r="BB177" s="4">
        <v>3561440</v>
      </c>
      <c r="BC177" s="4">
        <v>0</v>
      </c>
      <c r="BD177" s="4">
        <v>0.54632426677195767</v>
      </c>
      <c r="BE177" s="4">
        <v>0.45159312861429152</v>
      </c>
      <c r="BF177" s="4">
        <v>0.41043615730163763</v>
      </c>
      <c r="BG177" s="4">
        <v>0.10260903932540941</v>
      </c>
      <c r="BH177" s="4">
        <v>2.3970071498322238</v>
      </c>
      <c r="BI177" s="4">
        <v>0.33158810196635408</v>
      </c>
      <c r="BJ177" s="4">
        <v>1.9444642352306951</v>
      </c>
      <c r="BK177" s="4">
        <v>2.1147733399230578E-2</v>
      </c>
      <c r="BL177" s="3" t="s">
        <v>474</v>
      </c>
      <c r="BM177" s="4">
        <v>3566767.6915041334</v>
      </c>
      <c r="BN177" s="4">
        <v>1.6037138275900631</v>
      </c>
      <c r="BO177" s="4">
        <v>0</v>
      </c>
      <c r="BP177" s="4">
        <v>2.7851310523760011</v>
      </c>
      <c r="BQ177" s="4">
        <v>0.36610878661087864</v>
      </c>
      <c r="BR177" s="4">
        <v>3559.4739849010407</v>
      </c>
      <c r="BS177" s="4">
        <v>1952.0399918384003</v>
      </c>
      <c r="BT177" s="4">
        <v>860.96368088145277</v>
      </c>
      <c r="BU177" s="4">
        <v>1720.1332381146706</v>
      </c>
      <c r="BV177" s="4">
        <v>3781.915323403387</v>
      </c>
      <c r="BW177" s="4">
        <v>38034.595796776171</v>
      </c>
    </row>
    <row r="178" spans="2:75" x14ac:dyDescent="0.3">
      <c r="B178" s="3" t="s">
        <v>101</v>
      </c>
      <c r="C178" s="4">
        <v>2024</v>
      </c>
      <c r="D178" s="3" t="s">
        <v>644</v>
      </c>
      <c r="E178" s="4">
        <v>4901</v>
      </c>
      <c r="F178" s="4">
        <v>4901</v>
      </c>
      <c r="G178" s="4" t="b">
        <v>0</v>
      </c>
      <c r="H178" s="4">
        <v>15191101</v>
      </c>
      <c r="I178" s="4">
        <v>5338739</v>
      </c>
      <c r="J178" s="4">
        <v>3328457</v>
      </c>
      <c r="K178" s="4">
        <v>4097698</v>
      </c>
      <c r="L178" s="4">
        <v>1176191</v>
      </c>
      <c r="M178" s="4">
        <v>660363</v>
      </c>
      <c r="N178" s="4">
        <v>10433040</v>
      </c>
      <c r="O178" s="4">
        <v>10284570</v>
      </c>
      <c r="P178" s="4">
        <v>1928045</v>
      </c>
      <c r="Q178" s="4">
        <v>8356525</v>
      </c>
      <c r="R178" s="4">
        <v>1175885</v>
      </c>
      <c r="S178" s="4">
        <v>865335</v>
      </c>
      <c r="T178" s="4">
        <v>1235833</v>
      </c>
      <c r="U178" s="4">
        <v>1769435</v>
      </c>
      <c r="V178" s="4">
        <v>851154</v>
      </c>
      <c r="W178" s="4">
        <v>919402</v>
      </c>
      <c r="X178" s="4">
        <v>4906531</v>
      </c>
      <c r="Y178" s="4">
        <v>6673006</v>
      </c>
      <c r="Z178" s="4">
        <v>25304662</v>
      </c>
      <c r="AA178" s="4">
        <v>28144497</v>
      </c>
      <c r="AB178" s="4">
        <v>18314809</v>
      </c>
      <c r="AC178" s="4">
        <v>9829688</v>
      </c>
      <c r="AD178" s="4">
        <v>90639674</v>
      </c>
      <c r="AE178" s="4">
        <v>2665891</v>
      </c>
      <c r="AF178" s="4">
        <v>17228307</v>
      </c>
      <c r="AG178" s="4">
        <v>19894198</v>
      </c>
      <c r="AH178" s="4">
        <v>9507276</v>
      </c>
      <c r="AI178" s="4">
        <v>1577214</v>
      </c>
      <c r="AJ178" s="4">
        <v>443573</v>
      </c>
      <c r="AK178" s="4">
        <v>280700</v>
      </c>
      <c r="AL178" s="4">
        <v>10955702</v>
      </c>
      <c r="AM178" s="4">
        <v>2738926</v>
      </c>
      <c r="AN178" s="4">
        <v>724273</v>
      </c>
      <c r="AO178" s="4">
        <v>1536107</v>
      </c>
      <c r="AP178" s="4">
        <v>1467977750</v>
      </c>
      <c r="AQ178" s="4">
        <v>1343395400</v>
      </c>
      <c r="AR178" s="4">
        <v>4711572</v>
      </c>
      <c r="AS178" s="4">
        <v>12177735</v>
      </c>
      <c r="AT178" s="4">
        <v>781271</v>
      </c>
      <c r="AU178" s="4">
        <v>2069</v>
      </c>
      <c r="AV178" s="4">
        <v>5482</v>
      </c>
      <c r="AW178" s="4">
        <v>111007349</v>
      </c>
      <c r="AX178" s="4">
        <v>80549848</v>
      </c>
      <c r="AY178" s="4">
        <v>6673006</v>
      </c>
      <c r="AZ178" s="4">
        <v>7004302</v>
      </c>
      <c r="BA178" s="4">
        <v>192318242</v>
      </c>
      <c r="BB178" s="4">
        <v>3342961</v>
      </c>
      <c r="BC178" s="4">
        <v>0</v>
      </c>
      <c r="BD178" s="4">
        <v>0.68678629679310277</v>
      </c>
      <c r="BE178" s="4">
        <v>0.32298718835455048</v>
      </c>
      <c r="BF178" s="4">
        <v>0.26443686320842547</v>
      </c>
      <c r="BG178" s="4">
        <v>6.6109227870564571E-2</v>
      </c>
      <c r="BH178" s="4">
        <v>2.3806783322014833</v>
      </c>
      <c r="BI178" s="4">
        <v>0.33959571258573279</v>
      </c>
      <c r="BJ178" s="4">
        <v>1.9066019779271213</v>
      </c>
      <c r="BK178" s="4">
        <v>1.9549659709144455E-2</v>
      </c>
      <c r="BL178" s="3" t="s">
        <v>474</v>
      </c>
      <c r="BM178" s="4">
        <v>3676014.4105324964</v>
      </c>
      <c r="BN178" s="4">
        <v>1.9054065674855116</v>
      </c>
      <c r="BO178" s="4">
        <v>0</v>
      </c>
      <c r="BP178" s="4">
        <v>3.2095663575282392</v>
      </c>
      <c r="BQ178" s="4">
        <v>0.37741700109449106</v>
      </c>
      <c r="BR178" s="4">
        <v>3099.5921240563152</v>
      </c>
      <c r="BS178" s="4">
        <v>2098.4635788614569</v>
      </c>
      <c r="BT178" s="4">
        <v>961.3491124260355</v>
      </c>
      <c r="BU178" s="4">
        <v>1939.8645174454193</v>
      </c>
      <c r="BV178" s="4">
        <v>4059.2119975515202</v>
      </c>
      <c r="BW178" s="4">
        <v>39240.612528055499</v>
      </c>
    </row>
    <row r="179" spans="2:75" x14ac:dyDescent="0.3">
      <c r="B179" s="3" t="s">
        <v>103</v>
      </c>
      <c r="C179" s="4">
        <v>2019</v>
      </c>
      <c r="D179" s="3" t="s">
        <v>645</v>
      </c>
      <c r="E179" s="4">
        <v>971</v>
      </c>
      <c r="F179" s="4">
        <v>971</v>
      </c>
      <c r="G179" s="4" t="b">
        <v>0</v>
      </c>
      <c r="H179" s="4">
        <v>5772229</v>
      </c>
      <c r="I179" s="4">
        <v>572003</v>
      </c>
      <c r="J179" s="4">
        <v>459752</v>
      </c>
      <c r="K179" s="4">
        <v>4645048</v>
      </c>
      <c r="L179" s="4">
        <v>80669</v>
      </c>
      <c r="M179" s="4">
        <v>0</v>
      </c>
      <c r="N179" s="4">
        <v>1127181</v>
      </c>
      <c r="O179" s="4">
        <v>2105006</v>
      </c>
      <c r="P179" s="4">
        <v>590127</v>
      </c>
      <c r="Q179" s="4">
        <v>1514879</v>
      </c>
      <c r="R179" s="4">
        <v>592914</v>
      </c>
      <c r="S179" s="4">
        <v>59005</v>
      </c>
      <c r="T179" s="4">
        <v>154293</v>
      </c>
      <c r="U179" s="4">
        <v>152620</v>
      </c>
      <c r="V179" s="4">
        <v>248903</v>
      </c>
      <c r="W179" s="4">
        <v>87352</v>
      </c>
      <c r="X179" s="4">
        <v>3667223</v>
      </c>
      <c r="Y179" s="4">
        <v>1300593</v>
      </c>
      <c r="Z179" s="4">
        <v>5850615</v>
      </c>
      <c r="AA179" s="4">
        <v>6239179</v>
      </c>
      <c r="AB179" s="4">
        <v>1111232</v>
      </c>
      <c r="AC179" s="4">
        <v>5127947</v>
      </c>
      <c r="AD179" s="4">
        <v>26282177</v>
      </c>
      <c r="AE179" s="4">
        <v>1687322</v>
      </c>
      <c r="AF179" s="4">
        <v>4194667</v>
      </c>
      <c r="AG179" s="4">
        <v>5881989</v>
      </c>
      <c r="AH179" s="4">
        <v>537132</v>
      </c>
      <c r="AI179" s="4">
        <v>0</v>
      </c>
      <c r="AJ179" s="4">
        <v>30224</v>
      </c>
      <c r="AK179" s="4">
        <v>37170</v>
      </c>
      <c r="AL179" s="4">
        <v>1521183</v>
      </c>
      <c r="AM179" s="4">
        <v>380296</v>
      </c>
      <c r="AN179" s="4">
        <v>67394</v>
      </c>
      <c r="AO179" s="4">
        <v>312902</v>
      </c>
      <c r="AP179" s="4">
        <v>89565281</v>
      </c>
      <c r="AQ179" s="4">
        <v>74777899</v>
      </c>
      <c r="AR179" s="4">
        <v>313832.32019639999</v>
      </c>
      <c r="AS179" s="4">
        <v>1656945.6234569999</v>
      </c>
      <c r="AT179" s="4">
        <v>176256</v>
      </c>
      <c r="AU179" s="4">
        <v>490.76720640000002</v>
      </c>
      <c r="AV179" s="4">
        <v>2709.4314847999999</v>
      </c>
      <c r="AW179" s="4">
        <v>30340516</v>
      </c>
      <c r="AX179" s="4">
        <v>20937321</v>
      </c>
      <c r="AY179" s="4">
        <v>1300593</v>
      </c>
      <c r="AZ179" s="4">
        <v>1300593</v>
      </c>
      <c r="BA179" s="4">
        <v>30340516</v>
      </c>
      <c r="BB179" s="4">
        <v>424647</v>
      </c>
      <c r="BC179" s="4">
        <v>0.75624474592313362</v>
      </c>
      <c r="BD179" s="4">
        <v>0.1952765560756512</v>
      </c>
      <c r="BE179" s="4">
        <v>0.63532181415532896</v>
      </c>
      <c r="BF179" s="4">
        <v>0.17721459073984475</v>
      </c>
      <c r="BG179" s="4">
        <v>4.4303676809430557E-2</v>
      </c>
      <c r="BH179" s="4">
        <v>3.8828111024048786</v>
      </c>
      <c r="BI179" s="4">
        <v>0.39320518892964895</v>
      </c>
      <c r="BJ179" s="4">
        <v>1</v>
      </c>
      <c r="BK179" s="4">
        <v>1.7757092548161411E-2</v>
      </c>
      <c r="BL179" s="3" t="s">
        <v>474</v>
      </c>
      <c r="BM179" s="4">
        <v>590127</v>
      </c>
      <c r="BN179" s="4"/>
      <c r="BO179" s="4"/>
      <c r="BP179" s="4">
        <v>3.5039506010861503</v>
      </c>
      <c r="BQ179" s="4">
        <v>0.18113290893429868</v>
      </c>
      <c r="BR179" s="4">
        <v>5944.6230690010298</v>
      </c>
      <c r="BS179" s="4">
        <v>2167.8743563336766</v>
      </c>
      <c r="BT179" s="4">
        <v>323.20527311678683</v>
      </c>
      <c r="BU179" s="4">
        <v>553.1740473738414</v>
      </c>
      <c r="BV179" s="4">
        <v>6057.6611740473736</v>
      </c>
      <c r="BW179" s="4">
        <v>31246.669412976313</v>
      </c>
    </row>
    <row r="180" spans="2:75" x14ac:dyDescent="0.3">
      <c r="B180" s="3" t="s">
        <v>103</v>
      </c>
      <c r="C180" s="4">
        <v>2020</v>
      </c>
      <c r="D180" s="3" t="s">
        <v>646</v>
      </c>
      <c r="E180" s="4">
        <v>943</v>
      </c>
      <c r="F180" s="4">
        <v>943</v>
      </c>
      <c r="G180" s="4" t="b">
        <v>0</v>
      </c>
      <c r="H180" s="4">
        <v>3206640</v>
      </c>
      <c r="I180" s="4">
        <v>515235</v>
      </c>
      <c r="J180" s="4">
        <v>458599</v>
      </c>
      <c r="K180" s="4">
        <v>2123567</v>
      </c>
      <c r="L180" s="4">
        <v>97316</v>
      </c>
      <c r="M180" s="4">
        <v>0</v>
      </c>
      <c r="N180" s="4">
        <v>1083073</v>
      </c>
      <c r="O180" s="4">
        <v>2170134</v>
      </c>
      <c r="P180" s="4">
        <v>596828</v>
      </c>
      <c r="Q180" s="4">
        <v>1573306</v>
      </c>
      <c r="R180" s="4">
        <v>620507</v>
      </c>
      <c r="S180" s="4">
        <v>137388</v>
      </c>
      <c r="T180" s="4">
        <v>182073</v>
      </c>
      <c r="U180" s="4">
        <v>115690</v>
      </c>
      <c r="V180" s="4">
        <v>233892</v>
      </c>
      <c r="W180" s="4">
        <v>77022</v>
      </c>
      <c r="X180" s="4">
        <v>1036506</v>
      </c>
      <c r="Y180" s="4">
        <v>1955542</v>
      </c>
      <c r="Z180" s="4">
        <v>5470641</v>
      </c>
      <c r="AA180" s="4">
        <v>5915919</v>
      </c>
      <c r="AB180" s="4">
        <v>1079781</v>
      </c>
      <c r="AC180" s="4">
        <v>4836138</v>
      </c>
      <c r="AD180" s="4">
        <v>27318683</v>
      </c>
      <c r="AE180" s="4">
        <v>1637072</v>
      </c>
      <c r="AF180" s="4">
        <v>3877970</v>
      </c>
      <c r="AG180" s="4">
        <v>5515042</v>
      </c>
      <c r="AH180" s="4">
        <v>492394</v>
      </c>
      <c r="AI180" s="4">
        <v>0</v>
      </c>
      <c r="AJ180" s="4">
        <v>30224</v>
      </c>
      <c r="AK180" s="4">
        <v>20250</v>
      </c>
      <c r="AL180" s="4">
        <v>1487782</v>
      </c>
      <c r="AM180" s="4">
        <v>371946</v>
      </c>
      <c r="AN180" s="4">
        <v>50474</v>
      </c>
      <c r="AO180" s="4">
        <v>321472</v>
      </c>
      <c r="AP180" s="4">
        <v>113640562</v>
      </c>
      <c r="AQ180" s="4">
        <v>97860035</v>
      </c>
      <c r="AR180" s="4">
        <v>255614</v>
      </c>
      <c r="AS180" s="4">
        <v>1647538</v>
      </c>
      <c r="AT180" s="4">
        <v>229369</v>
      </c>
      <c r="AU180" s="4">
        <v>473</v>
      </c>
      <c r="AV180" s="4">
        <v>2883</v>
      </c>
      <c r="AW180" s="4">
        <v>32245206</v>
      </c>
      <c r="AX180" s="4">
        <v>22296036</v>
      </c>
      <c r="AY180" s="4">
        <v>1955542</v>
      </c>
      <c r="AZ180" s="4">
        <v>1628067.5</v>
      </c>
      <c r="BA180" s="4">
        <v>32245206</v>
      </c>
      <c r="BB180" s="4">
        <v>596827</v>
      </c>
      <c r="BC180" s="4">
        <v>0.75869893330457749</v>
      </c>
      <c r="BD180" s="4">
        <v>0.33775946161714443</v>
      </c>
      <c r="BE180" s="4">
        <v>0.32323740737968715</v>
      </c>
      <c r="BF180" s="4">
        <v>0.13570249444811883</v>
      </c>
      <c r="BG180" s="4">
        <v>3.3925669217667639E-2</v>
      </c>
      <c r="BH180" s="4">
        <v>3.5053842037086236</v>
      </c>
      <c r="BI180" s="4">
        <v>0.41343301487747502</v>
      </c>
      <c r="BJ180" s="4">
        <v>1</v>
      </c>
      <c r="BK180" s="4">
        <v>2.4800861375399032E-2</v>
      </c>
      <c r="BL180" s="3" t="s">
        <v>474</v>
      </c>
      <c r="BM180" s="4">
        <v>596828</v>
      </c>
      <c r="BN180" s="4"/>
      <c r="BO180" s="4"/>
      <c r="BP180" s="4">
        <v>2.2493200975194054</v>
      </c>
      <c r="BQ180" s="4">
        <v>0.1640652098508498</v>
      </c>
      <c r="BR180" s="4">
        <v>3400.4665959703075</v>
      </c>
      <c r="BS180" s="4">
        <v>2301.308589607635</v>
      </c>
      <c r="BT180" s="4">
        <v>271.06468716861082</v>
      </c>
      <c r="BU180" s="4">
        <v>522.15694591728527</v>
      </c>
      <c r="BV180" s="4">
        <v>5848.4008483563093</v>
      </c>
      <c r="BW180" s="4">
        <v>34194.279957582185</v>
      </c>
    </row>
    <row r="181" spans="2:75" x14ac:dyDescent="0.3">
      <c r="B181" s="3" t="s">
        <v>103</v>
      </c>
      <c r="C181" s="4">
        <v>2021</v>
      </c>
      <c r="D181" s="3" t="s">
        <v>647</v>
      </c>
      <c r="E181" s="4">
        <v>931</v>
      </c>
      <c r="F181" s="4">
        <v>931</v>
      </c>
      <c r="G181" s="4" t="b">
        <v>0</v>
      </c>
      <c r="H181" s="4">
        <v>1915491</v>
      </c>
      <c r="I181" s="4">
        <v>535070</v>
      </c>
      <c r="J181" s="4">
        <v>496498</v>
      </c>
      <c r="K181" s="4">
        <v>825631</v>
      </c>
      <c r="L181" s="4">
        <v>53390</v>
      </c>
      <c r="M181" s="4">
        <v>0</v>
      </c>
      <c r="N181" s="4">
        <v>1089860</v>
      </c>
      <c r="O181" s="4">
        <v>2402922</v>
      </c>
      <c r="P181" s="4">
        <v>620140</v>
      </c>
      <c r="Q181" s="4">
        <v>1782782</v>
      </c>
      <c r="R181" s="4">
        <v>706277</v>
      </c>
      <c r="S181" s="4">
        <v>217462</v>
      </c>
      <c r="T181" s="4">
        <v>156784</v>
      </c>
      <c r="U181" s="4">
        <v>105058</v>
      </c>
      <c r="V181" s="4">
        <v>269356</v>
      </c>
      <c r="W181" s="4">
        <v>93437</v>
      </c>
      <c r="X181" s="4">
        <v>-487431</v>
      </c>
      <c r="Y181" s="4">
        <v>877502</v>
      </c>
      <c r="Z181" s="4">
        <v>5295345</v>
      </c>
      <c r="AA181" s="4">
        <v>5550671</v>
      </c>
      <c r="AB181" s="4">
        <v>1459058</v>
      </c>
      <c r="AC181" s="4">
        <v>4091613</v>
      </c>
      <c r="AD181" s="4">
        <v>26762550</v>
      </c>
      <c r="AE181" s="4">
        <v>1347321</v>
      </c>
      <c r="AF181" s="4">
        <v>3535847</v>
      </c>
      <c r="AG181" s="4">
        <v>4883168</v>
      </c>
      <c r="AH181" s="4">
        <v>674016</v>
      </c>
      <c r="AI181" s="4">
        <v>228150</v>
      </c>
      <c r="AJ181" s="4">
        <v>30224</v>
      </c>
      <c r="AK181" s="4">
        <v>20250</v>
      </c>
      <c r="AL181" s="4">
        <v>1486385</v>
      </c>
      <c r="AM181" s="4">
        <v>371596</v>
      </c>
      <c r="AN181" s="4">
        <v>50474</v>
      </c>
      <c r="AO181" s="4">
        <v>366462</v>
      </c>
      <c r="AP181" s="4">
        <v>119412189</v>
      </c>
      <c r="AQ181" s="4">
        <v>103841962</v>
      </c>
      <c r="AR181" s="4">
        <v>260569</v>
      </c>
      <c r="AS181" s="4">
        <v>1723834</v>
      </c>
      <c r="AT181" s="4">
        <v>249995</v>
      </c>
      <c r="AU181" s="4">
        <v>503</v>
      </c>
      <c r="AV181" s="4">
        <v>3036</v>
      </c>
      <c r="AW181" s="4">
        <v>33054006</v>
      </c>
      <c r="AX181" s="4">
        <v>22484696</v>
      </c>
      <c r="AY181" s="4">
        <v>877502</v>
      </c>
      <c r="AZ181" s="4">
        <v>1377879</v>
      </c>
      <c r="BA181" s="4">
        <v>33054006</v>
      </c>
      <c r="BB181" s="4">
        <v>620139</v>
      </c>
      <c r="BC181" s="4">
        <v>0.75885085570393274</v>
      </c>
      <c r="BD181" s="4">
        <v>0.56897161093422</v>
      </c>
      <c r="BE181" s="4">
        <v>-0.25446791449294204</v>
      </c>
      <c r="BF181" s="4">
        <v>0.13583031033703269</v>
      </c>
      <c r="BG181" s="4">
        <v>3.3957554738509872E-2</v>
      </c>
      <c r="BH181" s="4">
        <v>2.7390718551118423</v>
      </c>
      <c r="BI181" s="4">
        <v>0.4383090533523708</v>
      </c>
      <c r="BJ181" s="4">
        <v>1</v>
      </c>
      <c r="BK181" s="4">
        <v>2.5717150697338414E-2</v>
      </c>
      <c r="BL181" s="3" t="s">
        <v>474</v>
      </c>
      <c r="BM181" s="4">
        <v>620140</v>
      </c>
      <c r="BN181" s="4">
        <v>2.2218837681813786</v>
      </c>
      <c r="BO181" s="4">
        <v>0</v>
      </c>
      <c r="BP181" s="4">
        <v>2.1820971726764005</v>
      </c>
      <c r="BQ181" s="4">
        <v>0.16567852437417654</v>
      </c>
      <c r="BR181" s="4">
        <v>2057.4554242749732</v>
      </c>
      <c r="BS181" s="4">
        <v>2581.0118152524169</v>
      </c>
      <c r="BT181" s="4">
        <v>279.88077336197637</v>
      </c>
      <c r="BU181" s="4">
        <v>723.96992481203006</v>
      </c>
      <c r="BV181" s="4">
        <v>5245.0784103114929</v>
      </c>
      <c r="BW181" s="4">
        <v>35503.765843179375</v>
      </c>
    </row>
    <row r="182" spans="2:75" x14ac:dyDescent="0.3">
      <c r="B182" s="3" t="s">
        <v>103</v>
      </c>
      <c r="C182" s="4">
        <v>2022</v>
      </c>
      <c r="D182" s="3" t="s">
        <v>648</v>
      </c>
      <c r="E182" s="4">
        <v>982</v>
      </c>
      <c r="F182" s="4">
        <v>13220</v>
      </c>
      <c r="G182" s="4" t="b">
        <v>1</v>
      </c>
      <c r="H182" s="4">
        <v>2347055</v>
      </c>
      <c r="I182" s="4">
        <v>716370</v>
      </c>
      <c r="J182" s="4">
        <v>614256</v>
      </c>
      <c r="K182" s="4">
        <v>831896</v>
      </c>
      <c r="L182" s="4">
        <v>49219</v>
      </c>
      <c r="M182" s="4">
        <v>0</v>
      </c>
      <c r="N182" s="4">
        <v>1515159</v>
      </c>
      <c r="O182" s="4">
        <v>2525345</v>
      </c>
      <c r="P182" s="4">
        <v>668751</v>
      </c>
      <c r="Q182" s="4">
        <v>1856594</v>
      </c>
      <c r="R182" s="4">
        <v>794396</v>
      </c>
      <c r="S182" s="4">
        <v>100492</v>
      </c>
      <c r="T182" s="4">
        <v>202373</v>
      </c>
      <c r="U182" s="4">
        <v>140799</v>
      </c>
      <c r="V182" s="4">
        <v>255712</v>
      </c>
      <c r="W182" s="4">
        <v>120883</v>
      </c>
      <c r="X182" s="4">
        <v>-178290</v>
      </c>
      <c r="Y182" s="4">
        <v>340388</v>
      </c>
      <c r="Z182" s="4">
        <v>5479899</v>
      </c>
      <c r="AA182" s="4">
        <v>5727500</v>
      </c>
      <c r="AB182" s="4">
        <v>1490668</v>
      </c>
      <c r="AC182" s="4">
        <v>4236832</v>
      </c>
      <c r="AD182" s="4">
        <v>26652962</v>
      </c>
      <c r="AE182" s="4">
        <v>1541660</v>
      </c>
      <c r="AF182" s="4">
        <v>3556477</v>
      </c>
      <c r="AG182" s="4">
        <v>5098137</v>
      </c>
      <c r="AH182" s="4">
        <v>612671</v>
      </c>
      <c r="AI182" s="4">
        <v>0</v>
      </c>
      <c r="AJ182" s="4">
        <v>45041</v>
      </c>
      <c r="AK182" s="4">
        <v>2086</v>
      </c>
      <c r="AL182" s="4">
        <v>1950477</v>
      </c>
      <c r="AM182" s="4">
        <v>487619</v>
      </c>
      <c r="AN182" s="4">
        <v>47127</v>
      </c>
      <c r="AO182" s="4">
        <v>493058</v>
      </c>
      <c r="AP182" s="4">
        <v>148050427</v>
      </c>
      <c r="AQ182" s="4">
        <v>131927050</v>
      </c>
      <c r="AR182" s="4">
        <v>487801</v>
      </c>
      <c r="AS182" s="4">
        <v>2012606</v>
      </c>
      <c r="AT182" s="4">
        <v>316023</v>
      </c>
      <c r="AU182" s="4">
        <v>853</v>
      </c>
      <c r="AV182" s="4">
        <v>3617</v>
      </c>
      <c r="AW182" s="4">
        <v>33392196</v>
      </c>
      <c r="AX182" s="4">
        <v>22167496</v>
      </c>
      <c r="AY182" s="4">
        <v>340388</v>
      </c>
      <c r="AZ182" s="4">
        <v>1057810.6666666667</v>
      </c>
      <c r="BA182" s="4">
        <v>8955654</v>
      </c>
      <c r="BB182" s="4">
        <v>0</v>
      </c>
      <c r="BC182" s="4"/>
      <c r="BD182" s="4">
        <v>0.64555751782553028</v>
      </c>
      <c r="BE182" s="4">
        <v>-7.5963281644443784E-2</v>
      </c>
      <c r="BF182" s="4">
        <v>9.6647177406950918E-2</v>
      </c>
      <c r="BG182" s="4">
        <v>2.4161781964104165E-2</v>
      </c>
      <c r="BH182" s="4">
        <v>2.7459622297605186</v>
      </c>
      <c r="BI182" s="4">
        <v>0.45934076924631972</v>
      </c>
      <c r="BJ182" s="4">
        <v>0</v>
      </c>
      <c r="BK182" s="4"/>
      <c r="BL182" s="3" t="s">
        <v>468</v>
      </c>
      <c r="BM182" s="4"/>
      <c r="BN182" s="4"/>
      <c r="BO182" s="4"/>
      <c r="BP182" s="4">
        <v>3.2948300784029487</v>
      </c>
      <c r="BQ182" s="4">
        <v>0.23583079900470003</v>
      </c>
      <c r="BR182" s="4">
        <v>2390.0763747454175</v>
      </c>
      <c r="BS182" s="4">
        <v>2571.634419551935</v>
      </c>
      <c r="BT182" s="4">
        <v>496.74236252545825</v>
      </c>
      <c r="BU182" s="4">
        <v>623.90122199592668</v>
      </c>
      <c r="BV182" s="4">
        <v>5191.585539714868</v>
      </c>
      <c r="BW182" s="4">
        <v>9119.8105906313649</v>
      </c>
    </row>
    <row r="183" spans="2:75" x14ac:dyDescent="0.3">
      <c r="B183" s="3" t="s">
        <v>103</v>
      </c>
      <c r="C183" s="4">
        <v>2023</v>
      </c>
      <c r="D183" s="3" t="s">
        <v>649</v>
      </c>
      <c r="E183" s="4">
        <v>1033</v>
      </c>
      <c r="F183" s="4">
        <v>1033</v>
      </c>
      <c r="G183" s="4" t="b">
        <v>0</v>
      </c>
      <c r="H183" s="4">
        <v>3120928</v>
      </c>
      <c r="I183" s="4">
        <v>735600</v>
      </c>
      <c r="J183" s="4">
        <v>695888</v>
      </c>
      <c r="K183" s="4">
        <v>1485991</v>
      </c>
      <c r="L183" s="4">
        <v>198762</v>
      </c>
      <c r="M183" s="4">
        <v>0</v>
      </c>
      <c r="N183" s="4">
        <v>1634937</v>
      </c>
      <c r="O183" s="4">
        <v>2735043</v>
      </c>
      <c r="P183" s="4">
        <v>701052</v>
      </c>
      <c r="Q183" s="4">
        <v>2033991</v>
      </c>
      <c r="R183" s="4">
        <v>989385</v>
      </c>
      <c r="S183" s="4">
        <v>111373</v>
      </c>
      <c r="T183" s="4">
        <v>186133</v>
      </c>
      <c r="U183" s="4">
        <v>125322</v>
      </c>
      <c r="V183" s="4">
        <v>294617</v>
      </c>
      <c r="W183" s="4">
        <v>120540</v>
      </c>
      <c r="X183" s="4">
        <v>385885</v>
      </c>
      <c r="Y183" s="4">
        <v>122828</v>
      </c>
      <c r="Z183" s="4">
        <v>26980171</v>
      </c>
      <c r="AA183" s="4">
        <v>27457065</v>
      </c>
      <c r="AB183" s="4">
        <v>22154758</v>
      </c>
      <c r="AC183" s="4">
        <v>5302307</v>
      </c>
      <c r="AD183" s="4">
        <v>27038847</v>
      </c>
      <c r="AE183" s="4">
        <v>1210141</v>
      </c>
      <c r="AF183" s="4">
        <v>4818533</v>
      </c>
      <c r="AG183" s="4">
        <v>6028674</v>
      </c>
      <c r="AH183" s="4">
        <v>579099</v>
      </c>
      <c r="AI183" s="4">
        <v>30000</v>
      </c>
      <c r="AJ183" s="4">
        <v>43180</v>
      </c>
      <c r="AK183" s="4">
        <v>25479</v>
      </c>
      <c r="AL183" s="4">
        <v>2008545</v>
      </c>
      <c r="AM183" s="4">
        <v>502136</v>
      </c>
      <c r="AN183" s="4">
        <v>68659</v>
      </c>
      <c r="AO183" s="4">
        <v>429631</v>
      </c>
      <c r="AP183" s="4">
        <v>177288903</v>
      </c>
      <c r="AQ183" s="4">
        <v>160697075</v>
      </c>
      <c r="AR183" s="4">
        <v>501669</v>
      </c>
      <c r="AS183" s="4">
        <v>2100833</v>
      </c>
      <c r="AT183" s="4">
        <v>388011</v>
      </c>
      <c r="AU183" s="4">
        <v>921</v>
      </c>
      <c r="AV183" s="4">
        <v>3953</v>
      </c>
      <c r="AW183" s="4">
        <v>33160459</v>
      </c>
      <c r="AX183" s="4">
        <v>21589272</v>
      </c>
      <c r="AY183" s="4">
        <v>122828</v>
      </c>
      <c r="AZ183" s="4">
        <v>446906</v>
      </c>
      <c r="BA183" s="4">
        <v>47469676</v>
      </c>
      <c r="BB183" s="4">
        <v>1131700</v>
      </c>
      <c r="BC183" s="4">
        <v>0</v>
      </c>
      <c r="BD183" s="4">
        <v>0.52386245373171059</v>
      </c>
      <c r="BE183" s="4">
        <v>0.12364431348624512</v>
      </c>
      <c r="BF183" s="4">
        <v>0.13673387289499259</v>
      </c>
      <c r="BG183" s="4">
        <v>3.4183451204727801E-2</v>
      </c>
      <c r="BH183" s="4">
        <v>2.9639629673877614</v>
      </c>
      <c r="BI183" s="4">
        <v>0.42982356791033899</v>
      </c>
      <c r="BJ183" s="4">
        <v>1.5315304907736154</v>
      </c>
      <c r="BK183" s="4">
        <v>2.7448459859325734E-2</v>
      </c>
      <c r="BL183" s="3" t="s">
        <v>474</v>
      </c>
      <c r="BM183" s="4">
        <v>1073682.5136178245</v>
      </c>
      <c r="BN183" s="4">
        <v>0.41623663823501128</v>
      </c>
      <c r="BO183" s="4">
        <v>626776.51361782453</v>
      </c>
      <c r="BP183" s="4">
        <v>2.8296694914965999</v>
      </c>
      <c r="BQ183" s="4">
        <v>0.23298760435112573</v>
      </c>
      <c r="BR183" s="4">
        <v>3021.2274927395933</v>
      </c>
      <c r="BS183" s="4">
        <v>2647.6698935140366</v>
      </c>
      <c r="BT183" s="4">
        <v>485.64278799612777</v>
      </c>
      <c r="BU183" s="4">
        <v>560.59922555663115</v>
      </c>
      <c r="BV183" s="4">
        <v>5836.0832526621489</v>
      </c>
      <c r="BW183" s="4">
        <v>45953.219748305906</v>
      </c>
    </row>
    <row r="184" spans="2:75" x14ac:dyDescent="0.3">
      <c r="B184" s="3" t="s">
        <v>103</v>
      </c>
      <c r="C184" s="4">
        <v>2024</v>
      </c>
      <c r="D184" s="3" t="s">
        <v>650</v>
      </c>
      <c r="E184" s="4">
        <v>1033</v>
      </c>
      <c r="F184" s="4">
        <v>1033</v>
      </c>
      <c r="G184" s="4" t="b">
        <v>0</v>
      </c>
      <c r="H184" s="4">
        <v>2854456</v>
      </c>
      <c r="I184" s="4">
        <v>700995</v>
      </c>
      <c r="J184" s="4">
        <v>707375</v>
      </c>
      <c r="K184" s="4">
        <v>1182432</v>
      </c>
      <c r="L184" s="4">
        <v>235226</v>
      </c>
      <c r="M184" s="4">
        <v>0</v>
      </c>
      <c r="N184" s="4">
        <v>1672024</v>
      </c>
      <c r="O184" s="4">
        <v>2837559</v>
      </c>
      <c r="P184" s="4">
        <v>684330</v>
      </c>
      <c r="Q184" s="4">
        <v>2153229</v>
      </c>
      <c r="R184" s="4">
        <v>963579</v>
      </c>
      <c r="S184" s="4">
        <v>65923</v>
      </c>
      <c r="T184" s="4">
        <v>245599</v>
      </c>
      <c r="U184" s="4">
        <v>101923</v>
      </c>
      <c r="V184" s="4">
        <v>346708</v>
      </c>
      <c r="W184" s="4">
        <v>97255</v>
      </c>
      <c r="X184" s="4">
        <v>16897</v>
      </c>
      <c r="Y184" s="4">
        <v>403998</v>
      </c>
      <c r="Z184" s="4">
        <v>30138807</v>
      </c>
      <c r="AA184" s="4">
        <v>30611091</v>
      </c>
      <c r="AB184" s="4">
        <v>25037421</v>
      </c>
      <c r="AC184" s="4">
        <v>5573670</v>
      </c>
      <c r="AD184" s="4">
        <v>27055744</v>
      </c>
      <c r="AE184" s="4">
        <v>1615310</v>
      </c>
      <c r="AF184" s="4">
        <v>4642409</v>
      </c>
      <c r="AG184" s="4">
        <v>6257719</v>
      </c>
      <c r="AH184" s="4">
        <v>511661</v>
      </c>
      <c r="AI184" s="4">
        <v>0</v>
      </c>
      <c r="AJ184" s="4">
        <v>44734</v>
      </c>
      <c r="AK184" s="4">
        <v>25328</v>
      </c>
      <c r="AL184" s="4">
        <v>2059072</v>
      </c>
      <c r="AM184" s="4">
        <v>514768</v>
      </c>
      <c r="AN184" s="4">
        <v>70062</v>
      </c>
      <c r="AO184" s="4">
        <v>444656</v>
      </c>
      <c r="AP184" s="4">
        <v>186285803</v>
      </c>
      <c r="AQ184" s="4">
        <v>168586475</v>
      </c>
      <c r="AR184" s="4">
        <v>538894</v>
      </c>
      <c r="AS184" s="4">
        <v>2218862</v>
      </c>
      <c r="AT184" s="4">
        <v>402816</v>
      </c>
      <c r="AU184" s="4">
        <v>983</v>
      </c>
      <c r="AV184" s="4">
        <v>4091</v>
      </c>
      <c r="AW184" s="4">
        <v>33494594</v>
      </c>
      <c r="AX184" s="4">
        <v>21309686</v>
      </c>
      <c r="AY184" s="4">
        <v>403998</v>
      </c>
      <c r="AZ184" s="4">
        <v>289071.33333333331</v>
      </c>
      <c r="BA184" s="4">
        <v>49695171</v>
      </c>
      <c r="BB184" s="4">
        <v>725000</v>
      </c>
      <c r="BC184" s="4">
        <v>0</v>
      </c>
      <c r="BD184" s="4">
        <v>0.58575924799681622</v>
      </c>
      <c r="BE184" s="4">
        <v>5.9195167135173915E-3</v>
      </c>
      <c r="BF184" s="4">
        <v>0.13610403133061885</v>
      </c>
      <c r="BG184" s="4">
        <v>3.4026007832654713E-2</v>
      </c>
      <c r="BH184" s="4">
        <v>2.9062022664565634</v>
      </c>
      <c r="BI184" s="4">
        <v>0.44936357135989802</v>
      </c>
      <c r="BJ184" s="4">
        <v>1.5974562252592324</v>
      </c>
      <c r="BK184" s="4">
        <v>1.6737271016818073E-2</v>
      </c>
      <c r="BL184" s="3" t="s">
        <v>474</v>
      </c>
      <c r="BM184" s="4">
        <v>1093187.2186316506</v>
      </c>
      <c r="BN184" s="4">
        <v>0.26442985099584843</v>
      </c>
      <c r="BO184" s="4">
        <v>804115.8852983173</v>
      </c>
      <c r="BP184" s="4">
        <v>2.892834511924669</v>
      </c>
      <c r="BQ184" s="4">
        <v>0.24028354925446102</v>
      </c>
      <c r="BR184" s="4">
        <v>2763.2681510164571</v>
      </c>
      <c r="BS184" s="4">
        <v>2746.9109390125845</v>
      </c>
      <c r="BT184" s="4">
        <v>521.67860600193615</v>
      </c>
      <c r="BU184" s="4">
        <v>495.31558567279768</v>
      </c>
      <c r="BV184" s="4">
        <v>6057.8112294288476</v>
      </c>
      <c r="BW184" s="4">
        <v>48107.619554695062</v>
      </c>
    </row>
    <row r="185" spans="2:75" x14ac:dyDescent="0.3">
      <c r="B185" s="3" t="s">
        <v>107</v>
      </c>
      <c r="C185" s="4">
        <v>2019</v>
      </c>
      <c r="D185" s="3" t="s">
        <v>651</v>
      </c>
      <c r="E185" s="4">
        <v>12981</v>
      </c>
      <c r="F185" s="4">
        <v>12981</v>
      </c>
      <c r="G185" s="4" t="b">
        <v>0</v>
      </c>
      <c r="H185" s="4">
        <v>57993438</v>
      </c>
      <c r="I185" s="4">
        <v>18973199</v>
      </c>
      <c r="J185" s="4">
        <v>13101553</v>
      </c>
      <c r="K185" s="4">
        <v>21415955</v>
      </c>
      <c r="L185" s="4">
        <v>1648263</v>
      </c>
      <c r="M185" s="4">
        <v>63374</v>
      </c>
      <c r="N185" s="4">
        <v>36514109</v>
      </c>
      <c r="O185" s="4">
        <v>44834244</v>
      </c>
      <c r="P185" s="4">
        <v>8948432</v>
      </c>
      <c r="Q185" s="4">
        <v>35885812</v>
      </c>
      <c r="R185" s="4">
        <v>3925204</v>
      </c>
      <c r="S185" s="4">
        <v>8731007</v>
      </c>
      <c r="T185" s="4">
        <v>5940892</v>
      </c>
      <c r="U185" s="4">
        <v>8077630</v>
      </c>
      <c r="V185" s="4">
        <v>3930037</v>
      </c>
      <c r="W185" s="4">
        <v>1426945</v>
      </c>
      <c r="X185" s="4">
        <v>13159194</v>
      </c>
      <c r="Y185" s="4">
        <v>10017727</v>
      </c>
      <c r="Z185" s="4">
        <v>28223142</v>
      </c>
      <c r="AA185" s="4">
        <v>39074604</v>
      </c>
      <c r="AB185" s="4">
        <v>43027491</v>
      </c>
      <c r="AC185" s="4">
        <v>-3952887</v>
      </c>
      <c r="AD185" s="4">
        <v>226210282</v>
      </c>
      <c r="AE185" s="4">
        <v>24714349</v>
      </c>
      <c r="AF185" s="4">
        <v>770722</v>
      </c>
      <c r="AG185" s="4">
        <v>25485071</v>
      </c>
      <c r="AH185" s="4">
        <v>28183003</v>
      </c>
      <c r="AI185" s="4">
        <v>0</v>
      </c>
      <c r="AJ185" s="4">
        <v>2327393</v>
      </c>
      <c r="AK185" s="4">
        <v>1587874</v>
      </c>
      <c r="AL185" s="4">
        <v>51906821</v>
      </c>
      <c r="AM185" s="4">
        <v>12976705</v>
      </c>
      <c r="AN185" s="4">
        <v>3915267</v>
      </c>
      <c r="AO185" s="4">
        <v>8928881</v>
      </c>
      <c r="AP185" s="4">
        <v>1741089693</v>
      </c>
      <c r="AQ185" s="4">
        <v>1229877300</v>
      </c>
      <c r="AR185" s="4">
        <v>17573614.821433999</v>
      </c>
      <c r="AS185" s="4">
        <v>36959972.709034197</v>
      </c>
      <c r="AT185" s="4">
        <v>260036</v>
      </c>
      <c r="AU185" s="4">
        <v>1762.2604388</v>
      </c>
      <c r="AV185" s="4">
        <v>4004.7379848</v>
      </c>
      <c r="AW185" s="4">
        <v>354639730</v>
      </c>
      <c r="AX185" s="4">
        <v>228908214</v>
      </c>
      <c r="AY185" s="4">
        <v>10017727</v>
      </c>
      <c r="AZ185" s="4">
        <v>10017727</v>
      </c>
      <c r="BA185" s="4">
        <v>496995230</v>
      </c>
      <c r="BB185" s="4">
        <v>8948432</v>
      </c>
      <c r="BC185" s="4">
        <v>0</v>
      </c>
      <c r="BD185" s="4">
        <v>0.62962483789976376</v>
      </c>
      <c r="BE185" s="4">
        <v>0.22690832711107764</v>
      </c>
      <c r="BF185" s="4">
        <v>0.30171503474880562</v>
      </c>
      <c r="BG185" s="4">
        <v>7.542875723404445E-2</v>
      </c>
      <c r="BH185" s="4">
        <v>0.71017122310065051</v>
      </c>
      <c r="BI185" s="4">
        <v>0.36992611393845842</v>
      </c>
      <c r="BJ185" s="4">
        <v>1.4188370472902452</v>
      </c>
      <c r="BK185" s="4">
        <v>1.855603831367348E-2</v>
      </c>
      <c r="BL185" s="3" t="s">
        <v>474</v>
      </c>
      <c r="BM185" s="4">
        <v>12696366.836757543</v>
      </c>
      <c r="BN185" s="4"/>
      <c r="BO185" s="4"/>
      <c r="BP185" s="4">
        <v>10.093457500833072</v>
      </c>
      <c r="BQ185" s="4">
        <v>0.44004387939702094</v>
      </c>
      <c r="BR185" s="4">
        <v>4467.5632077651953</v>
      </c>
      <c r="BS185" s="4">
        <v>3453.835914028195</v>
      </c>
      <c r="BT185" s="4">
        <v>1353.7951484041289</v>
      </c>
      <c r="BU185" s="4">
        <v>2171.0964486557277</v>
      </c>
      <c r="BV185" s="4">
        <v>1963.2594561281874</v>
      </c>
      <c r="BW185" s="4">
        <v>38286.359294353286</v>
      </c>
    </row>
    <row r="186" spans="2:75" x14ac:dyDescent="0.3">
      <c r="B186" s="3" t="s">
        <v>107</v>
      </c>
      <c r="C186" s="4">
        <v>2020</v>
      </c>
      <c r="D186" s="3" t="s">
        <v>652</v>
      </c>
      <c r="E186" s="4">
        <v>13115</v>
      </c>
      <c r="F186" s="4">
        <v>13115</v>
      </c>
      <c r="G186" s="4" t="b">
        <v>0</v>
      </c>
      <c r="H186" s="4">
        <v>56276627</v>
      </c>
      <c r="I186" s="4">
        <v>19034430</v>
      </c>
      <c r="J186" s="4">
        <v>12062970</v>
      </c>
      <c r="K186" s="4">
        <v>21434772</v>
      </c>
      <c r="L186" s="4">
        <v>1311971</v>
      </c>
      <c r="M186" s="4">
        <v>0</v>
      </c>
      <c r="N186" s="4">
        <v>34841855</v>
      </c>
      <c r="O186" s="4">
        <v>43704673</v>
      </c>
      <c r="P186" s="4">
        <v>9386250</v>
      </c>
      <c r="Q186" s="4">
        <v>34318423</v>
      </c>
      <c r="R186" s="4">
        <v>4208778</v>
      </c>
      <c r="S186" s="4">
        <v>8764095</v>
      </c>
      <c r="T186" s="4">
        <v>5823295</v>
      </c>
      <c r="U186" s="4">
        <v>7326577</v>
      </c>
      <c r="V186" s="4">
        <v>3383601</v>
      </c>
      <c r="W186" s="4">
        <v>1492797</v>
      </c>
      <c r="X186" s="4">
        <v>12571954</v>
      </c>
      <c r="Y186" s="4">
        <v>7834776</v>
      </c>
      <c r="Z186" s="4">
        <v>42626962</v>
      </c>
      <c r="AA186" s="4">
        <v>49265517</v>
      </c>
      <c r="AB186" s="4">
        <v>39088572</v>
      </c>
      <c r="AC186" s="4">
        <v>10176945</v>
      </c>
      <c r="AD186" s="4">
        <v>238782236</v>
      </c>
      <c r="AE186" s="4">
        <v>33899786</v>
      </c>
      <c r="AF186" s="4">
        <v>1088307</v>
      </c>
      <c r="AG186" s="4">
        <v>34988093</v>
      </c>
      <c r="AH186" s="4">
        <v>23562595</v>
      </c>
      <c r="AI186" s="4">
        <v>0</v>
      </c>
      <c r="AJ186" s="4">
        <v>3824371</v>
      </c>
      <c r="AK186" s="4">
        <v>1528772</v>
      </c>
      <c r="AL186" s="4">
        <v>50371301</v>
      </c>
      <c r="AM186" s="4">
        <v>12592825</v>
      </c>
      <c r="AN186" s="4">
        <v>5353143</v>
      </c>
      <c r="AO186" s="4">
        <v>7227510</v>
      </c>
      <c r="AP186" s="4">
        <v>1733957652</v>
      </c>
      <c r="AQ186" s="4">
        <v>1198416600</v>
      </c>
      <c r="AR186" s="4">
        <v>17391280</v>
      </c>
      <c r="AS186" s="4">
        <v>35569220</v>
      </c>
      <c r="AT186" s="4">
        <v>251906</v>
      </c>
      <c r="AU186" s="4">
        <v>1717</v>
      </c>
      <c r="AV186" s="4">
        <v>3815</v>
      </c>
      <c r="AW186" s="4">
        <v>362298233</v>
      </c>
      <c r="AX186" s="4">
        <v>227356740</v>
      </c>
      <c r="AY186" s="4">
        <v>7834776</v>
      </c>
      <c r="AZ186" s="4">
        <v>8926251.5</v>
      </c>
      <c r="BA186" s="4">
        <v>510618326</v>
      </c>
      <c r="BB186" s="4">
        <v>15097474</v>
      </c>
      <c r="BC186" s="4">
        <v>0</v>
      </c>
      <c r="BD186" s="4">
        <v>0.61911768450514992</v>
      </c>
      <c r="BE186" s="4">
        <v>0.22339565589103269</v>
      </c>
      <c r="BF186" s="4">
        <v>0.42509468685541169</v>
      </c>
      <c r="BG186" s="4">
        <v>0.10627366960404695</v>
      </c>
      <c r="BH186" s="4">
        <v>1.0195134257771694</v>
      </c>
      <c r="BI186" s="4">
        <v>0.38210240201625512</v>
      </c>
      <c r="BJ186" s="4">
        <v>1.4199854510471019</v>
      </c>
      <c r="BK186" s="4">
        <v>3.0106110587816367E-2</v>
      </c>
      <c r="BL186" s="3" t="s">
        <v>474</v>
      </c>
      <c r="BM186" s="4">
        <v>13328338.439890862</v>
      </c>
      <c r="BN186" s="4"/>
      <c r="BO186" s="4"/>
      <c r="BP186" s="4">
        <v>10.029818190738604</v>
      </c>
      <c r="BQ186" s="4">
        <v>0.45006553079947575</v>
      </c>
      <c r="BR186" s="4">
        <v>4291.0123522683953</v>
      </c>
      <c r="BS186" s="4">
        <v>3332.4188333968737</v>
      </c>
      <c r="BT186" s="4">
        <v>1326.060236370568</v>
      </c>
      <c r="BU186" s="4">
        <v>1796.614182234083</v>
      </c>
      <c r="BV186" s="4">
        <v>2667.7920701486846</v>
      </c>
      <c r="BW186" s="4">
        <v>38933.917346549752</v>
      </c>
    </row>
    <row r="187" spans="2:75" x14ac:dyDescent="0.3">
      <c r="B187" s="3" t="s">
        <v>107</v>
      </c>
      <c r="C187" s="4">
        <v>2021</v>
      </c>
      <c r="D187" s="3" t="s">
        <v>653</v>
      </c>
      <c r="E187" s="4">
        <v>13087</v>
      </c>
      <c r="F187" s="4">
        <v>13087</v>
      </c>
      <c r="G187" s="4" t="b">
        <v>0</v>
      </c>
      <c r="H187" s="4">
        <v>62454163</v>
      </c>
      <c r="I187" s="4">
        <v>20112928</v>
      </c>
      <c r="J187" s="4">
        <v>12786613</v>
      </c>
      <c r="K187" s="4">
        <v>25816631</v>
      </c>
      <c r="L187" s="4">
        <v>1376722</v>
      </c>
      <c r="M187" s="4">
        <v>0</v>
      </c>
      <c r="N187" s="4">
        <v>36637532</v>
      </c>
      <c r="O187" s="4">
        <v>41312449</v>
      </c>
      <c r="P187" s="4">
        <v>9522542</v>
      </c>
      <c r="Q187" s="4">
        <v>31789907</v>
      </c>
      <c r="R187" s="4">
        <v>3731554</v>
      </c>
      <c r="S187" s="4">
        <v>7763381</v>
      </c>
      <c r="T187" s="4">
        <v>5221786</v>
      </c>
      <c r="U187" s="4">
        <v>7895301</v>
      </c>
      <c r="V187" s="4">
        <v>3112721</v>
      </c>
      <c r="W187" s="4">
        <v>1218003</v>
      </c>
      <c r="X187" s="4">
        <v>21141714</v>
      </c>
      <c r="Y187" s="4">
        <v>13952625</v>
      </c>
      <c r="Z187" s="4">
        <v>53857203</v>
      </c>
      <c r="AA187" s="4">
        <v>61290523</v>
      </c>
      <c r="AB187" s="4">
        <v>34595613</v>
      </c>
      <c r="AC187" s="4">
        <v>26694910</v>
      </c>
      <c r="AD187" s="4">
        <v>259923951</v>
      </c>
      <c r="AE187" s="4">
        <v>45843468</v>
      </c>
      <c r="AF187" s="4">
        <v>1131860</v>
      </c>
      <c r="AG187" s="4">
        <v>46975328</v>
      </c>
      <c r="AH187" s="4">
        <v>18838201</v>
      </c>
      <c r="AI187" s="4">
        <v>0</v>
      </c>
      <c r="AJ187" s="4">
        <v>3819101</v>
      </c>
      <c r="AK187" s="4">
        <v>1500862</v>
      </c>
      <c r="AL187" s="4">
        <v>52010502</v>
      </c>
      <c r="AM187" s="4">
        <v>13002626</v>
      </c>
      <c r="AN187" s="4">
        <v>5319963</v>
      </c>
      <c r="AO187" s="4">
        <v>5958663</v>
      </c>
      <c r="AP187" s="4">
        <v>1726872857</v>
      </c>
      <c r="AQ187" s="4">
        <v>1195243400</v>
      </c>
      <c r="AR187" s="4">
        <v>18502457</v>
      </c>
      <c r="AS187" s="4">
        <v>38175908</v>
      </c>
      <c r="AT187" s="4">
        <v>251604</v>
      </c>
      <c r="AU187" s="4">
        <v>1802</v>
      </c>
      <c r="AV187" s="4">
        <v>4225</v>
      </c>
      <c r="AW187" s="4">
        <v>376118062</v>
      </c>
      <c r="AX187" s="4">
        <v>231786822</v>
      </c>
      <c r="AY187" s="4">
        <v>13952625</v>
      </c>
      <c r="AZ187" s="4">
        <v>10601709.333333334</v>
      </c>
      <c r="BA187" s="4">
        <v>502255196</v>
      </c>
      <c r="BB187" s="4">
        <v>14529124</v>
      </c>
      <c r="BC187" s="4">
        <v>0</v>
      </c>
      <c r="BD187" s="4">
        <v>0.58663074229335199</v>
      </c>
      <c r="BE187" s="4">
        <v>0.33851568869796556</v>
      </c>
      <c r="BF187" s="4">
        <v>0.40914527573122539</v>
      </c>
      <c r="BG187" s="4">
        <v>0.10228632286610116</v>
      </c>
      <c r="BH187" s="4">
        <v>1.4776805732712588</v>
      </c>
      <c r="BI187" s="4">
        <v>0.40307829193604777</v>
      </c>
      <c r="BJ187" s="4">
        <v>1.352267052665995</v>
      </c>
      <c r="BK187" s="4">
        <v>3.0005856657882694E-2</v>
      </c>
      <c r="BL187" s="3" t="s">
        <v>474</v>
      </c>
      <c r="BM187" s="4">
        <v>12877019.804228149</v>
      </c>
      <c r="BN187" s="4">
        <v>0.82330457625391551</v>
      </c>
      <c r="BO187" s="4">
        <v>2275310.4708948154</v>
      </c>
      <c r="BP187" s="4">
        <v>10.714429221004311</v>
      </c>
      <c r="BQ187" s="4">
        <v>0.42650887573964497</v>
      </c>
      <c r="BR187" s="4">
        <v>4772.229158707114</v>
      </c>
      <c r="BS187" s="4">
        <v>3156.7547184228624</v>
      </c>
      <c r="BT187" s="4">
        <v>1413.8043096202339</v>
      </c>
      <c r="BU187" s="4">
        <v>1439.4590815312906</v>
      </c>
      <c r="BV187" s="4">
        <v>3589.4649652326734</v>
      </c>
      <c r="BW187" s="4">
        <v>38378.176511041493</v>
      </c>
    </row>
    <row r="188" spans="2:75" x14ac:dyDescent="0.3">
      <c r="B188" s="3" t="s">
        <v>107</v>
      </c>
      <c r="C188" s="4">
        <v>2022</v>
      </c>
      <c r="D188" s="3" t="s">
        <v>654</v>
      </c>
      <c r="E188" s="4">
        <v>13351</v>
      </c>
      <c r="F188" s="4">
        <v>113347</v>
      </c>
      <c r="G188" s="4" t="b">
        <v>1</v>
      </c>
      <c r="H188" s="4">
        <v>61666459</v>
      </c>
      <c r="I188" s="4">
        <v>21656693</v>
      </c>
      <c r="J188" s="4">
        <v>15221134</v>
      </c>
      <c r="K188" s="4">
        <v>19680736</v>
      </c>
      <c r="L188" s="4">
        <v>3261991</v>
      </c>
      <c r="M188" s="4">
        <v>0</v>
      </c>
      <c r="N188" s="4">
        <v>41985723</v>
      </c>
      <c r="O188" s="4">
        <v>45112383</v>
      </c>
      <c r="P188" s="4">
        <v>9627152</v>
      </c>
      <c r="Q188" s="4">
        <v>35485231</v>
      </c>
      <c r="R188" s="4">
        <v>4283083</v>
      </c>
      <c r="S188" s="4">
        <v>9374509</v>
      </c>
      <c r="T188" s="4">
        <v>5598693</v>
      </c>
      <c r="U188" s="4">
        <v>8135593</v>
      </c>
      <c r="V188" s="4">
        <v>3188278</v>
      </c>
      <c r="W188" s="4">
        <v>1241892</v>
      </c>
      <c r="X188" s="4">
        <v>16554076</v>
      </c>
      <c r="Y188" s="4">
        <v>15638224</v>
      </c>
      <c r="Z188" s="4">
        <v>63814808</v>
      </c>
      <c r="AA188" s="4">
        <v>71174591</v>
      </c>
      <c r="AB188" s="4">
        <v>34146416</v>
      </c>
      <c r="AC188" s="4">
        <v>37028175</v>
      </c>
      <c r="AD188" s="4">
        <v>276478027</v>
      </c>
      <c r="AE188" s="4">
        <v>57352894</v>
      </c>
      <c r="AF188" s="4">
        <v>1290607</v>
      </c>
      <c r="AG188" s="4">
        <v>58643501</v>
      </c>
      <c r="AH188" s="4">
        <v>19963371</v>
      </c>
      <c r="AI188" s="4">
        <v>5000000</v>
      </c>
      <c r="AJ188" s="4">
        <v>2160108</v>
      </c>
      <c r="AK188" s="4">
        <v>1652120</v>
      </c>
      <c r="AL188" s="4">
        <v>57542368</v>
      </c>
      <c r="AM188" s="4">
        <v>14385592</v>
      </c>
      <c r="AN188" s="4">
        <v>3812228</v>
      </c>
      <c r="AO188" s="4">
        <v>9230864</v>
      </c>
      <c r="AP188" s="4">
        <v>1806387955</v>
      </c>
      <c r="AQ188" s="4">
        <v>1262553457</v>
      </c>
      <c r="AR188" s="4">
        <v>19912517</v>
      </c>
      <c r="AS188" s="4">
        <v>41201950</v>
      </c>
      <c r="AT188" s="4">
        <v>268929</v>
      </c>
      <c r="AU188" s="4">
        <v>1977</v>
      </c>
      <c r="AV188" s="4">
        <v>4425</v>
      </c>
      <c r="AW188" s="4">
        <v>391756284</v>
      </c>
      <c r="AX188" s="4">
        <v>237797895</v>
      </c>
      <c r="AY188" s="4">
        <v>15638224</v>
      </c>
      <c r="AZ188" s="4">
        <v>12475208.333333334</v>
      </c>
      <c r="BA188" s="4">
        <v>540095431</v>
      </c>
      <c r="BB188" s="4">
        <v>15516956</v>
      </c>
      <c r="BC188" s="4">
        <v>0</v>
      </c>
      <c r="BD188" s="4">
        <v>0.68085185497678735</v>
      </c>
      <c r="BE188" s="4">
        <v>0.26844537968362997</v>
      </c>
      <c r="BF188" s="4">
        <v>0.26500320598554444</v>
      </c>
      <c r="BG188" s="4">
        <v>6.6250801496386111E-2</v>
      </c>
      <c r="BH188" s="4">
        <v>1.6526171409170198</v>
      </c>
      <c r="BI188" s="4">
        <v>0.41661542873776569</v>
      </c>
      <c r="BJ188" s="4">
        <v>1.4014096128662366</v>
      </c>
      <c r="BK188" s="4">
        <v>2.9962181313538803E-2</v>
      </c>
      <c r="BL188" s="3" t="s">
        <v>474</v>
      </c>
      <c r="BM188" s="4">
        <v>13491583.357324416</v>
      </c>
      <c r="BN188" s="4">
        <v>0.92466599382204429</v>
      </c>
      <c r="BO188" s="4">
        <v>1016375.0239910819</v>
      </c>
      <c r="BP188" s="4">
        <v>11.023388937510935</v>
      </c>
      <c r="BQ188" s="4">
        <v>0.44677966101694916</v>
      </c>
      <c r="BR188" s="4">
        <v>4618.8644296307393</v>
      </c>
      <c r="BS188" s="4">
        <v>3378.9516141113027</v>
      </c>
      <c r="BT188" s="4">
        <v>1491.4625870721295</v>
      </c>
      <c r="BU188" s="4">
        <v>1495.2715901430604</v>
      </c>
      <c r="BV188" s="4">
        <v>4392.4425885701448</v>
      </c>
      <c r="BW188" s="4">
        <v>40453.556362819261</v>
      </c>
    </row>
    <row r="189" spans="2:75" x14ac:dyDescent="0.3">
      <c r="B189" s="3" t="s">
        <v>107</v>
      </c>
      <c r="C189" s="4">
        <v>2023</v>
      </c>
      <c r="D189" s="3" t="s">
        <v>655</v>
      </c>
      <c r="E189" s="4">
        <v>13615</v>
      </c>
      <c r="F189" s="4">
        <v>13615</v>
      </c>
      <c r="G189" s="4" t="b">
        <v>0</v>
      </c>
      <c r="H189" s="4">
        <v>70962430</v>
      </c>
      <c r="I189" s="4">
        <v>23054993</v>
      </c>
      <c r="J189" s="4">
        <v>19399237</v>
      </c>
      <c r="K189" s="4">
        <v>23036081</v>
      </c>
      <c r="L189" s="4">
        <v>5084272</v>
      </c>
      <c r="M189" s="4">
        <v>75000</v>
      </c>
      <c r="N189" s="4">
        <v>47851349</v>
      </c>
      <c r="O189" s="4">
        <v>47785712</v>
      </c>
      <c r="P189" s="4">
        <v>9873850</v>
      </c>
      <c r="Q189" s="4">
        <v>37911862</v>
      </c>
      <c r="R189" s="4">
        <v>4524189</v>
      </c>
      <c r="S189" s="4">
        <v>10352821</v>
      </c>
      <c r="T189" s="4">
        <v>4922760</v>
      </c>
      <c r="U189" s="4">
        <v>9780636</v>
      </c>
      <c r="V189" s="4">
        <v>3409880</v>
      </c>
      <c r="W189" s="4">
        <v>1378831</v>
      </c>
      <c r="X189" s="4">
        <v>23176718</v>
      </c>
      <c r="Y189" s="4">
        <v>12744938</v>
      </c>
      <c r="Z189" s="4">
        <v>84462765</v>
      </c>
      <c r="AA189" s="4">
        <v>92949968</v>
      </c>
      <c r="AB189" s="4">
        <v>36591880</v>
      </c>
      <c r="AC189" s="4">
        <v>56358088</v>
      </c>
      <c r="AD189" s="4">
        <v>298933981</v>
      </c>
      <c r="AE189" s="4">
        <v>78833129</v>
      </c>
      <c r="AF189" s="4">
        <v>1714796</v>
      </c>
      <c r="AG189" s="4">
        <v>80547925</v>
      </c>
      <c r="AH189" s="4">
        <v>21542235</v>
      </c>
      <c r="AI189" s="4">
        <v>5000000</v>
      </c>
      <c r="AJ189" s="4">
        <v>2452608</v>
      </c>
      <c r="AK189" s="4">
        <v>1633853</v>
      </c>
      <c r="AL189" s="4">
        <v>63760239</v>
      </c>
      <c r="AM189" s="4">
        <v>15940060</v>
      </c>
      <c r="AN189" s="4">
        <v>4086461</v>
      </c>
      <c r="AO189" s="4">
        <v>10934599</v>
      </c>
      <c r="AP189" s="4">
        <v>1896606468</v>
      </c>
      <c r="AQ189" s="4">
        <v>1347720600</v>
      </c>
      <c r="AR189" s="4">
        <v>21313635</v>
      </c>
      <c r="AS189" s="4">
        <v>41325573</v>
      </c>
      <c r="AT189" s="4">
        <v>285511</v>
      </c>
      <c r="AU189" s="4">
        <v>2161</v>
      </c>
      <c r="AV189" s="4">
        <v>5154</v>
      </c>
      <c r="AW189" s="4">
        <v>404643120</v>
      </c>
      <c r="AX189" s="4">
        <v>240670290</v>
      </c>
      <c r="AY189" s="4">
        <v>12744938</v>
      </c>
      <c r="AZ189" s="4">
        <v>14111929</v>
      </c>
      <c r="BA189" s="4">
        <v>962923391</v>
      </c>
      <c r="BB189" s="4">
        <v>13000837</v>
      </c>
      <c r="BC189" s="4">
        <v>0</v>
      </c>
      <c r="BD189" s="4">
        <v>0.67431948144955012</v>
      </c>
      <c r="BE189" s="4">
        <v>0.32660547278327418</v>
      </c>
      <c r="BF189" s="4">
        <v>0.25636421694774048</v>
      </c>
      <c r="BG189" s="4">
        <v>6.4091055242123537E-2</v>
      </c>
      <c r="BH189" s="4">
        <v>2.1246101022418786</v>
      </c>
      <c r="BI189" s="4">
        <v>0.41535496605095995</v>
      </c>
      <c r="BJ189" s="4">
        <v>2.4141640600343712</v>
      </c>
      <c r="BK189" s="4">
        <v>1.36411834095843E-2</v>
      </c>
      <c r="BL189" s="3" t="s">
        <v>474</v>
      </c>
      <c r="BM189" s="4">
        <v>23837093.804170378</v>
      </c>
      <c r="BN189" s="4">
        <v>0.59201549970538236</v>
      </c>
      <c r="BO189" s="4">
        <v>9725164.8041703776</v>
      </c>
      <c r="BP189" s="4">
        <v>11.237774076809696</v>
      </c>
      <c r="BQ189" s="4">
        <v>0.41928599146294143</v>
      </c>
      <c r="BR189" s="4">
        <v>5212.0771208226224</v>
      </c>
      <c r="BS189" s="4">
        <v>3509.7842085934631</v>
      </c>
      <c r="BT189" s="4">
        <v>1565.4524421593831</v>
      </c>
      <c r="BU189" s="4">
        <v>1582.2427469702534</v>
      </c>
      <c r="BV189" s="4">
        <v>5916.1164157179583</v>
      </c>
      <c r="BW189" s="4">
        <v>70725.184796180678</v>
      </c>
    </row>
    <row r="190" spans="2:75" x14ac:dyDescent="0.3">
      <c r="B190" s="3" t="s">
        <v>107</v>
      </c>
      <c r="C190" s="4">
        <v>2024</v>
      </c>
      <c r="D190" s="3" t="s">
        <v>656</v>
      </c>
      <c r="E190" s="4">
        <v>13615</v>
      </c>
      <c r="F190" s="4">
        <v>13615</v>
      </c>
      <c r="G190" s="4" t="b">
        <v>0</v>
      </c>
      <c r="H190" s="4">
        <v>71123339</v>
      </c>
      <c r="I190" s="4">
        <v>24308714</v>
      </c>
      <c r="J190" s="4">
        <v>19637878</v>
      </c>
      <c r="K190" s="4">
        <v>20711044</v>
      </c>
      <c r="L190" s="4">
        <v>6189857</v>
      </c>
      <c r="M190" s="4">
        <v>0</v>
      </c>
      <c r="N190" s="4">
        <v>50412295</v>
      </c>
      <c r="O190" s="4">
        <v>52854859</v>
      </c>
      <c r="P190" s="4">
        <v>10390719</v>
      </c>
      <c r="Q190" s="4">
        <v>42464140</v>
      </c>
      <c r="R190" s="4">
        <v>5216573</v>
      </c>
      <c r="S190" s="4">
        <v>11118118</v>
      </c>
      <c r="T190" s="4">
        <v>5468136</v>
      </c>
      <c r="U190" s="4">
        <v>11429731</v>
      </c>
      <c r="V190" s="4">
        <v>3753620</v>
      </c>
      <c r="W190" s="4">
        <v>1772159</v>
      </c>
      <c r="X190" s="4">
        <v>18268480</v>
      </c>
      <c r="Y190" s="4">
        <v>21624918</v>
      </c>
      <c r="Z190" s="4">
        <v>86979027</v>
      </c>
      <c r="AA190" s="4">
        <v>98455438</v>
      </c>
      <c r="AB190" s="4">
        <v>35176510</v>
      </c>
      <c r="AC190" s="4">
        <v>63278928</v>
      </c>
      <c r="AD190" s="4">
        <v>317202461</v>
      </c>
      <c r="AE190" s="4">
        <v>81641240</v>
      </c>
      <c r="AF190" s="4">
        <v>2423162</v>
      </c>
      <c r="AG190" s="4">
        <v>84064402</v>
      </c>
      <c r="AH190" s="4">
        <v>17996047</v>
      </c>
      <c r="AI190" s="4">
        <v>0</v>
      </c>
      <c r="AJ190" s="4">
        <v>2600940</v>
      </c>
      <c r="AK190" s="4">
        <v>1607828</v>
      </c>
      <c r="AL190" s="4">
        <v>66420380</v>
      </c>
      <c r="AM190" s="4">
        <v>16605095</v>
      </c>
      <c r="AN190" s="4">
        <v>4208768</v>
      </c>
      <c r="AO190" s="4">
        <v>11485327</v>
      </c>
      <c r="AP190" s="4">
        <v>1884717468</v>
      </c>
      <c r="AQ190" s="4">
        <v>1322368000</v>
      </c>
      <c r="AR190" s="4">
        <v>22256858</v>
      </c>
      <c r="AS190" s="4">
        <v>43105663</v>
      </c>
      <c r="AT190" s="4">
        <v>277412</v>
      </c>
      <c r="AU190" s="4">
        <v>2190</v>
      </c>
      <c r="AV190" s="4">
        <v>4770</v>
      </c>
      <c r="AW190" s="4">
        <v>426058268</v>
      </c>
      <c r="AX190" s="4">
        <v>251904488</v>
      </c>
      <c r="AY190" s="4">
        <v>21624918</v>
      </c>
      <c r="AZ190" s="4">
        <v>16669360</v>
      </c>
      <c r="BA190" s="4">
        <v>963581060</v>
      </c>
      <c r="BB190" s="4">
        <v>13613812</v>
      </c>
      <c r="BC190" s="4">
        <v>0.98189787416762342</v>
      </c>
      <c r="BD190" s="4">
        <v>0.70880101678015983</v>
      </c>
      <c r="BE190" s="4">
        <v>0.25685633234963839</v>
      </c>
      <c r="BF190" s="4">
        <v>0.25346244631542308</v>
      </c>
      <c r="BG190" s="4">
        <v>6.3365611578855771E-2</v>
      </c>
      <c r="BH190" s="4">
        <v>1.9796562935220166</v>
      </c>
      <c r="BI190" s="4">
        <v>0.41910730406882657</v>
      </c>
      <c r="BJ190" s="4">
        <v>2.2935678354536355</v>
      </c>
      <c r="BK190" s="4">
        <v>1.4284350030355712E-2</v>
      </c>
      <c r="BL190" s="3" t="s">
        <v>474</v>
      </c>
      <c r="BM190" s="4">
        <v>23831818.885636963</v>
      </c>
      <c r="BN190" s="4">
        <v>0.69945815214491847</v>
      </c>
      <c r="BO190" s="4">
        <v>7162458.885636963</v>
      </c>
      <c r="BP190" s="4">
        <v>11.80912172667357</v>
      </c>
      <c r="BQ190" s="4">
        <v>0.45911949685534592</v>
      </c>
      <c r="BR190" s="4">
        <v>5223.895629820051</v>
      </c>
      <c r="BS190" s="4">
        <v>3882.1049577671683</v>
      </c>
      <c r="BT190" s="4">
        <v>1634.7306647080427</v>
      </c>
      <c r="BU190" s="4">
        <v>1321.7809034153506</v>
      </c>
      <c r="BV190" s="4">
        <v>6174.3960337862654</v>
      </c>
      <c r="BW190" s="4">
        <v>70773.489533602638</v>
      </c>
    </row>
    <row r="191" spans="2:75" x14ac:dyDescent="0.3">
      <c r="B191" s="3" t="s">
        <v>109</v>
      </c>
      <c r="C191" s="4">
        <v>2019</v>
      </c>
      <c r="D191" s="3" t="s">
        <v>657</v>
      </c>
      <c r="E191" s="4">
        <v>109490</v>
      </c>
      <c r="F191" s="4">
        <v>109490</v>
      </c>
      <c r="G191" s="4" t="b">
        <v>0</v>
      </c>
      <c r="H191" s="4">
        <v>278335886</v>
      </c>
      <c r="I191" s="4">
        <v>155371420</v>
      </c>
      <c r="J191" s="4">
        <v>80939372</v>
      </c>
      <c r="K191" s="4">
        <v>3552122</v>
      </c>
      <c r="L191" s="4">
        <v>5673213</v>
      </c>
      <c r="M191" s="4">
        <v>26343209</v>
      </c>
      <c r="N191" s="4">
        <v>248440555</v>
      </c>
      <c r="O191" s="4">
        <v>236939901</v>
      </c>
      <c r="P191" s="4">
        <v>26334152</v>
      </c>
      <c r="Q191" s="4">
        <v>210605749</v>
      </c>
      <c r="R191" s="4">
        <v>25839666</v>
      </c>
      <c r="S191" s="4">
        <v>76009951</v>
      </c>
      <c r="T191" s="4">
        <v>24283354</v>
      </c>
      <c r="U191" s="4">
        <v>35184471</v>
      </c>
      <c r="V191" s="4">
        <v>22719741</v>
      </c>
      <c r="W191" s="4">
        <v>12136246</v>
      </c>
      <c r="X191" s="4">
        <v>41395985</v>
      </c>
      <c r="Y191" s="4">
        <v>67324155</v>
      </c>
      <c r="Z191" s="4">
        <v>260286020</v>
      </c>
      <c r="AA191" s="4">
        <v>283673254</v>
      </c>
      <c r="AB191" s="4">
        <v>131055513</v>
      </c>
      <c r="AC191" s="4">
        <v>152617741</v>
      </c>
      <c r="AD191" s="4">
        <v>1085781150</v>
      </c>
      <c r="AE191" s="4">
        <v>136616589</v>
      </c>
      <c r="AF191" s="4">
        <v>19283960</v>
      </c>
      <c r="AG191" s="4">
        <v>155900549</v>
      </c>
      <c r="AH191" s="4">
        <v>1507671</v>
      </c>
      <c r="AI191" s="4">
        <v>0</v>
      </c>
      <c r="AJ191" s="4">
        <v>247989</v>
      </c>
      <c r="AK191" s="4">
        <v>143500</v>
      </c>
      <c r="AL191" s="4">
        <v>249895408</v>
      </c>
      <c r="AM191" s="4">
        <v>62473852</v>
      </c>
      <c r="AN191" s="4">
        <v>391489</v>
      </c>
      <c r="AO191" s="4">
        <v>62082363</v>
      </c>
      <c r="AP191" s="4">
        <v>40167146009</v>
      </c>
      <c r="AQ191" s="4">
        <v>31982991869</v>
      </c>
      <c r="AR191" s="4">
        <v>144196476.299532</v>
      </c>
      <c r="AS191" s="4">
        <v>292323093.163876</v>
      </c>
      <c r="AT191" s="4">
        <v>1045339</v>
      </c>
      <c r="AU191" s="4">
        <v>2449.1247431000002</v>
      </c>
      <c r="AV191" s="4">
        <v>5143.4339712999999</v>
      </c>
      <c r="AW191" s="4">
        <v>1389146476</v>
      </c>
      <c r="AX191" s="4">
        <v>931388272</v>
      </c>
      <c r="AY191" s="4">
        <v>67324155</v>
      </c>
      <c r="AZ191" s="4">
        <v>67324155</v>
      </c>
      <c r="BA191" s="4">
        <v>2717240189</v>
      </c>
      <c r="BB191" s="4">
        <v>34769643</v>
      </c>
      <c r="BC191" s="4">
        <v>2.0395187850298098E-2</v>
      </c>
      <c r="BD191" s="4">
        <v>0.89259261021052816</v>
      </c>
      <c r="BE191" s="4">
        <v>0.14872672580926197</v>
      </c>
      <c r="BF191" s="4">
        <v>6.2664456803463954E-3</v>
      </c>
      <c r="BG191" s="4">
        <v>1.5666114200865988E-3</v>
      </c>
      <c r="BH191" s="4">
        <v>0.74024830632709837</v>
      </c>
      <c r="BI191" s="4">
        <v>0.40383471039383767</v>
      </c>
      <c r="BJ191" s="4">
        <v>2.17164550035073</v>
      </c>
      <c r="BK191" s="4">
        <v>1.4124686172717043E-2</v>
      </c>
      <c r="BL191" s="3" t="s">
        <v>474</v>
      </c>
      <c r="BM191" s="4">
        <v>57188442.696352176</v>
      </c>
      <c r="BN191" s="4"/>
      <c r="BO191" s="4"/>
      <c r="BP191" s="4">
        <v>3.5899109253921799</v>
      </c>
      <c r="BQ191" s="4">
        <v>0.47616529283080994</v>
      </c>
      <c r="BR191" s="4">
        <v>2542.1123938259202</v>
      </c>
      <c r="BS191" s="4">
        <v>2164.0323408530458</v>
      </c>
      <c r="BT191" s="4">
        <v>1316.9830696824549</v>
      </c>
      <c r="BU191" s="4">
        <v>13.769942460498676</v>
      </c>
      <c r="BV191" s="4">
        <v>1423.8793405790484</v>
      </c>
      <c r="BW191" s="4">
        <v>24817.24531007398</v>
      </c>
    </row>
    <row r="192" spans="2:75" x14ac:dyDescent="0.3">
      <c r="B192" s="3" t="s">
        <v>109</v>
      </c>
      <c r="C192" s="4">
        <v>2020</v>
      </c>
      <c r="D192" s="3" t="s">
        <v>658</v>
      </c>
      <c r="E192" s="4">
        <v>111281</v>
      </c>
      <c r="F192" s="4">
        <v>111281</v>
      </c>
      <c r="G192" s="4" t="b">
        <v>0</v>
      </c>
      <c r="H192" s="4">
        <v>282231278</v>
      </c>
      <c r="I192" s="4">
        <v>161018694</v>
      </c>
      <c r="J192" s="4">
        <v>80221193</v>
      </c>
      <c r="K192" s="4">
        <v>14198896</v>
      </c>
      <c r="L192" s="4">
        <v>3761497</v>
      </c>
      <c r="M192" s="4">
        <v>16702434</v>
      </c>
      <c r="N192" s="4">
        <v>251329948</v>
      </c>
      <c r="O192" s="4">
        <v>241627618</v>
      </c>
      <c r="P192" s="4">
        <v>27694381</v>
      </c>
      <c r="Q192" s="4">
        <v>213933237</v>
      </c>
      <c r="R192" s="4">
        <v>23006734</v>
      </c>
      <c r="S192" s="4">
        <v>82645612</v>
      </c>
      <c r="T192" s="4">
        <v>23802827</v>
      </c>
      <c r="U192" s="4">
        <v>30658528</v>
      </c>
      <c r="V192" s="4">
        <v>23307487</v>
      </c>
      <c r="W192" s="4">
        <v>13180425</v>
      </c>
      <c r="X192" s="4">
        <v>40603660</v>
      </c>
      <c r="Y192" s="4">
        <v>61138414</v>
      </c>
      <c r="Z192" s="4">
        <v>299799681</v>
      </c>
      <c r="AA192" s="4">
        <v>331059312</v>
      </c>
      <c r="AB192" s="4">
        <v>167770120</v>
      </c>
      <c r="AC192" s="4">
        <v>163289192</v>
      </c>
      <c r="AD192" s="4">
        <v>1126384809</v>
      </c>
      <c r="AE192" s="4">
        <v>145640702</v>
      </c>
      <c r="AF192" s="4">
        <v>21624898</v>
      </c>
      <c r="AG192" s="4">
        <v>167265600</v>
      </c>
      <c r="AH192" s="4">
        <v>925065</v>
      </c>
      <c r="AI192" s="4">
        <v>0</v>
      </c>
      <c r="AJ192" s="4">
        <v>582606</v>
      </c>
      <c r="AK192" s="4">
        <v>143500</v>
      </c>
      <c r="AL192" s="4">
        <v>253386263</v>
      </c>
      <c r="AM192" s="4">
        <v>63346566</v>
      </c>
      <c r="AN192" s="4">
        <v>726106</v>
      </c>
      <c r="AO192" s="4">
        <v>62620460</v>
      </c>
      <c r="AP192" s="4">
        <v>39302656741</v>
      </c>
      <c r="AQ192" s="4">
        <v>29734326191</v>
      </c>
      <c r="AR192" s="4">
        <v>148673913</v>
      </c>
      <c r="AS192" s="4">
        <v>281940690</v>
      </c>
      <c r="AT192" s="4">
        <v>959845</v>
      </c>
      <c r="AU192" s="4">
        <v>2488</v>
      </c>
      <c r="AV192" s="4">
        <v>5239</v>
      </c>
      <c r="AW192" s="4">
        <v>1441624193</v>
      </c>
      <c r="AX192" s="4">
        <v>961148861</v>
      </c>
      <c r="AY192" s="4">
        <v>61138414</v>
      </c>
      <c r="AZ192" s="4">
        <v>64231284.5</v>
      </c>
      <c r="BA192" s="4">
        <v>2779093599</v>
      </c>
      <c r="BB192" s="4">
        <v>54493693</v>
      </c>
      <c r="BC192" s="4">
        <v>0</v>
      </c>
      <c r="BD192" s="4">
        <v>0.89051061165516887</v>
      </c>
      <c r="BE192" s="4">
        <v>0.14386661991446603</v>
      </c>
      <c r="BF192" s="4">
        <v>1.1462436653630127E-2</v>
      </c>
      <c r="BG192" s="4">
        <v>2.8656091747167839E-3</v>
      </c>
      <c r="BH192" s="4">
        <v>0.78185887497228868</v>
      </c>
      <c r="BI192" s="4">
        <v>0.40555063765109584</v>
      </c>
      <c r="BJ192" s="4">
        <v>2.1289061775228295</v>
      </c>
      <c r="BK192" s="4">
        <v>2.1605469667613928E-2</v>
      </c>
      <c r="BL192" s="3" t="s">
        <v>474</v>
      </c>
      <c r="BM192" s="4">
        <v>58958738.793570876</v>
      </c>
      <c r="BN192" s="4"/>
      <c r="BO192" s="4"/>
      <c r="BP192" s="4">
        <v>3.7827954985268306</v>
      </c>
      <c r="BQ192" s="4">
        <v>0.47489979003626648</v>
      </c>
      <c r="BR192" s="4">
        <v>2536.2036466243112</v>
      </c>
      <c r="BS192" s="4">
        <v>2171.3286005697287</v>
      </c>
      <c r="BT192" s="4">
        <v>1336.0224386912412</v>
      </c>
      <c r="BU192" s="4">
        <v>8.3128746147141026</v>
      </c>
      <c r="BV192" s="4">
        <v>1503.0921720689066</v>
      </c>
      <c r="BW192" s="4">
        <v>24973.657668424978</v>
      </c>
    </row>
    <row r="193" spans="2:75" x14ac:dyDescent="0.3">
      <c r="B193" s="3" t="s">
        <v>109</v>
      </c>
      <c r="C193" s="4">
        <v>2021</v>
      </c>
      <c r="D193" s="3" t="s">
        <v>659</v>
      </c>
      <c r="E193" s="4">
        <v>113695</v>
      </c>
      <c r="F193" s="4">
        <v>113695</v>
      </c>
      <c r="G193" s="4" t="b">
        <v>0</v>
      </c>
      <c r="H193" s="4">
        <v>283264305</v>
      </c>
      <c r="I193" s="4">
        <v>167952505</v>
      </c>
      <c r="J193" s="4">
        <v>86438338</v>
      </c>
      <c r="K193" s="4">
        <v>6736336</v>
      </c>
      <c r="L193" s="4">
        <v>2954835</v>
      </c>
      <c r="M193" s="4">
        <v>12391734</v>
      </c>
      <c r="N193" s="4">
        <v>264136235</v>
      </c>
      <c r="O193" s="4">
        <v>252168957</v>
      </c>
      <c r="P193" s="4">
        <v>28167988</v>
      </c>
      <c r="Q193" s="4">
        <v>224000969</v>
      </c>
      <c r="R193" s="4">
        <v>25186234</v>
      </c>
      <c r="S193" s="4">
        <v>85553155</v>
      </c>
      <c r="T193" s="4">
        <v>25450508</v>
      </c>
      <c r="U193" s="4">
        <v>32874371</v>
      </c>
      <c r="V193" s="4">
        <v>26083050</v>
      </c>
      <c r="W193" s="4">
        <v>13663265</v>
      </c>
      <c r="X193" s="4">
        <v>31095348</v>
      </c>
      <c r="Y193" s="4">
        <v>36395960</v>
      </c>
      <c r="Z193" s="4">
        <v>312799632</v>
      </c>
      <c r="AA193" s="4">
        <v>335550414</v>
      </c>
      <c r="AB193" s="4">
        <v>148493766</v>
      </c>
      <c r="AC193" s="4">
        <v>187056648</v>
      </c>
      <c r="AD193" s="4">
        <v>1157480157</v>
      </c>
      <c r="AE193" s="4">
        <v>162951071</v>
      </c>
      <c r="AF193" s="4">
        <v>27705080</v>
      </c>
      <c r="AG193" s="4">
        <v>190656151</v>
      </c>
      <c r="AH193" s="4">
        <v>313328</v>
      </c>
      <c r="AI193" s="4">
        <v>0</v>
      </c>
      <c r="AJ193" s="4">
        <v>247990</v>
      </c>
      <c r="AK193" s="4">
        <v>111346</v>
      </c>
      <c r="AL193" s="4">
        <v>265732610</v>
      </c>
      <c r="AM193" s="4">
        <v>66433153</v>
      </c>
      <c r="AN193" s="4">
        <v>359336</v>
      </c>
      <c r="AO193" s="4">
        <v>66073817</v>
      </c>
      <c r="AP193" s="4">
        <v>42182197022</v>
      </c>
      <c r="AQ193" s="4">
        <v>31612776841</v>
      </c>
      <c r="AR193" s="4">
        <v>153659282</v>
      </c>
      <c r="AS193" s="4">
        <v>323638875</v>
      </c>
      <c r="AT193" s="4">
        <v>1028316</v>
      </c>
      <c r="AU193" s="4">
        <v>2599</v>
      </c>
      <c r="AV193" s="4">
        <v>5450</v>
      </c>
      <c r="AW193" s="4">
        <v>1487077790</v>
      </c>
      <c r="AX193" s="4">
        <v>968338976</v>
      </c>
      <c r="AY193" s="4">
        <v>36395960</v>
      </c>
      <c r="AZ193" s="4">
        <v>54952843</v>
      </c>
      <c r="BA193" s="4">
        <v>2958747559</v>
      </c>
      <c r="BB193" s="4">
        <v>42361329</v>
      </c>
      <c r="BC193" s="4">
        <v>0</v>
      </c>
      <c r="BD193" s="4">
        <v>0.9324727130726902</v>
      </c>
      <c r="BE193" s="4">
        <v>0.10977503148517072</v>
      </c>
      <c r="BF193" s="4">
        <v>5.4089860825964411E-3</v>
      </c>
      <c r="BG193" s="4">
        <v>1.352246530826608E-3</v>
      </c>
      <c r="BH193" s="4">
        <v>0.85113984931020548</v>
      </c>
      <c r="BI193" s="4">
        <v>0.42169157960298254</v>
      </c>
      <c r="BJ193" s="4">
        <v>2.1963453144332599</v>
      </c>
      <c r="BK193" s="4">
        <v>1.567888371520218E-2</v>
      </c>
      <c r="BL193" s="3" t="s">
        <v>474</v>
      </c>
      <c r="BM193" s="4">
        <v>61866628.460812293</v>
      </c>
      <c r="BN193" s="4">
        <v>0.88824693323652448</v>
      </c>
      <c r="BO193" s="4">
        <v>6913785.460812293</v>
      </c>
      <c r="BP193" s="4">
        <v>3.6427519865752718</v>
      </c>
      <c r="BQ193" s="4">
        <v>0.47688073394495412</v>
      </c>
      <c r="BR193" s="4">
        <v>2491.4403008047848</v>
      </c>
      <c r="BS193" s="4">
        <v>2217.9423633405163</v>
      </c>
      <c r="BT193" s="4">
        <v>1351.5043053784248</v>
      </c>
      <c r="BU193" s="4">
        <v>2.7558643739830249</v>
      </c>
      <c r="BV193" s="4">
        <v>1676.9088438365802</v>
      </c>
      <c r="BW193" s="4">
        <v>26023.550367210519</v>
      </c>
    </row>
    <row r="194" spans="2:75" x14ac:dyDescent="0.3">
      <c r="B194" s="3" t="s">
        <v>109</v>
      </c>
      <c r="C194" s="4">
        <v>2022</v>
      </c>
      <c r="D194" s="3" t="s">
        <v>660</v>
      </c>
      <c r="E194" s="4">
        <v>115152.5</v>
      </c>
      <c r="F194" s="4">
        <v>5363</v>
      </c>
      <c r="G194" s="4" t="b">
        <v>1</v>
      </c>
      <c r="H194" s="4">
        <v>296304079</v>
      </c>
      <c r="I194" s="4">
        <v>172755957</v>
      </c>
      <c r="J194" s="4">
        <v>93222134</v>
      </c>
      <c r="K194" s="4">
        <v>7606330</v>
      </c>
      <c r="L194" s="4">
        <v>6818981</v>
      </c>
      <c r="M194" s="4">
        <v>8266313</v>
      </c>
      <c r="N194" s="4">
        <v>280431436</v>
      </c>
      <c r="O194" s="4">
        <v>268759700</v>
      </c>
      <c r="P194" s="4">
        <v>29080097</v>
      </c>
      <c r="Q194" s="4">
        <v>239679603</v>
      </c>
      <c r="R194" s="4">
        <v>28263087</v>
      </c>
      <c r="S194" s="4">
        <v>89331990</v>
      </c>
      <c r="T194" s="4">
        <v>27961015</v>
      </c>
      <c r="U194" s="4">
        <v>38254119</v>
      </c>
      <c r="V194" s="4">
        <v>24661753</v>
      </c>
      <c r="W194" s="4">
        <v>14492678</v>
      </c>
      <c r="X194" s="4">
        <v>27544379</v>
      </c>
      <c r="Y194" s="4">
        <v>54436646</v>
      </c>
      <c r="Z194" s="4">
        <v>312915100</v>
      </c>
      <c r="AA194" s="4">
        <v>343666570</v>
      </c>
      <c r="AB194" s="4">
        <v>153191902</v>
      </c>
      <c r="AC194" s="4">
        <v>190474668</v>
      </c>
      <c r="AD194" s="4">
        <v>1185024537</v>
      </c>
      <c r="AE194" s="4">
        <v>166732274</v>
      </c>
      <c r="AF194" s="4">
        <v>27313409</v>
      </c>
      <c r="AG194" s="4">
        <v>194045683</v>
      </c>
      <c r="AH194" s="4">
        <v>0</v>
      </c>
      <c r="AI194" s="4">
        <v>0</v>
      </c>
      <c r="AJ194" s="4">
        <v>123995</v>
      </c>
      <c r="AK194" s="4">
        <v>13325</v>
      </c>
      <c r="AL194" s="4">
        <v>281766934</v>
      </c>
      <c r="AM194" s="4">
        <v>70441734</v>
      </c>
      <c r="AN194" s="4">
        <v>137320</v>
      </c>
      <c r="AO194" s="4">
        <v>70304414</v>
      </c>
      <c r="AP194" s="4">
        <v>54132410059</v>
      </c>
      <c r="AQ194" s="4">
        <v>40971306440</v>
      </c>
      <c r="AR194" s="4">
        <v>161160718</v>
      </c>
      <c r="AS194" s="4">
        <v>343838216</v>
      </c>
      <c r="AT194" s="4">
        <v>1349938</v>
      </c>
      <c r="AU194" s="4">
        <v>2746</v>
      </c>
      <c r="AV194" s="4">
        <v>5793</v>
      </c>
      <c r="AW194" s="4">
        <v>1518308873</v>
      </c>
      <c r="AX194" s="4">
        <v>992235761</v>
      </c>
      <c r="AY194" s="4">
        <v>54436646</v>
      </c>
      <c r="AZ194" s="4">
        <v>50657006.666666664</v>
      </c>
      <c r="BA194" s="4">
        <v>3212394544</v>
      </c>
      <c r="BB194" s="4">
        <v>53808174</v>
      </c>
      <c r="BC194" s="4">
        <v>0</v>
      </c>
      <c r="BD194" s="4">
        <v>0.94643123694561082</v>
      </c>
      <c r="BE194" s="4">
        <v>9.2959837383811375E-2</v>
      </c>
      <c r="BF194" s="4">
        <v>1.9494125456934379E-3</v>
      </c>
      <c r="BG194" s="4">
        <v>4.8735313988262371E-4</v>
      </c>
      <c r="BH194" s="4">
        <v>0.80960449104215182</v>
      </c>
      <c r="BI194" s="4">
        <v>0.41538995888459657</v>
      </c>
      <c r="BJ194" s="4">
        <v>2.3376585139437314</v>
      </c>
      <c r="BK194" s="4">
        <v>1.8175111079993082E-2</v>
      </c>
      <c r="BL194" s="3" t="s">
        <v>474</v>
      </c>
      <c r="BM194" s="4">
        <v>67979336.338359565</v>
      </c>
      <c r="BN194" s="4">
        <v>0.74518242447274075</v>
      </c>
      <c r="BO194" s="4">
        <v>17322329.6716929</v>
      </c>
      <c r="BP194" s="4">
        <v>2.97715763669764</v>
      </c>
      <c r="BQ194" s="4">
        <v>0.47402036941135856</v>
      </c>
      <c r="BR194" s="4">
        <v>2573.1449946809666</v>
      </c>
      <c r="BS194" s="4">
        <v>2333.9458544104559</v>
      </c>
      <c r="BT194" s="4">
        <v>1399.5416339202361</v>
      </c>
      <c r="BU194" s="4">
        <v>0</v>
      </c>
      <c r="BV194" s="4">
        <v>1685.1191506914743</v>
      </c>
      <c r="BW194" s="4">
        <v>27896.871922016457</v>
      </c>
    </row>
    <row r="195" spans="2:75" x14ac:dyDescent="0.3">
      <c r="B195" s="3" t="s">
        <v>109</v>
      </c>
      <c r="C195" s="4">
        <v>2023</v>
      </c>
      <c r="D195" s="3" t="s">
        <v>661</v>
      </c>
      <c r="E195" s="4">
        <v>116610</v>
      </c>
      <c r="F195" s="4">
        <v>116610</v>
      </c>
      <c r="G195" s="4" t="b">
        <v>0</v>
      </c>
      <c r="H195" s="4">
        <v>339323378</v>
      </c>
      <c r="I195" s="4">
        <v>184201193</v>
      </c>
      <c r="J195" s="4">
        <v>95440342</v>
      </c>
      <c r="K195" s="4">
        <v>20939755</v>
      </c>
      <c r="L195" s="4">
        <v>14692087</v>
      </c>
      <c r="M195" s="4">
        <v>10772850</v>
      </c>
      <c r="N195" s="4">
        <v>307610773</v>
      </c>
      <c r="O195" s="4">
        <v>290561628</v>
      </c>
      <c r="P195" s="4">
        <v>30319288</v>
      </c>
      <c r="Q195" s="4">
        <v>260242340</v>
      </c>
      <c r="R195" s="4">
        <v>30231665</v>
      </c>
      <c r="S195" s="4">
        <v>97858775</v>
      </c>
      <c r="T195" s="4">
        <v>28797000</v>
      </c>
      <c r="U195" s="4">
        <v>40693120</v>
      </c>
      <c r="V195" s="4">
        <v>27741284</v>
      </c>
      <c r="W195" s="4">
        <v>17437828</v>
      </c>
      <c r="X195" s="4">
        <v>48761750</v>
      </c>
      <c r="Y195" s="4">
        <v>53007521</v>
      </c>
      <c r="Z195" s="4">
        <v>348936601</v>
      </c>
      <c r="AA195" s="4">
        <v>379571971</v>
      </c>
      <c r="AB195" s="4">
        <v>164662997</v>
      </c>
      <c r="AC195" s="4">
        <v>214908974</v>
      </c>
      <c r="AD195" s="4">
        <v>1231371574</v>
      </c>
      <c r="AE195" s="4">
        <v>176305558</v>
      </c>
      <c r="AF195" s="4">
        <v>45192204</v>
      </c>
      <c r="AG195" s="4">
        <v>221497762</v>
      </c>
      <c r="AH195" s="4">
        <v>0</v>
      </c>
      <c r="AI195" s="4">
        <v>0</v>
      </c>
      <c r="AJ195" s="4">
        <v>0</v>
      </c>
      <c r="AK195" s="4">
        <v>0</v>
      </c>
      <c r="AL195" s="4">
        <v>309234773</v>
      </c>
      <c r="AM195" s="4">
        <v>77308693</v>
      </c>
      <c r="AN195" s="4">
        <v>0</v>
      </c>
      <c r="AO195" s="4">
        <v>77308693</v>
      </c>
      <c r="AP195" s="4">
        <v>63028705706</v>
      </c>
      <c r="AQ195" s="4">
        <v>45670493091</v>
      </c>
      <c r="AR195" s="4">
        <v>171294717</v>
      </c>
      <c r="AS195" s="4">
        <v>375749507</v>
      </c>
      <c r="AT195" s="4">
        <v>1496290</v>
      </c>
      <c r="AU195" s="4">
        <v>2895</v>
      </c>
      <c r="AV195" s="4">
        <v>6144</v>
      </c>
      <c r="AW195" s="4">
        <v>1576045864</v>
      </c>
      <c r="AX195" s="4">
        <v>1012806991</v>
      </c>
      <c r="AY195" s="4">
        <v>53007521</v>
      </c>
      <c r="AZ195" s="4">
        <v>47946709</v>
      </c>
      <c r="BA195" s="4">
        <v>3421972200</v>
      </c>
      <c r="BB195" s="4">
        <v>56683512</v>
      </c>
      <c r="BC195" s="4">
        <v>0</v>
      </c>
      <c r="BD195" s="4">
        <v>0.90654164417754912</v>
      </c>
      <c r="BE195" s="4">
        <v>0.14370288981385773</v>
      </c>
      <c r="BF195" s="4">
        <v>0</v>
      </c>
      <c r="BG195" s="4">
        <v>0</v>
      </c>
      <c r="BH195" s="4">
        <v>0.85112115883987205</v>
      </c>
      <c r="BI195" s="4">
        <v>0.42785047334088022</v>
      </c>
      <c r="BJ195" s="4">
        <v>2.40221226635754</v>
      </c>
      <c r="BK195" s="4">
        <v>1.7924405741353334E-2</v>
      </c>
      <c r="BL195" s="3" t="s">
        <v>474</v>
      </c>
      <c r="BM195" s="4">
        <v>72833365.540826961</v>
      </c>
      <c r="BN195" s="4">
        <v>0.658306926282616</v>
      </c>
      <c r="BO195" s="4">
        <v>24886656.540826961</v>
      </c>
      <c r="BP195" s="4">
        <v>2.7177254408334397</v>
      </c>
      <c r="BQ195" s="4">
        <v>0.47119140625</v>
      </c>
      <c r="BR195" s="4">
        <v>2909.8994768887746</v>
      </c>
      <c r="BS195" s="4">
        <v>2491.7385129920249</v>
      </c>
      <c r="BT195" s="4">
        <v>1468.9539233341909</v>
      </c>
      <c r="BU195" s="4">
        <v>0</v>
      </c>
      <c r="BV195" s="4">
        <v>1899.474847783209</v>
      </c>
      <c r="BW195" s="4">
        <v>29345.443786982247</v>
      </c>
    </row>
    <row r="196" spans="2:75" x14ac:dyDescent="0.3">
      <c r="B196" s="3" t="s">
        <v>109</v>
      </c>
      <c r="C196" s="4">
        <v>2024</v>
      </c>
      <c r="D196" s="3" t="s">
        <v>662</v>
      </c>
      <c r="E196" s="4">
        <v>116610</v>
      </c>
      <c r="F196" s="4">
        <v>116610</v>
      </c>
      <c r="G196" s="4" t="b">
        <v>0</v>
      </c>
      <c r="H196" s="4">
        <v>350225387</v>
      </c>
      <c r="I196" s="4">
        <v>200130956</v>
      </c>
      <c r="J196" s="4">
        <v>111652310</v>
      </c>
      <c r="K196" s="4">
        <v>7602183</v>
      </c>
      <c r="L196" s="4">
        <v>16449681</v>
      </c>
      <c r="M196" s="4">
        <v>11217711</v>
      </c>
      <c r="N196" s="4">
        <v>331405493</v>
      </c>
      <c r="O196" s="4">
        <v>313570295</v>
      </c>
      <c r="P196" s="4">
        <v>32072374</v>
      </c>
      <c r="Q196" s="4">
        <v>281497921</v>
      </c>
      <c r="R196" s="4">
        <v>31524737</v>
      </c>
      <c r="S196" s="4">
        <v>104992254</v>
      </c>
      <c r="T196" s="4">
        <v>31129406</v>
      </c>
      <c r="U196" s="4">
        <v>49844887</v>
      </c>
      <c r="V196" s="4">
        <v>27724566</v>
      </c>
      <c r="W196" s="4">
        <v>18005456</v>
      </c>
      <c r="X196" s="4">
        <v>36655092</v>
      </c>
      <c r="Y196" s="4">
        <v>62017301</v>
      </c>
      <c r="Z196" s="4">
        <v>368105519</v>
      </c>
      <c r="AA196" s="4">
        <v>406736624</v>
      </c>
      <c r="AB196" s="4">
        <v>184164763</v>
      </c>
      <c r="AC196" s="4">
        <v>222571861</v>
      </c>
      <c r="AD196" s="4">
        <v>1268026665</v>
      </c>
      <c r="AE196" s="4">
        <v>188580385</v>
      </c>
      <c r="AF196" s="4">
        <v>41153083</v>
      </c>
      <c r="AG196" s="4">
        <v>229733468</v>
      </c>
      <c r="AH196" s="4">
        <v>0</v>
      </c>
      <c r="AI196" s="4">
        <v>0</v>
      </c>
      <c r="AJ196" s="4">
        <v>0</v>
      </c>
      <c r="AK196" s="4">
        <v>0</v>
      </c>
      <c r="AL196" s="4">
        <v>331132131</v>
      </c>
      <c r="AM196" s="4">
        <v>82783033</v>
      </c>
      <c r="AN196" s="4">
        <v>0</v>
      </c>
      <c r="AO196" s="4">
        <v>82783033</v>
      </c>
      <c r="AP196" s="4">
        <v>65228522390</v>
      </c>
      <c r="AQ196" s="4">
        <v>45367773769</v>
      </c>
      <c r="AR196" s="4">
        <v>185464007</v>
      </c>
      <c r="AS196" s="4">
        <v>414306808</v>
      </c>
      <c r="AT196" s="4">
        <v>1473991</v>
      </c>
      <c r="AU196" s="4">
        <v>3121</v>
      </c>
      <c r="AV196" s="4">
        <v>6582</v>
      </c>
      <c r="AW196" s="4">
        <v>1617356579</v>
      </c>
      <c r="AX196" s="4">
        <v>1041321118</v>
      </c>
      <c r="AY196" s="4">
        <v>62017301</v>
      </c>
      <c r="AZ196" s="4">
        <v>56487156</v>
      </c>
      <c r="BA196" s="4">
        <v>3455037276</v>
      </c>
      <c r="BB196" s="4">
        <v>40046340</v>
      </c>
      <c r="BC196" s="4">
        <v>0</v>
      </c>
      <c r="BD196" s="4">
        <v>0.94626347860956184</v>
      </c>
      <c r="BE196" s="4">
        <v>0.10466143620822096</v>
      </c>
      <c r="BF196" s="4">
        <v>0</v>
      </c>
      <c r="BG196" s="4">
        <v>0</v>
      </c>
      <c r="BH196" s="4">
        <v>0.81611070939312547</v>
      </c>
      <c r="BI196" s="4">
        <v>0.43036179483431736</v>
      </c>
      <c r="BJ196" s="4">
        <v>2.3729494391202062</v>
      </c>
      <c r="BK196" s="4">
        <v>1.260836683741872E-2</v>
      </c>
      <c r="BL196" s="3" t="s">
        <v>474</v>
      </c>
      <c r="BM196" s="4">
        <v>76106121.894553483</v>
      </c>
      <c r="BN196" s="4">
        <v>0.74221566667480521</v>
      </c>
      <c r="BO196" s="4">
        <v>19618965.894553483</v>
      </c>
      <c r="BP196" s="4">
        <v>2.84329615641321</v>
      </c>
      <c r="BQ196" s="4">
        <v>0.47417198419933149</v>
      </c>
      <c r="BR196" s="4">
        <v>3003.3906783294742</v>
      </c>
      <c r="BS196" s="4">
        <v>2689.0514964411286</v>
      </c>
      <c r="BT196" s="4">
        <v>1590.4639996569763</v>
      </c>
      <c r="BU196" s="4">
        <v>0</v>
      </c>
      <c r="BV196" s="4">
        <v>1970.1009175885431</v>
      </c>
      <c r="BW196" s="4">
        <v>29628.996449704144</v>
      </c>
    </row>
    <row r="197" spans="2:75" x14ac:dyDescent="0.3">
      <c r="B197" s="3" t="s">
        <v>111</v>
      </c>
      <c r="C197" s="4">
        <v>2019</v>
      </c>
      <c r="D197" s="3" t="s">
        <v>663</v>
      </c>
      <c r="E197" s="4">
        <v>5342</v>
      </c>
      <c r="F197" s="4">
        <v>5342</v>
      </c>
      <c r="G197" s="4" t="b">
        <v>0</v>
      </c>
      <c r="H197" s="4">
        <v>10311411</v>
      </c>
      <c r="I197" s="4">
        <v>4255591</v>
      </c>
      <c r="J197" s="4">
        <v>4955196</v>
      </c>
      <c r="K197" s="4">
        <v>683849</v>
      </c>
      <c r="L197" s="4">
        <v>330489</v>
      </c>
      <c r="M197" s="4">
        <v>64285</v>
      </c>
      <c r="N197" s="4">
        <v>9563277</v>
      </c>
      <c r="O197" s="4">
        <v>8372432</v>
      </c>
      <c r="P197" s="4">
        <v>1559702</v>
      </c>
      <c r="Q197" s="4">
        <v>6812730</v>
      </c>
      <c r="R197" s="4">
        <v>1246396</v>
      </c>
      <c r="S197" s="4">
        <v>847383</v>
      </c>
      <c r="T197" s="4">
        <v>1107194</v>
      </c>
      <c r="U197" s="4">
        <v>900649</v>
      </c>
      <c r="V197" s="4">
        <v>1406973</v>
      </c>
      <c r="W197" s="4">
        <v>843449</v>
      </c>
      <c r="X197" s="4">
        <v>1938979</v>
      </c>
      <c r="Y197" s="4">
        <v>2397059</v>
      </c>
      <c r="Z197" s="4">
        <v>16625711</v>
      </c>
      <c r="AA197" s="4">
        <v>17808579</v>
      </c>
      <c r="AB197" s="4">
        <v>6866462</v>
      </c>
      <c r="AC197" s="4">
        <v>10942117</v>
      </c>
      <c r="AD197" s="4">
        <v>43638508</v>
      </c>
      <c r="AE197" s="4">
        <v>4535493</v>
      </c>
      <c r="AF197" s="4">
        <v>7349518</v>
      </c>
      <c r="AG197" s="4">
        <v>11885011</v>
      </c>
      <c r="AH197" s="4">
        <v>782756</v>
      </c>
      <c r="AI197" s="4">
        <v>0</v>
      </c>
      <c r="AJ197" s="4">
        <v>86337</v>
      </c>
      <c r="AK197" s="4">
        <v>54470</v>
      </c>
      <c r="AL197" s="4">
        <v>10057419</v>
      </c>
      <c r="AM197" s="4">
        <v>2514355</v>
      </c>
      <c r="AN197" s="4">
        <v>140807</v>
      </c>
      <c r="AO197" s="4">
        <v>2373548</v>
      </c>
      <c r="AP197" s="4">
        <v>829521417</v>
      </c>
      <c r="AQ197" s="4">
        <v>650543800</v>
      </c>
      <c r="AR197" s="4">
        <v>4285140.5444646003</v>
      </c>
      <c r="AS197" s="4">
        <v>12490572.9378055</v>
      </c>
      <c r="AT197" s="4">
        <v>356721</v>
      </c>
      <c r="AU197" s="4">
        <v>1328.3576598</v>
      </c>
      <c r="AV197" s="4">
        <v>3441.0627371999999</v>
      </c>
      <c r="AW197" s="4">
        <v>62048109</v>
      </c>
      <c r="AX197" s="4">
        <v>32536253</v>
      </c>
      <c r="AY197" s="4">
        <v>2397059</v>
      </c>
      <c r="AZ197" s="4">
        <v>2397059</v>
      </c>
      <c r="BA197" s="4">
        <v>3176203</v>
      </c>
      <c r="BB197" s="4">
        <v>0</v>
      </c>
      <c r="BC197" s="4"/>
      <c r="BD197" s="4">
        <v>0.92744601102603708</v>
      </c>
      <c r="BE197" s="4">
        <v>0.18804206330249079</v>
      </c>
      <c r="BF197" s="4">
        <v>5.6001240874896344E-2</v>
      </c>
      <c r="BG197" s="4">
        <v>1.4000311610762164E-2</v>
      </c>
      <c r="BH197" s="4">
        <v>1.7445298727529199</v>
      </c>
      <c r="BI197" s="4">
        <v>0.50128929068476225</v>
      </c>
      <c r="BJ197" s="4">
        <v>0</v>
      </c>
      <c r="BK197" s="4"/>
      <c r="BL197" s="3" t="s">
        <v>468</v>
      </c>
      <c r="BM197" s="4"/>
      <c r="BN197" s="4"/>
      <c r="BO197" s="4"/>
      <c r="BP197" s="4">
        <v>5.1657985636609549</v>
      </c>
      <c r="BQ197" s="4">
        <v>0.38603122385408395</v>
      </c>
      <c r="BR197" s="4">
        <v>1930.2529015350055</v>
      </c>
      <c r="BS197" s="4">
        <v>1567.2841632347436</v>
      </c>
      <c r="BT197" s="4">
        <v>802.16034153212286</v>
      </c>
      <c r="BU197" s="4">
        <v>146.52864095844254</v>
      </c>
      <c r="BV197" s="4">
        <v>2224.8242231374015</v>
      </c>
      <c r="BW197" s="4">
        <v>594.5718831898165</v>
      </c>
    </row>
    <row r="198" spans="2:75" x14ac:dyDescent="0.3">
      <c r="B198" s="3" t="s">
        <v>111</v>
      </c>
      <c r="C198" s="4">
        <v>2020</v>
      </c>
      <c r="D198" s="3" t="s">
        <v>664</v>
      </c>
      <c r="E198" s="4">
        <v>5124</v>
      </c>
      <c r="F198" s="4">
        <v>5124</v>
      </c>
      <c r="G198" s="4" t="b">
        <v>0</v>
      </c>
      <c r="H198" s="4">
        <v>12333116</v>
      </c>
      <c r="I198" s="4">
        <v>4356070</v>
      </c>
      <c r="J198" s="4">
        <v>5097932</v>
      </c>
      <c r="K198" s="4">
        <v>2504786</v>
      </c>
      <c r="L198" s="4">
        <v>240977</v>
      </c>
      <c r="M198" s="4">
        <v>89935</v>
      </c>
      <c r="N198" s="4">
        <v>9738395</v>
      </c>
      <c r="O198" s="4">
        <v>8401936</v>
      </c>
      <c r="P198" s="4">
        <v>1624343</v>
      </c>
      <c r="Q198" s="4">
        <v>6777593</v>
      </c>
      <c r="R198" s="4">
        <v>1298935</v>
      </c>
      <c r="S198" s="4">
        <v>910820</v>
      </c>
      <c r="T198" s="4">
        <v>1116823</v>
      </c>
      <c r="U198" s="4">
        <v>771011</v>
      </c>
      <c r="V198" s="4">
        <v>1443184</v>
      </c>
      <c r="W198" s="4">
        <v>749361</v>
      </c>
      <c r="X198" s="4">
        <v>3931180</v>
      </c>
      <c r="Y198" s="4">
        <v>1867886</v>
      </c>
      <c r="Z198" s="4">
        <v>20333459</v>
      </c>
      <c r="AA198" s="4">
        <v>21665227</v>
      </c>
      <c r="AB198" s="4">
        <v>7031439</v>
      </c>
      <c r="AC198" s="4">
        <v>14633788</v>
      </c>
      <c r="AD198" s="4">
        <v>47569688</v>
      </c>
      <c r="AE198" s="4">
        <v>6141502</v>
      </c>
      <c r="AF198" s="4">
        <v>9340725</v>
      </c>
      <c r="AG198" s="4">
        <v>15482227</v>
      </c>
      <c r="AH198" s="4">
        <v>683651</v>
      </c>
      <c r="AI198" s="4">
        <v>0</v>
      </c>
      <c r="AJ198" s="4">
        <v>72415</v>
      </c>
      <c r="AK198" s="4">
        <v>49544</v>
      </c>
      <c r="AL198" s="4">
        <v>10227382</v>
      </c>
      <c r="AM198" s="4">
        <v>2556846</v>
      </c>
      <c r="AN198" s="4">
        <v>121959</v>
      </c>
      <c r="AO198" s="4">
        <v>2434887</v>
      </c>
      <c r="AP198" s="4">
        <v>888735742</v>
      </c>
      <c r="AQ198" s="4">
        <v>685075675</v>
      </c>
      <c r="AR198" s="4">
        <v>4392738</v>
      </c>
      <c r="AS198" s="4">
        <v>12632568</v>
      </c>
      <c r="AT198" s="4">
        <v>378799</v>
      </c>
      <c r="AU198" s="4">
        <v>1365</v>
      </c>
      <c r="AV198" s="4">
        <v>3607</v>
      </c>
      <c r="AW198" s="4">
        <v>63562424</v>
      </c>
      <c r="AX198" s="4">
        <v>32771113</v>
      </c>
      <c r="AY198" s="4">
        <v>1867886</v>
      </c>
      <c r="AZ198" s="4">
        <v>2132472.5</v>
      </c>
      <c r="BA198" s="4">
        <v>3199552</v>
      </c>
      <c r="BB198" s="4">
        <v>0</v>
      </c>
      <c r="BC198" s="4"/>
      <c r="BD198" s="4">
        <v>0.78961350886507509</v>
      </c>
      <c r="BE198" s="4">
        <v>0.31874994121518035</v>
      </c>
      <c r="BF198" s="4">
        <v>4.7699001034868738E-2</v>
      </c>
      <c r="BG198" s="4">
        <v>1.1924752590643432E-2</v>
      </c>
      <c r="BH198" s="4">
        <v>2.2843252759497363</v>
      </c>
      <c r="BI198" s="4">
        <v>0.51010347884043683</v>
      </c>
      <c r="BJ198" s="4">
        <v>0</v>
      </c>
      <c r="BK198" s="4"/>
      <c r="BL198" s="3" t="s">
        <v>468</v>
      </c>
      <c r="BM198" s="4"/>
      <c r="BN198" s="4"/>
      <c r="BO198" s="4"/>
      <c r="BP198" s="4">
        <v>4.942681825887453</v>
      </c>
      <c r="BQ198" s="4">
        <v>0.37843082894372054</v>
      </c>
      <c r="BR198" s="4">
        <v>2406.9313036690087</v>
      </c>
      <c r="BS198" s="4">
        <v>1639.7220921155347</v>
      </c>
      <c r="BT198" s="4">
        <v>857.28688524590166</v>
      </c>
      <c r="BU198" s="4">
        <v>133.42135050741609</v>
      </c>
      <c r="BV198" s="4">
        <v>3021.5119047619046</v>
      </c>
      <c r="BW198" s="4">
        <v>624.42466822794688</v>
      </c>
    </row>
    <row r="199" spans="2:75" x14ac:dyDescent="0.3">
      <c r="B199" s="3" t="s">
        <v>111</v>
      </c>
      <c r="C199" s="4">
        <v>2021</v>
      </c>
      <c r="D199" s="3" t="s">
        <v>665</v>
      </c>
      <c r="E199" s="4">
        <v>5121</v>
      </c>
      <c r="F199" s="4">
        <v>5121</v>
      </c>
      <c r="G199" s="4" t="b">
        <v>0</v>
      </c>
      <c r="H199" s="4">
        <v>12333459</v>
      </c>
      <c r="I199" s="4">
        <v>4472744</v>
      </c>
      <c r="J199" s="4">
        <v>6133290</v>
      </c>
      <c r="K199" s="4">
        <v>928943</v>
      </c>
      <c r="L199" s="4">
        <v>196426</v>
      </c>
      <c r="M199" s="4">
        <v>599456</v>
      </c>
      <c r="N199" s="4">
        <v>10805060</v>
      </c>
      <c r="O199" s="4">
        <v>9432384</v>
      </c>
      <c r="P199" s="4">
        <v>1614770</v>
      </c>
      <c r="Q199" s="4">
        <v>7817614</v>
      </c>
      <c r="R199" s="4">
        <v>1523656</v>
      </c>
      <c r="S199" s="4">
        <v>848251</v>
      </c>
      <c r="T199" s="4">
        <v>1625443</v>
      </c>
      <c r="U199" s="4">
        <v>1015101</v>
      </c>
      <c r="V199" s="4">
        <v>1591010</v>
      </c>
      <c r="W199" s="4">
        <v>668602</v>
      </c>
      <c r="X199" s="4">
        <v>2901075</v>
      </c>
      <c r="Y199" s="4">
        <v>1778830</v>
      </c>
      <c r="Z199" s="4">
        <v>24281776</v>
      </c>
      <c r="AA199" s="4">
        <v>26046607</v>
      </c>
      <c r="AB199" s="4">
        <v>8727831</v>
      </c>
      <c r="AC199" s="4">
        <v>17318776</v>
      </c>
      <c r="AD199" s="4">
        <v>50470763</v>
      </c>
      <c r="AE199" s="4">
        <v>7330927</v>
      </c>
      <c r="AF199" s="4">
        <v>10205065</v>
      </c>
      <c r="AG199" s="4">
        <v>17535992</v>
      </c>
      <c r="AH199" s="4">
        <v>0</v>
      </c>
      <c r="AI199" s="4">
        <v>0</v>
      </c>
      <c r="AJ199" s="4">
        <v>652997</v>
      </c>
      <c r="AK199" s="4">
        <v>38485</v>
      </c>
      <c r="AL199" s="4">
        <v>11323286</v>
      </c>
      <c r="AM199" s="4">
        <v>2830822</v>
      </c>
      <c r="AN199" s="4">
        <v>691482</v>
      </c>
      <c r="AO199" s="4">
        <v>2139340</v>
      </c>
      <c r="AP199" s="4">
        <v>939998367</v>
      </c>
      <c r="AQ199" s="4">
        <v>725031800</v>
      </c>
      <c r="AR199" s="4">
        <v>4547059</v>
      </c>
      <c r="AS199" s="4">
        <v>13515110</v>
      </c>
      <c r="AT199" s="4">
        <v>399305</v>
      </c>
      <c r="AU199" s="4">
        <v>1408</v>
      </c>
      <c r="AV199" s="4">
        <v>3668</v>
      </c>
      <c r="AW199" s="4">
        <v>65217303</v>
      </c>
      <c r="AX199" s="4">
        <v>32934772</v>
      </c>
      <c r="AY199" s="4">
        <v>1778830</v>
      </c>
      <c r="AZ199" s="4">
        <v>2014591.6666666667</v>
      </c>
      <c r="BA199" s="4">
        <v>3224250</v>
      </c>
      <c r="BB199" s="4">
        <v>0</v>
      </c>
      <c r="BC199" s="4"/>
      <c r="BD199" s="4">
        <v>0.87607701943145067</v>
      </c>
      <c r="BE199" s="4">
        <v>0.23521990059722905</v>
      </c>
      <c r="BF199" s="4">
        <v>0.24426897911631321</v>
      </c>
      <c r="BG199" s="4">
        <v>6.1067255565213134E-2</v>
      </c>
      <c r="BH199" s="4">
        <v>2.2431386353943799</v>
      </c>
      <c r="BI199" s="4">
        <v>0.52074433243350671</v>
      </c>
      <c r="BJ199" s="4">
        <v>0</v>
      </c>
      <c r="BK199" s="4"/>
      <c r="BL199" s="3" t="s">
        <v>468</v>
      </c>
      <c r="BM199" s="4"/>
      <c r="BN199" s="4"/>
      <c r="BO199" s="4"/>
      <c r="BP199" s="4">
        <v>4.8373052120419269</v>
      </c>
      <c r="BQ199" s="4">
        <v>0.38386041439476554</v>
      </c>
      <c r="BR199" s="4">
        <v>2408.4083186877565</v>
      </c>
      <c r="BS199" s="4">
        <v>1841.9027533684828</v>
      </c>
      <c r="BT199" s="4">
        <v>887.92403827377461</v>
      </c>
      <c r="BU199" s="4">
        <v>0</v>
      </c>
      <c r="BV199" s="4">
        <v>3424.3296231204845</v>
      </c>
      <c r="BW199" s="4">
        <v>629.61335676625663</v>
      </c>
    </row>
    <row r="200" spans="2:75" x14ac:dyDescent="0.3">
      <c r="B200" s="3" t="s">
        <v>111</v>
      </c>
      <c r="C200" s="4">
        <v>2022</v>
      </c>
      <c r="D200" s="3" t="s">
        <v>666</v>
      </c>
      <c r="E200" s="4">
        <v>5317</v>
      </c>
      <c r="F200" s="4">
        <v>2731</v>
      </c>
      <c r="G200" s="4" t="b">
        <v>1</v>
      </c>
      <c r="H200" s="4">
        <v>14473549</v>
      </c>
      <c r="I200" s="4">
        <v>5095021</v>
      </c>
      <c r="J200" s="4">
        <v>5964593</v>
      </c>
      <c r="K200" s="4">
        <v>1065466</v>
      </c>
      <c r="L200" s="4">
        <v>419343</v>
      </c>
      <c r="M200" s="4">
        <v>1626982</v>
      </c>
      <c r="N200" s="4">
        <v>11781101</v>
      </c>
      <c r="O200" s="4">
        <v>10793148</v>
      </c>
      <c r="P200" s="4">
        <v>1684713</v>
      </c>
      <c r="Q200" s="4">
        <v>9108435</v>
      </c>
      <c r="R200" s="4">
        <v>1459533</v>
      </c>
      <c r="S200" s="4">
        <v>2326888</v>
      </c>
      <c r="T200" s="4">
        <v>1322568</v>
      </c>
      <c r="U200" s="4">
        <v>949217</v>
      </c>
      <c r="V200" s="4">
        <v>1687690</v>
      </c>
      <c r="W200" s="4">
        <v>736260</v>
      </c>
      <c r="X200" s="4">
        <v>3680401</v>
      </c>
      <c r="Y200" s="4">
        <v>4769820</v>
      </c>
      <c r="Z200" s="4">
        <v>26135723</v>
      </c>
      <c r="AA200" s="4">
        <v>27727705</v>
      </c>
      <c r="AB200" s="4">
        <v>9809704</v>
      </c>
      <c r="AC200" s="4">
        <v>17918001</v>
      </c>
      <c r="AD200" s="4">
        <v>54151163</v>
      </c>
      <c r="AE200" s="4">
        <v>9028081</v>
      </c>
      <c r="AF200" s="4">
        <v>9115558</v>
      </c>
      <c r="AG200" s="4">
        <v>18143639</v>
      </c>
      <c r="AH200" s="4">
        <v>0</v>
      </c>
      <c r="AI200" s="4">
        <v>0</v>
      </c>
      <c r="AJ200" s="4">
        <v>0</v>
      </c>
      <c r="AK200" s="4">
        <v>6972</v>
      </c>
      <c r="AL200" s="4">
        <v>12180741</v>
      </c>
      <c r="AM200" s="4">
        <v>3045185</v>
      </c>
      <c r="AN200" s="4">
        <v>6972</v>
      </c>
      <c r="AO200" s="4">
        <v>3038213</v>
      </c>
      <c r="AP200" s="4">
        <v>1186348492</v>
      </c>
      <c r="AQ200" s="4">
        <v>937570625</v>
      </c>
      <c r="AR200" s="4">
        <v>5150164</v>
      </c>
      <c r="AS200" s="4">
        <v>14077561</v>
      </c>
      <c r="AT200" s="4">
        <v>533362</v>
      </c>
      <c r="AU200" s="4">
        <v>1632</v>
      </c>
      <c r="AV200" s="4">
        <v>3903</v>
      </c>
      <c r="AW200" s="4">
        <v>68904559</v>
      </c>
      <c r="AX200" s="4">
        <v>36007524</v>
      </c>
      <c r="AY200" s="4">
        <v>4769820</v>
      </c>
      <c r="AZ200" s="4">
        <v>2805512</v>
      </c>
      <c r="BA200" s="4">
        <v>2572898</v>
      </c>
      <c r="BB200" s="4">
        <v>0</v>
      </c>
      <c r="BC200" s="4"/>
      <c r="BD200" s="4">
        <v>0.81397458218436958</v>
      </c>
      <c r="BE200" s="4">
        <v>0.25428462638983707</v>
      </c>
      <c r="BF200" s="4">
        <v>2.289516072094142E-3</v>
      </c>
      <c r="BG200" s="4">
        <v>5.7237897103304305E-4</v>
      </c>
      <c r="BH200" s="4">
        <v>1.9919600897409928</v>
      </c>
      <c r="BI200" s="4">
        <v>0.49594770437001418</v>
      </c>
      <c r="BJ200" s="4">
        <v>0</v>
      </c>
      <c r="BK200" s="4"/>
      <c r="BL200" s="3" t="s">
        <v>468</v>
      </c>
      <c r="BM200" s="4"/>
      <c r="BN200" s="4"/>
      <c r="BO200" s="4"/>
      <c r="BP200" s="4">
        <v>4.3411898229984853</v>
      </c>
      <c r="BQ200" s="4">
        <v>0.41813989239046889</v>
      </c>
      <c r="BR200" s="4">
        <v>2722.1269512883205</v>
      </c>
      <c r="BS200" s="4">
        <v>2029.9319164942638</v>
      </c>
      <c r="BT200" s="4">
        <v>968.62215535076166</v>
      </c>
      <c r="BU200" s="4">
        <v>0</v>
      </c>
      <c r="BV200" s="4">
        <v>3412.3827346247886</v>
      </c>
      <c r="BW200" s="4">
        <v>483.90031972917058</v>
      </c>
    </row>
    <row r="201" spans="2:75" x14ac:dyDescent="0.3">
      <c r="B201" s="3" t="s">
        <v>111</v>
      </c>
      <c r="C201" s="4">
        <v>2023</v>
      </c>
      <c r="D201" s="3" t="s">
        <v>667</v>
      </c>
      <c r="E201" s="4">
        <v>5513</v>
      </c>
      <c r="F201" s="4">
        <v>5513</v>
      </c>
      <c r="G201" s="4" t="b">
        <v>0</v>
      </c>
      <c r="H201" s="4">
        <v>17218389</v>
      </c>
      <c r="I201" s="4">
        <v>5697742</v>
      </c>
      <c r="J201" s="4">
        <v>6510822</v>
      </c>
      <c r="K201" s="4">
        <v>3058492</v>
      </c>
      <c r="L201" s="4">
        <v>1158878</v>
      </c>
      <c r="M201" s="4">
        <v>792455</v>
      </c>
      <c r="N201" s="4">
        <v>13367442</v>
      </c>
      <c r="O201" s="4">
        <v>12411355</v>
      </c>
      <c r="P201" s="4">
        <v>2175959</v>
      </c>
      <c r="Q201" s="4">
        <v>10235396</v>
      </c>
      <c r="R201" s="4">
        <v>1522323</v>
      </c>
      <c r="S201" s="4">
        <v>2342332</v>
      </c>
      <c r="T201" s="4">
        <v>1280859</v>
      </c>
      <c r="U201" s="4">
        <v>975222</v>
      </c>
      <c r="V201" s="4">
        <v>1684650</v>
      </c>
      <c r="W201" s="4">
        <v>1666256</v>
      </c>
      <c r="X201" s="4">
        <v>4807034</v>
      </c>
      <c r="Y201" s="4">
        <v>3278628</v>
      </c>
      <c r="Z201" s="4">
        <v>32321885</v>
      </c>
      <c r="AA201" s="4">
        <v>33967701</v>
      </c>
      <c r="AB201" s="4">
        <v>28776230</v>
      </c>
      <c r="AC201" s="4">
        <v>5191471</v>
      </c>
      <c r="AD201" s="4">
        <v>58958198</v>
      </c>
      <c r="AE201" s="4">
        <v>10285143</v>
      </c>
      <c r="AF201" s="4">
        <v>12275887</v>
      </c>
      <c r="AG201" s="4">
        <v>22561030</v>
      </c>
      <c r="AH201" s="4">
        <v>0</v>
      </c>
      <c r="AI201" s="4">
        <v>0</v>
      </c>
      <c r="AJ201" s="4">
        <v>0</v>
      </c>
      <c r="AK201" s="4">
        <v>28330</v>
      </c>
      <c r="AL201" s="4">
        <v>13915442</v>
      </c>
      <c r="AM201" s="4">
        <v>3478861</v>
      </c>
      <c r="AN201" s="4">
        <v>28330</v>
      </c>
      <c r="AO201" s="4">
        <v>3450531</v>
      </c>
      <c r="AP201" s="4">
        <v>1347004643</v>
      </c>
      <c r="AQ201" s="4">
        <v>1089071075</v>
      </c>
      <c r="AR201" s="4">
        <v>5733742</v>
      </c>
      <c r="AS201" s="4">
        <v>15142598</v>
      </c>
      <c r="AT201" s="4">
        <v>606717</v>
      </c>
      <c r="AU201" s="4">
        <v>1801</v>
      </c>
      <c r="AV201" s="4">
        <v>4262</v>
      </c>
      <c r="AW201" s="4">
        <v>87416912</v>
      </c>
      <c r="AX201" s="4">
        <v>53563960</v>
      </c>
      <c r="AY201" s="4">
        <v>3278628</v>
      </c>
      <c r="AZ201" s="4">
        <v>3275759.3333333335</v>
      </c>
      <c r="BA201" s="4">
        <v>3333283</v>
      </c>
      <c r="BB201" s="4">
        <v>0</v>
      </c>
      <c r="BC201" s="4"/>
      <c r="BD201" s="4">
        <v>0.77634684638615148</v>
      </c>
      <c r="BE201" s="4">
        <v>0.27918024154292254</v>
      </c>
      <c r="BF201" s="4">
        <v>8.1434699460541833E-3</v>
      </c>
      <c r="BG201" s="4">
        <v>2.0358677791190534E-3</v>
      </c>
      <c r="BH201" s="4">
        <v>2.2042166223954598</v>
      </c>
      <c r="BI201" s="4">
        <v>0.40261050102868418</v>
      </c>
      <c r="BJ201" s="4">
        <v>0</v>
      </c>
      <c r="BK201" s="4"/>
      <c r="BL201" s="3" t="s">
        <v>468</v>
      </c>
      <c r="BM201" s="4"/>
      <c r="BN201" s="4"/>
      <c r="BO201" s="4"/>
      <c r="BP201" s="4">
        <v>4.2566609029869538</v>
      </c>
      <c r="BQ201" s="4">
        <v>0.42257156264664475</v>
      </c>
      <c r="BR201" s="4">
        <v>3123.2339923816435</v>
      </c>
      <c r="BS201" s="4">
        <v>2251.2887719934702</v>
      </c>
      <c r="BT201" s="4">
        <v>1040.0402684563758</v>
      </c>
      <c r="BU201" s="4">
        <v>0</v>
      </c>
      <c r="BV201" s="4">
        <v>4092.3326682387087</v>
      </c>
      <c r="BW201" s="4">
        <v>604.62234717939418</v>
      </c>
    </row>
    <row r="202" spans="2:75" x14ac:dyDescent="0.3">
      <c r="B202" s="3" t="s">
        <v>111</v>
      </c>
      <c r="C202" s="4">
        <v>2024</v>
      </c>
      <c r="D202" s="3" t="s">
        <v>668</v>
      </c>
      <c r="E202" s="4">
        <v>5513</v>
      </c>
      <c r="F202" s="4">
        <v>5513</v>
      </c>
      <c r="G202" s="4" t="b">
        <v>0</v>
      </c>
      <c r="H202" s="4">
        <v>17192713</v>
      </c>
      <c r="I202" s="4">
        <v>6268169</v>
      </c>
      <c r="J202" s="4">
        <v>6946659</v>
      </c>
      <c r="K202" s="4">
        <v>1984986</v>
      </c>
      <c r="L202" s="4">
        <v>1455524</v>
      </c>
      <c r="M202" s="4">
        <v>537375</v>
      </c>
      <c r="N202" s="4">
        <v>14670352</v>
      </c>
      <c r="O202" s="4">
        <v>13566502</v>
      </c>
      <c r="P202" s="4">
        <v>2228721</v>
      </c>
      <c r="Q202" s="4">
        <v>11337781</v>
      </c>
      <c r="R202" s="4">
        <v>1610264</v>
      </c>
      <c r="S202" s="4">
        <v>3277229</v>
      </c>
      <c r="T202" s="4">
        <v>1479297</v>
      </c>
      <c r="U202" s="4">
        <v>837946</v>
      </c>
      <c r="V202" s="4">
        <v>1911691</v>
      </c>
      <c r="W202" s="4">
        <v>1493386</v>
      </c>
      <c r="X202" s="4">
        <v>3626211</v>
      </c>
      <c r="Y202" s="4">
        <v>5362704</v>
      </c>
      <c r="Z202" s="4">
        <v>34190746</v>
      </c>
      <c r="AA202" s="4">
        <v>36540296</v>
      </c>
      <c r="AB202" s="4">
        <v>29387480</v>
      </c>
      <c r="AC202" s="4">
        <v>7152816</v>
      </c>
      <c r="AD202" s="4">
        <v>62584409</v>
      </c>
      <c r="AE202" s="4">
        <v>3278680</v>
      </c>
      <c r="AF202" s="4">
        <v>20291071</v>
      </c>
      <c r="AG202" s="4">
        <v>23569751</v>
      </c>
      <c r="AH202" s="4">
        <v>0</v>
      </c>
      <c r="AI202" s="4">
        <v>0</v>
      </c>
      <c r="AJ202" s="4">
        <v>0</v>
      </c>
      <c r="AK202" s="4">
        <v>0</v>
      </c>
      <c r="AL202" s="4">
        <v>15287452</v>
      </c>
      <c r="AM202" s="4">
        <v>3821863</v>
      </c>
      <c r="AN202" s="4">
        <v>0</v>
      </c>
      <c r="AO202" s="4">
        <v>3821863</v>
      </c>
      <c r="AP202" s="4">
        <v>1333299293</v>
      </c>
      <c r="AQ202" s="4">
        <v>1072526625</v>
      </c>
      <c r="AR202" s="4">
        <v>6338464</v>
      </c>
      <c r="AS202" s="4">
        <v>16727433</v>
      </c>
      <c r="AT202" s="4">
        <v>573051</v>
      </c>
      <c r="AU202" s="4">
        <v>1940</v>
      </c>
      <c r="AV202" s="4">
        <v>4498</v>
      </c>
      <c r="AW202" s="4">
        <v>90854013</v>
      </c>
      <c r="AX202" s="4">
        <v>55203299</v>
      </c>
      <c r="AY202" s="4">
        <v>5362704</v>
      </c>
      <c r="AZ202" s="4">
        <v>4470384</v>
      </c>
      <c r="BA202" s="4">
        <v>529523116</v>
      </c>
      <c r="BB202" s="4">
        <v>6205600</v>
      </c>
      <c r="BC202" s="4">
        <v>1</v>
      </c>
      <c r="BD202" s="4">
        <v>0.85328894863771643</v>
      </c>
      <c r="BE202" s="4">
        <v>0.21091557801261498</v>
      </c>
      <c r="BF202" s="4">
        <v>0</v>
      </c>
      <c r="BG202" s="4">
        <v>0</v>
      </c>
      <c r="BH202" s="4">
        <v>2.0788680783303186</v>
      </c>
      <c r="BI202" s="4">
        <v>0.41535991404121059</v>
      </c>
      <c r="BJ202" s="4">
        <v>6.110853064951657</v>
      </c>
      <c r="BK202" s="4">
        <v>1.1831458531935176E-2</v>
      </c>
      <c r="BL202" s="3" t="s">
        <v>489</v>
      </c>
      <c r="BM202" s="4"/>
      <c r="BN202" s="4"/>
      <c r="BO202" s="4"/>
      <c r="BP202" s="4">
        <v>4.7539693700265087</v>
      </c>
      <c r="BQ202" s="4">
        <v>0.43130280124499776</v>
      </c>
      <c r="BR202" s="4">
        <v>3118.5766370397241</v>
      </c>
      <c r="BS202" s="4">
        <v>2460.8202430618539</v>
      </c>
      <c r="BT202" s="4">
        <v>1149.7304552875023</v>
      </c>
      <c r="BU202" s="4">
        <v>0</v>
      </c>
      <c r="BV202" s="4">
        <v>4275.3040087066929</v>
      </c>
      <c r="BW202" s="4">
        <v>96049.903138037364</v>
      </c>
    </row>
    <row r="203" spans="2:75" x14ac:dyDescent="0.3">
      <c r="B203" s="3" t="s">
        <v>114</v>
      </c>
      <c r="C203" s="4">
        <v>2019</v>
      </c>
      <c r="D203" s="3" t="s">
        <v>669</v>
      </c>
      <c r="E203" s="4">
        <v>2690</v>
      </c>
      <c r="F203" s="4">
        <v>2690</v>
      </c>
      <c r="G203" s="4" t="b">
        <v>0</v>
      </c>
      <c r="H203" s="4">
        <v>8710809</v>
      </c>
      <c r="I203" s="4">
        <v>5886653</v>
      </c>
      <c r="J203" s="4">
        <v>1199587</v>
      </c>
      <c r="K203" s="4">
        <v>1003787</v>
      </c>
      <c r="L203" s="4">
        <v>127839</v>
      </c>
      <c r="M203" s="4">
        <v>43832</v>
      </c>
      <c r="N203" s="4">
        <v>7663190</v>
      </c>
      <c r="O203" s="4">
        <v>7884630</v>
      </c>
      <c r="P203" s="4">
        <v>1308698</v>
      </c>
      <c r="Q203" s="4">
        <v>6575932</v>
      </c>
      <c r="R203" s="4">
        <v>1328426</v>
      </c>
      <c r="S203" s="4">
        <v>762145</v>
      </c>
      <c r="T203" s="4">
        <v>1271350</v>
      </c>
      <c r="U203" s="4">
        <v>1894675</v>
      </c>
      <c r="V203" s="4">
        <v>406643</v>
      </c>
      <c r="W203" s="4">
        <v>179232</v>
      </c>
      <c r="X203" s="4">
        <v>826179</v>
      </c>
      <c r="Y203" s="4">
        <v>3699174</v>
      </c>
      <c r="Z203" s="4">
        <v>12169703</v>
      </c>
      <c r="AA203" s="4">
        <v>13190432</v>
      </c>
      <c r="AB203" s="4">
        <v>6346388</v>
      </c>
      <c r="AC203" s="4">
        <v>6844044</v>
      </c>
      <c r="AD203" s="4">
        <v>47695504</v>
      </c>
      <c r="AE203" s="4">
        <v>6456280</v>
      </c>
      <c r="AF203" s="4">
        <v>4984351</v>
      </c>
      <c r="AG203" s="4">
        <v>11440631</v>
      </c>
      <c r="AH203" s="4">
        <v>4425569</v>
      </c>
      <c r="AI203" s="4">
        <v>2500000</v>
      </c>
      <c r="AJ203" s="4">
        <v>74431</v>
      </c>
      <c r="AK203" s="4">
        <v>64000</v>
      </c>
      <c r="AL203" s="4">
        <v>7232911</v>
      </c>
      <c r="AM203" s="4">
        <v>1808228</v>
      </c>
      <c r="AN203" s="4">
        <v>138431</v>
      </c>
      <c r="AO203" s="4">
        <v>1669797</v>
      </c>
      <c r="AP203" s="4">
        <v>432410916</v>
      </c>
      <c r="AQ203" s="4">
        <v>276403201</v>
      </c>
      <c r="AR203" s="4">
        <v>5449588.0093991598</v>
      </c>
      <c r="AS203" s="4">
        <v>8889697.6430979706</v>
      </c>
      <c r="AT203" s="4">
        <v>228759</v>
      </c>
      <c r="AU203" s="4">
        <v>1287.2978082899999</v>
      </c>
      <c r="AV203" s="4">
        <v>2631.4161157200001</v>
      </c>
      <c r="AW203" s="4">
        <v>75065379</v>
      </c>
      <c r="AX203" s="4">
        <v>40680442</v>
      </c>
      <c r="AY203" s="4">
        <v>3699174</v>
      </c>
      <c r="AZ203" s="4">
        <v>3699174</v>
      </c>
      <c r="BA203" s="4">
        <v>10801031</v>
      </c>
      <c r="BB203" s="4">
        <v>0</v>
      </c>
      <c r="BC203" s="4"/>
      <c r="BD203" s="4">
        <v>0.87973344381675689</v>
      </c>
      <c r="BE203" s="4">
        <v>9.4845266381113402E-2</v>
      </c>
      <c r="BF203" s="4">
        <v>7.6556164377501068E-2</v>
      </c>
      <c r="BG203" s="4">
        <v>1.9139043740480147E-2</v>
      </c>
      <c r="BH203" s="4">
        <v>1.7397733127410684</v>
      </c>
      <c r="BI203" s="4">
        <v>0.5350546309129286</v>
      </c>
      <c r="BJ203" s="4">
        <v>0</v>
      </c>
      <c r="BK203" s="4"/>
      <c r="BL203" s="3" t="s">
        <v>468</v>
      </c>
      <c r="BM203" s="4"/>
      <c r="BN203" s="4"/>
      <c r="BO203" s="4"/>
      <c r="BP203" s="4">
        <v>12.602799346071919</v>
      </c>
      <c r="BQ203" s="4">
        <v>0.48920343711498987</v>
      </c>
      <c r="BR203" s="4">
        <v>3238.2189591078068</v>
      </c>
      <c r="BS203" s="4">
        <v>2931.089219330855</v>
      </c>
      <c r="BT203" s="4">
        <v>2025.8691484755241</v>
      </c>
      <c r="BU203" s="4">
        <v>1645.1929368029739</v>
      </c>
      <c r="BV203" s="4">
        <v>4253.0226765799252</v>
      </c>
      <c r="BW203" s="4">
        <v>4015.253159851301</v>
      </c>
    </row>
    <row r="204" spans="2:75" x14ac:dyDescent="0.3">
      <c r="B204" s="3" t="s">
        <v>114</v>
      </c>
      <c r="C204" s="4">
        <v>2020</v>
      </c>
      <c r="D204" s="3" t="s">
        <v>670</v>
      </c>
      <c r="E204" s="4">
        <v>2716</v>
      </c>
      <c r="F204" s="4">
        <v>2716</v>
      </c>
      <c r="G204" s="4" t="b">
        <v>0</v>
      </c>
      <c r="H204" s="4">
        <v>10546450</v>
      </c>
      <c r="I204" s="4">
        <v>6218229</v>
      </c>
      <c r="J204" s="4">
        <v>1445684</v>
      </c>
      <c r="K204" s="4">
        <v>2393309</v>
      </c>
      <c r="L204" s="4">
        <v>84504</v>
      </c>
      <c r="M204" s="4">
        <v>5000</v>
      </c>
      <c r="N204" s="4">
        <v>8148141</v>
      </c>
      <c r="O204" s="4">
        <v>7988538</v>
      </c>
      <c r="P204" s="4">
        <v>1395952</v>
      </c>
      <c r="Q204" s="4">
        <v>6592586</v>
      </c>
      <c r="R204" s="4">
        <v>1425019</v>
      </c>
      <c r="S204" s="4">
        <v>692412</v>
      </c>
      <c r="T204" s="4">
        <v>1409633</v>
      </c>
      <c r="U204" s="4">
        <v>1810883</v>
      </c>
      <c r="V204" s="4">
        <v>421985</v>
      </c>
      <c r="W204" s="4">
        <v>230647</v>
      </c>
      <c r="X204" s="4">
        <v>2557912</v>
      </c>
      <c r="Y204" s="4">
        <v>7408205</v>
      </c>
      <c r="Z204" s="4">
        <v>14487037</v>
      </c>
      <c r="AA204" s="4">
        <v>16101222</v>
      </c>
      <c r="AB204" s="4">
        <v>12702264</v>
      </c>
      <c r="AC204" s="4">
        <v>3398958</v>
      </c>
      <c r="AD204" s="4">
        <v>50253416</v>
      </c>
      <c r="AE204" s="4">
        <v>6310249</v>
      </c>
      <c r="AF204" s="4">
        <v>7406337</v>
      </c>
      <c r="AG204" s="4">
        <v>13716586</v>
      </c>
      <c r="AH204" s="4">
        <v>10155865</v>
      </c>
      <c r="AI204" s="4">
        <v>5900000</v>
      </c>
      <c r="AJ204" s="4">
        <v>167472</v>
      </c>
      <c r="AK204" s="4">
        <v>133309</v>
      </c>
      <c r="AL204" s="4">
        <v>7714841</v>
      </c>
      <c r="AM204" s="4">
        <v>1928710</v>
      </c>
      <c r="AN204" s="4">
        <v>300781</v>
      </c>
      <c r="AO204" s="4">
        <v>1627929</v>
      </c>
      <c r="AP204" s="4">
        <v>467225055</v>
      </c>
      <c r="AQ204" s="4">
        <v>298122200</v>
      </c>
      <c r="AR204" s="4">
        <v>5770035</v>
      </c>
      <c r="AS204" s="4">
        <v>9098062</v>
      </c>
      <c r="AT204" s="4">
        <v>235007</v>
      </c>
      <c r="AU204" s="4">
        <v>1393</v>
      </c>
      <c r="AV204" s="4">
        <v>2805</v>
      </c>
      <c r="AW204" s="4">
        <v>82473585</v>
      </c>
      <c r="AX204" s="4">
        <v>46692695</v>
      </c>
      <c r="AY204" s="4">
        <v>7408205</v>
      </c>
      <c r="AZ204" s="4">
        <v>5553689.5</v>
      </c>
      <c r="BA204" s="4">
        <v>13741809</v>
      </c>
      <c r="BB204" s="4">
        <v>0</v>
      </c>
      <c r="BC204" s="4"/>
      <c r="BD204" s="4">
        <v>0.77259561274172828</v>
      </c>
      <c r="BE204" s="4">
        <v>0.24253772596466108</v>
      </c>
      <c r="BF204" s="4">
        <v>0.15594931327156494</v>
      </c>
      <c r="BG204" s="4">
        <v>3.8987323264342066E-2</v>
      </c>
      <c r="BH204" s="4">
        <v>2.0806078221808559</v>
      </c>
      <c r="BI204" s="4">
        <v>0.52058730448053603</v>
      </c>
      <c r="BJ204" s="4">
        <v>0</v>
      </c>
      <c r="BK204" s="4"/>
      <c r="BL204" s="3" t="s">
        <v>468</v>
      </c>
      <c r="BM204" s="4"/>
      <c r="BN204" s="4"/>
      <c r="BO204" s="4"/>
      <c r="BP204" s="4">
        <v>12.349583863819118</v>
      </c>
      <c r="BQ204" s="4">
        <v>0.49661319073083782</v>
      </c>
      <c r="BR204" s="4">
        <v>3883.0817378497791</v>
      </c>
      <c r="BS204" s="4">
        <v>2941.2879234167895</v>
      </c>
      <c r="BT204" s="4">
        <v>2124.4606038291604</v>
      </c>
      <c r="BU204" s="4">
        <v>3739.272827687776</v>
      </c>
      <c r="BV204" s="4">
        <v>5050.2893961708396</v>
      </c>
      <c r="BW204" s="4">
        <v>5059.5762150220917</v>
      </c>
    </row>
    <row r="205" spans="2:75" x14ac:dyDescent="0.3">
      <c r="B205" s="3" t="s">
        <v>114</v>
      </c>
      <c r="C205" s="4">
        <v>2021</v>
      </c>
      <c r="D205" s="3" t="s">
        <v>671</v>
      </c>
      <c r="E205" s="4">
        <v>2741</v>
      </c>
      <c r="F205" s="4">
        <v>2741</v>
      </c>
      <c r="G205" s="4" t="b">
        <v>0</v>
      </c>
      <c r="H205" s="4">
        <v>10351875</v>
      </c>
      <c r="I205" s="4">
        <v>6510109</v>
      </c>
      <c r="J205" s="4">
        <v>2106053</v>
      </c>
      <c r="K205" s="4">
        <v>1071742</v>
      </c>
      <c r="L205" s="4">
        <v>100413</v>
      </c>
      <c r="M205" s="4">
        <v>44890</v>
      </c>
      <c r="N205" s="4">
        <v>9235243</v>
      </c>
      <c r="O205" s="4">
        <v>8562377</v>
      </c>
      <c r="P205" s="4">
        <v>1440790</v>
      </c>
      <c r="Q205" s="4">
        <v>7121587</v>
      </c>
      <c r="R205" s="4">
        <v>1640527</v>
      </c>
      <c r="S205" s="4">
        <v>802391</v>
      </c>
      <c r="T205" s="4">
        <v>1314441</v>
      </c>
      <c r="U205" s="4">
        <v>2063763</v>
      </c>
      <c r="V205" s="4">
        <v>378755</v>
      </c>
      <c r="W205" s="4">
        <v>263888</v>
      </c>
      <c r="X205" s="4">
        <v>1789498</v>
      </c>
      <c r="Y205" s="4">
        <v>4231849</v>
      </c>
      <c r="Z205" s="4">
        <v>15742416</v>
      </c>
      <c r="AA205" s="4">
        <v>17387596</v>
      </c>
      <c r="AB205" s="4">
        <v>14906557</v>
      </c>
      <c r="AC205" s="4">
        <v>2481039</v>
      </c>
      <c r="AD205" s="4">
        <v>52042914</v>
      </c>
      <c r="AE205" s="4">
        <v>7374372</v>
      </c>
      <c r="AF205" s="4">
        <v>7411140</v>
      </c>
      <c r="AG205" s="4">
        <v>14785512</v>
      </c>
      <c r="AH205" s="4">
        <v>12132142</v>
      </c>
      <c r="AI205" s="4">
        <v>2400000</v>
      </c>
      <c r="AJ205" s="4">
        <v>416399</v>
      </c>
      <c r="AK205" s="4">
        <v>214775</v>
      </c>
      <c r="AL205" s="4">
        <v>8882896</v>
      </c>
      <c r="AM205" s="4">
        <v>2220724</v>
      </c>
      <c r="AN205" s="4">
        <v>631174</v>
      </c>
      <c r="AO205" s="4">
        <v>1589550</v>
      </c>
      <c r="AP205" s="4">
        <v>497935025</v>
      </c>
      <c r="AQ205" s="4">
        <v>312933600</v>
      </c>
      <c r="AR205" s="4">
        <v>6041454</v>
      </c>
      <c r="AS205" s="4">
        <v>10287104</v>
      </c>
      <c r="AT205" s="4">
        <v>247149</v>
      </c>
      <c r="AU205" s="4">
        <v>1553</v>
      </c>
      <c r="AV205" s="4">
        <v>3032</v>
      </c>
      <c r="AW205" s="4">
        <v>86493235</v>
      </c>
      <c r="AX205" s="4">
        <v>49389544</v>
      </c>
      <c r="AY205" s="4">
        <v>4231849</v>
      </c>
      <c r="AZ205" s="4">
        <v>5113076</v>
      </c>
      <c r="BA205" s="4">
        <v>7274639</v>
      </c>
      <c r="BB205" s="4">
        <v>0</v>
      </c>
      <c r="BC205" s="4"/>
      <c r="BD205" s="4">
        <v>0.89213239147497436</v>
      </c>
      <c r="BE205" s="4">
        <v>0.17286704099498884</v>
      </c>
      <c r="BF205" s="4">
        <v>0.28421992107078592</v>
      </c>
      <c r="BG205" s="4">
        <v>7.105498026769648E-2</v>
      </c>
      <c r="BH205" s="4">
        <v>2.0761540931817586</v>
      </c>
      <c r="BI205" s="4">
        <v>0.46837097441110925</v>
      </c>
      <c r="BJ205" s="4">
        <v>0</v>
      </c>
      <c r="BK205" s="4"/>
      <c r="BL205" s="3" t="s">
        <v>468</v>
      </c>
      <c r="BM205" s="4"/>
      <c r="BN205" s="4"/>
      <c r="BO205" s="4"/>
      <c r="BP205" s="4">
        <v>12.13301675253714</v>
      </c>
      <c r="BQ205" s="4">
        <v>0.51220316622691298</v>
      </c>
      <c r="BR205" s="4">
        <v>3776.6782196278732</v>
      </c>
      <c r="BS205" s="4">
        <v>3123.8150310105802</v>
      </c>
      <c r="BT205" s="4">
        <v>2204.1058008026266</v>
      </c>
      <c r="BU205" s="4">
        <v>4426.1736592484494</v>
      </c>
      <c r="BV205" s="4">
        <v>5394.2035753374685</v>
      </c>
      <c r="BW205" s="4">
        <v>2654.0091207588471</v>
      </c>
    </row>
    <row r="206" spans="2:75" x14ac:dyDescent="0.3">
      <c r="B206" s="3" t="s">
        <v>114</v>
      </c>
      <c r="C206" s="4">
        <v>2022</v>
      </c>
      <c r="D206" s="3" t="s">
        <v>672</v>
      </c>
      <c r="E206" s="4">
        <v>3246</v>
      </c>
      <c r="F206" s="4">
        <v>3246</v>
      </c>
      <c r="G206" s="4" t="b">
        <v>0</v>
      </c>
      <c r="H206" s="4">
        <v>13084626</v>
      </c>
      <c r="I206" s="4">
        <v>6885684</v>
      </c>
      <c r="J206" s="4">
        <v>3241071</v>
      </c>
      <c r="K206" s="4">
        <v>2060570</v>
      </c>
      <c r="L206" s="4">
        <v>513560</v>
      </c>
      <c r="M206" s="4">
        <v>364409</v>
      </c>
      <c r="N206" s="4">
        <v>10659647</v>
      </c>
      <c r="O206" s="4">
        <v>9066222</v>
      </c>
      <c r="P206" s="4">
        <v>1671854</v>
      </c>
      <c r="Q206" s="4">
        <v>7394368</v>
      </c>
      <c r="R206" s="4">
        <v>1797311</v>
      </c>
      <c r="S206" s="4">
        <v>844416</v>
      </c>
      <c r="T206" s="4">
        <v>1310625</v>
      </c>
      <c r="U206" s="4">
        <v>2048006</v>
      </c>
      <c r="V206" s="4">
        <v>422914</v>
      </c>
      <c r="W206" s="4">
        <v>276994</v>
      </c>
      <c r="X206" s="4">
        <v>4018404</v>
      </c>
      <c r="Y206" s="4">
        <v>3038371</v>
      </c>
      <c r="Z206" s="4">
        <v>17946028</v>
      </c>
      <c r="AA206" s="4">
        <v>19896344</v>
      </c>
      <c r="AB206" s="4">
        <v>14777041</v>
      </c>
      <c r="AC206" s="4">
        <v>5119303</v>
      </c>
      <c r="AD206" s="4">
        <v>56061318</v>
      </c>
      <c r="AE206" s="4">
        <v>13061788</v>
      </c>
      <c r="AF206" s="4">
        <v>3857013</v>
      </c>
      <c r="AG206" s="4">
        <v>16918801</v>
      </c>
      <c r="AH206" s="4">
        <v>11602478</v>
      </c>
      <c r="AI206" s="4">
        <v>0</v>
      </c>
      <c r="AJ206" s="4">
        <v>512740</v>
      </c>
      <c r="AK206" s="4">
        <v>231530</v>
      </c>
      <c r="AL206" s="4">
        <v>10117143</v>
      </c>
      <c r="AM206" s="4">
        <v>2529286</v>
      </c>
      <c r="AN206" s="4">
        <v>744270</v>
      </c>
      <c r="AO206" s="4">
        <v>1785016</v>
      </c>
      <c r="AP206" s="4">
        <v>556364358</v>
      </c>
      <c r="AQ206" s="4">
        <v>366367400</v>
      </c>
      <c r="AR206" s="4">
        <v>6692988</v>
      </c>
      <c r="AS206" s="4">
        <v>11016119</v>
      </c>
      <c r="AT206" s="4">
        <v>275242</v>
      </c>
      <c r="AU206" s="4">
        <v>1646</v>
      </c>
      <c r="AV206" s="4">
        <v>3164</v>
      </c>
      <c r="AW206" s="4">
        <v>89162203</v>
      </c>
      <c r="AX206" s="4">
        <v>50744635</v>
      </c>
      <c r="AY206" s="4">
        <v>3038371</v>
      </c>
      <c r="AZ206" s="4">
        <v>4892808.333333333</v>
      </c>
      <c r="BA206" s="4">
        <v>9448222</v>
      </c>
      <c r="BB206" s="4">
        <v>0</v>
      </c>
      <c r="BC206" s="4"/>
      <c r="BD206" s="4">
        <v>0.81466959774012648</v>
      </c>
      <c r="BE206" s="4">
        <v>0.30710881610219504</v>
      </c>
      <c r="BF206" s="4">
        <v>0.29426090999594351</v>
      </c>
      <c r="BG206" s="4">
        <v>7.3565234770329918E-2</v>
      </c>
      <c r="BH206" s="4">
        <v>2.2880658631001323</v>
      </c>
      <c r="BI206" s="4">
        <v>0.48194265946898324</v>
      </c>
      <c r="BJ206" s="4">
        <v>0</v>
      </c>
      <c r="BK206" s="4"/>
      <c r="BL206" s="3" t="s">
        <v>468</v>
      </c>
      <c r="BM206" s="4"/>
      <c r="BN206" s="4"/>
      <c r="BO206" s="4"/>
      <c r="BP206" s="4">
        <v>12.029864788714594</v>
      </c>
      <c r="BQ206" s="4">
        <v>0.52022756005056892</v>
      </c>
      <c r="BR206" s="4">
        <v>4031</v>
      </c>
      <c r="BS206" s="4">
        <v>2793.0443622920516</v>
      </c>
      <c r="BT206" s="4">
        <v>2061.9186691312384</v>
      </c>
      <c r="BU206" s="4">
        <v>3574.3924830560691</v>
      </c>
      <c r="BV206" s="4">
        <v>5212.1999383857055</v>
      </c>
      <c r="BW206" s="4">
        <v>2910.7276648182378</v>
      </c>
    </row>
    <row r="207" spans="2:75" x14ac:dyDescent="0.3">
      <c r="B207" s="3" t="s">
        <v>114</v>
      </c>
      <c r="C207" s="4">
        <v>2023</v>
      </c>
      <c r="D207" s="3" t="s">
        <v>673</v>
      </c>
      <c r="E207" s="4">
        <v>2805</v>
      </c>
      <c r="F207" s="4">
        <v>2805</v>
      </c>
      <c r="G207" s="4" t="b">
        <v>0</v>
      </c>
      <c r="H207" s="4">
        <v>16746236</v>
      </c>
      <c r="I207" s="4">
        <v>7416069</v>
      </c>
      <c r="J207" s="4">
        <v>3746748</v>
      </c>
      <c r="K207" s="4">
        <v>4154057</v>
      </c>
      <c r="L207" s="4">
        <v>927447</v>
      </c>
      <c r="M207" s="4">
        <v>430000</v>
      </c>
      <c r="N207" s="4">
        <v>12162179</v>
      </c>
      <c r="O207" s="4">
        <v>9592147</v>
      </c>
      <c r="P207" s="4">
        <v>1717288</v>
      </c>
      <c r="Q207" s="4">
        <v>7874859</v>
      </c>
      <c r="R207" s="4">
        <v>1832527</v>
      </c>
      <c r="S207" s="4">
        <v>966814</v>
      </c>
      <c r="T207" s="4">
        <v>1279521</v>
      </c>
      <c r="U207" s="4">
        <v>2102719</v>
      </c>
      <c r="V207" s="4">
        <v>531975</v>
      </c>
      <c r="W207" s="4">
        <v>281285</v>
      </c>
      <c r="X207" s="4">
        <v>7154089</v>
      </c>
      <c r="Y207" s="4">
        <v>11954171</v>
      </c>
      <c r="Z207" s="4">
        <v>13706856</v>
      </c>
      <c r="AA207" s="4">
        <v>16195365</v>
      </c>
      <c r="AB207" s="4">
        <v>14679317</v>
      </c>
      <c r="AC207" s="4">
        <v>1516048</v>
      </c>
      <c r="AD207" s="4">
        <v>63215407</v>
      </c>
      <c r="AE207" s="4">
        <v>8400451</v>
      </c>
      <c r="AF207" s="4">
        <v>4915448</v>
      </c>
      <c r="AG207" s="4">
        <v>13315899</v>
      </c>
      <c r="AH207" s="4">
        <v>11060813</v>
      </c>
      <c r="AI207" s="4">
        <v>0</v>
      </c>
      <c r="AJ207" s="4">
        <v>512740</v>
      </c>
      <c r="AK207" s="4">
        <v>231530</v>
      </c>
      <c r="AL207" s="4">
        <v>12466339</v>
      </c>
      <c r="AM207" s="4">
        <v>3116585</v>
      </c>
      <c r="AN207" s="4">
        <v>744270</v>
      </c>
      <c r="AO207" s="4">
        <v>2372315</v>
      </c>
      <c r="AP207" s="4">
        <v>645814719</v>
      </c>
      <c r="AQ207" s="4">
        <v>437821000</v>
      </c>
      <c r="AR207" s="4">
        <v>3867806</v>
      </c>
      <c r="AS207" s="4">
        <v>8190525</v>
      </c>
      <c r="AT207" s="4">
        <v>331141</v>
      </c>
      <c r="AU207" s="4">
        <v>1838</v>
      </c>
      <c r="AV207" s="4">
        <v>3504</v>
      </c>
      <c r="AW207" s="4">
        <v>101602539</v>
      </c>
      <c r="AX207" s="4">
        <v>61467681</v>
      </c>
      <c r="AY207" s="4">
        <v>11954171</v>
      </c>
      <c r="AZ207" s="4">
        <v>6408130.333333333</v>
      </c>
      <c r="BA207" s="4">
        <v>16484007</v>
      </c>
      <c r="BB207" s="4">
        <v>0</v>
      </c>
      <c r="BC207" s="4"/>
      <c r="BD207" s="4">
        <v>0.72626344212514382</v>
      </c>
      <c r="BE207" s="4">
        <v>0.42720579119988517</v>
      </c>
      <c r="BF207" s="4">
        <v>0.23880946613039594</v>
      </c>
      <c r="BG207" s="4">
        <v>5.9702371321684738E-2</v>
      </c>
      <c r="BH207" s="4">
        <v>1.6909380853676237</v>
      </c>
      <c r="BI207" s="4">
        <v>0.4715172719379136</v>
      </c>
      <c r="BJ207" s="4">
        <v>0</v>
      </c>
      <c r="BK207" s="4"/>
      <c r="BL207" s="3" t="s">
        <v>468</v>
      </c>
      <c r="BM207" s="4"/>
      <c r="BN207" s="4"/>
      <c r="BO207" s="4"/>
      <c r="BP207" s="4">
        <v>5.9890335203090963</v>
      </c>
      <c r="BQ207" s="4">
        <v>0.5245433789954338</v>
      </c>
      <c r="BR207" s="4">
        <v>5970.1376114081995</v>
      </c>
      <c r="BS207" s="4">
        <v>3419.6602495543671</v>
      </c>
      <c r="BT207" s="4">
        <v>1378.8969696969698</v>
      </c>
      <c r="BU207" s="4">
        <v>3943.2488413547235</v>
      </c>
      <c r="BV207" s="4">
        <v>4747.2010695187164</v>
      </c>
      <c r="BW207" s="4">
        <v>5876.651336898396</v>
      </c>
    </row>
    <row r="208" spans="2:75" x14ac:dyDescent="0.3">
      <c r="B208" s="3" t="s">
        <v>114</v>
      </c>
      <c r="C208" s="4">
        <v>2024</v>
      </c>
      <c r="D208" s="3" t="s">
        <v>674</v>
      </c>
      <c r="E208" s="4">
        <v>2805</v>
      </c>
      <c r="F208" s="4">
        <v>2805</v>
      </c>
      <c r="G208" s="4" t="b">
        <v>0</v>
      </c>
      <c r="H208" s="4">
        <v>14744016</v>
      </c>
      <c r="I208" s="4">
        <v>8368647</v>
      </c>
      <c r="J208" s="4">
        <v>3423463</v>
      </c>
      <c r="K208" s="4">
        <v>1786381</v>
      </c>
      <c r="L208" s="4">
        <v>697161</v>
      </c>
      <c r="M208" s="4">
        <v>207404</v>
      </c>
      <c r="N208" s="4">
        <v>12750231</v>
      </c>
      <c r="O208" s="4">
        <v>10253692</v>
      </c>
      <c r="P208" s="4">
        <v>1776009</v>
      </c>
      <c r="Q208" s="4">
        <v>8477683</v>
      </c>
      <c r="R208" s="4">
        <v>1858433</v>
      </c>
      <c r="S208" s="4">
        <v>1146091</v>
      </c>
      <c r="T208" s="4">
        <v>1422576</v>
      </c>
      <c r="U208" s="4">
        <v>2056355</v>
      </c>
      <c r="V208" s="4">
        <v>431513</v>
      </c>
      <c r="W208" s="4">
        <v>477381</v>
      </c>
      <c r="X208" s="4">
        <v>4490324</v>
      </c>
      <c r="Y208" s="4">
        <v>3981370</v>
      </c>
      <c r="Z208" s="4">
        <v>15562211</v>
      </c>
      <c r="AA208" s="4">
        <v>17211732</v>
      </c>
      <c r="AB208" s="4">
        <v>13397914</v>
      </c>
      <c r="AC208" s="4">
        <v>3813818</v>
      </c>
      <c r="AD208" s="4">
        <v>67705731</v>
      </c>
      <c r="AE208" s="4">
        <v>9272953</v>
      </c>
      <c r="AF208" s="4">
        <v>5791900</v>
      </c>
      <c r="AG208" s="4">
        <v>15064853</v>
      </c>
      <c r="AH208" s="4">
        <v>10506857</v>
      </c>
      <c r="AI208" s="4">
        <v>0</v>
      </c>
      <c r="AJ208" s="4">
        <v>512741</v>
      </c>
      <c r="AK208" s="4">
        <v>231530</v>
      </c>
      <c r="AL208" s="4">
        <v>12899156</v>
      </c>
      <c r="AM208" s="4">
        <v>3224789</v>
      </c>
      <c r="AN208" s="4">
        <v>744271</v>
      </c>
      <c r="AO208" s="4">
        <v>2480518</v>
      </c>
      <c r="AP208" s="4">
        <v>683469444</v>
      </c>
      <c r="AQ208" s="4">
        <v>464248600</v>
      </c>
      <c r="AR208" s="4">
        <v>5049980</v>
      </c>
      <c r="AS208" s="4">
        <v>10118106</v>
      </c>
      <c r="AT208" s="4">
        <v>340183</v>
      </c>
      <c r="AU208" s="4">
        <v>1979</v>
      </c>
      <c r="AV208" s="4">
        <v>3839</v>
      </c>
      <c r="AW208" s="4">
        <v>105583909</v>
      </c>
      <c r="AX208" s="4">
        <v>63673043</v>
      </c>
      <c r="AY208" s="4">
        <v>3981370</v>
      </c>
      <c r="AZ208" s="4">
        <v>6324637.333333333</v>
      </c>
      <c r="BA208" s="4">
        <v>172996959</v>
      </c>
      <c r="BB208" s="4">
        <v>1363632</v>
      </c>
      <c r="BC208" s="4">
        <v>0.98163017031630173</v>
      </c>
      <c r="BD208" s="4">
        <v>0.8647732747983996</v>
      </c>
      <c r="BE208" s="4">
        <v>0.3045523010826901</v>
      </c>
      <c r="BF208" s="4">
        <v>0.23079680562046076</v>
      </c>
      <c r="BG208" s="4">
        <v>5.769920140511519E-2</v>
      </c>
      <c r="BH208" s="4">
        <v>1.7770012160162159</v>
      </c>
      <c r="BI208" s="4">
        <v>0.43212892043723405</v>
      </c>
      <c r="BJ208" s="4">
        <v>1.6950734093607438</v>
      </c>
      <c r="BK208" s="4">
        <v>8.2945985401459855E-3</v>
      </c>
      <c r="BL208" s="3" t="s">
        <v>474</v>
      </c>
      <c r="BM208" s="4">
        <v>3010465.6306853653</v>
      </c>
      <c r="BN208" s="4">
        <v>2.1008834211116572</v>
      </c>
      <c r="BO208" s="4">
        <v>0</v>
      </c>
      <c r="BP208" s="4">
        <v>7.3887428974805784</v>
      </c>
      <c r="BQ208" s="4">
        <v>0.51549882781974476</v>
      </c>
      <c r="BR208" s="4">
        <v>5256.3336898395719</v>
      </c>
      <c r="BS208" s="4">
        <v>3655.5051693404635</v>
      </c>
      <c r="BT208" s="4">
        <v>1800.3493761140819</v>
      </c>
      <c r="BU208" s="4">
        <v>3745.760071301248</v>
      </c>
      <c r="BV208" s="4">
        <v>5370.7140819964352</v>
      </c>
      <c r="BW208" s="4">
        <v>61674.495187165776</v>
      </c>
    </row>
    <row r="209" spans="2:75" x14ac:dyDescent="0.3">
      <c r="B209" s="3" t="s">
        <v>116</v>
      </c>
      <c r="C209" s="4">
        <v>2019</v>
      </c>
      <c r="D209" s="3" t="s">
        <v>675</v>
      </c>
      <c r="E209" s="4">
        <v>3143</v>
      </c>
      <c r="F209" s="4">
        <v>3143</v>
      </c>
      <c r="G209" s="4" t="b">
        <v>0</v>
      </c>
      <c r="H209" s="4">
        <v>5698935</v>
      </c>
      <c r="I209" s="4">
        <v>2158577</v>
      </c>
      <c r="J209" s="4">
        <v>1653318</v>
      </c>
      <c r="K209" s="4">
        <v>1748810</v>
      </c>
      <c r="L209" s="4">
        <v>138230</v>
      </c>
      <c r="M209" s="4">
        <v>0</v>
      </c>
      <c r="N209" s="4">
        <v>3950125</v>
      </c>
      <c r="O209" s="4">
        <v>4927740</v>
      </c>
      <c r="P209" s="4">
        <v>1297795</v>
      </c>
      <c r="Q209" s="4">
        <v>3629945</v>
      </c>
      <c r="R209" s="4">
        <v>736479</v>
      </c>
      <c r="S209" s="4">
        <v>230650</v>
      </c>
      <c r="T209" s="4">
        <v>495459</v>
      </c>
      <c r="U209" s="4">
        <v>991989</v>
      </c>
      <c r="V209" s="4">
        <v>474582</v>
      </c>
      <c r="W209" s="4">
        <v>468635</v>
      </c>
      <c r="X209" s="4">
        <v>771195</v>
      </c>
      <c r="Y209" s="4">
        <v>1846881</v>
      </c>
      <c r="Z209" s="4">
        <v>6294789</v>
      </c>
      <c r="AA209" s="4">
        <v>7276608</v>
      </c>
      <c r="AB209" s="4">
        <v>4639816</v>
      </c>
      <c r="AC209" s="4">
        <v>2636792</v>
      </c>
      <c r="AD209" s="4">
        <v>32626782</v>
      </c>
      <c r="AE209" s="4">
        <v>5589100</v>
      </c>
      <c r="AF209" s="4">
        <v>0</v>
      </c>
      <c r="AG209" s="4">
        <v>5589100</v>
      </c>
      <c r="AH209" s="4">
        <v>2903145</v>
      </c>
      <c r="AI209" s="4">
        <v>0</v>
      </c>
      <c r="AJ209" s="4">
        <v>119203</v>
      </c>
      <c r="AK209" s="4">
        <v>117271</v>
      </c>
      <c r="AL209" s="4">
        <v>4396731</v>
      </c>
      <c r="AM209" s="4">
        <v>1099183</v>
      </c>
      <c r="AN209" s="4">
        <v>236474</v>
      </c>
      <c r="AO209" s="4">
        <v>862709</v>
      </c>
      <c r="AP209" s="4">
        <v>426340949</v>
      </c>
      <c r="AQ209" s="4">
        <v>379598000</v>
      </c>
      <c r="AR209" s="4">
        <v>1657197.0159360999</v>
      </c>
      <c r="AS209" s="4">
        <v>4983858.3810470998</v>
      </c>
      <c r="AT209" s="4">
        <v>309056</v>
      </c>
      <c r="AU209" s="4">
        <v>1070.724512</v>
      </c>
      <c r="AV209" s="4">
        <v>3235.8113216000002</v>
      </c>
      <c r="AW209" s="4">
        <v>59723751</v>
      </c>
      <c r="AX209" s="4">
        <v>29940829</v>
      </c>
      <c r="AY209" s="4">
        <v>1846881</v>
      </c>
      <c r="AZ209" s="4">
        <v>1846881</v>
      </c>
      <c r="BA209" s="4">
        <v>129868825</v>
      </c>
      <c r="BB209" s="4">
        <v>2830000</v>
      </c>
      <c r="BC209" s="4">
        <v>1</v>
      </c>
      <c r="BD209" s="4">
        <v>0.69313389256062752</v>
      </c>
      <c r="BE209" s="4">
        <v>0.13532265239031505</v>
      </c>
      <c r="BF209" s="4">
        <v>0.21513615112315237</v>
      </c>
      <c r="BG209" s="4">
        <v>5.3784050013521406E-2</v>
      </c>
      <c r="BH209" s="4">
        <v>1.5397202987924059</v>
      </c>
      <c r="BI209" s="4">
        <v>0.51703835322532055</v>
      </c>
      <c r="BJ209" s="4">
        <v>2.2177345643865385</v>
      </c>
      <c r="BK209" s="4">
        <v>2.2152988696496227E-2</v>
      </c>
      <c r="BL209" s="3" t="s">
        <v>474</v>
      </c>
      <c r="BM209" s="4">
        <v>2878164.8289880278</v>
      </c>
      <c r="BN209" s="4"/>
      <c r="BO209" s="4"/>
      <c r="BP209" s="4">
        <v>3.8870228623901193</v>
      </c>
      <c r="BQ209" s="4">
        <v>0.33089831438953082</v>
      </c>
      <c r="BR209" s="4">
        <v>1813.2150811326758</v>
      </c>
      <c r="BS209" s="4">
        <v>1567.8460069996818</v>
      </c>
      <c r="BT209" s="4">
        <v>527.26599297998723</v>
      </c>
      <c r="BU209" s="4">
        <v>923.68596881959911</v>
      </c>
      <c r="BV209" s="4">
        <v>1778.2691695832007</v>
      </c>
      <c r="BW209" s="4">
        <v>41320.020680878144</v>
      </c>
    </row>
    <row r="210" spans="2:75" x14ac:dyDescent="0.3">
      <c r="B210" s="3" t="s">
        <v>116</v>
      </c>
      <c r="C210" s="4">
        <v>2020</v>
      </c>
      <c r="D210" s="3" t="s">
        <v>676</v>
      </c>
      <c r="E210" s="4">
        <v>3188</v>
      </c>
      <c r="F210" s="4">
        <v>3188</v>
      </c>
      <c r="G210" s="4" t="b">
        <v>0</v>
      </c>
      <c r="H210" s="4">
        <v>6899543</v>
      </c>
      <c r="I210" s="4">
        <v>2164702</v>
      </c>
      <c r="J210" s="4">
        <v>1728517</v>
      </c>
      <c r="K210" s="4">
        <v>2887524</v>
      </c>
      <c r="L210" s="4">
        <v>118800</v>
      </c>
      <c r="M210" s="4">
        <v>0</v>
      </c>
      <c r="N210" s="4">
        <v>4012019</v>
      </c>
      <c r="O210" s="4">
        <v>5001981</v>
      </c>
      <c r="P210" s="4">
        <v>1320757</v>
      </c>
      <c r="Q210" s="4">
        <v>3681224</v>
      </c>
      <c r="R210" s="4">
        <v>707983</v>
      </c>
      <c r="S210" s="4">
        <v>291389</v>
      </c>
      <c r="T210" s="4">
        <v>534955</v>
      </c>
      <c r="U210" s="4">
        <v>1018741</v>
      </c>
      <c r="V210" s="4">
        <v>463997</v>
      </c>
      <c r="W210" s="4">
        <v>453413</v>
      </c>
      <c r="X210" s="4">
        <v>1897562</v>
      </c>
      <c r="Y210" s="4">
        <v>1145047</v>
      </c>
      <c r="Z210" s="4">
        <v>8365739</v>
      </c>
      <c r="AA210" s="4">
        <v>9450642</v>
      </c>
      <c r="AB210" s="4">
        <v>4649160</v>
      </c>
      <c r="AC210" s="4">
        <v>4801482</v>
      </c>
      <c r="AD210" s="4">
        <v>34524344</v>
      </c>
      <c r="AE210" s="4">
        <v>7244968</v>
      </c>
      <c r="AF210" s="4">
        <v>380629</v>
      </c>
      <c r="AG210" s="4">
        <v>7625597</v>
      </c>
      <c r="AH210" s="4">
        <v>2768790</v>
      </c>
      <c r="AI210" s="4">
        <v>0</v>
      </c>
      <c r="AJ210" s="4">
        <v>108794</v>
      </c>
      <c r="AK210" s="4">
        <v>107785</v>
      </c>
      <c r="AL210" s="4">
        <v>4476219</v>
      </c>
      <c r="AM210" s="4">
        <v>1119055</v>
      </c>
      <c r="AN210" s="4">
        <v>216579</v>
      </c>
      <c r="AO210" s="4">
        <v>902476</v>
      </c>
      <c r="AP210" s="4">
        <v>438432349</v>
      </c>
      <c r="AQ210" s="4">
        <v>388017800</v>
      </c>
      <c r="AR210" s="4">
        <v>1680562</v>
      </c>
      <c r="AS210" s="4">
        <v>4982077</v>
      </c>
      <c r="AT210" s="4">
        <v>314039</v>
      </c>
      <c r="AU210" s="4">
        <v>1064</v>
      </c>
      <c r="AV210" s="4">
        <v>3277</v>
      </c>
      <c r="AW210" s="4">
        <v>60654734</v>
      </c>
      <c r="AX210" s="4">
        <v>29667536</v>
      </c>
      <c r="AY210" s="4">
        <v>1145047</v>
      </c>
      <c r="AZ210" s="4">
        <v>1495964</v>
      </c>
      <c r="BA210" s="4">
        <v>135777442</v>
      </c>
      <c r="BB210" s="4">
        <v>3530000</v>
      </c>
      <c r="BC210" s="4">
        <v>1</v>
      </c>
      <c r="BD210" s="4">
        <v>0.58149054219967899</v>
      </c>
      <c r="BE210" s="4">
        <v>0.2750272010769409</v>
      </c>
      <c r="BF210" s="4">
        <v>0.19353740432775868</v>
      </c>
      <c r="BG210" s="4">
        <v>4.8384361891140718E-2</v>
      </c>
      <c r="BH210" s="4">
        <v>2.0714841042001249</v>
      </c>
      <c r="BI210" s="4">
        <v>0.53324801740800065</v>
      </c>
      <c r="BJ210" s="4">
        <v>2.2927608073282442</v>
      </c>
      <c r="BK210" s="4">
        <v>2.6494937440423919E-2</v>
      </c>
      <c r="BL210" s="3" t="s">
        <v>474</v>
      </c>
      <c r="BM210" s="4">
        <v>3028179.88560443</v>
      </c>
      <c r="BN210" s="4"/>
      <c r="BO210" s="4"/>
      <c r="BP210" s="4">
        <v>3.8331158816933009</v>
      </c>
      <c r="BQ210" s="4">
        <v>0.32468721391516631</v>
      </c>
      <c r="BR210" s="4">
        <v>2164.2230238393977</v>
      </c>
      <c r="BS210" s="4">
        <v>1569.0028230865746</v>
      </c>
      <c r="BT210" s="4">
        <v>527.15244667503134</v>
      </c>
      <c r="BU210" s="4">
        <v>868.50376411543289</v>
      </c>
      <c r="BV210" s="4">
        <v>2391.9689460476789</v>
      </c>
      <c r="BW210" s="4">
        <v>42590.163739021329</v>
      </c>
    </row>
    <row r="211" spans="2:75" x14ac:dyDescent="0.3">
      <c r="B211" s="3" t="s">
        <v>116</v>
      </c>
      <c r="C211" s="4">
        <v>2021</v>
      </c>
      <c r="D211" s="3" t="s">
        <v>677</v>
      </c>
      <c r="E211" s="4">
        <v>3189</v>
      </c>
      <c r="F211" s="4">
        <v>3189</v>
      </c>
      <c r="G211" s="4" t="b">
        <v>0</v>
      </c>
      <c r="H211" s="4">
        <v>6279563</v>
      </c>
      <c r="I211" s="4">
        <v>2250046</v>
      </c>
      <c r="J211" s="4">
        <v>2014385</v>
      </c>
      <c r="K211" s="4">
        <v>1910274</v>
      </c>
      <c r="L211" s="4">
        <v>104858</v>
      </c>
      <c r="M211" s="4">
        <v>0</v>
      </c>
      <c r="N211" s="4">
        <v>4369289</v>
      </c>
      <c r="O211" s="4">
        <v>5301857</v>
      </c>
      <c r="P211" s="4">
        <v>1366788</v>
      </c>
      <c r="Q211" s="4">
        <v>3935069</v>
      </c>
      <c r="R211" s="4">
        <v>771900</v>
      </c>
      <c r="S211" s="4">
        <v>255480</v>
      </c>
      <c r="T211" s="4">
        <v>518139</v>
      </c>
      <c r="U211" s="4">
        <v>1091422</v>
      </c>
      <c r="V211" s="4">
        <v>606193</v>
      </c>
      <c r="W211" s="4">
        <v>536341</v>
      </c>
      <c r="X211" s="4">
        <v>977706</v>
      </c>
      <c r="Y211" s="4">
        <v>1927216</v>
      </c>
      <c r="Z211" s="4">
        <v>8407622</v>
      </c>
      <c r="AA211" s="4">
        <v>9239272</v>
      </c>
      <c r="AB211" s="4">
        <v>4020392</v>
      </c>
      <c r="AC211" s="4">
        <v>5218880</v>
      </c>
      <c r="AD211" s="4">
        <v>35502050</v>
      </c>
      <c r="AE211" s="4">
        <v>7170918</v>
      </c>
      <c r="AF211" s="4">
        <v>381380</v>
      </c>
      <c r="AG211" s="4">
        <v>7552298</v>
      </c>
      <c r="AH211" s="4">
        <v>2271254</v>
      </c>
      <c r="AI211" s="4">
        <v>0</v>
      </c>
      <c r="AJ211" s="4">
        <v>466882</v>
      </c>
      <c r="AK211" s="4">
        <v>104155</v>
      </c>
      <c r="AL211" s="4">
        <v>4838302</v>
      </c>
      <c r="AM211" s="4">
        <v>1209576</v>
      </c>
      <c r="AN211" s="4">
        <v>571037</v>
      </c>
      <c r="AO211" s="4">
        <v>638539</v>
      </c>
      <c r="AP211" s="4">
        <v>477137460</v>
      </c>
      <c r="AQ211" s="4">
        <v>426875000</v>
      </c>
      <c r="AR211" s="4">
        <v>1742150</v>
      </c>
      <c r="AS211" s="4">
        <v>5297543</v>
      </c>
      <c r="AT211" s="4">
        <v>345365</v>
      </c>
      <c r="AU211" s="4">
        <v>1105</v>
      </c>
      <c r="AV211" s="4">
        <v>3410</v>
      </c>
      <c r="AW211" s="4">
        <v>62271784</v>
      </c>
      <c r="AX211" s="4">
        <v>30221003</v>
      </c>
      <c r="AY211" s="4">
        <v>1927216</v>
      </c>
      <c r="AZ211" s="4">
        <v>1639714.6666666667</v>
      </c>
      <c r="BA211" s="4">
        <v>137030377</v>
      </c>
      <c r="BB211" s="4">
        <v>3564000</v>
      </c>
      <c r="BC211" s="4">
        <v>1</v>
      </c>
      <c r="BD211" s="4">
        <v>0.69579507363808601</v>
      </c>
      <c r="BE211" s="4">
        <v>0.15569650308468919</v>
      </c>
      <c r="BF211" s="4">
        <v>0.47209683393189017</v>
      </c>
      <c r="BG211" s="4">
        <v>0.11802425727042255</v>
      </c>
      <c r="BH211" s="4">
        <v>1.9192288623147395</v>
      </c>
      <c r="BI211" s="4">
        <v>0.52913170513431962</v>
      </c>
      <c r="BJ211" s="4">
        <v>2.2342021178058848</v>
      </c>
      <c r="BK211" s="4">
        <v>2.6335429428586209E-2</v>
      </c>
      <c r="BL211" s="3" t="s">
        <v>474</v>
      </c>
      <c r="BM211" s="4">
        <v>3053680.6441916698</v>
      </c>
      <c r="BN211" s="4">
        <v>0.53696337558595963</v>
      </c>
      <c r="BO211" s="4">
        <v>1413965.977525003</v>
      </c>
      <c r="BP211" s="4">
        <v>3.6512538755603048</v>
      </c>
      <c r="BQ211" s="4">
        <v>0.32404692082111436</v>
      </c>
      <c r="BR211" s="4">
        <v>1969.1323298839761</v>
      </c>
      <c r="BS211" s="4">
        <v>1662.5453120100344</v>
      </c>
      <c r="BT211" s="4">
        <v>546.29978049545309</v>
      </c>
      <c r="BU211" s="4">
        <v>712.21511445594228</v>
      </c>
      <c r="BV211" s="4">
        <v>2368.2339291313892</v>
      </c>
      <c r="BW211" s="4">
        <v>42969.701160238321</v>
      </c>
    </row>
    <row r="212" spans="2:75" x14ac:dyDescent="0.3">
      <c r="B212" s="3" t="s">
        <v>116</v>
      </c>
      <c r="C212" s="4">
        <v>2022</v>
      </c>
      <c r="D212" s="3" t="s">
        <v>678</v>
      </c>
      <c r="E212" s="4">
        <v>3256</v>
      </c>
      <c r="F212" s="4">
        <v>19155</v>
      </c>
      <c r="G212" s="4" t="b">
        <v>1</v>
      </c>
      <c r="H212" s="4">
        <v>6786518</v>
      </c>
      <c r="I212" s="4">
        <v>2414787</v>
      </c>
      <c r="J212" s="4">
        <v>3162185</v>
      </c>
      <c r="K212" s="4">
        <v>1047838</v>
      </c>
      <c r="L212" s="4">
        <v>161708</v>
      </c>
      <c r="M212" s="4">
        <v>0</v>
      </c>
      <c r="N212" s="4">
        <v>5738680</v>
      </c>
      <c r="O212" s="4">
        <v>5524635</v>
      </c>
      <c r="P212" s="4">
        <v>1323610</v>
      </c>
      <c r="Q212" s="4">
        <v>4201025</v>
      </c>
      <c r="R212" s="4">
        <v>656302</v>
      </c>
      <c r="S212" s="4">
        <v>391688</v>
      </c>
      <c r="T212" s="4">
        <v>629749</v>
      </c>
      <c r="U212" s="4">
        <v>1230274</v>
      </c>
      <c r="V212" s="4">
        <v>578524</v>
      </c>
      <c r="W212" s="4">
        <v>533753</v>
      </c>
      <c r="X212" s="4">
        <v>1261883</v>
      </c>
      <c r="Y212" s="4">
        <v>1783260</v>
      </c>
      <c r="Z212" s="4">
        <v>9047332</v>
      </c>
      <c r="AA212" s="4">
        <v>10024862</v>
      </c>
      <c r="AB212" s="4">
        <v>4002809</v>
      </c>
      <c r="AC212" s="4">
        <v>6022053</v>
      </c>
      <c r="AD212" s="4">
        <v>36763933</v>
      </c>
      <c r="AE212" s="4">
        <v>5708872</v>
      </c>
      <c r="AF212" s="4">
        <v>2543139</v>
      </c>
      <c r="AG212" s="4">
        <v>8252011</v>
      </c>
      <c r="AH212" s="4">
        <v>2156342</v>
      </c>
      <c r="AI212" s="4">
        <v>0</v>
      </c>
      <c r="AJ212" s="4">
        <v>88646</v>
      </c>
      <c r="AK212" s="4">
        <v>84655</v>
      </c>
      <c r="AL212" s="4">
        <v>6335414</v>
      </c>
      <c r="AM212" s="4">
        <v>1583854</v>
      </c>
      <c r="AN212" s="4">
        <v>173301</v>
      </c>
      <c r="AO212" s="4">
        <v>1410553</v>
      </c>
      <c r="AP212" s="4">
        <v>622381185</v>
      </c>
      <c r="AQ212" s="4">
        <v>565031300</v>
      </c>
      <c r="AR212" s="4">
        <v>1902317</v>
      </c>
      <c r="AS212" s="4">
        <v>5606604</v>
      </c>
      <c r="AT212" s="4">
        <v>464312</v>
      </c>
      <c r="AU212" s="4">
        <v>1213</v>
      </c>
      <c r="AV212" s="4">
        <v>3634</v>
      </c>
      <c r="AW212" s="4">
        <v>63868760</v>
      </c>
      <c r="AX212" s="4">
        <v>30668260</v>
      </c>
      <c r="AY212" s="4">
        <v>1783260</v>
      </c>
      <c r="AZ212" s="4">
        <v>1618507.6666666667</v>
      </c>
      <c r="BA212" s="4">
        <v>161759332</v>
      </c>
      <c r="BB212" s="4">
        <v>3754000</v>
      </c>
      <c r="BC212" s="4">
        <v>1</v>
      </c>
      <c r="BD212" s="4">
        <v>0.84560005587548726</v>
      </c>
      <c r="BE212" s="4">
        <v>0.18593968217574905</v>
      </c>
      <c r="BF212" s="4">
        <v>0.10941728214848086</v>
      </c>
      <c r="BG212" s="4">
        <v>2.7354329172489755E-2</v>
      </c>
      <c r="BH212" s="4">
        <v>1.9642851446968299</v>
      </c>
      <c r="BI212" s="4">
        <v>0.53781296274301738</v>
      </c>
      <c r="BJ212" s="4">
        <v>2.5857236653643367</v>
      </c>
      <c r="BK212" s="4">
        <v>2.351791408506293E-2</v>
      </c>
      <c r="BL212" s="3" t="s">
        <v>474</v>
      </c>
      <c r="BM212" s="4">
        <v>3422489.7007128899</v>
      </c>
      <c r="BN212" s="4">
        <v>0.4729035901348479</v>
      </c>
      <c r="BO212" s="4">
        <v>1803982.0340462232</v>
      </c>
      <c r="BP212" s="4">
        <v>3.0565143128483228</v>
      </c>
      <c r="BQ212" s="4">
        <v>0.3337919647771051</v>
      </c>
      <c r="BR212" s="4">
        <v>2084.3114250614249</v>
      </c>
      <c r="BS212" s="4">
        <v>1696.7552211302211</v>
      </c>
      <c r="BT212" s="4">
        <v>584.24969287469287</v>
      </c>
      <c r="BU212" s="4">
        <v>662.267199017199</v>
      </c>
      <c r="BV212" s="4">
        <v>2534.4014127764126</v>
      </c>
      <c r="BW212" s="4">
        <v>49680.384520884523</v>
      </c>
    </row>
    <row r="213" spans="2:75" x14ac:dyDescent="0.3">
      <c r="B213" s="3" t="s">
        <v>116</v>
      </c>
      <c r="C213" s="4">
        <v>2023</v>
      </c>
      <c r="D213" s="3" t="s">
        <v>679</v>
      </c>
      <c r="E213" s="4">
        <v>3323</v>
      </c>
      <c r="F213" s="4">
        <v>3323</v>
      </c>
      <c r="G213" s="4" t="b">
        <v>0</v>
      </c>
      <c r="H213" s="4">
        <v>8844825</v>
      </c>
      <c r="I213" s="4">
        <v>2605673</v>
      </c>
      <c r="J213" s="4">
        <v>3259630</v>
      </c>
      <c r="K213" s="4">
        <v>2478162</v>
      </c>
      <c r="L213" s="4">
        <v>501360</v>
      </c>
      <c r="M213" s="4">
        <v>0</v>
      </c>
      <c r="N213" s="4">
        <v>6366663</v>
      </c>
      <c r="O213" s="4">
        <v>5507712</v>
      </c>
      <c r="P213" s="4">
        <v>1312955</v>
      </c>
      <c r="Q213" s="4">
        <v>4194757</v>
      </c>
      <c r="R213" s="4">
        <v>800781</v>
      </c>
      <c r="S213" s="4">
        <v>316015</v>
      </c>
      <c r="T213" s="4">
        <v>393703</v>
      </c>
      <c r="U213" s="4">
        <v>1312069</v>
      </c>
      <c r="V213" s="4">
        <v>600127</v>
      </c>
      <c r="W213" s="4">
        <v>566444</v>
      </c>
      <c r="X213" s="4">
        <v>3337113</v>
      </c>
      <c r="Y213" s="4">
        <v>695582</v>
      </c>
      <c r="Z213" s="4">
        <v>13696443</v>
      </c>
      <c r="AA213" s="4">
        <v>14832632</v>
      </c>
      <c r="AB213" s="4">
        <v>5881913</v>
      </c>
      <c r="AC213" s="4">
        <v>8950719</v>
      </c>
      <c r="AD213" s="4">
        <v>40101046</v>
      </c>
      <c r="AE213" s="4">
        <v>6181547</v>
      </c>
      <c r="AF213" s="4">
        <v>5964724</v>
      </c>
      <c r="AG213" s="4">
        <v>12146271</v>
      </c>
      <c r="AH213" s="4">
        <v>2037132</v>
      </c>
      <c r="AI213" s="4">
        <v>0</v>
      </c>
      <c r="AJ213" s="4">
        <v>88646</v>
      </c>
      <c r="AK213" s="4">
        <v>102010</v>
      </c>
      <c r="AL213" s="4">
        <v>6820099</v>
      </c>
      <c r="AM213" s="4">
        <v>1705025</v>
      </c>
      <c r="AN213" s="4">
        <v>190656</v>
      </c>
      <c r="AO213" s="4">
        <v>1514369</v>
      </c>
      <c r="AP213" s="4">
        <v>715296915</v>
      </c>
      <c r="AQ213" s="4">
        <v>650722500</v>
      </c>
      <c r="AR213" s="4">
        <v>2047310</v>
      </c>
      <c r="AS213" s="4">
        <v>6016734</v>
      </c>
      <c r="AT213" s="4">
        <v>530717</v>
      </c>
      <c r="AU213" s="4">
        <v>1296</v>
      </c>
      <c r="AV213" s="4">
        <v>3870</v>
      </c>
      <c r="AW213" s="4">
        <v>65547791</v>
      </c>
      <c r="AX213" s="4">
        <v>31054563</v>
      </c>
      <c r="AY213" s="4">
        <v>695582</v>
      </c>
      <c r="AZ213" s="4">
        <v>1468686</v>
      </c>
      <c r="BA213" s="4">
        <v>163799496</v>
      </c>
      <c r="BB213" s="4">
        <v>3216000</v>
      </c>
      <c r="BC213" s="4">
        <v>1</v>
      </c>
      <c r="BD213" s="4">
        <v>0.71981785959586542</v>
      </c>
      <c r="BE213" s="4">
        <v>0.3772955372209173</v>
      </c>
      <c r="BF213" s="4">
        <v>0.11182006128942391</v>
      </c>
      <c r="BG213" s="4">
        <v>2.7955019421272331E-2</v>
      </c>
      <c r="BH213" s="4">
        <v>2.8955839396656349</v>
      </c>
      <c r="BI213" s="4">
        <v>0.54512085450009362</v>
      </c>
      <c r="BJ213" s="4">
        <v>2.5527411173489218</v>
      </c>
      <c r="BK213" s="4">
        <v>1.9909860829082266E-2</v>
      </c>
      <c r="BL213" s="3" t="s">
        <v>474</v>
      </c>
      <c r="BM213" s="4">
        <v>3351634.2137288535</v>
      </c>
      <c r="BN213" s="4">
        <v>0.43819996644741743</v>
      </c>
      <c r="BO213" s="4">
        <v>1882948.2137288535</v>
      </c>
      <c r="BP213" s="4">
        <v>2.8621820632345383</v>
      </c>
      <c r="BQ213" s="4">
        <v>0.33488372093023255</v>
      </c>
      <c r="BR213" s="4">
        <v>2661.6987661751427</v>
      </c>
      <c r="BS213" s="4">
        <v>1657.4517002708396</v>
      </c>
      <c r="BT213" s="4">
        <v>616.10291904905205</v>
      </c>
      <c r="BU213" s="4">
        <v>613.04002407463133</v>
      </c>
      <c r="BV213" s="4">
        <v>3655.2124586217274</v>
      </c>
      <c r="BW213" s="4">
        <v>49292.656033704487</v>
      </c>
    </row>
    <row r="214" spans="2:75" x14ac:dyDescent="0.3">
      <c r="B214" s="3" t="s">
        <v>116</v>
      </c>
      <c r="C214" s="4">
        <v>2024</v>
      </c>
      <c r="D214" s="3" t="s">
        <v>680</v>
      </c>
      <c r="E214" s="4">
        <v>3323</v>
      </c>
      <c r="F214" s="4">
        <v>3323</v>
      </c>
      <c r="G214" s="4" t="b">
        <v>0</v>
      </c>
      <c r="H214" s="4">
        <v>11001793</v>
      </c>
      <c r="I214" s="4">
        <v>2802669</v>
      </c>
      <c r="J214" s="4">
        <v>3620398</v>
      </c>
      <c r="K214" s="4">
        <v>1808348</v>
      </c>
      <c r="L214" s="4">
        <v>644516</v>
      </c>
      <c r="M214" s="4">
        <v>2125862</v>
      </c>
      <c r="N214" s="4">
        <v>7067583</v>
      </c>
      <c r="O214" s="4">
        <v>5959263</v>
      </c>
      <c r="P214" s="4">
        <v>1308668</v>
      </c>
      <c r="Q214" s="4">
        <v>4650595</v>
      </c>
      <c r="R214" s="4">
        <v>886644</v>
      </c>
      <c r="S214" s="4">
        <v>280826</v>
      </c>
      <c r="T214" s="4">
        <v>431628</v>
      </c>
      <c r="U214" s="4">
        <v>1413014</v>
      </c>
      <c r="V214" s="4">
        <v>701608</v>
      </c>
      <c r="W214" s="4">
        <v>528146</v>
      </c>
      <c r="X214" s="4">
        <v>5042530</v>
      </c>
      <c r="Y214" s="4">
        <v>5078990</v>
      </c>
      <c r="Z214" s="4">
        <v>15257221</v>
      </c>
      <c r="AA214" s="4">
        <v>16829512</v>
      </c>
      <c r="AB214" s="4">
        <v>6563870</v>
      </c>
      <c r="AC214" s="4">
        <v>10265642</v>
      </c>
      <c r="AD214" s="4">
        <v>45143576</v>
      </c>
      <c r="AE214" s="4">
        <v>6155163</v>
      </c>
      <c r="AF214" s="4">
        <v>7120903</v>
      </c>
      <c r="AG214" s="4">
        <v>13276066</v>
      </c>
      <c r="AH214" s="4">
        <v>1911248</v>
      </c>
      <c r="AI214" s="4">
        <v>0</v>
      </c>
      <c r="AJ214" s="4">
        <v>93557</v>
      </c>
      <c r="AK214" s="4">
        <v>111215</v>
      </c>
      <c r="AL214" s="4">
        <v>7565956</v>
      </c>
      <c r="AM214" s="4">
        <v>1891489</v>
      </c>
      <c r="AN214" s="4">
        <v>204772</v>
      </c>
      <c r="AO214" s="4">
        <v>1595617</v>
      </c>
      <c r="AP214" s="4">
        <v>738830115</v>
      </c>
      <c r="AQ214" s="4">
        <v>665225800</v>
      </c>
      <c r="AR214" s="4">
        <v>2202857</v>
      </c>
      <c r="AS214" s="4">
        <v>6389816</v>
      </c>
      <c r="AT214" s="4">
        <v>534687</v>
      </c>
      <c r="AU214" s="4">
        <v>1380</v>
      </c>
      <c r="AV214" s="4">
        <v>4043</v>
      </c>
      <c r="AW214" s="4">
        <v>70251192</v>
      </c>
      <c r="AX214" s="4">
        <v>34797559</v>
      </c>
      <c r="AY214" s="4">
        <v>5078990</v>
      </c>
      <c r="AZ214" s="4">
        <v>2519277.3333333335</v>
      </c>
      <c r="BA214" s="4">
        <v>205670853</v>
      </c>
      <c r="BB214" s="4">
        <v>4018000</v>
      </c>
      <c r="BC214" s="4">
        <v>2.3319812453372727E-2</v>
      </c>
      <c r="BD214" s="4">
        <v>0.6424028337926373</v>
      </c>
      <c r="BE214" s="4">
        <v>0.45833710923301318</v>
      </c>
      <c r="BF214" s="4">
        <v>0.10825968324425889</v>
      </c>
      <c r="BG214" s="4">
        <v>2.7064920811064722E-2</v>
      </c>
      <c r="BH214" s="4">
        <v>2.8547026778293962</v>
      </c>
      <c r="BI214" s="4">
        <v>0.5247854450654863</v>
      </c>
      <c r="BJ214" s="4">
        <v>3.0044847609412066</v>
      </c>
      <c r="BK214" s="4">
        <v>1.9795248746169537E-2</v>
      </c>
      <c r="BL214" s="3" t="s">
        <v>474</v>
      </c>
      <c r="BM214" s="4">
        <v>3931873.0631314069</v>
      </c>
      <c r="BN214" s="4">
        <v>0.64073211237570837</v>
      </c>
      <c r="BO214" s="4">
        <v>1412595.7297980734</v>
      </c>
      <c r="BP214" s="4">
        <v>2.981547388603671</v>
      </c>
      <c r="BQ214" s="4">
        <v>0.34133069502844421</v>
      </c>
      <c r="BR214" s="4">
        <v>3310.8013842913028</v>
      </c>
      <c r="BS214" s="4">
        <v>1793.3382485705688</v>
      </c>
      <c r="BT214" s="4">
        <v>662.91212759554617</v>
      </c>
      <c r="BU214" s="4">
        <v>575.1573879024977</v>
      </c>
      <c r="BV214" s="4">
        <v>3995.2049352994281</v>
      </c>
      <c r="BW214" s="4">
        <v>61893.124586217273</v>
      </c>
    </row>
    <row r="215" spans="2:75" x14ac:dyDescent="0.3">
      <c r="B215" s="3" t="s">
        <v>118</v>
      </c>
      <c r="C215" s="4">
        <v>2019</v>
      </c>
      <c r="D215" s="3" t="s">
        <v>681</v>
      </c>
      <c r="E215" s="4">
        <v>18716</v>
      </c>
      <c r="F215" s="4">
        <v>18716</v>
      </c>
      <c r="G215" s="4" t="b">
        <v>0</v>
      </c>
      <c r="H215" s="4">
        <v>39667488</v>
      </c>
      <c r="I215" s="4">
        <v>29712680</v>
      </c>
      <c r="J215" s="4">
        <v>5168066</v>
      </c>
      <c r="K215" s="4">
        <v>2823973</v>
      </c>
      <c r="L215" s="4">
        <v>1297176</v>
      </c>
      <c r="M215" s="4">
        <v>76391</v>
      </c>
      <c r="N215" s="4">
        <v>36767124</v>
      </c>
      <c r="O215" s="4">
        <v>35767456</v>
      </c>
      <c r="P215" s="4">
        <v>3551358</v>
      </c>
      <c r="Q215" s="4">
        <v>32216098</v>
      </c>
      <c r="R215" s="4">
        <v>3562571</v>
      </c>
      <c r="S215" s="4">
        <v>13589637</v>
      </c>
      <c r="T215" s="4">
        <v>3260891</v>
      </c>
      <c r="U215" s="4">
        <v>9789508</v>
      </c>
      <c r="V215" s="4">
        <v>0</v>
      </c>
      <c r="W215" s="4">
        <v>488156</v>
      </c>
      <c r="X215" s="4">
        <v>3900032</v>
      </c>
      <c r="Y215" s="4">
        <v>2261977</v>
      </c>
      <c r="Z215" s="4">
        <v>52112170</v>
      </c>
      <c r="AA215" s="4">
        <v>53815207</v>
      </c>
      <c r="AB215" s="4">
        <v>36053226</v>
      </c>
      <c r="AC215" s="4">
        <v>17761981</v>
      </c>
      <c r="AD215" s="4">
        <v>98506372</v>
      </c>
      <c r="AE215" s="4">
        <v>15910765</v>
      </c>
      <c r="AF215" s="4">
        <v>7602015</v>
      </c>
      <c r="AG215" s="4">
        <v>23512780</v>
      </c>
      <c r="AH215" s="4">
        <v>5502438</v>
      </c>
      <c r="AI215" s="4">
        <v>0</v>
      </c>
      <c r="AJ215" s="4">
        <v>799681</v>
      </c>
      <c r="AK215" s="4">
        <v>360009</v>
      </c>
      <c r="AL215" s="4">
        <v>36714565</v>
      </c>
      <c r="AM215" s="4">
        <v>9178641</v>
      </c>
      <c r="AN215" s="4">
        <v>1159690</v>
      </c>
      <c r="AO215" s="4">
        <v>8018951</v>
      </c>
      <c r="AP215" s="4">
        <v>3924295391</v>
      </c>
      <c r="AQ215" s="4">
        <v>3624061090</v>
      </c>
      <c r="AR215" s="4">
        <v>16763657.1670649</v>
      </c>
      <c r="AS215" s="4">
        <v>27691360.3345275</v>
      </c>
      <c r="AT215" s="4">
        <v>737880</v>
      </c>
      <c r="AU215" s="4">
        <v>2610.2800152</v>
      </c>
      <c r="AV215" s="4">
        <v>4263.3525792</v>
      </c>
      <c r="AW215" s="4">
        <v>148756159</v>
      </c>
      <c r="AX215" s="4">
        <v>80496030</v>
      </c>
      <c r="AY215" s="4">
        <v>2261977</v>
      </c>
      <c r="AZ215" s="4">
        <v>2261977</v>
      </c>
      <c r="BA215" s="4">
        <v>29400645</v>
      </c>
      <c r="BB215" s="4">
        <v>0</v>
      </c>
      <c r="BC215" s="4"/>
      <c r="BD215" s="4">
        <v>0.92688309378199096</v>
      </c>
      <c r="BE215" s="4">
        <v>9.8318098690796857E-2</v>
      </c>
      <c r="BF215" s="4">
        <v>0.12634659096047007</v>
      </c>
      <c r="BG215" s="4">
        <v>3.1586646879787357E-2</v>
      </c>
      <c r="BH215" s="4">
        <v>0.72984568149749229</v>
      </c>
      <c r="BI215" s="4">
        <v>0.57190595316777737</v>
      </c>
      <c r="BJ215" s="4">
        <v>0</v>
      </c>
      <c r="BK215" s="4"/>
      <c r="BL215" s="3" t="s">
        <v>468</v>
      </c>
      <c r="BM215" s="4"/>
      <c r="BN215" s="4"/>
      <c r="BO215" s="4"/>
      <c r="BP215" s="4">
        <v>4.2717623157295348</v>
      </c>
      <c r="BQ215" s="4">
        <v>0.61225994489290114</v>
      </c>
      <c r="BR215" s="4">
        <v>2119.4426159435775</v>
      </c>
      <c r="BS215" s="4">
        <v>1911.0630476597564</v>
      </c>
      <c r="BT215" s="4">
        <v>895.68589266215531</v>
      </c>
      <c r="BU215" s="4">
        <v>293.99647360547124</v>
      </c>
      <c r="BV215" s="4">
        <v>1256.2930113272066</v>
      </c>
      <c r="BW215" s="4">
        <v>1570.8829343876896</v>
      </c>
    </row>
    <row r="216" spans="2:75" x14ac:dyDescent="0.3">
      <c r="B216" s="3" t="s">
        <v>118</v>
      </c>
      <c r="C216" s="4">
        <v>2020</v>
      </c>
      <c r="D216" s="3" t="s">
        <v>682</v>
      </c>
      <c r="E216" s="4">
        <v>19015</v>
      </c>
      <c r="F216" s="4">
        <v>19015</v>
      </c>
      <c r="G216" s="4" t="b">
        <v>0</v>
      </c>
      <c r="H216" s="4">
        <v>45808896</v>
      </c>
      <c r="I216" s="4">
        <v>30649120</v>
      </c>
      <c r="J216" s="4">
        <v>6821868</v>
      </c>
      <c r="K216" s="4">
        <v>5224164</v>
      </c>
      <c r="L216" s="4">
        <v>836717</v>
      </c>
      <c r="M216" s="4">
        <v>2277027</v>
      </c>
      <c r="N216" s="4">
        <v>38307705</v>
      </c>
      <c r="O216" s="4">
        <v>34927324</v>
      </c>
      <c r="P216" s="4">
        <v>3430478</v>
      </c>
      <c r="Q216" s="4">
        <v>31496846</v>
      </c>
      <c r="R216" s="4">
        <v>3392731</v>
      </c>
      <c r="S216" s="4">
        <v>14501308</v>
      </c>
      <c r="T216" s="4">
        <v>3168422</v>
      </c>
      <c r="U216" s="4">
        <v>8326179</v>
      </c>
      <c r="V216" s="4">
        <v>0</v>
      </c>
      <c r="W216" s="4">
        <v>565658</v>
      </c>
      <c r="X216" s="4">
        <v>10881572</v>
      </c>
      <c r="Y216" s="4">
        <v>7018340</v>
      </c>
      <c r="Z216" s="4">
        <v>58715840</v>
      </c>
      <c r="AA216" s="4">
        <v>60133196</v>
      </c>
      <c r="AB216" s="4">
        <v>35061305</v>
      </c>
      <c r="AC216" s="4">
        <v>25071891</v>
      </c>
      <c r="AD216" s="4">
        <v>109387944</v>
      </c>
      <c r="AE216" s="4">
        <v>20592044</v>
      </c>
      <c r="AF216" s="4">
        <v>9257414</v>
      </c>
      <c r="AG216" s="4">
        <v>29849458</v>
      </c>
      <c r="AH216" s="4">
        <v>4529661</v>
      </c>
      <c r="AI216" s="4">
        <v>0</v>
      </c>
      <c r="AJ216" s="4">
        <v>537479</v>
      </c>
      <c r="AK216" s="4">
        <v>347897</v>
      </c>
      <c r="AL216" s="4">
        <v>42032618</v>
      </c>
      <c r="AM216" s="4">
        <v>10508155</v>
      </c>
      <c r="AN216" s="4">
        <v>885376</v>
      </c>
      <c r="AO216" s="4">
        <v>9622779</v>
      </c>
      <c r="AP216" s="4">
        <v>4036251656</v>
      </c>
      <c r="AQ216" s="4">
        <v>3720860105</v>
      </c>
      <c r="AR216" s="4">
        <v>17152342</v>
      </c>
      <c r="AS216" s="4">
        <v>27590438</v>
      </c>
      <c r="AT216" s="4">
        <v>730488</v>
      </c>
      <c r="AU216" s="4">
        <v>2583</v>
      </c>
      <c r="AV216" s="4">
        <v>4235</v>
      </c>
      <c r="AW216" s="4">
        <v>155755792</v>
      </c>
      <c r="AX216" s="4">
        <v>84068147</v>
      </c>
      <c r="AY216" s="4">
        <v>7018340</v>
      </c>
      <c r="AZ216" s="4">
        <v>4640158.5</v>
      </c>
      <c r="BA216" s="4">
        <v>32693460</v>
      </c>
      <c r="BB216" s="4">
        <v>0</v>
      </c>
      <c r="BC216" s="4"/>
      <c r="BD216" s="4">
        <v>0.83625034316478619</v>
      </c>
      <c r="BE216" s="4">
        <v>0.23754276898530802</v>
      </c>
      <c r="BF216" s="4">
        <v>8.4256084916905019E-2</v>
      </c>
      <c r="BG216" s="4">
        <v>2.1064022231496501E-2</v>
      </c>
      <c r="BH216" s="4">
        <v>0.94769673128541188</v>
      </c>
      <c r="BI216" s="4">
        <v>0.5825311761522608</v>
      </c>
      <c r="BJ216" s="4">
        <v>0</v>
      </c>
      <c r="BK216" s="4"/>
      <c r="BL216" s="3" t="s">
        <v>468</v>
      </c>
      <c r="BM216" s="4"/>
      <c r="BN216" s="4"/>
      <c r="BO216" s="4"/>
      <c r="BP216" s="4">
        <v>4.2495719944772441</v>
      </c>
      <c r="BQ216" s="4">
        <v>0.60991735537190084</v>
      </c>
      <c r="BR216" s="4">
        <v>2409.0926110965029</v>
      </c>
      <c r="BS216" s="4">
        <v>1836.8300815145938</v>
      </c>
      <c r="BT216" s="4">
        <v>902.04270312910865</v>
      </c>
      <c r="BU216" s="4">
        <v>238.21514593741782</v>
      </c>
      <c r="BV216" s="4">
        <v>1569.7848014725216</v>
      </c>
      <c r="BW216" s="4">
        <v>1719.3510386536946</v>
      </c>
    </row>
    <row r="217" spans="2:75" x14ac:dyDescent="0.3">
      <c r="B217" s="3" t="s">
        <v>118</v>
      </c>
      <c r="C217" s="4">
        <v>2021</v>
      </c>
      <c r="D217" s="3" t="s">
        <v>683</v>
      </c>
      <c r="E217" s="4">
        <v>18764</v>
      </c>
      <c r="F217" s="4">
        <v>18764</v>
      </c>
      <c r="G217" s="4" t="b">
        <v>0</v>
      </c>
      <c r="H217" s="4">
        <v>47678414</v>
      </c>
      <c r="I217" s="4">
        <v>31126965</v>
      </c>
      <c r="J217" s="4">
        <v>13132824</v>
      </c>
      <c r="K217" s="4">
        <v>2540627</v>
      </c>
      <c r="L217" s="4">
        <v>599749</v>
      </c>
      <c r="M217" s="4">
        <v>276189</v>
      </c>
      <c r="N217" s="4">
        <v>44861598</v>
      </c>
      <c r="O217" s="4">
        <v>36021934</v>
      </c>
      <c r="P217" s="4">
        <v>3446639</v>
      </c>
      <c r="Q217" s="4">
        <v>32575295</v>
      </c>
      <c r="R217" s="4">
        <v>3690943</v>
      </c>
      <c r="S217" s="4">
        <v>14319122</v>
      </c>
      <c r="T217" s="4">
        <v>3017709</v>
      </c>
      <c r="U217" s="4">
        <v>9363012</v>
      </c>
      <c r="V217" s="4">
        <v>0</v>
      </c>
      <c r="W217" s="4">
        <v>620273</v>
      </c>
      <c r="X217" s="4">
        <v>11656480</v>
      </c>
      <c r="Y217" s="4">
        <v>16562734</v>
      </c>
      <c r="Z217" s="4">
        <v>81742569</v>
      </c>
      <c r="AA217" s="4">
        <v>84155020</v>
      </c>
      <c r="AB217" s="4">
        <v>60532152</v>
      </c>
      <c r="AC217" s="4">
        <v>23622868</v>
      </c>
      <c r="AD217" s="4">
        <v>121112090</v>
      </c>
      <c r="AE217" s="4">
        <v>52172825</v>
      </c>
      <c r="AF217" s="4">
        <v>9896756</v>
      </c>
      <c r="AG217" s="4">
        <v>62069581</v>
      </c>
      <c r="AH217" s="4">
        <v>38140733</v>
      </c>
      <c r="AI217" s="4">
        <v>35000000</v>
      </c>
      <c r="AJ217" s="4">
        <v>842501</v>
      </c>
      <c r="AK217" s="4">
        <v>553035</v>
      </c>
      <c r="AL217" s="4">
        <v>45111525</v>
      </c>
      <c r="AM217" s="4">
        <v>11277881</v>
      </c>
      <c r="AN217" s="4">
        <v>1395536</v>
      </c>
      <c r="AO217" s="4">
        <v>9882345</v>
      </c>
      <c r="AP217" s="4">
        <v>4335130706</v>
      </c>
      <c r="AQ217" s="4">
        <v>3950548005</v>
      </c>
      <c r="AR217" s="4">
        <v>17894745</v>
      </c>
      <c r="AS217" s="4">
        <v>30688137</v>
      </c>
      <c r="AT217" s="4">
        <v>779707</v>
      </c>
      <c r="AU217" s="4">
        <v>2689</v>
      </c>
      <c r="AV217" s="4">
        <v>4513</v>
      </c>
      <c r="AW217" s="4">
        <v>172280055</v>
      </c>
      <c r="AX217" s="4">
        <v>97183242</v>
      </c>
      <c r="AY217" s="4">
        <v>16562734</v>
      </c>
      <c r="AZ217" s="4">
        <v>8614350.333333334</v>
      </c>
      <c r="BA217" s="4">
        <v>46868729</v>
      </c>
      <c r="BB217" s="4">
        <v>0</v>
      </c>
      <c r="BC217" s="4"/>
      <c r="BD217" s="4">
        <v>0.94092051803568799</v>
      </c>
      <c r="BE217" s="4">
        <v>0.24448128664682511</v>
      </c>
      <c r="BF217" s="4">
        <v>0.12374097580919678</v>
      </c>
      <c r="BG217" s="4">
        <v>3.0935243266548847E-2</v>
      </c>
      <c r="BH217" s="4">
        <v>1.9054188457848193</v>
      </c>
      <c r="BI217" s="4">
        <v>0.59880407452194551</v>
      </c>
      <c r="BJ217" s="4">
        <v>0</v>
      </c>
      <c r="BK217" s="4"/>
      <c r="BL217" s="3" t="s">
        <v>468</v>
      </c>
      <c r="BM217" s="4"/>
      <c r="BN217" s="4"/>
      <c r="BO217" s="4"/>
      <c r="BP217" s="4">
        <v>4.1278443981476576</v>
      </c>
      <c r="BQ217" s="4">
        <v>0.59583425659206735</v>
      </c>
      <c r="BR217" s="4">
        <v>2540.951502877851</v>
      </c>
      <c r="BS217" s="4">
        <v>1919.7364101470903</v>
      </c>
      <c r="BT217" s="4">
        <v>953.67432317203156</v>
      </c>
      <c r="BU217" s="4">
        <v>2032.6547111490088</v>
      </c>
      <c r="BV217" s="4">
        <v>3307.9077488808357</v>
      </c>
      <c r="BW217" s="4">
        <v>2497.8005222767001</v>
      </c>
    </row>
    <row r="218" spans="2:75" x14ac:dyDescent="0.3">
      <c r="B218" s="3" t="s">
        <v>118</v>
      </c>
      <c r="C218" s="4">
        <v>2022</v>
      </c>
      <c r="D218" s="3" t="s">
        <v>684</v>
      </c>
      <c r="E218" s="4">
        <v>19251</v>
      </c>
      <c r="F218" s="4">
        <v>5801</v>
      </c>
      <c r="G218" s="4" t="b">
        <v>1</v>
      </c>
      <c r="H218" s="4">
        <v>49399805</v>
      </c>
      <c r="I218" s="4">
        <v>32408250</v>
      </c>
      <c r="J218" s="4">
        <v>12425877</v>
      </c>
      <c r="K218" s="4">
        <v>1909666</v>
      </c>
      <c r="L218" s="4">
        <v>2210468</v>
      </c>
      <c r="M218" s="4">
        <v>445544</v>
      </c>
      <c r="N218" s="4">
        <v>47044595</v>
      </c>
      <c r="O218" s="4">
        <v>40777566</v>
      </c>
      <c r="P218" s="4">
        <v>3627665</v>
      </c>
      <c r="Q218" s="4">
        <v>37149901</v>
      </c>
      <c r="R218" s="4">
        <v>5233504</v>
      </c>
      <c r="S218" s="4">
        <v>15155846</v>
      </c>
      <c r="T218" s="4">
        <v>3427542</v>
      </c>
      <c r="U218" s="4">
        <v>10321085</v>
      </c>
      <c r="V218" s="4">
        <v>0</v>
      </c>
      <c r="W218" s="4">
        <v>645330</v>
      </c>
      <c r="X218" s="4">
        <v>8622239</v>
      </c>
      <c r="Y218" s="4">
        <v>7265019</v>
      </c>
      <c r="Z218" s="4">
        <v>80660629</v>
      </c>
      <c r="AA218" s="4">
        <v>83593452</v>
      </c>
      <c r="AB218" s="4">
        <v>54227190</v>
      </c>
      <c r="AC218" s="4">
        <v>29366262</v>
      </c>
      <c r="AD218" s="4">
        <v>129734329</v>
      </c>
      <c r="AE218" s="4">
        <v>54929998</v>
      </c>
      <c r="AF218" s="4">
        <v>11142129</v>
      </c>
      <c r="AG218" s="4">
        <v>66072127</v>
      </c>
      <c r="AH218" s="4">
        <v>36353110</v>
      </c>
      <c r="AI218" s="4">
        <v>98761</v>
      </c>
      <c r="AJ218" s="4">
        <v>1373425</v>
      </c>
      <c r="AK218" s="4">
        <v>1222579</v>
      </c>
      <c r="AL218" s="4">
        <v>47351369</v>
      </c>
      <c r="AM218" s="4">
        <v>11837842</v>
      </c>
      <c r="AN218" s="4">
        <v>2596004</v>
      </c>
      <c r="AO218" s="4">
        <v>9241838</v>
      </c>
      <c r="AP218" s="4">
        <v>5238715256</v>
      </c>
      <c r="AQ218" s="4">
        <v>4821013205</v>
      </c>
      <c r="AR218" s="4">
        <v>18680366</v>
      </c>
      <c r="AS218" s="4">
        <v>31380746</v>
      </c>
      <c r="AT218" s="4">
        <v>960364</v>
      </c>
      <c r="AU218" s="4">
        <v>2904</v>
      </c>
      <c r="AV218" s="4">
        <v>4765</v>
      </c>
      <c r="AW218" s="4">
        <v>176618920</v>
      </c>
      <c r="AX218" s="4">
        <v>100015312</v>
      </c>
      <c r="AY218" s="4">
        <v>7265019</v>
      </c>
      <c r="AZ218" s="4">
        <v>10282031</v>
      </c>
      <c r="BA218" s="4">
        <v>37598149</v>
      </c>
      <c r="BB218" s="4">
        <v>0</v>
      </c>
      <c r="BC218" s="4"/>
      <c r="BD218" s="4">
        <v>0.95232349601380006</v>
      </c>
      <c r="BE218" s="4">
        <v>0.17453993998559306</v>
      </c>
      <c r="BF218" s="4">
        <v>0.2192970644480641</v>
      </c>
      <c r="BG218" s="4">
        <v>5.4824264954198051E-2</v>
      </c>
      <c r="BH218" s="4">
        <v>1.7785276735999915</v>
      </c>
      <c r="BI218" s="4">
        <v>0.55102275328339245</v>
      </c>
      <c r="BJ218" s="4">
        <v>0</v>
      </c>
      <c r="BK218" s="4"/>
      <c r="BL218" s="3" t="s">
        <v>468</v>
      </c>
      <c r="BM218" s="4"/>
      <c r="BN218" s="4"/>
      <c r="BO218" s="4"/>
      <c r="BP218" s="4">
        <v>3.5658296141606516</v>
      </c>
      <c r="BQ218" s="4">
        <v>0.60944386149003149</v>
      </c>
      <c r="BR218" s="4">
        <v>2566.0903329697157</v>
      </c>
      <c r="BS218" s="4">
        <v>2118.2050802555709</v>
      </c>
      <c r="BT218" s="4">
        <v>970.35821515765417</v>
      </c>
      <c r="BU218" s="4">
        <v>1888.3751493428913</v>
      </c>
      <c r="BV218" s="4">
        <v>3432.1399927276507</v>
      </c>
      <c r="BW218" s="4">
        <v>1953.0491403043998</v>
      </c>
    </row>
    <row r="219" spans="2:75" x14ac:dyDescent="0.3">
      <c r="B219" s="3" t="s">
        <v>118</v>
      </c>
      <c r="C219" s="4">
        <v>2023</v>
      </c>
      <c r="D219" s="3" t="s">
        <v>685</v>
      </c>
      <c r="E219" s="4">
        <v>19738</v>
      </c>
      <c r="F219" s="4">
        <v>19738</v>
      </c>
      <c r="G219" s="4" t="b">
        <v>0</v>
      </c>
      <c r="H219" s="4">
        <v>56021992</v>
      </c>
      <c r="I219" s="4">
        <v>34559189</v>
      </c>
      <c r="J219" s="4">
        <v>7931828</v>
      </c>
      <c r="K219" s="4">
        <v>7925255</v>
      </c>
      <c r="L219" s="4">
        <v>4671485</v>
      </c>
      <c r="M219" s="4">
        <v>248455</v>
      </c>
      <c r="N219" s="4">
        <v>47848282</v>
      </c>
      <c r="O219" s="4">
        <v>43785561</v>
      </c>
      <c r="P219" s="4">
        <v>4011590</v>
      </c>
      <c r="Q219" s="4">
        <v>39773971</v>
      </c>
      <c r="R219" s="4">
        <v>4947224</v>
      </c>
      <c r="S219" s="4">
        <v>17849738</v>
      </c>
      <c r="T219" s="4">
        <v>3394735</v>
      </c>
      <c r="U219" s="4">
        <v>11021335</v>
      </c>
      <c r="V219" s="4">
        <v>0</v>
      </c>
      <c r="W219" s="4">
        <v>661955</v>
      </c>
      <c r="X219" s="4">
        <v>12236431</v>
      </c>
      <c r="Y219" s="4">
        <v>10058002</v>
      </c>
      <c r="Z219" s="4">
        <v>90213759</v>
      </c>
      <c r="AA219" s="4">
        <v>93982187</v>
      </c>
      <c r="AB219" s="4">
        <v>58162126</v>
      </c>
      <c r="AC219" s="4">
        <v>35820061</v>
      </c>
      <c r="AD219" s="4">
        <v>141970760</v>
      </c>
      <c r="AE219" s="4">
        <v>58882991</v>
      </c>
      <c r="AF219" s="4">
        <v>12114763</v>
      </c>
      <c r="AG219" s="4">
        <v>70997754</v>
      </c>
      <c r="AH219" s="4">
        <v>34723886</v>
      </c>
      <c r="AI219" s="4">
        <v>0</v>
      </c>
      <c r="AJ219" s="4">
        <v>1277565</v>
      </c>
      <c r="AK219" s="4">
        <v>1187398</v>
      </c>
      <c r="AL219" s="4">
        <v>47405625</v>
      </c>
      <c r="AM219" s="4">
        <v>11851406</v>
      </c>
      <c r="AN219" s="4">
        <v>2464963</v>
      </c>
      <c r="AO219" s="4">
        <v>9386443</v>
      </c>
      <c r="AP219" s="4">
        <v>5953636920</v>
      </c>
      <c r="AQ219" s="4">
        <v>5504860719</v>
      </c>
      <c r="AR219" s="4">
        <v>20971835</v>
      </c>
      <c r="AS219" s="4">
        <v>35045775</v>
      </c>
      <c r="AT219" s="4">
        <v>1075070</v>
      </c>
      <c r="AU219" s="4">
        <v>3111</v>
      </c>
      <c r="AV219" s="4">
        <v>5154</v>
      </c>
      <c r="AW219" s="4">
        <v>185969067</v>
      </c>
      <c r="AX219" s="4">
        <v>105770772</v>
      </c>
      <c r="AY219" s="4">
        <v>10058002</v>
      </c>
      <c r="AZ219" s="4">
        <v>11295251.666666666</v>
      </c>
      <c r="BA219" s="4">
        <v>38373695</v>
      </c>
      <c r="BB219" s="4">
        <v>0</v>
      </c>
      <c r="BC219" s="4"/>
      <c r="BD219" s="4">
        <v>0.85409819058201286</v>
      </c>
      <c r="BE219" s="4">
        <v>0.21842191902065888</v>
      </c>
      <c r="BF219" s="4">
        <v>0.20798907741410597</v>
      </c>
      <c r="BG219" s="4">
        <v>5.1997268256667853E-2</v>
      </c>
      <c r="BH219" s="4">
        <v>1.7850305668498627</v>
      </c>
      <c r="BI219" s="4">
        <v>0.54336591935958534</v>
      </c>
      <c r="BJ219" s="4">
        <v>0</v>
      </c>
      <c r="BK219" s="4"/>
      <c r="BL219" s="3" t="s">
        <v>468</v>
      </c>
      <c r="BM219" s="4"/>
      <c r="BN219" s="4"/>
      <c r="BO219" s="4"/>
      <c r="BP219" s="4">
        <v>3.5225250182034951</v>
      </c>
      <c r="BQ219" s="4">
        <v>0.60360884749708965</v>
      </c>
      <c r="BR219" s="4">
        <v>2838.2810821765124</v>
      </c>
      <c r="BS219" s="4">
        <v>2218.3382814874863</v>
      </c>
      <c r="BT219" s="4">
        <v>1062.5106393758233</v>
      </c>
      <c r="BU219" s="4">
        <v>1759.2403485662173</v>
      </c>
      <c r="BV219" s="4">
        <v>3597.0085115006586</v>
      </c>
      <c r="BW219" s="4">
        <v>1944.153156348161</v>
      </c>
    </row>
    <row r="220" spans="2:75" x14ac:dyDescent="0.3">
      <c r="B220" s="3" t="s">
        <v>118</v>
      </c>
      <c r="C220" s="4">
        <v>2024</v>
      </c>
      <c r="D220" s="3" t="s">
        <v>686</v>
      </c>
      <c r="E220" s="4">
        <v>19738</v>
      </c>
      <c r="F220" s="4">
        <v>19738</v>
      </c>
      <c r="G220" s="4" t="b">
        <v>0</v>
      </c>
      <c r="H220" s="4">
        <v>51193313</v>
      </c>
      <c r="I220" s="4">
        <v>37020824</v>
      </c>
      <c r="J220" s="4">
        <v>7228941</v>
      </c>
      <c r="K220" s="4">
        <v>2271024</v>
      </c>
      <c r="L220" s="4">
        <v>4489457</v>
      </c>
      <c r="M220" s="4">
        <v>183067</v>
      </c>
      <c r="N220" s="4">
        <v>48739222</v>
      </c>
      <c r="O220" s="4">
        <v>46418820</v>
      </c>
      <c r="P220" s="4">
        <v>4228630</v>
      </c>
      <c r="Q220" s="4">
        <v>42190190</v>
      </c>
      <c r="R220" s="4">
        <v>5387768</v>
      </c>
      <c r="S220" s="4">
        <v>18091107</v>
      </c>
      <c r="T220" s="4">
        <v>3925634</v>
      </c>
      <c r="U220" s="4">
        <v>11810597</v>
      </c>
      <c r="V220" s="4">
        <v>0</v>
      </c>
      <c r="W220" s="4">
        <v>1017395</v>
      </c>
      <c r="X220" s="4">
        <v>4774493</v>
      </c>
      <c r="Y220" s="4">
        <v>9342930</v>
      </c>
      <c r="Z220" s="4">
        <v>87462378</v>
      </c>
      <c r="AA220" s="4">
        <v>91417253</v>
      </c>
      <c r="AB220" s="4">
        <v>55958198</v>
      </c>
      <c r="AC220" s="4">
        <v>35459055</v>
      </c>
      <c r="AD220" s="4">
        <v>146745253</v>
      </c>
      <c r="AE220" s="4">
        <v>54349153</v>
      </c>
      <c r="AF220" s="4">
        <v>14785059</v>
      </c>
      <c r="AG220" s="4">
        <v>69134212</v>
      </c>
      <c r="AH220" s="4">
        <v>33250062</v>
      </c>
      <c r="AI220" s="4">
        <v>0</v>
      </c>
      <c r="AJ220" s="4">
        <v>1193784</v>
      </c>
      <c r="AK220" s="4">
        <v>1134349</v>
      </c>
      <c r="AL220" s="4">
        <v>48979269</v>
      </c>
      <c r="AM220" s="4">
        <v>12244817</v>
      </c>
      <c r="AN220" s="4">
        <v>2328133</v>
      </c>
      <c r="AO220" s="4">
        <v>9916684</v>
      </c>
      <c r="AP220" s="4">
        <v>6014028706</v>
      </c>
      <c r="AQ220" s="4">
        <v>5501331705</v>
      </c>
      <c r="AR220" s="4">
        <v>23199098</v>
      </c>
      <c r="AS220" s="4">
        <v>38499189</v>
      </c>
      <c r="AT220" s="4">
        <v>1046480</v>
      </c>
      <c r="AU220" s="4">
        <v>3319</v>
      </c>
      <c r="AV220" s="4">
        <v>5439</v>
      </c>
      <c r="AW220" s="4">
        <v>195185003</v>
      </c>
      <c r="AX220" s="4">
        <v>110861103</v>
      </c>
      <c r="AY220" s="4">
        <v>9342930</v>
      </c>
      <c r="AZ220" s="4">
        <v>8888650.333333334</v>
      </c>
      <c r="BA220" s="4">
        <v>195185003</v>
      </c>
      <c r="BB220" s="4">
        <v>4375166</v>
      </c>
      <c r="BC220" s="4">
        <v>0</v>
      </c>
      <c r="BD220" s="4">
        <v>0.95206227422710465</v>
      </c>
      <c r="BE220" s="4">
        <v>9.3263997194321061E-2</v>
      </c>
      <c r="BF220" s="4">
        <v>0.19013211875685851</v>
      </c>
      <c r="BG220" s="4">
        <v>4.753302871874221E-2</v>
      </c>
      <c r="BH220" s="4">
        <v>1.6386323929804536</v>
      </c>
      <c r="BI220" s="4">
        <v>0.54452188117642053</v>
      </c>
      <c r="BJ220" s="4">
        <v>1</v>
      </c>
      <c r="BK220" s="4">
        <v>2.8252649851099331E-2</v>
      </c>
      <c r="BL220" s="3" t="s">
        <v>474</v>
      </c>
      <c r="BM220" s="4">
        <v>4228630</v>
      </c>
      <c r="BN220" s="4">
        <v>2.1020165711668635</v>
      </c>
      <c r="BO220" s="4">
        <v>0</v>
      </c>
      <c r="BP220" s="4">
        <v>3.8574970513285076</v>
      </c>
      <c r="BQ220" s="4">
        <v>0.61022246736532448</v>
      </c>
      <c r="BR220" s="4">
        <v>2593.6423649812546</v>
      </c>
      <c r="BS220" s="4">
        <v>2351.7489107305705</v>
      </c>
      <c r="BT220" s="4">
        <v>1175.3520113486675</v>
      </c>
      <c r="BU220" s="4">
        <v>1684.5709798358496</v>
      </c>
      <c r="BV220" s="4">
        <v>3502.5945891174383</v>
      </c>
      <c r="BW220" s="4">
        <v>9888.7933427905555</v>
      </c>
    </row>
    <row r="221" spans="2:75" x14ac:dyDescent="0.3">
      <c r="B221" s="3" t="s">
        <v>120</v>
      </c>
      <c r="C221" s="4">
        <v>2019</v>
      </c>
      <c r="D221" s="3" t="s">
        <v>687</v>
      </c>
      <c r="E221" s="4">
        <v>5744</v>
      </c>
      <c r="F221" s="4">
        <v>5744</v>
      </c>
      <c r="G221" s="4" t="b">
        <v>0</v>
      </c>
      <c r="H221" s="4">
        <v>19992680</v>
      </c>
      <c r="I221" s="4">
        <v>11679941</v>
      </c>
      <c r="J221" s="4">
        <v>4630558</v>
      </c>
      <c r="K221" s="4">
        <v>3063142</v>
      </c>
      <c r="L221" s="4">
        <v>297439</v>
      </c>
      <c r="M221" s="4">
        <v>206600</v>
      </c>
      <c r="N221" s="4">
        <v>16722938</v>
      </c>
      <c r="O221" s="4">
        <v>16940421</v>
      </c>
      <c r="P221" s="4">
        <v>3256048</v>
      </c>
      <c r="Q221" s="4">
        <v>13684373</v>
      </c>
      <c r="R221" s="4">
        <v>2494537</v>
      </c>
      <c r="S221" s="4">
        <v>2410881</v>
      </c>
      <c r="T221" s="4">
        <v>2258571</v>
      </c>
      <c r="U221" s="4">
        <v>3640576</v>
      </c>
      <c r="V221" s="4">
        <v>634349</v>
      </c>
      <c r="W221" s="4">
        <v>950195</v>
      </c>
      <c r="X221" s="4">
        <v>3052259</v>
      </c>
      <c r="Y221" s="4">
        <v>13873447</v>
      </c>
      <c r="Z221" s="4">
        <v>8492931</v>
      </c>
      <c r="AA221" s="4">
        <v>10154160</v>
      </c>
      <c r="AB221" s="4">
        <v>11339782</v>
      </c>
      <c r="AC221" s="4">
        <v>-1185622</v>
      </c>
      <c r="AD221" s="4">
        <v>105338826</v>
      </c>
      <c r="AE221" s="4">
        <v>0</v>
      </c>
      <c r="AF221" s="4">
        <v>1525280</v>
      </c>
      <c r="AG221" s="4">
        <v>1525280</v>
      </c>
      <c r="AH221" s="4">
        <v>2686653</v>
      </c>
      <c r="AI221" s="4">
        <v>0</v>
      </c>
      <c r="AJ221" s="4">
        <v>132370</v>
      </c>
      <c r="AK221" s="4">
        <v>110899</v>
      </c>
      <c r="AL221" s="4">
        <v>16741329</v>
      </c>
      <c r="AM221" s="4">
        <v>4185332</v>
      </c>
      <c r="AN221" s="4">
        <v>243269</v>
      </c>
      <c r="AO221" s="4">
        <v>3942063</v>
      </c>
      <c r="AP221" s="4">
        <v>1588385429</v>
      </c>
      <c r="AQ221" s="4">
        <v>1438529035</v>
      </c>
      <c r="AR221" s="4">
        <v>10743925.2245441</v>
      </c>
      <c r="AS221" s="4">
        <v>19461450.8331182</v>
      </c>
      <c r="AT221" s="4">
        <v>527027</v>
      </c>
      <c r="AU221" s="4">
        <v>2242.4577228399999</v>
      </c>
      <c r="AV221" s="4">
        <v>4761.0779112999999</v>
      </c>
      <c r="AW221" s="4">
        <v>163158823</v>
      </c>
      <c r="AX221" s="4">
        <v>106500200</v>
      </c>
      <c r="AY221" s="4">
        <v>13873447</v>
      </c>
      <c r="AZ221" s="4">
        <v>13873447</v>
      </c>
      <c r="BA221" s="4">
        <v>287234599</v>
      </c>
      <c r="BB221" s="4">
        <v>5374065</v>
      </c>
      <c r="BC221" s="4">
        <v>1</v>
      </c>
      <c r="BD221" s="4">
        <v>0.83645304181330371</v>
      </c>
      <c r="BE221" s="4">
        <v>0.15266882679060537</v>
      </c>
      <c r="BF221" s="4">
        <v>5.8124182263199195E-2</v>
      </c>
      <c r="BG221" s="4">
        <v>1.4531044697825363E-2</v>
      </c>
      <c r="BH221" s="4">
        <v>0.11146144584044881</v>
      </c>
      <c r="BI221" s="4">
        <v>0.35894038653510302</v>
      </c>
      <c r="BJ221" s="4">
        <v>1.7860375815537002</v>
      </c>
      <c r="BK221" s="4">
        <v>1.9062007349815349E-2</v>
      </c>
      <c r="BL221" s="3" t="s">
        <v>474</v>
      </c>
      <c r="BM221" s="4">
        <v>5815424.0953427628</v>
      </c>
      <c r="BN221" s="4"/>
      <c r="BO221" s="4"/>
      <c r="BP221" s="4">
        <v>6.7640542581079677</v>
      </c>
      <c r="BQ221" s="4">
        <v>0.47099790522598328</v>
      </c>
      <c r="BR221" s="4">
        <v>3480.6197771587745</v>
      </c>
      <c r="BS221" s="4">
        <v>2949.237639275766</v>
      </c>
      <c r="BT221" s="4">
        <v>1870.4605195933323</v>
      </c>
      <c r="BU221" s="4">
        <v>467.73206824512533</v>
      </c>
      <c r="BV221" s="4">
        <v>265.54317548746519</v>
      </c>
      <c r="BW221" s="4">
        <v>50006.023502785516</v>
      </c>
    </row>
    <row r="222" spans="2:75" x14ac:dyDescent="0.3">
      <c r="B222" s="3" t="s">
        <v>120</v>
      </c>
      <c r="C222" s="4">
        <v>2020</v>
      </c>
      <c r="D222" s="3" t="s">
        <v>688</v>
      </c>
      <c r="E222" s="4">
        <v>5668</v>
      </c>
      <c r="F222" s="4">
        <v>5668</v>
      </c>
      <c r="G222" s="4" t="b">
        <v>0</v>
      </c>
      <c r="H222" s="4">
        <v>20461836</v>
      </c>
      <c r="I222" s="4">
        <v>11847977</v>
      </c>
      <c r="J222" s="4">
        <v>4796932</v>
      </c>
      <c r="K222" s="4">
        <v>3861857</v>
      </c>
      <c r="L222" s="4">
        <v>99811</v>
      </c>
      <c r="M222" s="4">
        <v>-144741</v>
      </c>
      <c r="N222" s="4">
        <v>16744720</v>
      </c>
      <c r="O222" s="4">
        <v>16262353</v>
      </c>
      <c r="P222" s="4">
        <v>3471292</v>
      </c>
      <c r="Q222" s="4">
        <v>12791061</v>
      </c>
      <c r="R222" s="4">
        <v>2645551</v>
      </c>
      <c r="S222" s="4">
        <v>2388648</v>
      </c>
      <c r="T222" s="4">
        <v>2270310</v>
      </c>
      <c r="U222" s="4">
        <v>2628811</v>
      </c>
      <c r="V222" s="4">
        <v>675831</v>
      </c>
      <c r="W222" s="4">
        <v>970719</v>
      </c>
      <c r="X222" s="4">
        <v>4199483</v>
      </c>
      <c r="Y222" s="4">
        <v>4209779</v>
      </c>
      <c r="Z222" s="4">
        <v>14700848</v>
      </c>
      <c r="AA222" s="4">
        <v>16113500</v>
      </c>
      <c r="AB222" s="4">
        <v>13813880</v>
      </c>
      <c r="AC222" s="4">
        <v>2299620</v>
      </c>
      <c r="AD222" s="4">
        <v>109538305</v>
      </c>
      <c r="AE222" s="4">
        <v>1630023</v>
      </c>
      <c r="AF222" s="4">
        <v>6222704</v>
      </c>
      <c r="AG222" s="4">
        <v>7852727</v>
      </c>
      <c r="AH222" s="4">
        <v>5553107</v>
      </c>
      <c r="AI222" s="4">
        <v>3000000</v>
      </c>
      <c r="AJ222" s="4">
        <v>100755</v>
      </c>
      <c r="AK222" s="4">
        <v>99287</v>
      </c>
      <c r="AL222" s="4">
        <v>16801219</v>
      </c>
      <c r="AM222" s="4">
        <v>4200305</v>
      </c>
      <c r="AN222" s="4">
        <v>200042</v>
      </c>
      <c r="AO222" s="4">
        <v>4000263</v>
      </c>
      <c r="AP222" s="4">
        <v>1735551136</v>
      </c>
      <c r="AQ222" s="4">
        <v>1578252905</v>
      </c>
      <c r="AR222" s="4">
        <v>10997472</v>
      </c>
      <c r="AS222" s="4">
        <v>20094280</v>
      </c>
      <c r="AT222" s="4">
        <v>569308</v>
      </c>
      <c r="AU222" s="4">
        <v>2244</v>
      </c>
      <c r="AV222" s="4">
        <v>4954</v>
      </c>
      <c r="AW222" s="4">
        <v>167384867</v>
      </c>
      <c r="AX222" s="4">
        <v>107238685</v>
      </c>
      <c r="AY222" s="4">
        <v>4209779</v>
      </c>
      <c r="AZ222" s="4">
        <v>9041613</v>
      </c>
      <c r="BA222" s="4">
        <v>296225505</v>
      </c>
      <c r="BB222" s="4">
        <v>5148249</v>
      </c>
      <c r="BC222" s="4">
        <v>1</v>
      </c>
      <c r="BD222" s="4">
        <v>0.81833907768589287</v>
      </c>
      <c r="BE222" s="4">
        <v>0.20523490658414034</v>
      </c>
      <c r="BF222" s="4">
        <v>4.7625589094125308E-2</v>
      </c>
      <c r="BG222" s="4">
        <v>1.190639798219403E-2</v>
      </c>
      <c r="BH222" s="4">
        <v>0.61392303578256724</v>
      </c>
      <c r="BI222" s="4">
        <v>0.37651459479797328</v>
      </c>
      <c r="BJ222" s="4">
        <v>1.8065413131307713</v>
      </c>
      <c r="BK222" s="4">
        <v>1.7839611704909629E-2</v>
      </c>
      <c r="BL222" s="3" t="s">
        <v>474</v>
      </c>
      <c r="BM222" s="4">
        <v>6271032.4079403412</v>
      </c>
      <c r="BN222" s="4"/>
      <c r="BO222" s="4"/>
      <c r="BP222" s="4">
        <v>6.3365877108907034</v>
      </c>
      <c r="BQ222" s="4">
        <v>0.45296729915220024</v>
      </c>
      <c r="BR222" s="4">
        <v>3610.0628087508821</v>
      </c>
      <c r="BS222" s="4">
        <v>2869.1519054340156</v>
      </c>
      <c r="BT222" s="4">
        <v>1940.2738179251942</v>
      </c>
      <c r="BU222" s="4">
        <v>979.72953422724061</v>
      </c>
      <c r="BV222" s="4">
        <v>1385.4493648553282</v>
      </c>
      <c r="BW222" s="4">
        <v>52262.791990119971</v>
      </c>
    </row>
    <row r="223" spans="2:75" x14ac:dyDescent="0.3">
      <c r="B223" s="3" t="s">
        <v>120</v>
      </c>
      <c r="C223" s="4">
        <v>2021</v>
      </c>
      <c r="D223" s="3" t="s">
        <v>689</v>
      </c>
      <c r="E223" s="4">
        <v>5739</v>
      </c>
      <c r="F223" s="4">
        <v>5739</v>
      </c>
      <c r="G223" s="4" t="b">
        <v>0</v>
      </c>
      <c r="H223" s="4">
        <v>19666990</v>
      </c>
      <c r="I223" s="4">
        <v>12126305</v>
      </c>
      <c r="J223" s="4">
        <v>5212081</v>
      </c>
      <c r="K223" s="4">
        <v>2132053</v>
      </c>
      <c r="L223" s="4">
        <v>116551</v>
      </c>
      <c r="M223" s="4">
        <v>80000</v>
      </c>
      <c r="N223" s="4">
        <v>17454937</v>
      </c>
      <c r="O223" s="4">
        <v>17127699</v>
      </c>
      <c r="P223" s="4">
        <v>3476738</v>
      </c>
      <c r="Q223" s="4">
        <v>13650961</v>
      </c>
      <c r="R223" s="4">
        <v>2826690</v>
      </c>
      <c r="S223" s="4">
        <v>2445349</v>
      </c>
      <c r="T223" s="4">
        <v>2197100</v>
      </c>
      <c r="U223" s="4">
        <v>2875302</v>
      </c>
      <c r="V223" s="4">
        <v>741291</v>
      </c>
      <c r="W223" s="4">
        <v>1094893</v>
      </c>
      <c r="X223" s="4">
        <v>2539291</v>
      </c>
      <c r="Y223" s="4">
        <v>2544694</v>
      </c>
      <c r="Z223" s="4">
        <v>18600149</v>
      </c>
      <c r="AA223" s="4">
        <v>20138489</v>
      </c>
      <c r="AB223" s="4">
        <v>14367534</v>
      </c>
      <c r="AC223" s="4">
        <v>5770955</v>
      </c>
      <c r="AD223" s="4">
        <v>112077595</v>
      </c>
      <c r="AE223" s="4">
        <v>2092468</v>
      </c>
      <c r="AF223" s="4">
        <v>9093040</v>
      </c>
      <c r="AG223" s="4">
        <v>11185508</v>
      </c>
      <c r="AH223" s="4">
        <v>4814554</v>
      </c>
      <c r="AI223" s="4">
        <v>0</v>
      </c>
      <c r="AJ223" s="4">
        <v>700754</v>
      </c>
      <c r="AK223" s="4">
        <v>123454</v>
      </c>
      <c r="AL223" s="4">
        <v>17578972</v>
      </c>
      <c r="AM223" s="4">
        <v>4394743</v>
      </c>
      <c r="AN223" s="4">
        <v>824208</v>
      </c>
      <c r="AO223" s="4">
        <v>3570535</v>
      </c>
      <c r="AP223" s="4">
        <v>1888754474</v>
      </c>
      <c r="AQ223" s="4">
        <v>1727079300</v>
      </c>
      <c r="AR223" s="4">
        <v>11502422</v>
      </c>
      <c r="AS223" s="4">
        <v>21689743</v>
      </c>
      <c r="AT223" s="4">
        <v>619538</v>
      </c>
      <c r="AU223" s="4">
        <v>2363</v>
      </c>
      <c r="AV223" s="4">
        <v>5203</v>
      </c>
      <c r="AW223" s="4">
        <v>169937381</v>
      </c>
      <c r="AX223" s="4">
        <v>106306640</v>
      </c>
      <c r="AY223" s="4">
        <v>2544694</v>
      </c>
      <c r="AZ223" s="4">
        <v>6875973.333333333</v>
      </c>
      <c r="BA223" s="4">
        <v>299497019</v>
      </c>
      <c r="BB223" s="4">
        <v>5201212</v>
      </c>
      <c r="BC223" s="4">
        <v>1</v>
      </c>
      <c r="BD223" s="4">
        <v>0.88752457798575179</v>
      </c>
      <c r="BE223" s="4">
        <v>0.12911436879766552</v>
      </c>
      <c r="BF223" s="4">
        <v>0.18754407254303607</v>
      </c>
      <c r="BG223" s="4">
        <v>4.6886018135759017E-2</v>
      </c>
      <c r="BH223" s="4">
        <v>0.81939344783125523</v>
      </c>
      <c r="BI223" s="4">
        <v>0.3929209535054819</v>
      </c>
      <c r="BJ223" s="4">
        <v>1.8000330610448976</v>
      </c>
      <c r="BK223" s="4">
        <v>1.7842770216033796E-2</v>
      </c>
      <c r="BL223" s="3" t="s">
        <v>474</v>
      </c>
      <c r="BM223" s="4">
        <v>6258243.3445911147</v>
      </c>
      <c r="BN223" s="4">
        <v>1.0987066105820431</v>
      </c>
      <c r="BO223" s="4">
        <v>0</v>
      </c>
      <c r="BP223" s="4">
        <v>6.0899508953327297</v>
      </c>
      <c r="BQ223" s="4">
        <v>0.45416106092638864</v>
      </c>
      <c r="BR223" s="4">
        <v>3426.9018992855899</v>
      </c>
      <c r="BS223" s="4">
        <v>2984.4396236278099</v>
      </c>
      <c r="BT223" s="4">
        <v>2004.2554451995122</v>
      </c>
      <c r="BU223" s="4">
        <v>838.918626938491</v>
      </c>
      <c r="BV223" s="4">
        <v>1949.0343265377244</v>
      </c>
      <c r="BW223" s="4">
        <v>52186.272695591564</v>
      </c>
    </row>
    <row r="224" spans="2:75" x14ac:dyDescent="0.3">
      <c r="B224" s="3" t="s">
        <v>120</v>
      </c>
      <c r="C224" s="4">
        <v>2022</v>
      </c>
      <c r="D224" s="3" t="s">
        <v>690</v>
      </c>
      <c r="E224" s="4">
        <v>5869.5</v>
      </c>
      <c r="F224" s="4">
        <v>1700</v>
      </c>
      <c r="G224" s="4" t="b">
        <v>1</v>
      </c>
      <c r="H224" s="4">
        <v>27835079</v>
      </c>
      <c r="I224" s="4">
        <v>13369957</v>
      </c>
      <c r="J224" s="4">
        <v>4985343</v>
      </c>
      <c r="K224" s="4">
        <v>9031310</v>
      </c>
      <c r="L224" s="4">
        <v>448469</v>
      </c>
      <c r="M224" s="4">
        <v>0</v>
      </c>
      <c r="N224" s="4">
        <v>18803769</v>
      </c>
      <c r="O224" s="4">
        <v>20184337</v>
      </c>
      <c r="P224" s="4">
        <v>3644440</v>
      </c>
      <c r="Q224" s="4">
        <v>16539897</v>
      </c>
      <c r="R224" s="4">
        <v>3272404</v>
      </c>
      <c r="S224" s="4">
        <v>3554858</v>
      </c>
      <c r="T224" s="4">
        <v>2283218</v>
      </c>
      <c r="U224" s="4">
        <v>3367848</v>
      </c>
      <c r="V224" s="4">
        <v>778751</v>
      </c>
      <c r="W224" s="4">
        <v>1164191</v>
      </c>
      <c r="X224" s="4">
        <v>7650742</v>
      </c>
      <c r="Y224" s="4">
        <v>10814019</v>
      </c>
      <c r="Z224" s="4">
        <v>12080302</v>
      </c>
      <c r="AA224" s="4">
        <v>21079484</v>
      </c>
      <c r="AB224" s="4">
        <v>15411959</v>
      </c>
      <c r="AC224" s="4">
        <v>5667525</v>
      </c>
      <c r="AD224" s="4">
        <v>119143746</v>
      </c>
      <c r="AE224" s="4">
        <v>547844</v>
      </c>
      <c r="AF224" s="4">
        <v>9190477</v>
      </c>
      <c r="AG224" s="4">
        <v>9738321</v>
      </c>
      <c r="AH224" s="4">
        <v>4070796</v>
      </c>
      <c r="AI224" s="4">
        <v>0</v>
      </c>
      <c r="AJ224" s="4">
        <v>700754</v>
      </c>
      <c r="AK224" s="4">
        <v>150928</v>
      </c>
      <c r="AL224" s="4">
        <v>18739359</v>
      </c>
      <c r="AM224" s="4">
        <v>4684840</v>
      </c>
      <c r="AN224" s="4">
        <v>851682</v>
      </c>
      <c r="AO224" s="4">
        <v>3833158</v>
      </c>
      <c r="AP224" s="4">
        <v>2295572574</v>
      </c>
      <c r="AQ224" s="4">
        <v>2108736200</v>
      </c>
      <c r="AR224" s="4">
        <v>12425297</v>
      </c>
      <c r="AS224" s="4">
        <v>23348388</v>
      </c>
      <c r="AT224" s="4">
        <v>736170</v>
      </c>
      <c r="AU224" s="4">
        <v>2467</v>
      </c>
      <c r="AV224" s="4">
        <v>5491</v>
      </c>
      <c r="AW224" s="4">
        <v>180727314</v>
      </c>
      <c r="AX224" s="4">
        <v>113476221</v>
      </c>
      <c r="AY224" s="4">
        <v>10814019</v>
      </c>
      <c r="AZ224" s="4">
        <v>5856164</v>
      </c>
      <c r="BA224" s="4">
        <v>313485667</v>
      </c>
      <c r="BB224" s="4">
        <v>5459994</v>
      </c>
      <c r="BC224" s="4">
        <v>0</v>
      </c>
      <c r="BD224" s="4">
        <v>0.67554214593750572</v>
      </c>
      <c r="BE224" s="4">
        <v>0.27485971927724723</v>
      </c>
      <c r="BF224" s="4">
        <v>0.18179532278583688</v>
      </c>
      <c r="BG224" s="4">
        <v>4.5448833121773266E-2</v>
      </c>
      <c r="BH224" s="4">
        <v>0.58877760846999228</v>
      </c>
      <c r="BI224" s="4">
        <v>0.4053172723826422</v>
      </c>
      <c r="BJ224" s="4">
        <v>1.8001245946139786</v>
      </c>
      <c r="BK224" s="4">
        <v>1.8280386095436918E-2</v>
      </c>
      <c r="BL224" s="3" t="s">
        <v>474</v>
      </c>
      <c r="BM224" s="4">
        <v>6560446.0775949676</v>
      </c>
      <c r="BN224" s="4">
        <v>0.89264722714508549</v>
      </c>
      <c r="BO224" s="4">
        <v>704282.07759496756</v>
      </c>
      <c r="BP224" s="4">
        <v>5.4127223598725571</v>
      </c>
      <c r="BQ224" s="4">
        <v>0.44928064104898924</v>
      </c>
      <c r="BR224" s="4">
        <v>4742.3254110230855</v>
      </c>
      <c r="BS224" s="4">
        <v>3438.8511798279242</v>
      </c>
      <c r="BT224" s="4">
        <v>2116.9259732515548</v>
      </c>
      <c r="BU224" s="4">
        <v>693.55072834142607</v>
      </c>
      <c r="BV224" s="4">
        <v>1659.139790442116</v>
      </c>
      <c r="BW224" s="4">
        <v>53409.262628844022</v>
      </c>
    </row>
    <row r="225" spans="2:75" x14ac:dyDescent="0.3">
      <c r="B225" s="3" t="s">
        <v>120</v>
      </c>
      <c r="C225" s="4">
        <v>2023</v>
      </c>
      <c r="D225" s="3" t="s">
        <v>691</v>
      </c>
      <c r="E225" s="4">
        <v>6000</v>
      </c>
      <c r="F225" s="4">
        <v>6000</v>
      </c>
      <c r="G225" s="4" t="b">
        <v>0</v>
      </c>
      <c r="H225" s="4">
        <v>26532153</v>
      </c>
      <c r="I225" s="4">
        <v>14194174</v>
      </c>
      <c r="J225" s="4">
        <v>5465696</v>
      </c>
      <c r="K225" s="4">
        <v>6032744</v>
      </c>
      <c r="L225" s="4">
        <v>839539</v>
      </c>
      <c r="M225" s="4">
        <v>0</v>
      </c>
      <c r="N225" s="4">
        <v>20499409</v>
      </c>
      <c r="O225" s="4">
        <v>21292567</v>
      </c>
      <c r="P225" s="4">
        <v>4162923</v>
      </c>
      <c r="Q225" s="4">
        <v>17129644</v>
      </c>
      <c r="R225" s="4">
        <v>3685453</v>
      </c>
      <c r="S225" s="4">
        <v>3241468</v>
      </c>
      <c r="T225" s="4">
        <v>2019706</v>
      </c>
      <c r="U225" s="4">
        <v>3439747</v>
      </c>
      <c r="V225" s="4">
        <v>874801</v>
      </c>
      <c r="W225" s="4">
        <v>1171205</v>
      </c>
      <c r="X225" s="4">
        <v>5239586</v>
      </c>
      <c r="Y225" s="4">
        <v>7572883</v>
      </c>
      <c r="Z225" s="4">
        <v>24996985</v>
      </c>
      <c r="AA225" s="4">
        <v>28409540</v>
      </c>
      <c r="AB225" s="4">
        <v>21941329</v>
      </c>
      <c r="AC225" s="4">
        <v>6468211</v>
      </c>
      <c r="AD225" s="4">
        <v>124383331</v>
      </c>
      <c r="AE225" s="4">
        <v>1913839</v>
      </c>
      <c r="AF225" s="4">
        <v>8945716</v>
      </c>
      <c r="AG225" s="4">
        <v>10859555</v>
      </c>
      <c r="AH225" s="4">
        <v>3321143</v>
      </c>
      <c r="AI225" s="4">
        <v>0</v>
      </c>
      <c r="AJ225" s="4">
        <v>703931</v>
      </c>
      <c r="AK225" s="4">
        <v>181780</v>
      </c>
      <c r="AL225" s="4">
        <v>20973687</v>
      </c>
      <c r="AM225" s="4">
        <v>5243422</v>
      </c>
      <c r="AN225" s="4">
        <v>885711</v>
      </c>
      <c r="AO225" s="4">
        <v>4357711</v>
      </c>
      <c r="AP225" s="4">
        <v>2754309708</v>
      </c>
      <c r="AQ225" s="4">
        <v>2532068663</v>
      </c>
      <c r="AR225" s="4">
        <v>13139811</v>
      </c>
      <c r="AS225" s="4">
        <v>25551833</v>
      </c>
      <c r="AT225" s="4">
        <v>876753</v>
      </c>
      <c r="AU225" s="4">
        <v>2665</v>
      </c>
      <c r="AV225" s="4">
        <v>5937</v>
      </c>
      <c r="AW225" s="4">
        <v>189329137</v>
      </c>
      <c r="AX225" s="4">
        <v>117915120</v>
      </c>
      <c r="AY225" s="4">
        <v>7572883</v>
      </c>
      <c r="AZ225" s="4">
        <v>6977198.666666667</v>
      </c>
      <c r="BA225" s="4">
        <v>322621947</v>
      </c>
      <c r="BB225" s="4">
        <v>5414744</v>
      </c>
      <c r="BC225" s="4">
        <v>0</v>
      </c>
      <c r="BD225" s="4">
        <v>0.77262516162936345</v>
      </c>
      <c r="BE225" s="4">
        <v>0.19748061908130862</v>
      </c>
      <c r="BF225" s="4">
        <v>0.16891850398461158</v>
      </c>
      <c r="BG225" s="4">
        <v>4.2229628009610325E-2</v>
      </c>
      <c r="BH225" s="4">
        <v>0.63396267896752556</v>
      </c>
      <c r="BI225" s="4">
        <v>0.40270715072369695</v>
      </c>
      <c r="BJ225" s="4">
        <v>1.7516447048071124</v>
      </c>
      <c r="BK225" s="4">
        <v>1.7431621481553004E-2</v>
      </c>
      <c r="BL225" s="3" t="s">
        <v>474</v>
      </c>
      <c r="BM225" s="4">
        <v>7291962.0294697387</v>
      </c>
      <c r="BN225" s="4">
        <v>0.95683420161391586</v>
      </c>
      <c r="BO225" s="4">
        <v>314763.36280307174</v>
      </c>
      <c r="BP225" s="4">
        <v>4.7706367086587633</v>
      </c>
      <c r="BQ225" s="4">
        <v>0.44887990567626745</v>
      </c>
      <c r="BR225" s="4">
        <v>4422.0254999999997</v>
      </c>
      <c r="BS225" s="4">
        <v>3548.7611666666667</v>
      </c>
      <c r="BT225" s="4">
        <v>2189.9684999999999</v>
      </c>
      <c r="BU225" s="4">
        <v>553.5238333333333</v>
      </c>
      <c r="BV225" s="4">
        <v>1809.9258333333332</v>
      </c>
      <c r="BW225" s="4">
        <v>53770.324500000002</v>
      </c>
    </row>
    <row r="226" spans="2:75" x14ac:dyDescent="0.3">
      <c r="B226" s="3" t="s">
        <v>120</v>
      </c>
      <c r="C226" s="4">
        <v>2024</v>
      </c>
      <c r="D226" s="3" t="s">
        <v>692</v>
      </c>
      <c r="E226" s="4">
        <v>6000</v>
      </c>
      <c r="F226" s="4">
        <v>6000</v>
      </c>
      <c r="G226" s="4" t="b">
        <v>0</v>
      </c>
      <c r="H226" s="4">
        <v>24515194</v>
      </c>
      <c r="I226" s="4">
        <v>15074622</v>
      </c>
      <c r="J226" s="4">
        <v>5910458</v>
      </c>
      <c r="K226" s="4">
        <v>2633114</v>
      </c>
      <c r="L226" s="4">
        <v>897000</v>
      </c>
      <c r="M226" s="4">
        <v>0</v>
      </c>
      <c r="N226" s="4">
        <v>21882080</v>
      </c>
      <c r="O226" s="4">
        <v>22033420</v>
      </c>
      <c r="P226" s="4">
        <v>4268555</v>
      </c>
      <c r="Q226" s="4">
        <v>17764865</v>
      </c>
      <c r="R226" s="4">
        <v>3776868</v>
      </c>
      <c r="S226" s="4">
        <v>3327721</v>
      </c>
      <c r="T226" s="4">
        <v>2345146</v>
      </c>
      <c r="U226" s="4">
        <v>3724949</v>
      </c>
      <c r="V226" s="4">
        <v>1051083</v>
      </c>
      <c r="W226" s="4">
        <v>1262062</v>
      </c>
      <c r="X226" s="4">
        <v>2481774</v>
      </c>
      <c r="Y226" s="4">
        <v>5282136</v>
      </c>
      <c r="Z226" s="4">
        <v>22908104</v>
      </c>
      <c r="AA226" s="4">
        <v>24816939</v>
      </c>
      <c r="AB226" s="4">
        <v>16880536</v>
      </c>
      <c r="AC226" s="4">
        <v>7936403</v>
      </c>
      <c r="AD226" s="4">
        <v>126865105</v>
      </c>
      <c r="AE226" s="4">
        <v>4336443</v>
      </c>
      <c r="AF226" s="4">
        <v>9083758</v>
      </c>
      <c r="AG226" s="4">
        <v>13420201</v>
      </c>
      <c r="AH226" s="4">
        <v>2566095</v>
      </c>
      <c r="AI226" s="4">
        <v>0</v>
      </c>
      <c r="AJ226" s="4">
        <v>703934</v>
      </c>
      <c r="AK226" s="4">
        <v>147220</v>
      </c>
      <c r="AL226" s="4">
        <v>22410266</v>
      </c>
      <c r="AM226" s="4">
        <v>5602567</v>
      </c>
      <c r="AN226" s="4">
        <v>851154</v>
      </c>
      <c r="AO226" s="4">
        <v>4751413</v>
      </c>
      <c r="AP226" s="4">
        <v>2888402250</v>
      </c>
      <c r="AQ226" s="4">
        <v>2643674301</v>
      </c>
      <c r="AR226" s="4">
        <v>13957961</v>
      </c>
      <c r="AS226" s="4">
        <v>27157323</v>
      </c>
      <c r="AT226" s="4">
        <v>907932</v>
      </c>
      <c r="AU226" s="4">
        <v>2842</v>
      </c>
      <c r="AV226" s="4">
        <v>6264</v>
      </c>
      <c r="AW226" s="4">
        <v>194611274</v>
      </c>
      <c r="AX226" s="4">
        <v>118928702</v>
      </c>
      <c r="AY226" s="4">
        <v>5282136</v>
      </c>
      <c r="AZ226" s="4">
        <v>7889679.333333333</v>
      </c>
      <c r="BA226" s="4">
        <v>365516873</v>
      </c>
      <c r="BB226" s="4">
        <v>6757834</v>
      </c>
      <c r="BC226" s="4">
        <v>0</v>
      </c>
      <c r="BD226" s="4">
        <v>0.89259256932659803</v>
      </c>
      <c r="BE226" s="4">
        <v>0.10123411627907167</v>
      </c>
      <c r="BF226" s="4">
        <v>0.15192214568786058</v>
      </c>
      <c r="BG226" s="4">
        <v>3.7980539811531017E-2</v>
      </c>
      <c r="BH226" s="4">
        <v>0.75543501174931527</v>
      </c>
      <c r="BI226" s="4">
        <v>0.41173021293638695</v>
      </c>
      <c r="BJ226" s="4">
        <v>1.9297648957846036</v>
      </c>
      <c r="BK226" s="4">
        <v>1.9051096275580159E-2</v>
      </c>
      <c r="BL226" s="3" t="s">
        <v>474</v>
      </c>
      <c r="BM226" s="4">
        <v>8237307.5947258491</v>
      </c>
      <c r="BN226" s="4">
        <v>0.9577983148747421</v>
      </c>
      <c r="BO226" s="4">
        <v>347628.26139251608</v>
      </c>
      <c r="BP226" s="4">
        <v>4.8324159143692675</v>
      </c>
      <c r="BQ226" s="4">
        <v>0.45370370370370372</v>
      </c>
      <c r="BR226" s="4">
        <v>4085.8656666666666</v>
      </c>
      <c r="BS226" s="4">
        <v>3672.2366666666667</v>
      </c>
      <c r="BT226" s="4">
        <v>2326.3268333333335</v>
      </c>
      <c r="BU226" s="4">
        <v>427.6825</v>
      </c>
      <c r="BV226" s="4">
        <v>2236.7001666666665</v>
      </c>
      <c r="BW226" s="4">
        <v>60919.478833333334</v>
      </c>
    </row>
    <row r="227" spans="2:75" x14ac:dyDescent="0.3">
      <c r="B227" s="3" t="s">
        <v>122</v>
      </c>
      <c r="C227" s="4">
        <v>2019</v>
      </c>
      <c r="D227" s="3" t="s">
        <v>693</v>
      </c>
      <c r="E227" s="4">
        <v>1728</v>
      </c>
      <c r="F227" s="4">
        <v>1728</v>
      </c>
      <c r="G227" s="4" t="b">
        <v>0</v>
      </c>
      <c r="H227" s="4">
        <v>8968794</v>
      </c>
      <c r="I227" s="4">
        <v>2511744</v>
      </c>
      <c r="J227" s="4">
        <v>901017</v>
      </c>
      <c r="K227" s="4">
        <v>4154464</v>
      </c>
      <c r="L227" s="4">
        <v>111526</v>
      </c>
      <c r="M227" s="4">
        <v>0</v>
      </c>
      <c r="N227" s="4">
        <v>4814330</v>
      </c>
      <c r="O227" s="4">
        <v>4641257</v>
      </c>
      <c r="P227" s="4">
        <v>913768</v>
      </c>
      <c r="Q227" s="4">
        <v>3727489</v>
      </c>
      <c r="R227" s="4">
        <v>1124693</v>
      </c>
      <c r="S227" s="4">
        <v>417372</v>
      </c>
      <c r="T227" s="4">
        <v>1346059</v>
      </c>
      <c r="U227" s="4">
        <v>370112</v>
      </c>
      <c r="V227" s="4">
        <v>159416</v>
      </c>
      <c r="W227" s="4">
        <v>225370</v>
      </c>
      <c r="X227" s="4">
        <v>4327537</v>
      </c>
      <c r="Y227" s="4">
        <v>463737</v>
      </c>
      <c r="Z227" s="4">
        <v>8303816</v>
      </c>
      <c r="AA227" s="4">
        <v>9816072</v>
      </c>
      <c r="AB227" s="4">
        <v>1273097</v>
      </c>
      <c r="AC227" s="4">
        <v>8542975</v>
      </c>
      <c r="AD227" s="4">
        <v>33155189</v>
      </c>
      <c r="AE227" s="4">
        <v>376882</v>
      </c>
      <c r="AF227" s="4">
        <v>8595803</v>
      </c>
      <c r="AG227" s="4">
        <v>8972685</v>
      </c>
      <c r="AH227" s="4">
        <v>369704</v>
      </c>
      <c r="AI227" s="4">
        <v>0</v>
      </c>
      <c r="AJ227" s="4">
        <v>94182</v>
      </c>
      <c r="AK227" s="4">
        <v>15683</v>
      </c>
      <c r="AL227" s="4">
        <v>3520891</v>
      </c>
      <c r="AM227" s="4">
        <v>880223</v>
      </c>
      <c r="AN227" s="4">
        <v>109865</v>
      </c>
      <c r="AO227" s="4">
        <v>770358</v>
      </c>
      <c r="AP227" s="4">
        <v>155551245</v>
      </c>
      <c r="AQ227" s="4">
        <v>112323500</v>
      </c>
      <c r="AR227" s="4">
        <v>2020568.6329315</v>
      </c>
      <c r="AS227" s="4">
        <v>4914223.2221986996</v>
      </c>
      <c r="AT227" s="4">
        <v>172381</v>
      </c>
      <c r="AU227" s="4">
        <v>769.28468869999995</v>
      </c>
      <c r="AV227" s="4">
        <v>2904.8686238</v>
      </c>
      <c r="AW227" s="4">
        <v>41438715</v>
      </c>
      <c r="AX227" s="4">
        <v>24552206</v>
      </c>
      <c r="AY227" s="4">
        <v>463737</v>
      </c>
      <c r="AZ227" s="4">
        <v>463737</v>
      </c>
      <c r="BA227" s="4">
        <v>820621</v>
      </c>
      <c r="BB227" s="4">
        <v>0</v>
      </c>
      <c r="BC227" s="4"/>
      <c r="BD227" s="4">
        <v>0.53678677423073828</v>
      </c>
      <c r="BE227" s="4">
        <v>0.48251046907755935</v>
      </c>
      <c r="BF227" s="4">
        <v>0.124814961663124</v>
      </c>
      <c r="BG227" s="4">
        <v>3.1203749278236673E-2</v>
      </c>
      <c r="BH227" s="4">
        <v>2.4071660573646225</v>
      </c>
      <c r="BI227" s="4">
        <v>0.41573858684752663</v>
      </c>
      <c r="BJ227" s="4">
        <v>0</v>
      </c>
      <c r="BK227" s="4"/>
      <c r="BL227" s="3" t="s">
        <v>468</v>
      </c>
      <c r="BM227" s="4"/>
      <c r="BN227" s="4"/>
      <c r="BO227" s="4"/>
      <c r="BP227" s="4">
        <v>12.989729737820486</v>
      </c>
      <c r="BQ227" s="4">
        <v>0.26482598297118898</v>
      </c>
      <c r="BR227" s="4">
        <v>5190.2743055555557</v>
      </c>
      <c r="BS227" s="4">
        <v>2685.9126157407409</v>
      </c>
      <c r="BT227" s="4">
        <v>1169.3105514649885</v>
      </c>
      <c r="BU227" s="4">
        <v>213.94907407407408</v>
      </c>
      <c r="BV227" s="4">
        <v>5192.526041666667</v>
      </c>
      <c r="BW227" s="4">
        <v>474.89641203703701</v>
      </c>
    </row>
    <row r="228" spans="2:75" x14ac:dyDescent="0.3">
      <c r="B228" s="3" t="s">
        <v>122</v>
      </c>
      <c r="C228" s="4">
        <v>2020</v>
      </c>
      <c r="D228" s="3" t="s">
        <v>694</v>
      </c>
      <c r="E228" s="4">
        <v>1746</v>
      </c>
      <c r="F228" s="4">
        <v>1746</v>
      </c>
      <c r="G228" s="4" t="b">
        <v>0</v>
      </c>
      <c r="H228" s="4">
        <v>7340435</v>
      </c>
      <c r="I228" s="4">
        <v>2880531</v>
      </c>
      <c r="J228" s="4">
        <v>934716</v>
      </c>
      <c r="K228" s="4">
        <v>2856491</v>
      </c>
      <c r="L228" s="4">
        <v>85925</v>
      </c>
      <c r="M228" s="4">
        <v>0</v>
      </c>
      <c r="N228" s="4">
        <v>4483944</v>
      </c>
      <c r="O228" s="4">
        <v>4485978</v>
      </c>
      <c r="P228" s="4">
        <v>920737</v>
      </c>
      <c r="Q228" s="4">
        <v>3565241</v>
      </c>
      <c r="R228" s="4">
        <v>1096862</v>
      </c>
      <c r="S228" s="4">
        <v>406421</v>
      </c>
      <c r="T228" s="4">
        <v>1313908</v>
      </c>
      <c r="U228" s="4">
        <v>316402</v>
      </c>
      <c r="V228" s="4">
        <v>164205</v>
      </c>
      <c r="W228" s="4">
        <v>211821</v>
      </c>
      <c r="X228" s="4">
        <v>2854457</v>
      </c>
      <c r="Y228" s="4">
        <v>654268</v>
      </c>
      <c r="Z228" s="4">
        <v>10817584</v>
      </c>
      <c r="AA228" s="4">
        <v>13028363</v>
      </c>
      <c r="AB228" s="4">
        <v>1346100</v>
      </c>
      <c r="AC228" s="4">
        <v>11682263</v>
      </c>
      <c r="AD228" s="4">
        <v>36009648</v>
      </c>
      <c r="AE228" s="4">
        <v>628512</v>
      </c>
      <c r="AF228" s="4">
        <v>11393256</v>
      </c>
      <c r="AG228" s="4">
        <v>12021768</v>
      </c>
      <c r="AH228" s="4">
        <v>297861</v>
      </c>
      <c r="AI228" s="4">
        <v>0</v>
      </c>
      <c r="AJ228" s="4">
        <v>67510</v>
      </c>
      <c r="AK228" s="4">
        <v>13971</v>
      </c>
      <c r="AL228" s="4">
        <v>4081488</v>
      </c>
      <c r="AM228" s="4">
        <v>1020372</v>
      </c>
      <c r="AN228" s="4">
        <v>81481</v>
      </c>
      <c r="AO228" s="4">
        <v>938891</v>
      </c>
      <c r="AP228" s="4">
        <v>170039227</v>
      </c>
      <c r="AQ228" s="4">
        <v>113876100</v>
      </c>
      <c r="AR228" s="4">
        <v>2403449</v>
      </c>
      <c r="AS228" s="4">
        <v>5104103</v>
      </c>
      <c r="AT228" s="4">
        <v>173407</v>
      </c>
      <c r="AU228" s="4">
        <v>774</v>
      </c>
      <c r="AV228" s="4">
        <v>2387</v>
      </c>
      <c r="AW228" s="4">
        <v>42109430</v>
      </c>
      <c r="AX228" s="4">
        <v>24285741</v>
      </c>
      <c r="AY228" s="4">
        <v>654268</v>
      </c>
      <c r="AZ228" s="4">
        <v>559002.5</v>
      </c>
      <c r="BA228" s="4">
        <v>861021</v>
      </c>
      <c r="BB228" s="4">
        <v>0</v>
      </c>
      <c r="BC228" s="4"/>
      <c r="BD228" s="4">
        <v>0.61085535121556145</v>
      </c>
      <c r="BE228" s="4">
        <v>0.38886755348967739</v>
      </c>
      <c r="BF228" s="4">
        <v>7.9854210033203574E-2</v>
      </c>
      <c r="BG228" s="4">
        <v>1.9963552508300893E-2</v>
      </c>
      <c r="BH228" s="4">
        <v>3.3719369882709191</v>
      </c>
      <c r="BI228" s="4">
        <v>0.43210609650423121</v>
      </c>
      <c r="BJ228" s="4">
        <v>0</v>
      </c>
      <c r="BK228" s="4"/>
      <c r="BL228" s="3" t="s">
        <v>468</v>
      </c>
      <c r="BM228" s="4"/>
      <c r="BN228" s="4"/>
      <c r="BO228" s="4"/>
      <c r="BP228" s="4">
        <v>14.134673759720162</v>
      </c>
      <c r="BQ228" s="4">
        <v>0.32425638877251778</v>
      </c>
      <c r="BR228" s="4">
        <v>4204.1437571592214</v>
      </c>
      <c r="BS228" s="4">
        <v>2569.2886597938145</v>
      </c>
      <c r="BT228" s="4">
        <v>1376.5458190148911</v>
      </c>
      <c r="BU228" s="4">
        <v>170.59621993127149</v>
      </c>
      <c r="BV228" s="4">
        <v>6885.3195876288664</v>
      </c>
      <c r="BW228" s="4">
        <v>493.13917525773195</v>
      </c>
    </row>
    <row r="229" spans="2:75" x14ac:dyDescent="0.3">
      <c r="B229" s="3" t="s">
        <v>122</v>
      </c>
      <c r="C229" s="4">
        <v>2021</v>
      </c>
      <c r="D229" s="3" t="s">
        <v>695</v>
      </c>
      <c r="E229" s="4">
        <v>1930</v>
      </c>
      <c r="F229" s="4">
        <v>1930</v>
      </c>
      <c r="G229" s="4" t="b">
        <v>0</v>
      </c>
      <c r="H229" s="4">
        <v>5988201</v>
      </c>
      <c r="I229" s="4">
        <v>2739409</v>
      </c>
      <c r="J229" s="4">
        <v>964640</v>
      </c>
      <c r="K229" s="4">
        <v>1063974</v>
      </c>
      <c r="L229" s="4">
        <v>62176</v>
      </c>
      <c r="M229" s="4">
        <v>0</v>
      </c>
      <c r="N229" s="4">
        <v>4924227</v>
      </c>
      <c r="O229" s="4">
        <v>4575981</v>
      </c>
      <c r="P229" s="4">
        <v>962040</v>
      </c>
      <c r="Q229" s="4">
        <v>3613941</v>
      </c>
      <c r="R229" s="4">
        <v>1079701</v>
      </c>
      <c r="S229" s="4">
        <v>379168</v>
      </c>
      <c r="T229" s="4">
        <v>1067050</v>
      </c>
      <c r="U229" s="4">
        <v>458434</v>
      </c>
      <c r="V229" s="4">
        <v>177843</v>
      </c>
      <c r="W229" s="4">
        <v>319992</v>
      </c>
      <c r="X229" s="4">
        <v>1412220</v>
      </c>
      <c r="Y229" s="4">
        <v>1600378</v>
      </c>
      <c r="Z229" s="4">
        <v>13413683</v>
      </c>
      <c r="AA229" s="4">
        <v>13980856</v>
      </c>
      <c r="AB229" s="4">
        <v>1531393</v>
      </c>
      <c r="AC229" s="4">
        <v>12449463</v>
      </c>
      <c r="AD229" s="4">
        <v>38682839</v>
      </c>
      <c r="AE229" s="4">
        <v>2638931</v>
      </c>
      <c r="AF229" s="4">
        <v>11476899</v>
      </c>
      <c r="AG229" s="4">
        <v>14115830</v>
      </c>
      <c r="AH229" s="4">
        <v>276374</v>
      </c>
      <c r="AI229" s="4">
        <v>0</v>
      </c>
      <c r="AJ229" s="4">
        <v>16329</v>
      </c>
      <c r="AK229" s="4">
        <v>13445</v>
      </c>
      <c r="AL229" s="4">
        <v>4252231</v>
      </c>
      <c r="AM229" s="4">
        <v>1063058</v>
      </c>
      <c r="AN229" s="4">
        <v>29774</v>
      </c>
      <c r="AO229" s="4">
        <v>1033284</v>
      </c>
      <c r="AP229" s="4">
        <v>171178795</v>
      </c>
      <c r="AQ229" s="4">
        <v>111164800</v>
      </c>
      <c r="AR229" s="4">
        <v>2428838</v>
      </c>
      <c r="AS229" s="4">
        <v>5147424</v>
      </c>
      <c r="AT229" s="4">
        <v>169382</v>
      </c>
      <c r="AU229" s="4">
        <v>782</v>
      </c>
      <c r="AV229" s="4">
        <v>2718</v>
      </c>
      <c r="AW229" s="4">
        <v>44855028</v>
      </c>
      <c r="AX229" s="4">
        <v>26185050</v>
      </c>
      <c r="AY229" s="4">
        <v>1600378</v>
      </c>
      <c r="AZ229" s="4">
        <v>906127.66666666663</v>
      </c>
      <c r="BA229" s="4">
        <v>861021</v>
      </c>
      <c r="BB229" s="4">
        <v>0</v>
      </c>
      <c r="BC229" s="4"/>
      <c r="BD229" s="4">
        <v>0.82232159541738825</v>
      </c>
      <c r="BE229" s="4">
        <v>0.23583376710300807</v>
      </c>
      <c r="BF229" s="4">
        <v>2.8007879156170219E-2</v>
      </c>
      <c r="BG229" s="4">
        <v>7.0019714357004593E-3</v>
      </c>
      <c r="BH229" s="4">
        <v>3.9059381434284624</v>
      </c>
      <c r="BI229" s="4">
        <v>0.42437548368803962</v>
      </c>
      <c r="BJ229" s="4">
        <v>0</v>
      </c>
      <c r="BK229" s="4"/>
      <c r="BL229" s="3" t="s">
        <v>468</v>
      </c>
      <c r="BM229" s="4"/>
      <c r="BN229" s="4"/>
      <c r="BO229" s="4"/>
      <c r="BP229" s="4">
        <v>14.188895300962949</v>
      </c>
      <c r="BQ229" s="4">
        <v>0.28771155261221487</v>
      </c>
      <c r="BR229" s="4">
        <v>3102.6948186528498</v>
      </c>
      <c r="BS229" s="4">
        <v>2370.9746113989636</v>
      </c>
      <c r="BT229" s="4">
        <v>1258.4652849740933</v>
      </c>
      <c r="BU229" s="4">
        <v>143.19896373056994</v>
      </c>
      <c r="BV229" s="4">
        <v>7313.9015544041449</v>
      </c>
      <c r="BW229" s="4">
        <v>446.12487046632123</v>
      </c>
    </row>
    <row r="230" spans="2:75" x14ac:dyDescent="0.3">
      <c r="B230" s="3" t="s">
        <v>122</v>
      </c>
      <c r="C230" s="4">
        <v>2022</v>
      </c>
      <c r="D230" s="3" t="s">
        <v>696</v>
      </c>
      <c r="E230" s="4">
        <v>1813</v>
      </c>
      <c r="F230" s="4">
        <v>22261</v>
      </c>
      <c r="G230" s="4" t="b">
        <v>1</v>
      </c>
      <c r="H230" s="4">
        <v>8305674</v>
      </c>
      <c r="I230" s="4">
        <v>2940228</v>
      </c>
      <c r="J230" s="4">
        <v>2091566</v>
      </c>
      <c r="K230" s="4">
        <v>1124035</v>
      </c>
      <c r="L230" s="4">
        <v>276063</v>
      </c>
      <c r="M230" s="4">
        <v>0</v>
      </c>
      <c r="N230" s="4">
        <v>7181639</v>
      </c>
      <c r="O230" s="4">
        <v>5158211</v>
      </c>
      <c r="P230" s="4">
        <v>982503</v>
      </c>
      <c r="Q230" s="4">
        <v>4175708</v>
      </c>
      <c r="R230" s="4">
        <v>1133591</v>
      </c>
      <c r="S230" s="4">
        <v>411951</v>
      </c>
      <c r="T230" s="4">
        <v>1181822</v>
      </c>
      <c r="U230" s="4">
        <v>592702</v>
      </c>
      <c r="V230" s="4">
        <v>245761</v>
      </c>
      <c r="W230" s="4">
        <v>244456</v>
      </c>
      <c r="X230" s="4">
        <v>3147463</v>
      </c>
      <c r="Y230" s="4">
        <v>1826367</v>
      </c>
      <c r="Z230" s="4">
        <v>14229555</v>
      </c>
      <c r="AA230" s="4">
        <v>16402029</v>
      </c>
      <c r="AB230" s="4">
        <v>1701249</v>
      </c>
      <c r="AC230" s="4">
        <v>14700780</v>
      </c>
      <c r="AD230" s="4">
        <v>41830302</v>
      </c>
      <c r="AE230" s="4">
        <v>9620764</v>
      </c>
      <c r="AF230" s="4">
        <v>5439317</v>
      </c>
      <c r="AG230" s="4">
        <v>15060081</v>
      </c>
      <c r="AH230" s="4">
        <v>254027</v>
      </c>
      <c r="AI230" s="4">
        <v>0</v>
      </c>
      <c r="AJ230" s="4">
        <v>16329</v>
      </c>
      <c r="AK230" s="4">
        <v>13447</v>
      </c>
      <c r="AL230" s="4">
        <v>7260627</v>
      </c>
      <c r="AM230" s="4">
        <v>1815157</v>
      </c>
      <c r="AN230" s="4">
        <v>29776</v>
      </c>
      <c r="AO230" s="4">
        <v>1785381</v>
      </c>
      <c r="AP230" s="4">
        <v>185377015</v>
      </c>
      <c r="AQ230" s="4">
        <v>121033800</v>
      </c>
      <c r="AR230" s="4">
        <v>2653220</v>
      </c>
      <c r="AS230" s="4">
        <v>5334201</v>
      </c>
      <c r="AT230" s="4">
        <v>187915</v>
      </c>
      <c r="AU230" s="4">
        <v>906</v>
      </c>
      <c r="AV230" s="4">
        <v>2847</v>
      </c>
      <c r="AW230" s="4">
        <v>46612380</v>
      </c>
      <c r="AX230" s="4">
        <v>27024248</v>
      </c>
      <c r="AY230" s="4">
        <v>1826367</v>
      </c>
      <c r="AZ230" s="4">
        <v>1360337.6666666667</v>
      </c>
      <c r="BA230" s="4">
        <v>861021</v>
      </c>
      <c r="BB230" s="4">
        <v>0</v>
      </c>
      <c r="BC230" s="4"/>
      <c r="BD230" s="4">
        <v>0.86466661224603802</v>
      </c>
      <c r="BE230" s="4">
        <v>0.37895335164852367</v>
      </c>
      <c r="BF230" s="4">
        <v>1.6404090665435554E-2</v>
      </c>
      <c r="BG230" s="4">
        <v>4.1010232311892627E-3</v>
      </c>
      <c r="BH230" s="4">
        <v>3.6065934208043284</v>
      </c>
      <c r="BI230" s="4">
        <v>0.42814317275252961</v>
      </c>
      <c r="BJ230" s="4">
        <v>0</v>
      </c>
      <c r="BK230" s="4"/>
      <c r="BL230" s="3" t="s">
        <v>468</v>
      </c>
      <c r="BM230" s="4"/>
      <c r="BN230" s="4"/>
      <c r="BO230" s="4"/>
      <c r="BP230" s="4">
        <v>14.312561889077779</v>
      </c>
      <c r="BQ230" s="4">
        <v>0.31822971548998946</v>
      </c>
      <c r="BR230" s="4">
        <v>4581.1770546056259</v>
      </c>
      <c r="BS230" s="4">
        <v>2845.1246552675125</v>
      </c>
      <c r="BT230" s="4">
        <v>1463.4418091560949</v>
      </c>
      <c r="BU230" s="4">
        <v>140.11417539988969</v>
      </c>
      <c r="BV230" s="4">
        <v>8306.7186982901276</v>
      </c>
      <c r="BW230" s="4">
        <v>474.9150579150579</v>
      </c>
    </row>
    <row r="231" spans="2:75" x14ac:dyDescent="0.3">
      <c r="B231" s="3" t="s">
        <v>122</v>
      </c>
      <c r="C231" s="4">
        <v>2023</v>
      </c>
      <c r="D231" s="3" t="s">
        <v>697</v>
      </c>
      <c r="E231" s="4">
        <v>1696</v>
      </c>
      <c r="F231" s="4">
        <v>1696</v>
      </c>
      <c r="G231" s="4" t="b">
        <v>0</v>
      </c>
      <c r="H231" s="4">
        <v>11506495</v>
      </c>
      <c r="I231" s="4">
        <v>3532467</v>
      </c>
      <c r="J231" s="4">
        <v>1311715</v>
      </c>
      <c r="K231" s="4">
        <v>5137172</v>
      </c>
      <c r="L231" s="4">
        <v>778494</v>
      </c>
      <c r="M231" s="4">
        <v>0</v>
      </c>
      <c r="N231" s="4">
        <v>6369323</v>
      </c>
      <c r="O231" s="4">
        <v>6616650</v>
      </c>
      <c r="P231" s="4">
        <v>1119650</v>
      </c>
      <c r="Q231" s="4">
        <v>5497000</v>
      </c>
      <c r="R231" s="4">
        <v>1508683</v>
      </c>
      <c r="S231" s="4">
        <v>601478</v>
      </c>
      <c r="T231" s="4">
        <v>1329242</v>
      </c>
      <c r="U231" s="4">
        <v>815669</v>
      </c>
      <c r="V231" s="4">
        <v>324567</v>
      </c>
      <c r="W231" s="4">
        <v>403887</v>
      </c>
      <c r="X231" s="4">
        <v>4889845</v>
      </c>
      <c r="Y231" s="4">
        <v>6535095</v>
      </c>
      <c r="Z231" s="4">
        <v>14911812</v>
      </c>
      <c r="AA231" s="4">
        <v>16520907</v>
      </c>
      <c r="AB231" s="4">
        <v>2728764</v>
      </c>
      <c r="AC231" s="4">
        <v>13792143</v>
      </c>
      <c r="AD231" s="4">
        <v>46718961</v>
      </c>
      <c r="AE231" s="4">
        <v>1346192</v>
      </c>
      <c r="AF231" s="4">
        <v>13233307</v>
      </c>
      <c r="AG231" s="4">
        <v>14579499</v>
      </c>
      <c r="AH231" s="4">
        <v>230785</v>
      </c>
      <c r="AI231" s="4">
        <v>0</v>
      </c>
      <c r="AJ231" s="4">
        <v>16330</v>
      </c>
      <c r="AK231" s="4">
        <v>19856</v>
      </c>
      <c r="AL231" s="4">
        <v>6138260</v>
      </c>
      <c r="AM231" s="4">
        <v>1534565</v>
      </c>
      <c r="AN231" s="4">
        <v>36186</v>
      </c>
      <c r="AO231" s="4">
        <v>1498379</v>
      </c>
      <c r="AP231" s="4">
        <v>205871365</v>
      </c>
      <c r="AQ231" s="4">
        <v>133777200</v>
      </c>
      <c r="AR231" s="4">
        <v>3235167</v>
      </c>
      <c r="AS231" s="4">
        <v>6034343</v>
      </c>
      <c r="AT231" s="4">
        <v>209615</v>
      </c>
      <c r="AU231" s="4">
        <v>1065</v>
      </c>
      <c r="AV231" s="4">
        <v>3117</v>
      </c>
      <c r="AW231" s="4">
        <v>53424349</v>
      </c>
      <c r="AX231" s="4">
        <v>32850367</v>
      </c>
      <c r="AY231" s="4">
        <v>6535095</v>
      </c>
      <c r="AZ231" s="4">
        <v>3320613.3333333335</v>
      </c>
      <c r="BA231" s="4">
        <v>1288897</v>
      </c>
      <c r="BB231" s="4">
        <v>0</v>
      </c>
      <c r="BC231" s="4"/>
      <c r="BD231" s="4">
        <v>0.55354154327621052</v>
      </c>
      <c r="BE231" s="4">
        <v>0.42496390082296998</v>
      </c>
      <c r="BF231" s="4">
        <v>2.358062382499275E-2</v>
      </c>
      <c r="BG231" s="4">
        <v>5.8951559562481874E-3</v>
      </c>
      <c r="BH231" s="4">
        <v>2.6522646898308166</v>
      </c>
      <c r="BI231" s="4">
        <v>0.39462556112489444</v>
      </c>
      <c r="BJ231" s="4">
        <v>0</v>
      </c>
      <c r="BK231" s="4"/>
      <c r="BL231" s="3" t="s">
        <v>468</v>
      </c>
      <c r="BM231" s="4"/>
      <c r="BN231" s="4"/>
      <c r="BO231" s="4"/>
      <c r="BP231" s="4">
        <v>15.714506968951218</v>
      </c>
      <c r="BQ231" s="4">
        <v>0.34167468719923005</v>
      </c>
      <c r="BR231" s="4">
        <v>6784.4899764150941</v>
      </c>
      <c r="BS231" s="4">
        <v>3901.3266509433961</v>
      </c>
      <c r="BT231" s="4">
        <v>1907.527712264151</v>
      </c>
      <c r="BU231" s="4">
        <v>136.07606132075472</v>
      </c>
      <c r="BV231" s="4">
        <v>8596.402712264151</v>
      </c>
      <c r="BW231" s="4">
        <v>759.96285377358492</v>
      </c>
    </row>
    <row r="232" spans="2:75" x14ac:dyDescent="0.3">
      <c r="B232" s="3" t="s">
        <v>122</v>
      </c>
      <c r="C232" s="4">
        <v>2024</v>
      </c>
      <c r="D232" s="3" t="s">
        <v>698</v>
      </c>
      <c r="E232" s="4">
        <v>1696</v>
      </c>
      <c r="F232" s="4">
        <v>1696</v>
      </c>
      <c r="G232" s="4" t="b">
        <v>0</v>
      </c>
      <c r="H232" s="4">
        <v>11076762</v>
      </c>
      <c r="I232" s="4">
        <v>3960318</v>
      </c>
      <c r="J232" s="4">
        <v>1692490</v>
      </c>
      <c r="K232" s="4">
        <v>3695605</v>
      </c>
      <c r="L232" s="4">
        <v>734734</v>
      </c>
      <c r="M232" s="4">
        <v>56175</v>
      </c>
      <c r="N232" s="4">
        <v>7324982</v>
      </c>
      <c r="O232" s="4">
        <v>6927330</v>
      </c>
      <c r="P232" s="4">
        <v>1226452</v>
      </c>
      <c r="Q232" s="4">
        <v>5700878</v>
      </c>
      <c r="R232" s="4">
        <v>1626878</v>
      </c>
      <c r="S232" s="4">
        <v>706368</v>
      </c>
      <c r="T232" s="4">
        <v>1382002</v>
      </c>
      <c r="U232" s="4">
        <v>803487</v>
      </c>
      <c r="V232" s="4">
        <v>354324</v>
      </c>
      <c r="W232" s="4">
        <v>438654</v>
      </c>
      <c r="X232" s="4">
        <v>4149432</v>
      </c>
      <c r="Y232" s="4">
        <v>3313145</v>
      </c>
      <c r="Z232" s="4">
        <v>15622888</v>
      </c>
      <c r="AA232" s="4">
        <v>17765168</v>
      </c>
      <c r="AB232" s="4">
        <v>1845363</v>
      </c>
      <c r="AC232" s="4">
        <v>15919805</v>
      </c>
      <c r="AD232" s="4">
        <v>50868393</v>
      </c>
      <c r="AE232" s="4">
        <v>9803791</v>
      </c>
      <c r="AF232" s="4">
        <v>6891532</v>
      </c>
      <c r="AG232" s="4">
        <v>16695323</v>
      </c>
      <c r="AH232" s="4">
        <v>206170</v>
      </c>
      <c r="AI232" s="4">
        <v>0</v>
      </c>
      <c r="AJ232" s="4">
        <v>17754</v>
      </c>
      <c r="AK232" s="4">
        <v>19292</v>
      </c>
      <c r="AL232" s="4">
        <v>6935479</v>
      </c>
      <c r="AM232" s="4">
        <v>1733870</v>
      </c>
      <c r="AN232" s="4">
        <v>37046</v>
      </c>
      <c r="AO232" s="4">
        <v>1696824</v>
      </c>
      <c r="AP232" s="4">
        <v>224987840</v>
      </c>
      <c r="AQ232" s="4">
        <v>145985700</v>
      </c>
      <c r="AR232" s="4">
        <v>3658202</v>
      </c>
      <c r="AS232" s="4">
        <v>6671691</v>
      </c>
      <c r="AT232" s="4">
        <v>228228</v>
      </c>
      <c r="AU232" s="4">
        <v>1158</v>
      </c>
      <c r="AV232" s="4">
        <v>3334</v>
      </c>
      <c r="AW232" s="4">
        <v>56199480</v>
      </c>
      <c r="AX232" s="4">
        <v>34882742</v>
      </c>
      <c r="AY232" s="4">
        <v>3313145</v>
      </c>
      <c r="AZ232" s="4">
        <v>3891535.6666666665</v>
      </c>
      <c r="BA232" s="4">
        <v>1309686</v>
      </c>
      <c r="BB232" s="4">
        <v>0</v>
      </c>
      <c r="BC232" s="4"/>
      <c r="BD232" s="4">
        <v>0.66129271352043129</v>
      </c>
      <c r="BE232" s="4">
        <v>0.37460694740936024</v>
      </c>
      <c r="BF232" s="4">
        <v>2.1366077041531373E-2</v>
      </c>
      <c r="BG232" s="4">
        <v>5.3415200305559282E-3</v>
      </c>
      <c r="BH232" s="4">
        <v>2.9285529351794581</v>
      </c>
      <c r="BI232" s="4">
        <v>0.38835521955137964</v>
      </c>
      <c r="BJ232" s="4">
        <v>0</v>
      </c>
      <c r="BK232" s="4"/>
      <c r="BL232" s="3" t="s">
        <v>468</v>
      </c>
      <c r="BM232" s="4"/>
      <c r="BN232" s="4"/>
      <c r="BO232" s="4"/>
      <c r="BP232" s="4">
        <v>16.259554294134297</v>
      </c>
      <c r="BQ232" s="4">
        <v>0.34733053389322138</v>
      </c>
      <c r="BR232" s="4">
        <v>6531.1096698113206</v>
      </c>
      <c r="BS232" s="4">
        <v>4084.5106132075471</v>
      </c>
      <c r="BT232" s="4">
        <v>2156.9587264150941</v>
      </c>
      <c r="BU232" s="4">
        <v>121.5625</v>
      </c>
      <c r="BV232" s="4">
        <v>9843.9404481132078</v>
      </c>
      <c r="BW232" s="4">
        <v>772.22051886792451</v>
      </c>
    </row>
    <row r="233" spans="2:75" x14ac:dyDescent="0.3">
      <c r="B233" s="3" t="s">
        <v>124</v>
      </c>
      <c r="C233" s="4">
        <v>2019</v>
      </c>
      <c r="D233" s="3" t="s">
        <v>699</v>
      </c>
      <c r="E233" s="4">
        <v>21976</v>
      </c>
      <c r="F233" s="4">
        <v>21976</v>
      </c>
      <c r="G233" s="4" t="b">
        <v>0</v>
      </c>
      <c r="H233" s="4">
        <v>84828385</v>
      </c>
      <c r="I233" s="4">
        <v>32149536</v>
      </c>
      <c r="J233" s="4">
        <v>19569005</v>
      </c>
      <c r="K233" s="4">
        <v>29963250</v>
      </c>
      <c r="L233" s="4">
        <v>2643980</v>
      </c>
      <c r="M233" s="4">
        <v>350000</v>
      </c>
      <c r="N233" s="4">
        <v>54515135</v>
      </c>
      <c r="O233" s="4">
        <v>61837717</v>
      </c>
      <c r="P233" s="4">
        <v>12234837</v>
      </c>
      <c r="Q233" s="4">
        <v>49602880</v>
      </c>
      <c r="R233" s="4">
        <v>8879849</v>
      </c>
      <c r="S233" s="4">
        <v>14282425</v>
      </c>
      <c r="T233" s="4">
        <v>10181827</v>
      </c>
      <c r="U233" s="4">
        <v>7232190</v>
      </c>
      <c r="V233" s="4">
        <v>2914496</v>
      </c>
      <c r="W233" s="4">
        <v>1880083</v>
      </c>
      <c r="X233" s="4">
        <v>22990668</v>
      </c>
      <c r="Y233" s="4">
        <v>40991087</v>
      </c>
      <c r="Z233" s="4">
        <v>99835204</v>
      </c>
      <c r="AA233" s="4">
        <v>111623948</v>
      </c>
      <c r="AB233" s="4">
        <v>59089681</v>
      </c>
      <c r="AC233" s="4">
        <v>52534267</v>
      </c>
      <c r="AD233" s="4">
        <v>503178431</v>
      </c>
      <c r="AE233" s="4">
        <v>87995004</v>
      </c>
      <c r="AF233" s="4">
        <v>1152926</v>
      </c>
      <c r="AG233" s="4">
        <v>89147930</v>
      </c>
      <c r="AH233" s="4">
        <v>33795968</v>
      </c>
      <c r="AI233" s="4">
        <v>0</v>
      </c>
      <c r="AJ233" s="4">
        <v>1479492</v>
      </c>
      <c r="AK233" s="4">
        <v>1440904</v>
      </c>
      <c r="AL233" s="4">
        <v>79274649</v>
      </c>
      <c r="AM233" s="4">
        <v>19818662</v>
      </c>
      <c r="AN233" s="4">
        <v>2532107</v>
      </c>
      <c r="AO233" s="4">
        <v>17235453</v>
      </c>
      <c r="AP233" s="4">
        <v>3645473255</v>
      </c>
      <c r="AQ233" s="4">
        <v>2476752400</v>
      </c>
      <c r="AR233" s="4">
        <v>28570250.8539594</v>
      </c>
      <c r="AS233" s="4">
        <v>48252153.886938401</v>
      </c>
      <c r="AT233" s="4">
        <v>325113</v>
      </c>
      <c r="AU233" s="4">
        <v>1580.3092704000001</v>
      </c>
      <c r="AV233" s="4">
        <v>2781.7980722000002</v>
      </c>
      <c r="AW233" s="4">
        <v>601693666</v>
      </c>
      <c r="AX233" s="4">
        <v>447826469</v>
      </c>
      <c r="AY233" s="4">
        <v>40991087</v>
      </c>
      <c r="AZ233" s="4">
        <v>40991087</v>
      </c>
      <c r="BA233" s="4">
        <v>33710564</v>
      </c>
      <c r="BB233" s="4">
        <v>0</v>
      </c>
      <c r="BC233" s="4"/>
      <c r="BD233" s="4">
        <v>0.64265204388837538</v>
      </c>
      <c r="BE233" s="4">
        <v>0.27102564784181615</v>
      </c>
      <c r="BF233" s="4">
        <v>0.12776377133834765</v>
      </c>
      <c r="BG233" s="4">
        <v>3.1940942431671948E-2</v>
      </c>
      <c r="BH233" s="4">
        <v>1.7972329429258946</v>
      </c>
      <c r="BI233" s="4">
        <v>0.2709010117698889</v>
      </c>
      <c r="BJ233" s="4">
        <v>0</v>
      </c>
      <c r="BK233" s="4"/>
      <c r="BL233" s="3" t="s">
        <v>468</v>
      </c>
      <c r="BM233" s="4"/>
      <c r="BN233" s="4"/>
      <c r="BO233" s="4"/>
      <c r="BP233" s="4">
        <v>7.8371856972955358</v>
      </c>
      <c r="BQ233" s="4">
        <v>0.56808913852981568</v>
      </c>
      <c r="BR233" s="4">
        <v>3860.0466417910447</v>
      </c>
      <c r="BS233" s="4">
        <v>2813.875</v>
      </c>
      <c r="BT233" s="4">
        <v>1300.0660199289862</v>
      </c>
      <c r="BU233" s="4">
        <v>1537.8580269384784</v>
      </c>
      <c r="BV233" s="4">
        <v>4056.6040225700763</v>
      </c>
      <c r="BW233" s="4">
        <v>1533.9717874044411</v>
      </c>
    </row>
    <row r="234" spans="2:75" x14ac:dyDescent="0.3">
      <c r="B234" s="3" t="s">
        <v>124</v>
      </c>
      <c r="C234" s="4">
        <v>2020</v>
      </c>
      <c r="D234" s="3" t="s">
        <v>700</v>
      </c>
      <c r="E234" s="4">
        <v>22283</v>
      </c>
      <c r="F234" s="4">
        <v>22283</v>
      </c>
      <c r="G234" s="4" t="b">
        <v>0</v>
      </c>
      <c r="H234" s="4">
        <v>86460370</v>
      </c>
      <c r="I234" s="4">
        <v>31996818</v>
      </c>
      <c r="J234" s="4">
        <v>17404553</v>
      </c>
      <c r="K234" s="4">
        <v>34341802</v>
      </c>
      <c r="L234" s="4">
        <v>2041647</v>
      </c>
      <c r="M234" s="4">
        <v>671500</v>
      </c>
      <c r="N234" s="4">
        <v>51447068</v>
      </c>
      <c r="O234" s="4">
        <v>64548117</v>
      </c>
      <c r="P234" s="4">
        <v>12825633</v>
      </c>
      <c r="Q234" s="4">
        <v>51722484</v>
      </c>
      <c r="R234" s="4">
        <v>8760666</v>
      </c>
      <c r="S234" s="4">
        <v>16735692</v>
      </c>
      <c r="T234" s="4">
        <v>9640007</v>
      </c>
      <c r="U234" s="4">
        <v>7306314</v>
      </c>
      <c r="V234" s="4">
        <v>2982393</v>
      </c>
      <c r="W234" s="4">
        <v>2071948</v>
      </c>
      <c r="X234" s="4">
        <v>21912253</v>
      </c>
      <c r="Y234" s="4">
        <v>34697608</v>
      </c>
      <c r="Z234" s="4">
        <v>99018711</v>
      </c>
      <c r="AA234" s="4">
        <v>111518238</v>
      </c>
      <c r="AB234" s="4">
        <v>57993957</v>
      </c>
      <c r="AC234" s="4">
        <v>53524281</v>
      </c>
      <c r="AD234" s="4">
        <v>525090684</v>
      </c>
      <c r="AE234" s="4">
        <v>86737019</v>
      </c>
      <c r="AF234" s="4">
        <v>1178360</v>
      </c>
      <c r="AG234" s="4">
        <v>87915379</v>
      </c>
      <c r="AH234" s="4">
        <v>31724036</v>
      </c>
      <c r="AI234" s="4">
        <v>0</v>
      </c>
      <c r="AJ234" s="4">
        <v>1440905</v>
      </c>
      <c r="AK234" s="4">
        <v>1370356</v>
      </c>
      <c r="AL234" s="4">
        <v>76454939</v>
      </c>
      <c r="AM234" s="4">
        <v>19113735</v>
      </c>
      <c r="AN234" s="4">
        <v>2811261</v>
      </c>
      <c r="AO234" s="4">
        <v>16148611</v>
      </c>
      <c r="AP234" s="4">
        <v>3631859053</v>
      </c>
      <c r="AQ234" s="4">
        <v>2466006200</v>
      </c>
      <c r="AR234" s="4">
        <v>28571837</v>
      </c>
      <c r="AS234" s="4">
        <v>44266119</v>
      </c>
      <c r="AT234" s="4">
        <v>326017</v>
      </c>
      <c r="AU234" s="4">
        <v>1585</v>
      </c>
      <c r="AV234" s="4">
        <v>2751</v>
      </c>
      <c r="AW234" s="4">
        <v>634728633</v>
      </c>
      <c r="AX234" s="4">
        <v>468899341</v>
      </c>
      <c r="AY234" s="4">
        <v>34697608</v>
      </c>
      <c r="AZ234" s="4">
        <v>37844347.5</v>
      </c>
      <c r="BA234" s="4">
        <v>1387472484</v>
      </c>
      <c r="BB234" s="4">
        <v>41194936</v>
      </c>
      <c r="BC234" s="4">
        <v>0.60305905671300108</v>
      </c>
      <c r="BD234" s="4">
        <v>0.59503640800981994</v>
      </c>
      <c r="BE234" s="4">
        <v>0.25343695614534151</v>
      </c>
      <c r="BF234" s="4">
        <v>0.14708067261579175</v>
      </c>
      <c r="BG234" s="4">
        <v>3.6770168634887017E-2</v>
      </c>
      <c r="BH234" s="4">
        <v>1.699751678593008</v>
      </c>
      <c r="BI234" s="4">
        <v>0.27515684185319794</v>
      </c>
      <c r="BJ234" s="4">
        <v>2.2490110659434897</v>
      </c>
      <c r="BK234" s="4">
        <v>3.0392841817195551E-2</v>
      </c>
      <c r="BL234" s="3" t="s">
        <v>474</v>
      </c>
      <c r="BM234" s="4">
        <v>28844990.544729996</v>
      </c>
      <c r="BN234" s="4"/>
      <c r="BO234" s="4"/>
      <c r="BP234" s="4">
        <v>7.867000503887672</v>
      </c>
      <c r="BQ234" s="4">
        <v>0.5761541257724464</v>
      </c>
      <c r="BR234" s="4">
        <v>3880.1045640174125</v>
      </c>
      <c r="BS234" s="4">
        <v>2896.742673787192</v>
      </c>
      <c r="BT234" s="4">
        <v>1282.2257774985414</v>
      </c>
      <c r="BU234" s="4">
        <v>1423.6878337746264</v>
      </c>
      <c r="BV234" s="4">
        <v>3945.4013822196293</v>
      </c>
      <c r="BW234" s="4">
        <v>62265.96436745501</v>
      </c>
    </row>
    <row r="235" spans="2:75" x14ac:dyDescent="0.3">
      <c r="B235" s="3" t="s">
        <v>124</v>
      </c>
      <c r="C235" s="4">
        <v>2021</v>
      </c>
      <c r="D235" s="3" t="s">
        <v>701</v>
      </c>
      <c r="E235" s="4">
        <v>22160</v>
      </c>
      <c r="F235" s="4">
        <v>22160</v>
      </c>
      <c r="G235" s="4" t="b">
        <v>0</v>
      </c>
      <c r="H235" s="4">
        <v>88118632</v>
      </c>
      <c r="I235" s="4">
        <v>33028133</v>
      </c>
      <c r="J235" s="4">
        <v>20176348</v>
      </c>
      <c r="K235" s="4">
        <v>32735566</v>
      </c>
      <c r="L235" s="4">
        <v>1381497</v>
      </c>
      <c r="M235" s="4">
        <v>652036</v>
      </c>
      <c r="N235" s="4">
        <v>54731030</v>
      </c>
      <c r="O235" s="4">
        <v>66731235</v>
      </c>
      <c r="P235" s="4">
        <v>13448286</v>
      </c>
      <c r="Q235" s="4">
        <v>53282949</v>
      </c>
      <c r="R235" s="4">
        <v>8735513</v>
      </c>
      <c r="S235" s="4">
        <v>15102207</v>
      </c>
      <c r="T235" s="4">
        <v>9401338</v>
      </c>
      <c r="U235" s="4">
        <v>11557252</v>
      </c>
      <c r="V235" s="4">
        <v>2885484</v>
      </c>
      <c r="W235" s="4">
        <v>1965933</v>
      </c>
      <c r="X235" s="4">
        <v>21387397</v>
      </c>
      <c r="Y235" s="4">
        <v>46773149</v>
      </c>
      <c r="Z235" s="4">
        <v>88496306</v>
      </c>
      <c r="AA235" s="4">
        <v>99572435</v>
      </c>
      <c r="AB235" s="4">
        <v>56859273</v>
      </c>
      <c r="AC235" s="4">
        <v>42713162</v>
      </c>
      <c r="AD235" s="4">
        <v>546478081</v>
      </c>
      <c r="AE235" s="4">
        <v>73519638</v>
      </c>
      <c r="AF235" s="4">
        <v>1244949</v>
      </c>
      <c r="AG235" s="4">
        <v>74764587</v>
      </c>
      <c r="AH235" s="4">
        <v>29570070</v>
      </c>
      <c r="AI235" s="4">
        <v>0</v>
      </c>
      <c r="AJ235" s="4">
        <v>1442279</v>
      </c>
      <c r="AK235" s="4">
        <v>1362202</v>
      </c>
      <c r="AL235" s="4">
        <v>80236785</v>
      </c>
      <c r="AM235" s="4">
        <v>20059196</v>
      </c>
      <c r="AN235" s="4">
        <v>2804481</v>
      </c>
      <c r="AO235" s="4">
        <v>14546878</v>
      </c>
      <c r="AP235" s="4">
        <v>3509711349</v>
      </c>
      <c r="AQ235" s="4">
        <v>2397238530</v>
      </c>
      <c r="AR235" s="4">
        <v>29357356</v>
      </c>
      <c r="AS235" s="4">
        <v>48226179</v>
      </c>
      <c r="AT235" s="4">
        <v>314613</v>
      </c>
      <c r="AU235" s="4">
        <v>1630</v>
      </c>
      <c r="AV235" s="4">
        <v>2802</v>
      </c>
      <c r="AW235" s="4">
        <v>679644788</v>
      </c>
      <c r="AX235" s="4">
        <v>501283564</v>
      </c>
      <c r="AY235" s="4">
        <v>46773149</v>
      </c>
      <c r="AZ235" s="4">
        <v>40820614.666666664</v>
      </c>
      <c r="BA235" s="4">
        <v>1167398592</v>
      </c>
      <c r="BB235" s="4">
        <v>36096526</v>
      </c>
      <c r="BC235" s="4">
        <v>0.68044747323914834</v>
      </c>
      <c r="BD235" s="4">
        <v>0.62110621508513664</v>
      </c>
      <c r="BE235" s="4">
        <v>0.24271140523379892</v>
      </c>
      <c r="BF235" s="4">
        <v>0.139810239652676</v>
      </c>
      <c r="BG235" s="4">
        <v>3.4952559477551347E-2</v>
      </c>
      <c r="BH235" s="4">
        <v>1.4031615817660543</v>
      </c>
      <c r="BI235" s="4">
        <v>0.28566873260419329</v>
      </c>
      <c r="BJ235" s="4">
        <v>1.7812012492780052</v>
      </c>
      <c r="BK235" s="4">
        <v>3.2457471131151938E-2</v>
      </c>
      <c r="BL235" s="3" t="s">
        <v>474</v>
      </c>
      <c r="BM235" s="4">
        <v>23954103.823847909</v>
      </c>
      <c r="BN235" s="4">
        <v>1.7041177982215732</v>
      </c>
      <c r="BO235" s="4">
        <v>0</v>
      </c>
      <c r="BP235" s="4">
        <v>8.3646069664289069</v>
      </c>
      <c r="BQ235" s="4">
        <v>0.5817273376159886</v>
      </c>
      <c r="BR235" s="4">
        <v>3976.4725631768952</v>
      </c>
      <c r="BS235" s="4">
        <v>3011.3373194945848</v>
      </c>
      <c r="BT235" s="4">
        <v>1324.7904332129963</v>
      </c>
      <c r="BU235" s="4">
        <v>1334.3894404332129</v>
      </c>
      <c r="BV235" s="4">
        <v>3373.853203971119</v>
      </c>
      <c r="BW235" s="4">
        <v>52680.441877256315</v>
      </c>
    </row>
    <row r="236" spans="2:75" x14ac:dyDescent="0.3">
      <c r="B236" s="3" t="s">
        <v>124</v>
      </c>
      <c r="C236" s="4">
        <v>2022</v>
      </c>
      <c r="D236" s="3" t="s">
        <v>702</v>
      </c>
      <c r="E236" s="4">
        <v>22582.5</v>
      </c>
      <c r="F236" s="4">
        <v>1029</v>
      </c>
      <c r="G236" s="4" t="b">
        <v>1</v>
      </c>
      <c r="H236" s="4">
        <v>88644410</v>
      </c>
      <c r="I236" s="4">
        <v>35256884</v>
      </c>
      <c r="J236" s="4">
        <v>19589803</v>
      </c>
      <c r="K236" s="4">
        <v>31351402</v>
      </c>
      <c r="L236" s="4">
        <v>2409341</v>
      </c>
      <c r="M236" s="4">
        <v>0</v>
      </c>
      <c r="N236" s="4">
        <v>57293008</v>
      </c>
      <c r="O236" s="4">
        <v>71354934</v>
      </c>
      <c r="P236" s="4">
        <v>14170223</v>
      </c>
      <c r="Q236" s="4">
        <v>57184711</v>
      </c>
      <c r="R236" s="4">
        <v>9537144</v>
      </c>
      <c r="S236" s="4">
        <v>17132339</v>
      </c>
      <c r="T236" s="4">
        <v>10833095</v>
      </c>
      <c r="U236" s="4">
        <v>9986202</v>
      </c>
      <c r="V236" s="4">
        <v>3272195</v>
      </c>
      <c r="W236" s="4">
        <v>2249083</v>
      </c>
      <c r="X236" s="4">
        <v>17289476</v>
      </c>
      <c r="Y236" s="4">
        <v>54237440</v>
      </c>
      <c r="Z236" s="4">
        <v>72698162</v>
      </c>
      <c r="AA236" s="4">
        <v>86420467</v>
      </c>
      <c r="AB236" s="4">
        <v>67780533</v>
      </c>
      <c r="AC236" s="4">
        <v>18639934</v>
      </c>
      <c r="AD236" s="4">
        <v>558813277</v>
      </c>
      <c r="AE236" s="4">
        <v>56138211</v>
      </c>
      <c r="AF236" s="4">
        <v>1453276</v>
      </c>
      <c r="AG236" s="4">
        <v>57591487</v>
      </c>
      <c r="AH236" s="4">
        <v>34097151</v>
      </c>
      <c r="AI236" s="4">
        <v>6765724</v>
      </c>
      <c r="AJ236" s="4">
        <v>1442279</v>
      </c>
      <c r="AK236" s="4">
        <v>1665698</v>
      </c>
      <c r="AL236" s="4">
        <v>83611610</v>
      </c>
      <c r="AM236" s="4">
        <v>20902903</v>
      </c>
      <c r="AN236" s="4">
        <v>3107977</v>
      </c>
      <c r="AO236" s="4">
        <v>15574480</v>
      </c>
      <c r="AP236" s="4">
        <v>3738710337</v>
      </c>
      <c r="AQ236" s="4">
        <v>2562683805</v>
      </c>
      <c r="AR236" s="4">
        <v>31104384</v>
      </c>
      <c r="AS236" s="4">
        <v>50869616</v>
      </c>
      <c r="AT236" s="4">
        <v>336953</v>
      </c>
      <c r="AU236" s="4">
        <v>1748</v>
      </c>
      <c r="AV236" s="4">
        <v>2964</v>
      </c>
      <c r="AW236" s="4">
        <v>730471580</v>
      </c>
      <c r="AX236" s="4">
        <v>537604599</v>
      </c>
      <c r="AY236" s="4">
        <v>54237440</v>
      </c>
      <c r="AZ236" s="4">
        <v>45236065.666666664</v>
      </c>
      <c r="BA236" s="4">
        <v>1189879103</v>
      </c>
      <c r="BB236" s="4">
        <v>36096526</v>
      </c>
      <c r="BC236" s="4">
        <v>1</v>
      </c>
      <c r="BD236" s="4">
        <v>0.64632398139939107</v>
      </c>
      <c r="BE236" s="4">
        <v>0.19504304896383201</v>
      </c>
      <c r="BF236" s="4">
        <v>0.1486863810256403</v>
      </c>
      <c r="BG236" s="4">
        <v>3.7171596145559212E-2</v>
      </c>
      <c r="BH236" s="4">
        <v>1.0071133698655923</v>
      </c>
      <c r="BI236" s="4">
        <v>0.29406765623666753</v>
      </c>
      <c r="BJ236" s="4">
        <v>1.7004666783585052</v>
      </c>
      <c r="BK236" s="4">
        <v>3.2365823259640054E-2</v>
      </c>
      <c r="BL236" s="3" t="s">
        <v>474</v>
      </c>
      <c r="BM236" s="4">
        <v>24095992.036409292</v>
      </c>
      <c r="BN236" s="4">
        <v>1.8773273828408683</v>
      </c>
      <c r="BO236" s="4">
        <v>0</v>
      </c>
      <c r="BP236" s="4">
        <v>8.3195490413302906</v>
      </c>
      <c r="BQ236" s="4">
        <v>0.58974358974358976</v>
      </c>
      <c r="BR236" s="4">
        <v>3925.358574117126</v>
      </c>
      <c r="BS236" s="4">
        <v>3159.7446695450017</v>
      </c>
      <c r="BT236" s="4">
        <v>1377.3667220192626</v>
      </c>
      <c r="BU236" s="4">
        <v>1509.8926602457655</v>
      </c>
      <c r="BV236" s="4">
        <v>2550.2706520535812</v>
      </c>
      <c r="BW236" s="4">
        <v>52690.317856747482</v>
      </c>
    </row>
    <row r="237" spans="2:75" x14ac:dyDescent="0.3">
      <c r="B237" s="3" t="s">
        <v>124</v>
      </c>
      <c r="C237" s="4">
        <v>2023</v>
      </c>
      <c r="D237" s="3" t="s">
        <v>703</v>
      </c>
      <c r="E237" s="4">
        <v>23005</v>
      </c>
      <c r="F237" s="4">
        <v>23005</v>
      </c>
      <c r="G237" s="4" t="b">
        <v>0</v>
      </c>
      <c r="H237" s="4">
        <v>104196453</v>
      </c>
      <c r="I237" s="4">
        <v>38144074</v>
      </c>
      <c r="J237" s="4">
        <v>21589520</v>
      </c>
      <c r="K237" s="4">
        <v>39811804</v>
      </c>
      <c r="L237" s="4">
        <v>4445358</v>
      </c>
      <c r="M237" s="4">
        <v>0</v>
      </c>
      <c r="N237" s="4">
        <v>64384649</v>
      </c>
      <c r="O237" s="4">
        <v>76974376</v>
      </c>
      <c r="P237" s="4">
        <v>15675764</v>
      </c>
      <c r="Q237" s="4">
        <v>61298612</v>
      </c>
      <c r="R237" s="4">
        <v>10730077</v>
      </c>
      <c r="S237" s="4">
        <v>18040967</v>
      </c>
      <c r="T237" s="4">
        <v>10704664</v>
      </c>
      <c r="U237" s="4">
        <v>10420140</v>
      </c>
      <c r="V237" s="4">
        <v>3597132</v>
      </c>
      <c r="W237" s="4">
        <v>2520955</v>
      </c>
      <c r="X237" s="4">
        <v>27222077</v>
      </c>
      <c r="Y237" s="4">
        <v>34124597</v>
      </c>
      <c r="Z237" s="4">
        <v>78413682</v>
      </c>
      <c r="AA237" s="4">
        <v>92624797</v>
      </c>
      <c r="AB237" s="4">
        <v>63343295</v>
      </c>
      <c r="AC237" s="4">
        <v>29281502</v>
      </c>
      <c r="AD237" s="4">
        <v>583813987</v>
      </c>
      <c r="AE237" s="4">
        <v>63972757</v>
      </c>
      <c r="AF237" s="4">
        <v>1609158</v>
      </c>
      <c r="AG237" s="4">
        <v>65581915</v>
      </c>
      <c r="AH237" s="4">
        <v>31488116</v>
      </c>
      <c r="AI237" s="4">
        <v>0</v>
      </c>
      <c r="AJ237" s="4">
        <v>1777564</v>
      </c>
      <c r="AK237" s="4">
        <v>1922137</v>
      </c>
      <c r="AL237" s="4">
        <v>90853249</v>
      </c>
      <c r="AM237" s="4">
        <v>22713312</v>
      </c>
      <c r="AN237" s="4">
        <v>3699701</v>
      </c>
      <c r="AO237" s="4">
        <v>16795339</v>
      </c>
      <c r="AP237" s="4">
        <v>3944212942</v>
      </c>
      <c r="AQ237" s="4">
        <v>2716810325</v>
      </c>
      <c r="AR237" s="4">
        <v>33702883</v>
      </c>
      <c r="AS237" s="4">
        <v>54863370</v>
      </c>
      <c r="AT237" s="4">
        <v>353345</v>
      </c>
      <c r="AU237" s="4">
        <v>1893</v>
      </c>
      <c r="AV237" s="4">
        <v>3210</v>
      </c>
      <c r="AW237" s="4">
        <v>753233049</v>
      </c>
      <c r="AX237" s="4">
        <v>552062520</v>
      </c>
      <c r="AY237" s="4">
        <v>34124597</v>
      </c>
      <c r="AZ237" s="4">
        <v>45045062</v>
      </c>
      <c r="BA237" s="4">
        <v>1149844274</v>
      </c>
      <c r="BB237" s="4">
        <v>36508673</v>
      </c>
      <c r="BC237" s="4">
        <v>1</v>
      </c>
      <c r="BD237" s="4">
        <v>0.61791593807900547</v>
      </c>
      <c r="BE237" s="4">
        <v>0.26125723300773013</v>
      </c>
      <c r="BF237" s="4">
        <v>0.16288690086236654</v>
      </c>
      <c r="BG237" s="4">
        <v>4.0721724767377336E-2</v>
      </c>
      <c r="BH237" s="4">
        <v>1.0698760193787096</v>
      </c>
      <c r="BI237" s="4">
        <v>0.27802233076896266</v>
      </c>
      <c r="BJ237" s="4">
        <v>1.5481258996124301</v>
      </c>
      <c r="BK237" s="4">
        <v>3.2591555857977385E-2</v>
      </c>
      <c r="BL237" s="3" t="s">
        <v>474</v>
      </c>
      <c r="BM237" s="4">
        <v>24268056.244612146</v>
      </c>
      <c r="BN237" s="4">
        <v>1.8561462667617084</v>
      </c>
      <c r="BO237" s="4">
        <v>0</v>
      </c>
      <c r="BP237" s="4">
        <v>8.5448943795895076</v>
      </c>
      <c r="BQ237" s="4">
        <v>0.58971962616822426</v>
      </c>
      <c r="BR237" s="4">
        <v>4529.2959356661595</v>
      </c>
      <c r="BS237" s="4">
        <v>3345.9846120408606</v>
      </c>
      <c r="BT237" s="4">
        <v>1465.0242555966095</v>
      </c>
      <c r="BU237" s="4">
        <v>1368.7509671810476</v>
      </c>
      <c r="BV237" s="4">
        <v>2850.7678765485766</v>
      </c>
      <c r="BW237" s="4">
        <v>49982.363573136274</v>
      </c>
    </row>
    <row r="238" spans="2:75" x14ac:dyDescent="0.3">
      <c r="B238" s="3" t="s">
        <v>124</v>
      </c>
      <c r="C238" s="4">
        <v>2024</v>
      </c>
      <c r="D238" s="3" t="s">
        <v>704</v>
      </c>
      <c r="E238" s="4">
        <v>23005</v>
      </c>
      <c r="F238" s="4">
        <v>23005</v>
      </c>
      <c r="G238" s="4" t="b">
        <v>0</v>
      </c>
      <c r="H238" s="4">
        <v>105485437</v>
      </c>
      <c r="I238" s="4">
        <v>39590538</v>
      </c>
      <c r="J238" s="4">
        <v>26011680</v>
      </c>
      <c r="K238" s="4">
        <v>32740079</v>
      </c>
      <c r="L238" s="4">
        <v>5197982</v>
      </c>
      <c r="M238" s="4">
        <v>0</v>
      </c>
      <c r="N238" s="4">
        <v>72745358</v>
      </c>
      <c r="O238" s="4">
        <v>80520012</v>
      </c>
      <c r="P238" s="4">
        <v>16175030</v>
      </c>
      <c r="Q238" s="4">
        <v>64344982</v>
      </c>
      <c r="R238" s="4">
        <v>12210568</v>
      </c>
      <c r="S238" s="4">
        <v>18394529</v>
      </c>
      <c r="T238" s="4">
        <v>11513193</v>
      </c>
      <c r="U238" s="4">
        <v>10721146</v>
      </c>
      <c r="V238" s="4">
        <v>4331482</v>
      </c>
      <c r="W238" s="4">
        <v>2410375</v>
      </c>
      <c r="X238" s="4">
        <v>24965425</v>
      </c>
      <c r="Y238" s="4">
        <v>29997506</v>
      </c>
      <c r="Z238" s="4">
        <v>93390186</v>
      </c>
      <c r="AA238" s="4">
        <v>106287634</v>
      </c>
      <c r="AB238" s="4">
        <v>65422979</v>
      </c>
      <c r="AC238" s="4">
        <v>40864655</v>
      </c>
      <c r="AD238" s="4">
        <v>608779412</v>
      </c>
      <c r="AE238" s="4">
        <v>87563300</v>
      </c>
      <c r="AF238" s="4">
        <v>3568424</v>
      </c>
      <c r="AG238" s="4">
        <v>91131724</v>
      </c>
      <c r="AH238" s="4">
        <v>35307926</v>
      </c>
      <c r="AI238" s="4">
        <v>6529244</v>
      </c>
      <c r="AJ238" s="4">
        <v>1795054</v>
      </c>
      <c r="AK238" s="4">
        <v>2059524</v>
      </c>
      <c r="AL238" s="4">
        <v>97937471</v>
      </c>
      <c r="AM238" s="4">
        <v>24484368</v>
      </c>
      <c r="AN238" s="4">
        <v>3854578</v>
      </c>
      <c r="AO238" s="4">
        <v>19972159</v>
      </c>
      <c r="AP238" s="4">
        <v>3955426894</v>
      </c>
      <c r="AQ238" s="4">
        <v>2700046350</v>
      </c>
      <c r="AR238" s="4">
        <v>35500598</v>
      </c>
      <c r="AS238" s="4">
        <v>56970578</v>
      </c>
      <c r="AT238" s="4">
        <v>350568</v>
      </c>
      <c r="AU238" s="4">
        <v>1960</v>
      </c>
      <c r="AV238" s="4">
        <v>3292</v>
      </c>
      <c r="AW238" s="4">
        <v>781651289</v>
      </c>
      <c r="AX238" s="4">
        <v>565318393</v>
      </c>
      <c r="AY238" s="4">
        <v>29997506</v>
      </c>
      <c r="AZ238" s="4">
        <v>39453181</v>
      </c>
      <c r="BA238" s="4">
        <v>1757014382</v>
      </c>
      <c r="BB238" s="4">
        <v>25779344</v>
      </c>
      <c r="BC238" s="4">
        <v>0.7829841164395005</v>
      </c>
      <c r="BD238" s="4">
        <v>0.68962465406480711</v>
      </c>
      <c r="BE238" s="4">
        <v>0.23667176920355365</v>
      </c>
      <c r="BF238" s="4">
        <v>0.15743016115425157</v>
      </c>
      <c r="BG238" s="4">
        <v>3.9357540690426851E-2</v>
      </c>
      <c r="BH238" s="4">
        <v>1.4162988498465972</v>
      </c>
      <c r="BI238" s="4">
        <v>0.28772459205280815</v>
      </c>
      <c r="BJ238" s="4">
        <v>2.2972412112339593</v>
      </c>
      <c r="BK238" s="4">
        <v>1.4925183590060039E-2</v>
      </c>
      <c r="BL238" s="3" t="s">
        <v>474</v>
      </c>
      <c r="BM238" s="4">
        <v>37157945.508945629</v>
      </c>
      <c r="BN238" s="4">
        <v>1.0617697092672091</v>
      </c>
      <c r="BO238" s="4">
        <v>0</v>
      </c>
      <c r="BP238" s="4">
        <v>8.9751622141850156</v>
      </c>
      <c r="BQ238" s="4">
        <v>0.59538274605103281</v>
      </c>
      <c r="BR238" s="4">
        <v>4585.3265377091939</v>
      </c>
      <c r="BS238" s="4">
        <v>3500.1091936535536</v>
      </c>
      <c r="BT238" s="4">
        <v>1543.16878939361</v>
      </c>
      <c r="BU238" s="4">
        <v>1534.7935666159531</v>
      </c>
      <c r="BV238" s="4">
        <v>3961.3876983264508</v>
      </c>
      <c r="BW238" s="4">
        <v>76375.326320365144</v>
      </c>
    </row>
    <row r="239" spans="2:75" x14ac:dyDescent="0.3">
      <c r="B239" s="3" t="s">
        <v>126</v>
      </c>
      <c r="C239" s="4">
        <v>2019</v>
      </c>
      <c r="D239" s="3" t="s">
        <v>705</v>
      </c>
      <c r="E239" s="4">
        <v>973</v>
      </c>
      <c r="F239" s="4">
        <v>973</v>
      </c>
      <c r="G239" s="4" t="b">
        <v>0</v>
      </c>
      <c r="H239" s="4">
        <v>7437481</v>
      </c>
      <c r="I239" s="4">
        <v>1878632</v>
      </c>
      <c r="J239" s="4">
        <v>759194</v>
      </c>
      <c r="K239" s="4">
        <v>3886254</v>
      </c>
      <c r="L239" s="4">
        <v>167158</v>
      </c>
      <c r="M239" s="4">
        <v>0</v>
      </c>
      <c r="N239" s="4">
        <v>3551227</v>
      </c>
      <c r="O239" s="4">
        <v>3405205</v>
      </c>
      <c r="P239" s="4">
        <v>424848</v>
      </c>
      <c r="Q239" s="4">
        <v>2980357</v>
      </c>
      <c r="R239" s="4">
        <v>889767</v>
      </c>
      <c r="S239" s="4">
        <v>214228</v>
      </c>
      <c r="T239" s="4">
        <v>209863</v>
      </c>
      <c r="U239" s="4">
        <v>456950</v>
      </c>
      <c r="V239" s="4">
        <v>207211</v>
      </c>
      <c r="W239" s="4">
        <v>118746</v>
      </c>
      <c r="X239" s="4">
        <v>4032276</v>
      </c>
      <c r="Y239" s="4">
        <v>768387</v>
      </c>
      <c r="Z239" s="4">
        <v>11261096</v>
      </c>
      <c r="AA239" s="4">
        <v>12124724</v>
      </c>
      <c r="AB239" s="4">
        <v>940733</v>
      </c>
      <c r="AC239" s="4">
        <v>11183991</v>
      </c>
      <c r="AD239" s="4">
        <v>20148631</v>
      </c>
      <c r="AE239" s="4">
        <v>4670958</v>
      </c>
      <c r="AF239" s="4">
        <v>6615687</v>
      </c>
      <c r="AG239" s="4">
        <v>11286645</v>
      </c>
      <c r="AH239" s="4">
        <v>0</v>
      </c>
      <c r="AI239" s="4">
        <v>0</v>
      </c>
      <c r="AJ239" s="4">
        <v>16220</v>
      </c>
      <c r="AK239" s="4">
        <v>7000</v>
      </c>
      <c r="AL239" s="4">
        <v>2881065</v>
      </c>
      <c r="AM239" s="4">
        <v>720266</v>
      </c>
      <c r="AN239" s="4">
        <v>23220</v>
      </c>
      <c r="AO239" s="4">
        <v>697046</v>
      </c>
      <c r="AP239" s="4">
        <v>89287454</v>
      </c>
      <c r="AQ239" s="4">
        <v>52406600</v>
      </c>
      <c r="AR239" s="4">
        <v>1773164.8778075001</v>
      </c>
      <c r="AS239" s="4">
        <v>3157256.5078060599</v>
      </c>
      <c r="AT239" s="4">
        <v>134521</v>
      </c>
      <c r="AU239" s="4">
        <v>941.90258989999995</v>
      </c>
      <c r="AV239" s="4">
        <v>2510.5504087899999</v>
      </c>
      <c r="AW239" s="4">
        <v>18309950</v>
      </c>
      <c r="AX239" s="4">
        <v>8861968</v>
      </c>
      <c r="AY239" s="4">
        <v>768387</v>
      </c>
      <c r="AZ239" s="4">
        <v>768387</v>
      </c>
      <c r="BA239" s="4">
        <v>1873044</v>
      </c>
      <c r="BB239" s="4">
        <v>0</v>
      </c>
      <c r="BC239" s="4"/>
      <c r="BD239" s="4">
        <v>0.47747711893314415</v>
      </c>
      <c r="BE239" s="4">
        <v>0.54215614130644507</v>
      </c>
      <c r="BF239" s="4">
        <v>3.2238089816817674E-2</v>
      </c>
      <c r="BG239" s="4">
        <v>8.0595196567935807E-3</v>
      </c>
      <c r="BH239" s="4">
        <v>3.7870110862557742</v>
      </c>
      <c r="BI239" s="4">
        <v>0.57480294649126784</v>
      </c>
      <c r="BJ239" s="4">
        <v>0</v>
      </c>
      <c r="BK239" s="4"/>
      <c r="BL239" s="3" t="s">
        <v>468</v>
      </c>
      <c r="BM239" s="4"/>
      <c r="BN239" s="4"/>
      <c r="BO239" s="4"/>
      <c r="BP239" s="4">
        <v>19.859059681637916</v>
      </c>
      <c r="BQ239" s="4">
        <v>0.37517772461456572</v>
      </c>
      <c r="BR239" s="4">
        <v>7643.8653648509762</v>
      </c>
      <c r="BS239" s="4">
        <v>3499.6968139773894</v>
      </c>
      <c r="BT239" s="4">
        <v>1822.368836390031</v>
      </c>
      <c r="BU239" s="4">
        <v>0</v>
      </c>
      <c r="BV239" s="4">
        <v>11599.840698869475</v>
      </c>
      <c r="BW239" s="4">
        <v>1925.0195272353546</v>
      </c>
    </row>
    <row r="240" spans="2:75" x14ac:dyDescent="0.3">
      <c r="B240" s="3" t="s">
        <v>126</v>
      </c>
      <c r="C240" s="4">
        <v>2020</v>
      </c>
      <c r="D240" s="3" t="s">
        <v>706</v>
      </c>
      <c r="E240" s="4">
        <v>963</v>
      </c>
      <c r="F240" s="4">
        <v>963</v>
      </c>
      <c r="G240" s="4" t="b">
        <v>0</v>
      </c>
      <c r="H240" s="4">
        <v>17895018</v>
      </c>
      <c r="I240" s="4">
        <v>1879079</v>
      </c>
      <c r="J240" s="4">
        <v>1088791</v>
      </c>
      <c r="K240" s="4">
        <v>2820806</v>
      </c>
      <c r="L240" s="4">
        <v>106096</v>
      </c>
      <c r="M240" s="4">
        <v>0</v>
      </c>
      <c r="N240" s="4">
        <v>15074212</v>
      </c>
      <c r="O240" s="4">
        <v>11173152</v>
      </c>
      <c r="P240" s="4">
        <v>415449</v>
      </c>
      <c r="Q240" s="4">
        <v>10757703</v>
      </c>
      <c r="R240" s="4">
        <v>891856</v>
      </c>
      <c r="S240" s="4">
        <v>201170</v>
      </c>
      <c r="T240" s="4">
        <v>249340</v>
      </c>
      <c r="U240" s="4">
        <v>386719</v>
      </c>
      <c r="V240" s="4">
        <v>229839</v>
      </c>
      <c r="W240" s="4">
        <v>121584</v>
      </c>
      <c r="X240" s="4">
        <v>6721866</v>
      </c>
      <c r="Y240" s="4">
        <v>2314870</v>
      </c>
      <c r="Z240" s="4">
        <v>15237759</v>
      </c>
      <c r="AA240" s="4">
        <v>18549062</v>
      </c>
      <c r="AB240" s="4">
        <v>2541833</v>
      </c>
      <c r="AC240" s="4">
        <v>16007229</v>
      </c>
      <c r="AD240" s="4">
        <v>26870496</v>
      </c>
      <c r="AE240" s="4">
        <v>5755199</v>
      </c>
      <c r="AF240" s="4">
        <v>10353908</v>
      </c>
      <c r="AG240" s="4">
        <v>16109107</v>
      </c>
      <c r="AH240" s="4">
        <v>0</v>
      </c>
      <c r="AI240" s="4">
        <v>0</v>
      </c>
      <c r="AJ240" s="4">
        <v>0</v>
      </c>
      <c r="AK240" s="4">
        <v>0</v>
      </c>
      <c r="AL240" s="4">
        <v>3039158</v>
      </c>
      <c r="AM240" s="4">
        <v>759790</v>
      </c>
      <c r="AN240" s="4">
        <v>0</v>
      </c>
      <c r="AO240" s="4">
        <v>759790</v>
      </c>
      <c r="AP240" s="4">
        <v>88810779</v>
      </c>
      <c r="AQ240" s="4">
        <v>50976000</v>
      </c>
      <c r="AR240" s="4">
        <v>1815278</v>
      </c>
      <c r="AS240" s="4">
        <v>2889404</v>
      </c>
      <c r="AT240" s="4">
        <v>128672</v>
      </c>
      <c r="AU240" s="4">
        <v>919</v>
      </c>
      <c r="AV240" s="4">
        <v>2726</v>
      </c>
      <c r="AW240" s="4">
        <v>20624820</v>
      </c>
      <c r="AX240" s="4">
        <v>10761389</v>
      </c>
      <c r="AY240" s="4">
        <v>2314870</v>
      </c>
      <c r="AZ240" s="4">
        <v>1541628.5</v>
      </c>
      <c r="BA240" s="4">
        <v>1873044</v>
      </c>
      <c r="BB240" s="4">
        <v>0</v>
      </c>
      <c r="BC240" s="4"/>
      <c r="BD240" s="4">
        <v>0.84236920018744887</v>
      </c>
      <c r="BE240" s="4">
        <v>0.37562778645989625</v>
      </c>
      <c r="BF240" s="4">
        <v>0</v>
      </c>
      <c r="BG240" s="4">
        <v>0</v>
      </c>
      <c r="BH240" s="4">
        <v>1.4974485724322377</v>
      </c>
      <c r="BI240" s="4">
        <v>0.52599983062937616</v>
      </c>
      <c r="BJ240" s="4">
        <v>0</v>
      </c>
      <c r="BK240" s="4"/>
      <c r="BL240" s="3" t="s">
        <v>468</v>
      </c>
      <c r="BM240" s="4"/>
      <c r="BN240" s="4"/>
      <c r="BO240" s="4"/>
      <c r="BP240" s="4">
        <v>20.439838727233774</v>
      </c>
      <c r="BQ240" s="4">
        <v>0.33712399119589143</v>
      </c>
      <c r="BR240" s="4">
        <v>18582.573208722741</v>
      </c>
      <c r="BS240" s="4">
        <v>11602.442367601247</v>
      </c>
      <c r="BT240" s="4">
        <v>1885.0238836967808</v>
      </c>
      <c r="BU240" s="4">
        <v>0</v>
      </c>
      <c r="BV240" s="4">
        <v>16728.044652128763</v>
      </c>
      <c r="BW240" s="4">
        <v>1945.0093457943926</v>
      </c>
    </row>
    <row r="241" spans="2:75" x14ac:dyDescent="0.3">
      <c r="B241" s="3" t="s">
        <v>126</v>
      </c>
      <c r="C241" s="4">
        <v>2021</v>
      </c>
      <c r="D241" s="3" t="s">
        <v>707</v>
      </c>
      <c r="E241" s="4">
        <v>959</v>
      </c>
      <c r="F241" s="4">
        <v>959</v>
      </c>
      <c r="G241" s="4" t="b">
        <v>0</v>
      </c>
      <c r="H241" s="4">
        <v>29538711</v>
      </c>
      <c r="I241" s="4">
        <v>1924134</v>
      </c>
      <c r="J241" s="4">
        <v>1102063</v>
      </c>
      <c r="K241" s="4">
        <v>2079955</v>
      </c>
      <c r="L241" s="4">
        <v>99024</v>
      </c>
      <c r="M241" s="4">
        <v>0</v>
      </c>
      <c r="N241" s="4">
        <v>27458756</v>
      </c>
      <c r="O241" s="4">
        <v>18972414</v>
      </c>
      <c r="P241" s="4">
        <v>446450</v>
      </c>
      <c r="Q241" s="4">
        <v>18525964</v>
      </c>
      <c r="R241" s="4">
        <v>2287288</v>
      </c>
      <c r="S241" s="4">
        <v>188798</v>
      </c>
      <c r="T241" s="4">
        <v>242747</v>
      </c>
      <c r="U241" s="4">
        <v>420989</v>
      </c>
      <c r="V241" s="4">
        <v>203852</v>
      </c>
      <c r="W241" s="4">
        <v>92768</v>
      </c>
      <c r="X241" s="4">
        <v>10566297</v>
      </c>
      <c r="Y241" s="4">
        <v>1912775</v>
      </c>
      <c r="Z241" s="4">
        <v>26524868</v>
      </c>
      <c r="AA241" s="4">
        <v>29467302</v>
      </c>
      <c r="AB241" s="4">
        <v>4508106</v>
      </c>
      <c r="AC241" s="4">
        <v>24959196</v>
      </c>
      <c r="AD241" s="4">
        <v>37436793</v>
      </c>
      <c r="AE241" s="4">
        <v>4564682</v>
      </c>
      <c r="AF241" s="4">
        <v>20644397</v>
      </c>
      <c r="AG241" s="4">
        <v>25209079</v>
      </c>
      <c r="AH241" s="4">
        <v>0</v>
      </c>
      <c r="AI241" s="4">
        <v>0</v>
      </c>
      <c r="AJ241" s="4">
        <v>0</v>
      </c>
      <c r="AK241" s="4">
        <v>22</v>
      </c>
      <c r="AL241" s="4">
        <v>3063775</v>
      </c>
      <c r="AM241" s="4">
        <v>765944</v>
      </c>
      <c r="AN241" s="4">
        <v>22</v>
      </c>
      <c r="AO241" s="4">
        <v>765922</v>
      </c>
      <c r="AP241" s="4">
        <v>89214194</v>
      </c>
      <c r="AQ241" s="4">
        <v>51193400</v>
      </c>
      <c r="AR241" s="4">
        <v>1851583</v>
      </c>
      <c r="AS241" s="4">
        <v>3054965</v>
      </c>
      <c r="AT241" s="4">
        <v>130438</v>
      </c>
      <c r="AU241" s="4">
        <v>946</v>
      </c>
      <c r="AV241" s="4">
        <v>2833</v>
      </c>
      <c r="AW241" s="4">
        <v>22537594</v>
      </c>
      <c r="AX241" s="4">
        <v>12227714</v>
      </c>
      <c r="AY241" s="4">
        <v>1912775</v>
      </c>
      <c r="AZ241" s="4">
        <v>1665344</v>
      </c>
      <c r="BA241" s="4">
        <v>1873044</v>
      </c>
      <c r="BB241" s="4">
        <v>0</v>
      </c>
      <c r="BC241" s="4"/>
      <c r="BD241" s="4">
        <v>0.92958545144370042</v>
      </c>
      <c r="BE241" s="4">
        <v>0.35771015871342526</v>
      </c>
      <c r="BF241" s="4">
        <v>2.8722726465642397E-5</v>
      </c>
      <c r="BG241" s="4">
        <v>7.1806839601472041E-6</v>
      </c>
      <c r="BH241" s="4">
        <v>1.3607431710436229</v>
      </c>
      <c r="BI241" s="4">
        <v>0.49891625997178746</v>
      </c>
      <c r="BJ241" s="4">
        <v>0</v>
      </c>
      <c r="BK241" s="4"/>
      <c r="BL241" s="3" t="s">
        <v>468</v>
      </c>
      <c r="BM241" s="4"/>
      <c r="BN241" s="4"/>
      <c r="BO241" s="4"/>
      <c r="BP241" s="4">
        <v>20.75435440239476</v>
      </c>
      <c r="BQ241" s="4">
        <v>0.33392163783974588</v>
      </c>
      <c r="BR241" s="4">
        <v>30801.575599582899</v>
      </c>
      <c r="BS241" s="4">
        <v>19783.539103232535</v>
      </c>
      <c r="BT241" s="4">
        <v>1930.7434827945776</v>
      </c>
      <c r="BU241" s="4">
        <v>0</v>
      </c>
      <c r="BV241" s="4">
        <v>26286.839416058396</v>
      </c>
      <c r="BW241" s="4">
        <v>1953.1220020855058</v>
      </c>
    </row>
    <row r="242" spans="2:75" x14ac:dyDescent="0.3">
      <c r="B242" s="3" t="s">
        <v>126</v>
      </c>
      <c r="C242" s="4">
        <v>2022</v>
      </c>
      <c r="D242" s="3" t="s">
        <v>708</v>
      </c>
      <c r="E242" s="4">
        <v>996</v>
      </c>
      <c r="F242" s="4">
        <v>2066</v>
      </c>
      <c r="G242" s="4" t="b">
        <v>1</v>
      </c>
      <c r="H242" s="4">
        <v>12906420</v>
      </c>
      <c r="I242" s="4">
        <v>2057672</v>
      </c>
      <c r="J242" s="4">
        <v>867004</v>
      </c>
      <c r="K242" s="4">
        <v>1379617</v>
      </c>
      <c r="L242" s="4">
        <v>693260</v>
      </c>
      <c r="M242" s="4">
        <v>52800</v>
      </c>
      <c r="N242" s="4">
        <v>11474003</v>
      </c>
      <c r="O242" s="4">
        <v>7900064</v>
      </c>
      <c r="P242" s="4">
        <v>521484</v>
      </c>
      <c r="Q242" s="4">
        <v>7378580</v>
      </c>
      <c r="R242" s="4">
        <v>1229423</v>
      </c>
      <c r="S242" s="4">
        <v>250830</v>
      </c>
      <c r="T242" s="4">
        <v>306332</v>
      </c>
      <c r="U242" s="4">
        <v>416127</v>
      </c>
      <c r="V242" s="4">
        <v>195178</v>
      </c>
      <c r="W242" s="4">
        <v>148637</v>
      </c>
      <c r="X242" s="4">
        <v>5006356</v>
      </c>
      <c r="Y242" s="4">
        <v>2067481</v>
      </c>
      <c r="Z242" s="4">
        <v>30892968</v>
      </c>
      <c r="AA242" s="4">
        <v>31378562</v>
      </c>
      <c r="AB242" s="4">
        <v>2906944</v>
      </c>
      <c r="AC242" s="4">
        <v>28471618</v>
      </c>
      <c r="AD242" s="4">
        <v>42443149</v>
      </c>
      <c r="AE242" s="4">
        <v>3906584</v>
      </c>
      <c r="AF242" s="4">
        <v>24590675</v>
      </c>
      <c r="AG242" s="4">
        <v>28497259</v>
      </c>
      <c r="AH242" s="4">
        <v>0</v>
      </c>
      <c r="AI242" s="4">
        <v>0</v>
      </c>
      <c r="AJ242" s="4">
        <v>0</v>
      </c>
      <c r="AK242" s="4">
        <v>0</v>
      </c>
      <c r="AL242" s="4">
        <v>3662915</v>
      </c>
      <c r="AM242" s="4">
        <v>915729</v>
      </c>
      <c r="AN242" s="4">
        <v>0</v>
      </c>
      <c r="AO242" s="4">
        <v>915729</v>
      </c>
      <c r="AP242" s="4">
        <v>99567409</v>
      </c>
      <c r="AQ242" s="4">
        <v>60741100</v>
      </c>
      <c r="AR242" s="4">
        <v>1978467</v>
      </c>
      <c r="AS242" s="4">
        <v>3415672</v>
      </c>
      <c r="AT242" s="4">
        <v>156664</v>
      </c>
      <c r="AU242" s="4">
        <v>1136</v>
      </c>
      <c r="AV242" s="4">
        <v>3091</v>
      </c>
      <c r="AW242" s="4">
        <v>24777255</v>
      </c>
      <c r="AX242" s="4">
        <v>13945890</v>
      </c>
      <c r="AY242" s="4">
        <v>2067481</v>
      </c>
      <c r="AZ242" s="4">
        <v>2098375.3333333335</v>
      </c>
      <c r="BA242" s="4">
        <v>2469739</v>
      </c>
      <c r="BB242" s="4">
        <v>0</v>
      </c>
      <c r="BC242" s="4"/>
      <c r="BD242" s="4">
        <v>0.88901515679793464</v>
      </c>
      <c r="BE242" s="4">
        <v>0.38789656620503593</v>
      </c>
      <c r="BF242" s="4">
        <v>0</v>
      </c>
      <c r="BG242" s="4">
        <v>0</v>
      </c>
      <c r="BH242" s="4">
        <v>3.8621603343732804</v>
      </c>
      <c r="BI242" s="4">
        <v>0.48554778577767244</v>
      </c>
      <c r="BJ242" s="4">
        <v>0</v>
      </c>
      <c r="BK242" s="4"/>
      <c r="BL242" s="3" t="s">
        <v>468</v>
      </c>
      <c r="BM242" s="4"/>
      <c r="BN242" s="4"/>
      <c r="BO242" s="4"/>
      <c r="BP242" s="4">
        <v>19.870628550753992</v>
      </c>
      <c r="BQ242" s="4">
        <v>0.36751860239404721</v>
      </c>
      <c r="BR242" s="4">
        <v>12958.253012048193</v>
      </c>
      <c r="BS242" s="4">
        <v>7931.7911646586344</v>
      </c>
      <c r="BT242" s="4">
        <v>1986.4126506024097</v>
      </c>
      <c r="BU242" s="4">
        <v>0</v>
      </c>
      <c r="BV242" s="4">
        <v>28611.705823293174</v>
      </c>
      <c r="BW242" s="4">
        <v>2479.6576305220883</v>
      </c>
    </row>
    <row r="243" spans="2:75" x14ac:dyDescent="0.3">
      <c r="B243" s="3" t="s">
        <v>126</v>
      </c>
      <c r="C243" s="4">
        <v>2023</v>
      </c>
      <c r="D243" s="3" t="s">
        <v>709</v>
      </c>
      <c r="E243" s="4">
        <v>1033</v>
      </c>
      <c r="F243" s="4">
        <v>1033</v>
      </c>
      <c r="G243" s="4" t="b">
        <v>0</v>
      </c>
      <c r="H243" s="4">
        <v>8351465</v>
      </c>
      <c r="I243" s="4">
        <v>2241964</v>
      </c>
      <c r="J243" s="4">
        <v>1099963</v>
      </c>
      <c r="K243" s="4">
        <v>3353609</v>
      </c>
      <c r="L243" s="4">
        <v>1571293</v>
      </c>
      <c r="M243" s="4">
        <v>2480</v>
      </c>
      <c r="N243" s="4">
        <v>4995376</v>
      </c>
      <c r="O243" s="4">
        <v>3334539</v>
      </c>
      <c r="P243" s="4">
        <v>674239</v>
      </c>
      <c r="Q243" s="4">
        <v>2660300</v>
      </c>
      <c r="R243" s="4">
        <v>1152077</v>
      </c>
      <c r="S243" s="4">
        <v>215181</v>
      </c>
      <c r="T243" s="4">
        <v>281700</v>
      </c>
      <c r="U243" s="4">
        <v>468571</v>
      </c>
      <c r="V243" s="4">
        <v>191032</v>
      </c>
      <c r="W243" s="4">
        <v>192445</v>
      </c>
      <c r="X243" s="4">
        <v>5016926</v>
      </c>
      <c r="Y243" s="4">
        <v>5962243</v>
      </c>
      <c r="Z243" s="4">
        <v>30129371</v>
      </c>
      <c r="AA243" s="4">
        <v>31253706</v>
      </c>
      <c r="AB243" s="4">
        <v>3967101</v>
      </c>
      <c r="AC243" s="4">
        <v>27286605</v>
      </c>
      <c r="AD243" s="4">
        <v>46856449</v>
      </c>
      <c r="AE243" s="4">
        <v>4387142</v>
      </c>
      <c r="AF243" s="4">
        <v>23999963</v>
      </c>
      <c r="AG243" s="4">
        <v>28387105</v>
      </c>
      <c r="AH243" s="4">
        <v>0</v>
      </c>
      <c r="AI243" s="4">
        <v>0</v>
      </c>
      <c r="AJ243" s="4">
        <v>0</v>
      </c>
      <c r="AK243" s="4">
        <v>0</v>
      </c>
      <c r="AL243" s="4">
        <v>4905171</v>
      </c>
      <c r="AM243" s="4">
        <v>1226293</v>
      </c>
      <c r="AN243" s="4">
        <v>0</v>
      </c>
      <c r="AO243" s="4">
        <v>1226293</v>
      </c>
      <c r="AP243" s="4">
        <v>116023316</v>
      </c>
      <c r="AQ243" s="4">
        <v>75208800</v>
      </c>
      <c r="AR243" s="4">
        <v>2152821</v>
      </c>
      <c r="AS243" s="4">
        <v>3672017</v>
      </c>
      <c r="AT243" s="4">
        <v>197366</v>
      </c>
      <c r="AU243" s="4">
        <v>1432</v>
      </c>
      <c r="AV243" s="4">
        <v>3568</v>
      </c>
      <c r="AW243" s="4">
        <v>31502805</v>
      </c>
      <c r="AX243" s="4">
        <v>19401550</v>
      </c>
      <c r="AY243" s="4">
        <v>5962243</v>
      </c>
      <c r="AZ243" s="4">
        <v>3314166.3333333335</v>
      </c>
      <c r="BA243" s="4">
        <v>6239856</v>
      </c>
      <c r="BB243" s="4">
        <v>0</v>
      </c>
      <c r="BC243" s="4"/>
      <c r="BD243" s="4">
        <v>0.59814367898326826</v>
      </c>
      <c r="BE243" s="4">
        <v>0.60072406458028627</v>
      </c>
      <c r="BF243" s="4">
        <v>0</v>
      </c>
      <c r="BG243" s="4">
        <v>0</v>
      </c>
      <c r="BH243" s="4">
        <v>10.670640529263617</v>
      </c>
      <c r="BI243" s="4">
        <v>0.47901197124690392</v>
      </c>
      <c r="BJ243" s="4">
        <v>0</v>
      </c>
      <c r="BK243" s="4"/>
      <c r="BL243" s="3" t="s">
        <v>468</v>
      </c>
      <c r="BM243" s="4"/>
      <c r="BN243" s="4"/>
      <c r="BO243" s="4"/>
      <c r="BP243" s="4">
        <v>18.55507215463485</v>
      </c>
      <c r="BQ243" s="4">
        <v>0.40134529147982062</v>
      </c>
      <c r="BR243" s="4">
        <v>8084.6708615682483</v>
      </c>
      <c r="BS243" s="4">
        <v>3228.0145208131657</v>
      </c>
      <c r="BT243" s="4">
        <v>2084.0474346563406</v>
      </c>
      <c r="BU243" s="4">
        <v>0</v>
      </c>
      <c r="BV243" s="4">
        <v>27480.256534365926</v>
      </c>
      <c r="BW243" s="4">
        <v>6040.5188770571149</v>
      </c>
    </row>
    <row r="244" spans="2:75" x14ac:dyDescent="0.3">
      <c r="B244" s="3" t="s">
        <v>126</v>
      </c>
      <c r="C244" s="4">
        <v>2024</v>
      </c>
      <c r="D244" s="3" t="s">
        <v>710</v>
      </c>
      <c r="E244" s="4">
        <v>1033</v>
      </c>
      <c r="F244" s="4">
        <v>1033</v>
      </c>
      <c r="G244" s="4" t="b">
        <v>0</v>
      </c>
      <c r="H244" s="4">
        <v>7230944</v>
      </c>
      <c r="I244" s="4">
        <v>2452833</v>
      </c>
      <c r="J244" s="4">
        <v>738552</v>
      </c>
      <c r="K244" s="4">
        <v>2324550</v>
      </c>
      <c r="L244" s="4">
        <v>1506557</v>
      </c>
      <c r="M244" s="4">
        <v>5160</v>
      </c>
      <c r="N244" s="4">
        <v>4901234</v>
      </c>
      <c r="O244" s="4">
        <v>4029791</v>
      </c>
      <c r="P244" s="4">
        <v>769324</v>
      </c>
      <c r="Q244" s="4">
        <v>3260467</v>
      </c>
      <c r="R244" s="4">
        <v>1263207</v>
      </c>
      <c r="S244" s="4">
        <v>375739</v>
      </c>
      <c r="T244" s="4">
        <v>273937</v>
      </c>
      <c r="U244" s="4">
        <v>495245</v>
      </c>
      <c r="V244" s="4">
        <v>186345</v>
      </c>
      <c r="W244" s="4">
        <v>161745</v>
      </c>
      <c r="X244" s="4">
        <v>3201153</v>
      </c>
      <c r="Y244" s="4">
        <v>4488163</v>
      </c>
      <c r="Z244" s="4">
        <v>30259548</v>
      </c>
      <c r="AA244" s="4">
        <v>30927940</v>
      </c>
      <c r="AB244" s="4">
        <v>4038454</v>
      </c>
      <c r="AC244" s="4">
        <v>26889486</v>
      </c>
      <c r="AD244" s="4">
        <v>50057602</v>
      </c>
      <c r="AE244" s="4">
        <v>4563285</v>
      </c>
      <c r="AF244" s="4">
        <v>23307864</v>
      </c>
      <c r="AG244" s="4">
        <v>27871149</v>
      </c>
      <c r="AH244" s="4">
        <v>0</v>
      </c>
      <c r="AI244" s="4">
        <v>0</v>
      </c>
      <c r="AJ244" s="4">
        <v>0</v>
      </c>
      <c r="AK244" s="4">
        <v>0</v>
      </c>
      <c r="AL244" s="4">
        <v>4885691</v>
      </c>
      <c r="AM244" s="4">
        <v>1221423</v>
      </c>
      <c r="AN244" s="4">
        <v>0</v>
      </c>
      <c r="AO244" s="4">
        <v>1221423</v>
      </c>
      <c r="AP244" s="4">
        <v>119191124</v>
      </c>
      <c r="AQ244" s="4">
        <v>73855800</v>
      </c>
      <c r="AR244" s="4">
        <v>2319754</v>
      </c>
      <c r="AS244" s="4">
        <v>3813613</v>
      </c>
      <c r="AT244" s="4">
        <v>192321</v>
      </c>
      <c r="AU244" s="4">
        <v>1463</v>
      </c>
      <c r="AV244" s="4">
        <v>3570</v>
      </c>
      <c r="AW244" s="4">
        <v>35812918</v>
      </c>
      <c r="AX244" s="4">
        <v>23120389</v>
      </c>
      <c r="AY244" s="4">
        <v>4488163</v>
      </c>
      <c r="AZ244" s="4">
        <v>4172629</v>
      </c>
      <c r="BA244" s="4">
        <v>35812918</v>
      </c>
      <c r="BB244" s="4">
        <v>43205944</v>
      </c>
      <c r="BC244" s="4">
        <v>0</v>
      </c>
      <c r="BD244" s="4">
        <v>0.67781385113755543</v>
      </c>
      <c r="BE244" s="4">
        <v>0.44270194873587737</v>
      </c>
      <c r="BF244" s="4">
        <v>0</v>
      </c>
      <c r="BG244" s="4">
        <v>0</v>
      </c>
      <c r="BH244" s="4">
        <v>8.5482076647302367</v>
      </c>
      <c r="BI244" s="4">
        <v>0.41596553515888013</v>
      </c>
      <c r="BJ244" s="4">
        <v>1</v>
      </c>
      <c r="BK244" s="4">
        <v>1.41596553515888</v>
      </c>
      <c r="BL244" s="3" t="s">
        <v>515</v>
      </c>
      <c r="BM244" s="4">
        <v>769324</v>
      </c>
      <c r="BN244" s="4">
        <v>5.423760340246762</v>
      </c>
      <c r="BO244" s="4">
        <v>0</v>
      </c>
      <c r="BP244" s="4">
        <v>19.462472725737531</v>
      </c>
      <c r="BQ244" s="4">
        <v>0.40980392156862744</v>
      </c>
      <c r="BR244" s="4">
        <v>6999.9457889641817</v>
      </c>
      <c r="BS244" s="4">
        <v>3901.0561471442402</v>
      </c>
      <c r="BT244" s="4">
        <v>2245.6476282671829</v>
      </c>
      <c r="BU244" s="4">
        <v>0</v>
      </c>
      <c r="BV244" s="4">
        <v>26980.783155856727</v>
      </c>
      <c r="BW244" s="4">
        <v>34668.846079380448</v>
      </c>
    </row>
    <row r="245" spans="2:75" x14ac:dyDescent="0.3">
      <c r="B245" s="3" t="s">
        <v>128</v>
      </c>
      <c r="C245" s="4">
        <v>2019</v>
      </c>
      <c r="D245" s="3" t="s">
        <v>711</v>
      </c>
      <c r="E245" s="4">
        <v>2035</v>
      </c>
      <c r="F245" s="4">
        <v>2035</v>
      </c>
      <c r="G245" s="4" t="b">
        <v>0</v>
      </c>
      <c r="H245" s="4">
        <v>3080736</v>
      </c>
      <c r="I245" s="4">
        <v>1053730</v>
      </c>
      <c r="J245" s="4">
        <v>665432</v>
      </c>
      <c r="K245" s="4">
        <v>1334293</v>
      </c>
      <c r="L245" s="4">
        <v>7285</v>
      </c>
      <c r="M245" s="4">
        <v>0</v>
      </c>
      <c r="N245" s="4">
        <v>1746443</v>
      </c>
      <c r="O245" s="4">
        <v>2554413</v>
      </c>
      <c r="P245" s="4">
        <v>599113</v>
      </c>
      <c r="Q245" s="4">
        <v>1955300</v>
      </c>
      <c r="R245" s="4">
        <v>1121013</v>
      </c>
      <c r="S245" s="4">
        <v>67483</v>
      </c>
      <c r="T245" s="4">
        <v>202319</v>
      </c>
      <c r="U245" s="4">
        <v>128467</v>
      </c>
      <c r="V245" s="4">
        <v>0</v>
      </c>
      <c r="W245" s="4">
        <v>271558</v>
      </c>
      <c r="X245" s="4">
        <v>526323</v>
      </c>
      <c r="Y245" s="4">
        <v>916889</v>
      </c>
      <c r="Z245" s="4">
        <v>2138605</v>
      </c>
      <c r="AA245" s="4">
        <v>2553270</v>
      </c>
      <c r="AB245" s="4">
        <v>3793570</v>
      </c>
      <c r="AC245" s="4">
        <v>-1240300</v>
      </c>
      <c r="AD245" s="4">
        <v>11907571</v>
      </c>
      <c r="AE245" s="4">
        <v>1544634</v>
      </c>
      <c r="AF245" s="4">
        <v>0</v>
      </c>
      <c r="AG245" s="4">
        <v>1544634</v>
      </c>
      <c r="AH245" s="4">
        <v>2407770</v>
      </c>
      <c r="AI245" s="4">
        <v>14688</v>
      </c>
      <c r="AJ245" s="4">
        <v>52794</v>
      </c>
      <c r="AK245" s="4">
        <v>70000</v>
      </c>
      <c r="AL245" s="4">
        <v>2234115</v>
      </c>
      <c r="AM245" s="4">
        <v>558529</v>
      </c>
      <c r="AN245" s="4">
        <v>122794</v>
      </c>
      <c r="AO245" s="4">
        <v>435735</v>
      </c>
      <c r="AP245" s="4">
        <v>226429825</v>
      </c>
      <c r="AQ245" s="4">
        <v>216213100</v>
      </c>
      <c r="AR245" s="4">
        <v>850844.88879250002</v>
      </c>
      <c r="AS245" s="4">
        <v>3367115.3232714999</v>
      </c>
      <c r="AT245" s="4">
        <v>273167</v>
      </c>
      <c r="AU245" s="4">
        <v>963.59659250000004</v>
      </c>
      <c r="AV245" s="4">
        <v>3807.2025880000001</v>
      </c>
      <c r="AW245" s="4">
        <v>21569358</v>
      </c>
      <c r="AX245" s="4">
        <v>12770707</v>
      </c>
      <c r="AY245" s="4">
        <v>916889</v>
      </c>
      <c r="AZ245" s="4">
        <v>916889</v>
      </c>
      <c r="BA245" s="4">
        <v>39720371</v>
      </c>
      <c r="BB245" s="4">
        <v>1198953</v>
      </c>
      <c r="BC245" s="4">
        <v>0.29924133804585334</v>
      </c>
      <c r="BD245" s="4">
        <v>0.56689148307417447</v>
      </c>
      <c r="BE245" s="4">
        <v>0.17084326602474215</v>
      </c>
      <c r="BF245" s="4">
        <v>0.21985250542048845</v>
      </c>
      <c r="BG245" s="4">
        <v>5.4963150956866588E-2</v>
      </c>
      <c r="BH245" s="4">
        <v>0.78997289418503558</v>
      </c>
      <c r="BI245" s="4">
        <v>0.42539651704450487</v>
      </c>
      <c r="BJ245" s="4">
        <v>1.8775638118877007</v>
      </c>
      <c r="BK245" s="4">
        <v>3.0873459073321133E-2</v>
      </c>
      <c r="BL245" s="3" t="s">
        <v>474</v>
      </c>
      <c r="BM245" s="4">
        <v>1124872.8880314759</v>
      </c>
      <c r="BN245" s="4"/>
      <c r="BO245" s="4"/>
      <c r="BP245" s="4">
        <v>3.7576537843126454</v>
      </c>
      <c r="BQ245" s="4">
        <v>0.25309832356627932</v>
      </c>
      <c r="BR245" s="4">
        <v>1513.8751842751842</v>
      </c>
      <c r="BS245" s="4">
        <v>1255.2398034398034</v>
      </c>
      <c r="BT245" s="4">
        <v>418.10559645823099</v>
      </c>
      <c r="BU245" s="4">
        <v>1183.1793611793612</v>
      </c>
      <c r="BV245" s="4">
        <v>759.03390663390667</v>
      </c>
      <c r="BW245" s="4">
        <v>19518.609828009827</v>
      </c>
    </row>
    <row r="246" spans="2:75" x14ac:dyDescent="0.3">
      <c r="B246" s="3" t="s">
        <v>128</v>
      </c>
      <c r="C246" s="4">
        <v>2020</v>
      </c>
      <c r="D246" s="3" t="s">
        <v>712</v>
      </c>
      <c r="E246" s="4">
        <v>2026</v>
      </c>
      <c r="F246" s="4">
        <v>2026</v>
      </c>
      <c r="G246" s="4" t="b">
        <v>0</v>
      </c>
      <c r="H246" s="4">
        <v>3535479</v>
      </c>
      <c r="I246" s="4">
        <v>1111168</v>
      </c>
      <c r="J246" s="4">
        <v>799965</v>
      </c>
      <c r="K246" s="4">
        <v>1590207</v>
      </c>
      <c r="L246" s="4">
        <v>6381</v>
      </c>
      <c r="M246" s="4">
        <v>0</v>
      </c>
      <c r="N246" s="4">
        <v>1945272</v>
      </c>
      <c r="O246" s="4">
        <v>2423020</v>
      </c>
      <c r="P246" s="4">
        <v>641725</v>
      </c>
      <c r="Q246" s="4">
        <v>1781295</v>
      </c>
      <c r="R246" s="4">
        <v>673003</v>
      </c>
      <c r="S246" s="4">
        <v>28125</v>
      </c>
      <c r="T246" s="4">
        <v>484361</v>
      </c>
      <c r="U246" s="4">
        <v>119647</v>
      </c>
      <c r="V246" s="4">
        <v>0</v>
      </c>
      <c r="W246" s="4">
        <v>285464</v>
      </c>
      <c r="X246" s="4">
        <v>1112459</v>
      </c>
      <c r="Y246" s="4">
        <v>473771</v>
      </c>
      <c r="Z246" s="4">
        <v>3757681</v>
      </c>
      <c r="AA246" s="4">
        <v>4105664</v>
      </c>
      <c r="AB246" s="4">
        <v>4104438</v>
      </c>
      <c r="AC246" s="4">
        <v>1226</v>
      </c>
      <c r="AD246" s="4">
        <v>13020030</v>
      </c>
      <c r="AE246" s="4">
        <v>2776979</v>
      </c>
      <c r="AF246" s="4">
        <v>0</v>
      </c>
      <c r="AG246" s="4">
        <v>2776979</v>
      </c>
      <c r="AH246" s="4">
        <v>2349085</v>
      </c>
      <c r="AI246" s="4">
        <v>0</v>
      </c>
      <c r="AJ246" s="4">
        <v>55485</v>
      </c>
      <c r="AK246" s="4">
        <v>80500</v>
      </c>
      <c r="AL246" s="4">
        <v>2437496</v>
      </c>
      <c r="AM246" s="4">
        <v>609374</v>
      </c>
      <c r="AN246" s="4">
        <v>135985</v>
      </c>
      <c r="AO246" s="4">
        <v>473389</v>
      </c>
      <c r="AP246" s="4">
        <v>240648700</v>
      </c>
      <c r="AQ246" s="4">
        <v>229761500</v>
      </c>
      <c r="AR246" s="4">
        <v>881137</v>
      </c>
      <c r="AS246" s="4">
        <v>6449595</v>
      </c>
      <c r="AT246" s="4">
        <v>289282</v>
      </c>
      <c r="AU246" s="4">
        <v>995</v>
      </c>
      <c r="AV246" s="4">
        <v>3890</v>
      </c>
      <c r="AW246" s="4">
        <v>21961993</v>
      </c>
      <c r="AX246" s="4">
        <v>12592136</v>
      </c>
      <c r="AY246" s="4">
        <v>473771</v>
      </c>
      <c r="AZ246" s="4">
        <v>695330</v>
      </c>
      <c r="BA246" s="4">
        <v>40325793</v>
      </c>
      <c r="BB246" s="4">
        <v>1108081</v>
      </c>
      <c r="BC246" s="4">
        <v>0.60647146497305549</v>
      </c>
      <c r="BD246" s="4">
        <v>0.55021455367151095</v>
      </c>
      <c r="BE246" s="4">
        <v>0.31465580760061085</v>
      </c>
      <c r="BF246" s="4">
        <v>0.22315523799833928</v>
      </c>
      <c r="BG246" s="4">
        <v>5.578880949958482E-2</v>
      </c>
      <c r="BH246" s="4">
        <v>1.5589663699724077</v>
      </c>
      <c r="BI246" s="4">
        <v>0.44669660199335559</v>
      </c>
      <c r="BJ246" s="4">
        <v>1.8754719586099962</v>
      </c>
      <c r="BK246" s="4">
        <v>2.8167001637989689E-2</v>
      </c>
      <c r="BL246" s="3" t="s">
        <v>474</v>
      </c>
      <c r="BM246" s="4">
        <v>1203537.2426389998</v>
      </c>
      <c r="BN246" s="4"/>
      <c r="BO246" s="4"/>
      <c r="BP246" s="4">
        <v>3.6615074172434756</v>
      </c>
      <c r="BQ246" s="4">
        <v>0.25578406169665807</v>
      </c>
      <c r="BR246" s="4">
        <v>1745.0538005923001</v>
      </c>
      <c r="BS246" s="4">
        <v>1195.9624876604146</v>
      </c>
      <c r="BT246" s="4">
        <v>434.91461006910168</v>
      </c>
      <c r="BU246" s="4">
        <v>1159.469397828233</v>
      </c>
      <c r="BV246" s="4">
        <v>1370.6707798617967</v>
      </c>
      <c r="BW246" s="4">
        <v>19904.142645607106</v>
      </c>
    </row>
    <row r="247" spans="2:75" x14ac:dyDescent="0.3">
      <c r="B247" s="3" t="s">
        <v>128</v>
      </c>
      <c r="C247" s="4">
        <v>2021</v>
      </c>
      <c r="D247" s="3" t="s">
        <v>713</v>
      </c>
      <c r="E247" s="4">
        <v>2033</v>
      </c>
      <c r="F247" s="4">
        <v>2033</v>
      </c>
      <c r="G247" s="4" t="b">
        <v>0</v>
      </c>
      <c r="H247" s="4">
        <v>3219947</v>
      </c>
      <c r="I247" s="4">
        <v>1178188</v>
      </c>
      <c r="J247" s="4">
        <v>948603</v>
      </c>
      <c r="K247" s="4">
        <v>1088098</v>
      </c>
      <c r="L247" s="4">
        <v>5058</v>
      </c>
      <c r="M247" s="4">
        <v>0</v>
      </c>
      <c r="N247" s="4">
        <v>2131849</v>
      </c>
      <c r="O247" s="4">
        <v>2457456</v>
      </c>
      <c r="P247" s="4">
        <v>549385</v>
      </c>
      <c r="Q247" s="4">
        <v>1908071</v>
      </c>
      <c r="R247" s="4">
        <v>1054587</v>
      </c>
      <c r="S247" s="4">
        <v>18448</v>
      </c>
      <c r="T247" s="4">
        <v>222958</v>
      </c>
      <c r="U247" s="4">
        <v>113864</v>
      </c>
      <c r="V247" s="4">
        <v>0</v>
      </c>
      <c r="W247" s="4">
        <v>212369</v>
      </c>
      <c r="X247" s="4">
        <v>762491</v>
      </c>
      <c r="Y247" s="4">
        <v>1198533</v>
      </c>
      <c r="Z247" s="4">
        <v>4395851</v>
      </c>
      <c r="AA247" s="4">
        <v>4805276</v>
      </c>
      <c r="AB247" s="4">
        <v>4630942</v>
      </c>
      <c r="AC247" s="4">
        <v>174334</v>
      </c>
      <c r="AD247" s="4">
        <v>13782521</v>
      </c>
      <c r="AE247" s="4">
        <v>2409804</v>
      </c>
      <c r="AF247" s="4">
        <v>0</v>
      </c>
      <c r="AG247" s="4">
        <v>2409804</v>
      </c>
      <c r="AH247" s="4">
        <v>2288726</v>
      </c>
      <c r="AI247" s="4">
        <v>0</v>
      </c>
      <c r="AJ247" s="4">
        <v>55485</v>
      </c>
      <c r="AK247" s="4">
        <v>70000</v>
      </c>
      <c r="AL247" s="4">
        <v>2609287</v>
      </c>
      <c r="AM247" s="4">
        <v>652322</v>
      </c>
      <c r="AN247" s="4">
        <v>125485</v>
      </c>
      <c r="AO247" s="4">
        <v>526837</v>
      </c>
      <c r="AP247" s="4">
        <v>248723100</v>
      </c>
      <c r="AQ247" s="4">
        <v>238106100</v>
      </c>
      <c r="AR247" s="4">
        <v>907909</v>
      </c>
      <c r="AS247" s="4">
        <v>3544717</v>
      </c>
      <c r="AT247" s="4">
        <v>299787</v>
      </c>
      <c r="AU247" s="4">
        <v>1028</v>
      </c>
      <c r="AV247" s="4">
        <v>4029</v>
      </c>
      <c r="AW247" s="4">
        <v>23100985</v>
      </c>
      <c r="AX247" s="4">
        <v>13558364</v>
      </c>
      <c r="AY247" s="4">
        <v>1198533</v>
      </c>
      <c r="AZ247" s="4">
        <v>863064.33333333337</v>
      </c>
      <c r="BA247" s="4">
        <v>43909285</v>
      </c>
      <c r="BB247" s="4">
        <v>1246637</v>
      </c>
      <c r="BC247" s="4">
        <v>0.16072682956011244</v>
      </c>
      <c r="BD247" s="4">
        <v>0.66207580435330149</v>
      </c>
      <c r="BE247" s="4">
        <v>0.23680234488331639</v>
      </c>
      <c r="BF247" s="4">
        <v>0.19236665327859553</v>
      </c>
      <c r="BG247" s="4">
        <v>4.8091681750608496E-2</v>
      </c>
      <c r="BH247" s="4">
        <v>1.2629530033211553</v>
      </c>
      <c r="BI247" s="4">
        <v>0.45264507867552395</v>
      </c>
      <c r="BJ247" s="4">
        <v>1.987021761694602</v>
      </c>
      <c r="BK247" s="4">
        <v>2.9759629255583037E-2</v>
      </c>
      <c r="BL247" s="3" t="s">
        <v>474</v>
      </c>
      <c r="BM247" s="4">
        <v>1091639.950548589</v>
      </c>
      <c r="BN247" s="4">
        <v>0.79061263093166567</v>
      </c>
      <c r="BO247" s="4">
        <v>228575.61721525562</v>
      </c>
      <c r="BP247" s="4">
        <v>3.6502801710014068</v>
      </c>
      <c r="BQ247" s="4">
        <v>0.25515016133035495</v>
      </c>
      <c r="BR247" s="4">
        <v>1583.8401377274963</v>
      </c>
      <c r="BS247" s="4">
        <v>1208.7830791933104</v>
      </c>
      <c r="BT247" s="4">
        <v>446.58583374323661</v>
      </c>
      <c r="BU247" s="4">
        <v>1125.787506148549</v>
      </c>
      <c r="BV247" s="4">
        <v>1185.3438268568618</v>
      </c>
      <c r="BW247" s="4">
        <v>21598.271028037383</v>
      </c>
    </row>
    <row r="248" spans="2:75" x14ac:dyDescent="0.3">
      <c r="B248" s="3" t="s">
        <v>128</v>
      </c>
      <c r="C248" s="4">
        <v>2022</v>
      </c>
      <c r="D248" s="3" t="s">
        <v>714</v>
      </c>
      <c r="E248" s="4">
        <v>2072.5</v>
      </c>
      <c r="F248" s="4">
        <v>4917</v>
      </c>
      <c r="G248" s="4" t="b">
        <v>1</v>
      </c>
      <c r="H248" s="4">
        <v>3127353</v>
      </c>
      <c r="I248" s="4">
        <v>1365275</v>
      </c>
      <c r="J248" s="4">
        <v>760940</v>
      </c>
      <c r="K248" s="4">
        <v>998652</v>
      </c>
      <c r="L248" s="4">
        <v>2486</v>
      </c>
      <c r="M248" s="4">
        <v>0</v>
      </c>
      <c r="N248" s="4">
        <v>2128701</v>
      </c>
      <c r="O248" s="4">
        <v>2701914</v>
      </c>
      <c r="P248" s="4">
        <v>564969</v>
      </c>
      <c r="Q248" s="4">
        <v>2136945</v>
      </c>
      <c r="R248" s="4">
        <v>814078</v>
      </c>
      <c r="S248" s="4">
        <v>21633</v>
      </c>
      <c r="T248" s="4">
        <v>549849</v>
      </c>
      <c r="U248" s="4">
        <v>146095</v>
      </c>
      <c r="V248" s="4">
        <v>0</v>
      </c>
      <c r="W248" s="4">
        <v>392615</v>
      </c>
      <c r="X248" s="4">
        <v>425439</v>
      </c>
      <c r="Y248" s="4">
        <v>286634</v>
      </c>
      <c r="Z248" s="4">
        <v>5568454</v>
      </c>
      <c r="AA248" s="4">
        <v>6131393</v>
      </c>
      <c r="AB248" s="4">
        <v>5334601</v>
      </c>
      <c r="AC248" s="4">
        <v>796792</v>
      </c>
      <c r="AD248" s="4">
        <v>14138481</v>
      </c>
      <c r="AE248" s="4">
        <v>3087449</v>
      </c>
      <c r="AF248" s="4">
        <v>0</v>
      </c>
      <c r="AG248" s="4">
        <v>3087449</v>
      </c>
      <c r="AH248" s="4">
        <v>2226645</v>
      </c>
      <c r="AI248" s="4">
        <v>0</v>
      </c>
      <c r="AJ248" s="4">
        <v>55486</v>
      </c>
      <c r="AK248" s="4">
        <v>70000</v>
      </c>
      <c r="AL248" s="4">
        <v>2722106</v>
      </c>
      <c r="AM248" s="4">
        <v>680527</v>
      </c>
      <c r="AN248" s="4">
        <v>125486</v>
      </c>
      <c r="AO248" s="4">
        <v>555041</v>
      </c>
      <c r="AP248" s="4">
        <v>312968375</v>
      </c>
      <c r="AQ248" s="4">
        <v>301022000</v>
      </c>
      <c r="AR248" s="4">
        <v>1054954</v>
      </c>
      <c r="AS248" s="4">
        <v>3813738</v>
      </c>
      <c r="AT248" s="4">
        <v>379179</v>
      </c>
      <c r="AU248" s="4">
        <v>1209</v>
      </c>
      <c r="AV248" s="4">
        <v>4429</v>
      </c>
      <c r="AW248" s="4">
        <v>23385267</v>
      </c>
      <c r="AX248" s="4">
        <v>13277677</v>
      </c>
      <c r="AY248" s="4">
        <v>286634</v>
      </c>
      <c r="AZ248" s="4">
        <v>652979.33333333337</v>
      </c>
      <c r="BA248" s="4">
        <v>45349593</v>
      </c>
      <c r="BB248" s="4">
        <v>1246637</v>
      </c>
      <c r="BC248" s="4">
        <v>0.16411654218930816</v>
      </c>
      <c r="BD248" s="4">
        <v>0.68067180136044769</v>
      </c>
      <c r="BE248" s="4">
        <v>0.13603804879078249</v>
      </c>
      <c r="BF248" s="4">
        <v>0.18439532891420912</v>
      </c>
      <c r="BG248" s="4">
        <v>4.6098866098528125E-2</v>
      </c>
      <c r="BH248" s="4">
        <v>1.4447957247378851</v>
      </c>
      <c r="BI248" s="4">
        <v>0.46569330299600192</v>
      </c>
      <c r="BJ248" s="4">
        <v>2.0119761014268449</v>
      </c>
      <c r="BK248" s="4">
        <v>2.854759784796064E-2</v>
      </c>
      <c r="BL248" s="3" t="s">
        <v>474</v>
      </c>
      <c r="BM248" s="4">
        <v>1136704.1260470231</v>
      </c>
      <c r="BN248" s="4">
        <v>0.57444969044329919</v>
      </c>
      <c r="BO248" s="4">
        <v>483724.79271368973</v>
      </c>
      <c r="BP248" s="4">
        <v>3.3708006439947806</v>
      </c>
      <c r="BQ248" s="4">
        <v>0.27297358320162562</v>
      </c>
      <c r="BR248" s="4">
        <v>1508.9761158021713</v>
      </c>
      <c r="BS248" s="4">
        <v>1303.69794933655</v>
      </c>
      <c r="BT248" s="4">
        <v>509.02484921592281</v>
      </c>
      <c r="BU248" s="4">
        <v>1074.3763570566948</v>
      </c>
      <c r="BV248" s="4">
        <v>1489.7220747889023</v>
      </c>
      <c r="BW248" s="4">
        <v>21881.588902291918</v>
      </c>
    </row>
    <row r="249" spans="2:75" x14ac:dyDescent="0.3">
      <c r="B249" s="3" t="s">
        <v>128</v>
      </c>
      <c r="C249" s="4">
        <v>2023</v>
      </c>
      <c r="D249" s="3" t="s">
        <v>715</v>
      </c>
      <c r="E249" s="4">
        <v>2112</v>
      </c>
      <c r="F249" s="4">
        <v>2112</v>
      </c>
      <c r="G249" s="4" t="b">
        <v>0</v>
      </c>
      <c r="H249" s="4">
        <v>7801106</v>
      </c>
      <c r="I249" s="4">
        <v>1456217</v>
      </c>
      <c r="J249" s="4">
        <v>925739</v>
      </c>
      <c r="K249" s="4">
        <v>5205760</v>
      </c>
      <c r="L249" s="4">
        <v>213390</v>
      </c>
      <c r="M249" s="4">
        <v>0</v>
      </c>
      <c r="N249" s="4">
        <v>2595346</v>
      </c>
      <c r="O249" s="4">
        <v>3493189</v>
      </c>
      <c r="P249" s="4">
        <v>915920</v>
      </c>
      <c r="Q249" s="4">
        <v>2577269</v>
      </c>
      <c r="R249" s="4">
        <v>968911</v>
      </c>
      <c r="S249" s="4">
        <v>17445</v>
      </c>
      <c r="T249" s="4">
        <v>700104</v>
      </c>
      <c r="U249" s="4">
        <v>208177</v>
      </c>
      <c r="V249" s="4">
        <v>0</v>
      </c>
      <c r="W249" s="4">
        <v>356421</v>
      </c>
      <c r="X249" s="4">
        <v>4307917</v>
      </c>
      <c r="Y249" s="4">
        <v>3496112</v>
      </c>
      <c r="Z249" s="4">
        <v>6221021</v>
      </c>
      <c r="AA249" s="4">
        <v>7199334</v>
      </c>
      <c r="AB249" s="4">
        <v>5817189</v>
      </c>
      <c r="AC249" s="4">
        <v>1382145</v>
      </c>
      <c r="AD249" s="4">
        <v>18446398</v>
      </c>
      <c r="AE249" s="4">
        <v>879157</v>
      </c>
      <c r="AF249" s="4">
        <v>3826133</v>
      </c>
      <c r="AG249" s="4">
        <v>4705290</v>
      </c>
      <c r="AH249" s="4">
        <v>2162790</v>
      </c>
      <c r="AI249" s="4">
        <v>0</v>
      </c>
      <c r="AJ249" s="4">
        <v>55486</v>
      </c>
      <c r="AK249" s="4">
        <v>70248</v>
      </c>
      <c r="AL249" s="4">
        <v>3051977</v>
      </c>
      <c r="AM249" s="4">
        <v>762994</v>
      </c>
      <c r="AN249" s="4">
        <v>125734</v>
      </c>
      <c r="AO249" s="4">
        <v>637260</v>
      </c>
      <c r="AP249" s="4">
        <v>348056295</v>
      </c>
      <c r="AQ249" s="4">
        <v>334166100</v>
      </c>
      <c r="AR249" s="4">
        <v>1109001</v>
      </c>
      <c r="AS249" s="4">
        <v>4077322</v>
      </c>
      <c r="AT249" s="4">
        <v>420520</v>
      </c>
      <c r="AU249" s="4">
        <v>1264</v>
      </c>
      <c r="AV249" s="4">
        <v>4684</v>
      </c>
      <c r="AW249" s="4">
        <v>27897474</v>
      </c>
      <c r="AX249" s="4">
        <v>16991943</v>
      </c>
      <c r="AY249" s="4">
        <v>3496112</v>
      </c>
      <c r="AZ249" s="4">
        <v>1660426.3333333333</v>
      </c>
      <c r="BA249" s="4">
        <v>50366980</v>
      </c>
      <c r="BB249" s="4">
        <v>1246637</v>
      </c>
      <c r="BC249" s="4">
        <v>0.16141708089371168</v>
      </c>
      <c r="BD249" s="4">
        <v>0.33268949300265888</v>
      </c>
      <c r="BE249" s="4">
        <v>0.55221874949526384</v>
      </c>
      <c r="BF249" s="4">
        <v>0.16479028668639595</v>
      </c>
      <c r="BG249" s="4">
        <v>4.119755817294822E-2</v>
      </c>
      <c r="BH249" s="4">
        <v>1.8256883546110243</v>
      </c>
      <c r="BI249" s="4">
        <v>0.44852486921540596</v>
      </c>
      <c r="BJ249" s="4">
        <v>1.9241303555035312</v>
      </c>
      <c r="BK249" s="4">
        <v>2.6646810472950175E-2</v>
      </c>
      <c r="BL249" s="3" t="s">
        <v>474</v>
      </c>
      <c r="BM249" s="4">
        <v>1762349.4752127943</v>
      </c>
      <c r="BN249" s="4">
        <v>0.9421663277840201</v>
      </c>
      <c r="BO249" s="4">
        <v>101923.14187946101</v>
      </c>
      <c r="BP249" s="4">
        <v>3.1862690488043035</v>
      </c>
      <c r="BQ249" s="4">
        <v>0.2698548249359522</v>
      </c>
      <c r="BR249" s="4">
        <v>3693.7054924242425</v>
      </c>
      <c r="BS249" s="4">
        <v>1653.9720643939395</v>
      </c>
      <c r="BT249" s="4">
        <v>525.0951704545455</v>
      </c>
      <c r="BU249" s="4">
        <v>1024.0482954545455</v>
      </c>
      <c r="BV249" s="4">
        <v>2227.8835227272725</v>
      </c>
      <c r="BW249" s="4">
        <v>23848.001893939392</v>
      </c>
    </row>
    <row r="250" spans="2:75" x14ac:dyDescent="0.3">
      <c r="B250" s="3" t="s">
        <v>128</v>
      </c>
      <c r="C250" s="4">
        <v>2024</v>
      </c>
      <c r="D250" s="3" t="s">
        <v>716</v>
      </c>
      <c r="E250" s="4">
        <v>2112</v>
      </c>
      <c r="F250" s="4">
        <v>2112</v>
      </c>
      <c r="G250" s="4" t="b">
        <v>0</v>
      </c>
      <c r="H250" s="4">
        <v>4358037</v>
      </c>
      <c r="I250" s="4">
        <v>1566569</v>
      </c>
      <c r="J250" s="4">
        <v>851236</v>
      </c>
      <c r="K250" s="4">
        <v>1733511</v>
      </c>
      <c r="L250" s="4">
        <v>206721</v>
      </c>
      <c r="M250" s="4">
        <v>0</v>
      </c>
      <c r="N250" s="4">
        <v>2624526</v>
      </c>
      <c r="O250" s="4">
        <v>3460634</v>
      </c>
      <c r="P250" s="4">
        <v>720216</v>
      </c>
      <c r="Q250" s="4">
        <v>2740418</v>
      </c>
      <c r="R250" s="4">
        <v>1142358</v>
      </c>
      <c r="S250" s="4">
        <v>20789</v>
      </c>
      <c r="T250" s="4">
        <v>609744</v>
      </c>
      <c r="U250" s="4">
        <v>219380</v>
      </c>
      <c r="V250" s="4">
        <v>0</v>
      </c>
      <c r="W250" s="4">
        <v>356646</v>
      </c>
      <c r="X250" s="4">
        <v>897403</v>
      </c>
      <c r="Y250" s="4">
        <v>1657889</v>
      </c>
      <c r="Z250" s="4">
        <v>5534088</v>
      </c>
      <c r="AA250" s="4">
        <v>6705215</v>
      </c>
      <c r="AB250" s="4">
        <v>5360550</v>
      </c>
      <c r="AC250" s="4">
        <v>1344665</v>
      </c>
      <c r="AD250" s="4">
        <v>19343802</v>
      </c>
      <c r="AE250" s="4">
        <v>946781</v>
      </c>
      <c r="AF250" s="4">
        <v>3855070</v>
      </c>
      <c r="AG250" s="4">
        <v>4801851</v>
      </c>
      <c r="AH250" s="4">
        <v>2097352</v>
      </c>
      <c r="AI250" s="4">
        <v>0</v>
      </c>
      <c r="AJ250" s="4">
        <v>55486</v>
      </c>
      <c r="AK250" s="4">
        <v>71615</v>
      </c>
      <c r="AL250" s="4">
        <v>3126474</v>
      </c>
      <c r="AM250" s="4">
        <v>781619</v>
      </c>
      <c r="AN250" s="4">
        <v>127101</v>
      </c>
      <c r="AO250" s="4">
        <v>654518</v>
      </c>
      <c r="AP250" s="4">
        <v>370575615</v>
      </c>
      <c r="AQ250" s="4">
        <v>354865100</v>
      </c>
      <c r="AR250" s="4">
        <v>1182989</v>
      </c>
      <c r="AS250" s="4">
        <v>4339582</v>
      </c>
      <c r="AT250" s="4">
        <v>444167</v>
      </c>
      <c r="AU250" s="4">
        <v>1333</v>
      </c>
      <c r="AV250" s="4">
        <v>4956</v>
      </c>
      <c r="AW250" s="4">
        <v>29200825</v>
      </c>
      <c r="AX250" s="4">
        <v>17900705</v>
      </c>
      <c r="AY250" s="4">
        <v>1657889</v>
      </c>
      <c r="AZ250" s="4">
        <v>1813545</v>
      </c>
      <c r="BA250" s="4">
        <v>49594716</v>
      </c>
      <c r="BB250" s="4">
        <v>1246637</v>
      </c>
      <c r="BC250" s="4">
        <v>0.16926710939040171</v>
      </c>
      <c r="BD250" s="4">
        <v>0.60222664470264942</v>
      </c>
      <c r="BE250" s="4">
        <v>0.20591908696507166</v>
      </c>
      <c r="BF250" s="4">
        <v>0.16261247487586664</v>
      </c>
      <c r="BG250" s="4">
        <v>4.0653144724696257E-2</v>
      </c>
      <c r="BH250" s="4">
        <v>1.752233053497678</v>
      </c>
      <c r="BI250" s="4">
        <v>0.41113280510969341</v>
      </c>
      <c r="BJ250" s="4">
        <v>1.741991909283382</v>
      </c>
      <c r="BK250" s="4">
        <v>2.6037120613851283E-2</v>
      </c>
      <c r="BL250" s="3" t="s">
        <v>474</v>
      </c>
      <c r="BM250" s="4">
        <v>1254610.4449364403</v>
      </c>
      <c r="BN250" s="4">
        <v>1.4455044650069655</v>
      </c>
      <c r="BO250" s="4">
        <v>0</v>
      </c>
      <c r="BP250" s="4">
        <v>3.1923012527416299</v>
      </c>
      <c r="BQ250" s="4">
        <v>0.26896690879741725</v>
      </c>
      <c r="BR250" s="4">
        <v>2063.4644886363635</v>
      </c>
      <c r="BS250" s="4">
        <v>1638.5577651515152</v>
      </c>
      <c r="BT250" s="4">
        <v>560.12736742424238</v>
      </c>
      <c r="BU250" s="4">
        <v>993.06439393939399</v>
      </c>
      <c r="BV250" s="4">
        <v>2273.603693181818</v>
      </c>
      <c r="BW250" s="4">
        <v>23482.346590909092</v>
      </c>
    </row>
    <row r="251" spans="2:75" x14ac:dyDescent="0.3">
      <c r="B251" s="3" t="s">
        <v>131</v>
      </c>
      <c r="C251" s="4">
        <v>2019</v>
      </c>
      <c r="D251" s="3" t="s">
        <v>717</v>
      </c>
      <c r="E251" s="4">
        <v>4942</v>
      </c>
      <c r="F251" s="4">
        <v>4942</v>
      </c>
      <c r="G251" s="4" t="b">
        <v>0</v>
      </c>
      <c r="H251" s="4">
        <v>12152295</v>
      </c>
      <c r="I251" s="4">
        <v>4963167</v>
      </c>
      <c r="J251" s="4">
        <v>2648915</v>
      </c>
      <c r="K251" s="4">
        <v>2574457</v>
      </c>
      <c r="L251" s="4">
        <v>282582</v>
      </c>
      <c r="M251" s="4">
        <v>454560</v>
      </c>
      <c r="N251" s="4">
        <v>9123278</v>
      </c>
      <c r="O251" s="4">
        <v>9457478</v>
      </c>
      <c r="P251" s="4">
        <v>1545014</v>
      </c>
      <c r="Q251" s="4">
        <v>7912464</v>
      </c>
      <c r="R251" s="4">
        <v>2199910</v>
      </c>
      <c r="S251" s="4">
        <v>244937</v>
      </c>
      <c r="T251" s="4">
        <v>1057407</v>
      </c>
      <c r="U251" s="4">
        <v>913257</v>
      </c>
      <c r="V251" s="4">
        <v>1128948</v>
      </c>
      <c r="W251" s="4">
        <v>1065002</v>
      </c>
      <c r="X251" s="4">
        <v>2694817</v>
      </c>
      <c r="Y251" s="4">
        <v>3862675</v>
      </c>
      <c r="Z251" s="4">
        <v>5457500</v>
      </c>
      <c r="AA251" s="4">
        <v>8261608</v>
      </c>
      <c r="AB251" s="4">
        <v>10587502</v>
      </c>
      <c r="AC251" s="4">
        <v>-2325894</v>
      </c>
      <c r="AD251" s="4">
        <v>54429289</v>
      </c>
      <c r="AE251" s="4">
        <v>2881488</v>
      </c>
      <c r="AF251" s="4">
        <v>1797690</v>
      </c>
      <c r="AG251" s="4">
        <v>4679178</v>
      </c>
      <c r="AH251" s="4">
        <v>6979854</v>
      </c>
      <c r="AI251" s="4">
        <v>0</v>
      </c>
      <c r="AJ251" s="4">
        <v>459834</v>
      </c>
      <c r="AK251" s="4">
        <v>391384</v>
      </c>
      <c r="AL251" s="4">
        <v>9472898</v>
      </c>
      <c r="AM251" s="4">
        <v>2368225</v>
      </c>
      <c r="AN251" s="4">
        <v>851218</v>
      </c>
      <c r="AO251" s="4">
        <v>1138894</v>
      </c>
      <c r="AP251" s="4">
        <v>1628000286</v>
      </c>
      <c r="AQ251" s="4">
        <v>1430574087</v>
      </c>
      <c r="AR251" s="4">
        <v>3241170.7748282002</v>
      </c>
      <c r="AS251" s="4">
        <v>12774625.7373237</v>
      </c>
      <c r="AT251" s="4">
        <v>743031</v>
      </c>
      <c r="AU251" s="4">
        <v>1164.7753955999999</v>
      </c>
      <c r="AV251" s="4">
        <v>4753.9410545000001</v>
      </c>
      <c r="AW251" s="4">
        <v>81566786</v>
      </c>
      <c r="AX251" s="4">
        <v>56729965</v>
      </c>
      <c r="AY251" s="4">
        <v>3862675</v>
      </c>
      <c r="AZ251" s="4">
        <v>3862675</v>
      </c>
      <c r="BA251" s="4">
        <v>13873509</v>
      </c>
      <c r="BB251" s="4">
        <v>0</v>
      </c>
      <c r="BC251" s="4"/>
      <c r="BD251" s="4">
        <v>0.75074527074927</v>
      </c>
      <c r="BE251" s="4">
        <v>0.22175375104044134</v>
      </c>
      <c r="BF251" s="4">
        <v>0.35943290861299076</v>
      </c>
      <c r="BG251" s="4">
        <v>8.9858246124892294E-2</v>
      </c>
      <c r="BH251" s="4">
        <v>0.59136799864113121</v>
      </c>
      <c r="BI251" s="4">
        <v>0.36690232916335253</v>
      </c>
      <c r="BJ251" s="4">
        <v>0</v>
      </c>
      <c r="BK251" s="4"/>
      <c r="BL251" s="3" t="s">
        <v>468</v>
      </c>
      <c r="BM251" s="4"/>
      <c r="BN251" s="4"/>
      <c r="BO251" s="4"/>
      <c r="BP251" s="4">
        <v>1.9908907895782768</v>
      </c>
      <c r="BQ251" s="4">
        <v>0.24501258687198976</v>
      </c>
      <c r="BR251" s="4">
        <v>2458.983205180089</v>
      </c>
      <c r="BS251" s="4">
        <v>1913.6944556859571</v>
      </c>
      <c r="BT251" s="4">
        <v>655.84192125216521</v>
      </c>
      <c r="BU251" s="4">
        <v>1412.3541076487252</v>
      </c>
      <c r="BV251" s="4">
        <v>946.81869688385268</v>
      </c>
      <c r="BW251" s="4">
        <v>2807.2660866046135</v>
      </c>
    </row>
    <row r="252" spans="2:75" x14ac:dyDescent="0.3">
      <c r="B252" s="3" t="s">
        <v>131</v>
      </c>
      <c r="C252" s="4">
        <v>2020</v>
      </c>
      <c r="D252" s="3" t="s">
        <v>718</v>
      </c>
      <c r="E252" s="4">
        <v>4816</v>
      </c>
      <c r="F252" s="4">
        <v>4816</v>
      </c>
      <c r="G252" s="4" t="b">
        <v>0</v>
      </c>
      <c r="H252" s="4">
        <v>12443631</v>
      </c>
      <c r="I252" s="4">
        <v>5132971</v>
      </c>
      <c r="J252" s="4">
        <v>2938397</v>
      </c>
      <c r="K252" s="4">
        <v>2619118</v>
      </c>
      <c r="L252" s="4">
        <v>218112</v>
      </c>
      <c r="M252" s="4">
        <v>524621</v>
      </c>
      <c r="N252" s="4">
        <v>9299892</v>
      </c>
      <c r="O252" s="4">
        <v>9283894</v>
      </c>
      <c r="P252" s="4">
        <v>1559736</v>
      </c>
      <c r="Q252" s="4">
        <v>7724158</v>
      </c>
      <c r="R252" s="4">
        <v>2186229</v>
      </c>
      <c r="S252" s="4">
        <v>250279</v>
      </c>
      <c r="T252" s="4">
        <v>925745</v>
      </c>
      <c r="U252" s="4">
        <v>760748</v>
      </c>
      <c r="V252" s="4">
        <v>1028681</v>
      </c>
      <c r="W252" s="4">
        <v>1063331</v>
      </c>
      <c r="X252" s="4">
        <v>3159737</v>
      </c>
      <c r="Y252" s="4">
        <v>4518426</v>
      </c>
      <c r="Z252" s="4">
        <v>11923838</v>
      </c>
      <c r="AA252" s="4">
        <v>13668511</v>
      </c>
      <c r="AB252" s="4">
        <v>15791907</v>
      </c>
      <c r="AC252" s="4">
        <v>-2123396</v>
      </c>
      <c r="AD252" s="4">
        <v>57589026</v>
      </c>
      <c r="AE252" s="4">
        <v>5598076</v>
      </c>
      <c r="AF252" s="4">
        <v>1914731</v>
      </c>
      <c r="AG252" s="4">
        <v>7512807</v>
      </c>
      <c r="AH252" s="4">
        <v>9602508</v>
      </c>
      <c r="AI252" s="4">
        <v>3311510</v>
      </c>
      <c r="AJ252" s="4">
        <v>564647</v>
      </c>
      <c r="AK252" s="4">
        <v>358602</v>
      </c>
      <c r="AL252" s="4">
        <v>9678671</v>
      </c>
      <c r="AM252" s="4">
        <v>2419668</v>
      </c>
      <c r="AN252" s="4">
        <v>923249</v>
      </c>
      <c r="AO252" s="4">
        <v>1075686</v>
      </c>
      <c r="AP252" s="4">
        <v>1598246501</v>
      </c>
      <c r="AQ252" s="4">
        <v>1396715412</v>
      </c>
      <c r="AR252" s="4">
        <v>3329502</v>
      </c>
      <c r="AS252" s="4">
        <v>13173961</v>
      </c>
      <c r="AT252" s="4">
        <v>715210</v>
      </c>
      <c r="AU252" s="4">
        <v>1208</v>
      </c>
      <c r="AV252" s="4">
        <v>4667</v>
      </c>
      <c r="AW252" s="4">
        <v>85953536</v>
      </c>
      <c r="AX252" s="4">
        <v>59678727</v>
      </c>
      <c r="AY252" s="4">
        <v>4518426</v>
      </c>
      <c r="AZ252" s="4">
        <v>4190550.5</v>
      </c>
      <c r="BA252" s="4">
        <v>15319236</v>
      </c>
      <c r="BB252" s="4">
        <v>0</v>
      </c>
      <c r="BC252" s="4"/>
      <c r="BD252" s="4">
        <v>0.74736160209186531</v>
      </c>
      <c r="BE252" s="4">
        <v>0.253924035516643</v>
      </c>
      <c r="BF252" s="4">
        <v>0.38156019751470038</v>
      </c>
      <c r="BG252" s="4">
        <v>9.539005923437216E-2</v>
      </c>
      <c r="BH252" s="4">
        <v>0.97263766484321013</v>
      </c>
      <c r="BI252" s="4">
        <v>0.37198371046361328</v>
      </c>
      <c r="BJ252" s="4">
        <v>0</v>
      </c>
      <c r="BK252" s="4"/>
      <c r="BL252" s="3" t="s">
        <v>468</v>
      </c>
      <c r="BM252" s="4"/>
      <c r="BN252" s="4"/>
      <c r="BO252" s="4"/>
      <c r="BP252" s="4">
        <v>2.0832218296218876</v>
      </c>
      <c r="BQ252" s="4">
        <v>0.25883865438182985</v>
      </c>
      <c r="BR252" s="4">
        <v>2583.8104235880401</v>
      </c>
      <c r="BS252" s="4">
        <v>1927.718853820598</v>
      </c>
      <c r="BT252" s="4">
        <v>691.34177740863788</v>
      </c>
      <c r="BU252" s="4">
        <v>1993.8762458471761</v>
      </c>
      <c r="BV252" s="4">
        <v>1559.96823089701</v>
      </c>
      <c r="BW252" s="4">
        <v>3180.904485049834</v>
      </c>
    </row>
    <row r="253" spans="2:75" x14ac:dyDescent="0.3">
      <c r="B253" s="3" t="s">
        <v>131</v>
      </c>
      <c r="C253" s="4">
        <v>2021</v>
      </c>
      <c r="D253" s="3" t="s">
        <v>719</v>
      </c>
      <c r="E253" s="4">
        <v>4968</v>
      </c>
      <c r="F253" s="4">
        <v>4968</v>
      </c>
      <c r="G253" s="4" t="b">
        <v>0</v>
      </c>
      <c r="H253" s="4">
        <v>12639470</v>
      </c>
      <c r="I253" s="4">
        <v>5435690</v>
      </c>
      <c r="J253" s="4">
        <v>3045130</v>
      </c>
      <c r="K253" s="4">
        <v>1166272</v>
      </c>
      <c r="L253" s="4">
        <v>221457</v>
      </c>
      <c r="M253" s="4">
        <v>1656063</v>
      </c>
      <c r="N253" s="4">
        <v>9817135</v>
      </c>
      <c r="O253" s="4">
        <v>9681799</v>
      </c>
      <c r="P253" s="4">
        <v>1762094</v>
      </c>
      <c r="Q253" s="4">
        <v>7919705</v>
      </c>
      <c r="R253" s="4">
        <v>2330595</v>
      </c>
      <c r="S253" s="4">
        <v>220599</v>
      </c>
      <c r="T253" s="4">
        <v>1135457</v>
      </c>
      <c r="U253" s="4">
        <v>741761</v>
      </c>
      <c r="V253" s="4">
        <v>913948</v>
      </c>
      <c r="W253" s="4">
        <v>1105327</v>
      </c>
      <c r="X253" s="4">
        <v>2957671</v>
      </c>
      <c r="Y253" s="4">
        <v>3388119</v>
      </c>
      <c r="Z253" s="4">
        <v>16847915</v>
      </c>
      <c r="AA253" s="4">
        <v>18479353</v>
      </c>
      <c r="AB253" s="4">
        <v>19278660</v>
      </c>
      <c r="AC253" s="4">
        <v>-799307</v>
      </c>
      <c r="AD253" s="4">
        <v>60546697</v>
      </c>
      <c r="AE253" s="4">
        <v>6924453</v>
      </c>
      <c r="AF253" s="4">
        <v>2358235</v>
      </c>
      <c r="AG253" s="4">
        <v>9282688</v>
      </c>
      <c r="AH253" s="4">
        <v>10031442</v>
      </c>
      <c r="AI253" s="4">
        <v>960000</v>
      </c>
      <c r="AJ253" s="4">
        <v>398650</v>
      </c>
      <c r="AK253" s="4">
        <v>356970</v>
      </c>
      <c r="AL253" s="4">
        <v>10190283</v>
      </c>
      <c r="AM253" s="4">
        <v>2547571</v>
      </c>
      <c r="AN253" s="4">
        <v>755620</v>
      </c>
      <c r="AO253" s="4">
        <v>1689459</v>
      </c>
      <c r="AP253" s="4">
        <v>1649026296</v>
      </c>
      <c r="AQ253" s="4">
        <v>1446140337</v>
      </c>
      <c r="AR253" s="4">
        <v>3576959</v>
      </c>
      <c r="AS253" s="4">
        <v>14160392</v>
      </c>
      <c r="AT253" s="4">
        <v>743781</v>
      </c>
      <c r="AU253" s="4">
        <v>1314</v>
      </c>
      <c r="AV253" s="4">
        <v>5319</v>
      </c>
      <c r="AW253" s="4">
        <v>89206730</v>
      </c>
      <c r="AX253" s="4">
        <v>61295451</v>
      </c>
      <c r="AY253" s="4">
        <v>3388119</v>
      </c>
      <c r="AZ253" s="4">
        <v>3923073.3333333335</v>
      </c>
      <c r="BA253" s="4">
        <v>12416453</v>
      </c>
      <c r="BB253" s="4">
        <v>0</v>
      </c>
      <c r="BC253" s="4"/>
      <c r="BD253" s="4">
        <v>0.77670464030532926</v>
      </c>
      <c r="BE253" s="4">
        <v>0.23400277068579617</v>
      </c>
      <c r="BF253" s="4">
        <v>0.2966040985707562</v>
      </c>
      <c r="BG253" s="4">
        <v>7.4151031919329424E-2</v>
      </c>
      <c r="BH253" s="4">
        <v>1.1721002234300393</v>
      </c>
      <c r="BI253" s="4">
        <v>0.36347412837174686</v>
      </c>
      <c r="BJ253" s="4">
        <v>0</v>
      </c>
      <c r="BK253" s="4"/>
      <c r="BL253" s="3" t="s">
        <v>468</v>
      </c>
      <c r="BM253" s="4"/>
      <c r="BN253" s="4"/>
      <c r="BO253" s="4"/>
      <c r="BP253" s="4">
        <v>2.1691339966357939</v>
      </c>
      <c r="BQ253" s="4">
        <v>0.24703891708967851</v>
      </c>
      <c r="BR253" s="4">
        <v>2544.176731078905</v>
      </c>
      <c r="BS253" s="4">
        <v>1948.8323268921094</v>
      </c>
      <c r="BT253" s="4">
        <v>719.99979871175526</v>
      </c>
      <c r="BU253" s="4">
        <v>2019.2113526570049</v>
      </c>
      <c r="BV253" s="4">
        <v>1868.4959742351048</v>
      </c>
      <c r="BW253" s="4">
        <v>2499.2860305958134</v>
      </c>
    </row>
    <row r="254" spans="2:75" x14ac:dyDescent="0.3">
      <c r="B254" s="3" t="s">
        <v>131</v>
      </c>
      <c r="C254" s="4">
        <v>2022</v>
      </c>
      <c r="D254" s="3" t="s">
        <v>720</v>
      </c>
      <c r="E254" s="4">
        <v>5033</v>
      </c>
      <c r="F254" s="4">
        <v>1269</v>
      </c>
      <c r="G254" s="4" t="b">
        <v>1</v>
      </c>
      <c r="H254" s="4">
        <v>12308161</v>
      </c>
      <c r="I254" s="4">
        <v>5621462</v>
      </c>
      <c r="J254" s="4">
        <v>3093874</v>
      </c>
      <c r="K254" s="4">
        <v>1324804</v>
      </c>
      <c r="L254" s="4">
        <v>528079</v>
      </c>
      <c r="M254" s="4">
        <v>470166</v>
      </c>
      <c r="N254" s="4">
        <v>10513191</v>
      </c>
      <c r="O254" s="4">
        <v>11387519</v>
      </c>
      <c r="P254" s="4">
        <v>1827144</v>
      </c>
      <c r="Q254" s="4">
        <v>9560375</v>
      </c>
      <c r="R254" s="4">
        <v>2633646</v>
      </c>
      <c r="S254" s="4">
        <v>227670</v>
      </c>
      <c r="T254" s="4">
        <v>1536232</v>
      </c>
      <c r="U254" s="4">
        <v>826376</v>
      </c>
      <c r="V254" s="4">
        <v>1057454</v>
      </c>
      <c r="W254" s="4">
        <v>1445764</v>
      </c>
      <c r="X254" s="4">
        <v>920642</v>
      </c>
      <c r="Y254" s="4">
        <v>2054764</v>
      </c>
      <c r="Z254" s="4">
        <v>17306023</v>
      </c>
      <c r="AA254" s="4">
        <v>19108386</v>
      </c>
      <c r="AB254" s="4">
        <v>19212824</v>
      </c>
      <c r="AC254" s="4">
        <v>-104438</v>
      </c>
      <c r="AD254" s="4">
        <v>61467339</v>
      </c>
      <c r="AE254" s="4">
        <v>7295133</v>
      </c>
      <c r="AF254" s="4">
        <v>2149783</v>
      </c>
      <c r="AG254" s="4">
        <v>9444916</v>
      </c>
      <c r="AH254" s="4">
        <v>9485914</v>
      </c>
      <c r="AI254" s="4">
        <v>43000</v>
      </c>
      <c r="AJ254" s="4">
        <v>441464</v>
      </c>
      <c r="AK254" s="4">
        <v>417579</v>
      </c>
      <c r="AL254" s="4">
        <v>11002127</v>
      </c>
      <c r="AM254" s="4">
        <v>2750532</v>
      </c>
      <c r="AN254" s="4">
        <v>859043</v>
      </c>
      <c r="AO254" s="4">
        <v>1788922</v>
      </c>
      <c r="AP254" s="4">
        <v>2136419284</v>
      </c>
      <c r="AQ254" s="4">
        <v>1905918175</v>
      </c>
      <c r="AR254" s="4">
        <v>3732300</v>
      </c>
      <c r="AS254" s="4">
        <v>14841744</v>
      </c>
      <c r="AT254" s="4">
        <v>974041</v>
      </c>
      <c r="AU254" s="4">
        <v>1370</v>
      </c>
      <c r="AV254" s="4">
        <v>5556</v>
      </c>
      <c r="AW254" s="4">
        <v>91073642</v>
      </c>
      <c r="AX254" s="4">
        <v>61508337</v>
      </c>
      <c r="AY254" s="4">
        <v>2054764</v>
      </c>
      <c r="AZ254" s="4">
        <v>3320436.3333333335</v>
      </c>
      <c r="BA254" s="4">
        <v>13537433</v>
      </c>
      <c r="BB254" s="4">
        <v>0</v>
      </c>
      <c r="BC254" s="4"/>
      <c r="BD254" s="4">
        <v>0.85416424110799327</v>
      </c>
      <c r="BE254" s="4">
        <v>7.479931404862189E-2</v>
      </c>
      <c r="BF254" s="4">
        <v>0.31231885322548508</v>
      </c>
      <c r="BG254" s="4">
        <v>7.8079720403154779E-2</v>
      </c>
      <c r="BH254" s="4">
        <v>0.98792317246969918</v>
      </c>
      <c r="BI254" s="4">
        <v>0.38130965366129776</v>
      </c>
      <c r="BJ254" s="4">
        <v>0</v>
      </c>
      <c r="BK254" s="4"/>
      <c r="BL254" s="3" t="s">
        <v>468</v>
      </c>
      <c r="BM254" s="4"/>
      <c r="BN254" s="4"/>
      <c r="BO254" s="4"/>
      <c r="BP254" s="4">
        <v>1.7469885372931317</v>
      </c>
      <c r="BQ254" s="4">
        <v>0.24658027357811374</v>
      </c>
      <c r="BR254" s="4">
        <v>2445.4919531094774</v>
      </c>
      <c r="BS254" s="4">
        <v>2262.5708325054638</v>
      </c>
      <c r="BT254" s="4">
        <v>741.56566660043711</v>
      </c>
      <c r="BU254" s="4">
        <v>1884.7434929465528</v>
      </c>
      <c r="BV254" s="4">
        <v>1876.5976554738725</v>
      </c>
      <c r="BW254" s="4">
        <v>2689.7343532684285</v>
      </c>
    </row>
    <row r="255" spans="2:75" x14ac:dyDescent="0.3">
      <c r="B255" s="3" t="s">
        <v>131</v>
      </c>
      <c r="C255" s="4">
        <v>2023</v>
      </c>
      <c r="D255" s="3" t="s">
        <v>721</v>
      </c>
      <c r="E255" s="4">
        <v>5098</v>
      </c>
      <c r="F255" s="4">
        <v>5098</v>
      </c>
      <c r="G255" s="4" t="b">
        <v>0</v>
      </c>
      <c r="H255" s="4">
        <v>17096604</v>
      </c>
      <c r="I255" s="4">
        <v>6004987</v>
      </c>
      <c r="J255" s="4">
        <v>4485610</v>
      </c>
      <c r="K255" s="4">
        <v>5252121</v>
      </c>
      <c r="L255" s="4">
        <v>867240</v>
      </c>
      <c r="M255" s="4">
        <v>486646</v>
      </c>
      <c r="N255" s="4">
        <v>11357837</v>
      </c>
      <c r="O255" s="4">
        <v>12183945</v>
      </c>
      <c r="P255" s="4">
        <v>1852709</v>
      </c>
      <c r="Q255" s="4">
        <v>10331236</v>
      </c>
      <c r="R255" s="4">
        <v>3047429</v>
      </c>
      <c r="S255" s="4">
        <v>460394</v>
      </c>
      <c r="T255" s="4">
        <v>1429549</v>
      </c>
      <c r="U255" s="4">
        <v>929599</v>
      </c>
      <c r="V255" s="4">
        <v>1370230</v>
      </c>
      <c r="W255" s="4">
        <v>1422593</v>
      </c>
      <c r="X255" s="4">
        <v>4912659</v>
      </c>
      <c r="Y255" s="4">
        <v>4259327</v>
      </c>
      <c r="Z255" s="4">
        <v>16037615</v>
      </c>
      <c r="AA255" s="4">
        <v>18864517</v>
      </c>
      <c r="AB255" s="4">
        <v>16904471</v>
      </c>
      <c r="AC255" s="4">
        <v>1960046</v>
      </c>
      <c r="AD255" s="4">
        <v>65955549</v>
      </c>
      <c r="AE255" s="4">
        <v>8929155</v>
      </c>
      <c r="AF255" s="4">
        <v>2535923</v>
      </c>
      <c r="AG255" s="4">
        <v>11465078</v>
      </c>
      <c r="AH255" s="4">
        <v>8972234</v>
      </c>
      <c r="AI255" s="4">
        <v>0</v>
      </c>
      <c r="AJ255" s="4">
        <v>380073</v>
      </c>
      <c r="AK255" s="4">
        <v>501218</v>
      </c>
      <c r="AL255" s="4">
        <v>11723230</v>
      </c>
      <c r="AM255" s="4">
        <v>2930808</v>
      </c>
      <c r="AN255" s="4">
        <v>881291</v>
      </c>
      <c r="AO255" s="4">
        <v>1719045</v>
      </c>
      <c r="AP255" s="4">
        <v>2421146583</v>
      </c>
      <c r="AQ255" s="4">
        <v>2149419500</v>
      </c>
      <c r="AR255" s="4">
        <v>3991882</v>
      </c>
      <c r="AS255" s="4">
        <v>16637044</v>
      </c>
      <c r="AT255" s="4">
        <v>1073703</v>
      </c>
      <c r="AU255" s="4">
        <v>1432</v>
      </c>
      <c r="AV255" s="4">
        <v>5922</v>
      </c>
      <c r="AW255" s="4">
        <v>95086726</v>
      </c>
      <c r="AX255" s="4">
        <v>63912382</v>
      </c>
      <c r="AY255" s="4">
        <v>4259327</v>
      </c>
      <c r="AZ255" s="4">
        <v>3234070</v>
      </c>
      <c r="BA255" s="4">
        <v>14976439</v>
      </c>
      <c r="BB255" s="4">
        <v>0</v>
      </c>
      <c r="BC255" s="4"/>
      <c r="BD255" s="4">
        <v>0.66433292834062252</v>
      </c>
      <c r="BE255" s="4">
        <v>0.28734706611909594</v>
      </c>
      <c r="BF255" s="4">
        <v>0.30069898812887097</v>
      </c>
      <c r="BG255" s="4">
        <v>7.5174759857138354E-2</v>
      </c>
      <c r="BH255" s="4">
        <v>1.1097489206518949</v>
      </c>
      <c r="BI255" s="4">
        <v>0.38914283255532461</v>
      </c>
      <c r="BJ255" s="4">
        <v>0</v>
      </c>
      <c r="BK255" s="4"/>
      <c r="BL255" s="3" t="s">
        <v>468</v>
      </c>
      <c r="BM255" s="4"/>
      <c r="BN255" s="4"/>
      <c r="BO255" s="4"/>
      <c r="BP255" s="4">
        <v>1.6487568443930105</v>
      </c>
      <c r="BQ255" s="4">
        <v>0.24181019925700778</v>
      </c>
      <c r="BR255" s="4">
        <v>3353.5904276186739</v>
      </c>
      <c r="BS255" s="4">
        <v>2389.9460572773637</v>
      </c>
      <c r="BT255" s="4">
        <v>783.02903099254604</v>
      </c>
      <c r="BU255" s="4">
        <v>1759.9517457826598</v>
      </c>
      <c r="BV255" s="4">
        <v>2248.9364456649669</v>
      </c>
      <c r="BW255" s="4">
        <v>2937.708709297764</v>
      </c>
    </row>
    <row r="256" spans="2:75" x14ac:dyDescent="0.3">
      <c r="B256" s="3" t="s">
        <v>131</v>
      </c>
      <c r="C256" s="4">
        <v>2024</v>
      </c>
      <c r="D256" s="3" t="s">
        <v>722</v>
      </c>
      <c r="E256" s="4">
        <v>5098</v>
      </c>
      <c r="F256" s="4">
        <v>5098</v>
      </c>
      <c r="G256" s="4" t="b">
        <v>0</v>
      </c>
      <c r="H256" s="4">
        <v>17052579</v>
      </c>
      <c r="I256" s="4">
        <v>6479655</v>
      </c>
      <c r="J256" s="4">
        <v>4870549</v>
      </c>
      <c r="K256" s="4">
        <v>3752107</v>
      </c>
      <c r="L256" s="4">
        <v>787967</v>
      </c>
      <c r="M256" s="4">
        <v>1162301</v>
      </c>
      <c r="N256" s="4">
        <v>12138171</v>
      </c>
      <c r="O256" s="4">
        <v>14131818</v>
      </c>
      <c r="P256" s="4">
        <v>1940321</v>
      </c>
      <c r="Q256" s="4">
        <v>12191497</v>
      </c>
      <c r="R256" s="4">
        <v>4477529</v>
      </c>
      <c r="S256" s="4">
        <v>480294</v>
      </c>
      <c r="T256" s="4">
        <v>1878299</v>
      </c>
      <c r="U256" s="4">
        <v>929493</v>
      </c>
      <c r="V256" s="4">
        <v>1239510</v>
      </c>
      <c r="W256" s="4">
        <v>1309326</v>
      </c>
      <c r="X256" s="4">
        <v>2920761</v>
      </c>
      <c r="Y256" s="4">
        <v>4825284</v>
      </c>
      <c r="Z256" s="4">
        <v>17078416</v>
      </c>
      <c r="AA256" s="4">
        <v>19524867</v>
      </c>
      <c r="AB256" s="4">
        <v>17699005</v>
      </c>
      <c r="AC256" s="4">
        <v>1825862</v>
      </c>
      <c r="AD256" s="4">
        <v>68736626</v>
      </c>
      <c r="AE256" s="4">
        <v>6959320</v>
      </c>
      <c r="AF256" s="4">
        <v>4249551</v>
      </c>
      <c r="AG256" s="4">
        <v>11208871</v>
      </c>
      <c r="AH256" s="4">
        <v>9269590</v>
      </c>
      <c r="AI256" s="4">
        <v>879000</v>
      </c>
      <c r="AJ256" s="4">
        <v>431792</v>
      </c>
      <c r="AK256" s="4">
        <v>488696</v>
      </c>
      <c r="AL256" s="4">
        <v>12543319</v>
      </c>
      <c r="AM256" s="4">
        <v>3135830</v>
      </c>
      <c r="AN256" s="4">
        <v>920488</v>
      </c>
      <c r="AO256" s="4">
        <v>1891026</v>
      </c>
      <c r="AP256" s="4">
        <v>2397870411</v>
      </c>
      <c r="AQ256" s="4">
        <v>2113795700</v>
      </c>
      <c r="AR256" s="4">
        <v>4335630</v>
      </c>
      <c r="AS256" s="4">
        <v>17936983</v>
      </c>
      <c r="AT256" s="4">
        <v>1032492</v>
      </c>
      <c r="AU256" s="4">
        <v>1523</v>
      </c>
      <c r="AV256" s="4">
        <v>6403</v>
      </c>
      <c r="AW256" s="4">
        <v>99912006</v>
      </c>
      <c r="AX256" s="4">
        <v>66797345</v>
      </c>
      <c r="AY256" s="4">
        <v>4825284</v>
      </c>
      <c r="AZ256" s="4">
        <v>3713125</v>
      </c>
      <c r="BA256" s="4">
        <v>243270508</v>
      </c>
      <c r="BB256" s="4">
        <v>6051451</v>
      </c>
      <c r="BC256" s="4">
        <v>0.66903147241176775</v>
      </c>
      <c r="BD256" s="4">
        <v>0.71180851881700713</v>
      </c>
      <c r="BE256" s="4">
        <v>0.17127972255692234</v>
      </c>
      <c r="BF256" s="4">
        <v>0.29353887168628401</v>
      </c>
      <c r="BG256" s="4">
        <v>7.3384723772073404E-2</v>
      </c>
      <c r="BH256" s="4">
        <v>0.91940071018349923</v>
      </c>
      <c r="BI256" s="4">
        <v>0.38949076469305288</v>
      </c>
      <c r="BJ256" s="4">
        <v>2.6861659121085539</v>
      </c>
      <c r="BK256" s="4">
        <v>2.6497416882679394E-2</v>
      </c>
      <c r="BL256" s="3" t="s">
        <v>474</v>
      </c>
      <c r="BM256" s="4">
        <v>5212024.1287483815</v>
      </c>
      <c r="BN256" s="4">
        <v>0.71241515930811161</v>
      </c>
      <c r="BO256" s="4">
        <v>1498899.1287483815</v>
      </c>
      <c r="BP256" s="4">
        <v>1.8081168941034986</v>
      </c>
      <c r="BQ256" s="4">
        <v>0.23785725441199437</v>
      </c>
      <c r="BR256" s="4">
        <v>3344.9546881129854</v>
      </c>
      <c r="BS256" s="4">
        <v>2772.0317771675168</v>
      </c>
      <c r="BT256" s="4">
        <v>850.45704197724604</v>
      </c>
      <c r="BU256" s="4">
        <v>1818.2797175362887</v>
      </c>
      <c r="BV256" s="4">
        <v>2198.6800706159279</v>
      </c>
      <c r="BW256" s="4">
        <v>47718.81286779129</v>
      </c>
    </row>
    <row r="257" spans="2:75" x14ac:dyDescent="0.3">
      <c r="B257" s="3" t="s">
        <v>134</v>
      </c>
      <c r="C257" s="4">
        <v>2019</v>
      </c>
      <c r="D257" s="3" t="s">
        <v>723</v>
      </c>
      <c r="E257" s="4">
        <v>1299</v>
      </c>
      <c r="F257" s="4">
        <v>1299</v>
      </c>
      <c r="G257" s="4" t="b">
        <v>0</v>
      </c>
      <c r="H257" s="4">
        <v>3060939</v>
      </c>
      <c r="I257" s="4">
        <v>962278</v>
      </c>
      <c r="J257" s="4">
        <v>1280569</v>
      </c>
      <c r="K257" s="4">
        <v>569832</v>
      </c>
      <c r="L257" s="4">
        <v>248260</v>
      </c>
      <c r="M257" s="4">
        <v>0</v>
      </c>
      <c r="N257" s="4">
        <v>2491107</v>
      </c>
      <c r="O257" s="4">
        <v>3617398</v>
      </c>
      <c r="P257" s="4">
        <v>482768</v>
      </c>
      <c r="Q257" s="4">
        <v>3134630</v>
      </c>
      <c r="R257" s="4">
        <v>671466</v>
      </c>
      <c r="S257" s="4">
        <v>158264</v>
      </c>
      <c r="T257" s="4">
        <v>285125</v>
      </c>
      <c r="U257" s="4">
        <v>1009192</v>
      </c>
      <c r="V257" s="4">
        <v>250424</v>
      </c>
      <c r="W257" s="4">
        <v>313003</v>
      </c>
      <c r="X257" s="4">
        <v>-556459</v>
      </c>
      <c r="Y257" s="4">
        <v>120664</v>
      </c>
      <c r="Z257" s="4">
        <v>10895580</v>
      </c>
      <c r="AA257" s="4">
        <v>11163501</v>
      </c>
      <c r="AB257" s="4">
        <v>1870224</v>
      </c>
      <c r="AC257" s="4">
        <v>9293277</v>
      </c>
      <c r="AD257" s="4">
        <v>23613186</v>
      </c>
      <c r="AE257" s="4">
        <v>5358260</v>
      </c>
      <c r="AF257" s="4">
        <v>3948930</v>
      </c>
      <c r="AG257" s="4">
        <v>9307190</v>
      </c>
      <c r="AH257" s="4">
        <v>0</v>
      </c>
      <c r="AI257" s="4">
        <v>0</v>
      </c>
      <c r="AJ257" s="4">
        <v>0</v>
      </c>
      <c r="AK257" s="4">
        <v>0</v>
      </c>
      <c r="AL257" s="4">
        <v>2949491</v>
      </c>
      <c r="AM257" s="4">
        <v>737373</v>
      </c>
      <c r="AN257" s="4">
        <v>0</v>
      </c>
      <c r="AO257" s="4">
        <v>737373</v>
      </c>
      <c r="AP257" s="4">
        <v>113141001</v>
      </c>
      <c r="AQ257" s="4">
        <v>97090401</v>
      </c>
      <c r="AR257" s="4">
        <v>915897.01248909999</v>
      </c>
      <c r="AS257" s="4">
        <v>2389030.7341184998</v>
      </c>
      <c r="AT257" s="4">
        <v>158846</v>
      </c>
      <c r="AU257" s="4">
        <v>879.86387860000002</v>
      </c>
      <c r="AV257" s="4">
        <v>2568.3715109999998</v>
      </c>
      <c r="AW257" s="4">
        <v>26269144</v>
      </c>
      <c r="AX257" s="4">
        <v>14305996</v>
      </c>
      <c r="AY257" s="4">
        <v>120664</v>
      </c>
      <c r="AZ257" s="4">
        <v>120664</v>
      </c>
      <c r="BA257" s="4">
        <v>2264253</v>
      </c>
      <c r="BB257" s="4">
        <v>0</v>
      </c>
      <c r="BC257" s="4"/>
      <c r="BD257" s="4">
        <v>0.81383751848697405</v>
      </c>
      <c r="BE257" s="4">
        <v>-0.18179356073414074</v>
      </c>
      <c r="BF257" s="4">
        <v>0</v>
      </c>
      <c r="BG257" s="4">
        <v>0</v>
      </c>
      <c r="BH257" s="4">
        <v>2.9691510640809282</v>
      </c>
      <c r="BI257" s="4">
        <v>0.49836293778630364</v>
      </c>
      <c r="BJ257" s="4">
        <v>0</v>
      </c>
      <c r="BK257" s="4"/>
      <c r="BL257" s="3" t="s">
        <v>468</v>
      </c>
      <c r="BM257" s="4"/>
      <c r="BN257" s="4"/>
      <c r="BO257" s="4"/>
      <c r="BP257" s="4">
        <v>8.0951821567240696</v>
      </c>
      <c r="BQ257" s="4">
        <v>0.34257656060724001</v>
      </c>
      <c r="BR257" s="4">
        <v>2356.3810623556583</v>
      </c>
      <c r="BS257" s="4">
        <v>2784.7559661277905</v>
      </c>
      <c r="BT257" s="4">
        <v>705.07853155434952</v>
      </c>
      <c r="BU257" s="4">
        <v>0</v>
      </c>
      <c r="BV257" s="4">
        <v>7164.888375673595</v>
      </c>
      <c r="BW257" s="4">
        <v>1743.0739030023094</v>
      </c>
    </row>
    <row r="258" spans="2:75" x14ac:dyDescent="0.3">
      <c r="B258" s="3" t="s">
        <v>134</v>
      </c>
      <c r="C258" s="4">
        <v>2020</v>
      </c>
      <c r="D258" s="3" t="s">
        <v>724</v>
      </c>
      <c r="E258" s="4">
        <v>1272</v>
      </c>
      <c r="F258" s="4">
        <v>1272</v>
      </c>
      <c r="G258" s="4" t="b">
        <v>0</v>
      </c>
      <c r="H258" s="4">
        <v>4141773</v>
      </c>
      <c r="I258" s="4">
        <v>1021177</v>
      </c>
      <c r="J258" s="4">
        <v>1464781</v>
      </c>
      <c r="K258" s="4">
        <v>1464138</v>
      </c>
      <c r="L258" s="4">
        <v>189268</v>
      </c>
      <c r="M258" s="4">
        <v>0</v>
      </c>
      <c r="N258" s="4">
        <v>2677635</v>
      </c>
      <c r="O258" s="4">
        <v>3481599</v>
      </c>
      <c r="P258" s="4">
        <v>479156</v>
      </c>
      <c r="Q258" s="4">
        <v>3002443</v>
      </c>
      <c r="R258" s="4">
        <v>876252</v>
      </c>
      <c r="S258" s="4">
        <v>128098</v>
      </c>
      <c r="T258" s="4">
        <v>290239</v>
      </c>
      <c r="U258" s="4">
        <v>773445</v>
      </c>
      <c r="V258" s="4">
        <v>251725</v>
      </c>
      <c r="W258" s="4">
        <v>296195</v>
      </c>
      <c r="X258" s="4">
        <v>660174</v>
      </c>
      <c r="Y258" s="4">
        <v>505897</v>
      </c>
      <c r="Z258" s="4">
        <v>11630257</v>
      </c>
      <c r="AA258" s="4">
        <v>12064990</v>
      </c>
      <c r="AB258" s="4">
        <v>2135927</v>
      </c>
      <c r="AC258" s="4">
        <v>9929063</v>
      </c>
      <c r="AD258" s="4">
        <v>24273360</v>
      </c>
      <c r="AE258" s="4">
        <v>6006377</v>
      </c>
      <c r="AF258" s="4">
        <v>3938246</v>
      </c>
      <c r="AG258" s="4">
        <v>9944623</v>
      </c>
      <c r="AH258" s="4">
        <v>0</v>
      </c>
      <c r="AI258" s="4">
        <v>0</v>
      </c>
      <c r="AJ258" s="4">
        <v>0</v>
      </c>
      <c r="AK258" s="4">
        <v>0</v>
      </c>
      <c r="AL258" s="4">
        <v>3150279</v>
      </c>
      <c r="AM258" s="4">
        <v>787570</v>
      </c>
      <c r="AN258" s="4">
        <v>0</v>
      </c>
      <c r="AO258" s="4">
        <v>787570</v>
      </c>
      <c r="AP258" s="4">
        <v>119633101</v>
      </c>
      <c r="AQ258" s="4">
        <v>103748601</v>
      </c>
      <c r="AR258" s="4">
        <v>980000</v>
      </c>
      <c r="AS258" s="4">
        <v>2176176</v>
      </c>
      <c r="AT258" s="4">
        <v>169626</v>
      </c>
      <c r="AU258" s="4">
        <v>941</v>
      </c>
      <c r="AV258" s="4">
        <v>2727</v>
      </c>
      <c r="AW258" s="4">
        <v>26681755</v>
      </c>
      <c r="AX258" s="4">
        <v>14328737</v>
      </c>
      <c r="AY258" s="4">
        <v>505897</v>
      </c>
      <c r="AZ258" s="4">
        <v>313280.5</v>
      </c>
      <c r="BA258" s="4">
        <v>2759202</v>
      </c>
      <c r="BB258" s="4">
        <v>0</v>
      </c>
      <c r="BC258" s="4"/>
      <c r="BD258" s="4">
        <v>0.64649487067495004</v>
      </c>
      <c r="BE258" s="4">
        <v>0.15939405660329525</v>
      </c>
      <c r="BF258" s="4">
        <v>0</v>
      </c>
      <c r="BG258" s="4">
        <v>0</v>
      </c>
      <c r="BH258" s="4">
        <v>3.312177117100974</v>
      </c>
      <c r="BI258" s="4">
        <v>0.51637540525043457</v>
      </c>
      <c r="BJ258" s="4">
        <v>0</v>
      </c>
      <c r="BK258" s="4"/>
      <c r="BL258" s="3" t="s">
        <v>468</v>
      </c>
      <c r="BM258" s="4"/>
      <c r="BN258" s="4"/>
      <c r="BO258" s="4"/>
      <c r="BP258" s="4">
        <v>8.1917127601666042</v>
      </c>
      <c r="BQ258" s="4">
        <v>0.34506784011734509</v>
      </c>
      <c r="BR258" s="4">
        <v>3256.1108490566039</v>
      </c>
      <c r="BS258" s="4">
        <v>2737.1061320754716</v>
      </c>
      <c r="BT258" s="4">
        <v>770.44025157232704</v>
      </c>
      <c r="BU258" s="4">
        <v>0</v>
      </c>
      <c r="BV258" s="4">
        <v>7818.0998427672957</v>
      </c>
      <c r="BW258" s="4">
        <v>2169.183962264151</v>
      </c>
    </row>
    <row r="259" spans="2:75" x14ac:dyDescent="0.3">
      <c r="B259" s="3" t="s">
        <v>134</v>
      </c>
      <c r="C259" s="4">
        <v>2021</v>
      </c>
      <c r="D259" s="3" t="s">
        <v>725</v>
      </c>
      <c r="E259" s="4">
        <v>1257</v>
      </c>
      <c r="F259" s="4">
        <v>1257</v>
      </c>
      <c r="G259" s="4" t="b">
        <v>0</v>
      </c>
      <c r="H259" s="4">
        <v>3283560</v>
      </c>
      <c r="I259" s="4">
        <v>1098709</v>
      </c>
      <c r="J259" s="4">
        <v>1371207</v>
      </c>
      <c r="K259" s="4">
        <v>692562</v>
      </c>
      <c r="L259" s="4">
        <v>116011</v>
      </c>
      <c r="M259" s="4">
        <v>0</v>
      </c>
      <c r="N259" s="4">
        <v>2590998</v>
      </c>
      <c r="O259" s="4">
        <v>3554573</v>
      </c>
      <c r="P259" s="4">
        <v>485866</v>
      </c>
      <c r="Q259" s="4">
        <v>3068707</v>
      </c>
      <c r="R259" s="4">
        <v>736348</v>
      </c>
      <c r="S259" s="4">
        <v>117889</v>
      </c>
      <c r="T259" s="4">
        <v>330687</v>
      </c>
      <c r="U259" s="4">
        <v>943661</v>
      </c>
      <c r="V259" s="4">
        <v>231130</v>
      </c>
      <c r="W259" s="4">
        <v>264082</v>
      </c>
      <c r="X259" s="4">
        <v>-271013</v>
      </c>
      <c r="Y259" s="4">
        <v>465692</v>
      </c>
      <c r="Z259" s="4">
        <v>11170219</v>
      </c>
      <c r="AA259" s="4">
        <v>11729740</v>
      </c>
      <c r="AB259" s="4">
        <v>2048230</v>
      </c>
      <c r="AC259" s="4">
        <v>9681510</v>
      </c>
      <c r="AD259" s="4">
        <v>24002347</v>
      </c>
      <c r="AE259" s="4">
        <v>6134030</v>
      </c>
      <c r="AF259" s="4">
        <v>3559754</v>
      </c>
      <c r="AG259" s="4">
        <v>9693784</v>
      </c>
      <c r="AH259" s="4">
        <v>0</v>
      </c>
      <c r="AI259" s="4">
        <v>0</v>
      </c>
      <c r="AJ259" s="4">
        <v>0</v>
      </c>
      <c r="AK259" s="4">
        <v>0</v>
      </c>
      <c r="AL259" s="4">
        <v>3059047</v>
      </c>
      <c r="AM259" s="4">
        <v>764762</v>
      </c>
      <c r="AN259" s="4">
        <v>0</v>
      </c>
      <c r="AO259" s="4">
        <v>764762</v>
      </c>
      <c r="AP259" s="4">
        <v>136364301</v>
      </c>
      <c r="AQ259" s="4">
        <v>118457001</v>
      </c>
      <c r="AR259" s="4">
        <v>1048602</v>
      </c>
      <c r="AS259" s="4">
        <v>2325567</v>
      </c>
      <c r="AT259" s="4">
        <v>195582</v>
      </c>
      <c r="AU259" s="4">
        <v>1017</v>
      </c>
      <c r="AV259" s="4">
        <v>2877</v>
      </c>
      <c r="AW259" s="4">
        <v>27147447</v>
      </c>
      <c r="AX259" s="4">
        <v>14308563</v>
      </c>
      <c r="AY259" s="4">
        <v>465692</v>
      </c>
      <c r="AZ259" s="4">
        <v>364084.33333333331</v>
      </c>
      <c r="BA259" s="4">
        <v>2284468</v>
      </c>
      <c r="BB259" s="4">
        <v>0</v>
      </c>
      <c r="BC259" s="4"/>
      <c r="BD259" s="4">
        <v>0.7890819720059935</v>
      </c>
      <c r="BE259" s="4">
        <v>-8.2536332517146024E-2</v>
      </c>
      <c r="BF259" s="4">
        <v>0</v>
      </c>
      <c r="BG259" s="4">
        <v>0</v>
      </c>
      <c r="BH259" s="4">
        <v>3.1589148133073635</v>
      </c>
      <c r="BI259" s="4">
        <v>0.51638558677944424</v>
      </c>
      <c r="BJ259" s="4">
        <v>0</v>
      </c>
      <c r="BK259" s="4"/>
      <c r="BL259" s="3" t="s">
        <v>468</v>
      </c>
      <c r="BM259" s="4"/>
      <c r="BN259" s="4"/>
      <c r="BO259" s="4"/>
      <c r="BP259" s="4">
        <v>7.689710520350924</v>
      </c>
      <c r="BQ259" s="4">
        <v>0.3534932221063608</v>
      </c>
      <c r="BR259" s="4">
        <v>2612.2195704057281</v>
      </c>
      <c r="BS259" s="4">
        <v>2827.8225934765314</v>
      </c>
      <c r="BT259" s="4">
        <v>834.21002386634848</v>
      </c>
      <c r="BU259" s="4">
        <v>0</v>
      </c>
      <c r="BV259" s="4">
        <v>7711.8408910103417</v>
      </c>
      <c r="BW259" s="4">
        <v>1817.3969769291964</v>
      </c>
    </row>
    <row r="260" spans="2:75" x14ac:dyDescent="0.3">
      <c r="B260" s="3" t="s">
        <v>134</v>
      </c>
      <c r="C260" s="4">
        <v>2022</v>
      </c>
      <c r="D260" s="3" t="s">
        <v>726</v>
      </c>
      <c r="E260" s="4">
        <v>1276.5</v>
      </c>
      <c r="F260" s="4">
        <v>4277</v>
      </c>
      <c r="G260" s="4" t="b">
        <v>1</v>
      </c>
      <c r="H260" s="4">
        <v>4217029</v>
      </c>
      <c r="I260" s="4">
        <v>1163641</v>
      </c>
      <c r="J260" s="4">
        <v>1837040</v>
      </c>
      <c r="K260" s="4">
        <v>1010865</v>
      </c>
      <c r="L260" s="4">
        <v>194245</v>
      </c>
      <c r="M260" s="4">
        <v>0</v>
      </c>
      <c r="N260" s="4">
        <v>3206164</v>
      </c>
      <c r="O260" s="4">
        <v>3962909</v>
      </c>
      <c r="P260" s="4">
        <v>505723</v>
      </c>
      <c r="Q260" s="4">
        <v>3457186</v>
      </c>
      <c r="R260" s="4">
        <v>634769</v>
      </c>
      <c r="S260" s="4">
        <v>136041</v>
      </c>
      <c r="T260" s="4">
        <v>318712</v>
      </c>
      <c r="U260" s="4">
        <v>975635</v>
      </c>
      <c r="V260" s="4">
        <v>368981</v>
      </c>
      <c r="W260" s="4">
        <v>327098</v>
      </c>
      <c r="X260" s="4">
        <v>254120</v>
      </c>
      <c r="Y260" s="4">
        <v>399955</v>
      </c>
      <c r="Z260" s="4">
        <v>11678967</v>
      </c>
      <c r="AA260" s="4">
        <v>12122117</v>
      </c>
      <c r="AB260" s="4">
        <v>2086370</v>
      </c>
      <c r="AC260" s="4">
        <v>10035747</v>
      </c>
      <c r="AD260" s="4">
        <v>24256467</v>
      </c>
      <c r="AE260" s="4">
        <v>6574998</v>
      </c>
      <c r="AF260" s="4">
        <v>3478674</v>
      </c>
      <c r="AG260" s="4">
        <v>10053672</v>
      </c>
      <c r="AH260" s="4">
        <v>0</v>
      </c>
      <c r="AI260" s="4">
        <v>0</v>
      </c>
      <c r="AJ260" s="4">
        <v>0</v>
      </c>
      <c r="AK260" s="4">
        <v>0</v>
      </c>
      <c r="AL260" s="4">
        <v>3779164</v>
      </c>
      <c r="AM260" s="4">
        <v>944791</v>
      </c>
      <c r="AN260" s="4">
        <v>0</v>
      </c>
      <c r="AO260" s="4">
        <v>944791</v>
      </c>
      <c r="AP260" s="4">
        <v>180758711</v>
      </c>
      <c r="AQ260" s="4">
        <v>156547801</v>
      </c>
      <c r="AR260" s="4">
        <v>1111604</v>
      </c>
      <c r="AS260" s="4">
        <v>2446415</v>
      </c>
      <c r="AT260" s="4">
        <v>257364</v>
      </c>
      <c r="AU260" s="4">
        <v>1072</v>
      </c>
      <c r="AV260" s="4">
        <v>3004</v>
      </c>
      <c r="AW260" s="4">
        <v>27329621</v>
      </c>
      <c r="AX260" s="4">
        <v>14202795</v>
      </c>
      <c r="AY260" s="4">
        <v>399955</v>
      </c>
      <c r="AZ260" s="4">
        <v>457181.33333333331</v>
      </c>
      <c r="BA260" s="4">
        <v>2302691</v>
      </c>
      <c r="BB260" s="4">
        <v>0</v>
      </c>
      <c r="BC260" s="4"/>
      <c r="BD260" s="4">
        <v>0.76028976798594461</v>
      </c>
      <c r="BE260" s="4">
        <v>6.0260434538154703E-2</v>
      </c>
      <c r="BF260" s="4">
        <v>0</v>
      </c>
      <c r="BG260" s="4">
        <v>0</v>
      </c>
      <c r="BH260" s="4">
        <v>2.9080506515993063</v>
      </c>
      <c r="BI260" s="4">
        <v>0.52450803993937734</v>
      </c>
      <c r="BJ260" s="4">
        <v>0</v>
      </c>
      <c r="BK260" s="4"/>
      <c r="BL260" s="3" t="s">
        <v>468</v>
      </c>
      <c r="BM260" s="4"/>
      <c r="BN260" s="4"/>
      <c r="BO260" s="4"/>
      <c r="BP260" s="4">
        <v>6.1496565993989636</v>
      </c>
      <c r="BQ260" s="4">
        <v>0.35685752330226367</v>
      </c>
      <c r="BR260" s="4">
        <v>3303.587152369761</v>
      </c>
      <c r="BS260" s="4">
        <v>3104.5115550332944</v>
      </c>
      <c r="BT260" s="4">
        <v>870.82177830003911</v>
      </c>
      <c r="BU260" s="4">
        <v>0</v>
      </c>
      <c r="BV260" s="4">
        <v>7875.9670975323152</v>
      </c>
      <c r="BW260" s="4">
        <v>1803.9099099099099</v>
      </c>
    </row>
    <row r="261" spans="2:75" x14ac:dyDescent="0.3">
      <c r="B261" s="3" t="s">
        <v>134</v>
      </c>
      <c r="C261" s="4">
        <v>2023</v>
      </c>
      <c r="D261" s="3" t="s">
        <v>727</v>
      </c>
      <c r="E261" s="4">
        <v>1296</v>
      </c>
      <c r="F261" s="4">
        <v>1296</v>
      </c>
      <c r="G261" s="4" t="b">
        <v>0</v>
      </c>
      <c r="H261" s="4">
        <v>4971273</v>
      </c>
      <c r="I261" s="4">
        <v>1248621</v>
      </c>
      <c r="J261" s="4">
        <v>1547043</v>
      </c>
      <c r="K261" s="4">
        <v>1563994</v>
      </c>
      <c r="L261" s="4">
        <v>553828</v>
      </c>
      <c r="M261" s="4">
        <v>0</v>
      </c>
      <c r="N261" s="4">
        <v>3407279</v>
      </c>
      <c r="O261" s="4">
        <v>4510745</v>
      </c>
      <c r="P261" s="4">
        <v>531888</v>
      </c>
      <c r="Q261" s="4">
        <v>3978857</v>
      </c>
      <c r="R261" s="4">
        <v>791140</v>
      </c>
      <c r="S261" s="4">
        <v>121649</v>
      </c>
      <c r="T261" s="4">
        <v>301546</v>
      </c>
      <c r="U261" s="4">
        <v>922421</v>
      </c>
      <c r="V261" s="4">
        <v>265072</v>
      </c>
      <c r="W261" s="4">
        <v>418144</v>
      </c>
      <c r="X261" s="4">
        <v>460528</v>
      </c>
      <c r="Y261" s="4">
        <v>155899</v>
      </c>
      <c r="Z261" s="4">
        <v>12975291</v>
      </c>
      <c r="AA261" s="4">
        <v>13400303</v>
      </c>
      <c r="AB261" s="4">
        <v>2987293</v>
      </c>
      <c r="AC261" s="4">
        <v>10413010</v>
      </c>
      <c r="AD261" s="4">
        <v>24389061</v>
      </c>
      <c r="AE261" s="4">
        <v>6958896</v>
      </c>
      <c r="AF261" s="4">
        <v>3958372</v>
      </c>
      <c r="AG261" s="4">
        <v>10917268</v>
      </c>
      <c r="AH261" s="4">
        <v>0</v>
      </c>
      <c r="AI261" s="4">
        <v>0</v>
      </c>
      <c r="AJ261" s="4">
        <v>0</v>
      </c>
      <c r="AK261" s="4">
        <v>0</v>
      </c>
      <c r="AL261" s="4">
        <v>3835279</v>
      </c>
      <c r="AM261" s="4">
        <v>958820</v>
      </c>
      <c r="AN261" s="4">
        <v>0</v>
      </c>
      <c r="AO261" s="4">
        <v>958820</v>
      </c>
      <c r="AP261" s="4">
        <v>208392451</v>
      </c>
      <c r="AQ261" s="4">
        <v>183989001</v>
      </c>
      <c r="AR261" s="4">
        <v>1187190</v>
      </c>
      <c r="AS261" s="4">
        <v>2670434</v>
      </c>
      <c r="AT261" s="4">
        <v>301215</v>
      </c>
      <c r="AU261" s="4">
        <v>1135</v>
      </c>
      <c r="AV261" s="4">
        <v>3302</v>
      </c>
      <c r="AW261" s="4">
        <v>27910231</v>
      </c>
      <c r="AX261" s="4">
        <v>13947793</v>
      </c>
      <c r="AY261" s="4">
        <v>155899</v>
      </c>
      <c r="AZ261" s="4">
        <v>340515.33333333331</v>
      </c>
      <c r="BA261" s="4">
        <v>2072062</v>
      </c>
      <c r="BB261" s="4">
        <v>0</v>
      </c>
      <c r="BC261" s="4"/>
      <c r="BD261" s="4">
        <v>0.68539366073840646</v>
      </c>
      <c r="BE261" s="4">
        <v>9.2637841454291492E-2</v>
      </c>
      <c r="BF261" s="4">
        <v>0</v>
      </c>
      <c r="BG261" s="4">
        <v>0</v>
      </c>
      <c r="BH261" s="4">
        <v>2.7438201473438224</v>
      </c>
      <c r="BI261" s="4">
        <v>0.54038031874472214</v>
      </c>
      <c r="BJ261" s="4">
        <v>0</v>
      </c>
      <c r="BK261" s="4"/>
      <c r="BL261" s="3" t="s">
        <v>468</v>
      </c>
      <c r="BM261" s="4"/>
      <c r="BN261" s="4"/>
      <c r="BO261" s="4"/>
      <c r="BP261" s="4">
        <v>5.6968954216100656</v>
      </c>
      <c r="BQ261" s="4">
        <v>0.34373107207752879</v>
      </c>
      <c r="BR261" s="4">
        <v>3835.8587962962961</v>
      </c>
      <c r="BS261" s="4">
        <v>3480.5131172839506</v>
      </c>
      <c r="BT261" s="4">
        <v>916.04166666666663</v>
      </c>
      <c r="BU261" s="4">
        <v>0</v>
      </c>
      <c r="BV261" s="4">
        <v>8423.8179012345681</v>
      </c>
      <c r="BW261" s="4">
        <v>1598.8132716049383</v>
      </c>
    </row>
    <row r="262" spans="2:75" x14ac:dyDescent="0.3">
      <c r="B262" s="3" t="s">
        <v>134</v>
      </c>
      <c r="C262" s="4">
        <v>2024</v>
      </c>
      <c r="D262" s="3" t="s">
        <v>728</v>
      </c>
      <c r="E262" s="4">
        <v>1296</v>
      </c>
      <c r="F262" s="4">
        <v>1296</v>
      </c>
      <c r="G262" s="4" t="b">
        <v>0</v>
      </c>
      <c r="H262" s="4">
        <v>4785162</v>
      </c>
      <c r="I262" s="4">
        <v>1402833</v>
      </c>
      <c r="J262" s="4">
        <v>1718217</v>
      </c>
      <c r="K262" s="4">
        <v>942602</v>
      </c>
      <c r="L262" s="4">
        <v>644184</v>
      </c>
      <c r="M262" s="4">
        <v>0</v>
      </c>
      <c r="N262" s="4">
        <v>3842560</v>
      </c>
      <c r="O262" s="4">
        <v>4232417</v>
      </c>
      <c r="P262" s="4">
        <v>535454</v>
      </c>
      <c r="Q262" s="4">
        <v>3696963</v>
      </c>
      <c r="R262" s="4">
        <v>641156</v>
      </c>
      <c r="S262" s="4">
        <v>229479</v>
      </c>
      <c r="T262" s="4">
        <v>408877</v>
      </c>
      <c r="U262" s="4">
        <v>1054437</v>
      </c>
      <c r="V262" s="4">
        <v>294307</v>
      </c>
      <c r="W262" s="4">
        <v>368990</v>
      </c>
      <c r="X262" s="4">
        <v>552745</v>
      </c>
      <c r="Y262" s="4">
        <v>255043</v>
      </c>
      <c r="Z262" s="4">
        <v>14130623</v>
      </c>
      <c r="AA262" s="4">
        <v>14630189</v>
      </c>
      <c r="AB262" s="4">
        <v>3429383</v>
      </c>
      <c r="AC262" s="4">
        <v>11200806</v>
      </c>
      <c r="AD262" s="4">
        <v>24941806</v>
      </c>
      <c r="AE262" s="4">
        <v>7646993</v>
      </c>
      <c r="AF262" s="4">
        <v>4041237</v>
      </c>
      <c r="AG262" s="4">
        <v>11688230</v>
      </c>
      <c r="AH262" s="4">
        <v>0</v>
      </c>
      <c r="AI262" s="4">
        <v>0</v>
      </c>
      <c r="AJ262" s="4">
        <v>0</v>
      </c>
      <c r="AK262" s="4">
        <v>0</v>
      </c>
      <c r="AL262" s="4">
        <v>4302460</v>
      </c>
      <c r="AM262" s="4">
        <v>1075615</v>
      </c>
      <c r="AN262" s="4">
        <v>0</v>
      </c>
      <c r="AO262" s="4">
        <v>1075615</v>
      </c>
      <c r="AP262" s="4">
        <v>215073696</v>
      </c>
      <c r="AQ262" s="4">
        <v>187399001</v>
      </c>
      <c r="AR262" s="4">
        <v>1294136</v>
      </c>
      <c r="AS262" s="4">
        <v>2842837</v>
      </c>
      <c r="AT262" s="4">
        <v>300174</v>
      </c>
      <c r="AU262" s="4">
        <v>1210</v>
      </c>
      <c r="AV262" s="4">
        <v>3439</v>
      </c>
      <c r="AW262" s="4">
        <v>28146983</v>
      </c>
      <c r="AX262" s="4">
        <v>13672648</v>
      </c>
      <c r="AY262" s="4">
        <v>255043</v>
      </c>
      <c r="AZ262" s="4">
        <v>270299</v>
      </c>
      <c r="BA262" s="4">
        <v>50340895</v>
      </c>
      <c r="BB262" s="4">
        <v>16305150</v>
      </c>
      <c r="BC262" s="4">
        <v>0.95767088576045456</v>
      </c>
      <c r="BD262" s="4">
        <v>0.80301565547833076</v>
      </c>
      <c r="BE262" s="4">
        <v>0.1155122856864616</v>
      </c>
      <c r="BF262" s="4">
        <v>0</v>
      </c>
      <c r="BG262" s="4">
        <v>0</v>
      </c>
      <c r="BH262" s="4">
        <v>3.161576136953494</v>
      </c>
      <c r="BI262" s="4">
        <v>0.55603213679195707</v>
      </c>
      <c r="BJ262" s="4">
        <v>1.8525799847200344</v>
      </c>
      <c r="BK262" s="4">
        <v>0.33810306207204072</v>
      </c>
      <c r="BL262" s="3" t="s">
        <v>515</v>
      </c>
      <c r="BM262" s="4">
        <v>991971.36313828127</v>
      </c>
      <c r="BN262" s="4">
        <v>0.27248669673775672</v>
      </c>
      <c r="BO262" s="4">
        <v>721672.36313828127</v>
      </c>
      <c r="BP262" s="4">
        <v>6.0171746897398366</v>
      </c>
      <c r="BQ262" s="4">
        <v>0.35184646699621985</v>
      </c>
      <c r="BR262" s="4">
        <v>3692.2546296296296</v>
      </c>
      <c r="BS262" s="4">
        <v>3265.7538580246915</v>
      </c>
      <c r="BT262" s="4">
        <v>998.56172839506178</v>
      </c>
      <c r="BU262" s="4">
        <v>0</v>
      </c>
      <c r="BV262" s="4">
        <v>9018.6959876543206</v>
      </c>
      <c r="BW262" s="4">
        <v>38843.283179012345</v>
      </c>
    </row>
    <row r="263" spans="2:75" x14ac:dyDescent="0.3">
      <c r="B263" s="3" t="s">
        <v>136</v>
      </c>
      <c r="C263" s="4">
        <v>2019</v>
      </c>
      <c r="D263" s="3" t="s">
        <v>729</v>
      </c>
      <c r="E263" s="4">
        <v>4057</v>
      </c>
      <c r="F263" s="4">
        <v>4057</v>
      </c>
      <c r="G263" s="4" t="b">
        <v>0</v>
      </c>
      <c r="H263" s="4">
        <v>13383266</v>
      </c>
      <c r="I263" s="4">
        <v>6125485</v>
      </c>
      <c r="J263" s="4">
        <v>2578817</v>
      </c>
      <c r="K263" s="4">
        <v>3982431</v>
      </c>
      <c r="L263" s="4">
        <v>284984</v>
      </c>
      <c r="M263" s="4">
        <v>0</v>
      </c>
      <c r="N263" s="4">
        <v>9400835</v>
      </c>
      <c r="O263" s="4">
        <v>10816306</v>
      </c>
      <c r="P263" s="4">
        <v>2736403</v>
      </c>
      <c r="Q263" s="4">
        <v>8079903</v>
      </c>
      <c r="R263" s="4">
        <v>2334077</v>
      </c>
      <c r="S263" s="4">
        <v>814307</v>
      </c>
      <c r="T263" s="4">
        <v>1591698</v>
      </c>
      <c r="U263" s="4">
        <v>1300628</v>
      </c>
      <c r="V263" s="4">
        <v>483575</v>
      </c>
      <c r="W263" s="4">
        <v>628334</v>
      </c>
      <c r="X263" s="4">
        <v>2566960</v>
      </c>
      <c r="Y263" s="4">
        <v>3844546</v>
      </c>
      <c r="Z263" s="4">
        <v>12582082</v>
      </c>
      <c r="AA263" s="4">
        <v>15711475</v>
      </c>
      <c r="AB263" s="4">
        <v>7638334</v>
      </c>
      <c r="AC263" s="4">
        <v>8073141</v>
      </c>
      <c r="AD263" s="4">
        <v>68735168</v>
      </c>
      <c r="AE263" s="4">
        <v>9887740</v>
      </c>
      <c r="AF263" s="4">
        <v>1130543</v>
      </c>
      <c r="AG263" s="4">
        <v>11018283</v>
      </c>
      <c r="AH263" s="4">
        <v>2735558</v>
      </c>
      <c r="AI263" s="4">
        <v>373141</v>
      </c>
      <c r="AJ263" s="4">
        <v>365263</v>
      </c>
      <c r="AK263" s="4">
        <v>133192</v>
      </c>
      <c r="AL263" s="4">
        <v>9822428</v>
      </c>
      <c r="AM263" s="4">
        <v>2455607</v>
      </c>
      <c r="AN263" s="4">
        <v>498455</v>
      </c>
      <c r="AO263" s="4">
        <v>1957152</v>
      </c>
      <c r="AP263" s="4">
        <v>678646970</v>
      </c>
      <c r="AQ263" s="4">
        <v>485493900</v>
      </c>
      <c r="AR263" s="4">
        <v>5618746.8572271001</v>
      </c>
      <c r="AS263" s="4">
        <v>10561263.165682601</v>
      </c>
      <c r="AT263" s="4">
        <v>301010</v>
      </c>
      <c r="AU263" s="4">
        <v>1730.8074999999999</v>
      </c>
      <c r="AV263" s="4">
        <v>3520.8644352000001</v>
      </c>
      <c r="AW263" s="4">
        <v>116978795</v>
      </c>
      <c r="AX263" s="4">
        <v>60452442</v>
      </c>
      <c r="AY263" s="4">
        <v>3844546</v>
      </c>
      <c r="AZ263" s="4">
        <v>3844546</v>
      </c>
      <c r="BA263" s="4">
        <v>11368680</v>
      </c>
      <c r="BB263" s="4">
        <v>0</v>
      </c>
      <c r="BC263" s="4"/>
      <c r="BD263" s="4">
        <v>0.70243205208653847</v>
      </c>
      <c r="BE263" s="4">
        <v>0.19180370471602373</v>
      </c>
      <c r="BF263" s="4">
        <v>0.20298647136940073</v>
      </c>
      <c r="BG263" s="4">
        <v>5.0746617842350183E-2</v>
      </c>
      <c r="BH263" s="4">
        <v>1.3636652568725145</v>
      </c>
      <c r="BI263" s="4">
        <v>0.53523616558887377</v>
      </c>
      <c r="BJ263" s="4">
        <v>0</v>
      </c>
      <c r="BK263" s="4"/>
      <c r="BL263" s="3" t="s">
        <v>468</v>
      </c>
      <c r="BM263" s="4"/>
      <c r="BN263" s="4"/>
      <c r="BO263" s="4"/>
      <c r="BP263" s="4">
        <v>8.2793368358030097</v>
      </c>
      <c r="BQ263" s="4">
        <v>0.49158595335173211</v>
      </c>
      <c r="BR263" s="4">
        <v>3298.808479171802</v>
      </c>
      <c r="BS263" s="4">
        <v>2666.0847917180181</v>
      </c>
      <c r="BT263" s="4">
        <v>1384.9511602728865</v>
      </c>
      <c r="BU263" s="4">
        <v>674.28099580971161</v>
      </c>
      <c r="BV263" s="4">
        <v>2715.8696080847917</v>
      </c>
      <c r="BW263" s="4">
        <v>2802.2381069755979</v>
      </c>
    </row>
    <row r="264" spans="2:75" x14ac:dyDescent="0.3">
      <c r="B264" s="3" t="s">
        <v>136</v>
      </c>
      <c r="C264" s="4">
        <v>2020</v>
      </c>
      <c r="D264" s="3" t="s">
        <v>730</v>
      </c>
      <c r="E264" s="4">
        <v>4131</v>
      </c>
      <c r="F264" s="4">
        <v>4131</v>
      </c>
      <c r="G264" s="4" t="b">
        <v>0</v>
      </c>
      <c r="H264" s="4">
        <v>15466789</v>
      </c>
      <c r="I264" s="4">
        <v>6098659</v>
      </c>
      <c r="J264" s="4">
        <v>2526201</v>
      </c>
      <c r="K264" s="4">
        <v>6201580</v>
      </c>
      <c r="L264" s="4">
        <v>189019</v>
      </c>
      <c r="M264" s="4">
        <v>52772</v>
      </c>
      <c r="N264" s="4">
        <v>9212437</v>
      </c>
      <c r="O264" s="4">
        <v>10380168</v>
      </c>
      <c r="P264" s="4">
        <v>2747224</v>
      </c>
      <c r="Q264" s="4">
        <v>7632944</v>
      </c>
      <c r="R264" s="4">
        <v>2462338</v>
      </c>
      <c r="S264" s="4">
        <v>798238</v>
      </c>
      <c r="T264" s="4">
        <v>1451178</v>
      </c>
      <c r="U264" s="4">
        <v>1018269</v>
      </c>
      <c r="V264" s="4">
        <v>466898</v>
      </c>
      <c r="W264" s="4">
        <v>598326</v>
      </c>
      <c r="X264" s="4">
        <v>5086621</v>
      </c>
      <c r="Y264" s="4">
        <v>5700515</v>
      </c>
      <c r="Z264" s="4">
        <v>17089355</v>
      </c>
      <c r="AA264" s="4">
        <v>19384501</v>
      </c>
      <c r="AB264" s="4">
        <v>9098582</v>
      </c>
      <c r="AC264" s="4">
        <v>10285919</v>
      </c>
      <c r="AD264" s="4">
        <v>73821788</v>
      </c>
      <c r="AE264" s="4">
        <v>12008570</v>
      </c>
      <c r="AF264" s="4">
        <v>1130512</v>
      </c>
      <c r="AG264" s="4">
        <v>13139082</v>
      </c>
      <c r="AH264" s="4">
        <v>2689292</v>
      </c>
      <c r="AI264" s="4">
        <v>460000</v>
      </c>
      <c r="AJ264" s="4">
        <v>438736</v>
      </c>
      <c r="AK264" s="4">
        <v>114687</v>
      </c>
      <c r="AL264" s="4">
        <v>9630290</v>
      </c>
      <c r="AM264" s="4">
        <v>2407573</v>
      </c>
      <c r="AN264" s="4">
        <v>553423</v>
      </c>
      <c r="AO264" s="4">
        <v>1854150</v>
      </c>
      <c r="AP264" s="4">
        <v>732598437</v>
      </c>
      <c r="AQ264" s="4">
        <v>535182100</v>
      </c>
      <c r="AR264" s="4">
        <v>5618746</v>
      </c>
      <c r="AS264" s="4">
        <v>10519591</v>
      </c>
      <c r="AT264" s="4">
        <v>321339</v>
      </c>
      <c r="AU264" s="4">
        <v>1677</v>
      </c>
      <c r="AV264" s="4">
        <v>3626</v>
      </c>
      <c r="AW264" s="4">
        <v>122285307</v>
      </c>
      <c r="AX264" s="4">
        <v>63371997</v>
      </c>
      <c r="AY264" s="4">
        <v>5700515</v>
      </c>
      <c r="AZ264" s="4">
        <v>4772530.5</v>
      </c>
      <c r="BA264" s="4">
        <v>16092397</v>
      </c>
      <c r="BB264" s="4">
        <v>0</v>
      </c>
      <c r="BC264" s="4"/>
      <c r="BD264" s="4">
        <v>0.59562699148478715</v>
      </c>
      <c r="BE264" s="4">
        <v>0.3288737565373136</v>
      </c>
      <c r="BF264" s="4">
        <v>0.22986758864632556</v>
      </c>
      <c r="BG264" s="4">
        <v>5.7466909096195444E-2</v>
      </c>
      <c r="BH264" s="4">
        <v>1.721364915031474</v>
      </c>
      <c r="BI264" s="4">
        <v>0.55477630286240387</v>
      </c>
      <c r="BJ264" s="4">
        <v>0</v>
      </c>
      <c r="BK264" s="4"/>
      <c r="BL264" s="3" t="s">
        <v>468</v>
      </c>
      <c r="BM264" s="4"/>
      <c r="BN264" s="4"/>
      <c r="BO264" s="4"/>
      <c r="BP264" s="4">
        <v>7.6696123226918651</v>
      </c>
      <c r="BQ264" s="4">
        <v>0.46249310535024823</v>
      </c>
      <c r="BR264" s="4">
        <v>3744.0786734446865</v>
      </c>
      <c r="BS264" s="4">
        <v>2512.7494553376905</v>
      </c>
      <c r="BT264" s="4">
        <v>1360.1418542725733</v>
      </c>
      <c r="BU264" s="4">
        <v>651.00266279351251</v>
      </c>
      <c r="BV264" s="4">
        <v>3180.6056644880173</v>
      </c>
      <c r="BW264" s="4">
        <v>3895.5209392398933</v>
      </c>
    </row>
    <row r="265" spans="2:75" x14ac:dyDescent="0.3">
      <c r="B265" s="3" t="s">
        <v>136</v>
      </c>
      <c r="C265" s="4">
        <v>2021</v>
      </c>
      <c r="D265" s="3" t="s">
        <v>731</v>
      </c>
      <c r="E265" s="4">
        <v>4185</v>
      </c>
      <c r="F265" s="4">
        <v>4185</v>
      </c>
      <c r="G265" s="4" t="b">
        <v>0</v>
      </c>
      <c r="H265" s="4">
        <v>16139184</v>
      </c>
      <c r="I265" s="4">
        <v>6402032</v>
      </c>
      <c r="J265" s="4">
        <v>3096489</v>
      </c>
      <c r="K265" s="4">
        <v>4803108</v>
      </c>
      <c r="L265" s="4">
        <v>135828</v>
      </c>
      <c r="M265" s="4">
        <v>1482745</v>
      </c>
      <c r="N265" s="4">
        <v>9853331</v>
      </c>
      <c r="O265" s="4">
        <v>11825552</v>
      </c>
      <c r="P265" s="4">
        <v>2859487</v>
      </c>
      <c r="Q265" s="4">
        <v>8966065</v>
      </c>
      <c r="R265" s="4">
        <v>2330967</v>
      </c>
      <c r="S265" s="4">
        <v>1012965</v>
      </c>
      <c r="T265" s="4">
        <v>1758879</v>
      </c>
      <c r="U265" s="4">
        <v>1398497</v>
      </c>
      <c r="V265" s="4">
        <v>577642</v>
      </c>
      <c r="W265" s="4">
        <v>652325</v>
      </c>
      <c r="X265" s="4">
        <v>4313632</v>
      </c>
      <c r="Y265" s="4">
        <v>6244458</v>
      </c>
      <c r="Z265" s="4">
        <v>17390699</v>
      </c>
      <c r="AA265" s="4">
        <v>19933948</v>
      </c>
      <c r="AB265" s="4">
        <v>8668932</v>
      </c>
      <c r="AC265" s="4">
        <v>11265016</v>
      </c>
      <c r="AD265" s="4">
        <v>78135419</v>
      </c>
      <c r="AE265" s="4">
        <v>13525267</v>
      </c>
      <c r="AF265" s="4">
        <v>794970</v>
      </c>
      <c r="AG265" s="4">
        <v>14320237</v>
      </c>
      <c r="AH265" s="4">
        <v>2912344</v>
      </c>
      <c r="AI265" s="4">
        <v>886750</v>
      </c>
      <c r="AJ265" s="4">
        <v>588476</v>
      </c>
      <c r="AK265" s="4">
        <v>104150</v>
      </c>
      <c r="AL265" s="4">
        <v>10280677</v>
      </c>
      <c r="AM265" s="4">
        <v>2570169</v>
      </c>
      <c r="AN265" s="4">
        <v>692626</v>
      </c>
      <c r="AO265" s="4">
        <v>1446543</v>
      </c>
      <c r="AP265" s="4">
        <v>782633710</v>
      </c>
      <c r="AQ265" s="4">
        <v>590143500</v>
      </c>
      <c r="AR265" s="4">
        <v>5898957</v>
      </c>
      <c r="AS265" s="4">
        <v>11468470</v>
      </c>
      <c r="AT265" s="4">
        <v>357053</v>
      </c>
      <c r="AU265" s="4">
        <v>1862</v>
      </c>
      <c r="AV265" s="4">
        <v>3903</v>
      </c>
      <c r="AW265" s="4">
        <v>128238909</v>
      </c>
      <c r="AX265" s="4">
        <v>66727525</v>
      </c>
      <c r="AY265" s="4">
        <v>6244458</v>
      </c>
      <c r="AZ265" s="4">
        <v>5263173</v>
      </c>
      <c r="BA265" s="4">
        <v>11208474</v>
      </c>
      <c r="BB265" s="4">
        <v>0</v>
      </c>
      <c r="BC265" s="4"/>
      <c r="BD265" s="4">
        <v>0.61052225440889696</v>
      </c>
      <c r="BE265" s="4">
        <v>0.26727695774457988</v>
      </c>
      <c r="BF265" s="4">
        <v>0.26948655905506602</v>
      </c>
      <c r="BG265" s="4">
        <v>6.7371633210536616E-2</v>
      </c>
      <c r="BH265" s="4">
        <v>1.5971596235360774</v>
      </c>
      <c r="BI265" s="4">
        <v>0.65055200384412826</v>
      </c>
      <c r="BJ265" s="4">
        <v>0</v>
      </c>
      <c r="BK265" s="4"/>
      <c r="BL265" s="3" t="s">
        <v>468</v>
      </c>
      <c r="BM265" s="4"/>
      <c r="BN265" s="4"/>
      <c r="BO265" s="4"/>
      <c r="BP265" s="4">
        <v>7.5373152531341896</v>
      </c>
      <c r="BQ265" s="4">
        <v>0.47706892134255702</v>
      </c>
      <c r="BR265" s="4">
        <v>3856.4358422939067</v>
      </c>
      <c r="BS265" s="4">
        <v>2825.6994026284351</v>
      </c>
      <c r="BT265" s="4">
        <v>1409.5476702508961</v>
      </c>
      <c r="BU265" s="4">
        <v>695.90059737156514</v>
      </c>
      <c r="BV265" s="4">
        <v>3421.8009557945043</v>
      </c>
      <c r="BW265" s="4">
        <v>2678.2494623655912</v>
      </c>
    </row>
    <row r="266" spans="2:75" x14ac:dyDescent="0.3">
      <c r="B266" s="3" t="s">
        <v>136</v>
      </c>
      <c r="C266" s="4">
        <v>2022</v>
      </c>
      <c r="D266" s="3" t="s">
        <v>732</v>
      </c>
      <c r="E266" s="4">
        <v>4316</v>
      </c>
      <c r="F266" s="4">
        <v>4316</v>
      </c>
      <c r="G266" s="4" t="b">
        <v>0</v>
      </c>
      <c r="H266" s="4">
        <v>15073748</v>
      </c>
      <c r="I266" s="4">
        <v>6693573</v>
      </c>
      <c r="J266" s="4">
        <v>3013568</v>
      </c>
      <c r="K266" s="4">
        <v>4142052</v>
      </c>
      <c r="L266" s="4">
        <v>245904</v>
      </c>
      <c r="M266" s="4">
        <v>883462</v>
      </c>
      <c r="N266" s="4">
        <v>10048234</v>
      </c>
      <c r="O266" s="4">
        <v>12405589</v>
      </c>
      <c r="P266" s="4">
        <v>3032302</v>
      </c>
      <c r="Q266" s="4">
        <v>9373287</v>
      </c>
      <c r="R266" s="4">
        <v>2585655</v>
      </c>
      <c r="S266" s="4">
        <v>857925</v>
      </c>
      <c r="T266" s="4">
        <v>2002484</v>
      </c>
      <c r="U266" s="4">
        <v>1616674</v>
      </c>
      <c r="V266" s="4">
        <v>485235</v>
      </c>
      <c r="W266" s="4">
        <v>807640</v>
      </c>
      <c r="X266" s="4">
        <v>2668159</v>
      </c>
      <c r="Y266" s="4">
        <v>6596978</v>
      </c>
      <c r="Z266" s="4">
        <v>18146208</v>
      </c>
      <c r="AA266" s="4">
        <v>20767051</v>
      </c>
      <c r="AB266" s="4">
        <v>10353024</v>
      </c>
      <c r="AC266" s="4">
        <v>10414027</v>
      </c>
      <c r="AD266" s="4">
        <v>80803602</v>
      </c>
      <c r="AE266" s="4">
        <v>14179369</v>
      </c>
      <c r="AF266" s="4">
        <v>751370</v>
      </c>
      <c r="AG266" s="4">
        <v>14930739</v>
      </c>
      <c r="AH266" s="4">
        <v>4318293</v>
      </c>
      <c r="AI266" s="4">
        <v>2000000</v>
      </c>
      <c r="AJ266" s="4">
        <v>510830</v>
      </c>
      <c r="AK266" s="4">
        <v>132312</v>
      </c>
      <c r="AL266" s="4">
        <v>10591013</v>
      </c>
      <c r="AM266" s="4">
        <v>2647753</v>
      </c>
      <c r="AN266" s="4">
        <v>643142</v>
      </c>
      <c r="AO266" s="4">
        <v>1557111</v>
      </c>
      <c r="AP266" s="4">
        <v>1010693830</v>
      </c>
      <c r="AQ266" s="4">
        <v>787383200</v>
      </c>
      <c r="AR266" s="4">
        <v>6193923</v>
      </c>
      <c r="AS266" s="4">
        <v>12316582</v>
      </c>
      <c r="AT266" s="4">
        <v>471014</v>
      </c>
      <c r="AU266" s="4">
        <v>1950</v>
      </c>
      <c r="AV266" s="4">
        <v>4180</v>
      </c>
      <c r="AW266" s="4">
        <v>133687336</v>
      </c>
      <c r="AX266" s="4">
        <v>70191175</v>
      </c>
      <c r="AY266" s="4">
        <v>6596978</v>
      </c>
      <c r="AZ266" s="4">
        <v>6180650.333333333</v>
      </c>
      <c r="BA266" s="4">
        <v>11420205</v>
      </c>
      <c r="BB266" s="4">
        <v>0</v>
      </c>
      <c r="BC266" s="4"/>
      <c r="BD266" s="4">
        <v>0.6666048815463812</v>
      </c>
      <c r="BE266" s="4">
        <v>0.17700700582230777</v>
      </c>
      <c r="BF266" s="4">
        <v>0.24290105610304286</v>
      </c>
      <c r="BG266" s="4">
        <v>6.0725258292101049E-2</v>
      </c>
      <c r="BH266" s="4">
        <v>1.5929032152754952</v>
      </c>
      <c r="BI266" s="4">
        <v>0.51932322677956677</v>
      </c>
      <c r="BJ266" s="4">
        <v>0</v>
      </c>
      <c r="BK266" s="4"/>
      <c r="BL266" s="3" t="s">
        <v>468</v>
      </c>
      <c r="BM266" s="4"/>
      <c r="BN266" s="4"/>
      <c r="BO266" s="4"/>
      <c r="BP266" s="4">
        <v>6.1283870704939396</v>
      </c>
      <c r="BQ266" s="4">
        <v>0.46650717703349281</v>
      </c>
      <c r="BR266" s="4">
        <v>3492.52734012975</v>
      </c>
      <c r="BS266" s="4">
        <v>2874.3255329008343</v>
      </c>
      <c r="BT266" s="4">
        <v>1435.1072752548657</v>
      </c>
      <c r="BU266" s="4">
        <v>1000.5312789620018</v>
      </c>
      <c r="BV266" s="4">
        <v>3459.3927247451343</v>
      </c>
      <c r="BW266" s="4">
        <v>2646.0159870250232</v>
      </c>
    </row>
    <row r="267" spans="2:75" x14ac:dyDescent="0.3">
      <c r="B267" s="3" t="s">
        <v>136</v>
      </c>
      <c r="C267" s="4">
        <v>2023</v>
      </c>
      <c r="D267" s="3" t="s">
        <v>733</v>
      </c>
      <c r="E267" s="4">
        <v>4455</v>
      </c>
      <c r="F267" s="4">
        <v>4455</v>
      </c>
      <c r="G267" s="4" t="b">
        <v>0</v>
      </c>
      <c r="H267" s="4">
        <v>21541914</v>
      </c>
      <c r="I267" s="4">
        <v>7128629</v>
      </c>
      <c r="J267" s="4">
        <v>3164421</v>
      </c>
      <c r="K267" s="4">
        <v>9587011</v>
      </c>
      <c r="L267" s="4">
        <v>794278</v>
      </c>
      <c r="M267" s="4">
        <v>484669</v>
      </c>
      <c r="N267" s="4">
        <v>11470234</v>
      </c>
      <c r="O267" s="4">
        <v>13500573</v>
      </c>
      <c r="P267" s="4">
        <v>3182625</v>
      </c>
      <c r="Q267" s="4">
        <v>10317948</v>
      </c>
      <c r="R267" s="4">
        <v>2824813</v>
      </c>
      <c r="S267" s="4">
        <v>1026088</v>
      </c>
      <c r="T267" s="4">
        <v>2241327</v>
      </c>
      <c r="U267" s="4">
        <v>1622403</v>
      </c>
      <c r="V267" s="4">
        <v>696639</v>
      </c>
      <c r="W267" s="4">
        <v>721586</v>
      </c>
      <c r="X267" s="4">
        <v>8041341</v>
      </c>
      <c r="Y267" s="4">
        <v>9461354</v>
      </c>
      <c r="Z267" s="4">
        <v>19161785</v>
      </c>
      <c r="AA267" s="4">
        <v>22274607</v>
      </c>
      <c r="AB267" s="4">
        <v>10445303</v>
      </c>
      <c r="AC267" s="4">
        <v>11829304</v>
      </c>
      <c r="AD267" s="4">
        <v>88435538</v>
      </c>
      <c r="AE267" s="4">
        <v>15602111</v>
      </c>
      <c r="AF267" s="4">
        <v>611528</v>
      </c>
      <c r="AG267" s="4">
        <v>16213639</v>
      </c>
      <c r="AH267" s="4">
        <v>3781742</v>
      </c>
      <c r="AI267" s="4">
        <v>0</v>
      </c>
      <c r="AJ267" s="4">
        <v>449262</v>
      </c>
      <c r="AK267" s="4">
        <v>290543</v>
      </c>
      <c r="AL267" s="4">
        <v>11876947</v>
      </c>
      <c r="AM267" s="4">
        <v>2969237</v>
      </c>
      <c r="AN267" s="4">
        <v>739805</v>
      </c>
      <c r="AO267" s="4">
        <v>1769932</v>
      </c>
      <c r="AP267" s="4">
        <v>1153824526</v>
      </c>
      <c r="AQ267" s="4">
        <v>900888200</v>
      </c>
      <c r="AR267" s="4">
        <v>6565535</v>
      </c>
      <c r="AS267" s="4">
        <v>13423667</v>
      </c>
      <c r="AT267" s="4">
        <v>526717</v>
      </c>
      <c r="AU267" s="4">
        <v>2040</v>
      </c>
      <c r="AV267" s="4">
        <v>4536</v>
      </c>
      <c r="AW267" s="4">
        <v>142993392</v>
      </c>
      <c r="AX267" s="4">
        <v>76455157</v>
      </c>
      <c r="AY267" s="4">
        <v>9461354</v>
      </c>
      <c r="AZ267" s="4">
        <v>7434263.333333333</v>
      </c>
      <c r="BA267" s="4">
        <v>14697013</v>
      </c>
      <c r="BB267" s="4">
        <v>0</v>
      </c>
      <c r="BC267" s="4"/>
      <c r="BD267" s="4">
        <v>0.53246122883974001</v>
      </c>
      <c r="BE267" s="4">
        <v>0.37328813957756957</v>
      </c>
      <c r="BF267" s="4">
        <v>0.2491566015107585</v>
      </c>
      <c r="BG267" s="4">
        <v>6.2289155622231876E-2</v>
      </c>
      <c r="BH267" s="4">
        <v>1.5714015034772417</v>
      </c>
      <c r="BI267" s="4">
        <v>0.5186290955257592</v>
      </c>
      <c r="BJ267" s="4">
        <v>0</v>
      </c>
      <c r="BK267" s="4"/>
      <c r="BL267" s="3" t="s">
        <v>468</v>
      </c>
      <c r="BM267" s="4"/>
      <c r="BN267" s="4"/>
      <c r="BO267" s="4"/>
      <c r="BP267" s="4">
        <v>5.6902369918942082</v>
      </c>
      <c r="BQ267" s="4">
        <v>0.44973544973544971</v>
      </c>
      <c r="BR267" s="4">
        <v>4835.4464646464648</v>
      </c>
      <c r="BS267" s="4">
        <v>3030.4316498316498</v>
      </c>
      <c r="BT267" s="4">
        <v>1473.7452300785635</v>
      </c>
      <c r="BU267" s="4">
        <v>848.8758698092031</v>
      </c>
      <c r="BV267" s="4">
        <v>3639.4251402918071</v>
      </c>
      <c r="BW267" s="4">
        <v>3298.9928170594835</v>
      </c>
    </row>
    <row r="268" spans="2:75" x14ac:dyDescent="0.3">
      <c r="B268" s="3" t="s">
        <v>136</v>
      </c>
      <c r="C268" s="4">
        <v>2024</v>
      </c>
      <c r="D268" s="3" t="s">
        <v>734</v>
      </c>
      <c r="E268" s="4">
        <v>4455</v>
      </c>
      <c r="F268" s="4">
        <v>4455</v>
      </c>
      <c r="G268" s="4" t="b">
        <v>0</v>
      </c>
      <c r="H268" s="4">
        <v>16813590</v>
      </c>
      <c r="I268" s="4">
        <v>8051481</v>
      </c>
      <c r="J268" s="4">
        <v>3272081</v>
      </c>
      <c r="K268" s="4">
        <v>4305502</v>
      </c>
      <c r="L268" s="4">
        <v>692778</v>
      </c>
      <c r="M268" s="4">
        <v>212425</v>
      </c>
      <c r="N268" s="4">
        <v>12295663</v>
      </c>
      <c r="O268" s="4">
        <v>14478552</v>
      </c>
      <c r="P268" s="4">
        <v>3388120</v>
      </c>
      <c r="Q268" s="4">
        <v>11090432</v>
      </c>
      <c r="R268" s="4">
        <v>2751400</v>
      </c>
      <c r="S268" s="4">
        <v>989085</v>
      </c>
      <c r="T268" s="4">
        <v>2572498</v>
      </c>
      <c r="U268" s="4">
        <v>1999550</v>
      </c>
      <c r="V268" s="4">
        <v>622644</v>
      </c>
      <c r="W268" s="4">
        <v>973903</v>
      </c>
      <c r="X268" s="4">
        <v>2335038</v>
      </c>
      <c r="Y268" s="4">
        <v>5212392</v>
      </c>
      <c r="Z268" s="4">
        <v>21716466</v>
      </c>
      <c r="AA268" s="4">
        <v>23762565</v>
      </c>
      <c r="AB268" s="4">
        <v>11422605</v>
      </c>
      <c r="AC268" s="4">
        <v>12339960</v>
      </c>
      <c r="AD268" s="4">
        <v>90770576</v>
      </c>
      <c r="AE268" s="4">
        <v>16670913</v>
      </c>
      <c r="AF268" s="4">
        <v>669195</v>
      </c>
      <c r="AG268" s="4">
        <v>17340108</v>
      </c>
      <c r="AH268" s="4">
        <v>4804378</v>
      </c>
      <c r="AI268" s="4">
        <v>3560500</v>
      </c>
      <c r="AJ268" s="4">
        <v>2442283</v>
      </c>
      <c r="AK268" s="4">
        <v>344397</v>
      </c>
      <c r="AL268" s="4">
        <v>12750680</v>
      </c>
      <c r="AM268" s="4">
        <v>3187670</v>
      </c>
      <c r="AN268" s="4">
        <v>2786680</v>
      </c>
      <c r="AO268" s="4">
        <v>256551</v>
      </c>
      <c r="AP268" s="4">
        <v>1228957895</v>
      </c>
      <c r="AQ268" s="4">
        <v>954470900</v>
      </c>
      <c r="AR268" s="4">
        <v>7501003</v>
      </c>
      <c r="AS268" s="4">
        <v>13719642</v>
      </c>
      <c r="AT268" s="4">
        <v>557582</v>
      </c>
      <c r="AU268" s="4">
        <v>2345</v>
      </c>
      <c r="AV268" s="4">
        <v>4942</v>
      </c>
      <c r="AW268" s="4">
        <v>147979992</v>
      </c>
      <c r="AX268" s="4">
        <v>78257872</v>
      </c>
      <c r="AY268" s="4">
        <v>5212392</v>
      </c>
      <c r="AZ268" s="4">
        <v>7090241.333333333</v>
      </c>
      <c r="BA268" s="4">
        <v>12437914</v>
      </c>
      <c r="BB268" s="4">
        <v>0</v>
      </c>
      <c r="BC268" s="4"/>
      <c r="BD268" s="4">
        <v>0.7312931384671566</v>
      </c>
      <c r="BE268" s="4">
        <v>0.13887801474878358</v>
      </c>
      <c r="BF268" s="4">
        <v>0.87420592470362368</v>
      </c>
      <c r="BG268" s="4">
        <v>0.21855148117590592</v>
      </c>
      <c r="BH268" s="4">
        <v>1.5635196176307651</v>
      </c>
      <c r="BI268" s="4">
        <v>0.51439465167414655</v>
      </c>
      <c r="BJ268" s="4">
        <v>0</v>
      </c>
      <c r="BK268" s="4"/>
      <c r="BL268" s="3" t="s">
        <v>468</v>
      </c>
      <c r="BM268" s="4"/>
      <c r="BN268" s="4"/>
      <c r="BO268" s="4"/>
      <c r="BP268" s="4">
        <v>6.1035475914331467</v>
      </c>
      <c r="BQ268" s="4">
        <v>0.4745042492917847</v>
      </c>
      <c r="BR268" s="4">
        <v>3774.0942760942762</v>
      </c>
      <c r="BS268" s="4">
        <v>3249.9555555555557</v>
      </c>
      <c r="BT268" s="4">
        <v>1683.7268237934904</v>
      </c>
      <c r="BU268" s="4">
        <v>1078.4237934904602</v>
      </c>
      <c r="BV268" s="4">
        <v>3892.2801346801348</v>
      </c>
      <c r="BW268" s="4">
        <v>2791.8998877665545</v>
      </c>
    </row>
    <row r="269" spans="2:75" x14ac:dyDescent="0.3">
      <c r="B269" s="3" t="s">
        <v>139</v>
      </c>
      <c r="C269" s="4">
        <v>2019</v>
      </c>
      <c r="D269" s="3" t="s">
        <v>735</v>
      </c>
      <c r="E269" s="4">
        <v>4270</v>
      </c>
      <c r="F269" s="4">
        <v>4270</v>
      </c>
      <c r="G269" s="4" t="b">
        <v>0</v>
      </c>
      <c r="H269" s="4">
        <v>18085976</v>
      </c>
      <c r="I269" s="4">
        <v>4147821</v>
      </c>
      <c r="J269" s="4">
        <v>8404808</v>
      </c>
      <c r="K269" s="4">
        <v>5180561</v>
      </c>
      <c r="L269" s="4">
        <v>318686</v>
      </c>
      <c r="M269" s="4">
        <v>34100</v>
      </c>
      <c r="N269" s="4">
        <v>12871315</v>
      </c>
      <c r="O269" s="4">
        <v>13254068</v>
      </c>
      <c r="P269" s="4">
        <v>1766917</v>
      </c>
      <c r="Q269" s="4">
        <v>11487151</v>
      </c>
      <c r="R269" s="4">
        <v>1419144</v>
      </c>
      <c r="S269" s="4">
        <v>1118273</v>
      </c>
      <c r="T269" s="4">
        <v>1325955</v>
      </c>
      <c r="U269" s="4">
        <v>1469967</v>
      </c>
      <c r="V269" s="4">
        <v>640661</v>
      </c>
      <c r="W269" s="4">
        <v>769031</v>
      </c>
      <c r="X269" s="4">
        <v>4831908</v>
      </c>
      <c r="Y269" s="4">
        <v>5381233</v>
      </c>
      <c r="Z269" s="4">
        <v>12258098</v>
      </c>
      <c r="AA269" s="4">
        <v>17041867</v>
      </c>
      <c r="AB269" s="4">
        <v>7487664</v>
      </c>
      <c r="AC269" s="4">
        <v>9554203</v>
      </c>
      <c r="AD269" s="4">
        <v>43221269</v>
      </c>
      <c r="AE269" s="4">
        <v>6935354</v>
      </c>
      <c r="AF269" s="4">
        <v>6599602</v>
      </c>
      <c r="AG269" s="4">
        <v>13534956</v>
      </c>
      <c r="AH269" s="4">
        <v>3499812</v>
      </c>
      <c r="AI269" s="4">
        <v>0</v>
      </c>
      <c r="AJ269" s="4">
        <v>2197944</v>
      </c>
      <c r="AK269" s="4">
        <v>143578</v>
      </c>
      <c r="AL269" s="4">
        <v>14681173</v>
      </c>
      <c r="AM269" s="4">
        <v>3670293</v>
      </c>
      <c r="AN269" s="4">
        <v>421522</v>
      </c>
      <c r="AO269" s="4">
        <v>3248771</v>
      </c>
      <c r="AP269" s="4">
        <v>553776407</v>
      </c>
      <c r="AQ269" s="4">
        <v>464092536</v>
      </c>
      <c r="AR269" s="4">
        <v>3805714.3827169002</v>
      </c>
      <c r="AS269" s="4">
        <v>14730610.489296701</v>
      </c>
      <c r="AT269" s="4">
        <v>245676</v>
      </c>
      <c r="AU269" s="4">
        <v>1140.5508299999999</v>
      </c>
      <c r="AV269" s="4">
        <v>3526.8146056</v>
      </c>
      <c r="AW269" s="4">
        <v>67297655</v>
      </c>
      <c r="AX269" s="4">
        <v>33186125</v>
      </c>
      <c r="AY269" s="4">
        <v>5381233</v>
      </c>
      <c r="AZ269" s="4">
        <v>5381233</v>
      </c>
      <c r="BA269" s="4">
        <v>6978425</v>
      </c>
      <c r="BB269" s="4">
        <v>0</v>
      </c>
      <c r="BC269" s="4"/>
      <c r="BD269" s="4">
        <v>0.71167378525770464</v>
      </c>
      <c r="BE269" s="4">
        <v>0.26716324294580507</v>
      </c>
      <c r="BF269" s="4">
        <v>0.11484696180931604</v>
      </c>
      <c r="BG269" s="4">
        <v>2.871173849664465E-2</v>
      </c>
      <c r="BH269" s="4">
        <v>1.1782691809309376</v>
      </c>
      <c r="BI269" s="4">
        <v>0.56551666856490046</v>
      </c>
      <c r="BJ269" s="4">
        <v>0</v>
      </c>
      <c r="BK269" s="4"/>
      <c r="BL269" s="3" t="s">
        <v>468</v>
      </c>
      <c r="BM269" s="4"/>
      <c r="BN269" s="4"/>
      <c r="BO269" s="4"/>
      <c r="BP269" s="4">
        <v>6.8722941869874568</v>
      </c>
      <c r="BQ269" s="4">
        <v>0.32339404180446379</v>
      </c>
      <c r="BR269" s="4">
        <v>4235.5915690866514</v>
      </c>
      <c r="BS269" s="4">
        <v>3103.9971896955503</v>
      </c>
      <c r="BT269" s="4">
        <v>891.26800532011714</v>
      </c>
      <c r="BU269" s="4">
        <v>819.62810304449647</v>
      </c>
      <c r="BV269" s="4">
        <v>3169.7789227166277</v>
      </c>
      <c r="BW269" s="4">
        <v>1634.291569086651</v>
      </c>
    </row>
    <row r="270" spans="2:75" x14ac:dyDescent="0.3">
      <c r="B270" s="3" t="s">
        <v>139</v>
      </c>
      <c r="C270" s="4">
        <v>2020</v>
      </c>
      <c r="D270" s="3" t="s">
        <v>736</v>
      </c>
      <c r="E270" s="4">
        <v>4238</v>
      </c>
      <c r="F270" s="4">
        <v>4238</v>
      </c>
      <c r="G270" s="4" t="b">
        <v>0</v>
      </c>
      <c r="H270" s="4">
        <v>31091459</v>
      </c>
      <c r="I270" s="4">
        <v>4282491</v>
      </c>
      <c r="J270" s="4">
        <v>7732346</v>
      </c>
      <c r="K270" s="4">
        <v>18349315</v>
      </c>
      <c r="L270" s="4">
        <v>290863</v>
      </c>
      <c r="M270" s="4">
        <v>37300</v>
      </c>
      <c r="N270" s="4">
        <v>12704844</v>
      </c>
      <c r="O270" s="4">
        <v>20522123</v>
      </c>
      <c r="P270" s="4">
        <v>1795069</v>
      </c>
      <c r="Q270" s="4">
        <v>18727054</v>
      </c>
      <c r="R270" s="4">
        <v>1439631</v>
      </c>
      <c r="S270" s="4">
        <v>3631958</v>
      </c>
      <c r="T270" s="4">
        <v>1269925</v>
      </c>
      <c r="U270" s="4">
        <v>1134966</v>
      </c>
      <c r="V270" s="4">
        <v>675941</v>
      </c>
      <c r="W270" s="4">
        <v>823523</v>
      </c>
      <c r="X270" s="4">
        <v>10569336</v>
      </c>
      <c r="Y270" s="4">
        <v>8089797</v>
      </c>
      <c r="Z270" s="4">
        <v>23360443</v>
      </c>
      <c r="AA270" s="4">
        <v>32943196</v>
      </c>
      <c r="AB270" s="4">
        <v>22596152</v>
      </c>
      <c r="AC270" s="4">
        <v>10347044</v>
      </c>
      <c r="AD270" s="4">
        <v>53790605</v>
      </c>
      <c r="AE270" s="4">
        <v>11671180</v>
      </c>
      <c r="AF270" s="4">
        <v>5892919</v>
      </c>
      <c r="AG270" s="4">
        <v>17564099</v>
      </c>
      <c r="AH270" s="4">
        <v>3220135</v>
      </c>
      <c r="AI270" s="4">
        <v>0</v>
      </c>
      <c r="AJ270" s="4">
        <v>262543</v>
      </c>
      <c r="AK270" s="4">
        <v>115014</v>
      </c>
      <c r="AL270" s="4">
        <v>12915979</v>
      </c>
      <c r="AM270" s="4">
        <v>3228995</v>
      </c>
      <c r="AN270" s="4">
        <v>377557</v>
      </c>
      <c r="AO270" s="4">
        <v>2851438</v>
      </c>
      <c r="AP270" s="4">
        <v>574096832</v>
      </c>
      <c r="AQ270" s="4">
        <v>481532036</v>
      </c>
      <c r="AR270" s="4">
        <v>3881392</v>
      </c>
      <c r="AS270" s="4">
        <v>14864579</v>
      </c>
      <c r="AT270" s="4">
        <v>254406</v>
      </c>
      <c r="AU270" s="4">
        <v>1165</v>
      </c>
      <c r="AV270" s="4">
        <v>3603</v>
      </c>
      <c r="AW270" s="4">
        <v>75211083</v>
      </c>
      <c r="AX270" s="4">
        <v>39446641</v>
      </c>
      <c r="AY270" s="4">
        <v>8089797</v>
      </c>
      <c r="AZ270" s="4">
        <v>6735515</v>
      </c>
      <c r="BA270" s="4">
        <v>8728758</v>
      </c>
      <c r="BB270" s="4">
        <v>0</v>
      </c>
      <c r="BC270" s="4"/>
      <c r="BD270" s="4">
        <v>0.40862810587306309</v>
      </c>
      <c r="BE270" s="4">
        <v>0.33994339088429398</v>
      </c>
      <c r="BF270" s="4">
        <v>0.11692709341451442</v>
      </c>
      <c r="BG270" s="4">
        <v>2.9231775616854132E-2</v>
      </c>
      <c r="BH270" s="4">
        <v>0.93789973585807995</v>
      </c>
      <c r="BI270" s="4">
        <v>0.53795414044259127</v>
      </c>
      <c r="BJ270" s="4">
        <v>0</v>
      </c>
      <c r="BK270" s="4"/>
      <c r="BL270" s="3" t="s">
        <v>468</v>
      </c>
      <c r="BM270" s="4"/>
      <c r="BN270" s="4"/>
      <c r="BO270" s="4"/>
      <c r="BP270" s="4">
        <v>6.7608664316754146</v>
      </c>
      <c r="BQ270" s="4">
        <v>0.32334165972800444</v>
      </c>
      <c r="BR270" s="4">
        <v>7336.3518168947621</v>
      </c>
      <c r="BS270" s="4">
        <v>4842.4075035394053</v>
      </c>
      <c r="BT270" s="4">
        <v>915.8546484190656</v>
      </c>
      <c r="BU270" s="4">
        <v>759.82420953279848</v>
      </c>
      <c r="BV270" s="4">
        <v>4144.4310995752712</v>
      </c>
      <c r="BW270" s="4">
        <v>2059.6408683341197</v>
      </c>
    </row>
    <row r="271" spans="2:75" x14ac:dyDescent="0.3">
      <c r="B271" s="3" t="s">
        <v>139</v>
      </c>
      <c r="C271" s="4">
        <v>2021</v>
      </c>
      <c r="D271" s="3" t="s">
        <v>737</v>
      </c>
      <c r="E271" s="4">
        <v>4264</v>
      </c>
      <c r="F271" s="4">
        <v>4264</v>
      </c>
      <c r="G271" s="4" t="b">
        <v>0</v>
      </c>
      <c r="H271" s="4">
        <v>19927671</v>
      </c>
      <c r="I271" s="4">
        <v>4146863</v>
      </c>
      <c r="J271" s="4">
        <v>8108595</v>
      </c>
      <c r="K271" s="4">
        <v>7286206</v>
      </c>
      <c r="L271" s="4">
        <v>202188</v>
      </c>
      <c r="M271" s="4">
        <v>106310</v>
      </c>
      <c r="N271" s="4">
        <v>12535155</v>
      </c>
      <c r="O271" s="4">
        <v>17306941</v>
      </c>
      <c r="P271" s="4">
        <v>1965610</v>
      </c>
      <c r="Q271" s="4">
        <v>15341331</v>
      </c>
      <c r="R271" s="4">
        <v>1481306</v>
      </c>
      <c r="S271" s="4">
        <v>1251544</v>
      </c>
      <c r="T271" s="4">
        <v>1120930</v>
      </c>
      <c r="U271" s="4">
        <v>1374915</v>
      </c>
      <c r="V271" s="4">
        <v>681501</v>
      </c>
      <c r="W271" s="4">
        <v>923752</v>
      </c>
      <c r="X271" s="4">
        <v>2620730</v>
      </c>
      <c r="Y271" s="4">
        <v>6248798</v>
      </c>
      <c r="Z271" s="4">
        <v>21105784</v>
      </c>
      <c r="AA271" s="4">
        <v>32046714</v>
      </c>
      <c r="AB271" s="4">
        <v>19696109</v>
      </c>
      <c r="AC271" s="4">
        <v>12350605</v>
      </c>
      <c r="AD271" s="4">
        <v>56411335</v>
      </c>
      <c r="AE271" s="4">
        <v>9370513</v>
      </c>
      <c r="AF271" s="4">
        <v>6534176</v>
      </c>
      <c r="AG271" s="4">
        <v>15904689</v>
      </c>
      <c r="AH271" s="4">
        <v>3049175</v>
      </c>
      <c r="AI271" s="4">
        <v>0</v>
      </c>
      <c r="AJ271" s="4">
        <v>149272</v>
      </c>
      <c r="AK271" s="4">
        <v>111587</v>
      </c>
      <c r="AL271" s="4">
        <v>12782815</v>
      </c>
      <c r="AM271" s="4">
        <v>3195704</v>
      </c>
      <c r="AN271" s="4">
        <v>260859</v>
      </c>
      <c r="AO271" s="4">
        <v>2934845</v>
      </c>
      <c r="AP271" s="4">
        <v>592652798</v>
      </c>
      <c r="AQ271" s="4">
        <v>500859000</v>
      </c>
      <c r="AR271" s="4">
        <v>3959051</v>
      </c>
      <c r="AS271" s="4">
        <v>14872129</v>
      </c>
      <c r="AT271" s="4">
        <v>271254</v>
      </c>
      <c r="AU271" s="4">
        <v>1241</v>
      </c>
      <c r="AV271" s="4">
        <v>5463</v>
      </c>
      <c r="AW271" s="4">
        <v>81109516</v>
      </c>
      <c r="AX271" s="4">
        <v>43555821</v>
      </c>
      <c r="AY271" s="4">
        <v>6248798</v>
      </c>
      <c r="AZ271" s="4">
        <v>6573276</v>
      </c>
      <c r="BA271" s="4">
        <v>12711523</v>
      </c>
      <c r="BB271" s="4">
        <v>0</v>
      </c>
      <c r="BC271" s="4"/>
      <c r="BD271" s="4">
        <v>0.62903261500051866</v>
      </c>
      <c r="BE271" s="4">
        <v>0.13151210695921264</v>
      </c>
      <c r="BF271" s="4">
        <v>8.1628023121039991E-2</v>
      </c>
      <c r="BG271" s="4">
        <v>2.0407007376700672E-2</v>
      </c>
      <c r="BH271" s="4">
        <v>1.0367215856303471</v>
      </c>
      <c r="BI271" s="4">
        <v>0.54904673884217625</v>
      </c>
      <c r="BJ271" s="4">
        <v>0</v>
      </c>
      <c r="BK271" s="4"/>
      <c r="BL271" s="3" t="s">
        <v>468</v>
      </c>
      <c r="BM271" s="4"/>
      <c r="BN271" s="4"/>
      <c r="BO271" s="4"/>
      <c r="BP271" s="4">
        <v>6.6802198747064718</v>
      </c>
      <c r="BQ271" s="4">
        <v>0.22716456159619255</v>
      </c>
      <c r="BR271" s="4">
        <v>4673.4688086303941</v>
      </c>
      <c r="BS271" s="4">
        <v>4058.8510787992495</v>
      </c>
      <c r="BT271" s="4">
        <v>928.48287992495307</v>
      </c>
      <c r="BU271" s="4">
        <v>715.09732645403381</v>
      </c>
      <c r="BV271" s="4">
        <v>3729.9927298311445</v>
      </c>
      <c r="BW271" s="4">
        <v>2981.1264071294559</v>
      </c>
    </row>
    <row r="272" spans="2:75" x14ac:dyDescent="0.3">
      <c r="B272" s="3" t="s">
        <v>139</v>
      </c>
      <c r="C272" s="4">
        <v>2022</v>
      </c>
      <c r="D272" s="3" t="s">
        <v>738</v>
      </c>
      <c r="E272" s="4">
        <v>4355.5</v>
      </c>
      <c r="F272" s="4">
        <v>313</v>
      </c>
      <c r="G272" s="4" t="b">
        <v>1</v>
      </c>
      <c r="H272" s="4">
        <v>33733170</v>
      </c>
      <c r="I272" s="4">
        <v>4227163</v>
      </c>
      <c r="J272" s="4">
        <v>8448412</v>
      </c>
      <c r="K272" s="4">
        <v>20364064</v>
      </c>
      <c r="L272" s="4">
        <v>341130</v>
      </c>
      <c r="M272" s="4">
        <v>352401</v>
      </c>
      <c r="N272" s="4">
        <v>13016705</v>
      </c>
      <c r="O272" s="4">
        <v>14753736</v>
      </c>
      <c r="P272" s="4">
        <v>2068656</v>
      </c>
      <c r="Q272" s="4">
        <v>12685080</v>
      </c>
      <c r="R272" s="4">
        <v>1448230</v>
      </c>
      <c r="S272" s="4">
        <v>1373564</v>
      </c>
      <c r="T272" s="4">
        <v>1275402</v>
      </c>
      <c r="U272" s="4">
        <v>1442025</v>
      </c>
      <c r="V272" s="4">
        <v>735080</v>
      </c>
      <c r="W272" s="4">
        <v>996680</v>
      </c>
      <c r="X272" s="4">
        <v>18979434</v>
      </c>
      <c r="Y272" s="4">
        <v>23225545</v>
      </c>
      <c r="Z272" s="4">
        <v>15105168</v>
      </c>
      <c r="AA272" s="4">
        <v>24924992</v>
      </c>
      <c r="AB272" s="4">
        <v>14760115</v>
      </c>
      <c r="AC272" s="4">
        <v>10164877</v>
      </c>
      <c r="AD272" s="4">
        <v>75390769</v>
      </c>
      <c r="AE272" s="4">
        <v>7061959</v>
      </c>
      <c r="AF272" s="4">
        <v>6523251</v>
      </c>
      <c r="AG272" s="4">
        <v>13585210</v>
      </c>
      <c r="AH272" s="4">
        <v>2907151</v>
      </c>
      <c r="AI272" s="4">
        <v>0</v>
      </c>
      <c r="AJ272" s="4">
        <v>115419</v>
      </c>
      <c r="AK272" s="4">
        <v>111546</v>
      </c>
      <c r="AL272" s="4">
        <v>13529420</v>
      </c>
      <c r="AM272" s="4">
        <v>3382355</v>
      </c>
      <c r="AN272" s="4">
        <v>226965</v>
      </c>
      <c r="AO272" s="4">
        <v>3155390</v>
      </c>
      <c r="AP272" s="4">
        <v>759220726</v>
      </c>
      <c r="AQ272" s="4">
        <v>653452300</v>
      </c>
      <c r="AR272" s="4">
        <v>4038212</v>
      </c>
      <c r="AS272" s="4">
        <v>15204807</v>
      </c>
      <c r="AT272" s="4">
        <v>361221</v>
      </c>
      <c r="AU272" s="4">
        <v>1292</v>
      </c>
      <c r="AV272" s="4">
        <v>5656</v>
      </c>
      <c r="AW272" s="4">
        <v>104335059</v>
      </c>
      <c r="AX272" s="4">
        <v>64712710</v>
      </c>
      <c r="AY272" s="4">
        <v>23225545</v>
      </c>
      <c r="AZ272" s="4">
        <v>12521380</v>
      </c>
      <c r="BA272" s="4">
        <v>32208103</v>
      </c>
      <c r="BB272" s="4">
        <v>0</v>
      </c>
      <c r="BC272" s="4"/>
      <c r="BD272" s="4">
        <v>0.38587256993635644</v>
      </c>
      <c r="BE272" s="4">
        <v>0.56263416690456303</v>
      </c>
      <c r="BF272" s="4">
        <v>6.7102654807079679E-2</v>
      </c>
      <c r="BG272" s="4">
        <v>1.677566370176992E-2</v>
      </c>
      <c r="BH272" s="4">
        <v>1.0709597416807777</v>
      </c>
      <c r="BI272" s="4">
        <v>0.5493417606588028</v>
      </c>
      <c r="BJ272" s="4">
        <v>0</v>
      </c>
      <c r="BK272" s="4"/>
      <c r="BL272" s="3" t="s">
        <v>468</v>
      </c>
      <c r="BM272" s="4"/>
      <c r="BN272" s="4"/>
      <c r="BO272" s="4"/>
      <c r="BP272" s="4">
        <v>5.3188906225934618</v>
      </c>
      <c r="BQ272" s="4">
        <v>0.22842998585572843</v>
      </c>
      <c r="BR272" s="4">
        <v>7744.9592469291701</v>
      </c>
      <c r="BS272" s="4">
        <v>3387.3805533233844</v>
      </c>
      <c r="BT272" s="4">
        <v>927.15233612673626</v>
      </c>
      <c r="BU272" s="4">
        <v>667.46665136034903</v>
      </c>
      <c r="BV272" s="4">
        <v>3119.0931006773044</v>
      </c>
      <c r="BW272" s="4">
        <v>7394.8118470898862</v>
      </c>
    </row>
    <row r="273" spans="2:75" x14ac:dyDescent="0.3">
      <c r="B273" s="3" t="s">
        <v>139</v>
      </c>
      <c r="C273" s="4">
        <v>2023</v>
      </c>
      <c r="D273" s="3" t="s">
        <v>739</v>
      </c>
      <c r="E273" s="4">
        <v>4447</v>
      </c>
      <c r="F273" s="4">
        <v>4447</v>
      </c>
      <c r="G273" s="4" t="b">
        <v>0</v>
      </c>
      <c r="H273" s="4">
        <v>29525129</v>
      </c>
      <c r="I273" s="4">
        <v>4375167</v>
      </c>
      <c r="J273" s="4">
        <v>8563994</v>
      </c>
      <c r="K273" s="4">
        <v>14749631</v>
      </c>
      <c r="L273" s="4">
        <v>801362</v>
      </c>
      <c r="M273" s="4">
        <v>400686</v>
      </c>
      <c r="N273" s="4">
        <v>14374812</v>
      </c>
      <c r="O273" s="4">
        <v>15546380</v>
      </c>
      <c r="P273" s="4">
        <v>2179396</v>
      </c>
      <c r="Q273" s="4">
        <v>13366984</v>
      </c>
      <c r="R273" s="4">
        <v>1657576</v>
      </c>
      <c r="S273" s="4">
        <v>1417986</v>
      </c>
      <c r="T273" s="4">
        <v>1253709</v>
      </c>
      <c r="U273" s="4">
        <v>1463766</v>
      </c>
      <c r="V273" s="4">
        <v>728714</v>
      </c>
      <c r="W273" s="4">
        <v>1066501</v>
      </c>
      <c r="X273" s="4">
        <v>13978749</v>
      </c>
      <c r="Y273" s="4">
        <v>15606374</v>
      </c>
      <c r="Z273" s="4">
        <v>15497557</v>
      </c>
      <c r="AA273" s="4">
        <v>21760622</v>
      </c>
      <c r="AB273" s="4">
        <v>13019645</v>
      </c>
      <c r="AC273" s="4">
        <v>8740977</v>
      </c>
      <c r="AD273" s="4">
        <v>89369518</v>
      </c>
      <c r="AE273" s="4">
        <v>4912467</v>
      </c>
      <c r="AF273" s="4">
        <v>9197938</v>
      </c>
      <c r="AG273" s="4">
        <v>14110405</v>
      </c>
      <c r="AH273" s="4">
        <v>2760031</v>
      </c>
      <c r="AI273" s="4">
        <v>0</v>
      </c>
      <c r="AJ273" s="4">
        <v>115419</v>
      </c>
      <c r="AK273" s="4">
        <v>114642</v>
      </c>
      <c r="AL273" s="4">
        <v>14036915</v>
      </c>
      <c r="AM273" s="4">
        <v>3509229</v>
      </c>
      <c r="AN273" s="4">
        <v>230061</v>
      </c>
      <c r="AO273" s="4">
        <v>3279168</v>
      </c>
      <c r="AP273" s="4">
        <v>848314587</v>
      </c>
      <c r="AQ273" s="4">
        <v>728467000</v>
      </c>
      <c r="AR273" s="4">
        <v>4159350</v>
      </c>
      <c r="AS273" s="4">
        <v>15898093</v>
      </c>
      <c r="AT273" s="4">
        <v>399923</v>
      </c>
      <c r="AU273" s="4">
        <v>1325</v>
      </c>
      <c r="AV273" s="4">
        <v>5958</v>
      </c>
      <c r="AW273" s="4">
        <v>121353199</v>
      </c>
      <c r="AX273" s="4">
        <v>79564979</v>
      </c>
      <c r="AY273" s="4">
        <v>15606374</v>
      </c>
      <c r="AZ273" s="4">
        <v>15026905.666666666</v>
      </c>
      <c r="BA273" s="4">
        <v>45303536</v>
      </c>
      <c r="BB273" s="4">
        <v>0</v>
      </c>
      <c r="BC273" s="4"/>
      <c r="BD273" s="4">
        <v>0.48686703451829116</v>
      </c>
      <c r="BE273" s="4">
        <v>0.47345259693869585</v>
      </c>
      <c r="BF273" s="4">
        <v>6.5558844977059064E-2</v>
      </c>
      <c r="BG273" s="4">
        <v>1.6389712411879677E-2</v>
      </c>
      <c r="BH273" s="4">
        <v>1.0556162108071649</v>
      </c>
      <c r="BI273" s="4">
        <v>0.5494859326332584</v>
      </c>
      <c r="BJ273" s="4">
        <v>0</v>
      </c>
      <c r="BK273" s="4"/>
      <c r="BL273" s="3" t="s">
        <v>468</v>
      </c>
      <c r="BM273" s="4"/>
      <c r="BN273" s="4"/>
      <c r="BO273" s="4"/>
      <c r="BP273" s="4">
        <v>4.9030749485391087</v>
      </c>
      <c r="BQ273" s="4">
        <v>0.22239006377979187</v>
      </c>
      <c r="BR273" s="4">
        <v>6639.3364065662245</v>
      </c>
      <c r="BS273" s="4">
        <v>3495.9253429278165</v>
      </c>
      <c r="BT273" s="4">
        <v>935.31594333258374</v>
      </c>
      <c r="BU273" s="4">
        <v>620.65010119181466</v>
      </c>
      <c r="BV273" s="4">
        <v>3173.016640431752</v>
      </c>
      <c r="BW273" s="4">
        <v>10187.43782325163</v>
      </c>
    </row>
    <row r="274" spans="2:75" x14ac:dyDescent="0.3">
      <c r="B274" s="3" t="s">
        <v>139</v>
      </c>
      <c r="C274" s="4">
        <v>2024</v>
      </c>
      <c r="D274" s="3" t="s">
        <v>740</v>
      </c>
      <c r="E274" s="4">
        <v>4447</v>
      </c>
      <c r="F274" s="4">
        <v>4447</v>
      </c>
      <c r="G274" s="4" t="b">
        <v>0</v>
      </c>
      <c r="H274" s="4">
        <v>24897061</v>
      </c>
      <c r="I274" s="4">
        <v>4557599</v>
      </c>
      <c r="J274" s="4">
        <v>9128090</v>
      </c>
      <c r="K274" s="4">
        <v>10230566</v>
      </c>
      <c r="L274" s="4">
        <v>628841</v>
      </c>
      <c r="M274" s="4">
        <v>116986</v>
      </c>
      <c r="N274" s="4">
        <v>14549509</v>
      </c>
      <c r="O274" s="4">
        <v>15579794</v>
      </c>
      <c r="P274" s="4">
        <v>2290700</v>
      </c>
      <c r="Q274" s="4">
        <v>13289094</v>
      </c>
      <c r="R274" s="4">
        <v>1626288</v>
      </c>
      <c r="S274" s="4">
        <v>1275032</v>
      </c>
      <c r="T274" s="4">
        <v>1284887</v>
      </c>
      <c r="U274" s="4">
        <v>1585133</v>
      </c>
      <c r="V274" s="4">
        <v>705129</v>
      </c>
      <c r="W274" s="4">
        <v>1124358</v>
      </c>
      <c r="X274" s="4">
        <v>9317267</v>
      </c>
      <c r="Y274" s="4">
        <v>11767149</v>
      </c>
      <c r="Z274" s="4">
        <v>12930027</v>
      </c>
      <c r="AA274" s="4">
        <v>20834886</v>
      </c>
      <c r="AB274" s="4">
        <v>12063580</v>
      </c>
      <c r="AC274" s="4">
        <v>8771306</v>
      </c>
      <c r="AD274" s="4">
        <v>98686785</v>
      </c>
      <c r="AE274" s="4">
        <v>4519094</v>
      </c>
      <c r="AF274" s="4">
        <v>8024498</v>
      </c>
      <c r="AG274" s="4">
        <v>12543592</v>
      </c>
      <c r="AH274" s="4">
        <v>2605585</v>
      </c>
      <c r="AI274" s="4">
        <v>0</v>
      </c>
      <c r="AJ274" s="4">
        <v>121006</v>
      </c>
      <c r="AK274" s="4">
        <v>123316</v>
      </c>
      <c r="AL274" s="4">
        <v>14707402</v>
      </c>
      <c r="AM274" s="4">
        <v>3676851</v>
      </c>
      <c r="AN274" s="4">
        <v>244322</v>
      </c>
      <c r="AO274" s="4">
        <v>3432529</v>
      </c>
      <c r="AP274" s="4">
        <v>890799061</v>
      </c>
      <c r="AQ274" s="4">
        <v>757659000</v>
      </c>
      <c r="AR274" s="4">
        <v>4325726</v>
      </c>
      <c r="AS274" s="4">
        <v>16857738</v>
      </c>
      <c r="AT274" s="4">
        <v>413647</v>
      </c>
      <c r="AU274" s="4">
        <v>1367</v>
      </c>
      <c r="AV274" s="4">
        <v>6122</v>
      </c>
      <c r="AW274" s="4">
        <v>132204669</v>
      </c>
      <c r="AX274" s="4">
        <v>88748778</v>
      </c>
      <c r="AY274" s="4">
        <v>11767149</v>
      </c>
      <c r="AZ274" s="4">
        <v>16866356</v>
      </c>
      <c r="BA274" s="4">
        <v>170768024</v>
      </c>
      <c r="BB274" s="4">
        <v>11754602</v>
      </c>
      <c r="BC274" s="4">
        <v>0</v>
      </c>
      <c r="BD274" s="4">
        <v>0.58438660691717792</v>
      </c>
      <c r="BE274" s="4">
        <v>0.37423160107130715</v>
      </c>
      <c r="BF274" s="4">
        <v>6.6448708419242442E-2</v>
      </c>
      <c r="BG274" s="4">
        <v>1.661217936383326E-2</v>
      </c>
      <c r="BH274" s="4">
        <v>0.94390121704308816</v>
      </c>
      <c r="BI274" s="4">
        <v>0.56037110494134534</v>
      </c>
      <c r="BJ274" s="4">
        <v>1.4972810211530436</v>
      </c>
      <c r="BK274" s="4">
        <v>0.10123523222495015</v>
      </c>
      <c r="BL274" s="3" t="s">
        <v>515</v>
      </c>
      <c r="BM274" s="4">
        <v>3429821.6351552769</v>
      </c>
      <c r="BN274" s="4">
        <v>4.9175606763692299</v>
      </c>
      <c r="BO274" s="4">
        <v>0</v>
      </c>
      <c r="BP274" s="4">
        <v>4.8560064658622268</v>
      </c>
      <c r="BQ274" s="4">
        <v>0.22329304148970924</v>
      </c>
      <c r="BR274" s="4">
        <v>5598.6195187767034</v>
      </c>
      <c r="BS274" s="4">
        <v>3503.4391724758266</v>
      </c>
      <c r="BT274" s="4">
        <v>972.72903080728577</v>
      </c>
      <c r="BU274" s="4">
        <v>585.91972116033276</v>
      </c>
      <c r="BV274" s="4">
        <v>2820.6863053744096</v>
      </c>
      <c r="BW274" s="4">
        <v>38400.7249831347</v>
      </c>
    </row>
    <row r="275" spans="2:75" x14ac:dyDescent="0.3">
      <c r="B275" s="3" t="s">
        <v>141</v>
      </c>
      <c r="C275" s="4">
        <v>2019</v>
      </c>
      <c r="D275" s="3" t="s">
        <v>741</v>
      </c>
      <c r="E275" s="4">
        <v>310</v>
      </c>
      <c r="F275" s="4">
        <v>310</v>
      </c>
      <c r="G275" s="4" t="b">
        <v>0</v>
      </c>
      <c r="H275" s="4">
        <v>6831972</v>
      </c>
      <c r="I275" s="4">
        <v>476941</v>
      </c>
      <c r="J275" s="4">
        <v>381593</v>
      </c>
      <c r="K275" s="4">
        <v>5917796</v>
      </c>
      <c r="L275" s="4">
        <v>52403</v>
      </c>
      <c r="M275" s="4">
        <v>0</v>
      </c>
      <c r="N275" s="4">
        <v>914176</v>
      </c>
      <c r="O275" s="4">
        <v>1850442</v>
      </c>
      <c r="P275" s="4">
        <v>319820</v>
      </c>
      <c r="Q275" s="4">
        <v>1530622</v>
      </c>
      <c r="R275" s="4">
        <v>514682</v>
      </c>
      <c r="S275" s="4">
        <v>121969</v>
      </c>
      <c r="T275" s="4">
        <v>244342</v>
      </c>
      <c r="U275" s="4">
        <v>444354</v>
      </c>
      <c r="V275" s="4">
        <v>55219</v>
      </c>
      <c r="W275" s="4">
        <v>89152</v>
      </c>
      <c r="X275" s="4">
        <v>4981530</v>
      </c>
      <c r="Y275" s="4">
        <v>3825412</v>
      </c>
      <c r="Z275" s="4">
        <v>2867034</v>
      </c>
      <c r="AA275" s="4">
        <v>3310570</v>
      </c>
      <c r="AB275" s="4">
        <v>1225697</v>
      </c>
      <c r="AC275" s="4">
        <v>2084873</v>
      </c>
      <c r="AD275" s="4">
        <v>11820616</v>
      </c>
      <c r="AE275" s="4">
        <v>755789</v>
      </c>
      <c r="AF275" s="4">
        <v>1622066</v>
      </c>
      <c r="AG275" s="4">
        <v>2377855</v>
      </c>
      <c r="AH275" s="4">
        <v>259684</v>
      </c>
      <c r="AI275" s="4">
        <v>210000</v>
      </c>
      <c r="AJ275" s="4">
        <v>28896</v>
      </c>
      <c r="AK275" s="4">
        <v>0</v>
      </c>
      <c r="AL275" s="4">
        <v>1646690</v>
      </c>
      <c r="AM275" s="4">
        <v>411673</v>
      </c>
      <c r="AN275" s="4">
        <v>28896</v>
      </c>
      <c r="AO275" s="4">
        <v>382777</v>
      </c>
      <c r="AP275" s="4">
        <v>15341300</v>
      </c>
      <c r="AQ275" s="4">
        <v>14233400</v>
      </c>
      <c r="AR275" s="4">
        <v>434203.48800000001</v>
      </c>
      <c r="AS275" s="4">
        <v>756771.12597599998</v>
      </c>
      <c r="AT275" s="4">
        <v>52845</v>
      </c>
      <c r="AU275" s="4">
        <v>1311.6129000000001</v>
      </c>
      <c r="AV275" s="4">
        <v>2272.2565897499999</v>
      </c>
      <c r="AW275" s="4">
        <v>15803147</v>
      </c>
      <c r="AX275" s="4">
        <v>9702445</v>
      </c>
      <c r="AY275" s="4">
        <v>3825412</v>
      </c>
      <c r="AZ275" s="4">
        <v>3825412</v>
      </c>
      <c r="BA275" s="4">
        <v>14119913</v>
      </c>
      <c r="BB275" s="4">
        <v>0</v>
      </c>
      <c r="BC275" s="4">
        <v>0</v>
      </c>
      <c r="BD275" s="4">
        <v>0.13380851092481058</v>
      </c>
      <c r="BE275" s="4">
        <v>0.72914965108170815</v>
      </c>
      <c r="BF275" s="4">
        <v>7.01916326793353E-2</v>
      </c>
      <c r="BG275" s="4">
        <v>1.7547929482780607E-2</v>
      </c>
      <c r="BH275" s="4">
        <v>1.5535220322195813</v>
      </c>
      <c r="BI275" s="4">
        <v>0.56570653205513211</v>
      </c>
      <c r="BJ275" s="4">
        <v>0.84391690189468549</v>
      </c>
      <c r="BK275" s="4">
        <v>0</v>
      </c>
      <c r="BL275" s="3" t="s">
        <v>489</v>
      </c>
      <c r="BM275" s="4"/>
      <c r="BN275" s="4"/>
      <c r="BO275" s="4"/>
      <c r="BP275" s="4">
        <v>28.302913573165245</v>
      </c>
      <c r="BQ275" s="4">
        <v>0.57722922046594549</v>
      </c>
      <c r="BR275" s="4">
        <v>22038.619354838709</v>
      </c>
      <c r="BS275" s="4">
        <v>5969.1677419354837</v>
      </c>
      <c r="BT275" s="4">
        <v>1400.6564129032258</v>
      </c>
      <c r="BU275" s="4">
        <v>837.69032258064522</v>
      </c>
      <c r="BV275" s="4">
        <v>7670.5</v>
      </c>
      <c r="BW275" s="4">
        <v>45548.106451612904</v>
      </c>
    </row>
    <row r="276" spans="2:75" x14ac:dyDescent="0.3">
      <c r="B276" s="3" t="s">
        <v>141</v>
      </c>
      <c r="C276" s="4">
        <v>2020</v>
      </c>
      <c r="D276" s="3" t="s">
        <v>742</v>
      </c>
      <c r="E276" s="4">
        <v>309</v>
      </c>
      <c r="F276" s="4">
        <v>309</v>
      </c>
      <c r="G276" s="4" t="b">
        <v>0</v>
      </c>
      <c r="H276" s="4">
        <v>3070615</v>
      </c>
      <c r="I276" s="4">
        <v>481986</v>
      </c>
      <c r="J276" s="4">
        <v>410432</v>
      </c>
      <c r="K276" s="4">
        <v>2148953</v>
      </c>
      <c r="L276" s="4">
        <v>24667</v>
      </c>
      <c r="M276" s="4">
        <v>0</v>
      </c>
      <c r="N276" s="4">
        <v>921662</v>
      </c>
      <c r="O276" s="4">
        <v>2151519</v>
      </c>
      <c r="P276" s="4">
        <v>469779</v>
      </c>
      <c r="Q276" s="4">
        <v>1681740</v>
      </c>
      <c r="R276" s="4">
        <v>464581</v>
      </c>
      <c r="S276" s="4">
        <v>136654</v>
      </c>
      <c r="T276" s="4">
        <v>227931</v>
      </c>
      <c r="U276" s="4">
        <v>430971</v>
      </c>
      <c r="V276" s="4">
        <v>198247</v>
      </c>
      <c r="W276" s="4">
        <v>42940</v>
      </c>
      <c r="X276" s="4">
        <v>919096</v>
      </c>
      <c r="Y276" s="4">
        <v>996210</v>
      </c>
      <c r="Z276" s="4">
        <v>2954762</v>
      </c>
      <c r="AA276" s="4">
        <v>3739993</v>
      </c>
      <c r="AB276" s="4">
        <v>1250594</v>
      </c>
      <c r="AC276" s="4">
        <v>2489399</v>
      </c>
      <c r="AD276" s="4">
        <v>12739712</v>
      </c>
      <c r="AE276" s="4">
        <v>964225</v>
      </c>
      <c r="AF276" s="4">
        <v>1775626</v>
      </c>
      <c r="AG276" s="4">
        <v>2739851</v>
      </c>
      <c r="AH276" s="4">
        <v>229015</v>
      </c>
      <c r="AI276" s="4">
        <v>0</v>
      </c>
      <c r="AJ276" s="4">
        <v>30669</v>
      </c>
      <c r="AK276" s="4">
        <v>4704</v>
      </c>
      <c r="AL276" s="4">
        <v>1518689</v>
      </c>
      <c r="AM276" s="4">
        <v>379672</v>
      </c>
      <c r="AN276" s="4">
        <v>35373</v>
      </c>
      <c r="AO276" s="4">
        <v>344299</v>
      </c>
      <c r="AP276" s="4">
        <v>17052200</v>
      </c>
      <c r="AQ276" s="4">
        <v>15943900</v>
      </c>
      <c r="AR276" s="4">
        <v>439032</v>
      </c>
      <c r="AS276" s="4">
        <v>576033</v>
      </c>
      <c r="AT276" s="4">
        <v>58234</v>
      </c>
      <c r="AU276" s="4">
        <v>1308</v>
      </c>
      <c r="AV276" s="4">
        <v>1680</v>
      </c>
      <c r="AW276" s="4">
        <v>16799357</v>
      </c>
      <c r="AX276" s="4">
        <v>10228876</v>
      </c>
      <c r="AY276" s="4">
        <v>996210</v>
      </c>
      <c r="AZ276" s="4">
        <v>2410811</v>
      </c>
      <c r="BA276" s="4">
        <v>32545409</v>
      </c>
      <c r="BB276" s="4">
        <v>2807661</v>
      </c>
      <c r="BC276" s="4">
        <v>0</v>
      </c>
      <c r="BD276" s="4">
        <v>0.30015550630736837</v>
      </c>
      <c r="BE276" s="4">
        <v>0.29931984309332171</v>
      </c>
      <c r="BF276" s="4">
        <v>9.3167260161402476E-2</v>
      </c>
      <c r="BG276" s="4">
        <v>2.3291799703560111E-2</v>
      </c>
      <c r="BH276" s="4">
        <v>1.6291763292780097</v>
      </c>
      <c r="BI276" s="4">
        <v>0.40674149749646338</v>
      </c>
      <c r="BJ276" s="4">
        <v>1.974749454436773</v>
      </c>
      <c r="BK276" s="4">
        <v>8.8014451410658306E-2</v>
      </c>
      <c r="BL276" s="3" t="s">
        <v>474</v>
      </c>
      <c r="BM276" s="4">
        <v>927695.82395585277</v>
      </c>
      <c r="BN276" s="4"/>
      <c r="BO276" s="4"/>
      <c r="BP276" s="4">
        <v>25.746355308992388</v>
      </c>
      <c r="BQ276" s="4">
        <v>0.77857142857142858</v>
      </c>
      <c r="BR276" s="4">
        <v>9937.2653721682855</v>
      </c>
      <c r="BS276" s="4">
        <v>6962.844660194175</v>
      </c>
      <c r="BT276" s="4">
        <v>1420.8155339805826</v>
      </c>
      <c r="BU276" s="4">
        <v>741.14886731391584</v>
      </c>
      <c r="BV276" s="4">
        <v>8866.8317152103555</v>
      </c>
      <c r="BW276" s="4">
        <v>105324.94822006472</v>
      </c>
    </row>
    <row r="277" spans="2:75" x14ac:dyDescent="0.3">
      <c r="B277" s="3" t="s">
        <v>141</v>
      </c>
      <c r="C277" s="4">
        <v>2021</v>
      </c>
      <c r="D277" s="3" t="s">
        <v>743</v>
      </c>
      <c r="E277" s="4">
        <v>311</v>
      </c>
      <c r="F277" s="4">
        <v>311</v>
      </c>
      <c r="G277" s="4" t="b">
        <v>0</v>
      </c>
      <c r="H277" s="4">
        <v>6610902</v>
      </c>
      <c r="I277" s="4">
        <v>477401</v>
      </c>
      <c r="J277" s="4">
        <v>442650</v>
      </c>
      <c r="K277" s="4">
        <v>5673753</v>
      </c>
      <c r="L277" s="4">
        <v>17098</v>
      </c>
      <c r="M277" s="4">
        <v>0</v>
      </c>
      <c r="N277" s="4">
        <v>937149</v>
      </c>
      <c r="O277" s="4">
        <v>2288814</v>
      </c>
      <c r="P277" s="4">
        <v>499985</v>
      </c>
      <c r="Q277" s="4">
        <v>1788829</v>
      </c>
      <c r="R277" s="4">
        <v>332927</v>
      </c>
      <c r="S277" s="4">
        <v>99662</v>
      </c>
      <c r="T277" s="4">
        <v>355054</v>
      </c>
      <c r="U277" s="4">
        <v>538361</v>
      </c>
      <c r="V277" s="4">
        <v>251645</v>
      </c>
      <c r="W277" s="4">
        <v>117247</v>
      </c>
      <c r="X277" s="4">
        <v>4322088</v>
      </c>
      <c r="Y277" s="4">
        <v>5225034</v>
      </c>
      <c r="Z277" s="4">
        <v>2370990</v>
      </c>
      <c r="AA277" s="4">
        <v>3775171</v>
      </c>
      <c r="AB277" s="4">
        <v>1693211</v>
      </c>
      <c r="AC277" s="4">
        <v>2081960</v>
      </c>
      <c r="AD277" s="4">
        <v>17061800</v>
      </c>
      <c r="AE277" s="4">
        <v>1005078</v>
      </c>
      <c r="AF277" s="4">
        <v>1300116</v>
      </c>
      <c r="AG277" s="4">
        <v>2305194</v>
      </c>
      <c r="AH277" s="4">
        <v>197320</v>
      </c>
      <c r="AI277" s="4">
        <v>0</v>
      </c>
      <c r="AJ277" s="4">
        <v>31145</v>
      </c>
      <c r="AK277" s="4">
        <v>4996</v>
      </c>
      <c r="AL277" s="4">
        <v>1506289</v>
      </c>
      <c r="AM277" s="4">
        <v>376572</v>
      </c>
      <c r="AN277" s="4">
        <v>36141</v>
      </c>
      <c r="AO277" s="4">
        <v>340431</v>
      </c>
      <c r="AP277" s="4">
        <v>17592800</v>
      </c>
      <c r="AQ277" s="4">
        <v>16501900</v>
      </c>
      <c r="AR277" s="4">
        <v>449034</v>
      </c>
      <c r="AS277" s="4">
        <v>593323</v>
      </c>
      <c r="AT277" s="4">
        <v>60632</v>
      </c>
      <c r="AU277" s="4">
        <v>1357</v>
      </c>
      <c r="AV277" s="4">
        <v>1730</v>
      </c>
      <c r="AW277" s="4">
        <v>22024391</v>
      </c>
      <c r="AX277" s="4">
        <v>14953926</v>
      </c>
      <c r="AY277" s="4">
        <v>5225034</v>
      </c>
      <c r="AZ277" s="4">
        <v>3348885.3333333335</v>
      </c>
      <c r="BA277" s="4">
        <v>14953926</v>
      </c>
      <c r="BB277" s="4">
        <v>0</v>
      </c>
      <c r="BC277" s="4">
        <v>0</v>
      </c>
      <c r="BD277" s="4">
        <v>0.14175811409698708</v>
      </c>
      <c r="BE277" s="4">
        <v>0.65378188937001336</v>
      </c>
      <c r="BF277" s="4">
        <v>9.5973678340397051E-2</v>
      </c>
      <c r="BG277" s="4">
        <v>2.3993403656270475E-2</v>
      </c>
      <c r="BH277" s="4">
        <v>1.288660906101142</v>
      </c>
      <c r="BI277" s="4">
        <v>0.40923434742498266</v>
      </c>
      <c r="BJ277" s="4">
        <v>0.59076565257501734</v>
      </c>
      <c r="BK277" s="4">
        <v>0</v>
      </c>
      <c r="BL277" s="3" t="s">
        <v>489</v>
      </c>
      <c r="BM277" s="4"/>
      <c r="BN277" s="4"/>
      <c r="BO277" s="4"/>
      <c r="BP277" s="4">
        <v>25.523736983311355</v>
      </c>
      <c r="BQ277" s="4">
        <v>0.784393063583815</v>
      </c>
      <c r="BR277" s="4">
        <v>21256.919614147911</v>
      </c>
      <c r="BS277" s="4">
        <v>7359.5305466237942</v>
      </c>
      <c r="BT277" s="4">
        <v>1443.83922829582</v>
      </c>
      <c r="BU277" s="4">
        <v>634.46945337620582</v>
      </c>
      <c r="BV277" s="4">
        <v>7412.1993569131837</v>
      </c>
      <c r="BW277" s="4">
        <v>48083.363344051446</v>
      </c>
    </row>
    <row r="278" spans="2:75" x14ac:dyDescent="0.3">
      <c r="B278" s="3" t="s">
        <v>141</v>
      </c>
      <c r="C278" s="4">
        <v>2022</v>
      </c>
      <c r="D278" s="3" t="s">
        <v>744</v>
      </c>
      <c r="E278" s="4">
        <v>315.5</v>
      </c>
      <c r="F278" s="4">
        <v>705</v>
      </c>
      <c r="G278" s="4" t="b">
        <v>1</v>
      </c>
      <c r="H278" s="4">
        <v>3046449</v>
      </c>
      <c r="I278" s="4">
        <v>501276</v>
      </c>
      <c r="J278" s="4">
        <v>536246</v>
      </c>
      <c r="K278" s="4">
        <v>1308494</v>
      </c>
      <c r="L278" s="4">
        <v>40838</v>
      </c>
      <c r="M278" s="4">
        <v>0</v>
      </c>
      <c r="N278" s="4">
        <v>1737955</v>
      </c>
      <c r="O278" s="4">
        <v>2569367</v>
      </c>
      <c r="P278" s="4">
        <v>601740</v>
      </c>
      <c r="Q278" s="4">
        <v>1967627</v>
      </c>
      <c r="R278" s="4">
        <v>548671</v>
      </c>
      <c r="S278" s="4">
        <v>72785</v>
      </c>
      <c r="T278" s="4">
        <v>409944</v>
      </c>
      <c r="U278" s="4">
        <v>474554</v>
      </c>
      <c r="V278" s="4">
        <v>218672</v>
      </c>
      <c r="W278" s="4">
        <v>119926</v>
      </c>
      <c r="X278" s="4">
        <v>477082</v>
      </c>
      <c r="Y278" s="4">
        <v>869828</v>
      </c>
      <c r="Z278" s="4">
        <v>1683215</v>
      </c>
      <c r="AA278" s="4">
        <v>2935075</v>
      </c>
      <c r="AB278" s="4">
        <v>578033</v>
      </c>
      <c r="AC278" s="4">
        <v>2357042</v>
      </c>
      <c r="AD278" s="4">
        <v>17538882</v>
      </c>
      <c r="AE278" s="4">
        <v>1686145</v>
      </c>
      <c r="AF278" s="4">
        <v>854321</v>
      </c>
      <c r="AG278" s="4">
        <v>2540466</v>
      </c>
      <c r="AH278" s="4">
        <v>165153</v>
      </c>
      <c r="AI278" s="4">
        <v>0</v>
      </c>
      <c r="AJ278" s="4">
        <v>31052</v>
      </c>
      <c r="AK278" s="4">
        <v>4359</v>
      </c>
      <c r="AL278" s="4">
        <v>2448840</v>
      </c>
      <c r="AM278" s="4">
        <v>612210</v>
      </c>
      <c r="AN278" s="4">
        <v>35411</v>
      </c>
      <c r="AO278" s="4">
        <v>576799</v>
      </c>
      <c r="AP278" s="4">
        <v>20554000</v>
      </c>
      <c r="AQ278" s="4">
        <v>19195100</v>
      </c>
      <c r="AR278" s="4">
        <v>474037</v>
      </c>
      <c r="AS278" s="4">
        <v>624228</v>
      </c>
      <c r="AT278" s="4">
        <v>69425</v>
      </c>
      <c r="AU278" s="4">
        <v>1402</v>
      </c>
      <c r="AV278" s="4">
        <v>1783</v>
      </c>
      <c r="AW278" s="4">
        <v>22623040</v>
      </c>
      <c r="AX278" s="4">
        <v>15163569</v>
      </c>
      <c r="AY278" s="4">
        <v>869828</v>
      </c>
      <c r="AZ278" s="4">
        <v>2363690.6666666665</v>
      </c>
      <c r="BA278" s="4">
        <v>44953142</v>
      </c>
      <c r="BB278" s="4">
        <v>0</v>
      </c>
      <c r="BC278" s="4">
        <v>1</v>
      </c>
      <c r="BD278" s="4">
        <v>0.5704855062402161</v>
      </c>
      <c r="BE278" s="4">
        <v>0.15660265443472055</v>
      </c>
      <c r="BF278" s="4">
        <v>5.7841263618692934E-2</v>
      </c>
      <c r="BG278" s="4">
        <v>1.4460315904673234E-2</v>
      </c>
      <c r="BH278" s="4">
        <v>1.2911319066062825</v>
      </c>
      <c r="BI278" s="4">
        <v>0.33295279099838915</v>
      </c>
      <c r="BJ278" s="4">
        <v>1.9967020160248241</v>
      </c>
      <c r="BK278" s="4">
        <v>0</v>
      </c>
      <c r="BL278" s="3" t="s">
        <v>515</v>
      </c>
      <c r="BM278" s="4">
        <v>1201495.4711227776</v>
      </c>
      <c r="BN278" s="4">
        <v>1.9672905337361255</v>
      </c>
      <c r="BO278" s="4">
        <v>0</v>
      </c>
      <c r="BP278" s="4">
        <v>23.063004767928383</v>
      </c>
      <c r="BQ278" s="4">
        <v>0.78631519910263603</v>
      </c>
      <c r="BR278" s="4">
        <v>9655.9397781299522</v>
      </c>
      <c r="BS278" s="4">
        <v>8143.7939778129949</v>
      </c>
      <c r="BT278" s="4">
        <v>1502.4944532488114</v>
      </c>
      <c r="BU278" s="4">
        <v>523.4643423137876</v>
      </c>
      <c r="BV278" s="4">
        <v>8052.1901743264661</v>
      </c>
      <c r="BW278" s="4">
        <v>142482.22503961966</v>
      </c>
    </row>
    <row r="279" spans="2:75" x14ac:dyDescent="0.3">
      <c r="B279" s="3" t="s">
        <v>141</v>
      </c>
      <c r="C279" s="4">
        <v>2023</v>
      </c>
      <c r="D279" s="3" t="s">
        <v>745</v>
      </c>
      <c r="E279" s="4">
        <v>320</v>
      </c>
      <c r="F279" s="4">
        <v>320</v>
      </c>
      <c r="G279" s="4" t="b">
        <v>0</v>
      </c>
      <c r="H279" s="4">
        <v>4546539</v>
      </c>
      <c r="I279" s="4">
        <v>546187</v>
      </c>
      <c r="J279" s="4">
        <v>507756</v>
      </c>
      <c r="K279" s="4">
        <v>3377300</v>
      </c>
      <c r="L279" s="4">
        <v>93834</v>
      </c>
      <c r="M279" s="4">
        <v>0</v>
      </c>
      <c r="N279" s="4">
        <v>1169239</v>
      </c>
      <c r="O279" s="4">
        <v>2679982</v>
      </c>
      <c r="P279" s="4">
        <v>616444</v>
      </c>
      <c r="Q279" s="4">
        <v>2063538</v>
      </c>
      <c r="R279" s="4">
        <v>598519</v>
      </c>
      <c r="S279" s="4">
        <v>113767</v>
      </c>
      <c r="T279" s="4">
        <v>364356</v>
      </c>
      <c r="U279" s="4">
        <v>488627</v>
      </c>
      <c r="V279" s="4">
        <v>186386</v>
      </c>
      <c r="W279" s="4">
        <v>92964</v>
      </c>
      <c r="X279" s="4">
        <v>1866557</v>
      </c>
      <c r="Y279" s="4">
        <v>2754839</v>
      </c>
      <c r="Z279" s="4">
        <v>2306444</v>
      </c>
      <c r="AA279" s="4">
        <v>2680489</v>
      </c>
      <c r="AB279" s="4">
        <v>929448</v>
      </c>
      <c r="AC279" s="4">
        <v>1751041</v>
      </c>
      <c r="AD279" s="4">
        <v>19391965</v>
      </c>
      <c r="AE279" s="4">
        <v>1024835</v>
      </c>
      <c r="AF279" s="4">
        <v>1246119</v>
      </c>
      <c r="AG279" s="4">
        <v>2270954</v>
      </c>
      <c r="AH279" s="4">
        <v>133363</v>
      </c>
      <c r="AI279" s="4">
        <v>0</v>
      </c>
      <c r="AJ279" s="4">
        <v>30090</v>
      </c>
      <c r="AK279" s="4">
        <v>5140</v>
      </c>
      <c r="AL279" s="4">
        <v>1715539</v>
      </c>
      <c r="AM279" s="4">
        <v>428885</v>
      </c>
      <c r="AN279" s="4">
        <v>35230</v>
      </c>
      <c r="AO279" s="4">
        <v>393655</v>
      </c>
      <c r="AP279" s="4">
        <v>22455300</v>
      </c>
      <c r="AQ279" s="4">
        <v>21002500</v>
      </c>
      <c r="AR279" s="4">
        <v>498977</v>
      </c>
      <c r="AS279" s="4">
        <v>655841</v>
      </c>
      <c r="AT279" s="4">
        <v>76019</v>
      </c>
      <c r="AU279" s="4">
        <v>1471</v>
      </c>
      <c r="AV279" s="4">
        <v>1867</v>
      </c>
      <c r="AW279" s="4">
        <v>25658064</v>
      </c>
      <c r="AX279" s="4">
        <v>17602670</v>
      </c>
      <c r="AY279" s="4">
        <v>2754839</v>
      </c>
      <c r="AZ279" s="4">
        <v>2949900.3333333335</v>
      </c>
      <c r="BA279" s="4">
        <v>17602670</v>
      </c>
      <c r="BB279" s="4">
        <v>2568765</v>
      </c>
      <c r="BC279" s="4">
        <v>1</v>
      </c>
      <c r="BD279" s="4">
        <v>0.25717122408935678</v>
      </c>
      <c r="BE279" s="4">
        <v>0.41054459227117596</v>
      </c>
      <c r="BF279" s="4">
        <v>8.2143231868682748E-2</v>
      </c>
      <c r="BG279" s="4">
        <v>2.053581993764059E-2</v>
      </c>
      <c r="BH279" s="4">
        <v>1.1005147470024783</v>
      </c>
      <c r="BI279" s="4">
        <v>0.31614804439718092</v>
      </c>
      <c r="BJ279" s="4">
        <v>0.68385195560281908</v>
      </c>
      <c r="BK279" s="4">
        <v>0.14742325455616262</v>
      </c>
      <c r="BL279" s="3" t="s">
        <v>489</v>
      </c>
      <c r="BM279" s="4"/>
      <c r="BN279" s="4"/>
      <c r="BO279" s="4"/>
      <c r="BP279" s="4">
        <v>22.220901079032565</v>
      </c>
      <c r="BQ279" s="4">
        <v>0.78789501874665235</v>
      </c>
      <c r="BR279" s="4">
        <v>14207.934375000001</v>
      </c>
      <c r="BS279" s="4">
        <v>8374.9437500000004</v>
      </c>
      <c r="BT279" s="4">
        <v>1559.3031249999999</v>
      </c>
      <c r="BU279" s="4">
        <v>416.75937499999998</v>
      </c>
      <c r="BV279" s="4">
        <v>7096.7312499999998</v>
      </c>
      <c r="BW279" s="4">
        <v>55008.34375</v>
      </c>
    </row>
    <row r="280" spans="2:75" x14ac:dyDescent="0.3">
      <c r="B280" s="3" t="s">
        <v>141</v>
      </c>
      <c r="C280" s="4">
        <v>2024</v>
      </c>
      <c r="D280" s="3" t="s">
        <v>746</v>
      </c>
      <c r="E280" s="4">
        <v>320</v>
      </c>
      <c r="F280" s="4">
        <v>320</v>
      </c>
      <c r="G280" s="4" t="b">
        <v>0</v>
      </c>
      <c r="H280" s="4">
        <v>5361285</v>
      </c>
      <c r="I280" s="4">
        <v>568555</v>
      </c>
      <c r="J280" s="4">
        <v>623306</v>
      </c>
      <c r="K280" s="4">
        <v>4042647</v>
      </c>
      <c r="L280" s="4">
        <v>93970</v>
      </c>
      <c r="M280" s="4">
        <v>0</v>
      </c>
      <c r="N280" s="4">
        <v>1318638</v>
      </c>
      <c r="O280" s="4">
        <v>3070901</v>
      </c>
      <c r="P280" s="4">
        <v>810081</v>
      </c>
      <c r="Q280" s="4">
        <v>2260820</v>
      </c>
      <c r="R280" s="4">
        <v>682620</v>
      </c>
      <c r="S280" s="4">
        <v>172662</v>
      </c>
      <c r="T280" s="4">
        <v>393285</v>
      </c>
      <c r="U280" s="4">
        <v>556220</v>
      </c>
      <c r="V280" s="4">
        <v>261606</v>
      </c>
      <c r="W280" s="4">
        <v>80792</v>
      </c>
      <c r="X280" s="4">
        <v>2290384</v>
      </c>
      <c r="Y280" s="4">
        <v>2640503</v>
      </c>
      <c r="Z280" s="4">
        <v>2887827</v>
      </c>
      <c r="AA280" s="4">
        <v>3354501</v>
      </c>
      <c r="AB280" s="4">
        <v>1123149</v>
      </c>
      <c r="AC280" s="4">
        <v>2231352</v>
      </c>
      <c r="AD280" s="4">
        <v>21682349</v>
      </c>
      <c r="AE280" s="4">
        <v>1065847</v>
      </c>
      <c r="AF280" s="4">
        <v>1655945</v>
      </c>
      <c r="AG280" s="4">
        <v>2721792</v>
      </c>
      <c r="AH280" s="4">
        <v>112745</v>
      </c>
      <c r="AI280" s="4">
        <v>0</v>
      </c>
      <c r="AJ280" s="4">
        <v>18319</v>
      </c>
      <c r="AK280" s="4">
        <v>4704</v>
      </c>
      <c r="AL280" s="4">
        <v>1927739</v>
      </c>
      <c r="AM280" s="4">
        <v>481935</v>
      </c>
      <c r="AN280" s="4">
        <v>23023</v>
      </c>
      <c r="AO280" s="4">
        <v>458912</v>
      </c>
      <c r="AP280" s="4">
        <v>28416900</v>
      </c>
      <c r="AQ280" s="4">
        <v>26311500</v>
      </c>
      <c r="AR280" s="4">
        <v>523934</v>
      </c>
      <c r="AS280" s="4">
        <v>713526</v>
      </c>
      <c r="AT280" s="4">
        <v>95105</v>
      </c>
      <c r="AU280" s="4">
        <v>1534</v>
      </c>
      <c r="AV280" s="4">
        <v>2022</v>
      </c>
      <c r="AW280" s="4">
        <v>28288606</v>
      </c>
      <c r="AX280" s="4">
        <v>19433092</v>
      </c>
      <c r="AY280" s="4">
        <v>2640503</v>
      </c>
      <c r="AZ280" s="4">
        <v>2088390</v>
      </c>
      <c r="BA280" s="4">
        <v>25354531</v>
      </c>
      <c r="BB280" s="4">
        <v>675481</v>
      </c>
      <c r="BC280" s="4">
        <v>0.66359850953177879</v>
      </c>
      <c r="BD280" s="4">
        <v>0.24595558714002333</v>
      </c>
      <c r="BE280" s="4">
        <v>0.42720802941832042</v>
      </c>
      <c r="BF280" s="4">
        <v>4.7772002448462969E-2</v>
      </c>
      <c r="BG280" s="4">
        <v>1.1943006807456819E-2</v>
      </c>
      <c r="BH280" s="4">
        <v>1.2038959315646536</v>
      </c>
      <c r="BI280" s="4">
        <v>0.31797186871723337</v>
      </c>
      <c r="BJ280" s="4">
        <v>0.89464718697226198</v>
      </c>
      <c r="BK280" s="4">
        <v>2.7110421021229122E-2</v>
      </c>
      <c r="BL280" s="3" t="s">
        <v>489</v>
      </c>
      <c r="BM280" s="4"/>
      <c r="BN280" s="4"/>
      <c r="BO280" s="4"/>
      <c r="BP280" s="4">
        <v>18.437408725089647</v>
      </c>
      <c r="BQ280" s="4">
        <v>0.75865479723046492</v>
      </c>
      <c r="BR280" s="4">
        <v>16754.015625</v>
      </c>
      <c r="BS280" s="4">
        <v>9596.5656249999993</v>
      </c>
      <c r="BT280" s="4">
        <v>1637.29375</v>
      </c>
      <c r="BU280" s="4">
        <v>352.328125</v>
      </c>
      <c r="BV280" s="4">
        <v>8505.6</v>
      </c>
      <c r="BW280" s="4">
        <v>79232.909375000003</v>
      </c>
    </row>
    <row r="281" spans="2:75" x14ac:dyDescent="0.3">
      <c r="B281" s="3" t="s">
        <v>143</v>
      </c>
      <c r="C281" s="4">
        <v>2019</v>
      </c>
      <c r="D281" s="3" t="s">
        <v>747</v>
      </c>
      <c r="E281" s="4">
        <v>695</v>
      </c>
      <c r="F281" s="4">
        <v>695</v>
      </c>
      <c r="G281" s="4" t="b">
        <v>0</v>
      </c>
      <c r="H281" s="4">
        <v>2007138</v>
      </c>
      <c r="I281" s="4">
        <v>550835</v>
      </c>
      <c r="J281" s="4">
        <v>445996</v>
      </c>
      <c r="K281" s="4">
        <v>742664</v>
      </c>
      <c r="L281" s="4">
        <v>24096</v>
      </c>
      <c r="M281" s="4">
        <v>0</v>
      </c>
      <c r="N281" s="4">
        <v>1264474</v>
      </c>
      <c r="O281" s="4">
        <v>1641326</v>
      </c>
      <c r="P281" s="4">
        <v>261766</v>
      </c>
      <c r="Q281" s="4">
        <v>1379560</v>
      </c>
      <c r="R281" s="4">
        <v>553821</v>
      </c>
      <c r="S281" s="4">
        <v>70630</v>
      </c>
      <c r="T281" s="4">
        <v>342143</v>
      </c>
      <c r="U281" s="4">
        <v>188296</v>
      </c>
      <c r="V281" s="4">
        <v>69539</v>
      </c>
      <c r="W281" s="4">
        <v>92800</v>
      </c>
      <c r="X281" s="4">
        <v>365812</v>
      </c>
      <c r="Y281" s="4">
        <v>178265</v>
      </c>
      <c r="Z281" s="4">
        <v>2083009</v>
      </c>
      <c r="AA281" s="4">
        <v>2821370</v>
      </c>
      <c r="AB281" s="4">
        <v>336875</v>
      </c>
      <c r="AC281" s="4">
        <v>2484495</v>
      </c>
      <c r="AD281" s="4">
        <v>11097288</v>
      </c>
      <c r="AE281" s="4">
        <v>942479</v>
      </c>
      <c r="AF281" s="4">
        <v>1626439</v>
      </c>
      <c r="AG281" s="4">
        <v>2568918</v>
      </c>
      <c r="AH281" s="4">
        <v>22753</v>
      </c>
      <c r="AI281" s="4">
        <v>0</v>
      </c>
      <c r="AJ281" s="4">
        <v>15634</v>
      </c>
      <c r="AK281" s="4">
        <v>8123</v>
      </c>
      <c r="AL281" s="4">
        <v>1421640</v>
      </c>
      <c r="AM281" s="4">
        <v>355410</v>
      </c>
      <c r="AN281" s="4">
        <v>23757</v>
      </c>
      <c r="AO281" s="4">
        <v>331653</v>
      </c>
      <c r="AP281" s="4">
        <v>67331448</v>
      </c>
      <c r="AQ281" s="4">
        <v>61343201</v>
      </c>
      <c r="AR281" s="4">
        <v>508649.76316199999</v>
      </c>
      <c r="AS281" s="4">
        <v>1189718.3881097699</v>
      </c>
      <c r="AT281" s="4">
        <v>138427</v>
      </c>
      <c r="AU281" s="4">
        <v>925.24606800000004</v>
      </c>
      <c r="AV281" s="4">
        <v>2192.0068615</v>
      </c>
      <c r="AW281" s="4">
        <v>12736579</v>
      </c>
      <c r="AX281" s="4">
        <v>8551123</v>
      </c>
      <c r="AY281" s="4">
        <v>178265</v>
      </c>
      <c r="AZ281" s="4">
        <v>178265</v>
      </c>
      <c r="BA281" s="4">
        <v>1363073</v>
      </c>
      <c r="BB281" s="4">
        <v>0</v>
      </c>
      <c r="BC281" s="4"/>
      <c r="BD281" s="4">
        <v>0.62998857079084747</v>
      </c>
      <c r="BE281" s="4">
        <v>0.18225553001338224</v>
      </c>
      <c r="BF281" s="4">
        <v>6.6843926732506123E-2</v>
      </c>
      <c r="BG281" s="4">
        <v>1.6710981683126531E-2</v>
      </c>
      <c r="BH281" s="4">
        <v>1.862128504740642</v>
      </c>
      <c r="BI281" s="4">
        <v>0.36800050925369893</v>
      </c>
      <c r="BJ281" s="4">
        <v>0</v>
      </c>
      <c r="BK281" s="4"/>
      <c r="BL281" s="3" t="s">
        <v>468</v>
      </c>
      <c r="BM281" s="4"/>
      <c r="BN281" s="4"/>
      <c r="BO281" s="4"/>
      <c r="BP281" s="4">
        <v>7.5544159270419966</v>
      </c>
      <c r="BQ281" s="4">
        <v>0.42209998711721641</v>
      </c>
      <c r="BR281" s="4">
        <v>2887.9683453237412</v>
      </c>
      <c r="BS281" s="4">
        <v>2361.6201438848921</v>
      </c>
      <c r="BT281" s="4">
        <v>731.87016282302159</v>
      </c>
      <c r="BU281" s="4">
        <v>32.738129496402877</v>
      </c>
      <c r="BV281" s="4">
        <v>3696.2848920863307</v>
      </c>
      <c r="BW281" s="4">
        <v>1961.2561151079137</v>
      </c>
    </row>
    <row r="282" spans="2:75" x14ac:dyDescent="0.3">
      <c r="B282" s="3" t="s">
        <v>143</v>
      </c>
      <c r="C282" s="4">
        <v>2020</v>
      </c>
      <c r="D282" s="3" t="s">
        <v>748</v>
      </c>
      <c r="E282" s="4">
        <v>692</v>
      </c>
      <c r="F282" s="4">
        <v>692</v>
      </c>
      <c r="G282" s="4" t="b">
        <v>0</v>
      </c>
      <c r="H282" s="4">
        <v>2116806</v>
      </c>
      <c r="I282" s="4">
        <v>566465</v>
      </c>
      <c r="J282" s="4">
        <v>472141</v>
      </c>
      <c r="K282" s="4">
        <v>1171234</v>
      </c>
      <c r="L282" s="4">
        <v>18035</v>
      </c>
      <c r="M282" s="4">
        <v>0</v>
      </c>
      <c r="N282" s="4">
        <v>945572</v>
      </c>
      <c r="O282" s="4">
        <v>1714097</v>
      </c>
      <c r="P282" s="4">
        <v>264795</v>
      </c>
      <c r="Q282" s="4">
        <v>1449302</v>
      </c>
      <c r="R282" s="4">
        <v>574305</v>
      </c>
      <c r="S282" s="4">
        <v>103266</v>
      </c>
      <c r="T282" s="4">
        <v>352024</v>
      </c>
      <c r="U282" s="4">
        <v>148625</v>
      </c>
      <c r="V282" s="4">
        <v>88143</v>
      </c>
      <c r="W282" s="4">
        <v>128439</v>
      </c>
      <c r="X282" s="4">
        <v>402709</v>
      </c>
      <c r="Y282" s="4">
        <v>317340</v>
      </c>
      <c r="Z282" s="4">
        <v>2557793</v>
      </c>
      <c r="AA282" s="4">
        <v>3117678</v>
      </c>
      <c r="AB282" s="4">
        <v>277147</v>
      </c>
      <c r="AC282" s="4">
        <v>2840531</v>
      </c>
      <c r="AD282" s="4">
        <v>11499994</v>
      </c>
      <c r="AE282" s="4">
        <v>826860</v>
      </c>
      <c r="AF282" s="4">
        <v>2081120</v>
      </c>
      <c r="AG282" s="4">
        <v>2907980</v>
      </c>
      <c r="AH282" s="4">
        <v>11654</v>
      </c>
      <c r="AI282" s="4">
        <v>0</v>
      </c>
      <c r="AJ282" s="4">
        <v>4612</v>
      </c>
      <c r="AK282" s="4">
        <v>2669</v>
      </c>
      <c r="AL282" s="4">
        <v>1474459</v>
      </c>
      <c r="AM282" s="4">
        <v>368615</v>
      </c>
      <c r="AN282" s="4">
        <v>7281</v>
      </c>
      <c r="AO282" s="4">
        <v>361334</v>
      </c>
      <c r="AP282" s="4">
        <v>67254352</v>
      </c>
      <c r="AQ282" s="4">
        <v>61478501</v>
      </c>
      <c r="AR282" s="4">
        <v>521725</v>
      </c>
      <c r="AS282" s="4">
        <v>1202348</v>
      </c>
      <c r="AT282" s="4">
        <v>138756</v>
      </c>
      <c r="AU282" s="4">
        <v>952</v>
      </c>
      <c r="AV282" s="4">
        <v>2289</v>
      </c>
      <c r="AW282" s="4">
        <v>13072719</v>
      </c>
      <c r="AX282" s="4">
        <v>8603665</v>
      </c>
      <c r="AY282" s="4">
        <v>317340</v>
      </c>
      <c r="AZ282" s="4">
        <v>247802.5</v>
      </c>
      <c r="BA282" s="4">
        <v>1386190</v>
      </c>
      <c r="BB282" s="4">
        <v>0</v>
      </c>
      <c r="BC282" s="4"/>
      <c r="BD282" s="4">
        <v>0.44669752447791627</v>
      </c>
      <c r="BE282" s="4">
        <v>0.19024369734401736</v>
      </c>
      <c r="BF282" s="4">
        <v>1.9752316102166215E-2</v>
      </c>
      <c r="BG282" s="4">
        <v>4.9380823746201152E-3</v>
      </c>
      <c r="BH282" s="4">
        <v>2.0064693210938782</v>
      </c>
      <c r="BI282" s="4">
        <v>0.38241072263629344</v>
      </c>
      <c r="BJ282" s="4">
        <v>0</v>
      </c>
      <c r="BK282" s="4"/>
      <c r="BL282" s="3" t="s">
        <v>468</v>
      </c>
      <c r="BM282" s="4"/>
      <c r="BN282" s="4"/>
      <c r="BO282" s="4"/>
      <c r="BP282" s="4">
        <v>7.7574905487157171</v>
      </c>
      <c r="BQ282" s="4">
        <v>0.41590214067278286</v>
      </c>
      <c r="BR282" s="4">
        <v>3058.9682080924854</v>
      </c>
      <c r="BS282" s="4">
        <v>2477.0187861271675</v>
      </c>
      <c r="BT282" s="4">
        <v>753.9378612716763</v>
      </c>
      <c r="BU282" s="4">
        <v>16.841040462427745</v>
      </c>
      <c r="BV282" s="4">
        <v>4202.2832369942198</v>
      </c>
      <c r="BW282" s="4">
        <v>2003.1647398843932</v>
      </c>
    </row>
    <row r="283" spans="2:75" x14ac:dyDescent="0.3">
      <c r="B283" s="3" t="s">
        <v>143</v>
      </c>
      <c r="C283" s="4">
        <v>2021</v>
      </c>
      <c r="D283" s="3" t="s">
        <v>749</v>
      </c>
      <c r="E283" s="4">
        <v>695</v>
      </c>
      <c r="F283" s="4">
        <v>695</v>
      </c>
      <c r="G283" s="4" t="b">
        <v>0</v>
      </c>
      <c r="H283" s="4">
        <v>3017530</v>
      </c>
      <c r="I283" s="4">
        <v>587025</v>
      </c>
      <c r="J283" s="4">
        <v>466520</v>
      </c>
      <c r="K283" s="4">
        <v>695045</v>
      </c>
      <c r="L283" s="4">
        <v>16801</v>
      </c>
      <c r="M283" s="4">
        <v>0</v>
      </c>
      <c r="N283" s="4">
        <v>2322485</v>
      </c>
      <c r="O283" s="4">
        <v>1767323</v>
      </c>
      <c r="P283" s="4">
        <v>280034</v>
      </c>
      <c r="Q283" s="4">
        <v>1487289</v>
      </c>
      <c r="R283" s="4">
        <v>687697</v>
      </c>
      <c r="S283" s="4">
        <v>133473</v>
      </c>
      <c r="T283" s="4">
        <v>267269</v>
      </c>
      <c r="U283" s="4">
        <v>120528</v>
      </c>
      <c r="V283" s="4">
        <v>106742</v>
      </c>
      <c r="W283" s="4">
        <v>115378</v>
      </c>
      <c r="X283" s="4">
        <v>1250207</v>
      </c>
      <c r="Y283" s="4">
        <v>84966</v>
      </c>
      <c r="Z283" s="4">
        <v>3471107</v>
      </c>
      <c r="AA283" s="4">
        <v>4886643</v>
      </c>
      <c r="AB283" s="4">
        <v>631906</v>
      </c>
      <c r="AC283" s="4">
        <v>4254737</v>
      </c>
      <c r="AD283" s="4">
        <v>12750204</v>
      </c>
      <c r="AE283" s="4">
        <v>1940936</v>
      </c>
      <c r="AF283" s="4">
        <v>2400670</v>
      </c>
      <c r="AG283" s="4">
        <v>4341606</v>
      </c>
      <c r="AH283" s="4">
        <v>0</v>
      </c>
      <c r="AI283" s="4">
        <v>0</v>
      </c>
      <c r="AJ283" s="4">
        <v>4612</v>
      </c>
      <c r="AK283" s="4">
        <v>2669</v>
      </c>
      <c r="AL283" s="4">
        <v>1487530</v>
      </c>
      <c r="AM283" s="4">
        <v>371883</v>
      </c>
      <c r="AN283" s="4">
        <v>7281</v>
      </c>
      <c r="AO283" s="4">
        <v>364602</v>
      </c>
      <c r="AP283" s="4">
        <v>72704753</v>
      </c>
      <c r="AQ283" s="4">
        <v>66849101</v>
      </c>
      <c r="AR283" s="4">
        <v>539638</v>
      </c>
      <c r="AS283" s="4">
        <v>1233590</v>
      </c>
      <c r="AT283" s="4">
        <v>153304</v>
      </c>
      <c r="AU283" s="4">
        <v>1013</v>
      </c>
      <c r="AV283" s="4">
        <v>2407</v>
      </c>
      <c r="AW283" s="4">
        <v>13157686</v>
      </c>
      <c r="AX283" s="4">
        <v>8408598</v>
      </c>
      <c r="AY283" s="4">
        <v>84966</v>
      </c>
      <c r="AZ283" s="4">
        <v>193523.66666666666</v>
      </c>
      <c r="BA283" s="4">
        <v>1386191</v>
      </c>
      <c r="BB283" s="4">
        <v>0</v>
      </c>
      <c r="BC283" s="4"/>
      <c r="BD283" s="4">
        <v>0.76966426183003978</v>
      </c>
      <c r="BE283" s="4">
        <v>0.4143146878407174</v>
      </c>
      <c r="BF283" s="4">
        <v>1.957873847419753E-2</v>
      </c>
      <c r="BG283" s="4">
        <v>4.8946911995052201E-3</v>
      </c>
      <c r="BH283" s="4">
        <v>2.9191407991318434</v>
      </c>
      <c r="BI283" s="4">
        <v>0.40343966505528822</v>
      </c>
      <c r="BJ283" s="4">
        <v>0</v>
      </c>
      <c r="BK283" s="4"/>
      <c r="BL283" s="3" t="s">
        <v>468</v>
      </c>
      <c r="BM283" s="4"/>
      <c r="BN283" s="4"/>
      <c r="BO283" s="4"/>
      <c r="BP283" s="4">
        <v>7.4223207938000977</v>
      </c>
      <c r="BQ283" s="4">
        <v>0.42085583714167013</v>
      </c>
      <c r="BR283" s="4">
        <v>4341.7697841726622</v>
      </c>
      <c r="BS283" s="4">
        <v>2542.9107913669063</v>
      </c>
      <c r="BT283" s="4">
        <v>776.45755395683454</v>
      </c>
      <c r="BU283" s="4">
        <v>0</v>
      </c>
      <c r="BV283" s="4">
        <v>6246.9151079136691</v>
      </c>
      <c r="BW283" s="4">
        <v>1994.5194244604318</v>
      </c>
    </row>
    <row r="284" spans="2:75" x14ac:dyDescent="0.3">
      <c r="B284" s="3" t="s">
        <v>143</v>
      </c>
      <c r="C284" s="4">
        <v>2022</v>
      </c>
      <c r="D284" s="3" t="s">
        <v>750</v>
      </c>
      <c r="E284" s="4">
        <v>712.5</v>
      </c>
      <c r="F284" s="4">
        <v>1689</v>
      </c>
      <c r="G284" s="4" t="b">
        <v>1</v>
      </c>
      <c r="H284" s="4">
        <v>2270649</v>
      </c>
      <c r="I284" s="4">
        <v>587638</v>
      </c>
      <c r="J284" s="4">
        <v>521657</v>
      </c>
      <c r="K284" s="4">
        <v>1114071</v>
      </c>
      <c r="L284" s="4">
        <v>9510</v>
      </c>
      <c r="M284" s="4">
        <v>0</v>
      </c>
      <c r="N284" s="4">
        <v>1156578</v>
      </c>
      <c r="O284" s="4">
        <v>2727590</v>
      </c>
      <c r="P284" s="4">
        <v>282660</v>
      </c>
      <c r="Q284" s="4">
        <v>2444930</v>
      </c>
      <c r="R284" s="4">
        <v>742477</v>
      </c>
      <c r="S284" s="4">
        <v>93771</v>
      </c>
      <c r="T284" s="4">
        <v>263458</v>
      </c>
      <c r="U284" s="4">
        <v>176865</v>
      </c>
      <c r="V284" s="4">
        <v>1069258</v>
      </c>
      <c r="W284" s="4">
        <v>82184</v>
      </c>
      <c r="X284" s="4">
        <v>-456941</v>
      </c>
      <c r="Y284" s="4">
        <v>448604</v>
      </c>
      <c r="Z284" s="4">
        <v>3887151</v>
      </c>
      <c r="AA284" s="4">
        <v>4751002</v>
      </c>
      <c r="AB284" s="4">
        <v>1088450</v>
      </c>
      <c r="AC284" s="4">
        <v>3662552</v>
      </c>
      <c r="AD284" s="4">
        <v>12293263</v>
      </c>
      <c r="AE284" s="4">
        <v>556985</v>
      </c>
      <c r="AF284" s="4">
        <v>3170186</v>
      </c>
      <c r="AG284" s="4">
        <v>3727171</v>
      </c>
      <c r="AH284" s="4">
        <v>0</v>
      </c>
      <c r="AI284" s="4">
        <v>0</v>
      </c>
      <c r="AJ284" s="4">
        <v>0</v>
      </c>
      <c r="AK284" s="4">
        <v>2827</v>
      </c>
      <c r="AL284" s="4">
        <v>1720921</v>
      </c>
      <c r="AM284" s="4">
        <v>430230</v>
      </c>
      <c r="AN284" s="4">
        <v>2827</v>
      </c>
      <c r="AO284" s="4">
        <v>427403</v>
      </c>
      <c r="AP284" s="4">
        <v>108451856</v>
      </c>
      <c r="AQ284" s="4">
        <v>101780401</v>
      </c>
      <c r="AR284" s="4">
        <v>566620</v>
      </c>
      <c r="AS284" s="4">
        <v>1314610</v>
      </c>
      <c r="AT284" s="4">
        <v>238868</v>
      </c>
      <c r="AU284" s="4">
        <v>1141</v>
      </c>
      <c r="AV284" s="4">
        <v>2554</v>
      </c>
      <c r="AW284" s="4">
        <v>13597841</v>
      </c>
      <c r="AX284" s="4">
        <v>8566092</v>
      </c>
      <c r="AY284" s="4">
        <v>448604</v>
      </c>
      <c r="AZ284" s="4">
        <v>283636.66666666669</v>
      </c>
      <c r="BA284" s="4">
        <v>1354151</v>
      </c>
      <c r="BB284" s="4">
        <v>0</v>
      </c>
      <c r="BC284" s="4"/>
      <c r="BD284" s="4">
        <v>0.50936009924915737</v>
      </c>
      <c r="BE284" s="4">
        <v>-0.20123806013170684</v>
      </c>
      <c r="BF284" s="4">
        <v>6.5709039351044794E-3</v>
      </c>
      <c r="BG284" s="4">
        <v>1.642725029214008E-3</v>
      </c>
      <c r="BH284" s="4">
        <v>1.5244489617289656</v>
      </c>
      <c r="BI284" s="4">
        <v>0.41096671019929448</v>
      </c>
      <c r="BJ284" s="4">
        <v>0</v>
      </c>
      <c r="BK284" s="4"/>
      <c r="BL284" s="3" t="s">
        <v>468</v>
      </c>
      <c r="BM284" s="4"/>
      <c r="BN284" s="4"/>
      <c r="BO284" s="4"/>
      <c r="BP284" s="4">
        <v>5.2246224352306152</v>
      </c>
      <c r="BQ284" s="4">
        <v>0.44675019577133906</v>
      </c>
      <c r="BR284" s="4">
        <v>3186.8757894736841</v>
      </c>
      <c r="BS284" s="4">
        <v>3828.19649122807</v>
      </c>
      <c r="BT284" s="4">
        <v>795.25614035087722</v>
      </c>
      <c r="BU284" s="4">
        <v>0</v>
      </c>
      <c r="BV284" s="4">
        <v>5231.1171929824559</v>
      </c>
      <c r="BW284" s="4">
        <v>1900.5628070175439</v>
      </c>
    </row>
    <row r="285" spans="2:75" x14ac:dyDescent="0.3">
      <c r="B285" s="3" t="s">
        <v>143</v>
      </c>
      <c r="C285" s="4">
        <v>2023</v>
      </c>
      <c r="D285" s="3" t="s">
        <v>751</v>
      </c>
      <c r="E285" s="4">
        <v>730</v>
      </c>
      <c r="F285" s="4">
        <v>730</v>
      </c>
      <c r="G285" s="4" t="b">
        <v>0</v>
      </c>
      <c r="H285" s="4"/>
      <c r="I285" s="4"/>
      <c r="J285" s="4"/>
      <c r="K285" s="4">
        <v>0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>
        <v>0</v>
      </c>
      <c r="AG285" s="4"/>
      <c r="AH285" s="4"/>
      <c r="AI285" s="4"/>
      <c r="AJ285" s="4"/>
      <c r="AK285" s="4"/>
      <c r="AL285" s="4"/>
      <c r="AM285" s="4"/>
      <c r="AN285" s="4"/>
      <c r="AO285" s="4"/>
      <c r="AP285" s="4">
        <v>115944271</v>
      </c>
      <c r="AQ285" s="4">
        <v>108576901</v>
      </c>
      <c r="AR285" s="4">
        <v>596085</v>
      </c>
      <c r="AS285" s="4">
        <v>980972</v>
      </c>
      <c r="AT285" s="4">
        <v>254608</v>
      </c>
      <c r="AU285" s="4">
        <v>1197</v>
      </c>
      <c r="AV285" s="4">
        <v>2672</v>
      </c>
      <c r="AW285" s="4"/>
      <c r="AX285" s="4"/>
      <c r="AY285" s="4"/>
      <c r="AZ285" s="4">
        <v>266785</v>
      </c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3" t="s">
        <v>468</v>
      </c>
      <c r="BM285" s="4"/>
      <c r="BN285" s="4"/>
      <c r="BO285" s="4"/>
      <c r="BP285" s="4">
        <v>5.1411337089695444</v>
      </c>
      <c r="BQ285" s="4">
        <v>0.44797904191616766</v>
      </c>
      <c r="BR285" s="4"/>
      <c r="BS285" s="4"/>
      <c r="BT285" s="4">
        <v>816.55479452054794</v>
      </c>
      <c r="BU285" s="4"/>
      <c r="BV285" s="4"/>
      <c r="BW285" s="4"/>
    </row>
    <row r="286" spans="2:75" x14ac:dyDescent="0.3">
      <c r="B286" s="3" t="s">
        <v>143</v>
      </c>
      <c r="C286" s="4">
        <v>2024</v>
      </c>
      <c r="D286" s="3" t="s">
        <v>752</v>
      </c>
      <c r="E286" s="4">
        <v>730</v>
      </c>
      <c r="F286" s="4">
        <v>730</v>
      </c>
      <c r="G286" s="4" t="b">
        <v>0</v>
      </c>
      <c r="H286" s="4"/>
      <c r="I286" s="4"/>
      <c r="J286" s="4"/>
      <c r="K286" s="4">
        <v>0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>
        <v>0</v>
      </c>
      <c r="AG286" s="4"/>
      <c r="AH286" s="4"/>
      <c r="AI286" s="4"/>
      <c r="AJ286" s="4"/>
      <c r="AK286" s="4"/>
      <c r="AL286" s="4"/>
      <c r="AM286" s="4"/>
      <c r="AN286" s="4"/>
      <c r="AO286" s="4"/>
      <c r="AP286" s="4">
        <v>122872081</v>
      </c>
      <c r="AQ286" s="4">
        <v>114329201</v>
      </c>
      <c r="AR286" s="4">
        <v>631849</v>
      </c>
      <c r="AS286" s="4">
        <v>1047014</v>
      </c>
      <c r="AT286" s="4">
        <v>263314</v>
      </c>
      <c r="AU286" s="4">
        <v>1228</v>
      </c>
      <c r="AV286" s="4">
        <v>2813</v>
      </c>
      <c r="AW286" s="4"/>
      <c r="AX286" s="4"/>
      <c r="AY286" s="4"/>
      <c r="AZ286" s="4">
        <v>448604</v>
      </c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3" t="s">
        <v>468</v>
      </c>
      <c r="BM286" s="4"/>
      <c r="BN286" s="4"/>
      <c r="BO286" s="4"/>
      <c r="BP286" s="4">
        <v>5.1423317230217656</v>
      </c>
      <c r="BQ286" s="4">
        <v>0.43654461429079272</v>
      </c>
      <c r="BR286" s="4"/>
      <c r="BS286" s="4"/>
      <c r="BT286" s="4">
        <v>865.54657534246576</v>
      </c>
      <c r="BU286" s="4"/>
      <c r="BV286" s="4"/>
      <c r="BW286" s="4"/>
    </row>
    <row r="287" spans="2:75" x14ac:dyDescent="0.3">
      <c r="B287" s="3" t="s">
        <v>145</v>
      </c>
      <c r="C287" s="4">
        <v>2019</v>
      </c>
      <c r="D287" s="3" t="s">
        <v>753</v>
      </c>
      <c r="E287" s="4">
        <v>1632</v>
      </c>
      <c r="F287" s="4">
        <v>1632</v>
      </c>
      <c r="G287" s="4" t="b">
        <v>0</v>
      </c>
      <c r="H287" s="4">
        <v>6476444</v>
      </c>
      <c r="I287" s="4">
        <v>2280736</v>
      </c>
      <c r="J287" s="4">
        <v>1884434</v>
      </c>
      <c r="K287" s="4">
        <v>1416399</v>
      </c>
      <c r="L287" s="4">
        <v>152635</v>
      </c>
      <c r="M287" s="4">
        <v>605799</v>
      </c>
      <c r="N287" s="4">
        <v>4454246</v>
      </c>
      <c r="O287" s="4">
        <v>4672413</v>
      </c>
      <c r="P287" s="4">
        <v>984985</v>
      </c>
      <c r="Q287" s="4">
        <v>3687428</v>
      </c>
      <c r="R287" s="4">
        <v>959388</v>
      </c>
      <c r="S287" s="4">
        <v>222388</v>
      </c>
      <c r="T287" s="4">
        <v>158107</v>
      </c>
      <c r="U287" s="4">
        <v>400387</v>
      </c>
      <c r="V287" s="4">
        <v>291887</v>
      </c>
      <c r="W287" s="4">
        <v>577671</v>
      </c>
      <c r="X287" s="4">
        <v>1804031</v>
      </c>
      <c r="Y287" s="4">
        <v>1887011</v>
      </c>
      <c r="Z287" s="4">
        <v>11041504</v>
      </c>
      <c r="AA287" s="4">
        <v>12338900</v>
      </c>
      <c r="AB287" s="4">
        <v>5739383</v>
      </c>
      <c r="AC287" s="4">
        <v>6599517</v>
      </c>
      <c r="AD287" s="4">
        <v>44271700</v>
      </c>
      <c r="AE287" s="4">
        <v>5337350</v>
      </c>
      <c r="AF287" s="4">
        <v>1983066</v>
      </c>
      <c r="AG287" s="4">
        <v>7320416</v>
      </c>
      <c r="AH287" s="4">
        <v>647045</v>
      </c>
      <c r="AI287" s="4">
        <v>0</v>
      </c>
      <c r="AJ287" s="4">
        <v>221869</v>
      </c>
      <c r="AK287" s="4">
        <v>21899</v>
      </c>
      <c r="AL287" s="4">
        <v>4777154</v>
      </c>
      <c r="AM287" s="4">
        <v>1194289</v>
      </c>
      <c r="AN287" s="4">
        <v>243768</v>
      </c>
      <c r="AO287" s="4">
        <v>950521</v>
      </c>
      <c r="AP287" s="4">
        <v>679371143</v>
      </c>
      <c r="AQ287" s="4">
        <v>589676900</v>
      </c>
      <c r="AR287" s="4">
        <v>2177874.81979051</v>
      </c>
      <c r="AS287" s="4">
        <v>5621788.3789418302</v>
      </c>
      <c r="AT287" s="4">
        <v>604690</v>
      </c>
      <c r="AU287" s="4">
        <v>1487.1141170000001</v>
      </c>
      <c r="AV287" s="4">
        <v>3976.1185131000002</v>
      </c>
      <c r="AW287" s="4">
        <v>51402585</v>
      </c>
      <c r="AX287" s="4">
        <v>37598330</v>
      </c>
      <c r="AY287" s="4">
        <v>1887011</v>
      </c>
      <c r="AZ287" s="4">
        <v>1887011</v>
      </c>
      <c r="BA287" s="4">
        <v>90837578</v>
      </c>
      <c r="BB287" s="4">
        <v>2115896</v>
      </c>
      <c r="BC287" s="4">
        <v>1</v>
      </c>
      <c r="BD287" s="4">
        <v>0.68776106147138771</v>
      </c>
      <c r="BE287" s="4">
        <v>0.27855270577495922</v>
      </c>
      <c r="BF287" s="4">
        <v>0.20411140017198517</v>
      </c>
      <c r="BG287" s="4">
        <v>5.102787140628081E-2</v>
      </c>
      <c r="BH287" s="4">
        <v>1.9852363219024209</v>
      </c>
      <c r="BI287" s="4">
        <v>0.33969010961693807</v>
      </c>
      <c r="BJ287" s="4">
        <v>1.9704020314687889</v>
      </c>
      <c r="BK287" s="4">
        <v>2.6424659505398476E-2</v>
      </c>
      <c r="BL287" s="3" t="s">
        <v>474</v>
      </c>
      <c r="BM287" s="4">
        <v>1940816.444966285</v>
      </c>
      <c r="BN287" s="4"/>
      <c r="BO287" s="4"/>
      <c r="BP287" s="4">
        <v>3.2057217063611869</v>
      </c>
      <c r="BQ287" s="4">
        <v>0.37401151703613689</v>
      </c>
      <c r="BR287" s="4">
        <v>3968.4093137254904</v>
      </c>
      <c r="BS287" s="4">
        <v>2862.9981617647059</v>
      </c>
      <c r="BT287" s="4">
        <v>1334.4821199696753</v>
      </c>
      <c r="BU287" s="4">
        <v>396.47365196078431</v>
      </c>
      <c r="BV287" s="4">
        <v>4485.5490196078435</v>
      </c>
      <c r="BW287" s="4">
        <v>55660.280637254902</v>
      </c>
    </row>
    <row r="288" spans="2:75" x14ac:dyDescent="0.3">
      <c r="B288" s="3" t="s">
        <v>145</v>
      </c>
      <c r="C288" s="4">
        <v>2020</v>
      </c>
      <c r="D288" s="3" t="s">
        <v>754</v>
      </c>
      <c r="E288" s="4">
        <v>1644</v>
      </c>
      <c r="F288" s="4">
        <v>1644</v>
      </c>
      <c r="G288" s="4" t="b">
        <v>0</v>
      </c>
      <c r="H288" s="4">
        <v>6388204</v>
      </c>
      <c r="I288" s="4">
        <v>2403266</v>
      </c>
      <c r="J288" s="4">
        <v>1996339</v>
      </c>
      <c r="K288" s="4">
        <v>1546263</v>
      </c>
      <c r="L288" s="4">
        <v>108747</v>
      </c>
      <c r="M288" s="4">
        <v>224144</v>
      </c>
      <c r="N288" s="4">
        <v>4617797</v>
      </c>
      <c r="O288" s="4">
        <v>4288580</v>
      </c>
      <c r="P288" s="4">
        <v>1053631</v>
      </c>
      <c r="Q288" s="4">
        <v>3234949</v>
      </c>
      <c r="R288" s="4">
        <v>880250</v>
      </c>
      <c r="S288" s="4">
        <v>222824</v>
      </c>
      <c r="T288" s="4">
        <v>141338</v>
      </c>
      <c r="U288" s="4">
        <v>341267</v>
      </c>
      <c r="V288" s="4">
        <v>273146</v>
      </c>
      <c r="W288" s="4">
        <v>596058</v>
      </c>
      <c r="X288" s="4">
        <v>2099624</v>
      </c>
      <c r="Y288" s="4">
        <v>1061303</v>
      </c>
      <c r="Z288" s="4">
        <v>16030448</v>
      </c>
      <c r="AA288" s="4">
        <v>16594870</v>
      </c>
      <c r="AB288" s="4">
        <v>7900455</v>
      </c>
      <c r="AC288" s="4">
        <v>8694415</v>
      </c>
      <c r="AD288" s="4">
        <v>46371324</v>
      </c>
      <c r="AE288" s="4">
        <v>7424122</v>
      </c>
      <c r="AF288" s="4">
        <v>1821752</v>
      </c>
      <c r="AG288" s="4">
        <v>9245874</v>
      </c>
      <c r="AH288" s="4">
        <v>479305</v>
      </c>
      <c r="AI288" s="4">
        <v>0</v>
      </c>
      <c r="AJ288" s="4">
        <v>163154</v>
      </c>
      <c r="AK288" s="4">
        <v>15580</v>
      </c>
      <c r="AL288" s="4">
        <v>4941301</v>
      </c>
      <c r="AM288" s="4">
        <v>1235325</v>
      </c>
      <c r="AN288" s="4">
        <v>178734</v>
      </c>
      <c r="AO288" s="4">
        <v>1056591</v>
      </c>
      <c r="AP288" s="4">
        <v>688835198</v>
      </c>
      <c r="AQ288" s="4">
        <v>589035900</v>
      </c>
      <c r="AR288" s="4">
        <v>2322901</v>
      </c>
      <c r="AS288" s="4">
        <v>5685936</v>
      </c>
      <c r="AT288" s="4">
        <v>574721</v>
      </c>
      <c r="AU288" s="4">
        <v>1493</v>
      </c>
      <c r="AV288" s="4">
        <v>4010</v>
      </c>
      <c r="AW288" s="4">
        <v>52388958</v>
      </c>
      <c r="AX288" s="4">
        <v>37604754</v>
      </c>
      <c r="AY288" s="4">
        <v>1061303</v>
      </c>
      <c r="AZ288" s="4">
        <v>1474157</v>
      </c>
      <c r="BA288" s="4">
        <v>93328681</v>
      </c>
      <c r="BB288" s="4">
        <v>2178422</v>
      </c>
      <c r="BC288" s="4">
        <v>1</v>
      </c>
      <c r="BD288" s="4">
        <v>0.7228631083165159</v>
      </c>
      <c r="BE288" s="4">
        <v>0.32867203364200642</v>
      </c>
      <c r="BF288" s="4">
        <v>0.14468581142614292</v>
      </c>
      <c r="BG288" s="4">
        <v>3.6171445536307141E-2</v>
      </c>
      <c r="BH288" s="4">
        <v>2.8581204835068497</v>
      </c>
      <c r="BI288" s="4">
        <v>0.35563704603439616</v>
      </c>
      <c r="BJ288" s="4">
        <v>1.9848133963239702</v>
      </c>
      <c r="BK288" s="4">
        <v>2.6401668853674117E-2</v>
      </c>
      <c r="BL288" s="3" t="s">
        <v>474</v>
      </c>
      <c r="BM288" s="4">
        <v>2091260.9235822211</v>
      </c>
      <c r="BN288" s="4"/>
      <c r="BO288" s="4"/>
      <c r="BP288" s="4">
        <v>3.3722158895835053</v>
      </c>
      <c r="BQ288" s="4">
        <v>0.37231920199501245</v>
      </c>
      <c r="BR288" s="4">
        <v>3885.7688564476884</v>
      </c>
      <c r="BS288" s="4">
        <v>2608.6253041362529</v>
      </c>
      <c r="BT288" s="4">
        <v>1412.956812652068</v>
      </c>
      <c r="BU288" s="4">
        <v>291.54805352798053</v>
      </c>
      <c r="BV288" s="4">
        <v>5624.0109489051092</v>
      </c>
      <c r="BW288" s="4">
        <v>56769.27068126521</v>
      </c>
    </row>
    <row r="289" spans="2:75" x14ac:dyDescent="0.3">
      <c r="B289" s="3" t="s">
        <v>145</v>
      </c>
      <c r="C289" s="4">
        <v>2021</v>
      </c>
      <c r="D289" s="3" t="s">
        <v>755</v>
      </c>
      <c r="E289" s="4">
        <v>1663</v>
      </c>
      <c r="F289" s="4">
        <v>1663</v>
      </c>
      <c r="G289" s="4" t="b">
        <v>0</v>
      </c>
      <c r="H289" s="4">
        <v>5812412</v>
      </c>
      <c r="I289" s="4">
        <v>2530740</v>
      </c>
      <c r="J289" s="4">
        <v>2131509</v>
      </c>
      <c r="K289" s="4">
        <v>978633</v>
      </c>
      <c r="L289" s="4">
        <v>92497</v>
      </c>
      <c r="M289" s="4">
        <v>15550</v>
      </c>
      <c r="N289" s="4">
        <v>4818229</v>
      </c>
      <c r="O289" s="4">
        <v>4753817</v>
      </c>
      <c r="P289" s="4">
        <v>1091997</v>
      </c>
      <c r="Q289" s="4">
        <v>3661820</v>
      </c>
      <c r="R289" s="4">
        <v>969181</v>
      </c>
      <c r="S289" s="4">
        <v>299762</v>
      </c>
      <c r="T289" s="4">
        <v>151574</v>
      </c>
      <c r="U289" s="4">
        <v>450446</v>
      </c>
      <c r="V289" s="4">
        <v>294095</v>
      </c>
      <c r="W289" s="4">
        <v>620121</v>
      </c>
      <c r="X289" s="4">
        <v>1058595</v>
      </c>
      <c r="Y289" s="4">
        <v>477797</v>
      </c>
      <c r="Z289" s="4">
        <v>18844359</v>
      </c>
      <c r="AA289" s="4">
        <v>19346213</v>
      </c>
      <c r="AB289" s="4">
        <v>9262909</v>
      </c>
      <c r="AC289" s="4">
        <v>10083304</v>
      </c>
      <c r="AD289" s="4">
        <v>47429919</v>
      </c>
      <c r="AE289" s="4">
        <v>9267827</v>
      </c>
      <c r="AF289" s="4">
        <v>1591163</v>
      </c>
      <c r="AG289" s="4">
        <v>10858990</v>
      </c>
      <c r="AH289" s="4">
        <v>419628</v>
      </c>
      <c r="AI289" s="4">
        <v>0</v>
      </c>
      <c r="AJ289" s="4">
        <v>53841</v>
      </c>
      <c r="AK289" s="4">
        <v>13531</v>
      </c>
      <c r="AL289" s="4">
        <v>5142771</v>
      </c>
      <c r="AM289" s="4">
        <v>1285693</v>
      </c>
      <c r="AN289" s="4">
        <v>67372</v>
      </c>
      <c r="AO289" s="4">
        <v>1218321</v>
      </c>
      <c r="AP289" s="4">
        <v>726471382</v>
      </c>
      <c r="AQ289" s="4">
        <v>627301300</v>
      </c>
      <c r="AR289" s="4">
        <v>2425128</v>
      </c>
      <c r="AS289" s="4">
        <v>6069594</v>
      </c>
      <c r="AT289" s="4">
        <v>596331</v>
      </c>
      <c r="AU289" s="4">
        <v>1515</v>
      </c>
      <c r="AV289" s="4">
        <v>4030</v>
      </c>
      <c r="AW289" s="4">
        <v>52734064</v>
      </c>
      <c r="AX289" s="4">
        <v>36990555</v>
      </c>
      <c r="AY289" s="4">
        <v>477797</v>
      </c>
      <c r="AZ289" s="4">
        <v>1142037</v>
      </c>
      <c r="BA289" s="4">
        <v>93629419</v>
      </c>
      <c r="BB289" s="4">
        <v>2178422</v>
      </c>
      <c r="BC289" s="4">
        <v>1</v>
      </c>
      <c r="BD289" s="4">
        <v>0.82895517385897632</v>
      </c>
      <c r="BE289" s="4">
        <v>0.18212662832572776</v>
      </c>
      <c r="BF289" s="4">
        <v>5.2401311977276072E-2</v>
      </c>
      <c r="BG289" s="4">
        <v>1.3100330541647684E-2</v>
      </c>
      <c r="BH289" s="4">
        <v>2.9654625295618025</v>
      </c>
      <c r="BI289" s="4">
        <v>0.3783104700351414</v>
      </c>
      <c r="BJ289" s="4">
        <v>1.9826996619561732</v>
      </c>
      <c r="BK289" s="4">
        <v>2.6401700851558966E-2</v>
      </c>
      <c r="BL289" s="3" t="s">
        <v>474</v>
      </c>
      <c r="BM289" s="4">
        <v>2165102.0827571554</v>
      </c>
      <c r="BN289" s="4">
        <v>0.52747489787902735</v>
      </c>
      <c r="BO289" s="4">
        <v>1023065.0827571554</v>
      </c>
      <c r="BP289" s="4">
        <v>3.338229227039256</v>
      </c>
      <c r="BQ289" s="4">
        <v>0.37593052109181141</v>
      </c>
      <c r="BR289" s="4">
        <v>3495.1365003006613</v>
      </c>
      <c r="BS289" s="4">
        <v>2858.5790739627178</v>
      </c>
      <c r="BT289" s="4">
        <v>1458.2850270595309</v>
      </c>
      <c r="BU289" s="4">
        <v>252.33193024654238</v>
      </c>
      <c r="BV289" s="4">
        <v>6529.7594708358392</v>
      </c>
      <c r="BW289" s="4">
        <v>56301.514732411306</v>
      </c>
    </row>
    <row r="290" spans="2:75" x14ac:dyDescent="0.3">
      <c r="B290" s="3" t="s">
        <v>145</v>
      </c>
      <c r="C290" s="4">
        <v>2022</v>
      </c>
      <c r="D290" s="3" t="s">
        <v>756</v>
      </c>
      <c r="E290" s="4">
        <v>1697</v>
      </c>
      <c r="F290" s="4">
        <v>339</v>
      </c>
      <c r="G290" s="4" t="b">
        <v>1</v>
      </c>
      <c r="H290" s="4">
        <v>7433746</v>
      </c>
      <c r="I290" s="4">
        <v>2597706</v>
      </c>
      <c r="J290" s="4">
        <v>2198348</v>
      </c>
      <c r="K290" s="4">
        <v>2122812</v>
      </c>
      <c r="L290" s="4">
        <v>350537</v>
      </c>
      <c r="M290" s="4">
        <v>71952</v>
      </c>
      <c r="N290" s="4">
        <v>5238982</v>
      </c>
      <c r="O290" s="4">
        <v>5198299</v>
      </c>
      <c r="P290" s="4">
        <v>1130014</v>
      </c>
      <c r="Q290" s="4">
        <v>4068285</v>
      </c>
      <c r="R290" s="4">
        <v>1110489</v>
      </c>
      <c r="S290" s="4">
        <v>260292</v>
      </c>
      <c r="T290" s="4">
        <v>180911</v>
      </c>
      <c r="U290" s="4">
        <v>348945</v>
      </c>
      <c r="V290" s="4">
        <v>324831</v>
      </c>
      <c r="W290" s="4">
        <v>670412</v>
      </c>
      <c r="X290" s="4">
        <v>2235447</v>
      </c>
      <c r="Y290" s="4">
        <v>2340530</v>
      </c>
      <c r="Z290" s="4">
        <v>20957382</v>
      </c>
      <c r="AA290" s="4">
        <v>22006525</v>
      </c>
      <c r="AB290" s="4">
        <v>10590427</v>
      </c>
      <c r="AC290" s="4">
        <v>11416098</v>
      </c>
      <c r="AD290" s="4">
        <v>49665367</v>
      </c>
      <c r="AE290" s="4">
        <v>10471272</v>
      </c>
      <c r="AF290" s="4">
        <v>1361661</v>
      </c>
      <c r="AG290" s="4">
        <v>11832933</v>
      </c>
      <c r="AH290" s="4">
        <v>360462</v>
      </c>
      <c r="AI290" s="4">
        <v>0</v>
      </c>
      <c r="AJ290" s="4">
        <v>52038</v>
      </c>
      <c r="AK290" s="4">
        <v>13411</v>
      </c>
      <c r="AL290" s="4">
        <v>5645854</v>
      </c>
      <c r="AM290" s="4">
        <v>1411464</v>
      </c>
      <c r="AN290" s="4">
        <v>65449</v>
      </c>
      <c r="AO290" s="4">
        <v>1346015</v>
      </c>
      <c r="AP290" s="4">
        <v>951539575</v>
      </c>
      <c r="AQ290" s="4">
        <v>844285900</v>
      </c>
      <c r="AR290" s="4">
        <v>2519661</v>
      </c>
      <c r="AS290" s="4">
        <v>6331987</v>
      </c>
      <c r="AT290" s="4">
        <v>798759</v>
      </c>
      <c r="AU290" s="4">
        <v>1596</v>
      </c>
      <c r="AV290" s="4">
        <v>4209</v>
      </c>
      <c r="AW290" s="4">
        <v>55029419</v>
      </c>
      <c r="AX290" s="4">
        <v>38192895</v>
      </c>
      <c r="AY290" s="4">
        <v>2340530</v>
      </c>
      <c r="AZ290" s="4">
        <v>1293210</v>
      </c>
      <c r="BA290" s="4">
        <v>96443824</v>
      </c>
      <c r="BB290" s="4">
        <v>2221986</v>
      </c>
      <c r="BC290" s="4">
        <v>1</v>
      </c>
      <c r="BD290" s="4">
        <v>0.70475665969754686</v>
      </c>
      <c r="BE290" s="4">
        <v>0.30071608580653686</v>
      </c>
      <c r="BF290" s="4">
        <v>4.6369585054950035E-2</v>
      </c>
      <c r="BG290" s="4">
        <v>1.1592400370253995E-2</v>
      </c>
      <c r="BH290" s="4">
        <v>2.9085801510956091</v>
      </c>
      <c r="BI290" s="4">
        <v>0.39386934172576121</v>
      </c>
      <c r="BJ290" s="4">
        <v>1.9688380116533599</v>
      </c>
      <c r="BK290" s="4">
        <v>2.6401650410597562E-2</v>
      </c>
      <c r="BL290" s="3" t="s">
        <v>474</v>
      </c>
      <c r="BM290" s="4">
        <v>2224814.5169004598</v>
      </c>
      <c r="BN290" s="4">
        <v>0.58126643375271514</v>
      </c>
      <c r="BO290" s="4">
        <v>931604.51690045977</v>
      </c>
      <c r="BP290" s="4">
        <v>2.6479834010056806</v>
      </c>
      <c r="BQ290" s="4">
        <v>0.37918745545260157</v>
      </c>
      <c r="BR290" s="4">
        <v>4380.5220978196821</v>
      </c>
      <c r="BS290" s="4">
        <v>3063.2286387743075</v>
      </c>
      <c r="BT290" s="4">
        <v>1484.7737183264585</v>
      </c>
      <c r="BU290" s="4">
        <v>212.41131408367707</v>
      </c>
      <c r="BV290" s="4">
        <v>6972.8538597525048</v>
      </c>
      <c r="BW290" s="4">
        <v>56831.952857984681</v>
      </c>
    </row>
    <row r="291" spans="2:75" x14ac:dyDescent="0.3">
      <c r="B291" s="3" t="s">
        <v>145</v>
      </c>
      <c r="C291" s="4">
        <v>2023</v>
      </c>
      <c r="D291" s="3" t="s">
        <v>757</v>
      </c>
      <c r="E291" s="4">
        <v>1731</v>
      </c>
      <c r="F291" s="4">
        <v>1731</v>
      </c>
      <c r="G291" s="4" t="b">
        <v>0</v>
      </c>
      <c r="H291" s="4">
        <v>8731199</v>
      </c>
      <c r="I291" s="4">
        <v>2773476</v>
      </c>
      <c r="J291" s="4">
        <v>2283480</v>
      </c>
      <c r="K291" s="4">
        <v>2468868</v>
      </c>
      <c r="L291" s="4">
        <v>747745</v>
      </c>
      <c r="M291" s="4">
        <v>343624</v>
      </c>
      <c r="N291" s="4">
        <v>5918707</v>
      </c>
      <c r="O291" s="4">
        <v>5725404</v>
      </c>
      <c r="P291" s="4">
        <v>1202324</v>
      </c>
      <c r="Q291" s="4">
        <v>4523080</v>
      </c>
      <c r="R291" s="4">
        <v>1589162</v>
      </c>
      <c r="S291" s="4">
        <v>313985</v>
      </c>
      <c r="T291" s="4">
        <v>161862</v>
      </c>
      <c r="U291" s="4">
        <v>364373</v>
      </c>
      <c r="V291" s="4">
        <v>408026</v>
      </c>
      <c r="W291" s="4">
        <v>681261</v>
      </c>
      <c r="X291" s="4">
        <v>3005795</v>
      </c>
      <c r="Y291" s="4">
        <v>1394155</v>
      </c>
      <c r="Z291" s="4">
        <v>22814943</v>
      </c>
      <c r="AA291" s="4">
        <v>24538334</v>
      </c>
      <c r="AB291" s="4">
        <v>10375155</v>
      </c>
      <c r="AC291" s="4">
        <v>14163179</v>
      </c>
      <c r="AD291" s="4">
        <v>52613224</v>
      </c>
      <c r="AE291" s="4">
        <v>11849865</v>
      </c>
      <c r="AF291" s="4">
        <v>2714534</v>
      </c>
      <c r="AG291" s="4">
        <v>14564399</v>
      </c>
      <c r="AH291" s="4">
        <v>318538</v>
      </c>
      <c r="AI291" s="4">
        <v>0</v>
      </c>
      <c r="AJ291" s="4">
        <v>33457</v>
      </c>
      <c r="AK291" s="4">
        <v>13209</v>
      </c>
      <c r="AL291" s="4">
        <v>6235240</v>
      </c>
      <c r="AM291" s="4">
        <v>1558810</v>
      </c>
      <c r="AN291" s="4">
        <v>46666</v>
      </c>
      <c r="AO291" s="4">
        <v>1512144</v>
      </c>
      <c r="AP291" s="4">
        <v>1088258957</v>
      </c>
      <c r="AQ291" s="4">
        <v>966961115</v>
      </c>
      <c r="AR291" s="4">
        <v>2660469</v>
      </c>
      <c r="AS291" s="4">
        <v>6745408</v>
      </c>
      <c r="AT291" s="4">
        <v>892628</v>
      </c>
      <c r="AU291" s="4">
        <v>1667</v>
      </c>
      <c r="AV291" s="4">
        <v>4431</v>
      </c>
      <c r="AW291" s="4">
        <v>56426778</v>
      </c>
      <c r="AX291" s="4">
        <v>38385382</v>
      </c>
      <c r="AY291" s="4">
        <v>1394155</v>
      </c>
      <c r="AZ291" s="4">
        <v>1404160.6666666667</v>
      </c>
      <c r="BA291" s="4">
        <v>98010234</v>
      </c>
      <c r="BB291" s="4">
        <v>2266426</v>
      </c>
      <c r="BC291" s="4">
        <v>1</v>
      </c>
      <c r="BD291" s="4">
        <v>0.67788020866320875</v>
      </c>
      <c r="BE291" s="4">
        <v>0.34425913325306179</v>
      </c>
      <c r="BF291" s="4">
        <v>2.9936939075320277E-2</v>
      </c>
      <c r="BG291" s="4">
        <v>7.4842347688300693E-3</v>
      </c>
      <c r="BH291" s="4">
        <v>3.2200179965863969</v>
      </c>
      <c r="BI291" s="4">
        <v>0.40761718832960286</v>
      </c>
      <c r="BJ291" s="4">
        <v>1.9395132957420675</v>
      </c>
      <c r="BK291" s="4">
        <v>2.6401653826101393E-2</v>
      </c>
      <c r="BL291" s="3" t="s">
        <v>474</v>
      </c>
      <c r="BM291" s="4">
        <v>2331923.3837897857</v>
      </c>
      <c r="BN291" s="4">
        <v>0.60214699866539301</v>
      </c>
      <c r="BO291" s="4">
        <v>927762.71712311893</v>
      </c>
      <c r="BP291" s="4">
        <v>2.4447021390332559</v>
      </c>
      <c r="BQ291" s="4">
        <v>0.37621304445948994</v>
      </c>
      <c r="BR291" s="4">
        <v>5044.0202195262855</v>
      </c>
      <c r="BS291" s="4">
        <v>3307.5701906412478</v>
      </c>
      <c r="BT291" s="4">
        <v>1536.9549393414211</v>
      </c>
      <c r="BU291" s="4">
        <v>184.01964182553436</v>
      </c>
      <c r="BV291" s="4">
        <v>8413.8642403235117</v>
      </c>
      <c r="BW291" s="4">
        <v>56620.585788561526</v>
      </c>
    </row>
    <row r="292" spans="2:75" x14ac:dyDescent="0.3">
      <c r="B292" s="3" t="s">
        <v>145</v>
      </c>
      <c r="C292" s="4">
        <v>2024</v>
      </c>
      <c r="D292" s="3" t="s">
        <v>758</v>
      </c>
      <c r="E292" s="4">
        <v>1731</v>
      </c>
      <c r="F292" s="4">
        <v>1731</v>
      </c>
      <c r="G292" s="4" t="b">
        <v>0</v>
      </c>
      <c r="H292" s="4">
        <v>9153368</v>
      </c>
      <c r="I292" s="4">
        <v>2988159</v>
      </c>
      <c r="J292" s="4">
        <v>2363580</v>
      </c>
      <c r="K292" s="4">
        <v>2180824</v>
      </c>
      <c r="L292" s="4">
        <v>822108</v>
      </c>
      <c r="M292" s="4">
        <v>634672</v>
      </c>
      <c r="N292" s="4">
        <v>6337872</v>
      </c>
      <c r="O292" s="4">
        <v>6350630</v>
      </c>
      <c r="P292" s="4">
        <v>1251521</v>
      </c>
      <c r="Q292" s="4">
        <v>5099109</v>
      </c>
      <c r="R292" s="4">
        <v>1725585</v>
      </c>
      <c r="S292" s="4">
        <v>334981</v>
      </c>
      <c r="T292" s="4">
        <v>164336</v>
      </c>
      <c r="U292" s="4">
        <v>473964</v>
      </c>
      <c r="V292" s="4">
        <v>484616</v>
      </c>
      <c r="W292" s="4">
        <v>791361</v>
      </c>
      <c r="X292" s="4">
        <v>2802738</v>
      </c>
      <c r="Y292" s="4">
        <v>3000783</v>
      </c>
      <c r="Z292" s="4">
        <v>24703264</v>
      </c>
      <c r="AA292" s="4">
        <v>25717804</v>
      </c>
      <c r="AB292" s="4">
        <v>10507041</v>
      </c>
      <c r="AC292" s="4">
        <v>15210763</v>
      </c>
      <c r="AD292" s="4">
        <v>55415962</v>
      </c>
      <c r="AE292" s="4">
        <v>12796148</v>
      </c>
      <c r="AF292" s="4">
        <v>2823857</v>
      </c>
      <c r="AG292" s="4">
        <v>15620005</v>
      </c>
      <c r="AH292" s="4">
        <v>277592</v>
      </c>
      <c r="AI292" s="4">
        <v>0</v>
      </c>
      <c r="AJ292" s="4">
        <v>31095</v>
      </c>
      <c r="AK292" s="4">
        <v>13200</v>
      </c>
      <c r="AL292" s="4">
        <v>6687321</v>
      </c>
      <c r="AM292" s="4">
        <v>1671830</v>
      </c>
      <c r="AN292" s="4">
        <v>44295</v>
      </c>
      <c r="AO292" s="4">
        <v>1627535</v>
      </c>
      <c r="AP292" s="4">
        <v>1108156147</v>
      </c>
      <c r="AQ292" s="4">
        <v>968943400</v>
      </c>
      <c r="AR292" s="4">
        <v>2857111</v>
      </c>
      <c r="AS292" s="4">
        <v>7187034</v>
      </c>
      <c r="AT292" s="4">
        <v>854711</v>
      </c>
      <c r="AU292" s="4">
        <v>1739</v>
      </c>
      <c r="AV292" s="4">
        <v>4575</v>
      </c>
      <c r="AW292" s="4">
        <v>58982333</v>
      </c>
      <c r="AX292" s="4">
        <v>40134644</v>
      </c>
      <c r="AY292" s="4">
        <v>3000783</v>
      </c>
      <c r="AZ292" s="4">
        <v>2245156</v>
      </c>
      <c r="BA292" s="4">
        <v>101153840</v>
      </c>
      <c r="BB292" s="4">
        <v>2334418</v>
      </c>
      <c r="BC292" s="4">
        <v>0</v>
      </c>
      <c r="BD292" s="4">
        <v>0.69240873960273419</v>
      </c>
      <c r="BE292" s="4">
        <v>0.30619745649907226</v>
      </c>
      <c r="BF292" s="4">
        <v>2.6494918741738094E-2</v>
      </c>
      <c r="BG292" s="4">
        <v>6.6237286949437603E-3</v>
      </c>
      <c r="BH292" s="4">
        <v>3.0632812516853436</v>
      </c>
      <c r="BI292" s="4">
        <v>0.40753604265810345</v>
      </c>
      <c r="BJ292" s="4">
        <v>1.9118576328221728</v>
      </c>
      <c r="BK292" s="4">
        <v>2.6401645231442044E-2</v>
      </c>
      <c r="BL292" s="3" t="s">
        <v>474</v>
      </c>
      <c r="BM292" s="4">
        <v>2392729.9764872384</v>
      </c>
      <c r="BN292" s="4">
        <v>0.93832401569027379</v>
      </c>
      <c r="BO292" s="4">
        <v>147573.97648723843</v>
      </c>
      <c r="BP292" s="4">
        <v>2.5782566903904023</v>
      </c>
      <c r="BQ292" s="4">
        <v>0.38010928961748636</v>
      </c>
      <c r="BR292" s="4">
        <v>5287.9075678798381</v>
      </c>
      <c r="BS292" s="4">
        <v>3668.7637203928366</v>
      </c>
      <c r="BT292" s="4">
        <v>1650.5551704217216</v>
      </c>
      <c r="BU292" s="4">
        <v>160.36510687463894</v>
      </c>
      <c r="BV292" s="4">
        <v>9023.6886192952043</v>
      </c>
      <c r="BW292" s="4">
        <v>58436.649335644135</v>
      </c>
    </row>
    <row r="293" spans="2:75" x14ac:dyDescent="0.3">
      <c r="B293" s="3" t="s">
        <v>147</v>
      </c>
      <c r="C293" s="4">
        <v>2019</v>
      </c>
      <c r="D293" s="3" t="s">
        <v>759</v>
      </c>
      <c r="E293" s="4">
        <v>325</v>
      </c>
      <c r="F293" s="4">
        <v>325</v>
      </c>
      <c r="G293" s="4" t="b">
        <v>0</v>
      </c>
      <c r="H293" s="4">
        <v>3334330</v>
      </c>
      <c r="I293" s="4">
        <v>312058</v>
      </c>
      <c r="J293" s="4">
        <v>200337</v>
      </c>
      <c r="K293" s="4">
        <v>2753353</v>
      </c>
      <c r="L293" s="4">
        <v>39378</v>
      </c>
      <c r="M293" s="4">
        <v>0</v>
      </c>
      <c r="N293" s="4">
        <v>580977</v>
      </c>
      <c r="O293" s="4">
        <v>1671050</v>
      </c>
      <c r="P293" s="4">
        <v>228762</v>
      </c>
      <c r="Q293" s="4">
        <v>1442288</v>
      </c>
      <c r="R293" s="4">
        <v>359324</v>
      </c>
      <c r="S293" s="4">
        <v>27551</v>
      </c>
      <c r="T293" s="4">
        <v>212948</v>
      </c>
      <c r="U293" s="4">
        <v>592494</v>
      </c>
      <c r="V293" s="4">
        <v>57360</v>
      </c>
      <c r="W293" s="4">
        <v>84245</v>
      </c>
      <c r="X293" s="4">
        <v>1663280</v>
      </c>
      <c r="Y293" s="4">
        <v>44533</v>
      </c>
      <c r="Z293" s="4">
        <v>3168590</v>
      </c>
      <c r="AA293" s="4">
        <v>3308037</v>
      </c>
      <c r="AB293" s="4">
        <v>610995</v>
      </c>
      <c r="AC293" s="4">
        <v>2697042</v>
      </c>
      <c r="AD293" s="4">
        <v>7059308</v>
      </c>
      <c r="AE293" s="4">
        <v>946998</v>
      </c>
      <c r="AF293" s="4">
        <v>1753883</v>
      </c>
      <c r="AG293" s="4">
        <v>2700881</v>
      </c>
      <c r="AH293" s="4">
        <v>0</v>
      </c>
      <c r="AI293" s="4">
        <v>0</v>
      </c>
      <c r="AJ293" s="4">
        <v>0</v>
      </c>
      <c r="AK293" s="4">
        <v>0</v>
      </c>
      <c r="AL293" s="4">
        <v>1075548</v>
      </c>
      <c r="AM293" s="4">
        <v>268887</v>
      </c>
      <c r="AN293" s="4">
        <v>0</v>
      </c>
      <c r="AO293" s="4">
        <v>268887</v>
      </c>
      <c r="AP293" s="4">
        <v>17232000</v>
      </c>
      <c r="AQ293" s="4">
        <v>15024300</v>
      </c>
      <c r="AR293" s="4">
        <v>191094.12487999999</v>
      </c>
      <c r="AS293" s="4">
        <v>579895.62632000004</v>
      </c>
      <c r="AT293" s="4">
        <v>128666</v>
      </c>
      <c r="AU293" s="4">
        <v>1213.0115816</v>
      </c>
      <c r="AV293" s="4">
        <v>3216.4323376000002</v>
      </c>
      <c r="AW293" s="4">
        <v>9759067</v>
      </c>
      <c r="AX293" s="4">
        <v>4358427</v>
      </c>
      <c r="AY293" s="4">
        <v>44533</v>
      </c>
      <c r="AZ293" s="4">
        <v>44533</v>
      </c>
      <c r="BA293" s="4">
        <v>536183</v>
      </c>
      <c r="BB293" s="4">
        <v>0</v>
      </c>
      <c r="BC293" s="4"/>
      <c r="BD293" s="4">
        <v>0.1742410019404198</v>
      </c>
      <c r="BE293" s="4">
        <v>0.49883484838033426</v>
      </c>
      <c r="BF293" s="4">
        <v>0</v>
      </c>
      <c r="BG293" s="4">
        <v>0</v>
      </c>
      <c r="BH293" s="4">
        <v>1.8726363943955715</v>
      </c>
      <c r="BI293" s="4">
        <v>0.58556954635881786</v>
      </c>
      <c r="BJ293" s="4">
        <v>0</v>
      </c>
      <c r="BK293" s="4"/>
      <c r="BL293" s="3" t="s">
        <v>468</v>
      </c>
      <c r="BM293" s="4"/>
      <c r="BN293" s="4"/>
      <c r="BO293" s="4"/>
      <c r="BP293" s="4">
        <v>11.089491926648098</v>
      </c>
      <c r="BQ293" s="4">
        <v>0.37712951938081518</v>
      </c>
      <c r="BR293" s="4">
        <v>10259.476923076923</v>
      </c>
      <c r="BS293" s="4">
        <v>5141.6923076923076</v>
      </c>
      <c r="BT293" s="4">
        <v>587.98192270769232</v>
      </c>
      <c r="BU293" s="4">
        <v>0</v>
      </c>
      <c r="BV293" s="4">
        <v>8310.4030769230776</v>
      </c>
      <c r="BW293" s="4">
        <v>1649.7938461538461</v>
      </c>
    </row>
    <row r="294" spans="2:75" x14ac:dyDescent="0.3">
      <c r="B294" s="3" t="s">
        <v>147</v>
      </c>
      <c r="C294" s="4">
        <v>2020</v>
      </c>
      <c r="D294" s="3" t="s">
        <v>760</v>
      </c>
      <c r="E294" s="4">
        <v>329</v>
      </c>
      <c r="F294" s="4">
        <v>329</v>
      </c>
      <c r="G294" s="4" t="b">
        <v>0</v>
      </c>
      <c r="H294" s="4">
        <v>1841539</v>
      </c>
      <c r="I294" s="4">
        <v>355058</v>
      </c>
      <c r="J294" s="4">
        <v>193351</v>
      </c>
      <c r="K294" s="4">
        <v>1230980</v>
      </c>
      <c r="L294" s="4">
        <v>27901</v>
      </c>
      <c r="M294" s="4">
        <v>0</v>
      </c>
      <c r="N294" s="4">
        <v>610559</v>
      </c>
      <c r="O294" s="4">
        <v>1414259</v>
      </c>
      <c r="P294" s="4">
        <v>234400</v>
      </c>
      <c r="Q294" s="4">
        <v>1179859</v>
      </c>
      <c r="R294" s="4">
        <v>330983</v>
      </c>
      <c r="S294" s="4">
        <v>133680</v>
      </c>
      <c r="T294" s="4">
        <v>273339</v>
      </c>
      <c r="U294" s="4">
        <v>161625</v>
      </c>
      <c r="V294" s="4">
        <v>54101</v>
      </c>
      <c r="W294" s="4">
        <v>81423</v>
      </c>
      <c r="X294" s="4">
        <v>427280</v>
      </c>
      <c r="Y294" s="4">
        <v>194264</v>
      </c>
      <c r="Z294" s="4">
        <v>3765237</v>
      </c>
      <c r="AA294" s="4">
        <v>4009041</v>
      </c>
      <c r="AB294" s="4">
        <v>843297</v>
      </c>
      <c r="AC294" s="4">
        <v>3165744</v>
      </c>
      <c r="AD294" s="4">
        <v>7486588</v>
      </c>
      <c r="AE294" s="4">
        <v>1060378</v>
      </c>
      <c r="AF294" s="4">
        <v>2107919</v>
      </c>
      <c r="AG294" s="4">
        <v>3168297</v>
      </c>
      <c r="AH294" s="4">
        <v>0</v>
      </c>
      <c r="AI294" s="4">
        <v>0</v>
      </c>
      <c r="AJ294" s="4">
        <v>0</v>
      </c>
      <c r="AK294" s="4">
        <v>0</v>
      </c>
      <c r="AL294" s="4">
        <v>1123279</v>
      </c>
      <c r="AM294" s="4">
        <v>280820</v>
      </c>
      <c r="AN294" s="4">
        <v>0</v>
      </c>
      <c r="AO294" s="4">
        <v>280820</v>
      </c>
      <c r="AP294" s="4">
        <v>21261300</v>
      </c>
      <c r="AQ294" s="4">
        <v>18898100</v>
      </c>
      <c r="AR294" s="4">
        <v>231109</v>
      </c>
      <c r="AS294" s="4">
        <v>664433</v>
      </c>
      <c r="AT294" s="4">
        <v>157029</v>
      </c>
      <c r="AU294" s="4">
        <v>1480</v>
      </c>
      <c r="AV294" s="4">
        <v>3427</v>
      </c>
      <c r="AW294" s="4">
        <v>9921549</v>
      </c>
      <c r="AX294" s="4">
        <v>4318291</v>
      </c>
      <c r="AY294" s="4">
        <v>194264</v>
      </c>
      <c r="AZ294" s="4">
        <v>119398.5</v>
      </c>
      <c r="BA294" s="4">
        <v>568880</v>
      </c>
      <c r="BB294" s="4">
        <v>0</v>
      </c>
      <c r="BC294" s="4"/>
      <c r="BD294" s="4">
        <v>0.33154823221229635</v>
      </c>
      <c r="BE294" s="4">
        <v>0.23202332396978831</v>
      </c>
      <c r="BF294" s="4">
        <v>0</v>
      </c>
      <c r="BG294" s="4">
        <v>0</v>
      </c>
      <c r="BH294" s="4">
        <v>2.6853183304106678</v>
      </c>
      <c r="BI294" s="4">
        <v>0.59910791240446981</v>
      </c>
      <c r="BJ294" s="4">
        <v>0</v>
      </c>
      <c r="BK294" s="4"/>
      <c r="BL294" s="3" t="s">
        <v>468</v>
      </c>
      <c r="BM294" s="4"/>
      <c r="BN294" s="4"/>
      <c r="BO294" s="4"/>
      <c r="BP294" s="4">
        <v>10.86993739799542</v>
      </c>
      <c r="BQ294" s="4">
        <v>0.43186460461044646</v>
      </c>
      <c r="BR294" s="4">
        <v>5597.3829787234044</v>
      </c>
      <c r="BS294" s="4">
        <v>4298.6595744680853</v>
      </c>
      <c r="BT294" s="4">
        <v>702.45896656534956</v>
      </c>
      <c r="BU294" s="4">
        <v>0</v>
      </c>
      <c r="BV294" s="4">
        <v>9630.0820668693013</v>
      </c>
      <c r="BW294" s="4">
        <v>1729.1185410334347</v>
      </c>
    </row>
    <row r="295" spans="2:75" x14ac:dyDescent="0.3">
      <c r="B295" s="3" t="s">
        <v>147</v>
      </c>
      <c r="C295" s="4">
        <v>2021</v>
      </c>
      <c r="D295" s="3" t="s">
        <v>761</v>
      </c>
      <c r="E295" s="4">
        <v>335</v>
      </c>
      <c r="F295" s="4">
        <v>335</v>
      </c>
      <c r="G295" s="4" t="b">
        <v>0</v>
      </c>
      <c r="H295" s="4">
        <v>1771406</v>
      </c>
      <c r="I295" s="4">
        <v>347072</v>
      </c>
      <c r="J295" s="4">
        <v>184975</v>
      </c>
      <c r="K295" s="4">
        <v>990935</v>
      </c>
      <c r="L295" s="4">
        <v>16816</v>
      </c>
      <c r="M295" s="4">
        <v>0</v>
      </c>
      <c r="N295" s="4">
        <v>780471</v>
      </c>
      <c r="O295" s="4">
        <v>1420106</v>
      </c>
      <c r="P295" s="4">
        <v>248621</v>
      </c>
      <c r="Q295" s="4">
        <v>1171485</v>
      </c>
      <c r="R295" s="4">
        <v>350764</v>
      </c>
      <c r="S295" s="4">
        <v>206477</v>
      </c>
      <c r="T295" s="4">
        <v>215352</v>
      </c>
      <c r="U295" s="4">
        <v>29132</v>
      </c>
      <c r="V295" s="4">
        <v>46864</v>
      </c>
      <c r="W295" s="4">
        <v>89904</v>
      </c>
      <c r="X295" s="4">
        <v>351300</v>
      </c>
      <c r="Y295" s="4">
        <v>371338</v>
      </c>
      <c r="Z295" s="4">
        <v>3785912</v>
      </c>
      <c r="AA295" s="4">
        <v>4222003</v>
      </c>
      <c r="AB295" s="4">
        <v>804127</v>
      </c>
      <c r="AC295" s="4">
        <v>3417876</v>
      </c>
      <c r="AD295" s="4">
        <v>7837888</v>
      </c>
      <c r="AE295" s="4">
        <v>1099717</v>
      </c>
      <c r="AF295" s="4">
        <v>2324555</v>
      </c>
      <c r="AG295" s="4">
        <v>3424272</v>
      </c>
      <c r="AH295" s="4">
        <v>0</v>
      </c>
      <c r="AI295" s="4">
        <v>0</v>
      </c>
      <c r="AJ295" s="4">
        <v>0</v>
      </c>
      <c r="AK295" s="4">
        <v>0</v>
      </c>
      <c r="AL295" s="4">
        <v>1137357</v>
      </c>
      <c r="AM295" s="4">
        <v>284339</v>
      </c>
      <c r="AN295" s="4">
        <v>0</v>
      </c>
      <c r="AO295" s="4">
        <v>284339</v>
      </c>
      <c r="AP295" s="4">
        <v>23255900</v>
      </c>
      <c r="AQ295" s="4">
        <v>20911800</v>
      </c>
      <c r="AR295" s="4">
        <v>222154</v>
      </c>
      <c r="AS295" s="4">
        <v>695689</v>
      </c>
      <c r="AT295" s="4">
        <v>172260</v>
      </c>
      <c r="AU295" s="4">
        <v>1445</v>
      </c>
      <c r="AV295" s="4">
        <v>3585</v>
      </c>
      <c r="AW295" s="4">
        <v>10218415</v>
      </c>
      <c r="AX295" s="4">
        <v>4413616</v>
      </c>
      <c r="AY295" s="4">
        <v>371338</v>
      </c>
      <c r="AZ295" s="4">
        <v>203378.33333333334</v>
      </c>
      <c r="BA295" s="4">
        <v>541488</v>
      </c>
      <c r="BB295" s="4">
        <v>0</v>
      </c>
      <c r="BC295" s="4"/>
      <c r="BD295" s="4">
        <v>0.44059408176329989</v>
      </c>
      <c r="BE295" s="4">
        <v>0.19831704307200043</v>
      </c>
      <c r="BF295" s="4">
        <v>0</v>
      </c>
      <c r="BG295" s="4">
        <v>0</v>
      </c>
      <c r="BH295" s="4">
        <v>2.9230182204637702</v>
      </c>
      <c r="BI295" s="4">
        <v>0.59985974886448978</v>
      </c>
      <c r="BJ295" s="4">
        <v>0</v>
      </c>
      <c r="BK295" s="4"/>
      <c r="BL295" s="3" t="s">
        <v>468</v>
      </c>
      <c r="BM295" s="4"/>
      <c r="BN295" s="4"/>
      <c r="BO295" s="4"/>
      <c r="BP295" s="4">
        <v>9.5525866554293763</v>
      </c>
      <c r="BQ295" s="4">
        <v>0.40306834030683403</v>
      </c>
      <c r="BR295" s="4">
        <v>5287.7791044776122</v>
      </c>
      <c r="BS295" s="4">
        <v>4239.1223880597017</v>
      </c>
      <c r="BT295" s="4">
        <v>663.14626865671642</v>
      </c>
      <c r="BU295" s="4">
        <v>0</v>
      </c>
      <c r="BV295" s="4">
        <v>10221.707462686567</v>
      </c>
      <c r="BW295" s="4">
        <v>1616.3820895522388</v>
      </c>
    </row>
    <row r="296" spans="2:75" x14ac:dyDescent="0.3">
      <c r="B296" s="3" t="s">
        <v>147</v>
      </c>
      <c r="C296" s="4">
        <v>2022</v>
      </c>
      <c r="D296" s="3" t="s">
        <v>762</v>
      </c>
      <c r="E296" s="4">
        <v>341</v>
      </c>
      <c r="F296" s="4">
        <v>2599</v>
      </c>
      <c r="G296" s="4" t="b">
        <v>1</v>
      </c>
      <c r="H296" s="4">
        <v>1798042</v>
      </c>
      <c r="I296" s="4">
        <v>348424</v>
      </c>
      <c r="J296" s="4">
        <v>191562</v>
      </c>
      <c r="K296" s="4">
        <v>1130652</v>
      </c>
      <c r="L296" s="4">
        <v>81616</v>
      </c>
      <c r="M296" s="4">
        <v>0</v>
      </c>
      <c r="N296" s="4">
        <v>667390</v>
      </c>
      <c r="O296" s="4">
        <v>1288622</v>
      </c>
      <c r="P296" s="4">
        <v>247993</v>
      </c>
      <c r="Q296" s="4">
        <v>1040629</v>
      </c>
      <c r="R296" s="4">
        <v>429823</v>
      </c>
      <c r="S296" s="4">
        <v>45436</v>
      </c>
      <c r="T296" s="4">
        <v>210680</v>
      </c>
      <c r="U296" s="4">
        <v>47711</v>
      </c>
      <c r="V296" s="4">
        <v>58276</v>
      </c>
      <c r="W296" s="4">
        <v>99486</v>
      </c>
      <c r="X296" s="4">
        <v>509420</v>
      </c>
      <c r="Y296" s="4">
        <v>223447</v>
      </c>
      <c r="Z296" s="4">
        <v>4313792</v>
      </c>
      <c r="AA296" s="4">
        <v>4603340</v>
      </c>
      <c r="AB296" s="4">
        <v>654537</v>
      </c>
      <c r="AC296" s="4">
        <v>3948803</v>
      </c>
      <c r="AD296" s="4">
        <v>8347308</v>
      </c>
      <c r="AE296" s="4">
        <v>1618151</v>
      </c>
      <c r="AF296" s="4">
        <v>2340087</v>
      </c>
      <c r="AG296" s="4">
        <v>3958238</v>
      </c>
      <c r="AH296" s="4">
        <v>0</v>
      </c>
      <c r="AI296" s="4">
        <v>0</v>
      </c>
      <c r="AJ296" s="4">
        <v>0</v>
      </c>
      <c r="AK296" s="4">
        <v>0</v>
      </c>
      <c r="AL296" s="4">
        <v>1149390</v>
      </c>
      <c r="AM296" s="4">
        <v>287348</v>
      </c>
      <c r="AN296" s="4">
        <v>0</v>
      </c>
      <c r="AO296" s="4">
        <v>287348</v>
      </c>
      <c r="AP296" s="4">
        <v>29989400</v>
      </c>
      <c r="AQ296" s="4">
        <v>27515200</v>
      </c>
      <c r="AR296" s="4">
        <v>229502</v>
      </c>
      <c r="AS296" s="4">
        <v>697792</v>
      </c>
      <c r="AT296" s="4">
        <v>228250</v>
      </c>
      <c r="AU296" s="4">
        <v>1567</v>
      </c>
      <c r="AV296" s="4">
        <v>3889</v>
      </c>
      <c r="AW296" s="4">
        <v>10441862</v>
      </c>
      <c r="AX296" s="4">
        <v>4389070</v>
      </c>
      <c r="AY296" s="4">
        <v>223447</v>
      </c>
      <c r="AZ296" s="4">
        <v>263016.33333333331</v>
      </c>
      <c r="BA296" s="4">
        <v>541488</v>
      </c>
      <c r="BB296" s="4">
        <v>0</v>
      </c>
      <c r="BC296" s="4"/>
      <c r="BD296" s="4">
        <v>0.37117597920404527</v>
      </c>
      <c r="BE296" s="4">
        <v>0.28331929954917628</v>
      </c>
      <c r="BF296" s="4">
        <v>0</v>
      </c>
      <c r="BG296" s="4">
        <v>0</v>
      </c>
      <c r="BH296" s="4">
        <v>3.8036975713726986</v>
      </c>
      <c r="BI296" s="4">
        <v>0.61137003511180488</v>
      </c>
      <c r="BJ296" s="4">
        <v>0</v>
      </c>
      <c r="BK296" s="4"/>
      <c r="BL296" s="3" t="s">
        <v>468</v>
      </c>
      <c r="BM296" s="4"/>
      <c r="BN296" s="4"/>
      <c r="BO296" s="4"/>
      <c r="BP296" s="4">
        <v>7.6527706456281219</v>
      </c>
      <c r="BQ296" s="4">
        <v>0.40293134481871945</v>
      </c>
      <c r="BR296" s="4">
        <v>5272.8504398826981</v>
      </c>
      <c r="BS296" s="4">
        <v>3778.950146627566</v>
      </c>
      <c r="BT296" s="4">
        <v>673.02639296187681</v>
      </c>
      <c r="BU296" s="4">
        <v>0</v>
      </c>
      <c r="BV296" s="4">
        <v>11607.736070381232</v>
      </c>
      <c r="BW296" s="4">
        <v>1587.9413489736071</v>
      </c>
    </row>
    <row r="297" spans="2:75" x14ac:dyDescent="0.3">
      <c r="B297" s="3" t="s">
        <v>147</v>
      </c>
      <c r="C297" s="4">
        <v>2023</v>
      </c>
      <c r="D297" s="3" t="s">
        <v>763</v>
      </c>
      <c r="E297" s="4">
        <v>347</v>
      </c>
      <c r="F297" s="4">
        <v>347</v>
      </c>
      <c r="G297" s="4" t="b">
        <v>0</v>
      </c>
      <c r="H297" s="4">
        <v>4187074</v>
      </c>
      <c r="I297" s="4">
        <v>354635</v>
      </c>
      <c r="J297" s="4">
        <v>195291</v>
      </c>
      <c r="K297" s="4">
        <v>3148831</v>
      </c>
      <c r="L297" s="4">
        <v>290812</v>
      </c>
      <c r="M297" s="4">
        <v>0</v>
      </c>
      <c r="N297" s="4">
        <v>1038243</v>
      </c>
      <c r="O297" s="4">
        <v>1236936</v>
      </c>
      <c r="P297" s="4">
        <v>237803</v>
      </c>
      <c r="Q297" s="4">
        <v>999133</v>
      </c>
      <c r="R297" s="4">
        <v>377062</v>
      </c>
      <c r="S297" s="4">
        <v>41899</v>
      </c>
      <c r="T297" s="4">
        <v>264266</v>
      </c>
      <c r="U297" s="4">
        <v>26717</v>
      </c>
      <c r="V297" s="4">
        <v>65829</v>
      </c>
      <c r="W297" s="4">
        <v>118348</v>
      </c>
      <c r="X297" s="4">
        <v>2950138</v>
      </c>
      <c r="Y297" s="4">
        <v>3963080</v>
      </c>
      <c r="Z297" s="4">
        <v>9024534</v>
      </c>
      <c r="AA297" s="4">
        <v>11035170</v>
      </c>
      <c r="AB297" s="4">
        <v>7900570</v>
      </c>
      <c r="AC297" s="4">
        <v>3134600</v>
      </c>
      <c r="AD297" s="4">
        <v>11264714</v>
      </c>
      <c r="AE297" s="4">
        <v>2060553</v>
      </c>
      <c r="AF297" s="4">
        <v>1124551</v>
      </c>
      <c r="AG297" s="4">
        <v>3185104</v>
      </c>
      <c r="AH297" s="4">
        <v>0</v>
      </c>
      <c r="AI297" s="4">
        <v>0</v>
      </c>
      <c r="AJ297" s="4">
        <v>0</v>
      </c>
      <c r="AK297" s="4">
        <v>0</v>
      </c>
      <c r="AL297" s="4">
        <v>1520243</v>
      </c>
      <c r="AM297" s="4">
        <v>380061</v>
      </c>
      <c r="AN297" s="4">
        <v>0</v>
      </c>
      <c r="AO297" s="4">
        <v>380061</v>
      </c>
      <c r="AP297" s="4">
        <v>35130100</v>
      </c>
      <c r="AQ297" s="4">
        <v>32414500</v>
      </c>
      <c r="AR297" s="4">
        <v>234089</v>
      </c>
      <c r="AS297" s="4">
        <v>709049</v>
      </c>
      <c r="AT297" s="4">
        <v>271175</v>
      </c>
      <c r="AU297" s="4">
        <v>1632</v>
      </c>
      <c r="AV297" s="4">
        <v>4004</v>
      </c>
      <c r="AW297" s="4">
        <v>8357565</v>
      </c>
      <c r="AX297" s="4">
        <v>8119763</v>
      </c>
      <c r="AY297" s="4">
        <v>3963080</v>
      </c>
      <c r="AZ297" s="4">
        <v>1519288.3333333333</v>
      </c>
      <c r="BA297" s="4">
        <v>541488</v>
      </c>
      <c r="BB297" s="4">
        <v>0</v>
      </c>
      <c r="BC297" s="4"/>
      <c r="BD297" s="4">
        <v>0.24796385256147849</v>
      </c>
      <c r="BE297" s="4">
        <v>0.7045822452624434</v>
      </c>
      <c r="BF297" s="4">
        <v>0</v>
      </c>
      <c r="BG297" s="4">
        <v>0</v>
      </c>
      <c r="BH297" s="4">
        <v>3.18786788145322</v>
      </c>
      <c r="BI297" s="4">
        <v>3.0424725856718147E-2</v>
      </c>
      <c r="BJ297" s="4">
        <v>0</v>
      </c>
      <c r="BK297" s="4"/>
      <c r="BL297" s="3" t="s">
        <v>468</v>
      </c>
      <c r="BM297" s="4"/>
      <c r="BN297" s="4"/>
      <c r="BO297" s="4"/>
      <c r="BP297" s="4">
        <v>6.6634880060119386</v>
      </c>
      <c r="BQ297" s="4">
        <v>0.40759240759240761</v>
      </c>
      <c r="BR297" s="4">
        <v>12066.49567723343</v>
      </c>
      <c r="BS297" s="4">
        <v>3564.6570605187321</v>
      </c>
      <c r="BT297" s="4">
        <v>674.60806916426509</v>
      </c>
      <c r="BU297" s="4">
        <v>0</v>
      </c>
      <c r="BV297" s="4">
        <v>9178.9740634005757</v>
      </c>
      <c r="BW297" s="4">
        <v>1560.4841498559078</v>
      </c>
    </row>
    <row r="298" spans="2:75" x14ac:dyDescent="0.3">
      <c r="B298" s="3" t="s">
        <v>147</v>
      </c>
      <c r="C298" s="4">
        <v>2024</v>
      </c>
      <c r="D298" s="3" t="s">
        <v>764</v>
      </c>
      <c r="E298" s="4">
        <v>347</v>
      </c>
      <c r="F298" s="4">
        <v>347</v>
      </c>
      <c r="G298" s="4" t="b">
        <v>0</v>
      </c>
      <c r="H298" s="4"/>
      <c r="I298" s="4"/>
      <c r="J298" s="4"/>
      <c r="K298" s="4">
        <v>0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>
        <v>0</v>
      </c>
      <c r="AG298" s="4"/>
      <c r="AH298" s="4"/>
      <c r="AI298" s="4"/>
      <c r="AJ298" s="4"/>
      <c r="AK298" s="4"/>
      <c r="AL298" s="4"/>
      <c r="AM298" s="4"/>
      <c r="AN298" s="4"/>
      <c r="AO298" s="4"/>
      <c r="AP298" s="4">
        <v>36851100</v>
      </c>
      <c r="AQ298" s="4">
        <v>33743100</v>
      </c>
      <c r="AR298" s="4">
        <v>238773</v>
      </c>
      <c r="AS298" s="4">
        <v>730079</v>
      </c>
      <c r="AT298" s="4">
        <v>283000</v>
      </c>
      <c r="AU298" s="4">
        <v>1641</v>
      </c>
      <c r="AV298" s="4">
        <v>4099</v>
      </c>
      <c r="AW298" s="4"/>
      <c r="AX298" s="4"/>
      <c r="AY298" s="4"/>
      <c r="AZ298" s="4">
        <v>2093263.5</v>
      </c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3" t="s">
        <v>468</v>
      </c>
      <c r="BM298" s="4"/>
      <c r="BN298" s="4"/>
      <c r="BO298" s="4"/>
      <c r="BP298" s="4">
        <v>6.4793995294577362</v>
      </c>
      <c r="BQ298" s="4">
        <v>0.40034154671871186</v>
      </c>
      <c r="BR298" s="4"/>
      <c r="BS298" s="4"/>
      <c r="BT298" s="4">
        <v>688.10662824207498</v>
      </c>
      <c r="BU298" s="4"/>
      <c r="BV298" s="4"/>
      <c r="BW298" s="4"/>
    </row>
    <row r="299" spans="2:75" x14ac:dyDescent="0.3">
      <c r="B299" s="3" t="s">
        <v>150</v>
      </c>
      <c r="C299" s="4">
        <v>2019</v>
      </c>
      <c r="D299" s="3" t="s">
        <v>765</v>
      </c>
      <c r="E299" s="4">
        <v>2481</v>
      </c>
      <c r="F299" s="4">
        <v>2481</v>
      </c>
      <c r="G299" s="4" t="b">
        <v>0</v>
      </c>
      <c r="H299" s="4">
        <v>3474458</v>
      </c>
      <c r="I299" s="4">
        <v>2119139</v>
      </c>
      <c r="J299" s="4">
        <v>306641</v>
      </c>
      <c r="K299" s="4">
        <v>808246</v>
      </c>
      <c r="L299" s="4">
        <v>105697</v>
      </c>
      <c r="M299" s="4">
        <v>22425</v>
      </c>
      <c r="N299" s="4">
        <v>2643787</v>
      </c>
      <c r="O299" s="4">
        <v>3207404</v>
      </c>
      <c r="P299" s="4">
        <v>931514</v>
      </c>
      <c r="Q299" s="4">
        <v>2275890</v>
      </c>
      <c r="R299" s="4">
        <v>834346</v>
      </c>
      <c r="S299" s="4">
        <v>361499</v>
      </c>
      <c r="T299" s="4">
        <v>252734</v>
      </c>
      <c r="U299" s="4">
        <v>556294</v>
      </c>
      <c r="V299" s="4">
        <v>0</v>
      </c>
      <c r="W299" s="4">
        <v>0</v>
      </c>
      <c r="X299" s="4">
        <v>267054</v>
      </c>
      <c r="Y299" s="4">
        <v>393283</v>
      </c>
      <c r="Z299" s="4">
        <v>5471955</v>
      </c>
      <c r="AA299" s="4">
        <v>5754570</v>
      </c>
      <c r="AB299" s="4">
        <v>1226996</v>
      </c>
      <c r="AC299" s="4">
        <v>4527574</v>
      </c>
      <c r="AD299" s="4">
        <v>42199759</v>
      </c>
      <c r="AE299" s="4">
        <v>1440114</v>
      </c>
      <c r="AF299" s="4">
        <v>3660746</v>
      </c>
      <c r="AG299" s="4">
        <v>5100860</v>
      </c>
      <c r="AH299" s="4">
        <v>563567</v>
      </c>
      <c r="AI299" s="4">
        <v>0</v>
      </c>
      <c r="AJ299" s="4">
        <v>60884</v>
      </c>
      <c r="AK299" s="4">
        <v>25489</v>
      </c>
      <c r="AL299" s="4">
        <v>3019623</v>
      </c>
      <c r="AM299" s="4">
        <v>754906</v>
      </c>
      <c r="AN299" s="4">
        <v>86373</v>
      </c>
      <c r="AO299" s="4">
        <v>668533</v>
      </c>
      <c r="AP299" s="4">
        <v>764986238</v>
      </c>
      <c r="AQ299" s="4">
        <v>731010450</v>
      </c>
      <c r="AR299" s="4">
        <v>2019145.6260162001</v>
      </c>
      <c r="AS299" s="4">
        <v>4065543.4394012</v>
      </c>
      <c r="AT299" s="4">
        <v>850462</v>
      </c>
      <c r="AU299" s="4">
        <v>1938.9683138</v>
      </c>
      <c r="AV299" s="4">
        <v>3900.3037782000001</v>
      </c>
      <c r="AW299" s="4">
        <v>54892507</v>
      </c>
      <c r="AX299" s="4">
        <v>37662466</v>
      </c>
      <c r="AY299" s="4">
        <v>393283</v>
      </c>
      <c r="AZ299" s="4">
        <v>393283</v>
      </c>
      <c r="BA299" s="4">
        <v>204000000</v>
      </c>
      <c r="BB299" s="4">
        <v>713000</v>
      </c>
      <c r="BC299" s="4">
        <v>1</v>
      </c>
      <c r="BD299" s="4">
        <v>0.7609206961200855</v>
      </c>
      <c r="BE299" s="4">
        <v>7.6862060211981262E-2</v>
      </c>
      <c r="BF299" s="4">
        <v>0.11441556962058852</v>
      </c>
      <c r="BG299" s="4">
        <v>2.8603901877817198E-2</v>
      </c>
      <c r="BH299" s="4">
        <v>2.2412594633308287</v>
      </c>
      <c r="BI299" s="4">
        <v>0.38113968280449828</v>
      </c>
      <c r="BJ299" s="4">
        <v>4.2983544604330284</v>
      </c>
      <c r="BK299" s="4">
        <v>3.6693163899912907E-3</v>
      </c>
      <c r="BL299" s="3" t="s">
        <v>515</v>
      </c>
      <c r="BM299" s="4">
        <v>4003977.356855812</v>
      </c>
      <c r="BN299" s="4"/>
      <c r="BO299" s="4"/>
      <c r="BP299" s="4">
        <v>2.6394535296414054</v>
      </c>
      <c r="BQ299" s="4">
        <v>0.49713263993371271</v>
      </c>
      <c r="BR299" s="4">
        <v>1400.4264409512293</v>
      </c>
      <c r="BS299" s="4">
        <v>1292.7867795243853</v>
      </c>
      <c r="BT299" s="4">
        <v>813.84346070785978</v>
      </c>
      <c r="BU299" s="4">
        <v>227.15316404675534</v>
      </c>
      <c r="BV299" s="4">
        <v>2055.9693671906489</v>
      </c>
      <c r="BW299" s="4">
        <v>82224.909310761795</v>
      </c>
    </row>
    <row r="300" spans="2:75" x14ac:dyDescent="0.3">
      <c r="B300" s="3" t="s">
        <v>150</v>
      </c>
      <c r="C300" s="4">
        <v>2020</v>
      </c>
      <c r="D300" s="3" t="s">
        <v>766</v>
      </c>
      <c r="E300" s="4">
        <v>2451</v>
      </c>
      <c r="F300" s="4">
        <v>2451</v>
      </c>
      <c r="G300" s="4" t="b">
        <v>0</v>
      </c>
      <c r="H300" s="4">
        <v>4044512</v>
      </c>
      <c r="I300" s="4">
        <v>2151153</v>
      </c>
      <c r="J300" s="4">
        <v>230851</v>
      </c>
      <c r="K300" s="4">
        <v>1516302</v>
      </c>
      <c r="L300" s="4">
        <v>68728</v>
      </c>
      <c r="M300" s="4">
        <v>22421</v>
      </c>
      <c r="N300" s="4">
        <v>2505789</v>
      </c>
      <c r="O300" s="4">
        <v>3203047</v>
      </c>
      <c r="P300" s="4">
        <v>913437</v>
      </c>
      <c r="Q300" s="4">
        <v>2289610</v>
      </c>
      <c r="R300" s="4">
        <v>803479</v>
      </c>
      <c r="S300" s="4">
        <v>408948</v>
      </c>
      <c r="T300" s="4">
        <v>271876</v>
      </c>
      <c r="U300" s="4">
        <v>513447</v>
      </c>
      <c r="V300" s="4">
        <v>0</v>
      </c>
      <c r="W300" s="4">
        <v>0</v>
      </c>
      <c r="X300" s="4">
        <v>841465</v>
      </c>
      <c r="Y300" s="4">
        <v>836144</v>
      </c>
      <c r="Z300" s="4">
        <v>7246016</v>
      </c>
      <c r="AA300" s="4">
        <v>7435953</v>
      </c>
      <c r="AB300" s="4">
        <v>1898069</v>
      </c>
      <c r="AC300" s="4">
        <v>5537884</v>
      </c>
      <c r="AD300" s="4">
        <v>43039602</v>
      </c>
      <c r="AE300" s="4">
        <v>1466666</v>
      </c>
      <c r="AF300" s="4">
        <v>4560124</v>
      </c>
      <c r="AG300" s="4">
        <v>6026790</v>
      </c>
      <c r="AH300" s="4">
        <v>480006</v>
      </c>
      <c r="AI300" s="4">
        <v>0</v>
      </c>
      <c r="AJ300" s="4">
        <v>60885</v>
      </c>
      <c r="AK300" s="4">
        <v>26774</v>
      </c>
      <c r="AL300" s="4">
        <v>2889896</v>
      </c>
      <c r="AM300" s="4">
        <v>722474</v>
      </c>
      <c r="AN300" s="4">
        <v>87659</v>
      </c>
      <c r="AO300" s="4">
        <v>634815</v>
      </c>
      <c r="AP300" s="4">
        <v>768947009</v>
      </c>
      <c r="AQ300" s="4">
        <v>732139900</v>
      </c>
      <c r="AR300" s="4">
        <v>2118656</v>
      </c>
      <c r="AS300" s="4">
        <v>4158758</v>
      </c>
      <c r="AT300" s="4">
        <v>842393</v>
      </c>
      <c r="AU300" s="4">
        <v>1986</v>
      </c>
      <c r="AV300" s="4">
        <v>3994</v>
      </c>
      <c r="AW300" s="4">
        <v>55569151</v>
      </c>
      <c r="AX300" s="4">
        <v>37492818</v>
      </c>
      <c r="AY300" s="4">
        <v>836144</v>
      </c>
      <c r="AZ300" s="4">
        <v>614713.5</v>
      </c>
      <c r="BA300" s="4">
        <v>204275784</v>
      </c>
      <c r="BB300" s="4">
        <v>713000</v>
      </c>
      <c r="BC300" s="4">
        <v>1</v>
      </c>
      <c r="BD300" s="4">
        <v>0.61955286571037493</v>
      </c>
      <c r="BE300" s="4">
        <v>0.20805105782848463</v>
      </c>
      <c r="BF300" s="4">
        <v>0.12133170190207537</v>
      </c>
      <c r="BG300" s="4">
        <v>3.0332925475518843E-2</v>
      </c>
      <c r="BH300" s="4">
        <v>2.6322343106467914</v>
      </c>
      <c r="BI300" s="4">
        <v>0.39634570119193796</v>
      </c>
      <c r="BJ300" s="4">
        <v>4.2605747376017682</v>
      </c>
      <c r="BK300" s="4">
        <v>3.6693163899912907E-3</v>
      </c>
      <c r="BL300" s="3" t="s">
        <v>515</v>
      </c>
      <c r="BM300" s="4">
        <v>3891766.6065907464</v>
      </c>
      <c r="BN300" s="4"/>
      <c r="BO300" s="4"/>
      <c r="BP300" s="4">
        <v>2.7552691865662751</v>
      </c>
      <c r="BQ300" s="4">
        <v>0.49724586880320482</v>
      </c>
      <c r="BR300" s="4">
        <v>1650.1476948184416</v>
      </c>
      <c r="BS300" s="4">
        <v>1306.8327213382292</v>
      </c>
      <c r="BT300" s="4">
        <v>864.40473276213788</v>
      </c>
      <c r="BU300" s="4">
        <v>195.84088127294982</v>
      </c>
      <c r="BV300" s="4">
        <v>2458.9106487148101</v>
      </c>
      <c r="BW300" s="4">
        <v>83343.853121175038</v>
      </c>
    </row>
    <row r="301" spans="2:75" x14ac:dyDescent="0.3">
      <c r="B301" s="3" t="s">
        <v>150</v>
      </c>
      <c r="C301" s="4">
        <v>2021</v>
      </c>
      <c r="D301" s="3" t="s">
        <v>767</v>
      </c>
      <c r="E301" s="4">
        <v>2582</v>
      </c>
      <c r="F301" s="4">
        <v>2582</v>
      </c>
      <c r="G301" s="4" t="b">
        <v>0</v>
      </c>
      <c r="H301" s="4">
        <v>3713414</v>
      </c>
      <c r="I301" s="4">
        <v>2309242</v>
      </c>
      <c r="J301" s="4">
        <v>301840</v>
      </c>
      <c r="K301" s="4">
        <v>864275</v>
      </c>
      <c r="L301" s="4">
        <v>39285</v>
      </c>
      <c r="M301" s="4">
        <v>123462</v>
      </c>
      <c r="N301" s="4">
        <v>2725677</v>
      </c>
      <c r="O301" s="4">
        <v>3458196</v>
      </c>
      <c r="P301" s="4">
        <v>936851</v>
      </c>
      <c r="Q301" s="4">
        <v>2521345</v>
      </c>
      <c r="R301" s="4">
        <v>814934</v>
      </c>
      <c r="S301" s="4">
        <v>519220</v>
      </c>
      <c r="T301" s="4">
        <v>311256</v>
      </c>
      <c r="U301" s="4">
        <v>628262</v>
      </c>
      <c r="V301" s="4">
        <v>0</v>
      </c>
      <c r="W301" s="4">
        <v>0</v>
      </c>
      <c r="X301" s="4">
        <v>255218</v>
      </c>
      <c r="Y301" s="4">
        <v>1095750</v>
      </c>
      <c r="Z301" s="4">
        <v>6484107</v>
      </c>
      <c r="AA301" s="4">
        <v>6856469</v>
      </c>
      <c r="AB301" s="4">
        <v>1105197</v>
      </c>
      <c r="AC301" s="4">
        <v>5751272</v>
      </c>
      <c r="AD301" s="4">
        <v>43310284</v>
      </c>
      <c r="AE301" s="4">
        <v>1600812</v>
      </c>
      <c r="AF301" s="4">
        <v>4533505</v>
      </c>
      <c r="AG301" s="4">
        <v>6134317</v>
      </c>
      <c r="AH301" s="4">
        <v>376099</v>
      </c>
      <c r="AI301" s="4">
        <v>0</v>
      </c>
      <c r="AJ301" s="4">
        <v>60885</v>
      </c>
      <c r="AK301" s="4">
        <v>29854</v>
      </c>
      <c r="AL301" s="4">
        <v>3086945</v>
      </c>
      <c r="AM301" s="4">
        <v>771736</v>
      </c>
      <c r="AN301" s="4">
        <v>90739</v>
      </c>
      <c r="AO301" s="4">
        <v>680997</v>
      </c>
      <c r="AP301" s="4">
        <v>826851073</v>
      </c>
      <c r="AQ301" s="4">
        <v>772068750</v>
      </c>
      <c r="AR301" s="4">
        <v>2364262</v>
      </c>
      <c r="AS301" s="4">
        <v>4642764</v>
      </c>
      <c r="AT301" s="4">
        <v>889007</v>
      </c>
      <c r="AU301" s="4">
        <v>2041</v>
      </c>
      <c r="AV301" s="4">
        <v>4073</v>
      </c>
      <c r="AW301" s="4">
        <v>56320811</v>
      </c>
      <c r="AX301" s="4">
        <v>37552066</v>
      </c>
      <c r="AY301" s="4">
        <v>1095750</v>
      </c>
      <c r="AZ301" s="4">
        <v>775059</v>
      </c>
      <c r="BA301" s="4">
        <v>9831037</v>
      </c>
      <c r="BB301" s="4">
        <v>0</v>
      </c>
      <c r="BC301" s="4"/>
      <c r="BD301" s="4">
        <v>0.73400838150553638</v>
      </c>
      <c r="BE301" s="4">
        <v>6.8728668551365404E-2</v>
      </c>
      <c r="BF301" s="4">
        <v>0.1175777727098386</v>
      </c>
      <c r="BG301" s="4">
        <v>2.9394433655280543E-2</v>
      </c>
      <c r="BH301" s="4">
        <v>2.4329542367268262</v>
      </c>
      <c r="BI301" s="4">
        <v>0.40371770789851547</v>
      </c>
      <c r="BJ301" s="4">
        <v>0</v>
      </c>
      <c r="BK301" s="4"/>
      <c r="BL301" s="3" t="s">
        <v>468</v>
      </c>
      <c r="BM301" s="4"/>
      <c r="BN301" s="4"/>
      <c r="BO301" s="4"/>
      <c r="BP301" s="4">
        <v>2.8593565119555695</v>
      </c>
      <c r="BQ301" s="4">
        <v>0.50110483672968331</v>
      </c>
      <c r="BR301" s="4">
        <v>1438.1928737412859</v>
      </c>
      <c r="BS301" s="4">
        <v>1339.3477924089852</v>
      </c>
      <c r="BT301" s="4">
        <v>915.67079783113866</v>
      </c>
      <c r="BU301" s="4">
        <v>145.66189000774594</v>
      </c>
      <c r="BV301" s="4">
        <v>2375.8005422153369</v>
      </c>
      <c r="BW301" s="4">
        <v>3807.5278853601858</v>
      </c>
    </row>
    <row r="302" spans="2:75" x14ac:dyDescent="0.3">
      <c r="B302" s="3" t="s">
        <v>150</v>
      </c>
      <c r="C302" s="4">
        <v>2022</v>
      </c>
      <c r="D302" s="3" t="s">
        <v>768</v>
      </c>
      <c r="E302" s="4">
        <v>2640</v>
      </c>
      <c r="F302" s="4">
        <v>6699</v>
      </c>
      <c r="G302" s="4" t="b">
        <v>1</v>
      </c>
      <c r="H302" s="4">
        <v>3703916</v>
      </c>
      <c r="I302" s="4">
        <v>2396577</v>
      </c>
      <c r="J302" s="4">
        <v>309040</v>
      </c>
      <c r="K302" s="4">
        <v>727615</v>
      </c>
      <c r="L302" s="4">
        <v>176173</v>
      </c>
      <c r="M302" s="4">
        <v>0</v>
      </c>
      <c r="N302" s="4">
        <v>2976301</v>
      </c>
      <c r="O302" s="4">
        <v>3419553</v>
      </c>
      <c r="P302" s="4">
        <v>879193</v>
      </c>
      <c r="Q302" s="4">
        <v>2540360</v>
      </c>
      <c r="R302" s="4">
        <v>932416</v>
      </c>
      <c r="S302" s="4">
        <v>394502</v>
      </c>
      <c r="T302" s="4">
        <v>427983</v>
      </c>
      <c r="U302" s="4">
        <v>585325</v>
      </c>
      <c r="V302" s="4">
        <v>0</v>
      </c>
      <c r="W302" s="4">
        <v>0</v>
      </c>
      <c r="X302" s="4">
        <v>284363</v>
      </c>
      <c r="Y302" s="4">
        <v>457965</v>
      </c>
      <c r="Z302" s="4">
        <v>7432546</v>
      </c>
      <c r="AA302" s="4">
        <v>7624059</v>
      </c>
      <c r="AB302" s="4">
        <v>1239735</v>
      </c>
      <c r="AC302" s="4">
        <v>6384324</v>
      </c>
      <c r="AD302" s="4">
        <v>43594647</v>
      </c>
      <c r="AE302" s="4">
        <v>1665880</v>
      </c>
      <c r="AF302" s="4">
        <v>5010472</v>
      </c>
      <c r="AG302" s="4">
        <v>6676352</v>
      </c>
      <c r="AH302" s="4">
        <v>284223</v>
      </c>
      <c r="AI302" s="4">
        <v>0</v>
      </c>
      <c r="AJ302" s="4">
        <v>60884</v>
      </c>
      <c r="AK302" s="4">
        <v>26774</v>
      </c>
      <c r="AL302" s="4">
        <v>3438309</v>
      </c>
      <c r="AM302" s="4">
        <v>859577</v>
      </c>
      <c r="AN302" s="4">
        <v>87658</v>
      </c>
      <c r="AO302" s="4">
        <v>771919</v>
      </c>
      <c r="AP302" s="4">
        <v>1107892164</v>
      </c>
      <c r="AQ302" s="4">
        <v>1055385275</v>
      </c>
      <c r="AR302" s="4">
        <v>2359091</v>
      </c>
      <c r="AS302" s="4">
        <v>4803913</v>
      </c>
      <c r="AT302" s="4">
        <v>1203373</v>
      </c>
      <c r="AU302" s="4">
        <v>2105</v>
      </c>
      <c r="AV302" s="4">
        <v>4373</v>
      </c>
      <c r="AW302" s="4">
        <v>56845942</v>
      </c>
      <c r="AX302" s="4">
        <v>37202518</v>
      </c>
      <c r="AY302" s="4">
        <v>457965</v>
      </c>
      <c r="AZ302" s="4">
        <v>796619.66666666663</v>
      </c>
      <c r="BA302" s="4">
        <v>119241456</v>
      </c>
      <c r="BB302" s="4">
        <v>879193</v>
      </c>
      <c r="BC302" s="4">
        <v>1</v>
      </c>
      <c r="BD302" s="4">
        <v>0.80355521021535048</v>
      </c>
      <c r="BE302" s="4">
        <v>7.6773609336712817E-2</v>
      </c>
      <c r="BF302" s="4">
        <v>0.10197806595569682</v>
      </c>
      <c r="BG302" s="4">
        <v>2.5494509074082638E-2</v>
      </c>
      <c r="BH302" s="4">
        <v>2.6281125509770269</v>
      </c>
      <c r="BI302" s="4">
        <v>0.41794086980292078</v>
      </c>
      <c r="BJ302" s="4">
        <v>2.327550400223521</v>
      </c>
      <c r="BK302" s="4">
        <v>8.0367929357563345E-3</v>
      </c>
      <c r="BL302" s="3" t="s">
        <v>474</v>
      </c>
      <c r="BM302" s="4">
        <v>2046366.0190237181</v>
      </c>
      <c r="BN302" s="4">
        <v>0.3892850346717146</v>
      </c>
      <c r="BO302" s="4">
        <v>1249746.3523570513</v>
      </c>
      <c r="BP302" s="4">
        <v>2.1293507406737104</v>
      </c>
      <c r="BQ302" s="4">
        <v>0.48136290875828952</v>
      </c>
      <c r="BR302" s="4">
        <v>1402.9984848484848</v>
      </c>
      <c r="BS302" s="4">
        <v>1295.2852272727273</v>
      </c>
      <c r="BT302" s="4">
        <v>893.59507575757573</v>
      </c>
      <c r="BU302" s="4">
        <v>107.66022727272727</v>
      </c>
      <c r="BV302" s="4">
        <v>2528.9212121212122</v>
      </c>
      <c r="BW302" s="4">
        <v>45167.218181818185</v>
      </c>
    </row>
    <row r="303" spans="2:75" x14ac:dyDescent="0.3">
      <c r="B303" s="3" t="s">
        <v>150</v>
      </c>
      <c r="C303" s="4">
        <v>2023</v>
      </c>
      <c r="D303" s="3" t="s">
        <v>769</v>
      </c>
      <c r="E303" s="4">
        <v>2698</v>
      </c>
      <c r="F303" s="4">
        <v>2698</v>
      </c>
      <c r="G303" s="4" t="b">
        <v>0</v>
      </c>
      <c r="H303" s="4">
        <v>5790646</v>
      </c>
      <c r="I303" s="4">
        <v>2487587</v>
      </c>
      <c r="J303" s="4">
        <v>106736</v>
      </c>
      <c r="K303" s="4">
        <v>2377636</v>
      </c>
      <c r="L303" s="4">
        <v>479717</v>
      </c>
      <c r="M303" s="4">
        <v>0</v>
      </c>
      <c r="N303" s="4">
        <v>3413010</v>
      </c>
      <c r="O303" s="4">
        <v>3570963</v>
      </c>
      <c r="P303" s="4">
        <v>900212</v>
      </c>
      <c r="Q303" s="4">
        <v>2670751</v>
      </c>
      <c r="R303" s="4">
        <v>974048</v>
      </c>
      <c r="S303" s="4">
        <v>449889</v>
      </c>
      <c r="T303" s="4">
        <v>350541</v>
      </c>
      <c r="U303" s="4">
        <v>675793</v>
      </c>
      <c r="V303" s="4">
        <v>0</v>
      </c>
      <c r="W303" s="4">
        <v>0</v>
      </c>
      <c r="X303" s="4">
        <v>2219683</v>
      </c>
      <c r="Y303" s="4">
        <v>906339</v>
      </c>
      <c r="Z303" s="4">
        <v>9582495</v>
      </c>
      <c r="AA303" s="4">
        <v>9812783</v>
      </c>
      <c r="AB303" s="4">
        <v>1326111</v>
      </c>
      <c r="AC303" s="4">
        <v>8486672</v>
      </c>
      <c r="AD303" s="4">
        <v>45814330</v>
      </c>
      <c r="AE303" s="4">
        <v>1666229</v>
      </c>
      <c r="AF303" s="4">
        <v>7086725</v>
      </c>
      <c r="AG303" s="4">
        <v>8752954</v>
      </c>
      <c r="AH303" s="4">
        <v>188827</v>
      </c>
      <c r="AI303" s="4">
        <v>0</v>
      </c>
      <c r="AJ303" s="4">
        <v>60885</v>
      </c>
      <c r="AK303" s="4">
        <v>26774</v>
      </c>
      <c r="AL303" s="4">
        <v>3806563</v>
      </c>
      <c r="AM303" s="4">
        <v>951641</v>
      </c>
      <c r="AN303" s="4">
        <v>87659</v>
      </c>
      <c r="AO303" s="4">
        <v>863982</v>
      </c>
      <c r="AP303" s="4">
        <v>1268170864</v>
      </c>
      <c r="AQ303" s="4">
        <v>1212553200</v>
      </c>
      <c r="AR303" s="4">
        <v>2462533</v>
      </c>
      <c r="AS303" s="4">
        <v>5163580</v>
      </c>
      <c r="AT303" s="4">
        <v>1380968</v>
      </c>
      <c r="AU303" s="4">
        <v>2209</v>
      </c>
      <c r="AV303" s="4">
        <v>4746</v>
      </c>
      <c r="AW303" s="4">
        <v>57860509</v>
      </c>
      <c r="AX303" s="4">
        <v>37319312</v>
      </c>
      <c r="AY303" s="4">
        <v>906339</v>
      </c>
      <c r="AZ303" s="4">
        <v>820018</v>
      </c>
      <c r="BA303" s="4">
        <v>119718662</v>
      </c>
      <c r="BB303" s="4">
        <v>0</v>
      </c>
      <c r="BC303" s="4">
        <v>1</v>
      </c>
      <c r="BD303" s="4">
        <v>0.58940056083552683</v>
      </c>
      <c r="BE303" s="4">
        <v>0.38332217165407795</v>
      </c>
      <c r="BF303" s="4">
        <v>9.2113517597497377E-2</v>
      </c>
      <c r="BG303" s="4">
        <v>2.3028385449025801E-2</v>
      </c>
      <c r="BH303" s="4">
        <v>3.2773380970371253</v>
      </c>
      <c r="BI303" s="4">
        <v>0.42819274813412961</v>
      </c>
      <c r="BJ303" s="4">
        <v>2.2894678205740129</v>
      </c>
      <c r="BK303" s="4">
        <v>0</v>
      </c>
      <c r="BL303" s="3" t="s">
        <v>515</v>
      </c>
      <c r="BM303" s="4">
        <v>2061006.4056945732</v>
      </c>
      <c r="BN303" s="4">
        <v>0.39787261103812455</v>
      </c>
      <c r="BO303" s="4">
        <v>1240988.4056945732</v>
      </c>
      <c r="BP303" s="4">
        <v>1.9417990665964395</v>
      </c>
      <c r="BQ303" s="4">
        <v>0.46544458491361146</v>
      </c>
      <c r="BR303" s="4">
        <v>2146.2735359525573</v>
      </c>
      <c r="BS303" s="4">
        <v>1323.5593031875462</v>
      </c>
      <c r="BT303" s="4">
        <v>912.72535211267609</v>
      </c>
      <c r="BU303" s="4">
        <v>69.987768717568571</v>
      </c>
      <c r="BV303" s="4">
        <v>3244.2379540400298</v>
      </c>
      <c r="BW303" s="4">
        <v>44373.114158636025</v>
      </c>
    </row>
    <row r="304" spans="2:75" x14ac:dyDescent="0.3">
      <c r="B304" s="3" t="s">
        <v>150</v>
      </c>
      <c r="C304" s="4">
        <v>2024</v>
      </c>
      <c r="D304" s="3" t="s">
        <v>770</v>
      </c>
      <c r="E304" s="4">
        <v>2698</v>
      </c>
      <c r="F304" s="4">
        <v>2698</v>
      </c>
      <c r="G304" s="4" t="b">
        <v>0</v>
      </c>
      <c r="H304" s="4">
        <v>4436171</v>
      </c>
      <c r="I304" s="4">
        <v>2660971</v>
      </c>
      <c r="J304" s="4">
        <v>94566</v>
      </c>
      <c r="K304" s="4">
        <v>824542</v>
      </c>
      <c r="L304" s="4">
        <v>484319</v>
      </c>
      <c r="M304" s="4">
        <v>0</v>
      </c>
      <c r="N304" s="4">
        <v>3611629</v>
      </c>
      <c r="O304" s="4">
        <v>4051050</v>
      </c>
      <c r="P304" s="4">
        <v>874318</v>
      </c>
      <c r="Q304" s="4">
        <v>3176732</v>
      </c>
      <c r="R304" s="4">
        <v>1107836</v>
      </c>
      <c r="S304" s="4">
        <v>544910</v>
      </c>
      <c r="T304" s="4">
        <v>445746</v>
      </c>
      <c r="U304" s="4">
        <v>817813</v>
      </c>
      <c r="V304" s="4">
        <v>0</v>
      </c>
      <c r="W304" s="4">
        <v>0</v>
      </c>
      <c r="X304" s="4">
        <v>385121</v>
      </c>
      <c r="Y304" s="4">
        <v>627733</v>
      </c>
      <c r="Z304" s="4">
        <v>10433081</v>
      </c>
      <c r="AA304" s="4">
        <v>10772481</v>
      </c>
      <c r="AB304" s="4">
        <v>1603577</v>
      </c>
      <c r="AC304" s="4">
        <v>9168904</v>
      </c>
      <c r="AD304" s="4">
        <v>46199451</v>
      </c>
      <c r="AE304" s="4">
        <v>1731852</v>
      </c>
      <c r="AF304" s="4">
        <v>7624623</v>
      </c>
      <c r="AG304" s="4">
        <v>9356475</v>
      </c>
      <c r="AH304" s="4">
        <v>109385</v>
      </c>
      <c r="AI304" s="4">
        <v>0</v>
      </c>
      <c r="AJ304" s="4">
        <v>60885</v>
      </c>
      <c r="AK304" s="4">
        <v>18637</v>
      </c>
      <c r="AL304" s="4">
        <v>4171475</v>
      </c>
      <c r="AM304" s="4">
        <v>1042869</v>
      </c>
      <c r="AN304" s="4">
        <v>79522</v>
      </c>
      <c r="AO304" s="4">
        <v>963347</v>
      </c>
      <c r="AP304" s="4">
        <v>1230040937</v>
      </c>
      <c r="AQ304" s="4">
        <v>1171189374</v>
      </c>
      <c r="AR304" s="4">
        <v>2624488</v>
      </c>
      <c r="AS304" s="4">
        <v>5477487</v>
      </c>
      <c r="AT304" s="4">
        <v>1333900</v>
      </c>
      <c r="AU304" s="4">
        <v>2318</v>
      </c>
      <c r="AV304" s="4">
        <v>4964</v>
      </c>
      <c r="AW304" s="4">
        <v>58197297</v>
      </c>
      <c r="AX304" s="4">
        <v>37022912</v>
      </c>
      <c r="AY304" s="4">
        <v>627733</v>
      </c>
      <c r="AZ304" s="4">
        <v>664012.33333333337</v>
      </c>
      <c r="BA304" s="4">
        <v>124804632</v>
      </c>
      <c r="BB304" s="4">
        <v>1614000</v>
      </c>
      <c r="BC304" s="4">
        <v>1</v>
      </c>
      <c r="BD304" s="4">
        <v>0.81413205216841278</v>
      </c>
      <c r="BE304" s="4">
        <v>8.6813831116970011E-2</v>
      </c>
      <c r="BF304" s="4">
        <v>7.6253105615374517E-2</v>
      </c>
      <c r="BG304" s="4">
        <v>1.9063280973756286E-2</v>
      </c>
      <c r="BH304" s="4">
        <v>2.9453145559650609</v>
      </c>
      <c r="BI304" s="4">
        <v>0.437553595414644</v>
      </c>
      <c r="BJ304" s="4">
        <v>2.3763931708164208</v>
      </c>
      <c r="BK304" s="4">
        <v>1.4034782486654065E-2</v>
      </c>
      <c r="BL304" s="3" t="s">
        <v>474</v>
      </c>
      <c r="BM304" s="4">
        <v>2077723.3243218714</v>
      </c>
      <c r="BN304" s="4">
        <v>0.31958650392012811</v>
      </c>
      <c r="BO304" s="4">
        <v>1413710.9909885381</v>
      </c>
      <c r="BP304" s="4">
        <v>2.1336590686168355</v>
      </c>
      <c r="BQ304" s="4">
        <v>0.46696212731668008</v>
      </c>
      <c r="BR304" s="4">
        <v>1644.2442550037065</v>
      </c>
      <c r="BS304" s="4">
        <v>1501.5011119347664</v>
      </c>
      <c r="BT304" s="4">
        <v>972.75315048183836</v>
      </c>
      <c r="BU304" s="4">
        <v>40.542994810971088</v>
      </c>
      <c r="BV304" s="4">
        <v>3467.9299481097109</v>
      </c>
      <c r="BW304" s="4">
        <v>46258.203113417345</v>
      </c>
    </row>
    <row r="305" spans="2:75" x14ac:dyDescent="0.3">
      <c r="B305" s="3" t="s">
        <v>152</v>
      </c>
      <c r="C305" s="4">
        <v>2019</v>
      </c>
      <c r="D305" s="3" t="s">
        <v>771</v>
      </c>
      <c r="E305" s="4">
        <v>6667</v>
      </c>
      <c r="F305" s="4">
        <v>6667</v>
      </c>
      <c r="G305" s="4" t="b">
        <v>0</v>
      </c>
      <c r="H305" s="4">
        <v>14365776</v>
      </c>
      <c r="I305" s="4">
        <v>8753217</v>
      </c>
      <c r="J305" s="4">
        <v>3270771</v>
      </c>
      <c r="K305" s="4">
        <v>1387254</v>
      </c>
      <c r="L305" s="4">
        <v>667884</v>
      </c>
      <c r="M305" s="4">
        <v>153944</v>
      </c>
      <c r="N305" s="4">
        <v>12824578</v>
      </c>
      <c r="O305" s="4">
        <v>11972155</v>
      </c>
      <c r="P305" s="4">
        <v>1767001</v>
      </c>
      <c r="Q305" s="4">
        <v>10205154</v>
      </c>
      <c r="R305" s="4">
        <v>1741227</v>
      </c>
      <c r="S305" s="4">
        <v>2942130</v>
      </c>
      <c r="T305" s="4">
        <v>1526465</v>
      </c>
      <c r="U305" s="4">
        <v>987514</v>
      </c>
      <c r="V305" s="4">
        <v>503025</v>
      </c>
      <c r="W305" s="4">
        <v>444239</v>
      </c>
      <c r="X305" s="4">
        <v>2393621</v>
      </c>
      <c r="Y305" s="4">
        <v>1024496</v>
      </c>
      <c r="Z305" s="4">
        <v>24660766</v>
      </c>
      <c r="AA305" s="4">
        <v>26483362</v>
      </c>
      <c r="AB305" s="4">
        <v>7387061</v>
      </c>
      <c r="AC305" s="4">
        <v>19096301</v>
      </c>
      <c r="AD305" s="4">
        <v>59700534</v>
      </c>
      <c r="AE305" s="4">
        <v>20269975</v>
      </c>
      <c r="AF305" s="4">
        <v>1651933</v>
      </c>
      <c r="AG305" s="4">
        <v>21921908</v>
      </c>
      <c r="AH305" s="4">
        <v>2182506</v>
      </c>
      <c r="AI305" s="4">
        <v>0</v>
      </c>
      <c r="AJ305" s="4">
        <v>329516</v>
      </c>
      <c r="AK305" s="4">
        <v>189374</v>
      </c>
      <c r="AL305" s="4">
        <v>13183014</v>
      </c>
      <c r="AM305" s="4">
        <v>3295754</v>
      </c>
      <c r="AN305" s="4">
        <v>518890</v>
      </c>
      <c r="AO305" s="4">
        <v>2776864</v>
      </c>
      <c r="AP305" s="4">
        <v>1449211926</v>
      </c>
      <c r="AQ305" s="4">
        <v>1252706202</v>
      </c>
      <c r="AR305" s="4">
        <v>8189836.7507480998</v>
      </c>
      <c r="AS305" s="4">
        <v>16286682.421773501</v>
      </c>
      <c r="AT305" s="4">
        <v>410895</v>
      </c>
      <c r="AU305" s="4">
        <v>1617.6895060500001</v>
      </c>
      <c r="AV305" s="4">
        <v>3594.0760015000001</v>
      </c>
      <c r="AW305" s="4">
        <v>83170253</v>
      </c>
      <c r="AX305" s="4">
        <v>39961132</v>
      </c>
      <c r="AY305" s="4">
        <v>1024496</v>
      </c>
      <c r="AZ305" s="4">
        <v>1024496</v>
      </c>
      <c r="BA305" s="4">
        <v>259369721</v>
      </c>
      <c r="BB305" s="4">
        <v>4945095</v>
      </c>
      <c r="BC305" s="4">
        <v>1</v>
      </c>
      <c r="BD305" s="4">
        <v>0.89271738609873907</v>
      </c>
      <c r="BE305" s="4">
        <v>0.16661967999501037</v>
      </c>
      <c r="BF305" s="4">
        <v>0.15744196927319212</v>
      </c>
      <c r="BG305" s="4">
        <v>3.9360498289693083E-2</v>
      </c>
      <c r="BH305" s="4">
        <v>2.1481212336433138</v>
      </c>
      <c r="BI305" s="4">
        <v>0.53755189235426915</v>
      </c>
      <c r="BJ305" s="4">
        <v>3.1920454585321347</v>
      </c>
      <c r="BK305" s="4">
        <v>1.9273053861363031E-2</v>
      </c>
      <c r="BL305" s="3" t="s">
        <v>474</v>
      </c>
      <c r="BM305" s="4">
        <v>5640347.5172717404</v>
      </c>
      <c r="BN305" s="4"/>
      <c r="BO305" s="4"/>
      <c r="BP305" s="4">
        <v>5.6512347185501293</v>
      </c>
      <c r="BQ305" s="4">
        <v>0.45009885861480164</v>
      </c>
      <c r="BR305" s="4">
        <v>2154.7586620668967</v>
      </c>
      <c r="BS305" s="4">
        <v>1795.7334633268338</v>
      </c>
      <c r="BT305" s="4">
        <v>1228.4140919076196</v>
      </c>
      <c r="BU305" s="4">
        <v>327.35953202339886</v>
      </c>
      <c r="BV305" s="4">
        <v>3288.1217939103044</v>
      </c>
      <c r="BW305" s="4">
        <v>38903.512974351281</v>
      </c>
    </row>
    <row r="306" spans="2:75" x14ac:dyDescent="0.3">
      <c r="B306" s="3" t="s">
        <v>152</v>
      </c>
      <c r="C306" s="4">
        <v>2020</v>
      </c>
      <c r="D306" s="3" t="s">
        <v>772</v>
      </c>
      <c r="E306" s="4">
        <v>6867</v>
      </c>
      <c r="F306" s="4">
        <v>6867</v>
      </c>
      <c r="G306" s="4" t="b">
        <v>0</v>
      </c>
      <c r="H306" s="4">
        <v>16433753</v>
      </c>
      <c r="I306" s="4">
        <v>9079128</v>
      </c>
      <c r="J306" s="4">
        <v>3443339</v>
      </c>
      <c r="K306" s="4">
        <v>2977813</v>
      </c>
      <c r="L306" s="4">
        <v>524902</v>
      </c>
      <c r="M306" s="4">
        <v>323164</v>
      </c>
      <c r="N306" s="4">
        <v>13132776</v>
      </c>
      <c r="O306" s="4">
        <v>13344879</v>
      </c>
      <c r="P306" s="4">
        <v>1860222</v>
      </c>
      <c r="Q306" s="4">
        <v>11484657</v>
      </c>
      <c r="R306" s="4">
        <v>1919839</v>
      </c>
      <c r="S306" s="4">
        <v>3084057</v>
      </c>
      <c r="T306" s="4">
        <v>2057944</v>
      </c>
      <c r="U306" s="4">
        <v>958703</v>
      </c>
      <c r="V306" s="4">
        <v>508556</v>
      </c>
      <c r="W306" s="4">
        <v>520055</v>
      </c>
      <c r="X306" s="4">
        <v>3088874</v>
      </c>
      <c r="Y306" s="4">
        <v>2008094</v>
      </c>
      <c r="Z306" s="4">
        <v>27809980</v>
      </c>
      <c r="AA306" s="4">
        <v>29876128</v>
      </c>
      <c r="AB306" s="4">
        <v>7763037</v>
      </c>
      <c r="AC306" s="4">
        <v>22113091</v>
      </c>
      <c r="AD306" s="4">
        <v>62825888</v>
      </c>
      <c r="AE306" s="4">
        <v>22954760</v>
      </c>
      <c r="AF306" s="4">
        <v>1702651</v>
      </c>
      <c r="AG306" s="4">
        <v>24657411</v>
      </c>
      <c r="AH306" s="4">
        <v>1902009</v>
      </c>
      <c r="AI306" s="4">
        <v>0</v>
      </c>
      <c r="AJ306" s="4">
        <v>154037</v>
      </c>
      <c r="AK306" s="4">
        <v>144330</v>
      </c>
      <c r="AL306" s="4">
        <v>13594087</v>
      </c>
      <c r="AM306" s="4">
        <v>3398522</v>
      </c>
      <c r="AN306" s="4">
        <v>298367</v>
      </c>
      <c r="AO306" s="4">
        <v>3100155</v>
      </c>
      <c r="AP306" s="4">
        <v>1474024603</v>
      </c>
      <c r="AQ306" s="4">
        <v>1263049151</v>
      </c>
      <c r="AR306" s="4">
        <v>8515146</v>
      </c>
      <c r="AS306" s="4">
        <v>16676773</v>
      </c>
      <c r="AT306" s="4">
        <v>410439</v>
      </c>
      <c r="AU306" s="4">
        <v>1662</v>
      </c>
      <c r="AV306" s="4">
        <v>3725</v>
      </c>
      <c r="AW306" s="4">
        <v>84770137</v>
      </c>
      <c r="AX306" s="4">
        <v>40070586</v>
      </c>
      <c r="AY306" s="4">
        <v>2008094</v>
      </c>
      <c r="AZ306" s="4">
        <v>1516295</v>
      </c>
      <c r="BA306" s="4">
        <v>248288288</v>
      </c>
      <c r="BB306" s="4">
        <v>3716196</v>
      </c>
      <c r="BC306" s="4">
        <v>1</v>
      </c>
      <c r="BD306" s="4">
        <v>0.79913431825341419</v>
      </c>
      <c r="BE306" s="4">
        <v>0.18795913508010009</v>
      </c>
      <c r="BF306" s="4">
        <v>8.7793164204910248E-2</v>
      </c>
      <c r="BG306" s="4">
        <v>2.1948292665774465E-2</v>
      </c>
      <c r="BH306" s="4">
        <v>2.1469871498992088</v>
      </c>
      <c r="BI306" s="4">
        <v>0.54479652723948446</v>
      </c>
      <c r="BJ306" s="4">
        <v>2.9929533700555884</v>
      </c>
      <c r="BK306" s="4">
        <v>1.5133167209566875E-2</v>
      </c>
      <c r="BL306" s="3" t="s">
        <v>474</v>
      </c>
      <c r="BM306" s="4">
        <v>5567557.7039515469</v>
      </c>
      <c r="BN306" s="4"/>
      <c r="BO306" s="4"/>
      <c r="BP306" s="4">
        <v>5.7768004568374227</v>
      </c>
      <c r="BQ306" s="4">
        <v>0.44617449664429532</v>
      </c>
      <c r="BR306" s="4">
        <v>2393.1488277268095</v>
      </c>
      <c r="BS306" s="4">
        <v>1943.3346439493228</v>
      </c>
      <c r="BT306" s="4">
        <v>1240.0096111839232</v>
      </c>
      <c r="BU306" s="4">
        <v>276.97815640017473</v>
      </c>
      <c r="BV306" s="4">
        <v>3590.7107907383138</v>
      </c>
      <c r="BW306" s="4">
        <v>36156.73336245813</v>
      </c>
    </row>
    <row r="307" spans="2:75" x14ac:dyDescent="0.3">
      <c r="B307" s="3" t="s">
        <v>152</v>
      </c>
      <c r="C307" s="4">
        <v>2021</v>
      </c>
      <c r="D307" s="3" t="s">
        <v>773</v>
      </c>
      <c r="E307" s="4">
        <v>6767</v>
      </c>
      <c r="F307" s="4">
        <v>6767</v>
      </c>
      <c r="G307" s="4" t="b">
        <v>0</v>
      </c>
      <c r="H307" s="4">
        <v>16696661</v>
      </c>
      <c r="I307" s="4">
        <v>9331977</v>
      </c>
      <c r="J307" s="4">
        <v>3853694</v>
      </c>
      <c r="K307" s="4">
        <v>2808614</v>
      </c>
      <c r="L307" s="4">
        <v>241405</v>
      </c>
      <c r="M307" s="4">
        <v>238286</v>
      </c>
      <c r="N307" s="4">
        <v>13649761</v>
      </c>
      <c r="O307" s="4">
        <v>15349005</v>
      </c>
      <c r="P307" s="4">
        <v>1885029</v>
      </c>
      <c r="Q307" s="4">
        <v>13463976</v>
      </c>
      <c r="R307" s="4">
        <v>1886472</v>
      </c>
      <c r="S307" s="4">
        <v>4282377</v>
      </c>
      <c r="T307" s="4">
        <v>2130832</v>
      </c>
      <c r="U307" s="4">
        <v>1472253</v>
      </c>
      <c r="V307" s="4">
        <v>486205</v>
      </c>
      <c r="W307" s="4">
        <v>667968</v>
      </c>
      <c r="X307" s="4">
        <v>1347656</v>
      </c>
      <c r="Y307" s="4">
        <v>354856</v>
      </c>
      <c r="Z307" s="4">
        <v>30760665</v>
      </c>
      <c r="AA307" s="4">
        <v>34185528</v>
      </c>
      <c r="AB307" s="4">
        <v>9923492</v>
      </c>
      <c r="AC307" s="4">
        <v>24262036</v>
      </c>
      <c r="AD307" s="4">
        <v>64173548</v>
      </c>
      <c r="AE307" s="4">
        <v>25558979</v>
      </c>
      <c r="AF307" s="4">
        <v>1790428</v>
      </c>
      <c r="AG307" s="4">
        <v>27349407</v>
      </c>
      <c r="AH307" s="4">
        <v>1711771</v>
      </c>
      <c r="AI307" s="4">
        <v>11385</v>
      </c>
      <c r="AJ307" s="4">
        <v>126000</v>
      </c>
      <c r="AK307" s="4">
        <v>58275</v>
      </c>
      <c r="AL307" s="4">
        <v>13986986</v>
      </c>
      <c r="AM307" s="4">
        <v>3496747</v>
      </c>
      <c r="AN307" s="4">
        <v>184275</v>
      </c>
      <c r="AO307" s="4">
        <v>3312472</v>
      </c>
      <c r="AP307" s="4">
        <v>1569151148</v>
      </c>
      <c r="AQ307" s="4">
        <v>1336332389</v>
      </c>
      <c r="AR307" s="4">
        <v>8733226</v>
      </c>
      <c r="AS307" s="4">
        <v>16801775</v>
      </c>
      <c r="AT307" s="4">
        <v>430616</v>
      </c>
      <c r="AU307" s="4">
        <v>1680</v>
      </c>
      <c r="AV307" s="4">
        <v>3745</v>
      </c>
      <c r="AW307" s="4">
        <v>85109991</v>
      </c>
      <c r="AX307" s="4">
        <v>38535909</v>
      </c>
      <c r="AY307" s="4">
        <v>354856</v>
      </c>
      <c r="AZ307" s="4">
        <v>1129148.6666666667</v>
      </c>
      <c r="BA307" s="4">
        <v>258237673</v>
      </c>
      <c r="BB307" s="4">
        <v>4185200</v>
      </c>
      <c r="BC307" s="4">
        <v>1</v>
      </c>
      <c r="BD307" s="4">
        <v>0.81751441201327624</v>
      </c>
      <c r="BE307" s="4">
        <v>8.0714102059088341E-2</v>
      </c>
      <c r="BF307" s="4">
        <v>5.2698979937639182E-2</v>
      </c>
      <c r="BG307" s="4">
        <v>1.3174746868267402E-2</v>
      </c>
      <c r="BH307" s="4">
        <v>2.0313024176513683</v>
      </c>
      <c r="BI307" s="4">
        <v>0.56617232901617254</v>
      </c>
      <c r="BJ307" s="4">
        <v>3.1046062257354059</v>
      </c>
      <c r="BK307" s="4">
        <v>1.6387549972786613E-2</v>
      </c>
      <c r="BL307" s="3" t="s">
        <v>474</v>
      </c>
      <c r="BM307" s="4">
        <v>5852272.7690917868</v>
      </c>
      <c r="BN307" s="4">
        <v>0.19294190671189429</v>
      </c>
      <c r="BO307" s="4">
        <v>4723124.1024251198</v>
      </c>
      <c r="BP307" s="4">
        <v>5.5655734701728043</v>
      </c>
      <c r="BQ307" s="4">
        <v>0.44859813084112149</v>
      </c>
      <c r="BR307" s="4">
        <v>2467.3653022018621</v>
      </c>
      <c r="BS307" s="4">
        <v>2268.2141273828875</v>
      </c>
      <c r="BT307" s="4">
        <v>1290.5609575882961</v>
      </c>
      <c r="BU307" s="4">
        <v>252.95862272794443</v>
      </c>
      <c r="BV307" s="4">
        <v>4041.5851928476432</v>
      </c>
      <c r="BW307" s="4">
        <v>38161.323038273978</v>
      </c>
    </row>
    <row r="308" spans="2:75" x14ac:dyDescent="0.3">
      <c r="B308" s="3" t="s">
        <v>152</v>
      </c>
      <c r="C308" s="4">
        <v>2022</v>
      </c>
      <c r="D308" s="3" t="s">
        <v>774</v>
      </c>
      <c r="E308" s="4">
        <v>6811</v>
      </c>
      <c r="F308" s="4">
        <v>3197</v>
      </c>
      <c r="G308" s="4" t="b">
        <v>1</v>
      </c>
      <c r="H308" s="4">
        <v>18879781</v>
      </c>
      <c r="I308" s="4">
        <v>9839811</v>
      </c>
      <c r="J308" s="4">
        <v>4547672</v>
      </c>
      <c r="K308" s="4">
        <v>1612114</v>
      </c>
      <c r="L308" s="4">
        <v>698389</v>
      </c>
      <c r="M308" s="4">
        <v>0</v>
      </c>
      <c r="N308" s="4">
        <v>17267667</v>
      </c>
      <c r="O308" s="4">
        <v>15981150</v>
      </c>
      <c r="P308" s="4">
        <v>2035480</v>
      </c>
      <c r="Q308" s="4">
        <v>13945670</v>
      </c>
      <c r="R308" s="4">
        <v>2173712</v>
      </c>
      <c r="S308" s="4">
        <v>3751395</v>
      </c>
      <c r="T308" s="4">
        <v>2626522</v>
      </c>
      <c r="U308" s="4">
        <v>1388804</v>
      </c>
      <c r="V308" s="4">
        <v>609838</v>
      </c>
      <c r="W308" s="4">
        <v>736244</v>
      </c>
      <c r="X308" s="4">
        <v>2898631</v>
      </c>
      <c r="Y308" s="4">
        <v>4375158</v>
      </c>
      <c r="Z308" s="4">
        <v>34384633</v>
      </c>
      <c r="AA308" s="4">
        <v>37180996</v>
      </c>
      <c r="AB308" s="4">
        <v>11308061</v>
      </c>
      <c r="AC308" s="4">
        <v>25872935</v>
      </c>
      <c r="AD308" s="4">
        <v>67072175</v>
      </c>
      <c r="AE308" s="4">
        <v>25896043</v>
      </c>
      <c r="AF308" s="4">
        <v>1800753</v>
      </c>
      <c r="AG308" s="4">
        <v>27696796</v>
      </c>
      <c r="AH308" s="4">
        <v>1500207</v>
      </c>
      <c r="AI308" s="4">
        <v>0</v>
      </c>
      <c r="AJ308" s="4">
        <v>128168</v>
      </c>
      <c r="AK308" s="4">
        <v>58275</v>
      </c>
      <c r="AL308" s="4">
        <v>15744291</v>
      </c>
      <c r="AM308" s="4">
        <v>3936073</v>
      </c>
      <c r="AN308" s="4">
        <v>186443</v>
      </c>
      <c r="AO308" s="4">
        <v>3588530</v>
      </c>
      <c r="AP308" s="4">
        <v>2217619897</v>
      </c>
      <c r="AQ308" s="4">
        <v>1922672101</v>
      </c>
      <c r="AR308" s="4">
        <v>9213911</v>
      </c>
      <c r="AS308" s="4">
        <v>17978631</v>
      </c>
      <c r="AT308" s="4">
        <v>616542</v>
      </c>
      <c r="AU308" s="4">
        <v>1760</v>
      </c>
      <c r="AV308" s="4">
        <v>3973</v>
      </c>
      <c r="AW308" s="4">
        <v>89474156</v>
      </c>
      <c r="AX308" s="4">
        <v>40875586</v>
      </c>
      <c r="AY308" s="4">
        <v>4375158</v>
      </c>
      <c r="AZ308" s="4">
        <v>2246036</v>
      </c>
      <c r="BA308" s="4">
        <v>271199076</v>
      </c>
      <c r="BB308" s="4">
        <v>4409000</v>
      </c>
      <c r="BC308" s="4">
        <v>1</v>
      </c>
      <c r="BD308" s="4">
        <v>0.91461161546312431</v>
      </c>
      <c r="BE308" s="4">
        <v>0.1535309652161749</v>
      </c>
      <c r="BF308" s="4">
        <v>4.7367769855894443E-2</v>
      </c>
      <c r="BG308" s="4">
        <v>1.1841943216115607E-2</v>
      </c>
      <c r="BH308" s="4">
        <v>1.9860498635060202</v>
      </c>
      <c r="BI308" s="4">
        <v>0.57382119960969569</v>
      </c>
      <c r="BJ308" s="4">
        <v>3.1456930027648133</v>
      </c>
      <c r="BK308" s="4">
        <v>1.6549194535800536E-2</v>
      </c>
      <c r="BL308" s="3" t="s">
        <v>474</v>
      </c>
      <c r="BM308" s="4">
        <v>6402995.1932677226</v>
      </c>
      <c r="BN308" s="4">
        <v>0.35077896081532922</v>
      </c>
      <c r="BO308" s="4">
        <v>4156959.1932677226</v>
      </c>
      <c r="BP308" s="4">
        <v>4.1548648677190325</v>
      </c>
      <c r="BQ308" s="4">
        <v>0.44299018374024668</v>
      </c>
      <c r="BR308" s="4">
        <v>2771.9543385699603</v>
      </c>
      <c r="BS308" s="4">
        <v>2346.3735134341505</v>
      </c>
      <c r="BT308" s="4">
        <v>1352.7985611510792</v>
      </c>
      <c r="BU308" s="4">
        <v>220.26236969607987</v>
      </c>
      <c r="BV308" s="4">
        <v>4066.4801057113491</v>
      </c>
      <c r="BW308" s="4">
        <v>39817.805902217005</v>
      </c>
    </row>
    <row r="309" spans="2:75" x14ac:dyDescent="0.3">
      <c r="B309" s="3" t="s">
        <v>152</v>
      </c>
      <c r="C309" s="4">
        <v>2023</v>
      </c>
      <c r="D309" s="3" t="s">
        <v>775</v>
      </c>
      <c r="E309" s="4">
        <v>6855</v>
      </c>
      <c r="F309" s="4">
        <v>6855</v>
      </c>
      <c r="G309" s="4" t="b">
        <v>0</v>
      </c>
      <c r="H309" s="4">
        <v>22572163</v>
      </c>
      <c r="I309" s="4">
        <v>10714076</v>
      </c>
      <c r="J309" s="4">
        <v>4255526</v>
      </c>
      <c r="K309" s="4">
        <v>4804883</v>
      </c>
      <c r="L309" s="4">
        <v>2024398</v>
      </c>
      <c r="M309" s="4">
        <v>0</v>
      </c>
      <c r="N309" s="4">
        <v>17767280</v>
      </c>
      <c r="O309" s="4">
        <v>17479224</v>
      </c>
      <c r="P309" s="4">
        <v>2076589</v>
      </c>
      <c r="Q309" s="4">
        <v>15402635</v>
      </c>
      <c r="R309" s="4">
        <v>2197041</v>
      </c>
      <c r="S309" s="4">
        <v>3405577</v>
      </c>
      <c r="T309" s="4">
        <v>2764577</v>
      </c>
      <c r="U309" s="4">
        <v>1504284</v>
      </c>
      <c r="V309" s="4">
        <v>675246</v>
      </c>
      <c r="W309" s="4">
        <v>874655</v>
      </c>
      <c r="X309" s="4">
        <v>5092939</v>
      </c>
      <c r="Y309" s="4">
        <v>3660240</v>
      </c>
      <c r="Z309" s="4">
        <v>39074698</v>
      </c>
      <c r="AA309" s="4">
        <v>41989985</v>
      </c>
      <c r="AB309" s="4">
        <v>13351243</v>
      </c>
      <c r="AC309" s="4">
        <v>28638742</v>
      </c>
      <c r="AD309" s="4">
        <v>72165109</v>
      </c>
      <c r="AE309" s="4">
        <v>28386232</v>
      </c>
      <c r="AF309" s="4">
        <v>4837998</v>
      </c>
      <c r="AG309" s="4">
        <v>33224230</v>
      </c>
      <c r="AH309" s="4">
        <v>3109799</v>
      </c>
      <c r="AI309" s="4">
        <v>1800000</v>
      </c>
      <c r="AJ309" s="4">
        <v>127942</v>
      </c>
      <c r="AK309" s="4">
        <v>80555</v>
      </c>
      <c r="AL309" s="4">
        <v>17522504</v>
      </c>
      <c r="AM309" s="4">
        <v>4380626</v>
      </c>
      <c r="AN309" s="4">
        <v>208497</v>
      </c>
      <c r="AO309" s="4">
        <v>4172129</v>
      </c>
      <c r="AP309" s="4">
        <v>2546951051</v>
      </c>
      <c r="AQ309" s="4">
        <v>2204711877</v>
      </c>
      <c r="AR309" s="4">
        <v>10020972</v>
      </c>
      <c r="AS309" s="4">
        <v>19755616</v>
      </c>
      <c r="AT309" s="4">
        <v>704047</v>
      </c>
      <c r="AU309" s="4">
        <v>1848</v>
      </c>
      <c r="AV309" s="4">
        <v>4285</v>
      </c>
      <c r="AW309" s="4">
        <v>93206651</v>
      </c>
      <c r="AX309" s="4">
        <v>42829737</v>
      </c>
      <c r="AY309" s="4">
        <v>3660240</v>
      </c>
      <c r="AZ309" s="4">
        <v>2796751.3333333335</v>
      </c>
      <c r="BA309" s="4">
        <v>280804785</v>
      </c>
      <c r="BB309" s="4">
        <v>3995070</v>
      </c>
      <c r="BC309" s="4">
        <v>1</v>
      </c>
      <c r="BD309" s="4">
        <v>0.78713236299064471</v>
      </c>
      <c r="BE309" s="4">
        <v>0.22562919645760135</v>
      </c>
      <c r="BF309" s="4">
        <v>4.7595252368040547E-2</v>
      </c>
      <c r="BG309" s="4">
        <v>1.1898813092010137E-2</v>
      </c>
      <c r="BH309" s="4">
        <v>2.1570484530731266</v>
      </c>
      <c r="BI309" s="4">
        <v>0.56411370281632711</v>
      </c>
      <c r="BJ309" s="4">
        <v>3.1006979111934787</v>
      </c>
      <c r="BK309" s="4">
        <v>1.4427797092750511E-2</v>
      </c>
      <c r="BL309" s="3" t="s">
        <v>474</v>
      </c>
      <c r="BM309" s="4">
        <v>6438875.174707355</v>
      </c>
      <c r="BN309" s="4">
        <v>0.43435402262794215</v>
      </c>
      <c r="BO309" s="4">
        <v>3642123.8413740215</v>
      </c>
      <c r="BP309" s="4">
        <v>3.9344972868895551</v>
      </c>
      <c r="BQ309" s="4">
        <v>0.43127187864644106</v>
      </c>
      <c r="BR309" s="4">
        <v>3292.8027716994893</v>
      </c>
      <c r="BS309" s="4">
        <v>2549.850328227571</v>
      </c>
      <c r="BT309" s="4">
        <v>1461.8485776805251</v>
      </c>
      <c r="BU309" s="4">
        <v>453.65412107950402</v>
      </c>
      <c r="BV309" s="4">
        <v>4846.7148067104299</v>
      </c>
      <c r="BW309" s="4">
        <v>40963.498905908098</v>
      </c>
    </row>
    <row r="310" spans="2:75" x14ac:dyDescent="0.3">
      <c r="B310" s="3" t="s">
        <v>152</v>
      </c>
      <c r="C310" s="4">
        <v>2024</v>
      </c>
      <c r="D310" s="3" t="s">
        <v>776</v>
      </c>
      <c r="E310" s="4">
        <v>6855</v>
      </c>
      <c r="F310" s="4">
        <v>6855</v>
      </c>
      <c r="G310" s="4" t="b">
        <v>0</v>
      </c>
      <c r="H310" s="4">
        <v>19778923</v>
      </c>
      <c r="I310" s="4">
        <v>11444843</v>
      </c>
      <c r="J310" s="4">
        <v>4346825</v>
      </c>
      <c r="K310" s="4">
        <v>1479175</v>
      </c>
      <c r="L310" s="4">
        <v>2202862</v>
      </c>
      <c r="M310" s="4">
        <v>49950</v>
      </c>
      <c r="N310" s="4">
        <v>18249798</v>
      </c>
      <c r="O310" s="4">
        <v>20331578</v>
      </c>
      <c r="P310" s="4">
        <v>2212916</v>
      </c>
      <c r="Q310" s="4">
        <v>18118662</v>
      </c>
      <c r="R310" s="4">
        <v>2364967</v>
      </c>
      <c r="S310" s="4">
        <v>4480907</v>
      </c>
      <c r="T310" s="4">
        <v>2534787</v>
      </c>
      <c r="U310" s="4">
        <v>3694694</v>
      </c>
      <c r="V310" s="4">
        <v>841649</v>
      </c>
      <c r="W310" s="4">
        <v>906493</v>
      </c>
      <c r="X310" s="4">
        <v>-552655</v>
      </c>
      <c r="Y310" s="4">
        <v>2088656</v>
      </c>
      <c r="Z310" s="4">
        <v>42681698</v>
      </c>
      <c r="AA310" s="4">
        <v>45938735</v>
      </c>
      <c r="AB310" s="4">
        <v>15936697</v>
      </c>
      <c r="AC310" s="4">
        <v>30002038</v>
      </c>
      <c r="AD310" s="4">
        <v>71612451</v>
      </c>
      <c r="AE310" s="4">
        <v>28938033</v>
      </c>
      <c r="AF310" s="4">
        <v>5109358</v>
      </c>
      <c r="AG310" s="4">
        <v>34047391</v>
      </c>
      <c r="AH310" s="4">
        <v>2843797</v>
      </c>
      <c r="AI310" s="4">
        <v>0</v>
      </c>
      <c r="AJ310" s="4">
        <v>204911</v>
      </c>
      <c r="AK310" s="4">
        <v>127914</v>
      </c>
      <c r="AL310" s="4">
        <v>18575272</v>
      </c>
      <c r="AM310" s="4">
        <v>4643818</v>
      </c>
      <c r="AN310" s="4">
        <v>332825</v>
      </c>
      <c r="AO310" s="4">
        <v>4310993</v>
      </c>
      <c r="AP310" s="4">
        <v>2434965427</v>
      </c>
      <c r="AQ310" s="4">
        <v>1984192013</v>
      </c>
      <c r="AR310" s="4">
        <v>10738773</v>
      </c>
      <c r="AS310" s="4">
        <v>21546696</v>
      </c>
      <c r="AT310" s="4">
        <v>626869</v>
      </c>
      <c r="AU310" s="4">
        <v>1825</v>
      </c>
      <c r="AV310" s="4">
        <v>4363</v>
      </c>
      <c r="AW310" s="4">
        <v>89834070</v>
      </c>
      <c r="AX310" s="4">
        <v>41231131</v>
      </c>
      <c r="AY310" s="4">
        <v>2088656</v>
      </c>
      <c r="AZ310" s="4">
        <v>3374684.6666666665</v>
      </c>
      <c r="BA310" s="4">
        <v>293186589</v>
      </c>
      <c r="BB310" s="4">
        <v>4090181</v>
      </c>
      <c r="BC310" s="4">
        <v>1</v>
      </c>
      <c r="BD310" s="4">
        <v>0.92268916765589304</v>
      </c>
      <c r="BE310" s="4">
        <v>-2.7941612392140866E-2</v>
      </c>
      <c r="BF310" s="4">
        <v>7.1670552118967626E-2</v>
      </c>
      <c r="BG310" s="4">
        <v>1.7917638029741906E-2</v>
      </c>
      <c r="BH310" s="4">
        <v>1.8791338455345101</v>
      </c>
      <c r="BI310" s="4">
        <v>0.57218329812480151</v>
      </c>
      <c r="BJ310" s="4">
        <v>3.3939892812532664</v>
      </c>
      <c r="BK310" s="4">
        <v>1.41874618134828E-2</v>
      </c>
      <c r="BL310" s="3" t="s">
        <v>474</v>
      </c>
      <c r="BM310" s="4">
        <v>7510613.1843138533</v>
      </c>
      <c r="BN310" s="4">
        <v>0.44932212375346386</v>
      </c>
      <c r="BO310" s="4">
        <v>4135928.5176471868</v>
      </c>
      <c r="BP310" s="4">
        <v>4.4102363347436553</v>
      </c>
      <c r="BQ310" s="4">
        <v>0.41829016731606694</v>
      </c>
      <c r="BR310" s="4">
        <v>2885.327935813275</v>
      </c>
      <c r="BS310" s="4">
        <v>2965.9486506199855</v>
      </c>
      <c r="BT310" s="4">
        <v>1566.5606126914661</v>
      </c>
      <c r="BU310" s="4">
        <v>414.85003646973013</v>
      </c>
      <c r="BV310" s="4">
        <v>4966.7966447848285</v>
      </c>
      <c r="BW310" s="4">
        <v>42769.743107221009</v>
      </c>
    </row>
    <row r="311" spans="2:75" x14ac:dyDescent="0.3">
      <c r="B311" s="3" t="s">
        <v>154</v>
      </c>
      <c r="C311" s="4">
        <v>2019</v>
      </c>
      <c r="D311" s="3" t="s">
        <v>777</v>
      </c>
      <c r="E311" s="4">
        <v>3106</v>
      </c>
      <c r="F311" s="4">
        <v>3106</v>
      </c>
      <c r="G311" s="4" t="b">
        <v>0</v>
      </c>
      <c r="H311" s="4">
        <v>14606776</v>
      </c>
      <c r="I311" s="4">
        <v>4664938</v>
      </c>
      <c r="J311" s="4">
        <v>1632252</v>
      </c>
      <c r="K311" s="4">
        <v>6294894</v>
      </c>
      <c r="L311" s="4">
        <v>378291</v>
      </c>
      <c r="M311" s="4">
        <v>0</v>
      </c>
      <c r="N311" s="4">
        <v>8311882</v>
      </c>
      <c r="O311" s="4">
        <v>7247070</v>
      </c>
      <c r="P311" s="4">
        <v>1375417</v>
      </c>
      <c r="Q311" s="4">
        <v>5871653</v>
      </c>
      <c r="R311" s="4">
        <v>1046758</v>
      </c>
      <c r="S311" s="4">
        <v>427938</v>
      </c>
      <c r="T311" s="4">
        <v>1346487</v>
      </c>
      <c r="U311" s="4">
        <v>1837962</v>
      </c>
      <c r="V311" s="4">
        <v>424779</v>
      </c>
      <c r="W311" s="4">
        <v>335347</v>
      </c>
      <c r="X311" s="4">
        <v>7359706</v>
      </c>
      <c r="Y311" s="4">
        <v>2546252</v>
      </c>
      <c r="Z311" s="4">
        <v>19135354</v>
      </c>
      <c r="AA311" s="4">
        <v>23549811</v>
      </c>
      <c r="AB311" s="4">
        <v>3225600</v>
      </c>
      <c r="AC311" s="4">
        <v>20324211</v>
      </c>
      <c r="AD311" s="4">
        <v>52222761</v>
      </c>
      <c r="AE311" s="4">
        <v>13826867</v>
      </c>
      <c r="AF311" s="4">
        <v>8435274</v>
      </c>
      <c r="AG311" s="4">
        <v>22262141</v>
      </c>
      <c r="AH311" s="4">
        <v>1519015</v>
      </c>
      <c r="AI311" s="4">
        <v>0</v>
      </c>
      <c r="AJ311" s="4">
        <v>137560</v>
      </c>
      <c r="AK311" s="4">
        <v>42124</v>
      </c>
      <c r="AL311" s="4">
        <v>6283462</v>
      </c>
      <c r="AM311" s="4">
        <v>1570866</v>
      </c>
      <c r="AN311" s="4">
        <v>179684</v>
      </c>
      <c r="AO311" s="4">
        <v>1391182</v>
      </c>
      <c r="AP311" s="4">
        <v>248446816</v>
      </c>
      <c r="AQ311" s="4">
        <v>183750824</v>
      </c>
      <c r="AR311" s="4">
        <v>4146562.0185118201</v>
      </c>
      <c r="AS311" s="4">
        <v>7217284.7949749101</v>
      </c>
      <c r="AT311" s="4">
        <v>150959</v>
      </c>
      <c r="AU311" s="4">
        <v>1057.3319319</v>
      </c>
      <c r="AV311" s="4">
        <v>2790.8938366799998</v>
      </c>
      <c r="AW311" s="4">
        <v>70261002</v>
      </c>
      <c r="AX311" s="4">
        <v>31479635</v>
      </c>
      <c r="AY311" s="4">
        <v>2546252</v>
      </c>
      <c r="AZ311" s="4">
        <v>2546252</v>
      </c>
      <c r="BA311" s="4">
        <v>729740</v>
      </c>
      <c r="BB311" s="4">
        <v>0</v>
      </c>
      <c r="BC311" s="4"/>
      <c r="BD311" s="4">
        <v>0.56904288804045466</v>
      </c>
      <c r="BE311" s="4">
        <v>0.50385560783570582</v>
      </c>
      <c r="BF311" s="4">
        <v>0.11438531357862479</v>
      </c>
      <c r="BG311" s="4">
        <v>2.8596337496749405E-2</v>
      </c>
      <c r="BH311" s="4">
        <v>3.7914605989148202</v>
      </c>
      <c r="BI311" s="4">
        <v>0.55775439542575822</v>
      </c>
      <c r="BJ311" s="4">
        <v>0</v>
      </c>
      <c r="BK311" s="4"/>
      <c r="BL311" s="3" t="s">
        <v>468</v>
      </c>
      <c r="BM311" s="4"/>
      <c r="BN311" s="4"/>
      <c r="BO311" s="4"/>
      <c r="BP311" s="4">
        <v>16.689938254277408</v>
      </c>
      <c r="BQ311" s="4">
        <v>0.37885064562605658</v>
      </c>
      <c r="BR311" s="4">
        <v>4702.7611075338054</v>
      </c>
      <c r="BS311" s="4">
        <v>2333.2485511912428</v>
      </c>
      <c r="BT311" s="4">
        <v>1335.0167477501031</v>
      </c>
      <c r="BU311" s="4">
        <v>489.05827430779135</v>
      </c>
      <c r="BV311" s="4">
        <v>7167.4632968448168</v>
      </c>
      <c r="BW311" s="4">
        <v>234.94526722472634</v>
      </c>
    </row>
    <row r="312" spans="2:75" x14ac:dyDescent="0.3">
      <c r="B312" s="3" t="s">
        <v>154</v>
      </c>
      <c r="C312" s="4">
        <v>2020</v>
      </c>
      <c r="D312" s="3" t="s">
        <v>778</v>
      </c>
      <c r="E312" s="4">
        <v>3147</v>
      </c>
      <c r="F312" s="4">
        <v>3147</v>
      </c>
      <c r="G312" s="4" t="b">
        <v>0</v>
      </c>
      <c r="H312" s="4">
        <v>10317457</v>
      </c>
      <c r="I312" s="4">
        <v>4635309</v>
      </c>
      <c r="J312" s="4">
        <v>1876771</v>
      </c>
      <c r="K312" s="4">
        <v>2797414</v>
      </c>
      <c r="L312" s="4">
        <v>197097</v>
      </c>
      <c r="M312" s="4">
        <v>0</v>
      </c>
      <c r="N312" s="4">
        <v>7520043</v>
      </c>
      <c r="O312" s="4">
        <v>6647091</v>
      </c>
      <c r="P312" s="4">
        <v>1355364</v>
      </c>
      <c r="Q312" s="4">
        <v>5291727</v>
      </c>
      <c r="R312" s="4">
        <v>1112062</v>
      </c>
      <c r="S312" s="4">
        <v>436297</v>
      </c>
      <c r="T312" s="4">
        <v>907910</v>
      </c>
      <c r="U312" s="4">
        <v>1622818</v>
      </c>
      <c r="V312" s="4">
        <v>419489</v>
      </c>
      <c r="W312" s="4">
        <v>271545</v>
      </c>
      <c r="X312" s="4">
        <v>3670366</v>
      </c>
      <c r="Y312" s="4">
        <v>4801261</v>
      </c>
      <c r="Z312" s="4">
        <v>21920582</v>
      </c>
      <c r="AA312" s="4">
        <v>26401891</v>
      </c>
      <c r="AB312" s="4">
        <v>5779859</v>
      </c>
      <c r="AC312" s="4">
        <v>20622032</v>
      </c>
      <c r="AD312" s="4">
        <v>55893128</v>
      </c>
      <c r="AE312" s="4">
        <v>14459264</v>
      </c>
      <c r="AF312" s="4">
        <v>7905316</v>
      </c>
      <c r="AG312" s="4">
        <v>22364580</v>
      </c>
      <c r="AH312" s="4">
        <v>1349856</v>
      </c>
      <c r="AI312" s="4">
        <v>0</v>
      </c>
      <c r="AJ312" s="4">
        <v>130718</v>
      </c>
      <c r="AK312" s="4">
        <v>42831</v>
      </c>
      <c r="AL312" s="4">
        <v>6893878</v>
      </c>
      <c r="AM312" s="4">
        <v>1723470</v>
      </c>
      <c r="AN312" s="4">
        <v>173549</v>
      </c>
      <c r="AO312" s="4">
        <v>1549921</v>
      </c>
      <c r="AP312" s="4">
        <v>268901602</v>
      </c>
      <c r="AQ312" s="4">
        <v>200952200</v>
      </c>
      <c r="AR312" s="4">
        <v>4258519</v>
      </c>
      <c r="AS312" s="4">
        <v>7266667</v>
      </c>
      <c r="AT312" s="4">
        <v>163237</v>
      </c>
      <c r="AU312" s="4">
        <v>1074</v>
      </c>
      <c r="AV312" s="4">
        <v>2873</v>
      </c>
      <c r="AW312" s="4">
        <v>74899397</v>
      </c>
      <c r="AX312" s="4">
        <v>34878402</v>
      </c>
      <c r="AY312" s="4">
        <v>4801261</v>
      </c>
      <c r="AZ312" s="4">
        <v>3673756.5</v>
      </c>
      <c r="BA312" s="4">
        <v>1945678</v>
      </c>
      <c r="BB312" s="4">
        <v>0</v>
      </c>
      <c r="BC312" s="4"/>
      <c r="BD312" s="4">
        <v>0.72886594051227938</v>
      </c>
      <c r="BE312" s="4">
        <v>0.35574328053899329</v>
      </c>
      <c r="BF312" s="4">
        <v>0.10069743018445346</v>
      </c>
      <c r="BG312" s="4">
        <v>2.5174364849508506E-2</v>
      </c>
      <c r="BH312" s="4">
        <v>4.2263291360268589</v>
      </c>
      <c r="BI312" s="4">
        <v>0.54858060080528592</v>
      </c>
      <c r="BJ312" s="4">
        <v>0</v>
      </c>
      <c r="BK312" s="4"/>
      <c r="BL312" s="3" t="s">
        <v>468</v>
      </c>
      <c r="BM312" s="4"/>
      <c r="BN312" s="4"/>
      <c r="BO312" s="4"/>
      <c r="BP312" s="4">
        <v>15.836718592699198</v>
      </c>
      <c r="BQ312" s="4">
        <v>0.37382526975287156</v>
      </c>
      <c r="BR312" s="4">
        <v>3278.5055608516045</v>
      </c>
      <c r="BS312" s="4">
        <v>2112.1992373689227</v>
      </c>
      <c r="BT312" s="4">
        <v>1353.1995551318716</v>
      </c>
      <c r="BU312" s="4">
        <v>428.93422306959008</v>
      </c>
      <c r="BV312" s="4">
        <v>7106.6348903717826</v>
      </c>
      <c r="BW312" s="4">
        <v>618.26437877343506</v>
      </c>
    </row>
    <row r="313" spans="2:75" x14ac:dyDescent="0.3">
      <c r="B313" s="3" t="s">
        <v>154</v>
      </c>
      <c r="C313" s="4">
        <v>2021</v>
      </c>
      <c r="D313" s="3" t="s">
        <v>779</v>
      </c>
      <c r="E313" s="4">
        <v>3273</v>
      </c>
      <c r="F313" s="4">
        <v>3273</v>
      </c>
      <c r="G313" s="4" t="b">
        <v>0</v>
      </c>
      <c r="H313" s="4">
        <v>11670732</v>
      </c>
      <c r="I313" s="4">
        <v>4997678</v>
      </c>
      <c r="J313" s="4">
        <v>1894614</v>
      </c>
      <c r="K313" s="4">
        <v>1992209</v>
      </c>
      <c r="L313" s="4">
        <v>153119</v>
      </c>
      <c r="M313" s="4">
        <v>0</v>
      </c>
      <c r="N313" s="4">
        <v>9678523</v>
      </c>
      <c r="O313" s="4">
        <v>9214482</v>
      </c>
      <c r="P313" s="4">
        <v>1420501</v>
      </c>
      <c r="Q313" s="4">
        <v>7793981</v>
      </c>
      <c r="R313" s="4">
        <v>1225089</v>
      </c>
      <c r="S313" s="4">
        <v>524330</v>
      </c>
      <c r="T313" s="4">
        <v>2990491</v>
      </c>
      <c r="U313" s="4">
        <v>1887455</v>
      </c>
      <c r="V313" s="4">
        <v>440880</v>
      </c>
      <c r="W313" s="4">
        <v>277434</v>
      </c>
      <c r="X313" s="4">
        <v>2456250</v>
      </c>
      <c r="Y313" s="4">
        <v>1724908</v>
      </c>
      <c r="Z313" s="4">
        <v>21518211</v>
      </c>
      <c r="AA313" s="4">
        <v>27077954</v>
      </c>
      <c r="AB313" s="4">
        <v>3954500</v>
      </c>
      <c r="AC313" s="4">
        <v>23123454</v>
      </c>
      <c r="AD313" s="4">
        <v>58349377</v>
      </c>
      <c r="AE313" s="4">
        <v>17015602</v>
      </c>
      <c r="AF313" s="4">
        <v>7717023</v>
      </c>
      <c r="AG313" s="4">
        <v>24732625</v>
      </c>
      <c r="AH313" s="4">
        <v>1249766</v>
      </c>
      <c r="AI313" s="4">
        <v>0</v>
      </c>
      <c r="AJ313" s="4">
        <v>57800</v>
      </c>
      <c r="AK313" s="4">
        <v>42125</v>
      </c>
      <c r="AL313" s="4">
        <v>6537890</v>
      </c>
      <c r="AM313" s="4">
        <v>1634473</v>
      </c>
      <c r="AN313" s="4">
        <v>99925</v>
      </c>
      <c r="AO313" s="4">
        <v>1534548</v>
      </c>
      <c r="AP313" s="4">
        <v>278250290</v>
      </c>
      <c r="AQ313" s="4">
        <v>211632137</v>
      </c>
      <c r="AR313" s="4">
        <v>4430000</v>
      </c>
      <c r="AS313" s="4">
        <v>7711640</v>
      </c>
      <c r="AT313" s="4">
        <v>170436</v>
      </c>
      <c r="AU313" s="4">
        <v>1107</v>
      </c>
      <c r="AV313" s="4">
        <v>2941</v>
      </c>
      <c r="AW313" s="4">
        <v>76197497</v>
      </c>
      <c r="AX313" s="4">
        <v>34866518</v>
      </c>
      <c r="AY313" s="4">
        <v>1724908</v>
      </c>
      <c r="AZ313" s="4">
        <v>3024140.3333333335</v>
      </c>
      <c r="BA313" s="4">
        <v>2041404</v>
      </c>
      <c r="BB313" s="4">
        <v>0</v>
      </c>
      <c r="BC313" s="4"/>
      <c r="BD313" s="4">
        <v>0.82929871065499572</v>
      </c>
      <c r="BE313" s="4">
        <v>0.21046237716708771</v>
      </c>
      <c r="BF313" s="4">
        <v>6.1135913532985864E-2</v>
      </c>
      <c r="BG313" s="4">
        <v>1.5283983058754429E-2</v>
      </c>
      <c r="BH313" s="4">
        <v>3.1732980873317498</v>
      </c>
      <c r="BI313" s="4">
        <v>0.5573510864441038</v>
      </c>
      <c r="BJ313" s="4">
        <v>0</v>
      </c>
      <c r="BK313" s="4"/>
      <c r="BL313" s="3" t="s">
        <v>468</v>
      </c>
      <c r="BM313" s="4"/>
      <c r="BN313" s="4"/>
      <c r="BO313" s="4"/>
      <c r="BP313" s="4">
        <v>15.920917818270739</v>
      </c>
      <c r="BQ313" s="4">
        <v>0.37640258415504929</v>
      </c>
      <c r="BR313" s="4">
        <v>3565.7598533455543</v>
      </c>
      <c r="BS313" s="4">
        <v>2815.3015582034832</v>
      </c>
      <c r="BT313" s="4">
        <v>1353.4983195844791</v>
      </c>
      <c r="BU313" s="4">
        <v>381.84112435074854</v>
      </c>
      <c r="BV313" s="4">
        <v>7556.5612587839905</v>
      </c>
      <c r="BW313" s="4">
        <v>623.71035747021085</v>
      </c>
    </row>
    <row r="314" spans="2:75" x14ac:dyDescent="0.3">
      <c r="B314" s="3" t="s">
        <v>154</v>
      </c>
      <c r="C314" s="4">
        <v>2022</v>
      </c>
      <c r="D314" s="3" t="s">
        <v>780</v>
      </c>
      <c r="E314" s="4">
        <v>3270.5</v>
      </c>
      <c r="F314" s="4">
        <v>1060</v>
      </c>
      <c r="G314" s="4" t="b">
        <v>1</v>
      </c>
      <c r="H314" s="4">
        <v>9903359</v>
      </c>
      <c r="I314" s="4">
        <v>5199792</v>
      </c>
      <c r="J314" s="4">
        <v>2054271</v>
      </c>
      <c r="K314" s="4">
        <v>1992239</v>
      </c>
      <c r="L314" s="4">
        <v>395716</v>
      </c>
      <c r="M314" s="4">
        <v>0</v>
      </c>
      <c r="N314" s="4">
        <v>7911120</v>
      </c>
      <c r="O314" s="4">
        <v>9191816</v>
      </c>
      <c r="P314" s="4">
        <v>1402276</v>
      </c>
      <c r="Q314" s="4">
        <v>7789540</v>
      </c>
      <c r="R314" s="4">
        <v>1293282</v>
      </c>
      <c r="S314" s="4">
        <v>487623</v>
      </c>
      <c r="T314" s="4">
        <v>2873656</v>
      </c>
      <c r="U314" s="4">
        <v>1802708</v>
      </c>
      <c r="V314" s="4">
        <v>509310</v>
      </c>
      <c r="W314" s="4">
        <v>381466</v>
      </c>
      <c r="X314" s="4">
        <v>711543</v>
      </c>
      <c r="Y314" s="4">
        <v>677362</v>
      </c>
      <c r="Z314" s="4">
        <v>24865503</v>
      </c>
      <c r="AA314" s="4">
        <v>27902705</v>
      </c>
      <c r="AB314" s="4">
        <v>3360851</v>
      </c>
      <c r="AC314" s="4">
        <v>24541854</v>
      </c>
      <c r="AD314" s="4">
        <v>59060921</v>
      </c>
      <c r="AE314" s="4">
        <v>9103327</v>
      </c>
      <c r="AF314" s="4">
        <v>16965288</v>
      </c>
      <c r="AG314" s="4">
        <v>26068615</v>
      </c>
      <c r="AH314" s="4">
        <v>1145671</v>
      </c>
      <c r="AI314" s="4">
        <v>0</v>
      </c>
      <c r="AJ314" s="4">
        <v>57800</v>
      </c>
      <c r="AK314" s="4">
        <v>36829</v>
      </c>
      <c r="AL314" s="4">
        <v>7201636</v>
      </c>
      <c r="AM314" s="4">
        <v>1800409</v>
      </c>
      <c r="AN314" s="4">
        <v>94629</v>
      </c>
      <c r="AO314" s="4">
        <v>1705780</v>
      </c>
      <c r="AP314" s="4">
        <v>350750656</v>
      </c>
      <c r="AQ314" s="4">
        <v>281072600</v>
      </c>
      <c r="AR314" s="4">
        <v>4640760</v>
      </c>
      <c r="AS314" s="4">
        <v>7954974</v>
      </c>
      <c r="AT314" s="4">
        <v>227801</v>
      </c>
      <c r="AU314" s="4">
        <v>1270</v>
      </c>
      <c r="AV314" s="4">
        <v>3180</v>
      </c>
      <c r="AW314" s="4">
        <v>76595701</v>
      </c>
      <c r="AX314" s="4">
        <v>34137978</v>
      </c>
      <c r="AY314" s="4">
        <v>677362</v>
      </c>
      <c r="AZ314" s="4">
        <v>2401177</v>
      </c>
      <c r="BA314" s="4">
        <v>166014764</v>
      </c>
      <c r="BB314" s="4">
        <v>2904926</v>
      </c>
      <c r="BC314" s="4">
        <v>1</v>
      </c>
      <c r="BD314" s="4">
        <v>0.7988319922563647</v>
      </c>
      <c r="BE314" s="4">
        <v>7.1848652563236373E-2</v>
      </c>
      <c r="BF314" s="4">
        <v>5.2559723929396042E-2</v>
      </c>
      <c r="BG314" s="4">
        <v>1.313993098234901E-2</v>
      </c>
      <c r="BH314" s="4">
        <v>3.3466180287924576</v>
      </c>
      <c r="BI314" s="4">
        <v>0.57217746872847397</v>
      </c>
      <c r="BJ314" s="4">
        <v>2.2050475039231836</v>
      </c>
      <c r="BK314" s="4">
        <v>1.7753794001447071E-2</v>
      </c>
      <c r="BL314" s="3" t="s">
        <v>474</v>
      </c>
      <c r="BM314" s="4">
        <v>3092085.1936113862</v>
      </c>
      <c r="BN314" s="4">
        <v>0.77655589987013152</v>
      </c>
      <c r="BO314" s="4">
        <v>690908.19361138623</v>
      </c>
      <c r="BP314" s="4">
        <v>13.230937478275166</v>
      </c>
      <c r="BQ314" s="4">
        <v>0.39937106918238996</v>
      </c>
      <c r="BR314" s="4">
        <v>3028.0871426387403</v>
      </c>
      <c r="BS314" s="4">
        <v>2810.5231615960861</v>
      </c>
      <c r="BT314" s="4">
        <v>1418.9756917902462</v>
      </c>
      <c r="BU314" s="4">
        <v>350.30454059012385</v>
      </c>
      <c r="BV314" s="4">
        <v>7970.8347347500385</v>
      </c>
      <c r="BW314" s="4">
        <v>50761.279315089436</v>
      </c>
    </row>
    <row r="315" spans="2:75" x14ac:dyDescent="0.3">
      <c r="B315" s="3" t="s">
        <v>154</v>
      </c>
      <c r="C315" s="4">
        <v>2023</v>
      </c>
      <c r="D315" s="3" t="s">
        <v>781</v>
      </c>
      <c r="E315" s="4">
        <v>3268</v>
      </c>
      <c r="F315" s="4">
        <v>3268</v>
      </c>
      <c r="G315" s="4" t="b">
        <v>0</v>
      </c>
      <c r="H315" s="4">
        <v>14912905</v>
      </c>
      <c r="I315" s="4">
        <v>5485009</v>
      </c>
      <c r="J315" s="4">
        <v>3137298</v>
      </c>
      <c r="K315" s="4">
        <v>3957401</v>
      </c>
      <c r="L315" s="4">
        <v>1278029</v>
      </c>
      <c r="M315" s="4">
        <v>0</v>
      </c>
      <c r="N315" s="4">
        <v>10955504</v>
      </c>
      <c r="O315" s="4">
        <v>9561223</v>
      </c>
      <c r="P315" s="4">
        <v>1437306</v>
      </c>
      <c r="Q315" s="4">
        <v>8123917</v>
      </c>
      <c r="R315" s="4">
        <v>1597664</v>
      </c>
      <c r="S315" s="4">
        <v>579399</v>
      </c>
      <c r="T315" s="4">
        <v>2159728</v>
      </c>
      <c r="U315" s="4">
        <v>2004030</v>
      </c>
      <c r="V315" s="4">
        <v>442700</v>
      </c>
      <c r="W315" s="4">
        <v>899906</v>
      </c>
      <c r="X315" s="4">
        <v>5351682</v>
      </c>
      <c r="Y315" s="4">
        <v>4582101</v>
      </c>
      <c r="Z315" s="4">
        <v>26139927</v>
      </c>
      <c r="AA315" s="4">
        <v>30940239</v>
      </c>
      <c r="AB315" s="4">
        <v>3764536</v>
      </c>
      <c r="AC315" s="4">
        <v>27175703</v>
      </c>
      <c r="AD315" s="4">
        <v>64971746</v>
      </c>
      <c r="AE315" s="4">
        <v>8169848</v>
      </c>
      <c r="AF315" s="4">
        <v>20563417</v>
      </c>
      <c r="AG315" s="4">
        <v>28733265</v>
      </c>
      <c r="AH315" s="4">
        <v>1037414</v>
      </c>
      <c r="AI315" s="4">
        <v>0</v>
      </c>
      <c r="AJ315" s="4">
        <v>108257</v>
      </c>
      <c r="AK315" s="4">
        <v>36829</v>
      </c>
      <c r="AL315" s="4">
        <v>9270364</v>
      </c>
      <c r="AM315" s="4">
        <v>2317591</v>
      </c>
      <c r="AN315" s="4">
        <v>145086</v>
      </c>
      <c r="AO315" s="4">
        <v>2172505</v>
      </c>
      <c r="AP315" s="4">
        <v>386846679</v>
      </c>
      <c r="AQ315" s="4">
        <v>313045199</v>
      </c>
      <c r="AR315" s="4">
        <v>4893108</v>
      </c>
      <c r="AS315" s="4">
        <v>8313807</v>
      </c>
      <c r="AT315" s="4">
        <v>253284</v>
      </c>
      <c r="AU315" s="4">
        <v>1304</v>
      </c>
      <c r="AV315" s="4">
        <v>3208</v>
      </c>
      <c r="AW315" s="4">
        <v>81450628</v>
      </c>
      <c r="AX315" s="4">
        <v>37560098</v>
      </c>
      <c r="AY315" s="4">
        <v>4582101</v>
      </c>
      <c r="AZ315" s="4">
        <v>2328123.6666666665</v>
      </c>
      <c r="BA315" s="4">
        <v>6232712</v>
      </c>
      <c r="BB315" s="4">
        <v>0</v>
      </c>
      <c r="BC315" s="4"/>
      <c r="BD315" s="4">
        <v>0.73463245424013635</v>
      </c>
      <c r="BE315" s="4">
        <v>0.358862475151555</v>
      </c>
      <c r="BF315" s="4">
        <v>6.2602072583126181E-2</v>
      </c>
      <c r="BG315" s="4">
        <v>1.5650518145781545E-2</v>
      </c>
      <c r="BH315" s="4">
        <v>3.5368732841559067</v>
      </c>
      <c r="BI315" s="4">
        <v>0.58351164634766006</v>
      </c>
      <c r="BJ315" s="4">
        <v>0</v>
      </c>
      <c r="BK315" s="4"/>
      <c r="BL315" s="3" t="s">
        <v>468</v>
      </c>
      <c r="BM315" s="4"/>
      <c r="BN315" s="4"/>
      <c r="BO315" s="4"/>
      <c r="BP315" s="4">
        <v>12.648701063296448</v>
      </c>
      <c r="BQ315" s="4">
        <v>0.40648379052369077</v>
      </c>
      <c r="BR315" s="4">
        <v>4563.3124235006117</v>
      </c>
      <c r="BS315" s="4">
        <v>2925.7108323133416</v>
      </c>
      <c r="BT315" s="4">
        <v>1497.2790697674418</v>
      </c>
      <c r="BU315" s="4">
        <v>317.44614443084453</v>
      </c>
      <c r="BV315" s="4">
        <v>8792.3087515299885</v>
      </c>
      <c r="BW315" s="4">
        <v>1907.1946144430844</v>
      </c>
    </row>
    <row r="316" spans="2:75" x14ac:dyDescent="0.3">
      <c r="B316" s="3" t="s">
        <v>154</v>
      </c>
      <c r="C316" s="4">
        <v>2024</v>
      </c>
      <c r="D316" s="3" t="s">
        <v>782</v>
      </c>
      <c r="E316" s="4">
        <v>3268</v>
      </c>
      <c r="F316" s="4">
        <v>3268</v>
      </c>
      <c r="G316" s="4" t="b">
        <v>0</v>
      </c>
      <c r="H316" s="4">
        <v>14109312</v>
      </c>
      <c r="I316" s="4">
        <v>5741807</v>
      </c>
      <c r="J316" s="4">
        <v>2571649</v>
      </c>
      <c r="K316" s="4">
        <v>4435338</v>
      </c>
      <c r="L316" s="4">
        <v>1379717</v>
      </c>
      <c r="M316" s="4">
        <v>0</v>
      </c>
      <c r="N316" s="4">
        <v>9673974</v>
      </c>
      <c r="O316" s="4">
        <v>10469959</v>
      </c>
      <c r="P316" s="4">
        <v>1510561</v>
      </c>
      <c r="Q316" s="4">
        <v>8959398</v>
      </c>
      <c r="R316" s="4">
        <v>1831179</v>
      </c>
      <c r="S316" s="4">
        <v>949430</v>
      </c>
      <c r="T316" s="4">
        <v>1778987</v>
      </c>
      <c r="U316" s="4">
        <v>2289619</v>
      </c>
      <c r="V316" s="4">
        <v>476137</v>
      </c>
      <c r="W316" s="4">
        <v>374266</v>
      </c>
      <c r="X316" s="4">
        <v>3639353</v>
      </c>
      <c r="Y316" s="4">
        <v>3206713</v>
      </c>
      <c r="Z316" s="4">
        <v>29398201</v>
      </c>
      <c r="AA316" s="4">
        <v>33399136</v>
      </c>
      <c r="AB316" s="4">
        <v>4346867</v>
      </c>
      <c r="AC316" s="4">
        <v>29052269</v>
      </c>
      <c r="AD316" s="4">
        <v>68611099</v>
      </c>
      <c r="AE316" s="4">
        <v>7848596</v>
      </c>
      <c r="AF316" s="4">
        <v>22756280</v>
      </c>
      <c r="AG316" s="4">
        <v>30604876</v>
      </c>
      <c r="AH316" s="4">
        <v>924825</v>
      </c>
      <c r="AI316" s="4">
        <v>0</v>
      </c>
      <c r="AJ316" s="4">
        <v>57800</v>
      </c>
      <c r="AK316" s="4">
        <v>36829</v>
      </c>
      <c r="AL316" s="4">
        <v>9014653</v>
      </c>
      <c r="AM316" s="4">
        <v>2253663</v>
      </c>
      <c r="AN316" s="4">
        <v>94629</v>
      </c>
      <c r="AO316" s="4">
        <v>2159034</v>
      </c>
      <c r="AP316" s="4">
        <v>396495702</v>
      </c>
      <c r="AQ316" s="4">
        <v>315773925</v>
      </c>
      <c r="AR316" s="4">
        <v>5124493</v>
      </c>
      <c r="AS316" s="4">
        <v>8540627</v>
      </c>
      <c r="AT316" s="4">
        <v>255701</v>
      </c>
      <c r="AU316" s="4">
        <v>1353</v>
      </c>
      <c r="AV316" s="4">
        <v>3594</v>
      </c>
      <c r="AW316" s="4">
        <v>83197252</v>
      </c>
      <c r="AX316" s="4">
        <v>38931048</v>
      </c>
      <c r="AY316" s="4">
        <v>3206713</v>
      </c>
      <c r="AZ316" s="4">
        <v>2822058.6666666665</v>
      </c>
      <c r="BA316" s="4">
        <v>180504884</v>
      </c>
      <c r="BB316" s="4">
        <v>2648776</v>
      </c>
      <c r="BC316" s="4">
        <v>0.92207268579370294</v>
      </c>
      <c r="BD316" s="4">
        <v>0.6856446295893095</v>
      </c>
      <c r="BE316" s="4">
        <v>0.25793979181975707</v>
      </c>
      <c r="BF316" s="4">
        <v>4.1988975281574928E-2</v>
      </c>
      <c r="BG316" s="4">
        <v>1.0497242655929186E-2</v>
      </c>
      <c r="BH316" s="4">
        <v>3.415952277150764</v>
      </c>
      <c r="BI316" s="4">
        <v>0.55894624534205195</v>
      </c>
      <c r="BJ316" s="4">
        <v>2.228696627104644</v>
      </c>
      <c r="BK316" s="4">
        <v>1.5006936295091528E-2</v>
      </c>
      <c r="BL316" s="3" t="s">
        <v>474</v>
      </c>
      <c r="BM316" s="4">
        <v>3366582.205735818</v>
      </c>
      <c r="BN316" s="4">
        <v>0.83825627719964213</v>
      </c>
      <c r="BO316" s="4">
        <v>544523.53906915151</v>
      </c>
      <c r="BP316" s="4">
        <v>12.924460401843145</v>
      </c>
      <c r="BQ316" s="4">
        <v>0.37646076794657762</v>
      </c>
      <c r="BR316" s="4">
        <v>4317.4149326805382</v>
      </c>
      <c r="BS316" s="4">
        <v>3203.7818237454098</v>
      </c>
      <c r="BT316" s="4">
        <v>1568.0823133414933</v>
      </c>
      <c r="BU316" s="4">
        <v>282.99418604651163</v>
      </c>
      <c r="BV316" s="4">
        <v>9365.0171358629123</v>
      </c>
      <c r="BW316" s="4">
        <v>55234.052631578947</v>
      </c>
    </row>
    <row r="317" spans="2:75" x14ac:dyDescent="0.3">
      <c r="B317" s="3" t="s">
        <v>156</v>
      </c>
      <c r="C317" s="4">
        <v>2019</v>
      </c>
      <c r="D317" s="3" t="s">
        <v>783</v>
      </c>
      <c r="E317" s="4">
        <v>1061</v>
      </c>
      <c r="F317" s="4">
        <v>1061</v>
      </c>
      <c r="G317" s="4" t="b">
        <v>0</v>
      </c>
      <c r="H317" s="4">
        <v>6976405</v>
      </c>
      <c r="I317" s="4">
        <v>3834597</v>
      </c>
      <c r="J317" s="4">
        <v>726890</v>
      </c>
      <c r="K317" s="4">
        <v>2262338</v>
      </c>
      <c r="L317" s="4">
        <v>152580</v>
      </c>
      <c r="M317" s="4">
        <v>0</v>
      </c>
      <c r="N317" s="4">
        <v>4714067</v>
      </c>
      <c r="O317" s="4">
        <v>5647194</v>
      </c>
      <c r="P317" s="4">
        <v>981559</v>
      </c>
      <c r="Q317" s="4">
        <v>4665635</v>
      </c>
      <c r="R317" s="4">
        <v>1650198</v>
      </c>
      <c r="S317" s="4">
        <v>259475</v>
      </c>
      <c r="T317" s="4">
        <v>1148358</v>
      </c>
      <c r="U317" s="4">
        <v>1035554</v>
      </c>
      <c r="V317" s="4">
        <v>331737</v>
      </c>
      <c r="W317" s="4">
        <v>0</v>
      </c>
      <c r="X317" s="4">
        <v>1329211</v>
      </c>
      <c r="Y317" s="4">
        <v>1323191</v>
      </c>
      <c r="Z317" s="4">
        <v>6067135</v>
      </c>
      <c r="AA317" s="4">
        <v>6921374</v>
      </c>
      <c r="AB317" s="4">
        <v>908652</v>
      </c>
      <c r="AC317" s="4">
        <v>6012722</v>
      </c>
      <c r="AD317" s="4">
        <v>28997409</v>
      </c>
      <c r="AE317" s="4">
        <v>5512385</v>
      </c>
      <c r="AF317" s="4">
        <v>2130755</v>
      </c>
      <c r="AG317" s="4">
        <v>7643140</v>
      </c>
      <c r="AH317" s="4">
        <v>8821</v>
      </c>
      <c r="AI317" s="4">
        <v>0</v>
      </c>
      <c r="AJ317" s="4">
        <v>1765</v>
      </c>
      <c r="AK317" s="4">
        <v>56614</v>
      </c>
      <c r="AL317" s="4">
        <v>5759430</v>
      </c>
      <c r="AM317" s="4">
        <v>1439858</v>
      </c>
      <c r="AN317" s="4">
        <v>58379</v>
      </c>
      <c r="AO317" s="4">
        <v>1381479</v>
      </c>
      <c r="AP317" s="4">
        <v>187308143</v>
      </c>
      <c r="AQ317" s="4">
        <v>99273999</v>
      </c>
      <c r="AR317" s="4">
        <v>2079056.1784999999</v>
      </c>
      <c r="AS317" s="4">
        <v>5547206.6777055999</v>
      </c>
      <c r="AT317" s="4">
        <v>166336</v>
      </c>
      <c r="AU317" s="4">
        <v>582.17600000000004</v>
      </c>
      <c r="AV317" s="4">
        <v>3729.4280546</v>
      </c>
      <c r="AW317" s="4">
        <v>34878669</v>
      </c>
      <c r="AX317" s="4">
        <v>21363090</v>
      </c>
      <c r="AY317" s="4">
        <v>1323191</v>
      </c>
      <c r="AZ317" s="4">
        <v>1323191</v>
      </c>
      <c r="BA317" s="4">
        <v>1270038</v>
      </c>
      <c r="BB317" s="4">
        <v>0</v>
      </c>
      <c r="BC317" s="4"/>
      <c r="BD317" s="4">
        <v>0.67571578771587948</v>
      </c>
      <c r="BE317" s="4">
        <v>0.19052950624282849</v>
      </c>
      <c r="BF317" s="4">
        <v>4.0544970406804007E-2</v>
      </c>
      <c r="BG317" s="4">
        <v>1.0136246121578003E-2</v>
      </c>
      <c r="BH317" s="4">
        <v>1.6381778686073813</v>
      </c>
      <c r="BI317" s="4">
        <v>0.40214607372731132</v>
      </c>
      <c r="BJ317" s="4">
        <v>0</v>
      </c>
      <c r="BK317" s="4"/>
      <c r="BL317" s="3" t="s">
        <v>468</v>
      </c>
      <c r="BM317" s="4"/>
      <c r="BN317" s="4"/>
      <c r="BO317" s="4"/>
      <c r="BP317" s="4">
        <v>11.099657202303264</v>
      </c>
      <c r="BQ317" s="4">
        <v>0.1561032929116101</v>
      </c>
      <c r="BR317" s="4">
        <v>6575.3110273327047</v>
      </c>
      <c r="BS317" s="4">
        <v>5322.520263901979</v>
      </c>
      <c r="BT317" s="4">
        <v>1959.525144674835</v>
      </c>
      <c r="BU317" s="4">
        <v>8.3138548539114048</v>
      </c>
      <c r="BV317" s="4">
        <v>7203.7134778510836</v>
      </c>
      <c r="BW317" s="4">
        <v>1197.0197926484448</v>
      </c>
    </row>
    <row r="318" spans="2:75" x14ac:dyDescent="0.3">
      <c r="B318" s="3" t="s">
        <v>156</v>
      </c>
      <c r="C318" s="4">
        <v>2020</v>
      </c>
      <c r="D318" s="3" t="s">
        <v>784</v>
      </c>
      <c r="E318" s="4">
        <v>1065</v>
      </c>
      <c r="F318" s="4">
        <v>1065</v>
      </c>
      <c r="G318" s="4" t="b">
        <v>0</v>
      </c>
      <c r="H318" s="4">
        <v>9750462</v>
      </c>
      <c r="I318" s="4">
        <v>4082487</v>
      </c>
      <c r="J318" s="4">
        <v>654490</v>
      </c>
      <c r="K318" s="4">
        <v>4954332</v>
      </c>
      <c r="L318" s="4">
        <v>59153</v>
      </c>
      <c r="M318" s="4">
        <v>0</v>
      </c>
      <c r="N318" s="4">
        <v>4796130</v>
      </c>
      <c r="O318" s="4">
        <v>5915772</v>
      </c>
      <c r="P318" s="4">
        <v>971726</v>
      </c>
      <c r="Q318" s="4">
        <v>4944046</v>
      </c>
      <c r="R318" s="4">
        <v>2058554</v>
      </c>
      <c r="S318" s="4">
        <v>270759</v>
      </c>
      <c r="T318" s="4">
        <v>1592455</v>
      </c>
      <c r="U318" s="4">
        <v>641687</v>
      </c>
      <c r="V318" s="4">
        <v>177591</v>
      </c>
      <c r="W318" s="4">
        <v>89666</v>
      </c>
      <c r="X318" s="4">
        <v>3834690</v>
      </c>
      <c r="Y318" s="4">
        <v>4142228</v>
      </c>
      <c r="Z318" s="4">
        <v>6868503</v>
      </c>
      <c r="AA318" s="4">
        <v>8437376</v>
      </c>
      <c r="AB318" s="4">
        <v>1050143</v>
      </c>
      <c r="AC318" s="4">
        <v>7387233</v>
      </c>
      <c r="AD318" s="4">
        <v>32832099</v>
      </c>
      <c r="AE318" s="4">
        <v>6057294</v>
      </c>
      <c r="AF318" s="4">
        <v>2179279</v>
      </c>
      <c r="AG318" s="4">
        <v>8236573</v>
      </c>
      <c r="AH318" s="4">
        <v>5995</v>
      </c>
      <c r="AI318" s="4">
        <v>0</v>
      </c>
      <c r="AJ318" s="4">
        <v>1765</v>
      </c>
      <c r="AK318" s="4">
        <v>795</v>
      </c>
      <c r="AL318" s="4">
        <v>5817279</v>
      </c>
      <c r="AM318" s="4">
        <v>1454320</v>
      </c>
      <c r="AN318" s="4">
        <v>2560</v>
      </c>
      <c r="AO318" s="4">
        <v>1451760</v>
      </c>
      <c r="AP318" s="4">
        <v>193363696</v>
      </c>
      <c r="AQ318" s="4">
        <v>99105125</v>
      </c>
      <c r="AR318" s="4">
        <v>2243899</v>
      </c>
      <c r="AS318" s="4">
        <v>5835795</v>
      </c>
      <c r="AT318" s="4">
        <v>167596</v>
      </c>
      <c r="AU318" s="4">
        <v>587</v>
      </c>
      <c r="AV318" s="4">
        <v>1756</v>
      </c>
      <c r="AW318" s="4">
        <v>39051288</v>
      </c>
      <c r="AX318" s="4">
        <v>24601521</v>
      </c>
      <c r="AY318" s="4">
        <v>4142228</v>
      </c>
      <c r="AZ318" s="4">
        <v>2732709.5</v>
      </c>
      <c r="BA318" s="4">
        <v>1485018</v>
      </c>
      <c r="BB318" s="4">
        <v>0</v>
      </c>
      <c r="BC318" s="4"/>
      <c r="BD318" s="4">
        <v>0.49188746133260147</v>
      </c>
      <c r="BE318" s="4">
        <v>0.39328290290244711</v>
      </c>
      <c r="BF318" s="4">
        <v>1.760272842290555E-3</v>
      </c>
      <c r="BG318" s="4">
        <v>4.4006828622110097E-4</v>
      </c>
      <c r="BH318" s="4">
        <v>1.665958002817935</v>
      </c>
      <c r="BI318" s="4">
        <v>0.38464737116567604</v>
      </c>
      <c r="BJ318" s="4">
        <v>0</v>
      </c>
      <c r="BK318" s="4"/>
      <c r="BL318" s="3" t="s">
        <v>468</v>
      </c>
      <c r="BM318" s="4"/>
      <c r="BN318" s="4"/>
      <c r="BO318" s="4"/>
      <c r="BP318" s="4">
        <v>11.604551663100192</v>
      </c>
      <c r="BQ318" s="4">
        <v>0.33428246013667429</v>
      </c>
      <c r="BR318" s="4">
        <v>9155.3633802816894</v>
      </c>
      <c r="BS318" s="4">
        <v>5554.7154929577464</v>
      </c>
      <c r="BT318" s="4">
        <v>2106.9474178403757</v>
      </c>
      <c r="BU318" s="4">
        <v>5.629107981220657</v>
      </c>
      <c r="BV318" s="4">
        <v>7733.8713615023471</v>
      </c>
      <c r="BW318" s="4">
        <v>1394.3830985915492</v>
      </c>
    </row>
    <row r="319" spans="2:75" x14ac:dyDescent="0.3">
      <c r="B319" s="3" t="s">
        <v>156</v>
      </c>
      <c r="C319" s="4">
        <v>2021</v>
      </c>
      <c r="D319" s="3" t="s">
        <v>785</v>
      </c>
      <c r="E319" s="4">
        <v>1069</v>
      </c>
      <c r="F319" s="4">
        <v>1069</v>
      </c>
      <c r="G319" s="4" t="b">
        <v>0</v>
      </c>
      <c r="H319" s="4">
        <v>7232351</v>
      </c>
      <c r="I319" s="4">
        <v>4167518</v>
      </c>
      <c r="J319" s="4">
        <v>691044</v>
      </c>
      <c r="K319" s="4">
        <v>2353162</v>
      </c>
      <c r="L319" s="4">
        <v>20627</v>
      </c>
      <c r="M319" s="4">
        <v>0</v>
      </c>
      <c r="N319" s="4">
        <v>4879189</v>
      </c>
      <c r="O319" s="4">
        <v>5679879</v>
      </c>
      <c r="P319" s="4">
        <v>1098839</v>
      </c>
      <c r="Q319" s="4">
        <v>4581040</v>
      </c>
      <c r="R319" s="4">
        <v>1124072</v>
      </c>
      <c r="S319" s="4">
        <v>340392</v>
      </c>
      <c r="T319" s="4">
        <v>1558145</v>
      </c>
      <c r="U319" s="4">
        <v>814964</v>
      </c>
      <c r="V319" s="4">
        <v>331439</v>
      </c>
      <c r="W319" s="4">
        <v>111496</v>
      </c>
      <c r="X319" s="4">
        <v>1552472</v>
      </c>
      <c r="Y319" s="4">
        <v>3110560</v>
      </c>
      <c r="Z319" s="4">
        <v>7954040</v>
      </c>
      <c r="AA319" s="4">
        <v>8714037</v>
      </c>
      <c r="AB319" s="4">
        <v>1049286</v>
      </c>
      <c r="AC319" s="4">
        <v>7664751</v>
      </c>
      <c r="AD319" s="4">
        <v>34384571</v>
      </c>
      <c r="AE319" s="4">
        <v>4829225</v>
      </c>
      <c r="AF319" s="4">
        <v>2962152</v>
      </c>
      <c r="AG319" s="4">
        <v>7791377</v>
      </c>
      <c r="AH319" s="4">
        <v>3056</v>
      </c>
      <c r="AI319" s="4">
        <v>0</v>
      </c>
      <c r="AJ319" s="4">
        <v>1765</v>
      </c>
      <c r="AK319" s="4">
        <v>795</v>
      </c>
      <c r="AL319" s="4">
        <v>5893756</v>
      </c>
      <c r="AM319" s="4">
        <v>1473439</v>
      </c>
      <c r="AN319" s="4">
        <v>2560</v>
      </c>
      <c r="AO319" s="4">
        <v>1470879</v>
      </c>
      <c r="AP319" s="4">
        <v>190031995</v>
      </c>
      <c r="AQ319" s="4">
        <v>95056083</v>
      </c>
      <c r="AR319" s="4">
        <v>2266482</v>
      </c>
      <c r="AS319" s="4">
        <v>5971506</v>
      </c>
      <c r="AT319" s="4">
        <v>166740</v>
      </c>
      <c r="AU319" s="4">
        <v>584</v>
      </c>
      <c r="AV319" s="4">
        <v>1763</v>
      </c>
      <c r="AW319" s="4">
        <v>41622141</v>
      </c>
      <c r="AX319" s="4">
        <v>26596248</v>
      </c>
      <c r="AY319" s="4">
        <v>3110560</v>
      </c>
      <c r="AZ319" s="4">
        <v>2858659.6666666665</v>
      </c>
      <c r="BA319" s="4">
        <v>1703921</v>
      </c>
      <c r="BB319" s="4">
        <v>0</v>
      </c>
      <c r="BC319" s="4"/>
      <c r="BD319" s="4">
        <v>0.67463387769758409</v>
      </c>
      <c r="BE319" s="4">
        <v>0.21465661719128398</v>
      </c>
      <c r="BF319" s="4">
        <v>1.7374319534096763E-3</v>
      </c>
      <c r="BG319" s="4">
        <v>4.3435798835241907E-4</v>
      </c>
      <c r="BH319" s="4">
        <v>1.7007878123744826</v>
      </c>
      <c r="BI319" s="4">
        <v>0.37641690937120942</v>
      </c>
      <c r="BJ319" s="4">
        <v>0</v>
      </c>
      <c r="BK319" s="4"/>
      <c r="BL319" s="3" t="s">
        <v>468</v>
      </c>
      <c r="BM319" s="4"/>
      <c r="BN319" s="4"/>
      <c r="BO319" s="4"/>
      <c r="BP319" s="4">
        <v>11.926844213786209</v>
      </c>
      <c r="BQ319" s="4">
        <v>0.33125354509359045</v>
      </c>
      <c r="BR319" s="4">
        <v>6765.529466791394</v>
      </c>
      <c r="BS319" s="4">
        <v>5313.2637979420015</v>
      </c>
      <c r="BT319" s="4">
        <v>2120.1889616463986</v>
      </c>
      <c r="BU319" s="4">
        <v>2.8587464920486436</v>
      </c>
      <c r="BV319" s="4">
        <v>7288.4724041159961</v>
      </c>
      <c r="BW319" s="4">
        <v>1593.9391955098222</v>
      </c>
    </row>
    <row r="320" spans="2:75" x14ac:dyDescent="0.3">
      <c r="B320" s="3" t="s">
        <v>156</v>
      </c>
      <c r="C320" s="4">
        <v>2022</v>
      </c>
      <c r="D320" s="3" t="s">
        <v>786</v>
      </c>
      <c r="E320" s="4">
        <v>1070</v>
      </c>
      <c r="F320" s="4">
        <v>3803</v>
      </c>
      <c r="G320" s="4" t="b">
        <v>1</v>
      </c>
      <c r="H320" s="4">
        <v>7408173</v>
      </c>
      <c r="I320" s="4">
        <v>4381029</v>
      </c>
      <c r="J320" s="4">
        <v>528708</v>
      </c>
      <c r="K320" s="4">
        <v>1976149</v>
      </c>
      <c r="L320" s="4">
        <v>33306</v>
      </c>
      <c r="M320" s="4">
        <v>0</v>
      </c>
      <c r="N320" s="4">
        <v>5432024</v>
      </c>
      <c r="O320" s="4">
        <v>7067123</v>
      </c>
      <c r="P320" s="4">
        <v>1087444</v>
      </c>
      <c r="Q320" s="4">
        <v>5979679</v>
      </c>
      <c r="R320" s="4">
        <v>996648</v>
      </c>
      <c r="S320" s="4">
        <v>479092</v>
      </c>
      <c r="T320" s="4">
        <v>1609089</v>
      </c>
      <c r="U320" s="4">
        <v>949888</v>
      </c>
      <c r="V320" s="4">
        <v>1322487</v>
      </c>
      <c r="W320" s="4">
        <v>95496</v>
      </c>
      <c r="X320" s="4">
        <v>341050</v>
      </c>
      <c r="Y320" s="4">
        <v>1119436</v>
      </c>
      <c r="Z320" s="4">
        <v>8121812</v>
      </c>
      <c r="AA320" s="4">
        <v>9191334</v>
      </c>
      <c r="AB320" s="4">
        <v>886081</v>
      </c>
      <c r="AC320" s="4">
        <v>8305253</v>
      </c>
      <c r="AD320" s="4">
        <v>34725621</v>
      </c>
      <c r="AE320" s="4">
        <v>4145787</v>
      </c>
      <c r="AF320" s="4">
        <v>4268782</v>
      </c>
      <c r="AG320" s="4">
        <v>8414569</v>
      </c>
      <c r="AH320" s="4">
        <v>0</v>
      </c>
      <c r="AI320" s="4">
        <v>0</v>
      </c>
      <c r="AJ320" s="4">
        <v>1765</v>
      </c>
      <c r="AK320" s="4">
        <v>5158</v>
      </c>
      <c r="AL320" s="4">
        <v>6594740</v>
      </c>
      <c r="AM320" s="4">
        <v>1648685</v>
      </c>
      <c r="AN320" s="4">
        <v>6923</v>
      </c>
      <c r="AO320" s="4">
        <v>1641762</v>
      </c>
      <c r="AP320" s="4">
        <v>195136128</v>
      </c>
      <c r="AQ320" s="4">
        <v>96384143</v>
      </c>
      <c r="AR320" s="4">
        <v>2405681</v>
      </c>
      <c r="AS320" s="4">
        <v>6147206</v>
      </c>
      <c r="AT320" s="4">
        <v>170102</v>
      </c>
      <c r="AU320" s="4">
        <v>607</v>
      </c>
      <c r="AV320" s="4">
        <v>1772</v>
      </c>
      <c r="AW320" s="4">
        <v>41806575</v>
      </c>
      <c r="AX320" s="4">
        <v>26311052</v>
      </c>
      <c r="AY320" s="4">
        <v>1119436</v>
      </c>
      <c r="AZ320" s="4">
        <v>2790741.3333333335</v>
      </c>
      <c r="BA320" s="4">
        <v>1888077</v>
      </c>
      <c r="BB320" s="4">
        <v>0</v>
      </c>
      <c r="BC320" s="4"/>
      <c r="BD320" s="4">
        <v>0.73324745520926682</v>
      </c>
      <c r="BE320" s="4">
        <v>4.6036991846707682E-2</v>
      </c>
      <c r="BF320" s="4">
        <v>4.1991041345071983E-3</v>
      </c>
      <c r="BG320" s="4">
        <v>1.0497760336267996E-3</v>
      </c>
      <c r="BH320" s="4">
        <v>1.4071940985460925</v>
      </c>
      <c r="BI320" s="4">
        <v>0.38817900914007336</v>
      </c>
      <c r="BJ320" s="4">
        <v>0</v>
      </c>
      <c r="BK320" s="4"/>
      <c r="BL320" s="3" t="s">
        <v>468</v>
      </c>
      <c r="BM320" s="4"/>
      <c r="BN320" s="4"/>
      <c r="BO320" s="4"/>
      <c r="BP320" s="4">
        <v>12.328219405890845</v>
      </c>
      <c r="BQ320" s="4">
        <v>0.3425507900677201</v>
      </c>
      <c r="BR320" s="4">
        <v>6923.526168224299</v>
      </c>
      <c r="BS320" s="4">
        <v>6604.7878504672899</v>
      </c>
      <c r="BT320" s="4">
        <v>2248.3000000000002</v>
      </c>
      <c r="BU320" s="4">
        <v>0</v>
      </c>
      <c r="BV320" s="4">
        <v>7864.0831775700935</v>
      </c>
      <c r="BW320" s="4">
        <v>1764.5579439252338</v>
      </c>
    </row>
    <row r="321" spans="2:75" x14ac:dyDescent="0.3">
      <c r="B321" s="3" t="s">
        <v>156</v>
      </c>
      <c r="C321" s="4">
        <v>2023</v>
      </c>
      <c r="D321" s="3" t="s">
        <v>787</v>
      </c>
      <c r="E321" s="4">
        <v>1071</v>
      </c>
      <c r="F321" s="4">
        <v>1071</v>
      </c>
      <c r="G321" s="4" t="b">
        <v>0</v>
      </c>
      <c r="H321" s="4">
        <v>8812822</v>
      </c>
      <c r="I321" s="4">
        <v>4757426</v>
      </c>
      <c r="J321" s="4">
        <v>557805</v>
      </c>
      <c r="K321" s="4">
        <v>3337478</v>
      </c>
      <c r="L321" s="4">
        <v>93305</v>
      </c>
      <c r="M321" s="4">
        <v>0</v>
      </c>
      <c r="N321" s="4">
        <v>5475344</v>
      </c>
      <c r="O321" s="4">
        <v>10315205</v>
      </c>
      <c r="P321" s="4">
        <v>1255335</v>
      </c>
      <c r="Q321" s="4">
        <v>9059870</v>
      </c>
      <c r="R321" s="4">
        <v>1358241</v>
      </c>
      <c r="S321" s="4">
        <v>343134</v>
      </c>
      <c r="T321" s="4">
        <v>1640360</v>
      </c>
      <c r="U321" s="4">
        <v>857703</v>
      </c>
      <c r="V321" s="4">
        <v>1502502</v>
      </c>
      <c r="W321" s="4">
        <v>96823</v>
      </c>
      <c r="X321" s="4">
        <v>-1502383</v>
      </c>
      <c r="Y321" s="4">
        <v>3185555</v>
      </c>
      <c r="Z321" s="4">
        <v>7803287</v>
      </c>
      <c r="AA321" s="4">
        <v>9219058</v>
      </c>
      <c r="AB321" s="4">
        <v>2001508</v>
      </c>
      <c r="AC321" s="4">
        <v>7217550</v>
      </c>
      <c r="AD321" s="4">
        <v>32625909</v>
      </c>
      <c r="AE321" s="4">
        <v>3901166</v>
      </c>
      <c r="AF321" s="4">
        <v>4223452</v>
      </c>
      <c r="AG321" s="4">
        <v>8124618</v>
      </c>
      <c r="AH321" s="4">
        <v>0</v>
      </c>
      <c r="AI321" s="4">
        <v>0</v>
      </c>
      <c r="AJ321" s="4">
        <v>0</v>
      </c>
      <c r="AK321" s="4">
        <v>0</v>
      </c>
      <c r="AL321" s="4">
        <v>6504978</v>
      </c>
      <c r="AM321" s="4">
        <v>1626245</v>
      </c>
      <c r="AN321" s="4">
        <v>0</v>
      </c>
      <c r="AO321" s="4">
        <v>1626245</v>
      </c>
      <c r="AP321" s="4">
        <v>212431408</v>
      </c>
      <c r="AQ321" s="4">
        <v>105689770</v>
      </c>
      <c r="AR321" s="4">
        <v>2697381</v>
      </c>
      <c r="AS321" s="4">
        <v>6718256</v>
      </c>
      <c r="AT321" s="4">
        <v>189449</v>
      </c>
      <c r="AU321" s="4">
        <v>697</v>
      </c>
      <c r="AV321" s="4">
        <v>1938</v>
      </c>
      <c r="AW321" s="4">
        <v>42206711</v>
      </c>
      <c r="AX321" s="4">
        <v>25203748</v>
      </c>
      <c r="AY321" s="4">
        <v>3185555</v>
      </c>
      <c r="AZ321" s="4">
        <v>2471850.3333333335</v>
      </c>
      <c r="BA321" s="4">
        <v>2030452</v>
      </c>
      <c r="BB321" s="4">
        <v>0</v>
      </c>
      <c r="BC321" s="4"/>
      <c r="BD321" s="4">
        <v>0.62129292977890627</v>
      </c>
      <c r="BE321" s="4">
        <v>-0.1704769482465435</v>
      </c>
      <c r="BF321" s="4">
        <v>0</v>
      </c>
      <c r="BG321" s="4">
        <v>0</v>
      </c>
      <c r="BH321" s="4">
        <v>0.89676982120052495</v>
      </c>
      <c r="BI321" s="4">
        <v>0.42320921417795521</v>
      </c>
      <c r="BJ321" s="4">
        <v>0</v>
      </c>
      <c r="BK321" s="4"/>
      <c r="BL321" s="3" t="s">
        <v>468</v>
      </c>
      <c r="BM321" s="4"/>
      <c r="BN321" s="4"/>
      <c r="BO321" s="4"/>
      <c r="BP321" s="4">
        <v>12.697656271242151</v>
      </c>
      <c r="BQ321" s="4">
        <v>0.35964912280701755</v>
      </c>
      <c r="BR321" s="4">
        <v>8228.5919701213825</v>
      </c>
      <c r="BS321" s="4">
        <v>9631.3772175536888</v>
      </c>
      <c r="BT321" s="4">
        <v>2518.5630252100841</v>
      </c>
      <c r="BU321" s="4">
        <v>0</v>
      </c>
      <c r="BV321" s="4">
        <v>7586.0112044817924</v>
      </c>
      <c r="BW321" s="4">
        <v>1895.8468720821661</v>
      </c>
    </row>
    <row r="322" spans="2:75" x14ac:dyDescent="0.3">
      <c r="B322" s="3" t="s">
        <v>156</v>
      </c>
      <c r="C322" s="4">
        <v>2024</v>
      </c>
      <c r="D322" s="3" t="s">
        <v>788</v>
      </c>
      <c r="E322" s="4">
        <v>1071</v>
      </c>
      <c r="F322" s="4">
        <v>1071</v>
      </c>
      <c r="G322" s="4" t="b">
        <v>0</v>
      </c>
      <c r="H322" s="4">
        <v>8715185</v>
      </c>
      <c r="I322" s="4">
        <v>6446218</v>
      </c>
      <c r="J322" s="4">
        <v>625257</v>
      </c>
      <c r="K322" s="4">
        <v>1486214</v>
      </c>
      <c r="L322" s="4">
        <v>132541</v>
      </c>
      <c r="M322" s="4">
        <v>0</v>
      </c>
      <c r="N322" s="4">
        <v>7228971</v>
      </c>
      <c r="O322" s="4">
        <v>7389859</v>
      </c>
      <c r="P322" s="4">
        <v>1357949</v>
      </c>
      <c r="Q322" s="4">
        <v>6031910</v>
      </c>
      <c r="R322" s="4">
        <v>1836320</v>
      </c>
      <c r="S322" s="4">
        <v>470131</v>
      </c>
      <c r="T322" s="4">
        <v>1526946</v>
      </c>
      <c r="U322" s="4">
        <v>909100</v>
      </c>
      <c r="V322" s="4">
        <v>816579</v>
      </c>
      <c r="W322" s="4">
        <v>72348</v>
      </c>
      <c r="X322" s="4">
        <v>1325326</v>
      </c>
      <c r="Y322" s="4">
        <v>1379886</v>
      </c>
      <c r="Z322" s="4">
        <v>10678789</v>
      </c>
      <c r="AA322" s="4">
        <v>11023242</v>
      </c>
      <c r="AB322" s="4">
        <v>2403308</v>
      </c>
      <c r="AC322" s="4">
        <v>8619934</v>
      </c>
      <c r="AD322" s="4">
        <v>33951234</v>
      </c>
      <c r="AE322" s="4">
        <v>5422456</v>
      </c>
      <c r="AF322" s="4">
        <v>4017900</v>
      </c>
      <c r="AG322" s="4">
        <v>9440356</v>
      </c>
      <c r="AH322" s="4">
        <v>0</v>
      </c>
      <c r="AI322" s="4">
        <v>0</v>
      </c>
      <c r="AJ322" s="4">
        <v>0</v>
      </c>
      <c r="AK322" s="4">
        <v>0</v>
      </c>
      <c r="AL322" s="4">
        <v>8234474</v>
      </c>
      <c r="AM322" s="4">
        <v>2058619</v>
      </c>
      <c r="AN322" s="4">
        <v>0</v>
      </c>
      <c r="AO322" s="4">
        <v>2058619</v>
      </c>
      <c r="AP322" s="4">
        <v>233810586</v>
      </c>
      <c r="AQ322" s="4">
        <v>118898537</v>
      </c>
      <c r="AR322" s="4">
        <v>4285357</v>
      </c>
      <c r="AS322" s="4">
        <v>8509437</v>
      </c>
      <c r="AT322" s="4">
        <v>201222</v>
      </c>
      <c r="AU322" s="4">
        <v>755</v>
      </c>
      <c r="AV322" s="4">
        <v>2050</v>
      </c>
      <c r="AW322" s="4">
        <v>43322679</v>
      </c>
      <c r="AX322" s="4">
        <v>25213332</v>
      </c>
      <c r="AY322" s="4">
        <v>1379886</v>
      </c>
      <c r="AZ322" s="4">
        <v>1894959</v>
      </c>
      <c r="BA322" s="4">
        <v>89640600</v>
      </c>
      <c r="BB322" s="4">
        <v>3047268</v>
      </c>
      <c r="BC322" s="4">
        <v>0</v>
      </c>
      <c r="BD322" s="4">
        <v>0.82946845075577857</v>
      </c>
      <c r="BE322" s="4">
        <v>0.15207089694596271</v>
      </c>
      <c r="BF322" s="4">
        <v>0</v>
      </c>
      <c r="BG322" s="4">
        <v>0</v>
      </c>
      <c r="BH322" s="4">
        <v>1.5650691074634735</v>
      </c>
      <c r="BI322" s="4">
        <v>0.43864128204137592</v>
      </c>
      <c r="BJ322" s="4">
        <v>2.1219041884244181</v>
      </c>
      <c r="BK322" s="4">
        <v>3.478496676415798E-2</v>
      </c>
      <c r="BL322" s="3" t="s">
        <v>474</v>
      </c>
      <c r="BM322" s="4">
        <v>2881437.6707667499</v>
      </c>
      <c r="BN322" s="4">
        <v>0.65764358508429988</v>
      </c>
      <c r="BO322" s="4">
        <v>986478.67076674988</v>
      </c>
      <c r="BP322" s="4">
        <v>18.328327529190659</v>
      </c>
      <c r="BQ322" s="4">
        <v>0.36829268292682926</v>
      </c>
      <c r="BR322" s="4">
        <v>8137.4276377217557</v>
      </c>
      <c r="BS322" s="4">
        <v>6899.9617180205414</v>
      </c>
      <c r="BT322" s="4">
        <v>4001.2670401493929</v>
      </c>
      <c r="BU322" s="4">
        <v>0</v>
      </c>
      <c r="BV322" s="4">
        <v>8814.524743230626</v>
      </c>
      <c r="BW322" s="4">
        <v>83698.03921568628</v>
      </c>
    </row>
    <row r="323" spans="2:75" x14ac:dyDescent="0.3">
      <c r="B323" s="3" t="s">
        <v>158</v>
      </c>
      <c r="C323" s="4">
        <v>2019</v>
      </c>
      <c r="D323" s="3" t="s">
        <v>789</v>
      </c>
      <c r="E323" s="4">
        <v>3713</v>
      </c>
      <c r="F323" s="4">
        <v>3713</v>
      </c>
      <c r="G323" s="4" t="b">
        <v>0</v>
      </c>
      <c r="H323" s="4">
        <v>10584135</v>
      </c>
      <c r="I323" s="4">
        <v>4789698</v>
      </c>
      <c r="J323" s="4">
        <v>3715268</v>
      </c>
      <c r="K323" s="4">
        <v>1676409</v>
      </c>
      <c r="L323" s="4">
        <v>400377</v>
      </c>
      <c r="M323" s="4">
        <v>0</v>
      </c>
      <c r="N323" s="4">
        <v>8907726</v>
      </c>
      <c r="O323" s="4">
        <v>9420434</v>
      </c>
      <c r="P323" s="4">
        <v>2542743</v>
      </c>
      <c r="Q323" s="4">
        <v>6877691</v>
      </c>
      <c r="R323" s="4">
        <v>1856820</v>
      </c>
      <c r="S323" s="4">
        <v>619193</v>
      </c>
      <c r="T323" s="4">
        <v>813938</v>
      </c>
      <c r="U323" s="4">
        <v>1426858</v>
      </c>
      <c r="V323" s="4">
        <v>793048</v>
      </c>
      <c r="W323" s="4">
        <v>520242</v>
      </c>
      <c r="X323" s="4">
        <v>1163701</v>
      </c>
      <c r="Y323" s="4">
        <v>7614168</v>
      </c>
      <c r="Z323" s="4">
        <v>14958301</v>
      </c>
      <c r="AA323" s="4">
        <v>16809904</v>
      </c>
      <c r="AB323" s="4">
        <v>18377616</v>
      </c>
      <c r="AC323" s="4">
        <v>-1567712</v>
      </c>
      <c r="AD323" s="4">
        <v>86820779</v>
      </c>
      <c r="AE323" s="4">
        <v>3817089</v>
      </c>
      <c r="AF323" s="4">
        <v>5732630</v>
      </c>
      <c r="AG323" s="4">
        <v>9549719</v>
      </c>
      <c r="AH323" s="4">
        <v>11006000</v>
      </c>
      <c r="AI323" s="4">
        <v>5000000</v>
      </c>
      <c r="AJ323" s="4">
        <v>337268</v>
      </c>
      <c r="AK323" s="4">
        <v>294260</v>
      </c>
      <c r="AL323" s="4">
        <v>9238130</v>
      </c>
      <c r="AM323" s="4">
        <v>2309533</v>
      </c>
      <c r="AN323" s="4">
        <v>631528</v>
      </c>
      <c r="AO323" s="4">
        <v>1678005</v>
      </c>
      <c r="AP323" s="4">
        <v>988978732</v>
      </c>
      <c r="AQ323" s="4">
        <v>902029807</v>
      </c>
      <c r="AR323" s="4">
        <v>4108093.8951253099</v>
      </c>
      <c r="AS323" s="4">
        <v>10745138.172306599</v>
      </c>
      <c r="AT323" s="4">
        <v>474144</v>
      </c>
      <c r="AU323" s="4">
        <v>1717.03189152</v>
      </c>
      <c r="AV323" s="4">
        <v>4520.2471513600003</v>
      </c>
      <c r="AW323" s="4">
        <v>129482978</v>
      </c>
      <c r="AX323" s="4">
        <v>88277060</v>
      </c>
      <c r="AY323" s="4">
        <v>7614168</v>
      </c>
      <c r="AZ323" s="4">
        <v>7614168</v>
      </c>
      <c r="BA323" s="4">
        <v>20369681</v>
      </c>
      <c r="BB323" s="4">
        <v>0</v>
      </c>
      <c r="BC323" s="4"/>
      <c r="BD323" s="4">
        <v>0.84161114725010588</v>
      </c>
      <c r="BE323" s="4">
        <v>0.10994767168030264</v>
      </c>
      <c r="BF323" s="4">
        <v>0.27344402526398193</v>
      </c>
      <c r="BG323" s="4">
        <v>6.8361021115745282E-2</v>
      </c>
      <c r="BH323" s="4">
        <v>1.3885065496545279</v>
      </c>
      <c r="BI323" s="4">
        <v>0.37764341407445512</v>
      </c>
      <c r="BJ323" s="4">
        <v>0</v>
      </c>
      <c r="BK323" s="4"/>
      <c r="BL323" s="3" t="s">
        <v>468</v>
      </c>
      <c r="BM323" s="4"/>
      <c r="BN323" s="4"/>
      <c r="BO323" s="4"/>
      <c r="BP323" s="4">
        <v>4.1538748632314473</v>
      </c>
      <c r="BQ323" s="4">
        <v>0.37985354207975092</v>
      </c>
      <c r="BR323" s="4">
        <v>2850.5615405332615</v>
      </c>
      <c r="BS323" s="4">
        <v>2537.1489361702129</v>
      </c>
      <c r="BT323" s="4">
        <v>1106.4082669338297</v>
      </c>
      <c r="BU323" s="4">
        <v>2964.1799084298409</v>
      </c>
      <c r="BV323" s="4">
        <v>2571.9684890923781</v>
      </c>
      <c r="BW323" s="4">
        <v>5486.0438998114732</v>
      </c>
    </row>
    <row r="324" spans="2:75" x14ac:dyDescent="0.3">
      <c r="B324" s="3" t="s">
        <v>158</v>
      </c>
      <c r="C324" s="4">
        <v>2020</v>
      </c>
      <c r="D324" s="3" t="s">
        <v>790</v>
      </c>
      <c r="E324" s="4">
        <v>3758</v>
      </c>
      <c r="F324" s="4">
        <v>3758</v>
      </c>
      <c r="G324" s="4" t="b">
        <v>0</v>
      </c>
      <c r="H324" s="4">
        <v>11487806</v>
      </c>
      <c r="I324" s="4">
        <v>5171046</v>
      </c>
      <c r="J324" s="4">
        <v>2790242</v>
      </c>
      <c r="K324" s="4">
        <v>3203581</v>
      </c>
      <c r="L324" s="4">
        <v>322937</v>
      </c>
      <c r="M324" s="4">
        <v>0</v>
      </c>
      <c r="N324" s="4">
        <v>8284225</v>
      </c>
      <c r="O324" s="4">
        <v>9668118</v>
      </c>
      <c r="P324" s="4">
        <v>2568069</v>
      </c>
      <c r="Q324" s="4">
        <v>7100049</v>
      </c>
      <c r="R324" s="4">
        <v>1231090</v>
      </c>
      <c r="S324" s="4">
        <v>614984</v>
      </c>
      <c r="T324" s="4">
        <v>1123520</v>
      </c>
      <c r="U324" s="4">
        <v>1462610</v>
      </c>
      <c r="V324" s="4">
        <v>663599</v>
      </c>
      <c r="W324" s="4">
        <v>759676</v>
      </c>
      <c r="X324" s="4">
        <v>1819688</v>
      </c>
      <c r="Y324" s="4">
        <v>3229936</v>
      </c>
      <c r="Z324" s="4">
        <v>18448735</v>
      </c>
      <c r="AA324" s="4">
        <v>19831230</v>
      </c>
      <c r="AB324" s="4">
        <v>20174457</v>
      </c>
      <c r="AC324" s="4">
        <v>-343227</v>
      </c>
      <c r="AD324" s="4">
        <v>88640467</v>
      </c>
      <c r="AE324" s="4">
        <v>3449915</v>
      </c>
      <c r="AF324" s="4">
        <v>7273948</v>
      </c>
      <c r="AG324" s="4">
        <v>10723863</v>
      </c>
      <c r="AH324" s="4">
        <v>10976405</v>
      </c>
      <c r="AI324" s="4">
        <v>686149</v>
      </c>
      <c r="AJ324" s="4">
        <v>613436</v>
      </c>
      <c r="AK324" s="4">
        <v>318043</v>
      </c>
      <c r="AL324" s="4">
        <v>8617410</v>
      </c>
      <c r="AM324" s="4">
        <v>2154353</v>
      </c>
      <c r="AN324" s="4">
        <v>931479</v>
      </c>
      <c r="AO324" s="4">
        <v>827374</v>
      </c>
      <c r="AP324" s="4">
        <v>1007200532</v>
      </c>
      <c r="AQ324" s="4">
        <v>921232907</v>
      </c>
      <c r="AR324" s="4">
        <v>4200928</v>
      </c>
      <c r="AS324" s="4">
        <v>11386272</v>
      </c>
      <c r="AT324" s="4">
        <v>480144</v>
      </c>
      <c r="AU324" s="4">
        <v>1752</v>
      </c>
      <c r="AV324" s="4">
        <v>4810</v>
      </c>
      <c r="AW324" s="4">
        <v>132365590</v>
      </c>
      <c r="AX324" s="4">
        <v>88893009</v>
      </c>
      <c r="AY324" s="4">
        <v>3229936</v>
      </c>
      <c r="AZ324" s="4">
        <v>5422052</v>
      </c>
      <c r="BA324" s="4">
        <v>19089220</v>
      </c>
      <c r="BB324" s="4">
        <v>0</v>
      </c>
      <c r="BC324" s="4"/>
      <c r="BD324" s="4">
        <v>0.72113204209750759</v>
      </c>
      <c r="BE324" s="4">
        <v>0.15840170002870871</v>
      </c>
      <c r="BF324" s="4">
        <v>0.43237064677887049</v>
      </c>
      <c r="BG324" s="4">
        <v>0.10809268678175925</v>
      </c>
      <c r="BH324" s="4">
        <v>1.5103928155988782</v>
      </c>
      <c r="BI324" s="4">
        <v>0.38377448888943033</v>
      </c>
      <c r="BJ324" s="4">
        <v>0</v>
      </c>
      <c r="BK324" s="4"/>
      <c r="BL324" s="3" t="s">
        <v>468</v>
      </c>
      <c r="BM324" s="4"/>
      <c r="BN324" s="4"/>
      <c r="BO324" s="4"/>
      <c r="BP324" s="4">
        <v>4.1708953346740287</v>
      </c>
      <c r="BQ324" s="4">
        <v>0.36424116424116426</v>
      </c>
      <c r="BR324" s="4">
        <v>3056.8935604044705</v>
      </c>
      <c r="BS324" s="4">
        <v>2572.6764236295903</v>
      </c>
      <c r="BT324" s="4">
        <v>1117.8626929217669</v>
      </c>
      <c r="BU324" s="4">
        <v>2920.8102714209685</v>
      </c>
      <c r="BV324" s="4">
        <v>2853.6091005854178</v>
      </c>
      <c r="BW324" s="4">
        <v>5079.6221394358699</v>
      </c>
    </row>
    <row r="325" spans="2:75" x14ac:dyDescent="0.3">
      <c r="B325" s="3" t="s">
        <v>158</v>
      </c>
      <c r="C325" s="4">
        <v>2021</v>
      </c>
      <c r="D325" s="3" t="s">
        <v>791</v>
      </c>
      <c r="E325" s="4">
        <v>3809</v>
      </c>
      <c r="F325" s="4">
        <v>3809</v>
      </c>
      <c r="G325" s="4" t="b">
        <v>0</v>
      </c>
      <c r="H325" s="4">
        <v>13987116</v>
      </c>
      <c r="I325" s="4">
        <v>5216322</v>
      </c>
      <c r="J325" s="4">
        <v>3964119</v>
      </c>
      <c r="K325" s="4">
        <v>3283965</v>
      </c>
      <c r="L325" s="4">
        <v>306773</v>
      </c>
      <c r="M325" s="4">
        <v>1215937</v>
      </c>
      <c r="N325" s="4">
        <v>9487214</v>
      </c>
      <c r="O325" s="4">
        <v>9670449</v>
      </c>
      <c r="P325" s="4">
        <v>2651526</v>
      </c>
      <c r="Q325" s="4">
        <v>7018923</v>
      </c>
      <c r="R325" s="4">
        <v>1373775</v>
      </c>
      <c r="S325" s="4">
        <v>768705</v>
      </c>
      <c r="T325" s="4">
        <v>658731</v>
      </c>
      <c r="U325" s="4">
        <v>1430042</v>
      </c>
      <c r="V325" s="4">
        <v>686585</v>
      </c>
      <c r="W325" s="4">
        <v>916281</v>
      </c>
      <c r="X325" s="4">
        <v>4316667</v>
      </c>
      <c r="Y325" s="4">
        <v>4897719</v>
      </c>
      <c r="Z325" s="4">
        <v>19901777</v>
      </c>
      <c r="AA325" s="4">
        <v>21758606</v>
      </c>
      <c r="AB325" s="4">
        <v>19991435</v>
      </c>
      <c r="AC325" s="4">
        <v>1767171</v>
      </c>
      <c r="AD325" s="4">
        <v>92957134</v>
      </c>
      <c r="AE325" s="4">
        <v>3844869</v>
      </c>
      <c r="AF325" s="4">
        <v>8292069</v>
      </c>
      <c r="AG325" s="4">
        <v>12136938</v>
      </c>
      <c r="AH325" s="4">
        <v>10251570</v>
      </c>
      <c r="AI325" s="4">
        <v>0</v>
      </c>
      <c r="AJ325" s="4">
        <v>644442</v>
      </c>
      <c r="AK325" s="4">
        <v>254225</v>
      </c>
      <c r="AL325" s="4">
        <v>9871774</v>
      </c>
      <c r="AM325" s="4">
        <v>2467944</v>
      </c>
      <c r="AN325" s="4">
        <v>898667</v>
      </c>
      <c r="AO325" s="4">
        <v>1138277</v>
      </c>
      <c r="AP325" s="4">
        <v>1036503487</v>
      </c>
      <c r="AQ325" s="4">
        <v>951409307</v>
      </c>
      <c r="AR325" s="4">
        <v>4323507</v>
      </c>
      <c r="AS325" s="4">
        <v>11936232</v>
      </c>
      <c r="AT325" s="4">
        <v>488028</v>
      </c>
      <c r="AU325" s="4">
        <v>1786</v>
      </c>
      <c r="AV325" s="4">
        <v>4948</v>
      </c>
      <c r="AW325" s="4">
        <v>136964476</v>
      </c>
      <c r="AX325" s="4">
        <v>91071766</v>
      </c>
      <c r="AY325" s="4">
        <v>4897719</v>
      </c>
      <c r="AZ325" s="4">
        <v>5247274.333333333</v>
      </c>
      <c r="BA325" s="4">
        <v>20907081</v>
      </c>
      <c r="BB325" s="4">
        <v>0</v>
      </c>
      <c r="BC325" s="4"/>
      <c r="BD325" s="4">
        <v>0.67828235642000823</v>
      </c>
      <c r="BE325" s="4">
        <v>0.30861737330268801</v>
      </c>
      <c r="BF325" s="4">
        <v>0.36413589611433644</v>
      </c>
      <c r="BG325" s="4">
        <v>9.1033992471869801E-2</v>
      </c>
      <c r="BH325" s="4">
        <v>1.7291738347891834</v>
      </c>
      <c r="BI325" s="4">
        <v>0.39543115714427329</v>
      </c>
      <c r="BJ325" s="4">
        <v>0</v>
      </c>
      <c r="BK325" s="4"/>
      <c r="BL325" s="3" t="s">
        <v>468</v>
      </c>
      <c r="BM325" s="4"/>
      <c r="BN325" s="4"/>
      <c r="BO325" s="4"/>
      <c r="BP325" s="4">
        <v>4.1712421175868171</v>
      </c>
      <c r="BQ325" s="4">
        <v>0.36095392077607114</v>
      </c>
      <c r="BR325" s="4">
        <v>3672.1228668941981</v>
      </c>
      <c r="BS325" s="4">
        <v>2538.8419532685743</v>
      </c>
      <c r="BT325" s="4">
        <v>1135.0766605408244</v>
      </c>
      <c r="BU325" s="4">
        <v>2691.4071934891049</v>
      </c>
      <c r="BV325" s="4">
        <v>3186.3843528485168</v>
      </c>
      <c r="BW325" s="4">
        <v>5488.8634812286691</v>
      </c>
    </row>
    <row r="326" spans="2:75" x14ac:dyDescent="0.3">
      <c r="B326" s="3" t="s">
        <v>158</v>
      </c>
      <c r="C326" s="4">
        <v>2022</v>
      </c>
      <c r="D326" s="3" t="s">
        <v>792</v>
      </c>
      <c r="E326" s="4">
        <v>3859.5</v>
      </c>
      <c r="F326" s="4">
        <v>103159</v>
      </c>
      <c r="G326" s="4" t="b">
        <v>1</v>
      </c>
      <c r="H326" s="4">
        <v>12973938</v>
      </c>
      <c r="I326" s="4">
        <v>5430559</v>
      </c>
      <c r="J326" s="4">
        <v>3816522</v>
      </c>
      <c r="K326" s="4">
        <v>2528999</v>
      </c>
      <c r="L326" s="4">
        <v>452838</v>
      </c>
      <c r="M326" s="4">
        <v>586621</v>
      </c>
      <c r="N326" s="4">
        <v>9858318</v>
      </c>
      <c r="O326" s="4">
        <v>10817858</v>
      </c>
      <c r="P326" s="4">
        <v>2844862</v>
      </c>
      <c r="Q326" s="4">
        <v>7972996</v>
      </c>
      <c r="R326" s="4">
        <v>1500128</v>
      </c>
      <c r="S326" s="4">
        <v>931823</v>
      </c>
      <c r="T326" s="4">
        <v>1052504</v>
      </c>
      <c r="U326" s="4">
        <v>1470891</v>
      </c>
      <c r="V326" s="4">
        <v>947061</v>
      </c>
      <c r="W326" s="4">
        <v>782834</v>
      </c>
      <c r="X326" s="4">
        <v>2156080</v>
      </c>
      <c r="Y326" s="4">
        <v>4182285</v>
      </c>
      <c r="Z326" s="4">
        <v>21405762</v>
      </c>
      <c r="AA326" s="4">
        <v>23724881</v>
      </c>
      <c r="AB326" s="4">
        <v>21107143</v>
      </c>
      <c r="AC326" s="4">
        <v>2617738</v>
      </c>
      <c r="AD326" s="4">
        <v>95113214</v>
      </c>
      <c r="AE326" s="4">
        <v>3467699</v>
      </c>
      <c r="AF326" s="4">
        <v>10571733</v>
      </c>
      <c r="AG326" s="4">
        <v>14039432</v>
      </c>
      <c r="AH326" s="4">
        <v>11286057</v>
      </c>
      <c r="AI326" s="4">
        <v>1499245</v>
      </c>
      <c r="AJ326" s="4">
        <v>373459</v>
      </c>
      <c r="AK326" s="4">
        <v>414286</v>
      </c>
      <c r="AL326" s="4">
        <v>10351019</v>
      </c>
      <c r="AM326" s="4">
        <v>2587755</v>
      </c>
      <c r="AN326" s="4">
        <v>787745</v>
      </c>
      <c r="AO326" s="4">
        <v>1756390</v>
      </c>
      <c r="AP326" s="4">
        <v>1293369342</v>
      </c>
      <c r="AQ326" s="4">
        <v>1195125607</v>
      </c>
      <c r="AR326" s="4">
        <v>4535672</v>
      </c>
      <c r="AS326" s="4">
        <v>12593813</v>
      </c>
      <c r="AT326" s="4">
        <v>607683</v>
      </c>
      <c r="AU326" s="4">
        <v>1867</v>
      </c>
      <c r="AV326" s="4">
        <v>5210</v>
      </c>
      <c r="AW326" s="4">
        <v>141072291</v>
      </c>
      <c r="AX326" s="4">
        <v>92359838</v>
      </c>
      <c r="AY326" s="4">
        <v>4182285</v>
      </c>
      <c r="AZ326" s="4">
        <v>4103313.3333333335</v>
      </c>
      <c r="BA326" s="4">
        <v>19628479</v>
      </c>
      <c r="BB326" s="4">
        <v>0</v>
      </c>
      <c r="BC326" s="4"/>
      <c r="BD326" s="4">
        <v>0.75985548874983067</v>
      </c>
      <c r="BE326" s="4">
        <v>0.16618547121159358</v>
      </c>
      <c r="BF326" s="4">
        <v>0.30441251200364794</v>
      </c>
      <c r="BG326" s="4">
        <v>7.6103135353147361E-2</v>
      </c>
      <c r="BH326" s="4">
        <v>1.7608728262249222</v>
      </c>
      <c r="BI326" s="4">
        <v>0.40111103396523817</v>
      </c>
      <c r="BJ326" s="4">
        <v>0</v>
      </c>
      <c r="BK326" s="4"/>
      <c r="BL326" s="3" t="s">
        <v>468</v>
      </c>
      <c r="BM326" s="4"/>
      <c r="BN326" s="4"/>
      <c r="BO326" s="4"/>
      <c r="BP326" s="4">
        <v>3.5068652493233445</v>
      </c>
      <c r="BQ326" s="4">
        <v>0.35834932821497123</v>
      </c>
      <c r="BR326" s="4">
        <v>3361.559269335406</v>
      </c>
      <c r="BS326" s="4">
        <v>2802.9169581552014</v>
      </c>
      <c r="BT326" s="4">
        <v>1175.1967871485945</v>
      </c>
      <c r="BU326" s="4">
        <v>2924.2277497085115</v>
      </c>
      <c r="BV326" s="4">
        <v>3637.6297447855941</v>
      </c>
      <c r="BW326" s="4">
        <v>5085.7569633372195</v>
      </c>
    </row>
    <row r="327" spans="2:75" x14ac:dyDescent="0.3">
      <c r="B327" s="3" t="s">
        <v>158</v>
      </c>
      <c r="C327" s="4">
        <v>2023</v>
      </c>
      <c r="D327" s="3" t="s">
        <v>793</v>
      </c>
      <c r="E327" s="4">
        <v>3910</v>
      </c>
      <c r="F327" s="4">
        <v>3910</v>
      </c>
      <c r="G327" s="4" t="b">
        <v>0</v>
      </c>
      <c r="H327" s="4">
        <v>17180549</v>
      </c>
      <c r="I327" s="4">
        <v>5902797</v>
      </c>
      <c r="J327" s="4">
        <v>4233211</v>
      </c>
      <c r="K327" s="4">
        <v>5755266</v>
      </c>
      <c r="L327" s="4">
        <v>1183053</v>
      </c>
      <c r="M327" s="4">
        <v>0</v>
      </c>
      <c r="N327" s="4">
        <v>11425283</v>
      </c>
      <c r="O327" s="4">
        <v>11583312</v>
      </c>
      <c r="P327" s="4">
        <v>2851267</v>
      </c>
      <c r="Q327" s="4">
        <v>8732045</v>
      </c>
      <c r="R327" s="4">
        <v>1778490</v>
      </c>
      <c r="S327" s="4">
        <v>1123825</v>
      </c>
      <c r="T327" s="4">
        <v>1300988</v>
      </c>
      <c r="U327" s="4">
        <v>1608434</v>
      </c>
      <c r="V327" s="4">
        <v>805289</v>
      </c>
      <c r="W327" s="4">
        <v>969062</v>
      </c>
      <c r="X327" s="4">
        <v>5597237</v>
      </c>
      <c r="Y327" s="4">
        <v>6072449</v>
      </c>
      <c r="Z327" s="4">
        <v>24050968</v>
      </c>
      <c r="AA327" s="4">
        <v>26011637</v>
      </c>
      <c r="AB327" s="4">
        <v>21220050</v>
      </c>
      <c r="AC327" s="4">
        <v>4791587</v>
      </c>
      <c r="AD327" s="4">
        <v>100597837</v>
      </c>
      <c r="AE327" s="4">
        <v>3219991</v>
      </c>
      <c r="AF327" s="4">
        <v>12540617</v>
      </c>
      <c r="AG327" s="4">
        <v>15760608</v>
      </c>
      <c r="AH327" s="4">
        <v>10575423</v>
      </c>
      <c r="AI327" s="4">
        <v>-5551</v>
      </c>
      <c r="AJ327" s="4">
        <v>602465</v>
      </c>
      <c r="AK327" s="4">
        <v>395604</v>
      </c>
      <c r="AL327" s="4">
        <v>11782665</v>
      </c>
      <c r="AM327" s="4">
        <v>2945666</v>
      </c>
      <c r="AN327" s="4">
        <v>998069</v>
      </c>
      <c r="AO327" s="4">
        <v>1902808</v>
      </c>
      <c r="AP327" s="4">
        <v>1484020567</v>
      </c>
      <c r="AQ327" s="4">
        <v>1375167707</v>
      </c>
      <c r="AR327" s="4">
        <v>4844323</v>
      </c>
      <c r="AS327" s="4">
        <v>13643138</v>
      </c>
      <c r="AT327" s="4">
        <v>677803</v>
      </c>
      <c r="AU327" s="4">
        <v>1948</v>
      </c>
      <c r="AV327" s="4">
        <v>5502</v>
      </c>
      <c r="AW327" s="4">
        <v>146917820</v>
      </c>
      <c r="AX327" s="4">
        <v>95637553</v>
      </c>
      <c r="AY327" s="4">
        <v>6072449</v>
      </c>
      <c r="AZ327" s="4">
        <v>5050817.666666667</v>
      </c>
      <c r="BA327" s="4">
        <v>20470228</v>
      </c>
      <c r="BB327" s="4">
        <v>0</v>
      </c>
      <c r="BC327" s="4"/>
      <c r="BD327" s="4">
        <v>0.66501268382052281</v>
      </c>
      <c r="BE327" s="4">
        <v>0.32578918170775567</v>
      </c>
      <c r="BF327" s="4">
        <v>0.33882626204057081</v>
      </c>
      <c r="BG327" s="4">
        <v>8.4706558321058945E-2</v>
      </c>
      <c r="BH327" s="4">
        <v>1.8049160305518352</v>
      </c>
      <c r="BI327" s="4">
        <v>0.40554561924753774</v>
      </c>
      <c r="BJ327" s="4">
        <v>0</v>
      </c>
      <c r="BK327" s="4"/>
      <c r="BL327" s="3" t="s">
        <v>468</v>
      </c>
      <c r="BM327" s="4"/>
      <c r="BN327" s="4"/>
      <c r="BO327" s="4"/>
      <c r="BP327" s="4">
        <v>3.2643233575886148</v>
      </c>
      <c r="BQ327" s="4">
        <v>0.35405307161032351</v>
      </c>
      <c r="BR327" s="4">
        <v>4394.0023017902813</v>
      </c>
      <c r="BS327" s="4">
        <v>2962.4838874680308</v>
      </c>
      <c r="BT327" s="4">
        <v>1238.9572890025574</v>
      </c>
      <c r="BU327" s="4">
        <v>2704.7117647058822</v>
      </c>
      <c r="BV327" s="4">
        <v>4030.8460358056268</v>
      </c>
      <c r="BW327" s="4">
        <v>5235.3524296675196</v>
      </c>
    </row>
    <row r="328" spans="2:75" x14ac:dyDescent="0.3">
      <c r="B328" s="3" t="s">
        <v>158</v>
      </c>
      <c r="C328" s="4">
        <v>2024</v>
      </c>
      <c r="D328" s="3" t="s">
        <v>794</v>
      </c>
      <c r="E328" s="4">
        <v>3910</v>
      </c>
      <c r="F328" s="4">
        <v>3910</v>
      </c>
      <c r="G328" s="4" t="b">
        <v>0</v>
      </c>
      <c r="H328" s="4">
        <v>15155078</v>
      </c>
      <c r="I328" s="4">
        <v>6193838</v>
      </c>
      <c r="J328" s="4">
        <v>4168380</v>
      </c>
      <c r="K328" s="4">
        <v>3613252</v>
      </c>
      <c r="L328" s="4">
        <v>1179608</v>
      </c>
      <c r="M328" s="4">
        <v>0</v>
      </c>
      <c r="N328" s="4">
        <v>11541826</v>
      </c>
      <c r="O328" s="4">
        <v>12382701</v>
      </c>
      <c r="P328" s="4">
        <v>3041032</v>
      </c>
      <c r="Q328" s="4">
        <v>9341669</v>
      </c>
      <c r="R328" s="4">
        <v>1917422</v>
      </c>
      <c r="S328" s="4">
        <v>1153157</v>
      </c>
      <c r="T328" s="4">
        <v>1389061</v>
      </c>
      <c r="U328" s="4">
        <v>1823510</v>
      </c>
      <c r="V328" s="4">
        <v>951322</v>
      </c>
      <c r="W328" s="4">
        <v>1038080</v>
      </c>
      <c r="X328" s="4">
        <v>2772377</v>
      </c>
      <c r="Y328" s="4">
        <v>4279258</v>
      </c>
      <c r="Z328" s="4">
        <v>27272572</v>
      </c>
      <c r="AA328" s="4">
        <v>29253546</v>
      </c>
      <c r="AB328" s="4">
        <v>22704113</v>
      </c>
      <c r="AC328" s="4">
        <v>6549433</v>
      </c>
      <c r="AD328" s="4">
        <v>103370189</v>
      </c>
      <c r="AE328" s="4">
        <v>3731610</v>
      </c>
      <c r="AF328" s="4">
        <v>13241022</v>
      </c>
      <c r="AG328" s="4">
        <v>16972632</v>
      </c>
      <c r="AH328" s="4">
        <v>10035833</v>
      </c>
      <c r="AI328" s="4">
        <v>0</v>
      </c>
      <c r="AJ328" s="4">
        <v>498111</v>
      </c>
      <c r="AK328" s="4">
        <v>371917</v>
      </c>
      <c r="AL328" s="4">
        <v>12010021</v>
      </c>
      <c r="AM328" s="4">
        <v>3002505</v>
      </c>
      <c r="AN328" s="4">
        <v>870028</v>
      </c>
      <c r="AO328" s="4">
        <v>2132477</v>
      </c>
      <c r="AP328" s="4">
        <v>1621210127</v>
      </c>
      <c r="AQ328" s="4">
        <v>1498419507</v>
      </c>
      <c r="AR328" s="4">
        <v>5261349</v>
      </c>
      <c r="AS328" s="4">
        <v>14631756</v>
      </c>
      <c r="AT328" s="4">
        <v>741094</v>
      </c>
      <c r="AU328" s="4">
        <v>2128</v>
      </c>
      <c r="AV328" s="4">
        <v>5878</v>
      </c>
      <c r="AW328" s="4">
        <v>150362559</v>
      </c>
      <c r="AX328" s="4">
        <v>96636953</v>
      </c>
      <c r="AY328" s="4">
        <v>4279258</v>
      </c>
      <c r="AZ328" s="4">
        <v>4844664</v>
      </c>
      <c r="BA328" s="4">
        <v>502802876</v>
      </c>
      <c r="BB328" s="4">
        <v>9234677</v>
      </c>
      <c r="BC328" s="4">
        <v>0</v>
      </c>
      <c r="BD328" s="4">
        <v>0.76158143164951053</v>
      </c>
      <c r="BE328" s="4">
        <v>0.18293386546740306</v>
      </c>
      <c r="BF328" s="4">
        <v>0.28976737757305981</v>
      </c>
      <c r="BG328" s="4">
        <v>7.2441838361481631E-2</v>
      </c>
      <c r="BH328" s="4">
        <v>1.8168736229040015</v>
      </c>
      <c r="BI328" s="4">
        <v>0.41158287872228466</v>
      </c>
      <c r="BJ328" s="4">
        <v>3.6999863016650676</v>
      </c>
      <c r="BK328" s="4">
        <v>1.9120426313252236E-2</v>
      </c>
      <c r="BL328" s="3" t="s">
        <v>474</v>
      </c>
      <c r="BM328" s="4">
        <v>11251776.742925124</v>
      </c>
      <c r="BN328" s="4">
        <v>0.43056879910510321</v>
      </c>
      <c r="BO328" s="4">
        <v>6407112.7429251242</v>
      </c>
      <c r="BP328" s="4">
        <v>3.2453220667551381</v>
      </c>
      <c r="BQ328" s="4">
        <v>0.36202790064647838</v>
      </c>
      <c r="BR328" s="4">
        <v>3875.9790281329924</v>
      </c>
      <c r="BS328" s="4">
        <v>3166.9312020460357</v>
      </c>
      <c r="BT328" s="4">
        <v>1345.6135549872122</v>
      </c>
      <c r="BU328" s="4">
        <v>2566.7092071611255</v>
      </c>
      <c r="BV328" s="4">
        <v>4340.8265984654736</v>
      </c>
      <c r="BW328" s="4">
        <v>128594.08593350384</v>
      </c>
    </row>
    <row r="329" spans="2:75" x14ac:dyDescent="0.3">
      <c r="B329" s="3" t="s">
        <v>160</v>
      </c>
      <c r="C329" s="4">
        <v>2019</v>
      </c>
      <c r="D329" s="3" t="s">
        <v>795</v>
      </c>
      <c r="E329" s="4">
        <v>0</v>
      </c>
      <c r="F329" s="4">
        <v>0</v>
      </c>
      <c r="G329" s="4"/>
      <c r="H329" s="4">
        <v>119606</v>
      </c>
      <c r="I329" s="4">
        <v>5002</v>
      </c>
      <c r="J329" s="4">
        <v>2003</v>
      </c>
      <c r="K329" s="4">
        <v>110250</v>
      </c>
      <c r="L329" s="4">
        <v>2351</v>
      </c>
      <c r="M329" s="4">
        <v>0</v>
      </c>
      <c r="N329" s="4">
        <v>9356</v>
      </c>
      <c r="O329" s="4">
        <v>36336</v>
      </c>
      <c r="P329" s="4">
        <v>4426</v>
      </c>
      <c r="Q329" s="4">
        <v>31910</v>
      </c>
      <c r="R329" s="4">
        <v>31848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83270</v>
      </c>
      <c r="Y329" s="4">
        <v>0</v>
      </c>
      <c r="Z329" s="4">
        <v>389642</v>
      </c>
      <c r="AA329" s="4">
        <v>390490</v>
      </c>
      <c r="AB329" s="4">
        <v>5058</v>
      </c>
      <c r="AC329" s="4">
        <v>385432</v>
      </c>
      <c r="AD329" s="4">
        <v>559074</v>
      </c>
      <c r="AE329" s="4">
        <v>386480</v>
      </c>
      <c r="AF329" s="4">
        <v>0</v>
      </c>
      <c r="AG329" s="4">
        <v>386480</v>
      </c>
      <c r="AH329" s="4">
        <v>0</v>
      </c>
      <c r="AI329" s="4">
        <v>0</v>
      </c>
      <c r="AJ329" s="4">
        <v>0</v>
      </c>
      <c r="AK329" s="4">
        <v>0</v>
      </c>
      <c r="AL329" s="4">
        <v>9356</v>
      </c>
      <c r="AM329" s="4">
        <v>2339</v>
      </c>
      <c r="AN329" s="4">
        <v>0</v>
      </c>
      <c r="AO329" s="4">
        <v>2339</v>
      </c>
      <c r="AP329" s="4">
        <v>393300</v>
      </c>
      <c r="AQ329" s="4">
        <v>0</v>
      </c>
      <c r="AR329" s="4">
        <v>5000.0622300000005</v>
      </c>
      <c r="AS329" s="4">
        <v>7567.0138999999999</v>
      </c>
      <c r="AT329" s="4">
        <v>0</v>
      </c>
      <c r="AU329" s="4">
        <v>0</v>
      </c>
      <c r="AV329" s="4">
        <v>20</v>
      </c>
      <c r="AW329" s="4">
        <v>199255</v>
      </c>
      <c r="AX329" s="4">
        <v>172594</v>
      </c>
      <c r="AY329" s="4">
        <v>0</v>
      </c>
      <c r="AZ329" s="4">
        <v>0</v>
      </c>
      <c r="BA329" s="4">
        <v>200000</v>
      </c>
      <c r="BB329" s="4">
        <v>4450</v>
      </c>
      <c r="BC329" s="4">
        <v>0</v>
      </c>
      <c r="BD329" s="4">
        <v>7.8223500493286288E-2</v>
      </c>
      <c r="BE329" s="4">
        <v>0.69620253164556967</v>
      </c>
      <c r="BF329" s="4">
        <v>0</v>
      </c>
      <c r="BG329" s="4">
        <v>0</v>
      </c>
      <c r="BH329" s="4">
        <v>12.111563773111877</v>
      </c>
      <c r="BI329" s="4">
        <v>0.13380341773104815</v>
      </c>
      <c r="BJ329" s="4">
        <v>1.003738927504956</v>
      </c>
      <c r="BK329" s="4">
        <v>2.2249999999999999E-2</v>
      </c>
      <c r="BL329" s="3" t="s">
        <v>474</v>
      </c>
      <c r="BM329" s="4">
        <v>4442.5484931369347</v>
      </c>
      <c r="BN329" s="4"/>
      <c r="BO329" s="4"/>
      <c r="BP329" s="4">
        <v>12.713100000000001</v>
      </c>
      <c r="BQ329" s="4">
        <v>0</v>
      </c>
      <c r="BR329" s="4"/>
      <c r="BS329" s="4"/>
      <c r="BT329" s="4"/>
      <c r="BU329" s="4"/>
      <c r="BV329" s="4"/>
      <c r="BW329" s="4"/>
    </row>
    <row r="330" spans="2:75" x14ac:dyDescent="0.3">
      <c r="B330" s="3" t="s">
        <v>160</v>
      </c>
      <c r="C330" s="4">
        <v>2020</v>
      </c>
      <c r="D330" s="3" t="s">
        <v>796</v>
      </c>
      <c r="E330" s="4">
        <v>0</v>
      </c>
      <c r="F330" s="4">
        <v>0</v>
      </c>
      <c r="G330" s="4"/>
      <c r="H330" s="4">
        <v>592</v>
      </c>
      <c r="I330" s="4">
        <v>1</v>
      </c>
      <c r="J330" s="4">
        <v>0</v>
      </c>
      <c r="K330" s="4">
        <v>0</v>
      </c>
      <c r="L330" s="4">
        <v>592</v>
      </c>
      <c r="M330" s="4">
        <v>0</v>
      </c>
      <c r="N330" s="4">
        <v>592</v>
      </c>
      <c r="O330" s="4">
        <v>355382</v>
      </c>
      <c r="P330" s="4">
        <v>4426</v>
      </c>
      <c r="Q330" s="4">
        <v>350956</v>
      </c>
      <c r="R330" s="4">
        <v>24217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-354790</v>
      </c>
      <c r="Y330" s="4">
        <v>0</v>
      </c>
      <c r="Z330" s="4">
        <v>35570</v>
      </c>
      <c r="AA330" s="4">
        <v>36224</v>
      </c>
      <c r="AB330" s="4">
        <v>108</v>
      </c>
      <c r="AC330" s="4">
        <v>36116</v>
      </c>
      <c r="AD330" s="4">
        <v>204284</v>
      </c>
      <c r="AE330" s="4">
        <v>36116</v>
      </c>
      <c r="AF330" s="4">
        <v>0</v>
      </c>
      <c r="AG330" s="4">
        <v>36116</v>
      </c>
      <c r="AH330" s="4">
        <v>0</v>
      </c>
      <c r="AI330" s="4">
        <v>0</v>
      </c>
      <c r="AJ330" s="4">
        <v>0</v>
      </c>
      <c r="AK330" s="4">
        <v>0</v>
      </c>
      <c r="AL330" s="4">
        <v>592</v>
      </c>
      <c r="AM330" s="4">
        <v>148</v>
      </c>
      <c r="AN330" s="4">
        <v>0</v>
      </c>
      <c r="AO330" s="4">
        <v>148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199149</v>
      </c>
      <c r="AX330" s="4">
        <v>168168</v>
      </c>
      <c r="AY330" s="4">
        <v>0</v>
      </c>
      <c r="AZ330" s="4">
        <v>0</v>
      </c>
      <c r="BA330" s="4">
        <v>0</v>
      </c>
      <c r="BB330" s="4">
        <v>0</v>
      </c>
      <c r="BC330" s="4"/>
      <c r="BD330" s="4">
        <v>1</v>
      </c>
      <c r="BE330" s="4">
        <v>-599.30743243243239</v>
      </c>
      <c r="BF330" s="4">
        <v>0</v>
      </c>
      <c r="BG330" s="4">
        <v>0</v>
      </c>
      <c r="BH330" s="4">
        <v>0.10290748697842464</v>
      </c>
      <c r="BI330" s="4">
        <v>0.15556693731828933</v>
      </c>
      <c r="BJ330" s="4">
        <v>0</v>
      </c>
      <c r="BK330" s="4"/>
      <c r="BL330" s="3" t="s">
        <v>468</v>
      </c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</row>
    <row r="331" spans="2:75" x14ac:dyDescent="0.3">
      <c r="B331" s="3" t="s">
        <v>162</v>
      </c>
      <c r="C331" s="4">
        <v>2019</v>
      </c>
      <c r="D331" s="3" t="s">
        <v>797</v>
      </c>
      <c r="E331" s="4">
        <v>100046</v>
      </c>
      <c r="F331" s="4">
        <v>100046</v>
      </c>
      <c r="G331" s="4" t="b">
        <v>0</v>
      </c>
      <c r="H331" s="4">
        <v>231415316</v>
      </c>
      <c r="I331" s="4">
        <v>116818139</v>
      </c>
      <c r="J331" s="4">
        <v>73966450</v>
      </c>
      <c r="K331" s="4">
        <v>24548785</v>
      </c>
      <c r="L331" s="4">
        <v>6077804</v>
      </c>
      <c r="M331" s="4">
        <v>9476647</v>
      </c>
      <c r="N331" s="4">
        <v>197389884</v>
      </c>
      <c r="O331" s="4">
        <v>204438701</v>
      </c>
      <c r="P331" s="4">
        <v>30950434</v>
      </c>
      <c r="Q331" s="4">
        <v>173488267</v>
      </c>
      <c r="R331" s="4">
        <v>30038220</v>
      </c>
      <c r="S331" s="4">
        <v>52304874</v>
      </c>
      <c r="T331" s="4">
        <v>30080767</v>
      </c>
      <c r="U331" s="4">
        <v>27893642</v>
      </c>
      <c r="V331" s="4">
        <v>9302158</v>
      </c>
      <c r="W331" s="4">
        <v>6785646</v>
      </c>
      <c r="X331" s="4">
        <v>26976615</v>
      </c>
      <c r="Y331" s="4">
        <v>46721313</v>
      </c>
      <c r="Z331" s="4">
        <v>180673305</v>
      </c>
      <c r="AA331" s="4">
        <v>214089647</v>
      </c>
      <c r="AB331" s="4">
        <v>189435159</v>
      </c>
      <c r="AC331" s="4">
        <v>24654488</v>
      </c>
      <c r="AD331" s="4">
        <v>1258821584</v>
      </c>
      <c r="AE331" s="4">
        <v>1102250307</v>
      </c>
      <c r="AF331" s="4">
        <v>41631636</v>
      </c>
      <c r="AG331" s="4">
        <v>1143881943</v>
      </c>
      <c r="AH331" s="4">
        <v>90351359</v>
      </c>
      <c r="AI331" s="4">
        <v>0</v>
      </c>
      <c r="AJ331" s="4">
        <v>13460087</v>
      </c>
      <c r="AK331" s="4">
        <v>3621129</v>
      </c>
      <c r="AL331" s="4">
        <v>195968142</v>
      </c>
      <c r="AM331" s="4">
        <v>48992036</v>
      </c>
      <c r="AN331" s="4">
        <v>17081216</v>
      </c>
      <c r="AO331" s="4">
        <v>31910820</v>
      </c>
      <c r="AP331" s="4">
        <v>16786262492</v>
      </c>
      <c r="AQ331" s="4">
        <v>14326653069</v>
      </c>
      <c r="AR331" s="4">
        <v>111841378.82276</v>
      </c>
      <c r="AS331" s="4">
        <v>210856535.83605999</v>
      </c>
      <c r="AT331" s="4">
        <v>443063</v>
      </c>
      <c r="AU331" s="4">
        <v>2206.4537399999999</v>
      </c>
      <c r="AV331" s="4">
        <v>4343.2847045999997</v>
      </c>
      <c r="AW331" s="4">
        <v>1760392283</v>
      </c>
      <c r="AX331" s="4">
        <v>1231291068</v>
      </c>
      <c r="AY331" s="4">
        <v>46721313</v>
      </c>
      <c r="AZ331" s="4">
        <v>46721313</v>
      </c>
      <c r="BA331" s="4">
        <v>152156165</v>
      </c>
      <c r="BB331" s="4">
        <v>0</v>
      </c>
      <c r="BC331" s="4"/>
      <c r="BD331" s="4">
        <v>0.85296810691648428</v>
      </c>
      <c r="BE331" s="4">
        <v>0.11657229722858965</v>
      </c>
      <c r="BF331" s="4">
        <v>0.34865291166915374</v>
      </c>
      <c r="BG331" s="4">
        <v>8.7163228806853718E-2</v>
      </c>
      <c r="BH331" s="4">
        <v>6.5934253813256429</v>
      </c>
      <c r="BI331" s="4">
        <v>0.32899473471469443</v>
      </c>
      <c r="BJ331" s="4">
        <v>0</v>
      </c>
      <c r="BK331" s="4"/>
      <c r="BL331" s="3" t="s">
        <v>468</v>
      </c>
      <c r="BM331" s="4"/>
      <c r="BN331" s="4"/>
      <c r="BO331" s="4"/>
      <c r="BP331" s="4">
        <v>6.6626730563793695</v>
      </c>
      <c r="BQ331" s="4">
        <v>0.50801499097287617</v>
      </c>
      <c r="BR331" s="4">
        <v>2313.0891389960616</v>
      </c>
      <c r="BS331" s="4">
        <v>2043.4470243687904</v>
      </c>
      <c r="BT331" s="4">
        <v>1117.899554432561</v>
      </c>
      <c r="BU331" s="4">
        <v>903.09816484417172</v>
      </c>
      <c r="BV331" s="4">
        <v>11433.559992403494</v>
      </c>
      <c r="BW331" s="4">
        <v>1520.8620534554104</v>
      </c>
    </row>
    <row r="332" spans="2:75" x14ac:dyDescent="0.3">
      <c r="B332" s="3" t="s">
        <v>162</v>
      </c>
      <c r="C332" s="4">
        <v>2020</v>
      </c>
      <c r="D332" s="3" t="s">
        <v>798</v>
      </c>
      <c r="E332" s="4">
        <v>101198</v>
      </c>
      <c r="F332" s="4">
        <v>101198</v>
      </c>
      <c r="G332" s="4" t="b">
        <v>0</v>
      </c>
      <c r="H332" s="4">
        <v>237521194</v>
      </c>
      <c r="I332" s="4">
        <v>119686794</v>
      </c>
      <c r="J332" s="4">
        <v>67945295</v>
      </c>
      <c r="K332" s="4">
        <v>34611826</v>
      </c>
      <c r="L332" s="4">
        <v>7384988</v>
      </c>
      <c r="M332" s="4">
        <v>7371435</v>
      </c>
      <c r="N332" s="4">
        <v>195537933</v>
      </c>
      <c r="O332" s="4">
        <v>203771002</v>
      </c>
      <c r="P332" s="4">
        <v>33041760</v>
      </c>
      <c r="Q332" s="4">
        <v>170729242</v>
      </c>
      <c r="R332" s="4">
        <v>29692232</v>
      </c>
      <c r="S332" s="4">
        <v>49821171</v>
      </c>
      <c r="T332" s="4">
        <v>27795283</v>
      </c>
      <c r="U332" s="4">
        <v>25124605</v>
      </c>
      <c r="V332" s="4">
        <v>9196106</v>
      </c>
      <c r="W332" s="4">
        <v>8823504</v>
      </c>
      <c r="X332" s="4">
        <v>33750192</v>
      </c>
      <c r="Y332" s="4">
        <v>63688206</v>
      </c>
      <c r="Z332" s="4">
        <v>169978985</v>
      </c>
      <c r="AA332" s="4">
        <v>209477034</v>
      </c>
      <c r="AB332" s="4">
        <v>185175463</v>
      </c>
      <c r="AC332" s="4">
        <v>24301571</v>
      </c>
      <c r="AD332" s="4">
        <v>1292619960</v>
      </c>
      <c r="AE332" s="4">
        <v>90930149</v>
      </c>
      <c r="AF332" s="4">
        <v>38789030</v>
      </c>
      <c r="AG332" s="4">
        <v>129719179</v>
      </c>
      <c r="AH332" s="4">
        <v>80599507</v>
      </c>
      <c r="AI332" s="4">
        <v>0</v>
      </c>
      <c r="AJ332" s="4">
        <v>7463493</v>
      </c>
      <c r="AK332" s="4">
        <v>3526667</v>
      </c>
      <c r="AL332" s="4">
        <v>191935051</v>
      </c>
      <c r="AM332" s="4">
        <v>47983763</v>
      </c>
      <c r="AN332" s="4">
        <v>10990160</v>
      </c>
      <c r="AO332" s="4">
        <v>36993603</v>
      </c>
      <c r="AP332" s="4">
        <v>18122735980</v>
      </c>
      <c r="AQ332" s="4">
        <v>15475923635</v>
      </c>
      <c r="AR332" s="4">
        <v>114658840</v>
      </c>
      <c r="AS332" s="4">
        <v>211381953</v>
      </c>
      <c r="AT332" s="4">
        <v>469313</v>
      </c>
      <c r="AU332" s="4">
        <v>2225</v>
      </c>
      <c r="AV332" s="4">
        <v>4433</v>
      </c>
      <c r="AW332" s="4">
        <v>1823702785</v>
      </c>
      <c r="AX332" s="4">
        <v>1261929560</v>
      </c>
      <c r="AY332" s="4">
        <v>63688206</v>
      </c>
      <c r="AZ332" s="4">
        <v>55204759.5</v>
      </c>
      <c r="BA332" s="4">
        <v>129447667</v>
      </c>
      <c r="BB332" s="4">
        <v>0</v>
      </c>
      <c r="BC332" s="4"/>
      <c r="BD332" s="4">
        <v>0.8232441480569519</v>
      </c>
      <c r="BE332" s="4">
        <v>0.14209339146383712</v>
      </c>
      <c r="BF332" s="4">
        <v>0.22903914392874941</v>
      </c>
      <c r="BG332" s="4">
        <v>5.7259786280516319E-2</v>
      </c>
      <c r="BH332" s="4">
        <v>0.75979473393315955</v>
      </c>
      <c r="BI332" s="4">
        <v>0.33157534484130741</v>
      </c>
      <c r="BJ332" s="4">
        <v>0</v>
      </c>
      <c r="BK332" s="4"/>
      <c r="BL332" s="3" t="s">
        <v>468</v>
      </c>
      <c r="BM332" s="4"/>
      <c r="BN332" s="4"/>
      <c r="BO332" s="4"/>
      <c r="BP332" s="4">
        <v>6.3267952546754476</v>
      </c>
      <c r="BQ332" s="4">
        <v>0.50191743740130834</v>
      </c>
      <c r="BR332" s="4">
        <v>2347.0937567936126</v>
      </c>
      <c r="BS332" s="4">
        <v>2013.5872448072096</v>
      </c>
      <c r="BT332" s="4">
        <v>1133.01488171703</v>
      </c>
      <c r="BU332" s="4">
        <v>796.45355639439515</v>
      </c>
      <c r="BV332" s="4">
        <v>1281.8354018854127</v>
      </c>
      <c r="BW332" s="4">
        <v>1279.1524239609478</v>
      </c>
    </row>
    <row r="333" spans="2:75" x14ac:dyDescent="0.3">
      <c r="B333" s="3" t="s">
        <v>162</v>
      </c>
      <c r="C333" s="4">
        <v>2021</v>
      </c>
      <c r="D333" s="3" t="s">
        <v>799</v>
      </c>
      <c r="E333" s="4">
        <v>101603</v>
      </c>
      <c r="F333" s="4">
        <v>101603</v>
      </c>
      <c r="G333" s="4" t="b">
        <v>0</v>
      </c>
      <c r="H333" s="4">
        <v>235552252</v>
      </c>
      <c r="I333" s="4">
        <v>123939331</v>
      </c>
      <c r="J333" s="4">
        <v>71696055</v>
      </c>
      <c r="K333" s="4">
        <v>26502118</v>
      </c>
      <c r="L333" s="4">
        <v>4870607</v>
      </c>
      <c r="M333" s="4">
        <v>8370819</v>
      </c>
      <c r="N333" s="4">
        <v>200679315</v>
      </c>
      <c r="O333" s="4">
        <v>212527301</v>
      </c>
      <c r="P333" s="4">
        <v>36044649</v>
      </c>
      <c r="Q333" s="4">
        <v>176482652</v>
      </c>
      <c r="R333" s="4">
        <v>24097652</v>
      </c>
      <c r="S333" s="4">
        <v>55122164</v>
      </c>
      <c r="T333" s="4">
        <v>26114127</v>
      </c>
      <c r="U333" s="4">
        <v>28171250</v>
      </c>
      <c r="V333" s="4">
        <v>10529376</v>
      </c>
      <c r="W333" s="4">
        <v>8391891</v>
      </c>
      <c r="X333" s="4">
        <v>23024951</v>
      </c>
      <c r="Y333" s="4">
        <v>51657532</v>
      </c>
      <c r="Z333" s="4">
        <v>189743298</v>
      </c>
      <c r="AA333" s="4">
        <v>225296903</v>
      </c>
      <c r="AB333" s="4">
        <v>195152934</v>
      </c>
      <c r="AC333" s="4">
        <v>30143969</v>
      </c>
      <c r="AD333" s="4">
        <v>1315644911</v>
      </c>
      <c r="AE333" s="4">
        <v>76911615</v>
      </c>
      <c r="AF333" s="4">
        <v>39419902</v>
      </c>
      <c r="AG333" s="4">
        <v>116331517</v>
      </c>
      <c r="AH333" s="4">
        <v>78202065</v>
      </c>
      <c r="AI333" s="4">
        <v>7150000</v>
      </c>
      <c r="AJ333" s="4">
        <v>7241676</v>
      </c>
      <c r="AK333" s="4">
        <v>3175522</v>
      </c>
      <c r="AL333" s="4">
        <v>198555748</v>
      </c>
      <c r="AM333" s="4">
        <v>49638937</v>
      </c>
      <c r="AN333" s="4">
        <v>10417198</v>
      </c>
      <c r="AO333" s="4">
        <v>39221739</v>
      </c>
      <c r="AP333" s="4">
        <v>19083092980</v>
      </c>
      <c r="AQ333" s="4">
        <v>16478669726</v>
      </c>
      <c r="AR333" s="4">
        <v>118744501</v>
      </c>
      <c r="AS333" s="4">
        <v>224240645</v>
      </c>
      <c r="AT333" s="4">
        <v>497512</v>
      </c>
      <c r="AU333" s="4">
        <v>2308</v>
      </c>
      <c r="AV333" s="4">
        <v>4563</v>
      </c>
      <c r="AW333" s="4">
        <v>1873291016</v>
      </c>
      <c r="AX333" s="4">
        <v>1277515459</v>
      </c>
      <c r="AY333" s="4">
        <v>51657532</v>
      </c>
      <c r="AZ333" s="4">
        <v>54022350.333333336</v>
      </c>
      <c r="BA333" s="4">
        <v>123180428</v>
      </c>
      <c r="BB333" s="4">
        <v>0</v>
      </c>
      <c r="BC333" s="4"/>
      <c r="BD333" s="4">
        <v>0.85195243643860386</v>
      </c>
      <c r="BE333" s="4">
        <v>9.7748804371439416E-2</v>
      </c>
      <c r="BF333" s="4">
        <v>0.20985940935842362</v>
      </c>
      <c r="BG333" s="4">
        <v>5.2464852339605905E-2</v>
      </c>
      <c r="BH333" s="4">
        <v>0.65916686814067138</v>
      </c>
      <c r="BI333" s="4">
        <v>0.34042166311378264</v>
      </c>
      <c r="BJ333" s="4">
        <v>0</v>
      </c>
      <c r="BK333" s="4"/>
      <c r="BL333" s="3" t="s">
        <v>468</v>
      </c>
      <c r="BM333" s="4"/>
      <c r="BN333" s="4"/>
      <c r="BO333" s="4"/>
      <c r="BP333" s="4">
        <v>6.2224976383257129</v>
      </c>
      <c r="BQ333" s="4">
        <v>0.50580758273065962</v>
      </c>
      <c r="BR333" s="4">
        <v>2318.3592216765255</v>
      </c>
      <c r="BS333" s="4">
        <v>2091.7423796541439</v>
      </c>
      <c r="BT333" s="4">
        <v>1168.7105794120253</v>
      </c>
      <c r="BU333" s="4">
        <v>769.6826373237011</v>
      </c>
      <c r="BV333" s="4">
        <v>1144.9614381465115</v>
      </c>
      <c r="BW333" s="4">
        <v>1212.3699890751257</v>
      </c>
    </row>
    <row r="334" spans="2:75" x14ac:dyDescent="0.3">
      <c r="B334" s="3" t="s">
        <v>162</v>
      </c>
      <c r="C334" s="4">
        <v>2022</v>
      </c>
      <c r="D334" s="3" t="s">
        <v>800</v>
      </c>
      <c r="E334" s="4">
        <v>104428.5</v>
      </c>
      <c r="F334" s="4">
        <v>1045</v>
      </c>
      <c r="G334" s="4" t="b">
        <v>1</v>
      </c>
      <c r="H334" s="4">
        <v>271875625</v>
      </c>
      <c r="I334" s="4">
        <v>131559883</v>
      </c>
      <c r="J334" s="4">
        <v>79105031</v>
      </c>
      <c r="K334" s="4">
        <v>25921754</v>
      </c>
      <c r="L334" s="4">
        <v>5216510</v>
      </c>
      <c r="M334" s="4">
        <v>27435815</v>
      </c>
      <c r="N334" s="4">
        <v>218518056</v>
      </c>
      <c r="O334" s="4">
        <v>225320120</v>
      </c>
      <c r="P334" s="4">
        <v>35232883</v>
      </c>
      <c r="Q334" s="4">
        <v>190087237</v>
      </c>
      <c r="R334" s="4">
        <v>24018609</v>
      </c>
      <c r="S334" s="4">
        <v>57360803</v>
      </c>
      <c r="T334" s="4">
        <v>30068091</v>
      </c>
      <c r="U334" s="4">
        <v>31054627</v>
      </c>
      <c r="V334" s="4">
        <v>10255671</v>
      </c>
      <c r="W334" s="4">
        <v>8574586</v>
      </c>
      <c r="X334" s="4">
        <v>46555505</v>
      </c>
      <c r="Y334" s="4">
        <v>87024929</v>
      </c>
      <c r="Z334" s="4">
        <v>186796878</v>
      </c>
      <c r="AA334" s="4">
        <v>226136830</v>
      </c>
      <c r="AB334" s="4">
        <v>197913172</v>
      </c>
      <c r="AC334" s="4">
        <v>28223658</v>
      </c>
      <c r="AD334" s="4">
        <v>1362200416</v>
      </c>
      <c r="AE334" s="4">
        <v>77983371</v>
      </c>
      <c r="AF334" s="4">
        <v>24186727</v>
      </c>
      <c r="AG334" s="4">
        <v>102170098</v>
      </c>
      <c r="AH334" s="4">
        <v>69021681</v>
      </c>
      <c r="AI334" s="4">
        <v>0</v>
      </c>
      <c r="AJ334" s="4">
        <v>6902544</v>
      </c>
      <c r="AK334" s="4">
        <v>2989937</v>
      </c>
      <c r="AL334" s="4">
        <v>216222627</v>
      </c>
      <c r="AM334" s="4">
        <v>54055657</v>
      </c>
      <c r="AN334" s="4">
        <v>9892481</v>
      </c>
      <c r="AO334" s="4">
        <v>44163176</v>
      </c>
      <c r="AP334" s="4">
        <v>23835126421</v>
      </c>
      <c r="AQ334" s="4">
        <v>20868283714</v>
      </c>
      <c r="AR334" s="4">
        <v>126112101</v>
      </c>
      <c r="AS334" s="4">
        <v>237572288</v>
      </c>
      <c r="AT334" s="4">
        <v>631269</v>
      </c>
      <c r="AU334" s="4">
        <v>2481</v>
      </c>
      <c r="AV334" s="4">
        <v>4823</v>
      </c>
      <c r="AW334" s="4">
        <v>1958912785</v>
      </c>
      <c r="AX334" s="4">
        <v>1329051999</v>
      </c>
      <c r="AY334" s="4">
        <v>87024929</v>
      </c>
      <c r="AZ334" s="4">
        <v>67456889</v>
      </c>
      <c r="BA334" s="4">
        <v>148736900</v>
      </c>
      <c r="BB334" s="4">
        <v>0</v>
      </c>
      <c r="BC334" s="4"/>
      <c r="BD334" s="4">
        <v>0.80374272610867559</v>
      </c>
      <c r="BE334" s="4">
        <v>0.17123824542932084</v>
      </c>
      <c r="BF334" s="4">
        <v>0.18300547156424349</v>
      </c>
      <c r="BG334" s="4">
        <v>4.5751368102654677E-2</v>
      </c>
      <c r="BH334" s="4">
        <v>0.53749057334133377</v>
      </c>
      <c r="BI334" s="4">
        <v>0.34795557228407115</v>
      </c>
      <c r="BJ334" s="4">
        <v>0</v>
      </c>
      <c r="BK334" s="4"/>
      <c r="BL334" s="3" t="s">
        <v>468</v>
      </c>
      <c r="BM334" s="4"/>
      <c r="BN334" s="4"/>
      <c r="BO334" s="4"/>
      <c r="BP334" s="4">
        <v>5.2910187583015551</v>
      </c>
      <c r="BQ334" s="4">
        <v>0.51441011818370308</v>
      </c>
      <c r="BR334" s="4">
        <v>2603.4619380724612</v>
      </c>
      <c r="BS334" s="4">
        <v>2157.6496837549134</v>
      </c>
      <c r="BT334" s="4">
        <v>1207.6406440770479</v>
      </c>
      <c r="BU334" s="4">
        <v>660.94678176934462</v>
      </c>
      <c r="BV334" s="4">
        <v>978.3737006660059</v>
      </c>
      <c r="BW334" s="4">
        <v>1424.2941342641138</v>
      </c>
    </row>
    <row r="335" spans="2:75" x14ac:dyDescent="0.3">
      <c r="B335" s="3" t="s">
        <v>162</v>
      </c>
      <c r="C335" s="4">
        <v>2023</v>
      </c>
      <c r="D335" s="3" t="s">
        <v>801</v>
      </c>
      <c r="E335" s="4">
        <v>107254</v>
      </c>
      <c r="F335" s="4">
        <v>107254</v>
      </c>
      <c r="G335" s="4" t="b">
        <v>0</v>
      </c>
      <c r="H335" s="4">
        <v>296733423</v>
      </c>
      <c r="I335" s="4">
        <v>141295421</v>
      </c>
      <c r="J335" s="4">
        <v>80228787</v>
      </c>
      <c r="K335" s="4">
        <v>42814001</v>
      </c>
      <c r="L335" s="4">
        <v>9416051</v>
      </c>
      <c r="M335" s="4">
        <v>21838720</v>
      </c>
      <c r="N335" s="4">
        <v>232080702</v>
      </c>
      <c r="O335" s="4">
        <v>250632105</v>
      </c>
      <c r="P335" s="4">
        <v>38559200</v>
      </c>
      <c r="Q335" s="4">
        <v>212072905</v>
      </c>
      <c r="R335" s="4">
        <v>31445136</v>
      </c>
      <c r="S335" s="4">
        <v>60808603</v>
      </c>
      <c r="T335" s="4">
        <v>31095236</v>
      </c>
      <c r="U335" s="4">
        <v>32648301</v>
      </c>
      <c r="V335" s="4">
        <v>14642217</v>
      </c>
      <c r="W335" s="4">
        <v>8612788</v>
      </c>
      <c r="X335" s="4">
        <v>46101318</v>
      </c>
      <c r="Y335" s="4">
        <v>85272308</v>
      </c>
      <c r="Z335" s="4">
        <v>187601778</v>
      </c>
      <c r="AA335" s="4">
        <v>223040312</v>
      </c>
      <c r="AB335" s="4">
        <v>231606864</v>
      </c>
      <c r="AC335" s="4">
        <v>-8566552</v>
      </c>
      <c r="AD335" s="4">
        <v>1382415555</v>
      </c>
      <c r="AE335" s="4">
        <v>77414657</v>
      </c>
      <c r="AF335" s="4">
        <v>21261898</v>
      </c>
      <c r="AG335" s="4">
        <v>98676555</v>
      </c>
      <c r="AH335" s="4">
        <v>56217401</v>
      </c>
      <c r="AI335" s="4">
        <v>0</v>
      </c>
      <c r="AJ335" s="4">
        <v>10529676</v>
      </c>
      <c r="AK335" s="4">
        <v>3738252</v>
      </c>
      <c r="AL335" s="4">
        <v>231607502</v>
      </c>
      <c r="AM335" s="4">
        <v>57901876</v>
      </c>
      <c r="AN335" s="4">
        <v>14267928</v>
      </c>
      <c r="AO335" s="4">
        <v>43633948</v>
      </c>
      <c r="AP335" s="4">
        <v>27032055780</v>
      </c>
      <c r="AQ335" s="4">
        <v>23637471326</v>
      </c>
      <c r="AR335" s="4">
        <v>134612121</v>
      </c>
      <c r="AS335" s="4">
        <v>252447310</v>
      </c>
      <c r="AT335" s="4">
        <v>707472</v>
      </c>
      <c r="AU335" s="4">
        <v>2646</v>
      </c>
      <c r="AV335" s="4">
        <v>5075</v>
      </c>
      <c r="AW335" s="4">
        <v>2052164376</v>
      </c>
      <c r="AX335" s="4">
        <v>1379985535</v>
      </c>
      <c r="AY335" s="4">
        <v>85272308</v>
      </c>
      <c r="AZ335" s="4">
        <v>74651589.666666672</v>
      </c>
      <c r="BA335" s="4">
        <v>156514878</v>
      </c>
      <c r="BB335" s="4">
        <v>0</v>
      </c>
      <c r="BC335" s="4"/>
      <c r="BD335" s="4">
        <v>0.78211850776243697</v>
      </c>
      <c r="BE335" s="4">
        <v>0.15536274119009505</v>
      </c>
      <c r="BF335" s="4">
        <v>0.2464156429059397</v>
      </c>
      <c r="BG335" s="4">
        <v>6.1603911258453103E-2</v>
      </c>
      <c r="BH335" s="4">
        <v>0.46529543696305758</v>
      </c>
      <c r="BI335" s="4">
        <v>0.35459025611495187</v>
      </c>
      <c r="BJ335" s="4">
        <v>0</v>
      </c>
      <c r="BK335" s="4"/>
      <c r="BL335" s="3" t="s">
        <v>468</v>
      </c>
      <c r="BM335" s="4"/>
      <c r="BN335" s="4"/>
      <c r="BO335" s="4"/>
      <c r="BP335" s="4">
        <v>4.9797219307158445</v>
      </c>
      <c r="BQ335" s="4">
        <v>0.52137931034482754</v>
      </c>
      <c r="BR335" s="4">
        <v>2766.6420180133141</v>
      </c>
      <c r="BS335" s="4">
        <v>2336.8089302030694</v>
      </c>
      <c r="BT335" s="4">
        <v>1255.0778618979245</v>
      </c>
      <c r="BU335" s="4">
        <v>524.15202230219847</v>
      </c>
      <c r="BV335" s="4">
        <v>920.02680552706659</v>
      </c>
      <c r="BW335" s="4">
        <v>1459.2917560184235</v>
      </c>
    </row>
    <row r="336" spans="2:75" x14ac:dyDescent="0.3">
      <c r="B336" s="3" t="s">
        <v>162</v>
      </c>
      <c r="C336" s="4">
        <v>2024</v>
      </c>
      <c r="D336" s="3" t="s">
        <v>802</v>
      </c>
      <c r="E336" s="4">
        <v>107254</v>
      </c>
      <c r="F336" s="4">
        <v>107254</v>
      </c>
      <c r="G336" s="4" t="b">
        <v>0</v>
      </c>
      <c r="H336" s="4">
        <v>301426845</v>
      </c>
      <c r="I336" s="4">
        <v>156021699</v>
      </c>
      <c r="J336" s="4">
        <v>85215371</v>
      </c>
      <c r="K336" s="4">
        <v>29849199</v>
      </c>
      <c r="L336" s="4">
        <v>9961585</v>
      </c>
      <c r="M336" s="4">
        <v>15155456</v>
      </c>
      <c r="N336" s="4">
        <v>256422190</v>
      </c>
      <c r="O336" s="4">
        <v>274669108</v>
      </c>
      <c r="P336" s="4">
        <v>39837500</v>
      </c>
      <c r="Q336" s="4">
        <v>234831608</v>
      </c>
      <c r="R336" s="4">
        <v>37133208</v>
      </c>
      <c r="S336" s="4">
        <v>71232380</v>
      </c>
      <c r="T336" s="4">
        <v>33400548</v>
      </c>
      <c r="U336" s="4">
        <v>32675479</v>
      </c>
      <c r="V336" s="4">
        <v>14562614</v>
      </c>
      <c r="W336" s="4">
        <v>10071435</v>
      </c>
      <c r="X336" s="4">
        <v>26757737</v>
      </c>
      <c r="Y336" s="4">
        <v>113964474</v>
      </c>
      <c r="Z336" s="4">
        <v>135538953</v>
      </c>
      <c r="AA336" s="4">
        <v>177152961</v>
      </c>
      <c r="AB336" s="4">
        <v>229627032</v>
      </c>
      <c r="AC336" s="4">
        <v>-52474071</v>
      </c>
      <c r="AD336" s="4">
        <v>1409173292</v>
      </c>
      <c r="AE336" s="4">
        <v>84735781</v>
      </c>
      <c r="AF336" s="4">
        <v>18677068</v>
      </c>
      <c r="AG336" s="4">
        <v>103412849</v>
      </c>
      <c r="AH336" s="4">
        <v>47390764</v>
      </c>
      <c r="AI336" s="4">
        <v>0</v>
      </c>
      <c r="AJ336" s="4">
        <v>6486797</v>
      </c>
      <c r="AK336" s="4">
        <v>3381791</v>
      </c>
      <c r="AL336" s="4">
        <v>251383451</v>
      </c>
      <c r="AM336" s="4">
        <v>62845863</v>
      </c>
      <c r="AN336" s="4">
        <v>9868588</v>
      </c>
      <c r="AO336" s="4">
        <v>52977275</v>
      </c>
      <c r="AP336" s="4">
        <v>27273257250</v>
      </c>
      <c r="AQ336" s="4">
        <v>23406393512</v>
      </c>
      <c r="AR336" s="4">
        <v>149119690</v>
      </c>
      <c r="AS336" s="4">
        <v>277131043</v>
      </c>
      <c r="AT336" s="4">
        <v>694167</v>
      </c>
      <c r="AU336" s="4">
        <v>2895</v>
      </c>
      <c r="AV336" s="4">
        <v>5463</v>
      </c>
      <c r="AW336" s="4">
        <v>2163104370</v>
      </c>
      <c r="AX336" s="4">
        <v>1453900091</v>
      </c>
      <c r="AY336" s="4">
        <v>113964474</v>
      </c>
      <c r="AZ336" s="4">
        <v>95420570.333333328</v>
      </c>
      <c r="BA336" s="4">
        <v>4366071878</v>
      </c>
      <c r="BB336" s="4">
        <v>130212397</v>
      </c>
      <c r="BC336" s="4">
        <v>3.9992115059441287E-2</v>
      </c>
      <c r="BD336" s="4">
        <v>0.85069460220107473</v>
      </c>
      <c r="BE336" s="4">
        <v>8.8770252032462471E-2</v>
      </c>
      <c r="BF336" s="4">
        <v>0.15702844274729746</v>
      </c>
      <c r="BG336" s="4">
        <v>3.9257110842988628E-2</v>
      </c>
      <c r="BH336" s="4">
        <v>0.44037022903662953</v>
      </c>
      <c r="BI336" s="4">
        <v>0.36363993797183036</v>
      </c>
      <c r="BJ336" s="4">
        <v>2.129557437375639</v>
      </c>
      <c r="BK336" s="4">
        <v>3.1351852209602946E-2</v>
      </c>
      <c r="BL336" s="3" t="s">
        <v>474</v>
      </c>
      <c r="BM336" s="4">
        <v>84836244.41145201</v>
      </c>
      <c r="BN336" s="4">
        <v>1.1247618396513146</v>
      </c>
      <c r="BO336" s="4">
        <v>0</v>
      </c>
      <c r="BP336" s="4">
        <v>5.4676157172242421</v>
      </c>
      <c r="BQ336" s="4">
        <v>0.52992861065348706</v>
      </c>
      <c r="BR336" s="4">
        <v>2810.401896432767</v>
      </c>
      <c r="BS336" s="4">
        <v>2560.9218117739197</v>
      </c>
      <c r="BT336" s="4">
        <v>1390.3415257239824</v>
      </c>
      <c r="BU336" s="4">
        <v>441.85544595073378</v>
      </c>
      <c r="BV336" s="4">
        <v>964.18640796613647</v>
      </c>
      <c r="BW336" s="4">
        <v>40707.776661010314</v>
      </c>
    </row>
    <row r="337" spans="2:75" x14ac:dyDescent="0.3">
      <c r="B337" s="3" t="s">
        <v>164</v>
      </c>
      <c r="C337" s="4">
        <v>2019</v>
      </c>
      <c r="D337" s="3" t="s">
        <v>803</v>
      </c>
      <c r="E337" s="4">
        <v>1024</v>
      </c>
      <c r="F337" s="4">
        <v>1024</v>
      </c>
      <c r="G337" s="4" t="b">
        <v>0</v>
      </c>
      <c r="H337" s="4">
        <v>3072533</v>
      </c>
      <c r="I337" s="4">
        <v>712031</v>
      </c>
      <c r="J337" s="4">
        <v>745175</v>
      </c>
      <c r="K337" s="4">
        <v>1543305</v>
      </c>
      <c r="L337" s="4">
        <v>57374</v>
      </c>
      <c r="M337" s="4">
        <v>0</v>
      </c>
      <c r="N337" s="4">
        <v>1529228</v>
      </c>
      <c r="O337" s="4">
        <v>1898339</v>
      </c>
      <c r="P337" s="4">
        <v>385863</v>
      </c>
      <c r="Q337" s="4">
        <v>1512476</v>
      </c>
      <c r="R337" s="4">
        <v>542540</v>
      </c>
      <c r="S337" s="4">
        <v>67960</v>
      </c>
      <c r="T337" s="4">
        <v>476100</v>
      </c>
      <c r="U337" s="4">
        <v>24846</v>
      </c>
      <c r="V337" s="4">
        <v>202683</v>
      </c>
      <c r="W337" s="4">
        <v>115770</v>
      </c>
      <c r="X337" s="4">
        <v>1174194</v>
      </c>
      <c r="Y337" s="4">
        <v>1358856</v>
      </c>
      <c r="Z337" s="4">
        <v>1952362</v>
      </c>
      <c r="AA337" s="4">
        <v>2235903</v>
      </c>
      <c r="AB337" s="4">
        <v>688697</v>
      </c>
      <c r="AC337" s="4">
        <v>1547206</v>
      </c>
      <c r="AD337" s="4">
        <v>10757554</v>
      </c>
      <c r="AE337" s="4">
        <v>545445</v>
      </c>
      <c r="AF337" s="4">
        <v>1253356</v>
      </c>
      <c r="AG337" s="4">
        <v>1798801</v>
      </c>
      <c r="AH337" s="4">
        <v>187167</v>
      </c>
      <c r="AI337" s="4">
        <v>122000</v>
      </c>
      <c r="AJ337" s="4">
        <v>112653</v>
      </c>
      <c r="AK337" s="4">
        <v>9174</v>
      </c>
      <c r="AL337" s="4">
        <v>1876667</v>
      </c>
      <c r="AM337" s="4">
        <v>469167</v>
      </c>
      <c r="AN337" s="4">
        <v>121827</v>
      </c>
      <c r="AO337" s="4">
        <v>347340</v>
      </c>
      <c r="AP337" s="4">
        <v>171827250</v>
      </c>
      <c r="AQ337" s="4">
        <v>157007300</v>
      </c>
      <c r="AR337" s="4">
        <v>630001.13717550004</v>
      </c>
      <c r="AS337" s="4">
        <v>1969741.4250630001</v>
      </c>
      <c r="AT337" s="4">
        <v>263814</v>
      </c>
      <c r="AU337" s="4">
        <v>864.38393285999996</v>
      </c>
      <c r="AV337" s="4">
        <v>2969.7314296599998</v>
      </c>
      <c r="AW337" s="4">
        <v>16782818</v>
      </c>
      <c r="AX337" s="4">
        <v>9145920</v>
      </c>
      <c r="AY337" s="4">
        <v>1358856</v>
      </c>
      <c r="AZ337" s="4">
        <v>1358856</v>
      </c>
      <c r="BA337" s="4">
        <v>1590402</v>
      </c>
      <c r="BB337" s="4">
        <v>385863</v>
      </c>
      <c r="BC337" s="4"/>
      <c r="BD337" s="4">
        <v>0.4977092190710401</v>
      </c>
      <c r="BE337" s="4">
        <v>0.38215830391406697</v>
      </c>
      <c r="BF337" s="4">
        <v>0.25966660059211327</v>
      </c>
      <c r="BG337" s="4">
        <v>6.4916684739487612E-2</v>
      </c>
      <c r="BH337" s="4">
        <v>1.1893087890320244</v>
      </c>
      <c r="BI337" s="4">
        <v>0.50267831001994678</v>
      </c>
      <c r="BJ337" s="4">
        <v>0</v>
      </c>
      <c r="BK337" s="4"/>
      <c r="BL337" s="3" t="s">
        <v>468</v>
      </c>
      <c r="BM337" s="4"/>
      <c r="BN337" s="4"/>
      <c r="BO337" s="4"/>
      <c r="BP337" s="4">
        <v>3.6664797764935426</v>
      </c>
      <c r="BQ337" s="4">
        <v>0.29106468154898507</v>
      </c>
      <c r="BR337" s="4">
        <v>3000.5205078125</v>
      </c>
      <c r="BS337" s="4">
        <v>1853.8466796875</v>
      </c>
      <c r="BT337" s="4">
        <v>615.23548552294926</v>
      </c>
      <c r="BU337" s="4">
        <v>182.7802734375</v>
      </c>
      <c r="BV337" s="4">
        <v>1756.6416015625</v>
      </c>
      <c r="BW337" s="4">
        <v>1553.126953125</v>
      </c>
    </row>
    <row r="338" spans="2:75" x14ac:dyDescent="0.3">
      <c r="B338" s="3" t="s">
        <v>164</v>
      </c>
      <c r="C338" s="4">
        <v>2020</v>
      </c>
      <c r="D338" s="3" t="s">
        <v>804</v>
      </c>
      <c r="E338" s="4">
        <v>1031</v>
      </c>
      <c r="F338" s="4">
        <v>1031</v>
      </c>
      <c r="G338" s="4" t="b">
        <v>0</v>
      </c>
      <c r="H338" s="4">
        <v>2903726</v>
      </c>
      <c r="I338" s="4">
        <v>739928</v>
      </c>
      <c r="J338" s="4">
        <v>600649</v>
      </c>
      <c r="K338" s="4">
        <v>1077709</v>
      </c>
      <c r="L338" s="4">
        <v>42886</v>
      </c>
      <c r="M338" s="4">
        <v>185397</v>
      </c>
      <c r="N338" s="4">
        <v>1640620</v>
      </c>
      <c r="O338" s="4">
        <v>2093684</v>
      </c>
      <c r="P338" s="4">
        <v>414410</v>
      </c>
      <c r="Q338" s="4">
        <v>1679274</v>
      </c>
      <c r="R338" s="4">
        <v>599482</v>
      </c>
      <c r="S338" s="4">
        <v>10441</v>
      </c>
      <c r="T338" s="4">
        <v>343466</v>
      </c>
      <c r="U338" s="4">
        <v>79022</v>
      </c>
      <c r="V338" s="4">
        <v>402882</v>
      </c>
      <c r="W338" s="4">
        <v>116767</v>
      </c>
      <c r="X338" s="4">
        <v>810042</v>
      </c>
      <c r="Y338" s="4">
        <v>401615</v>
      </c>
      <c r="Z338" s="4">
        <v>2898483</v>
      </c>
      <c r="AA338" s="4">
        <v>3231502</v>
      </c>
      <c r="AB338" s="4">
        <v>876904</v>
      </c>
      <c r="AC338" s="4">
        <v>2354598</v>
      </c>
      <c r="AD338" s="4">
        <v>11567596</v>
      </c>
      <c r="AE338" s="4">
        <v>1143389</v>
      </c>
      <c r="AF338" s="4">
        <v>1415171</v>
      </c>
      <c r="AG338" s="4">
        <v>2558560</v>
      </c>
      <c r="AH338" s="4">
        <v>124087</v>
      </c>
      <c r="AI338" s="4">
        <v>0</v>
      </c>
      <c r="AJ338" s="4">
        <v>58475</v>
      </c>
      <c r="AK338" s="4">
        <v>7181</v>
      </c>
      <c r="AL338" s="4">
        <v>2006336</v>
      </c>
      <c r="AM338" s="4">
        <v>501584</v>
      </c>
      <c r="AN338" s="4">
        <v>65656</v>
      </c>
      <c r="AO338" s="4">
        <v>435928</v>
      </c>
      <c r="AP338" s="4">
        <v>182121050</v>
      </c>
      <c r="AQ338" s="4">
        <v>167182600</v>
      </c>
      <c r="AR338" s="4">
        <v>634093</v>
      </c>
      <c r="AS338" s="4">
        <v>2068020</v>
      </c>
      <c r="AT338" s="4">
        <v>280722</v>
      </c>
      <c r="AU338" s="4">
        <v>878</v>
      </c>
      <c r="AV338" s="4">
        <v>3031</v>
      </c>
      <c r="AW338" s="4">
        <v>17184431</v>
      </c>
      <c r="AX338" s="4">
        <v>9133123</v>
      </c>
      <c r="AY338" s="4">
        <v>401615</v>
      </c>
      <c r="AZ338" s="4">
        <v>880235.5</v>
      </c>
      <c r="BA338" s="4">
        <v>1890402</v>
      </c>
      <c r="BB338" s="4">
        <v>0</v>
      </c>
      <c r="BC338" s="4"/>
      <c r="BD338" s="4">
        <v>0.56500510034348972</v>
      </c>
      <c r="BE338" s="4">
        <v>0.27896640385490917</v>
      </c>
      <c r="BF338" s="4">
        <v>0.13089731729879742</v>
      </c>
      <c r="BG338" s="4">
        <v>3.2724329324699354E-2</v>
      </c>
      <c r="BH338" s="4">
        <v>1.5236107984760081</v>
      </c>
      <c r="BI338" s="4">
        <v>0.52643472821975168</v>
      </c>
      <c r="BJ338" s="4">
        <v>0</v>
      </c>
      <c r="BK338" s="4"/>
      <c r="BL338" s="3" t="s">
        <v>468</v>
      </c>
      <c r="BM338" s="4"/>
      <c r="BN338" s="4"/>
      <c r="BO338" s="4"/>
      <c r="BP338" s="4">
        <v>3.4817117516069671</v>
      </c>
      <c r="BQ338" s="4">
        <v>0.28967337512372154</v>
      </c>
      <c r="BR338" s="4">
        <v>2816.4170708050437</v>
      </c>
      <c r="BS338" s="4">
        <v>2030.7313288069836</v>
      </c>
      <c r="BT338" s="4">
        <v>615.02715809893311</v>
      </c>
      <c r="BU338" s="4">
        <v>120.35596508244423</v>
      </c>
      <c r="BV338" s="4">
        <v>2481.6294859359846</v>
      </c>
      <c r="BW338" s="4">
        <v>1833.5615906886519</v>
      </c>
    </row>
    <row r="339" spans="2:75" x14ac:dyDescent="0.3">
      <c r="B339" s="3" t="s">
        <v>164</v>
      </c>
      <c r="C339" s="4">
        <v>2021</v>
      </c>
      <c r="D339" s="3" t="s">
        <v>805</v>
      </c>
      <c r="E339" s="4">
        <v>1039</v>
      </c>
      <c r="F339" s="4">
        <v>1039</v>
      </c>
      <c r="G339" s="4" t="b">
        <v>0</v>
      </c>
      <c r="H339" s="4">
        <v>3122949</v>
      </c>
      <c r="I339" s="4">
        <v>794847</v>
      </c>
      <c r="J339" s="4">
        <v>745193</v>
      </c>
      <c r="K339" s="4">
        <v>994498</v>
      </c>
      <c r="L339" s="4">
        <v>32950</v>
      </c>
      <c r="M339" s="4">
        <v>0</v>
      </c>
      <c r="N339" s="4">
        <v>2128451</v>
      </c>
      <c r="O339" s="4">
        <v>2310762</v>
      </c>
      <c r="P339" s="4">
        <v>437147</v>
      </c>
      <c r="Q339" s="4">
        <v>1873615</v>
      </c>
      <c r="R339" s="4">
        <v>613095</v>
      </c>
      <c r="S339" s="4">
        <v>119850</v>
      </c>
      <c r="T339" s="4">
        <v>344712</v>
      </c>
      <c r="U339" s="4">
        <v>113063</v>
      </c>
      <c r="V339" s="4">
        <v>380040</v>
      </c>
      <c r="W339" s="4">
        <v>163331</v>
      </c>
      <c r="X339" s="4">
        <v>812187</v>
      </c>
      <c r="Y339" s="4">
        <v>655672</v>
      </c>
      <c r="Z339" s="4">
        <v>3646558</v>
      </c>
      <c r="AA339" s="4">
        <v>3872135</v>
      </c>
      <c r="AB339" s="4">
        <v>908635</v>
      </c>
      <c r="AC339" s="4">
        <v>2963500</v>
      </c>
      <c r="AD339" s="4">
        <v>12320348</v>
      </c>
      <c r="AE339" s="4">
        <v>1135520</v>
      </c>
      <c r="AF339" s="4">
        <v>1892613</v>
      </c>
      <c r="AG339" s="4">
        <v>3028133</v>
      </c>
      <c r="AH339" s="4">
        <v>59435</v>
      </c>
      <c r="AI339" s="4">
        <v>0</v>
      </c>
      <c r="AJ339" s="4">
        <v>59363</v>
      </c>
      <c r="AK339" s="4">
        <v>787</v>
      </c>
      <c r="AL339" s="4">
        <v>2270634</v>
      </c>
      <c r="AM339" s="4">
        <v>567659</v>
      </c>
      <c r="AN339" s="4">
        <v>60150</v>
      </c>
      <c r="AO339" s="4">
        <v>507509</v>
      </c>
      <c r="AP339" s="4">
        <v>202438010</v>
      </c>
      <c r="AQ339" s="4">
        <v>187703900</v>
      </c>
      <c r="AR339" s="4">
        <v>650001</v>
      </c>
      <c r="AS339" s="4">
        <v>2252851</v>
      </c>
      <c r="AT339" s="4">
        <v>315466</v>
      </c>
      <c r="AU339" s="4">
        <v>904</v>
      </c>
      <c r="AV339" s="4">
        <v>3464</v>
      </c>
      <c r="AW339" s="4">
        <v>17840103</v>
      </c>
      <c r="AX339" s="4">
        <v>9292215</v>
      </c>
      <c r="AY339" s="4">
        <v>655672</v>
      </c>
      <c r="AZ339" s="4">
        <v>805381</v>
      </c>
      <c r="BA339" s="4">
        <v>1890402</v>
      </c>
      <c r="BB339" s="4">
        <v>0</v>
      </c>
      <c r="BC339" s="4"/>
      <c r="BD339" s="4">
        <v>0.68155163596971968</v>
      </c>
      <c r="BE339" s="4">
        <v>0.26007052948991483</v>
      </c>
      <c r="BF339" s="4">
        <v>0.10596150153525268</v>
      </c>
      <c r="BG339" s="4">
        <v>2.6490398716834153E-2</v>
      </c>
      <c r="BH339" s="4">
        <v>1.6161980983286321</v>
      </c>
      <c r="BI339" s="4">
        <v>0.5359277894927309</v>
      </c>
      <c r="BJ339" s="4">
        <v>0</v>
      </c>
      <c r="BK339" s="4"/>
      <c r="BL339" s="3" t="s">
        <v>468</v>
      </c>
      <c r="BM339" s="4"/>
      <c r="BN339" s="4"/>
      <c r="BO339" s="4"/>
      <c r="BP339" s="4">
        <v>3.2108644023916262</v>
      </c>
      <c r="BQ339" s="4">
        <v>0.26096997690531176</v>
      </c>
      <c r="BR339" s="4">
        <v>3005.7256977863331</v>
      </c>
      <c r="BS339" s="4">
        <v>2224.0250240615978</v>
      </c>
      <c r="BT339" s="4">
        <v>625.60250240615972</v>
      </c>
      <c r="BU339" s="4">
        <v>57.204042348411932</v>
      </c>
      <c r="BV339" s="4">
        <v>2914.4687199230029</v>
      </c>
      <c r="BW339" s="4">
        <v>1819.4436958614051</v>
      </c>
    </row>
    <row r="340" spans="2:75" x14ac:dyDescent="0.3">
      <c r="B340" s="3" t="s">
        <v>164</v>
      </c>
      <c r="C340" s="4">
        <v>2022</v>
      </c>
      <c r="D340" s="3" t="s">
        <v>806</v>
      </c>
      <c r="E340" s="4">
        <v>1054</v>
      </c>
      <c r="F340" s="4">
        <v>153385</v>
      </c>
      <c r="G340" s="4" t="b">
        <v>1</v>
      </c>
      <c r="H340" s="4">
        <v>3170318</v>
      </c>
      <c r="I340" s="4">
        <v>806669</v>
      </c>
      <c r="J340" s="4">
        <v>906900</v>
      </c>
      <c r="K340" s="4">
        <v>1200836</v>
      </c>
      <c r="L340" s="4">
        <v>79664</v>
      </c>
      <c r="M340" s="4">
        <v>141694</v>
      </c>
      <c r="N340" s="4">
        <v>1827788</v>
      </c>
      <c r="O340" s="4">
        <v>2636281</v>
      </c>
      <c r="P340" s="4">
        <v>471696</v>
      </c>
      <c r="Q340" s="4">
        <v>2164585</v>
      </c>
      <c r="R340" s="4">
        <v>876554</v>
      </c>
      <c r="S340" s="4">
        <v>373142</v>
      </c>
      <c r="T340" s="4">
        <v>309058</v>
      </c>
      <c r="U340" s="4">
        <v>110119</v>
      </c>
      <c r="V340" s="4">
        <v>230437</v>
      </c>
      <c r="W340" s="4">
        <v>122101</v>
      </c>
      <c r="X340" s="4">
        <v>534037</v>
      </c>
      <c r="Y340" s="4">
        <v>1278188</v>
      </c>
      <c r="Z340" s="4">
        <v>4190314</v>
      </c>
      <c r="AA340" s="4">
        <v>4655093</v>
      </c>
      <c r="AB340" s="4">
        <v>1931476</v>
      </c>
      <c r="AC340" s="4">
        <v>2723617</v>
      </c>
      <c r="AD340" s="4">
        <v>12913820</v>
      </c>
      <c r="AE340" s="4">
        <v>984410</v>
      </c>
      <c r="AF340" s="4">
        <v>1850473</v>
      </c>
      <c r="AG340" s="4">
        <v>2834883</v>
      </c>
      <c r="AH340" s="4">
        <v>31992</v>
      </c>
      <c r="AI340" s="4">
        <v>0</v>
      </c>
      <c r="AJ340" s="4">
        <v>27443</v>
      </c>
      <c r="AK340" s="4">
        <v>965</v>
      </c>
      <c r="AL340" s="4">
        <v>2250233</v>
      </c>
      <c r="AM340" s="4">
        <v>562558</v>
      </c>
      <c r="AN340" s="4">
        <v>28408</v>
      </c>
      <c r="AO340" s="4">
        <v>534150</v>
      </c>
      <c r="AP340" s="4">
        <v>261734260</v>
      </c>
      <c r="AQ340" s="4">
        <v>244438500</v>
      </c>
      <c r="AR340" s="4">
        <v>682444</v>
      </c>
      <c r="AS340" s="4">
        <v>2387119</v>
      </c>
      <c r="AT340" s="4">
        <v>414390</v>
      </c>
      <c r="AU340" s="4">
        <v>971</v>
      </c>
      <c r="AV340" s="4">
        <v>3526</v>
      </c>
      <c r="AW340" s="4">
        <v>19034123</v>
      </c>
      <c r="AX340" s="4">
        <v>10110929</v>
      </c>
      <c r="AY340" s="4">
        <v>1278188</v>
      </c>
      <c r="AZ340" s="4">
        <v>778491.66666666663</v>
      </c>
      <c r="BA340" s="4">
        <v>1851445</v>
      </c>
      <c r="BB340" s="4">
        <v>0</v>
      </c>
      <c r="BC340" s="4"/>
      <c r="BD340" s="4">
        <v>0.57653143943288965</v>
      </c>
      <c r="BE340" s="4">
        <v>0.16844903255761726</v>
      </c>
      <c r="BF340" s="4">
        <v>5.0497904216098607E-2</v>
      </c>
      <c r="BG340" s="4">
        <v>1.2624470443727383E-2</v>
      </c>
      <c r="BH340" s="4">
        <v>1.3096658250888737</v>
      </c>
      <c r="BI340" s="4">
        <v>0.5193133456845318</v>
      </c>
      <c r="BJ340" s="4">
        <v>0</v>
      </c>
      <c r="BK340" s="4"/>
      <c r="BL340" s="3" t="s">
        <v>468</v>
      </c>
      <c r="BM340" s="4"/>
      <c r="BN340" s="4"/>
      <c r="BO340" s="4"/>
      <c r="BP340" s="4">
        <v>2.6073927043406546</v>
      </c>
      <c r="BQ340" s="4">
        <v>0.27538287010777085</v>
      </c>
      <c r="BR340" s="4">
        <v>3007.8918406072107</v>
      </c>
      <c r="BS340" s="4">
        <v>2501.2153700189751</v>
      </c>
      <c r="BT340" s="4">
        <v>647.48007590132829</v>
      </c>
      <c r="BU340" s="4">
        <v>30.352941176470587</v>
      </c>
      <c r="BV340" s="4">
        <v>2689.6423149905122</v>
      </c>
      <c r="BW340" s="4">
        <v>1756.589184060721</v>
      </c>
    </row>
    <row r="341" spans="2:75" x14ac:dyDescent="0.3">
      <c r="B341" s="3" t="s">
        <v>164</v>
      </c>
      <c r="C341" s="4">
        <v>2023</v>
      </c>
      <c r="D341" s="3" t="s">
        <v>807</v>
      </c>
      <c r="E341" s="4">
        <v>1069</v>
      </c>
      <c r="F341" s="4">
        <v>1069</v>
      </c>
      <c r="G341" s="4" t="b">
        <v>0</v>
      </c>
      <c r="H341" s="4">
        <v>4123720</v>
      </c>
      <c r="I341" s="4">
        <v>882307</v>
      </c>
      <c r="J341" s="4">
        <v>831410</v>
      </c>
      <c r="K341" s="4">
        <v>2072117</v>
      </c>
      <c r="L341" s="4">
        <v>154407</v>
      </c>
      <c r="M341" s="4">
        <v>183479</v>
      </c>
      <c r="N341" s="4">
        <v>1868124</v>
      </c>
      <c r="O341" s="4">
        <v>2954592</v>
      </c>
      <c r="P341" s="4">
        <v>559557</v>
      </c>
      <c r="Q341" s="4">
        <v>2395035</v>
      </c>
      <c r="R341" s="4">
        <v>1046634</v>
      </c>
      <c r="S341" s="4">
        <v>416113</v>
      </c>
      <c r="T341" s="4">
        <v>12512</v>
      </c>
      <c r="U341" s="4">
        <v>145816</v>
      </c>
      <c r="V341" s="4">
        <v>219097</v>
      </c>
      <c r="W341" s="4">
        <v>119436</v>
      </c>
      <c r="X341" s="4">
        <v>1169128</v>
      </c>
      <c r="Y341" s="4">
        <v>458493</v>
      </c>
      <c r="Z341" s="4">
        <v>5314628</v>
      </c>
      <c r="AA341" s="4">
        <v>5686013</v>
      </c>
      <c r="AB341" s="4">
        <v>1973720</v>
      </c>
      <c r="AC341" s="4">
        <v>3712293</v>
      </c>
      <c r="AD341" s="4">
        <v>14082948</v>
      </c>
      <c r="AE341" s="4">
        <v>910883</v>
      </c>
      <c r="AF341" s="4">
        <v>3234723</v>
      </c>
      <c r="AG341" s="4">
        <v>4145606</v>
      </c>
      <c r="AH341" s="4">
        <v>7092</v>
      </c>
      <c r="AI341" s="4">
        <v>0</v>
      </c>
      <c r="AJ341" s="4">
        <v>24900</v>
      </c>
      <c r="AK341" s="4">
        <v>1064</v>
      </c>
      <c r="AL341" s="4">
        <v>2220324</v>
      </c>
      <c r="AM341" s="4">
        <v>555081</v>
      </c>
      <c r="AN341" s="4">
        <v>25964</v>
      </c>
      <c r="AO341" s="4">
        <v>529117</v>
      </c>
      <c r="AP341" s="4">
        <v>313133661</v>
      </c>
      <c r="AQ341" s="4">
        <v>293584200</v>
      </c>
      <c r="AR341" s="4">
        <v>732001</v>
      </c>
      <c r="AS341" s="4">
        <v>2595842</v>
      </c>
      <c r="AT341" s="4">
        <v>496253</v>
      </c>
      <c r="AU341" s="4">
        <v>1049</v>
      </c>
      <c r="AV341" s="4">
        <v>3922</v>
      </c>
      <c r="AW341" s="4">
        <v>19595944</v>
      </c>
      <c r="AX341" s="4">
        <v>10169083</v>
      </c>
      <c r="AY341" s="4">
        <v>458493</v>
      </c>
      <c r="AZ341" s="4">
        <v>797451</v>
      </c>
      <c r="BA341" s="4">
        <v>75631219</v>
      </c>
      <c r="BB341" s="4">
        <v>1560159</v>
      </c>
      <c r="BC341" s="4">
        <v>0</v>
      </c>
      <c r="BD341" s="4">
        <v>0.45301911865985084</v>
      </c>
      <c r="BE341" s="4">
        <v>0.28351294462281629</v>
      </c>
      <c r="BF341" s="4">
        <v>4.6775155337689452E-2</v>
      </c>
      <c r="BG341" s="4">
        <v>1.1693788834422363E-2</v>
      </c>
      <c r="BH341" s="4">
        <v>1.7309166671885796</v>
      </c>
      <c r="BI341" s="4">
        <v>0.53125540484405898</v>
      </c>
      <c r="BJ341" s="4">
        <v>4.1578955821745094</v>
      </c>
      <c r="BK341" s="4">
        <v>2.1146161277208576E-2</v>
      </c>
      <c r="BL341" s="3" t="s">
        <v>474</v>
      </c>
      <c r="BM341" s="4">
        <v>2326579.5782748219</v>
      </c>
      <c r="BN341" s="4">
        <v>0.34275681238091005</v>
      </c>
      <c r="BO341" s="4">
        <v>1529128.5782748219</v>
      </c>
      <c r="BP341" s="4">
        <v>2.3376630850300057</v>
      </c>
      <c r="BQ341" s="4">
        <v>0.26746557878633348</v>
      </c>
      <c r="BR341" s="4">
        <v>3857.5491113189896</v>
      </c>
      <c r="BS341" s="4">
        <v>2763.8840037418149</v>
      </c>
      <c r="BT341" s="4">
        <v>684.75304022450894</v>
      </c>
      <c r="BU341" s="4">
        <v>6.6342376052385408</v>
      </c>
      <c r="BV341" s="4">
        <v>3878.0224508886809</v>
      </c>
      <c r="BW341" s="4">
        <v>70749.50327408794</v>
      </c>
    </row>
    <row r="342" spans="2:75" x14ac:dyDescent="0.3">
      <c r="B342" s="3" t="s">
        <v>164</v>
      </c>
      <c r="C342" s="4">
        <v>2024</v>
      </c>
      <c r="D342" s="3" t="s">
        <v>808</v>
      </c>
      <c r="E342" s="4">
        <v>1069</v>
      </c>
      <c r="F342" s="4">
        <v>1069</v>
      </c>
      <c r="G342" s="4" t="b">
        <v>0</v>
      </c>
      <c r="H342" s="4">
        <v>3771545</v>
      </c>
      <c r="I342" s="4">
        <v>923746</v>
      </c>
      <c r="J342" s="4">
        <v>883704</v>
      </c>
      <c r="K342" s="4">
        <v>1377225</v>
      </c>
      <c r="L342" s="4">
        <v>283516</v>
      </c>
      <c r="M342" s="4">
        <v>303354</v>
      </c>
      <c r="N342" s="4">
        <v>2090966</v>
      </c>
      <c r="O342" s="4">
        <v>3106093</v>
      </c>
      <c r="P342" s="4">
        <v>514678</v>
      </c>
      <c r="Q342" s="4">
        <v>2591415</v>
      </c>
      <c r="R342" s="4">
        <v>1322095</v>
      </c>
      <c r="S342" s="4">
        <v>367301</v>
      </c>
      <c r="T342" s="4">
        <v>318790</v>
      </c>
      <c r="U342" s="4">
        <v>143623</v>
      </c>
      <c r="V342" s="4">
        <v>206798</v>
      </c>
      <c r="W342" s="4">
        <v>98813</v>
      </c>
      <c r="X342" s="4">
        <v>665452</v>
      </c>
      <c r="Y342" s="4">
        <v>331757</v>
      </c>
      <c r="Z342" s="4">
        <v>6228685</v>
      </c>
      <c r="AA342" s="4">
        <v>6554079</v>
      </c>
      <c r="AB342" s="4">
        <v>1999676</v>
      </c>
      <c r="AC342" s="4">
        <v>4554403</v>
      </c>
      <c r="AD342" s="4">
        <v>14748400</v>
      </c>
      <c r="AE342" s="4">
        <v>1008776</v>
      </c>
      <c r="AF342" s="4">
        <v>3987118</v>
      </c>
      <c r="AG342" s="4">
        <v>4995894</v>
      </c>
      <c r="AH342" s="4">
        <v>0</v>
      </c>
      <c r="AI342" s="4">
        <v>0</v>
      </c>
      <c r="AJ342" s="4">
        <v>7092</v>
      </c>
      <c r="AK342" s="4">
        <v>72</v>
      </c>
      <c r="AL342" s="4">
        <v>2472366</v>
      </c>
      <c r="AM342" s="4">
        <v>618092</v>
      </c>
      <c r="AN342" s="4">
        <v>7164</v>
      </c>
      <c r="AO342" s="4">
        <v>610928</v>
      </c>
      <c r="AP342" s="4">
        <v>329395211</v>
      </c>
      <c r="AQ342" s="4">
        <v>308427400</v>
      </c>
      <c r="AR342" s="4">
        <v>782001</v>
      </c>
      <c r="AS342" s="4">
        <v>2758154</v>
      </c>
      <c r="AT342" s="4">
        <v>514412</v>
      </c>
      <c r="AU342" s="4">
        <v>1102</v>
      </c>
      <c r="AV342" s="4">
        <v>4087</v>
      </c>
      <c r="AW342" s="4">
        <v>19929329</v>
      </c>
      <c r="AX342" s="4">
        <v>9987840</v>
      </c>
      <c r="AY342" s="4">
        <v>331757</v>
      </c>
      <c r="AZ342" s="4">
        <v>689479.33333333337</v>
      </c>
      <c r="BA342" s="4">
        <v>86937307</v>
      </c>
      <c r="BB342" s="4">
        <v>1841256</v>
      </c>
      <c r="BC342" s="4">
        <v>0</v>
      </c>
      <c r="BD342" s="4">
        <v>0.55440568785471211</v>
      </c>
      <c r="BE342" s="4">
        <v>0.17644015913902658</v>
      </c>
      <c r="BF342" s="4">
        <v>1.1590507561981064E-2</v>
      </c>
      <c r="BG342" s="4">
        <v>2.8976292345065414E-3</v>
      </c>
      <c r="BH342" s="4">
        <v>1.9278633487882102</v>
      </c>
      <c r="BI342" s="4">
        <v>0.5499254780039522</v>
      </c>
      <c r="BJ342" s="4">
        <v>4.7066272800511388</v>
      </c>
      <c r="BK342" s="4">
        <v>2.1639975863440155E-2</v>
      </c>
      <c r="BL342" s="3" t="s">
        <v>474</v>
      </c>
      <c r="BM342" s="4">
        <v>2422397.5152421598</v>
      </c>
      <c r="BN342" s="4">
        <v>0.28462683312503656</v>
      </c>
      <c r="BO342" s="4">
        <v>1732918.1819088263</v>
      </c>
      <c r="BP342" s="4">
        <v>2.3740509087122095</v>
      </c>
      <c r="BQ342" s="4">
        <v>0.26963542941032542</v>
      </c>
      <c r="BR342" s="4">
        <v>3528.10570626754</v>
      </c>
      <c r="BS342" s="4">
        <v>2905.6061739943871</v>
      </c>
      <c r="BT342" s="4">
        <v>731.52572497661367</v>
      </c>
      <c r="BU342" s="4">
        <v>0</v>
      </c>
      <c r="BV342" s="4">
        <v>4673.4275023386344</v>
      </c>
      <c r="BW342" s="4">
        <v>81325.82507015903</v>
      </c>
    </row>
    <row r="343" spans="2:75" x14ac:dyDescent="0.3">
      <c r="B343" s="3" t="s">
        <v>166</v>
      </c>
      <c r="C343" s="4">
        <v>2019</v>
      </c>
      <c r="D343" s="3" t="s">
        <v>809</v>
      </c>
      <c r="E343" s="4">
        <v>142146</v>
      </c>
      <c r="F343" s="4">
        <v>142146</v>
      </c>
      <c r="G343" s="4" t="b">
        <v>0</v>
      </c>
      <c r="H343" s="4">
        <v>396076899</v>
      </c>
      <c r="I343" s="4">
        <v>155623571</v>
      </c>
      <c r="J343" s="4">
        <v>150515952</v>
      </c>
      <c r="K343" s="4">
        <v>53016173</v>
      </c>
      <c r="L343" s="4">
        <v>17582606</v>
      </c>
      <c r="M343" s="4">
        <v>18097921</v>
      </c>
      <c r="N343" s="4">
        <v>324962805</v>
      </c>
      <c r="O343" s="4">
        <v>297647358</v>
      </c>
      <c r="P343" s="4">
        <v>67696750</v>
      </c>
      <c r="Q343" s="4">
        <v>229950608</v>
      </c>
      <c r="R343" s="4">
        <v>27833122</v>
      </c>
      <c r="S343" s="4">
        <v>63711400</v>
      </c>
      <c r="T343" s="4">
        <v>36315265</v>
      </c>
      <c r="U343" s="4">
        <v>37127008</v>
      </c>
      <c r="V343" s="4">
        <v>8279773</v>
      </c>
      <c r="W343" s="4">
        <v>11978709</v>
      </c>
      <c r="X343" s="4">
        <v>98429541</v>
      </c>
      <c r="Y343" s="4">
        <v>129876867</v>
      </c>
      <c r="Z343" s="4">
        <v>568034087</v>
      </c>
      <c r="AA343" s="4">
        <v>628249304</v>
      </c>
      <c r="AB343" s="4">
        <v>328026935</v>
      </c>
      <c r="AC343" s="4">
        <v>300222369</v>
      </c>
      <c r="AD343" s="4">
        <v>2140411222</v>
      </c>
      <c r="AE343" s="4">
        <v>328994541</v>
      </c>
      <c r="AF343" s="4">
        <v>88355361</v>
      </c>
      <c r="AG343" s="4">
        <v>417349902</v>
      </c>
      <c r="AH343" s="4">
        <v>105615453</v>
      </c>
      <c r="AI343" s="4">
        <v>2952000</v>
      </c>
      <c r="AJ343" s="4">
        <v>13410515</v>
      </c>
      <c r="AK343" s="4">
        <v>5202101</v>
      </c>
      <c r="AL343" s="4">
        <v>326572379</v>
      </c>
      <c r="AM343" s="4">
        <v>81643095</v>
      </c>
      <c r="AN343" s="4">
        <v>18612616</v>
      </c>
      <c r="AO343" s="4">
        <v>62899953</v>
      </c>
      <c r="AP343" s="4">
        <v>39146769465</v>
      </c>
      <c r="AQ343" s="4">
        <v>33211182441</v>
      </c>
      <c r="AR343" s="4">
        <v>148906482.852442</v>
      </c>
      <c r="AS343" s="4">
        <v>287307559.47530401</v>
      </c>
      <c r="AT343" s="4">
        <v>704929</v>
      </c>
      <c r="AU343" s="4">
        <v>2229.7609198999999</v>
      </c>
      <c r="AV343" s="4">
        <v>4495.5025139999998</v>
      </c>
      <c r="AW343" s="4">
        <v>2997036336</v>
      </c>
      <c r="AX343" s="4">
        <v>1828676773</v>
      </c>
      <c r="AY343" s="4">
        <v>129876867</v>
      </c>
      <c r="AZ343" s="4">
        <v>129876867</v>
      </c>
      <c r="BA343" s="4">
        <v>381042398</v>
      </c>
      <c r="BB343" s="4">
        <v>0</v>
      </c>
      <c r="BC343" s="4"/>
      <c r="BD343" s="4">
        <v>0.82045382050923399</v>
      </c>
      <c r="BE343" s="4">
        <v>0.24851118873256983</v>
      </c>
      <c r="BF343" s="4">
        <v>0.22797538481362078</v>
      </c>
      <c r="BG343" s="4">
        <v>5.6993846377926531E-2</v>
      </c>
      <c r="BH343" s="4">
        <v>1.8149545488481595</v>
      </c>
      <c r="BI343" s="4">
        <v>0.44662166300478634</v>
      </c>
      <c r="BJ343" s="4">
        <v>0</v>
      </c>
      <c r="BK343" s="4"/>
      <c r="BL343" s="3" t="s">
        <v>468</v>
      </c>
      <c r="BM343" s="4"/>
      <c r="BN343" s="4"/>
      <c r="BO343" s="4"/>
      <c r="BP343" s="4">
        <v>3.8038000296697536</v>
      </c>
      <c r="BQ343" s="4">
        <v>0.49599814769450712</v>
      </c>
      <c r="BR343" s="4">
        <v>2786.4090371871175</v>
      </c>
      <c r="BS343" s="4">
        <v>2093.9552150605714</v>
      </c>
      <c r="BT343" s="4">
        <v>1047.5601343157175</v>
      </c>
      <c r="BU343" s="4">
        <v>743.0068591448229</v>
      </c>
      <c r="BV343" s="4">
        <v>2936.0650457979823</v>
      </c>
      <c r="BW343" s="4">
        <v>2680.641016982539</v>
      </c>
    </row>
    <row r="344" spans="2:75" x14ac:dyDescent="0.3">
      <c r="B344" s="3" t="s">
        <v>166</v>
      </c>
      <c r="C344" s="4">
        <v>2020</v>
      </c>
      <c r="D344" s="3" t="s">
        <v>810</v>
      </c>
      <c r="E344" s="4">
        <v>146127</v>
      </c>
      <c r="F344" s="4">
        <v>146127</v>
      </c>
      <c r="G344" s="4" t="b">
        <v>0</v>
      </c>
      <c r="H344" s="4">
        <v>350321090</v>
      </c>
      <c r="I344" s="4">
        <v>162404806</v>
      </c>
      <c r="J344" s="4">
        <v>118147101</v>
      </c>
      <c r="K344" s="4">
        <v>34579181</v>
      </c>
      <c r="L344" s="4">
        <v>15358158</v>
      </c>
      <c r="M344" s="4">
        <v>16944985</v>
      </c>
      <c r="N344" s="4">
        <v>298796924</v>
      </c>
      <c r="O344" s="4">
        <v>287565695</v>
      </c>
      <c r="P344" s="4">
        <v>68154616</v>
      </c>
      <c r="Q344" s="4">
        <v>219411079</v>
      </c>
      <c r="R344" s="4">
        <v>28908433</v>
      </c>
      <c r="S344" s="4">
        <v>63240866</v>
      </c>
      <c r="T344" s="4">
        <v>36226069</v>
      </c>
      <c r="U344" s="4">
        <v>33736419</v>
      </c>
      <c r="V344" s="4">
        <v>8868811</v>
      </c>
      <c r="W344" s="4">
        <v>11382126</v>
      </c>
      <c r="X344" s="4">
        <v>62755395</v>
      </c>
      <c r="Y344" s="4">
        <v>90275859</v>
      </c>
      <c r="Z344" s="4">
        <v>624233000</v>
      </c>
      <c r="AA344" s="4">
        <v>678284806</v>
      </c>
      <c r="AB344" s="4">
        <v>335632279</v>
      </c>
      <c r="AC344" s="4">
        <v>342652527</v>
      </c>
      <c r="AD344" s="4">
        <v>2203166617</v>
      </c>
      <c r="AE344" s="4">
        <v>351098258</v>
      </c>
      <c r="AF344" s="4">
        <v>97128879</v>
      </c>
      <c r="AG344" s="4">
        <v>448227137</v>
      </c>
      <c r="AH344" s="4">
        <v>92653257</v>
      </c>
      <c r="AI344" s="4">
        <v>73000</v>
      </c>
      <c r="AJ344" s="4">
        <v>10875959</v>
      </c>
      <c r="AK344" s="4">
        <v>4017750</v>
      </c>
      <c r="AL344" s="4">
        <v>296567766</v>
      </c>
      <c r="AM344" s="4">
        <v>74141942</v>
      </c>
      <c r="AN344" s="4">
        <v>14893709</v>
      </c>
      <c r="AO344" s="4">
        <v>59100055</v>
      </c>
      <c r="AP344" s="4">
        <v>40107876981</v>
      </c>
      <c r="AQ344" s="4">
        <v>33523388007</v>
      </c>
      <c r="AR344" s="4">
        <v>155644456</v>
      </c>
      <c r="AS344" s="4">
        <v>290373810</v>
      </c>
      <c r="AT344" s="4">
        <v>695765</v>
      </c>
      <c r="AU344" s="4">
        <v>2271</v>
      </c>
      <c r="AV344" s="4">
        <v>4596</v>
      </c>
      <c r="AW344" s="4">
        <v>3083121486</v>
      </c>
      <c r="AX344" s="4">
        <v>1847592737</v>
      </c>
      <c r="AY344" s="4">
        <v>90275859</v>
      </c>
      <c r="AZ344" s="4">
        <v>110076363</v>
      </c>
      <c r="BA344" s="4">
        <v>4149183205</v>
      </c>
      <c r="BB344" s="4">
        <v>94552108</v>
      </c>
      <c r="BC344" s="4">
        <v>1</v>
      </c>
      <c r="BD344" s="4">
        <v>0.85292302555920907</v>
      </c>
      <c r="BE344" s="4">
        <v>0.17913678848167547</v>
      </c>
      <c r="BF344" s="4">
        <v>0.20088102089367985</v>
      </c>
      <c r="BG344" s="4">
        <v>5.0220255562096389E-2</v>
      </c>
      <c r="BH344" s="4">
        <v>2.0428646495102463</v>
      </c>
      <c r="BI344" s="4">
        <v>0.45426573320386476</v>
      </c>
      <c r="BJ344" s="4">
        <v>1.3919579441709191</v>
      </c>
      <c r="BK344" s="4">
        <v>2.4974811799765951E-2</v>
      </c>
      <c r="BL344" s="3" t="s">
        <v>474</v>
      </c>
      <c r="BM344" s="4">
        <v>94868359.173118427</v>
      </c>
      <c r="BN344" s="4"/>
      <c r="BO344" s="4"/>
      <c r="BP344" s="4">
        <v>3.8806455917308278</v>
      </c>
      <c r="BQ344" s="4">
        <v>0.49412532637075718</v>
      </c>
      <c r="BR344" s="4">
        <v>2397.3741334592514</v>
      </c>
      <c r="BS344" s="4">
        <v>1967.9162304023212</v>
      </c>
      <c r="BT344" s="4">
        <v>1065.1313993991528</v>
      </c>
      <c r="BU344" s="4">
        <v>634.05980414297153</v>
      </c>
      <c r="BV344" s="4">
        <v>3067.3806825569541</v>
      </c>
      <c r="BW344" s="4">
        <v>28394.363841042381</v>
      </c>
    </row>
    <row r="345" spans="2:75" x14ac:dyDescent="0.3">
      <c r="B345" s="3" t="s">
        <v>166</v>
      </c>
      <c r="C345" s="4">
        <v>2021</v>
      </c>
      <c r="D345" s="3" t="s">
        <v>811</v>
      </c>
      <c r="E345" s="4">
        <v>149687</v>
      </c>
      <c r="F345" s="4">
        <v>149687</v>
      </c>
      <c r="G345" s="4" t="b">
        <v>0</v>
      </c>
      <c r="H345" s="4">
        <v>379049579</v>
      </c>
      <c r="I345" s="4">
        <v>171365631</v>
      </c>
      <c r="J345" s="4">
        <v>142185126</v>
      </c>
      <c r="K345" s="4">
        <v>35828619</v>
      </c>
      <c r="L345" s="4">
        <v>13612151</v>
      </c>
      <c r="M345" s="4">
        <v>14189307</v>
      </c>
      <c r="N345" s="4">
        <v>329031653</v>
      </c>
      <c r="O345" s="4">
        <v>310553267</v>
      </c>
      <c r="P345" s="4">
        <v>68823854</v>
      </c>
      <c r="Q345" s="4">
        <v>241729413</v>
      </c>
      <c r="R345" s="4">
        <v>35897067</v>
      </c>
      <c r="S345" s="4">
        <v>72024466</v>
      </c>
      <c r="T345" s="4">
        <v>39719658</v>
      </c>
      <c r="U345" s="4">
        <v>36014222</v>
      </c>
      <c r="V345" s="4">
        <v>8970148</v>
      </c>
      <c r="W345" s="4">
        <v>10990879</v>
      </c>
      <c r="X345" s="4">
        <v>68496312</v>
      </c>
      <c r="Y345" s="4">
        <v>71072437</v>
      </c>
      <c r="Z345" s="4">
        <v>684475717</v>
      </c>
      <c r="AA345" s="4">
        <v>759589508</v>
      </c>
      <c r="AB345" s="4">
        <v>348126311</v>
      </c>
      <c r="AC345" s="4">
        <v>411463197</v>
      </c>
      <c r="AD345" s="4">
        <v>2271663440</v>
      </c>
      <c r="AE345" s="4">
        <v>388222233</v>
      </c>
      <c r="AF345" s="4">
        <v>116022408</v>
      </c>
      <c r="AG345" s="4">
        <v>504244641</v>
      </c>
      <c r="AH345" s="4">
        <v>81617064</v>
      </c>
      <c r="AI345" s="4">
        <v>0</v>
      </c>
      <c r="AJ345" s="4">
        <v>8964378</v>
      </c>
      <c r="AK345" s="4">
        <v>3578135</v>
      </c>
      <c r="AL345" s="4">
        <v>329219612</v>
      </c>
      <c r="AM345" s="4">
        <v>82304903</v>
      </c>
      <c r="AN345" s="4">
        <v>12542513</v>
      </c>
      <c r="AO345" s="4">
        <v>69658853</v>
      </c>
      <c r="AP345" s="4">
        <v>41459951651</v>
      </c>
      <c r="AQ345" s="4">
        <v>34914358970</v>
      </c>
      <c r="AR345" s="4">
        <v>164637509</v>
      </c>
      <c r="AS345" s="4">
        <v>319179909</v>
      </c>
      <c r="AT345" s="4">
        <v>716640</v>
      </c>
      <c r="AU345" s="4">
        <v>2385</v>
      </c>
      <c r="AV345" s="4">
        <v>4823</v>
      </c>
      <c r="AW345" s="4">
        <v>3152525379</v>
      </c>
      <c r="AX345" s="4">
        <v>1849035863</v>
      </c>
      <c r="AY345" s="4">
        <v>71072437</v>
      </c>
      <c r="AZ345" s="4">
        <v>97075054.333333328</v>
      </c>
      <c r="BA345" s="4">
        <v>4660309883</v>
      </c>
      <c r="BB345" s="4">
        <v>115360697</v>
      </c>
      <c r="BC345" s="4">
        <v>1</v>
      </c>
      <c r="BD345" s="4">
        <v>0.8680438423597352</v>
      </c>
      <c r="BE345" s="4">
        <v>0.18070541637509641</v>
      </c>
      <c r="BF345" s="4">
        <v>0.15239083630291139</v>
      </c>
      <c r="BG345" s="4">
        <v>3.8097709075727848E-2</v>
      </c>
      <c r="BH345" s="4">
        <v>2.085987943055982</v>
      </c>
      <c r="BI345" s="4">
        <v>0.46937384470607346</v>
      </c>
      <c r="BJ345" s="4">
        <v>1.5429384747201296</v>
      </c>
      <c r="BK345" s="4">
        <v>2.6922823590510302E-2</v>
      </c>
      <c r="BL345" s="3" t="s">
        <v>474</v>
      </c>
      <c r="BM345" s="4">
        <v>106190972.31512089</v>
      </c>
      <c r="BN345" s="4">
        <v>0.91415543352653228</v>
      </c>
      <c r="BO345" s="4">
        <v>9115917.9817875624</v>
      </c>
      <c r="BP345" s="4">
        <v>3.9710009887584854</v>
      </c>
      <c r="BQ345" s="4">
        <v>0.49450549450549453</v>
      </c>
      <c r="BR345" s="4">
        <v>2532.2812201460379</v>
      </c>
      <c r="BS345" s="4">
        <v>2074.6842878807111</v>
      </c>
      <c r="BT345" s="4">
        <v>1099.8784730804946</v>
      </c>
      <c r="BU345" s="4">
        <v>545.25151816791038</v>
      </c>
      <c r="BV345" s="4">
        <v>3368.660210973565</v>
      </c>
      <c r="BW345" s="4">
        <v>31133.698203584812</v>
      </c>
    </row>
    <row r="346" spans="2:75" x14ac:dyDescent="0.3">
      <c r="B346" s="3" t="s">
        <v>166</v>
      </c>
      <c r="C346" s="4">
        <v>2022</v>
      </c>
      <c r="D346" s="3" t="s">
        <v>812</v>
      </c>
      <c r="E346" s="4">
        <v>155190</v>
      </c>
      <c r="F346" s="4">
        <v>6948</v>
      </c>
      <c r="G346" s="4" t="b">
        <v>1</v>
      </c>
      <c r="H346" s="4">
        <v>424812285</v>
      </c>
      <c r="I346" s="4">
        <v>184627498</v>
      </c>
      <c r="J346" s="4">
        <v>161822809</v>
      </c>
      <c r="K346" s="4">
        <v>38750729</v>
      </c>
      <c r="L346" s="4">
        <v>18638380</v>
      </c>
      <c r="M346" s="4">
        <v>19598872</v>
      </c>
      <c r="N346" s="4">
        <v>366462684</v>
      </c>
      <c r="O346" s="4">
        <v>334372610</v>
      </c>
      <c r="P346" s="4">
        <v>69253099</v>
      </c>
      <c r="Q346" s="4">
        <v>265119511</v>
      </c>
      <c r="R346" s="4">
        <v>42994147</v>
      </c>
      <c r="S346" s="4">
        <v>75583900</v>
      </c>
      <c r="T346" s="4">
        <v>43324470</v>
      </c>
      <c r="U346" s="4">
        <v>38512630</v>
      </c>
      <c r="V346" s="4">
        <v>9372943</v>
      </c>
      <c r="W346" s="4">
        <v>13237464</v>
      </c>
      <c r="X346" s="4">
        <v>90439675</v>
      </c>
      <c r="Y346" s="4">
        <v>105826510</v>
      </c>
      <c r="Z346" s="4">
        <v>691122387</v>
      </c>
      <c r="AA346" s="4">
        <v>850246970</v>
      </c>
      <c r="AB346" s="4">
        <v>381359797</v>
      </c>
      <c r="AC346" s="4">
        <v>468887173</v>
      </c>
      <c r="AD346" s="4">
        <v>2362103092</v>
      </c>
      <c r="AE346" s="4">
        <v>419325129</v>
      </c>
      <c r="AF346" s="4">
        <v>128463987</v>
      </c>
      <c r="AG346" s="4">
        <v>547789116</v>
      </c>
      <c r="AH346" s="4">
        <v>70919685</v>
      </c>
      <c r="AI346" s="4">
        <v>441000</v>
      </c>
      <c r="AJ346" s="4">
        <v>8807831</v>
      </c>
      <c r="AK346" s="4">
        <v>3473209</v>
      </c>
      <c r="AL346" s="4">
        <v>368471108</v>
      </c>
      <c r="AM346" s="4">
        <v>92117777</v>
      </c>
      <c r="AN346" s="4">
        <v>12281040</v>
      </c>
      <c r="AO346" s="4">
        <v>79783868</v>
      </c>
      <c r="AP346" s="4">
        <v>53405046229</v>
      </c>
      <c r="AQ346" s="4">
        <v>45775217630</v>
      </c>
      <c r="AR346" s="4">
        <v>174142620</v>
      </c>
      <c r="AS346" s="4">
        <v>339851064</v>
      </c>
      <c r="AT346" s="4">
        <v>961555</v>
      </c>
      <c r="AU346" s="4">
        <v>2579</v>
      </c>
      <c r="AV346" s="4">
        <v>5188</v>
      </c>
      <c r="AW346" s="4">
        <v>3256653692</v>
      </c>
      <c r="AX346" s="4">
        <v>1885233661</v>
      </c>
      <c r="AY346" s="4">
        <v>105826510</v>
      </c>
      <c r="AZ346" s="4">
        <v>89058268.666666672</v>
      </c>
      <c r="BA346" s="4">
        <v>5084146063</v>
      </c>
      <c r="BB346" s="4">
        <v>122282348</v>
      </c>
      <c r="BC346" s="4">
        <v>1</v>
      </c>
      <c r="BD346" s="4">
        <v>0.8626461544067634</v>
      </c>
      <c r="BE346" s="4">
        <v>0.21289326649298759</v>
      </c>
      <c r="BF346" s="4">
        <v>0.13331889240010644</v>
      </c>
      <c r="BG346" s="4">
        <v>3.3329723100026611E-2</v>
      </c>
      <c r="BH346" s="4">
        <v>2.0661969160014029</v>
      </c>
      <c r="BI346" s="4">
        <v>0.48229118317182085</v>
      </c>
      <c r="BJ346" s="4">
        <v>1.642679440232754</v>
      </c>
      <c r="BK346" s="4">
        <v>2.6178802807221666E-2</v>
      </c>
      <c r="BL346" s="3" t="s">
        <v>474</v>
      </c>
      <c r="BM346" s="4">
        <v>113760641.8997035</v>
      </c>
      <c r="BN346" s="4">
        <v>0.78285659415656639</v>
      </c>
      <c r="BO346" s="4">
        <v>24702373.233036831</v>
      </c>
      <c r="BP346" s="4">
        <v>3.260789612526112</v>
      </c>
      <c r="BQ346" s="4">
        <v>0.49710871241326138</v>
      </c>
      <c r="BR346" s="4">
        <v>2737.3689348540497</v>
      </c>
      <c r="BS346" s="4">
        <v>2154.601520716541</v>
      </c>
      <c r="BT346" s="4">
        <v>1122.125265803209</v>
      </c>
      <c r="BU346" s="4">
        <v>456.98617823313356</v>
      </c>
      <c r="BV346" s="4">
        <v>3529.7964817320703</v>
      </c>
      <c r="BW346" s="4">
        <v>32760.783961595465</v>
      </c>
    </row>
    <row r="347" spans="2:75" x14ac:dyDescent="0.3">
      <c r="B347" s="3" t="s">
        <v>166</v>
      </c>
      <c r="C347" s="4">
        <v>2023</v>
      </c>
      <c r="D347" s="3" t="s">
        <v>813</v>
      </c>
      <c r="E347" s="4">
        <v>160693</v>
      </c>
      <c r="F347" s="4">
        <v>160693</v>
      </c>
      <c r="G347" s="4" t="b">
        <v>0</v>
      </c>
      <c r="H347" s="4">
        <v>509314443</v>
      </c>
      <c r="I347" s="4">
        <v>192053131</v>
      </c>
      <c r="J347" s="4">
        <v>181425743</v>
      </c>
      <c r="K347" s="4">
        <v>65544574</v>
      </c>
      <c r="L347" s="4">
        <v>30291535</v>
      </c>
      <c r="M347" s="4">
        <v>39515734</v>
      </c>
      <c r="N347" s="4">
        <v>404254135</v>
      </c>
      <c r="O347" s="4">
        <v>372327149</v>
      </c>
      <c r="P347" s="4">
        <v>69448622</v>
      </c>
      <c r="Q347" s="4">
        <v>302878527</v>
      </c>
      <c r="R347" s="4">
        <v>54074688</v>
      </c>
      <c r="S347" s="4">
        <v>93769614</v>
      </c>
      <c r="T347" s="4">
        <v>42004588</v>
      </c>
      <c r="U347" s="4">
        <v>40750507</v>
      </c>
      <c r="V347" s="4">
        <v>10228917</v>
      </c>
      <c r="W347" s="4">
        <v>13629241</v>
      </c>
      <c r="X347" s="4">
        <v>136987294</v>
      </c>
      <c r="Y347" s="4">
        <v>159658573</v>
      </c>
      <c r="Z347" s="4">
        <v>960103343</v>
      </c>
      <c r="AA347" s="4">
        <v>1055261655</v>
      </c>
      <c r="AB347" s="4">
        <v>538645095</v>
      </c>
      <c r="AC347" s="4">
        <v>516616560</v>
      </c>
      <c r="AD347" s="4">
        <v>2505529020</v>
      </c>
      <c r="AE347" s="4">
        <v>484048220</v>
      </c>
      <c r="AF347" s="4">
        <v>146438775</v>
      </c>
      <c r="AG347" s="4">
        <v>630486995</v>
      </c>
      <c r="AH347" s="4">
        <v>65719690</v>
      </c>
      <c r="AI347" s="4">
        <v>4901753</v>
      </c>
      <c r="AJ347" s="4">
        <v>7765277</v>
      </c>
      <c r="AK347" s="4">
        <v>3855837</v>
      </c>
      <c r="AL347" s="4">
        <v>407369411</v>
      </c>
      <c r="AM347" s="4">
        <v>101842353</v>
      </c>
      <c r="AN347" s="4">
        <v>11621114</v>
      </c>
      <c r="AO347" s="4">
        <v>63583239</v>
      </c>
      <c r="AP347" s="4">
        <v>62139363042</v>
      </c>
      <c r="AQ347" s="4">
        <v>53050355986</v>
      </c>
      <c r="AR347" s="4">
        <v>183938225</v>
      </c>
      <c r="AS347" s="4">
        <v>363245218</v>
      </c>
      <c r="AT347" s="4">
        <v>1095477</v>
      </c>
      <c r="AU347" s="4">
        <v>2681</v>
      </c>
      <c r="AV347" s="4">
        <v>5461</v>
      </c>
      <c r="AW347" s="4">
        <v>3419994661</v>
      </c>
      <c r="AX347" s="4">
        <v>1980775357</v>
      </c>
      <c r="AY347" s="4">
        <v>159658573</v>
      </c>
      <c r="AZ347" s="4">
        <v>112185840</v>
      </c>
      <c r="BA347" s="4">
        <v>5562515099</v>
      </c>
      <c r="BB347" s="4">
        <v>132803687</v>
      </c>
      <c r="BC347" s="4">
        <v>1</v>
      </c>
      <c r="BD347" s="4">
        <v>0.79372211127340841</v>
      </c>
      <c r="BE347" s="4">
        <v>0.26896408669094035</v>
      </c>
      <c r="BF347" s="4">
        <v>0.11410885213934521</v>
      </c>
      <c r="BG347" s="4">
        <v>2.8527213104864176E-2</v>
      </c>
      <c r="BH347" s="4">
        <v>2.0816497004424481</v>
      </c>
      <c r="BI347" s="4">
        <v>0.4895791509155169</v>
      </c>
      <c r="BJ347" s="4">
        <v>1.7288210587086326</v>
      </c>
      <c r="BK347" s="4">
        <v>2.6130999864045049E-2</v>
      </c>
      <c r="BL347" s="3" t="s">
        <v>474</v>
      </c>
      <c r="BM347" s="4">
        <v>120064240.21189563</v>
      </c>
      <c r="BN347" s="4">
        <v>0.93438179263041665</v>
      </c>
      <c r="BO347" s="4">
        <v>7878400.2118956298</v>
      </c>
      <c r="BP347" s="4">
        <v>2.9600918965917971</v>
      </c>
      <c r="BQ347" s="4">
        <v>0.49093572605749863</v>
      </c>
      <c r="BR347" s="4">
        <v>3169.4874263346878</v>
      </c>
      <c r="BS347" s="4">
        <v>2317.0091354321594</v>
      </c>
      <c r="BT347" s="4">
        <v>1144.65611445427</v>
      </c>
      <c r="BU347" s="4">
        <v>408.97668224502621</v>
      </c>
      <c r="BV347" s="4">
        <v>3923.5498434903825</v>
      </c>
      <c r="BW347" s="4">
        <v>34615.789729484175</v>
      </c>
    </row>
    <row r="348" spans="2:75" x14ac:dyDescent="0.3">
      <c r="B348" s="3" t="s">
        <v>166</v>
      </c>
      <c r="C348" s="4">
        <v>2024</v>
      </c>
      <c r="D348" s="3" t="s">
        <v>814</v>
      </c>
      <c r="E348" s="4">
        <v>160693</v>
      </c>
      <c r="F348" s="4">
        <v>160693</v>
      </c>
      <c r="G348" s="4" t="b">
        <v>0</v>
      </c>
      <c r="H348" s="4">
        <v>570580382</v>
      </c>
      <c r="I348" s="4">
        <v>206665261</v>
      </c>
      <c r="J348" s="4">
        <v>181871833</v>
      </c>
      <c r="K348" s="4">
        <v>59098396</v>
      </c>
      <c r="L348" s="4">
        <v>34391412</v>
      </c>
      <c r="M348" s="4">
        <v>55641024</v>
      </c>
      <c r="N348" s="4">
        <v>455840962</v>
      </c>
      <c r="O348" s="4">
        <v>416468022</v>
      </c>
      <c r="P348" s="4">
        <v>76527376</v>
      </c>
      <c r="Q348" s="4">
        <v>339940646</v>
      </c>
      <c r="R348" s="4">
        <v>58988772</v>
      </c>
      <c r="S348" s="4">
        <v>99182689</v>
      </c>
      <c r="T348" s="4">
        <v>56138386</v>
      </c>
      <c r="U348" s="4">
        <v>46010273</v>
      </c>
      <c r="V348" s="4">
        <v>11435860</v>
      </c>
      <c r="W348" s="4">
        <v>14449926</v>
      </c>
      <c r="X348" s="4">
        <v>154112360</v>
      </c>
      <c r="Y348" s="4">
        <v>257715024</v>
      </c>
      <c r="Z348" s="4">
        <v>934996669</v>
      </c>
      <c r="AA348" s="4">
        <v>1021999923</v>
      </c>
      <c r="AB348" s="4">
        <v>552494929</v>
      </c>
      <c r="AC348" s="4">
        <v>469504994</v>
      </c>
      <c r="AD348" s="4">
        <v>2751911540</v>
      </c>
      <c r="AE348" s="4">
        <v>399016388</v>
      </c>
      <c r="AF348" s="4">
        <v>175690681</v>
      </c>
      <c r="AG348" s="4">
        <v>574707069</v>
      </c>
      <c r="AH348" s="4">
        <v>57988006</v>
      </c>
      <c r="AI348" s="4">
        <v>2382622</v>
      </c>
      <c r="AJ348" s="4">
        <v>7485841</v>
      </c>
      <c r="AK348" s="4">
        <v>4031084</v>
      </c>
      <c r="AL348" s="4">
        <v>426047630</v>
      </c>
      <c r="AM348" s="4">
        <v>106511908</v>
      </c>
      <c r="AN348" s="4">
        <v>11516925</v>
      </c>
      <c r="AO348" s="4">
        <v>68602326</v>
      </c>
      <c r="AP348" s="4">
        <v>64096777183</v>
      </c>
      <c r="AQ348" s="4">
        <v>53052343089</v>
      </c>
      <c r="AR348" s="4">
        <v>199069514</v>
      </c>
      <c r="AS348" s="4">
        <v>395244027</v>
      </c>
      <c r="AT348" s="4">
        <v>1067078</v>
      </c>
      <c r="AU348" s="4">
        <v>2807</v>
      </c>
      <c r="AV348" s="4">
        <v>5654</v>
      </c>
      <c r="AW348" s="4">
        <v>3833398191</v>
      </c>
      <c r="AX348" s="4">
        <v>2274216246</v>
      </c>
      <c r="AY348" s="4">
        <v>257715024</v>
      </c>
      <c r="AZ348" s="4">
        <v>174400035.66666666</v>
      </c>
      <c r="BA348" s="4">
        <v>6257045800</v>
      </c>
      <c r="BB348" s="4">
        <v>147961523</v>
      </c>
      <c r="BC348" s="4">
        <v>1</v>
      </c>
      <c r="BD348" s="4">
        <v>0.79890752710807367</v>
      </c>
      <c r="BE348" s="4">
        <v>0.27009754429306687</v>
      </c>
      <c r="BF348" s="4">
        <v>0.10812805080911704</v>
      </c>
      <c r="BG348" s="4">
        <v>2.703201282917593E-2</v>
      </c>
      <c r="BH348" s="4">
        <v>1.6906100396126211</v>
      </c>
      <c r="BI348" s="4">
        <v>0.48297072524356432</v>
      </c>
      <c r="BJ348" s="4">
        <v>1.7507467920644506</v>
      </c>
      <c r="BK348" s="4">
        <v>2.6178783642752161E-2</v>
      </c>
      <c r="BL348" s="3" t="s">
        <v>474</v>
      </c>
      <c r="BM348" s="4">
        <v>133980058.03711003</v>
      </c>
      <c r="BN348" s="4">
        <v>1.301686521275883</v>
      </c>
      <c r="BO348" s="4">
        <v>0</v>
      </c>
      <c r="BP348" s="4">
        <v>3.1057647942523698</v>
      </c>
      <c r="BQ348" s="4">
        <v>0.49646268128758403</v>
      </c>
      <c r="BR348" s="4">
        <v>3550.7482093183899</v>
      </c>
      <c r="BS348" s="4">
        <v>2591.6998375784883</v>
      </c>
      <c r="BT348" s="4">
        <v>1238.818828449279</v>
      </c>
      <c r="BU348" s="4">
        <v>360.86205372978287</v>
      </c>
      <c r="BV348" s="4">
        <v>3576.4287741220837</v>
      </c>
      <c r="BW348" s="4">
        <v>38937.886528971394</v>
      </c>
    </row>
    <row r="349" spans="2:75" x14ac:dyDescent="0.3">
      <c r="B349" s="3" t="s">
        <v>169</v>
      </c>
      <c r="C349" s="4">
        <v>2019</v>
      </c>
      <c r="D349" s="3" t="s">
        <v>815</v>
      </c>
      <c r="E349" s="4">
        <v>6704</v>
      </c>
      <c r="F349" s="4">
        <v>6704</v>
      </c>
      <c r="G349" s="4" t="b">
        <v>0</v>
      </c>
      <c r="H349" s="4">
        <v>14822852</v>
      </c>
      <c r="I349" s="4">
        <v>7665527</v>
      </c>
      <c r="J349" s="4">
        <v>2752412</v>
      </c>
      <c r="K349" s="4">
        <v>3650938</v>
      </c>
      <c r="L349" s="4">
        <v>548448</v>
      </c>
      <c r="M349" s="4">
        <v>205527</v>
      </c>
      <c r="N349" s="4">
        <v>10966387</v>
      </c>
      <c r="O349" s="4">
        <v>11338185</v>
      </c>
      <c r="P349" s="4">
        <v>1751578</v>
      </c>
      <c r="Q349" s="4">
        <v>9586607</v>
      </c>
      <c r="R349" s="4">
        <v>2148271</v>
      </c>
      <c r="S349" s="4">
        <v>1709193</v>
      </c>
      <c r="T349" s="4">
        <v>1572496</v>
      </c>
      <c r="U349" s="4">
        <v>1906984</v>
      </c>
      <c r="V349" s="4">
        <v>293276</v>
      </c>
      <c r="W349" s="4">
        <v>837432</v>
      </c>
      <c r="X349" s="4">
        <v>3484667</v>
      </c>
      <c r="Y349" s="4">
        <v>3678047</v>
      </c>
      <c r="Z349" s="4">
        <v>23325675</v>
      </c>
      <c r="AA349" s="4">
        <v>24073424</v>
      </c>
      <c r="AB349" s="4">
        <v>8174876</v>
      </c>
      <c r="AC349" s="4">
        <v>15898548</v>
      </c>
      <c r="AD349" s="4">
        <v>63029094</v>
      </c>
      <c r="AE349" s="4">
        <v>8161193</v>
      </c>
      <c r="AF349" s="4">
        <v>9263744</v>
      </c>
      <c r="AG349" s="4">
        <v>17424937</v>
      </c>
      <c r="AH349" s="4">
        <v>1245934</v>
      </c>
      <c r="AI349" s="4">
        <v>0</v>
      </c>
      <c r="AJ349" s="4">
        <v>755600</v>
      </c>
      <c r="AK349" s="4">
        <v>60490</v>
      </c>
      <c r="AL349" s="4">
        <v>11523642</v>
      </c>
      <c r="AM349" s="4">
        <v>2880911</v>
      </c>
      <c r="AN349" s="4">
        <v>816090</v>
      </c>
      <c r="AO349" s="4">
        <v>2064821</v>
      </c>
      <c r="AP349" s="4">
        <v>1368838739</v>
      </c>
      <c r="AQ349" s="4">
        <v>1225729746</v>
      </c>
      <c r="AR349" s="4">
        <v>6596552.8235915797</v>
      </c>
      <c r="AS349" s="4">
        <v>12209761.359764</v>
      </c>
      <c r="AT349" s="4">
        <v>501385</v>
      </c>
      <c r="AU349" s="4">
        <v>1381.8772262</v>
      </c>
      <c r="AV349" s="4">
        <v>3221.2249523999999</v>
      </c>
      <c r="AW349" s="4">
        <v>75710400</v>
      </c>
      <c r="AX349" s="4">
        <v>46850091</v>
      </c>
      <c r="AY349" s="4">
        <v>3678047</v>
      </c>
      <c r="AZ349" s="4">
        <v>3678047</v>
      </c>
      <c r="BA349" s="4">
        <v>4660689</v>
      </c>
      <c r="BB349" s="4">
        <v>0</v>
      </c>
      <c r="BC349" s="4"/>
      <c r="BD349" s="4">
        <v>0.73982975745828128</v>
      </c>
      <c r="BE349" s="4">
        <v>0.23508748518841044</v>
      </c>
      <c r="BF349" s="4">
        <v>0.28327497794968326</v>
      </c>
      <c r="BG349" s="4">
        <v>7.0818756778455977E-2</v>
      </c>
      <c r="BH349" s="4">
        <v>1.8176333920854375</v>
      </c>
      <c r="BI349" s="4">
        <v>0.4061988232436301</v>
      </c>
      <c r="BJ349" s="4">
        <v>0</v>
      </c>
      <c r="BK349" s="4"/>
      <c r="BL349" s="3" t="s">
        <v>468</v>
      </c>
      <c r="BM349" s="4"/>
      <c r="BN349" s="4"/>
      <c r="BO349" s="4"/>
      <c r="BP349" s="4">
        <v>4.8190868914264264</v>
      </c>
      <c r="BQ349" s="4">
        <v>0.42899122123415229</v>
      </c>
      <c r="BR349" s="4">
        <v>2211.0459427207638</v>
      </c>
      <c r="BS349" s="4">
        <v>1691.2567124105012</v>
      </c>
      <c r="BT349" s="4">
        <v>983.97267655005669</v>
      </c>
      <c r="BU349" s="4">
        <v>185.84934367541766</v>
      </c>
      <c r="BV349" s="4">
        <v>2599.1851133651553</v>
      </c>
      <c r="BW349" s="4">
        <v>695.21017303102622</v>
      </c>
    </row>
    <row r="350" spans="2:75" x14ac:dyDescent="0.3">
      <c r="B350" s="3" t="s">
        <v>169</v>
      </c>
      <c r="C350" s="4">
        <v>2020</v>
      </c>
      <c r="D350" s="3" t="s">
        <v>816</v>
      </c>
      <c r="E350" s="4">
        <v>6641</v>
      </c>
      <c r="F350" s="4">
        <v>6641</v>
      </c>
      <c r="G350" s="4" t="b">
        <v>0</v>
      </c>
      <c r="H350" s="4">
        <v>15911565</v>
      </c>
      <c r="I350" s="4">
        <v>8013874</v>
      </c>
      <c r="J350" s="4">
        <v>2856966</v>
      </c>
      <c r="K350" s="4">
        <v>3002268</v>
      </c>
      <c r="L350" s="4">
        <v>433656</v>
      </c>
      <c r="M350" s="4">
        <v>1586769</v>
      </c>
      <c r="N350" s="4">
        <v>11322528</v>
      </c>
      <c r="O350" s="4">
        <v>11490518</v>
      </c>
      <c r="P350" s="4">
        <v>1868044</v>
      </c>
      <c r="Q350" s="4">
        <v>9622474</v>
      </c>
      <c r="R350" s="4">
        <v>2213600</v>
      </c>
      <c r="S350" s="4">
        <v>2038989</v>
      </c>
      <c r="T350" s="4">
        <v>1544345</v>
      </c>
      <c r="U350" s="4">
        <v>1674688</v>
      </c>
      <c r="V350" s="4">
        <v>229248</v>
      </c>
      <c r="W350" s="4">
        <v>885688</v>
      </c>
      <c r="X350" s="4">
        <v>4421047</v>
      </c>
      <c r="Y350" s="4">
        <v>3106041</v>
      </c>
      <c r="Z350" s="4">
        <v>28696243</v>
      </c>
      <c r="AA350" s="4">
        <v>29632803</v>
      </c>
      <c r="AB350" s="4">
        <v>10606338</v>
      </c>
      <c r="AC350" s="4">
        <v>19026465</v>
      </c>
      <c r="AD350" s="4">
        <v>67450141</v>
      </c>
      <c r="AE350" s="4">
        <v>10886419</v>
      </c>
      <c r="AF350" s="4">
        <v>9687844</v>
      </c>
      <c r="AG350" s="4">
        <v>20574263</v>
      </c>
      <c r="AH350" s="4">
        <v>1212208</v>
      </c>
      <c r="AI350" s="4">
        <v>36982</v>
      </c>
      <c r="AJ350" s="4">
        <v>62166</v>
      </c>
      <c r="AK350" s="4">
        <v>34152</v>
      </c>
      <c r="AL350" s="4">
        <v>11876885</v>
      </c>
      <c r="AM350" s="4">
        <v>2969221</v>
      </c>
      <c r="AN350" s="4">
        <v>96318</v>
      </c>
      <c r="AO350" s="4">
        <v>2872903</v>
      </c>
      <c r="AP350" s="4">
        <v>1365616033</v>
      </c>
      <c r="AQ350" s="4">
        <v>1206356119</v>
      </c>
      <c r="AR350" s="4">
        <v>6958848</v>
      </c>
      <c r="AS350" s="4">
        <v>12564811</v>
      </c>
      <c r="AT350" s="4">
        <v>492774</v>
      </c>
      <c r="AU350" s="4">
        <v>1477</v>
      </c>
      <c r="AV350" s="4">
        <v>3371</v>
      </c>
      <c r="AW350" s="4">
        <v>80365536</v>
      </c>
      <c r="AX350" s="4">
        <v>48088086</v>
      </c>
      <c r="AY350" s="4">
        <v>3106041</v>
      </c>
      <c r="AZ350" s="4">
        <v>3392044</v>
      </c>
      <c r="BA350" s="4">
        <v>5518330</v>
      </c>
      <c r="BB350" s="4">
        <v>0</v>
      </c>
      <c r="BC350" s="4"/>
      <c r="BD350" s="4">
        <v>0.71159109741876425</v>
      </c>
      <c r="BE350" s="4">
        <v>0.27785117303043416</v>
      </c>
      <c r="BF350" s="4">
        <v>3.2438811391944218E-2</v>
      </c>
      <c r="BG350" s="4">
        <v>8.1097021651720964E-3</v>
      </c>
      <c r="BH350" s="4">
        <v>2.1381469048396493</v>
      </c>
      <c r="BI350" s="4">
        <v>0.43124455440594534</v>
      </c>
      <c r="BJ350" s="4">
        <v>0</v>
      </c>
      <c r="BK350" s="4"/>
      <c r="BL350" s="3" t="s">
        <v>468</v>
      </c>
      <c r="BM350" s="4"/>
      <c r="BN350" s="4"/>
      <c r="BO350" s="4"/>
      <c r="BP350" s="4">
        <v>5.0957573958125906</v>
      </c>
      <c r="BQ350" s="4">
        <v>0.43814891723524174</v>
      </c>
      <c r="BR350" s="4">
        <v>2395.9591928926366</v>
      </c>
      <c r="BS350" s="4">
        <v>1730.2391206143652</v>
      </c>
      <c r="BT350" s="4">
        <v>1047.8614666465894</v>
      </c>
      <c r="BU350" s="4">
        <v>182.53395572955881</v>
      </c>
      <c r="BV350" s="4">
        <v>3098.067007980726</v>
      </c>
      <c r="BW350" s="4">
        <v>830.94865231139886</v>
      </c>
    </row>
    <row r="351" spans="2:75" x14ac:dyDescent="0.3">
      <c r="B351" s="3" t="s">
        <v>169</v>
      </c>
      <c r="C351" s="4">
        <v>2021</v>
      </c>
      <c r="D351" s="3" t="s">
        <v>817</v>
      </c>
      <c r="E351" s="4">
        <v>6635</v>
      </c>
      <c r="F351" s="4">
        <v>6635</v>
      </c>
      <c r="G351" s="4" t="b">
        <v>0</v>
      </c>
      <c r="H351" s="4">
        <v>17466243</v>
      </c>
      <c r="I351" s="4">
        <v>8128859</v>
      </c>
      <c r="J351" s="4">
        <v>3321729</v>
      </c>
      <c r="K351" s="4">
        <v>3034496</v>
      </c>
      <c r="L351" s="4">
        <v>308959</v>
      </c>
      <c r="M351" s="4">
        <v>2672200</v>
      </c>
      <c r="N351" s="4">
        <v>11759547</v>
      </c>
      <c r="O351" s="4">
        <v>12345483</v>
      </c>
      <c r="P351" s="4">
        <v>1886520</v>
      </c>
      <c r="Q351" s="4">
        <v>10458963</v>
      </c>
      <c r="R351" s="4">
        <v>2412643</v>
      </c>
      <c r="S351" s="4">
        <v>2113743</v>
      </c>
      <c r="T351" s="4">
        <v>1691217</v>
      </c>
      <c r="U351" s="4">
        <v>1746028</v>
      </c>
      <c r="V351" s="4">
        <v>310440</v>
      </c>
      <c r="W351" s="4">
        <v>948164</v>
      </c>
      <c r="X351" s="4">
        <v>5120760</v>
      </c>
      <c r="Y351" s="4">
        <v>4916565</v>
      </c>
      <c r="Z351" s="4">
        <v>28289815</v>
      </c>
      <c r="AA351" s="4">
        <v>29467399</v>
      </c>
      <c r="AB351" s="4">
        <v>7953693</v>
      </c>
      <c r="AC351" s="4">
        <v>21513706</v>
      </c>
      <c r="AD351" s="4">
        <v>72570901</v>
      </c>
      <c r="AE351" s="4">
        <v>11937682</v>
      </c>
      <c r="AF351" s="4">
        <v>11010615</v>
      </c>
      <c r="AG351" s="4">
        <v>22948297</v>
      </c>
      <c r="AH351" s="4">
        <v>1130491</v>
      </c>
      <c r="AI351" s="4">
        <v>0</v>
      </c>
      <c r="AJ351" s="4">
        <v>70700</v>
      </c>
      <c r="AK351" s="4">
        <v>34458</v>
      </c>
      <c r="AL351" s="4">
        <v>12312934</v>
      </c>
      <c r="AM351" s="4">
        <v>3078234</v>
      </c>
      <c r="AN351" s="4">
        <v>105158</v>
      </c>
      <c r="AO351" s="4">
        <v>2973076</v>
      </c>
      <c r="AP351" s="4">
        <v>1473741684</v>
      </c>
      <c r="AQ351" s="4">
        <v>1302648706</v>
      </c>
      <c r="AR351" s="4">
        <v>7112789</v>
      </c>
      <c r="AS351" s="4">
        <v>13225939</v>
      </c>
      <c r="AT351" s="4">
        <v>526135</v>
      </c>
      <c r="AU351" s="4">
        <v>1541</v>
      </c>
      <c r="AV351" s="4">
        <v>3479</v>
      </c>
      <c r="AW351" s="4">
        <v>84832048</v>
      </c>
      <c r="AX351" s="4">
        <v>50753095</v>
      </c>
      <c r="AY351" s="4">
        <v>4916565</v>
      </c>
      <c r="AZ351" s="4">
        <v>3900217.6666666665</v>
      </c>
      <c r="BA351" s="4">
        <v>5497885</v>
      </c>
      <c r="BB351" s="4">
        <v>0</v>
      </c>
      <c r="BC351" s="4"/>
      <c r="BD351" s="4">
        <v>0.67327283835453333</v>
      </c>
      <c r="BE351" s="4">
        <v>0.29318039374581012</v>
      </c>
      <c r="BF351" s="4">
        <v>3.4161795367083851E-2</v>
      </c>
      <c r="BG351" s="4">
        <v>8.5404502290030958E-3</v>
      </c>
      <c r="BH351" s="4">
        <v>2.1941273719010193</v>
      </c>
      <c r="BI351" s="4">
        <v>0.42956214210011895</v>
      </c>
      <c r="BJ351" s="4">
        <v>0</v>
      </c>
      <c r="BK351" s="4"/>
      <c r="BL351" s="3" t="s">
        <v>468</v>
      </c>
      <c r="BM351" s="4"/>
      <c r="BN351" s="4"/>
      <c r="BO351" s="4"/>
      <c r="BP351" s="4">
        <v>4.826347166007146</v>
      </c>
      <c r="BQ351" s="4">
        <v>0.44294337453291177</v>
      </c>
      <c r="BR351" s="4">
        <v>2632.440542577242</v>
      </c>
      <c r="BS351" s="4">
        <v>1860.6605877920122</v>
      </c>
      <c r="BT351" s="4">
        <v>1072.0103993971363</v>
      </c>
      <c r="BU351" s="4">
        <v>170.38296910324038</v>
      </c>
      <c r="BV351" s="4">
        <v>3458.6732479276566</v>
      </c>
      <c r="BW351" s="4">
        <v>828.61868877166546</v>
      </c>
    </row>
    <row r="352" spans="2:75" x14ac:dyDescent="0.3">
      <c r="B352" s="3" t="s">
        <v>169</v>
      </c>
      <c r="C352" s="4">
        <v>2022</v>
      </c>
      <c r="D352" s="3" t="s">
        <v>818</v>
      </c>
      <c r="E352" s="4">
        <v>6918</v>
      </c>
      <c r="F352" s="4">
        <v>1761</v>
      </c>
      <c r="G352" s="4" t="b">
        <v>1</v>
      </c>
      <c r="H352" s="4">
        <v>14039602</v>
      </c>
      <c r="I352" s="4">
        <v>8517932</v>
      </c>
      <c r="J352" s="4">
        <v>3297713</v>
      </c>
      <c r="K352" s="4">
        <v>1374308</v>
      </c>
      <c r="L352" s="4">
        <v>592974</v>
      </c>
      <c r="M352" s="4">
        <v>250483</v>
      </c>
      <c r="N352" s="4">
        <v>12414811</v>
      </c>
      <c r="O352" s="4">
        <v>13098412</v>
      </c>
      <c r="P352" s="4">
        <v>1933501</v>
      </c>
      <c r="Q352" s="4">
        <v>11164911</v>
      </c>
      <c r="R352" s="4">
        <v>2528894</v>
      </c>
      <c r="S352" s="4">
        <v>2165851</v>
      </c>
      <c r="T352" s="4">
        <v>1863732</v>
      </c>
      <c r="U352" s="4">
        <v>1983661</v>
      </c>
      <c r="V352" s="4">
        <v>308076</v>
      </c>
      <c r="W352" s="4">
        <v>1022621</v>
      </c>
      <c r="X352" s="4">
        <v>941190</v>
      </c>
      <c r="Y352" s="4">
        <v>2605944</v>
      </c>
      <c r="Z352" s="4">
        <v>31620821</v>
      </c>
      <c r="AA352" s="4">
        <v>32844114</v>
      </c>
      <c r="AB352" s="4">
        <v>11178564</v>
      </c>
      <c r="AC352" s="4">
        <v>21665550</v>
      </c>
      <c r="AD352" s="4">
        <v>73512091</v>
      </c>
      <c r="AE352" s="4">
        <v>12041346</v>
      </c>
      <c r="AF352" s="4">
        <v>11092230</v>
      </c>
      <c r="AG352" s="4">
        <v>23133576</v>
      </c>
      <c r="AH352" s="4">
        <v>1046213</v>
      </c>
      <c r="AI352" s="4">
        <v>0</v>
      </c>
      <c r="AJ352" s="4">
        <v>70700</v>
      </c>
      <c r="AK352" s="4">
        <v>34458</v>
      </c>
      <c r="AL352" s="4">
        <v>13071487</v>
      </c>
      <c r="AM352" s="4">
        <v>3267872</v>
      </c>
      <c r="AN352" s="4">
        <v>105158</v>
      </c>
      <c r="AO352" s="4">
        <v>3162714</v>
      </c>
      <c r="AP352" s="4">
        <v>1991145738</v>
      </c>
      <c r="AQ352" s="4">
        <v>1780467632</v>
      </c>
      <c r="AR352" s="4">
        <v>7477443</v>
      </c>
      <c r="AS352" s="4">
        <v>13946314</v>
      </c>
      <c r="AT352" s="4">
        <v>716228</v>
      </c>
      <c r="AU352" s="4">
        <v>1645</v>
      </c>
      <c r="AV352" s="4">
        <v>3667</v>
      </c>
      <c r="AW352" s="4">
        <v>87181712</v>
      </c>
      <c r="AX352" s="4">
        <v>51424728</v>
      </c>
      <c r="AY352" s="4">
        <v>2605944</v>
      </c>
      <c r="AZ352" s="4">
        <v>3542850</v>
      </c>
      <c r="BA352" s="4">
        <v>6579125</v>
      </c>
      <c r="BB352" s="4">
        <v>0</v>
      </c>
      <c r="BC352" s="4"/>
      <c r="BD352" s="4">
        <v>0.88427086465841409</v>
      </c>
      <c r="BE352" s="4">
        <v>6.7038225157664721E-2</v>
      </c>
      <c r="BF352" s="4">
        <v>3.2179350966010906E-2</v>
      </c>
      <c r="BG352" s="4">
        <v>8.0448383569520446E-3</v>
      </c>
      <c r="BH352" s="4">
        <v>2.0719892885845663</v>
      </c>
      <c r="BI352" s="4">
        <v>0.44362079842424906</v>
      </c>
      <c r="BJ352" s="4">
        <v>0</v>
      </c>
      <c r="BK352" s="4"/>
      <c r="BL352" s="3" t="s">
        <v>468</v>
      </c>
      <c r="BM352" s="4"/>
      <c r="BN352" s="4"/>
      <c r="BO352" s="4"/>
      <c r="BP352" s="4">
        <v>3.7553469127331147</v>
      </c>
      <c r="BQ352" s="4">
        <v>0.44859558221979823</v>
      </c>
      <c r="BR352" s="4">
        <v>2029.430760335357</v>
      </c>
      <c r="BS352" s="4">
        <v>1893.3813240821046</v>
      </c>
      <c r="BT352" s="4">
        <v>1080.8677363399827</v>
      </c>
      <c r="BU352" s="4">
        <v>151.23055796472968</v>
      </c>
      <c r="BV352" s="4">
        <v>3343.968777103209</v>
      </c>
      <c r="BW352" s="4">
        <v>951.01546689794736</v>
      </c>
    </row>
    <row r="353" spans="2:75" x14ac:dyDescent="0.3">
      <c r="B353" s="3" t="s">
        <v>169</v>
      </c>
      <c r="C353" s="4">
        <v>2023</v>
      </c>
      <c r="D353" s="3" t="s">
        <v>819</v>
      </c>
      <c r="E353" s="4">
        <v>7201</v>
      </c>
      <c r="F353" s="4">
        <v>7201</v>
      </c>
      <c r="G353" s="4" t="b">
        <v>0</v>
      </c>
      <c r="H353" s="4">
        <v>20988186</v>
      </c>
      <c r="I353" s="4">
        <v>9350839</v>
      </c>
      <c r="J353" s="4">
        <v>3585400</v>
      </c>
      <c r="K353" s="4">
        <v>4012385</v>
      </c>
      <c r="L353" s="4">
        <v>1382341</v>
      </c>
      <c r="M353" s="4">
        <v>1796353</v>
      </c>
      <c r="N353" s="4">
        <v>15179448</v>
      </c>
      <c r="O353" s="4">
        <v>12954257</v>
      </c>
      <c r="P353" s="4">
        <v>1966877</v>
      </c>
      <c r="Q353" s="4">
        <v>10987380</v>
      </c>
      <c r="R353" s="4">
        <v>2597860</v>
      </c>
      <c r="S353" s="4">
        <v>1739018</v>
      </c>
      <c r="T353" s="4">
        <v>1800808</v>
      </c>
      <c r="U353" s="4">
        <v>2146015</v>
      </c>
      <c r="V353" s="4">
        <v>328496</v>
      </c>
      <c r="W353" s="4">
        <v>1083132</v>
      </c>
      <c r="X353" s="4">
        <v>8033929</v>
      </c>
      <c r="Y353" s="4">
        <v>3419054</v>
      </c>
      <c r="Z353" s="4">
        <v>39246916</v>
      </c>
      <c r="AA353" s="4">
        <v>40589797</v>
      </c>
      <c r="AB353" s="4">
        <v>12470269</v>
      </c>
      <c r="AC353" s="4">
        <v>28119528</v>
      </c>
      <c r="AD353" s="4">
        <v>81546020</v>
      </c>
      <c r="AE353" s="4">
        <v>14566204</v>
      </c>
      <c r="AF353" s="4">
        <v>15072197</v>
      </c>
      <c r="AG353" s="4">
        <v>29638401</v>
      </c>
      <c r="AH353" s="4">
        <v>959284</v>
      </c>
      <c r="AI353" s="4">
        <v>0</v>
      </c>
      <c r="AJ353" s="4">
        <v>70699</v>
      </c>
      <c r="AK353" s="4">
        <v>33540</v>
      </c>
      <c r="AL353" s="4">
        <v>14833350</v>
      </c>
      <c r="AM353" s="4">
        <v>3708338</v>
      </c>
      <c r="AN353" s="4">
        <v>104239</v>
      </c>
      <c r="AO353" s="4">
        <v>3604099</v>
      </c>
      <c r="AP353" s="4">
        <v>2250130476</v>
      </c>
      <c r="AQ353" s="4">
        <v>2007955022</v>
      </c>
      <c r="AR353" s="4">
        <v>8146165</v>
      </c>
      <c r="AS353" s="4">
        <v>15015788</v>
      </c>
      <c r="AT353" s="4">
        <v>804044</v>
      </c>
      <c r="AU353" s="4">
        <v>1778</v>
      </c>
      <c r="AV353" s="4">
        <v>3900</v>
      </c>
      <c r="AW353" s="4">
        <v>90721954</v>
      </c>
      <c r="AX353" s="4">
        <v>52998091</v>
      </c>
      <c r="AY353" s="4">
        <v>3419054</v>
      </c>
      <c r="AZ353" s="4">
        <v>3647187.6666666665</v>
      </c>
      <c r="BA353" s="4">
        <v>7473366</v>
      </c>
      <c r="BB353" s="4">
        <v>0</v>
      </c>
      <c r="BC353" s="4"/>
      <c r="BD353" s="4">
        <v>0.72323773002583458</v>
      </c>
      <c r="BE353" s="4">
        <v>0.38278339061794098</v>
      </c>
      <c r="BF353" s="4">
        <v>2.8109357884852998E-2</v>
      </c>
      <c r="BG353" s="4">
        <v>7.0273404187186309E-3</v>
      </c>
      <c r="BH353" s="4">
        <v>2.69749485318611</v>
      </c>
      <c r="BI353" s="4">
        <v>0.45314718130714721</v>
      </c>
      <c r="BJ353" s="4">
        <v>0</v>
      </c>
      <c r="BK353" s="4"/>
      <c r="BL353" s="3" t="s">
        <v>468</v>
      </c>
      <c r="BM353" s="4"/>
      <c r="BN353" s="4"/>
      <c r="BO353" s="4"/>
      <c r="BP353" s="4">
        <v>3.6203078385397593</v>
      </c>
      <c r="BQ353" s="4">
        <v>0.45589743589743592</v>
      </c>
      <c r="BR353" s="4">
        <v>2914.6210248576585</v>
      </c>
      <c r="BS353" s="4">
        <v>1798.952506596306</v>
      </c>
      <c r="BT353" s="4">
        <v>1131.2546868490488</v>
      </c>
      <c r="BU353" s="4">
        <v>133.21538675184001</v>
      </c>
      <c r="BV353" s="4">
        <v>4115.8729343146788</v>
      </c>
      <c r="BW353" s="4">
        <v>1037.8233578669629</v>
      </c>
    </row>
    <row r="354" spans="2:75" x14ac:dyDescent="0.3">
      <c r="B354" s="3" t="s">
        <v>169</v>
      </c>
      <c r="C354" s="4">
        <v>2024</v>
      </c>
      <c r="D354" s="3" t="s">
        <v>820</v>
      </c>
      <c r="E354" s="4">
        <v>7201</v>
      </c>
      <c r="F354" s="4">
        <v>7201</v>
      </c>
      <c r="G354" s="4" t="b">
        <v>0</v>
      </c>
      <c r="H354" s="4">
        <v>22430839</v>
      </c>
      <c r="I354" s="4">
        <v>10032233</v>
      </c>
      <c r="J354" s="4">
        <v>3402267</v>
      </c>
      <c r="K354" s="4">
        <v>6341177</v>
      </c>
      <c r="L354" s="4">
        <v>1939034</v>
      </c>
      <c r="M354" s="4">
        <v>716128</v>
      </c>
      <c r="N354" s="4">
        <v>15373534</v>
      </c>
      <c r="O354" s="4">
        <v>14405816</v>
      </c>
      <c r="P354" s="4">
        <v>2051485</v>
      </c>
      <c r="Q354" s="4">
        <v>12354331</v>
      </c>
      <c r="R354" s="4">
        <v>2689783</v>
      </c>
      <c r="S354" s="4">
        <v>2284536</v>
      </c>
      <c r="T354" s="4">
        <v>2230749</v>
      </c>
      <c r="U354" s="4">
        <v>2264866</v>
      </c>
      <c r="V354" s="4">
        <v>354596</v>
      </c>
      <c r="W354" s="4">
        <v>1239816</v>
      </c>
      <c r="X354" s="4">
        <v>8025023</v>
      </c>
      <c r="Y354" s="4">
        <v>9982773</v>
      </c>
      <c r="Z354" s="4">
        <v>36914375</v>
      </c>
      <c r="AA354" s="4">
        <v>41333570</v>
      </c>
      <c r="AB354" s="4">
        <v>13118460</v>
      </c>
      <c r="AC354" s="4">
        <v>28215110</v>
      </c>
      <c r="AD354" s="4">
        <v>89571043</v>
      </c>
      <c r="AE354" s="4">
        <v>15015915</v>
      </c>
      <c r="AF354" s="4">
        <v>14636549</v>
      </c>
      <c r="AG354" s="4">
        <v>29652464</v>
      </c>
      <c r="AH354" s="4">
        <v>869612</v>
      </c>
      <c r="AI354" s="4">
        <v>0</v>
      </c>
      <c r="AJ354" s="4">
        <v>70699</v>
      </c>
      <c r="AK354" s="4">
        <v>34458</v>
      </c>
      <c r="AL354" s="4">
        <v>15931261</v>
      </c>
      <c r="AM354" s="4">
        <v>3982815</v>
      </c>
      <c r="AN354" s="4">
        <v>105157</v>
      </c>
      <c r="AO354" s="4">
        <v>3877658</v>
      </c>
      <c r="AP354" s="4">
        <v>2230996226</v>
      </c>
      <c r="AQ354" s="4">
        <v>1954642222</v>
      </c>
      <c r="AR354" s="4">
        <v>8847350</v>
      </c>
      <c r="AS354" s="4">
        <v>16354948</v>
      </c>
      <c r="AT354" s="4">
        <v>776850</v>
      </c>
      <c r="AU354" s="4">
        <v>1920</v>
      </c>
      <c r="AV354" s="4">
        <v>4127</v>
      </c>
      <c r="AW354" s="4">
        <v>100599249</v>
      </c>
      <c r="AX354" s="4">
        <v>60911143</v>
      </c>
      <c r="AY354" s="4">
        <v>9982773</v>
      </c>
      <c r="AZ354" s="4">
        <v>5335923.666666667</v>
      </c>
      <c r="BA354" s="4">
        <v>119867105</v>
      </c>
      <c r="BB354" s="4">
        <v>2595758</v>
      </c>
      <c r="BC354" s="4">
        <v>0</v>
      </c>
      <c r="BD354" s="4">
        <v>0.68537489837094367</v>
      </c>
      <c r="BE354" s="4">
        <v>0.3577674022804051</v>
      </c>
      <c r="BF354" s="4">
        <v>2.6402682524797161E-2</v>
      </c>
      <c r="BG354" s="4">
        <v>6.6006702168773706E-3</v>
      </c>
      <c r="BH354" s="4">
        <v>2.400167520200001</v>
      </c>
      <c r="BI354" s="4">
        <v>0.447762169335578</v>
      </c>
      <c r="BJ354" s="4">
        <v>1.2173804162135007</v>
      </c>
      <c r="BK354" s="4">
        <v>2.4056083034141886E-2</v>
      </c>
      <c r="BL354" s="3" t="s">
        <v>474</v>
      </c>
      <c r="BM354" s="4">
        <v>2497437.6631557536</v>
      </c>
      <c r="BN354" s="4">
        <v>2.1365593005129155</v>
      </c>
      <c r="BO354" s="4">
        <v>0</v>
      </c>
      <c r="BP354" s="4">
        <v>3.9656499176883862</v>
      </c>
      <c r="BQ354" s="4">
        <v>0.4652289798885389</v>
      </c>
      <c r="BR354" s="4">
        <v>3114.9616719900014</v>
      </c>
      <c r="BS354" s="4">
        <v>2000.5299263991112</v>
      </c>
      <c r="BT354" s="4">
        <v>1228.6279683377309</v>
      </c>
      <c r="BU354" s="4">
        <v>120.76267185113178</v>
      </c>
      <c r="BV354" s="4">
        <v>4117.8258575197888</v>
      </c>
      <c r="BW354" s="4">
        <v>16645.897097625329</v>
      </c>
    </row>
    <row r="355" spans="2:75" x14ac:dyDescent="0.3">
      <c r="B355" s="3" t="s">
        <v>171</v>
      </c>
      <c r="C355" s="4">
        <v>2019</v>
      </c>
      <c r="D355" s="3" t="s">
        <v>821</v>
      </c>
      <c r="E355" s="4">
        <v>1692</v>
      </c>
      <c r="F355" s="4">
        <v>1692</v>
      </c>
      <c r="G355" s="4" t="b">
        <v>0</v>
      </c>
      <c r="H355" s="4">
        <v>1976115</v>
      </c>
      <c r="I355" s="4">
        <v>960289</v>
      </c>
      <c r="J355" s="4">
        <v>411203</v>
      </c>
      <c r="K355" s="4">
        <v>570268</v>
      </c>
      <c r="L355" s="4">
        <v>34355</v>
      </c>
      <c r="M355" s="4">
        <v>0</v>
      </c>
      <c r="N355" s="4">
        <v>1405847</v>
      </c>
      <c r="O355" s="4">
        <v>1989383</v>
      </c>
      <c r="P355" s="4">
        <v>368145</v>
      </c>
      <c r="Q355" s="4">
        <v>1621238</v>
      </c>
      <c r="R355" s="4">
        <v>762275</v>
      </c>
      <c r="S355" s="4">
        <v>63621</v>
      </c>
      <c r="T355" s="4">
        <v>289892</v>
      </c>
      <c r="U355" s="4">
        <v>87317</v>
      </c>
      <c r="V355" s="4">
        <v>5359</v>
      </c>
      <c r="W355" s="4">
        <v>304448</v>
      </c>
      <c r="X355" s="4">
        <v>-13268</v>
      </c>
      <c r="Y355" s="4">
        <v>76008</v>
      </c>
      <c r="Z355" s="4">
        <v>2913117</v>
      </c>
      <c r="AA355" s="4">
        <v>3177870</v>
      </c>
      <c r="AB355" s="4">
        <v>1584224</v>
      </c>
      <c r="AC355" s="4">
        <v>1593646</v>
      </c>
      <c r="AD355" s="4">
        <v>9676933</v>
      </c>
      <c r="AE355" s="4">
        <v>1836118</v>
      </c>
      <c r="AF355" s="4">
        <v>0</v>
      </c>
      <c r="AG355" s="4">
        <v>1836118</v>
      </c>
      <c r="AH355" s="4">
        <v>222715</v>
      </c>
      <c r="AI355" s="4">
        <v>0</v>
      </c>
      <c r="AJ355" s="4">
        <v>17985</v>
      </c>
      <c r="AK355" s="4">
        <v>8892</v>
      </c>
      <c r="AL355" s="4">
        <v>1793261</v>
      </c>
      <c r="AM355" s="4">
        <v>448315</v>
      </c>
      <c r="AN355" s="4">
        <v>26877</v>
      </c>
      <c r="AO355" s="4">
        <v>421438</v>
      </c>
      <c r="AP355" s="4">
        <v>225515459</v>
      </c>
      <c r="AQ355" s="4">
        <v>202970875</v>
      </c>
      <c r="AR355" s="4">
        <v>911834.83841670002</v>
      </c>
      <c r="AS355" s="4">
        <v>2357269.8010906</v>
      </c>
      <c r="AT355" s="4">
        <v>271065</v>
      </c>
      <c r="AU355" s="4">
        <v>978.35490449999998</v>
      </c>
      <c r="AV355" s="4">
        <v>2613.9632689999999</v>
      </c>
      <c r="AW355" s="4">
        <v>13832528</v>
      </c>
      <c r="AX355" s="4">
        <v>8063530</v>
      </c>
      <c r="AY355" s="4">
        <v>76008</v>
      </c>
      <c r="AZ355" s="4">
        <v>76008</v>
      </c>
      <c r="BA355" s="4">
        <v>0</v>
      </c>
      <c r="BB355" s="4">
        <v>0</v>
      </c>
      <c r="BC355" s="4"/>
      <c r="BD355" s="4">
        <v>0.71141962891835753</v>
      </c>
      <c r="BE355" s="4">
        <v>-6.7141841441414087E-3</v>
      </c>
      <c r="BF355" s="4">
        <v>5.9951150418790358E-2</v>
      </c>
      <c r="BG355" s="4">
        <v>1.4987779246858098E-2</v>
      </c>
      <c r="BH355" s="4">
        <v>1.1325406880421012</v>
      </c>
      <c r="BI355" s="4">
        <v>0.4170602799430444</v>
      </c>
      <c r="BJ355" s="4">
        <v>0</v>
      </c>
      <c r="BK355" s="4"/>
      <c r="BL355" s="3" t="s">
        <v>468</v>
      </c>
      <c r="BM355" s="4"/>
      <c r="BN355" s="4"/>
      <c r="BO355" s="4"/>
      <c r="BP355" s="4">
        <v>4.0433362859470314</v>
      </c>
      <c r="BQ355" s="4">
        <v>0.37428028010289538</v>
      </c>
      <c r="BR355" s="4">
        <v>1167.9166666666667</v>
      </c>
      <c r="BS355" s="4">
        <v>1175.7582742316786</v>
      </c>
      <c r="BT355" s="4">
        <v>538.90947896968089</v>
      </c>
      <c r="BU355" s="4">
        <v>131.62825059101655</v>
      </c>
      <c r="BV355" s="4">
        <v>1085.176122931442</v>
      </c>
      <c r="BW355" s="4">
        <v>0</v>
      </c>
    </row>
    <row r="356" spans="2:75" x14ac:dyDescent="0.3">
      <c r="B356" s="3" t="s">
        <v>171</v>
      </c>
      <c r="C356" s="4">
        <v>2020</v>
      </c>
      <c r="D356" s="3" t="s">
        <v>822</v>
      </c>
      <c r="E356" s="4">
        <v>1695</v>
      </c>
      <c r="F356" s="4">
        <v>1695</v>
      </c>
      <c r="G356" s="4" t="b">
        <v>0</v>
      </c>
      <c r="H356" s="4">
        <v>3278270</v>
      </c>
      <c r="I356" s="4">
        <v>978566</v>
      </c>
      <c r="J356" s="4">
        <v>913651</v>
      </c>
      <c r="K356" s="4">
        <v>1370102</v>
      </c>
      <c r="L356" s="4">
        <v>15951</v>
      </c>
      <c r="M356" s="4">
        <v>0</v>
      </c>
      <c r="N356" s="4">
        <v>1908168</v>
      </c>
      <c r="O356" s="4">
        <v>1970322</v>
      </c>
      <c r="P356" s="4">
        <v>381128</v>
      </c>
      <c r="Q356" s="4">
        <v>1589194</v>
      </c>
      <c r="R356" s="4">
        <v>790268</v>
      </c>
      <c r="S356" s="4">
        <v>66051</v>
      </c>
      <c r="T356" s="4">
        <v>316501</v>
      </c>
      <c r="U356" s="4">
        <v>67894</v>
      </c>
      <c r="V356" s="4">
        <v>492</v>
      </c>
      <c r="W356" s="4">
        <v>237798</v>
      </c>
      <c r="X356" s="4">
        <v>1307948</v>
      </c>
      <c r="Y356" s="4">
        <v>617924</v>
      </c>
      <c r="Z356" s="4">
        <v>4046611</v>
      </c>
      <c r="AA356" s="4">
        <v>4543565</v>
      </c>
      <c r="AB356" s="4">
        <v>1872834</v>
      </c>
      <c r="AC356" s="4">
        <v>2670731</v>
      </c>
      <c r="AD356" s="4">
        <v>10984881</v>
      </c>
      <c r="AE356" s="4">
        <v>2885988</v>
      </c>
      <c r="AF356" s="4">
        <v>0</v>
      </c>
      <c r="AG356" s="4">
        <v>2885988</v>
      </c>
      <c r="AH356" s="4">
        <v>201433</v>
      </c>
      <c r="AI356" s="4">
        <v>0</v>
      </c>
      <c r="AJ356" s="4">
        <v>18799</v>
      </c>
      <c r="AK356" s="4">
        <v>4845</v>
      </c>
      <c r="AL356" s="4">
        <v>2307187</v>
      </c>
      <c r="AM356" s="4">
        <v>576797</v>
      </c>
      <c r="AN356" s="4">
        <v>23644</v>
      </c>
      <c r="AO356" s="4">
        <v>553153</v>
      </c>
      <c r="AP356" s="4">
        <v>231486584</v>
      </c>
      <c r="AQ356" s="4">
        <v>209672700</v>
      </c>
      <c r="AR356" s="4">
        <v>946784</v>
      </c>
      <c r="AS356" s="4">
        <v>2426147</v>
      </c>
      <c r="AT356" s="4">
        <v>277550</v>
      </c>
      <c r="AU356" s="4">
        <v>1010</v>
      </c>
      <c r="AV356" s="4">
        <v>2744</v>
      </c>
      <c r="AW356" s="4">
        <v>14444033</v>
      </c>
      <c r="AX356" s="4">
        <v>8300326</v>
      </c>
      <c r="AY356" s="4">
        <v>617924</v>
      </c>
      <c r="AZ356" s="4">
        <v>346966</v>
      </c>
      <c r="BA356" s="4">
        <v>0</v>
      </c>
      <c r="BB356" s="4">
        <v>0</v>
      </c>
      <c r="BC356" s="4"/>
      <c r="BD356" s="4">
        <v>0.58206554066626603</v>
      </c>
      <c r="BE356" s="4">
        <v>0.39897506916757924</v>
      </c>
      <c r="BF356" s="4">
        <v>4.0991891428006737E-2</v>
      </c>
      <c r="BG356" s="4">
        <v>1.0247977298762518E-2</v>
      </c>
      <c r="BH356" s="4">
        <v>1.8160073597056117</v>
      </c>
      <c r="BI356" s="4">
        <v>0.42534567734648626</v>
      </c>
      <c r="BJ356" s="4">
        <v>0</v>
      </c>
      <c r="BK356" s="4"/>
      <c r="BL356" s="3" t="s">
        <v>468</v>
      </c>
      <c r="BM356" s="4"/>
      <c r="BN356" s="4"/>
      <c r="BO356" s="4"/>
      <c r="BP356" s="4">
        <v>4.0900167242521501</v>
      </c>
      <c r="BQ356" s="4">
        <v>0.36807580174927113</v>
      </c>
      <c r="BR356" s="4">
        <v>1934.0825958702064</v>
      </c>
      <c r="BS356" s="4">
        <v>1162.4318584070797</v>
      </c>
      <c r="BT356" s="4">
        <v>558.57463126843663</v>
      </c>
      <c r="BU356" s="4">
        <v>118.83952802359882</v>
      </c>
      <c r="BV356" s="4">
        <v>1702.6477876106194</v>
      </c>
      <c r="BW356" s="4">
        <v>0</v>
      </c>
    </row>
    <row r="357" spans="2:75" x14ac:dyDescent="0.3">
      <c r="B357" s="3" t="s">
        <v>171</v>
      </c>
      <c r="C357" s="4">
        <v>2021</v>
      </c>
      <c r="D357" s="3" t="s">
        <v>823</v>
      </c>
      <c r="E357" s="4">
        <v>1820</v>
      </c>
      <c r="F357" s="4">
        <v>1820</v>
      </c>
      <c r="G357" s="4" t="b">
        <v>0</v>
      </c>
      <c r="H357" s="4">
        <v>2361878</v>
      </c>
      <c r="I357" s="4">
        <v>1000650</v>
      </c>
      <c r="J357" s="4">
        <v>667193</v>
      </c>
      <c r="K357" s="4">
        <v>675387</v>
      </c>
      <c r="L357" s="4">
        <v>18648</v>
      </c>
      <c r="M357" s="4">
        <v>0</v>
      </c>
      <c r="N357" s="4">
        <v>1686491</v>
      </c>
      <c r="O357" s="4">
        <v>2073688</v>
      </c>
      <c r="P357" s="4">
        <v>395623</v>
      </c>
      <c r="Q357" s="4">
        <v>1678065</v>
      </c>
      <c r="R357" s="4">
        <v>725644</v>
      </c>
      <c r="S357" s="4">
        <v>71742</v>
      </c>
      <c r="T357" s="4">
        <v>381917</v>
      </c>
      <c r="U357" s="4">
        <v>119225</v>
      </c>
      <c r="V357" s="4">
        <v>293</v>
      </c>
      <c r="W357" s="4">
        <v>263797</v>
      </c>
      <c r="X357" s="4">
        <v>288190</v>
      </c>
      <c r="Y357" s="4">
        <v>621014</v>
      </c>
      <c r="Z357" s="4">
        <v>4906861</v>
      </c>
      <c r="AA357" s="4">
        <v>5291097</v>
      </c>
      <c r="AB357" s="4">
        <v>2558998</v>
      </c>
      <c r="AC357" s="4">
        <v>2732099</v>
      </c>
      <c r="AD357" s="4">
        <v>11273071</v>
      </c>
      <c r="AE357" s="4">
        <v>2926559</v>
      </c>
      <c r="AF357" s="4">
        <v>0</v>
      </c>
      <c r="AG357" s="4">
        <v>2926559</v>
      </c>
      <c r="AH357" s="4">
        <v>179206</v>
      </c>
      <c r="AI357" s="4">
        <v>0</v>
      </c>
      <c r="AJ357" s="4">
        <v>19438</v>
      </c>
      <c r="AK357" s="4">
        <v>5304</v>
      </c>
      <c r="AL357" s="4">
        <v>2105826</v>
      </c>
      <c r="AM357" s="4">
        <v>526457</v>
      </c>
      <c r="AN357" s="4">
        <v>24742</v>
      </c>
      <c r="AO357" s="4">
        <v>501715</v>
      </c>
      <c r="AP357" s="4">
        <v>251106109</v>
      </c>
      <c r="AQ357" s="4">
        <v>229998775</v>
      </c>
      <c r="AR357" s="4">
        <v>967231</v>
      </c>
      <c r="AS357" s="4">
        <v>2570078</v>
      </c>
      <c r="AT357" s="4">
        <v>301708</v>
      </c>
      <c r="AU357" s="4">
        <v>1035</v>
      </c>
      <c r="AV357" s="4">
        <v>2843</v>
      </c>
      <c r="AW357" s="4">
        <v>15065047</v>
      </c>
      <c r="AX357" s="4">
        <v>8525718</v>
      </c>
      <c r="AY357" s="4">
        <v>621014</v>
      </c>
      <c r="AZ357" s="4">
        <v>438315.33333333331</v>
      </c>
      <c r="BA357" s="4">
        <v>579500</v>
      </c>
      <c r="BB357" s="4">
        <v>0</v>
      </c>
      <c r="BC357" s="4"/>
      <c r="BD357" s="4">
        <v>0.71404661883467313</v>
      </c>
      <c r="BE357" s="4">
        <v>0.12201730995419746</v>
      </c>
      <c r="BF357" s="4">
        <v>4.6997190653747599E-2</v>
      </c>
      <c r="BG357" s="4">
        <v>1.1749308822286362E-2</v>
      </c>
      <c r="BH357" s="4">
        <v>1.7440081284098052</v>
      </c>
      <c r="BI357" s="4">
        <v>0.45143818179596534</v>
      </c>
      <c r="BJ357" s="4">
        <v>0</v>
      </c>
      <c r="BK357" s="4"/>
      <c r="BL357" s="3" t="s">
        <v>468</v>
      </c>
      <c r="BM357" s="4"/>
      <c r="BN357" s="4"/>
      <c r="BO357" s="4"/>
      <c r="BP357" s="4">
        <v>3.8518815963971633</v>
      </c>
      <c r="BQ357" s="4">
        <v>0.36405205768554344</v>
      </c>
      <c r="BR357" s="4">
        <v>1297.7351648351648</v>
      </c>
      <c r="BS357" s="4">
        <v>1139.389010989011</v>
      </c>
      <c r="BT357" s="4">
        <v>531.44560439560439</v>
      </c>
      <c r="BU357" s="4">
        <v>98.464835164835165</v>
      </c>
      <c r="BV357" s="4">
        <v>1607.9994505494506</v>
      </c>
      <c r="BW357" s="4">
        <v>318.4065934065934</v>
      </c>
    </row>
    <row r="358" spans="2:75" x14ac:dyDescent="0.3">
      <c r="B358" s="3" t="s">
        <v>171</v>
      </c>
      <c r="C358" s="4">
        <v>2022</v>
      </c>
      <c r="D358" s="3" t="s">
        <v>824</v>
      </c>
      <c r="E358" s="4">
        <v>1828</v>
      </c>
      <c r="F358" s="4">
        <v>8394</v>
      </c>
      <c r="G358" s="4" t="b">
        <v>1</v>
      </c>
      <c r="H358" s="4">
        <v>4864362</v>
      </c>
      <c r="I358" s="4">
        <v>1038809</v>
      </c>
      <c r="J358" s="4">
        <v>447977</v>
      </c>
      <c r="K358" s="4">
        <v>3306940</v>
      </c>
      <c r="L358" s="4">
        <v>70636</v>
      </c>
      <c r="M358" s="4">
        <v>0</v>
      </c>
      <c r="N358" s="4">
        <v>1557422</v>
      </c>
      <c r="O358" s="4">
        <v>2247378</v>
      </c>
      <c r="P358" s="4">
        <v>439418</v>
      </c>
      <c r="Q358" s="4">
        <v>1807960</v>
      </c>
      <c r="R358" s="4">
        <v>766977</v>
      </c>
      <c r="S358" s="4">
        <v>83155</v>
      </c>
      <c r="T358" s="4">
        <v>419493</v>
      </c>
      <c r="U358" s="4">
        <v>133163</v>
      </c>
      <c r="V358" s="4">
        <v>7686</v>
      </c>
      <c r="W358" s="4">
        <v>265482</v>
      </c>
      <c r="X358" s="4">
        <v>2616984</v>
      </c>
      <c r="Y358" s="4">
        <v>3122734</v>
      </c>
      <c r="Z358" s="4">
        <v>4887576</v>
      </c>
      <c r="AA358" s="4">
        <v>5586885</v>
      </c>
      <c r="AB358" s="4">
        <v>2924125</v>
      </c>
      <c r="AC358" s="4">
        <v>2662760</v>
      </c>
      <c r="AD358" s="4">
        <v>13890055</v>
      </c>
      <c r="AE358" s="4">
        <v>2890895</v>
      </c>
      <c r="AF358" s="4">
        <v>0</v>
      </c>
      <c r="AG358" s="4">
        <v>2890895</v>
      </c>
      <c r="AH358" s="4">
        <v>209876</v>
      </c>
      <c r="AI358" s="4">
        <v>53421</v>
      </c>
      <c r="AJ358" s="4">
        <v>19644</v>
      </c>
      <c r="AK358" s="4">
        <v>5606</v>
      </c>
      <c r="AL358" s="4">
        <v>2092315</v>
      </c>
      <c r="AM358" s="4">
        <v>523079</v>
      </c>
      <c r="AN358" s="4">
        <v>25250</v>
      </c>
      <c r="AO358" s="4">
        <v>497829</v>
      </c>
      <c r="AP358" s="4">
        <v>339281332</v>
      </c>
      <c r="AQ358" s="4">
        <v>316126800</v>
      </c>
      <c r="AR358" s="4">
        <v>1006125</v>
      </c>
      <c r="AS358" s="4">
        <v>2710750</v>
      </c>
      <c r="AT358" s="4">
        <v>412846</v>
      </c>
      <c r="AU358" s="4">
        <v>1075</v>
      </c>
      <c r="AV358" s="4">
        <v>3018</v>
      </c>
      <c r="AW358" s="4">
        <v>18187781</v>
      </c>
      <c r="AX358" s="4">
        <v>11209035</v>
      </c>
      <c r="AY358" s="4">
        <v>3122734</v>
      </c>
      <c r="AZ358" s="4">
        <v>1453890.6666666667</v>
      </c>
      <c r="BA358" s="4">
        <v>579500</v>
      </c>
      <c r="BB358" s="4">
        <v>0</v>
      </c>
      <c r="BC358" s="4"/>
      <c r="BD358" s="4">
        <v>0.32016983933350357</v>
      </c>
      <c r="BE358" s="4">
        <v>0.53799121035811071</v>
      </c>
      <c r="BF358" s="4">
        <v>4.8271867155821588E-2</v>
      </c>
      <c r="BG358" s="4">
        <v>1.2067972556713496E-2</v>
      </c>
      <c r="BH358" s="4">
        <v>1.5989817252594083</v>
      </c>
      <c r="BI358" s="4">
        <v>0.39633317982601479</v>
      </c>
      <c r="BJ358" s="4">
        <v>0</v>
      </c>
      <c r="BK358" s="4"/>
      <c r="BL358" s="3" t="s">
        <v>468</v>
      </c>
      <c r="BM358" s="4"/>
      <c r="BN358" s="4"/>
      <c r="BO358" s="4"/>
      <c r="BP358" s="4">
        <v>2.965459355128917</v>
      </c>
      <c r="BQ358" s="4">
        <v>0.35619615639496355</v>
      </c>
      <c r="BR358" s="4">
        <v>2661.0295404814005</v>
      </c>
      <c r="BS358" s="4">
        <v>1229.4190371991247</v>
      </c>
      <c r="BT358" s="4">
        <v>550.39660831509843</v>
      </c>
      <c r="BU358" s="4">
        <v>114.81181619256017</v>
      </c>
      <c r="BV358" s="4">
        <v>1581.4524070021882</v>
      </c>
      <c r="BW358" s="4">
        <v>317.01312910284463</v>
      </c>
    </row>
    <row r="359" spans="2:75" x14ac:dyDescent="0.3">
      <c r="B359" s="3" t="s">
        <v>171</v>
      </c>
      <c r="C359" s="4">
        <v>2023</v>
      </c>
      <c r="D359" s="3" t="s">
        <v>825</v>
      </c>
      <c r="E359" s="4">
        <v>1836</v>
      </c>
      <c r="F359" s="4">
        <v>1836</v>
      </c>
      <c r="G359" s="4" t="b">
        <v>0</v>
      </c>
      <c r="H359" s="4">
        <v>4544676</v>
      </c>
      <c r="I359" s="4">
        <v>1077479</v>
      </c>
      <c r="J359" s="4">
        <v>430311</v>
      </c>
      <c r="K359" s="4">
        <v>2668626</v>
      </c>
      <c r="L359" s="4">
        <v>207933</v>
      </c>
      <c r="M359" s="4">
        <v>160327</v>
      </c>
      <c r="N359" s="4">
        <v>1715723</v>
      </c>
      <c r="O359" s="4">
        <v>2259290</v>
      </c>
      <c r="P359" s="4">
        <v>429735</v>
      </c>
      <c r="Q359" s="4">
        <v>1829555</v>
      </c>
      <c r="R359" s="4">
        <v>761918</v>
      </c>
      <c r="S359" s="4">
        <v>226493</v>
      </c>
      <c r="T359" s="4">
        <v>339256</v>
      </c>
      <c r="U359" s="4">
        <v>103530</v>
      </c>
      <c r="V359" s="4">
        <v>3888</v>
      </c>
      <c r="W359" s="4">
        <v>263643</v>
      </c>
      <c r="X359" s="4">
        <v>2285386</v>
      </c>
      <c r="Y359" s="4">
        <v>2169545</v>
      </c>
      <c r="Z359" s="4">
        <v>5898714</v>
      </c>
      <c r="AA359" s="4">
        <v>7151483</v>
      </c>
      <c r="AB359" s="4">
        <v>3948810</v>
      </c>
      <c r="AC359" s="4">
        <v>3202673</v>
      </c>
      <c r="AD359" s="4">
        <v>16175441</v>
      </c>
      <c r="AE359" s="4">
        <v>3390745</v>
      </c>
      <c r="AF359" s="4">
        <v>0</v>
      </c>
      <c r="AG359" s="4">
        <v>3390745</v>
      </c>
      <c r="AH359" s="4">
        <v>164146</v>
      </c>
      <c r="AI359" s="4">
        <v>0</v>
      </c>
      <c r="AJ359" s="4">
        <v>42292</v>
      </c>
      <c r="AK359" s="4">
        <v>4845</v>
      </c>
      <c r="AL359" s="4">
        <v>2130285</v>
      </c>
      <c r="AM359" s="4">
        <v>532571</v>
      </c>
      <c r="AN359" s="4">
        <v>47137</v>
      </c>
      <c r="AO359" s="4">
        <v>485434</v>
      </c>
      <c r="AP359" s="4">
        <v>390587414</v>
      </c>
      <c r="AQ359" s="4">
        <v>361688950</v>
      </c>
      <c r="AR359" s="4">
        <v>1049257</v>
      </c>
      <c r="AS359" s="4">
        <v>2891046</v>
      </c>
      <c r="AT359" s="4">
        <v>466543</v>
      </c>
      <c r="AU359" s="4">
        <v>1109</v>
      </c>
      <c r="AV359" s="4">
        <v>3161</v>
      </c>
      <c r="AW359" s="4">
        <v>20357323</v>
      </c>
      <c r="AX359" s="4">
        <v>12948842</v>
      </c>
      <c r="AY359" s="4">
        <v>2169545</v>
      </c>
      <c r="AZ359" s="4">
        <v>1971097.6666666667</v>
      </c>
      <c r="BA359" s="4">
        <v>579500</v>
      </c>
      <c r="BB359" s="4">
        <v>0</v>
      </c>
      <c r="BC359" s="4"/>
      <c r="BD359" s="4">
        <v>0.37752372226314923</v>
      </c>
      <c r="BE359" s="4">
        <v>0.50287105175374436</v>
      </c>
      <c r="BF359" s="4">
        <v>8.8508386675203873E-2</v>
      </c>
      <c r="BG359" s="4">
        <v>2.2127086281882469E-2</v>
      </c>
      <c r="BH359" s="4">
        <v>1.853316790148424</v>
      </c>
      <c r="BI359" s="4">
        <v>0.37458526148201449</v>
      </c>
      <c r="BJ359" s="4">
        <v>0</v>
      </c>
      <c r="BK359" s="4"/>
      <c r="BL359" s="3" t="s">
        <v>468</v>
      </c>
      <c r="BM359" s="4"/>
      <c r="BN359" s="4"/>
      <c r="BO359" s="4"/>
      <c r="BP359" s="4">
        <v>2.6863564016427834</v>
      </c>
      <c r="BQ359" s="4">
        <v>0.35083834229674155</v>
      </c>
      <c r="BR359" s="4">
        <v>2475.3137254901962</v>
      </c>
      <c r="BS359" s="4">
        <v>1230.5501089324619</v>
      </c>
      <c r="BT359" s="4">
        <v>571.49074074074076</v>
      </c>
      <c r="BU359" s="4">
        <v>89.404139433551194</v>
      </c>
      <c r="BV359" s="4">
        <v>1846.8110021786492</v>
      </c>
      <c r="BW359" s="4">
        <v>315.63180827886708</v>
      </c>
    </row>
    <row r="360" spans="2:75" x14ac:dyDescent="0.3">
      <c r="B360" s="3" t="s">
        <v>171</v>
      </c>
      <c r="C360" s="4">
        <v>2024</v>
      </c>
      <c r="D360" s="3" t="s">
        <v>826</v>
      </c>
      <c r="E360" s="4">
        <v>1836</v>
      </c>
      <c r="F360" s="4">
        <v>1836</v>
      </c>
      <c r="G360" s="4" t="b">
        <v>0</v>
      </c>
      <c r="H360" s="4">
        <v>2901723</v>
      </c>
      <c r="I360" s="4">
        <v>1132001</v>
      </c>
      <c r="J360" s="4">
        <v>375195</v>
      </c>
      <c r="K360" s="4">
        <v>1141356</v>
      </c>
      <c r="L360" s="4">
        <v>216437</v>
      </c>
      <c r="M360" s="4">
        <v>0</v>
      </c>
      <c r="N360" s="4">
        <v>1760367</v>
      </c>
      <c r="O360" s="4">
        <v>2831188</v>
      </c>
      <c r="P360" s="4">
        <v>587233</v>
      </c>
      <c r="Q360" s="4">
        <v>2243955</v>
      </c>
      <c r="R360" s="4">
        <v>1088413</v>
      </c>
      <c r="S360" s="4">
        <v>77602</v>
      </c>
      <c r="T360" s="4">
        <v>476592</v>
      </c>
      <c r="U360" s="4">
        <v>168826</v>
      </c>
      <c r="V360" s="4">
        <v>2947</v>
      </c>
      <c r="W360" s="4">
        <v>298529</v>
      </c>
      <c r="X360" s="4">
        <v>70535</v>
      </c>
      <c r="Y360" s="4">
        <v>1473311</v>
      </c>
      <c r="Z360" s="4">
        <v>5874544</v>
      </c>
      <c r="AA360" s="4">
        <v>6185707</v>
      </c>
      <c r="AB360" s="4">
        <v>2451710</v>
      </c>
      <c r="AC360" s="4">
        <v>3733997</v>
      </c>
      <c r="AD360" s="4">
        <v>17598582</v>
      </c>
      <c r="AE360" s="4">
        <v>3908842</v>
      </c>
      <c r="AF360" s="4">
        <v>0</v>
      </c>
      <c r="AG360" s="4">
        <v>3908842</v>
      </c>
      <c r="AH360" s="4">
        <v>145177</v>
      </c>
      <c r="AI360" s="4">
        <v>0</v>
      </c>
      <c r="AJ360" s="4">
        <v>15186</v>
      </c>
      <c r="AK360" s="4">
        <v>4845</v>
      </c>
      <c r="AL360" s="4">
        <v>2214284</v>
      </c>
      <c r="AM360" s="4">
        <v>553571</v>
      </c>
      <c r="AN360" s="4">
        <v>20031</v>
      </c>
      <c r="AO360" s="4">
        <v>533540</v>
      </c>
      <c r="AP360" s="4">
        <v>403237693</v>
      </c>
      <c r="AQ360" s="4">
        <v>369829675</v>
      </c>
      <c r="AR360" s="4">
        <v>1096284</v>
      </c>
      <c r="AS360" s="4">
        <v>3074792</v>
      </c>
      <c r="AT360" s="4">
        <v>473995</v>
      </c>
      <c r="AU360" s="4">
        <v>1155</v>
      </c>
      <c r="AV360" s="4">
        <v>3318</v>
      </c>
      <c r="AW360" s="4">
        <v>21830637</v>
      </c>
      <c r="AX360" s="4">
        <v>13834917</v>
      </c>
      <c r="AY360" s="4">
        <v>1473311</v>
      </c>
      <c r="AZ360" s="4">
        <v>2255196.6666666665</v>
      </c>
      <c r="BA360" s="4">
        <v>738994</v>
      </c>
      <c r="BB360" s="4">
        <v>0</v>
      </c>
      <c r="BC360" s="4"/>
      <c r="BD360" s="4">
        <v>0.60666266214935061</v>
      </c>
      <c r="BE360" s="4">
        <v>2.4307971505205701E-2</v>
      </c>
      <c r="BF360" s="4">
        <v>3.6185060272304725E-2</v>
      </c>
      <c r="BG360" s="4">
        <v>9.0462650680761814E-3</v>
      </c>
      <c r="BH360" s="4">
        <v>1.7419431316581659</v>
      </c>
      <c r="BI360" s="4">
        <v>0.37909422229458367</v>
      </c>
      <c r="BJ360" s="4">
        <v>0</v>
      </c>
      <c r="BK360" s="4"/>
      <c r="BL360" s="3" t="s">
        <v>468</v>
      </c>
      <c r="BM360" s="4"/>
      <c r="BN360" s="4"/>
      <c r="BO360" s="4"/>
      <c r="BP360" s="4">
        <v>2.7187041762983202</v>
      </c>
      <c r="BQ360" s="4">
        <v>0.34810126582278483</v>
      </c>
      <c r="BR360" s="4">
        <v>1580.4591503267975</v>
      </c>
      <c r="BS360" s="4">
        <v>1542.041394335512</v>
      </c>
      <c r="BT360" s="4">
        <v>597.10457516339875</v>
      </c>
      <c r="BU360" s="4">
        <v>79.072440087145964</v>
      </c>
      <c r="BV360" s="4">
        <v>2128.9989106753815</v>
      </c>
      <c r="BW360" s="4">
        <v>402.50217864923746</v>
      </c>
    </row>
    <row r="361" spans="2:75" x14ac:dyDescent="0.3">
      <c r="B361" s="3" t="s">
        <v>174</v>
      </c>
      <c r="C361" s="4">
        <v>2019</v>
      </c>
      <c r="D361" s="3" t="s">
        <v>827</v>
      </c>
      <c r="E361" s="4">
        <v>8038</v>
      </c>
      <c r="F361" s="4">
        <v>8038</v>
      </c>
      <c r="G361" s="4" t="b">
        <v>0</v>
      </c>
      <c r="H361" s="4">
        <v>24387465</v>
      </c>
      <c r="I361" s="4">
        <v>11369481</v>
      </c>
      <c r="J361" s="4">
        <v>9521013</v>
      </c>
      <c r="K361" s="4">
        <v>3028893</v>
      </c>
      <c r="L361" s="4">
        <v>432931</v>
      </c>
      <c r="M361" s="4">
        <v>35147</v>
      </c>
      <c r="N361" s="4">
        <v>21323425</v>
      </c>
      <c r="O361" s="4">
        <v>23364725</v>
      </c>
      <c r="P361" s="4">
        <v>4460900</v>
      </c>
      <c r="Q361" s="4">
        <v>18903825</v>
      </c>
      <c r="R361" s="4">
        <v>2015980</v>
      </c>
      <c r="S361" s="4">
        <v>2586927</v>
      </c>
      <c r="T361" s="4">
        <v>3175242</v>
      </c>
      <c r="U361" s="4">
        <v>5010804</v>
      </c>
      <c r="V361" s="4">
        <v>1081969</v>
      </c>
      <c r="W361" s="4">
        <v>1020431</v>
      </c>
      <c r="X361" s="4">
        <v>1022740</v>
      </c>
      <c r="Y361" s="4">
        <v>4504393</v>
      </c>
      <c r="Z361" s="4">
        <v>17348067</v>
      </c>
      <c r="AA361" s="4">
        <v>24419549</v>
      </c>
      <c r="AB361" s="4">
        <v>13449514</v>
      </c>
      <c r="AC361" s="4">
        <v>10970035</v>
      </c>
      <c r="AD361" s="4">
        <v>99005011</v>
      </c>
      <c r="AE361" s="4">
        <v>17683203</v>
      </c>
      <c r="AF361" s="4">
        <v>2280753</v>
      </c>
      <c r="AG361" s="4">
        <v>19963956</v>
      </c>
      <c r="AH361" s="4">
        <v>8068676</v>
      </c>
      <c r="AI361" s="4">
        <v>0</v>
      </c>
      <c r="AJ361" s="4">
        <v>801057</v>
      </c>
      <c r="AK361" s="4">
        <v>338995</v>
      </c>
      <c r="AL361" s="4">
        <v>21798974</v>
      </c>
      <c r="AM361" s="4">
        <v>5449744</v>
      </c>
      <c r="AN361" s="4">
        <v>1140052</v>
      </c>
      <c r="AO361" s="4">
        <v>4309692</v>
      </c>
      <c r="AP361" s="4">
        <v>1178729975</v>
      </c>
      <c r="AQ361" s="4">
        <v>1115286703</v>
      </c>
      <c r="AR361" s="4">
        <v>10327290.243598999</v>
      </c>
      <c r="AS361" s="4">
        <v>18942881.824531</v>
      </c>
      <c r="AT361" s="4">
        <v>301859</v>
      </c>
      <c r="AU361" s="4">
        <v>2384.9129536400001</v>
      </c>
      <c r="AV361" s="4">
        <v>4311.2905962499999</v>
      </c>
      <c r="AW361" s="4">
        <v>153783484</v>
      </c>
      <c r="AX361" s="4">
        <v>87109731</v>
      </c>
      <c r="AY361" s="4">
        <v>4504393</v>
      </c>
      <c r="AZ361" s="4">
        <v>4504393</v>
      </c>
      <c r="BA361" s="4">
        <v>23544297</v>
      </c>
      <c r="BB361" s="4">
        <v>0</v>
      </c>
      <c r="BC361" s="4"/>
      <c r="BD361" s="4">
        <v>0.87436004521175115</v>
      </c>
      <c r="BE361" s="4">
        <v>4.1937118105551355E-2</v>
      </c>
      <c r="BF361" s="4">
        <v>0.20919367955632412</v>
      </c>
      <c r="BG361" s="4">
        <v>5.2298424687327025E-2</v>
      </c>
      <c r="BH361" s="4">
        <v>1.0560802377296659</v>
      </c>
      <c r="BI361" s="4">
        <v>0.51193311733433966</v>
      </c>
      <c r="BJ361" s="4">
        <v>0</v>
      </c>
      <c r="BK361" s="4"/>
      <c r="BL361" s="3" t="s">
        <v>468</v>
      </c>
      <c r="BM361" s="4"/>
      <c r="BN361" s="4"/>
      <c r="BO361" s="4"/>
      <c r="BP361" s="4">
        <v>8.7613706808457117</v>
      </c>
      <c r="BQ361" s="4">
        <v>0.55317842775766946</v>
      </c>
      <c r="BR361" s="4">
        <v>3034.0215227668573</v>
      </c>
      <c r="BS361" s="4">
        <v>2906.7834038317988</v>
      </c>
      <c r="BT361" s="4">
        <v>1284.8084403581736</v>
      </c>
      <c r="BU361" s="4">
        <v>1003.8163722318985</v>
      </c>
      <c r="BV361" s="4">
        <v>2483.6969395371984</v>
      </c>
      <c r="BW361" s="4">
        <v>2929.1237870116943</v>
      </c>
    </row>
    <row r="362" spans="2:75" x14ac:dyDescent="0.3">
      <c r="B362" s="3" t="s">
        <v>174</v>
      </c>
      <c r="C362" s="4">
        <v>2020</v>
      </c>
      <c r="D362" s="3" t="s">
        <v>828</v>
      </c>
      <c r="E362" s="4">
        <v>8151</v>
      </c>
      <c r="F362" s="4">
        <v>8151</v>
      </c>
      <c r="G362" s="4" t="b">
        <v>0</v>
      </c>
      <c r="H362" s="4">
        <v>26727864</v>
      </c>
      <c r="I362" s="4">
        <v>11571082</v>
      </c>
      <c r="J362" s="4">
        <v>7630629</v>
      </c>
      <c r="K362" s="4">
        <v>4829982</v>
      </c>
      <c r="L362" s="4">
        <v>192431</v>
      </c>
      <c r="M362" s="4">
        <v>943018</v>
      </c>
      <c r="N362" s="4">
        <v>20954864</v>
      </c>
      <c r="O362" s="4">
        <v>19070628</v>
      </c>
      <c r="P362" s="4">
        <v>4164510</v>
      </c>
      <c r="Q362" s="4">
        <v>14906118</v>
      </c>
      <c r="R362" s="4">
        <v>2164950</v>
      </c>
      <c r="S362" s="4">
        <v>2223895</v>
      </c>
      <c r="T362" s="4">
        <v>3378328</v>
      </c>
      <c r="U362" s="4">
        <v>3704177</v>
      </c>
      <c r="V362" s="4">
        <v>1192371</v>
      </c>
      <c r="W362" s="4">
        <v>1117606</v>
      </c>
      <c r="X362" s="4">
        <v>7657236</v>
      </c>
      <c r="Y362" s="4">
        <v>6693885</v>
      </c>
      <c r="Z362" s="4">
        <v>23988543</v>
      </c>
      <c r="AA362" s="4">
        <v>30216564</v>
      </c>
      <c r="AB362" s="4">
        <v>12651969</v>
      </c>
      <c r="AC362" s="4">
        <v>17564595</v>
      </c>
      <c r="AD362" s="4">
        <v>109843118</v>
      </c>
      <c r="AE362" s="4">
        <v>19818830</v>
      </c>
      <c r="AF362" s="4">
        <v>5848658</v>
      </c>
      <c r="AG362" s="4">
        <v>25667488</v>
      </c>
      <c r="AH362" s="4">
        <v>7266805</v>
      </c>
      <c r="AI362" s="4">
        <v>0</v>
      </c>
      <c r="AJ362" s="4">
        <v>675202</v>
      </c>
      <c r="AK362" s="4">
        <v>339918</v>
      </c>
      <c r="AL362" s="4">
        <v>19869478</v>
      </c>
      <c r="AM362" s="4">
        <v>4967370</v>
      </c>
      <c r="AN362" s="4">
        <v>1015120</v>
      </c>
      <c r="AO362" s="4">
        <v>3952250</v>
      </c>
      <c r="AP362" s="4">
        <v>1288395239</v>
      </c>
      <c r="AQ362" s="4">
        <v>1219799503</v>
      </c>
      <c r="AR362" s="4">
        <v>10519754</v>
      </c>
      <c r="AS362" s="4">
        <v>19592125</v>
      </c>
      <c r="AT362" s="4">
        <v>323479</v>
      </c>
      <c r="AU362" s="4">
        <v>2382</v>
      </c>
      <c r="AV362" s="4">
        <v>4433</v>
      </c>
      <c r="AW362" s="4">
        <v>161974216</v>
      </c>
      <c r="AX362" s="4">
        <v>91442435</v>
      </c>
      <c r="AY362" s="4">
        <v>6693885</v>
      </c>
      <c r="AZ362" s="4">
        <v>5599139</v>
      </c>
      <c r="BA362" s="4">
        <v>23419203</v>
      </c>
      <c r="BB362" s="4">
        <v>0</v>
      </c>
      <c r="BC362" s="4"/>
      <c r="BD362" s="4">
        <v>0.78400817962857039</v>
      </c>
      <c r="BE362" s="4">
        <v>0.28648888665401767</v>
      </c>
      <c r="BF362" s="4">
        <v>0.20435763794523057</v>
      </c>
      <c r="BG362" s="4">
        <v>5.1089414628809074E-2</v>
      </c>
      <c r="BH362" s="4">
        <v>1.7219431645449204</v>
      </c>
      <c r="BI362" s="4">
        <v>0.50905253785368276</v>
      </c>
      <c r="BJ362" s="4">
        <v>0</v>
      </c>
      <c r="BK362" s="4"/>
      <c r="BL362" s="3" t="s">
        <v>468</v>
      </c>
      <c r="BM362" s="4"/>
      <c r="BN362" s="4"/>
      <c r="BO362" s="4"/>
      <c r="BP362" s="4">
        <v>8.1650053349816822</v>
      </c>
      <c r="BQ362" s="4">
        <v>0.53733363410782764</v>
      </c>
      <c r="BR362" s="4">
        <v>3279.0901729849097</v>
      </c>
      <c r="BS362" s="4">
        <v>2339.6672800883325</v>
      </c>
      <c r="BT362" s="4">
        <v>1290.6090050300577</v>
      </c>
      <c r="BU362" s="4">
        <v>891.52312599681022</v>
      </c>
      <c r="BV362" s="4">
        <v>3148.9986504723347</v>
      </c>
      <c r="BW362" s="4">
        <v>2873.1693043798309</v>
      </c>
    </row>
    <row r="363" spans="2:75" x14ac:dyDescent="0.3">
      <c r="B363" s="3" t="s">
        <v>174</v>
      </c>
      <c r="C363" s="4">
        <v>2021</v>
      </c>
      <c r="D363" s="3" t="s">
        <v>829</v>
      </c>
      <c r="E363" s="4">
        <v>8308</v>
      </c>
      <c r="F363" s="4">
        <v>8308</v>
      </c>
      <c r="G363" s="4" t="b">
        <v>0</v>
      </c>
      <c r="H363" s="4">
        <v>21251754</v>
      </c>
      <c r="I363" s="4">
        <v>11456070</v>
      </c>
      <c r="J363" s="4">
        <v>6997382</v>
      </c>
      <c r="K363" s="4">
        <v>2542275</v>
      </c>
      <c r="L363" s="4">
        <v>235811</v>
      </c>
      <c r="M363" s="4">
        <v>0</v>
      </c>
      <c r="N363" s="4">
        <v>18709479</v>
      </c>
      <c r="O363" s="4">
        <v>19433007</v>
      </c>
      <c r="P363" s="4">
        <v>3825817</v>
      </c>
      <c r="Q363" s="4">
        <v>15607190</v>
      </c>
      <c r="R363" s="4">
        <v>2223044</v>
      </c>
      <c r="S363" s="4">
        <v>2365477</v>
      </c>
      <c r="T363" s="4">
        <v>3262107</v>
      </c>
      <c r="U363" s="4">
        <v>2976043</v>
      </c>
      <c r="V363" s="4">
        <v>1111114</v>
      </c>
      <c r="W363" s="4">
        <v>1581375</v>
      </c>
      <c r="X363" s="4">
        <v>1818747</v>
      </c>
      <c r="Y363" s="4">
        <v>2644572</v>
      </c>
      <c r="Z363" s="4">
        <v>31346489</v>
      </c>
      <c r="AA363" s="4">
        <v>34076331</v>
      </c>
      <c r="AB363" s="4">
        <v>12949990</v>
      </c>
      <c r="AC363" s="4">
        <v>21126341</v>
      </c>
      <c r="AD363" s="4">
        <v>111661865</v>
      </c>
      <c r="AE363" s="4">
        <v>19457748</v>
      </c>
      <c r="AF363" s="4">
        <v>8933379</v>
      </c>
      <c r="AG363" s="4">
        <v>28391127</v>
      </c>
      <c r="AH363" s="4">
        <v>6348401</v>
      </c>
      <c r="AI363" s="4">
        <v>0</v>
      </c>
      <c r="AJ363" s="4">
        <v>794518</v>
      </c>
      <c r="AK363" s="4">
        <v>312460</v>
      </c>
      <c r="AL363" s="4">
        <v>19163361</v>
      </c>
      <c r="AM363" s="4">
        <v>4790840</v>
      </c>
      <c r="AN363" s="4">
        <v>1106978</v>
      </c>
      <c r="AO363" s="4">
        <v>3683862</v>
      </c>
      <c r="AP363" s="4">
        <v>1437605474</v>
      </c>
      <c r="AQ363" s="4">
        <v>1363793003</v>
      </c>
      <c r="AR363" s="4">
        <v>10903858</v>
      </c>
      <c r="AS363" s="4">
        <v>20281512</v>
      </c>
      <c r="AT363" s="4">
        <v>360181</v>
      </c>
      <c r="AU363" s="4">
        <v>2447</v>
      </c>
      <c r="AV363" s="4">
        <v>4508</v>
      </c>
      <c r="AW363" s="4">
        <v>157958352</v>
      </c>
      <c r="AX363" s="4">
        <v>89619141</v>
      </c>
      <c r="AY363" s="4">
        <v>2644572</v>
      </c>
      <c r="AZ363" s="4">
        <v>4614283.333333333</v>
      </c>
      <c r="BA363" s="4">
        <v>23964727</v>
      </c>
      <c r="BB363" s="4">
        <v>0</v>
      </c>
      <c r="BC363" s="4"/>
      <c r="BD363" s="4">
        <v>0.8803734035317744</v>
      </c>
      <c r="BE363" s="4">
        <v>8.5581030158734195E-2</v>
      </c>
      <c r="BF363" s="4">
        <v>0.23106135875963296</v>
      </c>
      <c r="BG363" s="4">
        <v>5.7765336675544544E-2</v>
      </c>
      <c r="BH363" s="4">
        <v>1.8191056173468767</v>
      </c>
      <c r="BI363" s="4">
        <v>0.51001837587422538</v>
      </c>
      <c r="BJ363" s="4">
        <v>0</v>
      </c>
      <c r="BK363" s="4"/>
      <c r="BL363" s="3" t="s">
        <v>468</v>
      </c>
      <c r="BM363" s="4"/>
      <c r="BN363" s="4"/>
      <c r="BO363" s="4"/>
      <c r="BP363" s="4">
        <v>7.584736005255361</v>
      </c>
      <c r="BQ363" s="4">
        <v>0.54281277728482702</v>
      </c>
      <c r="BR363" s="4">
        <v>2557.9867597496391</v>
      </c>
      <c r="BS363" s="4">
        <v>2339.0716177178624</v>
      </c>
      <c r="BT363" s="4">
        <v>1312.4528165623497</v>
      </c>
      <c r="BU363" s="4">
        <v>764.13107847857486</v>
      </c>
      <c r="BV363" s="4">
        <v>3417.3239046701974</v>
      </c>
      <c r="BW363" s="4">
        <v>2884.5362301396244</v>
      </c>
    </row>
    <row r="364" spans="2:75" x14ac:dyDescent="0.3">
      <c r="B364" s="3" t="s">
        <v>174</v>
      </c>
      <c r="C364" s="4">
        <v>2022</v>
      </c>
      <c r="D364" s="3" t="s">
        <v>830</v>
      </c>
      <c r="E364" s="4">
        <v>8647</v>
      </c>
      <c r="F364" s="4">
        <v>8647</v>
      </c>
      <c r="G364" s="4" t="b">
        <v>0</v>
      </c>
      <c r="H364" s="4">
        <v>26383049</v>
      </c>
      <c r="I364" s="4">
        <v>12678113</v>
      </c>
      <c r="J364" s="4">
        <v>7356809</v>
      </c>
      <c r="K364" s="4">
        <v>2886087</v>
      </c>
      <c r="L364" s="4">
        <v>891737</v>
      </c>
      <c r="M364" s="4">
        <v>2444766</v>
      </c>
      <c r="N364" s="4">
        <v>21052196</v>
      </c>
      <c r="O364" s="4">
        <v>19740080</v>
      </c>
      <c r="P364" s="4">
        <v>4088157</v>
      </c>
      <c r="Q364" s="4">
        <v>15651923</v>
      </c>
      <c r="R364" s="4">
        <v>2258104</v>
      </c>
      <c r="S364" s="4">
        <v>2765051</v>
      </c>
      <c r="T364" s="4">
        <v>3199039</v>
      </c>
      <c r="U364" s="4">
        <v>3462044</v>
      </c>
      <c r="V364" s="4">
        <v>1217054</v>
      </c>
      <c r="W364" s="4">
        <v>1319063</v>
      </c>
      <c r="X364" s="4">
        <v>6642969</v>
      </c>
      <c r="Y364" s="4">
        <v>8218231</v>
      </c>
      <c r="Z364" s="4">
        <v>32645126</v>
      </c>
      <c r="AA364" s="4">
        <v>36047800</v>
      </c>
      <c r="AB364" s="4">
        <v>12301661</v>
      </c>
      <c r="AC364" s="4">
        <v>23746139</v>
      </c>
      <c r="AD364" s="4">
        <v>118304834</v>
      </c>
      <c r="AE364" s="4">
        <v>21281241</v>
      </c>
      <c r="AF364" s="4">
        <v>9188677</v>
      </c>
      <c r="AG364" s="4">
        <v>30469918</v>
      </c>
      <c r="AH364" s="4">
        <v>5774435</v>
      </c>
      <c r="AI364" s="4">
        <v>0</v>
      </c>
      <c r="AJ364" s="4">
        <v>463700</v>
      </c>
      <c r="AK364" s="4">
        <v>236404</v>
      </c>
      <c r="AL364" s="4">
        <v>21494165</v>
      </c>
      <c r="AM364" s="4">
        <v>5373541</v>
      </c>
      <c r="AN364" s="4">
        <v>700104</v>
      </c>
      <c r="AO364" s="4">
        <v>1540937</v>
      </c>
      <c r="AP364" s="4">
        <v>1737395673</v>
      </c>
      <c r="AQ364" s="4">
        <v>1654603803</v>
      </c>
      <c r="AR364" s="4">
        <v>11611519</v>
      </c>
      <c r="AS364" s="4">
        <v>22316847</v>
      </c>
      <c r="AT364" s="4">
        <v>426770</v>
      </c>
      <c r="AU364" s="4">
        <v>2577</v>
      </c>
      <c r="AV364" s="4">
        <v>4826</v>
      </c>
      <c r="AW364" s="4">
        <v>165600790</v>
      </c>
      <c r="AX364" s="4">
        <v>93609353</v>
      </c>
      <c r="AY364" s="4">
        <v>8218231</v>
      </c>
      <c r="AZ364" s="4">
        <v>5852229.333333333</v>
      </c>
      <c r="BA364" s="4">
        <v>24695142</v>
      </c>
      <c r="BB364" s="4">
        <v>0</v>
      </c>
      <c r="BC364" s="4"/>
      <c r="BD364" s="4">
        <v>0.7979440132184874</v>
      </c>
      <c r="BE364" s="4">
        <v>0.25178928333870737</v>
      </c>
      <c r="BF364" s="4">
        <v>0.13028727239635837</v>
      </c>
      <c r="BG364" s="4">
        <v>3.2571816583710042E-2</v>
      </c>
      <c r="BH364" s="4">
        <v>1.9467204125652804</v>
      </c>
      <c r="BI364" s="4">
        <v>0.51091945583331055</v>
      </c>
      <c r="BJ364" s="4">
        <v>0</v>
      </c>
      <c r="BK364" s="4"/>
      <c r="BL364" s="3" t="s">
        <v>468</v>
      </c>
      <c r="BM364" s="4"/>
      <c r="BN364" s="4"/>
      <c r="BO364" s="4"/>
      <c r="BP364" s="4">
        <v>6.6832899266694561</v>
      </c>
      <c r="BQ364" s="4">
        <v>0.53398259428097805</v>
      </c>
      <c r="BR364" s="4">
        <v>3051.1216606915691</v>
      </c>
      <c r="BS364" s="4">
        <v>2282.8819243668322</v>
      </c>
      <c r="BT364" s="4">
        <v>1342.8378628426044</v>
      </c>
      <c r="BU364" s="4">
        <v>667.79634555337111</v>
      </c>
      <c r="BV364" s="4">
        <v>3523.7559847345901</v>
      </c>
      <c r="BW364" s="4">
        <v>2855.9202035387998</v>
      </c>
    </row>
    <row r="365" spans="2:75" x14ac:dyDescent="0.3">
      <c r="B365" s="3" t="s">
        <v>174</v>
      </c>
      <c r="C365" s="4">
        <v>2023</v>
      </c>
      <c r="D365" s="3" t="s">
        <v>831</v>
      </c>
      <c r="E365" s="4">
        <v>8674</v>
      </c>
      <c r="F365" s="4">
        <v>8674</v>
      </c>
      <c r="G365" s="4" t="b">
        <v>0</v>
      </c>
      <c r="H365" s="4">
        <v>32053919</v>
      </c>
      <c r="I365" s="4">
        <v>13351925</v>
      </c>
      <c r="J365" s="4">
        <v>8194050</v>
      </c>
      <c r="K365" s="4">
        <v>7433730</v>
      </c>
      <c r="L365" s="4">
        <v>1933282</v>
      </c>
      <c r="M365" s="4">
        <v>29741</v>
      </c>
      <c r="N365" s="4">
        <v>24590448</v>
      </c>
      <c r="O365" s="4">
        <v>22177663</v>
      </c>
      <c r="P365" s="4">
        <v>4835179</v>
      </c>
      <c r="Q365" s="4">
        <v>17342484</v>
      </c>
      <c r="R365" s="4">
        <v>2254952</v>
      </c>
      <c r="S365" s="4">
        <v>2724713</v>
      </c>
      <c r="T365" s="4">
        <v>3693048</v>
      </c>
      <c r="U365" s="4">
        <v>3746320</v>
      </c>
      <c r="V365" s="4">
        <v>1233114</v>
      </c>
      <c r="W365" s="4">
        <v>1417944</v>
      </c>
      <c r="X365" s="4">
        <v>9876256</v>
      </c>
      <c r="Y365" s="4">
        <v>11295249</v>
      </c>
      <c r="Z365" s="4">
        <v>37482771</v>
      </c>
      <c r="AA365" s="4">
        <v>41842190</v>
      </c>
      <c r="AB365" s="4">
        <v>26820982</v>
      </c>
      <c r="AC365" s="4">
        <v>15021208</v>
      </c>
      <c r="AD365" s="4">
        <v>117522884</v>
      </c>
      <c r="AE365" s="4">
        <v>20616063</v>
      </c>
      <c r="AF365" s="4">
        <v>13122046</v>
      </c>
      <c r="AG365" s="4">
        <v>33738109</v>
      </c>
      <c r="AH365" s="4">
        <v>5181067</v>
      </c>
      <c r="AI365" s="4">
        <v>0</v>
      </c>
      <c r="AJ365" s="4">
        <v>468009</v>
      </c>
      <c r="AK365" s="4">
        <v>228529</v>
      </c>
      <c r="AL365" s="4">
        <v>24995089</v>
      </c>
      <c r="AM365" s="4">
        <v>6248772</v>
      </c>
      <c r="AN365" s="4">
        <v>696538</v>
      </c>
      <c r="AO365" s="4">
        <v>2335734</v>
      </c>
      <c r="AP365" s="4">
        <v>2091346611</v>
      </c>
      <c r="AQ365" s="4">
        <v>1988849602</v>
      </c>
      <c r="AR365" s="4">
        <v>12263559</v>
      </c>
      <c r="AS365" s="4">
        <v>22612944</v>
      </c>
      <c r="AT365" s="4">
        <v>506709</v>
      </c>
      <c r="AU365" s="4">
        <v>2687</v>
      </c>
      <c r="AV365" s="4">
        <v>5085</v>
      </c>
      <c r="AW365" s="4">
        <v>179043856</v>
      </c>
      <c r="AX365" s="4">
        <v>101536099</v>
      </c>
      <c r="AY365" s="4">
        <v>11295249</v>
      </c>
      <c r="AZ365" s="4">
        <v>7386017.333333333</v>
      </c>
      <c r="BA365" s="4">
        <v>26962160</v>
      </c>
      <c r="BB365" s="4">
        <v>0</v>
      </c>
      <c r="BC365" s="4"/>
      <c r="BD365" s="4">
        <v>0.76715886129243671</v>
      </c>
      <c r="BE365" s="4">
        <v>0.30811383781184448</v>
      </c>
      <c r="BF365" s="4">
        <v>0.11146798122895187</v>
      </c>
      <c r="BG365" s="4">
        <v>2.7866994192339144E-2</v>
      </c>
      <c r="BH365" s="4">
        <v>1.9454023425940599</v>
      </c>
      <c r="BI365" s="4">
        <v>0.50964553288516723</v>
      </c>
      <c r="BJ365" s="4">
        <v>0</v>
      </c>
      <c r="BK365" s="4"/>
      <c r="BL365" s="3" t="s">
        <v>468</v>
      </c>
      <c r="BM365" s="4"/>
      <c r="BN365" s="4"/>
      <c r="BO365" s="4"/>
      <c r="BP365" s="4">
        <v>5.863953366456097</v>
      </c>
      <c r="BQ365" s="4">
        <v>0.52841691248770895</v>
      </c>
      <c r="BR365" s="4">
        <v>3695.4022365690571</v>
      </c>
      <c r="BS365" s="4">
        <v>2556.797671201291</v>
      </c>
      <c r="BT365" s="4">
        <v>1413.8297210053031</v>
      </c>
      <c r="BU365" s="4">
        <v>597.31000691722386</v>
      </c>
      <c r="BV365" s="4">
        <v>3889.5675582199679</v>
      </c>
      <c r="BW365" s="4">
        <v>3108.3882868342171</v>
      </c>
    </row>
    <row r="366" spans="2:75" x14ac:dyDescent="0.3">
      <c r="B366" s="3" t="s">
        <v>174</v>
      </c>
      <c r="C366" s="4">
        <v>2024</v>
      </c>
      <c r="D366" s="3" t="s">
        <v>832</v>
      </c>
      <c r="E366" s="4">
        <v>8674</v>
      </c>
      <c r="F366" s="4">
        <v>8674</v>
      </c>
      <c r="G366" s="4" t="b">
        <v>0</v>
      </c>
      <c r="H366" s="4">
        <v>31017668</v>
      </c>
      <c r="I366" s="4">
        <v>14220368</v>
      </c>
      <c r="J366" s="4">
        <v>8602038</v>
      </c>
      <c r="K366" s="4">
        <v>3976471</v>
      </c>
      <c r="L366" s="4">
        <v>2090853</v>
      </c>
      <c r="M366" s="4">
        <v>1970345</v>
      </c>
      <c r="N366" s="4">
        <v>25070852</v>
      </c>
      <c r="O366" s="4">
        <v>22870526</v>
      </c>
      <c r="P366" s="4">
        <v>4580908</v>
      </c>
      <c r="Q366" s="4">
        <v>18289618</v>
      </c>
      <c r="R366" s="4">
        <v>2552731</v>
      </c>
      <c r="S366" s="4">
        <v>3044806</v>
      </c>
      <c r="T366" s="4">
        <v>4011230</v>
      </c>
      <c r="U366" s="4">
        <v>3730461</v>
      </c>
      <c r="V366" s="4">
        <v>1487676</v>
      </c>
      <c r="W366" s="4">
        <v>1316827</v>
      </c>
      <c r="X366" s="4">
        <v>8147142</v>
      </c>
      <c r="Y366" s="4">
        <v>9075249</v>
      </c>
      <c r="Z366" s="4">
        <v>41277649</v>
      </c>
      <c r="AA366" s="4">
        <v>43988715</v>
      </c>
      <c r="AB366" s="4">
        <v>25250542</v>
      </c>
      <c r="AC366" s="4">
        <v>18738173</v>
      </c>
      <c r="AD366" s="4">
        <v>125670026</v>
      </c>
      <c r="AE366" s="4">
        <v>23727953</v>
      </c>
      <c r="AF366" s="4">
        <v>12596760</v>
      </c>
      <c r="AG366" s="4">
        <v>36324713</v>
      </c>
      <c r="AH366" s="4">
        <v>4567622</v>
      </c>
      <c r="AI366" s="4">
        <v>0</v>
      </c>
      <c r="AJ366" s="4">
        <v>472427</v>
      </c>
      <c r="AK366" s="4">
        <v>219577</v>
      </c>
      <c r="AL366" s="4">
        <v>25258921</v>
      </c>
      <c r="AM366" s="4">
        <v>6314730</v>
      </c>
      <c r="AN366" s="4">
        <v>692004</v>
      </c>
      <c r="AO366" s="4">
        <v>2434226</v>
      </c>
      <c r="AP366" s="4">
        <v>2249928209</v>
      </c>
      <c r="AQ366" s="4">
        <v>2131249601</v>
      </c>
      <c r="AR366" s="4">
        <v>13110584</v>
      </c>
      <c r="AS366" s="4">
        <v>24288625</v>
      </c>
      <c r="AT366" s="4">
        <v>540885</v>
      </c>
      <c r="AU366" s="4">
        <v>2870</v>
      </c>
      <c r="AV366" s="4">
        <v>5453</v>
      </c>
      <c r="AW366" s="4">
        <v>186978448</v>
      </c>
      <c r="AX366" s="4">
        <v>105963311</v>
      </c>
      <c r="AY366" s="4">
        <v>9075249</v>
      </c>
      <c r="AZ366" s="4">
        <v>9529576.333333334</v>
      </c>
      <c r="BA366" s="4">
        <v>421878397</v>
      </c>
      <c r="BB366" s="4">
        <v>9347632</v>
      </c>
      <c r="BC366" s="4">
        <v>0</v>
      </c>
      <c r="BD366" s="4">
        <v>0.80827649583456762</v>
      </c>
      <c r="BE366" s="4">
        <v>0.26266133224457749</v>
      </c>
      <c r="BF366" s="4">
        <v>0.10958568299832297</v>
      </c>
      <c r="BG366" s="4">
        <v>2.7396419664957185E-2</v>
      </c>
      <c r="BH366" s="4">
        <v>1.9860837443406418</v>
      </c>
      <c r="BI366" s="4">
        <v>0.50252115207910575</v>
      </c>
      <c r="BJ366" s="4">
        <v>2.4570387382644698</v>
      </c>
      <c r="BK366" s="4">
        <v>2.3598140304474848E-2</v>
      </c>
      <c r="BL366" s="3" t="s">
        <v>474</v>
      </c>
      <c r="BM366" s="4">
        <v>11255468.412425617</v>
      </c>
      <c r="BN366" s="4">
        <v>0.84666190549769016</v>
      </c>
      <c r="BO366" s="4">
        <v>1725892.0790922828</v>
      </c>
      <c r="BP366" s="4">
        <v>5.8271121485370028</v>
      </c>
      <c r="BQ366" s="4">
        <v>0.52631578947368418</v>
      </c>
      <c r="BR366" s="4">
        <v>3575.9359003919762</v>
      </c>
      <c r="BS366" s="4">
        <v>2636.6758127738067</v>
      </c>
      <c r="BT366" s="4">
        <v>1511.4807470601797</v>
      </c>
      <c r="BU366" s="4">
        <v>526.58773345630618</v>
      </c>
      <c r="BV366" s="4">
        <v>4187.7695411574823</v>
      </c>
      <c r="BW366" s="4">
        <v>48637.122089001612</v>
      </c>
    </row>
    <row r="367" spans="2:75" x14ac:dyDescent="0.3">
      <c r="B367" s="3" t="s">
        <v>176</v>
      </c>
      <c r="C367" s="4">
        <v>2019</v>
      </c>
      <c r="D367" s="3" t="s">
        <v>833</v>
      </c>
      <c r="E367" s="4">
        <v>8200</v>
      </c>
      <c r="F367" s="4">
        <v>8200</v>
      </c>
      <c r="G367" s="4" t="b">
        <v>0</v>
      </c>
      <c r="H367" s="4">
        <v>36942776</v>
      </c>
      <c r="I367" s="4">
        <v>27053401</v>
      </c>
      <c r="J367" s="4">
        <v>5691380</v>
      </c>
      <c r="K367" s="4">
        <v>3011176</v>
      </c>
      <c r="L367" s="4">
        <v>801309</v>
      </c>
      <c r="M367" s="4">
        <v>57119</v>
      </c>
      <c r="N367" s="4">
        <v>33874481</v>
      </c>
      <c r="O367" s="4">
        <v>32659729</v>
      </c>
      <c r="P367" s="4">
        <v>2570049</v>
      </c>
      <c r="Q367" s="4">
        <v>30089680</v>
      </c>
      <c r="R367" s="4">
        <v>4449796</v>
      </c>
      <c r="S367" s="4">
        <v>7205009</v>
      </c>
      <c r="T367" s="4">
        <v>5729148</v>
      </c>
      <c r="U367" s="4">
        <v>7207809</v>
      </c>
      <c r="V367" s="4">
        <v>1527300</v>
      </c>
      <c r="W367" s="4">
        <v>629689</v>
      </c>
      <c r="X367" s="4">
        <v>4283047</v>
      </c>
      <c r="Y367" s="4">
        <v>2846820</v>
      </c>
      <c r="Z367" s="4">
        <v>29662775</v>
      </c>
      <c r="AA367" s="4">
        <v>31965942</v>
      </c>
      <c r="AB367" s="4">
        <v>15250896</v>
      </c>
      <c r="AC367" s="4">
        <v>16715046</v>
      </c>
      <c r="AD367" s="4">
        <v>67291967</v>
      </c>
      <c r="AE367" s="4">
        <v>15038852</v>
      </c>
      <c r="AF367" s="4">
        <v>5566315</v>
      </c>
      <c r="AG367" s="4">
        <v>20605167</v>
      </c>
      <c r="AH367" s="4">
        <v>3251229</v>
      </c>
      <c r="AI367" s="4">
        <v>0</v>
      </c>
      <c r="AJ367" s="4">
        <v>146968</v>
      </c>
      <c r="AK367" s="4">
        <v>147768</v>
      </c>
      <c r="AL367" s="4">
        <v>25605300</v>
      </c>
      <c r="AM367" s="4">
        <v>6401325</v>
      </c>
      <c r="AN367" s="4">
        <v>294736</v>
      </c>
      <c r="AO367" s="4">
        <v>5894770</v>
      </c>
      <c r="AP367" s="4">
        <v>1813561050</v>
      </c>
      <c r="AQ367" s="4">
        <v>922141600</v>
      </c>
      <c r="AR367" s="4">
        <v>26059802.491738498</v>
      </c>
      <c r="AS367" s="4">
        <v>36434528.511819497</v>
      </c>
      <c r="AT367" s="4">
        <v>252813</v>
      </c>
      <c r="AU367" s="4">
        <v>1149.28295826</v>
      </c>
      <c r="AV367" s="4">
        <v>2259.2461773199998</v>
      </c>
      <c r="AW367" s="4">
        <v>88285319</v>
      </c>
      <c r="AX367" s="4">
        <v>49938027</v>
      </c>
      <c r="AY367" s="4">
        <v>2846820</v>
      </c>
      <c r="AZ367" s="4">
        <v>2846820</v>
      </c>
      <c r="BA367" s="4">
        <v>4894708</v>
      </c>
      <c r="BB367" s="4">
        <v>0</v>
      </c>
      <c r="BC367" s="4"/>
      <c r="BD367" s="4">
        <v>0.91694465516072754</v>
      </c>
      <c r="BE367" s="4">
        <v>0.11593733508277776</v>
      </c>
      <c r="BF367" s="4">
        <v>4.6042967666850225E-2</v>
      </c>
      <c r="BG367" s="4">
        <v>1.1510741916712556E-2</v>
      </c>
      <c r="BH367" s="4">
        <v>0.68479182895929769</v>
      </c>
      <c r="BI367" s="4">
        <v>0.45985143339458201</v>
      </c>
      <c r="BJ367" s="4">
        <v>0</v>
      </c>
      <c r="BK367" s="4"/>
      <c r="BL367" s="3" t="s">
        <v>468</v>
      </c>
      <c r="BM367" s="4"/>
      <c r="BN367" s="4"/>
      <c r="BO367" s="4"/>
      <c r="BP367" s="4">
        <v>14.369410112628135</v>
      </c>
      <c r="BQ367" s="4">
        <v>0.50870195988261946</v>
      </c>
      <c r="BR367" s="4">
        <v>4505.2165853658535</v>
      </c>
      <c r="BS367" s="4">
        <v>3982.8937804878051</v>
      </c>
      <c r="BT367" s="4">
        <v>3178.024694114451</v>
      </c>
      <c r="BU367" s="4">
        <v>396.49134146341464</v>
      </c>
      <c r="BV367" s="4">
        <v>2512.8252439024391</v>
      </c>
      <c r="BW367" s="4">
        <v>596.91560975609752</v>
      </c>
    </row>
    <row r="368" spans="2:75" x14ac:dyDescent="0.3">
      <c r="B368" s="3" t="s">
        <v>176</v>
      </c>
      <c r="C368" s="4">
        <v>2020</v>
      </c>
      <c r="D368" s="3" t="s">
        <v>834</v>
      </c>
      <c r="E368" s="4">
        <v>8548</v>
      </c>
      <c r="F368" s="4">
        <v>8548</v>
      </c>
      <c r="G368" s="4" t="b">
        <v>0</v>
      </c>
      <c r="H368" s="4">
        <v>46159686</v>
      </c>
      <c r="I368" s="4">
        <v>28652507</v>
      </c>
      <c r="J368" s="4">
        <v>5338279</v>
      </c>
      <c r="K368" s="4">
        <v>10460470</v>
      </c>
      <c r="L368" s="4">
        <v>750129</v>
      </c>
      <c r="M368" s="4">
        <v>937271</v>
      </c>
      <c r="N368" s="4">
        <v>34761945</v>
      </c>
      <c r="O368" s="4">
        <v>36155119</v>
      </c>
      <c r="P368" s="4">
        <v>2774423</v>
      </c>
      <c r="Q368" s="4">
        <v>33380696</v>
      </c>
      <c r="R368" s="4">
        <v>5605578</v>
      </c>
      <c r="S368" s="4">
        <v>7315565</v>
      </c>
      <c r="T368" s="4">
        <v>7250753</v>
      </c>
      <c r="U368" s="4">
        <v>6930796</v>
      </c>
      <c r="V368" s="4">
        <v>1738369</v>
      </c>
      <c r="W368" s="4">
        <v>913702</v>
      </c>
      <c r="X368" s="4">
        <v>10004567</v>
      </c>
      <c r="Y368" s="4">
        <v>6952766</v>
      </c>
      <c r="Z368" s="4">
        <v>36468973</v>
      </c>
      <c r="AA368" s="4">
        <v>38526181</v>
      </c>
      <c r="AB368" s="4">
        <v>16083598</v>
      </c>
      <c r="AC368" s="4">
        <v>22442583</v>
      </c>
      <c r="AD368" s="4">
        <v>77296537</v>
      </c>
      <c r="AE368" s="4">
        <v>13561091</v>
      </c>
      <c r="AF368" s="4">
        <v>12652753</v>
      </c>
      <c r="AG368" s="4">
        <v>26213844</v>
      </c>
      <c r="AH368" s="4">
        <v>3033676</v>
      </c>
      <c r="AI368" s="4">
        <v>0</v>
      </c>
      <c r="AJ368" s="4">
        <v>146968</v>
      </c>
      <c r="AK368" s="4">
        <v>98321</v>
      </c>
      <c r="AL368" s="4">
        <v>33373364</v>
      </c>
      <c r="AM368" s="4">
        <v>8343341</v>
      </c>
      <c r="AN368" s="4">
        <v>245289</v>
      </c>
      <c r="AO368" s="4">
        <v>7886233</v>
      </c>
      <c r="AP368" s="4">
        <v>2219707148</v>
      </c>
      <c r="AQ368" s="4">
        <v>1316543400</v>
      </c>
      <c r="AR368" s="4">
        <v>26255180</v>
      </c>
      <c r="AS368" s="4">
        <v>35107300</v>
      </c>
      <c r="AT368" s="4">
        <v>348994</v>
      </c>
      <c r="AU368" s="4">
        <v>1143</v>
      </c>
      <c r="AV368" s="4">
        <v>2484</v>
      </c>
      <c r="AW368" s="4">
        <v>95154373</v>
      </c>
      <c r="AX368" s="4">
        <v>54116373</v>
      </c>
      <c r="AY368" s="4">
        <v>6952766</v>
      </c>
      <c r="AZ368" s="4">
        <v>4899793</v>
      </c>
      <c r="BA368" s="4">
        <v>4909077</v>
      </c>
      <c r="BB368" s="4">
        <v>0</v>
      </c>
      <c r="BC368" s="4"/>
      <c r="BD368" s="4">
        <v>0.75308018776384222</v>
      </c>
      <c r="BE368" s="4">
        <v>0.21673819444958964</v>
      </c>
      <c r="BF368" s="4">
        <v>2.9399373704131235E-2</v>
      </c>
      <c r="BG368" s="4">
        <v>7.3498434260328089E-3</v>
      </c>
      <c r="BH368" s="4">
        <v>0.78529950364126622</v>
      </c>
      <c r="BI368" s="4">
        <v>0.45473838326154969</v>
      </c>
      <c r="BJ368" s="4">
        <v>0</v>
      </c>
      <c r="BK368" s="4"/>
      <c r="BL368" s="3" t="s">
        <v>468</v>
      </c>
      <c r="BM368" s="4"/>
      <c r="BN368" s="4"/>
      <c r="BO368" s="4"/>
      <c r="BP368" s="4">
        <v>11.828217980762208</v>
      </c>
      <c r="BQ368" s="4">
        <v>0.46014492753623187</v>
      </c>
      <c r="BR368" s="4">
        <v>5400.0568554047732</v>
      </c>
      <c r="BS368" s="4">
        <v>4229.6582826392141</v>
      </c>
      <c r="BT368" s="4">
        <v>3071.499766027141</v>
      </c>
      <c r="BU368" s="4">
        <v>354.89892372484792</v>
      </c>
      <c r="BV368" s="4">
        <v>3066.664014974263</v>
      </c>
      <c r="BW368" s="4">
        <v>574.29539073467481</v>
      </c>
    </row>
    <row r="369" spans="2:75" x14ac:dyDescent="0.3">
      <c r="B369" s="3" t="s">
        <v>176</v>
      </c>
      <c r="C369" s="4">
        <v>2021</v>
      </c>
      <c r="D369" s="3" t="s">
        <v>835</v>
      </c>
      <c r="E369" s="4">
        <v>8564</v>
      </c>
      <c r="F369" s="4">
        <v>8564</v>
      </c>
      <c r="G369" s="4" t="b">
        <v>0</v>
      </c>
      <c r="H369" s="4">
        <v>59441891</v>
      </c>
      <c r="I369" s="4">
        <v>31303191</v>
      </c>
      <c r="J369" s="4">
        <v>3436903</v>
      </c>
      <c r="K369" s="4">
        <v>23193712</v>
      </c>
      <c r="L369" s="4">
        <v>632100</v>
      </c>
      <c r="M369" s="4">
        <v>556002</v>
      </c>
      <c r="N369" s="4">
        <v>35692177</v>
      </c>
      <c r="O369" s="4">
        <v>38837461</v>
      </c>
      <c r="P369" s="4">
        <v>2791647</v>
      </c>
      <c r="Q369" s="4">
        <v>36045814</v>
      </c>
      <c r="R369" s="4">
        <v>5718097</v>
      </c>
      <c r="S369" s="4">
        <v>7671023</v>
      </c>
      <c r="T369" s="4">
        <v>8351438</v>
      </c>
      <c r="U369" s="4">
        <v>7642255</v>
      </c>
      <c r="V369" s="4">
        <v>1555170</v>
      </c>
      <c r="W369" s="4">
        <v>949979</v>
      </c>
      <c r="X369" s="4">
        <v>20604430</v>
      </c>
      <c r="Y369" s="4">
        <v>23098966</v>
      </c>
      <c r="Z369" s="4">
        <v>46497170</v>
      </c>
      <c r="AA369" s="4">
        <v>49515366</v>
      </c>
      <c r="AB369" s="4">
        <v>26816300</v>
      </c>
      <c r="AC369" s="4">
        <v>22699066</v>
      </c>
      <c r="AD369" s="4">
        <v>97900966</v>
      </c>
      <c r="AE369" s="4">
        <v>14705132</v>
      </c>
      <c r="AF369" s="4">
        <v>11503069</v>
      </c>
      <c r="AG369" s="4">
        <v>26208201</v>
      </c>
      <c r="AH369" s="4">
        <v>2730924</v>
      </c>
      <c r="AI369" s="4">
        <v>0</v>
      </c>
      <c r="AJ369" s="4">
        <v>223469</v>
      </c>
      <c r="AK369" s="4">
        <v>98321</v>
      </c>
      <c r="AL369" s="4">
        <v>28197490</v>
      </c>
      <c r="AM369" s="4">
        <v>7049373</v>
      </c>
      <c r="AN369" s="4">
        <v>321790</v>
      </c>
      <c r="AO369" s="4">
        <v>6409855</v>
      </c>
      <c r="AP369" s="4">
        <v>2391319429</v>
      </c>
      <c r="AQ369" s="4">
        <v>1406015600</v>
      </c>
      <c r="AR369" s="4">
        <v>30163805</v>
      </c>
      <c r="AS369" s="4">
        <v>42941234</v>
      </c>
      <c r="AT369" s="4">
        <v>344780</v>
      </c>
      <c r="AU369" s="4">
        <v>1194</v>
      </c>
      <c r="AV369" s="4">
        <v>2507</v>
      </c>
      <c r="AW369" s="4">
        <v>118204091</v>
      </c>
      <c r="AX369" s="4">
        <v>74423689</v>
      </c>
      <c r="AY369" s="4">
        <v>23098966</v>
      </c>
      <c r="AZ369" s="4">
        <v>10966184</v>
      </c>
      <c r="BA369" s="4">
        <v>5222241</v>
      </c>
      <c r="BB369" s="4">
        <v>0</v>
      </c>
      <c r="BC369" s="4"/>
      <c r="BD369" s="4">
        <v>0.60045493842044828</v>
      </c>
      <c r="BE369" s="4">
        <v>0.34663146904259828</v>
      </c>
      <c r="BF369" s="4">
        <v>4.5648031392295459E-2</v>
      </c>
      <c r="BG369" s="4">
        <v>1.1412008657508169E-2</v>
      </c>
      <c r="BH369" s="4">
        <v>0.72708029287395204</v>
      </c>
      <c r="BI369" s="4">
        <v>0.38749942579272689</v>
      </c>
      <c r="BJ369" s="4">
        <v>0</v>
      </c>
      <c r="BK369" s="4"/>
      <c r="BL369" s="3" t="s">
        <v>468</v>
      </c>
      <c r="BM369" s="4"/>
      <c r="BN369" s="4"/>
      <c r="BO369" s="4"/>
      <c r="BP369" s="4">
        <v>12.61387526659869</v>
      </c>
      <c r="BQ369" s="4">
        <v>0.4762664539289988</v>
      </c>
      <c r="BR369" s="4">
        <v>6940.9027323680521</v>
      </c>
      <c r="BS369" s="4">
        <v>4534.9674217655302</v>
      </c>
      <c r="BT369" s="4">
        <v>3522.1631247080804</v>
      </c>
      <c r="BU369" s="4">
        <v>318.88416627744044</v>
      </c>
      <c r="BV369" s="4">
        <v>3060.2756889304064</v>
      </c>
      <c r="BW369" s="4">
        <v>609.78993460999538</v>
      </c>
    </row>
    <row r="370" spans="2:75" x14ac:dyDescent="0.3">
      <c r="B370" s="3" t="s">
        <v>176</v>
      </c>
      <c r="C370" s="4">
        <v>2022</v>
      </c>
      <c r="D370" s="3" t="s">
        <v>836</v>
      </c>
      <c r="E370" s="4">
        <v>9334</v>
      </c>
      <c r="F370" s="4">
        <v>9334</v>
      </c>
      <c r="G370" s="4" t="b">
        <v>0</v>
      </c>
      <c r="H370" s="4">
        <v>60303063</v>
      </c>
      <c r="I370" s="4">
        <v>32776073</v>
      </c>
      <c r="J370" s="4">
        <v>3930405</v>
      </c>
      <c r="K370" s="4">
        <v>22460112</v>
      </c>
      <c r="L370" s="4">
        <v>893234</v>
      </c>
      <c r="M370" s="4">
        <v>208239</v>
      </c>
      <c r="N370" s="4">
        <v>37634712</v>
      </c>
      <c r="O370" s="4">
        <v>42052877</v>
      </c>
      <c r="P370" s="4">
        <v>3003866</v>
      </c>
      <c r="Q370" s="4">
        <v>39049011</v>
      </c>
      <c r="R370" s="4">
        <v>6482339</v>
      </c>
      <c r="S370" s="4">
        <v>8459816</v>
      </c>
      <c r="T370" s="4">
        <v>8958126</v>
      </c>
      <c r="U370" s="4">
        <v>8914610</v>
      </c>
      <c r="V370" s="4">
        <v>1590780</v>
      </c>
      <c r="W370" s="4">
        <v>492595</v>
      </c>
      <c r="X370" s="4">
        <v>18250186</v>
      </c>
      <c r="Y370" s="4">
        <v>26950838</v>
      </c>
      <c r="Z370" s="4">
        <v>40475847</v>
      </c>
      <c r="AA370" s="4">
        <v>43495081</v>
      </c>
      <c r="AB370" s="4">
        <v>26686980</v>
      </c>
      <c r="AC370" s="4">
        <v>16808101</v>
      </c>
      <c r="AD370" s="4">
        <v>116100632</v>
      </c>
      <c r="AE370" s="4">
        <v>12019105</v>
      </c>
      <c r="AF370" s="4">
        <v>8206488</v>
      </c>
      <c r="AG370" s="4">
        <v>20225593</v>
      </c>
      <c r="AH370" s="4">
        <v>2495622</v>
      </c>
      <c r="AI370" s="4">
        <v>0</v>
      </c>
      <c r="AJ370" s="4">
        <v>146969</v>
      </c>
      <c r="AK370" s="4">
        <v>98321</v>
      </c>
      <c r="AL370" s="4">
        <v>25040000</v>
      </c>
      <c r="AM370" s="4">
        <v>6260000</v>
      </c>
      <c r="AN370" s="4">
        <v>245290</v>
      </c>
      <c r="AO370" s="4">
        <v>5895476</v>
      </c>
      <c r="AP370" s="4">
        <v>2735569680</v>
      </c>
      <c r="AQ370" s="4">
        <v>1429569700</v>
      </c>
      <c r="AR370" s="4">
        <v>36926967</v>
      </c>
      <c r="AS370" s="4">
        <v>50856953</v>
      </c>
      <c r="AT370" s="4">
        <v>344996</v>
      </c>
      <c r="AU370" s="4">
        <v>1278</v>
      </c>
      <c r="AV370" s="4">
        <v>2521</v>
      </c>
      <c r="AW370" s="4">
        <v>144982378</v>
      </c>
      <c r="AX370" s="4">
        <v>98370660</v>
      </c>
      <c r="AY370" s="4">
        <v>26950838</v>
      </c>
      <c r="AZ370" s="4">
        <v>19000856.666666668</v>
      </c>
      <c r="BA370" s="4">
        <v>5252247</v>
      </c>
      <c r="BB370" s="4">
        <v>0</v>
      </c>
      <c r="BC370" s="4"/>
      <c r="BD370" s="4">
        <v>0.62409287568029503</v>
      </c>
      <c r="BE370" s="4">
        <v>0.3026411112815281</v>
      </c>
      <c r="BF370" s="4">
        <v>3.9183706070287538E-2</v>
      </c>
      <c r="BG370" s="4">
        <v>9.7959265175718846E-3</v>
      </c>
      <c r="BH370" s="4">
        <v>0.51795403986031807</v>
      </c>
      <c r="BI370" s="4">
        <v>0.33358387104067055</v>
      </c>
      <c r="BJ370" s="4">
        <v>0</v>
      </c>
      <c r="BK370" s="4"/>
      <c r="BL370" s="3" t="s">
        <v>468</v>
      </c>
      <c r="BM370" s="4"/>
      <c r="BN370" s="4"/>
      <c r="BO370" s="4"/>
      <c r="BP370" s="4">
        <v>13.498821569041516</v>
      </c>
      <c r="BQ370" s="4">
        <v>0.5069416898056327</v>
      </c>
      <c r="BR370" s="4">
        <v>6460.5809942146989</v>
      </c>
      <c r="BS370" s="4">
        <v>4505.3435826012428</v>
      </c>
      <c r="BT370" s="4">
        <v>3956.1781658452969</v>
      </c>
      <c r="BU370" s="4">
        <v>267.36897364473964</v>
      </c>
      <c r="BV370" s="4">
        <v>2166.8730447825155</v>
      </c>
      <c r="BW370" s="4">
        <v>562.70055710306406</v>
      </c>
    </row>
    <row r="371" spans="2:75" x14ac:dyDescent="0.3">
      <c r="B371" s="3" t="s">
        <v>176</v>
      </c>
      <c r="C371" s="4">
        <v>2023</v>
      </c>
      <c r="D371" s="3" t="s">
        <v>837</v>
      </c>
      <c r="E371" s="4">
        <v>8905</v>
      </c>
      <c r="F371" s="4">
        <v>8905</v>
      </c>
      <c r="G371" s="4" t="b">
        <v>0</v>
      </c>
      <c r="H371" s="4">
        <v>62452152</v>
      </c>
      <c r="I371" s="4">
        <v>37430426</v>
      </c>
      <c r="J371" s="4">
        <v>4050772</v>
      </c>
      <c r="K371" s="4">
        <v>18522801</v>
      </c>
      <c r="L371" s="4">
        <v>1912682</v>
      </c>
      <c r="M371" s="4">
        <v>533321</v>
      </c>
      <c r="N371" s="4">
        <v>43396030</v>
      </c>
      <c r="O371" s="4">
        <v>48377770</v>
      </c>
      <c r="P371" s="4">
        <v>3927727</v>
      </c>
      <c r="Q371" s="4">
        <v>44450043</v>
      </c>
      <c r="R371" s="4">
        <v>6759853</v>
      </c>
      <c r="S371" s="4">
        <v>9319473</v>
      </c>
      <c r="T371" s="4">
        <v>8767703</v>
      </c>
      <c r="U371" s="4">
        <v>8891951</v>
      </c>
      <c r="V371" s="4">
        <v>2504179</v>
      </c>
      <c r="W371" s="4">
        <v>1229921</v>
      </c>
      <c r="X371" s="4">
        <v>14074382</v>
      </c>
      <c r="Y371" s="4">
        <v>18187435</v>
      </c>
      <c r="Z371" s="4">
        <v>39455938</v>
      </c>
      <c r="AA371" s="4">
        <v>42603190</v>
      </c>
      <c r="AB371" s="4">
        <v>53068591</v>
      </c>
      <c r="AC371" s="4">
        <v>-10465401</v>
      </c>
      <c r="AD371" s="4">
        <v>130172950</v>
      </c>
      <c r="AE371" s="4">
        <v>11606020</v>
      </c>
      <c r="AF371" s="4">
        <v>9446589</v>
      </c>
      <c r="AG371" s="4">
        <v>21052609</v>
      </c>
      <c r="AH371" s="4">
        <v>2250913</v>
      </c>
      <c r="AI371" s="4">
        <v>0</v>
      </c>
      <c r="AJ371" s="4">
        <v>146968</v>
      </c>
      <c r="AK371" s="4">
        <v>98321</v>
      </c>
      <c r="AL371" s="4">
        <v>25167789</v>
      </c>
      <c r="AM371" s="4">
        <v>6291947</v>
      </c>
      <c r="AN371" s="4">
        <v>245289</v>
      </c>
      <c r="AO371" s="4">
        <v>6046658</v>
      </c>
      <c r="AP371" s="4">
        <v>3051902818</v>
      </c>
      <c r="AQ371" s="4">
        <v>1495705700</v>
      </c>
      <c r="AR371" s="4">
        <v>45710350</v>
      </c>
      <c r="AS371" s="4">
        <v>58749085</v>
      </c>
      <c r="AT371" s="4">
        <v>362196</v>
      </c>
      <c r="AU371" s="4">
        <v>1323</v>
      </c>
      <c r="AV371" s="4">
        <v>2608</v>
      </c>
      <c r="AW371" s="4">
        <v>190181549</v>
      </c>
      <c r="AX371" s="4">
        <v>139642103</v>
      </c>
      <c r="AY371" s="4">
        <v>18187435</v>
      </c>
      <c r="AZ371" s="4">
        <v>22745746.333333332</v>
      </c>
      <c r="BA371" s="4">
        <v>274661885</v>
      </c>
      <c r="BB371" s="4">
        <v>7695620</v>
      </c>
      <c r="BC371" s="4">
        <v>1</v>
      </c>
      <c r="BD371" s="4">
        <v>0.69486844904880141</v>
      </c>
      <c r="BE371" s="4">
        <v>0.22536264242743789</v>
      </c>
      <c r="BF371" s="4">
        <v>3.898459411689259E-2</v>
      </c>
      <c r="BG371" s="4">
        <v>9.7461481419762377E-3</v>
      </c>
      <c r="BH371" s="4">
        <v>0.47362404126358215</v>
      </c>
      <c r="BI371" s="4">
        <v>0.29504783575311405</v>
      </c>
      <c r="BJ371" s="4">
        <v>1.4931937777967705</v>
      </c>
      <c r="BK371" s="4">
        <v>3.008772835645222E-2</v>
      </c>
      <c r="BL371" s="3" t="s">
        <v>474</v>
      </c>
      <c r="BM371" s="4">
        <v>5864857.5172843765</v>
      </c>
      <c r="BN371" s="4">
        <v>3.8783118372951311</v>
      </c>
      <c r="BO371" s="4">
        <v>0</v>
      </c>
      <c r="BP371" s="4">
        <v>14.977655818659164</v>
      </c>
      <c r="BQ371" s="4">
        <v>0.50728527607361962</v>
      </c>
      <c r="BR371" s="4">
        <v>7013.1557551937112</v>
      </c>
      <c r="BS371" s="4">
        <v>5432.6524424480631</v>
      </c>
      <c r="BT371" s="4">
        <v>5133.1106120157219</v>
      </c>
      <c r="BU371" s="4">
        <v>252.76956765861874</v>
      </c>
      <c r="BV371" s="4">
        <v>2364.1335204941042</v>
      </c>
      <c r="BW371" s="4">
        <v>30843.558113419429</v>
      </c>
    </row>
    <row r="372" spans="2:75" x14ac:dyDescent="0.3">
      <c r="B372" s="3" t="s">
        <v>176</v>
      </c>
      <c r="C372" s="4">
        <v>2024</v>
      </c>
      <c r="D372" s="3" t="s">
        <v>838</v>
      </c>
      <c r="E372" s="4">
        <v>8905</v>
      </c>
      <c r="F372" s="4">
        <v>8905</v>
      </c>
      <c r="G372" s="4" t="b">
        <v>0</v>
      </c>
      <c r="H372" s="4"/>
      <c r="I372" s="4"/>
      <c r="J372" s="4"/>
      <c r="K372" s="4">
        <v>0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>
        <v>0</v>
      </c>
      <c r="AG372" s="4"/>
      <c r="AH372" s="4"/>
      <c r="AI372" s="4"/>
      <c r="AJ372" s="4"/>
      <c r="AK372" s="4"/>
      <c r="AL372" s="4"/>
      <c r="AM372" s="4"/>
      <c r="AN372" s="4"/>
      <c r="AO372" s="4"/>
      <c r="AP372" s="4">
        <v>3638925736</v>
      </c>
      <c r="AQ372" s="4">
        <v>1579966900</v>
      </c>
      <c r="AR372" s="4"/>
      <c r="AS372" s="4"/>
      <c r="AT372" s="4"/>
      <c r="AU372" s="4"/>
      <c r="AV372" s="4"/>
      <c r="AW372" s="4"/>
      <c r="AX372" s="4"/>
      <c r="AY372" s="4"/>
      <c r="AZ372" s="4">
        <v>22569136.5</v>
      </c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3" t="s">
        <v>468</v>
      </c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</row>
    <row r="373" spans="2:75" x14ac:dyDescent="0.3">
      <c r="B373" s="3" t="s">
        <v>178</v>
      </c>
      <c r="C373" s="4">
        <v>2019</v>
      </c>
      <c r="D373" s="3" t="s">
        <v>839</v>
      </c>
      <c r="E373" s="4">
        <v>9031</v>
      </c>
      <c r="F373" s="4">
        <v>9031</v>
      </c>
      <c r="G373" s="4" t="b">
        <v>0</v>
      </c>
      <c r="H373" s="4">
        <v>27051293</v>
      </c>
      <c r="I373" s="4">
        <v>11701281</v>
      </c>
      <c r="J373" s="4">
        <v>4893339</v>
      </c>
      <c r="K373" s="4">
        <v>7735740</v>
      </c>
      <c r="L373" s="4">
        <v>528984</v>
      </c>
      <c r="M373" s="4">
        <v>2191949</v>
      </c>
      <c r="N373" s="4">
        <v>17123604</v>
      </c>
      <c r="O373" s="4">
        <v>16348402</v>
      </c>
      <c r="P373" s="4">
        <v>3489917</v>
      </c>
      <c r="Q373" s="4">
        <v>12858485</v>
      </c>
      <c r="R373" s="4">
        <v>2541641</v>
      </c>
      <c r="S373" s="4">
        <v>1262141</v>
      </c>
      <c r="T373" s="4">
        <v>1382940</v>
      </c>
      <c r="U373" s="4">
        <v>3520856</v>
      </c>
      <c r="V373" s="4">
        <v>1378331</v>
      </c>
      <c r="W373" s="4">
        <v>1525573</v>
      </c>
      <c r="X373" s="4">
        <v>10702891</v>
      </c>
      <c r="Y373" s="4">
        <v>16559019</v>
      </c>
      <c r="Z373" s="4">
        <v>24653055</v>
      </c>
      <c r="AA373" s="4">
        <v>30921521</v>
      </c>
      <c r="AB373" s="4">
        <v>30363318</v>
      </c>
      <c r="AC373" s="4">
        <v>558203</v>
      </c>
      <c r="AD373" s="4">
        <v>111324025</v>
      </c>
      <c r="AE373" s="4">
        <v>17957660</v>
      </c>
      <c r="AF373" s="4">
        <v>1591351</v>
      </c>
      <c r="AG373" s="4">
        <v>19549011</v>
      </c>
      <c r="AH373" s="4">
        <v>18830773</v>
      </c>
      <c r="AI373" s="4">
        <v>6000000</v>
      </c>
      <c r="AJ373" s="4">
        <v>660706</v>
      </c>
      <c r="AK373" s="4">
        <v>413328</v>
      </c>
      <c r="AL373" s="4">
        <v>16872248</v>
      </c>
      <c r="AM373" s="4">
        <v>4218062</v>
      </c>
      <c r="AN373" s="4">
        <v>1074034</v>
      </c>
      <c r="AO373" s="4">
        <v>3144028</v>
      </c>
      <c r="AP373" s="4">
        <v>1722249481</v>
      </c>
      <c r="AQ373" s="4">
        <v>1604719701</v>
      </c>
      <c r="AR373" s="4">
        <v>8866544.2204915006</v>
      </c>
      <c r="AS373" s="4">
        <v>20675314.401857398</v>
      </c>
      <c r="AT373" s="4">
        <v>439939</v>
      </c>
      <c r="AU373" s="4">
        <v>1770.0945664999999</v>
      </c>
      <c r="AV373" s="4">
        <v>4759.3820255999999</v>
      </c>
      <c r="AW373" s="4">
        <v>161151162</v>
      </c>
      <c r="AX373" s="4">
        <v>110605787</v>
      </c>
      <c r="AY373" s="4">
        <v>16559019</v>
      </c>
      <c r="AZ373" s="4">
        <v>16559019</v>
      </c>
      <c r="BA373" s="4">
        <v>26608731</v>
      </c>
      <c r="BB373" s="4">
        <v>0</v>
      </c>
      <c r="BC373" s="4"/>
      <c r="BD373" s="4">
        <v>0.63300501014868304</v>
      </c>
      <c r="BE373" s="4">
        <v>0.3956517346509093</v>
      </c>
      <c r="BF373" s="4">
        <v>0.25462736204446496</v>
      </c>
      <c r="BG373" s="4">
        <v>6.3656840511116239E-2</v>
      </c>
      <c r="BH373" s="4">
        <v>1.5203199288252076</v>
      </c>
      <c r="BI373" s="4">
        <v>0.37568352693136636</v>
      </c>
      <c r="BJ373" s="4">
        <v>0</v>
      </c>
      <c r="BK373" s="4"/>
      <c r="BL373" s="3" t="s">
        <v>468</v>
      </c>
      <c r="BM373" s="4"/>
      <c r="BN373" s="4"/>
      <c r="BO373" s="4"/>
      <c r="BP373" s="4">
        <v>5.1482345143998911</v>
      </c>
      <c r="BQ373" s="4">
        <v>0.37191689109613968</v>
      </c>
      <c r="BR373" s="4">
        <v>2995.3817960358765</v>
      </c>
      <c r="BS373" s="4">
        <v>1810.2537924925257</v>
      </c>
      <c r="BT373" s="4">
        <v>981.78985942769361</v>
      </c>
      <c r="BU373" s="4">
        <v>2085.1260104085927</v>
      </c>
      <c r="BV373" s="4">
        <v>2164.656294983944</v>
      </c>
      <c r="BW373" s="4">
        <v>2946.3770346583988</v>
      </c>
    </row>
    <row r="374" spans="2:75" x14ac:dyDescent="0.3">
      <c r="B374" s="3" t="s">
        <v>178</v>
      </c>
      <c r="C374" s="4">
        <v>2020</v>
      </c>
      <c r="D374" s="3" t="s">
        <v>840</v>
      </c>
      <c r="E374" s="4">
        <v>9036</v>
      </c>
      <c r="F374" s="4">
        <v>9036</v>
      </c>
      <c r="G374" s="4" t="b">
        <v>0</v>
      </c>
      <c r="H374" s="4">
        <v>24539222</v>
      </c>
      <c r="I374" s="4">
        <v>12049982</v>
      </c>
      <c r="J374" s="4">
        <v>4838096</v>
      </c>
      <c r="K374" s="4">
        <v>4704310</v>
      </c>
      <c r="L374" s="4">
        <v>279681</v>
      </c>
      <c r="M374" s="4">
        <v>2667153</v>
      </c>
      <c r="N374" s="4">
        <v>17167759</v>
      </c>
      <c r="O374" s="4">
        <v>18837750</v>
      </c>
      <c r="P374" s="4">
        <v>3872923</v>
      </c>
      <c r="Q374" s="4">
        <v>14964827</v>
      </c>
      <c r="R374" s="4">
        <v>2195493</v>
      </c>
      <c r="S374" s="4">
        <v>1754610</v>
      </c>
      <c r="T374" s="4">
        <v>1461873</v>
      </c>
      <c r="U374" s="4">
        <v>3372469</v>
      </c>
      <c r="V374" s="4">
        <v>2376598</v>
      </c>
      <c r="W374" s="4">
        <v>2696283</v>
      </c>
      <c r="X374" s="4">
        <v>5701472</v>
      </c>
      <c r="Y374" s="4">
        <v>7314206</v>
      </c>
      <c r="Z374" s="4">
        <v>32457247</v>
      </c>
      <c r="AA374" s="4">
        <v>35661779</v>
      </c>
      <c r="AB374" s="4">
        <v>32793862</v>
      </c>
      <c r="AC374" s="4">
        <v>2867917</v>
      </c>
      <c r="AD374" s="4">
        <v>117025497</v>
      </c>
      <c r="AE374" s="4">
        <v>17135770</v>
      </c>
      <c r="AF374" s="4">
        <v>3864577</v>
      </c>
      <c r="AG374" s="4">
        <v>21000347</v>
      </c>
      <c r="AH374" s="4">
        <v>17966433</v>
      </c>
      <c r="AI374" s="4">
        <v>0</v>
      </c>
      <c r="AJ374" s="4">
        <v>812837</v>
      </c>
      <c r="AK374" s="4">
        <v>429802</v>
      </c>
      <c r="AL374" s="4">
        <v>16897418</v>
      </c>
      <c r="AM374" s="4">
        <v>4224355</v>
      </c>
      <c r="AN374" s="4">
        <v>1242639</v>
      </c>
      <c r="AO374" s="4">
        <v>2507116</v>
      </c>
      <c r="AP374" s="4">
        <v>1817777981</v>
      </c>
      <c r="AQ374" s="4">
        <v>1683946701</v>
      </c>
      <c r="AR374" s="4">
        <v>9151824</v>
      </c>
      <c r="AS374" s="4">
        <v>21080560</v>
      </c>
      <c r="AT374" s="4">
        <v>455980</v>
      </c>
      <c r="AU374" s="4">
        <v>1805</v>
      </c>
      <c r="AV374" s="4">
        <v>4998</v>
      </c>
      <c r="AW374" s="4">
        <v>167669987</v>
      </c>
      <c r="AX374" s="4">
        <v>113991581</v>
      </c>
      <c r="AY374" s="4">
        <v>7314206</v>
      </c>
      <c r="AZ374" s="4">
        <v>11936612.5</v>
      </c>
      <c r="BA374" s="4">
        <v>11562848</v>
      </c>
      <c r="BB374" s="4">
        <v>0</v>
      </c>
      <c r="BC374" s="4"/>
      <c r="BD374" s="4">
        <v>0.6996048611484097</v>
      </c>
      <c r="BE374" s="4">
        <v>0.23234118832292239</v>
      </c>
      <c r="BF374" s="4">
        <v>0.29416064701001693</v>
      </c>
      <c r="BG374" s="4">
        <v>7.3540170456811799E-2</v>
      </c>
      <c r="BH374" s="4">
        <v>1.4033137168909471</v>
      </c>
      <c r="BI374" s="4">
        <v>0.34385618969033827</v>
      </c>
      <c r="BJ374" s="4">
        <v>0</v>
      </c>
      <c r="BK374" s="4"/>
      <c r="BL374" s="3" t="s">
        <v>468</v>
      </c>
      <c r="BM374" s="4"/>
      <c r="BN374" s="4"/>
      <c r="BO374" s="4"/>
      <c r="BP374" s="4">
        <v>5.0346214420340694</v>
      </c>
      <c r="BQ374" s="4">
        <v>0.36114445778311327</v>
      </c>
      <c r="BR374" s="4">
        <v>2715.7173528109784</v>
      </c>
      <c r="BS374" s="4">
        <v>2084.7443559096946</v>
      </c>
      <c r="BT374" s="4">
        <v>1012.8180610889774</v>
      </c>
      <c r="BU374" s="4">
        <v>1988.3170650730412</v>
      </c>
      <c r="BV374" s="4">
        <v>2324.0755865427182</v>
      </c>
      <c r="BW374" s="4">
        <v>1279.6423196104472</v>
      </c>
    </row>
    <row r="375" spans="2:75" x14ac:dyDescent="0.3">
      <c r="B375" s="3" t="s">
        <v>178</v>
      </c>
      <c r="C375" s="4">
        <v>2021</v>
      </c>
      <c r="D375" s="3" t="s">
        <v>841</v>
      </c>
      <c r="E375" s="4">
        <v>9213</v>
      </c>
      <c r="F375" s="4">
        <v>9213</v>
      </c>
      <c r="G375" s="4" t="b">
        <v>0</v>
      </c>
      <c r="H375" s="4">
        <v>22497144</v>
      </c>
      <c r="I375" s="4">
        <v>12283394</v>
      </c>
      <c r="J375" s="4">
        <v>5860516</v>
      </c>
      <c r="K375" s="4">
        <v>1505440</v>
      </c>
      <c r="L375" s="4">
        <v>284829</v>
      </c>
      <c r="M375" s="4">
        <v>2562965</v>
      </c>
      <c r="N375" s="4">
        <v>18428739</v>
      </c>
      <c r="O375" s="4">
        <v>19169498</v>
      </c>
      <c r="P375" s="4">
        <v>4180476</v>
      </c>
      <c r="Q375" s="4">
        <v>14989022</v>
      </c>
      <c r="R375" s="4">
        <v>2200182</v>
      </c>
      <c r="S375" s="4">
        <v>1555172</v>
      </c>
      <c r="T375" s="4">
        <v>1458115</v>
      </c>
      <c r="U375" s="4">
        <v>3691409</v>
      </c>
      <c r="V375" s="4">
        <v>2729584</v>
      </c>
      <c r="W375" s="4">
        <v>1713988</v>
      </c>
      <c r="X375" s="4">
        <v>3327646</v>
      </c>
      <c r="Y375" s="4">
        <v>4287414</v>
      </c>
      <c r="Z375" s="4">
        <v>40312838</v>
      </c>
      <c r="AA375" s="4">
        <v>43281037</v>
      </c>
      <c r="AB375" s="4">
        <v>36736711</v>
      </c>
      <c r="AC375" s="4">
        <v>6544326</v>
      </c>
      <c r="AD375" s="4">
        <v>120353143</v>
      </c>
      <c r="AE375" s="4">
        <v>20225006</v>
      </c>
      <c r="AF375" s="4">
        <v>3592745</v>
      </c>
      <c r="AG375" s="4">
        <v>23817751</v>
      </c>
      <c r="AH375" s="4">
        <v>17083928</v>
      </c>
      <c r="AI375" s="4">
        <v>0</v>
      </c>
      <c r="AJ375" s="4">
        <v>820403</v>
      </c>
      <c r="AK375" s="4">
        <v>346144</v>
      </c>
      <c r="AL375" s="4">
        <v>18130582</v>
      </c>
      <c r="AM375" s="4">
        <v>4532646</v>
      </c>
      <c r="AN375" s="4">
        <v>1166547</v>
      </c>
      <c r="AO375" s="4">
        <v>2831659</v>
      </c>
      <c r="AP375" s="4">
        <v>1941633399</v>
      </c>
      <c r="AQ375" s="4">
        <v>1805729101</v>
      </c>
      <c r="AR375" s="4">
        <v>9346534</v>
      </c>
      <c r="AS375" s="4">
        <v>22374859</v>
      </c>
      <c r="AT375" s="4">
        <v>483347</v>
      </c>
      <c r="AU375" s="4">
        <v>1827</v>
      </c>
      <c r="AV375" s="4">
        <v>5066</v>
      </c>
      <c r="AW375" s="4">
        <v>170697621</v>
      </c>
      <c r="AX375" s="4">
        <v>113619315</v>
      </c>
      <c r="AY375" s="4">
        <v>4287414</v>
      </c>
      <c r="AZ375" s="4">
        <v>9386879.666666666</v>
      </c>
      <c r="BA375" s="4">
        <v>11985639</v>
      </c>
      <c r="BB375" s="4">
        <v>0</v>
      </c>
      <c r="BC375" s="4"/>
      <c r="BD375" s="4">
        <v>0.81915904525481098</v>
      </c>
      <c r="BE375" s="4">
        <v>0.14791415301426705</v>
      </c>
      <c r="BF375" s="4">
        <v>0.25736556527908866</v>
      </c>
      <c r="BG375" s="4">
        <v>6.4341398417326043E-2</v>
      </c>
      <c r="BH375" s="4">
        <v>1.5890130123232857</v>
      </c>
      <c r="BI375" s="4">
        <v>0.35963451077058567</v>
      </c>
      <c r="BJ375" s="4">
        <v>0</v>
      </c>
      <c r="BK375" s="4"/>
      <c r="BL375" s="3" t="s">
        <v>468</v>
      </c>
      <c r="BM375" s="4"/>
      <c r="BN375" s="4"/>
      <c r="BO375" s="4"/>
      <c r="BP375" s="4">
        <v>4.8137480560510282</v>
      </c>
      <c r="BQ375" s="4">
        <v>0.36063955783655743</v>
      </c>
      <c r="BR375" s="4">
        <v>2441.8912406382287</v>
      </c>
      <c r="BS375" s="4">
        <v>2080.7009660262675</v>
      </c>
      <c r="BT375" s="4">
        <v>1014.4940844458916</v>
      </c>
      <c r="BU375" s="4">
        <v>1854.3284489308585</v>
      </c>
      <c r="BV375" s="4">
        <v>2585.2329317269077</v>
      </c>
      <c r="BW375" s="4">
        <v>1300.9485509605991</v>
      </c>
    </row>
    <row r="376" spans="2:75" x14ac:dyDescent="0.3">
      <c r="B376" s="3" t="s">
        <v>178</v>
      </c>
      <c r="C376" s="4">
        <v>2022</v>
      </c>
      <c r="D376" s="3" t="s">
        <v>842</v>
      </c>
      <c r="E376" s="4">
        <v>9451.5</v>
      </c>
      <c r="F376" s="4">
        <v>17372</v>
      </c>
      <c r="G376" s="4" t="b">
        <v>1</v>
      </c>
      <c r="H376" s="4">
        <v>23660170</v>
      </c>
      <c r="I376" s="4">
        <v>12893052</v>
      </c>
      <c r="J376" s="4">
        <v>5803238</v>
      </c>
      <c r="K376" s="4">
        <v>3040647</v>
      </c>
      <c r="L376" s="4">
        <v>899100</v>
      </c>
      <c r="M376" s="4">
        <v>954078</v>
      </c>
      <c r="N376" s="4">
        <v>19665445</v>
      </c>
      <c r="O376" s="4">
        <v>20106332</v>
      </c>
      <c r="P376" s="4">
        <v>4210984</v>
      </c>
      <c r="Q376" s="4">
        <v>15895348</v>
      </c>
      <c r="R376" s="4">
        <v>2414811</v>
      </c>
      <c r="S376" s="4">
        <v>1899861</v>
      </c>
      <c r="T376" s="4">
        <v>1700852</v>
      </c>
      <c r="U376" s="4">
        <v>3763862</v>
      </c>
      <c r="V376" s="4">
        <v>2709422</v>
      </c>
      <c r="W376" s="4">
        <v>1955815</v>
      </c>
      <c r="X376" s="4">
        <v>3553838</v>
      </c>
      <c r="Y376" s="4">
        <v>6997135</v>
      </c>
      <c r="Z376" s="4">
        <v>40683632</v>
      </c>
      <c r="AA376" s="4">
        <v>44017209</v>
      </c>
      <c r="AB376" s="4">
        <v>36588568</v>
      </c>
      <c r="AC376" s="4">
        <v>7428641</v>
      </c>
      <c r="AD376" s="4">
        <v>123906981</v>
      </c>
      <c r="AE376" s="4">
        <v>22321719</v>
      </c>
      <c r="AF376" s="4">
        <v>2652576</v>
      </c>
      <c r="AG376" s="4">
        <v>24974295</v>
      </c>
      <c r="AH376" s="4">
        <v>17346490</v>
      </c>
      <c r="AI376" s="4">
        <v>2100000</v>
      </c>
      <c r="AJ376" s="4">
        <v>1764363</v>
      </c>
      <c r="AK376" s="4">
        <v>383125</v>
      </c>
      <c r="AL376" s="4">
        <v>19382480</v>
      </c>
      <c r="AM376" s="4">
        <v>4845620</v>
      </c>
      <c r="AN376" s="4">
        <v>2147488</v>
      </c>
      <c r="AO376" s="4">
        <v>2143232</v>
      </c>
      <c r="AP376" s="4">
        <v>2644204299</v>
      </c>
      <c r="AQ376" s="4">
        <v>2483411201</v>
      </c>
      <c r="AR376" s="4">
        <v>9894624</v>
      </c>
      <c r="AS376" s="4">
        <v>23745937</v>
      </c>
      <c r="AT376" s="4">
        <v>658267</v>
      </c>
      <c r="AU376" s="4">
        <v>1922</v>
      </c>
      <c r="AV376" s="4">
        <v>5063</v>
      </c>
      <c r="AW376" s="4">
        <v>177331573</v>
      </c>
      <c r="AX376" s="4">
        <v>116279171</v>
      </c>
      <c r="AY376" s="4">
        <v>6997135</v>
      </c>
      <c r="AZ376" s="4">
        <v>6199585</v>
      </c>
      <c r="BA376" s="4">
        <v>13954494</v>
      </c>
      <c r="BB376" s="4">
        <v>0</v>
      </c>
      <c r="BC376" s="4"/>
      <c r="BD376" s="4">
        <v>0.83116245572200032</v>
      </c>
      <c r="BE376" s="4">
        <v>0.15020340090540346</v>
      </c>
      <c r="BF376" s="4">
        <v>0.44318126472979724</v>
      </c>
      <c r="BG376" s="4">
        <v>0.11079531618244931</v>
      </c>
      <c r="BH376" s="4">
        <v>1.571170068123076</v>
      </c>
      <c r="BI376" s="4">
        <v>0.37369013067004336</v>
      </c>
      <c r="BJ376" s="4">
        <v>0</v>
      </c>
      <c r="BK376" s="4"/>
      <c r="BL376" s="3" t="s">
        <v>468</v>
      </c>
      <c r="BM376" s="4"/>
      <c r="BN376" s="4"/>
      <c r="BO376" s="4"/>
      <c r="BP376" s="4">
        <v>3.7420043541045613</v>
      </c>
      <c r="BQ376" s="4">
        <v>0.37961682796760815</v>
      </c>
      <c r="BR376" s="4">
        <v>2503.3243400518436</v>
      </c>
      <c r="BS376" s="4">
        <v>2127.3165106067818</v>
      </c>
      <c r="BT376" s="4">
        <v>1046.8839866687827</v>
      </c>
      <c r="BU376" s="4">
        <v>1835.3160873935353</v>
      </c>
      <c r="BV376" s="4">
        <v>2642.3631169655609</v>
      </c>
      <c r="BW376" s="4">
        <v>1476.4316775115062</v>
      </c>
    </row>
    <row r="377" spans="2:75" x14ac:dyDescent="0.3">
      <c r="B377" s="3" t="s">
        <v>178</v>
      </c>
      <c r="C377" s="4">
        <v>2023</v>
      </c>
      <c r="D377" s="3" t="s">
        <v>843</v>
      </c>
      <c r="E377" s="4">
        <v>9690</v>
      </c>
      <c r="F377" s="4">
        <v>9690</v>
      </c>
      <c r="G377" s="4" t="b">
        <v>0</v>
      </c>
      <c r="H377" s="4">
        <v>33022057</v>
      </c>
      <c r="I377" s="4">
        <v>13003358</v>
      </c>
      <c r="J377" s="4">
        <v>6303381</v>
      </c>
      <c r="K377" s="4">
        <v>6934948</v>
      </c>
      <c r="L377" s="4">
        <v>1792143</v>
      </c>
      <c r="M377" s="4">
        <v>4988227</v>
      </c>
      <c r="N377" s="4">
        <v>21098882</v>
      </c>
      <c r="O377" s="4">
        <v>24915727</v>
      </c>
      <c r="P377" s="4">
        <v>4419318</v>
      </c>
      <c r="Q377" s="4">
        <v>20496409</v>
      </c>
      <c r="R377" s="4">
        <v>2991836</v>
      </c>
      <c r="S377" s="4">
        <v>2546354</v>
      </c>
      <c r="T377" s="4">
        <v>1825676</v>
      </c>
      <c r="U377" s="4">
        <v>4131556</v>
      </c>
      <c r="V377" s="4">
        <v>2084452</v>
      </c>
      <c r="W377" s="4">
        <v>1734850</v>
      </c>
      <c r="X377" s="4">
        <v>8106330</v>
      </c>
      <c r="Y377" s="4">
        <v>10787906</v>
      </c>
      <c r="Z377" s="4">
        <v>45156809</v>
      </c>
      <c r="AA377" s="4">
        <v>48217174</v>
      </c>
      <c r="AB377" s="4">
        <v>38323459</v>
      </c>
      <c r="AC377" s="4">
        <v>9893715</v>
      </c>
      <c r="AD377" s="4">
        <v>132013311</v>
      </c>
      <c r="AE377" s="4">
        <v>23433966</v>
      </c>
      <c r="AF377" s="4">
        <v>6157954</v>
      </c>
      <c r="AG377" s="4">
        <v>29591920</v>
      </c>
      <c r="AH377" s="4">
        <v>16433618</v>
      </c>
      <c r="AI377" s="4">
        <v>0</v>
      </c>
      <c r="AJ377" s="4">
        <v>831318</v>
      </c>
      <c r="AK377" s="4">
        <v>519643</v>
      </c>
      <c r="AL377" s="4">
        <v>20768716</v>
      </c>
      <c r="AM377" s="4">
        <v>5192179</v>
      </c>
      <c r="AN377" s="4">
        <v>1350961</v>
      </c>
      <c r="AO377" s="4">
        <v>3271438</v>
      </c>
      <c r="AP377" s="4">
        <v>3021554426</v>
      </c>
      <c r="AQ377" s="4">
        <v>2842798001</v>
      </c>
      <c r="AR377" s="4">
        <v>9931752</v>
      </c>
      <c r="AS377" s="4">
        <v>25150494</v>
      </c>
      <c r="AT377" s="4">
        <v>746697</v>
      </c>
      <c r="AU377" s="4">
        <v>1925</v>
      </c>
      <c r="AV377" s="4">
        <v>5366</v>
      </c>
      <c r="AW377" s="4">
        <v>186768343</v>
      </c>
      <c r="AX377" s="4">
        <v>121941879</v>
      </c>
      <c r="AY377" s="4">
        <v>10787906</v>
      </c>
      <c r="AZ377" s="4">
        <v>7357485</v>
      </c>
      <c r="BA377" s="4">
        <v>13047443</v>
      </c>
      <c r="BB377" s="4">
        <v>0</v>
      </c>
      <c r="BC377" s="4"/>
      <c r="BD377" s="4">
        <v>0.63893300166007228</v>
      </c>
      <c r="BE377" s="4">
        <v>0.24548228476499814</v>
      </c>
      <c r="BF377" s="4">
        <v>0.26019153037674547</v>
      </c>
      <c r="BG377" s="4">
        <v>6.5047882594186368E-2</v>
      </c>
      <c r="BH377" s="4">
        <v>1.443761197388284</v>
      </c>
      <c r="BI377" s="4">
        <v>0.37316444941282251</v>
      </c>
      <c r="BJ377" s="4">
        <v>0</v>
      </c>
      <c r="BK377" s="4"/>
      <c r="BL377" s="3" t="s">
        <v>468</v>
      </c>
      <c r="BM377" s="4"/>
      <c r="BN377" s="4"/>
      <c r="BO377" s="4"/>
      <c r="BP377" s="4">
        <v>3.2869677655113008</v>
      </c>
      <c r="BQ377" s="4">
        <v>0.3587402161759225</v>
      </c>
      <c r="BR377" s="4">
        <v>3407.8490196078433</v>
      </c>
      <c r="BS377" s="4">
        <v>2571.2824561403509</v>
      </c>
      <c r="BT377" s="4">
        <v>1024.9486068111455</v>
      </c>
      <c r="BU377" s="4">
        <v>1695.935810113519</v>
      </c>
      <c r="BV377" s="4">
        <v>3053.8617131062952</v>
      </c>
      <c r="BW377" s="4">
        <v>1346.4853457172342</v>
      </c>
    </row>
    <row r="378" spans="2:75" x14ac:dyDescent="0.3">
      <c r="B378" s="3" t="s">
        <v>178</v>
      </c>
      <c r="C378" s="4">
        <v>2024</v>
      </c>
      <c r="D378" s="3" t="s">
        <v>844</v>
      </c>
      <c r="E378" s="4">
        <v>9690</v>
      </c>
      <c r="F378" s="4">
        <v>9690</v>
      </c>
      <c r="G378" s="4" t="b">
        <v>0</v>
      </c>
      <c r="H378" s="4">
        <v>26182818</v>
      </c>
      <c r="I378" s="4">
        <v>13815541</v>
      </c>
      <c r="J378" s="4">
        <v>6317801</v>
      </c>
      <c r="K378" s="4">
        <v>3553444</v>
      </c>
      <c r="L378" s="4">
        <v>2011086</v>
      </c>
      <c r="M378" s="4">
        <v>459523</v>
      </c>
      <c r="N378" s="4">
        <v>22169851</v>
      </c>
      <c r="O378" s="4">
        <v>21766044</v>
      </c>
      <c r="P378" s="4">
        <v>4557908</v>
      </c>
      <c r="Q378" s="4">
        <v>17208136</v>
      </c>
      <c r="R378" s="4">
        <v>2562953</v>
      </c>
      <c r="S378" s="4">
        <v>2438333</v>
      </c>
      <c r="T378" s="4">
        <v>1913013</v>
      </c>
      <c r="U378" s="4">
        <v>4393547</v>
      </c>
      <c r="V378" s="4">
        <v>2016803</v>
      </c>
      <c r="W378" s="4">
        <v>2021348</v>
      </c>
      <c r="X378" s="4">
        <v>4416774</v>
      </c>
      <c r="Y378" s="4">
        <v>2952054</v>
      </c>
      <c r="Z378" s="4">
        <v>54167730</v>
      </c>
      <c r="AA378" s="4">
        <v>57277420</v>
      </c>
      <c r="AB378" s="4">
        <v>40129609</v>
      </c>
      <c r="AC378" s="4">
        <v>17147811</v>
      </c>
      <c r="AD378" s="4">
        <v>136430085</v>
      </c>
      <c r="AE378" s="4">
        <v>25330411</v>
      </c>
      <c r="AF378" s="4">
        <v>7477872</v>
      </c>
      <c r="AG378" s="4">
        <v>32808283</v>
      </c>
      <c r="AH378" s="4">
        <v>15476172</v>
      </c>
      <c r="AI378" s="4">
        <v>0</v>
      </c>
      <c r="AJ378" s="4">
        <v>864402</v>
      </c>
      <c r="AK378" s="4">
        <v>505541</v>
      </c>
      <c r="AL378" s="4">
        <v>22247446</v>
      </c>
      <c r="AM378" s="4">
        <v>5561862</v>
      </c>
      <c r="AN378" s="4">
        <v>1369943</v>
      </c>
      <c r="AO378" s="4">
        <v>3627099</v>
      </c>
      <c r="AP378" s="4">
        <v>2986225361</v>
      </c>
      <c r="AQ378" s="4">
        <v>2800830101</v>
      </c>
      <c r="AR378" s="4">
        <v>10769683</v>
      </c>
      <c r="AS378" s="4">
        <v>27596130</v>
      </c>
      <c r="AT378" s="4">
        <v>718384</v>
      </c>
      <c r="AU378" s="4">
        <v>2037</v>
      </c>
      <c r="AV378" s="4">
        <v>5773</v>
      </c>
      <c r="AW378" s="4">
        <v>187958005</v>
      </c>
      <c r="AX378" s="4">
        <v>119097968</v>
      </c>
      <c r="AY378" s="4">
        <v>2952054</v>
      </c>
      <c r="AZ378" s="4">
        <v>6912365</v>
      </c>
      <c r="BA378" s="4">
        <v>276549434</v>
      </c>
      <c r="BB378" s="4">
        <v>7203312</v>
      </c>
      <c r="BC378" s="4">
        <v>0.26615863487198038</v>
      </c>
      <c r="BD378" s="4">
        <v>0.84673280775201509</v>
      </c>
      <c r="BE378" s="4">
        <v>0.16868978732541318</v>
      </c>
      <c r="BF378" s="4">
        <v>0.24631013858308604</v>
      </c>
      <c r="BG378" s="4">
        <v>6.1577540181466224E-2</v>
      </c>
      <c r="BH378" s="4">
        <v>1.9065564684054102</v>
      </c>
      <c r="BI378" s="4">
        <v>0.39334321405320066</v>
      </c>
      <c r="BJ378" s="4">
        <v>1.506053132391229</v>
      </c>
      <c r="BK378" s="4">
        <v>2.7320984358486584E-2</v>
      </c>
      <c r="BL378" s="3" t="s">
        <v>474</v>
      </c>
      <c r="BM378" s="4">
        <v>6864451.6205510413</v>
      </c>
      <c r="BN378" s="4">
        <v>1.0069799282007486</v>
      </c>
      <c r="BO378" s="4">
        <v>0</v>
      </c>
      <c r="BP378" s="4">
        <v>3.6064535318237154</v>
      </c>
      <c r="BQ378" s="4">
        <v>0.35284947167850339</v>
      </c>
      <c r="BR378" s="4">
        <v>2702.0452012383903</v>
      </c>
      <c r="BS378" s="4">
        <v>2246.2377708978329</v>
      </c>
      <c r="BT378" s="4">
        <v>1111.4223942208462</v>
      </c>
      <c r="BU378" s="4">
        <v>1597.128173374613</v>
      </c>
      <c r="BV378" s="4">
        <v>3385.7877192982455</v>
      </c>
      <c r="BW378" s="4">
        <v>28539.673271413827</v>
      </c>
    </row>
    <row r="379" spans="2:75" x14ac:dyDescent="0.3">
      <c r="B379" s="3" t="s">
        <v>180</v>
      </c>
      <c r="C379" s="4">
        <v>2019</v>
      </c>
      <c r="D379" s="3" t="s">
        <v>845</v>
      </c>
      <c r="E379" s="4">
        <v>15143</v>
      </c>
      <c r="F379" s="4">
        <v>15143</v>
      </c>
      <c r="G379" s="4" t="b">
        <v>0</v>
      </c>
      <c r="H379" s="4">
        <v>46449317</v>
      </c>
      <c r="I379" s="4">
        <v>16213474</v>
      </c>
      <c r="J379" s="4">
        <v>11104122</v>
      </c>
      <c r="K379" s="4">
        <v>2319008</v>
      </c>
      <c r="L379" s="4">
        <v>1019849</v>
      </c>
      <c r="M379" s="4">
        <v>14555239</v>
      </c>
      <c r="N379" s="4">
        <v>29575070</v>
      </c>
      <c r="O379" s="4">
        <v>25429534</v>
      </c>
      <c r="P379" s="4">
        <v>4075366</v>
      </c>
      <c r="Q379" s="4">
        <v>21354168</v>
      </c>
      <c r="R379" s="4">
        <v>3066595</v>
      </c>
      <c r="S379" s="4">
        <v>3760400</v>
      </c>
      <c r="T379" s="4">
        <v>3958890</v>
      </c>
      <c r="U379" s="4">
        <v>3291636</v>
      </c>
      <c r="V379" s="4">
        <v>2395886</v>
      </c>
      <c r="W379" s="4">
        <v>1916669</v>
      </c>
      <c r="X379" s="4">
        <v>21019783</v>
      </c>
      <c r="Y379" s="4">
        <v>19700422</v>
      </c>
      <c r="Z379" s="4">
        <v>36800772</v>
      </c>
      <c r="AA379" s="4">
        <v>44657707</v>
      </c>
      <c r="AB379" s="4">
        <v>28021870</v>
      </c>
      <c r="AC379" s="4">
        <v>16635837</v>
      </c>
      <c r="AD379" s="4">
        <v>189796879</v>
      </c>
      <c r="AE379" s="4">
        <v>23774251</v>
      </c>
      <c r="AF379" s="4">
        <v>531908</v>
      </c>
      <c r="AG379" s="4">
        <v>24306159</v>
      </c>
      <c r="AH379" s="4">
        <v>7604383</v>
      </c>
      <c r="AI379" s="4">
        <v>0</v>
      </c>
      <c r="AJ379" s="4">
        <v>710873</v>
      </c>
      <c r="AK379" s="4">
        <v>707406</v>
      </c>
      <c r="AL379" s="4">
        <v>29199194</v>
      </c>
      <c r="AM379" s="4">
        <v>7299799</v>
      </c>
      <c r="AN379" s="4">
        <v>1418279</v>
      </c>
      <c r="AO379" s="4">
        <v>5343216</v>
      </c>
      <c r="AP379" s="4">
        <v>4372032429</v>
      </c>
      <c r="AQ379" s="4">
        <v>4164786181</v>
      </c>
      <c r="AR379" s="4">
        <v>14223714.984508401</v>
      </c>
      <c r="AS379" s="4">
        <v>31572769.173295401</v>
      </c>
      <c r="AT379" s="4">
        <v>695278</v>
      </c>
      <c r="AU379" s="4">
        <v>2073.666635</v>
      </c>
      <c r="AV379" s="4">
        <v>4535.7738478000001</v>
      </c>
      <c r="AW379" s="4">
        <v>217106040</v>
      </c>
      <c r="AX379" s="4">
        <v>173095100</v>
      </c>
      <c r="AY379" s="4">
        <v>19700422</v>
      </c>
      <c r="AZ379" s="4">
        <v>19700422</v>
      </c>
      <c r="BA379" s="4">
        <v>42182604</v>
      </c>
      <c r="BB379" s="4">
        <v>0</v>
      </c>
      <c r="BC379" s="4"/>
      <c r="BD379" s="4">
        <v>0.63671700490235406</v>
      </c>
      <c r="BE379" s="4">
        <v>0.45253158404891075</v>
      </c>
      <c r="BF379" s="4">
        <v>0.19429014415328422</v>
      </c>
      <c r="BG379" s="4">
        <v>4.8572539365298921E-2</v>
      </c>
      <c r="BH379" s="4">
        <v>1.1382395699050414</v>
      </c>
      <c r="BI379" s="4">
        <v>0.25160116337984578</v>
      </c>
      <c r="BJ379" s="4">
        <v>0</v>
      </c>
      <c r="BK379" s="4"/>
      <c r="BL379" s="3" t="s">
        <v>468</v>
      </c>
      <c r="BM379" s="4"/>
      <c r="BN379" s="4"/>
      <c r="BO379" s="4"/>
      <c r="BP379" s="4">
        <v>3.2533416015310168</v>
      </c>
      <c r="BQ379" s="4">
        <v>0.45718034112432582</v>
      </c>
      <c r="BR379" s="4">
        <v>3067.3787888793504</v>
      </c>
      <c r="BS379" s="4">
        <v>1679.2930066697484</v>
      </c>
      <c r="BT379" s="4">
        <v>939.29307168384082</v>
      </c>
      <c r="BU379" s="4">
        <v>502.17149838209076</v>
      </c>
      <c r="BV379" s="4">
        <v>1605.1085650135376</v>
      </c>
      <c r="BW379" s="4">
        <v>2785.617380968104</v>
      </c>
    </row>
    <row r="380" spans="2:75" x14ac:dyDescent="0.3">
      <c r="B380" s="3" t="s">
        <v>180</v>
      </c>
      <c r="C380" s="4">
        <v>2020</v>
      </c>
      <c r="D380" s="3" t="s">
        <v>846</v>
      </c>
      <c r="E380" s="4">
        <v>15654</v>
      </c>
      <c r="F380" s="4">
        <v>15654</v>
      </c>
      <c r="G380" s="4" t="b">
        <v>0</v>
      </c>
      <c r="H380" s="4">
        <v>42934429</v>
      </c>
      <c r="I380" s="4">
        <v>17520564</v>
      </c>
      <c r="J380" s="4">
        <v>10747622</v>
      </c>
      <c r="K380" s="4">
        <v>7627988</v>
      </c>
      <c r="L380" s="4">
        <v>730877</v>
      </c>
      <c r="M380" s="4">
        <v>3927306</v>
      </c>
      <c r="N380" s="4">
        <v>31379135</v>
      </c>
      <c r="O380" s="4">
        <v>26231213</v>
      </c>
      <c r="P380" s="4">
        <v>4419434</v>
      </c>
      <c r="Q380" s="4">
        <v>21811779</v>
      </c>
      <c r="R380" s="4">
        <v>3549908</v>
      </c>
      <c r="S380" s="4">
        <v>3713365</v>
      </c>
      <c r="T380" s="4">
        <v>4140158</v>
      </c>
      <c r="U380" s="4">
        <v>3213226</v>
      </c>
      <c r="V380" s="4">
        <v>2653727</v>
      </c>
      <c r="W380" s="4">
        <v>1853489</v>
      </c>
      <c r="X380" s="4">
        <v>16703216</v>
      </c>
      <c r="Y380" s="4">
        <v>16747695</v>
      </c>
      <c r="Z380" s="4">
        <v>44423360</v>
      </c>
      <c r="AA380" s="4">
        <v>52129098</v>
      </c>
      <c r="AB380" s="4">
        <v>30975802</v>
      </c>
      <c r="AC380" s="4">
        <v>21153296</v>
      </c>
      <c r="AD380" s="4">
        <v>206500095</v>
      </c>
      <c r="AE380" s="4">
        <v>28585987</v>
      </c>
      <c r="AF380" s="4">
        <v>202630</v>
      </c>
      <c r="AG380" s="4">
        <v>28788617</v>
      </c>
      <c r="AH380" s="4">
        <v>6543916</v>
      </c>
      <c r="AI380" s="4">
        <v>0</v>
      </c>
      <c r="AJ380" s="4">
        <v>634310</v>
      </c>
      <c r="AK380" s="4">
        <v>642875</v>
      </c>
      <c r="AL380" s="4">
        <v>30406158</v>
      </c>
      <c r="AM380" s="4">
        <v>7601540</v>
      </c>
      <c r="AN380" s="4">
        <v>1277185</v>
      </c>
      <c r="AO380" s="4">
        <v>5751275</v>
      </c>
      <c r="AP380" s="4">
        <v>4561975832</v>
      </c>
      <c r="AQ380" s="4">
        <v>4343167604</v>
      </c>
      <c r="AR380" s="4">
        <v>15489200</v>
      </c>
      <c r="AS380" s="4">
        <v>33590725</v>
      </c>
      <c r="AT380" s="4">
        <v>710704</v>
      </c>
      <c r="AU380" s="4">
        <v>2207</v>
      </c>
      <c r="AV380" s="4">
        <v>4764</v>
      </c>
      <c r="AW380" s="4">
        <v>233460467</v>
      </c>
      <c r="AX380" s="4">
        <v>185285974</v>
      </c>
      <c r="AY380" s="4">
        <v>16747695</v>
      </c>
      <c r="AZ380" s="4">
        <v>18224058.5</v>
      </c>
      <c r="BA380" s="4">
        <v>52208611</v>
      </c>
      <c r="BB380" s="4">
        <v>0</v>
      </c>
      <c r="BC380" s="4"/>
      <c r="BD380" s="4">
        <v>0.73086182187260484</v>
      </c>
      <c r="BE380" s="4">
        <v>0.38904013373509638</v>
      </c>
      <c r="BF380" s="4">
        <v>0.16801661242327212</v>
      </c>
      <c r="BG380" s="4">
        <v>4.2004155868689497E-2</v>
      </c>
      <c r="BH380" s="4">
        <v>1.3198656102283084</v>
      </c>
      <c r="BI380" s="4">
        <v>0.26578758454203083</v>
      </c>
      <c r="BJ380" s="4">
        <v>0</v>
      </c>
      <c r="BK380" s="4"/>
      <c r="BL380" s="3" t="s">
        <v>468</v>
      </c>
      <c r="BM380" s="4"/>
      <c r="BN380" s="4"/>
      <c r="BO380" s="4"/>
      <c r="BP380" s="4">
        <v>3.3952832216582425</v>
      </c>
      <c r="BQ380" s="4">
        <v>0.46326616288832911</v>
      </c>
      <c r="BR380" s="4">
        <v>2742.7129807078063</v>
      </c>
      <c r="BS380" s="4">
        <v>1675.6875558962565</v>
      </c>
      <c r="BT380" s="4">
        <v>989.47233933818836</v>
      </c>
      <c r="BU380" s="4">
        <v>418.03475150121375</v>
      </c>
      <c r="BV380" s="4">
        <v>1839.0581959882459</v>
      </c>
      <c r="BW380" s="4">
        <v>3335.1610451002939</v>
      </c>
    </row>
    <row r="381" spans="2:75" x14ac:dyDescent="0.3">
      <c r="B381" s="3" t="s">
        <v>180</v>
      </c>
      <c r="C381" s="4">
        <v>2021</v>
      </c>
      <c r="D381" s="3" t="s">
        <v>847</v>
      </c>
      <c r="E381" s="4">
        <v>16238</v>
      </c>
      <c r="F381" s="4">
        <v>16238</v>
      </c>
      <c r="G381" s="4" t="b">
        <v>0</v>
      </c>
      <c r="H381" s="4">
        <v>41378387</v>
      </c>
      <c r="I381" s="4">
        <v>18600618</v>
      </c>
      <c r="J381" s="4">
        <v>10358030</v>
      </c>
      <c r="K381" s="4">
        <v>4390096</v>
      </c>
      <c r="L381" s="4">
        <v>797372</v>
      </c>
      <c r="M381" s="4">
        <v>6792040</v>
      </c>
      <c r="N381" s="4">
        <v>30196251</v>
      </c>
      <c r="O381" s="4">
        <v>28992115</v>
      </c>
      <c r="P381" s="4">
        <v>4659568</v>
      </c>
      <c r="Q381" s="4">
        <v>24332547</v>
      </c>
      <c r="R381" s="4">
        <v>4112593</v>
      </c>
      <c r="S381" s="4">
        <v>4069709</v>
      </c>
      <c r="T381" s="4">
        <v>3702589</v>
      </c>
      <c r="U381" s="4">
        <v>3694142</v>
      </c>
      <c r="V381" s="4">
        <v>2789348</v>
      </c>
      <c r="W381" s="4">
        <v>2156696</v>
      </c>
      <c r="X381" s="4">
        <v>12386272</v>
      </c>
      <c r="Y381" s="4">
        <v>23701978</v>
      </c>
      <c r="Z381" s="4">
        <v>31224222</v>
      </c>
      <c r="AA381" s="4">
        <v>36441910</v>
      </c>
      <c r="AB381" s="4">
        <v>21922792</v>
      </c>
      <c r="AC381" s="4">
        <v>14519118</v>
      </c>
      <c r="AD381" s="4">
        <v>218886366</v>
      </c>
      <c r="AE381" s="4">
        <v>26024924</v>
      </c>
      <c r="AF381" s="4">
        <v>206643</v>
      </c>
      <c r="AG381" s="4">
        <v>26231567</v>
      </c>
      <c r="AH381" s="4">
        <v>5544583</v>
      </c>
      <c r="AI381" s="4">
        <v>0</v>
      </c>
      <c r="AJ381" s="4">
        <v>576266</v>
      </c>
      <c r="AK381" s="4">
        <v>572407</v>
      </c>
      <c r="AL381" s="4">
        <v>30166698</v>
      </c>
      <c r="AM381" s="4">
        <v>7541675</v>
      </c>
      <c r="AN381" s="4">
        <v>1148673</v>
      </c>
      <c r="AO381" s="4">
        <v>5006475</v>
      </c>
      <c r="AP381" s="4">
        <v>4913634362</v>
      </c>
      <c r="AQ381" s="4">
        <v>4691560590</v>
      </c>
      <c r="AR381" s="4">
        <v>16391154</v>
      </c>
      <c r="AS381" s="4">
        <v>35886423</v>
      </c>
      <c r="AT381" s="4">
        <v>759171</v>
      </c>
      <c r="AU381" s="4">
        <v>2309</v>
      </c>
      <c r="AV381" s="4">
        <v>4948</v>
      </c>
      <c r="AW381" s="4">
        <v>257154902</v>
      </c>
      <c r="AX381" s="4">
        <v>204323383</v>
      </c>
      <c r="AY381" s="4">
        <v>23701978</v>
      </c>
      <c r="AZ381" s="4">
        <v>20050031.666666668</v>
      </c>
      <c r="BA381" s="4">
        <v>56865010</v>
      </c>
      <c r="BB381" s="4">
        <v>0</v>
      </c>
      <c r="BC381" s="4"/>
      <c r="BD381" s="4">
        <v>0.72975901646431984</v>
      </c>
      <c r="BE381" s="4">
        <v>0.29934158622471196</v>
      </c>
      <c r="BF381" s="4">
        <v>0.15231006374578593</v>
      </c>
      <c r="BG381" s="4">
        <v>3.807751846092005E-2</v>
      </c>
      <c r="BH381" s="4">
        <v>1.0780444398196374</v>
      </c>
      <c r="BI381" s="4">
        <v>0.26377526330684725</v>
      </c>
      <c r="BJ381" s="4">
        <v>0</v>
      </c>
      <c r="BK381" s="4"/>
      <c r="BL381" s="3" t="s">
        <v>468</v>
      </c>
      <c r="BM381" s="4"/>
      <c r="BN381" s="4"/>
      <c r="BO381" s="4"/>
      <c r="BP381" s="4">
        <v>3.3358513866563522</v>
      </c>
      <c r="BQ381" s="4">
        <v>0.46665319320937754</v>
      </c>
      <c r="BR381" s="4">
        <v>2548.2440571498955</v>
      </c>
      <c r="BS381" s="4">
        <v>1785.4486389949502</v>
      </c>
      <c r="BT381" s="4">
        <v>1009.431826579628</v>
      </c>
      <c r="BU381" s="4">
        <v>341.45726074639737</v>
      </c>
      <c r="BV381" s="4">
        <v>1615.4432196083262</v>
      </c>
      <c r="BW381" s="4">
        <v>3501.9713018844686</v>
      </c>
    </row>
    <row r="382" spans="2:75" x14ac:dyDescent="0.3">
      <c r="B382" s="3" t="s">
        <v>180</v>
      </c>
      <c r="C382" s="4">
        <v>2022</v>
      </c>
      <c r="D382" s="3" t="s">
        <v>848</v>
      </c>
      <c r="E382" s="4">
        <v>17471.5</v>
      </c>
      <c r="F382" s="4">
        <v>3612</v>
      </c>
      <c r="G382" s="4" t="b">
        <v>1</v>
      </c>
      <c r="H382" s="4">
        <v>36912102</v>
      </c>
      <c r="I382" s="4">
        <v>19940042</v>
      </c>
      <c r="J382" s="4">
        <v>11090867</v>
      </c>
      <c r="K382" s="4">
        <v>1795768</v>
      </c>
      <c r="L382" s="4">
        <v>1126020</v>
      </c>
      <c r="M382" s="4">
        <v>2954756</v>
      </c>
      <c r="N382" s="4">
        <v>32161578</v>
      </c>
      <c r="O382" s="4">
        <v>31041642</v>
      </c>
      <c r="P382" s="4">
        <v>5389600</v>
      </c>
      <c r="Q382" s="4">
        <v>25652042</v>
      </c>
      <c r="R382" s="4">
        <v>4134742</v>
      </c>
      <c r="S382" s="4">
        <v>4907417</v>
      </c>
      <c r="T382" s="4">
        <v>4029277</v>
      </c>
      <c r="U382" s="4">
        <v>4136230</v>
      </c>
      <c r="V382" s="4">
        <v>3206679</v>
      </c>
      <c r="W382" s="4">
        <v>2109948</v>
      </c>
      <c r="X382" s="4">
        <v>5870460</v>
      </c>
      <c r="Y382" s="4">
        <v>17050160</v>
      </c>
      <c r="Z382" s="4">
        <v>39367788</v>
      </c>
      <c r="AA382" s="4">
        <v>46089862</v>
      </c>
      <c r="AB382" s="4">
        <v>37373284</v>
      </c>
      <c r="AC382" s="4">
        <v>8716578</v>
      </c>
      <c r="AD382" s="4">
        <v>224756826</v>
      </c>
      <c r="AE382" s="4">
        <v>28271370</v>
      </c>
      <c r="AF382" s="4">
        <v>211232</v>
      </c>
      <c r="AG382" s="4">
        <v>28482602</v>
      </c>
      <c r="AH382" s="4">
        <v>19666130</v>
      </c>
      <c r="AI382" s="4">
        <v>14964000</v>
      </c>
      <c r="AJ382" s="4">
        <v>502246</v>
      </c>
      <c r="AK382" s="4">
        <v>771044</v>
      </c>
      <c r="AL382" s="4">
        <v>32227210</v>
      </c>
      <c r="AM382" s="4">
        <v>8056803</v>
      </c>
      <c r="AN382" s="4">
        <v>1273290</v>
      </c>
      <c r="AO382" s="4">
        <v>6683183</v>
      </c>
      <c r="AP382" s="4">
        <v>6457138289</v>
      </c>
      <c r="AQ382" s="4">
        <v>6183356579</v>
      </c>
      <c r="AR382" s="4">
        <v>17748133</v>
      </c>
      <c r="AS382" s="4">
        <v>38386375</v>
      </c>
      <c r="AT382" s="4">
        <v>991764</v>
      </c>
      <c r="AU382" s="4">
        <v>2490</v>
      </c>
      <c r="AV382" s="4">
        <v>5230</v>
      </c>
      <c r="AW382" s="4">
        <v>273951929</v>
      </c>
      <c r="AX382" s="4">
        <v>215940354</v>
      </c>
      <c r="AY382" s="4">
        <v>17050160</v>
      </c>
      <c r="AZ382" s="4">
        <v>19166611</v>
      </c>
      <c r="BA382" s="4">
        <v>57120529</v>
      </c>
      <c r="BB382" s="4">
        <v>0</v>
      </c>
      <c r="BC382" s="4"/>
      <c r="BD382" s="4">
        <v>0.87130172104530923</v>
      </c>
      <c r="BE382" s="4">
        <v>0.15903889732424342</v>
      </c>
      <c r="BF382" s="4">
        <v>0.15803911303279974</v>
      </c>
      <c r="BG382" s="4">
        <v>3.9509780710151453E-2</v>
      </c>
      <c r="BH382" s="4">
        <v>1.1103444318389935</v>
      </c>
      <c r="BI382" s="4">
        <v>0.26754231628813907</v>
      </c>
      <c r="BJ382" s="4">
        <v>0</v>
      </c>
      <c r="BK382" s="4"/>
      <c r="BL382" s="3" t="s">
        <v>468</v>
      </c>
      <c r="BM382" s="4"/>
      <c r="BN382" s="4"/>
      <c r="BO382" s="4"/>
      <c r="BP382" s="4">
        <v>2.7486066126591515</v>
      </c>
      <c r="BQ382" s="4">
        <v>0.47609942638623326</v>
      </c>
      <c r="BR382" s="4">
        <v>2112.7036602466874</v>
      </c>
      <c r="BS382" s="4">
        <v>1776.7015997481612</v>
      </c>
      <c r="BT382" s="4">
        <v>1015.833385799731</v>
      </c>
      <c r="BU382" s="4">
        <v>1125.611996680308</v>
      </c>
      <c r="BV382" s="4">
        <v>1630.2322067366854</v>
      </c>
      <c r="BW382" s="4">
        <v>3269.3546060727472</v>
      </c>
    </row>
    <row r="383" spans="2:75" x14ac:dyDescent="0.3">
      <c r="B383" s="3" t="s">
        <v>180</v>
      </c>
      <c r="C383" s="4">
        <v>2023</v>
      </c>
      <c r="D383" s="3" t="s">
        <v>849</v>
      </c>
      <c r="E383" s="4">
        <v>18705</v>
      </c>
      <c r="F383" s="4">
        <v>18705</v>
      </c>
      <c r="G383" s="4" t="b">
        <v>0</v>
      </c>
      <c r="H383" s="4">
        <v>51784436</v>
      </c>
      <c r="I383" s="4">
        <v>23211440</v>
      </c>
      <c r="J383" s="4">
        <v>12282469</v>
      </c>
      <c r="K383" s="4">
        <v>8682478</v>
      </c>
      <c r="L383" s="4">
        <v>2383888</v>
      </c>
      <c r="M383" s="4">
        <v>4021652</v>
      </c>
      <c r="N383" s="4">
        <v>39080306</v>
      </c>
      <c r="O383" s="4">
        <v>36655740</v>
      </c>
      <c r="P383" s="4">
        <v>5991423</v>
      </c>
      <c r="Q383" s="4">
        <v>30664317</v>
      </c>
      <c r="R383" s="4">
        <v>4504165</v>
      </c>
      <c r="S383" s="4">
        <v>7391794</v>
      </c>
      <c r="T383" s="4">
        <v>4747356</v>
      </c>
      <c r="U383" s="4">
        <v>4756474</v>
      </c>
      <c r="V383" s="4">
        <v>3395369</v>
      </c>
      <c r="W383" s="4">
        <v>2343986</v>
      </c>
      <c r="X383" s="4">
        <v>15128696</v>
      </c>
      <c r="Y383" s="4">
        <v>11460076</v>
      </c>
      <c r="Z383" s="4">
        <v>47733178</v>
      </c>
      <c r="AA383" s="4">
        <v>54935775</v>
      </c>
      <c r="AB383" s="4">
        <v>37523822</v>
      </c>
      <c r="AC383" s="4">
        <v>17411953</v>
      </c>
      <c r="AD383" s="4">
        <v>239885522</v>
      </c>
      <c r="AE383" s="4">
        <v>36063112</v>
      </c>
      <c r="AF383" s="4">
        <v>798336</v>
      </c>
      <c r="AG383" s="4">
        <v>36861448</v>
      </c>
      <c r="AH383" s="4">
        <v>18345449</v>
      </c>
      <c r="AI383" s="4">
        <v>0</v>
      </c>
      <c r="AJ383" s="4">
        <v>1014857</v>
      </c>
      <c r="AK383" s="4">
        <v>1111118</v>
      </c>
      <c r="AL383" s="4">
        <v>38697821</v>
      </c>
      <c r="AM383" s="4">
        <v>9674455</v>
      </c>
      <c r="AN383" s="4">
        <v>2125975</v>
      </c>
      <c r="AO383" s="4">
        <v>7504736</v>
      </c>
      <c r="AP383" s="4">
        <v>7220408322</v>
      </c>
      <c r="AQ383" s="4">
        <v>6907563334</v>
      </c>
      <c r="AR383" s="4">
        <v>21030925</v>
      </c>
      <c r="AS383" s="4">
        <v>42836146</v>
      </c>
      <c r="AT383" s="4">
        <v>1085801</v>
      </c>
      <c r="AU383" s="4">
        <v>2910</v>
      </c>
      <c r="AV383" s="4">
        <v>5729</v>
      </c>
      <c r="AW383" s="4">
        <v>285885385</v>
      </c>
      <c r="AX383" s="4">
        <v>221928322</v>
      </c>
      <c r="AY383" s="4">
        <v>11460076</v>
      </c>
      <c r="AZ383" s="4">
        <v>17404071.333333332</v>
      </c>
      <c r="BA383" s="4">
        <v>42271323</v>
      </c>
      <c r="BB383" s="4">
        <v>0</v>
      </c>
      <c r="BC383" s="4"/>
      <c r="BD383" s="4">
        <v>0.75467281327540192</v>
      </c>
      <c r="BE383" s="4">
        <v>0.29214754796209425</v>
      </c>
      <c r="BF383" s="4">
        <v>0.21975139684871137</v>
      </c>
      <c r="BG383" s="4">
        <v>5.4937847792515246E-2</v>
      </c>
      <c r="BH383" s="4">
        <v>1.2020958431912898</v>
      </c>
      <c r="BI383" s="4">
        <v>0.26253436470346281</v>
      </c>
      <c r="BJ383" s="4">
        <v>0</v>
      </c>
      <c r="BK383" s="4"/>
      <c r="BL383" s="3" t="s">
        <v>468</v>
      </c>
      <c r="BM383" s="4"/>
      <c r="BN383" s="4"/>
      <c r="BO383" s="4"/>
      <c r="BP383" s="4">
        <v>2.9127057725974406</v>
      </c>
      <c r="BQ383" s="4">
        <v>0.50794204922325015</v>
      </c>
      <c r="BR383" s="4">
        <v>2768.4809409248865</v>
      </c>
      <c r="BS383" s="4">
        <v>1959.6760224538893</v>
      </c>
      <c r="BT383" s="4">
        <v>1124.3477679764769</v>
      </c>
      <c r="BU383" s="4">
        <v>980.77781341887192</v>
      </c>
      <c r="BV383" s="4">
        <v>1970.6735097567496</v>
      </c>
      <c r="BW383" s="4">
        <v>2259.8943063352044</v>
      </c>
    </row>
    <row r="384" spans="2:75" x14ac:dyDescent="0.3">
      <c r="B384" s="3" t="s">
        <v>180</v>
      </c>
      <c r="C384" s="4">
        <v>2024</v>
      </c>
      <c r="D384" s="3" t="s">
        <v>850</v>
      </c>
      <c r="E384" s="4">
        <v>18705</v>
      </c>
      <c r="F384" s="4">
        <v>18705</v>
      </c>
      <c r="G384" s="4" t="b">
        <v>0</v>
      </c>
      <c r="H384" s="4">
        <v>48025816</v>
      </c>
      <c r="I384" s="4">
        <v>25411940</v>
      </c>
      <c r="J384" s="4">
        <v>13312784</v>
      </c>
      <c r="K384" s="4">
        <v>4720442</v>
      </c>
      <c r="L384" s="4">
        <v>2386944</v>
      </c>
      <c r="M384" s="4">
        <v>2060790</v>
      </c>
      <c r="N384" s="4">
        <v>41244584</v>
      </c>
      <c r="O384" s="4">
        <v>39234756</v>
      </c>
      <c r="P384" s="4">
        <v>6360172</v>
      </c>
      <c r="Q384" s="4">
        <v>32874584</v>
      </c>
      <c r="R384" s="4">
        <v>5086713</v>
      </c>
      <c r="S384" s="4">
        <v>7413158</v>
      </c>
      <c r="T384" s="4">
        <v>5239640</v>
      </c>
      <c r="U384" s="4">
        <v>5047102</v>
      </c>
      <c r="V384" s="4">
        <v>3723469</v>
      </c>
      <c r="W384" s="4">
        <v>2310609</v>
      </c>
      <c r="X384" s="4">
        <v>8791060</v>
      </c>
      <c r="Y384" s="4">
        <v>21527333</v>
      </c>
      <c r="Z384" s="4">
        <v>39152070</v>
      </c>
      <c r="AA384" s="4">
        <v>47280229</v>
      </c>
      <c r="AB384" s="4">
        <v>35902557</v>
      </c>
      <c r="AC384" s="4">
        <v>11377672</v>
      </c>
      <c r="AD384" s="4">
        <v>248676582</v>
      </c>
      <c r="AE384" s="4">
        <v>29170892</v>
      </c>
      <c r="AF384" s="4">
        <v>26795</v>
      </c>
      <c r="AG384" s="4">
        <v>29197687</v>
      </c>
      <c r="AH384" s="4">
        <v>16974916</v>
      </c>
      <c r="AI384" s="4">
        <v>0</v>
      </c>
      <c r="AJ384" s="4">
        <v>1019966</v>
      </c>
      <c r="AK384" s="4">
        <v>938163</v>
      </c>
      <c r="AL384" s="4">
        <v>41086001</v>
      </c>
      <c r="AM384" s="4">
        <v>10271500</v>
      </c>
      <c r="AN384" s="4">
        <v>1958129</v>
      </c>
      <c r="AO384" s="4">
        <v>8313371</v>
      </c>
      <c r="AP384" s="4">
        <v>7322269275</v>
      </c>
      <c r="AQ384" s="4">
        <v>6962974767</v>
      </c>
      <c r="AR384" s="4">
        <v>23222570</v>
      </c>
      <c r="AS384" s="4">
        <v>46372980</v>
      </c>
      <c r="AT384" s="4">
        <v>1085151</v>
      </c>
      <c r="AU384" s="4">
        <v>3175</v>
      </c>
      <c r="AV384" s="4">
        <v>6101</v>
      </c>
      <c r="AW384" s="4">
        <v>306978520</v>
      </c>
      <c r="AX384" s="4">
        <v>237192814</v>
      </c>
      <c r="AY384" s="4">
        <v>21527333</v>
      </c>
      <c r="AZ384" s="4">
        <v>16679189.666666666</v>
      </c>
      <c r="BA384" s="4">
        <v>306978520</v>
      </c>
      <c r="BB384" s="4">
        <v>6360172</v>
      </c>
      <c r="BC384" s="4">
        <v>0</v>
      </c>
      <c r="BD384" s="4">
        <v>0.85880027525196034</v>
      </c>
      <c r="BE384" s="4">
        <v>0.18304863367652097</v>
      </c>
      <c r="BF384" s="4">
        <v>0.1906371026627075</v>
      </c>
      <c r="BG384" s="4">
        <v>4.7659274505688687E-2</v>
      </c>
      <c r="BH384" s="4">
        <v>0.88815380903375085</v>
      </c>
      <c r="BI384" s="4">
        <v>0.26935341233702725</v>
      </c>
      <c r="BJ384" s="4">
        <v>1</v>
      </c>
      <c r="BK384" s="4">
        <v>2.4548494662365604E-2</v>
      </c>
      <c r="BL384" s="3" t="s">
        <v>474</v>
      </c>
      <c r="BM384" s="4">
        <v>6360172</v>
      </c>
      <c r="BN384" s="4">
        <v>2.6224431771132393</v>
      </c>
      <c r="BO384" s="4">
        <v>0</v>
      </c>
      <c r="BP384" s="4">
        <v>3.1714990432388874</v>
      </c>
      <c r="BQ384" s="4">
        <v>0.52040649073922307</v>
      </c>
      <c r="BR384" s="4">
        <v>2567.5389468056669</v>
      </c>
      <c r="BS384" s="4">
        <v>2097.5544506816359</v>
      </c>
      <c r="BT384" s="4">
        <v>1241.5167067628977</v>
      </c>
      <c r="BU384" s="4">
        <v>907.50686982090349</v>
      </c>
      <c r="BV384" s="4">
        <v>1560.9562683774393</v>
      </c>
      <c r="BW384" s="4">
        <v>16411.575514568296</v>
      </c>
    </row>
    <row r="385" spans="2:75" x14ac:dyDescent="0.3">
      <c r="B385" s="3" t="s">
        <v>182</v>
      </c>
      <c r="C385" s="4">
        <v>2019</v>
      </c>
      <c r="D385" s="3" t="s">
        <v>851</v>
      </c>
      <c r="E385" s="4">
        <v>3594</v>
      </c>
      <c r="F385" s="4">
        <v>3594</v>
      </c>
      <c r="G385" s="4" t="b">
        <v>0</v>
      </c>
      <c r="H385" s="4">
        <v>6187226</v>
      </c>
      <c r="I385" s="4">
        <v>2669923</v>
      </c>
      <c r="J385" s="4">
        <v>2593383</v>
      </c>
      <c r="K385" s="4">
        <v>758527</v>
      </c>
      <c r="L385" s="4">
        <v>157578</v>
      </c>
      <c r="M385" s="4">
        <v>0</v>
      </c>
      <c r="N385" s="4">
        <v>5428699</v>
      </c>
      <c r="O385" s="4">
        <v>4862353</v>
      </c>
      <c r="P385" s="4">
        <v>1002407</v>
      </c>
      <c r="Q385" s="4">
        <v>3859946</v>
      </c>
      <c r="R385" s="4">
        <v>596074</v>
      </c>
      <c r="S385" s="4">
        <v>639752</v>
      </c>
      <c r="T385" s="4">
        <v>277446</v>
      </c>
      <c r="U385" s="4">
        <v>866393</v>
      </c>
      <c r="V385" s="4">
        <v>662720</v>
      </c>
      <c r="W385" s="4">
        <v>427286</v>
      </c>
      <c r="X385" s="4">
        <v>1324873</v>
      </c>
      <c r="Y385" s="4">
        <v>2432416</v>
      </c>
      <c r="Z385" s="4">
        <v>11964924</v>
      </c>
      <c r="AA385" s="4">
        <v>12525423</v>
      </c>
      <c r="AB385" s="4">
        <v>5172953</v>
      </c>
      <c r="AC385" s="4">
        <v>7352470</v>
      </c>
      <c r="AD385" s="4">
        <v>39525692</v>
      </c>
      <c r="AE385" s="4">
        <v>6245246</v>
      </c>
      <c r="AF385" s="4">
        <v>2007669</v>
      </c>
      <c r="AG385" s="4">
        <v>8252915</v>
      </c>
      <c r="AH385" s="4">
        <v>728017</v>
      </c>
      <c r="AI385" s="4">
        <v>225000</v>
      </c>
      <c r="AJ385" s="4">
        <v>156695</v>
      </c>
      <c r="AK385" s="4">
        <v>0</v>
      </c>
      <c r="AL385" s="4">
        <v>5895966</v>
      </c>
      <c r="AM385" s="4">
        <v>1473992</v>
      </c>
      <c r="AN385" s="4">
        <v>156695</v>
      </c>
      <c r="AO385" s="4">
        <v>1317297</v>
      </c>
      <c r="AP385" s="4">
        <v>561851351</v>
      </c>
      <c r="AQ385" s="4">
        <v>532731500</v>
      </c>
      <c r="AR385" s="4">
        <v>2278446.6891604699</v>
      </c>
      <c r="AS385" s="4">
        <v>6738833.9358040299</v>
      </c>
      <c r="AT385" s="4">
        <v>361137</v>
      </c>
      <c r="AU385" s="4">
        <v>1336.4958096</v>
      </c>
      <c r="AV385" s="4">
        <v>3914.4547371899998</v>
      </c>
      <c r="AW385" s="4">
        <v>43891685</v>
      </c>
      <c r="AX385" s="4">
        <v>32000794</v>
      </c>
      <c r="AY385" s="4">
        <v>2432416</v>
      </c>
      <c r="AZ385" s="4">
        <v>2432416</v>
      </c>
      <c r="BA385" s="4">
        <v>6078722</v>
      </c>
      <c r="BB385" s="4">
        <v>0</v>
      </c>
      <c r="BC385" s="4"/>
      <c r="BD385" s="4">
        <v>0.8774043488956117</v>
      </c>
      <c r="BE385" s="4">
        <v>0.21413037118734632</v>
      </c>
      <c r="BF385" s="4">
        <v>0.10630654711830187</v>
      </c>
      <c r="BG385" s="4">
        <v>2.657664579476883E-2</v>
      </c>
      <c r="BH385" s="4">
        <v>2.1380907919437213</v>
      </c>
      <c r="BI385" s="4">
        <v>0.31446599410895149</v>
      </c>
      <c r="BJ385" s="4">
        <v>0</v>
      </c>
      <c r="BK385" s="4"/>
      <c r="BL385" s="3" t="s">
        <v>468</v>
      </c>
      <c r="BM385" s="4"/>
      <c r="BN385" s="4"/>
      <c r="BO385" s="4"/>
      <c r="BP385" s="4">
        <v>4.0552482166416821</v>
      </c>
      <c r="BQ385" s="4">
        <v>0.34142579218054941</v>
      </c>
      <c r="BR385" s="4">
        <v>1721.5431274346133</v>
      </c>
      <c r="BS385" s="4">
        <v>1352.9084585420144</v>
      </c>
      <c r="BT385" s="4">
        <v>633.95845552600724</v>
      </c>
      <c r="BU385" s="4">
        <v>202.56455203116306</v>
      </c>
      <c r="BV385" s="4">
        <v>2296.3035614913747</v>
      </c>
      <c r="BW385" s="4">
        <v>1691.3528102392877</v>
      </c>
    </row>
    <row r="386" spans="2:75" x14ac:dyDescent="0.3">
      <c r="B386" s="3" t="s">
        <v>182</v>
      </c>
      <c r="C386" s="4">
        <v>2020</v>
      </c>
      <c r="D386" s="3" t="s">
        <v>852</v>
      </c>
      <c r="E386" s="4">
        <v>3651</v>
      </c>
      <c r="F386" s="4">
        <v>3651</v>
      </c>
      <c r="G386" s="4" t="b">
        <v>0</v>
      </c>
      <c r="H386" s="4">
        <v>7105143</v>
      </c>
      <c r="I386" s="4">
        <v>2958243</v>
      </c>
      <c r="J386" s="4">
        <v>2359631</v>
      </c>
      <c r="K386" s="4">
        <v>1703206</v>
      </c>
      <c r="L386" s="4">
        <v>76729</v>
      </c>
      <c r="M386" s="4">
        <v>0</v>
      </c>
      <c r="N386" s="4">
        <v>5401937</v>
      </c>
      <c r="O386" s="4">
        <v>5159067</v>
      </c>
      <c r="P386" s="4">
        <v>1036198</v>
      </c>
      <c r="Q386" s="4">
        <v>4122869</v>
      </c>
      <c r="R386" s="4">
        <v>650848</v>
      </c>
      <c r="S386" s="4">
        <v>533010</v>
      </c>
      <c r="T386" s="4">
        <v>411398</v>
      </c>
      <c r="U386" s="4">
        <v>727592</v>
      </c>
      <c r="V386" s="4">
        <v>908130</v>
      </c>
      <c r="W386" s="4">
        <v>466862</v>
      </c>
      <c r="X386" s="4">
        <v>1946076</v>
      </c>
      <c r="Y386" s="4">
        <v>1005684</v>
      </c>
      <c r="Z386" s="4">
        <v>14228078</v>
      </c>
      <c r="AA386" s="4">
        <v>14924075</v>
      </c>
      <c r="AB386" s="4">
        <v>5533141</v>
      </c>
      <c r="AC386" s="4">
        <v>9390934</v>
      </c>
      <c r="AD386" s="4">
        <v>41471768</v>
      </c>
      <c r="AE386" s="4">
        <v>7110519</v>
      </c>
      <c r="AF386" s="4">
        <v>2960913</v>
      </c>
      <c r="AG386" s="4">
        <v>10071432</v>
      </c>
      <c r="AH386" s="4">
        <v>526630</v>
      </c>
      <c r="AI386" s="4">
        <v>0</v>
      </c>
      <c r="AJ386" s="4">
        <v>201387</v>
      </c>
      <c r="AK386" s="4">
        <v>15135</v>
      </c>
      <c r="AL386" s="4">
        <v>5877804</v>
      </c>
      <c r="AM386" s="4">
        <v>1469451</v>
      </c>
      <c r="AN386" s="4">
        <v>216522</v>
      </c>
      <c r="AO386" s="4">
        <v>1252929</v>
      </c>
      <c r="AP386" s="4">
        <v>602187450</v>
      </c>
      <c r="AQ386" s="4">
        <v>569592000</v>
      </c>
      <c r="AR386" s="4">
        <v>2384511</v>
      </c>
      <c r="AS386" s="4">
        <v>7267695</v>
      </c>
      <c r="AT386" s="4">
        <v>382537</v>
      </c>
      <c r="AU386" s="4">
        <v>1379</v>
      </c>
      <c r="AV386" s="4">
        <v>4208</v>
      </c>
      <c r="AW386" s="4">
        <v>44819233</v>
      </c>
      <c r="AX386" s="4">
        <v>31926966</v>
      </c>
      <c r="AY386" s="4">
        <v>1005684</v>
      </c>
      <c r="AZ386" s="4">
        <v>1719050</v>
      </c>
      <c r="BA386" s="4">
        <v>5958372</v>
      </c>
      <c r="BB386" s="4">
        <v>0</v>
      </c>
      <c r="BC386" s="4"/>
      <c r="BD386" s="4">
        <v>0.76028547208690944</v>
      </c>
      <c r="BE386" s="4">
        <v>0.27389680967715918</v>
      </c>
      <c r="BF386" s="4">
        <v>0.1473489078574243</v>
      </c>
      <c r="BG386" s="4">
        <v>3.6837226964356075E-2</v>
      </c>
      <c r="BH386" s="4">
        <v>2.4428212489894778</v>
      </c>
      <c r="BI386" s="4">
        <v>0.33175453832584922</v>
      </c>
      <c r="BJ386" s="4">
        <v>0</v>
      </c>
      <c r="BK386" s="4"/>
      <c r="BL386" s="3" t="s">
        <v>468</v>
      </c>
      <c r="BM386" s="4"/>
      <c r="BN386" s="4"/>
      <c r="BO386" s="4"/>
      <c r="BP386" s="4">
        <v>3.9597487460092369</v>
      </c>
      <c r="BQ386" s="4">
        <v>0.32770912547528519</v>
      </c>
      <c r="BR386" s="4">
        <v>1946.0813475760065</v>
      </c>
      <c r="BS386" s="4">
        <v>1413.0558751027115</v>
      </c>
      <c r="BT386" s="4">
        <v>653.11175020542316</v>
      </c>
      <c r="BU386" s="4">
        <v>144.24267324020815</v>
      </c>
      <c r="BV386" s="4">
        <v>2758.5406737880035</v>
      </c>
      <c r="BW386" s="4">
        <v>1631.9835661462614</v>
      </c>
    </row>
    <row r="387" spans="2:75" x14ac:dyDescent="0.3">
      <c r="B387" s="3" t="s">
        <v>182</v>
      </c>
      <c r="C387" s="4">
        <v>2021</v>
      </c>
      <c r="D387" s="3" t="s">
        <v>853</v>
      </c>
      <c r="E387" s="4">
        <v>3600</v>
      </c>
      <c r="F387" s="4">
        <v>3600</v>
      </c>
      <c r="G387" s="4" t="b">
        <v>0</v>
      </c>
      <c r="H387" s="4">
        <v>7975507</v>
      </c>
      <c r="I387" s="4">
        <v>3027862</v>
      </c>
      <c r="J387" s="4">
        <v>2986289</v>
      </c>
      <c r="K387" s="4">
        <v>651083</v>
      </c>
      <c r="L387" s="4">
        <v>19914</v>
      </c>
      <c r="M387" s="4">
        <v>1290359</v>
      </c>
      <c r="N387" s="4">
        <v>6034065</v>
      </c>
      <c r="O387" s="4">
        <v>5661128</v>
      </c>
      <c r="P387" s="4">
        <v>1213466</v>
      </c>
      <c r="Q387" s="4">
        <v>4447662</v>
      </c>
      <c r="R387" s="4">
        <v>990823</v>
      </c>
      <c r="S387" s="4">
        <v>631038</v>
      </c>
      <c r="T387" s="4">
        <v>374842</v>
      </c>
      <c r="U387" s="4">
        <v>834422</v>
      </c>
      <c r="V387" s="4">
        <v>716571</v>
      </c>
      <c r="W387" s="4">
        <v>480833</v>
      </c>
      <c r="X387" s="4">
        <v>2314379</v>
      </c>
      <c r="Y387" s="4">
        <v>2610015</v>
      </c>
      <c r="Z387" s="4">
        <v>16269986</v>
      </c>
      <c r="AA387" s="4">
        <v>16877550</v>
      </c>
      <c r="AB387" s="4">
        <v>6335826</v>
      </c>
      <c r="AC387" s="4">
        <v>10541724</v>
      </c>
      <c r="AD387" s="4">
        <v>43786147</v>
      </c>
      <c r="AE387" s="4">
        <v>8252217</v>
      </c>
      <c r="AF387" s="4">
        <v>2826504</v>
      </c>
      <c r="AG387" s="4">
        <v>11078721</v>
      </c>
      <c r="AH387" s="4">
        <v>336438</v>
      </c>
      <c r="AI387" s="4">
        <v>0</v>
      </c>
      <c r="AJ387" s="4">
        <v>190192</v>
      </c>
      <c r="AK387" s="4">
        <v>7280</v>
      </c>
      <c r="AL387" s="4">
        <v>6526893</v>
      </c>
      <c r="AM387" s="4">
        <v>1631723</v>
      </c>
      <c r="AN387" s="4">
        <v>197472</v>
      </c>
      <c r="AO387" s="4">
        <v>1434251</v>
      </c>
      <c r="AP387" s="4">
        <v>648862950</v>
      </c>
      <c r="AQ387" s="4">
        <v>615146900</v>
      </c>
      <c r="AR387" s="4">
        <v>2444705</v>
      </c>
      <c r="AS387" s="4">
        <v>7546141</v>
      </c>
      <c r="AT387" s="4">
        <v>411143</v>
      </c>
      <c r="AU387" s="4">
        <v>1409</v>
      </c>
      <c r="AV387" s="4">
        <v>4299</v>
      </c>
      <c r="AW387" s="4">
        <v>47106456</v>
      </c>
      <c r="AX387" s="4">
        <v>33043864</v>
      </c>
      <c r="AY387" s="4">
        <v>2610015</v>
      </c>
      <c r="AZ387" s="4">
        <v>2016038.3333333333</v>
      </c>
      <c r="BA387" s="4">
        <v>6071874</v>
      </c>
      <c r="BB387" s="4">
        <v>0</v>
      </c>
      <c r="BC387" s="4"/>
      <c r="BD387" s="4">
        <v>0.75657447231881314</v>
      </c>
      <c r="BE387" s="4">
        <v>0.29018581514629727</v>
      </c>
      <c r="BF387" s="4">
        <v>0.12102054086385985</v>
      </c>
      <c r="BG387" s="4">
        <v>3.0255130580507449E-2</v>
      </c>
      <c r="BH387" s="4">
        <v>2.4909089314790558</v>
      </c>
      <c r="BI387" s="4">
        <v>0.34270099303070761</v>
      </c>
      <c r="BJ387" s="4">
        <v>0</v>
      </c>
      <c r="BK387" s="4"/>
      <c r="BL387" s="3" t="s">
        <v>468</v>
      </c>
      <c r="BM387" s="4"/>
      <c r="BN387" s="4"/>
      <c r="BO387" s="4"/>
      <c r="BP387" s="4">
        <v>3.7676754390121983</v>
      </c>
      <c r="BQ387" s="4">
        <v>0.32775063968364737</v>
      </c>
      <c r="BR387" s="4">
        <v>2215.4186111111112</v>
      </c>
      <c r="BS387" s="4">
        <v>1572.5355555555554</v>
      </c>
      <c r="BT387" s="4">
        <v>679.08472222222224</v>
      </c>
      <c r="BU387" s="4">
        <v>93.454999999999998</v>
      </c>
      <c r="BV387" s="4">
        <v>3077.4225000000001</v>
      </c>
      <c r="BW387" s="4">
        <v>1686.6316666666667</v>
      </c>
    </row>
    <row r="388" spans="2:75" x14ac:dyDescent="0.3">
      <c r="B388" s="3" t="s">
        <v>182</v>
      </c>
      <c r="C388" s="4">
        <v>2022</v>
      </c>
      <c r="D388" s="3" t="s">
        <v>854</v>
      </c>
      <c r="E388" s="4">
        <v>3674</v>
      </c>
      <c r="F388" s="4">
        <v>49345</v>
      </c>
      <c r="G388" s="4" t="b">
        <v>1</v>
      </c>
      <c r="H388" s="4">
        <v>9572754</v>
      </c>
      <c r="I388" s="4">
        <v>3506809</v>
      </c>
      <c r="J388" s="4">
        <v>3319765</v>
      </c>
      <c r="K388" s="4">
        <v>2484481</v>
      </c>
      <c r="L388" s="4">
        <v>261699</v>
      </c>
      <c r="M388" s="4">
        <v>0</v>
      </c>
      <c r="N388" s="4">
        <v>7088273</v>
      </c>
      <c r="O388" s="4">
        <v>5669280</v>
      </c>
      <c r="P388" s="4">
        <v>1272407</v>
      </c>
      <c r="Q388" s="4">
        <v>4396873</v>
      </c>
      <c r="R388" s="4">
        <v>740365</v>
      </c>
      <c r="S388" s="4">
        <v>790782</v>
      </c>
      <c r="T388" s="4">
        <v>294850</v>
      </c>
      <c r="U388" s="4">
        <v>934851</v>
      </c>
      <c r="V388" s="4">
        <v>778370</v>
      </c>
      <c r="W388" s="4">
        <v>444884</v>
      </c>
      <c r="X388" s="4">
        <v>3903474</v>
      </c>
      <c r="Y388" s="4">
        <v>2497554</v>
      </c>
      <c r="Z388" s="4">
        <v>17961979</v>
      </c>
      <c r="AA388" s="4">
        <v>18826402</v>
      </c>
      <c r="AB388" s="4">
        <v>5604802</v>
      </c>
      <c r="AC388" s="4">
        <v>13221600</v>
      </c>
      <c r="AD388" s="4">
        <v>47689621</v>
      </c>
      <c r="AE388" s="4">
        <v>11577066</v>
      </c>
      <c r="AF388" s="4">
        <v>2008996</v>
      </c>
      <c r="AG388" s="4">
        <v>13586062</v>
      </c>
      <c r="AH388" s="4">
        <v>165452</v>
      </c>
      <c r="AI388" s="4">
        <v>0</v>
      </c>
      <c r="AJ388" s="4">
        <v>170986</v>
      </c>
      <c r="AK388" s="4">
        <v>9050</v>
      </c>
      <c r="AL388" s="4">
        <v>7900619</v>
      </c>
      <c r="AM388" s="4">
        <v>1975155</v>
      </c>
      <c r="AN388" s="4">
        <v>180036</v>
      </c>
      <c r="AO388" s="4">
        <v>1795119</v>
      </c>
      <c r="AP388" s="4">
        <v>937116150</v>
      </c>
      <c r="AQ388" s="4">
        <v>894610500</v>
      </c>
      <c r="AR388" s="4">
        <v>2562669</v>
      </c>
      <c r="AS388" s="4">
        <v>8492699</v>
      </c>
      <c r="AT388" s="4">
        <v>584996</v>
      </c>
      <c r="AU388" s="4">
        <v>1454</v>
      </c>
      <c r="AV388" s="4">
        <v>4775</v>
      </c>
      <c r="AW388" s="4">
        <v>49604010</v>
      </c>
      <c r="AX388" s="4">
        <v>34269011</v>
      </c>
      <c r="AY388" s="4">
        <v>2497554</v>
      </c>
      <c r="AZ388" s="4">
        <v>2037751</v>
      </c>
      <c r="BA388" s="4">
        <v>8108112</v>
      </c>
      <c r="BB388" s="4">
        <v>0</v>
      </c>
      <c r="BC388" s="4"/>
      <c r="BD388" s="4">
        <v>0.74046329823162693</v>
      </c>
      <c r="BE388" s="4">
        <v>0.40776917488948322</v>
      </c>
      <c r="BF388" s="4">
        <v>9.1150314785421904E-2</v>
      </c>
      <c r="BG388" s="4">
        <v>2.2787581580633112E-2</v>
      </c>
      <c r="BH388" s="4">
        <v>3.0899373259132115</v>
      </c>
      <c r="BI388" s="4">
        <v>0.36955457621377419</v>
      </c>
      <c r="BJ388" s="4">
        <v>0</v>
      </c>
      <c r="BK388" s="4"/>
      <c r="BL388" s="3" t="s">
        <v>468</v>
      </c>
      <c r="BM388" s="4"/>
      <c r="BN388" s="4"/>
      <c r="BO388" s="4"/>
      <c r="BP388" s="4">
        <v>2.73463326824535</v>
      </c>
      <c r="BQ388" s="4">
        <v>0.30450261780104709</v>
      </c>
      <c r="BR388" s="4">
        <v>2605.5400108873164</v>
      </c>
      <c r="BS388" s="4">
        <v>1543.0811105062603</v>
      </c>
      <c r="BT388" s="4">
        <v>697.51469787697329</v>
      </c>
      <c r="BU388" s="4">
        <v>45.033206314643444</v>
      </c>
      <c r="BV388" s="4">
        <v>3697.8938486663037</v>
      </c>
      <c r="BW388" s="4">
        <v>2206.8894937397931</v>
      </c>
    </row>
    <row r="389" spans="2:75" x14ac:dyDescent="0.3">
      <c r="B389" s="3" t="s">
        <v>182</v>
      </c>
      <c r="C389" s="4">
        <v>2023</v>
      </c>
      <c r="D389" s="3" t="s">
        <v>855</v>
      </c>
      <c r="E389" s="4">
        <v>3748</v>
      </c>
      <c r="F389" s="4">
        <v>3748</v>
      </c>
      <c r="G389" s="4" t="b">
        <v>0</v>
      </c>
      <c r="H389" s="4">
        <v>14337729</v>
      </c>
      <c r="I389" s="4">
        <v>3680980</v>
      </c>
      <c r="J389" s="4">
        <v>3603347</v>
      </c>
      <c r="K389" s="4">
        <v>4146008</v>
      </c>
      <c r="L389" s="4">
        <v>908026</v>
      </c>
      <c r="M389" s="4">
        <v>1999368</v>
      </c>
      <c r="N389" s="4">
        <v>8192353</v>
      </c>
      <c r="O389" s="4">
        <v>6420031</v>
      </c>
      <c r="P389" s="4">
        <v>1295371</v>
      </c>
      <c r="Q389" s="4">
        <v>5124660</v>
      </c>
      <c r="R389" s="4">
        <v>956095</v>
      </c>
      <c r="S389" s="4">
        <v>861685</v>
      </c>
      <c r="T389" s="4">
        <v>256825</v>
      </c>
      <c r="U389" s="4">
        <v>1051054</v>
      </c>
      <c r="V389" s="4">
        <v>832949</v>
      </c>
      <c r="W389" s="4">
        <v>658111</v>
      </c>
      <c r="X389" s="4">
        <v>7917698</v>
      </c>
      <c r="Y389" s="4">
        <v>4040015</v>
      </c>
      <c r="Z389" s="4">
        <v>22278043</v>
      </c>
      <c r="AA389" s="4">
        <v>23143340</v>
      </c>
      <c r="AB389" s="4">
        <v>5182609</v>
      </c>
      <c r="AC389" s="4">
        <v>17960731</v>
      </c>
      <c r="AD389" s="4">
        <v>55607319</v>
      </c>
      <c r="AE389" s="4">
        <v>16442267</v>
      </c>
      <c r="AF389" s="4">
        <v>2184290</v>
      </c>
      <c r="AG389" s="4">
        <v>18626557</v>
      </c>
      <c r="AH389" s="4">
        <v>32893</v>
      </c>
      <c r="AI389" s="4">
        <v>0</v>
      </c>
      <c r="AJ389" s="4">
        <v>132559</v>
      </c>
      <c r="AK389" s="4">
        <v>9370</v>
      </c>
      <c r="AL389" s="4">
        <v>8666996</v>
      </c>
      <c r="AM389" s="4">
        <v>2166749</v>
      </c>
      <c r="AN389" s="4">
        <v>141929</v>
      </c>
      <c r="AO389" s="4">
        <v>2024820</v>
      </c>
      <c r="AP389" s="4">
        <v>1146521050</v>
      </c>
      <c r="AQ389" s="4">
        <v>1100325000</v>
      </c>
      <c r="AR389" s="4">
        <v>2725484</v>
      </c>
      <c r="AS389" s="4">
        <v>9339119</v>
      </c>
      <c r="AT389" s="4">
        <v>706926</v>
      </c>
      <c r="AU389" s="4">
        <v>1540</v>
      </c>
      <c r="AV389" s="4">
        <v>5206</v>
      </c>
      <c r="AW389" s="4">
        <v>53982353</v>
      </c>
      <c r="AX389" s="4">
        <v>37386855</v>
      </c>
      <c r="AY389" s="4">
        <v>4040015</v>
      </c>
      <c r="AZ389" s="4">
        <v>3049194.6666666665</v>
      </c>
      <c r="BA389" s="4">
        <v>5621318</v>
      </c>
      <c r="BB389" s="4">
        <v>0</v>
      </c>
      <c r="BC389" s="4"/>
      <c r="BD389" s="4">
        <v>0.57138428268521468</v>
      </c>
      <c r="BE389" s="4">
        <v>0.55222818062748991</v>
      </c>
      <c r="BF389" s="4">
        <v>6.5503203185971234E-2</v>
      </c>
      <c r="BG389" s="4">
        <v>1.6375800796492809E-2</v>
      </c>
      <c r="BH389" s="4">
        <v>3.6346912770798454</v>
      </c>
      <c r="BI389" s="4">
        <v>0.34315845390819283</v>
      </c>
      <c r="BJ389" s="4">
        <v>0</v>
      </c>
      <c r="BK389" s="4"/>
      <c r="BL389" s="3" t="s">
        <v>468</v>
      </c>
      <c r="BM389" s="4"/>
      <c r="BN389" s="4"/>
      <c r="BO389" s="4"/>
      <c r="BP389" s="4">
        <v>2.3771774622018498</v>
      </c>
      <c r="BQ389" s="4">
        <v>0.29581252401075681</v>
      </c>
      <c r="BR389" s="4">
        <v>3825.4346318036287</v>
      </c>
      <c r="BS389" s="4">
        <v>1712.9218249733192</v>
      </c>
      <c r="BT389" s="4">
        <v>727.18356456776951</v>
      </c>
      <c r="BU389" s="4">
        <v>8.7761472785485584</v>
      </c>
      <c r="BV389" s="4">
        <v>4969.7323906083247</v>
      </c>
      <c r="BW389" s="4">
        <v>1499.8180362860192</v>
      </c>
    </row>
    <row r="390" spans="2:75" x14ac:dyDescent="0.3">
      <c r="B390" s="3" t="s">
        <v>182</v>
      </c>
      <c r="C390" s="4">
        <v>2024</v>
      </c>
      <c r="D390" s="3" t="s">
        <v>856</v>
      </c>
      <c r="E390" s="4">
        <v>3748</v>
      </c>
      <c r="F390" s="4">
        <v>3748</v>
      </c>
      <c r="G390" s="4" t="b">
        <v>0</v>
      </c>
      <c r="H390" s="4">
        <v>10555715</v>
      </c>
      <c r="I390" s="4">
        <v>3816193</v>
      </c>
      <c r="J390" s="4">
        <v>3510725</v>
      </c>
      <c r="K390" s="4">
        <v>1562624</v>
      </c>
      <c r="L390" s="4">
        <v>1040675</v>
      </c>
      <c r="M390" s="4">
        <v>625498</v>
      </c>
      <c r="N390" s="4">
        <v>8367593</v>
      </c>
      <c r="O390" s="4">
        <v>6531044</v>
      </c>
      <c r="P390" s="4">
        <v>1420537</v>
      </c>
      <c r="Q390" s="4">
        <v>5110507</v>
      </c>
      <c r="R390" s="4">
        <v>949516</v>
      </c>
      <c r="S390" s="4">
        <v>671269</v>
      </c>
      <c r="T390" s="4">
        <v>201273</v>
      </c>
      <c r="U390" s="4">
        <v>1058209</v>
      </c>
      <c r="V390" s="4">
        <v>904438</v>
      </c>
      <c r="W390" s="4">
        <v>804700</v>
      </c>
      <c r="X390" s="4">
        <v>4024671</v>
      </c>
      <c r="Y390" s="4">
        <v>2084080</v>
      </c>
      <c r="Z390" s="4">
        <v>25868014</v>
      </c>
      <c r="AA390" s="4">
        <v>26775724</v>
      </c>
      <c r="AB390" s="4">
        <v>5367090</v>
      </c>
      <c r="AC390" s="4">
        <v>21408634</v>
      </c>
      <c r="AD390" s="4">
        <v>59631990</v>
      </c>
      <c r="AE390" s="4">
        <v>18229477</v>
      </c>
      <c r="AF390" s="4">
        <v>3825070</v>
      </c>
      <c r="AG390" s="4">
        <v>22054547</v>
      </c>
      <c r="AH390" s="4">
        <v>0</v>
      </c>
      <c r="AI390" s="4">
        <v>0</v>
      </c>
      <c r="AJ390" s="4">
        <v>0</v>
      </c>
      <c r="AK390" s="4">
        <v>9346</v>
      </c>
      <c r="AL390" s="4">
        <v>8880484</v>
      </c>
      <c r="AM390" s="4">
        <v>2220121</v>
      </c>
      <c r="AN390" s="4">
        <v>9346</v>
      </c>
      <c r="AO390" s="4">
        <v>2210775</v>
      </c>
      <c r="AP390" s="4">
        <v>1082556950</v>
      </c>
      <c r="AQ390" s="4">
        <v>1034175500</v>
      </c>
      <c r="AR390" s="4">
        <v>2887261</v>
      </c>
      <c r="AS390" s="4">
        <v>9791362</v>
      </c>
      <c r="AT390" s="4">
        <v>654952</v>
      </c>
      <c r="AU390" s="4">
        <v>1593</v>
      </c>
      <c r="AV390" s="4">
        <v>5355</v>
      </c>
      <c r="AW390" s="4">
        <v>55966678</v>
      </c>
      <c r="AX390" s="4">
        <v>37950643</v>
      </c>
      <c r="AY390" s="4">
        <v>2084080</v>
      </c>
      <c r="AZ390" s="4">
        <v>2873883</v>
      </c>
      <c r="BA390" s="4">
        <v>194568923</v>
      </c>
      <c r="BB390" s="4">
        <v>4210340</v>
      </c>
      <c r="BC390" s="4">
        <v>2.6771324698688741E-2</v>
      </c>
      <c r="BD390" s="4">
        <v>0.79270736278878318</v>
      </c>
      <c r="BE390" s="4">
        <v>0.38127886173508851</v>
      </c>
      <c r="BF390" s="4">
        <v>4.209680463362132E-3</v>
      </c>
      <c r="BG390" s="4">
        <v>1.052420115840533E-3</v>
      </c>
      <c r="BH390" s="4">
        <v>4.3155301421170149</v>
      </c>
      <c r="BI390" s="4">
        <v>0.35913730666082194</v>
      </c>
      <c r="BJ390" s="4">
        <v>3.7629407339874379</v>
      </c>
      <c r="BK390" s="4">
        <v>2.2304428210439323E-2</v>
      </c>
      <c r="BL390" s="3" t="s">
        <v>474</v>
      </c>
      <c r="BM390" s="4">
        <v>5345396.5414363127</v>
      </c>
      <c r="BN390" s="4">
        <v>0.53763700741793519</v>
      </c>
      <c r="BO390" s="4">
        <v>2471513.5414363127</v>
      </c>
      <c r="BP390" s="4">
        <v>2.6670753903524429</v>
      </c>
      <c r="BQ390" s="4">
        <v>0.29747899159663865</v>
      </c>
      <c r="BR390" s="4">
        <v>2816.3593916755603</v>
      </c>
      <c r="BS390" s="4">
        <v>1742.5410885805763</v>
      </c>
      <c r="BT390" s="4">
        <v>770.34711846318032</v>
      </c>
      <c r="BU390" s="4">
        <v>0</v>
      </c>
      <c r="BV390" s="4">
        <v>5884.3508537886873</v>
      </c>
      <c r="BW390" s="4">
        <v>51912.732924226257</v>
      </c>
    </row>
    <row r="391" spans="2:75" x14ac:dyDescent="0.3">
      <c r="B391" s="3" t="s">
        <v>184</v>
      </c>
      <c r="C391" s="4">
        <v>2019</v>
      </c>
      <c r="D391" s="3" t="s">
        <v>857</v>
      </c>
      <c r="E391" s="4">
        <v>42653</v>
      </c>
      <c r="F391" s="4">
        <v>42653</v>
      </c>
      <c r="G391" s="4" t="b">
        <v>0</v>
      </c>
      <c r="H391" s="4">
        <v>97848227</v>
      </c>
      <c r="I391" s="4">
        <v>33388910</v>
      </c>
      <c r="J391" s="4">
        <v>28156608</v>
      </c>
      <c r="K391" s="4">
        <v>7324896</v>
      </c>
      <c r="L391" s="4">
        <v>888676</v>
      </c>
      <c r="M391" s="4">
        <v>27984167</v>
      </c>
      <c r="N391" s="4">
        <v>62539164</v>
      </c>
      <c r="O391" s="4">
        <v>66127458</v>
      </c>
      <c r="P391" s="4">
        <v>9042170</v>
      </c>
      <c r="Q391" s="4">
        <v>57085288</v>
      </c>
      <c r="R391" s="4">
        <v>6464241</v>
      </c>
      <c r="S391" s="4">
        <v>13968363</v>
      </c>
      <c r="T391" s="4">
        <v>7519962</v>
      </c>
      <c r="U391" s="4">
        <v>18569324</v>
      </c>
      <c r="V391" s="4">
        <v>0</v>
      </c>
      <c r="W391" s="4">
        <v>9241729</v>
      </c>
      <c r="X391" s="4">
        <v>31720769</v>
      </c>
      <c r="Y391" s="4">
        <v>43461970</v>
      </c>
      <c r="Z391" s="4">
        <v>50849430</v>
      </c>
      <c r="AA391" s="4">
        <v>65764167</v>
      </c>
      <c r="AB391" s="4">
        <v>73783059</v>
      </c>
      <c r="AC391" s="4">
        <v>-8018892</v>
      </c>
      <c r="AD391" s="4">
        <v>504183587</v>
      </c>
      <c r="AE391" s="4">
        <v>1432895</v>
      </c>
      <c r="AF391" s="4">
        <v>14614836</v>
      </c>
      <c r="AG391" s="4">
        <v>16047731</v>
      </c>
      <c r="AH391" s="4">
        <v>23300825</v>
      </c>
      <c r="AI391" s="4">
        <v>0</v>
      </c>
      <c r="AJ391" s="4">
        <v>2126025</v>
      </c>
      <c r="AK391" s="4">
        <v>704428</v>
      </c>
      <c r="AL391" s="4">
        <v>64201235</v>
      </c>
      <c r="AM391" s="4">
        <v>16050309</v>
      </c>
      <c r="AN391" s="4">
        <v>2830453</v>
      </c>
      <c r="AO391" s="4">
        <v>13219856</v>
      </c>
      <c r="AP391" s="4">
        <v>10101970333</v>
      </c>
      <c r="AQ391" s="4">
        <v>8584637310</v>
      </c>
      <c r="AR391" s="4">
        <v>30435412.663676299</v>
      </c>
      <c r="AS391" s="4">
        <v>64748642.909381002</v>
      </c>
      <c r="AT391" s="4">
        <v>632513</v>
      </c>
      <c r="AU391" s="4">
        <v>1494.02733165</v>
      </c>
      <c r="AV391" s="4">
        <v>3029.6740187</v>
      </c>
      <c r="AW391" s="4">
        <v>610543259</v>
      </c>
      <c r="AX391" s="4">
        <v>511436681</v>
      </c>
      <c r="AY391" s="4">
        <v>43461970</v>
      </c>
      <c r="AZ391" s="4">
        <v>43461970</v>
      </c>
      <c r="BA391" s="4">
        <v>222194898</v>
      </c>
      <c r="BB391" s="4">
        <v>0</v>
      </c>
      <c r="BC391" s="4"/>
      <c r="BD391" s="4">
        <v>0.63914458051447376</v>
      </c>
      <c r="BE391" s="4">
        <v>0.32418338045103262</v>
      </c>
      <c r="BF391" s="4">
        <v>0.1763488167112546</v>
      </c>
      <c r="BG391" s="4">
        <v>4.4087204864517011E-2</v>
      </c>
      <c r="BH391" s="4">
        <v>0.28111850815222306</v>
      </c>
      <c r="BI391" s="4">
        <v>0.25520019640304342</v>
      </c>
      <c r="BJ391" s="4">
        <v>0</v>
      </c>
      <c r="BK391" s="4"/>
      <c r="BL391" s="3" t="s">
        <v>468</v>
      </c>
      <c r="BM391" s="4"/>
      <c r="BN391" s="4"/>
      <c r="BO391" s="4"/>
      <c r="BP391" s="4">
        <v>3.0128194461483675</v>
      </c>
      <c r="BQ391" s="4">
        <v>0.49313138061337397</v>
      </c>
      <c r="BR391" s="4">
        <v>2294.0526340468432</v>
      </c>
      <c r="BS391" s="4">
        <v>1550.3588962089418</v>
      </c>
      <c r="BT391" s="4">
        <v>713.5585460266874</v>
      </c>
      <c r="BU391" s="4">
        <v>546.28806883454854</v>
      </c>
      <c r="BV391" s="4">
        <v>376.23920943427191</v>
      </c>
      <c r="BW391" s="4">
        <v>5209.3615454950414</v>
      </c>
    </row>
    <row r="392" spans="2:75" x14ac:dyDescent="0.3">
      <c r="B392" s="3" t="s">
        <v>184</v>
      </c>
      <c r="C392" s="4">
        <v>2020</v>
      </c>
      <c r="D392" s="3" t="s">
        <v>858</v>
      </c>
      <c r="E392" s="4">
        <v>44069</v>
      </c>
      <c r="F392" s="4">
        <v>44069</v>
      </c>
      <c r="G392" s="4" t="b">
        <v>0</v>
      </c>
      <c r="H392" s="4">
        <v>106408451</v>
      </c>
      <c r="I392" s="4">
        <v>35459312</v>
      </c>
      <c r="J392" s="4">
        <v>20841820</v>
      </c>
      <c r="K392" s="4">
        <v>9027915</v>
      </c>
      <c r="L392" s="4">
        <v>606955</v>
      </c>
      <c r="M392" s="4">
        <v>39065224</v>
      </c>
      <c r="N392" s="4">
        <v>58315312</v>
      </c>
      <c r="O392" s="4">
        <v>63679794</v>
      </c>
      <c r="P392" s="4">
        <v>9747860</v>
      </c>
      <c r="Q392" s="4">
        <v>53931934</v>
      </c>
      <c r="R392" s="4">
        <v>6585289</v>
      </c>
      <c r="S392" s="4">
        <v>18049444</v>
      </c>
      <c r="T392" s="4">
        <v>7167799</v>
      </c>
      <c r="U392" s="4">
        <v>16115617</v>
      </c>
      <c r="V392" s="4">
        <v>0</v>
      </c>
      <c r="W392" s="4">
        <v>4020753</v>
      </c>
      <c r="X392" s="4">
        <v>42728657</v>
      </c>
      <c r="Y392" s="4">
        <v>43293536</v>
      </c>
      <c r="Z392" s="4">
        <v>69718046</v>
      </c>
      <c r="AA392" s="4">
        <v>81777939</v>
      </c>
      <c r="AB392" s="4">
        <v>80518750</v>
      </c>
      <c r="AC392" s="4">
        <v>1259189</v>
      </c>
      <c r="AD392" s="4">
        <v>546912244</v>
      </c>
      <c r="AE392" s="4">
        <v>3093187</v>
      </c>
      <c r="AF392" s="4">
        <v>19839193</v>
      </c>
      <c r="AG392" s="4">
        <v>22932380</v>
      </c>
      <c r="AH392" s="4">
        <v>21103809</v>
      </c>
      <c r="AI392" s="4">
        <v>0</v>
      </c>
      <c r="AJ392" s="4">
        <v>2197016</v>
      </c>
      <c r="AK392" s="4">
        <v>463040</v>
      </c>
      <c r="AL392" s="4">
        <v>57537699</v>
      </c>
      <c r="AM392" s="4">
        <v>14384425</v>
      </c>
      <c r="AN392" s="4">
        <v>2660056</v>
      </c>
      <c r="AO392" s="4">
        <v>11724369</v>
      </c>
      <c r="AP392" s="4">
        <v>10865327149</v>
      </c>
      <c r="AQ392" s="4">
        <v>9193497673</v>
      </c>
      <c r="AR392" s="4">
        <v>32712280</v>
      </c>
      <c r="AS392" s="4">
        <v>66288577</v>
      </c>
      <c r="AT392" s="4">
        <v>646677</v>
      </c>
      <c r="AU392" s="4">
        <v>1527</v>
      </c>
      <c r="AV392" s="4">
        <v>3154</v>
      </c>
      <c r="AW392" s="4">
        <v>653274475</v>
      </c>
      <c r="AX392" s="4">
        <v>545083673</v>
      </c>
      <c r="AY392" s="4">
        <v>43293536</v>
      </c>
      <c r="AZ392" s="4">
        <v>43377753</v>
      </c>
      <c r="BA392" s="4">
        <v>240189190</v>
      </c>
      <c r="BB392" s="4">
        <v>0</v>
      </c>
      <c r="BC392" s="4"/>
      <c r="BD392" s="4">
        <v>0.54803271217621619</v>
      </c>
      <c r="BE392" s="4">
        <v>0.40155322813598704</v>
      </c>
      <c r="BF392" s="4">
        <v>0.1849261266960619</v>
      </c>
      <c r="BG392" s="4">
        <v>4.6231532477515304E-2</v>
      </c>
      <c r="BH392" s="4">
        <v>0.42520967262179027</v>
      </c>
      <c r="BI392" s="4">
        <v>0.26190911641890124</v>
      </c>
      <c r="BJ392" s="4">
        <v>0</v>
      </c>
      <c r="BK392" s="4"/>
      <c r="BL392" s="3" t="s">
        <v>468</v>
      </c>
      <c r="BM392" s="4"/>
      <c r="BN392" s="4"/>
      <c r="BO392" s="4"/>
      <c r="BP392" s="4">
        <v>3.0107036402498659</v>
      </c>
      <c r="BQ392" s="4">
        <v>0.48414711477488903</v>
      </c>
      <c r="BR392" s="4">
        <v>2414.5873743447773</v>
      </c>
      <c r="BS392" s="4">
        <v>1445.0020195602351</v>
      </c>
      <c r="BT392" s="4">
        <v>742.29685266286958</v>
      </c>
      <c r="BU392" s="4">
        <v>478.88105017132227</v>
      </c>
      <c r="BV392" s="4">
        <v>520.37441285257205</v>
      </c>
      <c r="BW392" s="4">
        <v>5450.298168780776</v>
      </c>
    </row>
    <row r="393" spans="2:75" x14ac:dyDescent="0.3">
      <c r="B393" s="3" t="s">
        <v>184</v>
      </c>
      <c r="C393" s="4">
        <v>2021</v>
      </c>
      <c r="D393" s="3" t="s">
        <v>859</v>
      </c>
      <c r="E393" s="4">
        <v>47313</v>
      </c>
      <c r="F393" s="4">
        <v>47313</v>
      </c>
      <c r="G393" s="4" t="b">
        <v>0</v>
      </c>
      <c r="H393" s="4">
        <v>131520007</v>
      </c>
      <c r="I393" s="4">
        <v>38275961</v>
      </c>
      <c r="J393" s="4">
        <v>26239910</v>
      </c>
      <c r="K393" s="4">
        <v>6967768</v>
      </c>
      <c r="L393" s="4">
        <v>450369</v>
      </c>
      <c r="M393" s="4">
        <v>56006342</v>
      </c>
      <c r="N393" s="4">
        <v>68545897</v>
      </c>
      <c r="O393" s="4">
        <v>68561269</v>
      </c>
      <c r="P393" s="4">
        <v>10304149</v>
      </c>
      <c r="Q393" s="4">
        <v>58257120</v>
      </c>
      <c r="R393" s="4">
        <v>6972586</v>
      </c>
      <c r="S393" s="4">
        <v>18106235</v>
      </c>
      <c r="T393" s="4">
        <v>8679697</v>
      </c>
      <c r="U393" s="4">
        <v>18350112</v>
      </c>
      <c r="V393" s="4">
        <v>0</v>
      </c>
      <c r="W393" s="4">
        <v>4655362</v>
      </c>
      <c r="X393" s="4">
        <v>62958738</v>
      </c>
      <c r="Y393" s="4">
        <v>64143066</v>
      </c>
      <c r="Z393" s="4">
        <v>63784815</v>
      </c>
      <c r="AA393" s="4">
        <v>81438470</v>
      </c>
      <c r="AB393" s="4">
        <v>72715556</v>
      </c>
      <c r="AC393" s="4">
        <v>8722914</v>
      </c>
      <c r="AD393" s="4">
        <v>609870982</v>
      </c>
      <c r="AE393" s="4">
        <v>5398160</v>
      </c>
      <c r="AF393" s="4">
        <v>22632519</v>
      </c>
      <c r="AG393" s="4">
        <v>28030679</v>
      </c>
      <c r="AH393" s="4">
        <v>18763889</v>
      </c>
      <c r="AI393" s="4">
        <v>0</v>
      </c>
      <c r="AJ393" s="4">
        <v>2339920</v>
      </c>
      <c r="AK393" s="4">
        <v>227701</v>
      </c>
      <c r="AL393" s="4">
        <v>66138425</v>
      </c>
      <c r="AM393" s="4">
        <v>16534606</v>
      </c>
      <c r="AN393" s="4">
        <v>2567621</v>
      </c>
      <c r="AO393" s="4">
        <v>13966985</v>
      </c>
      <c r="AP393" s="4">
        <v>11816030947</v>
      </c>
      <c r="AQ393" s="4">
        <v>10101343186</v>
      </c>
      <c r="AR393" s="4">
        <v>35278913</v>
      </c>
      <c r="AS393" s="4">
        <v>74385527</v>
      </c>
      <c r="AT393" s="4">
        <v>694015</v>
      </c>
      <c r="AU393" s="4">
        <v>1655</v>
      </c>
      <c r="AV393" s="4">
        <v>3318</v>
      </c>
      <c r="AW393" s="4">
        <v>719201237</v>
      </c>
      <c r="AX393" s="4">
        <v>600604192</v>
      </c>
      <c r="AY393" s="4">
        <v>64143066</v>
      </c>
      <c r="AZ393" s="4">
        <v>50299524</v>
      </c>
      <c r="BA393" s="4">
        <v>275862689</v>
      </c>
      <c r="BB393" s="4">
        <v>0</v>
      </c>
      <c r="BC393" s="4"/>
      <c r="BD393" s="4">
        <v>0.52118227913415482</v>
      </c>
      <c r="BE393" s="4">
        <v>0.47870084131002211</v>
      </c>
      <c r="BF393" s="4">
        <v>0.15528770386182772</v>
      </c>
      <c r="BG393" s="4">
        <v>3.8821925378477035E-2</v>
      </c>
      <c r="BH393" s="4">
        <v>0.48115456102189741</v>
      </c>
      <c r="BI393" s="4">
        <v>0.26750898502965276</v>
      </c>
      <c r="BJ393" s="4">
        <v>0</v>
      </c>
      <c r="BK393" s="4"/>
      <c r="BL393" s="3" t="s">
        <v>468</v>
      </c>
      <c r="BM393" s="4"/>
      <c r="BN393" s="4"/>
      <c r="BO393" s="4"/>
      <c r="BP393" s="4">
        <v>2.9856821768867361</v>
      </c>
      <c r="BQ393" s="4">
        <v>0.49879445449065701</v>
      </c>
      <c r="BR393" s="4">
        <v>2779.7858305328346</v>
      </c>
      <c r="BS393" s="4">
        <v>1449.1000147950881</v>
      </c>
      <c r="BT393" s="4">
        <v>745.64946209287086</v>
      </c>
      <c r="BU393" s="4">
        <v>396.59055650666835</v>
      </c>
      <c r="BV393" s="4">
        <v>592.45194766766008</v>
      </c>
      <c r="BW393" s="4">
        <v>5830.5896688013863</v>
      </c>
    </row>
    <row r="394" spans="2:75" x14ac:dyDescent="0.3">
      <c r="B394" s="3" t="s">
        <v>184</v>
      </c>
      <c r="C394" s="4">
        <v>2022</v>
      </c>
      <c r="D394" s="3" t="s">
        <v>860</v>
      </c>
      <c r="E394" s="4">
        <v>50133</v>
      </c>
      <c r="F394" s="4">
        <v>30084</v>
      </c>
      <c r="G394" s="4" t="b">
        <v>1</v>
      </c>
      <c r="H394" s="4">
        <v>126691913</v>
      </c>
      <c r="I394" s="4">
        <v>41995467</v>
      </c>
      <c r="J394" s="4">
        <v>28367895</v>
      </c>
      <c r="K394" s="4">
        <v>4709043</v>
      </c>
      <c r="L394" s="4">
        <v>1479452</v>
      </c>
      <c r="M394" s="4">
        <v>43063486</v>
      </c>
      <c r="N394" s="4">
        <v>78919384</v>
      </c>
      <c r="O394" s="4">
        <v>77613305</v>
      </c>
      <c r="P394" s="4">
        <v>11189469</v>
      </c>
      <c r="Q394" s="4">
        <v>66423836</v>
      </c>
      <c r="R394" s="4">
        <v>7698107</v>
      </c>
      <c r="S394" s="4">
        <v>18945902</v>
      </c>
      <c r="T394" s="4">
        <v>10750296</v>
      </c>
      <c r="U394" s="4">
        <v>21738144</v>
      </c>
      <c r="V394" s="4">
        <v>0</v>
      </c>
      <c r="W394" s="4">
        <v>5858523</v>
      </c>
      <c r="X394" s="4">
        <v>49078608</v>
      </c>
      <c r="Y394" s="4">
        <v>60328379</v>
      </c>
      <c r="Z394" s="4">
        <v>64919845</v>
      </c>
      <c r="AA394" s="4">
        <v>80288300</v>
      </c>
      <c r="AB394" s="4">
        <v>70812006</v>
      </c>
      <c r="AC394" s="4">
        <v>9476294</v>
      </c>
      <c r="AD394" s="4">
        <v>658949590</v>
      </c>
      <c r="AE394" s="4">
        <v>8141337</v>
      </c>
      <c r="AF394" s="4">
        <v>19671174</v>
      </c>
      <c r="AG394" s="4">
        <v>27812511</v>
      </c>
      <c r="AH394" s="4">
        <v>16810340</v>
      </c>
      <c r="AI394" s="4">
        <v>0</v>
      </c>
      <c r="AJ394" s="4">
        <v>1953549</v>
      </c>
      <c r="AK394" s="4">
        <v>452069</v>
      </c>
      <c r="AL394" s="4">
        <v>73159110</v>
      </c>
      <c r="AM394" s="4">
        <v>18289778</v>
      </c>
      <c r="AN394" s="4">
        <v>2405618</v>
      </c>
      <c r="AO394" s="4">
        <v>11767160</v>
      </c>
      <c r="AP394" s="4">
        <v>15145513124</v>
      </c>
      <c r="AQ394" s="4">
        <v>13207317151</v>
      </c>
      <c r="AR394" s="4">
        <v>38469458</v>
      </c>
      <c r="AS394" s="4">
        <v>79621698</v>
      </c>
      <c r="AT394" s="4">
        <v>889819</v>
      </c>
      <c r="AU394" s="4">
        <v>1858</v>
      </c>
      <c r="AV394" s="4">
        <v>3625</v>
      </c>
      <c r="AW394" s="4">
        <v>776944299</v>
      </c>
      <c r="AX394" s="4">
        <v>647947419</v>
      </c>
      <c r="AY394" s="4">
        <v>60328379</v>
      </c>
      <c r="AZ394" s="4">
        <v>55921660.333333336</v>
      </c>
      <c r="BA394" s="4">
        <v>298419774</v>
      </c>
      <c r="BB394" s="4">
        <v>0</v>
      </c>
      <c r="BC394" s="4"/>
      <c r="BD394" s="4">
        <v>0.62292361154890763</v>
      </c>
      <c r="BE394" s="4">
        <v>0.38738548371276071</v>
      </c>
      <c r="BF394" s="4">
        <v>0.13152800433116246</v>
      </c>
      <c r="BG394" s="4">
        <v>3.2882001981708091E-2</v>
      </c>
      <c r="BH394" s="4">
        <v>0.41871280966067664</v>
      </c>
      <c r="BI394" s="4">
        <v>0.26957213948438691</v>
      </c>
      <c r="BJ394" s="4">
        <v>0</v>
      </c>
      <c r="BK394" s="4"/>
      <c r="BL394" s="3" t="s">
        <v>468</v>
      </c>
      <c r="BM394" s="4"/>
      <c r="BN394" s="4"/>
      <c r="BO394" s="4"/>
      <c r="BP394" s="4">
        <v>2.5399904040913759</v>
      </c>
      <c r="BQ394" s="4">
        <v>0.51255172413793104</v>
      </c>
      <c r="BR394" s="4">
        <v>2527.1161310912971</v>
      </c>
      <c r="BS394" s="4">
        <v>1548.1480262501746</v>
      </c>
      <c r="BT394" s="4">
        <v>767.3480142820099</v>
      </c>
      <c r="BU394" s="4">
        <v>335.31486246584086</v>
      </c>
      <c r="BV394" s="4">
        <v>554.77451977739213</v>
      </c>
      <c r="BW394" s="4">
        <v>5952.5616659685238</v>
      </c>
    </row>
    <row r="395" spans="2:75" x14ac:dyDescent="0.3">
      <c r="B395" s="3" t="s">
        <v>184</v>
      </c>
      <c r="C395" s="4">
        <v>2023</v>
      </c>
      <c r="D395" s="3" t="s">
        <v>861</v>
      </c>
      <c r="E395" s="4">
        <v>52953</v>
      </c>
      <c r="F395" s="4">
        <v>52953</v>
      </c>
      <c r="G395" s="4" t="b">
        <v>0</v>
      </c>
      <c r="H395" s="4">
        <v>138329863</v>
      </c>
      <c r="I395" s="4">
        <v>48345289</v>
      </c>
      <c r="J395" s="4">
        <v>27282327</v>
      </c>
      <c r="K395" s="4">
        <v>20738798</v>
      </c>
      <c r="L395" s="4">
        <v>2902211</v>
      </c>
      <c r="M395" s="4">
        <v>39055160</v>
      </c>
      <c r="N395" s="4">
        <v>78535905</v>
      </c>
      <c r="O395" s="4">
        <v>84390491</v>
      </c>
      <c r="P395" s="4">
        <v>11979436</v>
      </c>
      <c r="Q395" s="4">
        <v>72411055</v>
      </c>
      <c r="R395" s="4">
        <v>8926378</v>
      </c>
      <c r="S395" s="4">
        <v>21955702</v>
      </c>
      <c r="T395" s="4">
        <v>11730473</v>
      </c>
      <c r="U395" s="4">
        <v>24869461</v>
      </c>
      <c r="V395" s="4">
        <v>0</v>
      </c>
      <c r="W395" s="4">
        <v>2442573</v>
      </c>
      <c r="X395" s="4">
        <v>53939372</v>
      </c>
      <c r="Y395" s="4">
        <v>66445773</v>
      </c>
      <c r="Z395" s="4">
        <v>80202005</v>
      </c>
      <c r="AA395" s="4">
        <v>96925908</v>
      </c>
      <c r="AB395" s="4">
        <v>88557075</v>
      </c>
      <c r="AC395" s="4">
        <v>8368833</v>
      </c>
      <c r="AD395" s="4">
        <v>712888961</v>
      </c>
      <c r="AE395" s="4">
        <v>2077606</v>
      </c>
      <c r="AF395" s="4">
        <v>34248262</v>
      </c>
      <c r="AG395" s="4">
        <v>36325868</v>
      </c>
      <c r="AH395" s="4">
        <v>26775511</v>
      </c>
      <c r="AI395" s="4">
        <v>12485509</v>
      </c>
      <c r="AJ395" s="4">
        <v>2520338</v>
      </c>
      <c r="AK395" s="4">
        <v>976801</v>
      </c>
      <c r="AL395" s="4">
        <v>79809952</v>
      </c>
      <c r="AM395" s="4">
        <v>19952488</v>
      </c>
      <c r="AN395" s="4">
        <v>3497139</v>
      </c>
      <c r="AO395" s="4">
        <v>12227949</v>
      </c>
      <c r="AP395" s="4">
        <v>17944389848</v>
      </c>
      <c r="AQ395" s="4">
        <v>15751430450</v>
      </c>
      <c r="AR395" s="4">
        <v>45009035</v>
      </c>
      <c r="AS395" s="4">
        <v>90512003</v>
      </c>
      <c r="AT395" s="4">
        <v>1020019</v>
      </c>
      <c r="AU395" s="4">
        <v>2095</v>
      </c>
      <c r="AV395" s="4">
        <v>4022</v>
      </c>
      <c r="AW395" s="4">
        <v>842621090</v>
      </c>
      <c r="AX395" s="4">
        <v>703367546</v>
      </c>
      <c r="AY395" s="4">
        <v>66445773</v>
      </c>
      <c r="AZ395" s="4">
        <v>63639072.666666664</v>
      </c>
      <c r="BA395" s="4">
        <v>340130721</v>
      </c>
      <c r="BB395" s="4">
        <v>0</v>
      </c>
      <c r="BC395" s="4"/>
      <c r="BD395" s="4">
        <v>0.56774367657690805</v>
      </c>
      <c r="BE395" s="4">
        <v>0.38993295323367738</v>
      </c>
      <c r="BF395" s="4">
        <v>0.17527332932113529</v>
      </c>
      <c r="BG395" s="4">
        <v>4.3818332330283823E-2</v>
      </c>
      <c r="BH395" s="4">
        <v>0.50166190783990094</v>
      </c>
      <c r="BI395" s="4">
        <v>0.27712679205598861</v>
      </c>
      <c r="BJ395" s="4">
        <v>0</v>
      </c>
      <c r="BK395" s="4"/>
      <c r="BL395" s="3" t="s">
        <v>468</v>
      </c>
      <c r="BM395" s="4"/>
      <c r="BN395" s="4"/>
      <c r="BO395" s="4"/>
      <c r="BP395" s="4">
        <v>2.5082510679523886</v>
      </c>
      <c r="BQ395" s="4">
        <v>0.52088513177523621</v>
      </c>
      <c r="BR395" s="4">
        <v>2612.3139954299095</v>
      </c>
      <c r="BS395" s="4">
        <v>1593.6866844182578</v>
      </c>
      <c r="BT395" s="4">
        <v>849.98083205861803</v>
      </c>
      <c r="BU395" s="4">
        <v>505.6467244537609</v>
      </c>
      <c r="BV395" s="4">
        <v>686.00207731384432</v>
      </c>
      <c r="BW395" s="4">
        <v>6423.2568692991899</v>
      </c>
    </row>
    <row r="396" spans="2:75" x14ac:dyDescent="0.3">
      <c r="B396" s="3" t="s">
        <v>184</v>
      </c>
      <c r="C396" s="4">
        <v>2024</v>
      </c>
      <c r="D396" s="3" t="s">
        <v>862</v>
      </c>
      <c r="E396" s="4">
        <v>52953</v>
      </c>
      <c r="F396" s="4">
        <v>52953</v>
      </c>
      <c r="G396" s="4" t="b">
        <v>0</v>
      </c>
      <c r="H396" s="4">
        <v>129192208</v>
      </c>
      <c r="I396" s="4">
        <v>57759289</v>
      </c>
      <c r="J396" s="4">
        <v>29245680</v>
      </c>
      <c r="K396" s="4">
        <v>4986829</v>
      </c>
      <c r="L396" s="4">
        <v>2788133</v>
      </c>
      <c r="M396" s="4">
        <v>34216450</v>
      </c>
      <c r="N396" s="4">
        <v>89988929</v>
      </c>
      <c r="O396" s="4">
        <v>92432759</v>
      </c>
      <c r="P396" s="4">
        <v>12580370</v>
      </c>
      <c r="Q396" s="4">
        <v>79852389</v>
      </c>
      <c r="R396" s="4">
        <v>10480775</v>
      </c>
      <c r="S396" s="4">
        <v>26194250</v>
      </c>
      <c r="T396" s="4">
        <v>11234889</v>
      </c>
      <c r="U396" s="4">
        <v>26984329</v>
      </c>
      <c r="V396" s="4">
        <v>0</v>
      </c>
      <c r="W396" s="4">
        <v>2916315</v>
      </c>
      <c r="X396" s="4">
        <v>36759449</v>
      </c>
      <c r="Y396" s="4">
        <v>64432188</v>
      </c>
      <c r="Z396" s="4">
        <v>73644747</v>
      </c>
      <c r="AA396" s="4">
        <v>92850398</v>
      </c>
      <c r="AB396" s="4">
        <v>103981931</v>
      </c>
      <c r="AC396" s="4">
        <v>-11131533</v>
      </c>
      <c r="AD396" s="4">
        <v>749648411</v>
      </c>
      <c r="AE396" s="4">
        <v>-6257066</v>
      </c>
      <c r="AF396" s="4">
        <v>34558492</v>
      </c>
      <c r="AG396" s="4">
        <v>28301426</v>
      </c>
      <c r="AH396" s="4">
        <v>38673494</v>
      </c>
      <c r="AI396" s="4">
        <v>15010000</v>
      </c>
      <c r="AJ396" s="4">
        <v>3112017</v>
      </c>
      <c r="AK396" s="4">
        <v>920528</v>
      </c>
      <c r="AL396" s="4">
        <v>91003168</v>
      </c>
      <c r="AM396" s="4">
        <v>22750792</v>
      </c>
      <c r="AN396" s="4">
        <v>4032545</v>
      </c>
      <c r="AO396" s="4">
        <v>14527647</v>
      </c>
      <c r="AP396" s="4">
        <v>18427825585</v>
      </c>
      <c r="AQ396" s="4">
        <v>16164202762</v>
      </c>
      <c r="AR396" s="4">
        <v>54016023</v>
      </c>
      <c r="AS396" s="4">
        <v>107735291</v>
      </c>
      <c r="AT396" s="4">
        <v>998019</v>
      </c>
      <c r="AU396" s="4">
        <v>2406</v>
      </c>
      <c r="AV396" s="4">
        <v>4472</v>
      </c>
      <c r="AW396" s="4">
        <v>910392260</v>
      </c>
      <c r="AX396" s="4">
        <v>760020479</v>
      </c>
      <c r="AY396" s="4">
        <v>64432188</v>
      </c>
      <c r="AZ396" s="4">
        <v>63735446.666666664</v>
      </c>
      <c r="BA396" s="4">
        <v>910392260</v>
      </c>
      <c r="BB396" s="4">
        <v>10704877</v>
      </c>
      <c r="BC396" s="4">
        <v>0</v>
      </c>
      <c r="BD396" s="4">
        <v>0.69655074708530407</v>
      </c>
      <c r="BE396" s="4">
        <v>0.28453301920499724</v>
      </c>
      <c r="BF396" s="4">
        <v>0.17724855468767856</v>
      </c>
      <c r="BG396" s="4">
        <v>4.4312138671919639E-2</v>
      </c>
      <c r="BH396" s="4">
        <v>0.35442178192063861</v>
      </c>
      <c r="BI396" s="4">
        <v>0.28275746165670329</v>
      </c>
      <c r="BJ396" s="4">
        <v>1</v>
      </c>
      <c r="BK396" s="4">
        <v>2.0129334292231498E-2</v>
      </c>
      <c r="BL396" s="3" t="s">
        <v>474</v>
      </c>
      <c r="BM396" s="4">
        <v>12580370</v>
      </c>
      <c r="BN396" s="4">
        <v>5.066261697125495</v>
      </c>
      <c r="BO396" s="4">
        <v>0</v>
      </c>
      <c r="BP396" s="4">
        <v>2.9312206560044887</v>
      </c>
      <c r="BQ396" s="4">
        <v>0.53801431127012522</v>
      </c>
      <c r="BR396" s="4">
        <v>2439.7523841897532</v>
      </c>
      <c r="BS396" s="4">
        <v>1745.5622722036524</v>
      </c>
      <c r="BT396" s="4">
        <v>1020.0748399524107</v>
      </c>
      <c r="BU396" s="4">
        <v>730.33622268804413</v>
      </c>
      <c r="BV396" s="4">
        <v>534.4631276792627</v>
      </c>
      <c r="BW396" s="4">
        <v>17192.458595358148</v>
      </c>
    </row>
    <row r="397" spans="2:75" x14ac:dyDescent="0.3">
      <c r="B397" s="3" t="s">
        <v>186</v>
      </c>
      <c r="C397" s="4">
        <v>2019</v>
      </c>
      <c r="D397" s="3" t="s">
        <v>863</v>
      </c>
      <c r="E397" s="4">
        <v>27718</v>
      </c>
      <c r="F397" s="4">
        <v>27718</v>
      </c>
      <c r="G397" s="4" t="b">
        <v>0</v>
      </c>
      <c r="H397" s="4">
        <v>56690704</v>
      </c>
      <c r="I397" s="4">
        <v>29959362</v>
      </c>
      <c r="J397" s="4">
        <v>13253385</v>
      </c>
      <c r="K397" s="4">
        <v>9496250</v>
      </c>
      <c r="L397" s="4">
        <v>1596503</v>
      </c>
      <c r="M397" s="4">
        <v>2385204</v>
      </c>
      <c r="N397" s="4">
        <v>44809250</v>
      </c>
      <c r="O397" s="4">
        <v>47384586</v>
      </c>
      <c r="P397" s="4">
        <v>5959166</v>
      </c>
      <c r="Q397" s="4">
        <v>41425420</v>
      </c>
      <c r="R397" s="4">
        <v>4908299</v>
      </c>
      <c r="S397" s="4">
        <v>17443222</v>
      </c>
      <c r="T397" s="4">
        <v>3675917</v>
      </c>
      <c r="U397" s="4">
        <v>6408769</v>
      </c>
      <c r="V397" s="4">
        <v>3683051</v>
      </c>
      <c r="W397" s="4">
        <v>3041500</v>
      </c>
      <c r="X397" s="4">
        <v>9306118</v>
      </c>
      <c r="Y397" s="4">
        <v>8225032</v>
      </c>
      <c r="Z397" s="4">
        <v>74975231</v>
      </c>
      <c r="AA397" s="4">
        <v>83920314</v>
      </c>
      <c r="AB397" s="4">
        <v>38301961</v>
      </c>
      <c r="AC397" s="4">
        <v>45618353</v>
      </c>
      <c r="AD397" s="4">
        <v>306098366</v>
      </c>
      <c r="AE397" s="4">
        <v>35889424</v>
      </c>
      <c r="AF397" s="4">
        <v>10039764</v>
      </c>
      <c r="AG397" s="4">
        <v>45929188</v>
      </c>
      <c r="AH397" s="4">
        <v>0</v>
      </c>
      <c r="AI397" s="4">
        <v>0</v>
      </c>
      <c r="AJ397" s="4">
        <v>0</v>
      </c>
      <c r="AK397" s="4">
        <v>0</v>
      </c>
      <c r="AL397" s="4">
        <v>52598600</v>
      </c>
      <c r="AM397" s="4">
        <v>13149650</v>
      </c>
      <c r="AN397" s="4">
        <v>0</v>
      </c>
      <c r="AO397" s="4">
        <v>13127060</v>
      </c>
      <c r="AP397" s="4">
        <v>8173914993</v>
      </c>
      <c r="AQ397" s="4">
        <v>6102206903</v>
      </c>
      <c r="AR397" s="4">
        <v>29069351.9800248</v>
      </c>
      <c r="AS397" s="4">
        <v>58476455.197132103</v>
      </c>
      <c r="AT397" s="4">
        <v>895737</v>
      </c>
      <c r="AU397" s="4">
        <v>2081.3344932</v>
      </c>
      <c r="AV397" s="4">
        <v>4506.2326592999998</v>
      </c>
      <c r="AW397" s="4">
        <v>367244503</v>
      </c>
      <c r="AX397" s="4">
        <v>260169178</v>
      </c>
      <c r="AY397" s="4">
        <v>8225032</v>
      </c>
      <c r="AZ397" s="4">
        <v>8225032</v>
      </c>
      <c r="BA397" s="4">
        <v>66754749</v>
      </c>
      <c r="BB397" s="4">
        <v>0</v>
      </c>
      <c r="BC397" s="4"/>
      <c r="BD397" s="4">
        <v>0.79041618534142744</v>
      </c>
      <c r="BE397" s="4">
        <v>0.16415597872977553</v>
      </c>
      <c r="BF397" s="4">
        <v>0</v>
      </c>
      <c r="BG397" s="4">
        <v>0</v>
      </c>
      <c r="BH397" s="4">
        <v>1.1087199115905162</v>
      </c>
      <c r="BI397" s="4">
        <v>0.35633602668528924</v>
      </c>
      <c r="BJ397" s="4">
        <v>0</v>
      </c>
      <c r="BK397" s="4"/>
      <c r="BL397" s="3" t="s">
        <v>468</v>
      </c>
      <c r="BM397" s="4"/>
      <c r="BN397" s="4"/>
      <c r="BO397" s="4"/>
      <c r="BP397" s="4">
        <v>3.5563560429634138</v>
      </c>
      <c r="BQ397" s="4">
        <v>0.46187905742161911</v>
      </c>
      <c r="BR397" s="4">
        <v>2045.2667580633524</v>
      </c>
      <c r="BS397" s="4">
        <v>1709.5239916299877</v>
      </c>
      <c r="BT397" s="4">
        <v>1048.7535890044303</v>
      </c>
      <c r="BU397" s="4">
        <v>0</v>
      </c>
      <c r="BV397" s="4">
        <v>1657.0166678692547</v>
      </c>
      <c r="BW397" s="4">
        <v>2408.3537412511723</v>
      </c>
    </row>
    <row r="398" spans="2:75" x14ac:dyDescent="0.3">
      <c r="B398" s="3" t="s">
        <v>186</v>
      </c>
      <c r="C398" s="4">
        <v>2020</v>
      </c>
      <c r="D398" s="3" t="s">
        <v>864</v>
      </c>
      <c r="E398" s="4">
        <v>27774</v>
      </c>
      <c r="F398" s="4">
        <v>27774</v>
      </c>
      <c r="G398" s="4" t="b">
        <v>0</v>
      </c>
      <c r="H398" s="4">
        <v>56560875</v>
      </c>
      <c r="I398" s="4">
        <v>30627832</v>
      </c>
      <c r="J398" s="4">
        <v>14027819</v>
      </c>
      <c r="K398" s="4">
        <v>7622035</v>
      </c>
      <c r="L398" s="4">
        <v>1280883</v>
      </c>
      <c r="M398" s="4">
        <v>3002306</v>
      </c>
      <c r="N398" s="4">
        <v>45936534</v>
      </c>
      <c r="O398" s="4">
        <v>48682189</v>
      </c>
      <c r="P398" s="4">
        <v>5967313</v>
      </c>
      <c r="Q398" s="4">
        <v>42714876</v>
      </c>
      <c r="R398" s="4">
        <v>4907852</v>
      </c>
      <c r="S398" s="4">
        <v>18615742</v>
      </c>
      <c r="T398" s="4">
        <v>3674890</v>
      </c>
      <c r="U398" s="4">
        <v>5878982</v>
      </c>
      <c r="V398" s="4">
        <v>3900704</v>
      </c>
      <c r="W398" s="4">
        <v>3731759</v>
      </c>
      <c r="X398" s="4">
        <v>7878686</v>
      </c>
      <c r="Y398" s="4">
        <v>10906932</v>
      </c>
      <c r="Z398" s="4">
        <v>90242672</v>
      </c>
      <c r="AA398" s="4">
        <v>99121320</v>
      </c>
      <c r="AB398" s="4">
        <v>50478969</v>
      </c>
      <c r="AC398" s="4">
        <v>48642351</v>
      </c>
      <c r="AD398" s="4">
        <v>313977052</v>
      </c>
      <c r="AE398" s="4">
        <v>34171635</v>
      </c>
      <c r="AF398" s="4">
        <v>14891748</v>
      </c>
      <c r="AG398" s="4">
        <v>49063383</v>
      </c>
      <c r="AH398" s="4">
        <v>0</v>
      </c>
      <c r="AI398" s="4">
        <v>0</v>
      </c>
      <c r="AJ398" s="4">
        <v>0</v>
      </c>
      <c r="AK398" s="4">
        <v>0</v>
      </c>
      <c r="AL398" s="4">
        <v>48015481</v>
      </c>
      <c r="AM398" s="4">
        <v>12003870</v>
      </c>
      <c r="AN398" s="4">
        <v>0</v>
      </c>
      <c r="AO398" s="4">
        <v>11981149</v>
      </c>
      <c r="AP398" s="4">
        <v>8328959626</v>
      </c>
      <c r="AQ398" s="4">
        <v>5999452203</v>
      </c>
      <c r="AR398" s="4">
        <v>29827265</v>
      </c>
      <c r="AS398" s="4">
        <v>55393083</v>
      </c>
      <c r="AT398" s="4">
        <v>857982</v>
      </c>
      <c r="AU398" s="4">
        <v>2116</v>
      </c>
      <c r="AV398" s="4">
        <v>4643</v>
      </c>
      <c r="AW398" s="4">
        <v>377217311</v>
      </c>
      <c r="AX398" s="4">
        <v>264913669</v>
      </c>
      <c r="AY398" s="4">
        <v>10906932</v>
      </c>
      <c r="AZ398" s="4">
        <v>9565982</v>
      </c>
      <c r="BA398" s="4">
        <v>107133894</v>
      </c>
      <c r="BB398" s="4">
        <v>0</v>
      </c>
      <c r="BC398" s="4"/>
      <c r="BD398" s="4">
        <v>0.81216095048034531</v>
      </c>
      <c r="BE398" s="4">
        <v>0.13929568805291645</v>
      </c>
      <c r="BF398" s="4">
        <v>0</v>
      </c>
      <c r="BG398" s="4">
        <v>0</v>
      </c>
      <c r="BH398" s="4">
        <v>1.1486252002698076</v>
      </c>
      <c r="BI398" s="4">
        <v>0.41581094925202311</v>
      </c>
      <c r="BJ398" s="4">
        <v>0</v>
      </c>
      <c r="BK398" s="4"/>
      <c r="BL398" s="3" t="s">
        <v>468</v>
      </c>
      <c r="BM398" s="4"/>
      <c r="BN398" s="4"/>
      <c r="BO398" s="4"/>
      <c r="BP398" s="4">
        <v>3.5811513489500015</v>
      </c>
      <c r="BQ398" s="4">
        <v>0.45573982339004954</v>
      </c>
      <c r="BR398" s="4">
        <v>2036.4684597105206</v>
      </c>
      <c r="BS398" s="4">
        <v>1752.7971844170806</v>
      </c>
      <c r="BT398" s="4">
        <v>1073.9275941528049</v>
      </c>
      <c r="BU398" s="4">
        <v>0</v>
      </c>
      <c r="BV398" s="4">
        <v>1766.5220349967597</v>
      </c>
      <c r="BW398" s="4">
        <v>3857.3447828904732</v>
      </c>
    </row>
    <row r="399" spans="2:75" x14ac:dyDescent="0.3">
      <c r="B399" s="3" t="s">
        <v>186</v>
      </c>
      <c r="C399" s="4">
        <v>2021</v>
      </c>
      <c r="D399" s="3" t="s">
        <v>865</v>
      </c>
      <c r="E399" s="4">
        <v>28957</v>
      </c>
      <c r="F399" s="4">
        <v>28957</v>
      </c>
      <c r="G399" s="4" t="b">
        <v>0</v>
      </c>
      <c r="H399" s="4">
        <v>60163860</v>
      </c>
      <c r="I399" s="4">
        <v>32373654</v>
      </c>
      <c r="J399" s="4">
        <v>14545301</v>
      </c>
      <c r="K399" s="4">
        <v>8514376</v>
      </c>
      <c r="L399" s="4">
        <v>907665</v>
      </c>
      <c r="M399" s="4">
        <v>3822864</v>
      </c>
      <c r="N399" s="4">
        <v>47826620</v>
      </c>
      <c r="O399" s="4">
        <v>53355491</v>
      </c>
      <c r="P399" s="4">
        <v>6425833</v>
      </c>
      <c r="Q399" s="4">
        <v>46929658</v>
      </c>
      <c r="R399" s="4">
        <v>5387187</v>
      </c>
      <c r="S399" s="4">
        <v>19313013</v>
      </c>
      <c r="T399" s="4">
        <v>4162423</v>
      </c>
      <c r="U399" s="4">
        <v>6748601</v>
      </c>
      <c r="V399" s="4">
        <v>5130414</v>
      </c>
      <c r="W399" s="4">
        <v>3766650</v>
      </c>
      <c r="X399" s="4">
        <v>6808369</v>
      </c>
      <c r="Y399" s="4">
        <v>14251062</v>
      </c>
      <c r="Z399" s="4">
        <v>90298391</v>
      </c>
      <c r="AA399" s="4">
        <v>104128332</v>
      </c>
      <c r="AB399" s="4">
        <v>56069816</v>
      </c>
      <c r="AC399" s="4">
        <v>48058516</v>
      </c>
      <c r="AD399" s="4">
        <v>320785421</v>
      </c>
      <c r="AE399" s="4">
        <v>33380069</v>
      </c>
      <c r="AF399" s="4">
        <v>15143624</v>
      </c>
      <c r="AG399" s="4">
        <v>48523693</v>
      </c>
      <c r="AH399" s="4">
        <v>0</v>
      </c>
      <c r="AI399" s="4">
        <v>0</v>
      </c>
      <c r="AJ399" s="4">
        <v>0</v>
      </c>
      <c r="AK399" s="4">
        <v>0</v>
      </c>
      <c r="AL399" s="4">
        <v>52359262</v>
      </c>
      <c r="AM399" s="4">
        <v>13089816</v>
      </c>
      <c r="AN399" s="4">
        <v>0</v>
      </c>
      <c r="AO399" s="4">
        <v>12420557</v>
      </c>
      <c r="AP399" s="4">
        <v>8713958238</v>
      </c>
      <c r="AQ399" s="4">
        <v>6283918903</v>
      </c>
      <c r="AR399" s="4">
        <v>31456301</v>
      </c>
      <c r="AS399" s="4">
        <v>64811203</v>
      </c>
      <c r="AT399" s="4">
        <v>878124</v>
      </c>
      <c r="AU399" s="4">
        <v>2220</v>
      </c>
      <c r="AV399" s="4">
        <v>4801</v>
      </c>
      <c r="AW399" s="4">
        <v>389968733</v>
      </c>
      <c r="AX399" s="4">
        <v>272261728</v>
      </c>
      <c r="AY399" s="4">
        <v>14251062</v>
      </c>
      <c r="AZ399" s="4">
        <v>11127675.333333334</v>
      </c>
      <c r="BA399" s="4">
        <v>108137963</v>
      </c>
      <c r="BB399" s="4">
        <v>0</v>
      </c>
      <c r="BC399" s="4"/>
      <c r="BD399" s="4">
        <v>0.7949393539576749</v>
      </c>
      <c r="BE399" s="4">
        <v>0.11316376642057209</v>
      </c>
      <c r="BF399" s="4">
        <v>0</v>
      </c>
      <c r="BG399" s="4">
        <v>0</v>
      </c>
      <c r="BH399" s="4">
        <v>1.0339664738234402</v>
      </c>
      <c r="BI399" s="4">
        <v>0.41765136219866977</v>
      </c>
      <c r="BJ399" s="4">
        <v>0</v>
      </c>
      <c r="BK399" s="4"/>
      <c r="BL399" s="3" t="s">
        <v>468</v>
      </c>
      <c r="BM399" s="4"/>
      <c r="BN399" s="4"/>
      <c r="BO399" s="4"/>
      <c r="BP399" s="4">
        <v>3.6098751154010293</v>
      </c>
      <c r="BQ399" s="4">
        <v>0.46240366590293691</v>
      </c>
      <c r="BR399" s="4">
        <v>2077.6965845909453</v>
      </c>
      <c r="BS399" s="4">
        <v>1842.5766135994752</v>
      </c>
      <c r="BT399" s="4">
        <v>1086.3107711434195</v>
      </c>
      <c r="BU399" s="4">
        <v>0</v>
      </c>
      <c r="BV399" s="4">
        <v>1675.7154746693373</v>
      </c>
      <c r="BW399" s="4">
        <v>3734.4325379010256</v>
      </c>
    </row>
    <row r="400" spans="2:75" x14ac:dyDescent="0.3">
      <c r="B400" s="3" t="s">
        <v>186</v>
      </c>
      <c r="C400" s="4">
        <v>2022</v>
      </c>
      <c r="D400" s="3" t="s">
        <v>866</v>
      </c>
      <c r="E400" s="4">
        <v>30446.5</v>
      </c>
      <c r="F400" s="4">
        <v>142043</v>
      </c>
      <c r="G400" s="4" t="b">
        <v>1</v>
      </c>
      <c r="H400" s="4">
        <v>66675849</v>
      </c>
      <c r="I400" s="4">
        <v>34160270</v>
      </c>
      <c r="J400" s="4">
        <v>17092293</v>
      </c>
      <c r="K400" s="4">
        <v>11360709</v>
      </c>
      <c r="L400" s="4">
        <v>2096198</v>
      </c>
      <c r="M400" s="4">
        <v>1966379</v>
      </c>
      <c r="N400" s="4">
        <v>53348761</v>
      </c>
      <c r="O400" s="4">
        <v>54961078</v>
      </c>
      <c r="P400" s="4">
        <v>6377562</v>
      </c>
      <c r="Q400" s="4">
        <v>48583516</v>
      </c>
      <c r="R400" s="4">
        <v>5882678</v>
      </c>
      <c r="S400" s="4">
        <v>20716473</v>
      </c>
      <c r="T400" s="4">
        <v>3982564</v>
      </c>
      <c r="U400" s="4">
        <v>7315248</v>
      </c>
      <c r="V400" s="4">
        <v>4682468</v>
      </c>
      <c r="W400" s="4">
        <v>3611384</v>
      </c>
      <c r="X400" s="4">
        <v>11714771</v>
      </c>
      <c r="Y400" s="4">
        <v>11290942</v>
      </c>
      <c r="Z400" s="4">
        <v>120552867</v>
      </c>
      <c r="AA400" s="4">
        <v>135448017</v>
      </c>
      <c r="AB400" s="4">
        <v>80533097</v>
      </c>
      <c r="AC400" s="4">
        <v>54914920</v>
      </c>
      <c r="AD400" s="4">
        <v>332500192</v>
      </c>
      <c r="AE400" s="4">
        <v>47143719</v>
      </c>
      <c r="AF400" s="4">
        <v>15785133</v>
      </c>
      <c r="AG400" s="4">
        <v>62928852</v>
      </c>
      <c r="AH400" s="4">
        <v>7500000</v>
      </c>
      <c r="AI400" s="4">
        <v>7500000</v>
      </c>
      <c r="AJ400" s="4">
        <v>0</v>
      </c>
      <c r="AK400" s="4">
        <v>184154</v>
      </c>
      <c r="AL400" s="4">
        <v>61577218</v>
      </c>
      <c r="AM400" s="4">
        <v>15394305</v>
      </c>
      <c r="AN400" s="4">
        <v>184154</v>
      </c>
      <c r="AO400" s="4">
        <v>15187341</v>
      </c>
      <c r="AP400" s="4">
        <v>11041477287</v>
      </c>
      <c r="AQ400" s="4">
        <v>8228558303</v>
      </c>
      <c r="AR400" s="4">
        <v>33363011</v>
      </c>
      <c r="AS400" s="4">
        <v>69651533</v>
      </c>
      <c r="AT400" s="4">
        <v>1211033</v>
      </c>
      <c r="AU400" s="4">
        <v>2498</v>
      </c>
      <c r="AV400" s="4">
        <v>5375</v>
      </c>
      <c r="AW400" s="4">
        <v>400958693</v>
      </c>
      <c r="AX400" s="4">
        <v>277071340</v>
      </c>
      <c r="AY400" s="4">
        <v>11290942</v>
      </c>
      <c r="AZ400" s="4">
        <v>12149645.333333334</v>
      </c>
      <c r="BA400" s="4">
        <v>118610465</v>
      </c>
      <c r="BB400" s="4">
        <v>0</v>
      </c>
      <c r="BC400" s="4"/>
      <c r="BD400" s="4">
        <v>0.80012121030509864</v>
      </c>
      <c r="BE400" s="4">
        <v>0.17569736532338717</v>
      </c>
      <c r="BF400" s="4">
        <v>1.1962475733721009E-2</v>
      </c>
      <c r="BG400" s="4">
        <v>2.9906190305641935E-3</v>
      </c>
      <c r="BH400" s="4">
        <v>1.2952716719802659</v>
      </c>
      <c r="BI400" s="4">
        <v>0.43877503279390156</v>
      </c>
      <c r="BJ400" s="4">
        <v>0</v>
      </c>
      <c r="BK400" s="4"/>
      <c r="BL400" s="3" t="s">
        <v>468</v>
      </c>
      <c r="BM400" s="4"/>
      <c r="BN400" s="4"/>
      <c r="BO400" s="4"/>
      <c r="BP400" s="4">
        <v>3.0216075379044525</v>
      </c>
      <c r="BQ400" s="4">
        <v>0.46474418604651163</v>
      </c>
      <c r="BR400" s="4">
        <v>2189.9347708275172</v>
      </c>
      <c r="BS400" s="4">
        <v>1805.1690013630466</v>
      </c>
      <c r="BT400" s="4">
        <v>1095.7913389059497</v>
      </c>
      <c r="BU400" s="4">
        <v>246.333732941389</v>
      </c>
      <c r="BV400" s="4">
        <v>2066.8665363834925</v>
      </c>
      <c r="BW400" s="4">
        <v>3895.7011479151956</v>
      </c>
    </row>
    <row r="401" spans="2:75" x14ac:dyDescent="0.3">
      <c r="B401" s="3" t="s">
        <v>186</v>
      </c>
      <c r="C401" s="4">
        <v>2023</v>
      </c>
      <c r="D401" s="3" t="s">
        <v>867</v>
      </c>
      <c r="E401" s="4">
        <v>31936</v>
      </c>
      <c r="F401" s="4">
        <v>31936</v>
      </c>
      <c r="G401" s="4" t="b">
        <v>0</v>
      </c>
      <c r="H401" s="4">
        <v>80950511</v>
      </c>
      <c r="I401" s="4">
        <v>38472924</v>
      </c>
      <c r="J401" s="4">
        <v>17072635</v>
      </c>
      <c r="K401" s="4">
        <v>17712214</v>
      </c>
      <c r="L401" s="4">
        <v>5078758</v>
      </c>
      <c r="M401" s="4">
        <v>2600733</v>
      </c>
      <c r="N401" s="4">
        <v>60637564</v>
      </c>
      <c r="O401" s="4">
        <v>59402311</v>
      </c>
      <c r="P401" s="4">
        <v>6916100</v>
      </c>
      <c r="Q401" s="4">
        <v>52486211</v>
      </c>
      <c r="R401" s="4">
        <v>6384891</v>
      </c>
      <c r="S401" s="4">
        <v>23183837</v>
      </c>
      <c r="T401" s="4">
        <v>3976693</v>
      </c>
      <c r="U401" s="4">
        <v>7543979</v>
      </c>
      <c r="V401" s="4">
        <v>4732243</v>
      </c>
      <c r="W401" s="4">
        <v>4019318</v>
      </c>
      <c r="X401" s="4">
        <v>21548200</v>
      </c>
      <c r="Y401" s="4">
        <v>29738848</v>
      </c>
      <c r="Z401" s="4">
        <v>132666612</v>
      </c>
      <c r="AA401" s="4">
        <v>143582837</v>
      </c>
      <c r="AB401" s="4">
        <v>90813735</v>
      </c>
      <c r="AC401" s="4">
        <v>52769102</v>
      </c>
      <c r="AD401" s="4">
        <v>354048392</v>
      </c>
      <c r="AE401" s="4">
        <v>41296214</v>
      </c>
      <c r="AF401" s="4">
        <v>20021802</v>
      </c>
      <c r="AG401" s="4">
        <v>61318016</v>
      </c>
      <c r="AH401" s="4">
        <v>7081752</v>
      </c>
      <c r="AI401" s="4">
        <v>0</v>
      </c>
      <c r="AJ401" s="4">
        <v>418248</v>
      </c>
      <c r="AK401" s="4">
        <v>252000</v>
      </c>
      <c r="AL401" s="4">
        <v>68653618</v>
      </c>
      <c r="AM401" s="4">
        <v>17163405</v>
      </c>
      <c r="AN401" s="4">
        <v>670248</v>
      </c>
      <c r="AO401" s="4">
        <v>14978736</v>
      </c>
      <c r="AP401" s="4">
        <v>13100696356</v>
      </c>
      <c r="AQ401" s="4">
        <v>9750564403</v>
      </c>
      <c r="AR401" s="4">
        <v>37615816</v>
      </c>
      <c r="AS401" s="4">
        <v>77262396</v>
      </c>
      <c r="AT401" s="4">
        <v>1402905</v>
      </c>
      <c r="AU401" s="4">
        <v>2794</v>
      </c>
      <c r="AV401" s="4">
        <v>5955</v>
      </c>
      <c r="AW401" s="4">
        <v>431389226</v>
      </c>
      <c r="AX401" s="4">
        <v>300745856</v>
      </c>
      <c r="AY401" s="4">
        <v>29738848</v>
      </c>
      <c r="AZ401" s="4">
        <v>18426950.666666668</v>
      </c>
      <c r="BA401" s="4">
        <v>127764922</v>
      </c>
      <c r="BB401" s="4">
        <v>0</v>
      </c>
      <c r="BC401" s="4"/>
      <c r="BD401" s="4">
        <v>0.74906956424277549</v>
      </c>
      <c r="BE401" s="4">
        <v>0.26618979588652625</v>
      </c>
      <c r="BF401" s="4">
        <v>3.9050992504109761E-2</v>
      </c>
      <c r="BG401" s="4">
        <v>9.762748410433373E-3</v>
      </c>
      <c r="BH401" s="4">
        <v>1.1682690526088844</v>
      </c>
      <c r="BI401" s="4">
        <v>0.43027968538381567</v>
      </c>
      <c r="BJ401" s="4">
        <v>0</v>
      </c>
      <c r="BK401" s="4"/>
      <c r="BL401" s="3" t="s">
        <v>468</v>
      </c>
      <c r="BM401" s="4"/>
      <c r="BN401" s="4"/>
      <c r="BO401" s="4"/>
      <c r="BP401" s="4">
        <v>2.8712837072032662</v>
      </c>
      <c r="BQ401" s="4">
        <v>0.46918555835432407</v>
      </c>
      <c r="BR401" s="4">
        <v>2534.7730147795592</v>
      </c>
      <c r="BS401" s="4">
        <v>1860.0423033567133</v>
      </c>
      <c r="BT401" s="4">
        <v>1177.8499498997996</v>
      </c>
      <c r="BU401" s="4">
        <v>221.74824649298597</v>
      </c>
      <c r="BV401" s="4">
        <v>1920.0280561122245</v>
      </c>
      <c r="BW401" s="4">
        <v>4000.6551227454911</v>
      </c>
    </row>
    <row r="402" spans="2:75" x14ac:dyDescent="0.3">
      <c r="B402" s="3" t="s">
        <v>186</v>
      </c>
      <c r="C402" s="4">
        <v>2024</v>
      </c>
      <c r="D402" s="3" t="s">
        <v>868</v>
      </c>
      <c r="E402" s="4">
        <v>31936</v>
      </c>
      <c r="F402" s="4">
        <v>31936</v>
      </c>
      <c r="G402" s="4" t="b">
        <v>0</v>
      </c>
      <c r="H402" s="4">
        <v>87019727</v>
      </c>
      <c r="I402" s="4">
        <v>42726338</v>
      </c>
      <c r="J402" s="4">
        <v>23212400</v>
      </c>
      <c r="K402" s="4">
        <v>11814909</v>
      </c>
      <c r="L402" s="4">
        <v>6014383</v>
      </c>
      <c r="M402" s="4">
        <v>3251697</v>
      </c>
      <c r="N402" s="4">
        <v>71953121</v>
      </c>
      <c r="O402" s="4">
        <v>65097817</v>
      </c>
      <c r="P402" s="4">
        <v>7168443</v>
      </c>
      <c r="Q402" s="4">
        <v>57929374</v>
      </c>
      <c r="R402" s="4">
        <v>7600799</v>
      </c>
      <c r="S402" s="4">
        <v>25207991</v>
      </c>
      <c r="T402" s="4">
        <v>4135400</v>
      </c>
      <c r="U402" s="4">
        <v>9168898</v>
      </c>
      <c r="V402" s="4">
        <v>4949033</v>
      </c>
      <c r="W402" s="4">
        <v>3898626</v>
      </c>
      <c r="X402" s="4">
        <v>21921910</v>
      </c>
      <c r="Y402" s="4">
        <v>32857174</v>
      </c>
      <c r="Z402" s="4">
        <v>148188796</v>
      </c>
      <c r="AA402" s="4">
        <v>165342299</v>
      </c>
      <c r="AB402" s="4">
        <v>113758000</v>
      </c>
      <c r="AC402" s="4">
        <v>51584299</v>
      </c>
      <c r="AD402" s="4">
        <v>378520123</v>
      </c>
      <c r="AE402" s="4">
        <v>45404223</v>
      </c>
      <c r="AF402" s="4">
        <v>22651235</v>
      </c>
      <c r="AG402" s="4">
        <v>68055458</v>
      </c>
      <c r="AH402" s="4">
        <v>21653047</v>
      </c>
      <c r="AI402" s="4">
        <v>15000000</v>
      </c>
      <c r="AJ402" s="4">
        <v>418249</v>
      </c>
      <c r="AK402" s="4">
        <v>391122</v>
      </c>
      <c r="AL402" s="4">
        <v>79624056</v>
      </c>
      <c r="AM402" s="4">
        <v>19906014</v>
      </c>
      <c r="AN402" s="4">
        <v>809371</v>
      </c>
      <c r="AO402" s="4">
        <v>19096643</v>
      </c>
      <c r="AP402" s="4">
        <v>13577931438</v>
      </c>
      <c r="AQ402" s="4">
        <v>9841098403</v>
      </c>
      <c r="AR402" s="4">
        <v>41655751</v>
      </c>
      <c r="AS402" s="4">
        <v>86198801</v>
      </c>
      <c r="AT402" s="4">
        <v>1370475</v>
      </c>
      <c r="AU402" s="4">
        <v>2994</v>
      </c>
      <c r="AV402" s="4">
        <v>6395</v>
      </c>
      <c r="AW402" s="4">
        <v>464011699</v>
      </c>
      <c r="AX402" s="4">
        <v>326369942</v>
      </c>
      <c r="AY402" s="4">
        <v>32857174</v>
      </c>
      <c r="AZ402" s="4">
        <v>24628988</v>
      </c>
      <c r="BA402" s="4">
        <v>1254860022</v>
      </c>
      <c r="BB402" s="4">
        <v>26147061</v>
      </c>
      <c r="BC402" s="4">
        <v>1.5186352724337505E-2</v>
      </c>
      <c r="BD402" s="4">
        <v>0.82685987971440089</v>
      </c>
      <c r="BE402" s="4">
        <v>0.25191885513499712</v>
      </c>
      <c r="BF402" s="4">
        <v>4.0659621760539305E-2</v>
      </c>
      <c r="BG402" s="4">
        <v>1.0164905440134826E-2</v>
      </c>
      <c r="BH402" s="4">
        <v>1.1748005079426544</v>
      </c>
      <c r="BI402" s="4">
        <v>0.44917025046475995</v>
      </c>
      <c r="BJ402" s="4">
        <v>3.5807977685256183</v>
      </c>
      <c r="BK402" s="4">
        <v>2.3828892738351391E-2</v>
      </c>
      <c r="BL402" s="3" t="s">
        <v>474</v>
      </c>
      <c r="BM402" s="4">
        <v>25668744.698203087</v>
      </c>
      <c r="BN402" s="4">
        <v>0.95949327828735331</v>
      </c>
      <c r="BO402" s="4">
        <v>1039756.6982030869</v>
      </c>
      <c r="BP402" s="4">
        <v>3.0679011151448123</v>
      </c>
      <c r="BQ402" s="4">
        <v>0.46817826426896014</v>
      </c>
      <c r="BR402" s="4">
        <v>2724.816100951904</v>
      </c>
      <c r="BS402" s="4">
        <v>2038.3835483466935</v>
      </c>
      <c r="BT402" s="4">
        <v>1304.3509205911823</v>
      </c>
      <c r="BU402" s="4">
        <v>678.01374624248501</v>
      </c>
      <c r="BV402" s="4">
        <v>2130.9950526052103</v>
      </c>
      <c r="BW402" s="4">
        <v>39292.961610721446</v>
      </c>
    </row>
    <row r="403" spans="2:75" x14ac:dyDescent="0.3">
      <c r="B403" s="3" t="s">
        <v>190</v>
      </c>
      <c r="C403" s="4">
        <v>2019</v>
      </c>
      <c r="D403" s="3" t="s">
        <v>869</v>
      </c>
      <c r="E403" s="4">
        <v>130924</v>
      </c>
      <c r="F403" s="4">
        <v>130924</v>
      </c>
      <c r="G403" s="4" t="b">
        <v>0</v>
      </c>
      <c r="H403" s="4">
        <v>371482000</v>
      </c>
      <c r="I403" s="4">
        <v>144279000</v>
      </c>
      <c r="J403" s="4">
        <v>97875000</v>
      </c>
      <c r="K403" s="4">
        <v>8554000</v>
      </c>
      <c r="L403" s="4">
        <v>6924000</v>
      </c>
      <c r="M403" s="4">
        <v>105641000</v>
      </c>
      <c r="N403" s="4">
        <v>257287000</v>
      </c>
      <c r="O403" s="4">
        <v>258641000</v>
      </c>
      <c r="P403" s="4">
        <v>38646000</v>
      </c>
      <c r="Q403" s="4">
        <v>219995000</v>
      </c>
      <c r="R403" s="4">
        <v>25792000</v>
      </c>
      <c r="S403" s="4">
        <v>58279000</v>
      </c>
      <c r="T403" s="4">
        <v>21634000</v>
      </c>
      <c r="U403" s="4">
        <v>52274000</v>
      </c>
      <c r="V403" s="4">
        <v>19535000</v>
      </c>
      <c r="W403" s="4">
        <v>14551000</v>
      </c>
      <c r="X403" s="4">
        <v>112841000</v>
      </c>
      <c r="Y403" s="4">
        <v>170433000</v>
      </c>
      <c r="Z403" s="4">
        <v>300940000</v>
      </c>
      <c r="AA403" s="4">
        <v>368813000</v>
      </c>
      <c r="AB403" s="4">
        <v>329645000</v>
      </c>
      <c r="AC403" s="4">
        <v>39168000</v>
      </c>
      <c r="AD403" s="4">
        <v>1766698000</v>
      </c>
      <c r="AE403" s="4">
        <v>124161000</v>
      </c>
      <c r="AF403" s="4">
        <v>33056000</v>
      </c>
      <c r="AG403" s="4">
        <v>157217000</v>
      </c>
      <c r="AH403" s="4">
        <v>114969000</v>
      </c>
      <c r="AI403" s="4">
        <v>8950000</v>
      </c>
      <c r="AJ403" s="4">
        <v>4918806</v>
      </c>
      <c r="AK403" s="4">
        <v>3866000</v>
      </c>
      <c r="AL403" s="4">
        <v>257287063</v>
      </c>
      <c r="AM403" s="4">
        <v>64321766</v>
      </c>
      <c r="AN403" s="4">
        <v>8784806</v>
      </c>
      <c r="AO403" s="4">
        <v>51953627</v>
      </c>
      <c r="AP403" s="4">
        <v>48561853422</v>
      </c>
      <c r="AQ403" s="4">
        <v>41632719025</v>
      </c>
      <c r="AR403" s="4">
        <v>138325635.115859</v>
      </c>
      <c r="AS403" s="4">
        <v>277754033.88953203</v>
      </c>
      <c r="AT403" s="4">
        <v>1015301</v>
      </c>
      <c r="AU403" s="4">
        <v>2126.1418241000001</v>
      </c>
      <c r="AV403" s="4">
        <v>4979.9345641099999</v>
      </c>
      <c r="AW403" s="4">
        <v>2360667000</v>
      </c>
      <c r="AX403" s="4">
        <v>1724450000</v>
      </c>
      <c r="AY403" s="4">
        <v>170433000</v>
      </c>
      <c r="AZ403" s="4">
        <v>170433000</v>
      </c>
      <c r="BA403" s="4">
        <v>2360668000</v>
      </c>
      <c r="BB403" s="4">
        <v>38646000</v>
      </c>
      <c r="BC403" s="4">
        <v>1</v>
      </c>
      <c r="BD403" s="4">
        <v>0.69259614193958252</v>
      </c>
      <c r="BE403" s="4">
        <v>0.30375899774417064</v>
      </c>
      <c r="BF403" s="4">
        <v>0.13657594538060414</v>
      </c>
      <c r="BG403" s="4">
        <v>3.4143986477858781E-2</v>
      </c>
      <c r="BH403" s="4">
        <v>0.71463896906747881</v>
      </c>
      <c r="BI403" s="4">
        <v>0.40489024598238949</v>
      </c>
      <c r="BJ403" s="4">
        <v>1.0000006364027463</v>
      </c>
      <c r="BK403" s="4">
        <v>2.4594404877896665E-2</v>
      </c>
      <c r="BL403" s="3" t="s">
        <v>474</v>
      </c>
      <c r="BM403" s="4">
        <v>38646024.59442053</v>
      </c>
      <c r="BN403" s="4"/>
      <c r="BO403" s="4"/>
      <c r="BP403" s="4">
        <v>2.848442251860043</v>
      </c>
      <c r="BQ403" s="4">
        <v>0.42694171915890994</v>
      </c>
      <c r="BR403" s="4">
        <v>2837.3865754177996</v>
      </c>
      <c r="BS403" s="4">
        <v>1975.5048730561241</v>
      </c>
      <c r="BT403" s="4">
        <v>1056.5338296710993</v>
      </c>
      <c r="BU403" s="4">
        <v>878.13540680089216</v>
      </c>
      <c r="BV403" s="4">
        <v>1200.826433656167</v>
      </c>
      <c r="BW403" s="4">
        <v>18030.827044697686</v>
      </c>
    </row>
    <row r="404" spans="2:75" x14ac:dyDescent="0.3">
      <c r="B404" s="3" t="s">
        <v>190</v>
      </c>
      <c r="C404" s="4">
        <v>2020</v>
      </c>
      <c r="D404" s="3" t="s">
        <v>870</v>
      </c>
      <c r="E404" s="4">
        <v>133302</v>
      </c>
      <c r="F404" s="4">
        <v>133302</v>
      </c>
      <c r="G404" s="4" t="b">
        <v>0</v>
      </c>
      <c r="H404" s="4">
        <v>399710000</v>
      </c>
      <c r="I404" s="4">
        <v>150257000</v>
      </c>
      <c r="J404" s="4">
        <v>90821000</v>
      </c>
      <c r="K404" s="4">
        <v>15685000</v>
      </c>
      <c r="L404" s="4">
        <v>5082000</v>
      </c>
      <c r="M404" s="4">
        <v>129027000</v>
      </c>
      <c r="N404" s="4">
        <v>254998000</v>
      </c>
      <c r="O404" s="4">
        <v>253291000</v>
      </c>
      <c r="P404" s="4">
        <v>40737000</v>
      </c>
      <c r="Q404" s="4">
        <v>212554000</v>
      </c>
      <c r="R404" s="4">
        <v>25124000</v>
      </c>
      <c r="S404" s="4">
        <v>52872000</v>
      </c>
      <c r="T404" s="4">
        <v>24475000</v>
      </c>
      <c r="U404" s="4">
        <v>40582000</v>
      </c>
      <c r="V404" s="4">
        <v>22582000</v>
      </c>
      <c r="W404" s="4">
        <v>14992000</v>
      </c>
      <c r="X404" s="4">
        <v>146419000</v>
      </c>
      <c r="Y404" s="4">
        <v>224853000</v>
      </c>
      <c r="Z404" s="4">
        <v>394146000</v>
      </c>
      <c r="AA404" s="4">
        <v>469334000</v>
      </c>
      <c r="AB404" s="4">
        <v>465897000</v>
      </c>
      <c r="AC404" s="4">
        <v>3437000</v>
      </c>
      <c r="AD404" s="4">
        <v>1913117000</v>
      </c>
      <c r="AE404" s="4">
        <v>148978000</v>
      </c>
      <c r="AF404" s="4">
        <v>55573000</v>
      </c>
      <c r="AG404" s="4">
        <v>204551000</v>
      </c>
      <c r="AH404" s="4">
        <v>197200000</v>
      </c>
      <c r="AI404" s="4">
        <v>88626000</v>
      </c>
      <c r="AJ404" s="4">
        <v>5687640</v>
      </c>
      <c r="AK404" s="4">
        <v>4549000</v>
      </c>
      <c r="AL404" s="4">
        <v>251431997</v>
      </c>
      <c r="AM404" s="4">
        <v>62857999</v>
      </c>
      <c r="AN404" s="4">
        <v>10236640</v>
      </c>
      <c r="AO404" s="4">
        <v>48398918</v>
      </c>
      <c r="AP404" s="4">
        <v>48454402241</v>
      </c>
      <c r="AQ404" s="4">
        <v>40556737467</v>
      </c>
      <c r="AR404" s="4">
        <v>143879717</v>
      </c>
      <c r="AS404" s="4">
        <v>255727043</v>
      </c>
      <c r="AT404" s="4">
        <v>968824</v>
      </c>
      <c r="AU404" s="4">
        <v>2170</v>
      </c>
      <c r="AV404" s="4">
        <v>5116</v>
      </c>
      <c r="AW404" s="4">
        <v>2578165000</v>
      </c>
      <c r="AX404" s="4">
        <v>1905766000</v>
      </c>
      <c r="AY404" s="4">
        <v>224853000</v>
      </c>
      <c r="AZ404" s="4">
        <v>197643000</v>
      </c>
      <c r="BA404" s="4">
        <v>2578165000</v>
      </c>
      <c r="BB404" s="4">
        <v>40737000</v>
      </c>
      <c r="BC404" s="4">
        <v>1</v>
      </c>
      <c r="BD404" s="4">
        <v>0.63795751920142107</v>
      </c>
      <c r="BE404" s="4">
        <v>0.36631307698081111</v>
      </c>
      <c r="BF404" s="4">
        <v>0.16285341822605584</v>
      </c>
      <c r="BG404" s="4">
        <v>4.071335439458805E-2</v>
      </c>
      <c r="BH404" s="4">
        <v>0.96234839146758</v>
      </c>
      <c r="BI404" s="4">
        <v>0.41019673489257941</v>
      </c>
      <c r="BJ404" s="4">
        <v>1</v>
      </c>
      <c r="BK404" s="4">
        <v>2.4851590185766201E-2</v>
      </c>
      <c r="BL404" s="3" t="s">
        <v>474</v>
      </c>
      <c r="BM404" s="4">
        <v>40737000</v>
      </c>
      <c r="BN404" s="4"/>
      <c r="BO404" s="4"/>
      <c r="BP404" s="4">
        <v>2.9693837989039364</v>
      </c>
      <c r="BQ404" s="4">
        <v>0.42415949960906957</v>
      </c>
      <c r="BR404" s="4">
        <v>2998.5296544688003</v>
      </c>
      <c r="BS404" s="4">
        <v>1900.1290303221258</v>
      </c>
      <c r="BT404" s="4">
        <v>1079.3515251084004</v>
      </c>
      <c r="BU404" s="4">
        <v>1479.3476466969737</v>
      </c>
      <c r="BV404" s="4">
        <v>1534.4931058798818</v>
      </c>
      <c r="BW404" s="4">
        <v>19340.782583907217</v>
      </c>
    </row>
    <row r="405" spans="2:75" x14ac:dyDescent="0.3">
      <c r="B405" s="3" t="s">
        <v>190</v>
      </c>
      <c r="C405" s="4">
        <v>2021</v>
      </c>
      <c r="D405" s="3" t="s">
        <v>871</v>
      </c>
      <c r="E405" s="4">
        <v>137399</v>
      </c>
      <c r="F405" s="4">
        <v>137399</v>
      </c>
      <c r="G405" s="4" t="b">
        <v>0</v>
      </c>
      <c r="H405" s="4">
        <v>522954000</v>
      </c>
      <c r="I405" s="4">
        <v>157650000</v>
      </c>
      <c r="J405" s="4">
        <v>116696000</v>
      </c>
      <c r="K405" s="4">
        <v>10521000</v>
      </c>
      <c r="L405" s="4">
        <v>4694000</v>
      </c>
      <c r="M405" s="4">
        <v>215680000</v>
      </c>
      <c r="N405" s="4">
        <v>296753000</v>
      </c>
      <c r="O405" s="4">
        <v>265591000</v>
      </c>
      <c r="P405" s="4">
        <v>41461000</v>
      </c>
      <c r="Q405" s="4">
        <v>224130000</v>
      </c>
      <c r="R405" s="4">
        <v>26987000</v>
      </c>
      <c r="S405" s="4">
        <v>57189000</v>
      </c>
      <c r="T405" s="4">
        <v>26157000</v>
      </c>
      <c r="U405" s="4">
        <v>41324000</v>
      </c>
      <c r="V405" s="4">
        <v>25432000</v>
      </c>
      <c r="W405" s="4">
        <v>15516000</v>
      </c>
      <c r="X405" s="4">
        <v>257363000</v>
      </c>
      <c r="Y405" s="4">
        <v>248381000</v>
      </c>
      <c r="Z405" s="4">
        <v>474028000</v>
      </c>
      <c r="AA405" s="4">
        <v>553558000</v>
      </c>
      <c r="AB405" s="4">
        <v>497040000</v>
      </c>
      <c r="AC405" s="4">
        <v>56518000</v>
      </c>
      <c r="AD405" s="4">
        <v>2170480000</v>
      </c>
      <c r="AE405" s="4">
        <v>181929000</v>
      </c>
      <c r="AF405" s="4">
        <v>67292000</v>
      </c>
      <c r="AG405" s="4">
        <v>249221000</v>
      </c>
      <c r="AH405" s="4">
        <v>188910000</v>
      </c>
      <c r="AI405" s="4">
        <v>822000</v>
      </c>
      <c r="AJ405" s="4">
        <v>8308000</v>
      </c>
      <c r="AK405" s="4">
        <v>4652000</v>
      </c>
      <c r="AL405" s="4">
        <v>284876000</v>
      </c>
      <c r="AM405" s="4">
        <v>71219000</v>
      </c>
      <c r="AN405" s="4">
        <v>12960000</v>
      </c>
      <c r="AO405" s="4">
        <v>53880373</v>
      </c>
      <c r="AP405" s="4">
        <v>51974539530</v>
      </c>
      <c r="AQ405" s="4">
        <v>43371524624</v>
      </c>
      <c r="AR405" s="4">
        <v>152179501</v>
      </c>
      <c r="AS405" s="4">
        <v>313636470</v>
      </c>
      <c r="AT405" s="4">
        <v>1029974</v>
      </c>
      <c r="AU405" s="4">
        <v>2281</v>
      </c>
      <c r="AV405" s="4">
        <v>5324</v>
      </c>
      <c r="AW405" s="4">
        <v>2819289000</v>
      </c>
      <c r="AX405" s="4">
        <v>2110169000</v>
      </c>
      <c r="AY405" s="4">
        <v>248381000</v>
      </c>
      <c r="AZ405" s="4">
        <v>214555666.66666666</v>
      </c>
      <c r="BA405" s="4">
        <v>2819289000</v>
      </c>
      <c r="BB405" s="4">
        <v>41461000</v>
      </c>
      <c r="BC405" s="4">
        <v>1</v>
      </c>
      <c r="BD405" s="4">
        <v>0.56745526375168753</v>
      </c>
      <c r="BE405" s="4">
        <v>0.49213315129055329</v>
      </c>
      <c r="BF405" s="4">
        <v>0.18197391145621253</v>
      </c>
      <c r="BG405" s="4">
        <v>4.5493477864053132E-2</v>
      </c>
      <c r="BH405" s="4">
        <v>1.1119484227903449</v>
      </c>
      <c r="BI405" s="4">
        <v>0.41385991840927261</v>
      </c>
      <c r="BJ405" s="4">
        <v>1</v>
      </c>
      <c r="BK405" s="4">
        <v>2.4197661999614806E-2</v>
      </c>
      <c r="BL405" s="3" t="s">
        <v>474</v>
      </c>
      <c r="BM405" s="4">
        <v>41461000</v>
      </c>
      <c r="BN405" s="4">
        <v>5.1748792037497084</v>
      </c>
      <c r="BO405" s="4">
        <v>0</v>
      </c>
      <c r="BP405" s="4">
        <v>2.927962467318467</v>
      </c>
      <c r="BQ405" s="4">
        <v>0.42843726521412473</v>
      </c>
      <c r="BR405" s="4">
        <v>3806.0975698513089</v>
      </c>
      <c r="BS405" s="4">
        <v>1932.9907786810675</v>
      </c>
      <c r="BT405" s="4">
        <v>1107.5735704044425</v>
      </c>
      <c r="BU405" s="4">
        <v>1374.9008362506277</v>
      </c>
      <c r="BV405" s="4">
        <v>1813.8487179673796</v>
      </c>
      <c r="BW405" s="4">
        <v>20518.992132402709</v>
      </c>
    </row>
    <row r="406" spans="2:75" x14ac:dyDescent="0.3">
      <c r="B406" s="3" t="s">
        <v>190</v>
      </c>
      <c r="C406" s="4">
        <v>2022</v>
      </c>
      <c r="D406" s="3" t="s">
        <v>872</v>
      </c>
      <c r="E406" s="4">
        <v>143026</v>
      </c>
      <c r="F406" s="4">
        <v>3969</v>
      </c>
      <c r="G406" s="4" t="b">
        <v>1</v>
      </c>
      <c r="H406" s="4">
        <v>470469000</v>
      </c>
      <c r="I406" s="4">
        <v>167465000</v>
      </c>
      <c r="J406" s="4">
        <v>122396000</v>
      </c>
      <c r="K406" s="4">
        <v>15702000</v>
      </c>
      <c r="L406" s="4">
        <v>13721000</v>
      </c>
      <c r="M406" s="4">
        <v>98981000</v>
      </c>
      <c r="N406" s="4">
        <v>355786000</v>
      </c>
      <c r="O406" s="4">
        <v>300241000</v>
      </c>
      <c r="P406" s="4">
        <v>42684000</v>
      </c>
      <c r="Q406" s="4">
        <v>257557000</v>
      </c>
      <c r="R406" s="4">
        <v>30358000</v>
      </c>
      <c r="S406" s="4">
        <v>62777000</v>
      </c>
      <c r="T406" s="4">
        <v>29159000</v>
      </c>
      <c r="U406" s="4">
        <v>53705000</v>
      </c>
      <c r="V406" s="4">
        <v>30400000</v>
      </c>
      <c r="W406" s="4">
        <v>16106000</v>
      </c>
      <c r="X406" s="4">
        <v>170228000</v>
      </c>
      <c r="Y406" s="4">
        <v>156075000</v>
      </c>
      <c r="Z406" s="4">
        <v>557850000</v>
      </c>
      <c r="AA406" s="4">
        <v>642419000</v>
      </c>
      <c r="AB406" s="4">
        <v>517703000</v>
      </c>
      <c r="AC406" s="4">
        <v>124716000</v>
      </c>
      <c r="AD406" s="4">
        <v>2340708000</v>
      </c>
      <c r="AE406" s="4">
        <v>206830000</v>
      </c>
      <c r="AF406" s="4">
        <v>99330000</v>
      </c>
      <c r="AG406" s="4">
        <v>306160000</v>
      </c>
      <c r="AH406" s="4">
        <v>177091000</v>
      </c>
      <c r="AI406" s="4">
        <v>0</v>
      </c>
      <c r="AJ406" s="4">
        <v>10806000</v>
      </c>
      <c r="AK406" s="4">
        <v>4479030</v>
      </c>
      <c r="AL406" s="4">
        <v>310737000</v>
      </c>
      <c r="AM406" s="4">
        <v>77684250</v>
      </c>
      <c r="AN406" s="4">
        <v>15285030</v>
      </c>
      <c r="AO406" s="4">
        <v>58006098</v>
      </c>
      <c r="AP406" s="4">
        <v>68265100254</v>
      </c>
      <c r="AQ406" s="4">
        <v>57845122958</v>
      </c>
      <c r="AR406" s="4">
        <v>160895619</v>
      </c>
      <c r="AS406" s="4">
        <v>339549105</v>
      </c>
      <c r="AT406" s="4">
        <v>1353926</v>
      </c>
      <c r="AU406" s="4">
        <v>2379</v>
      </c>
      <c r="AV406" s="4">
        <v>5624</v>
      </c>
      <c r="AW406" s="4">
        <v>2959326000</v>
      </c>
      <c r="AX406" s="4">
        <v>2211639000</v>
      </c>
      <c r="AY406" s="4">
        <v>156075000</v>
      </c>
      <c r="AZ406" s="4">
        <v>209769666.66666666</v>
      </c>
      <c r="BA406" s="4">
        <v>2211639000</v>
      </c>
      <c r="BB406" s="4">
        <v>42684000</v>
      </c>
      <c r="BC406" s="4">
        <v>1</v>
      </c>
      <c r="BD406" s="4">
        <v>0.75623686151478631</v>
      </c>
      <c r="BE406" s="4">
        <v>0.3618261777077767</v>
      </c>
      <c r="BF406" s="4">
        <v>0.19675841628129254</v>
      </c>
      <c r="BG406" s="4">
        <v>4.9189604070323134E-2</v>
      </c>
      <c r="BH406" s="4">
        <v>1.1887077423638264</v>
      </c>
      <c r="BI406" s="4">
        <v>0.42223191026413531</v>
      </c>
      <c r="BJ406" s="4">
        <v>0.57776808973586469</v>
      </c>
      <c r="BK406" s="4">
        <v>4.1719854170128336E-2</v>
      </c>
      <c r="BL406" s="3" t="s">
        <v>489</v>
      </c>
      <c r="BM406" s="4"/>
      <c r="BN406" s="4"/>
      <c r="BO406" s="4"/>
      <c r="BP406" s="4">
        <v>2.3569234997288722</v>
      </c>
      <c r="BQ406" s="4">
        <v>0.42300853485064011</v>
      </c>
      <c r="BR406" s="4">
        <v>3289.3949351866095</v>
      </c>
      <c r="BS406" s="4">
        <v>2099.2057388167186</v>
      </c>
      <c r="BT406" s="4">
        <v>1124.9396543285836</v>
      </c>
      <c r="BU406" s="4">
        <v>1238.1734789478835</v>
      </c>
      <c r="BV406" s="4">
        <v>2140.5898228294154</v>
      </c>
      <c r="BW406" s="4">
        <v>15463.195502915554</v>
      </c>
    </row>
    <row r="407" spans="2:75" x14ac:dyDescent="0.3">
      <c r="B407" s="3" t="s">
        <v>190</v>
      </c>
      <c r="C407" s="4">
        <v>2023</v>
      </c>
      <c r="D407" s="3" t="s">
        <v>873</v>
      </c>
      <c r="E407" s="4">
        <v>148653</v>
      </c>
      <c r="F407" s="4">
        <v>148653</v>
      </c>
      <c r="G407" s="4" t="b">
        <v>0</v>
      </c>
      <c r="H407" s="4">
        <v>480186000</v>
      </c>
      <c r="I407" s="4">
        <v>178335000</v>
      </c>
      <c r="J407" s="4">
        <v>115690000</v>
      </c>
      <c r="K407" s="4">
        <v>46029000</v>
      </c>
      <c r="L407" s="4">
        <v>22727000</v>
      </c>
      <c r="M407" s="4">
        <v>115500000</v>
      </c>
      <c r="N407" s="4">
        <v>318657000</v>
      </c>
      <c r="O407" s="4">
        <v>336248000</v>
      </c>
      <c r="P407" s="4">
        <v>46240000</v>
      </c>
      <c r="Q407" s="4">
        <v>290008000</v>
      </c>
      <c r="R407" s="4">
        <v>33998000</v>
      </c>
      <c r="S407" s="4">
        <v>67526000</v>
      </c>
      <c r="T407" s="4">
        <v>36973000</v>
      </c>
      <c r="U407" s="4">
        <v>54843000</v>
      </c>
      <c r="V407" s="4">
        <v>38128000</v>
      </c>
      <c r="W407" s="4">
        <v>18711000</v>
      </c>
      <c r="X407" s="4">
        <v>143938000</v>
      </c>
      <c r="Y407" s="4">
        <v>239021000</v>
      </c>
      <c r="Z407" s="4">
        <v>475500000</v>
      </c>
      <c r="AA407" s="4">
        <v>579315000</v>
      </c>
      <c r="AB407" s="4">
        <v>504368000</v>
      </c>
      <c r="AC407" s="4">
        <v>74947000</v>
      </c>
      <c r="AD407" s="4">
        <v>2484646000</v>
      </c>
      <c r="AE407" s="4">
        <v>158673000</v>
      </c>
      <c r="AF407" s="4">
        <v>91549000</v>
      </c>
      <c r="AG407" s="4">
        <v>250222000</v>
      </c>
      <c r="AH407" s="4">
        <v>167263000</v>
      </c>
      <c r="AI407" s="4">
        <v>0</v>
      </c>
      <c r="AJ407" s="4">
        <v>8537000</v>
      </c>
      <c r="AK407" s="4">
        <v>4730650</v>
      </c>
      <c r="AL407" s="4">
        <v>316548000</v>
      </c>
      <c r="AM407" s="4">
        <v>79137000</v>
      </c>
      <c r="AN407" s="4">
        <v>13267650</v>
      </c>
      <c r="AO407" s="4">
        <v>61938564</v>
      </c>
      <c r="AP407" s="4">
        <v>78605529376</v>
      </c>
      <c r="AQ407" s="4">
        <v>65329912417</v>
      </c>
      <c r="AR407" s="4">
        <v>173159743</v>
      </c>
      <c r="AS407" s="4">
        <v>374790939</v>
      </c>
      <c r="AT407" s="4">
        <v>1485086</v>
      </c>
      <c r="AU407" s="4">
        <v>2488</v>
      </c>
      <c r="AV407" s="4">
        <v>5967</v>
      </c>
      <c r="AW407" s="4">
        <v>3192715000</v>
      </c>
      <c r="AX407" s="4">
        <v>2405015000</v>
      </c>
      <c r="AY407" s="4">
        <v>239021000</v>
      </c>
      <c r="AZ407" s="4">
        <v>214492333.33333334</v>
      </c>
      <c r="BA407" s="4">
        <v>2405015000</v>
      </c>
      <c r="BB407" s="4">
        <v>46240000</v>
      </c>
      <c r="BC407" s="4">
        <v>1</v>
      </c>
      <c r="BD407" s="4">
        <v>0.66361160050480439</v>
      </c>
      <c r="BE407" s="4">
        <v>0.29975467839545511</v>
      </c>
      <c r="BF407" s="4">
        <v>0.16765419462451192</v>
      </c>
      <c r="BG407" s="4">
        <v>4.191354865612798E-2</v>
      </c>
      <c r="BH407" s="4">
        <v>0.86281068108465975</v>
      </c>
      <c r="BI407" s="4">
        <v>0.42317246655234508</v>
      </c>
      <c r="BJ407" s="4">
        <v>0.57682753344765492</v>
      </c>
      <c r="BK407" s="4">
        <v>4.3065391593307731E-2</v>
      </c>
      <c r="BL407" s="3" t="s">
        <v>489</v>
      </c>
      <c r="BM407" s="4"/>
      <c r="BN407" s="4"/>
      <c r="BO407" s="4"/>
      <c r="BP407" s="4">
        <v>2.2028951954729723</v>
      </c>
      <c r="BQ407" s="4">
        <v>0.41695994637171108</v>
      </c>
      <c r="BR407" s="4">
        <v>3230.2476236604712</v>
      </c>
      <c r="BS407" s="4">
        <v>2261.9657860924435</v>
      </c>
      <c r="BT407" s="4">
        <v>1164.8587179538927</v>
      </c>
      <c r="BU407" s="4">
        <v>1125.1908807760356</v>
      </c>
      <c r="BV407" s="4">
        <v>1683.262362683565</v>
      </c>
      <c r="BW407" s="4">
        <v>16178.718222975654</v>
      </c>
    </row>
    <row r="408" spans="2:75" x14ac:dyDescent="0.3">
      <c r="B408" s="3" t="s">
        <v>190</v>
      </c>
      <c r="C408" s="4">
        <v>2024</v>
      </c>
      <c r="D408" s="3" t="s">
        <v>874</v>
      </c>
      <c r="E408" s="4">
        <v>148653</v>
      </c>
      <c r="F408" s="4">
        <v>148653</v>
      </c>
      <c r="G408" s="4" t="b">
        <v>0</v>
      </c>
      <c r="H408" s="4">
        <v>510916000</v>
      </c>
      <c r="I408" s="4">
        <v>194972000</v>
      </c>
      <c r="J408" s="4">
        <v>162517000</v>
      </c>
      <c r="K408" s="4">
        <v>18040000</v>
      </c>
      <c r="L408" s="4">
        <v>22235000</v>
      </c>
      <c r="M408" s="4">
        <v>110720000</v>
      </c>
      <c r="N408" s="4">
        <v>382156000</v>
      </c>
      <c r="O408" s="4">
        <v>350999000</v>
      </c>
      <c r="P408" s="4">
        <v>47786000</v>
      </c>
      <c r="Q408" s="4">
        <v>303213000</v>
      </c>
      <c r="R408" s="4">
        <v>36175000</v>
      </c>
      <c r="S408" s="4">
        <v>72552000</v>
      </c>
      <c r="T408" s="4">
        <v>42871000</v>
      </c>
      <c r="U408" s="4">
        <v>64594000</v>
      </c>
      <c r="V408" s="4">
        <v>24428000</v>
      </c>
      <c r="W408" s="4">
        <v>20773000</v>
      </c>
      <c r="X408" s="4">
        <v>159917000</v>
      </c>
      <c r="Y408" s="4">
        <v>295359000</v>
      </c>
      <c r="Z408" s="4">
        <v>596810000</v>
      </c>
      <c r="AA408" s="4">
        <v>709384000</v>
      </c>
      <c r="AB408" s="4">
        <v>717913000</v>
      </c>
      <c r="AC408" s="4">
        <v>-8529000</v>
      </c>
      <c r="AD408" s="4">
        <v>2644563000</v>
      </c>
      <c r="AE408" s="4">
        <v>169580000</v>
      </c>
      <c r="AF408" s="4">
        <v>98517000</v>
      </c>
      <c r="AG408" s="4">
        <v>268097000</v>
      </c>
      <c r="AH408" s="4">
        <v>317305000</v>
      </c>
      <c r="AI408" s="4">
        <v>164387000</v>
      </c>
      <c r="AJ408" s="4">
        <v>12824000</v>
      </c>
      <c r="AK408" s="4">
        <v>5610000</v>
      </c>
      <c r="AL408" s="4">
        <v>379522000</v>
      </c>
      <c r="AM408" s="4">
        <v>94880500</v>
      </c>
      <c r="AN408" s="4">
        <v>18434000</v>
      </c>
      <c r="AO408" s="4">
        <v>67329681</v>
      </c>
      <c r="AP408" s="4">
        <v>82688684170</v>
      </c>
      <c r="AQ408" s="4">
        <v>67329941104</v>
      </c>
      <c r="AR408" s="4">
        <v>189277491</v>
      </c>
      <c r="AS408" s="4">
        <v>419684303</v>
      </c>
      <c r="AT408" s="4">
        <v>1502344</v>
      </c>
      <c r="AU408" s="4">
        <v>2685</v>
      </c>
      <c r="AV408" s="4">
        <v>6363</v>
      </c>
      <c r="AW408" s="4">
        <v>3466955000</v>
      </c>
      <c r="AX408" s="4">
        <v>2639615000</v>
      </c>
      <c r="AY408" s="4">
        <v>295359000</v>
      </c>
      <c r="AZ408" s="4">
        <v>230151666.66666666</v>
      </c>
      <c r="BA408" s="4">
        <v>2639615000</v>
      </c>
      <c r="BB408" s="4">
        <v>47855000</v>
      </c>
      <c r="BC408" s="4">
        <v>0.52040539062251878</v>
      </c>
      <c r="BD408" s="4">
        <v>0.7479820557586766</v>
      </c>
      <c r="BE408" s="4">
        <v>0.31300057152252031</v>
      </c>
      <c r="BF408" s="4">
        <v>0.19428649722545729</v>
      </c>
      <c r="BG408" s="4">
        <v>4.8571624306364324E-2</v>
      </c>
      <c r="BH408" s="4">
        <v>0.88418702364344537</v>
      </c>
      <c r="BI408" s="4">
        <v>0.41674222367291675</v>
      </c>
      <c r="BJ408" s="4">
        <v>0.58325777632708331</v>
      </c>
      <c r="BK408" s="4">
        <v>4.1328559239184881E-2</v>
      </c>
      <c r="BL408" s="3" t="s">
        <v>489</v>
      </c>
      <c r="BM408" s="4"/>
      <c r="BN408" s="4"/>
      <c r="BO408" s="4"/>
      <c r="BP408" s="4">
        <v>2.2890374045723556</v>
      </c>
      <c r="BQ408" s="4">
        <v>0.42197076850542198</v>
      </c>
      <c r="BR408" s="4">
        <v>3436.9706632224038</v>
      </c>
      <c r="BS408" s="4">
        <v>2361.1968813276558</v>
      </c>
      <c r="BT408" s="4">
        <v>1273.2840305947407</v>
      </c>
      <c r="BU408" s="4">
        <v>2134.5347890725379</v>
      </c>
      <c r="BV408" s="4">
        <v>1803.5088427411488</v>
      </c>
      <c r="BW408" s="4">
        <v>17756.890207395747</v>
      </c>
    </row>
    <row r="409" spans="2:75" x14ac:dyDescent="0.3">
      <c r="B409" s="3" t="s">
        <v>193</v>
      </c>
      <c r="C409" s="4">
        <v>2019</v>
      </c>
      <c r="D409" s="3" t="s">
        <v>875</v>
      </c>
      <c r="E409" s="4">
        <v>3790</v>
      </c>
      <c r="F409" s="4">
        <v>3790</v>
      </c>
      <c r="G409" s="4" t="b">
        <v>0</v>
      </c>
      <c r="H409" s="4">
        <v>20840519</v>
      </c>
      <c r="I409" s="4">
        <v>2600254</v>
      </c>
      <c r="J409" s="4">
        <v>857757</v>
      </c>
      <c r="K409" s="4">
        <v>845750</v>
      </c>
      <c r="L409" s="4">
        <v>226333</v>
      </c>
      <c r="M409" s="4">
        <v>16067307</v>
      </c>
      <c r="N409" s="4">
        <v>3927462</v>
      </c>
      <c r="O409" s="4">
        <v>4116196</v>
      </c>
      <c r="P409" s="4">
        <v>889891</v>
      </c>
      <c r="Q409" s="4">
        <v>3226305</v>
      </c>
      <c r="R409" s="4">
        <v>1140430</v>
      </c>
      <c r="S409" s="4">
        <v>436404</v>
      </c>
      <c r="T409" s="4">
        <v>503581</v>
      </c>
      <c r="U409" s="4">
        <v>347700</v>
      </c>
      <c r="V409" s="4">
        <v>270174</v>
      </c>
      <c r="W409" s="4">
        <v>150786</v>
      </c>
      <c r="X409" s="4">
        <v>16724323</v>
      </c>
      <c r="Y409" s="4">
        <v>17780610</v>
      </c>
      <c r="Z409" s="4">
        <v>12149352</v>
      </c>
      <c r="AA409" s="4">
        <v>12575060</v>
      </c>
      <c r="AB409" s="4">
        <v>7581333</v>
      </c>
      <c r="AC409" s="4">
        <v>4993727</v>
      </c>
      <c r="AD409" s="4">
        <v>55920112</v>
      </c>
      <c r="AE409" s="4">
        <v>702302</v>
      </c>
      <c r="AF409" s="4">
        <v>4350015</v>
      </c>
      <c r="AG409" s="4">
        <v>5052317</v>
      </c>
      <c r="AH409" s="4">
        <v>0</v>
      </c>
      <c r="AI409" s="4">
        <v>0</v>
      </c>
      <c r="AJ409" s="4">
        <v>0</v>
      </c>
      <c r="AK409" s="4">
        <v>0</v>
      </c>
      <c r="AL409" s="4">
        <v>4376117</v>
      </c>
      <c r="AM409" s="4">
        <v>1094029</v>
      </c>
      <c r="AN409" s="4">
        <v>0</v>
      </c>
      <c r="AO409" s="4">
        <v>907784</v>
      </c>
      <c r="AP409" s="4">
        <v>1187337297</v>
      </c>
      <c r="AQ409" s="4">
        <v>1153347975</v>
      </c>
      <c r="AR409" s="4">
        <v>2094788.9134124999</v>
      </c>
      <c r="AS409" s="4">
        <v>5701411.7416875996</v>
      </c>
      <c r="AT409" s="4">
        <v>726874</v>
      </c>
      <c r="AU409" s="4">
        <v>1137.921247</v>
      </c>
      <c r="AV409" s="4">
        <v>3162.1350904000001</v>
      </c>
      <c r="AW409" s="4">
        <v>61431844</v>
      </c>
      <c r="AX409" s="4">
        <v>50867795</v>
      </c>
      <c r="AY409" s="4">
        <v>17780610</v>
      </c>
      <c r="AZ409" s="4">
        <v>17780610</v>
      </c>
      <c r="BA409" s="4">
        <v>78419847</v>
      </c>
      <c r="BB409" s="4">
        <v>696757</v>
      </c>
      <c r="BC409" s="4">
        <v>1</v>
      </c>
      <c r="BD409" s="4">
        <v>0.18845317623807736</v>
      </c>
      <c r="BE409" s="4">
        <v>0.80249071532239669</v>
      </c>
      <c r="BF409" s="4">
        <v>0</v>
      </c>
      <c r="BG409" s="4">
        <v>0</v>
      </c>
      <c r="BH409" s="4">
        <v>1.5659762483708144</v>
      </c>
      <c r="BI409" s="4">
        <v>0.24672673452305485</v>
      </c>
      <c r="BJ409" s="4">
        <v>1.3967602295538253</v>
      </c>
      <c r="BK409" s="4">
        <v>1.1650519301108964E-2</v>
      </c>
      <c r="BL409" s="3" t="s">
        <v>474</v>
      </c>
      <c r="BM409" s="4">
        <v>1242964.357437883</v>
      </c>
      <c r="BN409" s="4"/>
      <c r="BO409" s="4"/>
      <c r="BP409" s="4">
        <v>1.7642744978241007</v>
      </c>
      <c r="BQ409" s="4">
        <v>0.35985851789021972</v>
      </c>
      <c r="BR409" s="4">
        <v>5498.8176781002639</v>
      </c>
      <c r="BS409" s="4">
        <v>1086.0675461741425</v>
      </c>
      <c r="BT409" s="4">
        <v>552.71475287928763</v>
      </c>
      <c r="BU409" s="4">
        <v>0</v>
      </c>
      <c r="BV409" s="4">
        <v>1333.0651715039578</v>
      </c>
      <c r="BW409" s="4">
        <v>20691.252506596305</v>
      </c>
    </row>
    <row r="410" spans="2:75" x14ac:dyDescent="0.3">
      <c r="B410" s="3" t="s">
        <v>193</v>
      </c>
      <c r="C410" s="4">
        <v>2020</v>
      </c>
      <c r="D410" s="3" t="s">
        <v>876</v>
      </c>
      <c r="E410" s="4">
        <v>3816</v>
      </c>
      <c r="F410" s="4">
        <v>3816</v>
      </c>
      <c r="G410" s="4" t="b">
        <v>0</v>
      </c>
      <c r="H410" s="4">
        <v>10490982</v>
      </c>
      <c r="I410" s="4">
        <v>2779505</v>
      </c>
      <c r="J410" s="4">
        <v>1153600</v>
      </c>
      <c r="K410" s="4">
        <v>5858507</v>
      </c>
      <c r="L410" s="4">
        <v>128063</v>
      </c>
      <c r="M410" s="4">
        <v>267966</v>
      </c>
      <c r="N410" s="4">
        <v>4364509</v>
      </c>
      <c r="O410" s="4">
        <v>4316964</v>
      </c>
      <c r="P410" s="4">
        <v>925938</v>
      </c>
      <c r="Q410" s="4">
        <v>3391026</v>
      </c>
      <c r="R410" s="4">
        <v>1269892</v>
      </c>
      <c r="S410" s="4">
        <v>447329</v>
      </c>
      <c r="T410" s="4">
        <v>470225</v>
      </c>
      <c r="U410" s="4">
        <v>150642</v>
      </c>
      <c r="V410" s="4">
        <v>315713</v>
      </c>
      <c r="W410" s="4">
        <v>179449</v>
      </c>
      <c r="X410" s="4">
        <v>6174018</v>
      </c>
      <c r="Y410" s="4">
        <v>8105926</v>
      </c>
      <c r="Z410" s="4">
        <v>13000698</v>
      </c>
      <c r="AA410" s="4">
        <v>14265318</v>
      </c>
      <c r="AB410" s="4">
        <v>10267208</v>
      </c>
      <c r="AC410" s="4">
        <v>3998110</v>
      </c>
      <c r="AD410" s="4">
        <v>62094130</v>
      </c>
      <c r="AE410" s="4">
        <v>3485934</v>
      </c>
      <c r="AF410" s="4">
        <v>4870804</v>
      </c>
      <c r="AG410" s="4">
        <v>8356738</v>
      </c>
      <c r="AH410" s="4">
        <v>4300000</v>
      </c>
      <c r="AI410" s="4">
        <v>4300000</v>
      </c>
      <c r="AJ410" s="4">
        <v>0</v>
      </c>
      <c r="AK410" s="4">
        <v>0</v>
      </c>
      <c r="AL410" s="4">
        <v>4794301</v>
      </c>
      <c r="AM410" s="4">
        <v>1198575</v>
      </c>
      <c r="AN410" s="4">
        <v>0</v>
      </c>
      <c r="AO410" s="4">
        <v>1000298</v>
      </c>
      <c r="AP410" s="4">
        <v>1198286727</v>
      </c>
      <c r="AQ410" s="4">
        <v>1160662800</v>
      </c>
      <c r="AR410" s="4">
        <v>2493575</v>
      </c>
      <c r="AS410" s="4">
        <v>7283395</v>
      </c>
      <c r="AT410" s="4">
        <v>716746</v>
      </c>
      <c r="AU410" s="4">
        <v>1321</v>
      </c>
      <c r="AV410" s="4">
        <v>4196</v>
      </c>
      <c r="AW410" s="4">
        <v>69399868</v>
      </c>
      <c r="AX410" s="4">
        <v>58037392</v>
      </c>
      <c r="AY410" s="4">
        <v>8105926</v>
      </c>
      <c r="AZ410" s="4">
        <v>12943268</v>
      </c>
      <c r="BA410" s="4">
        <v>87403453</v>
      </c>
      <c r="BB410" s="4">
        <v>912911</v>
      </c>
      <c r="BC410" s="4">
        <v>1</v>
      </c>
      <c r="BD410" s="4">
        <v>0.41602482970612287</v>
      </c>
      <c r="BE410" s="4">
        <v>0.58850715786186647</v>
      </c>
      <c r="BF410" s="4">
        <v>0</v>
      </c>
      <c r="BG410" s="4">
        <v>0</v>
      </c>
      <c r="BH410" s="4">
        <v>2.4643686011254409</v>
      </c>
      <c r="BI410" s="4">
        <v>0.26374106011665494</v>
      </c>
      <c r="BJ410" s="4">
        <v>1.4178917160133326</v>
      </c>
      <c r="BK410" s="4">
        <v>1.4944801242022599E-2</v>
      </c>
      <c r="BL410" s="3" t="s">
        <v>474</v>
      </c>
      <c r="BM410" s="4">
        <v>1312879.8197419532</v>
      </c>
      <c r="BN410" s="4"/>
      <c r="BO410" s="4"/>
      <c r="BP410" s="4">
        <v>2.0809501964883235</v>
      </c>
      <c r="BQ410" s="4">
        <v>0.31482364156339371</v>
      </c>
      <c r="BR410" s="4">
        <v>2749.2091194968552</v>
      </c>
      <c r="BS410" s="4">
        <v>1131.2798742138364</v>
      </c>
      <c r="BT410" s="4">
        <v>653.45256813417188</v>
      </c>
      <c r="BU410" s="4">
        <v>1126.8343815513626</v>
      </c>
      <c r="BV410" s="4">
        <v>2189.920859538784</v>
      </c>
      <c r="BW410" s="4">
        <v>22904.468815513628</v>
      </c>
    </row>
    <row r="411" spans="2:75" x14ac:dyDescent="0.3">
      <c r="B411" s="3" t="s">
        <v>193</v>
      </c>
      <c r="C411" s="4">
        <v>2021</v>
      </c>
      <c r="D411" s="3" t="s">
        <v>877</v>
      </c>
      <c r="E411" s="4">
        <v>3874</v>
      </c>
      <c r="F411" s="4">
        <v>3874</v>
      </c>
      <c r="G411" s="4" t="b">
        <v>0</v>
      </c>
      <c r="H411" s="4">
        <v>11149306</v>
      </c>
      <c r="I411" s="4">
        <v>2954176</v>
      </c>
      <c r="J411" s="4">
        <v>1928497</v>
      </c>
      <c r="K411" s="4">
        <v>1533748</v>
      </c>
      <c r="L411" s="4">
        <v>106281</v>
      </c>
      <c r="M411" s="4">
        <v>4417045</v>
      </c>
      <c r="N411" s="4">
        <v>5198513</v>
      </c>
      <c r="O411" s="4">
        <v>5083604</v>
      </c>
      <c r="P411" s="4">
        <v>1009893</v>
      </c>
      <c r="Q411" s="4">
        <v>4073711</v>
      </c>
      <c r="R411" s="4">
        <v>1514362</v>
      </c>
      <c r="S411" s="4">
        <v>529621</v>
      </c>
      <c r="T411" s="4">
        <v>609380</v>
      </c>
      <c r="U411" s="4">
        <v>162750</v>
      </c>
      <c r="V411" s="4">
        <v>352543</v>
      </c>
      <c r="W411" s="4">
        <v>256248</v>
      </c>
      <c r="X411" s="4">
        <v>6065702</v>
      </c>
      <c r="Y411" s="4">
        <v>7262363</v>
      </c>
      <c r="Z411" s="4">
        <v>13231300</v>
      </c>
      <c r="AA411" s="4">
        <v>13888942</v>
      </c>
      <c r="AB411" s="4">
        <v>10065869</v>
      </c>
      <c r="AC411" s="4">
        <v>3823073</v>
      </c>
      <c r="AD411" s="4">
        <v>68159832</v>
      </c>
      <c r="AE411" s="4">
        <v>1711696</v>
      </c>
      <c r="AF411" s="4">
        <v>6348066</v>
      </c>
      <c r="AG411" s="4">
        <v>8059762</v>
      </c>
      <c r="AH411" s="4">
        <v>4189792</v>
      </c>
      <c r="AI411" s="4">
        <v>0</v>
      </c>
      <c r="AJ411" s="4">
        <v>110208</v>
      </c>
      <c r="AK411" s="4">
        <v>39130</v>
      </c>
      <c r="AL411" s="4">
        <v>5657994</v>
      </c>
      <c r="AM411" s="4">
        <v>1414499</v>
      </c>
      <c r="AN411" s="4">
        <v>149338</v>
      </c>
      <c r="AO411" s="4">
        <v>894501</v>
      </c>
      <c r="AP411" s="4">
        <v>1279305579</v>
      </c>
      <c r="AQ411" s="4">
        <v>1241264450</v>
      </c>
      <c r="AR411" s="4">
        <v>2680381</v>
      </c>
      <c r="AS411" s="4">
        <v>7797610</v>
      </c>
      <c r="AT411" s="4">
        <v>754076</v>
      </c>
      <c r="AU411" s="4">
        <v>1406</v>
      </c>
      <c r="AV411" s="4">
        <v>4398</v>
      </c>
      <c r="AW411" s="4">
        <v>76649736</v>
      </c>
      <c r="AX411" s="4">
        <v>64289862</v>
      </c>
      <c r="AY411" s="4">
        <v>7262363</v>
      </c>
      <c r="AZ411" s="4">
        <v>11049633</v>
      </c>
      <c r="BA411" s="4">
        <v>19650993</v>
      </c>
      <c r="BB411" s="4">
        <v>0</v>
      </c>
      <c r="BC411" s="4"/>
      <c r="BD411" s="4">
        <v>0.46626337101161275</v>
      </c>
      <c r="BE411" s="4">
        <v>0.54404301039006375</v>
      </c>
      <c r="BF411" s="4">
        <v>0.10557660344758109</v>
      </c>
      <c r="BG411" s="4">
        <v>2.6394160191757009E-2</v>
      </c>
      <c r="BH411" s="4">
        <v>1.978481536859144</v>
      </c>
      <c r="BI411" s="4">
        <v>0.21684467673260793</v>
      </c>
      <c r="BJ411" s="4">
        <v>0</v>
      </c>
      <c r="BK411" s="4"/>
      <c r="BL411" s="3" t="s">
        <v>468</v>
      </c>
      <c r="BM411" s="4"/>
      <c r="BN411" s="4"/>
      <c r="BO411" s="4"/>
      <c r="BP411" s="4">
        <v>2.0951843281221239</v>
      </c>
      <c r="BQ411" s="4">
        <v>0.31969076853115053</v>
      </c>
      <c r="BR411" s="4">
        <v>2877.9829633453796</v>
      </c>
      <c r="BS411" s="4">
        <v>1312.2364481156428</v>
      </c>
      <c r="BT411" s="4">
        <v>691.88977800722762</v>
      </c>
      <c r="BU411" s="4">
        <v>1081.5157459989675</v>
      </c>
      <c r="BV411" s="4">
        <v>2080.4754775425918</v>
      </c>
      <c r="BW411" s="4">
        <v>5072.5330407847187</v>
      </c>
    </row>
    <row r="412" spans="2:75" x14ac:dyDescent="0.3">
      <c r="B412" s="3" t="s">
        <v>193</v>
      </c>
      <c r="C412" s="4">
        <v>2022</v>
      </c>
      <c r="D412" s="3" t="s">
        <v>878</v>
      </c>
      <c r="E412" s="4">
        <v>3986.5</v>
      </c>
      <c r="F412" s="4">
        <v>2179</v>
      </c>
      <c r="G412" s="4" t="b">
        <v>1</v>
      </c>
      <c r="H412" s="4">
        <v>8841594</v>
      </c>
      <c r="I412" s="4">
        <v>3753054</v>
      </c>
      <c r="J412" s="4">
        <v>1587074</v>
      </c>
      <c r="K412" s="4">
        <v>815186</v>
      </c>
      <c r="L412" s="4">
        <v>297832</v>
      </c>
      <c r="M412" s="4">
        <v>2298938</v>
      </c>
      <c r="N412" s="4">
        <v>5727470</v>
      </c>
      <c r="O412" s="4">
        <v>5375853</v>
      </c>
      <c r="P412" s="4">
        <v>1137945</v>
      </c>
      <c r="Q412" s="4">
        <v>4237908</v>
      </c>
      <c r="R412" s="4">
        <v>1331850</v>
      </c>
      <c r="S412" s="4">
        <v>511392</v>
      </c>
      <c r="T412" s="4">
        <v>691668</v>
      </c>
      <c r="U412" s="4">
        <v>215195</v>
      </c>
      <c r="V412" s="4">
        <v>586927</v>
      </c>
      <c r="W412" s="4">
        <v>276264</v>
      </c>
      <c r="X412" s="4">
        <v>3465741</v>
      </c>
      <c r="Y412" s="4">
        <v>3759565</v>
      </c>
      <c r="Z412" s="4">
        <v>14770860</v>
      </c>
      <c r="AA412" s="4">
        <v>15490212</v>
      </c>
      <c r="AB412" s="4">
        <v>10900887</v>
      </c>
      <c r="AC412" s="4">
        <v>4589325</v>
      </c>
      <c r="AD412" s="4">
        <v>71491454</v>
      </c>
      <c r="AE412" s="4">
        <v>1970373</v>
      </c>
      <c r="AF412" s="4">
        <v>6734029</v>
      </c>
      <c r="AG412" s="4">
        <v>8704402</v>
      </c>
      <c r="AH412" s="4">
        <v>4077655</v>
      </c>
      <c r="AI412" s="4">
        <v>0</v>
      </c>
      <c r="AJ412" s="4">
        <v>110208</v>
      </c>
      <c r="AK412" s="4">
        <v>39130</v>
      </c>
      <c r="AL412" s="4">
        <v>6317987</v>
      </c>
      <c r="AM412" s="4">
        <v>1579497</v>
      </c>
      <c r="AN412" s="4">
        <v>149338</v>
      </c>
      <c r="AO412" s="4">
        <v>1045309</v>
      </c>
      <c r="AP412" s="4">
        <v>1748914832</v>
      </c>
      <c r="AQ412" s="4">
        <v>1701823300</v>
      </c>
      <c r="AR412" s="4">
        <v>3286195</v>
      </c>
      <c r="AS412" s="4">
        <v>9514775</v>
      </c>
      <c r="AT412" s="4">
        <v>1032785</v>
      </c>
      <c r="AU412" s="4">
        <v>1725</v>
      </c>
      <c r="AV412" s="4">
        <v>5417</v>
      </c>
      <c r="AW412" s="4">
        <v>80362527</v>
      </c>
      <c r="AX412" s="4">
        <v>66864707</v>
      </c>
      <c r="AY412" s="4">
        <v>3759565</v>
      </c>
      <c r="AZ412" s="4">
        <v>6375951.333333333</v>
      </c>
      <c r="BA412" s="4">
        <v>92642198</v>
      </c>
      <c r="BB412" s="4">
        <v>2456900</v>
      </c>
      <c r="BC412" s="4">
        <v>1</v>
      </c>
      <c r="BD412" s="4">
        <v>0.64778703930535597</v>
      </c>
      <c r="BE412" s="4">
        <v>0.39198146849991078</v>
      </c>
      <c r="BF412" s="4">
        <v>9.4547821236760823E-2</v>
      </c>
      <c r="BG412" s="4">
        <v>2.3636959050406404E-2</v>
      </c>
      <c r="BH412" s="4">
        <v>2.0539384054585423</v>
      </c>
      <c r="BI412" s="4">
        <v>0.22702950652599957</v>
      </c>
      <c r="BJ412" s="4">
        <v>1.2065405856228359</v>
      </c>
      <c r="BK412" s="4">
        <v>3.4250287225509962E-2</v>
      </c>
      <c r="BL412" s="3" t="s">
        <v>474</v>
      </c>
      <c r="BM412" s="4">
        <v>1372976.826706578</v>
      </c>
      <c r="BN412" s="4">
        <v>4.6438885269663421</v>
      </c>
      <c r="BO412" s="4">
        <v>0</v>
      </c>
      <c r="BP412" s="4">
        <v>1.8789908690076225</v>
      </c>
      <c r="BQ412" s="4">
        <v>0.31844194203433634</v>
      </c>
      <c r="BR412" s="4">
        <v>2217.8838580208203</v>
      </c>
      <c r="BS412" s="4">
        <v>1348.5144863915716</v>
      </c>
      <c r="BT412" s="4">
        <v>824.33086667502823</v>
      </c>
      <c r="BU412" s="4">
        <v>1022.8659224883984</v>
      </c>
      <c r="BV412" s="4">
        <v>2183.4697102721684</v>
      </c>
      <c r="BW412" s="4">
        <v>23238.981061081147</v>
      </c>
    </row>
    <row r="413" spans="2:75" x14ac:dyDescent="0.3">
      <c r="B413" s="3" t="s">
        <v>193</v>
      </c>
      <c r="C413" s="4">
        <v>2023</v>
      </c>
      <c r="D413" s="3" t="s">
        <v>879</v>
      </c>
      <c r="E413" s="4">
        <v>4099</v>
      </c>
      <c r="F413" s="4">
        <v>4099</v>
      </c>
      <c r="G413" s="4" t="b">
        <v>0</v>
      </c>
      <c r="H413" s="4">
        <v>10375972</v>
      </c>
      <c r="I413" s="4">
        <v>3795168</v>
      </c>
      <c r="J413" s="4">
        <v>1744023</v>
      </c>
      <c r="K413" s="4">
        <v>3617994</v>
      </c>
      <c r="L413" s="4">
        <v>735589</v>
      </c>
      <c r="M413" s="4">
        <v>417433</v>
      </c>
      <c r="N413" s="4">
        <v>6340545</v>
      </c>
      <c r="O413" s="4">
        <v>5680355</v>
      </c>
      <c r="P413" s="4">
        <v>1332097</v>
      </c>
      <c r="Q413" s="4">
        <v>4348258</v>
      </c>
      <c r="R413" s="4">
        <v>1749631</v>
      </c>
      <c r="S413" s="4">
        <v>675156</v>
      </c>
      <c r="T413" s="4">
        <v>614952</v>
      </c>
      <c r="U413" s="4">
        <v>238069</v>
      </c>
      <c r="V413" s="4">
        <v>462491</v>
      </c>
      <c r="W413" s="4">
        <v>147133</v>
      </c>
      <c r="X413" s="4">
        <v>4695617</v>
      </c>
      <c r="Y413" s="4">
        <v>2309386</v>
      </c>
      <c r="Z413" s="4">
        <v>18496961</v>
      </c>
      <c r="AA413" s="4">
        <v>19704084</v>
      </c>
      <c r="AB413" s="4">
        <v>11352737</v>
      </c>
      <c r="AC413" s="4">
        <v>8351347</v>
      </c>
      <c r="AD413" s="4">
        <v>76226836</v>
      </c>
      <c r="AE413" s="4">
        <v>2118906</v>
      </c>
      <c r="AF413" s="4">
        <v>10351985</v>
      </c>
      <c r="AG413" s="4">
        <v>12470891</v>
      </c>
      <c r="AH413" s="4">
        <v>3963556</v>
      </c>
      <c r="AI413" s="4">
        <v>0</v>
      </c>
      <c r="AJ413" s="4">
        <v>110208</v>
      </c>
      <c r="AK413" s="4">
        <v>39130</v>
      </c>
      <c r="AL413" s="4">
        <v>6726889</v>
      </c>
      <c r="AM413" s="4">
        <v>1681722</v>
      </c>
      <c r="AN413" s="4">
        <v>149338</v>
      </c>
      <c r="AO413" s="4">
        <v>1532384</v>
      </c>
      <c r="AP413" s="4">
        <v>2008955761</v>
      </c>
      <c r="AQ413" s="4">
        <v>1953119375</v>
      </c>
      <c r="AR413" s="4">
        <v>3316151</v>
      </c>
      <c r="AS413" s="4">
        <v>10565412</v>
      </c>
      <c r="AT413" s="4">
        <v>1164836</v>
      </c>
      <c r="AU413" s="4">
        <v>1689</v>
      </c>
      <c r="AV413" s="4">
        <v>6601</v>
      </c>
      <c r="AW413" s="4">
        <v>82472032</v>
      </c>
      <c r="AX413" s="4">
        <v>67832291</v>
      </c>
      <c r="AY413" s="4">
        <v>2309386</v>
      </c>
      <c r="AZ413" s="4">
        <v>4443771.333333333</v>
      </c>
      <c r="BA413" s="4">
        <v>91892408</v>
      </c>
      <c r="BB413" s="4">
        <v>2570024</v>
      </c>
      <c r="BC413" s="4">
        <v>1</v>
      </c>
      <c r="BD413" s="4">
        <v>0.61107961740837391</v>
      </c>
      <c r="BE413" s="4">
        <v>0.45254719268710442</v>
      </c>
      <c r="BF413" s="4">
        <v>8.880064600451204E-2</v>
      </c>
      <c r="BG413" s="4">
        <v>2.2200158200915757E-2</v>
      </c>
      <c r="BH413" s="4">
        <v>2.8680200208911248</v>
      </c>
      <c r="BI413" s="4">
        <v>0.23741299263966159</v>
      </c>
      <c r="BJ413" s="4">
        <v>1.1527704388998989</v>
      </c>
      <c r="BK413" s="4">
        <v>3.6154756160885246E-2</v>
      </c>
      <c r="BL413" s="3" t="s">
        <v>474</v>
      </c>
      <c r="BM413" s="4">
        <v>1535602.0433472388</v>
      </c>
      <c r="BN413" s="4">
        <v>2.8938300470393963</v>
      </c>
      <c r="BO413" s="4">
        <v>0</v>
      </c>
      <c r="BP413" s="4">
        <v>1.6506839345976023</v>
      </c>
      <c r="BQ413" s="4">
        <v>0.25587032267838206</v>
      </c>
      <c r="BR413" s="4">
        <v>2531.3422786045376</v>
      </c>
      <c r="BS413" s="4">
        <v>1385.790436691876</v>
      </c>
      <c r="BT413" s="4">
        <v>809.01463771651618</v>
      </c>
      <c r="BU413" s="4">
        <v>966.95681873627711</v>
      </c>
      <c r="BV413" s="4">
        <v>3042.4227860453771</v>
      </c>
      <c r="BW413" s="4">
        <v>22418.250304952428</v>
      </c>
    </row>
    <row r="414" spans="2:75" x14ac:dyDescent="0.3">
      <c r="B414" s="3" t="s">
        <v>193</v>
      </c>
      <c r="C414" s="4">
        <v>2024</v>
      </c>
      <c r="D414" s="3" t="s">
        <v>880</v>
      </c>
      <c r="E414" s="4">
        <v>4099</v>
      </c>
      <c r="F414" s="4">
        <v>4099</v>
      </c>
      <c r="G414" s="4" t="b">
        <v>0</v>
      </c>
      <c r="H414" s="4">
        <v>7382334</v>
      </c>
      <c r="I414" s="4">
        <v>3889550</v>
      </c>
      <c r="J414" s="4">
        <v>1534984</v>
      </c>
      <c r="K414" s="4">
        <v>1046358</v>
      </c>
      <c r="L414" s="4">
        <v>753243</v>
      </c>
      <c r="M414" s="4">
        <v>34985</v>
      </c>
      <c r="N414" s="4">
        <v>6300991</v>
      </c>
      <c r="O414" s="4">
        <v>6135369</v>
      </c>
      <c r="P414" s="4">
        <v>1324327</v>
      </c>
      <c r="Q414" s="4">
        <v>4811042</v>
      </c>
      <c r="R414" s="4">
        <v>1614080</v>
      </c>
      <c r="S414" s="4">
        <v>690721</v>
      </c>
      <c r="T414" s="4">
        <v>660957</v>
      </c>
      <c r="U414" s="4">
        <v>255290</v>
      </c>
      <c r="V414" s="4">
        <v>628878</v>
      </c>
      <c r="W414" s="4">
        <v>220396</v>
      </c>
      <c r="X414" s="4">
        <v>1246965</v>
      </c>
      <c r="Y414" s="4">
        <v>2944349</v>
      </c>
      <c r="Z414" s="4">
        <v>19260961</v>
      </c>
      <c r="AA414" s="4">
        <v>20080645</v>
      </c>
      <c r="AB414" s="4">
        <v>10671969</v>
      </c>
      <c r="AC414" s="4">
        <v>9408676</v>
      </c>
      <c r="AD414" s="4">
        <v>78833522</v>
      </c>
      <c r="AE414" s="4">
        <v>2427432</v>
      </c>
      <c r="AF414" s="4">
        <v>10848912</v>
      </c>
      <c r="AG414" s="4">
        <v>13276344</v>
      </c>
      <c r="AH414" s="4">
        <v>3847461</v>
      </c>
      <c r="AI414" s="4">
        <v>0</v>
      </c>
      <c r="AJ414" s="4">
        <v>110208</v>
      </c>
      <c r="AK414" s="4">
        <v>39130</v>
      </c>
      <c r="AL414" s="4">
        <v>6800404</v>
      </c>
      <c r="AM414" s="4">
        <v>1700101</v>
      </c>
      <c r="AN414" s="4">
        <v>149338</v>
      </c>
      <c r="AO414" s="4">
        <v>1550763</v>
      </c>
      <c r="AP414" s="4">
        <v>1998506947</v>
      </c>
      <c r="AQ414" s="4">
        <v>1934347750</v>
      </c>
      <c r="AR414" s="4">
        <v>3460871</v>
      </c>
      <c r="AS414" s="4">
        <v>10915812</v>
      </c>
      <c r="AT414" s="4">
        <v>1142118</v>
      </c>
      <c r="AU414" s="4">
        <v>1744</v>
      </c>
      <c r="AV414" s="4">
        <v>7901</v>
      </c>
      <c r="AW414" s="4">
        <v>85368716</v>
      </c>
      <c r="AX414" s="4">
        <v>69404640</v>
      </c>
      <c r="AY414" s="4">
        <v>2944349</v>
      </c>
      <c r="AZ414" s="4">
        <v>3004433.3333333335</v>
      </c>
      <c r="BA414" s="4">
        <v>105384662</v>
      </c>
      <c r="BB414" s="4">
        <v>1389488</v>
      </c>
      <c r="BC414" s="4">
        <v>1</v>
      </c>
      <c r="BD414" s="4">
        <v>0.85352288314237745</v>
      </c>
      <c r="BE414" s="4">
        <v>0.16891202700934421</v>
      </c>
      <c r="BF414" s="4">
        <v>8.7840663584104708E-2</v>
      </c>
      <c r="BG414" s="4">
        <v>2.1960165896026177E-2</v>
      </c>
      <c r="BH414" s="4">
        <v>2.7595568693850523</v>
      </c>
      <c r="BI414" s="4">
        <v>0.25355039138359697</v>
      </c>
      <c r="BJ414" s="4">
        <v>1.3179044588745972</v>
      </c>
      <c r="BK414" s="4">
        <v>1.6745239818670685E-2</v>
      </c>
      <c r="BL414" s="3" t="s">
        <v>474</v>
      </c>
      <c r="BM414" s="4">
        <v>1745336.4583080187</v>
      </c>
      <c r="BN414" s="4">
        <v>1.7214063907459545</v>
      </c>
      <c r="BO414" s="4">
        <v>0</v>
      </c>
      <c r="BP414" s="4">
        <v>1.7317282810526053</v>
      </c>
      <c r="BQ414" s="4">
        <v>0.22073155296797875</v>
      </c>
      <c r="BR414" s="4">
        <v>1801.0085386679677</v>
      </c>
      <c r="BS414" s="4">
        <v>1496.7965357404246</v>
      </c>
      <c r="BT414" s="4">
        <v>844.3208099536472</v>
      </c>
      <c r="BU414" s="4">
        <v>938.63405708709445</v>
      </c>
      <c r="BV414" s="4">
        <v>3238.922664064406</v>
      </c>
      <c r="BW414" s="4">
        <v>25709.846791900465</v>
      </c>
    </row>
    <row r="415" spans="2:75" x14ac:dyDescent="0.3">
      <c r="B415" s="3" t="s">
        <v>196</v>
      </c>
      <c r="C415" s="4">
        <v>2019</v>
      </c>
      <c r="D415" s="3" t="s">
        <v>881</v>
      </c>
      <c r="E415" s="4">
        <v>2249</v>
      </c>
      <c r="F415" s="4">
        <v>2249</v>
      </c>
      <c r="G415" s="4" t="b">
        <v>0</v>
      </c>
      <c r="H415" s="4">
        <v>6120386</v>
      </c>
      <c r="I415" s="4">
        <v>2575561</v>
      </c>
      <c r="J415" s="4">
        <v>2309506</v>
      </c>
      <c r="K415" s="4">
        <v>1019893</v>
      </c>
      <c r="L415" s="4">
        <v>187284</v>
      </c>
      <c r="M415" s="4">
        <v>28142</v>
      </c>
      <c r="N415" s="4">
        <v>5072351</v>
      </c>
      <c r="O415" s="4">
        <v>5793536</v>
      </c>
      <c r="P415" s="4">
        <v>1321319</v>
      </c>
      <c r="Q415" s="4">
        <v>4472217</v>
      </c>
      <c r="R415" s="4">
        <v>874153</v>
      </c>
      <c r="S415" s="4">
        <v>462586</v>
      </c>
      <c r="T415" s="4">
        <v>856000</v>
      </c>
      <c r="U415" s="4">
        <v>797872</v>
      </c>
      <c r="V415" s="4">
        <v>675657</v>
      </c>
      <c r="W415" s="4">
        <v>364062</v>
      </c>
      <c r="X415" s="4">
        <v>326850</v>
      </c>
      <c r="Y415" s="4">
        <v>1360089</v>
      </c>
      <c r="Z415" s="4">
        <v>7646150</v>
      </c>
      <c r="AA415" s="4">
        <v>8375891</v>
      </c>
      <c r="AB415" s="4">
        <v>1316842</v>
      </c>
      <c r="AC415" s="4">
        <v>7059049</v>
      </c>
      <c r="AD415" s="4">
        <v>36142859</v>
      </c>
      <c r="AE415" s="4">
        <v>1898117</v>
      </c>
      <c r="AF415" s="4">
        <v>5332498</v>
      </c>
      <c r="AG415" s="4">
        <v>7230615</v>
      </c>
      <c r="AH415" s="4">
        <v>148933</v>
      </c>
      <c r="AI415" s="4">
        <v>0</v>
      </c>
      <c r="AJ415" s="4">
        <v>61568</v>
      </c>
      <c r="AK415" s="4">
        <v>20126</v>
      </c>
      <c r="AL415" s="4">
        <v>5518861</v>
      </c>
      <c r="AM415" s="4">
        <v>1379715</v>
      </c>
      <c r="AN415" s="4">
        <v>81694</v>
      </c>
      <c r="AO415" s="4">
        <v>1298021</v>
      </c>
      <c r="AP415" s="4">
        <v>294665634</v>
      </c>
      <c r="AQ415" s="4">
        <v>248296575</v>
      </c>
      <c r="AR415" s="4">
        <v>2099708.3475735998</v>
      </c>
      <c r="AS415" s="4">
        <v>5899760.1360219</v>
      </c>
      <c r="AT415" s="4">
        <v>219169</v>
      </c>
      <c r="AU415" s="4">
        <v>1010.1280041</v>
      </c>
      <c r="AV415" s="4">
        <v>3536.9772689000001</v>
      </c>
      <c r="AW415" s="4">
        <v>49041771</v>
      </c>
      <c r="AX415" s="4">
        <v>29061177</v>
      </c>
      <c r="AY415" s="4">
        <v>1360089</v>
      </c>
      <c r="AZ415" s="4">
        <v>1360089</v>
      </c>
      <c r="BA415" s="4">
        <v>77755810</v>
      </c>
      <c r="BB415" s="4">
        <v>1910465</v>
      </c>
      <c r="BC415" s="4">
        <v>0</v>
      </c>
      <c r="BD415" s="4">
        <v>0.82876325120670491</v>
      </c>
      <c r="BE415" s="4">
        <v>5.3403494485478528E-2</v>
      </c>
      <c r="BF415" s="4">
        <v>5.9210779037699814E-2</v>
      </c>
      <c r="BG415" s="4">
        <v>1.4802692077223905E-2</v>
      </c>
      <c r="BH415" s="4">
        <v>1.6167853661841542</v>
      </c>
      <c r="BI415" s="4">
        <v>0.43700505672870016</v>
      </c>
      <c r="BJ415" s="4">
        <v>1.6280183783377566</v>
      </c>
      <c r="BK415" s="4">
        <v>2.5665979894887257E-2</v>
      </c>
      <c r="BL415" s="3" t="s">
        <v>474</v>
      </c>
      <c r="BM415" s="4">
        <v>2151131.6156468662</v>
      </c>
      <c r="BN415" s="4"/>
      <c r="BO415" s="4"/>
      <c r="BP415" s="4">
        <v>7.1257320342066084</v>
      </c>
      <c r="BQ415" s="4">
        <v>0.28559075371557302</v>
      </c>
      <c r="BR415" s="4">
        <v>2721.3810582481101</v>
      </c>
      <c r="BS415" s="4">
        <v>2576.0497999110717</v>
      </c>
      <c r="BT415" s="4">
        <v>933.61865165566905</v>
      </c>
      <c r="BU415" s="4">
        <v>66.221876389506448</v>
      </c>
      <c r="BV415" s="4">
        <v>3215.0355713650511</v>
      </c>
      <c r="BW415" s="4">
        <v>34573.50377945754</v>
      </c>
    </row>
    <row r="416" spans="2:75" x14ac:dyDescent="0.3">
      <c r="B416" s="3" t="s">
        <v>196</v>
      </c>
      <c r="C416" s="4">
        <v>2020</v>
      </c>
      <c r="D416" s="3" t="s">
        <v>882</v>
      </c>
      <c r="E416" s="4">
        <v>2132</v>
      </c>
      <c r="F416" s="4">
        <v>2132</v>
      </c>
      <c r="G416" s="4" t="b">
        <v>0</v>
      </c>
      <c r="H416" s="4">
        <v>7032751</v>
      </c>
      <c r="I416" s="4">
        <v>2613236</v>
      </c>
      <c r="J416" s="4">
        <v>1978939</v>
      </c>
      <c r="K416" s="4">
        <v>2272690</v>
      </c>
      <c r="L416" s="4">
        <v>116223</v>
      </c>
      <c r="M416" s="4">
        <v>51663</v>
      </c>
      <c r="N416" s="4">
        <v>4708398</v>
      </c>
      <c r="O416" s="4">
        <v>5595135</v>
      </c>
      <c r="P416" s="4">
        <v>1372981</v>
      </c>
      <c r="Q416" s="4">
        <v>4222154</v>
      </c>
      <c r="R416" s="4">
        <v>659476</v>
      </c>
      <c r="S416" s="4">
        <v>531476</v>
      </c>
      <c r="T416" s="4">
        <v>786956</v>
      </c>
      <c r="U416" s="4">
        <v>641446</v>
      </c>
      <c r="V416" s="4">
        <v>687081</v>
      </c>
      <c r="W416" s="4">
        <v>449888</v>
      </c>
      <c r="X416" s="4">
        <v>1437616</v>
      </c>
      <c r="Y416" s="4">
        <v>796814</v>
      </c>
      <c r="Z416" s="4">
        <v>9352082</v>
      </c>
      <c r="AA416" s="4">
        <v>10458994</v>
      </c>
      <c r="AB416" s="4">
        <v>1386039</v>
      </c>
      <c r="AC416" s="4">
        <v>9072955</v>
      </c>
      <c r="AD416" s="4">
        <v>37580475</v>
      </c>
      <c r="AE416" s="4">
        <v>3198451</v>
      </c>
      <c r="AF416" s="4">
        <v>6008013</v>
      </c>
      <c r="AG416" s="4">
        <v>9206464</v>
      </c>
      <c r="AH416" s="4">
        <v>44011</v>
      </c>
      <c r="AI416" s="4">
        <v>0</v>
      </c>
      <c r="AJ416" s="4">
        <v>61567</v>
      </c>
      <c r="AK416" s="4">
        <v>14516</v>
      </c>
      <c r="AL416" s="4">
        <v>5139148</v>
      </c>
      <c r="AM416" s="4">
        <v>1284787</v>
      </c>
      <c r="AN416" s="4">
        <v>76083</v>
      </c>
      <c r="AO416" s="4">
        <v>1208704</v>
      </c>
      <c r="AP416" s="4">
        <v>348412129</v>
      </c>
      <c r="AQ416" s="4">
        <v>298458450</v>
      </c>
      <c r="AR416" s="4">
        <v>2138275</v>
      </c>
      <c r="AS416" s="4">
        <v>5999989</v>
      </c>
      <c r="AT416" s="4">
        <v>261492</v>
      </c>
      <c r="AU416" s="4">
        <v>1031</v>
      </c>
      <c r="AV416" s="4">
        <v>3665</v>
      </c>
      <c r="AW416" s="4">
        <v>49838583</v>
      </c>
      <c r="AX416" s="4">
        <v>28485010</v>
      </c>
      <c r="AY416" s="4">
        <v>796814</v>
      </c>
      <c r="AZ416" s="4">
        <v>1078451.5</v>
      </c>
      <c r="BA416" s="4">
        <v>80351894</v>
      </c>
      <c r="BB416" s="4">
        <v>1960170</v>
      </c>
      <c r="BC416" s="4">
        <v>0</v>
      </c>
      <c r="BD416" s="4">
        <v>0.66949590565626449</v>
      </c>
      <c r="BE416" s="4">
        <v>0.20441730412465905</v>
      </c>
      <c r="BF416" s="4">
        <v>5.9218376275600546E-2</v>
      </c>
      <c r="BG416" s="4">
        <v>1.4804594068900136E-2</v>
      </c>
      <c r="BH416" s="4">
        <v>2.1805135482978595</v>
      </c>
      <c r="BI416" s="4">
        <v>0.4605009260773838</v>
      </c>
      <c r="BJ416" s="4">
        <v>1.6580354478937656</v>
      </c>
      <c r="BK416" s="4">
        <v>2.5495285563144485E-2</v>
      </c>
      <c r="BL416" s="3" t="s">
        <v>474</v>
      </c>
      <c r="BM416" s="4">
        <v>2276451.1672846302</v>
      </c>
      <c r="BN416" s="4"/>
      <c r="BO416" s="4"/>
      <c r="BP416" s="4">
        <v>6.137200235069888</v>
      </c>
      <c r="BQ416" s="4">
        <v>0.28130968622100955</v>
      </c>
      <c r="BR416" s="4">
        <v>3298.6636960600376</v>
      </c>
      <c r="BS416" s="4">
        <v>2624.3597560975609</v>
      </c>
      <c r="BT416" s="4">
        <v>1002.9432457786116</v>
      </c>
      <c r="BU416" s="4">
        <v>20.643058161350844</v>
      </c>
      <c r="BV416" s="4">
        <v>4318.2288930581617</v>
      </c>
      <c r="BW416" s="4">
        <v>37688.505628517822</v>
      </c>
    </row>
    <row r="417" spans="2:75" x14ac:dyDescent="0.3">
      <c r="B417" s="3" t="s">
        <v>196</v>
      </c>
      <c r="C417" s="4">
        <v>2021</v>
      </c>
      <c r="D417" s="3" t="s">
        <v>883</v>
      </c>
      <c r="E417" s="4">
        <v>2181</v>
      </c>
      <c r="F417" s="4">
        <v>2181</v>
      </c>
      <c r="G417" s="4" t="b">
        <v>0</v>
      </c>
      <c r="H417" s="4">
        <v>7434321</v>
      </c>
      <c r="I417" s="4">
        <v>2628150</v>
      </c>
      <c r="J417" s="4">
        <v>2184611</v>
      </c>
      <c r="K417" s="4">
        <v>2475171</v>
      </c>
      <c r="L417" s="4">
        <v>78395</v>
      </c>
      <c r="M417" s="4">
        <v>67994</v>
      </c>
      <c r="N417" s="4">
        <v>4891156</v>
      </c>
      <c r="O417" s="4">
        <v>6036170</v>
      </c>
      <c r="P417" s="4">
        <v>1393359</v>
      </c>
      <c r="Q417" s="4">
        <v>4642811</v>
      </c>
      <c r="R417" s="4">
        <v>845948</v>
      </c>
      <c r="S417" s="4">
        <v>426464</v>
      </c>
      <c r="T417" s="4">
        <v>821440</v>
      </c>
      <c r="U417" s="4">
        <v>778698</v>
      </c>
      <c r="V417" s="4">
        <v>677655</v>
      </c>
      <c r="W417" s="4">
        <v>360786</v>
      </c>
      <c r="X417" s="4">
        <v>1398151</v>
      </c>
      <c r="Y417" s="4">
        <v>1396071</v>
      </c>
      <c r="Z417" s="4">
        <v>12375597</v>
      </c>
      <c r="AA417" s="4">
        <v>12841517</v>
      </c>
      <c r="AB417" s="4">
        <v>3135255</v>
      </c>
      <c r="AC417" s="4">
        <v>9706262</v>
      </c>
      <c r="AD417" s="4">
        <v>38098626</v>
      </c>
      <c r="AE417" s="4">
        <v>2276750</v>
      </c>
      <c r="AF417" s="4">
        <v>7451845</v>
      </c>
      <c r="AG417" s="4">
        <v>9728595</v>
      </c>
      <c r="AH417" s="4">
        <v>0</v>
      </c>
      <c r="AI417" s="4">
        <v>0</v>
      </c>
      <c r="AJ417" s="4">
        <v>25415</v>
      </c>
      <c r="AK417" s="4">
        <v>4453</v>
      </c>
      <c r="AL417" s="4">
        <v>5426377</v>
      </c>
      <c r="AM417" s="4">
        <v>1356594</v>
      </c>
      <c r="AN417" s="4">
        <v>29868</v>
      </c>
      <c r="AO417" s="4">
        <v>1326726</v>
      </c>
      <c r="AP417" s="4">
        <v>362486959</v>
      </c>
      <c r="AQ417" s="4">
        <v>312268675</v>
      </c>
      <c r="AR417" s="4">
        <v>2171694</v>
      </c>
      <c r="AS417" s="4">
        <v>6128932</v>
      </c>
      <c r="AT417" s="4">
        <v>273791</v>
      </c>
      <c r="AU417" s="4">
        <v>1053</v>
      </c>
      <c r="AV417" s="4">
        <v>3625</v>
      </c>
      <c r="AW417" s="4">
        <v>50944351</v>
      </c>
      <c r="AX417" s="4">
        <v>28370031</v>
      </c>
      <c r="AY417" s="4">
        <v>1396071</v>
      </c>
      <c r="AZ417" s="4">
        <v>1184324.6666666667</v>
      </c>
      <c r="BA417" s="4">
        <v>88392844</v>
      </c>
      <c r="BB417" s="4">
        <v>2232805</v>
      </c>
      <c r="BC417" s="4">
        <v>0</v>
      </c>
      <c r="BD417" s="4">
        <v>0.65791563210681914</v>
      </c>
      <c r="BE417" s="4">
        <v>0.18806707431653813</v>
      </c>
      <c r="BF417" s="4">
        <v>2.2016904099531619E-2</v>
      </c>
      <c r="BG417" s="4">
        <v>5.5042250105364959E-3</v>
      </c>
      <c r="BH417" s="4">
        <v>2.0954105174645274</v>
      </c>
      <c r="BI417" s="4">
        <v>0.48384546194155209</v>
      </c>
      <c r="BJ417" s="4">
        <v>1.802650241274155</v>
      </c>
      <c r="BK417" s="4">
        <v>2.6547970111532732E-2</v>
      </c>
      <c r="BL417" s="3" t="s">
        <v>474</v>
      </c>
      <c r="BM417" s="4">
        <v>2511738.9375315155</v>
      </c>
      <c r="BN417" s="4">
        <v>0.47151582872326542</v>
      </c>
      <c r="BO417" s="4">
        <v>1327414.2708648487</v>
      </c>
      <c r="BP417" s="4">
        <v>5.9910955306946647</v>
      </c>
      <c r="BQ417" s="4">
        <v>0.29048275862068967</v>
      </c>
      <c r="BR417" s="4">
        <v>3408.6753782668502</v>
      </c>
      <c r="BS417" s="4">
        <v>2767.6157725813846</v>
      </c>
      <c r="BT417" s="4">
        <v>995.73314993122426</v>
      </c>
      <c r="BU417" s="4">
        <v>0</v>
      </c>
      <c r="BV417" s="4">
        <v>4460.6121045392019</v>
      </c>
      <c r="BW417" s="4">
        <v>40528.585052728107</v>
      </c>
    </row>
    <row r="418" spans="2:75" x14ac:dyDescent="0.3">
      <c r="B418" s="3" t="s">
        <v>196</v>
      </c>
      <c r="C418" s="4">
        <v>2022</v>
      </c>
      <c r="D418" s="3" t="s">
        <v>884</v>
      </c>
      <c r="E418" s="4">
        <v>2188.5</v>
      </c>
      <c r="F418" s="4">
        <v>1325</v>
      </c>
      <c r="G418" s="4" t="b">
        <v>1</v>
      </c>
      <c r="H418" s="4">
        <v>7611951</v>
      </c>
      <c r="I418" s="4">
        <v>2764697</v>
      </c>
      <c r="J418" s="4">
        <v>2445499</v>
      </c>
      <c r="K418" s="4">
        <v>2059772</v>
      </c>
      <c r="L418" s="4">
        <v>241675</v>
      </c>
      <c r="M418" s="4">
        <v>100308</v>
      </c>
      <c r="N418" s="4">
        <v>5451871</v>
      </c>
      <c r="O418" s="4">
        <v>6672935</v>
      </c>
      <c r="P418" s="4">
        <v>1367880</v>
      </c>
      <c r="Q418" s="4">
        <v>5305055</v>
      </c>
      <c r="R418" s="4">
        <v>1125467</v>
      </c>
      <c r="S418" s="4">
        <v>572951</v>
      </c>
      <c r="T418" s="4">
        <v>903852</v>
      </c>
      <c r="U418" s="4">
        <v>946160</v>
      </c>
      <c r="V418" s="4">
        <v>824436</v>
      </c>
      <c r="W418" s="4">
        <v>263806</v>
      </c>
      <c r="X418" s="4">
        <v>939016</v>
      </c>
      <c r="Y418" s="4">
        <v>562957</v>
      </c>
      <c r="Z418" s="4">
        <v>13666558</v>
      </c>
      <c r="AA418" s="4">
        <v>14332794</v>
      </c>
      <c r="AB418" s="4">
        <v>2876139</v>
      </c>
      <c r="AC418" s="4">
        <v>11456655</v>
      </c>
      <c r="AD418" s="4">
        <v>39037642</v>
      </c>
      <c r="AE418" s="4">
        <v>3588796</v>
      </c>
      <c r="AF418" s="4">
        <v>7892688</v>
      </c>
      <c r="AG418" s="4">
        <v>11481484</v>
      </c>
      <c r="AH418" s="4">
        <v>0</v>
      </c>
      <c r="AI418" s="4">
        <v>0</v>
      </c>
      <c r="AJ418" s="4">
        <v>0</v>
      </c>
      <c r="AK418" s="4">
        <v>0</v>
      </c>
      <c r="AL418" s="4">
        <v>5995871</v>
      </c>
      <c r="AM418" s="4">
        <v>1498968</v>
      </c>
      <c r="AN418" s="4">
        <v>0</v>
      </c>
      <c r="AO418" s="4">
        <v>1498968</v>
      </c>
      <c r="AP418" s="4">
        <v>470255956</v>
      </c>
      <c r="AQ418" s="4">
        <v>411763425</v>
      </c>
      <c r="AR418" s="4">
        <v>2269400</v>
      </c>
      <c r="AS418" s="4">
        <v>6425372</v>
      </c>
      <c r="AT418" s="4">
        <v>359071</v>
      </c>
      <c r="AU418" s="4">
        <v>1095</v>
      </c>
      <c r="AV418" s="4">
        <v>3809</v>
      </c>
      <c r="AW418" s="4">
        <v>51469819</v>
      </c>
      <c r="AX418" s="4">
        <v>27556158</v>
      </c>
      <c r="AY418" s="4">
        <v>562957</v>
      </c>
      <c r="AZ418" s="4">
        <v>918614</v>
      </c>
      <c r="BA418" s="4">
        <v>97079225</v>
      </c>
      <c r="BB418" s="4">
        <v>2483109</v>
      </c>
      <c r="BC418" s="4">
        <v>1</v>
      </c>
      <c r="BD418" s="4">
        <v>0.71622518326773255</v>
      </c>
      <c r="BE418" s="4">
        <v>0.12336075205949171</v>
      </c>
      <c r="BF418" s="4">
        <v>0</v>
      </c>
      <c r="BG418" s="4">
        <v>0</v>
      </c>
      <c r="BH418" s="4">
        <v>2.1642535280030084</v>
      </c>
      <c r="BI418" s="4">
        <v>0.51002348777406414</v>
      </c>
      <c r="BJ418" s="4">
        <v>1.9727439191942768</v>
      </c>
      <c r="BK418" s="4">
        <v>2.6845356710695371E-2</v>
      </c>
      <c r="BL418" s="3" t="s">
        <v>474</v>
      </c>
      <c r="BM418" s="4">
        <v>2698476.9521874674</v>
      </c>
      <c r="BN418" s="4">
        <v>0.34041943521338719</v>
      </c>
      <c r="BO418" s="4">
        <v>1779862.9521874674</v>
      </c>
      <c r="BP418" s="4">
        <v>4.825882524282159</v>
      </c>
      <c r="BQ418" s="4">
        <v>0.28747702809136255</v>
      </c>
      <c r="BR418" s="4">
        <v>3478.1590130226182</v>
      </c>
      <c r="BS418" s="4">
        <v>3049.0907013936485</v>
      </c>
      <c r="BT418" s="4">
        <v>1036.9659584190085</v>
      </c>
      <c r="BU418" s="4">
        <v>0</v>
      </c>
      <c r="BV418" s="4">
        <v>5246.2801005254742</v>
      </c>
      <c r="BW418" s="4">
        <v>44358.795978981034</v>
      </c>
    </row>
    <row r="419" spans="2:75" x14ac:dyDescent="0.3">
      <c r="B419" s="3" t="s">
        <v>196</v>
      </c>
      <c r="C419" s="4">
        <v>2023</v>
      </c>
      <c r="D419" s="3" t="s">
        <v>885</v>
      </c>
      <c r="E419" s="4">
        <v>2196</v>
      </c>
      <c r="F419" s="4">
        <v>2196</v>
      </c>
      <c r="G419" s="4" t="b">
        <v>0</v>
      </c>
      <c r="H419" s="4">
        <v>9994451</v>
      </c>
      <c r="I419" s="4">
        <v>2969995</v>
      </c>
      <c r="J419" s="4">
        <v>2577466</v>
      </c>
      <c r="K419" s="4">
        <v>3306146</v>
      </c>
      <c r="L419" s="4">
        <v>773201</v>
      </c>
      <c r="M419" s="4">
        <v>367643</v>
      </c>
      <c r="N419" s="4">
        <v>6320662</v>
      </c>
      <c r="O419" s="4">
        <v>7043488</v>
      </c>
      <c r="P419" s="4">
        <v>1454639</v>
      </c>
      <c r="Q419" s="4">
        <v>5588849</v>
      </c>
      <c r="R419" s="4">
        <v>840838</v>
      </c>
      <c r="S419" s="4">
        <v>452048</v>
      </c>
      <c r="T419" s="4">
        <v>1025491</v>
      </c>
      <c r="U419" s="4">
        <v>1118949</v>
      </c>
      <c r="V419" s="4">
        <v>1057139</v>
      </c>
      <c r="W419" s="4">
        <v>425189</v>
      </c>
      <c r="X419" s="4">
        <v>2950963</v>
      </c>
      <c r="Y419" s="4">
        <v>1252111</v>
      </c>
      <c r="Z419" s="4">
        <v>15728760</v>
      </c>
      <c r="AA419" s="4">
        <v>16317695</v>
      </c>
      <c r="AB419" s="4">
        <v>2230151</v>
      </c>
      <c r="AC419" s="4">
        <v>14087544</v>
      </c>
      <c r="AD419" s="4">
        <v>41988605</v>
      </c>
      <c r="AE419" s="4">
        <v>4551494</v>
      </c>
      <c r="AF419" s="4">
        <v>9821637</v>
      </c>
      <c r="AG419" s="4">
        <v>14373131</v>
      </c>
      <c r="AH419" s="4">
        <v>0</v>
      </c>
      <c r="AI419" s="4">
        <v>0</v>
      </c>
      <c r="AJ419" s="4">
        <v>0</v>
      </c>
      <c r="AK419" s="4">
        <v>0</v>
      </c>
      <c r="AL419" s="4">
        <v>6733662</v>
      </c>
      <c r="AM419" s="4">
        <v>1683416</v>
      </c>
      <c r="AN419" s="4">
        <v>0</v>
      </c>
      <c r="AO419" s="4">
        <v>1683416</v>
      </c>
      <c r="AP419" s="4">
        <v>514542415</v>
      </c>
      <c r="AQ419" s="4">
        <v>447947100</v>
      </c>
      <c r="AR419" s="4">
        <v>2402001</v>
      </c>
      <c r="AS419" s="4">
        <v>6799014</v>
      </c>
      <c r="AT419" s="4">
        <v>393649</v>
      </c>
      <c r="AU419" s="4">
        <v>1174</v>
      </c>
      <c r="AV419" s="4">
        <v>4051</v>
      </c>
      <c r="AW419" s="4">
        <v>53007026</v>
      </c>
      <c r="AX419" s="4">
        <v>27828494</v>
      </c>
      <c r="AY419" s="4">
        <v>1252111</v>
      </c>
      <c r="AZ419" s="4">
        <v>1070379.6666666667</v>
      </c>
      <c r="BA419" s="4">
        <v>97514614</v>
      </c>
      <c r="BB419" s="4">
        <v>2496551</v>
      </c>
      <c r="BC419" s="4">
        <v>1</v>
      </c>
      <c r="BD419" s="4">
        <v>0.63241712826447394</v>
      </c>
      <c r="BE419" s="4">
        <v>0.29526013985160365</v>
      </c>
      <c r="BF419" s="4">
        <v>0</v>
      </c>
      <c r="BG419" s="4">
        <v>0</v>
      </c>
      <c r="BH419" s="4">
        <v>2.5717515359602667</v>
      </c>
      <c r="BI419" s="4">
        <v>0.51358333748765839</v>
      </c>
      <c r="BJ419" s="4">
        <v>1.9078510053153874</v>
      </c>
      <c r="BK419" s="4">
        <v>2.6691716702589893E-2</v>
      </c>
      <c r="BL419" s="3" t="s">
        <v>474</v>
      </c>
      <c r="BM419" s="4">
        <v>2775234.4785209699</v>
      </c>
      <c r="BN419" s="4">
        <v>0.38568981286118698</v>
      </c>
      <c r="BO419" s="4">
        <v>1704854.8118543031</v>
      </c>
      <c r="BP419" s="4">
        <v>4.6682273996789947</v>
      </c>
      <c r="BQ419" s="4">
        <v>0.28980498642310543</v>
      </c>
      <c r="BR419" s="4">
        <v>4551.2071948998182</v>
      </c>
      <c r="BS419" s="4">
        <v>3207.4171220400731</v>
      </c>
      <c r="BT419" s="4">
        <v>1093.8073770491803</v>
      </c>
      <c r="BU419" s="4">
        <v>0</v>
      </c>
      <c r="BV419" s="4">
        <v>6545.1416211293263</v>
      </c>
      <c r="BW419" s="4">
        <v>44405.561930783246</v>
      </c>
    </row>
    <row r="420" spans="2:75" x14ac:dyDescent="0.3">
      <c r="B420" s="3" t="s">
        <v>196</v>
      </c>
      <c r="C420" s="4">
        <v>2024</v>
      </c>
      <c r="D420" s="3" t="s">
        <v>886</v>
      </c>
      <c r="E420" s="4">
        <v>2196</v>
      </c>
      <c r="F420" s="4">
        <v>2196</v>
      </c>
      <c r="G420" s="4" t="b">
        <v>0</v>
      </c>
      <c r="H420" s="4">
        <v>8285547</v>
      </c>
      <c r="I420" s="4">
        <v>3168663</v>
      </c>
      <c r="J420" s="4">
        <v>2531470</v>
      </c>
      <c r="K420" s="4">
        <v>1704878</v>
      </c>
      <c r="L420" s="4">
        <v>859289</v>
      </c>
      <c r="M420" s="4">
        <v>17947</v>
      </c>
      <c r="N420" s="4">
        <v>6562722</v>
      </c>
      <c r="O420" s="4">
        <v>7813027</v>
      </c>
      <c r="P420" s="4">
        <v>1496106</v>
      </c>
      <c r="Q420" s="4">
        <v>6316921</v>
      </c>
      <c r="R420" s="4">
        <v>824577</v>
      </c>
      <c r="S420" s="4">
        <v>405067</v>
      </c>
      <c r="T420" s="4">
        <v>1597243</v>
      </c>
      <c r="U420" s="4">
        <v>1059694</v>
      </c>
      <c r="V420" s="4">
        <v>1283485</v>
      </c>
      <c r="W420" s="4">
        <v>448044</v>
      </c>
      <c r="X420" s="4">
        <v>472520</v>
      </c>
      <c r="Y420" s="4">
        <v>1143479</v>
      </c>
      <c r="Z420" s="4">
        <v>16545743</v>
      </c>
      <c r="AA420" s="4">
        <v>17407821</v>
      </c>
      <c r="AB420" s="4">
        <v>2418232</v>
      </c>
      <c r="AC420" s="4">
        <v>14989589</v>
      </c>
      <c r="AD420" s="4">
        <v>42461125</v>
      </c>
      <c r="AE420" s="4">
        <v>4438965</v>
      </c>
      <c r="AF420" s="4">
        <v>10742405</v>
      </c>
      <c r="AG420" s="4">
        <v>15181370</v>
      </c>
      <c r="AH420" s="4">
        <v>0</v>
      </c>
      <c r="AI420" s="4">
        <v>0</v>
      </c>
      <c r="AJ420" s="4">
        <v>0</v>
      </c>
      <c r="AK420" s="4">
        <v>0</v>
      </c>
      <c r="AL420" s="4">
        <v>7014922</v>
      </c>
      <c r="AM420" s="4">
        <v>1753731</v>
      </c>
      <c r="AN420" s="4">
        <v>0</v>
      </c>
      <c r="AO420" s="4">
        <v>1753731</v>
      </c>
      <c r="AP420" s="4">
        <v>537441171</v>
      </c>
      <c r="AQ420" s="4">
        <v>464585800</v>
      </c>
      <c r="AR420" s="4">
        <v>2613291</v>
      </c>
      <c r="AS420" s="4">
        <v>7243250</v>
      </c>
      <c r="AT420" s="4">
        <v>407607</v>
      </c>
      <c r="AU420" s="4">
        <v>1282</v>
      </c>
      <c r="AV420" s="4">
        <v>4295</v>
      </c>
      <c r="AW420" s="4">
        <v>53418458</v>
      </c>
      <c r="AX420" s="4">
        <v>27450866</v>
      </c>
      <c r="AY420" s="4">
        <v>1143479</v>
      </c>
      <c r="AZ420" s="4">
        <v>986182.33333333337</v>
      </c>
      <c r="BA420" s="4">
        <v>98120554</v>
      </c>
      <c r="BB420" s="4">
        <v>2512391</v>
      </c>
      <c r="BC420" s="4">
        <v>1</v>
      </c>
      <c r="BD420" s="4">
        <v>0.79206864676526489</v>
      </c>
      <c r="BE420" s="4">
        <v>5.7029427266540159E-2</v>
      </c>
      <c r="BF420" s="4">
        <v>0</v>
      </c>
      <c r="BG420" s="4">
        <v>0</v>
      </c>
      <c r="BH420" s="4">
        <v>2.4032863478900559</v>
      </c>
      <c r="BI420" s="4">
        <v>0.53020562635658297</v>
      </c>
      <c r="BJ420" s="4">
        <v>1.9127262477449622</v>
      </c>
      <c r="BK420" s="4">
        <v>2.6819276912171709E-2</v>
      </c>
      <c r="BL420" s="3" t="s">
        <v>474</v>
      </c>
      <c r="BM420" s="4">
        <v>2861641.2156087244</v>
      </c>
      <c r="BN420" s="4">
        <v>0.34462123621725727</v>
      </c>
      <c r="BO420" s="4">
        <v>1875458.8822753909</v>
      </c>
      <c r="BP420" s="4">
        <v>4.8624689380188926</v>
      </c>
      <c r="BQ420" s="4">
        <v>0.29848661233993012</v>
      </c>
      <c r="BR420" s="4">
        <v>3773.0177595628415</v>
      </c>
      <c r="BS420" s="4">
        <v>3557.8447176684881</v>
      </c>
      <c r="BT420" s="4">
        <v>1190.0232240437158</v>
      </c>
      <c r="BU420" s="4">
        <v>0</v>
      </c>
      <c r="BV420" s="4">
        <v>6913.1921675774138</v>
      </c>
      <c r="BW420" s="4">
        <v>44681.490892531874</v>
      </c>
    </row>
    <row r="421" spans="2:75" x14ac:dyDescent="0.3">
      <c r="B421" s="3" t="s">
        <v>199</v>
      </c>
      <c r="C421" s="4">
        <v>2019</v>
      </c>
      <c r="D421" s="3" t="s">
        <v>887</v>
      </c>
      <c r="E421" s="4">
        <v>1366</v>
      </c>
      <c r="F421" s="4">
        <v>1366</v>
      </c>
      <c r="G421" s="4" t="b">
        <v>0</v>
      </c>
      <c r="H421" s="4">
        <v>7144481</v>
      </c>
      <c r="I421" s="4">
        <v>1717593</v>
      </c>
      <c r="J421" s="4">
        <v>1397826</v>
      </c>
      <c r="K421" s="4">
        <v>2025628</v>
      </c>
      <c r="L421" s="4">
        <v>91958</v>
      </c>
      <c r="M421" s="4">
        <v>0</v>
      </c>
      <c r="N421" s="4">
        <v>5118853</v>
      </c>
      <c r="O421" s="4">
        <v>3328129</v>
      </c>
      <c r="P421" s="4">
        <v>557046</v>
      </c>
      <c r="Q421" s="4">
        <v>2771083</v>
      </c>
      <c r="R421" s="4">
        <v>682573</v>
      </c>
      <c r="S421" s="4">
        <v>397267</v>
      </c>
      <c r="T421" s="4">
        <v>459240</v>
      </c>
      <c r="U421" s="4">
        <v>221014</v>
      </c>
      <c r="V421" s="4">
        <v>637871</v>
      </c>
      <c r="W421" s="4">
        <v>82473</v>
      </c>
      <c r="X421" s="4">
        <v>3816352</v>
      </c>
      <c r="Y421" s="4">
        <v>2532333</v>
      </c>
      <c r="Z421" s="4">
        <v>3780886</v>
      </c>
      <c r="AA421" s="4">
        <v>5308601</v>
      </c>
      <c r="AB421" s="4">
        <v>2626423</v>
      </c>
      <c r="AC421" s="4">
        <v>2682178</v>
      </c>
      <c r="AD421" s="4">
        <v>24993960</v>
      </c>
      <c r="AE421" s="4">
        <v>2309454</v>
      </c>
      <c r="AF421" s="4">
        <v>2264396</v>
      </c>
      <c r="AG421" s="4">
        <v>4573850</v>
      </c>
      <c r="AH421" s="4">
        <v>1872664</v>
      </c>
      <c r="AI421" s="4">
        <v>385645</v>
      </c>
      <c r="AJ421" s="4">
        <v>190934</v>
      </c>
      <c r="AK421" s="4">
        <v>78343</v>
      </c>
      <c r="AL421" s="4">
        <v>3573358</v>
      </c>
      <c r="AM421" s="4">
        <v>893340</v>
      </c>
      <c r="AN421" s="4">
        <v>269277</v>
      </c>
      <c r="AO421" s="4">
        <v>435408</v>
      </c>
      <c r="AP421" s="4">
        <v>946863585</v>
      </c>
      <c r="AQ421" s="4">
        <v>943343500</v>
      </c>
      <c r="AR421" s="4">
        <v>1634595.3329</v>
      </c>
      <c r="AS421" s="4">
        <v>4064050.7197174998</v>
      </c>
      <c r="AT421" s="4">
        <v>1716294</v>
      </c>
      <c r="AU421" s="4">
        <v>2922.5054232000002</v>
      </c>
      <c r="AV421" s="4">
        <v>8186.1426353999996</v>
      </c>
      <c r="AW421" s="4">
        <v>31527958</v>
      </c>
      <c r="AX421" s="4">
        <v>22292774</v>
      </c>
      <c r="AY421" s="4">
        <v>2532333</v>
      </c>
      <c r="AZ421" s="4">
        <v>2532333</v>
      </c>
      <c r="BA421" s="4">
        <v>57142140</v>
      </c>
      <c r="BB421" s="4">
        <v>1033766</v>
      </c>
      <c r="BC421" s="4">
        <v>0</v>
      </c>
      <c r="BD421" s="4">
        <v>0.71647653622425478</v>
      </c>
      <c r="BE421" s="4">
        <v>0.53416784228273539</v>
      </c>
      <c r="BF421" s="4">
        <v>0.30142722815501377</v>
      </c>
      <c r="BG421" s="4">
        <v>7.5356849215779662E-2</v>
      </c>
      <c r="BH421" s="4">
        <v>1.650564057446132</v>
      </c>
      <c r="BI421" s="4">
        <v>0.5295941766560226</v>
      </c>
      <c r="BJ421" s="4">
        <v>2.4688523398134259</v>
      </c>
      <c r="BK421" s="4">
        <v>2.4011803288131836E-2</v>
      </c>
      <c r="BL421" s="3" t="s">
        <v>474</v>
      </c>
      <c r="BM421" s="4">
        <v>1375264.3204837097</v>
      </c>
      <c r="BN421" s="4"/>
      <c r="BO421" s="4"/>
      <c r="BP421" s="4">
        <v>1.7263261137030632</v>
      </c>
      <c r="BQ421" s="4">
        <v>0.35700641356552637</v>
      </c>
      <c r="BR421" s="4">
        <v>5230.2203513909226</v>
      </c>
      <c r="BS421" s="4">
        <v>2436.4048316251829</v>
      </c>
      <c r="BT421" s="4">
        <v>1196.6290870424598</v>
      </c>
      <c r="BU421" s="4">
        <v>1370.9106881405564</v>
      </c>
      <c r="BV421" s="4">
        <v>3348.3528550512447</v>
      </c>
      <c r="BW421" s="4">
        <v>41831.727672035136</v>
      </c>
    </row>
    <row r="422" spans="2:75" x14ac:dyDescent="0.3">
      <c r="B422" s="3" t="s">
        <v>199</v>
      </c>
      <c r="C422" s="4">
        <v>2020</v>
      </c>
      <c r="D422" s="3" t="s">
        <v>888</v>
      </c>
      <c r="E422" s="4">
        <v>1357</v>
      </c>
      <c r="F422" s="4">
        <v>1357</v>
      </c>
      <c r="G422" s="4" t="b">
        <v>0</v>
      </c>
      <c r="H422" s="4">
        <v>4511855</v>
      </c>
      <c r="I422" s="4">
        <v>1768267</v>
      </c>
      <c r="J422" s="4">
        <v>1440913</v>
      </c>
      <c r="K422" s="4">
        <v>1190059</v>
      </c>
      <c r="L422" s="4">
        <v>76575</v>
      </c>
      <c r="M422" s="4">
        <v>0</v>
      </c>
      <c r="N422" s="4">
        <v>3321796</v>
      </c>
      <c r="O422" s="4">
        <v>3529867</v>
      </c>
      <c r="P422" s="4">
        <v>612374</v>
      </c>
      <c r="Q422" s="4">
        <v>2917493</v>
      </c>
      <c r="R422" s="4">
        <v>865158</v>
      </c>
      <c r="S422" s="4">
        <v>456089</v>
      </c>
      <c r="T422" s="4">
        <v>404216</v>
      </c>
      <c r="U422" s="4">
        <v>242466</v>
      </c>
      <c r="V422" s="4">
        <v>659773</v>
      </c>
      <c r="W422" s="4">
        <v>38022</v>
      </c>
      <c r="X422" s="4">
        <v>981988</v>
      </c>
      <c r="Y422" s="4">
        <v>1757070</v>
      </c>
      <c r="Z422" s="4">
        <v>5493309</v>
      </c>
      <c r="AA422" s="4">
        <v>6219584</v>
      </c>
      <c r="AB422" s="4">
        <v>3671463</v>
      </c>
      <c r="AC422" s="4">
        <v>2548121</v>
      </c>
      <c r="AD422" s="4">
        <v>25975948</v>
      </c>
      <c r="AE422" s="4">
        <v>3264819</v>
      </c>
      <c r="AF422" s="4">
        <v>1548309</v>
      </c>
      <c r="AG422" s="4">
        <v>4813128</v>
      </c>
      <c r="AH422" s="4">
        <v>2249480</v>
      </c>
      <c r="AI422" s="4">
        <v>600000</v>
      </c>
      <c r="AJ422" s="4">
        <v>192703</v>
      </c>
      <c r="AK422" s="4">
        <v>78944</v>
      </c>
      <c r="AL422" s="4">
        <v>3590785</v>
      </c>
      <c r="AM422" s="4">
        <v>897696</v>
      </c>
      <c r="AN422" s="4">
        <v>271647</v>
      </c>
      <c r="AO422" s="4">
        <v>472666</v>
      </c>
      <c r="AP422" s="4">
        <v>884365470</v>
      </c>
      <c r="AQ422" s="4">
        <v>880820200</v>
      </c>
      <c r="AR422" s="4">
        <v>1688227</v>
      </c>
      <c r="AS422" s="4">
        <v>4208071</v>
      </c>
      <c r="AT422" s="4">
        <v>1594213</v>
      </c>
      <c r="AU422" s="4">
        <v>3000</v>
      </c>
      <c r="AV422" s="4">
        <v>8425</v>
      </c>
      <c r="AW422" s="4">
        <v>32773923</v>
      </c>
      <c r="AX422" s="4">
        <v>23412300</v>
      </c>
      <c r="AY422" s="4">
        <v>1757070</v>
      </c>
      <c r="AZ422" s="4">
        <v>2144701.5</v>
      </c>
      <c r="BA422" s="4">
        <v>11927455</v>
      </c>
      <c r="BB422" s="4">
        <v>0</v>
      </c>
      <c r="BC422" s="4"/>
      <c r="BD422" s="4">
        <v>0.73623731259094094</v>
      </c>
      <c r="BE422" s="4">
        <v>0.21764617878899034</v>
      </c>
      <c r="BF422" s="4">
        <v>0.30260466794995189</v>
      </c>
      <c r="BG422" s="4">
        <v>7.5651145919346324E-2</v>
      </c>
      <c r="BH422" s="4">
        <v>1.6497479171329632</v>
      </c>
      <c r="BI422" s="4">
        <v>0.44907477851883593</v>
      </c>
      <c r="BJ422" s="4">
        <v>0</v>
      </c>
      <c r="BK422" s="4"/>
      <c r="BL422" s="3" t="s">
        <v>468</v>
      </c>
      <c r="BM422" s="4"/>
      <c r="BN422" s="4"/>
      <c r="BO422" s="4"/>
      <c r="BP422" s="4">
        <v>1.9089698289554431</v>
      </c>
      <c r="BQ422" s="4">
        <v>0.35608308605341249</v>
      </c>
      <c r="BR422" s="4">
        <v>3324.8747236551217</v>
      </c>
      <c r="BS422" s="4">
        <v>2601.2284450994844</v>
      </c>
      <c r="BT422" s="4">
        <v>1244.0876934414148</v>
      </c>
      <c r="BU422" s="4">
        <v>1657.6860722181282</v>
      </c>
      <c r="BV422" s="4">
        <v>3546.8887251289611</v>
      </c>
      <c r="BW422" s="4">
        <v>8789.5762711864409</v>
      </c>
    </row>
    <row r="423" spans="2:75" x14ac:dyDescent="0.3">
      <c r="B423" s="3" t="s">
        <v>199</v>
      </c>
      <c r="C423" s="4">
        <v>2021</v>
      </c>
      <c r="D423" s="3" t="s">
        <v>889</v>
      </c>
      <c r="E423" s="4">
        <v>1338</v>
      </c>
      <c r="F423" s="4">
        <v>1338</v>
      </c>
      <c r="G423" s="4" t="b">
        <v>0</v>
      </c>
      <c r="H423" s="4">
        <v>4846344</v>
      </c>
      <c r="I423" s="4">
        <v>1931350</v>
      </c>
      <c r="J423" s="4">
        <v>1646966</v>
      </c>
      <c r="K423" s="4">
        <v>732450</v>
      </c>
      <c r="L423" s="4">
        <v>65649</v>
      </c>
      <c r="M423" s="4">
        <v>0</v>
      </c>
      <c r="N423" s="4">
        <v>4113894</v>
      </c>
      <c r="O423" s="4">
        <v>3952732</v>
      </c>
      <c r="P423" s="4">
        <v>575808</v>
      </c>
      <c r="Q423" s="4">
        <v>3376924</v>
      </c>
      <c r="R423" s="4">
        <v>888549</v>
      </c>
      <c r="S423" s="4">
        <v>531899</v>
      </c>
      <c r="T423" s="4">
        <v>582768</v>
      </c>
      <c r="U423" s="4">
        <v>293341</v>
      </c>
      <c r="V423" s="4">
        <v>765825</v>
      </c>
      <c r="W423" s="4">
        <v>66321</v>
      </c>
      <c r="X423" s="4">
        <v>893612</v>
      </c>
      <c r="Y423" s="4">
        <v>872582</v>
      </c>
      <c r="Z423" s="4">
        <v>5709347</v>
      </c>
      <c r="AA423" s="4">
        <v>5998773</v>
      </c>
      <c r="AB423" s="4">
        <v>2865174</v>
      </c>
      <c r="AC423" s="4">
        <v>3133599</v>
      </c>
      <c r="AD423" s="4">
        <v>26869560</v>
      </c>
      <c r="AE423" s="4">
        <v>3169810</v>
      </c>
      <c r="AF423" s="4">
        <v>1986485</v>
      </c>
      <c r="AG423" s="4">
        <v>5156295</v>
      </c>
      <c r="AH423" s="4">
        <v>1993388</v>
      </c>
      <c r="AI423" s="4">
        <v>0</v>
      </c>
      <c r="AJ423" s="4">
        <v>221890</v>
      </c>
      <c r="AK423" s="4">
        <v>80252</v>
      </c>
      <c r="AL423" s="4">
        <v>3951242</v>
      </c>
      <c r="AM423" s="4">
        <v>987811</v>
      </c>
      <c r="AN423" s="4">
        <v>302142</v>
      </c>
      <c r="AO423" s="4">
        <v>518519</v>
      </c>
      <c r="AP423" s="4">
        <v>913831055</v>
      </c>
      <c r="AQ423" s="4">
        <v>910337400</v>
      </c>
      <c r="AR423" s="4">
        <v>1738821</v>
      </c>
      <c r="AS423" s="4">
        <v>4236219</v>
      </c>
      <c r="AT423" s="4">
        <v>1648575</v>
      </c>
      <c r="AU423" s="4">
        <v>3093</v>
      </c>
      <c r="AV423" s="4">
        <v>7416</v>
      </c>
      <c r="AW423" s="4">
        <v>33374317</v>
      </c>
      <c r="AX423" s="4">
        <v>23706653</v>
      </c>
      <c r="AY423" s="4">
        <v>872582</v>
      </c>
      <c r="AZ423" s="4">
        <v>1720661.6666666667</v>
      </c>
      <c r="BA423" s="4">
        <v>12609262</v>
      </c>
      <c r="BB423" s="4">
        <v>0</v>
      </c>
      <c r="BC423" s="4"/>
      <c r="BD423" s="4">
        <v>0.84886545404123193</v>
      </c>
      <c r="BE423" s="4">
        <v>0.18438889191522517</v>
      </c>
      <c r="BF423" s="4">
        <v>0.3058702525078178</v>
      </c>
      <c r="BG423" s="4">
        <v>7.6467601832537715E-2</v>
      </c>
      <c r="BH423" s="4">
        <v>1.5269206532335344</v>
      </c>
      <c r="BI423" s="4">
        <v>0.46557372470239061</v>
      </c>
      <c r="BJ423" s="4">
        <v>0</v>
      </c>
      <c r="BK423" s="4"/>
      <c r="BL423" s="3" t="s">
        <v>468</v>
      </c>
      <c r="BM423" s="4"/>
      <c r="BN423" s="4"/>
      <c r="BO423" s="4"/>
      <c r="BP423" s="4">
        <v>1.9027816908673563</v>
      </c>
      <c r="BQ423" s="4">
        <v>0.41707119741100324</v>
      </c>
      <c r="BR423" s="4">
        <v>3622.0807174887891</v>
      </c>
      <c r="BS423" s="4">
        <v>2954.2092675635276</v>
      </c>
      <c r="BT423" s="4">
        <v>1299.567264573991</v>
      </c>
      <c r="BU423" s="4">
        <v>1489.8266068759342</v>
      </c>
      <c r="BV423" s="4">
        <v>3853.7331838565024</v>
      </c>
      <c r="BW423" s="4">
        <v>9423.9626307922281</v>
      </c>
    </row>
    <row r="424" spans="2:75" x14ac:dyDescent="0.3">
      <c r="B424" s="3" t="s">
        <v>199</v>
      </c>
      <c r="C424" s="4">
        <v>2022</v>
      </c>
      <c r="D424" s="3" t="s">
        <v>890</v>
      </c>
      <c r="E424" s="4">
        <v>1345.5</v>
      </c>
      <c r="F424" s="4">
        <v>2298</v>
      </c>
      <c r="G424" s="4" t="b">
        <v>1</v>
      </c>
      <c r="H424" s="4">
        <v>4477441</v>
      </c>
      <c r="I424" s="4">
        <v>2021691</v>
      </c>
      <c r="J424" s="4">
        <v>1735115</v>
      </c>
      <c r="K424" s="4">
        <v>520755</v>
      </c>
      <c r="L424" s="4">
        <v>159380</v>
      </c>
      <c r="M424" s="4">
        <v>0</v>
      </c>
      <c r="N424" s="4">
        <v>3956686</v>
      </c>
      <c r="O424" s="4">
        <v>4518833</v>
      </c>
      <c r="P424" s="4">
        <v>567755</v>
      </c>
      <c r="Q424" s="4">
        <v>3951078</v>
      </c>
      <c r="R424" s="4">
        <v>1218850</v>
      </c>
      <c r="S424" s="4">
        <v>551889</v>
      </c>
      <c r="T424" s="4">
        <v>757987</v>
      </c>
      <c r="U424" s="4">
        <v>311700</v>
      </c>
      <c r="V424" s="4">
        <v>795144</v>
      </c>
      <c r="W424" s="4">
        <v>69314</v>
      </c>
      <c r="X424" s="4">
        <v>-41392</v>
      </c>
      <c r="Y424" s="4">
        <v>732412</v>
      </c>
      <c r="Z424" s="4">
        <v>5663477</v>
      </c>
      <c r="AA424" s="4">
        <v>5896551</v>
      </c>
      <c r="AB424" s="4">
        <v>2978103</v>
      </c>
      <c r="AC424" s="4">
        <v>2918448</v>
      </c>
      <c r="AD424" s="4">
        <v>26828168</v>
      </c>
      <c r="AE424" s="4">
        <v>2128021</v>
      </c>
      <c r="AF424" s="4">
        <v>2760826</v>
      </c>
      <c r="AG424" s="4">
        <v>4888847</v>
      </c>
      <c r="AH424" s="4">
        <v>1931989</v>
      </c>
      <c r="AI424" s="4">
        <v>195000</v>
      </c>
      <c r="AJ424" s="4">
        <v>217838</v>
      </c>
      <c r="AK424" s="4">
        <v>80345</v>
      </c>
      <c r="AL424" s="4">
        <v>4258625</v>
      </c>
      <c r="AM424" s="4">
        <v>1064656</v>
      </c>
      <c r="AN424" s="4">
        <v>298183</v>
      </c>
      <c r="AO424" s="4">
        <v>592924</v>
      </c>
      <c r="AP424" s="4">
        <v>1199474085</v>
      </c>
      <c r="AQ424" s="4">
        <v>1195715500</v>
      </c>
      <c r="AR424" s="4">
        <v>1852149</v>
      </c>
      <c r="AS424" s="4">
        <v>4547976</v>
      </c>
      <c r="AT424" s="4">
        <v>2166403</v>
      </c>
      <c r="AU424" s="4">
        <v>3298</v>
      </c>
      <c r="AV424" s="4">
        <v>7973</v>
      </c>
      <c r="AW424" s="4">
        <v>34031739</v>
      </c>
      <c r="AX424" s="4">
        <v>23871310</v>
      </c>
      <c r="AY424" s="4">
        <v>732412</v>
      </c>
      <c r="AZ424" s="4">
        <v>1120688</v>
      </c>
      <c r="BA424" s="4">
        <v>12739710</v>
      </c>
      <c r="BB424" s="4">
        <v>0</v>
      </c>
      <c r="BC424" s="4"/>
      <c r="BD424" s="4">
        <v>0.88369360980971046</v>
      </c>
      <c r="BE424" s="4">
        <v>-9.2445662600579223E-3</v>
      </c>
      <c r="BF424" s="4">
        <v>0.28007450293803821</v>
      </c>
      <c r="BG424" s="4">
        <v>7.001860929290557E-2</v>
      </c>
      <c r="BH424" s="4">
        <v>1.2373450992362085</v>
      </c>
      <c r="BI424" s="4">
        <v>0.47719402411108869</v>
      </c>
      <c r="BJ424" s="4">
        <v>0</v>
      </c>
      <c r="BK424" s="4"/>
      <c r="BL424" s="3" t="s">
        <v>468</v>
      </c>
      <c r="BM424" s="4"/>
      <c r="BN424" s="4"/>
      <c r="BO424" s="4"/>
      <c r="BP424" s="4">
        <v>1.5441342361306623</v>
      </c>
      <c r="BQ424" s="4">
        <v>0.4136460554371002</v>
      </c>
      <c r="BR424" s="4">
        <v>3327.715347454478</v>
      </c>
      <c r="BS424" s="4">
        <v>3358.4786324786323</v>
      </c>
      <c r="BT424" s="4">
        <v>1376.5507246376812</v>
      </c>
      <c r="BU424" s="4">
        <v>1435.8892604979562</v>
      </c>
      <c r="BV424" s="4">
        <v>3633.4797473058343</v>
      </c>
      <c r="BW424" s="4">
        <v>9468.3835005574128</v>
      </c>
    </row>
    <row r="425" spans="2:75" x14ac:dyDescent="0.3">
      <c r="B425" s="3" t="s">
        <v>199</v>
      </c>
      <c r="C425" s="4">
        <v>2023</v>
      </c>
      <c r="D425" s="3" t="s">
        <v>891</v>
      </c>
      <c r="E425" s="4">
        <v>1353</v>
      </c>
      <c r="F425" s="4">
        <v>1353</v>
      </c>
      <c r="G425" s="4" t="b">
        <v>0</v>
      </c>
      <c r="H425" s="4">
        <v>5696670</v>
      </c>
      <c r="I425" s="4">
        <v>2160360</v>
      </c>
      <c r="J425" s="4">
        <v>1826408</v>
      </c>
      <c r="K425" s="4">
        <v>1492761</v>
      </c>
      <c r="L425" s="4">
        <v>217141</v>
      </c>
      <c r="M425" s="4">
        <v>0</v>
      </c>
      <c r="N425" s="4">
        <v>4203909</v>
      </c>
      <c r="O425" s="4">
        <v>4610507</v>
      </c>
      <c r="P425" s="4">
        <v>617926</v>
      </c>
      <c r="Q425" s="4">
        <v>3992581</v>
      </c>
      <c r="R425" s="4">
        <v>1115309</v>
      </c>
      <c r="S425" s="4">
        <v>580969</v>
      </c>
      <c r="T425" s="4">
        <v>1130577</v>
      </c>
      <c r="U425" s="4">
        <v>247783</v>
      </c>
      <c r="V425" s="4">
        <v>630460</v>
      </c>
      <c r="W425" s="4">
        <v>54859</v>
      </c>
      <c r="X425" s="4">
        <v>1086163</v>
      </c>
      <c r="Y425" s="4">
        <v>150017</v>
      </c>
      <c r="Z425" s="4">
        <v>6421298</v>
      </c>
      <c r="AA425" s="4">
        <v>6914393</v>
      </c>
      <c r="AB425" s="4">
        <v>2448668</v>
      </c>
      <c r="AC425" s="4">
        <v>4465725</v>
      </c>
      <c r="AD425" s="4">
        <v>27914331</v>
      </c>
      <c r="AE425" s="4">
        <v>3093317</v>
      </c>
      <c r="AF425" s="4">
        <v>3129251</v>
      </c>
      <c r="AG425" s="4">
        <v>6222568</v>
      </c>
      <c r="AH425" s="4">
        <v>1660828</v>
      </c>
      <c r="AI425" s="4">
        <v>0</v>
      </c>
      <c r="AJ425" s="4">
        <v>228078</v>
      </c>
      <c r="AK425" s="4">
        <v>84012</v>
      </c>
      <c r="AL425" s="4">
        <v>4458826</v>
      </c>
      <c r="AM425" s="4">
        <v>1114707</v>
      </c>
      <c r="AN425" s="4">
        <v>312090</v>
      </c>
      <c r="AO425" s="4">
        <v>802617</v>
      </c>
      <c r="AP425" s="4">
        <v>1296271195</v>
      </c>
      <c r="AQ425" s="4">
        <v>1292062500</v>
      </c>
      <c r="AR425" s="4">
        <v>1978348</v>
      </c>
      <c r="AS425" s="4">
        <v>4904942</v>
      </c>
      <c r="AT425" s="4">
        <v>2339993</v>
      </c>
      <c r="AU425" s="4">
        <v>3518</v>
      </c>
      <c r="AV425" s="4">
        <v>9374</v>
      </c>
      <c r="AW425" s="4">
        <v>34183451</v>
      </c>
      <c r="AX425" s="4">
        <v>23405096</v>
      </c>
      <c r="AY425" s="4">
        <v>150017</v>
      </c>
      <c r="AZ425" s="4">
        <v>585003.66666666663</v>
      </c>
      <c r="BA425" s="4">
        <v>11844831</v>
      </c>
      <c r="BB425" s="4">
        <v>0</v>
      </c>
      <c r="BC425" s="4"/>
      <c r="BD425" s="4">
        <v>0.73795901816324272</v>
      </c>
      <c r="BE425" s="4">
        <v>0.19066630154107575</v>
      </c>
      <c r="BF425" s="4">
        <v>0.27997491717554479</v>
      </c>
      <c r="BG425" s="4">
        <v>6.9993760689472967E-2</v>
      </c>
      <c r="BH425" s="4">
        <v>1.5585326885040027</v>
      </c>
      <c r="BI425" s="4">
        <v>0.4824986950850142</v>
      </c>
      <c r="BJ425" s="4">
        <v>0</v>
      </c>
      <c r="BK425" s="4"/>
      <c r="BL425" s="3" t="s">
        <v>468</v>
      </c>
      <c r="BM425" s="4"/>
      <c r="BN425" s="4"/>
      <c r="BO425" s="4"/>
      <c r="BP425" s="4">
        <v>1.5261837242321812</v>
      </c>
      <c r="BQ425" s="4">
        <v>0.37529336462556007</v>
      </c>
      <c r="BR425" s="4">
        <v>4210.3991130820395</v>
      </c>
      <c r="BS425" s="4">
        <v>3407.6178861788617</v>
      </c>
      <c r="BT425" s="4">
        <v>1462.1936437546194</v>
      </c>
      <c r="BU425" s="4">
        <v>1227.5151515151515</v>
      </c>
      <c r="BV425" s="4">
        <v>4599.0894308943089</v>
      </c>
      <c r="BW425" s="4">
        <v>8754.4944567627499</v>
      </c>
    </row>
    <row r="426" spans="2:75" x14ac:dyDescent="0.3">
      <c r="B426" s="3" t="s">
        <v>199</v>
      </c>
      <c r="C426" s="4">
        <v>2024</v>
      </c>
      <c r="D426" s="3" t="s">
        <v>892</v>
      </c>
      <c r="E426" s="4">
        <v>1353</v>
      </c>
      <c r="F426" s="4">
        <v>1353</v>
      </c>
      <c r="G426" s="4" t="b">
        <v>0</v>
      </c>
      <c r="H426" s="4">
        <v>5562440</v>
      </c>
      <c r="I426" s="4">
        <v>2321492</v>
      </c>
      <c r="J426" s="4">
        <v>1986140</v>
      </c>
      <c r="K426" s="4">
        <v>965343</v>
      </c>
      <c r="L426" s="4">
        <v>260288</v>
      </c>
      <c r="M426" s="4">
        <v>13082</v>
      </c>
      <c r="N426" s="4">
        <v>4584015</v>
      </c>
      <c r="O426" s="4">
        <v>4884232</v>
      </c>
      <c r="P426" s="4">
        <v>616715</v>
      </c>
      <c r="Q426" s="4">
        <v>4267517</v>
      </c>
      <c r="R426" s="4">
        <v>1328665</v>
      </c>
      <c r="S426" s="4">
        <v>845364</v>
      </c>
      <c r="T426" s="4">
        <v>381055</v>
      </c>
      <c r="U426" s="4">
        <v>383315</v>
      </c>
      <c r="V426" s="4">
        <v>998803</v>
      </c>
      <c r="W426" s="4">
        <v>85747</v>
      </c>
      <c r="X426" s="4">
        <v>678208</v>
      </c>
      <c r="Y426" s="4">
        <v>1434847</v>
      </c>
      <c r="Z426" s="4">
        <v>6218225</v>
      </c>
      <c r="AA426" s="4">
        <v>6954635</v>
      </c>
      <c r="AB426" s="4">
        <v>2606180</v>
      </c>
      <c r="AC426" s="4">
        <v>4348455</v>
      </c>
      <c r="AD426" s="4">
        <v>28592539</v>
      </c>
      <c r="AE426" s="4">
        <v>1668784</v>
      </c>
      <c r="AF426" s="4">
        <v>4216538</v>
      </c>
      <c r="AG426" s="4">
        <v>5885322</v>
      </c>
      <c r="AH426" s="4">
        <v>1461149</v>
      </c>
      <c r="AI426" s="4">
        <v>0</v>
      </c>
      <c r="AJ426" s="4">
        <v>151907</v>
      </c>
      <c r="AK426" s="4">
        <v>104511</v>
      </c>
      <c r="AL426" s="4">
        <v>4848548</v>
      </c>
      <c r="AM426" s="4">
        <v>1212137</v>
      </c>
      <c r="AN426" s="4">
        <v>256418</v>
      </c>
      <c r="AO426" s="4">
        <v>955719</v>
      </c>
      <c r="AP426" s="4">
        <v>1250596415</v>
      </c>
      <c r="AQ426" s="4">
        <v>1246359000</v>
      </c>
      <c r="AR426" s="4">
        <v>2141079</v>
      </c>
      <c r="AS426" s="4">
        <v>5240134</v>
      </c>
      <c r="AT426" s="4">
        <v>2253370</v>
      </c>
      <c r="AU426" s="4">
        <v>3802</v>
      </c>
      <c r="AV426" s="4">
        <v>10021</v>
      </c>
      <c r="AW426" s="4">
        <v>35618298</v>
      </c>
      <c r="AX426" s="4">
        <v>24223228</v>
      </c>
      <c r="AY426" s="4">
        <v>1434847</v>
      </c>
      <c r="AZ426" s="4">
        <v>772425.33333333337</v>
      </c>
      <c r="BA426" s="4">
        <v>35618297</v>
      </c>
      <c r="BB426" s="4">
        <v>434741</v>
      </c>
      <c r="BC426" s="4">
        <v>0</v>
      </c>
      <c r="BD426" s="4">
        <v>0.82410147345409568</v>
      </c>
      <c r="BE426" s="4">
        <v>0.12192634886848218</v>
      </c>
      <c r="BF426" s="4">
        <v>0.211542094664217</v>
      </c>
      <c r="BG426" s="4">
        <v>5.288552366605425E-2</v>
      </c>
      <c r="BH426" s="4">
        <v>1.3790974939291396</v>
      </c>
      <c r="BI426" s="4">
        <v>0.48454154019905415</v>
      </c>
      <c r="BJ426" s="4">
        <v>0.99999995747796722</v>
      </c>
      <c r="BK426" s="4">
        <v>1.8486071843783911E-2</v>
      </c>
      <c r="BL426" s="3" t="s">
        <v>489</v>
      </c>
      <c r="BM426" s="4"/>
      <c r="BN426" s="4"/>
      <c r="BO426" s="4"/>
      <c r="BP426" s="4">
        <v>1.712046327911471</v>
      </c>
      <c r="BQ426" s="4">
        <v>0.3794032531683465</v>
      </c>
      <c r="BR426" s="4">
        <v>4111.1899482631188</v>
      </c>
      <c r="BS426" s="4">
        <v>3609.9275683665928</v>
      </c>
      <c r="BT426" s="4">
        <v>1582.4678492239468</v>
      </c>
      <c r="BU426" s="4">
        <v>1079.9327420546933</v>
      </c>
      <c r="BV426" s="4">
        <v>4349.8314855875833</v>
      </c>
      <c r="BW426" s="4">
        <v>26325.422764227642</v>
      </c>
    </row>
    <row r="427" spans="2:75" x14ac:dyDescent="0.3">
      <c r="B427" s="3" t="s">
        <v>201</v>
      </c>
      <c r="C427" s="4">
        <v>2019</v>
      </c>
      <c r="D427" s="3" t="s">
        <v>893</v>
      </c>
      <c r="E427" s="4">
        <v>2117</v>
      </c>
      <c r="F427" s="4">
        <v>2117</v>
      </c>
      <c r="G427" s="4" t="b">
        <v>0</v>
      </c>
      <c r="H427" s="4">
        <v>6851248</v>
      </c>
      <c r="I427" s="4">
        <v>3919346</v>
      </c>
      <c r="J427" s="4">
        <v>1011244</v>
      </c>
      <c r="K427" s="4">
        <v>832384</v>
      </c>
      <c r="L427" s="4">
        <v>68379</v>
      </c>
      <c r="M427" s="4">
        <v>0</v>
      </c>
      <c r="N427" s="4">
        <v>6018864</v>
      </c>
      <c r="O427" s="4">
        <v>5916414</v>
      </c>
      <c r="P427" s="4">
        <v>887363</v>
      </c>
      <c r="Q427" s="4">
        <v>5029051</v>
      </c>
      <c r="R427" s="4">
        <v>1071774</v>
      </c>
      <c r="S427" s="4">
        <v>475052</v>
      </c>
      <c r="T427" s="4">
        <v>1430429</v>
      </c>
      <c r="U427" s="4">
        <v>1405466</v>
      </c>
      <c r="V427" s="4">
        <v>307584</v>
      </c>
      <c r="W427" s="4">
        <v>84539</v>
      </c>
      <c r="X427" s="4">
        <v>934834</v>
      </c>
      <c r="Y427" s="4">
        <v>1639574</v>
      </c>
      <c r="Z427" s="4">
        <v>5159788</v>
      </c>
      <c r="AA427" s="4">
        <v>10228874</v>
      </c>
      <c r="AB427" s="4">
        <v>3212544</v>
      </c>
      <c r="AC427" s="4">
        <v>7016330</v>
      </c>
      <c r="AD427" s="4">
        <v>25997719</v>
      </c>
      <c r="AE427" s="4">
        <v>6683468</v>
      </c>
      <c r="AF427" s="4">
        <v>2091677</v>
      </c>
      <c r="AG427" s="4">
        <v>8775145</v>
      </c>
      <c r="AH427" s="4">
        <v>1627826</v>
      </c>
      <c r="AI427" s="4">
        <v>0</v>
      </c>
      <c r="AJ427" s="4">
        <v>216568</v>
      </c>
      <c r="AK427" s="4">
        <v>55894</v>
      </c>
      <c r="AL427" s="4">
        <v>4487655</v>
      </c>
      <c r="AM427" s="4">
        <v>1121914</v>
      </c>
      <c r="AN427" s="4">
        <v>272462</v>
      </c>
      <c r="AO427" s="4">
        <v>849452</v>
      </c>
      <c r="AP427" s="4">
        <v>365115928</v>
      </c>
      <c r="AQ427" s="4">
        <v>216519500</v>
      </c>
      <c r="AR427" s="4">
        <v>3032469.547206</v>
      </c>
      <c r="AS427" s="4">
        <v>6769584.5302478997</v>
      </c>
      <c r="AT427" s="4">
        <v>230210</v>
      </c>
      <c r="AU427" s="4">
        <v>693.66877199999999</v>
      </c>
      <c r="AV427" s="4">
        <v>2222.076388</v>
      </c>
      <c r="AW427" s="4">
        <v>36267676</v>
      </c>
      <c r="AX427" s="4">
        <v>18850400</v>
      </c>
      <c r="AY427" s="4">
        <v>1639574</v>
      </c>
      <c r="AZ427" s="4">
        <v>1639574</v>
      </c>
      <c r="BA427" s="4">
        <v>3324793</v>
      </c>
      <c r="BB427" s="4">
        <v>0</v>
      </c>
      <c r="BC427" s="4"/>
      <c r="BD427" s="4">
        <v>0.87850622251595623</v>
      </c>
      <c r="BE427" s="4">
        <v>0.13644725749235759</v>
      </c>
      <c r="BF427" s="4">
        <v>0.24285462165549232</v>
      </c>
      <c r="BG427" s="4">
        <v>6.0713668942911164E-2</v>
      </c>
      <c r="BH427" s="4">
        <v>1.7448908352689205</v>
      </c>
      <c r="BI427" s="4">
        <v>0.52871134563419964</v>
      </c>
      <c r="BJ427" s="4">
        <v>0</v>
      </c>
      <c r="BK427" s="4"/>
      <c r="BL427" s="3" t="s">
        <v>468</v>
      </c>
      <c r="BM427" s="4"/>
      <c r="BN427" s="4"/>
      <c r="BO427" s="4"/>
      <c r="BP427" s="4">
        <v>8.3054978286403323</v>
      </c>
      <c r="BQ427" s="4">
        <v>0.31217143377521006</v>
      </c>
      <c r="BR427" s="4">
        <v>3236.3004251299008</v>
      </c>
      <c r="BS427" s="4">
        <v>2794.7161076995749</v>
      </c>
      <c r="BT427" s="4">
        <v>1432.4371975465281</v>
      </c>
      <c r="BU427" s="4">
        <v>768.93056211620217</v>
      </c>
      <c r="BV427" s="4">
        <v>4145.0850259801609</v>
      </c>
      <c r="BW427" s="4">
        <v>1570.521020311762</v>
      </c>
    </row>
    <row r="428" spans="2:75" x14ac:dyDescent="0.3">
      <c r="B428" s="3" t="s">
        <v>201</v>
      </c>
      <c r="C428" s="4">
        <v>2020</v>
      </c>
      <c r="D428" s="3" t="s">
        <v>894</v>
      </c>
      <c r="E428" s="4">
        <v>2292</v>
      </c>
      <c r="F428" s="4">
        <v>2292</v>
      </c>
      <c r="G428" s="4" t="b">
        <v>0</v>
      </c>
      <c r="H428" s="4">
        <v>6759356</v>
      </c>
      <c r="I428" s="4">
        <v>3967050</v>
      </c>
      <c r="J428" s="4">
        <v>1177905</v>
      </c>
      <c r="K428" s="4">
        <v>1742887</v>
      </c>
      <c r="L428" s="4">
        <v>31522</v>
      </c>
      <c r="M428" s="4">
        <v>0</v>
      </c>
      <c r="N428" s="4">
        <v>5016469</v>
      </c>
      <c r="O428" s="4">
        <v>5628226</v>
      </c>
      <c r="P428" s="4">
        <v>857801</v>
      </c>
      <c r="Q428" s="4">
        <v>4770425</v>
      </c>
      <c r="R428" s="4">
        <v>1200585</v>
      </c>
      <c r="S428" s="4">
        <v>470931</v>
      </c>
      <c r="T428" s="4">
        <v>742911</v>
      </c>
      <c r="U428" s="4">
        <v>1191599</v>
      </c>
      <c r="V428" s="4">
        <v>268956</v>
      </c>
      <c r="W428" s="4">
        <v>108771</v>
      </c>
      <c r="X428" s="4">
        <v>1131130</v>
      </c>
      <c r="Y428" s="4">
        <v>487015</v>
      </c>
      <c r="Z428" s="4">
        <v>6431070</v>
      </c>
      <c r="AA428" s="4">
        <v>11776392</v>
      </c>
      <c r="AB428" s="4">
        <v>3256534</v>
      </c>
      <c r="AC428" s="4">
        <v>8519858</v>
      </c>
      <c r="AD428" s="4">
        <v>27123779</v>
      </c>
      <c r="AE428" s="4">
        <v>8528629</v>
      </c>
      <c r="AF428" s="4">
        <v>1465111</v>
      </c>
      <c r="AG428" s="4">
        <v>9993740</v>
      </c>
      <c r="AH428" s="4">
        <v>1349575</v>
      </c>
      <c r="AI428" s="4">
        <v>0</v>
      </c>
      <c r="AJ428" s="4">
        <v>216568</v>
      </c>
      <c r="AK428" s="4">
        <v>55894</v>
      </c>
      <c r="AL428" s="4">
        <v>4753597</v>
      </c>
      <c r="AM428" s="4">
        <v>1188399</v>
      </c>
      <c r="AN428" s="4">
        <v>272462</v>
      </c>
      <c r="AO428" s="4">
        <v>915937</v>
      </c>
      <c r="AP428" s="4">
        <v>383926843</v>
      </c>
      <c r="AQ428" s="4">
        <v>236013800</v>
      </c>
      <c r="AR428" s="4">
        <v>3052898</v>
      </c>
      <c r="AS428" s="4">
        <v>6296875</v>
      </c>
      <c r="AT428" s="4">
        <v>246964</v>
      </c>
      <c r="AU428" s="4">
        <v>689</v>
      </c>
      <c r="AV428" s="4">
        <v>2258</v>
      </c>
      <c r="AW428" s="4">
        <v>36754953</v>
      </c>
      <c r="AX428" s="4">
        <v>18479614</v>
      </c>
      <c r="AY428" s="4">
        <v>487015</v>
      </c>
      <c r="AZ428" s="4">
        <v>1063294.5</v>
      </c>
      <c r="BA428" s="4">
        <v>3245485</v>
      </c>
      <c r="BB428" s="4">
        <v>0</v>
      </c>
      <c r="BC428" s="4"/>
      <c r="BD428" s="4">
        <v>0.74215191506409783</v>
      </c>
      <c r="BE428" s="4">
        <v>0.16734286520786892</v>
      </c>
      <c r="BF428" s="4">
        <v>0.22926811617983522</v>
      </c>
      <c r="BG428" s="4">
        <v>5.7317016987346633E-2</v>
      </c>
      <c r="BH428" s="4">
        <v>2.094937033912073</v>
      </c>
      <c r="BI428" s="4">
        <v>0.54537836888368385</v>
      </c>
      <c r="BJ428" s="4">
        <v>0</v>
      </c>
      <c r="BK428" s="4"/>
      <c r="BL428" s="3" t="s">
        <v>468</v>
      </c>
      <c r="BM428" s="4"/>
      <c r="BN428" s="4"/>
      <c r="BO428" s="4"/>
      <c r="BP428" s="4">
        <v>7.9517701240806433</v>
      </c>
      <c r="BQ428" s="4">
        <v>0.30513728963684678</v>
      </c>
      <c r="BR428" s="4">
        <v>2949.1082024432808</v>
      </c>
      <c r="BS428" s="4">
        <v>2455.5959860383946</v>
      </c>
      <c r="BT428" s="4">
        <v>1331.979930191972</v>
      </c>
      <c r="BU428" s="4">
        <v>588.81980802792316</v>
      </c>
      <c r="BV428" s="4">
        <v>4360.2705061082024</v>
      </c>
      <c r="BW428" s="4">
        <v>1416.0056719022687</v>
      </c>
    </row>
    <row r="429" spans="2:75" x14ac:dyDescent="0.3">
      <c r="B429" s="3" t="s">
        <v>201</v>
      </c>
      <c r="C429" s="4">
        <v>2021</v>
      </c>
      <c r="D429" s="3" t="s">
        <v>895</v>
      </c>
      <c r="E429" s="4">
        <v>2272</v>
      </c>
      <c r="F429" s="4">
        <v>2272</v>
      </c>
      <c r="G429" s="4" t="b">
        <v>0</v>
      </c>
      <c r="H429" s="4">
        <v>5971195</v>
      </c>
      <c r="I429" s="4">
        <v>4056313</v>
      </c>
      <c r="J429" s="4">
        <v>1002915</v>
      </c>
      <c r="K429" s="4">
        <v>1156007</v>
      </c>
      <c r="L429" s="4">
        <v>14916</v>
      </c>
      <c r="M429" s="4">
        <v>0</v>
      </c>
      <c r="N429" s="4">
        <v>4815188</v>
      </c>
      <c r="O429" s="4">
        <v>5489989</v>
      </c>
      <c r="P429" s="4">
        <v>895331</v>
      </c>
      <c r="Q429" s="4">
        <v>4594658</v>
      </c>
      <c r="R429" s="4">
        <v>1072717</v>
      </c>
      <c r="S429" s="4">
        <v>455303</v>
      </c>
      <c r="T429" s="4">
        <v>697064</v>
      </c>
      <c r="U429" s="4">
        <v>1226920</v>
      </c>
      <c r="V429" s="4">
        <v>188895</v>
      </c>
      <c r="W429" s="4">
        <v>58818</v>
      </c>
      <c r="X429" s="4">
        <v>481206</v>
      </c>
      <c r="Y429" s="4">
        <v>1515837</v>
      </c>
      <c r="Z429" s="4">
        <v>7051178</v>
      </c>
      <c r="AA429" s="4">
        <v>11648357</v>
      </c>
      <c r="AB429" s="4">
        <v>3264411</v>
      </c>
      <c r="AC429" s="4">
        <v>8383946</v>
      </c>
      <c r="AD429" s="4">
        <v>27604985</v>
      </c>
      <c r="AE429" s="4">
        <v>8142086</v>
      </c>
      <c r="AF429" s="4">
        <v>1455059</v>
      </c>
      <c r="AG429" s="4">
        <v>9597145</v>
      </c>
      <c r="AH429" s="4">
        <v>1085775</v>
      </c>
      <c r="AI429" s="4">
        <v>0</v>
      </c>
      <c r="AJ429" s="4">
        <v>216568</v>
      </c>
      <c r="AK429" s="4">
        <v>55894</v>
      </c>
      <c r="AL429" s="4">
        <v>4786699</v>
      </c>
      <c r="AM429" s="4">
        <v>1196675</v>
      </c>
      <c r="AN429" s="4">
        <v>272462</v>
      </c>
      <c r="AO429" s="4">
        <v>924213</v>
      </c>
      <c r="AP429" s="4">
        <v>417054053</v>
      </c>
      <c r="AQ429" s="4">
        <v>271669600</v>
      </c>
      <c r="AR429" s="4">
        <v>3127051</v>
      </c>
      <c r="AS429" s="4">
        <v>6956742</v>
      </c>
      <c r="AT429" s="4">
        <v>282596</v>
      </c>
      <c r="AU429" s="4">
        <v>712</v>
      </c>
      <c r="AV429" s="4">
        <v>2371</v>
      </c>
      <c r="AW429" s="4">
        <v>38205478</v>
      </c>
      <c r="AX429" s="4">
        <v>19093615</v>
      </c>
      <c r="AY429" s="4">
        <v>1515837</v>
      </c>
      <c r="AZ429" s="4">
        <v>1214142</v>
      </c>
      <c r="BA429" s="4">
        <v>3245485</v>
      </c>
      <c r="BB429" s="4">
        <v>0</v>
      </c>
      <c r="BC429" s="4"/>
      <c r="BD429" s="4">
        <v>0.80640273848032096</v>
      </c>
      <c r="BE429" s="4">
        <v>8.0587889023888859E-2</v>
      </c>
      <c r="BF429" s="4">
        <v>0.22768253702968641</v>
      </c>
      <c r="BG429" s="4">
        <v>5.692064614883869E-2</v>
      </c>
      <c r="BH429" s="4">
        <v>2.0887615574434486</v>
      </c>
      <c r="BI429" s="4">
        <v>0.54667811289321477</v>
      </c>
      <c r="BJ429" s="4">
        <v>0</v>
      </c>
      <c r="BK429" s="4"/>
      <c r="BL429" s="3" t="s">
        <v>468</v>
      </c>
      <c r="BM429" s="4"/>
      <c r="BN429" s="4"/>
      <c r="BO429" s="4"/>
      <c r="BP429" s="4">
        <v>7.4979513506849917</v>
      </c>
      <c r="BQ429" s="4">
        <v>0.30029523407844794</v>
      </c>
      <c r="BR429" s="4">
        <v>2628.1668133802818</v>
      </c>
      <c r="BS429" s="4">
        <v>2416.3683978873241</v>
      </c>
      <c r="BT429" s="4">
        <v>1376.3428697183099</v>
      </c>
      <c r="BU429" s="4">
        <v>477.89392605633805</v>
      </c>
      <c r="BV429" s="4">
        <v>4224.0955105633802</v>
      </c>
      <c r="BW429" s="4">
        <v>1428.4705105633802</v>
      </c>
    </row>
    <row r="430" spans="2:75" x14ac:dyDescent="0.3">
      <c r="B430" s="3" t="s">
        <v>201</v>
      </c>
      <c r="C430" s="4">
        <v>2022</v>
      </c>
      <c r="D430" s="3" t="s">
        <v>896</v>
      </c>
      <c r="E430" s="4">
        <v>2072</v>
      </c>
      <c r="F430" s="4">
        <v>2072</v>
      </c>
      <c r="G430" s="4" t="b">
        <v>0</v>
      </c>
      <c r="H430" s="4">
        <v>7505319</v>
      </c>
      <c r="I430" s="4">
        <v>4178436</v>
      </c>
      <c r="J430" s="4">
        <v>1066059</v>
      </c>
      <c r="K430" s="4">
        <v>1264473</v>
      </c>
      <c r="L430" s="4">
        <v>121727</v>
      </c>
      <c r="M430" s="4">
        <v>0</v>
      </c>
      <c r="N430" s="4">
        <v>6240846</v>
      </c>
      <c r="O430" s="4">
        <v>6530722</v>
      </c>
      <c r="P430" s="4">
        <v>947905</v>
      </c>
      <c r="Q430" s="4">
        <v>5582817</v>
      </c>
      <c r="R430" s="4">
        <v>1185576</v>
      </c>
      <c r="S430" s="4">
        <v>672327</v>
      </c>
      <c r="T430" s="4">
        <v>683582</v>
      </c>
      <c r="U430" s="4">
        <v>1421040</v>
      </c>
      <c r="V430" s="4">
        <v>206864</v>
      </c>
      <c r="W430" s="4">
        <v>123578</v>
      </c>
      <c r="X430" s="4">
        <v>974597</v>
      </c>
      <c r="Y430" s="4">
        <v>838685</v>
      </c>
      <c r="Z430" s="4">
        <v>7473307</v>
      </c>
      <c r="AA430" s="4">
        <v>12545572</v>
      </c>
      <c r="AB430" s="4">
        <v>3044681</v>
      </c>
      <c r="AC430" s="4">
        <v>9500891</v>
      </c>
      <c r="AD430" s="4">
        <v>28579582</v>
      </c>
      <c r="AE430" s="4">
        <v>9657535</v>
      </c>
      <c r="AF430" s="4">
        <v>774401</v>
      </c>
      <c r="AG430" s="4">
        <v>10431936</v>
      </c>
      <c r="AH430" s="4">
        <v>812741</v>
      </c>
      <c r="AI430" s="4">
        <v>0</v>
      </c>
      <c r="AJ430" s="4">
        <v>216568</v>
      </c>
      <c r="AK430" s="4">
        <v>55894</v>
      </c>
      <c r="AL430" s="4">
        <v>5588646</v>
      </c>
      <c r="AM430" s="4">
        <v>1397162</v>
      </c>
      <c r="AN430" s="4">
        <v>272462</v>
      </c>
      <c r="AO430" s="4">
        <v>1124700</v>
      </c>
      <c r="AP430" s="4">
        <v>522322353</v>
      </c>
      <c r="AQ430" s="4">
        <v>377481700</v>
      </c>
      <c r="AR430" s="4">
        <v>3244702</v>
      </c>
      <c r="AS430" s="4">
        <v>7082282</v>
      </c>
      <c r="AT430" s="4">
        <v>389817</v>
      </c>
      <c r="AU430" s="4">
        <v>750</v>
      </c>
      <c r="AV430" s="4">
        <v>2561</v>
      </c>
      <c r="AW430" s="4">
        <v>38977265</v>
      </c>
      <c r="AX430" s="4">
        <v>18960384</v>
      </c>
      <c r="AY430" s="4">
        <v>838685</v>
      </c>
      <c r="AZ430" s="4">
        <v>947179</v>
      </c>
      <c r="BA430" s="4">
        <v>3245485</v>
      </c>
      <c r="BB430" s="4">
        <v>0</v>
      </c>
      <c r="BC430" s="4"/>
      <c r="BD430" s="4">
        <v>0.83152308382894846</v>
      </c>
      <c r="BE430" s="4">
        <v>0.12985417408640459</v>
      </c>
      <c r="BF430" s="4">
        <v>0.19501102950123178</v>
      </c>
      <c r="BG430" s="4">
        <v>4.8752774822380947E-2</v>
      </c>
      <c r="BH430" s="4">
        <v>1.8685792495079097</v>
      </c>
      <c r="BI430" s="4">
        <v>0.5601982604840845</v>
      </c>
      <c r="BJ430" s="4">
        <v>0</v>
      </c>
      <c r="BK430" s="4"/>
      <c r="BL430" s="3" t="s">
        <v>468</v>
      </c>
      <c r="BM430" s="4"/>
      <c r="BN430" s="4"/>
      <c r="BO430" s="4"/>
      <c r="BP430" s="4">
        <v>6.2120680483303001</v>
      </c>
      <c r="BQ430" s="4">
        <v>0.29285435376805935</v>
      </c>
      <c r="BR430" s="4">
        <v>3622.2582046332045</v>
      </c>
      <c r="BS430" s="4">
        <v>3151.8928571428573</v>
      </c>
      <c r="BT430" s="4">
        <v>1565.9758687258686</v>
      </c>
      <c r="BU430" s="4">
        <v>392.24951737451738</v>
      </c>
      <c r="BV430" s="4">
        <v>5034.7181467181463</v>
      </c>
      <c r="BW430" s="4">
        <v>1566.3537644787646</v>
      </c>
    </row>
    <row r="431" spans="2:75" x14ac:dyDescent="0.3">
      <c r="B431" s="3" t="s">
        <v>201</v>
      </c>
      <c r="C431" s="4">
        <v>2023</v>
      </c>
      <c r="D431" s="3" t="s">
        <v>897</v>
      </c>
      <c r="E431" s="4">
        <v>2371</v>
      </c>
      <c r="F431" s="4">
        <v>2371</v>
      </c>
      <c r="G431" s="4" t="b">
        <v>0</v>
      </c>
      <c r="H431" s="4">
        <v>9191427</v>
      </c>
      <c r="I431" s="4">
        <v>4416813</v>
      </c>
      <c r="J431" s="4">
        <v>1185634</v>
      </c>
      <c r="K431" s="4">
        <v>3212981</v>
      </c>
      <c r="L431" s="4">
        <v>349974</v>
      </c>
      <c r="M431" s="4">
        <v>0</v>
      </c>
      <c r="N431" s="4">
        <v>5978446</v>
      </c>
      <c r="O431" s="4">
        <v>6759398</v>
      </c>
      <c r="P431" s="4">
        <v>952959</v>
      </c>
      <c r="Q431" s="4">
        <v>5806439</v>
      </c>
      <c r="R431" s="4">
        <v>1452990</v>
      </c>
      <c r="S431" s="4">
        <v>711493</v>
      </c>
      <c r="T431" s="4">
        <v>796656</v>
      </c>
      <c r="U431" s="4">
        <v>1552946</v>
      </c>
      <c r="V431" s="4">
        <v>231676</v>
      </c>
      <c r="W431" s="4">
        <v>92495</v>
      </c>
      <c r="X431" s="4">
        <v>2432029</v>
      </c>
      <c r="Y431" s="4">
        <v>1567050</v>
      </c>
      <c r="Z431" s="4">
        <v>11340447</v>
      </c>
      <c r="AA431" s="4">
        <v>15365938</v>
      </c>
      <c r="AB431" s="4">
        <v>4043812</v>
      </c>
      <c r="AC431" s="4">
        <v>11322126</v>
      </c>
      <c r="AD431" s="4">
        <v>31011611</v>
      </c>
      <c r="AE431" s="4">
        <v>9441919</v>
      </c>
      <c r="AF431" s="4">
        <v>2525505</v>
      </c>
      <c r="AG431" s="4">
        <v>11967424</v>
      </c>
      <c r="AH431" s="4">
        <v>530288</v>
      </c>
      <c r="AI431" s="4">
        <v>0</v>
      </c>
      <c r="AJ431" s="4">
        <v>226559</v>
      </c>
      <c r="AK431" s="4">
        <v>55894</v>
      </c>
      <c r="AL431" s="4">
        <v>6278527</v>
      </c>
      <c r="AM431" s="4">
        <v>1569632</v>
      </c>
      <c r="AN431" s="4">
        <v>282453</v>
      </c>
      <c r="AO431" s="4">
        <v>1287179</v>
      </c>
      <c r="AP431" s="4">
        <v>590984430</v>
      </c>
      <c r="AQ431" s="4">
        <v>443977700</v>
      </c>
      <c r="AR431" s="4">
        <v>3426549</v>
      </c>
      <c r="AS431" s="4">
        <v>7127897</v>
      </c>
      <c r="AT431" s="4">
        <v>451899</v>
      </c>
      <c r="AU431" s="4">
        <v>784</v>
      </c>
      <c r="AV431" s="4">
        <v>2736</v>
      </c>
      <c r="AW431" s="4">
        <v>40544315</v>
      </c>
      <c r="AX431" s="4">
        <v>19574475</v>
      </c>
      <c r="AY431" s="4">
        <v>1567050</v>
      </c>
      <c r="AZ431" s="4">
        <v>1307190.6666666667</v>
      </c>
      <c r="BA431" s="4">
        <v>22459979</v>
      </c>
      <c r="BB431" s="4">
        <v>0</v>
      </c>
      <c r="BC431" s="4">
        <v>0.49895615257940179</v>
      </c>
      <c r="BD431" s="4">
        <v>0.65043719544310152</v>
      </c>
      <c r="BE431" s="4">
        <v>0.2645975429060145</v>
      </c>
      <c r="BF431" s="4">
        <v>0.17994854844957289</v>
      </c>
      <c r="BG431" s="4">
        <v>4.4987144277630724E-2</v>
      </c>
      <c r="BH431" s="4">
        <v>2.0610608326376973</v>
      </c>
      <c r="BI431" s="4">
        <v>0.56221173693652049</v>
      </c>
      <c r="BJ431" s="4">
        <v>0.51515004626150473</v>
      </c>
      <c r="BK431" s="4">
        <v>0</v>
      </c>
      <c r="BL431" s="3" t="s">
        <v>489</v>
      </c>
      <c r="BM431" s="4"/>
      <c r="BN431" s="4"/>
      <c r="BO431" s="4"/>
      <c r="BP431" s="4">
        <v>5.7980359990194668</v>
      </c>
      <c r="BQ431" s="4">
        <v>0.28654970760233917</v>
      </c>
      <c r="BR431" s="4">
        <v>3876.6035428089413</v>
      </c>
      <c r="BS431" s="4">
        <v>2850.8637705609449</v>
      </c>
      <c r="BT431" s="4">
        <v>1445.191480388022</v>
      </c>
      <c r="BU431" s="4">
        <v>223.65584141712358</v>
      </c>
      <c r="BV431" s="4">
        <v>5047.4162800506119</v>
      </c>
      <c r="BW431" s="4">
        <v>9472.7874314635174</v>
      </c>
    </row>
    <row r="432" spans="2:75" x14ac:dyDescent="0.3">
      <c r="B432" s="3" t="s">
        <v>201</v>
      </c>
      <c r="C432" s="4">
        <v>2024</v>
      </c>
      <c r="D432" s="3" t="s">
        <v>898</v>
      </c>
      <c r="E432" s="4">
        <v>2371</v>
      </c>
      <c r="F432" s="4">
        <v>2371</v>
      </c>
      <c r="G432" s="4" t="b">
        <v>0</v>
      </c>
      <c r="H432" s="4">
        <v>10093185</v>
      </c>
      <c r="I432" s="4">
        <v>4585490</v>
      </c>
      <c r="J432" s="4">
        <v>1236693</v>
      </c>
      <c r="K432" s="4">
        <v>2698578</v>
      </c>
      <c r="L432" s="4">
        <v>464455</v>
      </c>
      <c r="M432" s="4">
        <v>0</v>
      </c>
      <c r="N432" s="4">
        <v>7394607</v>
      </c>
      <c r="O432" s="4">
        <v>6431105</v>
      </c>
      <c r="P432" s="4">
        <v>963994</v>
      </c>
      <c r="Q432" s="4">
        <v>5467111</v>
      </c>
      <c r="R432" s="4">
        <v>1468077</v>
      </c>
      <c r="S432" s="4">
        <v>724927</v>
      </c>
      <c r="T432" s="4">
        <v>881148</v>
      </c>
      <c r="U432" s="4">
        <v>1678224</v>
      </c>
      <c r="V432" s="4">
        <v>261381</v>
      </c>
      <c r="W432" s="4">
        <v>156093</v>
      </c>
      <c r="X432" s="4">
        <v>3662080</v>
      </c>
      <c r="Y432" s="4">
        <v>4051499</v>
      </c>
      <c r="Z432" s="4">
        <v>9626757</v>
      </c>
      <c r="AA432" s="4">
        <v>14587230</v>
      </c>
      <c r="AB432" s="4">
        <v>2720924</v>
      </c>
      <c r="AC432" s="4">
        <v>11866306</v>
      </c>
      <c r="AD432" s="4">
        <v>34673691</v>
      </c>
      <c r="AE432" s="4">
        <v>8448286</v>
      </c>
      <c r="AF432" s="4">
        <v>3803905</v>
      </c>
      <c r="AG432" s="4">
        <v>12252191</v>
      </c>
      <c r="AH432" s="4">
        <v>237670</v>
      </c>
      <c r="AI432" s="4">
        <v>0</v>
      </c>
      <c r="AJ432" s="4">
        <v>216568</v>
      </c>
      <c r="AK432" s="4">
        <v>55894</v>
      </c>
      <c r="AL432" s="4">
        <v>6636288</v>
      </c>
      <c r="AM432" s="4">
        <v>1659072</v>
      </c>
      <c r="AN432" s="4">
        <v>272462</v>
      </c>
      <c r="AO432" s="4">
        <v>1386610</v>
      </c>
      <c r="AP432" s="4">
        <v>598656380</v>
      </c>
      <c r="AQ432" s="4">
        <v>443361800</v>
      </c>
      <c r="AR432" s="4">
        <v>3587190</v>
      </c>
      <c r="AS432" s="4">
        <v>7444511</v>
      </c>
      <c r="AT432" s="4">
        <v>445354</v>
      </c>
      <c r="AU432" s="4">
        <v>816</v>
      </c>
      <c r="AV432" s="4">
        <v>2820</v>
      </c>
      <c r="AW432" s="4">
        <v>44542565</v>
      </c>
      <c r="AX432" s="4">
        <v>22659170</v>
      </c>
      <c r="AY432" s="4">
        <v>4051499</v>
      </c>
      <c r="AZ432" s="4">
        <v>2152411.3333333335</v>
      </c>
      <c r="BA432" s="4">
        <v>79828797</v>
      </c>
      <c r="BB432" s="4">
        <v>1956806</v>
      </c>
      <c r="BC432" s="4">
        <v>0.13761782277768861</v>
      </c>
      <c r="BD432" s="4">
        <v>0.73263365330170804</v>
      </c>
      <c r="BE432" s="4">
        <v>0.36282699663188578</v>
      </c>
      <c r="BF432" s="4">
        <v>0.16422554295413339</v>
      </c>
      <c r="BG432" s="4">
        <v>4.1056385738533346E-2</v>
      </c>
      <c r="BH432" s="4">
        <v>2.2410722957701061</v>
      </c>
      <c r="BI432" s="4">
        <v>0.52990175092282554</v>
      </c>
      <c r="BJ432" s="4">
        <v>1.8544485953970595</v>
      </c>
      <c r="BK432" s="4">
        <v>2.5551336823876197E-2</v>
      </c>
      <c r="BL432" s="3" t="s">
        <v>474</v>
      </c>
      <c r="BM432" s="4">
        <v>1787677.3192711931</v>
      </c>
      <c r="BN432" s="4">
        <v>1.2040267615023703</v>
      </c>
      <c r="BO432" s="4">
        <v>0</v>
      </c>
      <c r="BP432" s="4">
        <v>5.9920684383251714</v>
      </c>
      <c r="BQ432" s="4">
        <v>0.28936170212765955</v>
      </c>
      <c r="BR432" s="4">
        <v>4256.9316743989875</v>
      </c>
      <c r="BS432" s="4">
        <v>2712.4019401096584</v>
      </c>
      <c r="BT432" s="4">
        <v>1512.9439055250948</v>
      </c>
      <c r="BU432" s="4">
        <v>100.24040489245044</v>
      </c>
      <c r="BV432" s="4">
        <v>5167.5204555040063</v>
      </c>
      <c r="BW432" s="4">
        <v>33668.830451286376</v>
      </c>
    </row>
    <row r="433" spans="2:75" x14ac:dyDescent="0.3">
      <c r="B433" s="3" t="s">
        <v>203</v>
      </c>
      <c r="C433" s="4">
        <v>2019</v>
      </c>
      <c r="D433" s="3" t="s">
        <v>899</v>
      </c>
      <c r="E433" s="4">
        <v>1984</v>
      </c>
      <c r="F433" s="4">
        <v>1984</v>
      </c>
      <c r="G433" s="4" t="b">
        <v>0</v>
      </c>
      <c r="H433" s="4">
        <v>5414528</v>
      </c>
      <c r="I433" s="4">
        <v>984829</v>
      </c>
      <c r="J433" s="4">
        <v>1289903</v>
      </c>
      <c r="K433" s="4">
        <v>2726280</v>
      </c>
      <c r="L433" s="4">
        <v>78157</v>
      </c>
      <c r="M433" s="4">
        <v>0</v>
      </c>
      <c r="N433" s="4">
        <v>2688248</v>
      </c>
      <c r="O433" s="4">
        <v>5085002</v>
      </c>
      <c r="P433" s="4">
        <v>653577</v>
      </c>
      <c r="Q433" s="4">
        <v>4431425</v>
      </c>
      <c r="R433" s="4">
        <v>826763</v>
      </c>
      <c r="S433" s="4">
        <v>121306</v>
      </c>
      <c r="T433" s="4">
        <v>725094</v>
      </c>
      <c r="U433" s="4">
        <v>181181</v>
      </c>
      <c r="V433" s="4">
        <v>257757</v>
      </c>
      <c r="W433" s="4">
        <v>283673</v>
      </c>
      <c r="X433" s="4">
        <v>329526</v>
      </c>
      <c r="Y433" s="4">
        <v>716018</v>
      </c>
      <c r="Z433" s="4">
        <v>2168747</v>
      </c>
      <c r="AA433" s="4">
        <v>5613196</v>
      </c>
      <c r="AB433" s="4">
        <v>2002686</v>
      </c>
      <c r="AC433" s="4">
        <v>3610510</v>
      </c>
      <c r="AD433" s="4">
        <v>20096299</v>
      </c>
      <c r="AE433" s="4">
        <v>3539419</v>
      </c>
      <c r="AF433" s="4">
        <v>461828</v>
      </c>
      <c r="AG433" s="4">
        <v>4001247</v>
      </c>
      <c r="AH433" s="4">
        <v>371135</v>
      </c>
      <c r="AI433" s="4">
        <v>0</v>
      </c>
      <c r="AJ433" s="4">
        <v>25056</v>
      </c>
      <c r="AK433" s="4">
        <v>24665</v>
      </c>
      <c r="AL433" s="4">
        <v>2738803</v>
      </c>
      <c r="AM433" s="4">
        <v>684701</v>
      </c>
      <c r="AN433" s="4">
        <v>49721</v>
      </c>
      <c r="AO433" s="4">
        <v>634980</v>
      </c>
      <c r="AP433" s="4">
        <v>295305321</v>
      </c>
      <c r="AQ433" s="4">
        <v>254778800</v>
      </c>
      <c r="AR433" s="4">
        <v>988862.94372493995</v>
      </c>
      <c r="AS433" s="4">
        <v>3397045.3453873098</v>
      </c>
      <c r="AT433" s="4">
        <v>329663</v>
      </c>
      <c r="AU433" s="4">
        <v>937.36377419999997</v>
      </c>
      <c r="AV433" s="4">
        <v>3286.40932152</v>
      </c>
      <c r="AW433" s="4">
        <v>29448751</v>
      </c>
      <c r="AX433" s="4">
        <v>16466187</v>
      </c>
      <c r="AY433" s="4">
        <v>716018</v>
      </c>
      <c r="AZ433" s="4">
        <v>716018</v>
      </c>
      <c r="BA433" s="4">
        <v>1292337</v>
      </c>
      <c r="BB433" s="4">
        <v>0</v>
      </c>
      <c r="BC433" s="4"/>
      <c r="BD433" s="4">
        <v>0.49648796718753696</v>
      </c>
      <c r="BE433" s="4">
        <v>6.0859598472849344E-2</v>
      </c>
      <c r="BF433" s="4">
        <v>7.261709855834883E-2</v>
      </c>
      <c r="BG433" s="4">
        <v>1.815428126813064E-2</v>
      </c>
      <c r="BH433" s="4">
        <v>0.90292558262861267</v>
      </c>
      <c r="BI433" s="4">
        <v>0.46108726771811209</v>
      </c>
      <c r="BJ433" s="4">
        <v>0</v>
      </c>
      <c r="BK433" s="4"/>
      <c r="BL433" s="3" t="s">
        <v>468</v>
      </c>
      <c r="BM433" s="4"/>
      <c r="BN433" s="4"/>
      <c r="BO433" s="4"/>
      <c r="BP433" s="4">
        <v>3.3486120073161159</v>
      </c>
      <c r="BQ433" s="4">
        <v>0.28522429268380334</v>
      </c>
      <c r="BR433" s="4">
        <v>2729.0967741935483</v>
      </c>
      <c r="BS433" s="4">
        <v>2563.0050403225805</v>
      </c>
      <c r="BT433" s="4">
        <v>498.41882244200605</v>
      </c>
      <c r="BU433" s="4">
        <v>187.06401209677421</v>
      </c>
      <c r="BV433" s="4">
        <v>2016.757560483871</v>
      </c>
      <c r="BW433" s="4">
        <v>651.37953629032256</v>
      </c>
    </row>
    <row r="434" spans="2:75" x14ac:dyDescent="0.3">
      <c r="B434" s="3" t="s">
        <v>203</v>
      </c>
      <c r="C434" s="4">
        <v>2020</v>
      </c>
      <c r="D434" s="3" t="s">
        <v>900</v>
      </c>
      <c r="E434" s="4">
        <v>2014</v>
      </c>
      <c r="F434" s="4">
        <v>2014</v>
      </c>
      <c r="G434" s="4" t="b">
        <v>0</v>
      </c>
      <c r="H434" s="4">
        <v>4785329</v>
      </c>
      <c r="I434" s="4">
        <v>1024454</v>
      </c>
      <c r="J434" s="4">
        <v>1239493</v>
      </c>
      <c r="K434" s="4">
        <v>1756602</v>
      </c>
      <c r="L434" s="4">
        <v>80781</v>
      </c>
      <c r="M434" s="4">
        <v>0</v>
      </c>
      <c r="N434" s="4">
        <v>3028727</v>
      </c>
      <c r="O434" s="4">
        <v>3667668</v>
      </c>
      <c r="P434" s="4">
        <v>666800</v>
      </c>
      <c r="Q434" s="4">
        <v>3000868</v>
      </c>
      <c r="R434" s="4">
        <v>867960</v>
      </c>
      <c r="S434" s="4">
        <v>120316</v>
      </c>
      <c r="T434" s="4">
        <v>531166</v>
      </c>
      <c r="U434" s="4">
        <v>257270</v>
      </c>
      <c r="V434" s="4">
        <v>312158</v>
      </c>
      <c r="W434" s="4">
        <v>236182</v>
      </c>
      <c r="X434" s="4">
        <v>1117661</v>
      </c>
      <c r="Y434" s="4">
        <v>477765</v>
      </c>
      <c r="Z434" s="4">
        <v>5367840</v>
      </c>
      <c r="AA434" s="4">
        <v>6926759</v>
      </c>
      <c r="AB434" s="4">
        <v>2011265</v>
      </c>
      <c r="AC434" s="4">
        <v>4915494</v>
      </c>
      <c r="AD434" s="4">
        <v>21213960</v>
      </c>
      <c r="AE434" s="4">
        <v>5041865</v>
      </c>
      <c r="AF434" s="4">
        <v>219993</v>
      </c>
      <c r="AG434" s="4">
        <v>5261858</v>
      </c>
      <c r="AH434" s="4">
        <v>324211</v>
      </c>
      <c r="AI434" s="4">
        <v>0</v>
      </c>
      <c r="AJ434" s="4">
        <v>25056</v>
      </c>
      <c r="AK434" s="4">
        <v>21475</v>
      </c>
      <c r="AL434" s="4">
        <v>2732772</v>
      </c>
      <c r="AM434" s="4">
        <v>683193</v>
      </c>
      <c r="AN434" s="4">
        <v>46531</v>
      </c>
      <c r="AO434" s="4">
        <v>636662</v>
      </c>
      <c r="AP434" s="4">
        <v>313277801</v>
      </c>
      <c r="AQ434" s="4">
        <v>265858500</v>
      </c>
      <c r="AR434" s="4">
        <v>1054421</v>
      </c>
      <c r="AS434" s="4">
        <v>3471957</v>
      </c>
      <c r="AT434" s="4">
        <v>339362</v>
      </c>
      <c r="AU434" s="4">
        <v>951</v>
      </c>
      <c r="AV434" s="4">
        <v>3529</v>
      </c>
      <c r="AW434" s="4">
        <v>29919570</v>
      </c>
      <c r="AX434" s="4">
        <v>16276313</v>
      </c>
      <c r="AY434" s="4">
        <v>477765</v>
      </c>
      <c r="AZ434" s="4">
        <v>596891.5</v>
      </c>
      <c r="BA434" s="4">
        <v>66411542</v>
      </c>
      <c r="BB434" s="4">
        <v>1256071</v>
      </c>
      <c r="BC434" s="4">
        <v>0.96755793515526423</v>
      </c>
      <c r="BD434" s="4">
        <v>0.63291928308377543</v>
      </c>
      <c r="BE434" s="4">
        <v>0.23355990779317368</v>
      </c>
      <c r="BF434" s="4">
        <v>6.8108133426425618E-2</v>
      </c>
      <c r="BG434" s="4">
        <v>1.7027033356606405E-2</v>
      </c>
      <c r="BH434" s="4">
        <v>1.7534453364826443</v>
      </c>
      <c r="BI434" s="4">
        <v>0.48313864436817666</v>
      </c>
      <c r="BJ434" s="4">
        <v>2.2922634149896508</v>
      </c>
      <c r="BK434" s="4">
        <v>1.9404541348377182E-2</v>
      </c>
      <c r="BL434" s="3" t="s">
        <v>474</v>
      </c>
      <c r="BM434" s="4">
        <v>1528481.2451150992</v>
      </c>
      <c r="BN434" s="4"/>
      <c r="BO434" s="4"/>
      <c r="BP434" s="4">
        <v>3.3657699225231732</v>
      </c>
      <c r="BQ434" s="4">
        <v>0.26948143950127512</v>
      </c>
      <c r="BR434" s="4">
        <v>2376.0322740814299</v>
      </c>
      <c r="BS434" s="4">
        <v>1821.0863952333664</v>
      </c>
      <c r="BT434" s="4">
        <v>523.54568023833167</v>
      </c>
      <c r="BU434" s="4">
        <v>160.97864945382324</v>
      </c>
      <c r="BV434" s="4">
        <v>2612.6405163853028</v>
      </c>
      <c r="BW434" s="4">
        <v>32974.94637537239</v>
      </c>
    </row>
    <row r="435" spans="2:75" x14ac:dyDescent="0.3">
      <c r="B435" s="3" t="s">
        <v>203</v>
      </c>
      <c r="C435" s="4">
        <v>2021</v>
      </c>
      <c r="D435" s="3" t="s">
        <v>901</v>
      </c>
      <c r="E435" s="4">
        <v>2042</v>
      </c>
      <c r="F435" s="4">
        <v>2042</v>
      </c>
      <c r="G435" s="4" t="b">
        <v>0</v>
      </c>
      <c r="H435" s="4">
        <v>5198542</v>
      </c>
      <c r="I435" s="4">
        <v>1067015</v>
      </c>
      <c r="J435" s="4">
        <v>1270471</v>
      </c>
      <c r="K435" s="4">
        <v>1415322</v>
      </c>
      <c r="L435" s="4">
        <v>112505</v>
      </c>
      <c r="M435" s="4">
        <v>0</v>
      </c>
      <c r="N435" s="4">
        <v>3783220</v>
      </c>
      <c r="O435" s="4">
        <v>3589937</v>
      </c>
      <c r="P435" s="4">
        <v>604433</v>
      </c>
      <c r="Q435" s="4">
        <v>2985504</v>
      </c>
      <c r="R435" s="4">
        <v>743691</v>
      </c>
      <c r="S435" s="4">
        <v>113264</v>
      </c>
      <c r="T435" s="4">
        <v>1167745</v>
      </c>
      <c r="U435" s="4">
        <v>156483</v>
      </c>
      <c r="V435" s="4">
        <v>307366</v>
      </c>
      <c r="W435" s="4">
        <v>186860</v>
      </c>
      <c r="X435" s="4">
        <v>1608605</v>
      </c>
      <c r="Y435" s="4">
        <v>1002070</v>
      </c>
      <c r="Z435" s="4">
        <v>4933066</v>
      </c>
      <c r="AA435" s="4">
        <v>7688679</v>
      </c>
      <c r="AB435" s="4">
        <v>1513173</v>
      </c>
      <c r="AC435" s="4">
        <v>6175506</v>
      </c>
      <c r="AD435" s="4">
        <v>22822565</v>
      </c>
      <c r="AE435" s="4">
        <v>6277468</v>
      </c>
      <c r="AF435" s="4">
        <v>195635</v>
      </c>
      <c r="AG435" s="4">
        <v>6473103</v>
      </c>
      <c r="AH435" s="4">
        <v>275149</v>
      </c>
      <c r="AI435" s="4">
        <v>0</v>
      </c>
      <c r="AJ435" s="4">
        <v>25057</v>
      </c>
      <c r="AK435" s="4">
        <v>21475</v>
      </c>
      <c r="AL435" s="4">
        <v>2963829</v>
      </c>
      <c r="AM435" s="4">
        <v>740957</v>
      </c>
      <c r="AN435" s="4">
        <v>46532</v>
      </c>
      <c r="AO435" s="4">
        <v>694425</v>
      </c>
      <c r="AP435" s="4">
        <v>341021881</v>
      </c>
      <c r="AQ435" s="4">
        <v>293677400</v>
      </c>
      <c r="AR435" s="4">
        <v>1104297</v>
      </c>
      <c r="AS435" s="4">
        <v>3735572</v>
      </c>
      <c r="AT435" s="4">
        <v>374920</v>
      </c>
      <c r="AU435" s="4">
        <v>1018</v>
      </c>
      <c r="AV435" s="4">
        <v>3726</v>
      </c>
      <c r="AW435" s="4">
        <v>30797100</v>
      </c>
      <c r="AX435" s="4">
        <v>16624611</v>
      </c>
      <c r="AY435" s="4">
        <v>1002070</v>
      </c>
      <c r="AZ435" s="4">
        <v>731951</v>
      </c>
      <c r="BA435" s="4">
        <v>74332671</v>
      </c>
      <c r="BB435" s="4">
        <v>1725227</v>
      </c>
      <c r="BC435" s="4">
        <v>0.76554667578147639</v>
      </c>
      <c r="BD435" s="4">
        <v>0.72774635657459341</v>
      </c>
      <c r="BE435" s="4">
        <v>0.30943387588289178</v>
      </c>
      <c r="BF435" s="4">
        <v>6.2799865579244135E-2</v>
      </c>
      <c r="BG435" s="4">
        <v>1.5699961097620681E-2</v>
      </c>
      <c r="BH435" s="4">
        <v>2.1681776343290782</v>
      </c>
      <c r="BI435" s="4">
        <v>0.48915297897242832</v>
      </c>
      <c r="BJ435" s="4">
        <v>2.5025980437109996</v>
      </c>
      <c r="BK435" s="4">
        <v>2.3793247363620641E-2</v>
      </c>
      <c r="BL435" s="3" t="s">
        <v>474</v>
      </c>
      <c r="BM435" s="4">
        <v>1512652.8433543707</v>
      </c>
      <c r="BN435" s="4">
        <v>0.48388564713689902</v>
      </c>
      <c r="BO435" s="4">
        <v>780701.84335437068</v>
      </c>
      <c r="BP435" s="4">
        <v>3.2381998385610924</v>
      </c>
      <c r="BQ435" s="4">
        <v>0.27321524422973698</v>
      </c>
      <c r="BR435" s="4">
        <v>2545.8090107737512</v>
      </c>
      <c r="BS435" s="4">
        <v>1758.0494613124388</v>
      </c>
      <c r="BT435" s="4">
        <v>540.79187071498529</v>
      </c>
      <c r="BU435" s="4">
        <v>134.74485798237023</v>
      </c>
      <c r="BV435" s="4">
        <v>3169.9818805093046</v>
      </c>
      <c r="BW435" s="4">
        <v>36401.895690499514</v>
      </c>
    </row>
    <row r="436" spans="2:75" x14ac:dyDescent="0.3">
      <c r="B436" s="3" t="s">
        <v>203</v>
      </c>
      <c r="C436" s="4">
        <v>2022</v>
      </c>
      <c r="D436" s="3" t="s">
        <v>902</v>
      </c>
      <c r="E436" s="4">
        <v>2094.5</v>
      </c>
      <c r="F436" s="4">
        <v>279</v>
      </c>
      <c r="G436" s="4" t="b">
        <v>1</v>
      </c>
      <c r="H436" s="4">
        <v>5287804</v>
      </c>
      <c r="I436" s="4">
        <v>1070772</v>
      </c>
      <c r="J436" s="4">
        <v>1486859</v>
      </c>
      <c r="K436" s="4">
        <v>1076302</v>
      </c>
      <c r="L436" s="4">
        <v>203943</v>
      </c>
      <c r="M436" s="4">
        <v>0</v>
      </c>
      <c r="N436" s="4">
        <v>4211502</v>
      </c>
      <c r="O436" s="4">
        <v>3341912</v>
      </c>
      <c r="P436" s="4">
        <v>613106</v>
      </c>
      <c r="Q436" s="4">
        <v>2728806</v>
      </c>
      <c r="R436" s="4">
        <v>812734</v>
      </c>
      <c r="S436" s="4">
        <v>124135</v>
      </c>
      <c r="T436" s="4">
        <v>759631</v>
      </c>
      <c r="U436" s="4">
        <v>219489</v>
      </c>
      <c r="V436" s="4">
        <v>304951</v>
      </c>
      <c r="W436" s="4">
        <v>210682</v>
      </c>
      <c r="X436" s="4">
        <v>1945892</v>
      </c>
      <c r="Y436" s="4">
        <v>2372653</v>
      </c>
      <c r="Z436" s="4">
        <v>4921704</v>
      </c>
      <c r="AA436" s="4">
        <v>8029430</v>
      </c>
      <c r="AB436" s="4">
        <v>1718740</v>
      </c>
      <c r="AC436" s="4">
        <v>6310690</v>
      </c>
      <c r="AD436" s="4">
        <v>24768457</v>
      </c>
      <c r="AE436" s="4">
        <v>6299795</v>
      </c>
      <c r="AF436" s="4">
        <v>330839</v>
      </c>
      <c r="AG436" s="4">
        <v>6630634</v>
      </c>
      <c r="AH436" s="4">
        <v>246335</v>
      </c>
      <c r="AI436" s="4">
        <v>0</v>
      </c>
      <c r="AJ436" s="4">
        <v>12571</v>
      </c>
      <c r="AK436" s="4">
        <v>20784</v>
      </c>
      <c r="AL436" s="4">
        <v>3576008</v>
      </c>
      <c r="AM436" s="4">
        <v>894002</v>
      </c>
      <c r="AN436" s="4">
        <v>33355</v>
      </c>
      <c r="AO436" s="4">
        <v>600945</v>
      </c>
      <c r="AP436" s="4">
        <v>431563911</v>
      </c>
      <c r="AQ436" s="4">
        <v>379629100</v>
      </c>
      <c r="AR436" s="4">
        <v>1117883</v>
      </c>
      <c r="AS436" s="4">
        <v>3750401</v>
      </c>
      <c r="AT436" s="4">
        <v>484895</v>
      </c>
      <c r="AU436" s="4">
        <v>1037</v>
      </c>
      <c r="AV436" s="4">
        <v>3757</v>
      </c>
      <c r="AW436" s="4">
        <v>33169554</v>
      </c>
      <c r="AX436" s="4">
        <v>18384158</v>
      </c>
      <c r="AY436" s="4">
        <v>2372653</v>
      </c>
      <c r="AZ436" s="4">
        <v>1284162.6666666667</v>
      </c>
      <c r="BA436" s="4">
        <v>104425116</v>
      </c>
      <c r="BB436" s="4">
        <v>2094881</v>
      </c>
      <c r="BC436" s="4">
        <v>1</v>
      </c>
      <c r="BD436" s="4">
        <v>0.79645576878416824</v>
      </c>
      <c r="BE436" s="4">
        <v>0.36799624191819513</v>
      </c>
      <c r="BF436" s="4">
        <v>3.7309759933422969E-2</v>
      </c>
      <c r="BG436" s="4">
        <v>9.3274399833557422E-3</v>
      </c>
      <c r="BH436" s="4">
        <v>2.4298663957789599</v>
      </c>
      <c r="BI436" s="4">
        <v>0.49708103410795657</v>
      </c>
      <c r="BJ436" s="4">
        <v>3.3955928163779729</v>
      </c>
      <c r="BK436" s="4">
        <v>2.0741396039603961E-2</v>
      </c>
      <c r="BL436" s="3" t="s">
        <v>474</v>
      </c>
      <c r="BM436" s="4">
        <v>2081858.3292782335</v>
      </c>
      <c r="BN436" s="4">
        <v>0.61683480023920623</v>
      </c>
      <c r="BO436" s="4">
        <v>797695.66261156672</v>
      </c>
      <c r="BP436" s="4">
        <v>2.5903069545590434</v>
      </c>
      <c r="BQ436" s="4">
        <v>0.27601809954751133</v>
      </c>
      <c r="BR436" s="4">
        <v>2524.6139890188588</v>
      </c>
      <c r="BS436" s="4">
        <v>1595.5655287658153</v>
      </c>
      <c r="BT436" s="4">
        <v>533.72308426832183</v>
      </c>
      <c r="BU436" s="4">
        <v>117.61040821198377</v>
      </c>
      <c r="BV436" s="4">
        <v>3165.7359751730723</v>
      </c>
      <c r="BW436" s="4">
        <v>49856.823108140365</v>
      </c>
    </row>
    <row r="437" spans="2:75" x14ac:dyDescent="0.3">
      <c r="B437" s="3" t="s">
        <v>203</v>
      </c>
      <c r="C437" s="4">
        <v>2023</v>
      </c>
      <c r="D437" s="3" t="s">
        <v>903</v>
      </c>
      <c r="E437" s="4">
        <v>2147</v>
      </c>
      <c r="F437" s="4">
        <v>2147</v>
      </c>
      <c r="G437" s="4" t="b">
        <v>0</v>
      </c>
      <c r="H437" s="4">
        <v>6266755</v>
      </c>
      <c r="I437" s="4">
        <v>1169810</v>
      </c>
      <c r="J437" s="4">
        <v>1390135</v>
      </c>
      <c r="K437" s="4">
        <v>2679378</v>
      </c>
      <c r="L437" s="4">
        <v>379590</v>
      </c>
      <c r="M437" s="4">
        <v>0</v>
      </c>
      <c r="N437" s="4">
        <v>3587377</v>
      </c>
      <c r="O437" s="4">
        <v>3613851</v>
      </c>
      <c r="P437" s="4">
        <v>633475</v>
      </c>
      <c r="Q437" s="4">
        <v>2980376</v>
      </c>
      <c r="R437" s="4">
        <v>1069137</v>
      </c>
      <c r="S437" s="4">
        <v>143939</v>
      </c>
      <c r="T437" s="4">
        <v>762642</v>
      </c>
      <c r="U437" s="4">
        <v>189514</v>
      </c>
      <c r="V437" s="4">
        <v>330724</v>
      </c>
      <c r="W437" s="4">
        <v>213560</v>
      </c>
      <c r="X437" s="4">
        <v>2652904</v>
      </c>
      <c r="Y437" s="4">
        <v>1092609</v>
      </c>
      <c r="Z437" s="4">
        <v>8174849</v>
      </c>
      <c r="AA437" s="4">
        <v>11271732</v>
      </c>
      <c r="AB437" s="4">
        <v>2913653</v>
      </c>
      <c r="AC437" s="4">
        <v>8358079</v>
      </c>
      <c r="AD437" s="4">
        <v>27253712</v>
      </c>
      <c r="AE437" s="4">
        <v>8433930</v>
      </c>
      <c r="AF437" s="4">
        <v>380897</v>
      </c>
      <c r="AG437" s="4">
        <v>8814827</v>
      </c>
      <c r="AH437" s="4">
        <v>216080</v>
      </c>
      <c r="AI437" s="4">
        <v>0</v>
      </c>
      <c r="AJ437" s="4">
        <v>12571</v>
      </c>
      <c r="AK437" s="4">
        <v>24238</v>
      </c>
      <c r="AL437" s="4">
        <v>3505145</v>
      </c>
      <c r="AM437" s="4">
        <v>876286</v>
      </c>
      <c r="AN437" s="4">
        <v>36809</v>
      </c>
      <c r="AO437" s="4">
        <v>572811</v>
      </c>
      <c r="AP437" s="4">
        <v>504317211</v>
      </c>
      <c r="AQ437" s="4">
        <v>444234300</v>
      </c>
      <c r="AR437" s="4">
        <v>1226018</v>
      </c>
      <c r="AS437" s="4">
        <v>4159965</v>
      </c>
      <c r="AT437" s="4">
        <v>551880</v>
      </c>
      <c r="AU437" s="4">
        <v>1065</v>
      </c>
      <c r="AV437" s="4">
        <v>4074</v>
      </c>
      <c r="AW437" s="4">
        <v>34231852</v>
      </c>
      <c r="AX437" s="4">
        <v>18840366</v>
      </c>
      <c r="AY437" s="4">
        <v>1092609</v>
      </c>
      <c r="AZ437" s="4">
        <v>1489110.6666666667</v>
      </c>
      <c r="BA437" s="4">
        <v>105091701</v>
      </c>
      <c r="BB437" s="4">
        <v>2094881</v>
      </c>
      <c r="BC437" s="4">
        <v>1</v>
      </c>
      <c r="BD437" s="4">
        <v>0.57244570754720747</v>
      </c>
      <c r="BE437" s="4">
        <v>0.42332977753239115</v>
      </c>
      <c r="BF437" s="4">
        <v>4.2005692205512812E-2</v>
      </c>
      <c r="BG437" s="4">
        <v>1.0501420055375741E-2</v>
      </c>
      <c r="BH437" s="4">
        <v>2.9576224610586048</v>
      </c>
      <c r="BI437" s="4">
        <v>0.51066386495542104</v>
      </c>
      <c r="BJ437" s="4">
        <v>3.3510117450970967</v>
      </c>
      <c r="BK437" s="4">
        <v>2.0741396039603961E-2</v>
      </c>
      <c r="BL437" s="3" t="s">
        <v>474</v>
      </c>
      <c r="BM437" s="4">
        <v>2122782.1652253834</v>
      </c>
      <c r="BN437" s="4">
        <v>0.7014900968458827</v>
      </c>
      <c r="BO437" s="4">
        <v>633671.49855871662</v>
      </c>
      <c r="BP437" s="4">
        <v>2.4310453287306109</v>
      </c>
      <c r="BQ437" s="4">
        <v>0.26141384388807071</v>
      </c>
      <c r="BR437" s="4">
        <v>2918.8425710293432</v>
      </c>
      <c r="BS437" s="4">
        <v>1683.2095947834187</v>
      </c>
      <c r="BT437" s="4">
        <v>571.0377270610154</v>
      </c>
      <c r="BU437" s="4">
        <v>100.64275733581742</v>
      </c>
      <c r="BV437" s="4">
        <v>4105.6483465300416</v>
      </c>
      <c r="BW437" s="4">
        <v>48948.160689333956</v>
      </c>
    </row>
    <row r="438" spans="2:75" x14ac:dyDescent="0.3">
      <c r="B438" s="3" t="s">
        <v>203</v>
      </c>
      <c r="C438" s="4">
        <v>2024</v>
      </c>
      <c r="D438" s="3" t="s">
        <v>904</v>
      </c>
      <c r="E438" s="4">
        <v>2147</v>
      </c>
      <c r="F438" s="4">
        <v>2147</v>
      </c>
      <c r="G438" s="4" t="b">
        <v>0</v>
      </c>
      <c r="H438" s="4">
        <v>6410591</v>
      </c>
      <c r="I438" s="4">
        <v>1307661</v>
      </c>
      <c r="J438" s="4">
        <v>1580688</v>
      </c>
      <c r="K438" s="4">
        <v>2462697</v>
      </c>
      <c r="L438" s="4">
        <v>357058</v>
      </c>
      <c r="M438" s="4">
        <v>0</v>
      </c>
      <c r="N438" s="4">
        <v>3947894</v>
      </c>
      <c r="O438" s="4">
        <v>3711857</v>
      </c>
      <c r="P438" s="4">
        <v>721433</v>
      </c>
      <c r="Q438" s="4">
        <v>2990424</v>
      </c>
      <c r="R438" s="4">
        <v>1167972</v>
      </c>
      <c r="S438" s="4">
        <v>189068</v>
      </c>
      <c r="T438" s="4">
        <v>579867</v>
      </c>
      <c r="U438" s="4">
        <v>235086</v>
      </c>
      <c r="V438" s="4">
        <v>260483</v>
      </c>
      <c r="W438" s="4">
        <v>260123</v>
      </c>
      <c r="X438" s="4">
        <v>2698734</v>
      </c>
      <c r="Y438" s="4">
        <v>4979400</v>
      </c>
      <c r="Z438" s="4">
        <v>7419875</v>
      </c>
      <c r="AA438" s="4">
        <v>11227962</v>
      </c>
      <c r="AB438" s="4">
        <v>4504115</v>
      </c>
      <c r="AC438" s="4">
        <v>6723847</v>
      </c>
      <c r="AD438" s="4">
        <v>29970670</v>
      </c>
      <c r="AE438" s="4">
        <v>6414436</v>
      </c>
      <c r="AF438" s="4">
        <v>552428</v>
      </c>
      <c r="AG438" s="4">
        <v>6966864</v>
      </c>
      <c r="AH438" s="4">
        <v>184312</v>
      </c>
      <c r="AI438" s="4">
        <v>0</v>
      </c>
      <c r="AJ438" s="4">
        <v>12571</v>
      </c>
      <c r="AK438" s="4">
        <v>23002</v>
      </c>
      <c r="AL438" s="4">
        <v>3676210</v>
      </c>
      <c r="AM438" s="4">
        <v>919053</v>
      </c>
      <c r="AN438" s="4">
        <v>35573</v>
      </c>
      <c r="AO438" s="4">
        <v>619135</v>
      </c>
      <c r="AP438" s="4">
        <v>529446811</v>
      </c>
      <c r="AQ438" s="4">
        <v>447777200</v>
      </c>
      <c r="AR438" s="4">
        <v>1284064</v>
      </c>
      <c r="AS438" s="4">
        <v>4397112</v>
      </c>
      <c r="AT438" s="4">
        <v>547750</v>
      </c>
      <c r="AU438" s="4">
        <v>1094</v>
      </c>
      <c r="AV438" s="4">
        <v>4196</v>
      </c>
      <c r="AW438" s="4">
        <v>39306067</v>
      </c>
      <c r="AX438" s="4">
        <v>23188116</v>
      </c>
      <c r="AY438" s="4">
        <v>4979400</v>
      </c>
      <c r="AZ438" s="4">
        <v>2814887.3333333335</v>
      </c>
      <c r="BA438" s="4">
        <v>111452752</v>
      </c>
      <c r="BB438" s="4">
        <v>2164881</v>
      </c>
      <c r="BC438" s="4">
        <v>1</v>
      </c>
      <c r="BD438" s="4">
        <v>0.61583931965087146</v>
      </c>
      <c r="BE438" s="4">
        <v>0.42098053050022999</v>
      </c>
      <c r="BF438" s="4">
        <v>3.870614643551569E-2</v>
      </c>
      <c r="BG438" s="4">
        <v>9.6765418732879787E-3</v>
      </c>
      <c r="BH438" s="4">
        <v>2.3297244805418895</v>
      </c>
      <c r="BI438" s="4">
        <v>0.4832488464789782</v>
      </c>
      <c r="BJ438" s="4">
        <v>3.1631038773807041</v>
      </c>
      <c r="BK438" s="4">
        <v>2.05201990521327E-2</v>
      </c>
      <c r="BL438" s="3" t="s">
        <v>474</v>
      </c>
      <c r="BM438" s="4">
        <v>2281967.5195703935</v>
      </c>
      <c r="BN438" s="4">
        <v>1.233535231852585</v>
      </c>
      <c r="BO438" s="4">
        <v>0</v>
      </c>
      <c r="BP438" s="4">
        <v>2.4252936712843849</v>
      </c>
      <c r="BQ438" s="4">
        <v>0.26072449952335558</v>
      </c>
      <c r="BR438" s="4">
        <v>2985.8365160689332</v>
      </c>
      <c r="BS438" s="4">
        <v>1728.8574755472753</v>
      </c>
      <c r="BT438" s="4">
        <v>598.07359105728926</v>
      </c>
      <c r="BU438" s="4">
        <v>85.846297158826275</v>
      </c>
      <c r="BV438" s="4">
        <v>3244.9296693060082</v>
      </c>
      <c r="BW438" s="4">
        <v>51910.923148579415</v>
      </c>
    </row>
    <row r="439" spans="2:75" x14ac:dyDescent="0.3">
      <c r="B439" s="3" t="s">
        <v>205</v>
      </c>
      <c r="C439" s="4">
        <v>2019</v>
      </c>
      <c r="D439" s="3" t="s">
        <v>905</v>
      </c>
      <c r="E439" s="4">
        <v>273</v>
      </c>
      <c r="F439" s="4">
        <v>273</v>
      </c>
      <c r="G439" s="4" t="b">
        <v>0</v>
      </c>
      <c r="H439" s="4">
        <v>2924243</v>
      </c>
      <c r="I439" s="4">
        <v>372326</v>
      </c>
      <c r="J439" s="4">
        <v>376025</v>
      </c>
      <c r="K439" s="4">
        <v>2143662</v>
      </c>
      <c r="L439" s="4">
        <v>32230</v>
      </c>
      <c r="M439" s="4">
        <v>0</v>
      </c>
      <c r="N439" s="4">
        <v>780581</v>
      </c>
      <c r="O439" s="4">
        <v>1232668</v>
      </c>
      <c r="P439" s="4">
        <v>112991</v>
      </c>
      <c r="Q439" s="4">
        <v>1119677</v>
      </c>
      <c r="R439" s="4">
        <v>553647</v>
      </c>
      <c r="S439" s="4">
        <v>65418</v>
      </c>
      <c r="T439" s="4">
        <v>177090</v>
      </c>
      <c r="U439" s="4">
        <v>75977</v>
      </c>
      <c r="V439" s="4">
        <v>73206</v>
      </c>
      <c r="W439" s="4">
        <v>104148</v>
      </c>
      <c r="X439" s="4">
        <v>1691575</v>
      </c>
      <c r="Y439" s="4">
        <v>1389137</v>
      </c>
      <c r="Z439" s="4">
        <v>1910757</v>
      </c>
      <c r="AA439" s="4">
        <v>2339006</v>
      </c>
      <c r="AB439" s="4">
        <v>452147</v>
      </c>
      <c r="AC439" s="4">
        <v>1886859</v>
      </c>
      <c r="AD439" s="4">
        <v>8301527</v>
      </c>
      <c r="AE439" s="4">
        <v>1981598</v>
      </c>
      <c r="AF439" s="4">
        <v>1080</v>
      </c>
      <c r="AG439" s="4">
        <v>1982678</v>
      </c>
      <c r="AH439" s="4">
        <v>85361</v>
      </c>
      <c r="AI439" s="4">
        <v>0</v>
      </c>
      <c r="AJ439" s="4">
        <v>9073</v>
      </c>
      <c r="AK439" s="4">
        <v>12709</v>
      </c>
      <c r="AL439" s="4">
        <v>1060469</v>
      </c>
      <c r="AM439" s="4">
        <v>265117</v>
      </c>
      <c r="AN439" s="4">
        <v>21782</v>
      </c>
      <c r="AO439" s="4">
        <v>243335</v>
      </c>
      <c r="AP439" s="4">
        <v>25403664</v>
      </c>
      <c r="AQ439" s="4">
        <v>16501700</v>
      </c>
      <c r="AR439" s="4">
        <v>336283.58030500001</v>
      </c>
      <c r="AS439" s="4">
        <v>761768.08703759999</v>
      </c>
      <c r="AT439" s="4">
        <v>131499</v>
      </c>
      <c r="AU439" s="4">
        <v>769.05875160000005</v>
      </c>
      <c r="AV439" s="4">
        <v>2159.7166284999998</v>
      </c>
      <c r="AW439" s="4">
        <v>8700704</v>
      </c>
      <c r="AX439" s="4">
        <v>6404208</v>
      </c>
      <c r="AY439" s="4">
        <v>1389137</v>
      </c>
      <c r="AZ439" s="4">
        <v>1389137</v>
      </c>
      <c r="BA439" s="4">
        <v>3555307</v>
      </c>
      <c r="BB439" s="4">
        <v>0</v>
      </c>
      <c r="BC439" s="4"/>
      <c r="BD439" s="4">
        <v>0.2669343826761319</v>
      </c>
      <c r="BE439" s="4">
        <v>0.57846594828131592</v>
      </c>
      <c r="BF439" s="4">
        <v>8.2159952021183105E-2</v>
      </c>
      <c r="BG439" s="4">
        <v>2.0539968636518371E-2</v>
      </c>
      <c r="BH439" s="4">
        <v>1.7707588885008803</v>
      </c>
      <c r="BI439" s="4">
        <v>0.44632046856637109</v>
      </c>
      <c r="BJ439" s="4">
        <v>0</v>
      </c>
      <c r="BK439" s="4"/>
      <c r="BL439" s="3" t="s">
        <v>468</v>
      </c>
      <c r="BM439" s="4"/>
      <c r="BN439" s="4"/>
      <c r="BO439" s="4"/>
      <c r="BP439" s="4">
        <v>13.237601485557359</v>
      </c>
      <c r="BQ439" s="4">
        <v>0.35609243428113008</v>
      </c>
      <c r="BR439" s="4">
        <v>10711.51282051282</v>
      </c>
      <c r="BS439" s="4">
        <v>4515.267399267399</v>
      </c>
      <c r="BT439" s="4">
        <v>1231.8079864652016</v>
      </c>
      <c r="BU439" s="4">
        <v>312.67765567765565</v>
      </c>
      <c r="BV439" s="4">
        <v>7262.5567765567766</v>
      </c>
      <c r="BW439" s="4">
        <v>13023.102564102564</v>
      </c>
    </row>
    <row r="440" spans="2:75" x14ac:dyDescent="0.3">
      <c r="B440" s="3" t="s">
        <v>205</v>
      </c>
      <c r="C440" s="4">
        <v>2020</v>
      </c>
      <c r="D440" s="3" t="s">
        <v>906</v>
      </c>
      <c r="E440" s="4">
        <v>275</v>
      </c>
      <c r="F440" s="4">
        <v>275</v>
      </c>
      <c r="G440" s="4" t="b">
        <v>0</v>
      </c>
      <c r="H440" s="4">
        <v>1650042</v>
      </c>
      <c r="I440" s="4">
        <v>376457</v>
      </c>
      <c r="J440" s="4">
        <v>360783</v>
      </c>
      <c r="K440" s="4">
        <v>888725</v>
      </c>
      <c r="L440" s="4">
        <v>24077</v>
      </c>
      <c r="M440" s="4">
        <v>0</v>
      </c>
      <c r="N440" s="4">
        <v>761317</v>
      </c>
      <c r="O440" s="4">
        <v>1378679</v>
      </c>
      <c r="P440" s="4">
        <v>175167</v>
      </c>
      <c r="Q440" s="4">
        <v>1203512</v>
      </c>
      <c r="R440" s="4">
        <v>599527</v>
      </c>
      <c r="S440" s="4">
        <v>74536</v>
      </c>
      <c r="T440" s="4">
        <v>219286</v>
      </c>
      <c r="U440" s="4">
        <v>24987</v>
      </c>
      <c r="V440" s="4">
        <v>140024</v>
      </c>
      <c r="W440" s="4">
        <v>79347</v>
      </c>
      <c r="X440" s="4">
        <v>271363</v>
      </c>
      <c r="Y440" s="4">
        <v>217229</v>
      </c>
      <c r="Z440" s="4">
        <v>2229743</v>
      </c>
      <c r="AA440" s="4">
        <v>2511702</v>
      </c>
      <c r="AB440" s="4">
        <v>407717</v>
      </c>
      <c r="AC440" s="4">
        <v>2103985</v>
      </c>
      <c r="AD440" s="4">
        <v>8572890</v>
      </c>
      <c r="AE440" s="4">
        <v>2191096</v>
      </c>
      <c r="AF440" s="4">
        <v>1080</v>
      </c>
      <c r="AG440" s="4">
        <v>2192176</v>
      </c>
      <c r="AH440" s="4">
        <v>65556</v>
      </c>
      <c r="AI440" s="4">
        <v>0</v>
      </c>
      <c r="AJ440" s="4">
        <v>9073</v>
      </c>
      <c r="AK440" s="4">
        <v>8550</v>
      </c>
      <c r="AL440" s="4">
        <v>1056029</v>
      </c>
      <c r="AM440" s="4">
        <v>264007</v>
      </c>
      <c r="AN440" s="4">
        <v>17623</v>
      </c>
      <c r="AO440" s="4">
        <v>246384</v>
      </c>
      <c r="AP440" s="4">
        <v>28517599</v>
      </c>
      <c r="AQ440" s="4">
        <v>19204900</v>
      </c>
      <c r="AR440" s="4">
        <v>349965</v>
      </c>
      <c r="AS440" s="4">
        <v>705146</v>
      </c>
      <c r="AT440" s="4">
        <v>153847</v>
      </c>
      <c r="AU440" s="4">
        <v>791</v>
      </c>
      <c r="AV440" s="4">
        <v>2239</v>
      </c>
      <c r="AW440" s="4">
        <v>8917933</v>
      </c>
      <c r="AX440" s="4">
        <v>6446270</v>
      </c>
      <c r="AY440" s="4">
        <v>217229</v>
      </c>
      <c r="AZ440" s="4">
        <v>803183</v>
      </c>
      <c r="BA440" s="4">
        <v>292870</v>
      </c>
      <c r="BB440" s="4">
        <v>0</v>
      </c>
      <c r="BC440" s="4"/>
      <c r="BD440" s="4">
        <v>0.46139249788793257</v>
      </c>
      <c r="BE440" s="4">
        <v>0.16445823803272885</v>
      </c>
      <c r="BF440" s="4">
        <v>6.6752017938918287E-2</v>
      </c>
      <c r="BG440" s="4">
        <v>1.6687988682128993E-2</v>
      </c>
      <c r="BH440" s="4">
        <v>1.8214824613298413</v>
      </c>
      <c r="BI440" s="4">
        <v>0.28656752999949103</v>
      </c>
      <c r="BJ440" s="4">
        <v>0</v>
      </c>
      <c r="BK440" s="4"/>
      <c r="BL440" s="3" t="s">
        <v>468</v>
      </c>
      <c r="BM440" s="4"/>
      <c r="BN440" s="4"/>
      <c r="BO440" s="4"/>
      <c r="BP440" s="4">
        <v>12.271895680979314</v>
      </c>
      <c r="BQ440" s="4">
        <v>0.35328271549799017</v>
      </c>
      <c r="BR440" s="4">
        <v>6000.1527272727271</v>
      </c>
      <c r="BS440" s="4">
        <v>5013.3781818181815</v>
      </c>
      <c r="BT440" s="4">
        <v>1272.5999999999999</v>
      </c>
      <c r="BU440" s="4">
        <v>238.38545454545454</v>
      </c>
      <c r="BV440" s="4">
        <v>7971.5490909090913</v>
      </c>
      <c r="BW440" s="4">
        <v>1064.9818181818182</v>
      </c>
    </row>
    <row r="441" spans="2:75" x14ac:dyDescent="0.3">
      <c r="B441" s="3" t="s">
        <v>205</v>
      </c>
      <c r="C441" s="4">
        <v>2021</v>
      </c>
      <c r="D441" s="3" t="s">
        <v>907</v>
      </c>
      <c r="E441" s="4">
        <v>276</v>
      </c>
      <c r="F441" s="4">
        <v>276</v>
      </c>
      <c r="G441" s="4" t="b">
        <v>0</v>
      </c>
      <c r="H441" s="4">
        <v>4854013</v>
      </c>
      <c r="I441" s="4">
        <v>391965</v>
      </c>
      <c r="J441" s="4">
        <v>379836</v>
      </c>
      <c r="K441" s="4">
        <v>4060589</v>
      </c>
      <c r="L441" s="4">
        <v>16053</v>
      </c>
      <c r="M441" s="4">
        <v>0</v>
      </c>
      <c r="N441" s="4">
        <v>793424</v>
      </c>
      <c r="O441" s="4">
        <v>5244792</v>
      </c>
      <c r="P441" s="4">
        <v>154538</v>
      </c>
      <c r="Q441" s="4">
        <v>5090254</v>
      </c>
      <c r="R441" s="4">
        <v>648294</v>
      </c>
      <c r="S441" s="4">
        <v>119019</v>
      </c>
      <c r="T441" s="4">
        <v>164406</v>
      </c>
      <c r="U441" s="4">
        <v>48915</v>
      </c>
      <c r="V441" s="4">
        <v>202439</v>
      </c>
      <c r="W441" s="4">
        <v>166626</v>
      </c>
      <c r="X441" s="4">
        <v>-390779</v>
      </c>
      <c r="Y441" s="4">
        <v>102130</v>
      </c>
      <c r="Z441" s="4">
        <v>3465449</v>
      </c>
      <c r="AA441" s="4">
        <v>6705794</v>
      </c>
      <c r="AB441" s="4">
        <v>4107811</v>
      </c>
      <c r="AC441" s="4">
        <v>2597983</v>
      </c>
      <c r="AD441" s="4">
        <v>8182208</v>
      </c>
      <c r="AE441" s="4">
        <v>2643464</v>
      </c>
      <c r="AF441" s="4">
        <v>0</v>
      </c>
      <c r="AG441" s="4">
        <v>2643464</v>
      </c>
      <c r="AH441" s="4">
        <v>44761</v>
      </c>
      <c r="AI441" s="4">
        <v>0</v>
      </c>
      <c r="AJ441" s="4">
        <v>9073</v>
      </c>
      <c r="AK441" s="4">
        <v>8550</v>
      </c>
      <c r="AL441" s="4">
        <v>1092542</v>
      </c>
      <c r="AM441" s="4">
        <v>273136</v>
      </c>
      <c r="AN441" s="4">
        <v>17623</v>
      </c>
      <c r="AO441" s="4">
        <v>255513</v>
      </c>
      <c r="AP441" s="4">
        <v>26513961</v>
      </c>
      <c r="AQ441" s="4">
        <v>17500800</v>
      </c>
      <c r="AR441" s="4">
        <v>361783</v>
      </c>
      <c r="AS441" s="4">
        <v>770721</v>
      </c>
      <c r="AT441" s="4">
        <v>137351</v>
      </c>
      <c r="AU441" s="4">
        <v>809</v>
      </c>
      <c r="AV441" s="4">
        <v>2190</v>
      </c>
      <c r="AW441" s="4">
        <v>7431772</v>
      </c>
      <c r="AX441" s="4">
        <v>5583505</v>
      </c>
      <c r="AY441" s="4">
        <v>102130</v>
      </c>
      <c r="AZ441" s="4">
        <v>569498.66666666663</v>
      </c>
      <c r="BA441" s="4">
        <v>75641</v>
      </c>
      <c r="BB441" s="4">
        <v>0</v>
      </c>
      <c r="BC441" s="4"/>
      <c r="BD441" s="4">
        <v>0.16345732901827828</v>
      </c>
      <c r="BE441" s="4">
        <v>-8.0506376888566225E-2</v>
      </c>
      <c r="BF441" s="4">
        <v>6.452097123777166E-2</v>
      </c>
      <c r="BG441" s="4">
        <v>1.6130272337356366E-2</v>
      </c>
      <c r="BH441" s="4">
        <v>0.51931868232901546</v>
      </c>
      <c r="BI441" s="4">
        <v>0.25125531342495122</v>
      </c>
      <c r="BJ441" s="4">
        <v>0</v>
      </c>
      <c r="BK441" s="4"/>
      <c r="BL441" s="3" t="s">
        <v>468</v>
      </c>
      <c r="BM441" s="4"/>
      <c r="BN441" s="4"/>
      <c r="BO441" s="4"/>
      <c r="BP441" s="4">
        <v>13.645000081277935</v>
      </c>
      <c r="BQ441" s="4">
        <v>0.36940639269406395</v>
      </c>
      <c r="BR441" s="4">
        <v>17587.003623188404</v>
      </c>
      <c r="BS441" s="4">
        <v>19002.869565217392</v>
      </c>
      <c r="BT441" s="4">
        <v>1310.8079710144928</v>
      </c>
      <c r="BU441" s="4">
        <v>162.17753623188406</v>
      </c>
      <c r="BV441" s="4">
        <v>9577.7681159420281</v>
      </c>
      <c r="BW441" s="4">
        <v>274.06159420289856</v>
      </c>
    </row>
    <row r="442" spans="2:75" x14ac:dyDescent="0.3">
      <c r="B442" s="3" t="s">
        <v>205</v>
      </c>
      <c r="C442" s="4">
        <v>2022</v>
      </c>
      <c r="D442" s="3" t="s">
        <v>908</v>
      </c>
      <c r="E442" s="4">
        <v>278.5</v>
      </c>
      <c r="F442" s="4">
        <v>3592</v>
      </c>
      <c r="G442" s="4" t="b">
        <v>1</v>
      </c>
      <c r="H442" s="4">
        <v>25530377</v>
      </c>
      <c r="I442" s="4">
        <v>343183</v>
      </c>
      <c r="J442" s="4">
        <v>82933</v>
      </c>
      <c r="K442" s="4">
        <v>24812794</v>
      </c>
      <c r="L442" s="4">
        <v>183895</v>
      </c>
      <c r="M442" s="4">
        <v>0</v>
      </c>
      <c r="N442" s="4">
        <v>717583</v>
      </c>
      <c r="O442" s="4">
        <v>20312164</v>
      </c>
      <c r="P442" s="4">
        <v>166584</v>
      </c>
      <c r="Q442" s="4">
        <v>20145580</v>
      </c>
      <c r="R442" s="4">
        <v>461427</v>
      </c>
      <c r="S442" s="4">
        <v>24842</v>
      </c>
      <c r="T442" s="4">
        <v>77917</v>
      </c>
      <c r="U442" s="4">
        <v>3678</v>
      </c>
      <c r="V442" s="4">
        <v>125220</v>
      </c>
      <c r="W442" s="4">
        <v>53056</v>
      </c>
      <c r="X442" s="4">
        <v>5218213</v>
      </c>
      <c r="Y442" s="4">
        <v>690533</v>
      </c>
      <c r="Z442" s="4">
        <v>23300402</v>
      </c>
      <c r="AA442" s="4">
        <v>24451000</v>
      </c>
      <c r="AB442" s="4">
        <v>17163497</v>
      </c>
      <c r="AC442" s="4">
        <v>7287503</v>
      </c>
      <c r="AD442" s="4">
        <v>13400421</v>
      </c>
      <c r="AE442" s="4">
        <v>7315893</v>
      </c>
      <c r="AF442" s="4">
        <v>0</v>
      </c>
      <c r="AG442" s="4">
        <v>7315893</v>
      </c>
      <c r="AH442" s="4">
        <v>22926</v>
      </c>
      <c r="AI442" s="4">
        <v>0</v>
      </c>
      <c r="AJ442" s="4">
        <v>9073</v>
      </c>
      <c r="AK442" s="4">
        <v>8550</v>
      </c>
      <c r="AL442" s="4">
        <v>1121728</v>
      </c>
      <c r="AM442" s="4">
        <v>280432</v>
      </c>
      <c r="AN442" s="4">
        <v>17623</v>
      </c>
      <c r="AO442" s="4">
        <v>262809</v>
      </c>
      <c r="AP442" s="4">
        <v>14871386</v>
      </c>
      <c r="AQ442" s="4">
        <v>7840304</v>
      </c>
      <c r="AR442" s="4">
        <v>305593</v>
      </c>
      <c r="AS442" s="4">
        <v>435136</v>
      </c>
      <c r="AT442" s="4">
        <v>139424</v>
      </c>
      <c r="AU442" s="4">
        <v>904</v>
      </c>
      <c r="AV442" s="4">
        <v>2217</v>
      </c>
      <c r="AW442" s="4">
        <v>8122306</v>
      </c>
      <c r="AX442" s="4">
        <v>6107454</v>
      </c>
      <c r="AY442" s="4">
        <v>690533</v>
      </c>
      <c r="AZ442" s="4">
        <v>336630.66666666669</v>
      </c>
      <c r="BA442" s="4">
        <v>75641</v>
      </c>
      <c r="BB442" s="4">
        <v>0</v>
      </c>
      <c r="BC442" s="4"/>
      <c r="BD442" s="4">
        <v>2.8107027170025729E-2</v>
      </c>
      <c r="BE442" s="4">
        <v>0.20439232056776913</v>
      </c>
      <c r="BF442" s="4">
        <v>6.2842328978147996E-2</v>
      </c>
      <c r="BG442" s="4">
        <v>1.5710582244536999E-2</v>
      </c>
      <c r="BH442" s="4">
        <v>0.36315127189189889</v>
      </c>
      <c r="BI442" s="4">
        <v>0.25039590936120742</v>
      </c>
      <c r="BJ442" s="4">
        <v>0</v>
      </c>
      <c r="BK442" s="4"/>
      <c r="BL442" s="3" t="s">
        <v>468</v>
      </c>
      <c r="BM442" s="4"/>
      <c r="BN442" s="4"/>
      <c r="BO442" s="4"/>
      <c r="BP442" s="4">
        <v>20.549059785012641</v>
      </c>
      <c r="BQ442" s="4">
        <v>0.40775823184483534</v>
      </c>
      <c r="BR442" s="4">
        <v>91671.012567324957</v>
      </c>
      <c r="BS442" s="4">
        <v>72934.161579892287</v>
      </c>
      <c r="BT442" s="4">
        <v>1097.281867145422</v>
      </c>
      <c r="BU442" s="4">
        <v>82.319569120287255</v>
      </c>
      <c r="BV442" s="4">
        <v>26268.915619389587</v>
      </c>
      <c r="BW442" s="4">
        <v>271.60143626570914</v>
      </c>
    </row>
    <row r="443" spans="2:75" x14ac:dyDescent="0.3">
      <c r="B443" s="3" t="s">
        <v>205</v>
      </c>
      <c r="C443" s="4">
        <v>2023</v>
      </c>
      <c r="D443" s="3" t="s">
        <v>909</v>
      </c>
      <c r="E443" s="4">
        <v>281</v>
      </c>
      <c r="F443" s="4">
        <v>281</v>
      </c>
      <c r="G443" s="4" t="b">
        <v>0</v>
      </c>
      <c r="H443" s="4">
        <v>19785952</v>
      </c>
      <c r="I443" s="4">
        <v>363872</v>
      </c>
      <c r="J443" s="4">
        <v>100552</v>
      </c>
      <c r="K443" s="4">
        <v>17785584</v>
      </c>
      <c r="L443" s="4">
        <v>878540</v>
      </c>
      <c r="M443" s="4">
        <v>0</v>
      </c>
      <c r="N443" s="4">
        <v>2000368</v>
      </c>
      <c r="O443" s="4">
        <v>19064639</v>
      </c>
      <c r="P443" s="4">
        <v>195540</v>
      </c>
      <c r="Q443" s="4">
        <v>18869099</v>
      </c>
      <c r="R443" s="4">
        <v>966095</v>
      </c>
      <c r="S443" s="4">
        <v>53590</v>
      </c>
      <c r="T443" s="4">
        <v>156107</v>
      </c>
      <c r="U443" s="4">
        <v>1981</v>
      </c>
      <c r="V443" s="4">
        <v>152684</v>
      </c>
      <c r="W443" s="4">
        <v>62223</v>
      </c>
      <c r="X443" s="4">
        <v>721313</v>
      </c>
      <c r="Y443" s="4">
        <v>462976</v>
      </c>
      <c r="Z443" s="4">
        <v>12754569</v>
      </c>
      <c r="AA443" s="4">
        <v>19694140</v>
      </c>
      <c r="AB443" s="4">
        <v>11965522</v>
      </c>
      <c r="AC443" s="4">
        <v>7728618</v>
      </c>
      <c r="AD443" s="4">
        <v>14108972</v>
      </c>
      <c r="AE443" s="4">
        <v>7734082</v>
      </c>
      <c r="AF443" s="4">
        <v>0</v>
      </c>
      <c r="AG443" s="4">
        <v>7734082</v>
      </c>
      <c r="AH443" s="4">
        <v>0</v>
      </c>
      <c r="AI443" s="4">
        <v>0</v>
      </c>
      <c r="AJ443" s="4">
        <v>9072</v>
      </c>
      <c r="AK443" s="4">
        <v>8550</v>
      </c>
      <c r="AL443" s="4">
        <v>2310887</v>
      </c>
      <c r="AM443" s="4">
        <v>577722</v>
      </c>
      <c r="AN443" s="4">
        <v>17622</v>
      </c>
      <c r="AO443" s="4">
        <v>560100</v>
      </c>
      <c r="AP443" s="4">
        <v>18490587</v>
      </c>
      <c r="AQ443" s="4">
        <v>10081407</v>
      </c>
      <c r="AR443" s="4">
        <v>323928</v>
      </c>
      <c r="AS443" s="4">
        <v>490996</v>
      </c>
      <c r="AT443" s="4">
        <v>148863</v>
      </c>
      <c r="AU443" s="4">
        <v>779</v>
      </c>
      <c r="AV443" s="4">
        <v>2092</v>
      </c>
      <c r="AW443" s="4">
        <v>8585281</v>
      </c>
      <c r="AX443" s="4">
        <v>6374890</v>
      </c>
      <c r="AY443" s="4">
        <v>462976</v>
      </c>
      <c r="AZ443" s="4">
        <v>418546.33333333331</v>
      </c>
      <c r="BA443" s="4">
        <v>14444161</v>
      </c>
      <c r="BB443" s="4">
        <v>323673</v>
      </c>
      <c r="BC443" s="4">
        <v>0</v>
      </c>
      <c r="BD443" s="4">
        <v>0.101100417104014</v>
      </c>
      <c r="BE443" s="4">
        <v>3.6455814711366934E-2</v>
      </c>
      <c r="BF443" s="4">
        <v>3.0502560054836064E-2</v>
      </c>
      <c r="BG443" s="4">
        <v>7.6256433135847837E-3</v>
      </c>
      <c r="BH443" s="4">
        <v>0.40988083214784127</v>
      </c>
      <c r="BI443" s="4">
        <v>0.268552968169953</v>
      </c>
      <c r="BJ443" s="4">
        <v>1.7118286376263632</v>
      </c>
      <c r="BK443" s="4">
        <v>2.2972435391289691E-2</v>
      </c>
      <c r="BL443" s="3" t="s">
        <v>474</v>
      </c>
      <c r="BM443" s="4">
        <v>334730.97180145903</v>
      </c>
      <c r="BN443" s="4">
        <v>1.2503961945343622</v>
      </c>
      <c r="BO443" s="4">
        <v>0</v>
      </c>
      <c r="BP443" s="4">
        <v>17.518535241742189</v>
      </c>
      <c r="BQ443" s="4">
        <v>0.37237093690248568</v>
      </c>
      <c r="BR443" s="4">
        <v>70412.640569395022</v>
      </c>
      <c r="BS443" s="4">
        <v>67845.69039145908</v>
      </c>
      <c r="BT443" s="4">
        <v>1152.7686832740214</v>
      </c>
      <c r="BU443" s="4">
        <v>0</v>
      </c>
      <c r="BV443" s="4">
        <v>27523.423487544485</v>
      </c>
      <c r="BW443" s="4">
        <v>51402.70818505338</v>
      </c>
    </row>
    <row r="444" spans="2:75" x14ac:dyDescent="0.3">
      <c r="B444" s="3" t="s">
        <v>205</v>
      </c>
      <c r="C444" s="4">
        <v>2024</v>
      </c>
      <c r="D444" s="3" t="s">
        <v>910</v>
      </c>
      <c r="E444" s="4">
        <v>281</v>
      </c>
      <c r="F444" s="4">
        <v>281</v>
      </c>
      <c r="G444" s="4" t="b">
        <v>0</v>
      </c>
      <c r="H444" s="4">
        <v>7680080</v>
      </c>
      <c r="I444" s="4">
        <v>352662</v>
      </c>
      <c r="J444" s="4">
        <v>178120</v>
      </c>
      <c r="K444" s="4">
        <v>3324510</v>
      </c>
      <c r="L444" s="4">
        <v>622750</v>
      </c>
      <c r="M444" s="4">
        <v>70</v>
      </c>
      <c r="N444" s="4">
        <v>4355500</v>
      </c>
      <c r="O444" s="4">
        <v>4337389</v>
      </c>
      <c r="P444" s="4">
        <v>194108</v>
      </c>
      <c r="Q444" s="4">
        <v>4143281</v>
      </c>
      <c r="R444" s="4">
        <v>1348834</v>
      </c>
      <c r="S444" s="4">
        <v>97353</v>
      </c>
      <c r="T444" s="4">
        <v>201180</v>
      </c>
      <c r="U444" s="4">
        <v>6912</v>
      </c>
      <c r="V444" s="4">
        <v>242865</v>
      </c>
      <c r="W444" s="4">
        <v>126928</v>
      </c>
      <c r="X444" s="4">
        <v>3342691</v>
      </c>
      <c r="Y444" s="4">
        <v>474143</v>
      </c>
      <c r="Z444" s="4">
        <v>20071789</v>
      </c>
      <c r="AA444" s="4">
        <v>20854781</v>
      </c>
      <c r="AB444" s="4">
        <v>10132187</v>
      </c>
      <c r="AC444" s="4">
        <v>10722594</v>
      </c>
      <c r="AD444" s="4">
        <v>17451663</v>
      </c>
      <c r="AE444" s="4">
        <v>10796738</v>
      </c>
      <c r="AF444" s="4">
        <v>0</v>
      </c>
      <c r="AG444" s="4">
        <v>10796738</v>
      </c>
      <c r="AH444" s="4">
        <v>0</v>
      </c>
      <c r="AI444" s="4">
        <v>0</v>
      </c>
      <c r="AJ444" s="4">
        <v>0</v>
      </c>
      <c r="AK444" s="4">
        <v>0</v>
      </c>
      <c r="AL444" s="4">
        <v>1567769</v>
      </c>
      <c r="AM444" s="4">
        <v>391942</v>
      </c>
      <c r="AN444" s="4">
        <v>0</v>
      </c>
      <c r="AO444" s="4">
        <v>391942</v>
      </c>
      <c r="AP444" s="4">
        <v>25915294</v>
      </c>
      <c r="AQ444" s="4">
        <v>15084404</v>
      </c>
      <c r="AR444" s="4">
        <v>343363</v>
      </c>
      <c r="AS444" s="4">
        <v>563198</v>
      </c>
      <c r="AT444" s="4">
        <v>194782</v>
      </c>
      <c r="AU444" s="4">
        <v>687</v>
      </c>
      <c r="AV444" s="4">
        <v>2156</v>
      </c>
      <c r="AW444" s="4">
        <v>9059424</v>
      </c>
      <c r="AX444" s="4">
        <v>6654925</v>
      </c>
      <c r="AY444" s="4">
        <v>474143</v>
      </c>
      <c r="AZ444" s="4">
        <v>542550.66666666663</v>
      </c>
      <c r="BA444" s="4">
        <v>6654925</v>
      </c>
      <c r="BB444" s="4">
        <v>6134925</v>
      </c>
      <c r="BC444" s="4">
        <v>0</v>
      </c>
      <c r="BD444" s="4">
        <v>0.5671164883699128</v>
      </c>
      <c r="BE444" s="4">
        <v>0.43524169019072717</v>
      </c>
      <c r="BF444" s="4">
        <v>0</v>
      </c>
      <c r="BG444" s="4">
        <v>0</v>
      </c>
      <c r="BH444" s="4">
        <v>2.6058425677621191</v>
      </c>
      <c r="BI444" s="4">
        <v>0.2815762515129826</v>
      </c>
      <c r="BJ444" s="4">
        <v>0.7184237484870174</v>
      </c>
      <c r="BK444" s="4">
        <v>1</v>
      </c>
      <c r="BL444" s="3" t="s">
        <v>489</v>
      </c>
      <c r="BM444" s="4"/>
      <c r="BN444" s="4"/>
      <c r="BO444" s="4"/>
      <c r="BP444" s="4">
        <v>13.249434870389662</v>
      </c>
      <c r="BQ444" s="4">
        <v>0.31864564007421148</v>
      </c>
      <c r="BR444" s="4">
        <v>27331.245551601423</v>
      </c>
      <c r="BS444" s="4">
        <v>15435.548042704626</v>
      </c>
      <c r="BT444" s="4">
        <v>1221.9323843416371</v>
      </c>
      <c r="BU444" s="4">
        <v>0</v>
      </c>
      <c r="BV444" s="4">
        <v>38422.55516014235</v>
      </c>
      <c r="BW444" s="4">
        <v>23683.007117437723</v>
      </c>
    </row>
    <row r="445" spans="2:75" x14ac:dyDescent="0.3">
      <c r="B445" s="3" t="s">
        <v>207</v>
      </c>
      <c r="C445" s="4">
        <v>2019</v>
      </c>
      <c r="D445" s="3" t="s">
        <v>911</v>
      </c>
      <c r="E445" s="4">
        <v>4046</v>
      </c>
      <c r="F445" s="4">
        <v>4046</v>
      </c>
      <c r="G445" s="4" t="b">
        <v>0</v>
      </c>
      <c r="H445" s="4">
        <v>17988777</v>
      </c>
      <c r="I445" s="4">
        <v>8095222</v>
      </c>
      <c r="J445" s="4">
        <v>2384731</v>
      </c>
      <c r="K445" s="4">
        <v>6345101</v>
      </c>
      <c r="L445" s="4">
        <v>398815</v>
      </c>
      <c r="M445" s="4">
        <v>0</v>
      </c>
      <c r="N445" s="4">
        <v>11643676</v>
      </c>
      <c r="O445" s="4">
        <v>11459750</v>
      </c>
      <c r="P445" s="4">
        <v>1668673</v>
      </c>
      <c r="Q445" s="4">
        <v>9791077</v>
      </c>
      <c r="R445" s="4">
        <v>2261471</v>
      </c>
      <c r="S445" s="4">
        <v>1122158</v>
      </c>
      <c r="T445" s="4">
        <v>1733724</v>
      </c>
      <c r="U445" s="4">
        <v>3534844</v>
      </c>
      <c r="V445" s="4">
        <v>336679</v>
      </c>
      <c r="W445" s="4">
        <v>284451</v>
      </c>
      <c r="X445" s="4">
        <v>6529027</v>
      </c>
      <c r="Y445" s="4">
        <v>2819748</v>
      </c>
      <c r="Z445" s="4">
        <v>18583816</v>
      </c>
      <c r="AA445" s="4">
        <v>23923497</v>
      </c>
      <c r="AB445" s="4">
        <v>1565585</v>
      </c>
      <c r="AC445" s="4">
        <v>22357912</v>
      </c>
      <c r="AD445" s="4">
        <v>64298916</v>
      </c>
      <c r="AE445" s="4">
        <v>15127511</v>
      </c>
      <c r="AF445" s="4">
        <v>9291565</v>
      </c>
      <c r="AG445" s="4">
        <v>24419076</v>
      </c>
      <c r="AH445" s="4">
        <v>0</v>
      </c>
      <c r="AI445" s="4">
        <v>0</v>
      </c>
      <c r="AJ445" s="4">
        <v>0</v>
      </c>
      <c r="AK445" s="4">
        <v>624</v>
      </c>
      <c r="AL445" s="4">
        <v>10691147</v>
      </c>
      <c r="AM445" s="4">
        <v>2672787</v>
      </c>
      <c r="AN445" s="4">
        <v>624</v>
      </c>
      <c r="AO445" s="4">
        <v>2672163</v>
      </c>
      <c r="AP445" s="4">
        <v>388817015</v>
      </c>
      <c r="AQ445" s="4">
        <v>249548600</v>
      </c>
      <c r="AR445" s="4">
        <v>5584380.7490875004</v>
      </c>
      <c r="AS445" s="4">
        <v>9905263.6178569999</v>
      </c>
      <c r="AT445" s="4">
        <v>152608</v>
      </c>
      <c r="AU445" s="4">
        <v>897.51206528</v>
      </c>
      <c r="AV445" s="4">
        <v>2266.65889728</v>
      </c>
      <c r="AW445" s="4">
        <v>68878450</v>
      </c>
      <c r="AX445" s="4">
        <v>41640078</v>
      </c>
      <c r="AY445" s="4">
        <v>2819748</v>
      </c>
      <c r="AZ445" s="4">
        <v>2819748</v>
      </c>
      <c r="BA445" s="4">
        <v>39879840</v>
      </c>
      <c r="BB445" s="4">
        <v>1200448</v>
      </c>
      <c r="BC445" s="4">
        <v>1</v>
      </c>
      <c r="BD445" s="4">
        <v>0.64727446451751558</v>
      </c>
      <c r="BE445" s="4">
        <v>0.3629500215606653</v>
      </c>
      <c r="BF445" s="4">
        <v>2.3346417054557659E-4</v>
      </c>
      <c r="BG445" s="4">
        <v>5.8366048095681405E-5</v>
      </c>
      <c r="BH445" s="4">
        <v>2.4940132735142417</v>
      </c>
      <c r="BI445" s="4">
        <v>0.44737140206447307</v>
      </c>
      <c r="BJ445" s="4">
        <v>0.52371790745713986</v>
      </c>
      <c r="BK445" s="4">
        <v>3.7647227656296314E-2</v>
      </c>
      <c r="BL445" s="3" t="s">
        <v>489</v>
      </c>
      <c r="BM445" s="4"/>
      <c r="BN445" s="4"/>
      <c r="BO445" s="4"/>
      <c r="BP445" s="4">
        <v>14.362490666946508</v>
      </c>
      <c r="BQ445" s="4">
        <v>0.39596256249981776</v>
      </c>
      <c r="BR445" s="4">
        <v>4446.0645081562034</v>
      </c>
      <c r="BS445" s="4">
        <v>2832.3652990608007</v>
      </c>
      <c r="BT445" s="4">
        <v>1380.2226270606773</v>
      </c>
      <c r="BU445" s="4">
        <v>0</v>
      </c>
      <c r="BV445" s="4">
        <v>6035.3623331685612</v>
      </c>
      <c r="BW445" s="4">
        <v>9856.6089965397932</v>
      </c>
    </row>
    <row r="446" spans="2:75" x14ac:dyDescent="0.3">
      <c r="B446" s="3" t="s">
        <v>207</v>
      </c>
      <c r="C446" s="4">
        <v>2020</v>
      </c>
      <c r="D446" s="3" t="s">
        <v>912</v>
      </c>
      <c r="E446" s="4">
        <v>3830</v>
      </c>
      <c r="F446" s="4">
        <v>3830</v>
      </c>
      <c r="G446" s="4" t="b">
        <v>0</v>
      </c>
      <c r="H446" s="4">
        <v>18899298</v>
      </c>
      <c r="I446" s="4">
        <v>8452096</v>
      </c>
      <c r="J446" s="4">
        <v>2056556</v>
      </c>
      <c r="K446" s="4">
        <v>6389550</v>
      </c>
      <c r="L446" s="4">
        <v>358856</v>
      </c>
      <c r="M446" s="4">
        <v>0</v>
      </c>
      <c r="N446" s="4">
        <v>12509748</v>
      </c>
      <c r="O446" s="4">
        <v>12049544</v>
      </c>
      <c r="P446" s="4">
        <v>1718076</v>
      </c>
      <c r="Q446" s="4">
        <v>10331468</v>
      </c>
      <c r="R446" s="4">
        <v>2153682</v>
      </c>
      <c r="S446" s="4">
        <v>1862623</v>
      </c>
      <c r="T446" s="4">
        <v>1956161</v>
      </c>
      <c r="U446" s="4">
        <v>3187283</v>
      </c>
      <c r="V446" s="4">
        <v>320078</v>
      </c>
      <c r="W446" s="4">
        <v>248001</v>
      </c>
      <c r="X446" s="4">
        <v>6849754</v>
      </c>
      <c r="Y446" s="4">
        <v>3722964</v>
      </c>
      <c r="Z446" s="4">
        <v>23900005</v>
      </c>
      <c r="AA446" s="4">
        <v>32565497</v>
      </c>
      <c r="AB446" s="4">
        <v>3434986</v>
      </c>
      <c r="AC446" s="4">
        <v>29130511</v>
      </c>
      <c r="AD446" s="4">
        <v>71148670</v>
      </c>
      <c r="AE446" s="4">
        <v>10918051</v>
      </c>
      <c r="AF446" s="4">
        <v>18529887</v>
      </c>
      <c r="AG446" s="4">
        <v>29447938</v>
      </c>
      <c r="AH446" s="4">
        <v>0</v>
      </c>
      <c r="AI446" s="4">
        <v>0</v>
      </c>
      <c r="AJ446" s="4">
        <v>0</v>
      </c>
      <c r="AK446" s="4">
        <v>394</v>
      </c>
      <c r="AL446" s="4">
        <v>10888643</v>
      </c>
      <c r="AM446" s="4">
        <v>2722161</v>
      </c>
      <c r="AN446" s="4">
        <v>394</v>
      </c>
      <c r="AO446" s="4">
        <v>2721767</v>
      </c>
      <c r="AP446" s="4">
        <v>392077080</v>
      </c>
      <c r="AQ446" s="4">
        <v>250911600</v>
      </c>
      <c r="AR446" s="4">
        <v>5716397</v>
      </c>
      <c r="AS446" s="4">
        <v>9883414</v>
      </c>
      <c r="AT446" s="4">
        <v>153644</v>
      </c>
      <c r="AU446" s="4">
        <v>943</v>
      </c>
      <c r="AV446" s="4">
        <v>2334</v>
      </c>
      <c r="AW446" s="4">
        <v>69973875</v>
      </c>
      <c r="AX446" s="4">
        <v>41700732</v>
      </c>
      <c r="AY446" s="4">
        <v>3722964</v>
      </c>
      <c r="AZ446" s="4">
        <v>3271356</v>
      </c>
      <c r="BA446" s="4">
        <v>41700731</v>
      </c>
      <c r="BB446" s="4">
        <v>1355677</v>
      </c>
      <c r="BC446" s="4">
        <v>1</v>
      </c>
      <c r="BD446" s="4">
        <v>0.66191601402337796</v>
      </c>
      <c r="BE446" s="4">
        <v>0.36243430840658736</v>
      </c>
      <c r="BF446" s="4">
        <v>1.4473794900448579E-4</v>
      </c>
      <c r="BG446" s="4">
        <v>3.6184490574261638E-5</v>
      </c>
      <c r="BH446" s="4">
        <v>2.8503149794395144</v>
      </c>
      <c r="BI446" s="4">
        <v>0.46904183597106164</v>
      </c>
      <c r="BJ446" s="4">
        <v>0.53095814743927816</v>
      </c>
      <c r="BK446" s="4">
        <v>4.2357803375846416E-2</v>
      </c>
      <c r="BL446" s="3" t="s">
        <v>489</v>
      </c>
      <c r="BM446" s="4"/>
      <c r="BN446" s="4"/>
      <c r="BO446" s="4"/>
      <c r="BP446" s="4">
        <v>14.5797785476264</v>
      </c>
      <c r="BQ446" s="4">
        <v>0.40402742073693232</v>
      </c>
      <c r="BR446" s="4">
        <v>4934.5425587467362</v>
      </c>
      <c r="BS446" s="4">
        <v>3146.095039164491</v>
      </c>
      <c r="BT446" s="4">
        <v>1492.5318537859007</v>
      </c>
      <c r="BU446" s="4">
        <v>0</v>
      </c>
      <c r="BV446" s="4">
        <v>7688.7566579634467</v>
      </c>
      <c r="BW446" s="4">
        <v>10887.919321148825</v>
      </c>
    </row>
    <row r="447" spans="2:75" x14ac:dyDescent="0.3">
      <c r="B447" s="3" t="s">
        <v>207</v>
      </c>
      <c r="C447" s="4">
        <v>2021</v>
      </c>
      <c r="D447" s="3" t="s">
        <v>913</v>
      </c>
      <c r="E447" s="4">
        <v>3692</v>
      </c>
      <c r="F447" s="4">
        <v>3692</v>
      </c>
      <c r="G447" s="4" t="b">
        <v>0</v>
      </c>
      <c r="H447" s="4">
        <v>13754190</v>
      </c>
      <c r="I447" s="4">
        <v>8074637</v>
      </c>
      <c r="J447" s="4">
        <v>1898723</v>
      </c>
      <c r="K447" s="4">
        <v>3218404</v>
      </c>
      <c r="L447" s="4">
        <v>216829</v>
      </c>
      <c r="M447" s="4">
        <v>0</v>
      </c>
      <c r="N447" s="4">
        <v>10535786</v>
      </c>
      <c r="O447" s="4">
        <v>12035984</v>
      </c>
      <c r="P447" s="4">
        <v>1792044</v>
      </c>
      <c r="Q447" s="4">
        <v>10243940</v>
      </c>
      <c r="R447" s="4">
        <v>1992327</v>
      </c>
      <c r="S447" s="4">
        <v>1842151</v>
      </c>
      <c r="T447" s="4">
        <v>1881827</v>
      </c>
      <c r="U447" s="4">
        <v>3167250</v>
      </c>
      <c r="V447" s="4">
        <v>411661</v>
      </c>
      <c r="W447" s="4">
        <v>283860</v>
      </c>
      <c r="X447" s="4">
        <v>1718206</v>
      </c>
      <c r="Y447" s="4">
        <v>4791134</v>
      </c>
      <c r="Z447" s="4">
        <v>23669815</v>
      </c>
      <c r="AA447" s="4">
        <v>30793499</v>
      </c>
      <c r="AB447" s="4">
        <v>2758091</v>
      </c>
      <c r="AC447" s="4">
        <v>28035408</v>
      </c>
      <c r="AD447" s="4">
        <v>73147899</v>
      </c>
      <c r="AE447" s="4">
        <v>9813164</v>
      </c>
      <c r="AF447" s="4">
        <v>18557853</v>
      </c>
      <c r="AG447" s="4">
        <v>28371017</v>
      </c>
      <c r="AH447" s="4">
        <v>0</v>
      </c>
      <c r="AI447" s="4">
        <v>0</v>
      </c>
      <c r="AJ447" s="4">
        <v>0</v>
      </c>
      <c r="AK447" s="4">
        <v>0</v>
      </c>
      <c r="AL447" s="4">
        <v>10081813</v>
      </c>
      <c r="AM447" s="4">
        <v>2520453</v>
      </c>
      <c r="AN447" s="4">
        <v>0</v>
      </c>
      <c r="AO447" s="4">
        <v>2520453</v>
      </c>
      <c r="AP447" s="4">
        <v>366639395</v>
      </c>
      <c r="AQ447" s="4">
        <v>229604900</v>
      </c>
      <c r="AR447" s="4">
        <v>5591151</v>
      </c>
      <c r="AS447" s="4">
        <v>9590310</v>
      </c>
      <c r="AT447" s="4">
        <v>141081</v>
      </c>
      <c r="AU447" s="4">
        <v>965</v>
      </c>
      <c r="AV447" s="4">
        <v>2243</v>
      </c>
      <c r="AW447" s="4">
        <v>75655965</v>
      </c>
      <c r="AX447" s="4">
        <v>44776882</v>
      </c>
      <c r="AY447" s="4">
        <v>4791134</v>
      </c>
      <c r="AZ447" s="4">
        <v>3777948.6666666665</v>
      </c>
      <c r="BA447" s="4">
        <v>44776883</v>
      </c>
      <c r="BB447" s="4">
        <v>1426164</v>
      </c>
      <c r="BC447" s="4">
        <v>1</v>
      </c>
      <c r="BD447" s="4">
        <v>0.76600555903328371</v>
      </c>
      <c r="BE447" s="4">
        <v>0.1249223691107946</v>
      </c>
      <c r="BF447" s="4">
        <v>0</v>
      </c>
      <c r="BG447" s="4">
        <v>0</v>
      </c>
      <c r="BH447" s="4">
        <v>2.7695415045382927</v>
      </c>
      <c r="BI447" s="4">
        <v>0.48484925136926876</v>
      </c>
      <c r="BJ447" s="4">
        <v>0.51515076433227425</v>
      </c>
      <c r="BK447" s="4">
        <v>4.3468780416646376E-2</v>
      </c>
      <c r="BL447" s="3" t="s">
        <v>489</v>
      </c>
      <c r="BM447" s="4"/>
      <c r="BN447" s="4"/>
      <c r="BO447" s="4"/>
      <c r="BP447" s="4">
        <v>15.249727869532405</v>
      </c>
      <c r="BQ447" s="4">
        <v>0.43022737405260814</v>
      </c>
      <c r="BR447" s="4">
        <v>3725.4035752979416</v>
      </c>
      <c r="BS447" s="4">
        <v>3260.0173347778982</v>
      </c>
      <c r="BT447" s="4">
        <v>1514.3962621885157</v>
      </c>
      <c r="BU447" s="4">
        <v>0</v>
      </c>
      <c r="BV447" s="4">
        <v>7684.4574756229686</v>
      </c>
      <c r="BW447" s="4">
        <v>12128.083152762731</v>
      </c>
    </row>
    <row r="448" spans="2:75" x14ac:dyDescent="0.3">
      <c r="B448" s="3" t="s">
        <v>207</v>
      </c>
      <c r="C448" s="4">
        <v>2022</v>
      </c>
      <c r="D448" s="3" t="s">
        <v>914</v>
      </c>
      <c r="E448" s="4">
        <v>3710.5</v>
      </c>
      <c r="F448" s="4">
        <v>96378</v>
      </c>
      <c r="G448" s="4" t="b">
        <v>1</v>
      </c>
      <c r="H448" s="4">
        <v>12721276</v>
      </c>
      <c r="I448" s="4">
        <v>7747371</v>
      </c>
      <c r="J448" s="4">
        <v>2144992</v>
      </c>
      <c r="K448" s="4">
        <v>2048289</v>
      </c>
      <c r="L448" s="4">
        <v>595647</v>
      </c>
      <c r="M448" s="4">
        <v>0</v>
      </c>
      <c r="N448" s="4">
        <v>10672987</v>
      </c>
      <c r="O448" s="4">
        <v>11587885</v>
      </c>
      <c r="P448" s="4">
        <v>1845828</v>
      </c>
      <c r="Q448" s="4">
        <v>9742057</v>
      </c>
      <c r="R448" s="4">
        <v>2115429</v>
      </c>
      <c r="S448" s="4">
        <v>1037296</v>
      </c>
      <c r="T448" s="4">
        <v>1825352</v>
      </c>
      <c r="U448" s="4">
        <v>3251366</v>
      </c>
      <c r="V448" s="4">
        <v>480664</v>
      </c>
      <c r="W448" s="4">
        <v>305182</v>
      </c>
      <c r="X448" s="4">
        <v>1133391</v>
      </c>
      <c r="Y448" s="4">
        <v>2901509</v>
      </c>
      <c r="Z448" s="4">
        <v>23771995</v>
      </c>
      <c r="AA448" s="4">
        <v>30172739</v>
      </c>
      <c r="AB448" s="4">
        <v>2054909</v>
      </c>
      <c r="AC448" s="4">
        <v>28117830</v>
      </c>
      <c r="AD448" s="4">
        <v>74281290</v>
      </c>
      <c r="AE448" s="4">
        <v>9999415</v>
      </c>
      <c r="AF448" s="4">
        <v>18514023</v>
      </c>
      <c r="AG448" s="4">
        <v>28513438</v>
      </c>
      <c r="AH448" s="4">
        <v>0</v>
      </c>
      <c r="AI448" s="4">
        <v>0</v>
      </c>
      <c r="AJ448" s="4">
        <v>0</v>
      </c>
      <c r="AK448" s="4">
        <v>0</v>
      </c>
      <c r="AL448" s="4">
        <v>10651584</v>
      </c>
      <c r="AM448" s="4">
        <v>2662896</v>
      </c>
      <c r="AN448" s="4">
        <v>0</v>
      </c>
      <c r="AO448" s="4">
        <v>2662896</v>
      </c>
      <c r="AP448" s="4">
        <v>371164800</v>
      </c>
      <c r="AQ448" s="4">
        <v>250023400</v>
      </c>
      <c r="AR448" s="4">
        <v>5068454</v>
      </c>
      <c r="AS448" s="4">
        <v>8805917</v>
      </c>
      <c r="AT448" s="4">
        <v>154391</v>
      </c>
      <c r="AU448" s="4">
        <v>1051</v>
      </c>
      <c r="AV448" s="4">
        <v>2393</v>
      </c>
      <c r="AW448" s="4">
        <v>78353859</v>
      </c>
      <c r="AX448" s="4">
        <v>45767852</v>
      </c>
      <c r="AY448" s="4">
        <v>2901509</v>
      </c>
      <c r="AZ448" s="4">
        <v>3805202.3333333335</v>
      </c>
      <c r="BA448" s="4">
        <v>45767853</v>
      </c>
      <c r="BB448" s="4">
        <v>1458930</v>
      </c>
      <c r="BC448" s="4">
        <v>1</v>
      </c>
      <c r="BD448" s="4">
        <v>0.83898714248476336</v>
      </c>
      <c r="BE448" s="4">
        <v>8.9094128607853484E-2</v>
      </c>
      <c r="BF448" s="4">
        <v>0</v>
      </c>
      <c r="BG448" s="4">
        <v>0</v>
      </c>
      <c r="BH448" s="4">
        <v>2.926839578130163</v>
      </c>
      <c r="BI448" s="4">
        <v>0.50774509774285803</v>
      </c>
      <c r="BJ448" s="4">
        <v>0.49225491783883313</v>
      </c>
      <c r="BK448" s="4">
        <v>4.6180537530529996E-2</v>
      </c>
      <c r="BL448" s="3" t="s">
        <v>489</v>
      </c>
      <c r="BM448" s="4"/>
      <c r="BN448" s="4"/>
      <c r="BO448" s="4"/>
      <c r="BP448" s="4">
        <v>13.655535223167714</v>
      </c>
      <c r="BQ448" s="4">
        <v>0.43919765984120351</v>
      </c>
      <c r="BR448" s="4">
        <v>3428.4533081794907</v>
      </c>
      <c r="BS448" s="4">
        <v>3122.9982482145265</v>
      </c>
      <c r="BT448" s="4">
        <v>1365.9760140142837</v>
      </c>
      <c r="BU448" s="4">
        <v>0</v>
      </c>
      <c r="BV448" s="4">
        <v>7684.527152674842</v>
      </c>
      <c r="BW448" s="4">
        <v>12334.686160894758</v>
      </c>
    </row>
    <row r="449" spans="2:75" x14ac:dyDescent="0.3">
      <c r="B449" s="3" t="s">
        <v>207</v>
      </c>
      <c r="C449" s="4">
        <v>2023</v>
      </c>
      <c r="D449" s="3" t="s">
        <v>915</v>
      </c>
      <c r="E449" s="4">
        <v>3729</v>
      </c>
      <c r="F449" s="4">
        <v>3729</v>
      </c>
      <c r="G449" s="4" t="b">
        <v>0</v>
      </c>
      <c r="H449" s="4">
        <v>17384848</v>
      </c>
      <c r="I449" s="4">
        <v>8242248</v>
      </c>
      <c r="J449" s="4">
        <v>2491058</v>
      </c>
      <c r="K449" s="4">
        <v>4196270</v>
      </c>
      <c r="L449" s="4">
        <v>1150001</v>
      </c>
      <c r="M449" s="4">
        <v>0</v>
      </c>
      <c r="N449" s="4">
        <v>13188578</v>
      </c>
      <c r="O449" s="4">
        <v>12402012</v>
      </c>
      <c r="P449" s="4">
        <v>1943294</v>
      </c>
      <c r="Q449" s="4">
        <v>10458718</v>
      </c>
      <c r="R449" s="4">
        <v>1658218</v>
      </c>
      <c r="S449" s="4">
        <v>1110071</v>
      </c>
      <c r="T449" s="4">
        <v>1835254</v>
      </c>
      <c r="U449" s="4">
        <v>3291781</v>
      </c>
      <c r="V449" s="4">
        <v>501494</v>
      </c>
      <c r="W449" s="4">
        <v>286176</v>
      </c>
      <c r="X449" s="4">
        <v>4982836</v>
      </c>
      <c r="Y449" s="4">
        <v>5036745</v>
      </c>
      <c r="Z449" s="4">
        <v>25908355</v>
      </c>
      <c r="AA449" s="4">
        <v>33543824</v>
      </c>
      <c r="AB449" s="4">
        <v>3479578</v>
      </c>
      <c r="AC449" s="4">
        <v>30064246</v>
      </c>
      <c r="AD449" s="4">
        <v>78566566</v>
      </c>
      <c r="AE449" s="4">
        <v>27437557</v>
      </c>
      <c r="AF449" s="4">
        <v>4134402</v>
      </c>
      <c r="AG449" s="4">
        <v>31571959</v>
      </c>
      <c r="AH449" s="4">
        <v>0</v>
      </c>
      <c r="AI449" s="4">
        <v>0</v>
      </c>
      <c r="AJ449" s="4">
        <v>0</v>
      </c>
      <c r="AK449" s="4">
        <v>0</v>
      </c>
      <c r="AL449" s="4">
        <v>11954103</v>
      </c>
      <c r="AM449" s="4">
        <v>2988526</v>
      </c>
      <c r="AN449" s="4">
        <v>0</v>
      </c>
      <c r="AO449" s="4">
        <v>2988526</v>
      </c>
      <c r="AP449" s="4">
        <v>395040085</v>
      </c>
      <c r="AQ449" s="4">
        <v>260257000</v>
      </c>
      <c r="AR449" s="4">
        <v>5431958</v>
      </c>
      <c r="AS449" s="4">
        <v>9305463</v>
      </c>
      <c r="AT449" s="4">
        <v>160459</v>
      </c>
      <c r="AU449" s="4">
        <v>1134</v>
      </c>
      <c r="AV449" s="4">
        <v>2544</v>
      </c>
      <c r="AW449" s="4">
        <v>82320929</v>
      </c>
      <c r="AX449" s="4">
        <v>48056607</v>
      </c>
      <c r="AY449" s="4">
        <v>5036745</v>
      </c>
      <c r="AZ449" s="4">
        <v>4243129.333333333</v>
      </c>
      <c r="BA449" s="4">
        <v>48056607</v>
      </c>
      <c r="BB449" s="4">
        <v>1552324</v>
      </c>
      <c r="BC449" s="4">
        <v>0.35323268576545985</v>
      </c>
      <c r="BD449" s="4">
        <v>0.75862486689558628</v>
      </c>
      <c r="BE449" s="4">
        <v>0.28661947461375559</v>
      </c>
      <c r="BF449" s="4">
        <v>0</v>
      </c>
      <c r="BG449" s="4">
        <v>0</v>
      </c>
      <c r="BH449" s="4">
        <v>3.0187217018376438</v>
      </c>
      <c r="BI449" s="4">
        <v>0.49914659757305796</v>
      </c>
      <c r="BJ449" s="4">
        <v>0.5008534024269421</v>
      </c>
      <c r="BK449" s="4">
        <v>4.5149995984757725E-2</v>
      </c>
      <c r="BL449" s="3" t="s">
        <v>489</v>
      </c>
      <c r="BM449" s="4"/>
      <c r="BN449" s="4"/>
      <c r="BO449" s="4"/>
      <c r="BP449" s="4">
        <v>13.750397000851192</v>
      </c>
      <c r="BQ449" s="4">
        <v>0.44575471698113206</v>
      </c>
      <c r="BR449" s="4">
        <v>4662.0670421024406</v>
      </c>
      <c r="BS449" s="4">
        <v>3325.8278358809334</v>
      </c>
      <c r="BT449" s="4">
        <v>1456.6795387503353</v>
      </c>
      <c r="BU449" s="4">
        <v>0</v>
      </c>
      <c r="BV449" s="4">
        <v>8466.6020380799146</v>
      </c>
      <c r="BW449" s="4">
        <v>12887.263877715206</v>
      </c>
    </row>
    <row r="450" spans="2:75" x14ac:dyDescent="0.3">
      <c r="B450" s="3" t="s">
        <v>207</v>
      </c>
      <c r="C450" s="4">
        <v>2024</v>
      </c>
      <c r="D450" s="3" t="s">
        <v>916</v>
      </c>
      <c r="E450" s="4">
        <v>3729</v>
      </c>
      <c r="F450" s="4">
        <v>3729</v>
      </c>
      <c r="G450" s="4" t="b">
        <v>0</v>
      </c>
      <c r="H450" s="4">
        <v>18215598</v>
      </c>
      <c r="I450" s="4">
        <v>8854511</v>
      </c>
      <c r="J450" s="4">
        <v>2554588</v>
      </c>
      <c r="K450" s="4">
        <v>4672158</v>
      </c>
      <c r="L450" s="4">
        <v>1302325</v>
      </c>
      <c r="M450" s="4">
        <v>0</v>
      </c>
      <c r="N450" s="4">
        <v>13543440</v>
      </c>
      <c r="O450" s="4">
        <v>13950700</v>
      </c>
      <c r="P450" s="4">
        <v>2240036</v>
      </c>
      <c r="Q450" s="4">
        <v>11710664</v>
      </c>
      <c r="R450" s="4">
        <v>3215036</v>
      </c>
      <c r="S450" s="4">
        <v>1158491</v>
      </c>
      <c r="T450" s="4">
        <v>2257135</v>
      </c>
      <c r="U450" s="4">
        <v>3545689</v>
      </c>
      <c r="V450" s="4">
        <v>589070</v>
      </c>
      <c r="W450" s="4">
        <v>343739</v>
      </c>
      <c r="X450" s="4">
        <v>4264898</v>
      </c>
      <c r="Y450" s="4">
        <v>8590629</v>
      </c>
      <c r="Z450" s="4">
        <v>20878729</v>
      </c>
      <c r="AA450" s="4">
        <v>31152672</v>
      </c>
      <c r="AB450" s="4">
        <v>4569109</v>
      </c>
      <c r="AC450" s="4">
        <v>26583563</v>
      </c>
      <c r="AD450" s="4">
        <v>82831464</v>
      </c>
      <c r="AE450" s="4">
        <v>27407141</v>
      </c>
      <c r="AF450" s="4">
        <v>2342325</v>
      </c>
      <c r="AG450" s="4">
        <v>29749466</v>
      </c>
      <c r="AH450" s="4">
        <v>0</v>
      </c>
      <c r="AI450" s="4">
        <v>0</v>
      </c>
      <c r="AJ450" s="4">
        <v>0</v>
      </c>
      <c r="AK450" s="4">
        <v>4883</v>
      </c>
      <c r="AL450" s="4">
        <v>12750984</v>
      </c>
      <c r="AM450" s="4">
        <v>3187746</v>
      </c>
      <c r="AN450" s="4">
        <v>4883</v>
      </c>
      <c r="AO450" s="4">
        <v>3182863</v>
      </c>
      <c r="AP450" s="4">
        <v>420233530</v>
      </c>
      <c r="AQ450" s="4">
        <v>278237400</v>
      </c>
      <c r="AR450" s="4">
        <v>5876926</v>
      </c>
      <c r="AS450" s="4">
        <v>9782594</v>
      </c>
      <c r="AT450" s="4">
        <v>172128</v>
      </c>
      <c r="AU450" s="4">
        <v>1242</v>
      </c>
      <c r="AV450" s="4">
        <v>2791</v>
      </c>
      <c r="AW450" s="4">
        <v>90139826</v>
      </c>
      <c r="AX450" s="4">
        <v>54182998</v>
      </c>
      <c r="AY450" s="4">
        <v>8590629</v>
      </c>
      <c r="AZ450" s="4">
        <v>5509627.666666667</v>
      </c>
      <c r="BA450" s="4">
        <v>53471714</v>
      </c>
      <c r="BB450" s="4">
        <v>1841026</v>
      </c>
      <c r="BC450" s="4">
        <v>0.89986634170877122</v>
      </c>
      <c r="BD450" s="4">
        <v>0.74350784421131821</v>
      </c>
      <c r="BE450" s="4">
        <v>0.23413439405063727</v>
      </c>
      <c r="BF450" s="4">
        <v>1.5318033494513051E-3</v>
      </c>
      <c r="BG450" s="4">
        <v>3.8295083736282628E-4</v>
      </c>
      <c r="BH450" s="4">
        <v>2.5403739702548038</v>
      </c>
      <c r="BI450" s="4">
        <v>0.43757497144376728</v>
      </c>
      <c r="BJ450" s="4">
        <v>0.55376909049661283</v>
      </c>
      <c r="BK450" s="4">
        <v>4.0457804468368441E-2</v>
      </c>
      <c r="BL450" s="3" t="s">
        <v>489</v>
      </c>
      <c r="BM450" s="4"/>
      <c r="BN450" s="4"/>
      <c r="BO450" s="4"/>
      <c r="BP450" s="4">
        <v>13.98490501222023</v>
      </c>
      <c r="BQ450" s="4">
        <v>0.44500179147259045</v>
      </c>
      <c r="BR450" s="4">
        <v>4884.847948511665</v>
      </c>
      <c r="BS450" s="4">
        <v>3741.1370340573881</v>
      </c>
      <c r="BT450" s="4">
        <v>1576.0058997050148</v>
      </c>
      <c r="BU450" s="4">
        <v>0</v>
      </c>
      <c r="BV450" s="4">
        <v>7977.8669884687588</v>
      </c>
      <c r="BW450" s="4">
        <v>14339.424510592653</v>
      </c>
    </row>
    <row r="451" spans="2:75" x14ac:dyDescent="0.3">
      <c r="B451" s="3" t="s">
        <v>210</v>
      </c>
      <c r="C451" s="4">
        <v>2019</v>
      </c>
      <c r="D451" s="3" t="s">
        <v>917</v>
      </c>
      <c r="E451" s="4">
        <v>91222</v>
      </c>
      <c r="F451" s="4">
        <v>91222</v>
      </c>
      <c r="G451" s="4" t="b">
        <v>0</v>
      </c>
      <c r="H451" s="4">
        <v>200634821</v>
      </c>
      <c r="I451" s="4">
        <v>91155385</v>
      </c>
      <c r="J451" s="4">
        <v>44728329</v>
      </c>
      <c r="K451" s="4">
        <v>7130538</v>
      </c>
      <c r="L451" s="4">
        <v>5628425</v>
      </c>
      <c r="M451" s="4">
        <v>49182521</v>
      </c>
      <c r="N451" s="4">
        <v>144321762</v>
      </c>
      <c r="O451" s="4">
        <v>136188010</v>
      </c>
      <c r="P451" s="4">
        <v>21257458</v>
      </c>
      <c r="Q451" s="4">
        <v>114930552</v>
      </c>
      <c r="R451" s="4">
        <v>14885747</v>
      </c>
      <c r="S451" s="4">
        <v>37845703</v>
      </c>
      <c r="T451" s="4">
        <v>9991720</v>
      </c>
      <c r="U451" s="4">
        <v>16926935</v>
      </c>
      <c r="V451" s="4">
        <v>11552263</v>
      </c>
      <c r="W451" s="4">
        <v>9777038</v>
      </c>
      <c r="X451" s="4">
        <v>64446811</v>
      </c>
      <c r="Y451" s="4">
        <v>92131841</v>
      </c>
      <c r="Z451" s="4">
        <v>228328719</v>
      </c>
      <c r="AA451" s="4">
        <v>249258459</v>
      </c>
      <c r="AB451" s="4">
        <v>137004272</v>
      </c>
      <c r="AC451" s="4">
        <v>112254187</v>
      </c>
      <c r="AD451" s="4">
        <v>1223078820</v>
      </c>
      <c r="AE451" s="4">
        <v>103231713</v>
      </c>
      <c r="AF451" s="4">
        <v>33375907</v>
      </c>
      <c r="AG451" s="4">
        <v>136607620</v>
      </c>
      <c r="AH451" s="4">
        <v>23370381</v>
      </c>
      <c r="AI451" s="4">
        <v>0</v>
      </c>
      <c r="AJ451" s="4">
        <v>2100831</v>
      </c>
      <c r="AK451" s="4">
        <v>1729612</v>
      </c>
      <c r="AL451" s="4">
        <v>143861062</v>
      </c>
      <c r="AM451" s="4">
        <v>35965266</v>
      </c>
      <c r="AN451" s="4">
        <v>3830443</v>
      </c>
      <c r="AO451" s="4">
        <v>27612177</v>
      </c>
      <c r="AP451" s="4">
        <v>25349873269</v>
      </c>
      <c r="AQ451" s="4">
        <v>23423181114</v>
      </c>
      <c r="AR451" s="4">
        <v>84644022.904433295</v>
      </c>
      <c r="AS451" s="4">
        <v>162147652.766736</v>
      </c>
      <c r="AT451" s="4">
        <v>853209</v>
      </c>
      <c r="AU451" s="4">
        <v>2416.7998133999999</v>
      </c>
      <c r="AV451" s="4">
        <v>5007.4795781000003</v>
      </c>
      <c r="AW451" s="4">
        <v>1490915031</v>
      </c>
      <c r="AX451" s="4">
        <v>1109841581</v>
      </c>
      <c r="AY451" s="4">
        <v>92131841</v>
      </c>
      <c r="AZ451" s="4">
        <v>92131841</v>
      </c>
      <c r="BA451" s="4">
        <v>2549534687</v>
      </c>
      <c r="BB451" s="4">
        <v>47076848</v>
      </c>
      <c r="BC451" s="4">
        <v>0</v>
      </c>
      <c r="BD451" s="4">
        <v>0.71932559503218041</v>
      </c>
      <c r="BE451" s="4">
        <v>0.32121448649235218</v>
      </c>
      <c r="BF451" s="4">
        <v>0.10650395300843875</v>
      </c>
      <c r="BG451" s="4">
        <v>2.662598862227223E-2</v>
      </c>
      <c r="BH451" s="4">
        <v>1.1886101443243742</v>
      </c>
      <c r="BI451" s="4">
        <v>0.32394497931686095</v>
      </c>
      <c r="BJ451" s="4">
        <v>1.8999171224532763</v>
      </c>
      <c r="BK451" s="4">
        <v>2.1063730137646411E-2</v>
      </c>
      <c r="BL451" s="3" t="s">
        <v>474</v>
      </c>
      <c r="BM451" s="4">
        <v>40387408.434031375</v>
      </c>
      <c r="BN451" s="4"/>
      <c r="BO451" s="4"/>
      <c r="BP451" s="4">
        <v>3.3390314028884425</v>
      </c>
      <c r="BQ451" s="4">
        <v>0.48263797699141331</v>
      </c>
      <c r="BR451" s="4">
        <v>2199.4126526495802</v>
      </c>
      <c r="BS451" s="4">
        <v>1492.929446843963</v>
      </c>
      <c r="BT451" s="4">
        <v>927.8904530095075</v>
      </c>
      <c r="BU451" s="4">
        <v>256.19237683892044</v>
      </c>
      <c r="BV451" s="4">
        <v>1497.5293240665628</v>
      </c>
      <c r="BW451" s="4">
        <v>27948.682192892065</v>
      </c>
    </row>
    <row r="452" spans="2:75" x14ac:dyDescent="0.3">
      <c r="B452" s="3" t="s">
        <v>210</v>
      </c>
      <c r="C452" s="4">
        <v>2020</v>
      </c>
      <c r="D452" s="3" t="s">
        <v>918</v>
      </c>
      <c r="E452" s="4">
        <v>91479</v>
      </c>
      <c r="F452" s="4">
        <v>91479</v>
      </c>
      <c r="G452" s="4" t="b">
        <v>0</v>
      </c>
      <c r="H452" s="4">
        <v>191788325</v>
      </c>
      <c r="I452" s="4">
        <v>95767396</v>
      </c>
      <c r="J452" s="4">
        <v>44580810</v>
      </c>
      <c r="K452" s="4">
        <v>11328711</v>
      </c>
      <c r="L452" s="4">
        <v>5286485</v>
      </c>
      <c r="M452" s="4">
        <v>34824923</v>
      </c>
      <c r="N452" s="4">
        <v>145634691</v>
      </c>
      <c r="O452" s="4">
        <v>137634713</v>
      </c>
      <c r="P452" s="4">
        <v>23641391</v>
      </c>
      <c r="Q452" s="4">
        <v>113993322</v>
      </c>
      <c r="R452" s="4">
        <v>15790669</v>
      </c>
      <c r="S452" s="4">
        <v>38567159</v>
      </c>
      <c r="T452" s="4">
        <v>10686101</v>
      </c>
      <c r="U452" s="4">
        <v>16500093</v>
      </c>
      <c r="V452" s="4">
        <v>12667213</v>
      </c>
      <c r="W452" s="4">
        <v>10162621</v>
      </c>
      <c r="X452" s="4">
        <v>54153612</v>
      </c>
      <c r="Y452" s="4">
        <v>69544005</v>
      </c>
      <c r="Z452" s="4">
        <v>221282110</v>
      </c>
      <c r="AA452" s="4">
        <v>239860523</v>
      </c>
      <c r="AB452" s="4">
        <v>115637031</v>
      </c>
      <c r="AC452" s="4">
        <v>124223492</v>
      </c>
      <c r="AD452" s="4">
        <v>1263512778</v>
      </c>
      <c r="AE452" s="4">
        <v>108977493</v>
      </c>
      <c r="AF452" s="4">
        <v>37237663</v>
      </c>
      <c r="AG452" s="4">
        <v>146215156</v>
      </c>
      <c r="AH452" s="4">
        <v>20676495</v>
      </c>
      <c r="AI452" s="4">
        <v>0</v>
      </c>
      <c r="AJ452" s="4">
        <v>2215522</v>
      </c>
      <c r="AK452" s="4">
        <v>1317565</v>
      </c>
      <c r="AL452" s="4">
        <v>146732531</v>
      </c>
      <c r="AM452" s="4">
        <v>36683133</v>
      </c>
      <c r="AN452" s="4">
        <v>3533087</v>
      </c>
      <c r="AO452" s="4">
        <v>28382020</v>
      </c>
      <c r="AP452" s="4">
        <v>24668176727</v>
      </c>
      <c r="AQ452" s="4">
        <v>22437061158</v>
      </c>
      <c r="AR452" s="4">
        <v>89240904</v>
      </c>
      <c r="AS452" s="4">
        <v>164327484</v>
      </c>
      <c r="AT452" s="4">
        <v>803371</v>
      </c>
      <c r="AU452" s="4">
        <v>2513</v>
      </c>
      <c r="AV452" s="4">
        <v>5183</v>
      </c>
      <c r="AW452" s="4">
        <v>1540219506</v>
      </c>
      <c r="AX452" s="4">
        <v>1137974117</v>
      </c>
      <c r="AY452" s="4">
        <v>69544005</v>
      </c>
      <c r="AZ452" s="4">
        <v>80837923</v>
      </c>
      <c r="BA452" s="4">
        <v>2627695109</v>
      </c>
      <c r="BB452" s="4">
        <v>42090284</v>
      </c>
      <c r="BC452" s="4">
        <v>0</v>
      </c>
      <c r="BD452" s="4">
        <v>0.75935118052676043</v>
      </c>
      <c r="BE452" s="4">
        <v>0.28236135854463507</v>
      </c>
      <c r="BF452" s="4">
        <v>9.6313665465815032E-2</v>
      </c>
      <c r="BG452" s="4">
        <v>2.4078416530551087E-2</v>
      </c>
      <c r="BH452" s="4">
        <v>1.2826642248394164</v>
      </c>
      <c r="BI452" s="4">
        <v>0.32609634438329682</v>
      </c>
      <c r="BJ452" s="4">
        <v>1.8816056776335637</v>
      </c>
      <c r="BK452" s="4">
        <v>1.8134604863329472E-2</v>
      </c>
      <c r="BL452" s="3" t="s">
        <v>474</v>
      </c>
      <c r="BM452" s="4">
        <v>44483775.532755032</v>
      </c>
      <c r="BN452" s="4"/>
      <c r="BO452" s="4"/>
      <c r="BP452" s="4">
        <v>3.6176530186085203</v>
      </c>
      <c r="BQ452" s="4">
        <v>0.48485433146826162</v>
      </c>
      <c r="BR452" s="4">
        <v>2096.5284382207938</v>
      </c>
      <c r="BS452" s="4">
        <v>1504.5498201773084</v>
      </c>
      <c r="BT452" s="4">
        <v>975.53431935198239</v>
      </c>
      <c r="BU452" s="4">
        <v>226.02449742563866</v>
      </c>
      <c r="BV452" s="4">
        <v>1598.346680658949</v>
      </c>
      <c r="BW452" s="4">
        <v>28724.57185802206</v>
      </c>
    </row>
    <row r="453" spans="2:75" x14ac:dyDescent="0.3">
      <c r="B453" s="3" t="s">
        <v>210</v>
      </c>
      <c r="C453" s="4">
        <v>2021</v>
      </c>
      <c r="D453" s="3" t="s">
        <v>919</v>
      </c>
      <c r="E453" s="4">
        <v>94742</v>
      </c>
      <c r="F453" s="4">
        <v>94742</v>
      </c>
      <c r="G453" s="4" t="b">
        <v>0</v>
      </c>
      <c r="H453" s="4">
        <v>181240296</v>
      </c>
      <c r="I453" s="4">
        <v>100490111</v>
      </c>
      <c r="J453" s="4">
        <v>49303788</v>
      </c>
      <c r="K453" s="4">
        <v>7584076</v>
      </c>
      <c r="L453" s="4">
        <v>2411236</v>
      </c>
      <c r="M453" s="4">
        <v>21451085</v>
      </c>
      <c r="N453" s="4">
        <v>152205135</v>
      </c>
      <c r="O453" s="4">
        <v>147577937</v>
      </c>
      <c r="P453" s="4">
        <v>23863066</v>
      </c>
      <c r="Q453" s="4">
        <v>123714871</v>
      </c>
      <c r="R453" s="4">
        <v>18649405</v>
      </c>
      <c r="S453" s="4">
        <v>42833766</v>
      </c>
      <c r="T453" s="4">
        <v>10901303</v>
      </c>
      <c r="U453" s="4">
        <v>18682996</v>
      </c>
      <c r="V453" s="4">
        <v>14010636</v>
      </c>
      <c r="W453" s="4">
        <v>10628828</v>
      </c>
      <c r="X453" s="4">
        <v>33662359</v>
      </c>
      <c r="Y453" s="4">
        <v>57444676</v>
      </c>
      <c r="Z453" s="4">
        <v>267414519</v>
      </c>
      <c r="AA453" s="4">
        <v>287780731</v>
      </c>
      <c r="AB453" s="4">
        <v>166428513</v>
      </c>
      <c r="AC453" s="4">
        <v>121352218</v>
      </c>
      <c r="AD453" s="4">
        <v>1292740765</v>
      </c>
      <c r="AE453" s="4">
        <v>125340817</v>
      </c>
      <c r="AF453" s="4">
        <v>44524272</v>
      </c>
      <c r="AG453" s="4">
        <v>169865089</v>
      </c>
      <c r="AH453" s="4">
        <v>46975903</v>
      </c>
      <c r="AI453" s="4">
        <v>29000000</v>
      </c>
      <c r="AJ453" s="4">
        <v>2260235</v>
      </c>
      <c r="AK453" s="4">
        <v>1630317</v>
      </c>
      <c r="AL453" s="4">
        <v>153746461</v>
      </c>
      <c r="AM453" s="4">
        <v>38436615</v>
      </c>
      <c r="AN453" s="4">
        <v>3890552</v>
      </c>
      <c r="AO453" s="4">
        <v>31372742</v>
      </c>
      <c r="AP453" s="4">
        <v>26228091957</v>
      </c>
      <c r="AQ453" s="4">
        <v>23879015251</v>
      </c>
      <c r="AR453" s="4">
        <v>93438930</v>
      </c>
      <c r="AS453" s="4">
        <v>179837837</v>
      </c>
      <c r="AT453" s="4">
        <v>850875</v>
      </c>
      <c r="AU453" s="4">
        <v>2627</v>
      </c>
      <c r="AV453" s="4">
        <v>5450</v>
      </c>
      <c r="AW453" s="4">
        <v>1592074248</v>
      </c>
      <c r="AX453" s="4">
        <v>1169851579</v>
      </c>
      <c r="AY453" s="4">
        <v>57444676</v>
      </c>
      <c r="AZ453" s="4">
        <v>73040174</v>
      </c>
      <c r="BA453" s="4">
        <v>2772653388</v>
      </c>
      <c r="BB453" s="4">
        <v>43722374</v>
      </c>
      <c r="BC453" s="4">
        <v>0</v>
      </c>
      <c r="BD453" s="4">
        <v>0.83979743114080985</v>
      </c>
      <c r="BE453" s="4">
        <v>0.185733304033006</v>
      </c>
      <c r="BF453" s="4">
        <v>0.10121994353561051</v>
      </c>
      <c r="BG453" s="4">
        <v>2.5304985719313566E-2</v>
      </c>
      <c r="BH453" s="4">
        <v>1.3730369488078762</v>
      </c>
      <c r="BI453" s="4">
        <v>0.33566152211648398</v>
      </c>
      <c r="BJ453" s="4">
        <v>1.9385450384507177</v>
      </c>
      <c r="BK453" s="4">
        <v>1.7930312232522803E-2</v>
      </c>
      <c r="BL453" s="3" t="s">
        <v>474</v>
      </c>
      <c r="BM453" s="4">
        <v>46259628.196522012</v>
      </c>
      <c r="BN453" s="4">
        <v>1.5789183105775904</v>
      </c>
      <c r="BO453" s="4">
        <v>0</v>
      </c>
      <c r="BP453" s="4">
        <v>3.5625515631556315</v>
      </c>
      <c r="BQ453" s="4">
        <v>0.48201834862385323</v>
      </c>
      <c r="BR453" s="4">
        <v>1912.9878617719703</v>
      </c>
      <c r="BS453" s="4">
        <v>1557.6823056300268</v>
      </c>
      <c r="BT453" s="4">
        <v>986.24612104452092</v>
      </c>
      <c r="BU453" s="4">
        <v>495.82975871313675</v>
      </c>
      <c r="BV453" s="4">
        <v>1792.9227692047878</v>
      </c>
      <c r="BW453" s="4">
        <v>29265.303540140594</v>
      </c>
    </row>
    <row r="454" spans="2:75" x14ac:dyDescent="0.3">
      <c r="B454" s="3" t="s">
        <v>210</v>
      </c>
      <c r="C454" s="4">
        <v>2022</v>
      </c>
      <c r="D454" s="3" t="s">
        <v>920</v>
      </c>
      <c r="E454" s="4">
        <v>97369</v>
      </c>
      <c r="F454" s="4">
        <v>760</v>
      </c>
      <c r="G454" s="4" t="b">
        <v>1</v>
      </c>
      <c r="H454" s="4">
        <v>201516421</v>
      </c>
      <c r="I454" s="4">
        <v>105368221</v>
      </c>
      <c r="J454" s="4">
        <v>54250411</v>
      </c>
      <c r="K454" s="4">
        <v>8902109</v>
      </c>
      <c r="L454" s="4">
        <v>6801307</v>
      </c>
      <c r="M454" s="4">
        <v>26194373</v>
      </c>
      <c r="N454" s="4">
        <v>166419939</v>
      </c>
      <c r="O454" s="4">
        <v>159715189</v>
      </c>
      <c r="P454" s="4">
        <v>26466120</v>
      </c>
      <c r="Q454" s="4">
        <v>133249069</v>
      </c>
      <c r="R454" s="4">
        <v>20151243</v>
      </c>
      <c r="S454" s="4">
        <v>46528272</v>
      </c>
      <c r="T454" s="4">
        <v>12763398</v>
      </c>
      <c r="U454" s="4">
        <v>21600483</v>
      </c>
      <c r="V454" s="4">
        <v>14592970</v>
      </c>
      <c r="W454" s="4">
        <v>10511704</v>
      </c>
      <c r="X454" s="4">
        <v>41801232</v>
      </c>
      <c r="Y454" s="4">
        <v>50169026</v>
      </c>
      <c r="Z454" s="4">
        <v>276184748</v>
      </c>
      <c r="AA454" s="4">
        <v>305463796</v>
      </c>
      <c r="AB454" s="4">
        <v>166360070</v>
      </c>
      <c r="AC454" s="4">
        <v>139103726</v>
      </c>
      <c r="AD454" s="4">
        <v>1334541997</v>
      </c>
      <c r="AE454" s="4">
        <v>135086187</v>
      </c>
      <c r="AF454" s="4">
        <v>49015284</v>
      </c>
      <c r="AG454" s="4">
        <v>184101471</v>
      </c>
      <c r="AH454" s="4">
        <v>42930686</v>
      </c>
      <c r="AI454" s="4">
        <v>0</v>
      </c>
      <c r="AJ454" s="4">
        <v>3544334</v>
      </c>
      <c r="AK454" s="4">
        <v>2156373</v>
      </c>
      <c r="AL454" s="4">
        <v>168377824</v>
      </c>
      <c r="AM454" s="4">
        <v>42094456</v>
      </c>
      <c r="AN454" s="4">
        <v>5700707</v>
      </c>
      <c r="AO454" s="4">
        <v>32989471</v>
      </c>
      <c r="AP454" s="4">
        <v>34963067353</v>
      </c>
      <c r="AQ454" s="4">
        <v>32167686464</v>
      </c>
      <c r="AR454" s="4">
        <v>98293108</v>
      </c>
      <c r="AS454" s="4">
        <v>191875854</v>
      </c>
      <c r="AT454" s="4">
        <v>1160955</v>
      </c>
      <c r="AU454" s="4">
        <v>2801</v>
      </c>
      <c r="AV454" s="4">
        <v>5850</v>
      </c>
      <c r="AW454" s="4">
        <v>1639538971</v>
      </c>
      <c r="AX454" s="4">
        <v>1193371210</v>
      </c>
      <c r="AY454" s="4">
        <v>50169026</v>
      </c>
      <c r="AZ454" s="4">
        <v>59052569</v>
      </c>
      <c r="BA454" s="4">
        <v>2992835797</v>
      </c>
      <c r="BB454" s="4">
        <v>47674115</v>
      </c>
      <c r="BC454" s="4">
        <v>0</v>
      </c>
      <c r="BD454" s="4">
        <v>0.82583810378410805</v>
      </c>
      <c r="BE454" s="4">
        <v>0.20743337834488437</v>
      </c>
      <c r="BF454" s="4">
        <v>0.13542655118289212</v>
      </c>
      <c r="BG454" s="4">
        <v>3.3856637795723031E-2</v>
      </c>
      <c r="BH454" s="4">
        <v>1.3816342011365197</v>
      </c>
      <c r="BI454" s="4">
        <v>0.33973923504233933</v>
      </c>
      <c r="BJ454" s="4">
        <v>2.0304824073796444</v>
      </c>
      <c r="BK454" s="4">
        <v>1.7878493763057269E-2</v>
      </c>
      <c r="BL454" s="3" t="s">
        <v>474</v>
      </c>
      <c r="BM454" s="4">
        <v>53738991.051598556</v>
      </c>
      <c r="BN454" s="4">
        <v>1.0988775160162481</v>
      </c>
      <c r="BO454" s="4">
        <v>0</v>
      </c>
      <c r="BP454" s="4">
        <v>2.8113410933770941</v>
      </c>
      <c r="BQ454" s="4">
        <v>0.47880341880341881</v>
      </c>
      <c r="BR454" s="4">
        <v>2069.6158017438815</v>
      </c>
      <c r="BS454" s="4">
        <v>1640.3084041121917</v>
      </c>
      <c r="BT454" s="4">
        <v>1009.4907824872392</v>
      </c>
      <c r="BU454" s="4">
        <v>440.90712649816675</v>
      </c>
      <c r="BV454" s="4">
        <v>1890.7606219638694</v>
      </c>
      <c r="BW454" s="4">
        <v>30737.049748893383</v>
      </c>
    </row>
    <row r="455" spans="2:75" x14ac:dyDescent="0.3">
      <c r="B455" s="3" t="s">
        <v>210</v>
      </c>
      <c r="C455" s="4">
        <v>2023</v>
      </c>
      <c r="D455" s="3" t="s">
        <v>921</v>
      </c>
      <c r="E455" s="4">
        <v>99996</v>
      </c>
      <c r="F455" s="4">
        <v>99996</v>
      </c>
      <c r="G455" s="4" t="b">
        <v>0</v>
      </c>
      <c r="H455" s="4">
        <v>234710732</v>
      </c>
      <c r="I455" s="4">
        <v>112617169</v>
      </c>
      <c r="J455" s="4">
        <v>58250159</v>
      </c>
      <c r="K455" s="4">
        <v>27302182</v>
      </c>
      <c r="L455" s="4">
        <v>9886033</v>
      </c>
      <c r="M455" s="4">
        <v>26655189</v>
      </c>
      <c r="N455" s="4">
        <v>180753361</v>
      </c>
      <c r="O455" s="4">
        <v>176360766</v>
      </c>
      <c r="P455" s="4">
        <v>27971733</v>
      </c>
      <c r="Q455" s="4">
        <v>148389033</v>
      </c>
      <c r="R455" s="4">
        <v>24938549</v>
      </c>
      <c r="S455" s="4">
        <v>48991571</v>
      </c>
      <c r="T455" s="4">
        <v>13403980</v>
      </c>
      <c r="U455" s="4">
        <v>23357511</v>
      </c>
      <c r="V455" s="4">
        <v>16050056</v>
      </c>
      <c r="W455" s="4">
        <v>11864197</v>
      </c>
      <c r="X455" s="4">
        <v>58349966</v>
      </c>
      <c r="Y455" s="4">
        <v>66040048</v>
      </c>
      <c r="Z455" s="4">
        <v>298019276</v>
      </c>
      <c r="AA455" s="4">
        <v>336478412</v>
      </c>
      <c r="AB455" s="4">
        <v>192222316</v>
      </c>
      <c r="AC455" s="4">
        <v>144256096</v>
      </c>
      <c r="AD455" s="4">
        <v>1376348906</v>
      </c>
      <c r="AE455" s="4">
        <v>136881468</v>
      </c>
      <c r="AF455" s="4">
        <v>67983907</v>
      </c>
      <c r="AG455" s="4">
        <v>204865375</v>
      </c>
      <c r="AH455" s="4">
        <v>38761184</v>
      </c>
      <c r="AI455" s="4">
        <v>0</v>
      </c>
      <c r="AJ455" s="4">
        <v>3601500</v>
      </c>
      <c r="AK455" s="4">
        <v>1592477</v>
      </c>
      <c r="AL455" s="4">
        <v>182674968</v>
      </c>
      <c r="AM455" s="4">
        <v>45668742</v>
      </c>
      <c r="AN455" s="4">
        <v>5193977</v>
      </c>
      <c r="AO455" s="4">
        <v>36990344</v>
      </c>
      <c r="AP455" s="4">
        <v>38998263364</v>
      </c>
      <c r="AQ455" s="4">
        <v>35559962702</v>
      </c>
      <c r="AR455" s="4">
        <v>105326363</v>
      </c>
      <c r="AS455" s="4">
        <v>207216456</v>
      </c>
      <c r="AT455" s="4">
        <v>1257062</v>
      </c>
      <c r="AU455" s="4">
        <v>2938</v>
      </c>
      <c r="AV455" s="4">
        <v>6184</v>
      </c>
      <c r="AW455" s="4">
        <v>1699783990</v>
      </c>
      <c r="AX455" s="4">
        <v>1229915658</v>
      </c>
      <c r="AY455" s="4">
        <v>66040048</v>
      </c>
      <c r="AZ455" s="4">
        <v>57884583.333333336</v>
      </c>
      <c r="BA455" s="4">
        <v>3109901901</v>
      </c>
      <c r="BB455" s="4">
        <v>50208930</v>
      </c>
      <c r="BC455" s="4">
        <v>0</v>
      </c>
      <c r="BD455" s="4">
        <v>0.7701111894619288</v>
      </c>
      <c r="BE455" s="4">
        <v>0.24860374088049797</v>
      </c>
      <c r="BF455" s="4">
        <v>0.11373155406820709</v>
      </c>
      <c r="BG455" s="4">
        <v>2.8432888517051773E-2</v>
      </c>
      <c r="BH455" s="4">
        <v>1.3805964690126393</v>
      </c>
      <c r="BI455" s="4">
        <v>0.34700667473293823</v>
      </c>
      <c r="BJ455" s="4">
        <v>2.0413988216542913</v>
      </c>
      <c r="BK455" s="4">
        <v>1.8164136609291278E-2</v>
      </c>
      <c r="BL455" s="3" t="s">
        <v>474</v>
      </c>
      <c r="BM455" s="4">
        <v>57101462.785828456</v>
      </c>
      <c r="BN455" s="4">
        <v>1.0137145444144249</v>
      </c>
      <c r="BO455" s="4">
        <v>0</v>
      </c>
      <c r="BP455" s="4">
        <v>2.7007962384609323</v>
      </c>
      <c r="BQ455" s="4">
        <v>0.47509702457956016</v>
      </c>
      <c r="BR455" s="4">
        <v>2347.2012080483219</v>
      </c>
      <c r="BS455" s="4">
        <v>1763.6782071282851</v>
      </c>
      <c r="BT455" s="4">
        <v>1053.3057622304891</v>
      </c>
      <c r="BU455" s="4">
        <v>387.62734509380374</v>
      </c>
      <c r="BV455" s="4">
        <v>2048.7356994279771</v>
      </c>
      <c r="BW455" s="4">
        <v>31100.263020520822</v>
      </c>
    </row>
    <row r="456" spans="2:75" x14ac:dyDescent="0.3">
      <c r="B456" s="3" t="s">
        <v>210</v>
      </c>
      <c r="C456" s="4">
        <v>2024</v>
      </c>
      <c r="D456" s="3" t="s">
        <v>922</v>
      </c>
      <c r="E456" s="4">
        <v>99996</v>
      </c>
      <c r="F456" s="4">
        <v>99996</v>
      </c>
      <c r="G456" s="4" t="b">
        <v>0</v>
      </c>
      <c r="H456" s="4">
        <v>271273052</v>
      </c>
      <c r="I456" s="4">
        <v>121031185</v>
      </c>
      <c r="J456" s="4">
        <v>84130277</v>
      </c>
      <c r="K456" s="4">
        <v>13576635</v>
      </c>
      <c r="L456" s="4">
        <v>11862370</v>
      </c>
      <c r="M456" s="4">
        <v>40637270</v>
      </c>
      <c r="N456" s="4">
        <v>217059147</v>
      </c>
      <c r="O456" s="4">
        <v>195293606</v>
      </c>
      <c r="P456" s="4">
        <v>29891313</v>
      </c>
      <c r="Q456" s="4">
        <v>165402293</v>
      </c>
      <c r="R456" s="4">
        <v>24147206</v>
      </c>
      <c r="S456" s="4">
        <v>55932411</v>
      </c>
      <c r="T456" s="4">
        <v>13763713</v>
      </c>
      <c r="U456" s="4">
        <v>26904090</v>
      </c>
      <c r="V456" s="4">
        <v>16637468</v>
      </c>
      <c r="W456" s="4">
        <v>13650904</v>
      </c>
      <c r="X456" s="4">
        <v>75979446</v>
      </c>
      <c r="Y456" s="4">
        <v>81300188</v>
      </c>
      <c r="Z456" s="4">
        <v>311548103</v>
      </c>
      <c r="AA456" s="4">
        <v>341906643</v>
      </c>
      <c r="AB456" s="4">
        <v>173828709</v>
      </c>
      <c r="AC456" s="4">
        <v>168077934</v>
      </c>
      <c r="AD456" s="4">
        <v>1451390507</v>
      </c>
      <c r="AE456" s="4">
        <v>159041368</v>
      </c>
      <c r="AF456" s="4">
        <v>68789549</v>
      </c>
      <c r="AG456" s="4">
        <v>227830917</v>
      </c>
      <c r="AH456" s="4">
        <v>34467441</v>
      </c>
      <c r="AI456" s="4">
        <v>0</v>
      </c>
      <c r="AJ456" s="4">
        <v>3651533</v>
      </c>
      <c r="AK456" s="4">
        <v>1952288</v>
      </c>
      <c r="AL456" s="4">
        <v>218818165</v>
      </c>
      <c r="AM456" s="4">
        <v>54704541</v>
      </c>
      <c r="AN456" s="4">
        <v>5603821</v>
      </c>
      <c r="AO456" s="4">
        <v>45582841</v>
      </c>
      <c r="AP456" s="4">
        <v>40080798717</v>
      </c>
      <c r="AQ456" s="4">
        <v>36446726076</v>
      </c>
      <c r="AR456" s="4">
        <v>113432480</v>
      </c>
      <c r="AS456" s="4">
        <v>224168924</v>
      </c>
      <c r="AT456" s="4">
        <v>1279121</v>
      </c>
      <c r="AU456" s="4">
        <v>3146</v>
      </c>
      <c r="AV456" s="4">
        <v>6630</v>
      </c>
      <c r="AW456" s="4">
        <v>1760145618</v>
      </c>
      <c r="AX456" s="4">
        <v>1264349949</v>
      </c>
      <c r="AY456" s="4">
        <v>81300188</v>
      </c>
      <c r="AZ456" s="4">
        <v>65836420.666666664</v>
      </c>
      <c r="BA456" s="4">
        <v>3238414701</v>
      </c>
      <c r="BB456" s="4">
        <v>51441455</v>
      </c>
      <c r="BC456" s="4">
        <v>0</v>
      </c>
      <c r="BD456" s="4">
        <v>0.80015005323860922</v>
      </c>
      <c r="BE456" s="4">
        <v>0.28008475386637371</v>
      </c>
      <c r="BF456" s="4">
        <v>0.10243794934683759</v>
      </c>
      <c r="BG456" s="4">
        <v>2.5609487219673925E-2</v>
      </c>
      <c r="BH456" s="4">
        <v>1.3774350576868968</v>
      </c>
      <c r="BI456" s="4">
        <v>0.35179779988388754</v>
      </c>
      <c r="BJ456" s="4">
        <v>2.0489236666481894</v>
      </c>
      <c r="BK456" s="4">
        <v>1.7814673016847707E-2</v>
      </c>
      <c r="BL456" s="3" t="s">
        <v>474</v>
      </c>
      <c r="BM456" s="4">
        <v>61245018.63288869</v>
      </c>
      <c r="BN456" s="4">
        <v>1.0749677628690015</v>
      </c>
      <c r="BO456" s="4">
        <v>0</v>
      </c>
      <c r="BP456" s="4">
        <v>2.8300952982727958</v>
      </c>
      <c r="BQ456" s="4">
        <v>0.47450980392156861</v>
      </c>
      <c r="BR456" s="4">
        <v>2712.8390335613426</v>
      </c>
      <c r="BS456" s="4">
        <v>1953.0141805672226</v>
      </c>
      <c r="BT456" s="4">
        <v>1134.3701748069923</v>
      </c>
      <c r="BU456" s="4">
        <v>344.68819752790114</v>
      </c>
      <c r="BV456" s="4">
        <v>2278.4003060122404</v>
      </c>
      <c r="BW456" s="4">
        <v>32385.442427697108</v>
      </c>
    </row>
    <row r="457" spans="2:75" x14ac:dyDescent="0.3">
      <c r="B457" s="3" t="s">
        <v>212</v>
      </c>
      <c r="C457" s="4">
        <v>2019</v>
      </c>
      <c r="D457" s="3" t="s">
        <v>923</v>
      </c>
      <c r="E457" s="4">
        <v>766</v>
      </c>
      <c r="F457" s="4">
        <v>766</v>
      </c>
      <c r="G457" s="4" t="b">
        <v>0</v>
      </c>
      <c r="H457" s="4">
        <v>4779267</v>
      </c>
      <c r="I457" s="4">
        <v>693874</v>
      </c>
      <c r="J457" s="4">
        <v>3004544</v>
      </c>
      <c r="K457" s="4">
        <v>987044</v>
      </c>
      <c r="L457" s="4">
        <v>93805</v>
      </c>
      <c r="M457" s="4">
        <v>0</v>
      </c>
      <c r="N457" s="4">
        <v>3792223</v>
      </c>
      <c r="O457" s="4">
        <v>4290918</v>
      </c>
      <c r="P457" s="4">
        <v>704768</v>
      </c>
      <c r="Q457" s="4">
        <v>3586150</v>
      </c>
      <c r="R457" s="4">
        <v>714829</v>
      </c>
      <c r="S457" s="4">
        <v>62408</v>
      </c>
      <c r="T457" s="4">
        <v>310597</v>
      </c>
      <c r="U457" s="4">
        <v>137692</v>
      </c>
      <c r="V457" s="4">
        <v>194520</v>
      </c>
      <c r="W457" s="4">
        <v>148483</v>
      </c>
      <c r="X457" s="4">
        <v>488349</v>
      </c>
      <c r="Y457" s="4">
        <v>462681</v>
      </c>
      <c r="Z457" s="4">
        <v>6508879</v>
      </c>
      <c r="AA457" s="4">
        <v>7135505</v>
      </c>
      <c r="AB457" s="4">
        <v>7563427</v>
      </c>
      <c r="AC457" s="4">
        <v>-427922</v>
      </c>
      <c r="AD457" s="4">
        <v>26309636</v>
      </c>
      <c r="AE457" s="4">
        <v>3409253</v>
      </c>
      <c r="AF457" s="4">
        <v>62448</v>
      </c>
      <c r="AG457" s="4">
        <v>3471701</v>
      </c>
      <c r="AH457" s="4">
        <v>3821896</v>
      </c>
      <c r="AI457" s="4">
        <v>0</v>
      </c>
      <c r="AJ457" s="4">
        <v>173688</v>
      </c>
      <c r="AK457" s="4">
        <v>119733</v>
      </c>
      <c r="AL457" s="4">
        <v>4148466</v>
      </c>
      <c r="AM457" s="4">
        <v>1037117</v>
      </c>
      <c r="AN457" s="4">
        <v>293421</v>
      </c>
      <c r="AO457" s="4">
        <v>743696</v>
      </c>
      <c r="AP457" s="4">
        <v>69160700</v>
      </c>
      <c r="AQ457" s="4">
        <v>54443400</v>
      </c>
      <c r="AR457" s="4">
        <v>607741.44476999994</v>
      </c>
      <c r="AS457" s="4">
        <v>1579327.9019628</v>
      </c>
      <c r="AT457" s="4">
        <v>106512</v>
      </c>
      <c r="AU457" s="4">
        <v>720.43651680000005</v>
      </c>
      <c r="AV457" s="4">
        <v>2076.7513328</v>
      </c>
      <c r="AW457" s="4">
        <v>44790011</v>
      </c>
      <c r="AX457" s="4">
        <v>26676352</v>
      </c>
      <c r="AY457" s="4">
        <v>462681</v>
      </c>
      <c r="AZ457" s="4">
        <v>462681</v>
      </c>
      <c r="BA457" s="4">
        <v>10805022</v>
      </c>
      <c r="BB457" s="4">
        <v>0</v>
      </c>
      <c r="BC457" s="4"/>
      <c r="BD457" s="4">
        <v>0.79347376909471679</v>
      </c>
      <c r="BE457" s="4">
        <v>0.10218073189884558</v>
      </c>
      <c r="BF457" s="4">
        <v>0.28291986342910203</v>
      </c>
      <c r="BG457" s="4">
        <v>7.0729999956610473E-2</v>
      </c>
      <c r="BH457" s="4">
        <v>0.96808583020788308</v>
      </c>
      <c r="BI457" s="4">
        <v>0.53298999155185833</v>
      </c>
      <c r="BJ457" s="4">
        <v>0</v>
      </c>
      <c r="BK457" s="4"/>
      <c r="BL457" s="3" t="s">
        <v>468</v>
      </c>
      <c r="BM457" s="4"/>
      <c r="BN457" s="4"/>
      <c r="BO457" s="4"/>
      <c r="BP457" s="4">
        <v>8.7873813418603337</v>
      </c>
      <c r="BQ457" s="4">
        <v>0.34690552760048771</v>
      </c>
      <c r="BR457" s="4">
        <v>6239.2519582245432</v>
      </c>
      <c r="BS457" s="4">
        <v>5601.7206266318535</v>
      </c>
      <c r="BT457" s="4">
        <v>793.39614199738901</v>
      </c>
      <c r="BU457" s="4">
        <v>4989.4203655352485</v>
      </c>
      <c r="BV457" s="4">
        <v>4532.2467362924281</v>
      </c>
      <c r="BW457" s="4">
        <v>14105.772845953003</v>
      </c>
    </row>
    <row r="458" spans="2:75" x14ac:dyDescent="0.3">
      <c r="B458" s="3" t="s">
        <v>212</v>
      </c>
      <c r="C458" s="4">
        <v>2020</v>
      </c>
      <c r="D458" s="3" t="s">
        <v>924</v>
      </c>
      <c r="E458" s="4">
        <v>764</v>
      </c>
      <c r="F458" s="4">
        <v>764</v>
      </c>
      <c r="G458" s="4" t="b">
        <v>0</v>
      </c>
      <c r="H458" s="4">
        <v>4813931</v>
      </c>
      <c r="I458" s="4">
        <v>737701</v>
      </c>
      <c r="J458" s="4">
        <v>1221148</v>
      </c>
      <c r="K458" s="4">
        <v>2762642</v>
      </c>
      <c r="L458" s="4">
        <v>92440</v>
      </c>
      <c r="M458" s="4">
        <v>0</v>
      </c>
      <c r="N458" s="4">
        <v>2051289</v>
      </c>
      <c r="O458" s="4">
        <v>3109688</v>
      </c>
      <c r="P458" s="4">
        <v>734212</v>
      </c>
      <c r="Q458" s="4">
        <v>2375476</v>
      </c>
      <c r="R458" s="4">
        <v>743600</v>
      </c>
      <c r="S458" s="4">
        <v>64630</v>
      </c>
      <c r="T458" s="4">
        <v>338792</v>
      </c>
      <c r="U458" s="4">
        <v>157799</v>
      </c>
      <c r="V458" s="4">
        <v>202539</v>
      </c>
      <c r="W458" s="4">
        <v>145768</v>
      </c>
      <c r="X458" s="4">
        <v>1704243</v>
      </c>
      <c r="Y458" s="4">
        <v>1152353</v>
      </c>
      <c r="Z458" s="4">
        <v>7300900</v>
      </c>
      <c r="AA458" s="4">
        <v>8425137</v>
      </c>
      <c r="AB458" s="4">
        <v>4786059</v>
      </c>
      <c r="AC458" s="4">
        <v>3639078</v>
      </c>
      <c r="AD458" s="4">
        <v>30758617</v>
      </c>
      <c r="AE458" s="4">
        <v>7181037</v>
      </c>
      <c r="AF458" s="4">
        <v>62448</v>
      </c>
      <c r="AG458" s="4">
        <v>7243485</v>
      </c>
      <c r="AH458" s="4">
        <v>3554578</v>
      </c>
      <c r="AI458" s="4">
        <v>0</v>
      </c>
      <c r="AJ458" s="4">
        <v>175270</v>
      </c>
      <c r="AK458" s="4">
        <v>118151</v>
      </c>
      <c r="AL458" s="4">
        <v>2418053</v>
      </c>
      <c r="AM458" s="4">
        <v>604513</v>
      </c>
      <c r="AN458" s="4">
        <v>293421</v>
      </c>
      <c r="AO458" s="4">
        <v>311092</v>
      </c>
      <c r="AP458" s="4">
        <v>74328200</v>
      </c>
      <c r="AQ458" s="4">
        <v>59344100</v>
      </c>
      <c r="AR458" s="4">
        <v>645439</v>
      </c>
      <c r="AS458" s="4">
        <v>1741472</v>
      </c>
      <c r="AT458" s="4">
        <v>112381</v>
      </c>
      <c r="AU458" s="4">
        <v>760</v>
      </c>
      <c r="AV458" s="4">
        <v>2394</v>
      </c>
      <c r="AW458" s="4">
        <v>45925843</v>
      </c>
      <c r="AX458" s="4">
        <v>27077972</v>
      </c>
      <c r="AY458" s="4">
        <v>1152353</v>
      </c>
      <c r="AZ458" s="4">
        <v>807517</v>
      </c>
      <c r="BA458" s="4">
        <v>10805022</v>
      </c>
      <c r="BB458" s="4">
        <v>0</v>
      </c>
      <c r="BC458" s="4"/>
      <c r="BD458" s="4">
        <v>0.42611516450900522</v>
      </c>
      <c r="BE458" s="4">
        <v>0.35402314657189726</v>
      </c>
      <c r="BF458" s="4">
        <v>0.4853841025751307</v>
      </c>
      <c r="BG458" s="4">
        <v>0.12134597546042208</v>
      </c>
      <c r="BH458" s="4">
        <v>3.0492772816900695</v>
      </c>
      <c r="BI458" s="4">
        <v>0.53665804110900484</v>
      </c>
      <c r="BJ458" s="4">
        <v>0</v>
      </c>
      <c r="BK458" s="4"/>
      <c r="BL458" s="3" t="s">
        <v>468</v>
      </c>
      <c r="BM458" s="4"/>
      <c r="BN458" s="4"/>
      <c r="BO458" s="4"/>
      <c r="BP458" s="4">
        <v>8.6836355515134223</v>
      </c>
      <c r="BQ458" s="4">
        <v>0.31746031746031744</v>
      </c>
      <c r="BR458" s="4">
        <v>6300.9568062827229</v>
      </c>
      <c r="BS458" s="4">
        <v>4070.2722513089006</v>
      </c>
      <c r="BT458" s="4">
        <v>844.81544502617805</v>
      </c>
      <c r="BU458" s="4">
        <v>4652.5890052356017</v>
      </c>
      <c r="BV458" s="4">
        <v>9481.0013089005242</v>
      </c>
      <c r="BW458" s="4">
        <v>14142.69895287958</v>
      </c>
    </row>
    <row r="459" spans="2:75" x14ac:dyDescent="0.3">
      <c r="B459" s="3" t="s">
        <v>212</v>
      </c>
      <c r="C459" s="4">
        <v>2021</v>
      </c>
      <c r="D459" s="3" t="s">
        <v>925</v>
      </c>
      <c r="E459" s="4">
        <v>724</v>
      </c>
      <c r="F459" s="4">
        <v>724</v>
      </c>
      <c r="G459" s="4" t="b">
        <v>0</v>
      </c>
      <c r="H459" s="4">
        <v>5802557</v>
      </c>
      <c r="I459" s="4">
        <v>818981</v>
      </c>
      <c r="J459" s="4">
        <v>2849849</v>
      </c>
      <c r="K459" s="4">
        <v>2055228</v>
      </c>
      <c r="L459" s="4">
        <v>78499</v>
      </c>
      <c r="M459" s="4">
        <v>0</v>
      </c>
      <c r="N459" s="4">
        <v>3747329</v>
      </c>
      <c r="O459" s="4">
        <v>3939698</v>
      </c>
      <c r="P459" s="4">
        <v>783488</v>
      </c>
      <c r="Q459" s="4">
        <v>3156210</v>
      </c>
      <c r="R459" s="4">
        <v>843828</v>
      </c>
      <c r="S459" s="4">
        <v>53942</v>
      </c>
      <c r="T459" s="4">
        <v>318670</v>
      </c>
      <c r="U459" s="4">
        <v>197423</v>
      </c>
      <c r="V459" s="4">
        <v>217750</v>
      </c>
      <c r="W459" s="4">
        <v>105965</v>
      </c>
      <c r="X459" s="4">
        <v>1862859</v>
      </c>
      <c r="Y459" s="4">
        <v>1468910</v>
      </c>
      <c r="Z459" s="4">
        <v>8353738</v>
      </c>
      <c r="AA459" s="4">
        <v>9182189</v>
      </c>
      <c r="AB459" s="4">
        <v>4352230</v>
      </c>
      <c r="AC459" s="4">
        <v>4829959</v>
      </c>
      <c r="AD459" s="4">
        <v>32629738</v>
      </c>
      <c r="AE459" s="4">
        <v>8088790</v>
      </c>
      <c r="AF459" s="4">
        <v>62448</v>
      </c>
      <c r="AG459" s="4">
        <v>8151238</v>
      </c>
      <c r="AH459" s="4">
        <v>3276633</v>
      </c>
      <c r="AI459" s="4">
        <v>0</v>
      </c>
      <c r="AJ459" s="4">
        <v>176452</v>
      </c>
      <c r="AK459" s="4">
        <v>116968</v>
      </c>
      <c r="AL459" s="4">
        <v>4078778</v>
      </c>
      <c r="AM459" s="4">
        <v>1019695</v>
      </c>
      <c r="AN459" s="4">
        <v>293420</v>
      </c>
      <c r="AO459" s="4">
        <v>726275</v>
      </c>
      <c r="AP459" s="4">
        <v>85462600</v>
      </c>
      <c r="AQ459" s="4">
        <v>70415200</v>
      </c>
      <c r="AR459" s="4">
        <v>721713</v>
      </c>
      <c r="AS459" s="4">
        <v>1747666</v>
      </c>
      <c r="AT459" s="4">
        <v>134942</v>
      </c>
      <c r="AU459" s="4">
        <v>913</v>
      </c>
      <c r="AV459" s="4">
        <v>2350</v>
      </c>
      <c r="AW459" s="4">
        <v>47394753</v>
      </c>
      <c r="AX459" s="4">
        <v>27763394</v>
      </c>
      <c r="AY459" s="4">
        <v>1468910</v>
      </c>
      <c r="AZ459" s="4">
        <v>1027981.3333333334</v>
      </c>
      <c r="BA459" s="4">
        <v>10805022</v>
      </c>
      <c r="BB459" s="4">
        <v>0</v>
      </c>
      <c r="BC459" s="4"/>
      <c r="BD459" s="4">
        <v>0.64580649530887846</v>
      </c>
      <c r="BE459" s="4">
        <v>0.32104105138476019</v>
      </c>
      <c r="BF459" s="4">
        <v>0.28775271036927708</v>
      </c>
      <c r="BG459" s="4">
        <v>7.1938212866696841E-2</v>
      </c>
      <c r="BH459" s="4">
        <v>2.5826031854661129</v>
      </c>
      <c r="BI459" s="4">
        <v>0.53652646421478201</v>
      </c>
      <c r="BJ459" s="4">
        <v>0</v>
      </c>
      <c r="BK459" s="4"/>
      <c r="BL459" s="3" t="s">
        <v>468</v>
      </c>
      <c r="BM459" s="4"/>
      <c r="BN459" s="4"/>
      <c r="BO459" s="4"/>
      <c r="BP459" s="4">
        <v>8.4447816939807581</v>
      </c>
      <c r="BQ459" s="4">
        <v>0.38851063829787236</v>
      </c>
      <c r="BR459" s="4">
        <v>8014.5814917127072</v>
      </c>
      <c r="BS459" s="4">
        <v>5441.5718232044201</v>
      </c>
      <c r="BT459" s="4">
        <v>996.84116022099442</v>
      </c>
      <c r="BU459" s="4">
        <v>4525.7361878453039</v>
      </c>
      <c r="BV459" s="4">
        <v>11258.616022099448</v>
      </c>
      <c r="BW459" s="4">
        <v>14924.063535911602</v>
      </c>
    </row>
    <row r="460" spans="2:75" x14ac:dyDescent="0.3">
      <c r="B460" s="3" t="s">
        <v>212</v>
      </c>
      <c r="C460" s="4">
        <v>2022</v>
      </c>
      <c r="D460" s="3" t="s">
        <v>926</v>
      </c>
      <c r="E460" s="4">
        <v>669</v>
      </c>
      <c r="F460" s="4">
        <v>669</v>
      </c>
      <c r="G460" s="4" t="b">
        <v>0</v>
      </c>
      <c r="H460" s="4">
        <v>6980847</v>
      </c>
      <c r="I460" s="4">
        <v>946383</v>
      </c>
      <c r="J460" s="4">
        <v>3164207</v>
      </c>
      <c r="K460" s="4">
        <v>2681787</v>
      </c>
      <c r="L460" s="4">
        <v>188470</v>
      </c>
      <c r="M460" s="4">
        <v>0</v>
      </c>
      <c r="N460" s="4">
        <v>4299060</v>
      </c>
      <c r="O460" s="4">
        <v>5119573</v>
      </c>
      <c r="P460" s="4">
        <v>843344</v>
      </c>
      <c r="Q460" s="4">
        <v>4276229</v>
      </c>
      <c r="R460" s="4">
        <v>860130</v>
      </c>
      <c r="S460" s="4">
        <v>48715</v>
      </c>
      <c r="T460" s="4">
        <v>300115</v>
      </c>
      <c r="U460" s="4">
        <v>300854</v>
      </c>
      <c r="V460" s="4">
        <v>215395</v>
      </c>
      <c r="W460" s="4">
        <v>90705</v>
      </c>
      <c r="X460" s="4">
        <v>1861274</v>
      </c>
      <c r="Y460" s="4">
        <v>1241044</v>
      </c>
      <c r="Z460" s="4">
        <v>9595678</v>
      </c>
      <c r="AA460" s="4">
        <v>10616955</v>
      </c>
      <c r="AB460" s="4">
        <v>4328052</v>
      </c>
      <c r="AC460" s="4">
        <v>6288903</v>
      </c>
      <c r="AD460" s="4">
        <v>34489964</v>
      </c>
      <c r="AE460" s="4">
        <v>9255028</v>
      </c>
      <c r="AF460" s="4">
        <v>62448</v>
      </c>
      <c r="AG460" s="4">
        <v>9317476</v>
      </c>
      <c r="AH460" s="4">
        <v>2988606</v>
      </c>
      <c r="AI460" s="4">
        <v>0</v>
      </c>
      <c r="AJ460" s="4">
        <v>176712</v>
      </c>
      <c r="AK460" s="4">
        <v>106656</v>
      </c>
      <c r="AL460" s="4">
        <v>4706745</v>
      </c>
      <c r="AM460" s="4">
        <v>1176686</v>
      </c>
      <c r="AN460" s="4">
        <v>283368</v>
      </c>
      <c r="AO460" s="4">
        <v>893318</v>
      </c>
      <c r="AP460" s="4">
        <v>101651650</v>
      </c>
      <c r="AQ460" s="4">
        <v>85726900</v>
      </c>
      <c r="AR460" s="4">
        <v>839557</v>
      </c>
      <c r="AS460" s="4">
        <v>2088070</v>
      </c>
      <c r="AT460" s="4">
        <v>166776</v>
      </c>
      <c r="AU460" s="4">
        <v>1128</v>
      </c>
      <c r="AV460" s="4">
        <v>2983</v>
      </c>
      <c r="AW460" s="4">
        <v>48635797</v>
      </c>
      <c r="AX460" s="4">
        <v>28161094</v>
      </c>
      <c r="AY460" s="4">
        <v>1241044</v>
      </c>
      <c r="AZ460" s="4">
        <v>1287435.6666666667</v>
      </c>
      <c r="BA460" s="4">
        <v>40651383</v>
      </c>
      <c r="BB460" s="4">
        <v>16522264</v>
      </c>
      <c r="BC460" s="4">
        <v>1</v>
      </c>
      <c r="BD460" s="4">
        <v>0.6158364450617525</v>
      </c>
      <c r="BE460" s="4">
        <v>0.26662581202538888</v>
      </c>
      <c r="BF460" s="4">
        <v>0.24081870609491401</v>
      </c>
      <c r="BG460" s="4">
        <v>6.0204663732579523E-2</v>
      </c>
      <c r="BH460" s="4">
        <v>2.1789001477703835</v>
      </c>
      <c r="BI460" s="4">
        <v>0.54121817488539425</v>
      </c>
      <c r="BJ460" s="4">
        <v>0.78894394841237059</v>
      </c>
      <c r="BK460" s="4">
        <v>0.55357716808424318</v>
      </c>
      <c r="BL460" s="3" t="s">
        <v>489</v>
      </c>
      <c r="BM460" s="4"/>
      <c r="BN460" s="4"/>
      <c r="BO460" s="4"/>
      <c r="BP460" s="4">
        <v>8.2591576231177761</v>
      </c>
      <c r="BQ460" s="4">
        <v>0.37814280925243043</v>
      </c>
      <c r="BR460" s="4">
        <v>10434.748878923767</v>
      </c>
      <c r="BS460" s="4">
        <v>7652.5754857997008</v>
      </c>
      <c r="BT460" s="4">
        <v>1254.9431988041854</v>
      </c>
      <c r="BU460" s="4">
        <v>4467.2735426008967</v>
      </c>
      <c r="BV460" s="4">
        <v>13927.467862481315</v>
      </c>
      <c r="BW460" s="4">
        <v>60764.399103139011</v>
      </c>
    </row>
    <row r="461" spans="2:75" x14ac:dyDescent="0.3">
      <c r="B461" s="3" t="s">
        <v>212</v>
      </c>
      <c r="C461" s="4">
        <v>2023</v>
      </c>
      <c r="D461" s="3" t="s">
        <v>927</v>
      </c>
      <c r="E461" s="4">
        <v>766</v>
      </c>
      <c r="F461" s="4">
        <v>766</v>
      </c>
      <c r="G461" s="4" t="b">
        <v>0</v>
      </c>
      <c r="H461" s="4">
        <v>6937875</v>
      </c>
      <c r="I461" s="4">
        <v>1130977</v>
      </c>
      <c r="J461" s="4">
        <v>3403251</v>
      </c>
      <c r="K461" s="4">
        <v>1952559</v>
      </c>
      <c r="L461" s="4">
        <v>451088</v>
      </c>
      <c r="M461" s="4">
        <v>0</v>
      </c>
      <c r="N461" s="4">
        <v>4985316</v>
      </c>
      <c r="O461" s="4">
        <v>5571240</v>
      </c>
      <c r="P461" s="4">
        <v>863024</v>
      </c>
      <c r="Q461" s="4">
        <v>4708216</v>
      </c>
      <c r="R461" s="4">
        <v>1171624</v>
      </c>
      <c r="S461" s="4">
        <v>93796</v>
      </c>
      <c r="T461" s="4">
        <v>425564</v>
      </c>
      <c r="U461" s="4">
        <v>168609</v>
      </c>
      <c r="V461" s="4">
        <v>213762</v>
      </c>
      <c r="W461" s="4">
        <v>99257</v>
      </c>
      <c r="X461" s="4">
        <v>1366635</v>
      </c>
      <c r="Y461" s="4">
        <v>1350031</v>
      </c>
      <c r="Z461" s="4">
        <v>10451713</v>
      </c>
      <c r="AA461" s="4">
        <v>11730102</v>
      </c>
      <c r="AB461" s="4">
        <v>4543454</v>
      </c>
      <c r="AC461" s="4">
        <v>7186648</v>
      </c>
      <c r="AD461" s="4">
        <v>35856599</v>
      </c>
      <c r="AE461" s="4">
        <v>9769266</v>
      </c>
      <c r="AF461" s="4">
        <v>135362</v>
      </c>
      <c r="AG461" s="4">
        <v>9904628</v>
      </c>
      <c r="AH461" s="4">
        <v>2696130</v>
      </c>
      <c r="AI461" s="4">
        <v>0</v>
      </c>
      <c r="AJ461" s="4">
        <v>171145</v>
      </c>
      <c r="AK461" s="4">
        <v>102162</v>
      </c>
      <c r="AL461" s="4">
        <v>5257785</v>
      </c>
      <c r="AM461" s="4">
        <v>1314446</v>
      </c>
      <c r="AN461" s="4">
        <v>273307</v>
      </c>
      <c r="AO461" s="4">
        <v>1041139</v>
      </c>
      <c r="AP461" s="4">
        <v>125939050</v>
      </c>
      <c r="AQ461" s="4">
        <v>108307800</v>
      </c>
      <c r="AR461" s="4">
        <v>1020258</v>
      </c>
      <c r="AS461" s="4">
        <v>2158638</v>
      </c>
      <c r="AT461" s="4">
        <v>211867</v>
      </c>
      <c r="AU461" s="4">
        <v>1433</v>
      </c>
      <c r="AV461" s="4">
        <v>3103</v>
      </c>
      <c r="AW461" s="4">
        <v>49923794</v>
      </c>
      <c r="AX461" s="4">
        <v>28648101</v>
      </c>
      <c r="AY461" s="4">
        <v>1350031</v>
      </c>
      <c r="AZ461" s="4">
        <v>1353328.3333333333</v>
      </c>
      <c r="BA461" s="4">
        <v>49923794</v>
      </c>
      <c r="BB461" s="4">
        <v>21275693</v>
      </c>
      <c r="BC461" s="4">
        <v>1</v>
      </c>
      <c r="BD461" s="4">
        <v>0.71856526674233823</v>
      </c>
      <c r="BE461" s="4">
        <v>0.1969817847683909</v>
      </c>
      <c r="BF461" s="4">
        <v>0.20792562037542814</v>
      </c>
      <c r="BG461" s="4">
        <v>5.1981395207297366E-2</v>
      </c>
      <c r="BH461" s="4">
        <v>2.1036902300149354</v>
      </c>
      <c r="BI461" s="4">
        <v>0.54387425556200997</v>
      </c>
      <c r="BJ461" s="4">
        <v>1</v>
      </c>
      <c r="BK461" s="4">
        <v>0.54387425556200997</v>
      </c>
      <c r="BL461" s="3" t="s">
        <v>515</v>
      </c>
      <c r="BM461" s="4">
        <v>863024</v>
      </c>
      <c r="BN461" s="4">
        <v>1.5681236365771209</v>
      </c>
      <c r="BO461" s="4">
        <v>0</v>
      </c>
      <c r="BP461" s="4">
        <v>8.1012045112298363</v>
      </c>
      <c r="BQ461" s="4">
        <v>0.4618111504995166</v>
      </c>
      <c r="BR461" s="4">
        <v>9057.2780678851177</v>
      </c>
      <c r="BS461" s="4">
        <v>7273.1592689295039</v>
      </c>
      <c r="BT461" s="4">
        <v>1331.929503916449</v>
      </c>
      <c r="BU461" s="4">
        <v>3519.7519582245432</v>
      </c>
      <c r="BV461" s="4">
        <v>12930.323759791123</v>
      </c>
      <c r="BW461" s="4">
        <v>65174.665796344649</v>
      </c>
    </row>
    <row r="462" spans="2:75" x14ac:dyDescent="0.3">
      <c r="B462" s="3" t="s">
        <v>212</v>
      </c>
      <c r="C462" s="4">
        <v>2024</v>
      </c>
      <c r="D462" s="3" t="s">
        <v>928</v>
      </c>
      <c r="E462" s="4">
        <v>766</v>
      </c>
      <c r="F462" s="4">
        <v>766</v>
      </c>
      <c r="G462" s="4" t="b">
        <v>0</v>
      </c>
      <c r="H462" s="4">
        <v>10195722</v>
      </c>
      <c r="I462" s="4">
        <v>1275260</v>
      </c>
      <c r="J462" s="4">
        <v>5852978</v>
      </c>
      <c r="K462" s="4">
        <v>2576075</v>
      </c>
      <c r="L462" s="4">
        <v>491409</v>
      </c>
      <c r="M462" s="4">
        <v>0</v>
      </c>
      <c r="N462" s="4">
        <v>7619647</v>
      </c>
      <c r="O462" s="4">
        <v>8099829</v>
      </c>
      <c r="P462" s="4">
        <v>954523</v>
      </c>
      <c r="Q462" s="4">
        <v>7145306</v>
      </c>
      <c r="R462" s="4">
        <v>1106374</v>
      </c>
      <c r="S462" s="4">
        <v>72703</v>
      </c>
      <c r="T462" s="4">
        <v>2938975</v>
      </c>
      <c r="U462" s="4">
        <v>222730</v>
      </c>
      <c r="V462" s="4">
        <v>212006</v>
      </c>
      <c r="W462" s="4">
        <v>267584</v>
      </c>
      <c r="X462" s="4">
        <v>2095893</v>
      </c>
      <c r="Y462" s="4">
        <v>3767282</v>
      </c>
      <c r="Z462" s="4">
        <v>9169749</v>
      </c>
      <c r="AA462" s="4">
        <v>10587504</v>
      </c>
      <c r="AB462" s="4">
        <v>4135886</v>
      </c>
      <c r="AC462" s="4">
        <v>6451618</v>
      </c>
      <c r="AD462" s="4">
        <v>37960753</v>
      </c>
      <c r="AE462" s="4">
        <v>8784435</v>
      </c>
      <c r="AF462" s="4">
        <v>135362</v>
      </c>
      <c r="AG462" s="4">
        <v>8919797</v>
      </c>
      <c r="AH462" s="4">
        <v>2419904</v>
      </c>
      <c r="AI462" s="4">
        <v>0</v>
      </c>
      <c r="AJ462" s="4">
        <v>144071</v>
      </c>
      <c r="AK462" s="4">
        <v>120050</v>
      </c>
      <c r="AL462" s="4">
        <v>7913192</v>
      </c>
      <c r="AM462" s="4">
        <v>1978298</v>
      </c>
      <c r="AN462" s="4">
        <v>264121</v>
      </c>
      <c r="AO462" s="4">
        <v>1714177</v>
      </c>
      <c r="AP462" s="4">
        <v>139057000</v>
      </c>
      <c r="AQ462" s="4">
        <v>120175100</v>
      </c>
      <c r="AR462" s="4">
        <v>1154692</v>
      </c>
      <c r="AS462" s="4">
        <v>2378508</v>
      </c>
      <c r="AT462" s="4">
        <v>231138</v>
      </c>
      <c r="AU462" s="4">
        <v>1610</v>
      </c>
      <c r="AV462" s="4">
        <v>3388</v>
      </c>
      <c r="AW462" s="4">
        <v>53691076</v>
      </c>
      <c r="AX462" s="4">
        <v>31460860</v>
      </c>
      <c r="AY462" s="4">
        <v>3767282</v>
      </c>
      <c r="AZ462" s="4">
        <v>2119452.3333333335</v>
      </c>
      <c r="BA462" s="4">
        <v>53691076</v>
      </c>
      <c r="BB462" s="4">
        <v>22230216</v>
      </c>
      <c r="BC462" s="4">
        <v>1</v>
      </c>
      <c r="BD462" s="4">
        <v>0.74733765789220219</v>
      </c>
      <c r="BE462" s="4">
        <v>0.20556592264873444</v>
      </c>
      <c r="BF462" s="4">
        <v>0.13350920842057162</v>
      </c>
      <c r="BG462" s="4">
        <v>3.3377302105142906E-2</v>
      </c>
      <c r="BH462" s="4">
        <v>1.2483435978809025</v>
      </c>
      <c r="BI462" s="4">
        <v>0.51835536092921952</v>
      </c>
      <c r="BJ462" s="4">
        <v>1</v>
      </c>
      <c r="BK462" s="4">
        <v>0.51835536092921952</v>
      </c>
      <c r="BL462" s="3" t="s">
        <v>515</v>
      </c>
      <c r="BM462" s="4">
        <v>954523</v>
      </c>
      <c r="BN462" s="4">
        <v>2.2204308679134326</v>
      </c>
      <c r="BO462" s="4">
        <v>0</v>
      </c>
      <c r="BP462" s="4">
        <v>8.3037315633157629</v>
      </c>
      <c r="BQ462" s="4">
        <v>0.47520661157024796</v>
      </c>
      <c r="BR462" s="4">
        <v>13310.342036553524</v>
      </c>
      <c r="BS462" s="4">
        <v>10574.189295039165</v>
      </c>
      <c r="BT462" s="4">
        <v>1507.4308093994778</v>
      </c>
      <c r="BU462" s="4">
        <v>3159.1436031331591</v>
      </c>
      <c r="BV462" s="4">
        <v>11644.64360313316</v>
      </c>
      <c r="BW462" s="4">
        <v>70092.788511749342</v>
      </c>
    </row>
    <row r="463" spans="2:75" x14ac:dyDescent="0.3">
      <c r="B463" s="3" t="s">
        <v>214</v>
      </c>
      <c r="C463" s="4">
        <v>2019</v>
      </c>
      <c r="D463" s="3" t="s">
        <v>929</v>
      </c>
      <c r="E463" s="4">
        <v>666</v>
      </c>
      <c r="F463" s="4">
        <v>666</v>
      </c>
      <c r="G463" s="4" t="b">
        <v>0</v>
      </c>
      <c r="H463" s="4">
        <v>4701838</v>
      </c>
      <c r="I463" s="4">
        <v>534671</v>
      </c>
      <c r="J463" s="4">
        <v>671065</v>
      </c>
      <c r="K463" s="4">
        <v>3440528</v>
      </c>
      <c r="L463" s="4">
        <v>54112</v>
      </c>
      <c r="M463" s="4">
        <v>0</v>
      </c>
      <c r="N463" s="4">
        <v>1261310</v>
      </c>
      <c r="O463" s="4">
        <v>2019286</v>
      </c>
      <c r="P463" s="4">
        <v>445694</v>
      </c>
      <c r="Q463" s="4">
        <v>1573592</v>
      </c>
      <c r="R463" s="4">
        <v>844114</v>
      </c>
      <c r="S463" s="4">
        <v>5125</v>
      </c>
      <c r="T463" s="4">
        <v>316869</v>
      </c>
      <c r="U463" s="4">
        <v>137598</v>
      </c>
      <c r="V463" s="4">
        <v>82738</v>
      </c>
      <c r="W463" s="4">
        <v>43403</v>
      </c>
      <c r="X463" s="4">
        <v>2682552</v>
      </c>
      <c r="Y463" s="4">
        <v>779274</v>
      </c>
      <c r="Z463" s="4">
        <v>4258806</v>
      </c>
      <c r="AA463" s="4">
        <v>5479056</v>
      </c>
      <c r="AB463" s="4">
        <v>734480</v>
      </c>
      <c r="AC463" s="4">
        <v>4744576</v>
      </c>
      <c r="AD463" s="4">
        <v>14779005</v>
      </c>
      <c r="AE463" s="4">
        <v>2456245</v>
      </c>
      <c r="AF463" s="4">
        <v>2631966</v>
      </c>
      <c r="AG463" s="4">
        <v>5088211</v>
      </c>
      <c r="AH463" s="4">
        <v>308102</v>
      </c>
      <c r="AI463" s="4">
        <v>236750</v>
      </c>
      <c r="AJ463" s="4">
        <v>108648</v>
      </c>
      <c r="AK463" s="4">
        <v>0</v>
      </c>
      <c r="AL463" s="4">
        <v>1642150</v>
      </c>
      <c r="AM463" s="4">
        <v>410538</v>
      </c>
      <c r="AN463" s="4">
        <v>108648</v>
      </c>
      <c r="AO463" s="4">
        <v>301890</v>
      </c>
      <c r="AP463" s="4">
        <v>53935261</v>
      </c>
      <c r="AQ463" s="4">
        <v>40292900</v>
      </c>
      <c r="AR463" s="4">
        <v>470476.94199139997</v>
      </c>
      <c r="AS463" s="4">
        <v>1412118.6726937999</v>
      </c>
      <c r="AT463" s="4">
        <v>131807</v>
      </c>
      <c r="AU463" s="4">
        <v>815.88532999999995</v>
      </c>
      <c r="AV463" s="4">
        <v>2397.3459643000001</v>
      </c>
      <c r="AW463" s="4">
        <v>20081805</v>
      </c>
      <c r="AX463" s="4">
        <v>9998896</v>
      </c>
      <c r="AY463" s="4">
        <v>779274</v>
      </c>
      <c r="AZ463" s="4">
        <v>779274</v>
      </c>
      <c r="BA463" s="4">
        <v>409176</v>
      </c>
      <c r="BB463" s="4">
        <v>0</v>
      </c>
      <c r="BC463" s="4"/>
      <c r="BD463" s="4">
        <v>0.26825892342526475</v>
      </c>
      <c r="BE463" s="4">
        <v>0.57053263000554255</v>
      </c>
      <c r="BF463" s="4">
        <v>0.26464785233035676</v>
      </c>
      <c r="BG463" s="4">
        <v>6.6162043662272019E-2</v>
      </c>
      <c r="BH463" s="4">
        <v>3.2335008057997245</v>
      </c>
      <c r="BI463" s="4">
        <v>0.51253490318960415</v>
      </c>
      <c r="BJ463" s="4">
        <v>0</v>
      </c>
      <c r="BK463" s="4"/>
      <c r="BL463" s="3" t="s">
        <v>468</v>
      </c>
      <c r="BM463" s="4"/>
      <c r="BN463" s="4"/>
      <c r="BO463" s="4"/>
      <c r="BP463" s="4">
        <v>8.7229937014933512</v>
      </c>
      <c r="BQ463" s="4">
        <v>0.34032857257556065</v>
      </c>
      <c r="BR463" s="4">
        <v>7059.8168168168168</v>
      </c>
      <c r="BS463" s="4">
        <v>3031.9609609609611</v>
      </c>
      <c r="BT463" s="4">
        <v>706.42183482192183</v>
      </c>
      <c r="BU463" s="4">
        <v>462.61561561561564</v>
      </c>
      <c r="BV463" s="4">
        <v>7639.9564564564562</v>
      </c>
      <c r="BW463" s="4">
        <v>614.37837837837833</v>
      </c>
    </row>
    <row r="464" spans="2:75" x14ac:dyDescent="0.3">
      <c r="B464" s="3" t="s">
        <v>214</v>
      </c>
      <c r="C464" s="4">
        <v>2020</v>
      </c>
      <c r="D464" s="3" t="s">
        <v>930</v>
      </c>
      <c r="E464" s="4">
        <v>671</v>
      </c>
      <c r="F464" s="4">
        <v>671</v>
      </c>
      <c r="G464" s="4" t="b">
        <v>0</v>
      </c>
      <c r="H464" s="4">
        <v>3319611</v>
      </c>
      <c r="I464" s="4">
        <v>530632</v>
      </c>
      <c r="J464" s="4">
        <v>716179</v>
      </c>
      <c r="K464" s="4">
        <v>2069064</v>
      </c>
      <c r="L464" s="4">
        <v>43775</v>
      </c>
      <c r="M464" s="4">
        <v>0</v>
      </c>
      <c r="N464" s="4">
        <v>1250547</v>
      </c>
      <c r="O464" s="4">
        <v>2364542</v>
      </c>
      <c r="P464" s="4">
        <v>476626</v>
      </c>
      <c r="Q464" s="4">
        <v>1887916</v>
      </c>
      <c r="R464" s="4">
        <v>1162563</v>
      </c>
      <c r="S464" s="4">
        <v>6770</v>
      </c>
      <c r="T464" s="4">
        <v>314106</v>
      </c>
      <c r="U464" s="4">
        <v>105232</v>
      </c>
      <c r="V464" s="4">
        <v>94659</v>
      </c>
      <c r="W464" s="4">
        <v>71045</v>
      </c>
      <c r="X464" s="4">
        <v>955069</v>
      </c>
      <c r="Y464" s="4">
        <v>250251</v>
      </c>
      <c r="Z464" s="4">
        <v>5381273</v>
      </c>
      <c r="AA464" s="4">
        <v>6377008</v>
      </c>
      <c r="AB464" s="4">
        <v>454833</v>
      </c>
      <c r="AC464" s="4">
        <v>5922175</v>
      </c>
      <c r="AD464" s="4">
        <v>15734075</v>
      </c>
      <c r="AE464" s="4">
        <v>2948372</v>
      </c>
      <c r="AF464" s="4">
        <v>3185396</v>
      </c>
      <c r="AG464" s="4">
        <v>6133768</v>
      </c>
      <c r="AH464" s="4">
        <v>172214</v>
      </c>
      <c r="AI464" s="4">
        <v>0</v>
      </c>
      <c r="AJ464" s="4">
        <v>135888</v>
      </c>
      <c r="AK464" s="4">
        <v>0</v>
      </c>
      <c r="AL464" s="4">
        <v>1694952</v>
      </c>
      <c r="AM464" s="4">
        <v>423738</v>
      </c>
      <c r="AN464" s="4">
        <v>135888</v>
      </c>
      <c r="AO464" s="4">
        <v>287850</v>
      </c>
      <c r="AP464" s="4">
        <v>57869719</v>
      </c>
      <c r="AQ464" s="4">
        <v>43858700</v>
      </c>
      <c r="AR464" s="4">
        <v>481291</v>
      </c>
      <c r="AS464" s="4">
        <v>1420904</v>
      </c>
      <c r="AT464" s="4">
        <v>143495</v>
      </c>
      <c r="AU464" s="4">
        <v>845</v>
      </c>
      <c r="AV464" s="4">
        <v>2505</v>
      </c>
      <c r="AW464" s="4">
        <v>20332055</v>
      </c>
      <c r="AX464" s="4">
        <v>9772521</v>
      </c>
      <c r="AY464" s="4">
        <v>250251</v>
      </c>
      <c r="AZ464" s="4">
        <v>514762.5</v>
      </c>
      <c r="BA464" s="4">
        <v>372449</v>
      </c>
      <c r="BB464" s="4">
        <v>0</v>
      </c>
      <c r="BC464" s="4"/>
      <c r="BD464" s="4">
        <v>0.37671492232071768</v>
      </c>
      <c r="BE464" s="4">
        <v>0.28770509556692037</v>
      </c>
      <c r="BF464" s="4">
        <v>0.3206887274683885</v>
      </c>
      <c r="BG464" s="4">
        <v>8.0172181867097125E-2</v>
      </c>
      <c r="BH464" s="4">
        <v>3.2489623479010721</v>
      </c>
      <c r="BI464" s="4">
        <v>0.52904521261592041</v>
      </c>
      <c r="BJ464" s="4">
        <v>0</v>
      </c>
      <c r="BK464" s="4"/>
      <c r="BL464" s="3" t="s">
        <v>468</v>
      </c>
      <c r="BM464" s="4"/>
      <c r="BN464" s="4"/>
      <c r="BO464" s="4"/>
      <c r="BP464" s="4">
        <v>8.3168020912629625</v>
      </c>
      <c r="BQ464" s="4">
        <v>0.33732534930139718</v>
      </c>
      <c r="BR464" s="4">
        <v>4947.259314456036</v>
      </c>
      <c r="BS464" s="4">
        <v>3523.9076005961251</v>
      </c>
      <c r="BT464" s="4">
        <v>717.27421758569301</v>
      </c>
      <c r="BU464" s="4">
        <v>256.65275707898661</v>
      </c>
      <c r="BV464" s="4">
        <v>9141.2339791356189</v>
      </c>
      <c r="BW464" s="4">
        <v>555.06557377049182</v>
      </c>
    </row>
    <row r="465" spans="2:75" x14ac:dyDescent="0.3">
      <c r="B465" s="3" t="s">
        <v>214</v>
      </c>
      <c r="C465" s="4">
        <v>2021</v>
      </c>
      <c r="D465" s="3" t="s">
        <v>931</v>
      </c>
      <c r="E465" s="4">
        <v>673</v>
      </c>
      <c r="F465" s="4">
        <v>673</v>
      </c>
      <c r="G465" s="4" t="b">
        <v>0</v>
      </c>
      <c r="H465" s="4">
        <v>1536903</v>
      </c>
      <c r="I465" s="4">
        <v>534587</v>
      </c>
      <c r="J465" s="4">
        <v>675766</v>
      </c>
      <c r="K465" s="4">
        <v>946907</v>
      </c>
      <c r="L465" s="4">
        <v>28789</v>
      </c>
      <c r="M465" s="4">
        <v>0</v>
      </c>
      <c r="N465" s="4">
        <v>589996</v>
      </c>
      <c r="O465" s="4">
        <v>2282470</v>
      </c>
      <c r="P465" s="4">
        <v>507040</v>
      </c>
      <c r="Q465" s="4">
        <v>1775430</v>
      </c>
      <c r="R465" s="4">
        <v>838428</v>
      </c>
      <c r="S465" s="4">
        <v>22172</v>
      </c>
      <c r="T465" s="4">
        <v>366503</v>
      </c>
      <c r="U465" s="4">
        <v>114538</v>
      </c>
      <c r="V465" s="4">
        <v>171785</v>
      </c>
      <c r="W465" s="4">
        <v>100895</v>
      </c>
      <c r="X465" s="4">
        <v>-745567</v>
      </c>
      <c r="Y465" s="4">
        <v>1312526</v>
      </c>
      <c r="Z465" s="4">
        <v>4294119</v>
      </c>
      <c r="AA465" s="4">
        <v>4696725</v>
      </c>
      <c r="AB465" s="4">
        <v>325829</v>
      </c>
      <c r="AC465" s="4">
        <v>4370896</v>
      </c>
      <c r="AD465" s="4">
        <v>14988507</v>
      </c>
      <c r="AE465" s="4">
        <v>1617244</v>
      </c>
      <c r="AF465" s="4">
        <v>2915350</v>
      </c>
      <c r="AG465" s="4">
        <v>4532594</v>
      </c>
      <c r="AH465" s="4">
        <v>122094</v>
      </c>
      <c r="AI465" s="4">
        <v>0</v>
      </c>
      <c r="AJ465" s="4">
        <v>50120</v>
      </c>
      <c r="AK465" s="4">
        <v>0</v>
      </c>
      <c r="AL465" s="4">
        <v>1661824</v>
      </c>
      <c r="AM465" s="4">
        <v>415456</v>
      </c>
      <c r="AN465" s="4">
        <v>50120</v>
      </c>
      <c r="AO465" s="4">
        <v>365336</v>
      </c>
      <c r="AP465" s="4">
        <v>60278222</v>
      </c>
      <c r="AQ465" s="4">
        <v>46712000</v>
      </c>
      <c r="AR465" s="4">
        <v>489042</v>
      </c>
      <c r="AS465" s="4">
        <v>1469450</v>
      </c>
      <c r="AT465" s="4">
        <v>150655</v>
      </c>
      <c r="AU465" s="4">
        <v>912</v>
      </c>
      <c r="AV465" s="4">
        <v>2597</v>
      </c>
      <c r="AW465" s="4">
        <v>21644581</v>
      </c>
      <c r="AX465" s="4">
        <v>10578007</v>
      </c>
      <c r="AY465" s="4">
        <v>1312526</v>
      </c>
      <c r="AZ465" s="4">
        <v>780683.66666666663</v>
      </c>
      <c r="BA465" s="4">
        <v>372449</v>
      </c>
      <c r="BB465" s="4">
        <v>0</v>
      </c>
      <c r="BC465" s="4"/>
      <c r="BD465" s="4">
        <v>0.38388629601217511</v>
      </c>
      <c r="BE465" s="4">
        <v>-0.48510999067605437</v>
      </c>
      <c r="BF465" s="4">
        <v>0.12063852730493722</v>
      </c>
      <c r="BG465" s="4">
        <v>3.0159631826234306E-2</v>
      </c>
      <c r="BH465" s="4">
        <v>2.5529556220183278</v>
      </c>
      <c r="BI465" s="4">
        <v>0.52023812187701735</v>
      </c>
      <c r="BJ465" s="4">
        <v>0</v>
      </c>
      <c r="BK465" s="4"/>
      <c r="BL465" s="3" t="s">
        <v>468</v>
      </c>
      <c r="BM465" s="4"/>
      <c r="BN465" s="4"/>
      <c r="BO465" s="4"/>
      <c r="BP465" s="4">
        <v>8.1130793804767496</v>
      </c>
      <c r="BQ465" s="4">
        <v>0.35117443203696574</v>
      </c>
      <c r="BR465" s="4">
        <v>2283.659732540862</v>
      </c>
      <c r="BS465" s="4">
        <v>3391.48588410104</v>
      </c>
      <c r="BT465" s="4">
        <v>726.6597325408618</v>
      </c>
      <c r="BU465" s="4">
        <v>181.41753343239228</v>
      </c>
      <c r="BV465" s="4">
        <v>6734.9093610698365</v>
      </c>
      <c r="BW465" s="4">
        <v>553.4160475482912</v>
      </c>
    </row>
    <row r="466" spans="2:75" x14ac:dyDescent="0.3">
      <c r="B466" s="3" t="s">
        <v>214</v>
      </c>
      <c r="C466" s="4">
        <v>2022</v>
      </c>
      <c r="D466" s="3" t="s">
        <v>932</v>
      </c>
      <c r="E466" s="4">
        <v>672</v>
      </c>
      <c r="F466" s="4">
        <v>7611</v>
      </c>
      <c r="G466" s="4" t="b">
        <v>1</v>
      </c>
      <c r="H466" s="4">
        <v>3069395</v>
      </c>
      <c r="I466" s="4">
        <v>605975</v>
      </c>
      <c r="J466" s="4">
        <v>770823</v>
      </c>
      <c r="K466" s="4">
        <v>1380779</v>
      </c>
      <c r="L466" s="4">
        <v>64090</v>
      </c>
      <c r="M466" s="4">
        <v>0</v>
      </c>
      <c r="N466" s="4">
        <v>1688616</v>
      </c>
      <c r="O466" s="4">
        <v>2833159</v>
      </c>
      <c r="P466" s="4">
        <v>641165</v>
      </c>
      <c r="Q466" s="4">
        <v>2191994</v>
      </c>
      <c r="R466" s="4">
        <v>1156901</v>
      </c>
      <c r="S466" s="4">
        <v>2342</v>
      </c>
      <c r="T466" s="4">
        <v>415188</v>
      </c>
      <c r="U466" s="4">
        <v>167053</v>
      </c>
      <c r="V466" s="4">
        <v>212970</v>
      </c>
      <c r="W466" s="4">
        <v>77863</v>
      </c>
      <c r="X466" s="4">
        <v>236236</v>
      </c>
      <c r="Y466" s="4">
        <v>1776135</v>
      </c>
      <c r="Z466" s="4">
        <v>2857195</v>
      </c>
      <c r="AA466" s="4">
        <v>3978461</v>
      </c>
      <c r="AB466" s="4">
        <v>520774</v>
      </c>
      <c r="AC466" s="4">
        <v>3457687</v>
      </c>
      <c r="AD466" s="4">
        <v>15224743</v>
      </c>
      <c r="AE466" s="4">
        <v>1952072</v>
      </c>
      <c r="AF466" s="4">
        <v>1631382</v>
      </c>
      <c r="AG466" s="4">
        <v>3583454</v>
      </c>
      <c r="AH466" s="4">
        <v>71688</v>
      </c>
      <c r="AI466" s="4">
        <v>0</v>
      </c>
      <c r="AJ466" s="4">
        <v>50406</v>
      </c>
      <c r="AK466" s="4">
        <v>0</v>
      </c>
      <c r="AL466" s="4">
        <v>1925779</v>
      </c>
      <c r="AM466" s="4">
        <v>481445</v>
      </c>
      <c r="AN466" s="4">
        <v>50406</v>
      </c>
      <c r="AO466" s="4">
        <v>431039</v>
      </c>
      <c r="AP466" s="4">
        <v>66479682</v>
      </c>
      <c r="AQ466" s="4">
        <v>51205300</v>
      </c>
      <c r="AR466" s="4">
        <v>500733</v>
      </c>
      <c r="AS466" s="4">
        <v>1523793</v>
      </c>
      <c r="AT466" s="4">
        <v>164589</v>
      </c>
      <c r="AU466" s="4">
        <v>922</v>
      </c>
      <c r="AV466" s="4">
        <v>2675</v>
      </c>
      <c r="AW466" s="4">
        <v>23420716</v>
      </c>
      <c r="AX466" s="4">
        <v>11712977</v>
      </c>
      <c r="AY466" s="4">
        <v>1776135</v>
      </c>
      <c r="AZ466" s="4">
        <v>1112970.6666666667</v>
      </c>
      <c r="BA466" s="4">
        <v>396646</v>
      </c>
      <c r="BB466" s="4">
        <v>0</v>
      </c>
      <c r="BC466" s="4"/>
      <c r="BD466" s="4">
        <v>0.55014620145012294</v>
      </c>
      <c r="BE466" s="4">
        <v>7.6965004504144952E-2</v>
      </c>
      <c r="BF466" s="4">
        <v>0.10469731745059145</v>
      </c>
      <c r="BG466" s="4">
        <v>2.6174342954201912E-2</v>
      </c>
      <c r="BH466" s="4">
        <v>1.6347918835544257</v>
      </c>
      <c r="BI466" s="4">
        <v>0.5084999741574795</v>
      </c>
      <c r="BJ466" s="4">
        <v>0</v>
      </c>
      <c r="BK466" s="4"/>
      <c r="BL466" s="3" t="s">
        <v>468</v>
      </c>
      <c r="BM466" s="4"/>
      <c r="BN466" s="4"/>
      <c r="BO466" s="4"/>
      <c r="BP466" s="4">
        <v>7.532120866643135</v>
      </c>
      <c r="BQ466" s="4">
        <v>0.34467289719626171</v>
      </c>
      <c r="BR466" s="4">
        <v>4567.552083333333</v>
      </c>
      <c r="BS466" s="4">
        <v>4216.010416666667</v>
      </c>
      <c r="BT466" s="4">
        <v>745.13839285714289</v>
      </c>
      <c r="BU466" s="4">
        <v>106.67857142857143</v>
      </c>
      <c r="BV466" s="4">
        <v>5332.520833333333</v>
      </c>
      <c r="BW466" s="4">
        <v>590.24702380952385</v>
      </c>
    </row>
    <row r="467" spans="2:75" x14ac:dyDescent="0.3">
      <c r="B467" s="3" t="s">
        <v>214</v>
      </c>
      <c r="C467" s="4">
        <v>2023</v>
      </c>
      <c r="D467" s="3" t="s">
        <v>933</v>
      </c>
      <c r="E467" s="4">
        <v>671</v>
      </c>
      <c r="F467" s="4">
        <v>671</v>
      </c>
      <c r="G467" s="4" t="b">
        <v>0</v>
      </c>
      <c r="H467" s="4">
        <v>4764337</v>
      </c>
      <c r="I467" s="4">
        <v>599418</v>
      </c>
      <c r="J467" s="4">
        <v>626831</v>
      </c>
      <c r="K467" s="4">
        <v>2340441</v>
      </c>
      <c r="L467" s="4">
        <v>129491</v>
      </c>
      <c r="M467" s="4">
        <v>0</v>
      </c>
      <c r="N467" s="4">
        <v>2423896</v>
      </c>
      <c r="O467" s="4">
        <v>2548832</v>
      </c>
      <c r="P467" s="4">
        <v>562738</v>
      </c>
      <c r="Q467" s="4">
        <v>1986094</v>
      </c>
      <c r="R467" s="4">
        <v>1075546</v>
      </c>
      <c r="S467" s="4">
        <v>8543</v>
      </c>
      <c r="T467" s="4">
        <v>168742</v>
      </c>
      <c r="U467" s="4">
        <v>34931</v>
      </c>
      <c r="V467" s="4">
        <v>159310</v>
      </c>
      <c r="W467" s="4">
        <v>48592</v>
      </c>
      <c r="X467" s="4">
        <v>2215505</v>
      </c>
      <c r="Y467" s="4">
        <v>1725699</v>
      </c>
      <c r="Z467" s="4">
        <v>2924116</v>
      </c>
      <c r="AA467" s="4">
        <v>5222521</v>
      </c>
      <c r="AB467" s="4">
        <v>936194</v>
      </c>
      <c r="AC467" s="4">
        <v>4286327</v>
      </c>
      <c r="AD467" s="4">
        <v>17456280</v>
      </c>
      <c r="AE467" s="4">
        <v>2582972</v>
      </c>
      <c r="AF467" s="4">
        <v>2007476</v>
      </c>
      <c r="AG467" s="4">
        <v>4590448</v>
      </c>
      <c r="AH467" s="4">
        <v>26137</v>
      </c>
      <c r="AI467" s="4">
        <v>0</v>
      </c>
      <c r="AJ467" s="4">
        <v>45551</v>
      </c>
      <c r="AK467" s="4">
        <v>0</v>
      </c>
      <c r="AL467" s="4">
        <v>1945691</v>
      </c>
      <c r="AM467" s="4">
        <v>486423</v>
      </c>
      <c r="AN467" s="4">
        <v>45551</v>
      </c>
      <c r="AO467" s="4">
        <v>440872</v>
      </c>
      <c r="AP467" s="4">
        <v>80609388</v>
      </c>
      <c r="AQ467" s="4">
        <v>63708500</v>
      </c>
      <c r="AR467" s="4">
        <v>525769</v>
      </c>
      <c r="AS467" s="4">
        <v>1661085</v>
      </c>
      <c r="AT467" s="4">
        <v>203836</v>
      </c>
      <c r="AU467" s="4">
        <v>1012</v>
      </c>
      <c r="AV467" s="4">
        <v>3021</v>
      </c>
      <c r="AW467" s="4">
        <v>25350339</v>
      </c>
      <c r="AX467" s="4">
        <v>13095893</v>
      </c>
      <c r="AY467" s="4">
        <v>1725699</v>
      </c>
      <c r="AZ467" s="4">
        <v>1604786.6666666667</v>
      </c>
      <c r="BA467" s="4">
        <v>1660746</v>
      </c>
      <c r="BB467" s="4">
        <v>0</v>
      </c>
      <c r="BC467" s="4"/>
      <c r="BD467" s="4">
        <v>0.50875830152233148</v>
      </c>
      <c r="BE467" s="4">
        <v>0.46501853248416308</v>
      </c>
      <c r="BF467" s="4">
        <v>9.3644831761656014E-2</v>
      </c>
      <c r="BG467" s="4">
        <v>2.3411219972750041E-2</v>
      </c>
      <c r="BH467" s="4">
        <v>2.311294430172993</v>
      </c>
      <c r="BI467" s="4">
        <v>0.51729238235540809</v>
      </c>
      <c r="BJ467" s="4">
        <v>0</v>
      </c>
      <c r="BK467" s="4"/>
      <c r="BL467" s="3" t="s">
        <v>468</v>
      </c>
      <c r="BM467" s="4"/>
      <c r="BN467" s="4"/>
      <c r="BO467" s="4"/>
      <c r="BP467" s="4">
        <v>6.5224288763983669</v>
      </c>
      <c r="BQ467" s="4">
        <v>0.3349884144323072</v>
      </c>
      <c r="BR467" s="4">
        <v>7100.3532041728768</v>
      </c>
      <c r="BS467" s="4">
        <v>3798.5573770491801</v>
      </c>
      <c r="BT467" s="4">
        <v>783.56035767511173</v>
      </c>
      <c r="BU467" s="4">
        <v>38.952309985096868</v>
      </c>
      <c r="BV467" s="4">
        <v>6841.2041728763043</v>
      </c>
      <c r="BW467" s="4">
        <v>2475.0312965722801</v>
      </c>
    </row>
    <row r="468" spans="2:75" x14ac:dyDescent="0.3">
      <c r="B468" s="3" t="s">
        <v>214</v>
      </c>
      <c r="C468" s="4">
        <v>2024</v>
      </c>
      <c r="D468" s="3" t="s">
        <v>934</v>
      </c>
      <c r="E468" s="4">
        <v>671</v>
      </c>
      <c r="F468" s="4">
        <v>671</v>
      </c>
      <c r="G468" s="4" t="b">
        <v>0</v>
      </c>
      <c r="H468" s="4">
        <v>3169047</v>
      </c>
      <c r="I468" s="4">
        <v>699848</v>
      </c>
      <c r="J468" s="4">
        <v>854774</v>
      </c>
      <c r="K468" s="4">
        <v>954984</v>
      </c>
      <c r="L468" s="4">
        <v>140524</v>
      </c>
      <c r="M468" s="4">
        <v>38</v>
      </c>
      <c r="N468" s="4">
        <v>2214025</v>
      </c>
      <c r="O468" s="4">
        <v>2952872</v>
      </c>
      <c r="P468" s="4">
        <v>555986</v>
      </c>
      <c r="Q468" s="4">
        <v>2396886</v>
      </c>
      <c r="R468" s="4">
        <v>1153357</v>
      </c>
      <c r="S468" s="4">
        <v>11060</v>
      </c>
      <c r="T468" s="4">
        <v>161234</v>
      </c>
      <c r="U468" s="4">
        <v>44968</v>
      </c>
      <c r="V468" s="4">
        <v>179745</v>
      </c>
      <c r="W468" s="4">
        <v>81526</v>
      </c>
      <c r="X468" s="4">
        <v>216175</v>
      </c>
      <c r="Y468" s="4">
        <v>695973</v>
      </c>
      <c r="Z468" s="4">
        <v>3562711</v>
      </c>
      <c r="AA468" s="4">
        <v>6087225</v>
      </c>
      <c r="AB468" s="4">
        <v>1718298</v>
      </c>
      <c r="AC468" s="4">
        <v>4368927</v>
      </c>
      <c r="AD468" s="4">
        <v>17672456</v>
      </c>
      <c r="AE468" s="4">
        <v>2931789</v>
      </c>
      <c r="AF468" s="4">
        <v>1928697</v>
      </c>
      <c r="AG468" s="4">
        <v>4860486</v>
      </c>
      <c r="AH468" s="4">
        <v>219984</v>
      </c>
      <c r="AI468" s="4">
        <v>259502</v>
      </c>
      <c r="AJ468" s="4">
        <v>65655</v>
      </c>
      <c r="AK468" s="4">
        <v>11090</v>
      </c>
      <c r="AL468" s="4">
        <v>2116002</v>
      </c>
      <c r="AM468" s="4">
        <v>529001</v>
      </c>
      <c r="AN468" s="4">
        <v>76745</v>
      </c>
      <c r="AO468" s="4">
        <v>452256</v>
      </c>
      <c r="AP468" s="4">
        <v>85640578</v>
      </c>
      <c r="AQ468" s="4">
        <v>65753700</v>
      </c>
      <c r="AR468" s="4">
        <v>562579</v>
      </c>
      <c r="AS468" s="4">
        <v>1792349</v>
      </c>
      <c r="AT468" s="4">
        <v>209134</v>
      </c>
      <c r="AU468" s="4">
        <v>1020</v>
      </c>
      <c r="AV468" s="4">
        <v>3135</v>
      </c>
      <c r="AW468" s="4">
        <v>26018597</v>
      </c>
      <c r="AX468" s="4">
        <v>13235881</v>
      </c>
      <c r="AY468" s="4">
        <v>695973</v>
      </c>
      <c r="AZ468" s="4">
        <v>1399269</v>
      </c>
      <c r="BA468" s="4">
        <v>41120666</v>
      </c>
      <c r="BB468" s="4">
        <v>880000</v>
      </c>
      <c r="BC468" s="4">
        <v>0.12345679012345678</v>
      </c>
      <c r="BD468" s="4">
        <v>0.69864063234152096</v>
      </c>
      <c r="BE468" s="4">
        <v>6.8214513700806584E-2</v>
      </c>
      <c r="BF468" s="4">
        <v>0.14507534012223039</v>
      </c>
      <c r="BG468" s="4">
        <v>3.6268869311087609E-2</v>
      </c>
      <c r="BH468" s="4">
        <v>2.0278336141143134</v>
      </c>
      <c r="BI468" s="4">
        <v>0.50329753238561048</v>
      </c>
      <c r="BJ468" s="4">
        <v>1.5946180812917399</v>
      </c>
      <c r="BK468" s="4">
        <v>2.1728395061728394E-2</v>
      </c>
      <c r="BL468" s="3" t="s">
        <v>474</v>
      </c>
      <c r="BM468" s="4">
        <v>886585.32854506932</v>
      </c>
      <c r="BN468" s="4">
        <v>1.5782677142833732</v>
      </c>
      <c r="BO468" s="4">
        <v>0</v>
      </c>
      <c r="BP468" s="4">
        <v>6.5690705637227254</v>
      </c>
      <c r="BQ468" s="4">
        <v>0.32535885167464113</v>
      </c>
      <c r="BR468" s="4">
        <v>4722.8718330849479</v>
      </c>
      <c r="BS468" s="4">
        <v>4400.7034277198209</v>
      </c>
      <c r="BT468" s="4">
        <v>838.41877794336813</v>
      </c>
      <c r="BU468" s="4">
        <v>327.84500745156481</v>
      </c>
      <c r="BV468" s="4">
        <v>7243.6453055141583</v>
      </c>
      <c r="BW468" s="4">
        <v>61282.661698956777</v>
      </c>
    </row>
    <row r="469" spans="2:75" x14ac:dyDescent="0.3">
      <c r="B469" s="3" t="s">
        <v>216</v>
      </c>
      <c r="C469" s="4">
        <v>2019</v>
      </c>
      <c r="D469" s="3" t="s">
        <v>935</v>
      </c>
      <c r="E469" s="4">
        <v>7722</v>
      </c>
      <c r="F469" s="4">
        <v>7722</v>
      </c>
      <c r="G469" s="4" t="b">
        <v>0</v>
      </c>
      <c r="H469" s="4">
        <v>16343515</v>
      </c>
      <c r="I469" s="4">
        <v>9319596</v>
      </c>
      <c r="J469" s="4">
        <v>4624267</v>
      </c>
      <c r="K469" s="4">
        <v>1819401</v>
      </c>
      <c r="L469" s="4">
        <v>368535</v>
      </c>
      <c r="M469" s="4">
        <v>0</v>
      </c>
      <c r="N469" s="4">
        <v>14524114</v>
      </c>
      <c r="O469" s="4">
        <v>15703320</v>
      </c>
      <c r="P469" s="4">
        <v>2352071</v>
      </c>
      <c r="Q469" s="4">
        <v>13351249</v>
      </c>
      <c r="R469" s="4">
        <v>2374818</v>
      </c>
      <c r="S469" s="4">
        <v>3310691</v>
      </c>
      <c r="T469" s="4">
        <v>1744257</v>
      </c>
      <c r="U469" s="4">
        <v>2778910</v>
      </c>
      <c r="V469" s="4">
        <v>861844</v>
      </c>
      <c r="W469" s="4">
        <v>707336</v>
      </c>
      <c r="X469" s="4">
        <v>640195</v>
      </c>
      <c r="Y469" s="4">
        <v>3708912</v>
      </c>
      <c r="Z469" s="4">
        <v>19228864</v>
      </c>
      <c r="AA469" s="4">
        <v>22767656</v>
      </c>
      <c r="AB469" s="4">
        <v>14880563</v>
      </c>
      <c r="AC469" s="4">
        <v>7887093</v>
      </c>
      <c r="AD469" s="4">
        <v>73610656</v>
      </c>
      <c r="AE469" s="4">
        <v>13626694</v>
      </c>
      <c r="AF469" s="4">
        <v>805968</v>
      </c>
      <c r="AG469" s="4">
        <v>14432662</v>
      </c>
      <c r="AH469" s="4">
        <v>6541900</v>
      </c>
      <c r="AI469" s="4">
        <v>300000</v>
      </c>
      <c r="AJ469" s="4">
        <v>443995</v>
      </c>
      <c r="AK469" s="4">
        <v>296003</v>
      </c>
      <c r="AL469" s="4">
        <v>14694795</v>
      </c>
      <c r="AM469" s="4">
        <v>3673699</v>
      </c>
      <c r="AN469" s="4">
        <v>739998</v>
      </c>
      <c r="AO469" s="4">
        <v>2769535</v>
      </c>
      <c r="AP469" s="4">
        <v>944528227</v>
      </c>
      <c r="AQ469" s="4">
        <v>772528788</v>
      </c>
      <c r="AR469" s="4">
        <v>7394103.3913307004</v>
      </c>
      <c r="AS469" s="4">
        <v>16810425.354787901</v>
      </c>
      <c r="AT469" s="4">
        <v>264205</v>
      </c>
      <c r="AU469" s="4">
        <v>1368.317695</v>
      </c>
      <c r="AV469" s="4">
        <v>3544.7482850000001</v>
      </c>
      <c r="AW469" s="4">
        <v>103122857</v>
      </c>
      <c r="AX469" s="4">
        <v>65719894</v>
      </c>
      <c r="AY469" s="4">
        <v>3708912</v>
      </c>
      <c r="AZ469" s="4">
        <v>3708912</v>
      </c>
      <c r="BA469" s="4">
        <v>7626259</v>
      </c>
      <c r="BB469" s="4">
        <v>0</v>
      </c>
      <c r="BC469" s="4"/>
      <c r="BD469" s="4">
        <v>0.8886774968542569</v>
      </c>
      <c r="BE469" s="4">
        <v>3.9171194201492149E-2</v>
      </c>
      <c r="BF469" s="4">
        <v>0.20143130942409818</v>
      </c>
      <c r="BG469" s="4">
        <v>5.0357830782940489E-2</v>
      </c>
      <c r="BH469" s="4">
        <v>1.0809971411663433</v>
      </c>
      <c r="BI469" s="4">
        <v>0.39166801523128603</v>
      </c>
      <c r="BJ469" s="4">
        <v>0</v>
      </c>
      <c r="BK469" s="4"/>
      <c r="BL469" s="3" t="s">
        <v>468</v>
      </c>
      <c r="BM469" s="4"/>
      <c r="BN469" s="4"/>
      <c r="BO469" s="4"/>
      <c r="BP469" s="4">
        <v>7.8283561887988986</v>
      </c>
      <c r="BQ469" s="4">
        <v>0.38601265449233441</v>
      </c>
      <c r="BR469" s="4">
        <v>2116.487308987309</v>
      </c>
      <c r="BS469" s="4">
        <v>2033.5819735819737</v>
      </c>
      <c r="BT469" s="4">
        <v>957.53734671467237</v>
      </c>
      <c r="BU469" s="4">
        <v>847.17689717689723</v>
      </c>
      <c r="BV469" s="4">
        <v>1869.0315980315979</v>
      </c>
      <c r="BW469" s="4">
        <v>987.60152810152806</v>
      </c>
    </row>
    <row r="470" spans="2:75" x14ac:dyDescent="0.3">
      <c r="B470" s="3" t="s">
        <v>216</v>
      </c>
      <c r="C470" s="4">
        <v>2020</v>
      </c>
      <c r="D470" s="3" t="s">
        <v>936</v>
      </c>
      <c r="E470" s="4">
        <v>7805</v>
      </c>
      <c r="F470" s="4">
        <v>7805</v>
      </c>
      <c r="G470" s="4" t="b">
        <v>0</v>
      </c>
      <c r="H470" s="4">
        <v>18593719</v>
      </c>
      <c r="I470" s="4">
        <v>9491310</v>
      </c>
      <c r="J470" s="4">
        <v>4223998</v>
      </c>
      <c r="K470" s="4">
        <v>4403434</v>
      </c>
      <c r="L470" s="4">
        <v>277132</v>
      </c>
      <c r="M470" s="4">
        <v>0</v>
      </c>
      <c r="N470" s="4">
        <v>14190285</v>
      </c>
      <c r="O470" s="4">
        <v>16297065</v>
      </c>
      <c r="P470" s="4">
        <v>2334467</v>
      </c>
      <c r="Q470" s="4">
        <v>13962598</v>
      </c>
      <c r="R470" s="4">
        <v>2496565</v>
      </c>
      <c r="S470" s="4">
        <v>4087078</v>
      </c>
      <c r="T470" s="4">
        <v>1822510</v>
      </c>
      <c r="U470" s="4">
        <v>2347232</v>
      </c>
      <c r="V470" s="4">
        <v>1000405</v>
      </c>
      <c r="W470" s="4">
        <v>772816</v>
      </c>
      <c r="X470" s="4">
        <v>2296654</v>
      </c>
      <c r="Y470" s="4">
        <v>6150454</v>
      </c>
      <c r="Z470" s="4">
        <v>18767818</v>
      </c>
      <c r="AA470" s="4">
        <v>22485825</v>
      </c>
      <c r="AB470" s="4">
        <v>16121146</v>
      </c>
      <c r="AC470" s="4">
        <v>6364679</v>
      </c>
      <c r="AD470" s="4">
        <v>75907311</v>
      </c>
      <c r="AE470" s="4">
        <v>12530705</v>
      </c>
      <c r="AF470" s="4">
        <v>13262</v>
      </c>
      <c r="AG470" s="4">
        <v>12543967</v>
      </c>
      <c r="AH470" s="4">
        <v>6172741</v>
      </c>
      <c r="AI470" s="4">
        <v>273165</v>
      </c>
      <c r="AJ470" s="4">
        <v>513750</v>
      </c>
      <c r="AK470" s="4">
        <v>266546</v>
      </c>
      <c r="AL470" s="4">
        <v>14378883</v>
      </c>
      <c r="AM470" s="4">
        <v>3594721</v>
      </c>
      <c r="AN470" s="4">
        <v>780296</v>
      </c>
      <c r="AO470" s="4">
        <v>2639654</v>
      </c>
      <c r="AP470" s="4">
        <v>1031975192</v>
      </c>
      <c r="AQ470" s="4">
        <v>844995201</v>
      </c>
      <c r="AR470" s="4">
        <v>7668437</v>
      </c>
      <c r="AS470" s="4">
        <v>16618278</v>
      </c>
      <c r="AT470" s="4">
        <v>289346</v>
      </c>
      <c r="AU470" s="4">
        <v>1412</v>
      </c>
      <c r="AV470" s="4">
        <v>3232</v>
      </c>
      <c r="AW470" s="4">
        <v>109011594</v>
      </c>
      <c r="AX470" s="4">
        <v>69535882</v>
      </c>
      <c r="AY470" s="4">
        <v>6150454</v>
      </c>
      <c r="AZ470" s="4">
        <v>4929683</v>
      </c>
      <c r="BA470" s="4">
        <v>9185963</v>
      </c>
      <c r="BB470" s="4">
        <v>0</v>
      </c>
      <c r="BC470" s="4"/>
      <c r="BD470" s="4">
        <v>0.76317626398462834</v>
      </c>
      <c r="BE470" s="4">
        <v>0.12351773198250442</v>
      </c>
      <c r="BF470" s="4">
        <v>0.21706719381003423</v>
      </c>
      <c r="BG470" s="4">
        <v>5.426680222657073E-2</v>
      </c>
      <c r="BH470" s="4">
        <v>0.8983977766888368</v>
      </c>
      <c r="BI470" s="4">
        <v>0.39544665638026372</v>
      </c>
      <c r="BJ470" s="4">
        <v>0</v>
      </c>
      <c r="BK470" s="4"/>
      <c r="BL470" s="3" t="s">
        <v>468</v>
      </c>
      <c r="BM470" s="4"/>
      <c r="BN470" s="4"/>
      <c r="BO470" s="4"/>
      <c r="BP470" s="4">
        <v>7.4308346358000437</v>
      </c>
      <c r="BQ470" s="4">
        <v>0.43688118811881188</v>
      </c>
      <c r="BR470" s="4">
        <v>2382.2830237027547</v>
      </c>
      <c r="BS470" s="4">
        <v>2088.0288276745678</v>
      </c>
      <c r="BT470" s="4">
        <v>982.50313901345294</v>
      </c>
      <c r="BU470" s="4">
        <v>790.87008327994874</v>
      </c>
      <c r="BV470" s="4">
        <v>1607.1706598334401</v>
      </c>
      <c r="BW470" s="4">
        <v>1176.9331197950032</v>
      </c>
    </row>
    <row r="471" spans="2:75" x14ac:dyDescent="0.3">
      <c r="B471" s="3" t="s">
        <v>216</v>
      </c>
      <c r="C471" s="4">
        <v>2021</v>
      </c>
      <c r="D471" s="3" t="s">
        <v>937</v>
      </c>
      <c r="E471" s="4">
        <v>7606</v>
      </c>
      <c r="F471" s="4">
        <v>7606</v>
      </c>
      <c r="G471" s="4" t="b">
        <v>0</v>
      </c>
      <c r="H471" s="4">
        <v>23244589</v>
      </c>
      <c r="I471" s="4">
        <v>9994906</v>
      </c>
      <c r="J471" s="4">
        <v>5252200</v>
      </c>
      <c r="K471" s="4">
        <v>7293731</v>
      </c>
      <c r="L471" s="4">
        <v>210962</v>
      </c>
      <c r="M471" s="4">
        <v>0</v>
      </c>
      <c r="N471" s="4">
        <v>15950858</v>
      </c>
      <c r="O471" s="4">
        <v>22428597</v>
      </c>
      <c r="P471" s="4">
        <v>2530121</v>
      </c>
      <c r="Q471" s="4">
        <v>19898476</v>
      </c>
      <c r="R471" s="4">
        <v>2392550</v>
      </c>
      <c r="S471" s="4">
        <v>8907993</v>
      </c>
      <c r="T471" s="4">
        <v>2101617</v>
      </c>
      <c r="U471" s="4">
        <v>2634260</v>
      </c>
      <c r="V471" s="4">
        <v>1070659</v>
      </c>
      <c r="W471" s="4">
        <v>830295</v>
      </c>
      <c r="X471" s="4">
        <v>815992</v>
      </c>
      <c r="Y471" s="4">
        <v>3933604</v>
      </c>
      <c r="Z471" s="4">
        <v>20181628</v>
      </c>
      <c r="AA471" s="4">
        <v>27446422</v>
      </c>
      <c r="AB471" s="4">
        <v>21129105</v>
      </c>
      <c r="AC471" s="4">
        <v>6317317</v>
      </c>
      <c r="AD471" s="4">
        <v>76723303</v>
      </c>
      <c r="AE471" s="4">
        <v>14335554</v>
      </c>
      <c r="AF471" s="4">
        <v>13320</v>
      </c>
      <c r="AG471" s="4">
        <v>14348874</v>
      </c>
      <c r="AH471" s="4">
        <v>7960942</v>
      </c>
      <c r="AI471" s="4">
        <v>2486910</v>
      </c>
      <c r="AJ471" s="4">
        <v>552541</v>
      </c>
      <c r="AK471" s="4">
        <v>287323</v>
      </c>
      <c r="AL471" s="4">
        <v>16058615</v>
      </c>
      <c r="AM471" s="4">
        <v>4014654</v>
      </c>
      <c r="AN471" s="4">
        <v>839864</v>
      </c>
      <c r="AO471" s="4">
        <v>3174790</v>
      </c>
      <c r="AP471" s="4">
        <v>1129164618</v>
      </c>
      <c r="AQ471" s="4">
        <v>938896585</v>
      </c>
      <c r="AR471" s="4">
        <v>8014995</v>
      </c>
      <c r="AS471" s="4">
        <v>17540845</v>
      </c>
      <c r="AT471" s="4">
        <v>320586</v>
      </c>
      <c r="AU471" s="4">
        <v>1483</v>
      </c>
      <c r="AV471" s="4">
        <v>3352</v>
      </c>
      <c r="AW471" s="4">
        <v>111531202</v>
      </c>
      <c r="AX471" s="4">
        <v>70335372</v>
      </c>
      <c r="AY471" s="4">
        <v>3933604</v>
      </c>
      <c r="AZ471" s="4">
        <v>4597656.666666667</v>
      </c>
      <c r="BA471" s="4">
        <v>8120401</v>
      </c>
      <c r="BB471" s="4">
        <v>0</v>
      </c>
      <c r="BC471" s="4"/>
      <c r="BD471" s="4">
        <v>0.68621811295523449</v>
      </c>
      <c r="BE471" s="4">
        <v>3.5104600042616368E-2</v>
      </c>
      <c r="BF471" s="4">
        <v>0.20919959727538165</v>
      </c>
      <c r="BG471" s="4">
        <v>5.2299902575657989E-2</v>
      </c>
      <c r="BH471" s="4">
        <v>0.72110416898258944</v>
      </c>
      <c r="BI471" s="4">
        <v>0.39837066923018999</v>
      </c>
      <c r="BJ471" s="4">
        <v>0</v>
      </c>
      <c r="BK471" s="4"/>
      <c r="BL471" s="3" t="s">
        <v>468</v>
      </c>
      <c r="BM471" s="4"/>
      <c r="BN471" s="4"/>
      <c r="BO471" s="4"/>
      <c r="BP471" s="4">
        <v>7.0981634318265536</v>
      </c>
      <c r="BQ471" s="4">
        <v>0.44242243436754175</v>
      </c>
      <c r="BR471" s="4">
        <v>3056.0858532737311</v>
      </c>
      <c r="BS471" s="4">
        <v>2948.803181698659</v>
      </c>
      <c r="BT471" s="4">
        <v>1053.7726794635814</v>
      </c>
      <c r="BU471" s="4">
        <v>1046.6660531159612</v>
      </c>
      <c r="BV471" s="4">
        <v>1886.5203786484356</v>
      </c>
      <c r="BW471" s="4">
        <v>1067.6309492505916</v>
      </c>
    </row>
    <row r="472" spans="2:75" x14ac:dyDescent="0.3">
      <c r="B472" s="3" t="s">
        <v>216</v>
      </c>
      <c r="C472" s="4">
        <v>2022</v>
      </c>
      <c r="D472" s="3" t="s">
        <v>938</v>
      </c>
      <c r="E472" s="4">
        <v>7707.5</v>
      </c>
      <c r="F472" s="4">
        <v>5142</v>
      </c>
      <c r="G472" s="4" t="b">
        <v>1</v>
      </c>
      <c r="H472" s="4">
        <v>31027106</v>
      </c>
      <c r="I472" s="4">
        <v>10887332</v>
      </c>
      <c r="J472" s="4">
        <v>6232742</v>
      </c>
      <c r="K472" s="4">
        <v>10689570</v>
      </c>
      <c r="L472" s="4">
        <v>898253</v>
      </c>
      <c r="M472" s="4">
        <v>62998</v>
      </c>
      <c r="N472" s="4">
        <v>20274538</v>
      </c>
      <c r="O472" s="4">
        <v>25004995</v>
      </c>
      <c r="P472" s="4">
        <v>2411590</v>
      </c>
      <c r="Q472" s="4">
        <v>22593405</v>
      </c>
      <c r="R472" s="4">
        <v>3094344</v>
      </c>
      <c r="S472" s="4">
        <v>10648802</v>
      </c>
      <c r="T472" s="4">
        <v>2503559</v>
      </c>
      <c r="U472" s="4">
        <v>2897630</v>
      </c>
      <c r="V472" s="4">
        <v>921958</v>
      </c>
      <c r="W472" s="4">
        <v>1089428</v>
      </c>
      <c r="X472" s="4">
        <v>6022111</v>
      </c>
      <c r="Y472" s="4">
        <v>6798743</v>
      </c>
      <c r="Z472" s="4">
        <v>39116940</v>
      </c>
      <c r="AA472" s="4">
        <v>50871126</v>
      </c>
      <c r="AB472" s="4">
        <v>42890306</v>
      </c>
      <c r="AC472" s="4">
        <v>7980820</v>
      </c>
      <c r="AD472" s="4">
        <v>82745414</v>
      </c>
      <c r="AE472" s="4">
        <v>15928894</v>
      </c>
      <c r="AF472" s="4">
        <v>13583</v>
      </c>
      <c r="AG472" s="4">
        <v>15942477</v>
      </c>
      <c r="AH472" s="4">
        <v>7919210</v>
      </c>
      <c r="AI472" s="4">
        <v>807090</v>
      </c>
      <c r="AJ472" s="4">
        <v>684356</v>
      </c>
      <c r="AK472" s="4">
        <v>344104</v>
      </c>
      <c r="AL472" s="4">
        <v>18320896</v>
      </c>
      <c r="AM472" s="4">
        <v>4580224</v>
      </c>
      <c r="AN472" s="4">
        <v>1028460</v>
      </c>
      <c r="AO472" s="4">
        <v>2875681</v>
      </c>
      <c r="AP472" s="4">
        <v>1445813696</v>
      </c>
      <c r="AQ472" s="4">
        <v>1207471001</v>
      </c>
      <c r="AR472" s="4">
        <v>9036055</v>
      </c>
      <c r="AS472" s="4">
        <v>19139930</v>
      </c>
      <c r="AT472" s="4">
        <v>407868</v>
      </c>
      <c r="AU472" s="4">
        <v>1608</v>
      </c>
      <c r="AV472" s="4">
        <v>3936</v>
      </c>
      <c r="AW472" s="4">
        <v>118327980</v>
      </c>
      <c r="AX472" s="4">
        <v>74722147</v>
      </c>
      <c r="AY472" s="4">
        <v>6798743</v>
      </c>
      <c r="AZ472" s="4">
        <v>5627600.333333333</v>
      </c>
      <c r="BA472" s="4">
        <v>11299009</v>
      </c>
      <c r="BB472" s="4">
        <v>0</v>
      </c>
      <c r="BC472" s="4"/>
      <c r="BD472" s="4">
        <v>0.65344599009653048</v>
      </c>
      <c r="BE472" s="4">
        <v>0.19409193367889355</v>
      </c>
      <c r="BF472" s="4">
        <v>0.22454360310762095</v>
      </c>
      <c r="BG472" s="4">
        <v>5.6135900776905237E-2</v>
      </c>
      <c r="BH472" s="4">
        <v>0.70562524772162494</v>
      </c>
      <c r="BI472" s="4">
        <v>0.40742083748520763</v>
      </c>
      <c r="BJ472" s="4">
        <v>0</v>
      </c>
      <c r="BK472" s="4"/>
      <c r="BL472" s="3" t="s">
        <v>468</v>
      </c>
      <c r="BM472" s="4"/>
      <c r="BN472" s="4"/>
      <c r="BO472" s="4"/>
      <c r="BP472" s="4">
        <v>6.2498059224360816</v>
      </c>
      <c r="BQ472" s="4">
        <v>0.40853658536585363</v>
      </c>
      <c r="BR472" s="4">
        <v>4025.5732727862473</v>
      </c>
      <c r="BS472" s="4">
        <v>3244.2419721050924</v>
      </c>
      <c r="BT472" s="4">
        <v>1172.3717158611742</v>
      </c>
      <c r="BU472" s="4">
        <v>1027.4680506000648</v>
      </c>
      <c r="BV472" s="4">
        <v>2068.4368472267274</v>
      </c>
      <c r="BW472" s="4">
        <v>1465.9758676613687</v>
      </c>
    </row>
    <row r="473" spans="2:75" x14ac:dyDescent="0.3">
      <c r="B473" s="3" t="s">
        <v>216</v>
      </c>
      <c r="C473" s="4">
        <v>2023</v>
      </c>
      <c r="D473" s="3" t="s">
        <v>939</v>
      </c>
      <c r="E473" s="4">
        <v>7809</v>
      </c>
      <c r="F473" s="4">
        <v>7809</v>
      </c>
      <c r="G473" s="4" t="b">
        <v>0</v>
      </c>
      <c r="H473" s="4">
        <v>43422363</v>
      </c>
      <c r="I473" s="4">
        <v>12016336</v>
      </c>
      <c r="J473" s="4">
        <v>6562408</v>
      </c>
      <c r="K473" s="4">
        <v>17648648</v>
      </c>
      <c r="L473" s="4">
        <v>2538864</v>
      </c>
      <c r="M473" s="4">
        <v>350903</v>
      </c>
      <c r="N473" s="4">
        <v>25422812</v>
      </c>
      <c r="O473" s="4">
        <v>24845749</v>
      </c>
      <c r="P473" s="4">
        <v>3167571</v>
      </c>
      <c r="Q473" s="4">
        <v>21678178</v>
      </c>
      <c r="R473" s="4">
        <v>3109341</v>
      </c>
      <c r="S473" s="4">
        <v>5465331</v>
      </c>
      <c r="T473" s="4">
        <v>2499487</v>
      </c>
      <c r="U473" s="4">
        <v>3168655</v>
      </c>
      <c r="V473" s="4">
        <v>1032641</v>
      </c>
      <c r="W473" s="4">
        <v>1109874</v>
      </c>
      <c r="X473" s="4">
        <v>18576614</v>
      </c>
      <c r="Y473" s="4">
        <v>20758429</v>
      </c>
      <c r="Z473" s="4">
        <v>54611112</v>
      </c>
      <c r="AA473" s="4">
        <v>64050550</v>
      </c>
      <c r="AB473" s="4">
        <v>54932822</v>
      </c>
      <c r="AC473" s="4">
        <v>9117728</v>
      </c>
      <c r="AD473" s="4">
        <v>101322028</v>
      </c>
      <c r="AE473" s="4">
        <v>17316044</v>
      </c>
      <c r="AF473" s="4">
        <v>14250</v>
      </c>
      <c r="AG473" s="4">
        <v>17330294</v>
      </c>
      <c r="AH473" s="4">
        <v>8020273</v>
      </c>
      <c r="AI473" s="4">
        <v>1034148</v>
      </c>
      <c r="AJ473" s="4">
        <v>759967</v>
      </c>
      <c r="AK473" s="4">
        <v>417913</v>
      </c>
      <c r="AL473" s="4">
        <v>21267642</v>
      </c>
      <c r="AM473" s="4">
        <v>5316911</v>
      </c>
      <c r="AN473" s="4">
        <v>1177880</v>
      </c>
      <c r="AO473" s="4">
        <v>3444818</v>
      </c>
      <c r="AP473" s="4">
        <v>1696337238</v>
      </c>
      <c r="AQ473" s="4">
        <v>1411472370</v>
      </c>
      <c r="AR473" s="4">
        <v>10064929</v>
      </c>
      <c r="AS473" s="4">
        <v>21209605</v>
      </c>
      <c r="AT473" s="4">
        <v>473178</v>
      </c>
      <c r="AU473" s="4">
        <v>1729</v>
      </c>
      <c r="AV473" s="4">
        <v>3993</v>
      </c>
      <c r="AW473" s="4">
        <v>138962459</v>
      </c>
      <c r="AX473" s="4">
        <v>92189050</v>
      </c>
      <c r="AY473" s="4">
        <v>20758429</v>
      </c>
      <c r="AZ473" s="4">
        <v>10496925.333333334</v>
      </c>
      <c r="BA473" s="4">
        <v>16336023</v>
      </c>
      <c r="BB473" s="4">
        <v>0</v>
      </c>
      <c r="BC473" s="4"/>
      <c r="BD473" s="4">
        <v>0.58547739559912937</v>
      </c>
      <c r="BE473" s="4">
        <v>0.42781213910445176</v>
      </c>
      <c r="BF473" s="4">
        <v>0.22153464671498169</v>
      </c>
      <c r="BG473" s="4">
        <v>5.5383666887001387E-2</v>
      </c>
      <c r="BH473" s="4">
        <v>0.799434989416546</v>
      </c>
      <c r="BI473" s="4">
        <v>0.38143006129608137</v>
      </c>
      <c r="BJ473" s="4">
        <v>0</v>
      </c>
      <c r="BK473" s="4"/>
      <c r="BL473" s="3" t="s">
        <v>468</v>
      </c>
      <c r="BM473" s="4"/>
      <c r="BN473" s="4"/>
      <c r="BO473" s="4"/>
      <c r="BP473" s="4">
        <v>5.9333302214521098</v>
      </c>
      <c r="BQ473" s="4">
        <v>0.43300776358627596</v>
      </c>
      <c r="BR473" s="4">
        <v>5560.5535920092198</v>
      </c>
      <c r="BS473" s="4">
        <v>3181.6812652068124</v>
      </c>
      <c r="BT473" s="4">
        <v>1288.8883339736201</v>
      </c>
      <c r="BU473" s="4">
        <v>1027.0550646689717</v>
      </c>
      <c r="BV473" s="4">
        <v>2219.2718657958767</v>
      </c>
      <c r="BW473" s="4">
        <v>2091.9481367652706</v>
      </c>
    </row>
    <row r="474" spans="2:75" x14ac:dyDescent="0.3">
      <c r="B474" s="3" t="s">
        <v>216</v>
      </c>
      <c r="C474" s="4">
        <v>2024</v>
      </c>
      <c r="D474" s="3" t="s">
        <v>940</v>
      </c>
      <c r="E474" s="4">
        <v>7809</v>
      </c>
      <c r="F474" s="4">
        <v>7809</v>
      </c>
      <c r="G474" s="4" t="b">
        <v>0</v>
      </c>
      <c r="H474" s="4">
        <v>51379359</v>
      </c>
      <c r="I474" s="4">
        <v>13524729</v>
      </c>
      <c r="J474" s="4">
        <v>6052598</v>
      </c>
      <c r="K474" s="4">
        <v>21815069</v>
      </c>
      <c r="L474" s="4">
        <v>2439322</v>
      </c>
      <c r="M474" s="4">
        <v>299978</v>
      </c>
      <c r="N474" s="4">
        <v>29264312</v>
      </c>
      <c r="O474" s="4">
        <v>22621346</v>
      </c>
      <c r="P474" s="4">
        <v>3282482</v>
      </c>
      <c r="Q474" s="4">
        <v>19338864</v>
      </c>
      <c r="R474" s="4">
        <v>2921950</v>
      </c>
      <c r="S474" s="4">
        <v>5699623</v>
      </c>
      <c r="T474" s="4">
        <v>2452977</v>
      </c>
      <c r="U474" s="4">
        <v>3214516</v>
      </c>
      <c r="V474" s="4">
        <v>1408916</v>
      </c>
      <c r="W474" s="4">
        <v>1097757</v>
      </c>
      <c r="X474" s="4">
        <v>28758013</v>
      </c>
      <c r="Y474" s="4">
        <v>32999368</v>
      </c>
      <c r="Z474" s="4">
        <v>49140275</v>
      </c>
      <c r="AA474" s="4">
        <v>61743541</v>
      </c>
      <c r="AB474" s="4">
        <v>53563711</v>
      </c>
      <c r="AC474" s="4">
        <v>8179830</v>
      </c>
      <c r="AD474" s="4">
        <v>130080041</v>
      </c>
      <c r="AE474" s="4">
        <v>22406561</v>
      </c>
      <c r="AF474" s="4">
        <v>14920</v>
      </c>
      <c r="AG474" s="4">
        <v>22421481</v>
      </c>
      <c r="AH474" s="4">
        <v>14049244</v>
      </c>
      <c r="AI474" s="4">
        <v>7000112</v>
      </c>
      <c r="AJ474" s="4">
        <v>777377</v>
      </c>
      <c r="AK474" s="4">
        <v>702633</v>
      </c>
      <c r="AL474" s="4">
        <v>23668678</v>
      </c>
      <c r="AM474" s="4">
        <v>5917170</v>
      </c>
      <c r="AN474" s="4">
        <v>1480010</v>
      </c>
      <c r="AO474" s="4">
        <v>3748991</v>
      </c>
      <c r="AP474" s="4">
        <v>1643407921</v>
      </c>
      <c r="AQ474" s="4">
        <v>1334596544</v>
      </c>
      <c r="AR474" s="4">
        <v>11327404</v>
      </c>
      <c r="AS474" s="4">
        <v>22344139</v>
      </c>
      <c r="AT474" s="4">
        <v>444902</v>
      </c>
      <c r="AU474" s="4">
        <v>1944</v>
      </c>
      <c r="AV474" s="4">
        <v>4417</v>
      </c>
      <c r="AW474" s="4">
        <v>171948576</v>
      </c>
      <c r="AX474" s="4">
        <v>121892690</v>
      </c>
      <c r="AY474" s="4">
        <v>32999368</v>
      </c>
      <c r="AZ474" s="4">
        <v>20185513.333333332</v>
      </c>
      <c r="BA474" s="4">
        <v>368982101</v>
      </c>
      <c r="BB474" s="4">
        <v>7496753</v>
      </c>
      <c r="BC474" s="4">
        <v>0</v>
      </c>
      <c r="BD474" s="4">
        <v>0.56957331834365621</v>
      </c>
      <c r="BE474" s="4">
        <v>0.55971918606458282</v>
      </c>
      <c r="BF474" s="4">
        <v>0.25012125729022489</v>
      </c>
      <c r="BG474" s="4">
        <v>6.2530319606359089E-2</v>
      </c>
      <c r="BH474" s="4">
        <v>1.1594001074727036</v>
      </c>
      <c r="BI474" s="4">
        <v>0.33617831439153789</v>
      </c>
      <c r="BJ474" s="4">
        <v>2.3232888997933818</v>
      </c>
      <c r="BK474" s="4">
        <v>2.1671278187360702E-2</v>
      </c>
      <c r="BL474" s="3" t="s">
        <v>474</v>
      </c>
      <c r="BM474" s="4">
        <v>7626153.99437158</v>
      </c>
      <c r="BN474" s="4">
        <v>2.6468798490341374</v>
      </c>
      <c r="BO474" s="4">
        <v>0</v>
      </c>
      <c r="BP474" s="4">
        <v>6.8926307675986918</v>
      </c>
      <c r="BQ474" s="4">
        <v>0.4401177269640027</v>
      </c>
      <c r="BR474" s="4">
        <v>6579.5055704955821</v>
      </c>
      <c r="BS474" s="4">
        <v>2896.8300678704059</v>
      </c>
      <c r="BT474" s="4">
        <v>1450.5575617876809</v>
      </c>
      <c r="BU474" s="4">
        <v>1799.1092329363555</v>
      </c>
      <c r="BV474" s="4">
        <v>2871.2358816749902</v>
      </c>
      <c r="BW474" s="4">
        <v>47250.877321039829</v>
      </c>
    </row>
    <row r="475" spans="2:75" x14ac:dyDescent="0.3">
      <c r="B475" s="3" t="s">
        <v>218</v>
      </c>
      <c r="C475" s="4">
        <v>2019</v>
      </c>
      <c r="D475" s="3" t="s">
        <v>941</v>
      </c>
      <c r="E475" s="4">
        <v>5168</v>
      </c>
      <c r="F475" s="4">
        <v>5168</v>
      </c>
      <c r="G475" s="4" t="b">
        <v>0</v>
      </c>
      <c r="H475" s="4">
        <v>6129986</v>
      </c>
      <c r="I475" s="4">
        <v>3813799</v>
      </c>
      <c r="J475" s="4">
        <v>582993</v>
      </c>
      <c r="K475" s="4">
        <v>1196550</v>
      </c>
      <c r="L475" s="4">
        <v>242268</v>
      </c>
      <c r="M475" s="4">
        <v>0</v>
      </c>
      <c r="N475" s="4">
        <v>4933436</v>
      </c>
      <c r="O475" s="4">
        <v>5480255</v>
      </c>
      <c r="P475" s="4">
        <v>1356116</v>
      </c>
      <c r="Q475" s="4">
        <v>4124139</v>
      </c>
      <c r="R475" s="4">
        <v>992315</v>
      </c>
      <c r="S475" s="4">
        <v>867525</v>
      </c>
      <c r="T475" s="4">
        <v>753099</v>
      </c>
      <c r="U475" s="4">
        <v>1442176</v>
      </c>
      <c r="V475" s="4">
        <v>0</v>
      </c>
      <c r="W475" s="4">
        <v>0</v>
      </c>
      <c r="X475" s="4">
        <v>649731</v>
      </c>
      <c r="Y475" s="4">
        <v>1394904</v>
      </c>
      <c r="Z475" s="4">
        <v>11728706</v>
      </c>
      <c r="AA475" s="4">
        <v>12034814</v>
      </c>
      <c r="AB475" s="4">
        <v>2091775</v>
      </c>
      <c r="AC475" s="4">
        <v>9943039</v>
      </c>
      <c r="AD475" s="4">
        <v>45373287</v>
      </c>
      <c r="AE475" s="4">
        <v>4452708</v>
      </c>
      <c r="AF475" s="4">
        <v>5528613</v>
      </c>
      <c r="AG475" s="4">
        <v>9981321</v>
      </c>
      <c r="AH475" s="4">
        <v>0</v>
      </c>
      <c r="AI475" s="4">
        <v>0</v>
      </c>
      <c r="AJ475" s="4">
        <v>0</v>
      </c>
      <c r="AK475" s="4">
        <v>0</v>
      </c>
      <c r="AL475" s="4">
        <v>5554558</v>
      </c>
      <c r="AM475" s="4">
        <v>1388640</v>
      </c>
      <c r="AN475" s="4">
        <v>0</v>
      </c>
      <c r="AO475" s="4">
        <v>1388640</v>
      </c>
      <c r="AP475" s="4">
        <v>1421999195</v>
      </c>
      <c r="AQ475" s="4">
        <v>1393754261</v>
      </c>
      <c r="AR475" s="4">
        <v>2544883.2923368001</v>
      </c>
      <c r="AS475" s="4">
        <v>5962972.6483166004</v>
      </c>
      <c r="AT475" s="4">
        <v>799381</v>
      </c>
      <c r="AU475" s="4">
        <v>1352.5526520000001</v>
      </c>
      <c r="AV475" s="4">
        <v>3178.1789798</v>
      </c>
      <c r="AW475" s="4">
        <v>80418092</v>
      </c>
      <c r="AX475" s="4">
        <v>35391966</v>
      </c>
      <c r="AY475" s="4">
        <v>1394904</v>
      </c>
      <c r="AZ475" s="4">
        <v>1394904</v>
      </c>
      <c r="BA475" s="4">
        <v>8326460</v>
      </c>
      <c r="BB475" s="4">
        <v>0</v>
      </c>
      <c r="BC475" s="4"/>
      <c r="BD475" s="4">
        <v>0.80480379563672744</v>
      </c>
      <c r="BE475" s="4">
        <v>0.10599224859567379</v>
      </c>
      <c r="BF475" s="4">
        <v>0</v>
      </c>
      <c r="BG475" s="4">
        <v>0</v>
      </c>
      <c r="BH475" s="4">
        <v>2.4202193476020084</v>
      </c>
      <c r="BI475" s="4">
        <v>0.62456799424377019</v>
      </c>
      <c r="BJ475" s="4">
        <v>0</v>
      </c>
      <c r="BK475" s="4"/>
      <c r="BL475" s="3" t="s">
        <v>468</v>
      </c>
      <c r="BM475" s="4"/>
      <c r="BN475" s="4"/>
      <c r="BO475" s="4"/>
      <c r="BP475" s="4">
        <v>1.7896517109749841</v>
      </c>
      <c r="BQ475" s="4">
        <v>0.42557472709894867</v>
      </c>
      <c r="BR475" s="4">
        <v>1186.142801857585</v>
      </c>
      <c r="BS475" s="4">
        <v>1060.4208591331269</v>
      </c>
      <c r="BT475" s="4">
        <v>492.43097761934985</v>
      </c>
      <c r="BU475" s="4">
        <v>0</v>
      </c>
      <c r="BV475" s="4">
        <v>1931.3701625386998</v>
      </c>
      <c r="BW475" s="4">
        <v>1611.1571207430341</v>
      </c>
    </row>
    <row r="476" spans="2:75" x14ac:dyDescent="0.3">
      <c r="B476" s="3" t="s">
        <v>218</v>
      </c>
      <c r="C476" s="4">
        <v>2020</v>
      </c>
      <c r="D476" s="3" t="s">
        <v>942</v>
      </c>
      <c r="E476" s="4">
        <v>5049</v>
      </c>
      <c r="F476" s="4">
        <v>5049</v>
      </c>
      <c r="G476" s="4" t="b">
        <v>0</v>
      </c>
      <c r="H476" s="4">
        <v>7260376</v>
      </c>
      <c r="I476" s="4">
        <v>4086400</v>
      </c>
      <c r="J476" s="4">
        <v>340474</v>
      </c>
      <c r="K476" s="4">
        <v>2445333</v>
      </c>
      <c r="L476" s="4">
        <v>184542</v>
      </c>
      <c r="M476" s="4">
        <v>0</v>
      </c>
      <c r="N476" s="4">
        <v>4815043</v>
      </c>
      <c r="O476" s="4">
        <v>4891650</v>
      </c>
      <c r="P476" s="4">
        <v>1404524</v>
      </c>
      <c r="Q476" s="4">
        <v>3487126</v>
      </c>
      <c r="R476" s="4">
        <v>933572</v>
      </c>
      <c r="S476" s="4">
        <v>894424</v>
      </c>
      <c r="T476" s="4">
        <v>557378</v>
      </c>
      <c r="U476" s="4">
        <v>998299</v>
      </c>
      <c r="V476" s="4">
        <v>0</v>
      </c>
      <c r="W476" s="4">
        <v>0</v>
      </c>
      <c r="X476" s="4">
        <v>2368726</v>
      </c>
      <c r="Y476" s="4">
        <v>1335674</v>
      </c>
      <c r="Z476" s="4">
        <v>15657627</v>
      </c>
      <c r="AA476" s="4">
        <v>15917091</v>
      </c>
      <c r="AB476" s="4">
        <v>3424020</v>
      </c>
      <c r="AC476" s="4">
        <v>12493071</v>
      </c>
      <c r="AD476" s="4">
        <v>47905773</v>
      </c>
      <c r="AE476" s="4">
        <v>6340894</v>
      </c>
      <c r="AF476" s="4">
        <v>6173156</v>
      </c>
      <c r="AG476" s="4">
        <v>12514050</v>
      </c>
      <c r="AH476" s="4">
        <v>0</v>
      </c>
      <c r="AI476" s="4">
        <v>0</v>
      </c>
      <c r="AJ476" s="4">
        <v>0</v>
      </c>
      <c r="AK476" s="4">
        <v>0</v>
      </c>
      <c r="AL476" s="4">
        <v>5411465</v>
      </c>
      <c r="AM476" s="4">
        <v>1352866</v>
      </c>
      <c r="AN476" s="4">
        <v>0</v>
      </c>
      <c r="AO476" s="4">
        <v>1352866</v>
      </c>
      <c r="AP476" s="4">
        <v>1402630297</v>
      </c>
      <c r="AQ476" s="4">
        <v>1372047159</v>
      </c>
      <c r="AR476" s="4">
        <v>2691907</v>
      </c>
      <c r="AS476" s="4">
        <v>6134889</v>
      </c>
      <c r="AT476" s="4">
        <v>794496</v>
      </c>
      <c r="AU476" s="4">
        <v>1442</v>
      </c>
      <c r="AV476" s="4">
        <v>3319</v>
      </c>
      <c r="AW476" s="4">
        <v>81355212</v>
      </c>
      <c r="AX476" s="4">
        <v>35391723</v>
      </c>
      <c r="AY476" s="4">
        <v>1335674</v>
      </c>
      <c r="AZ476" s="4">
        <v>1365289</v>
      </c>
      <c r="BA476" s="4">
        <v>8381916</v>
      </c>
      <c r="BB476" s="4">
        <v>0</v>
      </c>
      <c r="BC476" s="4"/>
      <c r="BD476" s="4">
        <v>0.66319471608632941</v>
      </c>
      <c r="BE476" s="4">
        <v>0.32625390200176962</v>
      </c>
      <c r="BF476" s="4">
        <v>0</v>
      </c>
      <c r="BG476" s="4">
        <v>0</v>
      </c>
      <c r="BH476" s="4">
        <v>3.5886429110964158</v>
      </c>
      <c r="BI476" s="4">
        <v>0.62986724623210111</v>
      </c>
      <c r="BJ476" s="4">
        <v>0</v>
      </c>
      <c r="BK476" s="4"/>
      <c r="BL476" s="3" t="s">
        <v>468</v>
      </c>
      <c r="BM476" s="4"/>
      <c r="BN476" s="4"/>
      <c r="BO476" s="4"/>
      <c r="BP476" s="4">
        <v>1.9191849810727424</v>
      </c>
      <c r="BQ476" s="4">
        <v>0.43446821331726426</v>
      </c>
      <c r="BR476" s="4">
        <v>1437.9829669241433</v>
      </c>
      <c r="BS476" s="4">
        <v>968.83541295305997</v>
      </c>
      <c r="BT476" s="4">
        <v>533.1564666270549</v>
      </c>
      <c r="BU476" s="4">
        <v>0</v>
      </c>
      <c r="BV476" s="4">
        <v>2478.5204991087344</v>
      </c>
      <c r="BW476" s="4">
        <v>1660.1140819964348</v>
      </c>
    </row>
    <row r="477" spans="2:75" x14ac:dyDescent="0.3">
      <c r="B477" s="3" t="s">
        <v>218</v>
      </c>
      <c r="C477" s="4">
        <v>2021</v>
      </c>
      <c r="D477" s="3" t="s">
        <v>943</v>
      </c>
      <c r="E477" s="4">
        <v>5186</v>
      </c>
      <c r="F477" s="4">
        <v>5186</v>
      </c>
      <c r="G477" s="4" t="b">
        <v>0</v>
      </c>
      <c r="H477" s="4">
        <v>7024492</v>
      </c>
      <c r="I477" s="4">
        <v>4111598</v>
      </c>
      <c r="J477" s="4">
        <v>449342</v>
      </c>
      <c r="K477" s="4">
        <v>1653647</v>
      </c>
      <c r="L477" s="4">
        <v>101995</v>
      </c>
      <c r="M477" s="4">
        <v>0</v>
      </c>
      <c r="N477" s="4">
        <v>5370845</v>
      </c>
      <c r="O477" s="4">
        <v>5787937</v>
      </c>
      <c r="P477" s="4">
        <v>1389234</v>
      </c>
      <c r="Q477" s="4">
        <v>4398703</v>
      </c>
      <c r="R477" s="4">
        <v>1122865</v>
      </c>
      <c r="S477" s="4">
        <v>1469692</v>
      </c>
      <c r="T477" s="4">
        <v>582191</v>
      </c>
      <c r="U477" s="4">
        <v>1124418</v>
      </c>
      <c r="V477" s="4">
        <v>0</v>
      </c>
      <c r="W477" s="4">
        <v>0</v>
      </c>
      <c r="X477" s="4">
        <v>1236555</v>
      </c>
      <c r="Y477" s="4">
        <v>1768104</v>
      </c>
      <c r="Z477" s="4">
        <v>15029701</v>
      </c>
      <c r="AA477" s="4">
        <v>15900082</v>
      </c>
      <c r="AB477" s="4">
        <v>2426870</v>
      </c>
      <c r="AC477" s="4">
        <v>13473212</v>
      </c>
      <c r="AD477" s="4">
        <v>49142329</v>
      </c>
      <c r="AE477" s="4">
        <v>6582787</v>
      </c>
      <c r="AF477" s="4">
        <v>6974904</v>
      </c>
      <c r="AG477" s="4">
        <v>13557691</v>
      </c>
      <c r="AH477" s="4">
        <v>0</v>
      </c>
      <c r="AI477" s="4">
        <v>0</v>
      </c>
      <c r="AJ477" s="4">
        <v>0</v>
      </c>
      <c r="AK477" s="4">
        <v>0</v>
      </c>
      <c r="AL477" s="4">
        <v>5948828</v>
      </c>
      <c r="AM477" s="4">
        <v>1487207</v>
      </c>
      <c r="AN477" s="4">
        <v>0</v>
      </c>
      <c r="AO477" s="4">
        <v>1487207</v>
      </c>
      <c r="AP477" s="4">
        <v>1538382437</v>
      </c>
      <c r="AQ477" s="4">
        <v>1508098524</v>
      </c>
      <c r="AR477" s="4">
        <v>2749874</v>
      </c>
      <c r="AS477" s="4">
        <v>6402274</v>
      </c>
      <c r="AT477" s="4">
        <v>868485</v>
      </c>
      <c r="AU477" s="4">
        <v>1465</v>
      </c>
      <c r="AV477" s="4">
        <v>3427</v>
      </c>
      <c r="AW477" s="4">
        <v>82430687</v>
      </c>
      <c r="AX477" s="4">
        <v>35584638</v>
      </c>
      <c r="AY477" s="4">
        <v>1768104</v>
      </c>
      <c r="AZ477" s="4">
        <v>1499560.6666666667</v>
      </c>
      <c r="BA477" s="4">
        <v>8466458</v>
      </c>
      <c r="BB477" s="4">
        <v>0</v>
      </c>
      <c r="BC477" s="4"/>
      <c r="BD477" s="4">
        <v>0.76458838589324329</v>
      </c>
      <c r="BE477" s="4">
        <v>0.17603479369041919</v>
      </c>
      <c r="BF477" s="4">
        <v>0</v>
      </c>
      <c r="BG477" s="4">
        <v>0</v>
      </c>
      <c r="BH477" s="4">
        <v>3.0822019581681235</v>
      </c>
      <c r="BI477" s="4">
        <v>0.63336087772915206</v>
      </c>
      <c r="BJ477" s="4">
        <v>0</v>
      </c>
      <c r="BK477" s="4"/>
      <c r="BL477" s="3" t="s">
        <v>468</v>
      </c>
      <c r="BM477" s="4"/>
      <c r="BN477" s="4"/>
      <c r="BO477" s="4"/>
      <c r="BP477" s="4">
        <v>1.7875100065251199</v>
      </c>
      <c r="BQ477" s="4">
        <v>0.4274875984826379</v>
      </c>
      <c r="BR477" s="4">
        <v>1354.5106054762823</v>
      </c>
      <c r="BS477" s="4">
        <v>1116.0696104897802</v>
      </c>
      <c r="BT477" s="4">
        <v>530.24951793289631</v>
      </c>
      <c r="BU477" s="4">
        <v>0</v>
      </c>
      <c r="BV477" s="4">
        <v>2614.2867335133051</v>
      </c>
      <c r="BW477" s="4">
        <v>1632.5603548013883</v>
      </c>
    </row>
    <row r="478" spans="2:75" x14ac:dyDescent="0.3">
      <c r="B478" s="3" t="s">
        <v>218</v>
      </c>
      <c r="C478" s="4">
        <v>2022</v>
      </c>
      <c r="D478" s="3" t="s">
        <v>944</v>
      </c>
      <c r="E478" s="4">
        <v>5228.5</v>
      </c>
      <c r="F478" s="4">
        <v>726</v>
      </c>
      <c r="G478" s="4" t="b">
        <v>1</v>
      </c>
      <c r="H478" s="4">
        <v>7846501</v>
      </c>
      <c r="I478" s="4">
        <v>4795436</v>
      </c>
      <c r="J478" s="4">
        <v>911902</v>
      </c>
      <c r="K478" s="4">
        <v>1803196</v>
      </c>
      <c r="L478" s="4">
        <v>331127</v>
      </c>
      <c r="M478" s="4">
        <v>4840</v>
      </c>
      <c r="N478" s="4">
        <v>6038465</v>
      </c>
      <c r="O478" s="4">
        <v>6471543</v>
      </c>
      <c r="P478" s="4">
        <v>1459640</v>
      </c>
      <c r="Q478" s="4">
        <v>5011903</v>
      </c>
      <c r="R478" s="4">
        <v>1291774</v>
      </c>
      <c r="S478" s="4">
        <v>1943241</v>
      </c>
      <c r="T478" s="4">
        <v>636895</v>
      </c>
      <c r="U478" s="4">
        <v>1030928</v>
      </c>
      <c r="V478" s="4">
        <v>0</v>
      </c>
      <c r="W478" s="4">
        <v>0</v>
      </c>
      <c r="X478" s="4">
        <v>1374958</v>
      </c>
      <c r="Y478" s="4">
        <v>1396218</v>
      </c>
      <c r="Z478" s="4">
        <v>16808799</v>
      </c>
      <c r="AA478" s="4">
        <v>17922054</v>
      </c>
      <c r="AB478" s="4">
        <v>3336766</v>
      </c>
      <c r="AC478" s="4">
        <v>14585288</v>
      </c>
      <c r="AD478" s="4">
        <v>50517287</v>
      </c>
      <c r="AE478" s="4">
        <v>7640612</v>
      </c>
      <c r="AF478" s="4">
        <v>7210931</v>
      </c>
      <c r="AG478" s="4">
        <v>14851543</v>
      </c>
      <c r="AH478" s="4">
        <v>0</v>
      </c>
      <c r="AI478" s="4">
        <v>0</v>
      </c>
      <c r="AJ478" s="4">
        <v>0</v>
      </c>
      <c r="AK478" s="4">
        <v>0</v>
      </c>
      <c r="AL478" s="4">
        <v>6801237</v>
      </c>
      <c r="AM478" s="4">
        <v>1700309</v>
      </c>
      <c r="AN478" s="4">
        <v>0</v>
      </c>
      <c r="AO478" s="4">
        <v>1700309</v>
      </c>
      <c r="AP478" s="4">
        <v>2053584777</v>
      </c>
      <c r="AQ478" s="4">
        <v>2020166184</v>
      </c>
      <c r="AR478" s="4">
        <v>3196769</v>
      </c>
      <c r="AS478" s="4">
        <v>6918184</v>
      </c>
      <c r="AT478" s="4">
        <v>1162837</v>
      </c>
      <c r="AU478" s="4">
        <v>1709</v>
      </c>
      <c r="AV478" s="4">
        <v>3718</v>
      </c>
      <c r="AW478" s="4">
        <v>83685636</v>
      </c>
      <c r="AX478" s="4">
        <v>35665743</v>
      </c>
      <c r="AY478" s="4">
        <v>1396218</v>
      </c>
      <c r="AZ478" s="4">
        <v>1499998.6666666667</v>
      </c>
      <c r="BA478" s="4">
        <v>8408958</v>
      </c>
      <c r="BB478" s="4">
        <v>0</v>
      </c>
      <c r="BC478" s="4"/>
      <c r="BD478" s="4">
        <v>0.76957423442627482</v>
      </c>
      <c r="BE478" s="4">
        <v>0.17523199194137618</v>
      </c>
      <c r="BF478" s="4">
        <v>0</v>
      </c>
      <c r="BG478" s="4">
        <v>0</v>
      </c>
      <c r="BH478" s="4">
        <v>2.9632542768684869</v>
      </c>
      <c r="BI478" s="4">
        <v>0.63791195727314109</v>
      </c>
      <c r="BJ478" s="4">
        <v>0</v>
      </c>
      <c r="BK478" s="4"/>
      <c r="BL478" s="3" t="s">
        <v>468</v>
      </c>
      <c r="BM478" s="4"/>
      <c r="BN478" s="4"/>
      <c r="BO478" s="4"/>
      <c r="BP478" s="4">
        <v>1.5566773944779784</v>
      </c>
      <c r="BQ478" s="4">
        <v>0.45965572888649814</v>
      </c>
      <c r="BR478" s="4">
        <v>1500.7174141723247</v>
      </c>
      <c r="BS478" s="4">
        <v>1237.7437123457971</v>
      </c>
      <c r="BT478" s="4">
        <v>611.41225973032419</v>
      </c>
      <c r="BU478" s="4">
        <v>0</v>
      </c>
      <c r="BV478" s="4">
        <v>2840.4978483312611</v>
      </c>
      <c r="BW478" s="4">
        <v>1608.2926269484556</v>
      </c>
    </row>
    <row r="479" spans="2:75" x14ac:dyDescent="0.3">
      <c r="B479" s="3" t="s">
        <v>218</v>
      </c>
      <c r="C479" s="4">
        <v>2023</v>
      </c>
      <c r="D479" s="3" t="s">
        <v>945</v>
      </c>
      <c r="E479" s="4">
        <v>5271</v>
      </c>
      <c r="F479" s="4">
        <v>5271</v>
      </c>
      <c r="G479" s="4" t="b">
        <v>0</v>
      </c>
      <c r="H479" s="4">
        <v>12099900</v>
      </c>
      <c r="I479" s="4">
        <v>5322092</v>
      </c>
      <c r="J479" s="4">
        <v>1636047</v>
      </c>
      <c r="K479" s="4">
        <v>4175557</v>
      </c>
      <c r="L479" s="4">
        <v>955704</v>
      </c>
      <c r="M479" s="4">
        <v>0</v>
      </c>
      <c r="N479" s="4">
        <v>7924343</v>
      </c>
      <c r="O479" s="4">
        <v>7414374</v>
      </c>
      <c r="P479" s="4">
        <v>1491313</v>
      </c>
      <c r="Q479" s="4">
        <v>5923061</v>
      </c>
      <c r="R479" s="4">
        <v>1399047</v>
      </c>
      <c r="S479" s="4">
        <v>2263850</v>
      </c>
      <c r="T479" s="4">
        <v>775794</v>
      </c>
      <c r="U479" s="4">
        <v>1324090</v>
      </c>
      <c r="V479" s="4">
        <v>0</v>
      </c>
      <c r="W479" s="4">
        <v>0</v>
      </c>
      <c r="X479" s="4">
        <v>4685526</v>
      </c>
      <c r="Y479" s="4">
        <v>1830419</v>
      </c>
      <c r="Z479" s="4">
        <v>21462267</v>
      </c>
      <c r="AA479" s="4">
        <v>22861840</v>
      </c>
      <c r="AB479" s="4">
        <v>3924458</v>
      </c>
      <c r="AC479" s="4">
        <v>18937382</v>
      </c>
      <c r="AD479" s="4">
        <v>55202813</v>
      </c>
      <c r="AE479" s="4">
        <v>10513673</v>
      </c>
      <c r="AF479" s="4">
        <v>8736259</v>
      </c>
      <c r="AG479" s="4">
        <v>19249932</v>
      </c>
      <c r="AH479" s="4">
        <v>0</v>
      </c>
      <c r="AI479" s="4">
        <v>0</v>
      </c>
      <c r="AJ479" s="4">
        <v>0</v>
      </c>
      <c r="AK479" s="4">
        <v>0</v>
      </c>
      <c r="AL479" s="4">
        <v>8522208</v>
      </c>
      <c r="AM479" s="4">
        <v>2130552</v>
      </c>
      <c r="AN479" s="4">
        <v>0</v>
      </c>
      <c r="AO479" s="4">
        <v>2130552</v>
      </c>
      <c r="AP479" s="4">
        <v>2294055361</v>
      </c>
      <c r="AQ479" s="4">
        <v>2259422150</v>
      </c>
      <c r="AR479" s="4">
        <v>3492847</v>
      </c>
      <c r="AS479" s="4">
        <v>7485714</v>
      </c>
      <c r="AT479" s="4">
        <v>1297020</v>
      </c>
      <c r="AU479" s="4">
        <v>1877</v>
      </c>
      <c r="AV479" s="4">
        <v>4037</v>
      </c>
      <c r="AW479" s="4">
        <v>85553637</v>
      </c>
      <c r="AX479" s="4">
        <v>36233379</v>
      </c>
      <c r="AY479" s="4">
        <v>1830419</v>
      </c>
      <c r="AZ479" s="4">
        <v>1664913.6666666667</v>
      </c>
      <c r="BA479" s="4">
        <v>8380510</v>
      </c>
      <c r="BB479" s="4">
        <v>0</v>
      </c>
      <c r="BC479" s="4"/>
      <c r="BD479" s="4">
        <v>0.65490979264291438</v>
      </c>
      <c r="BE479" s="4">
        <v>0.38723675402276053</v>
      </c>
      <c r="BF479" s="4">
        <v>0</v>
      </c>
      <c r="BG479" s="4">
        <v>0</v>
      </c>
      <c r="BH479" s="4">
        <v>3.249997256486131</v>
      </c>
      <c r="BI479" s="4">
        <v>0.63908590875163063</v>
      </c>
      <c r="BJ479" s="4">
        <v>0</v>
      </c>
      <c r="BK479" s="4"/>
      <c r="BL479" s="3" t="s">
        <v>468</v>
      </c>
      <c r="BM479" s="4"/>
      <c r="BN479" s="4"/>
      <c r="BO479" s="4"/>
      <c r="BP479" s="4">
        <v>1.5225643894127452</v>
      </c>
      <c r="BQ479" s="4">
        <v>0.46494921971761211</v>
      </c>
      <c r="BR479" s="4">
        <v>2295.5606146841205</v>
      </c>
      <c r="BS479" s="4">
        <v>1406.6351735913488</v>
      </c>
      <c r="BT479" s="4">
        <v>662.65357617150448</v>
      </c>
      <c r="BU479" s="4">
        <v>0</v>
      </c>
      <c r="BV479" s="4">
        <v>3652.0455321570857</v>
      </c>
      <c r="BW479" s="4">
        <v>1589.9279074179472</v>
      </c>
    </row>
    <row r="480" spans="2:75" x14ac:dyDescent="0.3">
      <c r="B480" s="3" t="s">
        <v>218</v>
      </c>
      <c r="C480" s="4">
        <v>2024</v>
      </c>
      <c r="D480" s="3" t="s">
        <v>946</v>
      </c>
      <c r="E480" s="4">
        <v>5271</v>
      </c>
      <c r="F480" s="4">
        <v>5271</v>
      </c>
      <c r="G480" s="4" t="b">
        <v>0</v>
      </c>
      <c r="H480" s="4">
        <v>9765220</v>
      </c>
      <c r="I480" s="4">
        <v>5771997</v>
      </c>
      <c r="J480" s="4">
        <v>1013665</v>
      </c>
      <c r="K480" s="4">
        <v>1565143</v>
      </c>
      <c r="L480" s="4">
        <v>1332893</v>
      </c>
      <c r="M480" s="4">
        <v>0</v>
      </c>
      <c r="N480" s="4">
        <v>8200077</v>
      </c>
      <c r="O480" s="4">
        <v>7728870</v>
      </c>
      <c r="P480" s="4">
        <v>1472373</v>
      </c>
      <c r="Q480" s="4">
        <v>6256497</v>
      </c>
      <c r="R480" s="4">
        <v>1627711</v>
      </c>
      <c r="S480" s="4">
        <v>2016521</v>
      </c>
      <c r="T480" s="4">
        <v>805032</v>
      </c>
      <c r="U480" s="4">
        <v>1631566</v>
      </c>
      <c r="V480" s="4">
        <v>0</v>
      </c>
      <c r="W480" s="4">
        <v>0</v>
      </c>
      <c r="X480" s="4">
        <v>2036350</v>
      </c>
      <c r="Y480" s="4">
        <v>933818</v>
      </c>
      <c r="Z480" s="4">
        <v>26060195</v>
      </c>
      <c r="AA480" s="4">
        <v>26664558</v>
      </c>
      <c r="AB480" s="4">
        <v>5047660</v>
      </c>
      <c r="AC480" s="4">
        <v>21616898</v>
      </c>
      <c r="AD480" s="4">
        <v>57239164</v>
      </c>
      <c r="AE480" s="4">
        <v>7824092</v>
      </c>
      <c r="AF480" s="4">
        <v>14132715</v>
      </c>
      <c r="AG480" s="4">
        <v>21956807</v>
      </c>
      <c r="AH480" s="4">
        <v>0</v>
      </c>
      <c r="AI480" s="4">
        <v>0</v>
      </c>
      <c r="AJ480" s="4">
        <v>0</v>
      </c>
      <c r="AK480" s="4">
        <v>0</v>
      </c>
      <c r="AL480" s="4">
        <v>8848779</v>
      </c>
      <c r="AM480" s="4">
        <v>2212195</v>
      </c>
      <c r="AN480" s="4">
        <v>0</v>
      </c>
      <c r="AO480" s="4">
        <v>2212195</v>
      </c>
      <c r="AP480" s="4">
        <v>2311668502</v>
      </c>
      <c r="AQ480" s="4">
        <v>2275692637</v>
      </c>
      <c r="AR480" s="4">
        <v>3812803</v>
      </c>
      <c r="AS480" s="4">
        <v>8173782</v>
      </c>
      <c r="AT480" s="4">
        <v>1295819</v>
      </c>
      <c r="AU480" s="4">
        <v>2028</v>
      </c>
      <c r="AV480" s="4">
        <v>4380</v>
      </c>
      <c r="AW480" s="4">
        <v>86267349</v>
      </c>
      <c r="AX480" s="4">
        <v>35575169</v>
      </c>
      <c r="AY480" s="4">
        <v>933818</v>
      </c>
      <c r="AZ480" s="4">
        <v>1386818.3333333333</v>
      </c>
      <c r="BA480" s="4">
        <v>80785321</v>
      </c>
      <c r="BB480" s="4">
        <v>1852438</v>
      </c>
      <c r="BC480" s="4">
        <v>1</v>
      </c>
      <c r="BD480" s="4">
        <v>0.83972270978022001</v>
      </c>
      <c r="BE480" s="4">
        <v>0.20853088819299515</v>
      </c>
      <c r="BF480" s="4">
        <v>0</v>
      </c>
      <c r="BG480" s="4">
        <v>0</v>
      </c>
      <c r="BH480" s="4">
        <v>3.5094409859063305</v>
      </c>
      <c r="BI480" s="4">
        <v>0.65049249236393925</v>
      </c>
      <c r="BJ480" s="4">
        <v>0.92965348783719892</v>
      </c>
      <c r="BK480" s="4">
        <v>2.5569597902441534E-2</v>
      </c>
      <c r="BL480" s="3" t="s">
        <v>489</v>
      </c>
      <c r="BM480" s="4"/>
      <c r="BN480" s="4"/>
      <c r="BO480" s="4"/>
      <c r="BP480" s="4">
        <v>1.6493727351915963</v>
      </c>
      <c r="BQ480" s="4">
        <v>0.46301369863013697</v>
      </c>
      <c r="BR480" s="4">
        <v>1852.631379244925</v>
      </c>
      <c r="BS480" s="4">
        <v>1466.3005122367672</v>
      </c>
      <c r="BT480" s="4">
        <v>723.354771390628</v>
      </c>
      <c r="BU480" s="4">
        <v>0</v>
      </c>
      <c r="BV480" s="4">
        <v>4165.5866059571235</v>
      </c>
      <c r="BW480" s="4">
        <v>15326.374691709352</v>
      </c>
    </row>
    <row r="481" spans="2:75" x14ac:dyDescent="0.3">
      <c r="B481" s="3" t="s">
        <v>220</v>
      </c>
      <c r="C481" s="4">
        <v>2019</v>
      </c>
      <c r="D481" s="3" t="s">
        <v>947</v>
      </c>
      <c r="E481" s="4">
        <v>663</v>
      </c>
      <c r="F481" s="4">
        <v>663</v>
      </c>
      <c r="G481" s="4" t="b">
        <v>0</v>
      </c>
      <c r="H481" s="4">
        <v>2154611</v>
      </c>
      <c r="I481" s="4">
        <v>694618</v>
      </c>
      <c r="J481" s="4">
        <v>484808</v>
      </c>
      <c r="K481" s="4">
        <v>660488</v>
      </c>
      <c r="L481" s="4">
        <v>75627</v>
      </c>
      <c r="M481" s="4">
        <v>0</v>
      </c>
      <c r="N481" s="4">
        <v>1494123</v>
      </c>
      <c r="O481" s="4">
        <v>1699388</v>
      </c>
      <c r="P481" s="4">
        <v>263903</v>
      </c>
      <c r="Q481" s="4">
        <v>1435485</v>
      </c>
      <c r="R481" s="4">
        <v>628373</v>
      </c>
      <c r="S481" s="4">
        <v>183210</v>
      </c>
      <c r="T481" s="4">
        <v>174579</v>
      </c>
      <c r="U481" s="4">
        <v>198807</v>
      </c>
      <c r="V481" s="4">
        <v>113195</v>
      </c>
      <c r="W481" s="4">
        <v>137321</v>
      </c>
      <c r="X481" s="4">
        <v>455223</v>
      </c>
      <c r="Y481" s="4">
        <v>751019</v>
      </c>
      <c r="Z481" s="4">
        <v>4511953</v>
      </c>
      <c r="AA481" s="4">
        <v>5162180</v>
      </c>
      <c r="AB481" s="4">
        <v>425573</v>
      </c>
      <c r="AC481" s="4">
        <v>4736607</v>
      </c>
      <c r="AD481" s="4">
        <v>11406458</v>
      </c>
      <c r="AE481" s="4">
        <v>1957181</v>
      </c>
      <c r="AF481" s="4">
        <v>2937343</v>
      </c>
      <c r="AG481" s="4">
        <v>4894524</v>
      </c>
      <c r="AH481" s="4">
        <v>131858</v>
      </c>
      <c r="AI481" s="4">
        <v>0</v>
      </c>
      <c r="AJ481" s="4">
        <v>44953</v>
      </c>
      <c r="AK481" s="4">
        <v>8180</v>
      </c>
      <c r="AL481" s="4">
        <v>1594277</v>
      </c>
      <c r="AM481" s="4">
        <v>398569</v>
      </c>
      <c r="AN481" s="4">
        <v>53133</v>
      </c>
      <c r="AO481" s="4">
        <v>345436</v>
      </c>
      <c r="AP481" s="4">
        <v>92084261</v>
      </c>
      <c r="AQ481" s="4">
        <v>77940100</v>
      </c>
      <c r="AR481" s="4">
        <v>602367.42443649995</v>
      </c>
      <c r="AS481" s="4">
        <v>1287834.1428485999</v>
      </c>
      <c r="AT481" s="4">
        <v>210058</v>
      </c>
      <c r="AU481" s="4">
        <v>817.73478820000003</v>
      </c>
      <c r="AV481" s="4">
        <v>2076.8018142000001</v>
      </c>
      <c r="AW481" s="4">
        <v>11601720</v>
      </c>
      <c r="AX481" s="4">
        <v>6643792</v>
      </c>
      <c r="AY481" s="4">
        <v>751019</v>
      </c>
      <c r="AZ481" s="4">
        <v>751019</v>
      </c>
      <c r="BA481" s="4">
        <v>1888118</v>
      </c>
      <c r="BB481" s="4">
        <v>0</v>
      </c>
      <c r="BC481" s="4"/>
      <c r="BD481" s="4">
        <v>0.69345371391866095</v>
      </c>
      <c r="BE481" s="4">
        <v>0.21127850920653427</v>
      </c>
      <c r="BF481" s="4">
        <v>0.13330941443012376</v>
      </c>
      <c r="BG481" s="4">
        <v>3.3327332703162627E-2</v>
      </c>
      <c r="BH481" s="4">
        <v>3.4096657227348248</v>
      </c>
      <c r="BI481" s="4">
        <v>0.5104108650941227</v>
      </c>
      <c r="BJ481" s="4">
        <v>0</v>
      </c>
      <c r="BK481" s="4"/>
      <c r="BL481" s="3" t="s">
        <v>468</v>
      </c>
      <c r="BM481" s="4"/>
      <c r="BN481" s="4"/>
      <c r="BO481" s="4"/>
      <c r="BP481" s="4">
        <v>6.5414807904740631</v>
      </c>
      <c r="BQ481" s="4">
        <v>0.39374714650612808</v>
      </c>
      <c r="BR481" s="4">
        <v>3249.7903469079938</v>
      </c>
      <c r="BS481" s="4">
        <v>2563.1794871794873</v>
      </c>
      <c r="BT481" s="4">
        <v>908.54815148793352</v>
      </c>
      <c r="BU481" s="4">
        <v>198.88084464555052</v>
      </c>
      <c r="BV481" s="4">
        <v>7382.3891402714935</v>
      </c>
      <c r="BW481" s="4">
        <v>2847.8401206636499</v>
      </c>
    </row>
    <row r="482" spans="2:75" x14ac:dyDescent="0.3">
      <c r="B482" s="3" t="s">
        <v>220</v>
      </c>
      <c r="C482" s="4">
        <v>2020</v>
      </c>
      <c r="D482" s="3" t="s">
        <v>948</v>
      </c>
      <c r="E482" s="4">
        <v>705</v>
      </c>
      <c r="F482" s="4">
        <v>705</v>
      </c>
      <c r="G482" s="4" t="b">
        <v>0</v>
      </c>
      <c r="H482" s="4">
        <v>2148379</v>
      </c>
      <c r="I482" s="4">
        <v>685575</v>
      </c>
      <c r="J482" s="4">
        <v>473570</v>
      </c>
      <c r="K482" s="4">
        <v>1036019</v>
      </c>
      <c r="L482" s="4">
        <v>87402</v>
      </c>
      <c r="M482" s="4">
        <v>0</v>
      </c>
      <c r="N482" s="4">
        <v>1112360</v>
      </c>
      <c r="O482" s="4">
        <v>1698087</v>
      </c>
      <c r="P482" s="4">
        <v>254472</v>
      </c>
      <c r="Q482" s="4">
        <v>1443615</v>
      </c>
      <c r="R482" s="4">
        <v>613670</v>
      </c>
      <c r="S482" s="4">
        <v>263164</v>
      </c>
      <c r="T482" s="4">
        <v>204415</v>
      </c>
      <c r="U482" s="4">
        <v>222764</v>
      </c>
      <c r="V482" s="4">
        <v>56079</v>
      </c>
      <c r="W482" s="4">
        <v>83523</v>
      </c>
      <c r="X482" s="4">
        <v>450292</v>
      </c>
      <c r="Y482" s="4">
        <v>166760</v>
      </c>
      <c r="Z482" s="4">
        <v>5231976</v>
      </c>
      <c r="AA482" s="4">
        <v>5700149</v>
      </c>
      <c r="AB482" s="4">
        <v>420538</v>
      </c>
      <c r="AC482" s="4">
        <v>5279611</v>
      </c>
      <c r="AD482" s="4">
        <v>11856750</v>
      </c>
      <c r="AE482" s="4">
        <v>2119257</v>
      </c>
      <c r="AF482" s="4">
        <v>3281887</v>
      </c>
      <c r="AG482" s="4">
        <v>5401144</v>
      </c>
      <c r="AH482" s="4">
        <v>100474</v>
      </c>
      <c r="AI482" s="4">
        <v>0</v>
      </c>
      <c r="AJ482" s="4">
        <v>22429</v>
      </c>
      <c r="AK482" s="4">
        <v>7676</v>
      </c>
      <c r="AL482" s="4">
        <v>1593453</v>
      </c>
      <c r="AM482" s="4">
        <v>398363</v>
      </c>
      <c r="AN482" s="4">
        <v>30105</v>
      </c>
      <c r="AO482" s="4">
        <v>368258</v>
      </c>
      <c r="AP482" s="4">
        <v>89394493</v>
      </c>
      <c r="AQ482" s="4">
        <v>75102900</v>
      </c>
      <c r="AR482" s="4">
        <v>612367</v>
      </c>
      <c r="AS482" s="4">
        <v>1271467</v>
      </c>
      <c r="AT482" s="4">
        <v>199352</v>
      </c>
      <c r="AU482" s="4">
        <v>825</v>
      </c>
      <c r="AV482" s="4">
        <v>2062</v>
      </c>
      <c r="AW482" s="4">
        <v>11768480</v>
      </c>
      <c r="AX482" s="4">
        <v>6556080</v>
      </c>
      <c r="AY482" s="4">
        <v>166760</v>
      </c>
      <c r="AZ482" s="4">
        <v>458889.5</v>
      </c>
      <c r="BA482" s="4">
        <v>1888118</v>
      </c>
      <c r="BB482" s="4">
        <v>0</v>
      </c>
      <c r="BC482" s="4"/>
      <c r="BD482" s="4">
        <v>0.51776711650970342</v>
      </c>
      <c r="BE482" s="4">
        <v>0.2095961652948572</v>
      </c>
      <c r="BF482" s="4">
        <v>7.5571777499416362E-2</v>
      </c>
      <c r="BG482" s="4">
        <v>1.8892932518248105E-2</v>
      </c>
      <c r="BH482" s="4">
        <v>3.7414019665908156</v>
      </c>
      <c r="BI482" s="4">
        <v>0.52755152088557078</v>
      </c>
      <c r="BJ482" s="4">
        <v>0</v>
      </c>
      <c r="BK482" s="4"/>
      <c r="BL482" s="3" t="s">
        <v>468</v>
      </c>
      <c r="BM482" s="4"/>
      <c r="BN482" s="4"/>
      <c r="BO482" s="4"/>
      <c r="BP482" s="4">
        <v>6.8501646963868339</v>
      </c>
      <c r="BQ482" s="4">
        <v>0.40009699321047526</v>
      </c>
      <c r="BR482" s="4">
        <v>3047.3460992907803</v>
      </c>
      <c r="BS482" s="4">
        <v>2408.6340425531916</v>
      </c>
      <c r="BT482" s="4">
        <v>868.60567375886524</v>
      </c>
      <c r="BU482" s="4">
        <v>142.51631205673758</v>
      </c>
      <c r="BV482" s="4">
        <v>7661.197163120567</v>
      </c>
      <c r="BW482" s="4">
        <v>2678.1815602836878</v>
      </c>
    </row>
    <row r="483" spans="2:75" x14ac:dyDescent="0.3">
      <c r="B483" s="3" t="s">
        <v>220</v>
      </c>
      <c r="C483" s="4">
        <v>2021</v>
      </c>
      <c r="D483" s="3" t="s">
        <v>949</v>
      </c>
      <c r="E483" s="4">
        <v>681</v>
      </c>
      <c r="F483" s="4">
        <v>681</v>
      </c>
      <c r="G483" s="4" t="b">
        <v>0</v>
      </c>
      <c r="H483" s="4">
        <v>3422398</v>
      </c>
      <c r="I483" s="4">
        <v>690358</v>
      </c>
      <c r="J483" s="4">
        <v>546687</v>
      </c>
      <c r="K483" s="4">
        <v>819084</v>
      </c>
      <c r="L483" s="4">
        <v>69612</v>
      </c>
      <c r="M483" s="4">
        <v>0</v>
      </c>
      <c r="N483" s="4">
        <v>2603314</v>
      </c>
      <c r="O483" s="4">
        <v>1763290</v>
      </c>
      <c r="P483" s="4">
        <v>259110</v>
      </c>
      <c r="Q483" s="4">
        <v>1504180</v>
      </c>
      <c r="R483" s="4">
        <v>668836</v>
      </c>
      <c r="S483" s="4">
        <v>349351</v>
      </c>
      <c r="T483" s="4">
        <v>187598</v>
      </c>
      <c r="U483" s="4">
        <v>179404</v>
      </c>
      <c r="V483" s="4">
        <v>40470</v>
      </c>
      <c r="W483" s="4">
        <v>78521</v>
      </c>
      <c r="X483" s="4">
        <v>1659108</v>
      </c>
      <c r="Y483" s="4">
        <v>580795</v>
      </c>
      <c r="Z483" s="4">
        <v>6216970</v>
      </c>
      <c r="AA483" s="4">
        <v>7573994</v>
      </c>
      <c r="AB483" s="4">
        <v>950846</v>
      </c>
      <c r="AC483" s="4">
        <v>6623148</v>
      </c>
      <c r="AD483" s="4">
        <v>13515858</v>
      </c>
      <c r="AE483" s="4">
        <v>3333900</v>
      </c>
      <c r="AF483" s="4">
        <v>3429754</v>
      </c>
      <c r="AG483" s="4">
        <v>6763654</v>
      </c>
      <c r="AH483" s="4">
        <v>123782</v>
      </c>
      <c r="AI483" s="4">
        <v>46851</v>
      </c>
      <c r="AJ483" s="4">
        <v>14290</v>
      </c>
      <c r="AK483" s="4">
        <v>6205</v>
      </c>
      <c r="AL483" s="4">
        <v>1653890</v>
      </c>
      <c r="AM483" s="4">
        <v>413473</v>
      </c>
      <c r="AN483" s="4">
        <v>20495</v>
      </c>
      <c r="AO483" s="4">
        <v>392978</v>
      </c>
      <c r="AP483" s="4">
        <v>101097268</v>
      </c>
      <c r="AQ483" s="4">
        <v>86458500</v>
      </c>
      <c r="AR483" s="4">
        <v>621553</v>
      </c>
      <c r="AS483" s="4">
        <v>1334003</v>
      </c>
      <c r="AT483" s="4">
        <v>227802</v>
      </c>
      <c r="AU483" s="4">
        <v>823</v>
      </c>
      <c r="AV483" s="4">
        <v>2124</v>
      </c>
      <c r="AW483" s="4">
        <v>12098166</v>
      </c>
      <c r="AX483" s="4">
        <v>6875986</v>
      </c>
      <c r="AY483" s="4">
        <v>580795</v>
      </c>
      <c r="AZ483" s="4">
        <v>499524.66666666669</v>
      </c>
      <c r="BA483" s="4">
        <v>2232568</v>
      </c>
      <c r="BB483" s="4">
        <v>0</v>
      </c>
      <c r="BC483" s="4"/>
      <c r="BD483" s="4">
        <v>0.7606695656086756</v>
      </c>
      <c r="BE483" s="4">
        <v>0.48477938568220297</v>
      </c>
      <c r="BF483" s="4">
        <v>4.9567928256500422E-2</v>
      </c>
      <c r="BG483" s="4">
        <v>1.2391997049380552E-2</v>
      </c>
      <c r="BH483" s="4">
        <v>4.4965722187504156</v>
      </c>
      <c r="BI483" s="4">
        <v>0.52933233241411215</v>
      </c>
      <c r="BJ483" s="4">
        <v>0</v>
      </c>
      <c r="BK483" s="4"/>
      <c r="BL483" s="3" t="s">
        <v>468</v>
      </c>
      <c r="BM483" s="4"/>
      <c r="BN483" s="4"/>
      <c r="BO483" s="4"/>
      <c r="BP483" s="4">
        <v>6.148069204006581</v>
      </c>
      <c r="BQ483" s="4">
        <v>0.38747645951035781</v>
      </c>
      <c r="BR483" s="4">
        <v>5025.5477239353895</v>
      </c>
      <c r="BS483" s="4">
        <v>2589.2657856093979</v>
      </c>
      <c r="BT483" s="4">
        <v>912.70631424375915</v>
      </c>
      <c r="BU483" s="4">
        <v>181.76505139500733</v>
      </c>
      <c r="BV483" s="4">
        <v>9931.944199706315</v>
      </c>
      <c r="BW483" s="4">
        <v>3278.3671071953008</v>
      </c>
    </row>
    <row r="484" spans="2:75" x14ac:dyDescent="0.3">
      <c r="B484" s="3" t="s">
        <v>220</v>
      </c>
      <c r="C484" s="4">
        <v>2022</v>
      </c>
      <c r="D484" s="3" t="s">
        <v>950</v>
      </c>
      <c r="E484" s="4">
        <v>709.5</v>
      </c>
      <c r="F484" s="4">
        <v>43706</v>
      </c>
      <c r="G484" s="4" t="b">
        <v>1</v>
      </c>
      <c r="H484" s="4">
        <v>2545900</v>
      </c>
      <c r="I484" s="4">
        <v>714810</v>
      </c>
      <c r="J484" s="4">
        <v>612428</v>
      </c>
      <c r="K484" s="4">
        <v>1179066</v>
      </c>
      <c r="L484" s="4">
        <v>72939</v>
      </c>
      <c r="M484" s="4">
        <v>0</v>
      </c>
      <c r="N484" s="4">
        <v>1366834</v>
      </c>
      <c r="O484" s="4">
        <v>2155241</v>
      </c>
      <c r="P484" s="4">
        <v>267049</v>
      </c>
      <c r="Q484" s="4">
        <v>1888192</v>
      </c>
      <c r="R484" s="4">
        <v>824290</v>
      </c>
      <c r="S484" s="4">
        <v>426089</v>
      </c>
      <c r="T484" s="4">
        <v>210385</v>
      </c>
      <c r="U484" s="4">
        <v>218721</v>
      </c>
      <c r="V484" s="4">
        <v>86480</v>
      </c>
      <c r="W484" s="4">
        <v>122227</v>
      </c>
      <c r="X484" s="4">
        <v>390659</v>
      </c>
      <c r="Y484" s="4">
        <v>788913</v>
      </c>
      <c r="Z484" s="4">
        <v>6341569</v>
      </c>
      <c r="AA484" s="4">
        <v>7323627</v>
      </c>
      <c r="AB484" s="4">
        <v>859549</v>
      </c>
      <c r="AC484" s="4">
        <v>6464078</v>
      </c>
      <c r="AD484" s="4">
        <v>13906517</v>
      </c>
      <c r="AE484" s="4">
        <v>3134598</v>
      </c>
      <c r="AF484" s="4">
        <v>3460889</v>
      </c>
      <c r="AG484" s="4">
        <v>6595487</v>
      </c>
      <c r="AH484" s="4">
        <v>86821</v>
      </c>
      <c r="AI484" s="4">
        <v>0</v>
      </c>
      <c r="AJ484" s="4">
        <v>26862</v>
      </c>
      <c r="AK484" s="4">
        <v>6909</v>
      </c>
      <c r="AL484" s="4">
        <v>1835077</v>
      </c>
      <c r="AM484" s="4">
        <v>458769</v>
      </c>
      <c r="AN484" s="4">
        <v>33771</v>
      </c>
      <c r="AO484" s="4">
        <v>424998</v>
      </c>
      <c r="AP484" s="4">
        <v>129864671</v>
      </c>
      <c r="AQ484" s="4">
        <v>113389500</v>
      </c>
      <c r="AR484" s="4">
        <v>646561</v>
      </c>
      <c r="AS484" s="4">
        <v>1392343</v>
      </c>
      <c r="AT484" s="4">
        <v>296591</v>
      </c>
      <c r="AU484" s="4">
        <v>862</v>
      </c>
      <c r="AV484" s="4">
        <v>2247</v>
      </c>
      <c r="AW484" s="4">
        <v>12898335</v>
      </c>
      <c r="AX484" s="4">
        <v>7397850</v>
      </c>
      <c r="AY484" s="4">
        <v>788913</v>
      </c>
      <c r="AZ484" s="4">
        <v>512156</v>
      </c>
      <c r="BA484" s="4">
        <v>2232568</v>
      </c>
      <c r="BB484" s="4">
        <v>0</v>
      </c>
      <c r="BC484" s="4"/>
      <c r="BD484" s="4">
        <v>0.53687654660434425</v>
      </c>
      <c r="BE484" s="4">
        <v>0.15344632546447229</v>
      </c>
      <c r="BF484" s="4">
        <v>7.3612210066504064E-2</v>
      </c>
      <c r="BG484" s="4">
        <v>1.8403042488135374E-2</v>
      </c>
      <c r="BH484" s="4">
        <v>3.4930171296139374</v>
      </c>
      <c r="BI484" s="4">
        <v>0.51571396599981978</v>
      </c>
      <c r="BJ484" s="4">
        <v>0</v>
      </c>
      <c r="BK484" s="4"/>
      <c r="BL484" s="3" t="s">
        <v>468</v>
      </c>
      <c r="BM484" s="4"/>
      <c r="BN484" s="4"/>
      <c r="BO484" s="4"/>
      <c r="BP484" s="4">
        <v>4.9787289724085158</v>
      </c>
      <c r="BQ484" s="4">
        <v>0.38362260792167335</v>
      </c>
      <c r="BR484" s="4">
        <v>3588.3016208597605</v>
      </c>
      <c r="BS484" s="4">
        <v>3037.6899224806202</v>
      </c>
      <c r="BT484" s="4">
        <v>911.29105003523603</v>
      </c>
      <c r="BU484" s="4">
        <v>122.369274136716</v>
      </c>
      <c r="BV484" s="4">
        <v>9295.9647639182531</v>
      </c>
      <c r="BW484" s="4">
        <v>3146.6779422128261</v>
      </c>
    </row>
    <row r="485" spans="2:75" x14ac:dyDescent="0.3">
      <c r="B485" s="3" t="s">
        <v>220</v>
      </c>
      <c r="C485" s="4">
        <v>2023</v>
      </c>
      <c r="D485" s="3" t="s">
        <v>951</v>
      </c>
      <c r="E485" s="4">
        <v>738</v>
      </c>
      <c r="F485" s="4">
        <v>738</v>
      </c>
      <c r="G485" s="4" t="b">
        <v>0</v>
      </c>
      <c r="H485" s="4">
        <v>3503928</v>
      </c>
      <c r="I485" s="4">
        <v>740793</v>
      </c>
      <c r="J485" s="4">
        <v>628046</v>
      </c>
      <c r="K485" s="4">
        <v>2107501</v>
      </c>
      <c r="L485" s="4">
        <v>154642</v>
      </c>
      <c r="M485" s="4">
        <v>0</v>
      </c>
      <c r="N485" s="4">
        <v>1396427</v>
      </c>
      <c r="O485" s="4">
        <v>2155737</v>
      </c>
      <c r="P485" s="4">
        <v>281742</v>
      </c>
      <c r="Q485" s="4">
        <v>1873995</v>
      </c>
      <c r="R485" s="4">
        <v>838369</v>
      </c>
      <c r="S485" s="4">
        <v>427362</v>
      </c>
      <c r="T485" s="4">
        <v>196752</v>
      </c>
      <c r="U485" s="4">
        <v>221250</v>
      </c>
      <c r="V485" s="4">
        <v>49131</v>
      </c>
      <c r="W485" s="4">
        <v>141131</v>
      </c>
      <c r="X485" s="4">
        <v>1348191</v>
      </c>
      <c r="Y485" s="4">
        <v>958692</v>
      </c>
      <c r="Z485" s="4">
        <v>7649917</v>
      </c>
      <c r="AA485" s="4">
        <v>8293625</v>
      </c>
      <c r="AB485" s="4">
        <v>1140038</v>
      </c>
      <c r="AC485" s="4">
        <v>7153587</v>
      </c>
      <c r="AD485" s="4">
        <v>15254708</v>
      </c>
      <c r="AE485" s="4">
        <v>2807817</v>
      </c>
      <c r="AF485" s="4">
        <v>4470379</v>
      </c>
      <c r="AG485" s="4">
        <v>7278196</v>
      </c>
      <c r="AH485" s="4">
        <v>49418</v>
      </c>
      <c r="AI485" s="4">
        <v>0</v>
      </c>
      <c r="AJ485" s="4">
        <v>26421</v>
      </c>
      <c r="AK485" s="4">
        <v>6206</v>
      </c>
      <c r="AL485" s="4">
        <v>1861499</v>
      </c>
      <c r="AM485" s="4">
        <v>465375</v>
      </c>
      <c r="AN485" s="4">
        <v>32627</v>
      </c>
      <c r="AO485" s="4">
        <v>432748</v>
      </c>
      <c r="AP485" s="4">
        <v>146155384</v>
      </c>
      <c r="AQ485" s="4">
        <v>128648425</v>
      </c>
      <c r="AR485" s="4">
        <v>672421</v>
      </c>
      <c r="AS485" s="4">
        <v>1467373</v>
      </c>
      <c r="AT485" s="4">
        <v>337579</v>
      </c>
      <c r="AU485" s="4">
        <v>899</v>
      </c>
      <c r="AV485" s="4">
        <v>2389</v>
      </c>
      <c r="AW485" s="4">
        <v>13857027</v>
      </c>
      <c r="AX485" s="4">
        <v>8074800</v>
      </c>
      <c r="AY485" s="4">
        <v>958692</v>
      </c>
      <c r="AZ485" s="4">
        <v>776133.33333333337</v>
      </c>
      <c r="BA485" s="4">
        <v>2232568</v>
      </c>
      <c r="BB485" s="4">
        <v>0</v>
      </c>
      <c r="BC485" s="4"/>
      <c r="BD485" s="4">
        <v>0.39853187622576719</v>
      </c>
      <c r="BE485" s="4">
        <v>0.38476561162215661</v>
      </c>
      <c r="BF485" s="4">
        <v>7.0109051839914047E-2</v>
      </c>
      <c r="BG485" s="4">
        <v>1.7527272375649945E-2</v>
      </c>
      <c r="BH485" s="4">
        <v>3.8837862427594523</v>
      </c>
      <c r="BI485" s="4">
        <v>0.49741901967222735</v>
      </c>
      <c r="BJ485" s="4">
        <v>0</v>
      </c>
      <c r="BK485" s="4"/>
      <c r="BL485" s="3" t="s">
        <v>468</v>
      </c>
      <c r="BM485" s="4"/>
      <c r="BN485" s="4"/>
      <c r="BO485" s="4"/>
      <c r="BP485" s="4">
        <v>4.6007268538256518</v>
      </c>
      <c r="BQ485" s="4">
        <v>0.37630807869401423</v>
      </c>
      <c r="BR485" s="4">
        <v>4747.8699186991871</v>
      </c>
      <c r="BS485" s="4">
        <v>2921.0528455284552</v>
      </c>
      <c r="BT485" s="4">
        <v>911.13956639566391</v>
      </c>
      <c r="BU485" s="4">
        <v>66.962059620596207</v>
      </c>
      <c r="BV485" s="4">
        <v>9862.0542005420048</v>
      </c>
      <c r="BW485" s="4">
        <v>3025.1598915989161</v>
      </c>
    </row>
    <row r="486" spans="2:75" x14ac:dyDescent="0.3">
      <c r="B486" s="3" t="s">
        <v>220</v>
      </c>
      <c r="C486" s="4">
        <v>2024</v>
      </c>
      <c r="D486" s="3" t="s">
        <v>952</v>
      </c>
      <c r="E486" s="4">
        <v>738</v>
      </c>
      <c r="F486" s="4">
        <v>738</v>
      </c>
      <c r="G486" s="4" t="b">
        <v>0</v>
      </c>
      <c r="H486" s="4">
        <v>3384761</v>
      </c>
      <c r="I486" s="4">
        <v>784953</v>
      </c>
      <c r="J486" s="4">
        <v>699894</v>
      </c>
      <c r="K486" s="4">
        <v>907769</v>
      </c>
      <c r="L486" s="4">
        <v>248590</v>
      </c>
      <c r="M486" s="4">
        <v>0</v>
      </c>
      <c r="N486" s="4">
        <v>2476992</v>
      </c>
      <c r="O486" s="4">
        <v>2334939</v>
      </c>
      <c r="P486" s="4">
        <v>303550</v>
      </c>
      <c r="Q486" s="4">
        <v>2031389</v>
      </c>
      <c r="R486" s="4">
        <v>958125</v>
      </c>
      <c r="S486" s="4">
        <v>470249</v>
      </c>
      <c r="T486" s="4">
        <v>226850</v>
      </c>
      <c r="U486" s="4">
        <v>255251</v>
      </c>
      <c r="V486" s="4">
        <v>56373</v>
      </c>
      <c r="W486" s="4">
        <v>62229</v>
      </c>
      <c r="X486" s="4">
        <v>1049822</v>
      </c>
      <c r="Y486" s="4">
        <v>282487</v>
      </c>
      <c r="Z486" s="4">
        <v>8929602</v>
      </c>
      <c r="AA486" s="4">
        <v>9811569</v>
      </c>
      <c r="AB486" s="4">
        <v>1656804</v>
      </c>
      <c r="AC486" s="4">
        <v>8154765</v>
      </c>
      <c r="AD486" s="4">
        <v>16304530</v>
      </c>
      <c r="AE486" s="4">
        <v>3229510</v>
      </c>
      <c r="AF486" s="4">
        <v>5083812</v>
      </c>
      <c r="AG486" s="4">
        <v>8313322</v>
      </c>
      <c r="AH486" s="4">
        <v>11347</v>
      </c>
      <c r="AI486" s="4">
        <v>0</v>
      </c>
      <c r="AJ486" s="4">
        <v>26166</v>
      </c>
      <c r="AK486" s="4">
        <v>3855</v>
      </c>
      <c r="AL486" s="4">
        <v>2104132</v>
      </c>
      <c r="AM486" s="4">
        <v>526033</v>
      </c>
      <c r="AN486" s="4">
        <v>30021</v>
      </c>
      <c r="AO486" s="4">
        <v>496012</v>
      </c>
      <c r="AP486" s="4">
        <v>145574149</v>
      </c>
      <c r="AQ486" s="4">
        <v>126774687</v>
      </c>
      <c r="AR486" s="4">
        <v>712766</v>
      </c>
      <c r="AS486" s="4">
        <v>1532038</v>
      </c>
      <c r="AT486" s="4">
        <v>332219</v>
      </c>
      <c r="AU486" s="4">
        <v>952</v>
      </c>
      <c r="AV486" s="4">
        <v>2580</v>
      </c>
      <c r="AW486" s="4">
        <v>14139513</v>
      </c>
      <c r="AX486" s="4">
        <v>8053738</v>
      </c>
      <c r="AY486" s="4">
        <v>282487</v>
      </c>
      <c r="AZ486" s="4">
        <v>676697.33333333337</v>
      </c>
      <c r="BA486" s="4">
        <v>2399495</v>
      </c>
      <c r="BB486" s="4">
        <v>0</v>
      </c>
      <c r="BC486" s="4"/>
      <c r="BD486" s="4">
        <v>0.73180706111893867</v>
      </c>
      <c r="BE486" s="4">
        <v>0.31016133783153377</v>
      </c>
      <c r="BF486" s="4">
        <v>5.7070564014044749E-2</v>
      </c>
      <c r="BG486" s="4">
        <v>1.4267641003511187E-2</v>
      </c>
      <c r="BH486" s="4">
        <v>4.0924323209390225</v>
      </c>
      <c r="BI486" s="4">
        <v>0.51837867710253938</v>
      </c>
      <c r="BJ486" s="4">
        <v>0</v>
      </c>
      <c r="BK486" s="4"/>
      <c r="BL486" s="3" t="s">
        <v>468</v>
      </c>
      <c r="BM486" s="4"/>
      <c r="BN486" s="4"/>
      <c r="BO486" s="4"/>
      <c r="BP486" s="4">
        <v>4.8962401971520366</v>
      </c>
      <c r="BQ486" s="4">
        <v>0.36899224806201553</v>
      </c>
      <c r="BR486" s="4">
        <v>4586.3970189701895</v>
      </c>
      <c r="BS486" s="4">
        <v>3163.8739837398375</v>
      </c>
      <c r="BT486" s="4">
        <v>965.80758807588074</v>
      </c>
      <c r="BU486" s="4">
        <v>15.375338753387535</v>
      </c>
      <c r="BV486" s="4">
        <v>11264.663956639566</v>
      </c>
      <c r="BW486" s="4">
        <v>3251.3482384823847</v>
      </c>
    </row>
    <row r="487" spans="2:75" x14ac:dyDescent="0.3">
      <c r="B487" s="3" t="s">
        <v>222</v>
      </c>
      <c r="C487" s="4">
        <v>2019</v>
      </c>
      <c r="D487" s="3" t="s">
        <v>953</v>
      </c>
      <c r="E487" s="4">
        <v>43202</v>
      </c>
      <c r="F487" s="4">
        <v>43202</v>
      </c>
      <c r="G487" s="4" t="b">
        <v>0</v>
      </c>
      <c r="H487" s="4">
        <v>89069158</v>
      </c>
      <c r="I487" s="4">
        <v>37703172</v>
      </c>
      <c r="J487" s="4">
        <v>29962169</v>
      </c>
      <c r="K487" s="4">
        <v>8331552</v>
      </c>
      <c r="L487" s="4">
        <v>2270086</v>
      </c>
      <c r="M487" s="4">
        <v>7994196</v>
      </c>
      <c r="N487" s="4">
        <v>72743410</v>
      </c>
      <c r="O487" s="4">
        <v>70702280</v>
      </c>
      <c r="P487" s="4">
        <v>9755243</v>
      </c>
      <c r="Q487" s="4">
        <v>60947037</v>
      </c>
      <c r="R487" s="4">
        <v>7779363</v>
      </c>
      <c r="S487" s="4">
        <v>16588573</v>
      </c>
      <c r="T487" s="4">
        <v>10455019</v>
      </c>
      <c r="U487" s="4">
        <v>9230454</v>
      </c>
      <c r="V487" s="4">
        <v>2584723</v>
      </c>
      <c r="W487" s="4">
        <v>2453714</v>
      </c>
      <c r="X487" s="4">
        <v>18366878</v>
      </c>
      <c r="Y487" s="4">
        <v>23236013</v>
      </c>
      <c r="Z487" s="4">
        <v>110046109</v>
      </c>
      <c r="AA487" s="4">
        <v>120415838</v>
      </c>
      <c r="AB487" s="4">
        <v>47081152</v>
      </c>
      <c r="AC487" s="4">
        <v>73334686</v>
      </c>
      <c r="AD487" s="4">
        <v>559570817</v>
      </c>
      <c r="AE487" s="4">
        <v>10399697</v>
      </c>
      <c r="AF487" s="4">
        <v>67953735</v>
      </c>
      <c r="AG487" s="4">
        <v>78353432</v>
      </c>
      <c r="AH487" s="4">
        <v>3929501</v>
      </c>
      <c r="AI487" s="4">
        <v>0</v>
      </c>
      <c r="AJ487" s="4">
        <v>321850</v>
      </c>
      <c r="AK487" s="4">
        <v>239292</v>
      </c>
      <c r="AL487" s="4">
        <v>73659721</v>
      </c>
      <c r="AM487" s="4">
        <v>18414930</v>
      </c>
      <c r="AN487" s="4">
        <v>561142</v>
      </c>
      <c r="AO487" s="4">
        <v>17853788</v>
      </c>
      <c r="AP487" s="4">
        <v>9978709163</v>
      </c>
      <c r="AQ487" s="4">
        <v>9232156574</v>
      </c>
      <c r="AR487" s="4">
        <v>36667600.121937603</v>
      </c>
      <c r="AS487" s="4">
        <v>70027303.693766996</v>
      </c>
      <c r="AT487" s="4">
        <v>747931</v>
      </c>
      <c r="AU487" s="4">
        <v>2229.8889627100002</v>
      </c>
      <c r="AV487" s="4">
        <v>4627.9746400900003</v>
      </c>
      <c r="AW487" s="4">
        <v>652408976</v>
      </c>
      <c r="AX487" s="4">
        <v>485151070</v>
      </c>
      <c r="AY487" s="4">
        <v>23236013</v>
      </c>
      <c r="AZ487" s="4">
        <v>23236013</v>
      </c>
      <c r="BA487" s="4">
        <v>652744888</v>
      </c>
      <c r="BB487" s="4">
        <v>9768927</v>
      </c>
      <c r="BC487" s="4">
        <v>0.50307544968320173</v>
      </c>
      <c r="BD487" s="4">
        <v>0.81670705812667499</v>
      </c>
      <c r="BE487" s="4">
        <v>0.2062091796129924</v>
      </c>
      <c r="BF487" s="4">
        <v>3.0472122348550876E-2</v>
      </c>
      <c r="BG487" s="4">
        <v>7.6180304837157884E-3</v>
      </c>
      <c r="BH487" s="4">
        <v>1.2855987076123159</v>
      </c>
      <c r="BI487" s="4">
        <v>0.31558272912553359</v>
      </c>
      <c r="BJ487" s="4">
        <v>1.0006337997900441</v>
      </c>
      <c r="BK487" s="4">
        <v>1.8420366548159223E-2</v>
      </c>
      <c r="BL487" s="3" t="s">
        <v>474</v>
      </c>
      <c r="BM487" s="4">
        <v>9761425.8709652293</v>
      </c>
      <c r="BN487" s="4"/>
      <c r="BO487" s="4"/>
      <c r="BP487" s="4">
        <v>3.674583508045028</v>
      </c>
      <c r="BQ487" s="4">
        <v>0.48182825882266189</v>
      </c>
      <c r="BR487" s="4">
        <v>2061.6906161751772</v>
      </c>
      <c r="BS487" s="4">
        <v>1636.5510855978889</v>
      </c>
      <c r="BT487" s="4">
        <v>848.74774598253794</v>
      </c>
      <c r="BU487" s="4">
        <v>90.95646034905792</v>
      </c>
      <c r="BV487" s="4">
        <v>1813.6528864404427</v>
      </c>
      <c r="BW487" s="4">
        <v>15109.135873339197</v>
      </c>
    </row>
    <row r="488" spans="2:75" x14ac:dyDescent="0.3">
      <c r="B488" s="3" t="s">
        <v>222</v>
      </c>
      <c r="C488" s="4">
        <v>2020</v>
      </c>
      <c r="D488" s="3" t="s">
        <v>954</v>
      </c>
      <c r="E488" s="4">
        <v>42855</v>
      </c>
      <c r="F488" s="4">
        <v>42855</v>
      </c>
      <c r="G488" s="4" t="b">
        <v>0</v>
      </c>
      <c r="H488" s="4">
        <v>89697197</v>
      </c>
      <c r="I488" s="4">
        <v>39992552</v>
      </c>
      <c r="J488" s="4">
        <v>28811968</v>
      </c>
      <c r="K488" s="4">
        <v>10065550</v>
      </c>
      <c r="L488" s="4">
        <v>2030752</v>
      </c>
      <c r="M488" s="4">
        <v>6877494</v>
      </c>
      <c r="N488" s="4">
        <v>72754153</v>
      </c>
      <c r="O488" s="4">
        <v>72987916</v>
      </c>
      <c r="P488" s="4">
        <v>10201348</v>
      </c>
      <c r="Q488" s="4">
        <v>62786568</v>
      </c>
      <c r="R488" s="4">
        <v>8875328</v>
      </c>
      <c r="S488" s="4">
        <v>18107023</v>
      </c>
      <c r="T488" s="4">
        <v>8311312</v>
      </c>
      <c r="U488" s="4">
        <v>7707296</v>
      </c>
      <c r="V488" s="4">
        <v>2719968</v>
      </c>
      <c r="W488" s="4">
        <v>2743206</v>
      </c>
      <c r="X488" s="4">
        <v>16709281</v>
      </c>
      <c r="Y488" s="4">
        <v>21430109</v>
      </c>
      <c r="Z488" s="4">
        <v>133753796</v>
      </c>
      <c r="AA488" s="4">
        <v>145087028</v>
      </c>
      <c r="AB488" s="4">
        <v>65944399</v>
      </c>
      <c r="AC488" s="4">
        <v>79142629</v>
      </c>
      <c r="AD488" s="4">
        <v>576280096</v>
      </c>
      <c r="AE488" s="4">
        <v>14514157</v>
      </c>
      <c r="AF488" s="4">
        <v>69442491</v>
      </c>
      <c r="AG488" s="4">
        <v>83956648</v>
      </c>
      <c r="AH488" s="4">
        <v>3402095</v>
      </c>
      <c r="AI488" s="4">
        <v>0</v>
      </c>
      <c r="AJ488" s="4">
        <v>321850</v>
      </c>
      <c r="AK488" s="4">
        <v>204305</v>
      </c>
      <c r="AL488" s="4">
        <v>73297514</v>
      </c>
      <c r="AM488" s="4">
        <v>18324379</v>
      </c>
      <c r="AN488" s="4">
        <v>526155</v>
      </c>
      <c r="AO488" s="4">
        <v>17798224</v>
      </c>
      <c r="AP488" s="4">
        <v>9530948153</v>
      </c>
      <c r="AQ488" s="4">
        <v>8708615250</v>
      </c>
      <c r="AR488" s="4">
        <v>39078349</v>
      </c>
      <c r="AS488" s="4">
        <v>71275138</v>
      </c>
      <c r="AT488" s="4">
        <v>692425</v>
      </c>
      <c r="AU488" s="4">
        <v>2331</v>
      </c>
      <c r="AV488" s="4">
        <v>4762</v>
      </c>
      <c r="AW488" s="4">
        <v>670889081</v>
      </c>
      <c r="AX488" s="4">
        <v>495725543</v>
      </c>
      <c r="AY488" s="4">
        <v>21430109</v>
      </c>
      <c r="AZ488" s="4">
        <v>22333061</v>
      </c>
      <c r="BA488" s="4">
        <v>1304139005</v>
      </c>
      <c r="BB488" s="4">
        <v>8331568</v>
      </c>
      <c r="BC488" s="4">
        <v>0.5659003160742837</v>
      </c>
      <c r="BD488" s="4">
        <v>0.81110843407960675</v>
      </c>
      <c r="BE488" s="4">
        <v>0.18628543097060213</v>
      </c>
      <c r="BF488" s="4">
        <v>2.8713387777015528E-2</v>
      </c>
      <c r="BG488" s="4">
        <v>7.1783471401226512E-3</v>
      </c>
      <c r="BH488" s="4">
        <v>1.3371753015708709</v>
      </c>
      <c r="BI488" s="4">
        <v>0.32444284900914089</v>
      </c>
      <c r="BJ488" s="4">
        <v>2.1729233824757634</v>
      </c>
      <c r="BK488" s="4">
        <v>7.1019372010333879E-3</v>
      </c>
      <c r="BL488" s="3" t="s">
        <v>474</v>
      </c>
      <c r="BM488" s="4">
        <v>22166747.601972364</v>
      </c>
      <c r="BN488" s="4"/>
      <c r="BO488" s="4"/>
      <c r="BP488" s="4">
        <v>4.1001533501889353</v>
      </c>
      <c r="BQ488" s="4">
        <v>0.48950020999580007</v>
      </c>
      <c r="BR488" s="4">
        <v>2093.039248629098</v>
      </c>
      <c r="BS488" s="4">
        <v>1703.1365301598414</v>
      </c>
      <c r="BT488" s="4">
        <v>911.87373702018431</v>
      </c>
      <c r="BU488" s="4">
        <v>79.386185975965461</v>
      </c>
      <c r="BV488" s="4">
        <v>1959.0864076537159</v>
      </c>
      <c r="BW488" s="4">
        <v>30431.431688251079</v>
      </c>
    </row>
    <row r="489" spans="2:75" x14ac:dyDescent="0.3">
      <c r="B489" s="3" t="s">
        <v>222</v>
      </c>
      <c r="C489" s="4">
        <v>2021</v>
      </c>
      <c r="D489" s="3" t="s">
        <v>955</v>
      </c>
      <c r="E489" s="4">
        <v>43270</v>
      </c>
      <c r="F489" s="4">
        <v>43270</v>
      </c>
      <c r="G489" s="4" t="b">
        <v>0</v>
      </c>
      <c r="H489" s="4">
        <v>125768915</v>
      </c>
      <c r="I489" s="4">
        <v>41929022</v>
      </c>
      <c r="J489" s="4">
        <v>35881650</v>
      </c>
      <c r="K489" s="4">
        <v>14508034</v>
      </c>
      <c r="L489" s="4">
        <v>1851591</v>
      </c>
      <c r="M489" s="4">
        <v>27824448</v>
      </c>
      <c r="N489" s="4">
        <v>83436433</v>
      </c>
      <c r="O489" s="4">
        <v>77969447</v>
      </c>
      <c r="P489" s="4">
        <v>10368594</v>
      </c>
      <c r="Q489" s="4">
        <v>67600853</v>
      </c>
      <c r="R489" s="4">
        <v>10240640</v>
      </c>
      <c r="S489" s="4">
        <v>18742838</v>
      </c>
      <c r="T489" s="4">
        <v>9904859</v>
      </c>
      <c r="U489" s="4">
        <v>9527030</v>
      </c>
      <c r="V489" s="4">
        <v>3087031</v>
      </c>
      <c r="W489" s="4">
        <v>2903230</v>
      </c>
      <c r="X489" s="4">
        <v>47799468</v>
      </c>
      <c r="Y489" s="4">
        <v>44078745</v>
      </c>
      <c r="Z489" s="4">
        <v>159250421</v>
      </c>
      <c r="AA489" s="4">
        <v>168828583</v>
      </c>
      <c r="AB489" s="4">
        <v>74651310</v>
      </c>
      <c r="AC489" s="4">
        <v>94177273</v>
      </c>
      <c r="AD489" s="4">
        <v>624079561</v>
      </c>
      <c r="AE489" s="4">
        <v>19179094</v>
      </c>
      <c r="AF489" s="4">
        <v>79288473</v>
      </c>
      <c r="AG489" s="4">
        <v>98467567</v>
      </c>
      <c r="AH489" s="4">
        <v>2852648</v>
      </c>
      <c r="AI489" s="4">
        <v>0</v>
      </c>
      <c r="AJ489" s="4">
        <v>333811</v>
      </c>
      <c r="AK489" s="4">
        <v>152864</v>
      </c>
      <c r="AL489" s="4">
        <v>82729336</v>
      </c>
      <c r="AM489" s="4">
        <v>20682334</v>
      </c>
      <c r="AN489" s="4">
        <v>486675</v>
      </c>
      <c r="AO489" s="4">
        <v>20195659</v>
      </c>
      <c r="AP489" s="4">
        <v>10405801696</v>
      </c>
      <c r="AQ489" s="4">
        <v>9510425447</v>
      </c>
      <c r="AR489" s="4">
        <v>40830153</v>
      </c>
      <c r="AS489" s="4">
        <v>76329977</v>
      </c>
      <c r="AT489" s="4">
        <v>754893</v>
      </c>
      <c r="AU489" s="4">
        <v>2426</v>
      </c>
      <c r="AV489" s="4">
        <v>4898</v>
      </c>
      <c r="AW489" s="4">
        <v>712409782</v>
      </c>
      <c r="AX489" s="4">
        <v>528468831</v>
      </c>
      <c r="AY489" s="4">
        <v>44078745</v>
      </c>
      <c r="AZ489" s="4">
        <v>29581622.333333332</v>
      </c>
      <c r="BA489" s="4">
        <v>1413661342</v>
      </c>
      <c r="BB489" s="4">
        <v>37125464</v>
      </c>
      <c r="BC489" s="4">
        <v>0.5617777822993717</v>
      </c>
      <c r="BD489" s="4">
        <v>0.66341061302786941</v>
      </c>
      <c r="BE489" s="4">
        <v>0.38005788632270543</v>
      </c>
      <c r="BF489" s="4">
        <v>2.3530951584091041E-2</v>
      </c>
      <c r="BG489" s="4">
        <v>5.8827378960227602E-3</v>
      </c>
      <c r="BH489" s="4">
        <v>1.45660243370006</v>
      </c>
      <c r="BI489" s="4">
        <v>0.32776734023397802</v>
      </c>
      <c r="BJ489" s="4">
        <v>2.2495714380433309</v>
      </c>
      <c r="BK489" s="4">
        <v>2.9407584279857377E-2</v>
      </c>
      <c r="BL489" s="3" t="s">
        <v>474</v>
      </c>
      <c r="BM489" s="4">
        <v>23324892.915067453</v>
      </c>
      <c r="BN489" s="4">
        <v>1.2682425784782123</v>
      </c>
      <c r="BO489" s="4">
        <v>0</v>
      </c>
      <c r="BP489" s="4">
        <v>3.9237873441020072</v>
      </c>
      <c r="BQ489" s="4">
        <v>0.49530420579828499</v>
      </c>
      <c r="BR489" s="4">
        <v>2906.6076958631847</v>
      </c>
      <c r="BS489" s="4">
        <v>1801.9285186041136</v>
      </c>
      <c r="BT489" s="4">
        <v>943.61342731684772</v>
      </c>
      <c r="BU489" s="4">
        <v>65.926692858793615</v>
      </c>
      <c r="BV489" s="4">
        <v>2275.6544256990987</v>
      </c>
      <c r="BW489" s="4">
        <v>32670.70353593714</v>
      </c>
    </row>
    <row r="490" spans="2:75" x14ac:dyDescent="0.3">
      <c r="B490" s="3" t="s">
        <v>222</v>
      </c>
      <c r="C490" s="4">
        <v>2022</v>
      </c>
      <c r="D490" s="3" t="s">
        <v>956</v>
      </c>
      <c r="E490" s="4">
        <v>44250.5</v>
      </c>
      <c r="F490" s="4">
        <v>1070</v>
      </c>
      <c r="G490" s="4" t="b">
        <v>1</v>
      </c>
      <c r="H490" s="4">
        <v>125153793</v>
      </c>
      <c r="I490" s="4">
        <v>45577046</v>
      </c>
      <c r="J490" s="4">
        <v>36562816</v>
      </c>
      <c r="K490" s="4">
        <v>8937550</v>
      </c>
      <c r="L490" s="4">
        <v>3338286</v>
      </c>
      <c r="M490" s="4">
        <v>28066651</v>
      </c>
      <c r="N490" s="4">
        <v>88149592</v>
      </c>
      <c r="O490" s="4">
        <v>86711831</v>
      </c>
      <c r="P490" s="4">
        <v>10545794</v>
      </c>
      <c r="Q490" s="4">
        <v>76166037</v>
      </c>
      <c r="R490" s="4">
        <v>13185945</v>
      </c>
      <c r="S490" s="4">
        <v>20353038</v>
      </c>
      <c r="T490" s="4">
        <v>10995888</v>
      </c>
      <c r="U490" s="4">
        <v>10623061</v>
      </c>
      <c r="V490" s="4">
        <v>3206767</v>
      </c>
      <c r="W490" s="4">
        <v>3111136</v>
      </c>
      <c r="X490" s="4">
        <v>38441962</v>
      </c>
      <c r="Y490" s="4">
        <v>52858235</v>
      </c>
      <c r="Z490" s="4">
        <v>160216597</v>
      </c>
      <c r="AA490" s="4">
        <v>176571919</v>
      </c>
      <c r="AB490" s="4">
        <v>86097447</v>
      </c>
      <c r="AC490" s="4">
        <v>90474472</v>
      </c>
      <c r="AD490" s="4">
        <v>662521520</v>
      </c>
      <c r="AE490" s="4">
        <v>19924345</v>
      </c>
      <c r="AF490" s="4">
        <v>86819392</v>
      </c>
      <c r="AG490" s="4">
        <v>106743737</v>
      </c>
      <c r="AH490" s="4">
        <v>14783053</v>
      </c>
      <c r="AI490" s="4">
        <v>12500000</v>
      </c>
      <c r="AJ490" s="4">
        <v>333811</v>
      </c>
      <c r="AK490" s="4">
        <v>263507</v>
      </c>
      <c r="AL490" s="4">
        <v>89088675</v>
      </c>
      <c r="AM490" s="4">
        <v>22272169</v>
      </c>
      <c r="AN490" s="4">
        <v>597318</v>
      </c>
      <c r="AO490" s="4">
        <v>21674851</v>
      </c>
      <c r="AP490" s="4">
        <v>14116665040</v>
      </c>
      <c r="AQ490" s="4">
        <v>13013034620</v>
      </c>
      <c r="AR490" s="4">
        <v>44109507</v>
      </c>
      <c r="AS490" s="4">
        <v>81711513</v>
      </c>
      <c r="AT490" s="4">
        <v>1033073</v>
      </c>
      <c r="AU490" s="4">
        <v>2621</v>
      </c>
      <c r="AV490" s="4">
        <v>5213</v>
      </c>
      <c r="AW490" s="4">
        <v>764328693</v>
      </c>
      <c r="AX490" s="4">
        <v>570560836</v>
      </c>
      <c r="AY490" s="4">
        <v>52858235</v>
      </c>
      <c r="AZ490" s="4">
        <v>39455696.333333336</v>
      </c>
      <c r="BA490" s="4">
        <v>1465994346</v>
      </c>
      <c r="BB490" s="4">
        <v>37927967</v>
      </c>
      <c r="BC490" s="4">
        <v>0.56091272095383515</v>
      </c>
      <c r="BD490" s="4">
        <v>0.70433016760426914</v>
      </c>
      <c r="BE490" s="4">
        <v>0.30715778626062096</v>
      </c>
      <c r="BF490" s="4">
        <v>2.6819031410905692E-2</v>
      </c>
      <c r="BG490" s="4">
        <v>6.7047579279857963E-3</v>
      </c>
      <c r="BH490" s="4">
        <v>1.4014610869146309</v>
      </c>
      <c r="BI490" s="4">
        <v>0.33441256458559698</v>
      </c>
      <c r="BJ490" s="4">
        <v>2.2109635423245537</v>
      </c>
      <c r="BK490" s="4">
        <v>2.9605938549912624E-2</v>
      </c>
      <c r="BL490" s="3" t="s">
        <v>474</v>
      </c>
      <c r="BM490" s="4">
        <v>23316366.058865026</v>
      </c>
      <c r="BN490" s="4">
        <v>1.6921889214521075</v>
      </c>
      <c r="BO490" s="4">
        <v>0</v>
      </c>
      <c r="BP490" s="4">
        <v>3.1246407614698208</v>
      </c>
      <c r="BQ490" s="4">
        <v>0.50278150776903896</v>
      </c>
      <c r="BR490" s="4">
        <v>2828.3023468661372</v>
      </c>
      <c r="BS490" s="4">
        <v>1959.5672591270154</v>
      </c>
      <c r="BT490" s="4">
        <v>996.8137535169094</v>
      </c>
      <c r="BU490" s="4">
        <v>334.07651890939087</v>
      </c>
      <c r="BV490" s="4">
        <v>2412.2605846261622</v>
      </c>
      <c r="BW490" s="4">
        <v>33129.441384843107</v>
      </c>
    </row>
    <row r="491" spans="2:75" x14ac:dyDescent="0.3">
      <c r="B491" s="3" t="s">
        <v>222</v>
      </c>
      <c r="C491" s="4">
        <v>2023</v>
      </c>
      <c r="D491" s="3" t="s">
        <v>957</v>
      </c>
      <c r="E491" s="4">
        <v>45231</v>
      </c>
      <c r="F491" s="4">
        <v>45231</v>
      </c>
      <c r="G491" s="4" t="b">
        <v>0</v>
      </c>
      <c r="H491" s="4">
        <v>145186853</v>
      </c>
      <c r="I491" s="4">
        <v>49614488</v>
      </c>
      <c r="J491" s="4">
        <v>43128107</v>
      </c>
      <c r="K491" s="4">
        <v>15291822</v>
      </c>
      <c r="L491" s="4">
        <v>5878319</v>
      </c>
      <c r="M491" s="4">
        <v>28560768</v>
      </c>
      <c r="N491" s="4">
        <v>101334263</v>
      </c>
      <c r="O491" s="4">
        <v>92226177</v>
      </c>
      <c r="P491" s="4">
        <v>11182837</v>
      </c>
      <c r="Q491" s="4">
        <v>81043340</v>
      </c>
      <c r="R491" s="4">
        <v>12011535</v>
      </c>
      <c r="S491" s="4">
        <v>22106912</v>
      </c>
      <c r="T491" s="4">
        <v>9660594</v>
      </c>
      <c r="U491" s="4">
        <v>11347031</v>
      </c>
      <c r="V491" s="4">
        <v>5001508</v>
      </c>
      <c r="W491" s="4">
        <v>3620199</v>
      </c>
      <c r="X491" s="4">
        <v>52960676</v>
      </c>
      <c r="Y491" s="4">
        <v>43027501</v>
      </c>
      <c r="Z491" s="4">
        <v>185849356</v>
      </c>
      <c r="AA491" s="4">
        <v>203191553</v>
      </c>
      <c r="AB491" s="4">
        <v>107452923</v>
      </c>
      <c r="AC491" s="4">
        <v>95738630</v>
      </c>
      <c r="AD491" s="4">
        <v>700269111</v>
      </c>
      <c r="AE491" s="4">
        <v>25208423</v>
      </c>
      <c r="AF491" s="4">
        <v>107954040</v>
      </c>
      <c r="AG491" s="4">
        <v>133162463</v>
      </c>
      <c r="AH491" s="4">
        <v>13750548</v>
      </c>
      <c r="AI491" s="4">
        <v>0</v>
      </c>
      <c r="AJ491" s="4">
        <v>775824</v>
      </c>
      <c r="AK491" s="4">
        <v>634940</v>
      </c>
      <c r="AL491" s="4">
        <v>102274075</v>
      </c>
      <c r="AM491" s="4">
        <v>25568519</v>
      </c>
      <c r="AN491" s="4">
        <v>1410764</v>
      </c>
      <c r="AO491" s="4">
        <v>24157755</v>
      </c>
      <c r="AP491" s="4">
        <v>16083951732</v>
      </c>
      <c r="AQ491" s="4">
        <v>14649379653</v>
      </c>
      <c r="AR491" s="4">
        <v>47775553</v>
      </c>
      <c r="AS491" s="4">
        <v>88823437</v>
      </c>
      <c r="AT491" s="4">
        <v>1146312</v>
      </c>
      <c r="AU491" s="4">
        <v>2751</v>
      </c>
      <c r="AV491" s="4">
        <v>5524</v>
      </c>
      <c r="AW491" s="4">
        <v>810101938</v>
      </c>
      <c r="AX491" s="4">
        <v>602772245</v>
      </c>
      <c r="AY491" s="4">
        <v>43027501</v>
      </c>
      <c r="AZ491" s="4">
        <v>46654827</v>
      </c>
      <c r="BA491" s="4">
        <v>1516452080</v>
      </c>
      <c r="BB491" s="4">
        <v>40901469</v>
      </c>
      <c r="BC491" s="4">
        <v>0.56158580219411691</v>
      </c>
      <c r="BD491" s="4">
        <v>0.69795756920221974</v>
      </c>
      <c r="BE491" s="4">
        <v>0.36477597596250672</v>
      </c>
      <c r="BF491" s="4">
        <v>5.517581992136502E-2</v>
      </c>
      <c r="BG491" s="4">
        <v>1.3793955115213703E-2</v>
      </c>
      <c r="BH491" s="4">
        <v>1.6431018637682011</v>
      </c>
      <c r="BI491" s="4">
        <v>0.34082987223973404</v>
      </c>
      <c r="BJ491" s="4">
        <v>2.161171008218191</v>
      </c>
      <c r="BK491" s="4">
        <v>3.1111856031167003E-2</v>
      </c>
      <c r="BL491" s="3" t="s">
        <v>474</v>
      </c>
      <c r="BM491" s="4">
        <v>24168023.114029691</v>
      </c>
      <c r="BN491" s="4">
        <v>1.9304362123402876</v>
      </c>
      <c r="BO491" s="4">
        <v>0</v>
      </c>
      <c r="BP491" s="4">
        <v>2.9703864943182858</v>
      </c>
      <c r="BQ491" s="4">
        <v>0.49800868935553949</v>
      </c>
      <c r="BR491" s="4">
        <v>3209.8970396409541</v>
      </c>
      <c r="BS491" s="4">
        <v>2039.0037142667638</v>
      </c>
      <c r="BT491" s="4">
        <v>1056.2568371249806</v>
      </c>
      <c r="BU491" s="4">
        <v>304.00716322875905</v>
      </c>
      <c r="BV491" s="4">
        <v>2944.0530388450397</v>
      </c>
      <c r="BW491" s="4">
        <v>33526.83071344874</v>
      </c>
    </row>
    <row r="492" spans="2:75" x14ac:dyDescent="0.3">
      <c r="B492" s="3" t="s">
        <v>222</v>
      </c>
      <c r="C492" s="4">
        <v>2024</v>
      </c>
      <c r="D492" s="3" t="s">
        <v>958</v>
      </c>
      <c r="E492" s="4">
        <v>45231</v>
      </c>
      <c r="F492" s="4">
        <v>45231</v>
      </c>
      <c r="G492" s="4" t="b">
        <v>0</v>
      </c>
      <c r="H492" s="4">
        <v>128897611</v>
      </c>
      <c r="I492" s="4">
        <v>53692273</v>
      </c>
      <c r="J492" s="4">
        <v>37355772</v>
      </c>
      <c r="K492" s="4">
        <v>9321669</v>
      </c>
      <c r="L492" s="4">
        <v>7164756</v>
      </c>
      <c r="M492" s="4">
        <v>17817392</v>
      </c>
      <c r="N492" s="4">
        <v>101758550</v>
      </c>
      <c r="O492" s="4">
        <v>97569833</v>
      </c>
      <c r="P492" s="4">
        <v>11261783</v>
      </c>
      <c r="Q492" s="4">
        <v>86308050</v>
      </c>
      <c r="R492" s="4">
        <v>12929998</v>
      </c>
      <c r="S492" s="4">
        <v>25364111</v>
      </c>
      <c r="T492" s="4">
        <v>10957081</v>
      </c>
      <c r="U492" s="4">
        <v>12453384</v>
      </c>
      <c r="V492" s="4">
        <v>4548720</v>
      </c>
      <c r="W492" s="4">
        <v>3695245</v>
      </c>
      <c r="X492" s="4">
        <v>31327778</v>
      </c>
      <c r="Y492" s="4">
        <v>35069852</v>
      </c>
      <c r="Z492" s="4">
        <v>193871240</v>
      </c>
      <c r="AA492" s="4">
        <v>217814066</v>
      </c>
      <c r="AB492" s="4">
        <v>113130449</v>
      </c>
      <c r="AC492" s="4">
        <v>104683617</v>
      </c>
      <c r="AD492" s="4">
        <v>731596889</v>
      </c>
      <c r="AE492" s="4">
        <v>19107613</v>
      </c>
      <c r="AF492" s="4">
        <v>117011872</v>
      </c>
      <c r="AG492" s="4">
        <v>136119485</v>
      </c>
      <c r="AH492" s="4">
        <v>12680894</v>
      </c>
      <c r="AI492" s="4">
        <v>0</v>
      </c>
      <c r="AJ492" s="4">
        <v>775824</v>
      </c>
      <c r="AK492" s="4">
        <v>634940</v>
      </c>
      <c r="AL492" s="4">
        <v>101906076</v>
      </c>
      <c r="AM492" s="4">
        <v>25476519</v>
      </c>
      <c r="AN492" s="4">
        <v>1410764</v>
      </c>
      <c r="AO492" s="4">
        <v>24065755</v>
      </c>
      <c r="AP492" s="4">
        <v>16414922458</v>
      </c>
      <c r="AQ492" s="4">
        <v>14804197774</v>
      </c>
      <c r="AR492" s="4">
        <v>51762976</v>
      </c>
      <c r="AS492" s="4">
        <v>96208593</v>
      </c>
      <c r="AT492" s="4">
        <v>1132676</v>
      </c>
      <c r="AU492" s="4">
        <v>2910</v>
      </c>
      <c r="AV492" s="4">
        <v>5874</v>
      </c>
      <c r="AW492" s="4">
        <v>842257794</v>
      </c>
      <c r="AX492" s="4">
        <v>625056419</v>
      </c>
      <c r="AY492" s="4">
        <v>35069852</v>
      </c>
      <c r="AZ492" s="4">
        <v>43651862.666666664</v>
      </c>
      <c r="BA492" s="4">
        <v>1546000700</v>
      </c>
      <c r="BB492" s="4">
        <v>43045140</v>
      </c>
      <c r="BC492" s="4">
        <v>0</v>
      </c>
      <c r="BD492" s="4">
        <v>0.78945256789902796</v>
      </c>
      <c r="BE492" s="4">
        <v>0.24304389939391507</v>
      </c>
      <c r="BF492" s="4">
        <v>5.5375069097940738E-2</v>
      </c>
      <c r="BG492" s="4">
        <v>1.3843767274485184E-2</v>
      </c>
      <c r="BH492" s="4">
        <v>1.5771354468094227</v>
      </c>
      <c r="BI492" s="4">
        <v>0.35013306552041779</v>
      </c>
      <c r="BJ492" s="4">
        <v>2.1344479795122258</v>
      </c>
      <c r="BK492" s="4">
        <v>3.2509411359014057E-2</v>
      </c>
      <c r="BL492" s="3" t="s">
        <v>474</v>
      </c>
      <c r="BM492" s="4">
        <v>24037689.970055133</v>
      </c>
      <c r="BN492" s="4">
        <v>1.8159757747539724</v>
      </c>
      <c r="BO492" s="4">
        <v>0</v>
      </c>
      <c r="BP492" s="4">
        <v>3.1534097180442497</v>
      </c>
      <c r="BQ492" s="4">
        <v>0.49540347293156284</v>
      </c>
      <c r="BR492" s="4">
        <v>2849.762574340607</v>
      </c>
      <c r="BS492" s="4">
        <v>2157.1451659260242</v>
      </c>
      <c r="BT492" s="4">
        <v>1144.4136985695652</v>
      </c>
      <c r="BU492" s="4">
        <v>280.35847096018216</v>
      </c>
      <c r="BV492" s="4">
        <v>3009.429042028697</v>
      </c>
      <c r="BW492" s="4">
        <v>34180.113196701379</v>
      </c>
    </row>
    <row r="493" spans="2:75" x14ac:dyDescent="0.3">
      <c r="B493" s="3" t="s">
        <v>224</v>
      </c>
      <c r="C493" s="4">
        <v>2019</v>
      </c>
      <c r="D493" s="3" t="s">
        <v>959</v>
      </c>
      <c r="E493" s="4">
        <v>1055</v>
      </c>
      <c r="F493" s="4">
        <v>1055</v>
      </c>
      <c r="G493" s="4" t="b">
        <v>0</v>
      </c>
      <c r="H493" s="4">
        <v>1646283</v>
      </c>
      <c r="I493" s="4">
        <v>517470</v>
      </c>
      <c r="J493" s="4">
        <v>417436</v>
      </c>
      <c r="K493" s="4">
        <v>679259</v>
      </c>
      <c r="L493" s="4">
        <v>32118</v>
      </c>
      <c r="M493" s="4">
        <v>0</v>
      </c>
      <c r="N493" s="4">
        <v>967024</v>
      </c>
      <c r="O493" s="4">
        <v>1382635</v>
      </c>
      <c r="P493" s="4">
        <v>315056</v>
      </c>
      <c r="Q493" s="4">
        <v>1067579</v>
      </c>
      <c r="R493" s="4">
        <v>459566</v>
      </c>
      <c r="S493" s="4">
        <v>33952</v>
      </c>
      <c r="T493" s="4">
        <v>193926</v>
      </c>
      <c r="U493" s="4">
        <v>72303</v>
      </c>
      <c r="V493" s="4">
        <v>96727</v>
      </c>
      <c r="W493" s="4">
        <v>138357</v>
      </c>
      <c r="X493" s="4">
        <v>263648</v>
      </c>
      <c r="Y493" s="4">
        <v>187748</v>
      </c>
      <c r="Z493" s="4">
        <v>3395954</v>
      </c>
      <c r="AA493" s="4">
        <v>3498427</v>
      </c>
      <c r="AB493" s="4">
        <v>481819</v>
      </c>
      <c r="AC493" s="4">
        <v>3016608</v>
      </c>
      <c r="AD493" s="4">
        <v>11054234</v>
      </c>
      <c r="AE493" s="4">
        <v>249575</v>
      </c>
      <c r="AF493" s="4">
        <v>2884381</v>
      </c>
      <c r="AG493" s="4">
        <v>3133956</v>
      </c>
      <c r="AH493" s="4">
        <v>103306</v>
      </c>
      <c r="AI493" s="4">
        <v>0</v>
      </c>
      <c r="AJ493" s="4">
        <v>21694</v>
      </c>
      <c r="AK493" s="4">
        <v>2855</v>
      </c>
      <c r="AL493" s="4">
        <v>1388891</v>
      </c>
      <c r="AM493" s="4">
        <v>347223</v>
      </c>
      <c r="AN493" s="4">
        <v>24549</v>
      </c>
      <c r="AO493" s="4">
        <v>322674</v>
      </c>
      <c r="AP493" s="4">
        <v>122176900</v>
      </c>
      <c r="AQ493" s="4">
        <v>120817500</v>
      </c>
      <c r="AR493" s="4">
        <v>215947.899</v>
      </c>
      <c r="AS493" s="4">
        <v>1604173.6767909999</v>
      </c>
      <c r="AT493" s="4">
        <v>278192</v>
      </c>
      <c r="AU493" s="4">
        <v>485.723232</v>
      </c>
      <c r="AV493" s="4">
        <v>3529.2706440000002</v>
      </c>
      <c r="AW493" s="4">
        <v>13715328</v>
      </c>
      <c r="AX493" s="4">
        <v>8023583</v>
      </c>
      <c r="AY493" s="4">
        <v>187748</v>
      </c>
      <c r="AZ493" s="4">
        <v>187748</v>
      </c>
      <c r="BA493" s="4">
        <v>753653</v>
      </c>
      <c r="BB493" s="4">
        <v>0</v>
      </c>
      <c r="BC493" s="4"/>
      <c r="BD493" s="4">
        <v>0.5873983999105864</v>
      </c>
      <c r="BE493" s="4">
        <v>0.16014743516151234</v>
      </c>
      <c r="BF493" s="4">
        <v>7.0700961629845946E-2</v>
      </c>
      <c r="BG493" s="4">
        <v>1.7675253133615235E-2</v>
      </c>
      <c r="BH493" s="4">
        <v>2.935572917788754</v>
      </c>
      <c r="BI493" s="4">
        <v>0.43912110124655956</v>
      </c>
      <c r="BJ493" s="4">
        <v>0</v>
      </c>
      <c r="BK493" s="4"/>
      <c r="BL493" s="3" t="s">
        <v>468</v>
      </c>
      <c r="BM493" s="4"/>
      <c r="BN493" s="4"/>
      <c r="BO493" s="4"/>
      <c r="BP493" s="4">
        <v>1.7675018681927599</v>
      </c>
      <c r="BQ493" s="4">
        <v>0.13762708530890441</v>
      </c>
      <c r="BR493" s="4">
        <v>1560.4578199052132</v>
      </c>
      <c r="BS493" s="4">
        <v>1310.5545023696682</v>
      </c>
      <c r="BT493" s="4">
        <v>204.68995165876777</v>
      </c>
      <c r="BU493" s="4">
        <v>97.92037914691943</v>
      </c>
      <c r="BV493" s="4">
        <v>2970.5744075829384</v>
      </c>
      <c r="BW493" s="4">
        <v>714.36303317535544</v>
      </c>
    </row>
    <row r="494" spans="2:75" x14ac:dyDescent="0.3">
      <c r="B494" s="3" t="s">
        <v>224</v>
      </c>
      <c r="C494" s="4">
        <v>2020</v>
      </c>
      <c r="D494" s="3" t="s">
        <v>960</v>
      </c>
      <c r="E494" s="4">
        <v>1049</v>
      </c>
      <c r="F494" s="4">
        <v>1049</v>
      </c>
      <c r="G494" s="4" t="b">
        <v>0</v>
      </c>
      <c r="H494" s="4">
        <v>2395169</v>
      </c>
      <c r="I494" s="4">
        <v>521081</v>
      </c>
      <c r="J494" s="4">
        <v>417336</v>
      </c>
      <c r="K494" s="4">
        <v>1435159</v>
      </c>
      <c r="L494" s="4">
        <v>21593</v>
      </c>
      <c r="M494" s="4">
        <v>0</v>
      </c>
      <c r="N494" s="4">
        <v>960010</v>
      </c>
      <c r="O494" s="4">
        <v>1357774</v>
      </c>
      <c r="P494" s="4">
        <v>342587</v>
      </c>
      <c r="Q494" s="4">
        <v>1015187</v>
      </c>
      <c r="R494" s="4">
        <v>428361</v>
      </c>
      <c r="S494" s="4">
        <v>30993</v>
      </c>
      <c r="T494" s="4">
        <v>159895</v>
      </c>
      <c r="U494" s="4">
        <v>65839</v>
      </c>
      <c r="V494" s="4">
        <v>106043</v>
      </c>
      <c r="W494" s="4">
        <v>122738</v>
      </c>
      <c r="X494" s="4">
        <v>1037395</v>
      </c>
      <c r="Y494" s="4">
        <v>1160109</v>
      </c>
      <c r="Z494" s="4">
        <v>4047275</v>
      </c>
      <c r="AA494" s="4">
        <v>4155558</v>
      </c>
      <c r="AB494" s="4">
        <v>916491</v>
      </c>
      <c r="AC494" s="4">
        <v>3239067</v>
      </c>
      <c r="AD494" s="4">
        <v>12091630</v>
      </c>
      <c r="AE494" s="4">
        <v>279801</v>
      </c>
      <c r="AF494" s="4">
        <v>3047270</v>
      </c>
      <c r="AG494" s="4">
        <v>3327071</v>
      </c>
      <c r="AH494" s="4">
        <v>76549</v>
      </c>
      <c r="AI494" s="4">
        <v>0</v>
      </c>
      <c r="AJ494" s="4">
        <v>26757</v>
      </c>
      <c r="AK494" s="4">
        <v>2248</v>
      </c>
      <c r="AL494" s="4">
        <v>1395013</v>
      </c>
      <c r="AM494" s="4">
        <v>348753</v>
      </c>
      <c r="AN494" s="4">
        <v>29005</v>
      </c>
      <c r="AO494" s="4">
        <v>319748</v>
      </c>
      <c r="AP494" s="4">
        <v>128856900</v>
      </c>
      <c r="AQ494" s="4">
        <v>127547800</v>
      </c>
      <c r="AR494" s="4">
        <v>221530</v>
      </c>
      <c r="AS494" s="4">
        <v>1686610</v>
      </c>
      <c r="AT494" s="4">
        <v>293193</v>
      </c>
      <c r="AU494" s="4">
        <v>498</v>
      </c>
      <c r="AV494" s="4">
        <v>3675</v>
      </c>
      <c r="AW494" s="4">
        <v>14875436</v>
      </c>
      <c r="AX494" s="4">
        <v>8841106</v>
      </c>
      <c r="AY494" s="4">
        <v>1160109</v>
      </c>
      <c r="AZ494" s="4">
        <v>673928.5</v>
      </c>
      <c r="BA494" s="4">
        <v>825636</v>
      </c>
      <c r="BB494" s="4">
        <v>0</v>
      </c>
      <c r="BC494" s="4"/>
      <c r="BD494" s="4">
        <v>0.40081096573978703</v>
      </c>
      <c r="BE494" s="4">
        <v>0.43311975063137509</v>
      </c>
      <c r="BF494" s="4">
        <v>8.3167743359913754E-2</v>
      </c>
      <c r="BG494" s="4">
        <v>2.0791920935503826E-2</v>
      </c>
      <c r="BH494" s="4">
        <v>3.2772986651720322</v>
      </c>
      <c r="BI494" s="4">
        <v>0.42949579353442752</v>
      </c>
      <c r="BJ494" s="4">
        <v>0</v>
      </c>
      <c r="BK494" s="4"/>
      <c r="BL494" s="3" t="s">
        <v>468</v>
      </c>
      <c r="BM494" s="4"/>
      <c r="BN494" s="4"/>
      <c r="BO494" s="4"/>
      <c r="BP494" s="4">
        <v>1.7191939275273578</v>
      </c>
      <c r="BQ494" s="4">
        <v>0.13551020408163264</v>
      </c>
      <c r="BR494" s="4">
        <v>2283.2878932316494</v>
      </c>
      <c r="BS494" s="4">
        <v>1294.3508102955195</v>
      </c>
      <c r="BT494" s="4">
        <v>211.18207816968541</v>
      </c>
      <c r="BU494" s="4">
        <v>72.973307912297429</v>
      </c>
      <c r="BV494" s="4">
        <v>3171.6596758817923</v>
      </c>
      <c r="BW494" s="4">
        <v>787.06959008579599</v>
      </c>
    </row>
    <row r="495" spans="2:75" x14ac:dyDescent="0.3">
      <c r="B495" s="3" t="s">
        <v>224</v>
      </c>
      <c r="C495" s="4">
        <v>2021</v>
      </c>
      <c r="D495" s="3" t="s">
        <v>961</v>
      </c>
      <c r="E495" s="4">
        <v>1052</v>
      </c>
      <c r="F495" s="4">
        <v>1052</v>
      </c>
      <c r="G495" s="4" t="b">
        <v>0</v>
      </c>
      <c r="H495" s="4">
        <v>2138088</v>
      </c>
      <c r="I495" s="4">
        <v>532327</v>
      </c>
      <c r="J495" s="4">
        <v>449560</v>
      </c>
      <c r="K495" s="4">
        <v>1118545</v>
      </c>
      <c r="L495" s="4">
        <v>15656</v>
      </c>
      <c r="M495" s="4">
        <v>0</v>
      </c>
      <c r="N495" s="4">
        <v>1019543</v>
      </c>
      <c r="O495" s="4">
        <v>1374629</v>
      </c>
      <c r="P495" s="4">
        <v>350976</v>
      </c>
      <c r="Q495" s="4">
        <v>1023653</v>
      </c>
      <c r="R495" s="4">
        <v>433342</v>
      </c>
      <c r="S495" s="4">
        <v>44352</v>
      </c>
      <c r="T495" s="4">
        <v>149989</v>
      </c>
      <c r="U495" s="4">
        <v>99244</v>
      </c>
      <c r="V495" s="4">
        <v>94747</v>
      </c>
      <c r="W495" s="4">
        <v>124500</v>
      </c>
      <c r="X495" s="4">
        <v>763459</v>
      </c>
      <c r="Y495" s="4">
        <v>674799</v>
      </c>
      <c r="Z495" s="4">
        <v>4376171</v>
      </c>
      <c r="AA495" s="4">
        <v>4490226</v>
      </c>
      <c r="AB495" s="4">
        <v>817468</v>
      </c>
      <c r="AC495" s="4">
        <v>3672758</v>
      </c>
      <c r="AD495" s="4">
        <v>12855089</v>
      </c>
      <c r="AE495" s="4">
        <v>397439</v>
      </c>
      <c r="AF495" s="4">
        <v>3343108</v>
      </c>
      <c r="AG495" s="4">
        <v>3740547</v>
      </c>
      <c r="AH495" s="4">
        <v>50387</v>
      </c>
      <c r="AI495" s="4">
        <v>0</v>
      </c>
      <c r="AJ495" s="4">
        <v>26162</v>
      </c>
      <c r="AK495" s="4">
        <v>596</v>
      </c>
      <c r="AL495" s="4">
        <v>1432229</v>
      </c>
      <c r="AM495" s="4">
        <v>358057</v>
      </c>
      <c r="AN495" s="4">
        <v>26758</v>
      </c>
      <c r="AO495" s="4">
        <v>331299</v>
      </c>
      <c r="AP495" s="4">
        <v>143299300</v>
      </c>
      <c r="AQ495" s="4">
        <v>141868600</v>
      </c>
      <c r="AR495" s="4">
        <v>229241</v>
      </c>
      <c r="AS495" s="4">
        <v>1749239</v>
      </c>
      <c r="AT495" s="4">
        <v>326918</v>
      </c>
      <c r="AU495" s="4">
        <v>515</v>
      </c>
      <c r="AV495" s="4">
        <v>3832</v>
      </c>
      <c r="AW495" s="4">
        <v>15503524</v>
      </c>
      <c r="AX495" s="4">
        <v>9164929</v>
      </c>
      <c r="AY495" s="4">
        <v>674799</v>
      </c>
      <c r="AZ495" s="4">
        <v>674218.66666666663</v>
      </c>
      <c r="BA495" s="4">
        <v>1316507</v>
      </c>
      <c r="BB495" s="4">
        <v>0</v>
      </c>
      <c r="BC495" s="4"/>
      <c r="BD495" s="4">
        <v>0.47684800625605683</v>
      </c>
      <c r="BE495" s="4">
        <v>0.35707557406430418</v>
      </c>
      <c r="BF495" s="4">
        <v>7.4731118229779056E-2</v>
      </c>
      <c r="BG495" s="4">
        <v>1.868276651289703E-2</v>
      </c>
      <c r="BH495" s="4">
        <v>3.6541161897635233</v>
      </c>
      <c r="BI495" s="4">
        <v>0.44678842634783622</v>
      </c>
      <c r="BJ495" s="4">
        <v>0</v>
      </c>
      <c r="BK495" s="4"/>
      <c r="BL495" s="3" t="s">
        <v>468</v>
      </c>
      <c r="BM495" s="4"/>
      <c r="BN495" s="4"/>
      <c r="BO495" s="4"/>
      <c r="BP495" s="4">
        <v>1.5997356581644153</v>
      </c>
      <c r="BQ495" s="4">
        <v>0.1343945720250522</v>
      </c>
      <c r="BR495" s="4">
        <v>2032.403041825095</v>
      </c>
      <c r="BS495" s="4">
        <v>1306.6815589353612</v>
      </c>
      <c r="BT495" s="4">
        <v>217.9096958174905</v>
      </c>
      <c r="BU495" s="4">
        <v>47.896387832699617</v>
      </c>
      <c r="BV495" s="4">
        <v>3555.653041825095</v>
      </c>
      <c r="BW495" s="4">
        <v>1251.4325095057034</v>
      </c>
    </row>
    <row r="496" spans="2:75" x14ac:dyDescent="0.3">
      <c r="B496" s="3" t="s">
        <v>224</v>
      </c>
      <c r="C496" s="4">
        <v>2022</v>
      </c>
      <c r="D496" s="3" t="s">
        <v>962</v>
      </c>
      <c r="E496" s="4">
        <v>1074.5</v>
      </c>
      <c r="F496" s="4">
        <v>1716</v>
      </c>
      <c r="G496" s="4" t="b">
        <v>1</v>
      </c>
      <c r="H496" s="4">
        <v>2312688</v>
      </c>
      <c r="I496" s="4">
        <v>516562</v>
      </c>
      <c r="J496" s="4">
        <v>482565</v>
      </c>
      <c r="K496" s="4">
        <v>1285025</v>
      </c>
      <c r="L496" s="4">
        <v>28536</v>
      </c>
      <c r="M496" s="4">
        <v>0</v>
      </c>
      <c r="N496" s="4">
        <v>1027663</v>
      </c>
      <c r="O496" s="4">
        <v>1631755</v>
      </c>
      <c r="P496" s="4">
        <v>353780</v>
      </c>
      <c r="Q496" s="4">
        <v>1277975</v>
      </c>
      <c r="R496" s="4">
        <v>539271</v>
      </c>
      <c r="S496" s="4">
        <v>35843</v>
      </c>
      <c r="T496" s="4">
        <v>200826</v>
      </c>
      <c r="U496" s="4">
        <v>91520</v>
      </c>
      <c r="V496" s="4">
        <v>97741</v>
      </c>
      <c r="W496" s="4">
        <v>171441</v>
      </c>
      <c r="X496" s="4">
        <v>680933</v>
      </c>
      <c r="Y496" s="4">
        <v>830400</v>
      </c>
      <c r="Z496" s="4">
        <v>4480891</v>
      </c>
      <c r="AA496" s="4">
        <v>4647386</v>
      </c>
      <c r="AB496" s="4">
        <v>785596</v>
      </c>
      <c r="AC496" s="4">
        <v>3861790</v>
      </c>
      <c r="AD496" s="4">
        <v>13536022</v>
      </c>
      <c r="AE496" s="4">
        <v>287056</v>
      </c>
      <c r="AF496" s="4">
        <v>3633313</v>
      </c>
      <c r="AG496" s="4">
        <v>3920369</v>
      </c>
      <c r="AH496" s="4">
        <v>25896</v>
      </c>
      <c r="AI496" s="4">
        <v>0</v>
      </c>
      <c r="AJ496" s="4">
        <v>24491</v>
      </c>
      <c r="AK496" s="4">
        <v>2267</v>
      </c>
      <c r="AL496" s="4">
        <v>1564663</v>
      </c>
      <c r="AM496" s="4">
        <v>391166</v>
      </c>
      <c r="AN496" s="4">
        <v>26758</v>
      </c>
      <c r="AO496" s="4">
        <v>364408</v>
      </c>
      <c r="AP496" s="4">
        <v>183431700</v>
      </c>
      <c r="AQ496" s="4">
        <v>181773600</v>
      </c>
      <c r="AR496" s="4">
        <v>235062</v>
      </c>
      <c r="AS496" s="4">
        <v>1784640</v>
      </c>
      <c r="AT496" s="4">
        <v>416660</v>
      </c>
      <c r="AU496" s="4">
        <v>527</v>
      </c>
      <c r="AV496" s="4">
        <v>3974</v>
      </c>
      <c r="AW496" s="4">
        <v>16212433</v>
      </c>
      <c r="AX496" s="4">
        <v>9641549</v>
      </c>
      <c r="AY496" s="4">
        <v>830400</v>
      </c>
      <c r="AZ496" s="4">
        <v>888436</v>
      </c>
      <c r="BA496" s="4">
        <v>1886770</v>
      </c>
      <c r="BB496" s="4">
        <v>0</v>
      </c>
      <c r="BC496" s="4"/>
      <c r="BD496" s="4">
        <v>0.44435868565063685</v>
      </c>
      <c r="BE496" s="4">
        <v>0.29443357685948124</v>
      </c>
      <c r="BF496" s="4">
        <v>6.8405740785242072E-2</v>
      </c>
      <c r="BG496" s="4">
        <v>1.7101446126098718E-2</v>
      </c>
      <c r="BH496" s="4">
        <v>3.0676413857861071</v>
      </c>
      <c r="BI496" s="4">
        <v>0.45867922482889623</v>
      </c>
      <c r="BJ496" s="4">
        <v>0</v>
      </c>
      <c r="BK496" s="4"/>
      <c r="BL496" s="3" t="s">
        <v>468</v>
      </c>
      <c r="BM496" s="4"/>
      <c r="BN496" s="4"/>
      <c r="BO496" s="4"/>
      <c r="BP496" s="4">
        <v>1.2814687973779888</v>
      </c>
      <c r="BQ496" s="4">
        <v>0.13261197785606441</v>
      </c>
      <c r="BR496" s="4">
        <v>2152.3387622149835</v>
      </c>
      <c r="BS496" s="4">
        <v>1518.6179618427175</v>
      </c>
      <c r="BT496" s="4">
        <v>218.7640763145649</v>
      </c>
      <c r="BU496" s="4">
        <v>24.100511865984178</v>
      </c>
      <c r="BV496" s="4">
        <v>3648.5518845974871</v>
      </c>
      <c r="BW496" s="4">
        <v>1755.9516053978596</v>
      </c>
    </row>
    <row r="497" spans="2:75" x14ac:dyDescent="0.3">
      <c r="B497" s="3" t="s">
        <v>224</v>
      </c>
      <c r="C497" s="4">
        <v>2023</v>
      </c>
      <c r="D497" s="3" t="s">
        <v>963</v>
      </c>
      <c r="E497" s="4">
        <v>1097</v>
      </c>
      <c r="F497" s="4">
        <v>1097</v>
      </c>
      <c r="G497" s="4" t="b">
        <v>0</v>
      </c>
      <c r="H497" s="4">
        <v>3995509</v>
      </c>
      <c r="I497" s="4">
        <v>559816</v>
      </c>
      <c r="J497" s="4">
        <v>501956</v>
      </c>
      <c r="K497" s="4">
        <v>2775531</v>
      </c>
      <c r="L497" s="4">
        <v>156706</v>
      </c>
      <c r="M497" s="4">
        <v>0</v>
      </c>
      <c r="N497" s="4">
        <v>1219978</v>
      </c>
      <c r="O497" s="4">
        <v>1737990</v>
      </c>
      <c r="P497" s="4">
        <v>469771</v>
      </c>
      <c r="Q497" s="4">
        <v>1268219</v>
      </c>
      <c r="R497" s="4">
        <v>493118</v>
      </c>
      <c r="S497" s="4">
        <v>43335</v>
      </c>
      <c r="T497" s="4">
        <v>224201</v>
      </c>
      <c r="U497" s="4">
        <v>110030</v>
      </c>
      <c r="V497" s="4">
        <v>131244</v>
      </c>
      <c r="W497" s="4">
        <v>137483</v>
      </c>
      <c r="X497" s="4">
        <v>2257519</v>
      </c>
      <c r="Y497" s="4">
        <v>1994463</v>
      </c>
      <c r="Z497" s="4">
        <v>4830200</v>
      </c>
      <c r="AA497" s="4">
        <v>5385020</v>
      </c>
      <c r="AB497" s="4">
        <v>1686502</v>
      </c>
      <c r="AC497" s="4">
        <v>3698518</v>
      </c>
      <c r="AD497" s="4">
        <v>15793541</v>
      </c>
      <c r="AE497" s="4">
        <v>796808</v>
      </c>
      <c r="AF497" s="4">
        <v>4044908</v>
      </c>
      <c r="AG497" s="4">
        <v>4841716</v>
      </c>
      <c r="AH497" s="4">
        <v>171444</v>
      </c>
      <c r="AI497" s="4">
        <v>199982</v>
      </c>
      <c r="AJ497" s="4">
        <v>54434</v>
      </c>
      <c r="AK497" s="4">
        <v>9664</v>
      </c>
      <c r="AL497" s="4">
        <v>1626478</v>
      </c>
      <c r="AM497" s="4">
        <v>406620</v>
      </c>
      <c r="AN497" s="4">
        <v>64098</v>
      </c>
      <c r="AO497" s="4">
        <v>342522</v>
      </c>
      <c r="AP497" s="4">
        <v>199269700</v>
      </c>
      <c r="AQ497" s="4">
        <v>197249200</v>
      </c>
      <c r="AR497" s="4">
        <v>249904</v>
      </c>
      <c r="AS497" s="4">
        <v>1871959</v>
      </c>
      <c r="AT497" s="4">
        <v>447287</v>
      </c>
      <c r="AU497" s="4">
        <v>552</v>
      </c>
      <c r="AV497" s="4">
        <v>4126</v>
      </c>
      <c r="AW497" s="4">
        <v>19165587</v>
      </c>
      <c r="AX497" s="4">
        <v>12037886</v>
      </c>
      <c r="AY497" s="4">
        <v>1994463</v>
      </c>
      <c r="AZ497" s="4">
        <v>1166554</v>
      </c>
      <c r="BA497" s="4">
        <v>3558424</v>
      </c>
      <c r="BB497" s="4">
        <v>0</v>
      </c>
      <c r="BC497" s="4"/>
      <c r="BD497" s="4">
        <v>0.30533731747319304</v>
      </c>
      <c r="BE497" s="4">
        <v>0.56501411960278403</v>
      </c>
      <c r="BF497" s="4">
        <v>0.15763612217795483</v>
      </c>
      <c r="BG497" s="4">
        <v>3.9409079003835279E-2</v>
      </c>
      <c r="BH497" s="4">
        <v>3.8177286415043459</v>
      </c>
      <c r="BI497" s="4">
        <v>0.45669421149763095</v>
      </c>
      <c r="BJ497" s="4">
        <v>0</v>
      </c>
      <c r="BK497" s="4"/>
      <c r="BL497" s="3" t="s">
        <v>468</v>
      </c>
      <c r="BM497" s="4"/>
      <c r="BN497" s="4"/>
      <c r="BO497" s="4"/>
      <c r="BP497" s="4">
        <v>1.2540993437537167</v>
      </c>
      <c r="BQ497" s="4">
        <v>0.1337857489093553</v>
      </c>
      <c r="BR497" s="4">
        <v>3642.214220601641</v>
      </c>
      <c r="BS497" s="4">
        <v>1584.3117593436646</v>
      </c>
      <c r="BT497" s="4">
        <v>227.80674567000912</v>
      </c>
      <c r="BU497" s="4">
        <v>156.28441203281676</v>
      </c>
      <c r="BV497" s="4">
        <v>4413.5970829535099</v>
      </c>
      <c r="BW497" s="4">
        <v>3243.7775752051048</v>
      </c>
    </row>
    <row r="498" spans="2:75" x14ac:dyDescent="0.3">
      <c r="B498" s="3" t="s">
        <v>224</v>
      </c>
      <c r="C498" s="4">
        <v>2024</v>
      </c>
      <c r="D498" s="3" t="s">
        <v>964</v>
      </c>
      <c r="E498" s="4">
        <v>1097</v>
      </c>
      <c r="F498" s="4">
        <v>1097</v>
      </c>
      <c r="G498" s="4" t="b">
        <v>0</v>
      </c>
      <c r="H498" s="4">
        <v>2441658</v>
      </c>
      <c r="I498" s="4">
        <v>580451</v>
      </c>
      <c r="J498" s="4">
        <v>531823</v>
      </c>
      <c r="K498" s="4">
        <v>1112700</v>
      </c>
      <c r="L498" s="4">
        <v>187024</v>
      </c>
      <c r="M498" s="4">
        <v>0</v>
      </c>
      <c r="N498" s="4">
        <v>1328958</v>
      </c>
      <c r="O498" s="4">
        <v>1617174</v>
      </c>
      <c r="P498" s="4">
        <v>354386</v>
      </c>
      <c r="Q498" s="4">
        <v>1262788</v>
      </c>
      <c r="R498" s="4">
        <v>496408</v>
      </c>
      <c r="S498" s="4">
        <v>57048</v>
      </c>
      <c r="T498" s="4">
        <v>203197</v>
      </c>
      <c r="U498" s="4">
        <v>125038</v>
      </c>
      <c r="V498" s="4">
        <v>116631</v>
      </c>
      <c r="W498" s="4">
        <v>157851</v>
      </c>
      <c r="X498" s="4">
        <v>824484</v>
      </c>
      <c r="Y498" s="4">
        <v>916487</v>
      </c>
      <c r="Z498" s="4">
        <v>5123169</v>
      </c>
      <c r="AA498" s="4">
        <v>5544808</v>
      </c>
      <c r="AB498" s="4">
        <v>747173</v>
      </c>
      <c r="AC498" s="4">
        <v>4797635</v>
      </c>
      <c r="AD498" s="4">
        <v>16618025</v>
      </c>
      <c r="AE498" s="4">
        <v>304234</v>
      </c>
      <c r="AF498" s="4">
        <v>4767014</v>
      </c>
      <c r="AG498" s="4">
        <v>5071248</v>
      </c>
      <c r="AH498" s="4">
        <v>134392</v>
      </c>
      <c r="AI498" s="4">
        <v>0</v>
      </c>
      <c r="AJ498" s="4">
        <v>37052</v>
      </c>
      <c r="AK498" s="4">
        <v>7948</v>
      </c>
      <c r="AL498" s="4">
        <v>1745998</v>
      </c>
      <c r="AM498" s="4">
        <v>436500</v>
      </c>
      <c r="AN498" s="4">
        <v>45000</v>
      </c>
      <c r="AO498" s="4">
        <v>391500</v>
      </c>
      <c r="AP498" s="4">
        <v>206427800</v>
      </c>
      <c r="AQ498" s="4">
        <v>204107500</v>
      </c>
      <c r="AR498" s="4">
        <v>263084</v>
      </c>
      <c r="AS498" s="4">
        <v>2039082</v>
      </c>
      <c r="AT498" s="4">
        <v>462563</v>
      </c>
      <c r="AU498" s="4">
        <v>580</v>
      </c>
      <c r="AV498" s="4">
        <v>4384</v>
      </c>
      <c r="AW498" s="4">
        <v>19247003</v>
      </c>
      <c r="AX498" s="4">
        <v>11790927</v>
      </c>
      <c r="AY498" s="4">
        <v>916487</v>
      </c>
      <c r="AZ498" s="4">
        <v>1247116.6666666667</v>
      </c>
      <c r="BA498" s="4">
        <v>18563585</v>
      </c>
      <c r="BB498" s="4">
        <v>252994</v>
      </c>
      <c r="BC498" s="4">
        <v>1</v>
      </c>
      <c r="BD498" s="4">
        <v>0.54428507186510156</v>
      </c>
      <c r="BE498" s="4">
        <v>0.33767382655556183</v>
      </c>
      <c r="BF498" s="4">
        <v>0.10309278350515463</v>
      </c>
      <c r="BG498" s="4">
        <v>2.5773225398883617E-2</v>
      </c>
      <c r="BH498" s="4">
        <v>4.0159139934810915</v>
      </c>
      <c r="BI498" s="4">
        <v>0.4934985080360475</v>
      </c>
      <c r="BJ498" s="4">
        <v>0.95476631899071585</v>
      </c>
      <c r="BK498" s="4">
        <v>1.7538346632637307E-2</v>
      </c>
      <c r="BL498" s="3" t="s">
        <v>489</v>
      </c>
      <c r="BM498" s="4"/>
      <c r="BN498" s="4"/>
      <c r="BO498" s="4"/>
      <c r="BP498" s="4">
        <v>1.2744601260101593</v>
      </c>
      <c r="BQ498" s="4">
        <v>0.13229927007299269</v>
      </c>
      <c r="BR498" s="4">
        <v>2225.7593436645398</v>
      </c>
      <c r="BS498" s="4">
        <v>1474.1786690975387</v>
      </c>
      <c r="BT498" s="4">
        <v>239.82133090246126</v>
      </c>
      <c r="BU498" s="4">
        <v>122.50865998176846</v>
      </c>
      <c r="BV498" s="4">
        <v>4622.8331814038283</v>
      </c>
      <c r="BW498" s="4">
        <v>16922.137648131265</v>
      </c>
    </row>
    <row r="499" spans="2:75" x14ac:dyDescent="0.3">
      <c r="B499" s="3" t="s">
        <v>226</v>
      </c>
      <c r="C499" s="4">
        <v>2019</v>
      </c>
      <c r="D499" s="3" t="s">
        <v>965</v>
      </c>
      <c r="E499" s="4">
        <v>1710</v>
      </c>
      <c r="F499" s="4">
        <v>1710</v>
      </c>
      <c r="G499" s="4" t="b">
        <v>0</v>
      </c>
      <c r="H499" s="4">
        <v>5126671</v>
      </c>
      <c r="I499" s="4">
        <v>1201135</v>
      </c>
      <c r="J499" s="4">
        <v>2446891</v>
      </c>
      <c r="K499" s="4">
        <v>1294270</v>
      </c>
      <c r="L499" s="4">
        <v>68370</v>
      </c>
      <c r="M499" s="4">
        <v>0</v>
      </c>
      <c r="N499" s="4">
        <v>3832401</v>
      </c>
      <c r="O499" s="4">
        <v>4717725</v>
      </c>
      <c r="P499" s="4">
        <v>915102</v>
      </c>
      <c r="Q499" s="4">
        <v>3802623</v>
      </c>
      <c r="R499" s="4">
        <v>803072</v>
      </c>
      <c r="S499" s="4">
        <v>216607</v>
      </c>
      <c r="T499" s="4">
        <v>582644</v>
      </c>
      <c r="U499" s="4">
        <v>843050</v>
      </c>
      <c r="V499" s="4">
        <v>276933</v>
      </c>
      <c r="W499" s="4">
        <v>181611</v>
      </c>
      <c r="X499" s="4">
        <v>408946</v>
      </c>
      <c r="Y499" s="4">
        <v>542700</v>
      </c>
      <c r="Z499" s="4">
        <v>4675319</v>
      </c>
      <c r="AA499" s="4">
        <v>6722881</v>
      </c>
      <c r="AB499" s="4">
        <v>2215478</v>
      </c>
      <c r="AC499" s="4">
        <v>4507403</v>
      </c>
      <c r="AD499" s="4">
        <v>25032397</v>
      </c>
      <c r="AE499" s="4">
        <v>2824020</v>
      </c>
      <c r="AF499" s="4">
        <v>3378949</v>
      </c>
      <c r="AG499" s="4">
        <v>6202969</v>
      </c>
      <c r="AH499" s="4">
        <v>1587061</v>
      </c>
      <c r="AI499" s="4">
        <v>0</v>
      </c>
      <c r="AJ499" s="4">
        <v>164202</v>
      </c>
      <c r="AK499" s="4">
        <v>64241</v>
      </c>
      <c r="AL499" s="4">
        <v>4121530</v>
      </c>
      <c r="AM499" s="4">
        <v>1030383</v>
      </c>
      <c r="AN499" s="4">
        <v>228443</v>
      </c>
      <c r="AO499" s="4">
        <v>801940</v>
      </c>
      <c r="AP499" s="4">
        <v>221767857</v>
      </c>
      <c r="AQ499" s="4">
        <v>189831700</v>
      </c>
      <c r="AR499" s="4">
        <v>1064371.6188198801</v>
      </c>
      <c r="AS499" s="4">
        <v>3328277.9915215201</v>
      </c>
      <c r="AT499" s="4">
        <v>241729</v>
      </c>
      <c r="AU499" s="4">
        <v>957.07521240999995</v>
      </c>
      <c r="AV499" s="4">
        <v>3021.3443645399998</v>
      </c>
      <c r="AW499" s="4">
        <v>35353809</v>
      </c>
      <c r="AX499" s="4">
        <v>20416490</v>
      </c>
      <c r="AY499" s="4">
        <v>542700</v>
      </c>
      <c r="AZ499" s="4">
        <v>542700</v>
      </c>
      <c r="BA499" s="4">
        <v>1352771</v>
      </c>
      <c r="BB499" s="4">
        <v>0</v>
      </c>
      <c r="BC499" s="4"/>
      <c r="BD499" s="4">
        <v>0.74754182587491957</v>
      </c>
      <c r="BE499" s="4">
        <v>7.9768333095687247E-2</v>
      </c>
      <c r="BF499" s="4">
        <v>0.22170687986894194</v>
      </c>
      <c r="BG499" s="4">
        <v>5.5426746863422076E-2</v>
      </c>
      <c r="BH499" s="4">
        <v>1.6312342822309758</v>
      </c>
      <c r="BI499" s="4">
        <v>0.43931949959880634</v>
      </c>
      <c r="BJ499" s="4">
        <v>0</v>
      </c>
      <c r="BK499" s="4"/>
      <c r="BL499" s="3" t="s">
        <v>468</v>
      </c>
      <c r="BM499" s="4"/>
      <c r="BN499" s="4"/>
      <c r="BO499" s="4"/>
      <c r="BP499" s="4">
        <v>4.7994855215644714</v>
      </c>
      <c r="BQ499" s="4">
        <v>0.31677131003096193</v>
      </c>
      <c r="BR499" s="4">
        <v>2998.0532163742691</v>
      </c>
      <c r="BS499" s="4">
        <v>2758.9035087719299</v>
      </c>
      <c r="BT499" s="4">
        <v>622.43954316952056</v>
      </c>
      <c r="BU499" s="4">
        <v>928.10584795321643</v>
      </c>
      <c r="BV499" s="4">
        <v>3627.4672514619883</v>
      </c>
      <c r="BW499" s="4">
        <v>791.09415204678362</v>
      </c>
    </row>
    <row r="500" spans="2:75" x14ac:dyDescent="0.3">
      <c r="B500" s="3" t="s">
        <v>226</v>
      </c>
      <c r="C500" s="4">
        <v>2020</v>
      </c>
      <c r="D500" s="3" t="s">
        <v>966</v>
      </c>
      <c r="E500" s="4">
        <v>1789</v>
      </c>
      <c r="F500" s="4">
        <v>1789</v>
      </c>
      <c r="G500" s="4" t="b">
        <v>0</v>
      </c>
      <c r="H500" s="4">
        <v>5776952</v>
      </c>
      <c r="I500" s="4">
        <v>1199839</v>
      </c>
      <c r="J500" s="4">
        <v>2079075</v>
      </c>
      <c r="K500" s="4">
        <v>1973229</v>
      </c>
      <c r="L500" s="4">
        <v>51103</v>
      </c>
      <c r="M500" s="4">
        <v>0</v>
      </c>
      <c r="N500" s="4">
        <v>3803723</v>
      </c>
      <c r="O500" s="4">
        <v>4367965</v>
      </c>
      <c r="P500" s="4">
        <v>924867</v>
      </c>
      <c r="Q500" s="4">
        <v>3443098</v>
      </c>
      <c r="R500" s="4">
        <v>721463</v>
      </c>
      <c r="S500" s="4">
        <v>221367</v>
      </c>
      <c r="T500" s="4">
        <v>591304</v>
      </c>
      <c r="U500" s="4">
        <v>623534</v>
      </c>
      <c r="V500" s="4">
        <v>337376</v>
      </c>
      <c r="W500" s="4">
        <v>197994</v>
      </c>
      <c r="X500" s="4">
        <v>1408987</v>
      </c>
      <c r="Y500" s="4">
        <v>1064879</v>
      </c>
      <c r="Z500" s="4">
        <v>5584530</v>
      </c>
      <c r="AA500" s="4">
        <v>7843467</v>
      </c>
      <c r="AB500" s="4">
        <v>2050355</v>
      </c>
      <c r="AC500" s="4">
        <v>5793112</v>
      </c>
      <c r="AD500" s="4">
        <v>26441385</v>
      </c>
      <c r="AE500" s="4">
        <v>3619846</v>
      </c>
      <c r="AF500" s="4">
        <v>3749381</v>
      </c>
      <c r="AG500" s="4">
        <v>7369227</v>
      </c>
      <c r="AH500" s="4">
        <v>1484342</v>
      </c>
      <c r="AI500" s="4">
        <v>0</v>
      </c>
      <c r="AJ500" s="4">
        <v>82418</v>
      </c>
      <c r="AK500" s="4">
        <v>60448</v>
      </c>
      <c r="AL500" s="4">
        <v>3745595</v>
      </c>
      <c r="AM500" s="4">
        <v>936399</v>
      </c>
      <c r="AN500" s="4">
        <v>142866</v>
      </c>
      <c r="AO500" s="4">
        <v>793533</v>
      </c>
      <c r="AP500" s="4">
        <v>224891865</v>
      </c>
      <c r="AQ500" s="4">
        <v>192920500</v>
      </c>
      <c r="AR500" s="4">
        <v>1064372</v>
      </c>
      <c r="AS500" s="4">
        <v>3343999</v>
      </c>
      <c r="AT500" s="4">
        <v>244620</v>
      </c>
      <c r="AU500" s="4">
        <v>953</v>
      </c>
      <c r="AV500" s="4">
        <v>3080</v>
      </c>
      <c r="AW500" s="4">
        <v>36243773</v>
      </c>
      <c r="AX500" s="4">
        <v>20556500</v>
      </c>
      <c r="AY500" s="4">
        <v>1064879</v>
      </c>
      <c r="AZ500" s="4">
        <v>803789.5</v>
      </c>
      <c r="BA500" s="4">
        <v>1619215</v>
      </c>
      <c r="BB500" s="4">
        <v>0</v>
      </c>
      <c r="BC500" s="4"/>
      <c r="BD500" s="4">
        <v>0.65843077802965988</v>
      </c>
      <c r="BE500" s="4">
        <v>0.2438979932670377</v>
      </c>
      <c r="BF500" s="4">
        <v>0.15256957771206506</v>
      </c>
      <c r="BG500" s="4">
        <v>3.814240461128339E-2</v>
      </c>
      <c r="BH500" s="4">
        <v>2.1402896461268313</v>
      </c>
      <c r="BI500" s="4">
        <v>0.45306781966718535</v>
      </c>
      <c r="BJ500" s="4">
        <v>0</v>
      </c>
      <c r="BK500" s="4"/>
      <c r="BL500" s="3" t="s">
        <v>468</v>
      </c>
      <c r="BM500" s="4"/>
      <c r="BN500" s="4"/>
      <c r="BO500" s="4"/>
      <c r="BP500" s="4">
        <v>4.732816813983022</v>
      </c>
      <c r="BQ500" s="4">
        <v>0.30941558441558442</v>
      </c>
      <c r="BR500" s="4">
        <v>3229.1514812744549</v>
      </c>
      <c r="BS500" s="4">
        <v>2441.567915036333</v>
      </c>
      <c r="BT500" s="4">
        <v>594.95360536612634</v>
      </c>
      <c r="BU500" s="4">
        <v>829.70486305198438</v>
      </c>
      <c r="BV500" s="4">
        <v>4119.1878144214643</v>
      </c>
      <c r="BW500" s="4">
        <v>905.09502515371719</v>
      </c>
    </row>
    <row r="501" spans="2:75" x14ac:dyDescent="0.3">
      <c r="B501" s="3" t="s">
        <v>226</v>
      </c>
      <c r="C501" s="4">
        <v>2021</v>
      </c>
      <c r="D501" s="3" t="s">
        <v>967</v>
      </c>
      <c r="E501" s="4">
        <v>1687</v>
      </c>
      <c r="F501" s="4">
        <v>1687</v>
      </c>
      <c r="G501" s="4" t="b">
        <v>0</v>
      </c>
      <c r="H501" s="4">
        <v>5010476</v>
      </c>
      <c r="I501" s="4">
        <v>1256410</v>
      </c>
      <c r="J501" s="4">
        <v>2569793</v>
      </c>
      <c r="K501" s="4">
        <v>1291401</v>
      </c>
      <c r="L501" s="4">
        <v>44118</v>
      </c>
      <c r="M501" s="4">
        <v>0</v>
      </c>
      <c r="N501" s="4">
        <v>3719075</v>
      </c>
      <c r="O501" s="4">
        <v>4692682</v>
      </c>
      <c r="P501" s="4">
        <v>936601</v>
      </c>
      <c r="Q501" s="4">
        <v>3756081</v>
      </c>
      <c r="R501" s="4">
        <v>934700</v>
      </c>
      <c r="S501" s="4">
        <v>233376</v>
      </c>
      <c r="T501" s="4">
        <v>578641</v>
      </c>
      <c r="U501" s="4">
        <v>668040</v>
      </c>
      <c r="V501" s="4">
        <v>278060</v>
      </c>
      <c r="W501" s="4">
        <v>223733</v>
      </c>
      <c r="X501" s="4">
        <v>317794</v>
      </c>
      <c r="Y501" s="4">
        <v>536803</v>
      </c>
      <c r="Z501" s="4">
        <v>6622961</v>
      </c>
      <c r="AA501" s="4">
        <v>8495166</v>
      </c>
      <c r="AB501" s="4">
        <v>2014127</v>
      </c>
      <c r="AC501" s="4">
        <v>6481039</v>
      </c>
      <c r="AD501" s="4">
        <v>26759179</v>
      </c>
      <c r="AE501" s="4">
        <v>3659062</v>
      </c>
      <c r="AF501" s="4">
        <v>4319296</v>
      </c>
      <c r="AG501" s="4">
        <v>7978358</v>
      </c>
      <c r="AH501" s="4">
        <v>1375881</v>
      </c>
      <c r="AI501" s="4">
        <v>0</v>
      </c>
      <c r="AJ501" s="4">
        <v>85084</v>
      </c>
      <c r="AK501" s="4">
        <v>57779</v>
      </c>
      <c r="AL501" s="4">
        <v>4281918</v>
      </c>
      <c r="AM501" s="4">
        <v>1070480</v>
      </c>
      <c r="AN501" s="4">
        <v>142863</v>
      </c>
      <c r="AO501" s="4">
        <v>927617</v>
      </c>
      <c r="AP501" s="4">
        <v>254202155</v>
      </c>
      <c r="AQ501" s="4">
        <v>220423000</v>
      </c>
      <c r="AR501" s="4">
        <v>1102529</v>
      </c>
      <c r="AS501" s="4">
        <v>3587392</v>
      </c>
      <c r="AT501" s="4">
        <v>277651</v>
      </c>
      <c r="AU501" s="4">
        <v>979</v>
      </c>
      <c r="AV501" s="4">
        <v>3204</v>
      </c>
      <c r="AW501" s="4">
        <v>36780576</v>
      </c>
      <c r="AX501" s="4">
        <v>20156702</v>
      </c>
      <c r="AY501" s="4">
        <v>536803</v>
      </c>
      <c r="AZ501" s="4">
        <v>714794</v>
      </c>
      <c r="BA501" s="4">
        <v>1698936</v>
      </c>
      <c r="BB501" s="4">
        <v>0</v>
      </c>
      <c r="BC501" s="4"/>
      <c r="BD501" s="4">
        <v>0.7422598172309377</v>
      </c>
      <c r="BE501" s="4">
        <v>6.3425910033298227E-2</v>
      </c>
      <c r="BF501" s="4">
        <v>0.1334569538898438</v>
      </c>
      <c r="BG501" s="4">
        <v>3.336425405624302E-2</v>
      </c>
      <c r="BH501" s="4">
        <v>2.1241176641291815</v>
      </c>
      <c r="BI501" s="4">
        <v>0.47386251041855509</v>
      </c>
      <c r="BJ501" s="4">
        <v>0</v>
      </c>
      <c r="BK501" s="4"/>
      <c r="BL501" s="3" t="s">
        <v>468</v>
      </c>
      <c r="BM501" s="4"/>
      <c r="BN501" s="4"/>
      <c r="BO501" s="4"/>
      <c r="BP501" s="4">
        <v>4.3372134276359695</v>
      </c>
      <c r="BQ501" s="4">
        <v>0.30555555555555558</v>
      </c>
      <c r="BR501" s="4">
        <v>2970.0509780675757</v>
      </c>
      <c r="BS501" s="4">
        <v>2781.672791938352</v>
      </c>
      <c r="BT501" s="4">
        <v>653.54416123295789</v>
      </c>
      <c r="BU501" s="4">
        <v>815.5785417901601</v>
      </c>
      <c r="BV501" s="4">
        <v>4729.3171310017779</v>
      </c>
      <c r="BW501" s="4">
        <v>1007.0752815649081</v>
      </c>
    </row>
    <row r="502" spans="2:75" x14ac:dyDescent="0.3">
      <c r="B502" s="3" t="s">
        <v>226</v>
      </c>
      <c r="C502" s="4">
        <v>2022</v>
      </c>
      <c r="D502" s="3" t="s">
        <v>968</v>
      </c>
      <c r="E502" s="4">
        <v>1724.5</v>
      </c>
      <c r="F502" s="4">
        <v>104064</v>
      </c>
      <c r="G502" s="4" t="b">
        <v>1</v>
      </c>
      <c r="H502" s="4">
        <v>6354203</v>
      </c>
      <c r="I502" s="4">
        <v>1290821</v>
      </c>
      <c r="J502" s="4">
        <v>2699725</v>
      </c>
      <c r="K502" s="4">
        <v>2177334</v>
      </c>
      <c r="L502" s="4">
        <v>110406</v>
      </c>
      <c r="M502" s="4">
        <v>0</v>
      </c>
      <c r="N502" s="4">
        <v>4176869</v>
      </c>
      <c r="O502" s="4">
        <v>5191361</v>
      </c>
      <c r="P502" s="4">
        <v>961315</v>
      </c>
      <c r="Q502" s="4">
        <v>4230046</v>
      </c>
      <c r="R502" s="4">
        <v>934735</v>
      </c>
      <c r="S502" s="4">
        <v>217822</v>
      </c>
      <c r="T502" s="4">
        <v>564074</v>
      </c>
      <c r="U502" s="4">
        <v>941089</v>
      </c>
      <c r="V502" s="4">
        <v>294882</v>
      </c>
      <c r="W502" s="4">
        <v>268148</v>
      </c>
      <c r="X502" s="4">
        <v>1162842</v>
      </c>
      <c r="Y502" s="4">
        <v>1756147</v>
      </c>
      <c r="Z502" s="4">
        <v>7020271</v>
      </c>
      <c r="AA502" s="4">
        <v>9177010</v>
      </c>
      <c r="AB502" s="4">
        <v>2333067</v>
      </c>
      <c r="AC502" s="4">
        <v>6843943</v>
      </c>
      <c r="AD502" s="4">
        <v>27922021</v>
      </c>
      <c r="AE502" s="4">
        <v>4097790</v>
      </c>
      <c r="AF502" s="4">
        <v>4141981</v>
      </c>
      <c r="AG502" s="4">
        <v>8239771</v>
      </c>
      <c r="AH502" s="4">
        <v>1269284</v>
      </c>
      <c r="AI502" s="4">
        <v>0</v>
      </c>
      <c r="AJ502" s="4">
        <v>81670</v>
      </c>
      <c r="AK502" s="4">
        <v>46181</v>
      </c>
      <c r="AL502" s="4">
        <v>4614025</v>
      </c>
      <c r="AM502" s="4">
        <v>1153506</v>
      </c>
      <c r="AN502" s="4">
        <v>127851</v>
      </c>
      <c r="AO502" s="4">
        <v>1025655</v>
      </c>
      <c r="AP502" s="4">
        <v>318451605</v>
      </c>
      <c r="AQ502" s="4">
        <v>278572400</v>
      </c>
      <c r="AR502" s="4">
        <v>1141115</v>
      </c>
      <c r="AS502" s="4">
        <v>3740646</v>
      </c>
      <c r="AT502" s="4">
        <v>347098</v>
      </c>
      <c r="AU502" s="4">
        <v>1008</v>
      </c>
      <c r="AV502" s="4">
        <v>3297</v>
      </c>
      <c r="AW502" s="4">
        <v>38536723</v>
      </c>
      <c r="AX502" s="4">
        <v>20951534</v>
      </c>
      <c r="AY502" s="4">
        <v>1756147</v>
      </c>
      <c r="AZ502" s="4">
        <v>1119276.3333333333</v>
      </c>
      <c r="BA502" s="4">
        <v>72496243</v>
      </c>
      <c r="BB502" s="4">
        <v>0</v>
      </c>
      <c r="BC502" s="4">
        <v>1</v>
      </c>
      <c r="BD502" s="4">
        <v>0.65733955934363442</v>
      </c>
      <c r="BE502" s="4">
        <v>0.18300359620238763</v>
      </c>
      <c r="BF502" s="4">
        <v>0.11083687471066471</v>
      </c>
      <c r="BG502" s="4">
        <v>2.770921267223303E-2</v>
      </c>
      <c r="BH502" s="4">
        <v>1.9479152236169537</v>
      </c>
      <c r="BI502" s="4">
        <v>0.48180257928875581</v>
      </c>
      <c r="BJ502" s="4">
        <v>1.9304298252016563</v>
      </c>
      <c r="BK502" s="4">
        <v>0</v>
      </c>
      <c r="BL502" s="3" t="s">
        <v>515</v>
      </c>
      <c r="BM502" s="4">
        <v>1855751.1474137302</v>
      </c>
      <c r="BN502" s="4">
        <v>0.60313923819646509</v>
      </c>
      <c r="BO502" s="4">
        <v>736474.8140803969</v>
      </c>
      <c r="BP502" s="4">
        <v>3.5833231237757461</v>
      </c>
      <c r="BQ502" s="4">
        <v>0.30573248407643311</v>
      </c>
      <c r="BR502" s="4">
        <v>3684.6639605682808</v>
      </c>
      <c r="BS502" s="4">
        <v>3010.3572049869526</v>
      </c>
      <c r="BT502" s="4">
        <v>661.70774137431135</v>
      </c>
      <c r="BU502" s="4">
        <v>736.03015366772979</v>
      </c>
      <c r="BV502" s="4">
        <v>4778.0637866048128</v>
      </c>
      <c r="BW502" s="4">
        <v>42038.992751522179</v>
      </c>
    </row>
    <row r="503" spans="2:75" x14ac:dyDescent="0.3">
      <c r="B503" s="3" t="s">
        <v>226</v>
      </c>
      <c r="C503" s="4">
        <v>2023</v>
      </c>
      <c r="D503" s="3" t="s">
        <v>969</v>
      </c>
      <c r="E503" s="4">
        <v>1762</v>
      </c>
      <c r="F503" s="4">
        <v>1762</v>
      </c>
      <c r="G503" s="4" t="b">
        <v>0</v>
      </c>
      <c r="H503" s="4">
        <v>7942879</v>
      </c>
      <c r="I503" s="4">
        <v>1451769</v>
      </c>
      <c r="J503" s="4">
        <v>2911439</v>
      </c>
      <c r="K503" s="4">
        <v>2796631</v>
      </c>
      <c r="L503" s="4">
        <v>339049</v>
      </c>
      <c r="M503" s="4">
        <v>0</v>
      </c>
      <c r="N503" s="4">
        <v>5146248</v>
      </c>
      <c r="O503" s="4">
        <v>5965952</v>
      </c>
      <c r="P503" s="4">
        <v>1078573</v>
      </c>
      <c r="Q503" s="4">
        <v>4887379</v>
      </c>
      <c r="R503" s="4">
        <v>1312445</v>
      </c>
      <c r="S503" s="4">
        <v>306527</v>
      </c>
      <c r="T503" s="4">
        <v>637498</v>
      </c>
      <c r="U503" s="4">
        <v>910341</v>
      </c>
      <c r="V503" s="4">
        <v>294273</v>
      </c>
      <c r="W503" s="4">
        <v>270025</v>
      </c>
      <c r="X503" s="4">
        <v>1976927</v>
      </c>
      <c r="Y503" s="4">
        <v>687233</v>
      </c>
      <c r="Z503" s="4">
        <v>9036775</v>
      </c>
      <c r="AA503" s="4">
        <v>11598605</v>
      </c>
      <c r="AB503" s="4">
        <v>3035793</v>
      </c>
      <c r="AC503" s="4">
        <v>8562812</v>
      </c>
      <c r="AD503" s="4">
        <v>29898948</v>
      </c>
      <c r="AE503" s="4">
        <v>4704912</v>
      </c>
      <c r="AF503" s="4">
        <v>5835069</v>
      </c>
      <c r="AG503" s="4">
        <v>10539981</v>
      </c>
      <c r="AH503" s="4">
        <v>1170054</v>
      </c>
      <c r="AI503" s="4">
        <v>0</v>
      </c>
      <c r="AJ503" s="4">
        <v>71139</v>
      </c>
      <c r="AK503" s="4">
        <v>57592</v>
      </c>
      <c r="AL503" s="4">
        <v>5088166</v>
      </c>
      <c r="AM503" s="4">
        <v>1272042</v>
      </c>
      <c r="AN503" s="4">
        <v>128731</v>
      </c>
      <c r="AO503" s="4">
        <v>1143311</v>
      </c>
      <c r="AP503" s="4">
        <v>364208944</v>
      </c>
      <c r="AQ503" s="4">
        <v>318824000</v>
      </c>
      <c r="AR503" s="4">
        <v>1286414</v>
      </c>
      <c r="AS503" s="4">
        <v>3995868</v>
      </c>
      <c r="AT503" s="4">
        <v>397299</v>
      </c>
      <c r="AU503" s="4">
        <v>1126</v>
      </c>
      <c r="AV503" s="4">
        <v>3583</v>
      </c>
      <c r="AW503" s="4">
        <v>39858845</v>
      </c>
      <c r="AX503" s="4">
        <v>21195082</v>
      </c>
      <c r="AY503" s="4">
        <v>687233</v>
      </c>
      <c r="AZ503" s="4">
        <v>993394.33333333337</v>
      </c>
      <c r="BA503" s="4">
        <v>78985651</v>
      </c>
      <c r="BB503" s="4">
        <v>0</v>
      </c>
      <c r="BC503" s="4">
        <v>1</v>
      </c>
      <c r="BD503" s="4">
        <v>0.6479071379533794</v>
      </c>
      <c r="BE503" s="4">
        <v>0.24889300214695453</v>
      </c>
      <c r="BF503" s="4">
        <v>0.10120027483369259</v>
      </c>
      <c r="BG503" s="4">
        <v>2.5300078653094259E-2</v>
      </c>
      <c r="BH503" s="4">
        <v>2.1565712419683432</v>
      </c>
      <c r="BI503" s="4">
        <v>0.48808536434803385</v>
      </c>
      <c r="BJ503" s="4">
        <v>2.02322459636274</v>
      </c>
      <c r="BK503" s="4">
        <v>0</v>
      </c>
      <c r="BL503" s="3" t="s">
        <v>515</v>
      </c>
      <c r="BM503" s="4">
        <v>2182195.4225727497</v>
      </c>
      <c r="BN503" s="4">
        <v>0.45522702644209023</v>
      </c>
      <c r="BO503" s="4">
        <v>1188801.0892394162</v>
      </c>
      <c r="BP503" s="4">
        <v>3.5320769058323838</v>
      </c>
      <c r="BQ503" s="4">
        <v>0.31426179179458552</v>
      </c>
      <c r="BR503" s="4">
        <v>4507.8768444948919</v>
      </c>
      <c r="BS503" s="4">
        <v>3385.8978433598186</v>
      </c>
      <c r="BT503" s="4">
        <v>730.0874006810443</v>
      </c>
      <c r="BU503" s="4">
        <v>664.04880817253127</v>
      </c>
      <c r="BV503" s="4">
        <v>5981.8280363223612</v>
      </c>
      <c r="BW503" s="4">
        <v>44827.270715096478</v>
      </c>
    </row>
    <row r="504" spans="2:75" x14ac:dyDescent="0.3">
      <c r="B504" s="3" t="s">
        <v>226</v>
      </c>
      <c r="C504" s="4">
        <v>2024</v>
      </c>
      <c r="D504" s="3" t="s">
        <v>970</v>
      </c>
      <c r="E504" s="4">
        <v>1762</v>
      </c>
      <c r="F504" s="4">
        <v>1762</v>
      </c>
      <c r="G504" s="4" t="b">
        <v>0</v>
      </c>
      <c r="H504" s="4">
        <v>7449331</v>
      </c>
      <c r="I504" s="4">
        <v>1607902</v>
      </c>
      <c r="J504" s="4">
        <v>3000637</v>
      </c>
      <c r="K504" s="4">
        <v>2522128</v>
      </c>
      <c r="L504" s="4">
        <v>420984</v>
      </c>
      <c r="M504" s="4">
        <v>0</v>
      </c>
      <c r="N504" s="4">
        <v>4927203</v>
      </c>
      <c r="O504" s="4">
        <v>5874058</v>
      </c>
      <c r="P504" s="4">
        <v>1151511</v>
      </c>
      <c r="Q504" s="4">
        <v>4722547</v>
      </c>
      <c r="R504" s="4">
        <v>1127432</v>
      </c>
      <c r="S504" s="4">
        <v>218183</v>
      </c>
      <c r="T504" s="4">
        <v>631387</v>
      </c>
      <c r="U504" s="4">
        <v>925165</v>
      </c>
      <c r="V504" s="4">
        <v>335509</v>
      </c>
      <c r="W504" s="4">
        <v>310116</v>
      </c>
      <c r="X504" s="4">
        <v>1575273</v>
      </c>
      <c r="Y504" s="4">
        <v>3050542</v>
      </c>
      <c r="Z504" s="4">
        <v>9555767</v>
      </c>
      <c r="AA504" s="4">
        <v>12580289</v>
      </c>
      <c r="AB504" s="4">
        <v>4360359</v>
      </c>
      <c r="AC504" s="4">
        <v>8219930</v>
      </c>
      <c r="AD504" s="4">
        <v>31474221</v>
      </c>
      <c r="AE504" s="4">
        <v>4853190</v>
      </c>
      <c r="AF504" s="4">
        <v>6543651</v>
      </c>
      <c r="AG504" s="4">
        <v>11396841</v>
      </c>
      <c r="AH504" s="4">
        <v>1063954</v>
      </c>
      <c r="AI504" s="4">
        <v>0</v>
      </c>
      <c r="AJ504" s="4">
        <v>74468</v>
      </c>
      <c r="AK504" s="4">
        <v>58605</v>
      </c>
      <c r="AL504" s="4">
        <v>5445691</v>
      </c>
      <c r="AM504" s="4">
        <v>1361423</v>
      </c>
      <c r="AN504" s="4">
        <v>133073</v>
      </c>
      <c r="AO504" s="4">
        <v>1228350</v>
      </c>
      <c r="AP504" s="4">
        <v>384678443</v>
      </c>
      <c r="AQ504" s="4">
        <v>334724100</v>
      </c>
      <c r="AR504" s="4">
        <v>1411814</v>
      </c>
      <c r="AS504" s="4">
        <v>4294697</v>
      </c>
      <c r="AT504" s="4">
        <v>416238</v>
      </c>
      <c r="AU504" s="4">
        <v>1230</v>
      </c>
      <c r="AV504" s="4">
        <v>3819</v>
      </c>
      <c r="AW504" s="4">
        <v>42909387</v>
      </c>
      <c r="AX504" s="4">
        <v>23094113</v>
      </c>
      <c r="AY504" s="4">
        <v>3050542</v>
      </c>
      <c r="AZ504" s="4">
        <v>1831307.3333333333</v>
      </c>
      <c r="BA504" s="4">
        <v>79781009</v>
      </c>
      <c r="BB504" s="4">
        <v>0</v>
      </c>
      <c r="BC504" s="4">
        <v>0.7011365481519346</v>
      </c>
      <c r="BD504" s="4">
        <v>0.66142892563103994</v>
      </c>
      <c r="BE504" s="4">
        <v>0.21146502954426377</v>
      </c>
      <c r="BF504" s="4">
        <v>9.7745520679465528E-2</v>
      </c>
      <c r="BG504" s="4">
        <v>2.4436384657153701E-2</v>
      </c>
      <c r="BH504" s="4">
        <v>2.41328270528594</v>
      </c>
      <c r="BI504" s="4">
        <v>0.48933959478500361</v>
      </c>
      <c r="BJ504" s="4">
        <v>1.9105473166076747</v>
      </c>
      <c r="BK504" s="4">
        <v>0</v>
      </c>
      <c r="BL504" s="3" t="s">
        <v>515</v>
      </c>
      <c r="BM504" s="4">
        <v>2200016.2510942202</v>
      </c>
      <c r="BN504" s="4">
        <v>0.83240627537296485</v>
      </c>
      <c r="BO504" s="4">
        <v>368708.91776088695</v>
      </c>
      <c r="BP504" s="4">
        <v>3.6701146780923204</v>
      </c>
      <c r="BQ504" s="4">
        <v>0.32207384131971722</v>
      </c>
      <c r="BR504" s="4">
        <v>4227.7701475595914</v>
      </c>
      <c r="BS504" s="4">
        <v>3333.744608399546</v>
      </c>
      <c r="BT504" s="4">
        <v>801.25652667423378</v>
      </c>
      <c r="BU504" s="4">
        <v>603.83314415437007</v>
      </c>
      <c r="BV504" s="4">
        <v>6468.1276958002272</v>
      </c>
      <c r="BW504" s="4">
        <v>45278.665720771853</v>
      </c>
    </row>
    <row r="505" spans="2:75" x14ac:dyDescent="0.3">
      <c r="B505" s="3" t="s">
        <v>228</v>
      </c>
      <c r="C505" s="4">
        <v>2019</v>
      </c>
      <c r="D505" s="3" t="s">
        <v>971</v>
      </c>
      <c r="E505" s="4">
        <v>99856</v>
      </c>
      <c r="F505" s="4">
        <v>99856</v>
      </c>
      <c r="G505" s="4" t="b">
        <v>0</v>
      </c>
      <c r="H505" s="4">
        <v>205332982</v>
      </c>
      <c r="I505" s="4">
        <v>115063537</v>
      </c>
      <c r="J505" s="4">
        <v>51830613</v>
      </c>
      <c r="K505" s="4">
        <v>13420109</v>
      </c>
      <c r="L505" s="4">
        <v>6384384</v>
      </c>
      <c r="M505" s="4">
        <v>16251506</v>
      </c>
      <c r="N505" s="4">
        <v>175661367</v>
      </c>
      <c r="O505" s="4">
        <v>164443106</v>
      </c>
      <c r="P505" s="4">
        <v>24606903</v>
      </c>
      <c r="Q505" s="4">
        <v>139836203</v>
      </c>
      <c r="R505" s="4">
        <v>17781646</v>
      </c>
      <c r="S505" s="4">
        <v>49852946</v>
      </c>
      <c r="T505" s="4">
        <v>12810821</v>
      </c>
      <c r="U505" s="4">
        <v>31628095</v>
      </c>
      <c r="V505" s="4">
        <v>10201427</v>
      </c>
      <c r="W505" s="4">
        <v>4364789</v>
      </c>
      <c r="X505" s="4">
        <v>40889876</v>
      </c>
      <c r="Y505" s="4">
        <v>56737759</v>
      </c>
      <c r="Z505" s="4">
        <v>235637689</v>
      </c>
      <c r="AA505" s="4">
        <v>255531003</v>
      </c>
      <c r="AB505" s="4">
        <v>157565494</v>
      </c>
      <c r="AC505" s="4">
        <v>97965509</v>
      </c>
      <c r="AD505" s="4">
        <v>831047083</v>
      </c>
      <c r="AE505" s="4">
        <v>94117281</v>
      </c>
      <c r="AF505" s="4">
        <v>48707245</v>
      </c>
      <c r="AG505" s="4">
        <v>142824526</v>
      </c>
      <c r="AH505" s="4">
        <v>41616953</v>
      </c>
      <c r="AI505" s="4">
        <v>0</v>
      </c>
      <c r="AJ505" s="4">
        <v>3381656</v>
      </c>
      <c r="AK505" s="4">
        <v>1905007</v>
      </c>
      <c r="AL505" s="4">
        <v>179356184</v>
      </c>
      <c r="AM505" s="4">
        <v>44839046</v>
      </c>
      <c r="AN505" s="4">
        <v>5286663</v>
      </c>
      <c r="AO505" s="4">
        <v>38278270</v>
      </c>
      <c r="AP505" s="4">
        <v>20402984846</v>
      </c>
      <c r="AQ505" s="4">
        <v>17699749158</v>
      </c>
      <c r="AR505" s="4">
        <v>110333943.58644401</v>
      </c>
      <c r="AS505" s="4">
        <v>210277019.74233001</v>
      </c>
      <c r="AT505" s="4">
        <v>516418</v>
      </c>
      <c r="AU505" s="4">
        <v>2195.7576942000001</v>
      </c>
      <c r="AV505" s="4">
        <v>4436.932409</v>
      </c>
      <c r="AW505" s="4">
        <v>1176318237</v>
      </c>
      <c r="AX505" s="4">
        <v>729839510</v>
      </c>
      <c r="AY505" s="4">
        <v>56737759</v>
      </c>
      <c r="AZ505" s="4">
        <v>56737759</v>
      </c>
      <c r="BA505" s="4">
        <v>124581319</v>
      </c>
      <c r="BB505" s="4">
        <v>0</v>
      </c>
      <c r="BC505" s="4"/>
      <c r="BD505" s="4">
        <v>0.85549513424005108</v>
      </c>
      <c r="BE505" s="4">
        <v>0.19913934722868828</v>
      </c>
      <c r="BF505" s="4">
        <v>0.11790311060587685</v>
      </c>
      <c r="BG505" s="4">
        <v>2.9475777651469214E-2</v>
      </c>
      <c r="BH505" s="4">
        <v>1.0213701669230821</v>
      </c>
      <c r="BI505" s="4">
        <v>0.42451559830098118</v>
      </c>
      <c r="BJ505" s="4">
        <v>0</v>
      </c>
      <c r="BK505" s="4"/>
      <c r="BL505" s="3" t="s">
        <v>468</v>
      </c>
      <c r="BM505" s="4"/>
      <c r="BN505" s="4"/>
      <c r="BO505" s="4"/>
      <c r="BP505" s="4">
        <v>5.4077354082863494</v>
      </c>
      <c r="BQ505" s="4">
        <v>0.49488193458752328</v>
      </c>
      <c r="BR505" s="4">
        <v>2056.2908788655664</v>
      </c>
      <c r="BS505" s="4">
        <v>1646.8024555359718</v>
      </c>
      <c r="BT505" s="4">
        <v>1104.9305358360439</v>
      </c>
      <c r="BU505" s="4">
        <v>416.76967833680499</v>
      </c>
      <c r="BV505" s="4">
        <v>1430.3048990546388</v>
      </c>
      <c r="BW505" s="4">
        <v>1247.6097480371736</v>
      </c>
    </row>
    <row r="506" spans="2:75" x14ac:dyDescent="0.3">
      <c r="B506" s="3" t="s">
        <v>228</v>
      </c>
      <c r="C506" s="4">
        <v>2020</v>
      </c>
      <c r="D506" s="3" t="s">
        <v>972</v>
      </c>
      <c r="E506" s="4">
        <v>101336</v>
      </c>
      <c r="F506" s="4">
        <v>101336</v>
      </c>
      <c r="G506" s="4" t="b">
        <v>0</v>
      </c>
      <c r="H506" s="4">
        <v>203824915</v>
      </c>
      <c r="I506" s="4">
        <v>121612920</v>
      </c>
      <c r="J506" s="4">
        <v>45415888</v>
      </c>
      <c r="K506" s="4">
        <v>15445069</v>
      </c>
      <c r="L506" s="4">
        <v>5896764</v>
      </c>
      <c r="M506" s="4">
        <v>12783373</v>
      </c>
      <c r="N506" s="4">
        <v>175596473</v>
      </c>
      <c r="O506" s="4">
        <v>166635898</v>
      </c>
      <c r="P506" s="4">
        <v>25514512</v>
      </c>
      <c r="Q506" s="4">
        <v>141121386</v>
      </c>
      <c r="R506" s="4">
        <v>20540339</v>
      </c>
      <c r="S506" s="4">
        <v>52824429</v>
      </c>
      <c r="T506" s="4">
        <v>12239989</v>
      </c>
      <c r="U506" s="4">
        <v>25639484</v>
      </c>
      <c r="V506" s="4">
        <v>10453288</v>
      </c>
      <c r="W506" s="4">
        <v>4623885</v>
      </c>
      <c r="X506" s="4">
        <v>37189017</v>
      </c>
      <c r="Y506" s="4">
        <v>46326877</v>
      </c>
      <c r="Z506" s="4">
        <v>263573470</v>
      </c>
      <c r="AA506" s="4">
        <v>289640184</v>
      </c>
      <c r="AB506" s="4">
        <v>173915641</v>
      </c>
      <c r="AC506" s="4">
        <v>115724543</v>
      </c>
      <c r="AD506" s="4">
        <v>868236100</v>
      </c>
      <c r="AE506" s="4">
        <v>86744219</v>
      </c>
      <c r="AF506" s="4">
        <v>71447054</v>
      </c>
      <c r="AG506" s="4">
        <v>158191273</v>
      </c>
      <c r="AH506" s="4">
        <v>39306835</v>
      </c>
      <c r="AI506" s="4">
        <v>2406585</v>
      </c>
      <c r="AJ506" s="4">
        <v>3456136</v>
      </c>
      <c r="AK506" s="4">
        <v>1830533</v>
      </c>
      <c r="AL506" s="4">
        <v>177480881</v>
      </c>
      <c r="AM506" s="4">
        <v>44370220</v>
      </c>
      <c r="AN506" s="4">
        <v>5286669</v>
      </c>
      <c r="AO506" s="4">
        <v>37494768</v>
      </c>
      <c r="AP506" s="4">
        <v>21100866259</v>
      </c>
      <c r="AQ506" s="4">
        <v>18244843208</v>
      </c>
      <c r="AR506" s="4">
        <v>116758101</v>
      </c>
      <c r="AS506" s="4">
        <v>216001076</v>
      </c>
      <c r="AT506" s="4">
        <v>527145</v>
      </c>
      <c r="AU506" s="4">
        <v>2300</v>
      </c>
      <c r="AV506" s="4">
        <v>4676</v>
      </c>
      <c r="AW506" s="4">
        <v>1218931757</v>
      </c>
      <c r="AX506" s="4">
        <v>749351662</v>
      </c>
      <c r="AY506" s="4">
        <v>46326877</v>
      </c>
      <c r="AZ506" s="4">
        <v>51532318</v>
      </c>
      <c r="BA506" s="4">
        <v>124209282</v>
      </c>
      <c r="BB506" s="4">
        <v>0</v>
      </c>
      <c r="BC506" s="4"/>
      <c r="BD506" s="4">
        <v>0.86150642084163265</v>
      </c>
      <c r="BE506" s="4">
        <v>0.18245569733219316</v>
      </c>
      <c r="BF506" s="4">
        <v>0.11914903734982607</v>
      </c>
      <c r="BG506" s="4">
        <v>2.9787259169622896E-2</v>
      </c>
      <c r="BH506" s="4">
        <v>1.1209588956276266</v>
      </c>
      <c r="BI506" s="4">
        <v>0.42894898544948573</v>
      </c>
      <c r="BJ506" s="4">
        <v>0</v>
      </c>
      <c r="BK506" s="4"/>
      <c r="BL506" s="3" t="s">
        <v>468</v>
      </c>
      <c r="BM506" s="4"/>
      <c r="BN506" s="4"/>
      <c r="BO506" s="4"/>
      <c r="BP506" s="4">
        <v>5.5333321185427646</v>
      </c>
      <c r="BQ506" s="4">
        <v>0.49187339606501285</v>
      </c>
      <c r="BR506" s="4">
        <v>2011.3771512591775</v>
      </c>
      <c r="BS506" s="4">
        <v>1644.3899305281441</v>
      </c>
      <c r="BT506" s="4">
        <v>1152.1877812425989</v>
      </c>
      <c r="BU506" s="4">
        <v>387.88619049498698</v>
      </c>
      <c r="BV506" s="4">
        <v>1561.0570083682007</v>
      </c>
      <c r="BW506" s="4">
        <v>1225.7172377042709</v>
      </c>
    </row>
    <row r="507" spans="2:75" x14ac:dyDescent="0.3">
      <c r="B507" s="3" t="s">
        <v>228</v>
      </c>
      <c r="C507" s="4">
        <v>2021</v>
      </c>
      <c r="D507" s="3" t="s">
        <v>973</v>
      </c>
      <c r="E507" s="4">
        <v>101987</v>
      </c>
      <c r="F507" s="4">
        <v>101987</v>
      </c>
      <c r="G507" s="4" t="b">
        <v>0</v>
      </c>
      <c r="H507" s="4">
        <v>210374010</v>
      </c>
      <c r="I507" s="4">
        <v>127271403</v>
      </c>
      <c r="J507" s="4">
        <v>52578165</v>
      </c>
      <c r="K507" s="4">
        <v>12979217</v>
      </c>
      <c r="L507" s="4">
        <v>4091434</v>
      </c>
      <c r="M507" s="4">
        <v>10789766</v>
      </c>
      <c r="N507" s="4">
        <v>186605027</v>
      </c>
      <c r="O507" s="4">
        <v>180909243</v>
      </c>
      <c r="P507" s="4">
        <v>26687264</v>
      </c>
      <c r="Q507" s="4">
        <v>154221979</v>
      </c>
      <c r="R507" s="4">
        <v>21709910</v>
      </c>
      <c r="S507" s="4">
        <v>58963270</v>
      </c>
      <c r="T507" s="4">
        <v>14695505</v>
      </c>
      <c r="U507" s="4">
        <v>28650028</v>
      </c>
      <c r="V507" s="4">
        <v>10506096</v>
      </c>
      <c r="W507" s="4">
        <v>4687355</v>
      </c>
      <c r="X507" s="4">
        <v>29464767</v>
      </c>
      <c r="Y507" s="4">
        <v>59412236</v>
      </c>
      <c r="Z507" s="4">
        <v>281237205</v>
      </c>
      <c r="AA507" s="4">
        <v>304627617</v>
      </c>
      <c r="AB507" s="4">
        <v>192306655</v>
      </c>
      <c r="AC507" s="4">
        <v>112320962</v>
      </c>
      <c r="AD507" s="4">
        <v>897700867</v>
      </c>
      <c r="AE507" s="4">
        <v>86720723</v>
      </c>
      <c r="AF507" s="4">
        <v>75372139</v>
      </c>
      <c r="AG507" s="4">
        <v>162092862</v>
      </c>
      <c r="AH507" s="4">
        <v>45947100</v>
      </c>
      <c r="AI507" s="4">
        <v>11160000</v>
      </c>
      <c r="AJ507" s="4">
        <v>3501991</v>
      </c>
      <c r="AK507" s="4">
        <v>1951207</v>
      </c>
      <c r="AL507" s="4">
        <v>188793270</v>
      </c>
      <c r="AM507" s="4">
        <v>47198318</v>
      </c>
      <c r="AN507" s="4">
        <v>5453198</v>
      </c>
      <c r="AO507" s="4">
        <v>40853933</v>
      </c>
      <c r="AP507" s="4">
        <v>21807851228</v>
      </c>
      <c r="AQ507" s="4">
        <v>19038763008</v>
      </c>
      <c r="AR507" s="4">
        <v>122269760</v>
      </c>
      <c r="AS507" s="4">
        <v>235147140</v>
      </c>
      <c r="AT507" s="4">
        <v>544227</v>
      </c>
      <c r="AU507" s="4">
        <v>2390</v>
      </c>
      <c r="AV507" s="4">
        <v>4896</v>
      </c>
      <c r="AW507" s="4">
        <v>1273995450</v>
      </c>
      <c r="AX507" s="4">
        <v>781555105</v>
      </c>
      <c r="AY507" s="4">
        <v>59412236</v>
      </c>
      <c r="AZ507" s="4">
        <v>54158957.333333336</v>
      </c>
      <c r="BA507" s="4">
        <v>143276465</v>
      </c>
      <c r="BB507" s="4">
        <v>0</v>
      </c>
      <c r="BC507" s="4"/>
      <c r="BD507" s="4">
        <v>0.88701559189749724</v>
      </c>
      <c r="BE507" s="4">
        <v>0.14005896926145964</v>
      </c>
      <c r="BF507" s="4">
        <v>0.11553797319641772</v>
      </c>
      <c r="BG507" s="4">
        <v>2.8884493605095138E-2</v>
      </c>
      <c r="BH507" s="4">
        <v>1.0510360653587514</v>
      </c>
      <c r="BI507" s="4">
        <v>0.43551081350243714</v>
      </c>
      <c r="BJ507" s="4">
        <v>0</v>
      </c>
      <c r="BK507" s="4"/>
      <c r="BL507" s="3" t="s">
        <v>468</v>
      </c>
      <c r="BM507" s="4"/>
      <c r="BN507" s="4"/>
      <c r="BO507" s="4"/>
      <c r="BP507" s="4">
        <v>5.6066853502289495</v>
      </c>
      <c r="BQ507" s="4">
        <v>0.48815359477124182</v>
      </c>
      <c r="BR507" s="4">
        <v>2062.7531940345339</v>
      </c>
      <c r="BS507" s="4">
        <v>1773.8461078372734</v>
      </c>
      <c r="BT507" s="4">
        <v>1198.8759351682077</v>
      </c>
      <c r="BU507" s="4">
        <v>450.51918381754535</v>
      </c>
      <c r="BV507" s="4">
        <v>1589.3482698775333</v>
      </c>
      <c r="BW507" s="4">
        <v>1404.8502750350535</v>
      </c>
    </row>
    <row r="508" spans="2:75" x14ac:dyDescent="0.3">
      <c r="B508" s="3" t="s">
        <v>228</v>
      </c>
      <c r="C508" s="4">
        <v>2022</v>
      </c>
      <c r="D508" s="3" t="s">
        <v>974</v>
      </c>
      <c r="E508" s="4">
        <v>105212.5</v>
      </c>
      <c r="F508" s="4">
        <v>11467</v>
      </c>
      <c r="G508" s="4" t="b">
        <v>1</v>
      </c>
      <c r="H508" s="4">
        <v>227550351</v>
      </c>
      <c r="I508" s="4">
        <v>136775357</v>
      </c>
      <c r="J508" s="4">
        <v>58647653</v>
      </c>
      <c r="K508" s="4">
        <v>11243357</v>
      </c>
      <c r="L508" s="4">
        <v>6823576</v>
      </c>
      <c r="M508" s="4">
        <v>10212699</v>
      </c>
      <c r="N508" s="4">
        <v>206094295</v>
      </c>
      <c r="O508" s="4">
        <v>189449524</v>
      </c>
      <c r="P508" s="4">
        <v>28035992</v>
      </c>
      <c r="Q508" s="4">
        <v>161413532</v>
      </c>
      <c r="R508" s="4">
        <v>17846040</v>
      </c>
      <c r="S508" s="4">
        <v>60291531</v>
      </c>
      <c r="T508" s="4">
        <v>16624136</v>
      </c>
      <c r="U508" s="4">
        <v>32490217</v>
      </c>
      <c r="V508" s="4">
        <v>10503008</v>
      </c>
      <c r="W508" s="4">
        <v>4881909</v>
      </c>
      <c r="X508" s="4">
        <v>38100827</v>
      </c>
      <c r="Y508" s="4">
        <v>57341340</v>
      </c>
      <c r="Z508" s="4">
        <v>290427315</v>
      </c>
      <c r="AA508" s="4">
        <v>317471186</v>
      </c>
      <c r="AB508" s="4">
        <v>195605053</v>
      </c>
      <c r="AC508" s="4">
        <v>121866133</v>
      </c>
      <c r="AD508" s="4">
        <v>935801694</v>
      </c>
      <c r="AE508" s="4">
        <v>85661111</v>
      </c>
      <c r="AF508" s="4">
        <v>81855556</v>
      </c>
      <c r="AG508" s="4">
        <v>167516667</v>
      </c>
      <c r="AH508" s="4">
        <v>41301913</v>
      </c>
      <c r="AI508" s="4">
        <v>280269</v>
      </c>
      <c r="AJ508" s="4">
        <v>3786428</v>
      </c>
      <c r="AK508" s="4">
        <v>2158064</v>
      </c>
      <c r="AL508" s="4">
        <v>206733429</v>
      </c>
      <c r="AM508" s="4">
        <v>51683357</v>
      </c>
      <c r="AN508" s="4">
        <v>5944492</v>
      </c>
      <c r="AO508" s="4">
        <v>44709833</v>
      </c>
      <c r="AP508" s="4">
        <v>28430956539</v>
      </c>
      <c r="AQ508" s="4">
        <v>25227517808</v>
      </c>
      <c r="AR508" s="4">
        <v>131065504</v>
      </c>
      <c r="AS508" s="4">
        <v>256443637</v>
      </c>
      <c r="AT508" s="4">
        <v>718471</v>
      </c>
      <c r="AU508" s="4">
        <v>2555</v>
      </c>
      <c r="AV508" s="4">
        <v>5355</v>
      </c>
      <c r="AW508" s="4">
        <v>1324306191</v>
      </c>
      <c r="AX508" s="4">
        <v>809586940</v>
      </c>
      <c r="AY508" s="4">
        <v>57341340</v>
      </c>
      <c r="AZ508" s="4">
        <v>54360151</v>
      </c>
      <c r="BA508" s="4">
        <v>143971639</v>
      </c>
      <c r="BB508" s="4">
        <v>0</v>
      </c>
      <c r="BC508" s="4"/>
      <c r="BD508" s="4">
        <v>0.90570853481126912</v>
      </c>
      <c r="BE508" s="4">
        <v>0.16743910449955754</v>
      </c>
      <c r="BF508" s="4">
        <v>0.11501752875688784</v>
      </c>
      <c r="BG508" s="4">
        <v>2.8754382050132782E-2</v>
      </c>
      <c r="BH508" s="4">
        <v>1.0378105535786182</v>
      </c>
      <c r="BI508" s="4">
        <v>0.43607911852435544</v>
      </c>
      <c r="BJ508" s="4">
        <v>0</v>
      </c>
      <c r="BK508" s="4"/>
      <c r="BL508" s="3" t="s">
        <v>468</v>
      </c>
      <c r="BM508" s="4"/>
      <c r="BN508" s="4"/>
      <c r="BO508" s="4"/>
      <c r="BP508" s="4">
        <v>4.6099575939420694</v>
      </c>
      <c r="BQ508" s="4">
        <v>0.47712418300653597</v>
      </c>
      <c r="BR508" s="4">
        <v>2162.7691671616967</v>
      </c>
      <c r="BS508" s="4">
        <v>1800.6370345728883</v>
      </c>
      <c r="BT508" s="4">
        <v>1245.7217916122133</v>
      </c>
      <c r="BU508" s="4">
        <v>392.55709160033268</v>
      </c>
      <c r="BV508" s="4">
        <v>1592.1745705120588</v>
      </c>
      <c r="BW508" s="4">
        <v>1368.3891077581086</v>
      </c>
    </row>
    <row r="509" spans="2:75" x14ac:dyDescent="0.3">
      <c r="B509" s="3" t="s">
        <v>228</v>
      </c>
      <c r="C509" s="4">
        <v>2023</v>
      </c>
      <c r="D509" s="3" t="s">
        <v>975</v>
      </c>
      <c r="E509" s="4">
        <v>108438</v>
      </c>
      <c r="F509" s="4">
        <v>108438</v>
      </c>
      <c r="G509" s="4" t="b">
        <v>0</v>
      </c>
      <c r="H509" s="4">
        <v>278517408</v>
      </c>
      <c r="I509" s="4">
        <v>148412399</v>
      </c>
      <c r="J509" s="4">
        <v>62987603</v>
      </c>
      <c r="K509" s="4">
        <v>32423019</v>
      </c>
      <c r="L509" s="4">
        <v>12780099</v>
      </c>
      <c r="M509" s="4">
        <v>18183614</v>
      </c>
      <c r="N509" s="4">
        <v>227910775</v>
      </c>
      <c r="O509" s="4">
        <v>206039640</v>
      </c>
      <c r="P509" s="4">
        <v>29258862</v>
      </c>
      <c r="Q509" s="4">
        <v>176780778</v>
      </c>
      <c r="R509" s="4">
        <v>19205052</v>
      </c>
      <c r="S509" s="4">
        <v>66334845</v>
      </c>
      <c r="T509" s="4">
        <v>16417756</v>
      </c>
      <c r="U509" s="4">
        <v>36147424</v>
      </c>
      <c r="V509" s="4">
        <v>12543143</v>
      </c>
      <c r="W509" s="4">
        <v>4797079</v>
      </c>
      <c r="X509" s="4">
        <v>72477768</v>
      </c>
      <c r="Y509" s="4">
        <v>75466909</v>
      </c>
      <c r="Z509" s="4">
        <v>314049911</v>
      </c>
      <c r="AA509" s="4">
        <v>346656657</v>
      </c>
      <c r="AB509" s="4">
        <v>201307449</v>
      </c>
      <c r="AC509" s="4">
        <v>145349208</v>
      </c>
      <c r="AD509" s="4">
        <v>1008279462</v>
      </c>
      <c r="AE509" s="4">
        <v>86236160</v>
      </c>
      <c r="AF509" s="4">
        <v>104542462</v>
      </c>
      <c r="AG509" s="4">
        <v>190778622</v>
      </c>
      <c r="AH509" s="4">
        <v>38170336</v>
      </c>
      <c r="AI509" s="4">
        <v>1292314</v>
      </c>
      <c r="AJ509" s="4">
        <v>3262191</v>
      </c>
      <c r="AK509" s="4">
        <v>2298983</v>
      </c>
      <c r="AL509" s="4">
        <v>231132579</v>
      </c>
      <c r="AM509" s="4">
        <v>57783145</v>
      </c>
      <c r="AN509" s="4">
        <v>5561174</v>
      </c>
      <c r="AO509" s="4">
        <v>50192161</v>
      </c>
      <c r="AP509" s="4">
        <v>32144822974</v>
      </c>
      <c r="AQ509" s="4">
        <v>28511718903</v>
      </c>
      <c r="AR509" s="4">
        <v>141684384</v>
      </c>
      <c r="AS509" s="4">
        <v>279282835</v>
      </c>
      <c r="AT509" s="4">
        <v>808873</v>
      </c>
      <c r="AU509" s="4">
        <v>2751</v>
      </c>
      <c r="AV509" s="4">
        <v>5586</v>
      </c>
      <c r="AW509" s="4">
        <v>1398625049</v>
      </c>
      <c r="AX509" s="4">
        <v>857489915</v>
      </c>
      <c r="AY509" s="4">
        <v>75466909</v>
      </c>
      <c r="AZ509" s="4">
        <v>64073495</v>
      </c>
      <c r="BA509" s="4">
        <v>4999146050</v>
      </c>
      <c r="BB509" s="4">
        <v>107855820</v>
      </c>
      <c r="BC509" s="4">
        <v>1</v>
      </c>
      <c r="BD509" s="4">
        <v>0.81829992831184184</v>
      </c>
      <c r="BE509" s="4">
        <v>0.26022706630962184</v>
      </c>
      <c r="BF509" s="4">
        <v>9.6242148121221158E-2</v>
      </c>
      <c r="BG509" s="4">
        <v>2.4060537134403714E-2</v>
      </c>
      <c r="BH509" s="4">
        <v>1.0791819345879334</v>
      </c>
      <c r="BI509" s="4">
        <v>0.44556977473103265</v>
      </c>
      <c r="BJ509" s="4">
        <v>3.9646630398423217</v>
      </c>
      <c r="BK509" s="4">
        <v>2.2399962616822429E-2</v>
      </c>
      <c r="BL509" s="3" t="s">
        <v>474</v>
      </c>
      <c r="BM509" s="4">
        <v>116001528.75924699</v>
      </c>
      <c r="BN509" s="4">
        <v>0.55235043611347601</v>
      </c>
      <c r="BO509" s="4">
        <v>51928033.75924699</v>
      </c>
      <c r="BP509" s="4">
        <v>4.4076890426368163</v>
      </c>
      <c r="BQ509" s="4">
        <v>0.4924812030075188</v>
      </c>
      <c r="BR509" s="4">
        <v>2568.4484036961212</v>
      </c>
      <c r="BS509" s="4">
        <v>1900.0686106346484</v>
      </c>
      <c r="BT509" s="4">
        <v>1306.5934819897084</v>
      </c>
      <c r="BU509" s="4">
        <v>352.00147549751932</v>
      </c>
      <c r="BV509" s="4">
        <v>1759.3336468765563</v>
      </c>
      <c r="BW509" s="4">
        <v>46101.422471827216</v>
      </c>
    </row>
    <row r="510" spans="2:75" x14ac:dyDescent="0.3">
      <c r="B510" s="3" t="s">
        <v>228</v>
      </c>
      <c r="C510" s="4">
        <v>2024</v>
      </c>
      <c r="D510" s="3" t="s">
        <v>976</v>
      </c>
      <c r="E510" s="4">
        <v>108438</v>
      </c>
      <c r="F510" s="4">
        <v>108438</v>
      </c>
      <c r="G510" s="4" t="b">
        <v>0</v>
      </c>
      <c r="H510" s="4">
        <v>272961862</v>
      </c>
      <c r="I510" s="4">
        <v>160579527</v>
      </c>
      <c r="J510" s="4">
        <v>66371584</v>
      </c>
      <c r="K510" s="4">
        <v>13050454</v>
      </c>
      <c r="L510" s="4">
        <v>14649070</v>
      </c>
      <c r="M510" s="4">
        <v>13659466</v>
      </c>
      <c r="N510" s="4">
        <v>246251942</v>
      </c>
      <c r="O510" s="4">
        <v>226095330</v>
      </c>
      <c r="P510" s="4">
        <v>31532838</v>
      </c>
      <c r="Q510" s="4">
        <v>194562492</v>
      </c>
      <c r="R510" s="4">
        <v>27820978</v>
      </c>
      <c r="S510" s="4">
        <v>74055684</v>
      </c>
      <c r="T510" s="4">
        <v>18791285</v>
      </c>
      <c r="U510" s="4">
        <v>35920548</v>
      </c>
      <c r="V510" s="4">
        <v>13802984</v>
      </c>
      <c r="W510" s="4">
        <v>4929426</v>
      </c>
      <c r="X510" s="4">
        <v>46866532</v>
      </c>
      <c r="Y510" s="4">
        <v>75681395</v>
      </c>
      <c r="Z510" s="4">
        <v>309871027</v>
      </c>
      <c r="AA510" s="4">
        <v>343056225</v>
      </c>
      <c r="AB510" s="4">
        <v>194822031</v>
      </c>
      <c r="AC510" s="4">
        <v>148234194</v>
      </c>
      <c r="AD510" s="4">
        <v>1055145994</v>
      </c>
      <c r="AE510" s="4">
        <v>86830154</v>
      </c>
      <c r="AF510" s="4">
        <v>106208322</v>
      </c>
      <c r="AG510" s="4">
        <v>193038476</v>
      </c>
      <c r="AH510" s="4">
        <v>33860958</v>
      </c>
      <c r="AI510" s="4">
        <v>0</v>
      </c>
      <c r="AJ510" s="4">
        <v>3042380</v>
      </c>
      <c r="AK510" s="4">
        <v>2470717</v>
      </c>
      <c r="AL510" s="4">
        <v>246821195</v>
      </c>
      <c r="AM510" s="4">
        <v>61705299</v>
      </c>
      <c r="AN510" s="4">
        <v>5513097</v>
      </c>
      <c r="AO510" s="4">
        <v>54162651</v>
      </c>
      <c r="AP510" s="4">
        <v>31916450117</v>
      </c>
      <c r="AQ510" s="4">
        <v>28032171466</v>
      </c>
      <c r="AR510" s="4">
        <v>154811593</v>
      </c>
      <c r="AS510" s="4">
        <v>302167236</v>
      </c>
      <c r="AT510" s="4">
        <v>783808</v>
      </c>
      <c r="AU510" s="4">
        <v>2966</v>
      </c>
      <c r="AV510" s="4">
        <v>5926</v>
      </c>
      <c r="AW510" s="4">
        <v>1470748948</v>
      </c>
      <c r="AX510" s="4">
        <v>901259929</v>
      </c>
      <c r="AY510" s="4">
        <v>75681395</v>
      </c>
      <c r="AZ510" s="4">
        <v>69496548</v>
      </c>
      <c r="BA510" s="4">
        <v>4964017971</v>
      </c>
      <c r="BB510" s="4">
        <v>98040673</v>
      </c>
      <c r="BC510" s="4">
        <v>1</v>
      </c>
      <c r="BD510" s="4">
        <v>0.90214779528430977</v>
      </c>
      <c r="BE510" s="4">
        <v>0.17169626429350779</v>
      </c>
      <c r="BF510" s="4">
        <v>8.9345600610411108E-2</v>
      </c>
      <c r="BG510" s="4">
        <v>2.2336400243099058E-2</v>
      </c>
      <c r="BH510" s="4">
        <v>0.99216695888126272</v>
      </c>
      <c r="BI510" s="4">
        <v>0.43086606042373177</v>
      </c>
      <c r="BJ510" s="4">
        <v>3.6429501039075669</v>
      </c>
      <c r="BK510" s="4">
        <v>2.0361510488058152E-2</v>
      </c>
      <c r="BL510" s="3" t="s">
        <v>474</v>
      </c>
      <c r="BM510" s="4">
        <v>114872555.46860047</v>
      </c>
      <c r="BN510" s="4">
        <v>0.60498826474698175</v>
      </c>
      <c r="BO510" s="4">
        <v>45376007.468600467</v>
      </c>
      <c r="BP510" s="4">
        <v>4.8505266855332714</v>
      </c>
      <c r="BQ510" s="4">
        <v>0.50050624367195407</v>
      </c>
      <c r="BR510" s="4">
        <v>2517.2159390619527</v>
      </c>
      <c r="BS510" s="4">
        <v>2085.019365904941</v>
      </c>
      <c r="BT510" s="4">
        <v>1427.6507589590365</v>
      </c>
      <c r="BU510" s="4">
        <v>312.26099706744867</v>
      </c>
      <c r="BV510" s="4">
        <v>1780.1737029454619</v>
      </c>
      <c r="BW510" s="4">
        <v>45777.476262933655</v>
      </c>
    </row>
    <row r="511" spans="2:75" x14ac:dyDescent="0.3">
      <c r="B511" s="3" t="s">
        <v>231</v>
      </c>
      <c r="C511" s="4">
        <v>2019</v>
      </c>
      <c r="D511" s="3" t="s">
        <v>977</v>
      </c>
      <c r="E511" s="4">
        <v>11359</v>
      </c>
      <c r="F511" s="4">
        <v>11359</v>
      </c>
      <c r="G511" s="4" t="b">
        <v>0</v>
      </c>
      <c r="H511" s="4">
        <v>52608942</v>
      </c>
      <c r="I511" s="4">
        <v>10614400</v>
      </c>
      <c r="J511" s="4">
        <v>36039954</v>
      </c>
      <c r="K511" s="4">
        <v>4130705</v>
      </c>
      <c r="L511" s="4">
        <v>1311918</v>
      </c>
      <c r="M511" s="4">
        <v>0</v>
      </c>
      <c r="N511" s="4">
        <v>48478237</v>
      </c>
      <c r="O511" s="4">
        <v>42521957</v>
      </c>
      <c r="P511" s="4">
        <v>6081018</v>
      </c>
      <c r="Q511" s="4">
        <v>36440939</v>
      </c>
      <c r="R511" s="4">
        <v>3527635</v>
      </c>
      <c r="S511" s="4">
        <v>7466803</v>
      </c>
      <c r="T511" s="4">
        <v>5487610</v>
      </c>
      <c r="U511" s="4">
        <v>3298957</v>
      </c>
      <c r="V511" s="4">
        <v>1539905</v>
      </c>
      <c r="W511" s="4">
        <v>1876112</v>
      </c>
      <c r="X511" s="4">
        <v>10086985</v>
      </c>
      <c r="Y511" s="4">
        <v>11848821</v>
      </c>
      <c r="Z511" s="4">
        <v>38738681</v>
      </c>
      <c r="AA511" s="4">
        <v>48531192</v>
      </c>
      <c r="AB511" s="4">
        <v>24953974</v>
      </c>
      <c r="AC511" s="4">
        <v>23577218</v>
      </c>
      <c r="AD511" s="4">
        <v>191621464</v>
      </c>
      <c r="AE511" s="4">
        <v>7688956</v>
      </c>
      <c r="AF511" s="4">
        <v>30679205</v>
      </c>
      <c r="AG511" s="4">
        <v>38368161</v>
      </c>
      <c r="AH511" s="4">
        <v>13064068</v>
      </c>
      <c r="AI511" s="4">
        <v>0</v>
      </c>
      <c r="AJ511" s="4">
        <v>897916</v>
      </c>
      <c r="AK511" s="4">
        <v>767434</v>
      </c>
      <c r="AL511" s="4">
        <v>48358044</v>
      </c>
      <c r="AM511" s="4">
        <v>12089511</v>
      </c>
      <c r="AN511" s="4">
        <v>1665350</v>
      </c>
      <c r="AO511" s="4">
        <v>10424161</v>
      </c>
      <c r="AP511" s="4">
        <v>2202062603</v>
      </c>
      <c r="AQ511" s="4">
        <v>1818340800</v>
      </c>
      <c r="AR511" s="4">
        <v>9658790.9334676992</v>
      </c>
      <c r="AS511" s="4">
        <v>30895467.915235098</v>
      </c>
      <c r="AT511" s="4">
        <v>470680</v>
      </c>
      <c r="AU511" s="4">
        <v>1759.3547719999999</v>
      </c>
      <c r="AV511" s="4">
        <v>4714.2249519999996</v>
      </c>
      <c r="AW511" s="4">
        <v>272649271</v>
      </c>
      <c r="AX511" s="4">
        <v>166317373</v>
      </c>
      <c r="AY511" s="4">
        <v>11848821</v>
      </c>
      <c r="AZ511" s="4">
        <v>11848821</v>
      </c>
      <c r="BA511" s="4">
        <v>1482552251</v>
      </c>
      <c r="BB511" s="4">
        <v>8914196</v>
      </c>
      <c r="BC511" s="4">
        <v>0.88553293668943001</v>
      </c>
      <c r="BD511" s="4">
        <v>0.92148283461013147</v>
      </c>
      <c r="BE511" s="4">
        <v>0.19173518068468284</v>
      </c>
      <c r="BF511" s="4">
        <v>0.13775164272566526</v>
      </c>
      <c r="BG511" s="4">
        <v>3.4437910681416314E-2</v>
      </c>
      <c r="BH511" s="4">
        <v>1.0528861783720775</v>
      </c>
      <c r="BI511" s="4">
        <v>0.40418122019033781</v>
      </c>
      <c r="BJ511" s="4">
        <v>5.5989968388255971</v>
      </c>
      <c r="BK511" s="4">
        <v>6.0517993619204251E-3</v>
      </c>
      <c r="BL511" s="3" t="s">
        <v>474</v>
      </c>
      <c r="BM511" s="4">
        <v>34047600.558841556</v>
      </c>
      <c r="BN511" s="4"/>
      <c r="BO511" s="4"/>
      <c r="BP511" s="4">
        <v>4.3862472031035624</v>
      </c>
      <c r="BQ511" s="4">
        <v>0.37320127696782851</v>
      </c>
      <c r="BR511" s="4">
        <v>4631.4765384276789</v>
      </c>
      <c r="BS511" s="4">
        <v>3743.459547495378</v>
      </c>
      <c r="BT511" s="4">
        <v>850.3205329225899</v>
      </c>
      <c r="BU511" s="4">
        <v>1150.1072277489216</v>
      </c>
      <c r="BV511" s="4">
        <v>3377.776300730698</v>
      </c>
      <c r="BW511" s="4">
        <v>130517.84937054318</v>
      </c>
    </row>
    <row r="512" spans="2:75" x14ac:dyDescent="0.3">
      <c r="B512" s="3" t="s">
        <v>231</v>
      </c>
      <c r="C512" s="4">
        <v>2020</v>
      </c>
      <c r="D512" s="3" t="s">
        <v>978</v>
      </c>
      <c r="E512" s="4">
        <v>11557</v>
      </c>
      <c r="F512" s="4">
        <v>11557</v>
      </c>
      <c r="G512" s="4" t="b">
        <v>0</v>
      </c>
      <c r="H512" s="4">
        <v>56106990</v>
      </c>
      <c r="I512" s="4">
        <v>10732784</v>
      </c>
      <c r="J512" s="4">
        <v>33765520</v>
      </c>
      <c r="K512" s="4">
        <v>10104036</v>
      </c>
      <c r="L512" s="4">
        <v>1504650</v>
      </c>
      <c r="M512" s="4">
        <v>0</v>
      </c>
      <c r="N512" s="4">
        <v>46002954</v>
      </c>
      <c r="O512" s="4">
        <v>43471834</v>
      </c>
      <c r="P512" s="4">
        <v>6156782</v>
      </c>
      <c r="Q512" s="4">
        <v>37315052</v>
      </c>
      <c r="R512" s="4">
        <v>3503947</v>
      </c>
      <c r="S512" s="4">
        <v>7584250</v>
      </c>
      <c r="T512" s="4">
        <v>5074753</v>
      </c>
      <c r="U512" s="4">
        <v>2769946</v>
      </c>
      <c r="V512" s="4">
        <v>1946879</v>
      </c>
      <c r="W512" s="4">
        <v>1994226</v>
      </c>
      <c r="X512" s="4">
        <v>12635156</v>
      </c>
      <c r="Y512" s="4">
        <v>11800827</v>
      </c>
      <c r="Z512" s="4">
        <v>51245033</v>
      </c>
      <c r="AA512" s="4">
        <v>60551346</v>
      </c>
      <c r="AB512" s="4">
        <v>29722018</v>
      </c>
      <c r="AC512" s="4">
        <v>30829328</v>
      </c>
      <c r="AD512" s="4">
        <v>204256620</v>
      </c>
      <c r="AE512" s="4">
        <v>43016998</v>
      </c>
      <c r="AF512" s="4">
        <v>1403707</v>
      </c>
      <c r="AG512" s="4">
        <v>44420705</v>
      </c>
      <c r="AH512" s="4">
        <v>11681004</v>
      </c>
      <c r="AI512" s="4">
        <v>0</v>
      </c>
      <c r="AJ512" s="4">
        <v>898520</v>
      </c>
      <c r="AK512" s="4">
        <v>576520</v>
      </c>
      <c r="AL512" s="4">
        <v>46383339</v>
      </c>
      <c r="AM512" s="4">
        <v>11595835</v>
      </c>
      <c r="AN512" s="4">
        <v>1475040</v>
      </c>
      <c r="AO512" s="4">
        <v>10120795</v>
      </c>
      <c r="AP512" s="4">
        <v>2312668153</v>
      </c>
      <c r="AQ512" s="4">
        <v>1910492000</v>
      </c>
      <c r="AR512" s="4">
        <v>9447220</v>
      </c>
      <c r="AS512" s="4">
        <v>30855269</v>
      </c>
      <c r="AT512" s="4">
        <v>488327</v>
      </c>
      <c r="AU512" s="4">
        <v>1758</v>
      </c>
      <c r="AV512" s="4">
        <v>4849</v>
      </c>
      <c r="AW512" s="4">
        <v>283418253</v>
      </c>
      <c r="AX512" s="4">
        <v>171516924</v>
      </c>
      <c r="AY512" s="4">
        <v>11800827</v>
      </c>
      <c r="AZ512" s="4">
        <v>11824824</v>
      </c>
      <c r="BA512" s="4">
        <v>9533729</v>
      </c>
      <c r="BB512" s="4">
        <v>0</v>
      </c>
      <c r="BC512" s="4"/>
      <c r="BD512" s="4">
        <v>0.81991484483484145</v>
      </c>
      <c r="BE512" s="4">
        <v>0.22519753777559623</v>
      </c>
      <c r="BF512" s="4">
        <v>0.12720429361059379</v>
      </c>
      <c r="BG512" s="4">
        <v>3.1801074088262597E-2</v>
      </c>
      <c r="BH512" s="4">
        <v>1.1904232372502122</v>
      </c>
      <c r="BI512" s="4">
        <v>0.40857120134323471</v>
      </c>
      <c r="BJ512" s="4">
        <v>0</v>
      </c>
      <c r="BK512" s="4"/>
      <c r="BL512" s="3" t="s">
        <v>468</v>
      </c>
      <c r="BM512" s="4"/>
      <c r="BN512" s="4"/>
      <c r="BO512" s="4"/>
      <c r="BP512" s="4">
        <v>4.0849872852467133</v>
      </c>
      <c r="BQ512" s="4">
        <v>0.36254897917096307</v>
      </c>
      <c r="BR512" s="4">
        <v>4854.8057454356667</v>
      </c>
      <c r="BS512" s="4">
        <v>3761.5154451847366</v>
      </c>
      <c r="BT512" s="4">
        <v>817.44570390239687</v>
      </c>
      <c r="BU512" s="4">
        <v>1010.729774162845</v>
      </c>
      <c r="BV512" s="4">
        <v>3843.6190187764992</v>
      </c>
      <c r="BW512" s="4">
        <v>824.93112399411609</v>
      </c>
    </row>
    <row r="513" spans="2:75" x14ac:dyDescent="0.3">
      <c r="B513" s="3" t="s">
        <v>231</v>
      </c>
      <c r="C513" s="4">
        <v>2021</v>
      </c>
      <c r="D513" s="3" t="s">
        <v>979</v>
      </c>
      <c r="E513" s="4">
        <v>11733</v>
      </c>
      <c r="F513" s="4">
        <v>11733</v>
      </c>
      <c r="G513" s="4" t="b">
        <v>0</v>
      </c>
      <c r="H513" s="4">
        <v>53384148</v>
      </c>
      <c r="I513" s="4">
        <v>11017240</v>
      </c>
      <c r="J513" s="4">
        <v>34484541</v>
      </c>
      <c r="K513" s="4">
        <v>6860810</v>
      </c>
      <c r="L513" s="4">
        <v>879290</v>
      </c>
      <c r="M513" s="4">
        <v>0</v>
      </c>
      <c r="N513" s="4">
        <v>46523338</v>
      </c>
      <c r="O513" s="4">
        <v>44173566</v>
      </c>
      <c r="P513" s="4">
        <v>6214780</v>
      </c>
      <c r="Q513" s="4">
        <v>37958786</v>
      </c>
      <c r="R513" s="4">
        <v>4162669</v>
      </c>
      <c r="S513" s="4">
        <v>7535823</v>
      </c>
      <c r="T513" s="4">
        <v>5266495</v>
      </c>
      <c r="U513" s="4">
        <v>3164753</v>
      </c>
      <c r="V513" s="4">
        <v>1428036</v>
      </c>
      <c r="W513" s="4">
        <v>2000343</v>
      </c>
      <c r="X513" s="4">
        <v>9210582</v>
      </c>
      <c r="Y513" s="4">
        <v>9754206</v>
      </c>
      <c r="Z513" s="4">
        <v>53035868</v>
      </c>
      <c r="AA513" s="4">
        <v>63615707</v>
      </c>
      <c r="AB513" s="4">
        <v>22893955</v>
      </c>
      <c r="AC513" s="4">
        <v>40721752</v>
      </c>
      <c r="AD513" s="4">
        <v>213467202</v>
      </c>
      <c r="AE513" s="4">
        <v>48877954</v>
      </c>
      <c r="AF513" s="4">
        <v>1451657</v>
      </c>
      <c r="AG513" s="4">
        <v>50329611</v>
      </c>
      <c r="AH513" s="4">
        <v>7683456</v>
      </c>
      <c r="AI513" s="4">
        <v>0</v>
      </c>
      <c r="AJ513" s="4">
        <v>3624383</v>
      </c>
      <c r="AK513" s="4">
        <v>458251</v>
      </c>
      <c r="AL513" s="4">
        <v>46873456</v>
      </c>
      <c r="AM513" s="4">
        <v>11718364</v>
      </c>
      <c r="AN513" s="4">
        <v>4082634</v>
      </c>
      <c r="AO513" s="4">
        <v>7635730</v>
      </c>
      <c r="AP513" s="4">
        <v>2437528006</v>
      </c>
      <c r="AQ513" s="4">
        <v>2038967100</v>
      </c>
      <c r="AR513" s="4">
        <v>10150773</v>
      </c>
      <c r="AS513" s="4">
        <v>32154617</v>
      </c>
      <c r="AT513" s="4">
        <v>518696</v>
      </c>
      <c r="AU513" s="4">
        <v>1798</v>
      </c>
      <c r="AV513" s="4">
        <v>4975</v>
      </c>
      <c r="AW513" s="4">
        <v>283856786</v>
      </c>
      <c r="AX513" s="4">
        <v>170821047</v>
      </c>
      <c r="AY513" s="4">
        <v>9754206</v>
      </c>
      <c r="AZ513" s="4">
        <v>11134618</v>
      </c>
      <c r="BA513" s="4">
        <v>10327924</v>
      </c>
      <c r="BB513" s="4">
        <v>0</v>
      </c>
      <c r="BC513" s="4"/>
      <c r="BD513" s="4">
        <v>0.87148226098878645</v>
      </c>
      <c r="BE513" s="4">
        <v>0.17253402639300341</v>
      </c>
      <c r="BF513" s="4">
        <v>0.34839624370773942</v>
      </c>
      <c r="BG513" s="4">
        <v>8.7099060926934854E-2</v>
      </c>
      <c r="BH513" s="4">
        <v>1.3259014922131598</v>
      </c>
      <c r="BI513" s="4">
        <v>0.41324976886716985</v>
      </c>
      <c r="BJ513" s="4">
        <v>0</v>
      </c>
      <c r="BK513" s="4"/>
      <c r="BL513" s="3" t="s">
        <v>468</v>
      </c>
      <c r="BM513" s="4"/>
      <c r="BN513" s="4"/>
      <c r="BO513" s="4"/>
      <c r="BP513" s="4">
        <v>4.164371845170094</v>
      </c>
      <c r="BQ513" s="4">
        <v>0.36140703517587941</v>
      </c>
      <c r="BR513" s="4">
        <v>4549.9145998465865</v>
      </c>
      <c r="BS513" s="4">
        <v>3764.899514190744</v>
      </c>
      <c r="BT513" s="4">
        <v>865.14727691127587</v>
      </c>
      <c r="BU513" s="4">
        <v>654.85860393761186</v>
      </c>
      <c r="BV513" s="4">
        <v>4289.5773459473285</v>
      </c>
      <c r="BW513" s="4">
        <v>880.2458024375693</v>
      </c>
    </row>
    <row r="514" spans="2:75" x14ac:dyDescent="0.3">
      <c r="B514" s="3" t="s">
        <v>231</v>
      </c>
      <c r="C514" s="4">
        <v>2022</v>
      </c>
      <c r="D514" s="3" t="s">
        <v>980</v>
      </c>
      <c r="E514" s="4">
        <v>11724.5</v>
      </c>
      <c r="F514" s="4">
        <v>506</v>
      </c>
      <c r="G514" s="4" t="b">
        <v>1</v>
      </c>
      <c r="H514" s="4">
        <v>57126122</v>
      </c>
      <c r="I514" s="4">
        <v>11562329</v>
      </c>
      <c r="J514" s="4">
        <v>36919648</v>
      </c>
      <c r="K514" s="4">
        <v>7059509</v>
      </c>
      <c r="L514" s="4">
        <v>1584636</v>
      </c>
      <c r="M514" s="4">
        <v>0</v>
      </c>
      <c r="N514" s="4">
        <v>50066613</v>
      </c>
      <c r="O514" s="4">
        <v>46821482</v>
      </c>
      <c r="P514" s="4">
        <v>6155398</v>
      </c>
      <c r="Q514" s="4">
        <v>40666084</v>
      </c>
      <c r="R514" s="4">
        <v>4893069</v>
      </c>
      <c r="S514" s="4">
        <v>8300291</v>
      </c>
      <c r="T514" s="4">
        <v>6260487</v>
      </c>
      <c r="U514" s="4">
        <v>3314608</v>
      </c>
      <c r="V514" s="4">
        <v>1582325</v>
      </c>
      <c r="W514" s="4">
        <v>1921541</v>
      </c>
      <c r="X514" s="4">
        <v>10304640</v>
      </c>
      <c r="Y514" s="4">
        <v>16199919</v>
      </c>
      <c r="Z514" s="4">
        <v>53741064</v>
      </c>
      <c r="AA514" s="4">
        <v>64301498</v>
      </c>
      <c r="AB514" s="4">
        <v>23528854</v>
      </c>
      <c r="AC514" s="4">
        <v>40772644</v>
      </c>
      <c r="AD514" s="4">
        <v>223771842</v>
      </c>
      <c r="AE514" s="4">
        <v>48863556</v>
      </c>
      <c r="AF514" s="4">
        <v>1324141</v>
      </c>
      <c r="AG514" s="4">
        <v>50187697</v>
      </c>
      <c r="AH514" s="4">
        <v>6807277</v>
      </c>
      <c r="AI514" s="4">
        <v>0</v>
      </c>
      <c r="AJ514" s="4">
        <v>498769</v>
      </c>
      <c r="AK514" s="4">
        <v>448330</v>
      </c>
      <c r="AL514" s="4">
        <v>50364644</v>
      </c>
      <c r="AM514" s="4">
        <v>12591161</v>
      </c>
      <c r="AN514" s="4">
        <v>947099</v>
      </c>
      <c r="AO514" s="4">
        <v>11644062</v>
      </c>
      <c r="AP514" s="4">
        <v>3064630311</v>
      </c>
      <c r="AQ514" s="4">
        <v>2594297900</v>
      </c>
      <c r="AR514" s="4">
        <v>10309838</v>
      </c>
      <c r="AS514" s="4">
        <v>33971045</v>
      </c>
      <c r="AT514" s="4">
        <v>659814</v>
      </c>
      <c r="AU514" s="4">
        <v>1884</v>
      </c>
      <c r="AV514" s="4">
        <v>5223</v>
      </c>
      <c r="AW514" s="4">
        <v>298818232</v>
      </c>
      <c r="AX514" s="4">
        <v>180391422</v>
      </c>
      <c r="AY514" s="4">
        <v>16199919</v>
      </c>
      <c r="AZ514" s="4">
        <v>12584984</v>
      </c>
      <c r="BA514" s="4">
        <v>17162732</v>
      </c>
      <c r="BB514" s="4">
        <v>0</v>
      </c>
      <c r="BC514" s="4"/>
      <c r="BD514" s="4">
        <v>0.87642240094645318</v>
      </c>
      <c r="BE514" s="4">
        <v>0.18038402816840954</v>
      </c>
      <c r="BF514" s="4">
        <v>7.5219354275590636E-2</v>
      </c>
      <c r="BG514" s="4">
        <v>1.8804838568897659E-2</v>
      </c>
      <c r="BH514" s="4">
        <v>1.2341413793371401</v>
      </c>
      <c r="BI514" s="4">
        <v>0.42046688241486496</v>
      </c>
      <c r="BJ514" s="4">
        <v>0</v>
      </c>
      <c r="BK514" s="4"/>
      <c r="BL514" s="3" t="s">
        <v>468</v>
      </c>
      <c r="BM514" s="4"/>
      <c r="BN514" s="4"/>
      <c r="BO514" s="4"/>
      <c r="BP514" s="4">
        <v>3.3641375806388414</v>
      </c>
      <c r="BQ514" s="4">
        <v>0.36071223434807581</v>
      </c>
      <c r="BR514" s="4">
        <v>4872.3717002857265</v>
      </c>
      <c r="BS514" s="4">
        <v>3993.4736662544246</v>
      </c>
      <c r="BT514" s="4">
        <v>879.34137916329053</v>
      </c>
      <c r="BU514" s="4">
        <v>580.60275491492177</v>
      </c>
      <c r="BV514" s="4">
        <v>4280.583137873683</v>
      </c>
      <c r="BW514" s="4">
        <v>1463.8348756876626</v>
      </c>
    </row>
    <row r="515" spans="2:75" x14ac:dyDescent="0.3">
      <c r="B515" s="3" t="s">
        <v>231</v>
      </c>
      <c r="C515" s="4">
        <v>2023</v>
      </c>
      <c r="D515" s="3" t="s">
        <v>981</v>
      </c>
      <c r="E515" s="4">
        <v>11716</v>
      </c>
      <c r="F515" s="4">
        <v>11716</v>
      </c>
      <c r="G515" s="4" t="b">
        <v>0</v>
      </c>
      <c r="H515" s="4">
        <v>64261705</v>
      </c>
      <c r="I515" s="4">
        <v>12297471</v>
      </c>
      <c r="J515" s="4">
        <v>39206695</v>
      </c>
      <c r="K515" s="4">
        <v>9924326</v>
      </c>
      <c r="L515" s="4">
        <v>2579838</v>
      </c>
      <c r="M515" s="4">
        <v>0</v>
      </c>
      <c r="N515" s="4">
        <v>54337379</v>
      </c>
      <c r="O515" s="4">
        <v>49138116</v>
      </c>
      <c r="P515" s="4">
        <v>6595885</v>
      </c>
      <c r="Q515" s="4">
        <v>42542231</v>
      </c>
      <c r="R515" s="4">
        <v>5120585</v>
      </c>
      <c r="S515" s="4">
        <v>8834149</v>
      </c>
      <c r="T515" s="4">
        <v>5972057</v>
      </c>
      <c r="U515" s="4">
        <v>3631174</v>
      </c>
      <c r="V515" s="4">
        <v>1683346</v>
      </c>
      <c r="W515" s="4">
        <v>1959334</v>
      </c>
      <c r="X515" s="4">
        <v>15123589</v>
      </c>
      <c r="Y515" s="4">
        <v>19502990</v>
      </c>
      <c r="Z515" s="4">
        <v>56216342</v>
      </c>
      <c r="AA515" s="4">
        <v>67127228</v>
      </c>
      <c r="AB515" s="4">
        <v>25810723</v>
      </c>
      <c r="AC515" s="4">
        <v>41316505</v>
      </c>
      <c r="AD515" s="4">
        <v>238895431</v>
      </c>
      <c r="AE515" s="4">
        <v>51140176</v>
      </c>
      <c r="AF515" s="4">
        <v>887078</v>
      </c>
      <c r="AG515" s="4">
        <v>52027254</v>
      </c>
      <c r="AH515" s="4">
        <v>5913435</v>
      </c>
      <c r="AI515" s="4">
        <v>0</v>
      </c>
      <c r="AJ515" s="4">
        <v>503349</v>
      </c>
      <c r="AK515" s="4">
        <v>464128</v>
      </c>
      <c r="AL515" s="4">
        <v>54211511</v>
      </c>
      <c r="AM515" s="4">
        <v>13552878</v>
      </c>
      <c r="AN515" s="4">
        <v>967477</v>
      </c>
      <c r="AO515" s="4">
        <v>12199421</v>
      </c>
      <c r="AP515" s="4">
        <v>3266112671</v>
      </c>
      <c r="AQ515" s="4">
        <v>2757561400</v>
      </c>
      <c r="AR515" s="4">
        <v>11232281</v>
      </c>
      <c r="AS515" s="4">
        <v>35658531</v>
      </c>
      <c r="AT515" s="4">
        <v>693425</v>
      </c>
      <c r="AU515" s="4">
        <v>1989</v>
      </c>
      <c r="AV515" s="4">
        <v>5389</v>
      </c>
      <c r="AW515" s="4">
        <v>318545157</v>
      </c>
      <c r="AX515" s="4">
        <v>194441068</v>
      </c>
      <c r="AY515" s="4">
        <v>19502990</v>
      </c>
      <c r="AZ515" s="4">
        <v>15152371.666666666</v>
      </c>
      <c r="BA515" s="4">
        <v>25663895</v>
      </c>
      <c r="BB515" s="4">
        <v>0</v>
      </c>
      <c r="BC515" s="4"/>
      <c r="BD515" s="4">
        <v>0.84556391711050927</v>
      </c>
      <c r="BE515" s="4">
        <v>0.2353437245401441</v>
      </c>
      <c r="BF515" s="4">
        <v>7.1385354461244319E-2</v>
      </c>
      <c r="BG515" s="4">
        <v>1.7846338944509405E-2</v>
      </c>
      <c r="BH515" s="4">
        <v>1.2229554674741905</v>
      </c>
      <c r="BI515" s="4">
        <v>0.42373516199885808</v>
      </c>
      <c r="BJ515" s="4">
        <v>0</v>
      </c>
      <c r="BK515" s="4"/>
      <c r="BL515" s="3" t="s">
        <v>468</v>
      </c>
      <c r="BM515" s="4"/>
      <c r="BN515" s="4"/>
      <c r="BO515" s="4"/>
      <c r="BP515" s="4">
        <v>3.4390365953177491</v>
      </c>
      <c r="BQ515" s="4">
        <v>0.36908517350157727</v>
      </c>
      <c r="BR515" s="4">
        <v>5484.9526288835777</v>
      </c>
      <c r="BS515" s="4">
        <v>4194.1034482758623</v>
      </c>
      <c r="BT515" s="4">
        <v>958.7129566404916</v>
      </c>
      <c r="BU515" s="4">
        <v>504.73156367360872</v>
      </c>
      <c r="BV515" s="4">
        <v>4440.7010925230452</v>
      </c>
      <c r="BW515" s="4">
        <v>2190.4997439399112</v>
      </c>
    </row>
    <row r="516" spans="2:75" x14ac:dyDescent="0.3">
      <c r="B516" s="3" t="s">
        <v>231</v>
      </c>
      <c r="C516" s="4">
        <v>2024</v>
      </c>
      <c r="D516" s="3" t="s">
        <v>982</v>
      </c>
      <c r="E516" s="4">
        <v>11716</v>
      </c>
      <c r="F516" s="4">
        <v>11716</v>
      </c>
      <c r="G516" s="4" t="b">
        <v>0</v>
      </c>
      <c r="H516" s="4">
        <v>65163669</v>
      </c>
      <c r="I516" s="4">
        <v>13229473</v>
      </c>
      <c r="J516" s="4">
        <v>39445134</v>
      </c>
      <c r="K516" s="4">
        <v>10218400</v>
      </c>
      <c r="L516" s="4">
        <v>2270662</v>
      </c>
      <c r="M516" s="4">
        <v>0</v>
      </c>
      <c r="N516" s="4">
        <v>54945269</v>
      </c>
      <c r="O516" s="4">
        <v>54348255</v>
      </c>
      <c r="P516" s="4">
        <v>7088829</v>
      </c>
      <c r="Q516" s="4">
        <v>47259426</v>
      </c>
      <c r="R516" s="4">
        <v>5792788</v>
      </c>
      <c r="S516" s="4">
        <v>9436635</v>
      </c>
      <c r="T516" s="4">
        <v>7406393</v>
      </c>
      <c r="U516" s="4">
        <v>3827010</v>
      </c>
      <c r="V516" s="4">
        <v>1589091</v>
      </c>
      <c r="W516" s="4">
        <v>2218975</v>
      </c>
      <c r="X516" s="4">
        <v>10815414</v>
      </c>
      <c r="Y516" s="4">
        <v>16870591</v>
      </c>
      <c r="Z516" s="4">
        <v>52666455</v>
      </c>
      <c r="AA516" s="4">
        <v>65435456</v>
      </c>
      <c r="AB516" s="4">
        <v>22832617</v>
      </c>
      <c r="AC516" s="4">
        <v>42602839</v>
      </c>
      <c r="AD516" s="4">
        <v>249710845</v>
      </c>
      <c r="AE516" s="4">
        <v>51013760</v>
      </c>
      <c r="AF516" s="4">
        <v>951855</v>
      </c>
      <c r="AG516" s="4">
        <v>51965615</v>
      </c>
      <c r="AH516" s="4">
        <v>4982173</v>
      </c>
      <c r="AI516" s="4">
        <v>0</v>
      </c>
      <c r="AJ516" s="4">
        <v>507086</v>
      </c>
      <c r="AK516" s="4">
        <v>501938</v>
      </c>
      <c r="AL516" s="4">
        <v>55081393</v>
      </c>
      <c r="AM516" s="4">
        <v>13770348</v>
      </c>
      <c r="AN516" s="4">
        <v>1009024</v>
      </c>
      <c r="AO516" s="4">
        <v>12378704</v>
      </c>
      <c r="AP516" s="4">
        <v>3326893221</v>
      </c>
      <c r="AQ516" s="4">
        <v>2771227600</v>
      </c>
      <c r="AR516" s="4">
        <v>12036263</v>
      </c>
      <c r="AS516" s="4">
        <v>37636101</v>
      </c>
      <c r="AT516" s="4">
        <v>689115</v>
      </c>
      <c r="AU516" s="4">
        <v>2109</v>
      </c>
      <c r="AV516" s="4">
        <v>5603</v>
      </c>
      <c r="AW516" s="4">
        <v>335007030</v>
      </c>
      <c r="AX516" s="4">
        <v>204119471</v>
      </c>
      <c r="AY516" s="4">
        <v>16870591</v>
      </c>
      <c r="AZ516" s="4">
        <v>17524500</v>
      </c>
      <c r="BA516" s="4">
        <v>722886822</v>
      </c>
      <c r="BB516" s="4">
        <v>10277448</v>
      </c>
      <c r="BC516" s="4">
        <v>0.42209892675626082</v>
      </c>
      <c r="BD516" s="4">
        <v>0.84318869460834078</v>
      </c>
      <c r="BE516" s="4">
        <v>0.16597306698614531</v>
      </c>
      <c r="BF516" s="4">
        <v>7.3275127106446403E-2</v>
      </c>
      <c r="BG516" s="4">
        <v>1.8318781444035013E-2</v>
      </c>
      <c r="BH516" s="4">
        <v>1.0995820177756708</v>
      </c>
      <c r="BI516" s="4">
        <v>0.41041822685753276</v>
      </c>
      <c r="BJ516" s="4">
        <v>2.2162572033794947</v>
      </c>
      <c r="BK516" s="4">
        <v>1.4540970698484944E-2</v>
      </c>
      <c r="BL516" s="3" t="s">
        <v>474</v>
      </c>
      <c r="BM516" s="4">
        <v>15710668.334775461</v>
      </c>
      <c r="BN516" s="4">
        <v>1.115452228165853</v>
      </c>
      <c r="BO516" s="4">
        <v>0</v>
      </c>
      <c r="BP516" s="4">
        <v>3.6178687443362345</v>
      </c>
      <c r="BQ516" s="4">
        <v>0.37640549705514903</v>
      </c>
      <c r="BR516" s="4">
        <v>5561.9382895186072</v>
      </c>
      <c r="BS516" s="4">
        <v>4638.8063332195288</v>
      </c>
      <c r="BT516" s="4">
        <v>1027.3355240696483</v>
      </c>
      <c r="BU516" s="4">
        <v>425.24522021167633</v>
      </c>
      <c r="BV516" s="4">
        <v>4435.4399965858656</v>
      </c>
      <c r="BW516" s="4">
        <v>61700.821270058041</v>
      </c>
    </row>
    <row r="517" spans="2:75" x14ac:dyDescent="0.3">
      <c r="B517" s="3" t="s">
        <v>233</v>
      </c>
      <c r="C517" s="4">
        <v>2019</v>
      </c>
      <c r="D517" s="3" t="s">
        <v>983</v>
      </c>
      <c r="E517" s="4">
        <v>496</v>
      </c>
      <c r="F517" s="4">
        <v>496</v>
      </c>
      <c r="G517" s="4" t="b">
        <v>0</v>
      </c>
      <c r="H517" s="4">
        <v>1359224</v>
      </c>
      <c r="I517" s="4">
        <v>297145</v>
      </c>
      <c r="J517" s="4">
        <v>435583</v>
      </c>
      <c r="K517" s="4">
        <v>606735</v>
      </c>
      <c r="L517" s="4">
        <v>19761</v>
      </c>
      <c r="M517" s="4">
        <v>0</v>
      </c>
      <c r="N517" s="4">
        <v>752489</v>
      </c>
      <c r="O517" s="4">
        <v>1122288</v>
      </c>
      <c r="P517" s="4">
        <v>136375</v>
      </c>
      <c r="Q517" s="4">
        <v>985913</v>
      </c>
      <c r="R517" s="4">
        <v>292110</v>
      </c>
      <c r="S517" s="4">
        <v>94230</v>
      </c>
      <c r="T517" s="4">
        <v>223126</v>
      </c>
      <c r="U517" s="4">
        <v>227213</v>
      </c>
      <c r="V517" s="4">
        <v>75897</v>
      </c>
      <c r="W517" s="4">
        <v>0</v>
      </c>
      <c r="X517" s="4">
        <v>236936</v>
      </c>
      <c r="Y517" s="4">
        <v>127621</v>
      </c>
      <c r="Z517" s="4">
        <v>1379908</v>
      </c>
      <c r="AA517" s="4">
        <v>1445125</v>
      </c>
      <c r="AB517" s="4">
        <v>551887</v>
      </c>
      <c r="AC517" s="4">
        <v>893238</v>
      </c>
      <c r="AD517" s="4">
        <v>4851566</v>
      </c>
      <c r="AE517" s="4">
        <v>8366</v>
      </c>
      <c r="AF517" s="4">
        <v>1202997</v>
      </c>
      <c r="AG517" s="4">
        <v>1211363</v>
      </c>
      <c r="AH517" s="4">
        <v>302225</v>
      </c>
      <c r="AI517" s="4">
        <v>0</v>
      </c>
      <c r="AJ517" s="4">
        <v>20364</v>
      </c>
      <c r="AK517" s="4">
        <v>15255</v>
      </c>
      <c r="AL517" s="4">
        <v>1095905</v>
      </c>
      <c r="AM517" s="4">
        <v>273976</v>
      </c>
      <c r="AN517" s="4">
        <v>35619</v>
      </c>
      <c r="AO517" s="4">
        <v>238357</v>
      </c>
      <c r="AP517" s="4">
        <v>79631650</v>
      </c>
      <c r="AQ517" s="4">
        <v>73652900</v>
      </c>
      <c r="AR517" s="4">
        <v>280000.25671250001</v>
      </c>
      <c r="AS517" s="4">
        <v>865803.11781249999</v>
      </c>
      <c r="AT517" s="4">
        <v>215035</v>
      </c>
      <c r="AU517" s="4">
        <v>703.45689760000005</v>
      </c>
      <c r="AV517" s="4">
        <v>2088.5537161000002</v>
      </c>
      <c r="AW517" s="4">
        <v>6296655</v>
      </c>
      <c r="AX517" s="4">
        <v>3942428</v>
      </c>
      <c r="AY517" s="4">
        <v>127621</v>
      </c>
      <c r="AZ517" s="4">
        <v>127621</v>
      </c>
      <c r="BA517" s="4">
        <v>1221201</v>
      </c>
      <c r="BB517" s="4">
        <v>0</v>
      </c>
      <c r="BC517" s="4"/>
      <c r="BD517" s="4">
        <v>0.55361662242573706</v>
      </c>
      <c r="BE517" s="4">
        <v>0.1743171103512004</v>
      </c>
      <c r="BF517" s="4">
        <v>0.13000773790404999</v>
      </c>
      <c r="BG517" s="4">
        <v>3.2501904818392102E-2</v>
      </c>
      <c r="BH517" s="4">
        <v>1.228671292497411</v>
      </c>
      <c r="BI517" s="4">
        <v>0.46384559883706955</v>
      </c>
      <c r="BJ517" s="4">
        <v>0</v>
      </c>
      <c r="BK517" s="4"/>
      <c r="BL517" s="3" t="s">
        <v>468</v>
      </c>
      <c r="BM517" s="4"/>
      <c r="BN517" s="4"/>
      <c r="BO517" s="4"/>
      <c r="BP517" s="4">
        <v>3.5161930804209129</v>
      </c>
      <c r="BQ517" s="4">
        <v>0.3368153244885555</v>
      </c>
      <c r="BR517" s="4">
        <v>2740.3709677419356</v>
      </c>
      <c r="BS517" s="4">
        <v>2262.6774193548385</v>
      </c>
      <c r="BT517" s="4">
        <v>564.51664659778226</v>
      </c>
      <c r="BU517" s="4">
        <v>609.32459677419354</v>
      </c>
      <c r="BV517" s="4">
        <v>2442.2641129032259</v>
      </c>
      <c r="BW517" s="4">
        <v>2462.0987903225805</v>
      </c>
    </row>
    <row r="518" spans="2:75" x14ac:dyDescent="0.3">
      <c r="B518" s="3" t="s">
        <v>233</v>
      </c>
      <c r="C518" s="4">
        <v>2020</v>
      </c>
      <c r="D518" s="3" t="s">
        <v>984</v>
      </c>
      <c r="E518" s="4">
        <v>499</v>
      </c>
      <c r="F518" s="4">
        <v>499</v>
      </c>
      <c r="G518" s="4" t="b">
        <v>0</v>
      </c>
      <c r="H518" s="4">
        <v>1979883</v>
      </c>
      <c r="I518" s="4">
        <v>299799</v>
      </c>
      <c r="J518" s="4">
        <v>408984</v>
      </c>
      <c r="K518" s="4">
        <v>1254728</v>
      </c>
      <c r="L518" s="4">
        <v>16372</v>
      </c>
      <c r="M518" s="4">
        <v>0</v>
      </c>
      <c r="N518" s="4">
        <v>725155</v>
      </c>
      <c r="O518" s="4">
        <v>1248354</v>
      </c>
      <c r="P518" s="4">
        <v>147306</v>
      </c>
      <c r="Q518" s="4">
        <v>1101048</v>
      </c>
      <c r="R518" s="4">
        <v>378799</v>
      </c>
      <c r="S518" s="4">
        <v>99910</v>
      </c>
      <c r="T518" s="4">
        <v>240731</v>
      </c>
      <c r="U518" s="4">
        <v>192552</v>
      </c>
      <c r="V518" s="4">
        <v>122161</v>
      </c>
      <c r="W518" s="4">
        <v>0</v>
      </c>
      <c r="X518" s="4">
        <v>731529</v>
      </c>
      <c r="Y518" s="4">
        <v>468262</v>
      </c>
      <c r="Z518" s="4">
        <v>1601437</v>
      </c>
      <c r="AA518" s="4">
        <v>1848856</v>
      </c>
      <c r="AB518" s="4">
        <v>548142</v>
      </c>
      <c r="AC518" s="4">
        <v>1300714</v>
      </c>
      <c r="AD518" s="4">
        <v>5583095</v>
      </c>
      <c r="AE518" s="4">
        <v>528738</v>
      </c>
      <c r="AF518" s="4">
        <v>1065044</v>
      </c>
      <c r="AG518" s="4">
        <v>1593782</v>
      </c>
      <c r="AH518" s="4">
        <v>274070</v>
      </c>
      <c r="AI518" s="4">
        <v>0</v>
      </c>
      <c r="AJ518" s="4">
        <v>20364</v>
      </c>
      <c r="AK518" s="4">
        <v>15255</v>
      </c>
      <c r="AL518" s="4">
        <v>1084947</v>
      </c>
      <c r="AM518" s="4">
        <v>271237</v>
      </c>
      <c r="AN518" s="4">
        <v>35619</v>
      </c>
      <c r="AO518" s="4">
        <v>235618</v>
      </c>
      <c r="AP518" s="4">
        <v>79968400</v>
      </c>
      <c r="AQ518" s="4">
        <v>73972900</v>
      </c>
      <c r="AR518" s="4">
        <v>281938</v>
      </c>
      <c r="AS518" s="4">
        <v>866142</v>
      </c>
      <c r="AT518" s="4">
        <v>216519</v>
      </c>
      <c r="AU518" s="4">
        <v>711</v>
      </c>
      <c r="AV518" s="4">
        <v>2142</v>
      </c>
      <c r="AW518" s="4">
        <v>6764915</v>
      </c>
      <c r="AX518" s="4">
        <v>4263384</v>
      </c>
      <c r="AY518" s="4">
        <v>468262</v>
      </c>
      <c r="AZ518" s="4">
        <v>297941.5</v>
      </c>
      <c r="BA518" s="4">
        <v>1221201</v>
      </c>
      <c r="BB518" s="4">
        <v>0</v>
      </c>
      <c r="BC518" s="4"/>
      <c r="BD518" s="4">
        <v>0.36626154171736408</v>
      </c>
      <c r="BE518" s="4">
        <v>0.36948092387277431</v>
      </c>
      <c r="BF518" s="4">
        <v>0.13132057941947448</v>
      </c>
      <c r="BG518" s="4">
        <v>3.2830175114544766E-2</v>
      </c>
      <c r="BH518" s="4">
        <v>1.447513641548779</v>
      </c>
      <c r="BI518" s="4">
        <v>0.45123738345809328</v>
      </c>
      <c r="BJ518" s="4">
        <v>0</v>
      </c>
      <c r="BK518" s="4"/>
      <c r="BL518" s="3" t="s">
        <v>468</v>
      </c>
      <c r="BM518" s="4"/>
      <c r="BN518" s="4"/>
      <c r="BO518" s="4"/>
      <c r="BP518" s="4">
        <v>3.525617618959489</v>
      </c>
      <c r="BQ518" s="4">
        <v>0.33193277310924368</v>
      </c>
      <c r="BR518" s="4">
        <v>3967.701402805611</v>
      </c>
      <c r="BS518" s="4">
        <v>2501.7114228456912</v>
      </c>
      <c r="BT518" s="4">
        <v>565.00601202404812</v>
      </c>
      <c r="BU518" s="4">
        <v>549.23847695390782</v>
      </c>
      <c r="BV518" s="4">
        <v>3193.9519038076151</v>
      </c>
      <c r="BW518" s="4">
        <v>2447.2965931863728</v>
      </c>
    </row>
    <row r="519" spans="2:75" x14ac:dyDescent="0.3">
      <c r="B519" s="3" t="s">
        <v>233</v>
      </c>
      <c r="C519" s="4">
        <v>2021</v>
      </c>
      <c r="D519" s="3" t="s">
        <v>985</v>
      </c>
      <c r="E519" s="4">
        <v>504</v>
      </c>
      <c r="F519" s="4">
        <v>504</v>
      </c>
      <c r="G519" s="4" t="b">
        <v>0</v>
      </c>
      <c r="H519" s="4">
        <v>2191419</v>
      </c>
      <c r="I519" s="4">
        <v>307938</v>
      </c>
      <c r="J519" s="4">
        <v>455805</v>
      </c>
      <c r="K519" s="4">
        <v>1414960</v>
      </c>
      <c r="L519" s="4">
        <v>12716</v>
      </c>
      <c r="M519" s="4">
        <v>0</v>
      </c>
      <c r="N519" s="4">
        <v>776459</v>
      </c>
      <c r="O519" s="4">
        <v>1352694</v>
      </c>
      <c r="P519" s="4">
        <v>163357</v>
      </c>
      <c r="Q519" s="4">
        <v>1189337</v>
      </c>
      <c r="R519" s="4">
        <v>489201</v>
      </c>
      <c r="S519" s="4">
        <v>128137</v>
      </c>
      <c r="T519" s="4">
        <v>177963</v>
      </c>
      <c r="U519" s="4">
        <v>190128</v>
      </c>
      <c r="V519" s="4">
        <v>126114</v>
      </c>
      <c r="W519" s="4">
        <v>0</v>
      </c>
      <c r="X519" s="4">
        <v>838725</v>
      </c>
      <c r="Y519" s="4">
        <v>843393</v>
      </c>
      <c r="Z519" s="4">
        <v>2028964</v>
      </c>
      <c r="AA519" s="4">
        <v>2897970</v>
      </c>
      <c r="AB519" s="4">
        <v>1429480</v>
      </c>
      <c r="AC519" s="4">
        <v>1468490</v>
      </c>
      <c r="AD519" s="4">
        <v>6421820</v>
      </c>
      <c r="AE519" s="4">
        <v>587147</v>
      </c>
      <c r="AF519" s="4">
        <v>1136061</v>
      </c>
      <c r="AG519" s="4">
        <v>1723208</v>
      </c>
      <c r="AH519" s="4">
        <v>244807</v>
      </c>
      <c r="AI519" s="4">
        <v>0</v>
      </c>
      <c r="AJ519" s="4">
        <v>20364</v>
      </c>
      <c r="AK519" s="4">
        <v>9733</v>
      </c>
      <c r="AL519" s="4">
        <v>1119725</v>
      </c>
      <c r="AM519" s="4">
        <v>279931</v>
      </c>
      <c r="AN519" s="4">
        <v>30097</v>
      </c>
      <c r="AO519" s="4">
        <v>249834</v>
      </c>
      <c r="AP519" s="4">
        <v>87582750</v>
      </c>
      <c r="AQ519" s="4">
        <v>81420100</v>
      </c>
      <c r="AR519" s="4">
        <v>289423</v>
      </c>
      <c r="AS519" s="4">
        <v>910598</v>
      </c>
      <c r="AT519" s="4">
        <v>237630</v>
      </c>
      <c r="AU519" s="4">
        <v>723</v>
      </c>
      <c r="AV519" s="4">
        <v>2192</v>
      </c>
      <c r="AW519" s="4">
        <v>7608310</v>
      </c>
      <c r="AX519" s="4">
        <v>4943420</v>
      </c>
      <c r="AY519" s="4">
        <v>843393</v>
      </c>
      <c r="AZ519" s="4">
        <v>479758.66666666669</v>
      </c>
      <c r="BA519" s="4">
        <v>1221201</v>
      </c>
      <c r="BB519" s="4">
        <v>0</v>
      </c>
      <c r="BC519" s="4"/>
      <c r="BD519" s="4">
        <v>0.35431790999347912</v>
      </c>
      <c r="BE519" s="4">
        <v>0.38273146303833272</v>
      </c>
      <c r="BF519" s="4">
        <v>0.10751578067452336</v>
      </c>
      <c r="BG519" s="4">
        <v>2.6878921163678581E-2</v>
      </c>
      <c r="BH519" s="4">
        <v>1.4488811833820019</v>
      </c>
      <c r="BI519" s="4">
        <v>0.41722945388907562</v>
      </c>
      <c r="BJ519" s="4">
        <v>0</v>
      </c>
      <c r="BK519" s="4"/>
      <c r="BL519" s="3" t="s">
        <v>468</v>
      </c>
      <c r="BM519" s="4"/>
      <c r="BN519" s="4"/>
      <c r="BO519" s="4"/>
      <c r="BP519" s="4">
        <v>3.3045662530578226</v>
      </c>
      <c r="BQ519" s="4">
        <v>0.32983576642335766</v>
      </c>
      <c r="BR519" s="4">
        <v>4348.0535714285716</v>
      </c>
      <c r="BS519" s="4">
        <v>2683.9166666666665</v>
      </c>
      <c r="BT519" s="4">
        <v>574.2519841269841</v>
      </c>
      <c r="BU519" s="4">
        <v>485.72817460317458</v>
      </c>
      <c r="BV519" s="4">
        <v>3419.063492063492</v>
      </c>
      <c r="BW519" s="4">
        <v>2423.0178571428573</v>
      </c>
    </row>
    <row r="520" spans="2:75" x14ac:dyDescent="0.3">
      <c r="B520" s="3" t="s">
        <v>233</v>
      </c>
      <c r="C520" s="4">
        <v>2022</v>
      </c>
      <c r="D520" s="3" t="s">
        <v>986</v>
      </c>
      <c r="E520" s="4">
        <v>629</v>
      </c>
      <c r="F520" s="4">
        <v>629</v>
      </c>
      <c r="G520" s="4" t="b">
        <v>0</v>
      </c>
      <c r="H520" s="4">
        <v>2557264</v>
      </c>
      <c r="I520" s="4">
        <v>351806</v>
      </c>
      <c r="J520" s="4">
        <v>482417</v>
      </c>
      <c r="K520" s="4">
        <v>1688661</v>
      </c>
      <c r="L520" s="4">
        <v>16911</v>
      </c>
      <c r="M520" s="4">
        <v>0</v>
      </c>
      <c r="N520" s="4">
        <v>868603</v>
      </c>
      <c r="O520" s="4">
        <v>1379144</v>
      </c>
      <c r="P520" s="4">
        <v>187518</v>
      </c>
      <c r="Q520" s="4">
        <v>1191626</v>
      </c>
      <c r="R520" s="4">
        <v>386882</v>
      </c>
      <c r="S520" s="4">
        <v>133462</v>
      </c>
      <c r="T520" s="4">
        <v>247435</v>
      </c>
      <c r="U520" s="4">
        <v>224743</v>
      </c>
      <c r="V520" s="4">
        <v>89315</v>
      </c>
      <c r="W520" s="4">
        <v>0</v>
      </c>
      <c r="X520" s="4">
        <v>1178120</v>
      </c>
      <c r="Y520" s="4">
        <v>1424044</v>
      </c>
      <c r="Z520" s="4">
        <v>2175737</v>
      </c>
      <c r="AA520" s="4">
        <v>2668059</v>
      </c>
      <c r="AB520" s="4">
        <v>1257938</v>
      </c>
      <c r="AC520" s="4">
        <v>1410121</v>
      </c>
      <c r="AD520" s="4">
        <v>7599940</v>
      </c>
      <c r="AE520" s="4">
        <v>752896</v>
      </c>
      <c r="AF520" s="4">
        <v>881487</v>
      </c>
      <c r="AG520" s="4">
        <v>1634383</v>
      </c>
      <c r="AH520" s="4">
        <v>214389</v>
      </c>
      <c r="AI520" s="4">
        <v>0</v>
      </c>
      <c r="AJ520" s="4">
        <v>20364</v>
      </c>
      <c r="AK520" s="4">
        <v>9733</v>
      </c>
      <c r="AL520" s="4">
        <v>1280080</v>
      </c>
      <c r="AM520" s="4">
        <v>320020</v>
      </c>
      <c r="AN520" s="4">
        <v>30097</v>
      </c>
      <c r="AO520" s="4">
        <v>289923</v>
      </c>
      <c r="AP520" s="4">
        <v>125340400</v>
      </c>
      <c r="AQ520" s="4">
        <v>116982000</v>
      </c>
      <c r="AR520" s="4">
        <v>346827</v>
      </c>
      <c r="AS520" s="4">
        <v>1051892</v>
      </c>
      <c r="AT520" s="4">
        <v>305728</v>
      </c>
      <c r="AU520" s="4">
        <v>770</v>
      </c>
      <c r="AV520" s="4">
        <v>2281</v>
      </c>
      <c r="AW520" s="4">
        <v>9006824</v>
      </c>
      <c r="AX520" s="4">
        <v>6179946</v>
      </c>
      <c r="AY520" s="4">
        <v>1424044</v>
      </c>
      <c r="AZ520" s="4">
        <v>911899.66666666663</v>
      </c>
      <c r="BA520" s="4">
        <v>2232531</v>
      </c>
      <c r="BB520" s="4">
        <v>0</v>
      </c>
      <c r="BC520" s="4"/>
      <c r="BD520" s="4">
        <v>0.33966105963248222</v>
      </c>
      <c r="BE520" s="4">
        <v>0.46069549330847342</v>
      </c>
      <c r="BF520" s="4">
        <v>9.4047247047059565E-2</v>
      </c>
      <c r="BG520" s="4">
        <v>2.3511811761764891E-2</v>
      </c>
      <c r="BH520" s="4">
        <v>1.3715570153722729</v>
      </c>
      <c r="BI520" s="4">
        <v>0.41729491180850903</v>
      </c>
      <c r="BJ520" s="4">
        <v>0</v>
      </c>
      <c r="BK520" s="4"/>
      <c r="BL520" s="3" t="s">
        <v>468</v>
      </c>
      <c r="BM520" s="4"/>
      <c r="BN520" s="4"/>
      <c r="BO520" s="4"/>
      <c r="BP520" s="4">
        <v>2.767080685876222</v>
      </c>
      <c r="BQ520" s="4">
        <v>0.33757124068391059</v>
      </c>
      <c r="BR520" s="4">
        <v>4065.6025437201906</v>
      </c>
      <c r="BS520" s="4">
        <v>2192.5977742448331</v>
      </c>
      <c r="BT520" s="4">
        <v>551.39427662957075</v>
      </c>
      <c r="BU520" s="4">
        <v>340.84101748807632</v>
      </c>
      <c r="BV520" s="4">
        <v>2598.3831478537359</v>
      </c>
      <c r="BW520" s="4">
        <v>3549.3338632750397</v>
      </c>
    </row>
    <row r="521" spans="2:75" x14ac:dyDescent="0.3">
      <c r="B521" s="3" t="s">
        <v>233</v>
      </c>
      <c r="C521" s="4">
        <v>2023</v>
      </c>
      <c r="D521" s="3" t="s">
        <v>987</v>
      </c>
      <c r="E521" s="4">
        <v>520</v>
      </c>
      <c r="F521" s="4">
        <v>520</v>
      </c>
      <c r="G521" s="4" t="b">
        <v>0</v>
      </c>
      <c r="H521" s="4">
        <v>3675790</v>
      </c>
      <c r="I521" s="4">
        <v>386298</v>
      </c>
      <c r="J521" s="4">
        <v>527384</v>
      </c>
      <c r="K521" s="4">
        <v>2726205</v>
      </c>
      <c r="L521" s="4">
        <v>22482</v>
      </c>
      <c r="M521" s="4">
        <v>0</v>
      </c>
      <c r="N521" s="4">
        <v>949585</v>
      </c>
      <c r="O521" s="4">
        <v>1525788</v>
      </c>
      <c r="P521" s="4">
        <v>218864</v>
      </c>
      <c r="Q521" s="4">
        <v>1306924</v>
      </c>
      <c r="R521" s="4">
        <v>468586</v>
      </c>
      <c r="S521" s="4">
        <v>124595</v>
      </c>
      <c r="T521" s="4">
        <v>210484</v>
      </c>
      <c r="U521" s="4">
        <v>284923</v>
      </c>
      <c r="V521" s="4">
        <v>113541</v>
      </c>
      <c r="W521" s="4">
        <v>0</v>
      </c>
      <c r="X521" s="4">
        <v>2150002</v>
      </c>
      <c r="Y521" s="4">
        <v>2026919</v>
      </c>
      <c r="Z521" s="4">
        <v>2067103</v>
      </c>
      <c r="AA521" s="4">
        <v>2766609</v>
      </c>
      <c r="AB521" s="4">
        <v>1077278</v>
      </c>
      <c r="AC521" s="4">
        <v>1689331</v>
      </c>
      <c r="AD521" s="4">
        <v>9749943</v>
      </c>
      <c r="AE521" s="4">
        <v>651681</v>
      </c>
      <c r="AF521" s="4">
        <v>1308054</v>
      </c>
      <c r="AG521" s="4">
        <v>1959735</v>
      </c>
      <c r="AH521" s="4">
        <v>182769</v>
      </c>
      <c r="AI521" s="4">
        <v>0</v>
      </c>
      <c r="AJ521" s="4">
        <v>20363</v>
      </c>
      <c r="AK521" s="4">
        <v>9733</v>
      </c>
      <c r="AL521" s="4">
        <v>1258907</v>
      </c>
      <c r="AM521" s="4">
        <v>314727</v>
      </c>
      <c r="AN521" s="4">
        <v>30096</v>
      </c>
      <c r="AO521" s="4">
        <v>175178</v>
      </c>
      <c r="AP521" s="4">
        <v>156128500</v>
      </c>
      <c r="AQ521" s="4">
        <v>146089700</v>
      </c>
      <c r="AR521" s="4">
        <v>376958</v>
      </c>
      <c r="AS521" s="4">
        <v>1183299</v>
      </c>
      <c r="AT521" s="4">
        <v>376581</v>
      </c>
      <c r="AU521" s="4">
        <v>823</v>
      </c>
      <c r="AV521" s="4">
        <v>2543</v>
      </c>
      <c r="AW521" s="4">
        <v>11010178</v>
      </c>
      <c r="AX521" s="4">
        <v>8044754</v>
      </c>
      <c r="AY521" s="4">
        <v>2026919</v>
      </c>
      <c r="AZ521" s="4">
        <v>1431452</v>
      </c>
      <c r="BA521" s="4">
        <v>2624899</v>
      </c>
      <c r="BB521" s="4">
        <v>0</v>
      </c>
      <c r="BC521" s="4"/>
      <c r="BD521" s="4">
        <v>0.2583349429646416</v>
      </c>
      <c r="BE521" s="4">
        <v>0.58490882232118813</v>
      </c>
      <c r="BF521" s="4">
        <v>9.5625732777931349E-2</v>
      </c>
      <c r="BG521" s="4">
        <v>2.3906452184315443E-2</v>
      </c>
      <c r="BH521" s="4">
        <v>1.4995018838126777</v>
      </c>
      <c r="BI521" s="4">
        <v>0.35364643203881468</v>
      </c>
      <c r="BJ521" s="4">
        <v>0</v>
      </c>
      <c r="BK521" s="4"/>
      <c r="BL521" s="3" t="s">
        <v>468</v>
      </c>
      <c r="BM521" s="4"/>
      <c r="BN521" s="4"/>
      <c r="BO521" s="4"/>
      <c r="BP521" s="4">
        <v>2.4144086441616999</v>
      </c>
      <c r="BQ521" s="4">
        <v>0.32363350373574518</v>
      </c>
      <c r="BR521" s="4">
        <v>7068.8269230769229</v>
      </c>
      <c r="BS521" s="4">
        <v>2934.2076923076925</v>
      </c>
      <c r="BT521" s="4">
        <v>724.91923076923081</v>
      </c>
      <c r="BU521" s="4">
        <v>351.47884615384618</v>
      </c>
      <c r="BV521" s="4">
        <v>3768.7211538461538</v>
      </c>
      <c r="BW521" s="4">
        <v>5047.8826923076922</v>
      </c>
    </row>
    <row r="522" spans="2:75" x14ac:dyDescent="0.3">
      <c r="B522" s="3" t="s">
        <v>233</v>
      </c>
      <c r="C522" s="4">
        <v>2024</v>
      </c>
      <c r="D522" s="3" t="s">
        <v>988</v>
      </c>
      <c r="E522" s="4">
        <v>520</v>
      </c>
      <c r="F522" s="4">
        <v>520</v>
      </c>
      <c r="G522" s="4" t="b">
        <v>0</v>
      </c>
      <c r="H522" s="4">
        <v>2518419</v>
      </c>
      <c r="I522" s="4">
        <v>441546</v>
      </c>
      <c r="J522" s="4">
        <v>524825</v>
      </c>
      <c r="K522" s="4">
        <v>1487319</v>
      </c>
      <c r="L522" s="4">
        <v>24069</v>
      </c>
      <c r="M522" s="4">
        <v>0</v>
      </c>
      <c r="N522" s="4">
        <v>1031100</v>
      </c>
      <c r="O522" s="4">
        <v>1737115</v>
      </c>
      <c r="P522" s="4">
        <v>255771</v>
      </c>
      <c r="Q522" s="4">
        <v>1481344</v>
      </c>
      <c r="R522" s="4">
        <v>436662</v>
      </c>
      <c r="S522" s="4">
        <v>202207</v>
      </c>
      <c r="T522" s="4">
        <v>231779</v>
      </c>
      <c r="U522" s="4">
        <v>333475</v>
      </c>
      <c r="V522" s="4">
        <v>159725</v>
      </c>
      <c r="W522" s="4">
        <v>0</v>
      </c>
      <c r="X522" s="4">
        <v>781304</v>
      </c>
      <c r="Y522" s="4">
        <v>1026074</v>
      </c>
      <c r="Z522" s="4">
        <v>2404403</v>
      </c>
      <c r="AA522" s="4">
        <v>3187171</v>
      </c>
      <c r="AB522" s="4">
        <v>1487145</v>
      </c>
      <c r="AC522" s="4">
        <v>1700026</v>
      </c>
      <c r="AD522" s="4">
        <v>10531247</v>
      </c>
      <c r="AE522" s="4">
        <v>693008</v>
      </c>
      <c r="AF522" s="4">
        <v>1258634</v>
      </c>
      <c r="AG522" s="4">
        <v>1951642</v>
      </c>
      <c r="AH522" s="4">
        <v>149895</v>
      </c>
      <c r="AI522" s="4">
        <v>0</v>
      </c>
      <c r="AJ522" s="4">
        <v>20364</v>
      </c>
      <c r="AK522" s="4">
        <v>9733</v>
      </c>
      <c r="AL522" s="4">
        <v>1333930</v>
      </c>
      <c r="AM522" s="4">
        <v>333483</v>
      </c>
      <c r="AN522" s="4">
        <v>30097</v>
      </c>
      <c r="AO522" s="4">
        <v>303386</v>
      </c>
      <c r="AP522" s="4">
        <v>171969000</v>
      </c>
      <c r="AQ522" s="4">
        <v>160144000</v>
      </c>
      <c r="AR522" s="4">
        <v>417059</v>
      </c>
      <c r="AS522" s="4">
        <v>1276205</v>
      </c>
      <c r="AT522" s="4">
        <v>410393</v>
      </c>
      <c r="AU522" s="4">
        <v>895</v>
      </c>
      <c r="AV522" s="4">
        <v>2713</v>
      </c>
      <c r="AW522" s="4">
        <v>12012603</v>
      </c>
      <c r="AX522" s="4">
        <v>8805717</v>
      </c>
      <c r="AY522" s="4">
        <v>1026074</v>
      </c>
      <c r="AZ522" s="4">
        <v>1492345.6666666667</v>
      </c>
      <c r="BA522" s="4">
        <v>23350218</v>
      </c>
      <c r="BB522" s="4">
        <v>267176</v>
      </c>
      <c r="BC522" s="4">
        <v>0</v>
      </c>
      <c r="BD522" s="4">
        <v>0.4094235311915928</v>
      </c>
      <c r="BE522" s="4">
        <v>0.31023590593940087</v>
      </c>
      <c r="BF522" s="4">
        <v>9.0250477535586515E-2</v>
      </c>
      <c r="BG522" s="4">
        <v>2.2562653212687321E-2</v>
      </c>
      <c r="BH522" s="4">
        <v>1.3174806122008123</v>
      </c>
      <c r="BI522" s="4">
        <v>0.37048766204501443</v>
      </c>
      <c r="BJ522" s="4">
        <v>2.3098209523246185</v>
      </c>
      <c r="BK522" s="4">
        <v>1.33631657462493E-2</v>
      </c>
      <c r="BL522" s="3" t="s">
        <v>474</v>
      </c>
      <c r="BM522" s="4">
        <v>590785.21479701996</v>
      </c>
      <c r="BN522" s="4">
        <v>2.5260376009568923</v>
      </c>
      <c r="BO522" s="4">
        <v>0</v>
      </c>
      <c r="BP522" s="4">
        <v>2.425198727677663</v>
      </c>
      <c r="BQ522" s="4">
        <v>0.32989310726133431</v>
      </c>
      <c r="BR522" s="4">
        <v>4843.1134615384617</v>
      </c>
      <c r="BS522" s="4">
        <v>3340.6057692307691</v>
      </c>
      <c r="BT522" s="4">
        <v>802.0365384615385</v>
      </c>
      <c r="BU522" s="4">
        <v>288.25961538461536</v>
      </c>
      <c r="BV522" s="4">
        <v>3753.1576923076923</v>
      </c>
      <c r="BW522" s="4">
        <v>44904.265384615384</v>
      </c>
    </row>
    <row r="523" spans="2:75" x14ac:dyDescent="0.3">
      <c r="B523" s="3" t="s">
        <v>235</v>
      </c>
      <c r="C523" s="4">
        <v>2019</v>
      </c>
      <c r="D523" s="3" t="s">
        <v>989</v>
      </c>
      <c r="E523" s="4">
        <v>604</v>
      </c>
      <c r="F523" s="4">
        <v>604</v>
      </c>
      <c r="G523" s="4" t="b">
        <v>0</v>
      </c>
      <c r="H523" s="4">
        <v>5253549</v>
      </c>
      <c r="I523" s="4">
        <v>626282</v>
      </c>
      <c r="J523" s="4">
        <v>752571</v>
      </c>
      <c r="K523" s="4">
        <v>3780663</v>
      </c>
      <c r="L523" s="4">
        <v>74023</v>
      </c>
      <c r="M523" s="4">
        <v>0</v>
      </c>
      <c r="N523" s="4">
        <v>1472886</v>
      </c>
      <c r="O523" s="4">
        <v>2557712</v>
      </c>
      <c r="P523" s="4">
        <v>439248</v>
      </c>
      <c r="Q523" s="4">
        <v>2118464</v>
      </c>
      <c r="R523" s="4">
        <v>638727</v>
      </c>
      <c r="S523" s="4">
        <v>61667</v>
      </c>
      <c r="T523" s="4">
        <v>583193</v>
      </c>
      <c r="U523" s="4">
        <v>26978</v>
      </c>
      <c r="V523" s="4">
        <v>191626</v>
      </c>
      <c r="W523" s="4">
        <v>79376</v>
      </c>
      <c r="X523" s="4">
        <v>2695837</v>
      </c>
      <c r="Y523" s="4">
        <v>1536368</v>
      </c>
      <c r="Z523" s="4">
        <v>3526708</v>
      </c>
      <c r="AA523" s="4">
        <v>3823999</v>
      </c>
      <c r="AB523" s="4">
        <v>243901</v>
      </c>
      <c r="AC523" s="4">
        <v>3580098</v>
      </c>
      <c r="AD523" s="4">
        <v>13757689</v>
      </c>
      <c r="AE523" s="4">
        <v>1324360</v>
      </c>
      <c r="AF523" s="4">
        <v>2343187</v>
      </c>
      <c r="AG523" s="4">
        <v>3667547</v>
      </c>
      <c r="AH523" s="4">
        <v>0</v>
      </c>
      <c r="AI523" s="4">
        <v>0</v>
      </c>
      <c r="AJ523" s="4">
        <v>0</v>
      </c>
      <c r="AK523" s="4">
        <v>0</v>
      </c>
      <c r="AL523" s="4">
        <v>1917387</v>
      </c>
      <c r="AM523" s="4">
        <v>479347</v>
      </c>
      <c r="AN523" s="4">
        <v>0</v>
      </c>
      <c r="AO523" s="4">
        <v>479347</v>
      </c>
      <c r="AP523" s="4">
        <v>40695185</v>
      </c>
      <c r="AQ523" s="4">
        <v>33297300</v>
      </c>
      <c r="AR523" s="4">
        <v>499798.05366500001</v>
      </c>
      <c r="AS523" s="4">
        <v>1166090.7066003999</v>
      </c>
      <c r="AT523" s="4">
        <v>117123</v>
      </c>
      <c r="AU523" s="4">
        <v>1081.396659</v>
      </c>
      <c r="AV523" s="4">
        <v>2610.8383951999999</v>
      </c>
      <c r="AW523" s="4">
        <v>17197513</v>
      </c>
      <c r="AX523" s="4">
        <v>10090141</v>
      </c>
      <c r="AY523" s="4">
        <v>1536368</v>
      </c>
      <c r="AZ523" s="4">
        <v>1536368</v>
      </c>
      <c r="BA523" s="4">
        <v>683707</v>
      </c>
      <c r="BB523" s="4">
        <v>0</v>
      </c>
      <c r="BC523" s="4"/>
      <c r="BD523" s="4">
        <v>0.28036019079673569</v>
      </c>
      <c r="BE523" s="4">
        <v>0.51314587529306377</v>
      </c>
      <c r="BF523" s="4">
        <v>0</v>
      </c>
      <c r="BG523" s="4">
        <v>0</v>
      </c>
      <c r="BH523" s="4">
        <v>1.7312293246427601</v>
      </c>
      <c r="BI523" s="4">
        <v>0.43038969938244398</v>
      </c>
      <c r="BJ523" s="4">
        <v>0</v>
      </c>
      <c r="BK523" s="4"/>
      <c r="BL523" s="3" t="s">
        <v>468</v>
      </c>
      <c r="BM523" s="4"/>
      <c r="BN523" s="4"/>
      <c r="BO523" s="4"/>
      <c r="BP523" s="4">
        <v>12.281503417787633</v>
      </c>
      <c r="BQ523" s="4">
        <v>0.41419517232017761</v>
      </c>
      <c r="BR523" s="4">
        <v>8697.9288079470207</v>
      </c>
      <c r="BS523" s="4">
        <v>4234.622516556291</v>
      </c>
      <c r="BT523" s="4">
        <v>827.48022129966887</v>
      </c>
      <c r="BU523" s="4">
        <v>0</v>
      </c>
      <c r="BV523" s="4">
        <v>6072.0976821192053</v>
      </c>
      <c r="BW523" s="4">
        <v>1131.9652317880796</v>
      </c>
    </row>
    <row r="524" spans="2:75" x14ac:dyDescent="0.3">
      <c r="B524" s="3" t="s">
        <v>235</v>
      </c>
      <c r="C524" s="4">
        <v>2020</v>
      </c>
      <c r="D524" s="3" t="s">
        <v>990</v>
      </c>
      <c r="E524" s="4">
        <v>612</v>
      </c>
      <c r="F524" s="4">
        <v>612</v>
      </c>
      <c r="G524" s="4" t="b">
        <v>0</v>
      </c>
      <c r="H524" s="4">
        <v>3126108</v>
      </c>
      <c r="I524" s="4">
        <v>635342</v>
      </c>
      <c r="J524" s="4">
        <v>871824</v>
      </c>
      <c r="K524" s="4">
        <v>1586875</v>
      </c>
      <c r="L524" s="4">
        <v>32067</v>
      </c>
      <c r="M524" s="4">
        <v>0</v>
      </c>
      <c r="N524" s="4">
        <v>1539233</v>
      </c>
      <c r="O524" s="4">
        <v>2526112</v>
      </c>
      <c r="P524" s="4">
        <v>442626</v>
      </c>
      <c r="Q524" s="4">
        <v>2083486</v>
      </c>
      <c r="R524" s="4">
        <v>769251</v>
      </c>
      <c r="S524" s="4">
        <v>124831</v>
      </c>
      <c r="T524" s="4">
        <v>611271</v>
      </c>
      <c r="U524" s="4">
        <v>17203</v>
      </c>
      <c r="V524" s="4">
        <v>137152</v>
      </c>
      <c r="W524" s="4">
        <v>70324</v>
      </c>
      <c r="X524" s="4">
        <v>599996</v>
      </c>
      <c r="Y524" s="4">
        <v>413623</v>
      </c>
      <c r="Z524" s="4">
        <v>4258810</v>
      </c>
      <c r="AA524" s="4">
        <v>4524186</v>
      </c>
      <c r="AB524" s="4">
        <v>91913</v>
      </c>
      <c r="AC524" s="4">
        <v>4432273</v>
      </c>
      <c r="AD524" s="4">
        <v>14357686</v>
      </c>
      <c r="AE524" s="4">
        <v>1505139</v>
      </c>
      <c r="AF524" s="4">
        <v>3048188</v>
      </c>
      <c r="AG524" s="4">
        <v>4553327</v>
      </c>
      <c r="AH524" s="4">
        <v>0</v>
      </c>
      <c r="AI524" s="4">
        <v>0</v>
      </c>
      <c r="AJ524" s="4">
        <v>0</v>
      </c>
      <c r="AK524" s="4">
        <v>0</v>
      </c>
      <c r="AL524" s="4">
        <v>2025655</v>
      </c>
      <c r="AM524" s="4">
        <v>506414</v>
      </c>
      <c r="AN524" s="4">
        <v>0</v>
      </c>
      <c r="AO524" s="4">
        <v>506414</v>
      </c>
      <c r="AP524" s="4">
        <v>43419026</v>
      </c>
      <c r="AQ524" s="4">
        <v>35242600</v>
      </c>
      <c r="AR524" s="4">
        <v>509768</v>
      </c>
      <c r="AS524" s="4">
        <v>1192507</v>
      </c>
      <c r="AT524" s="4">
        <v>123195</v>
      </c>
      <c r="AU524" s="4">
        <v>1078</v>
      </c>
      <c r="AV524" s="4">
        <v>2619</v>
      </c>
      <c r="AW524" s="4">
        <v>17100970</v>
      </c>
      <c r="AX524" s="4">
        <v>9804359</v>
      </c>
      <c r="AY524" s="4">
        <v>413623</v>
      </c>
      <c r="AZ524" s="4">
        <v>974995.5</v>
      </c>
      <c r="BA524" s="4">
        <v>643281</v>
      </c>
      <c r="BB524" s="4">
        <v>0</v>
      </c>
      <c r="BC524" s="4"/>
      <c r="BD524" s="4">
        <v>0.49237998175366943</v>
      </c>
      <c r="BE524" s="4">
        <v>0.19193066906197739</v>
      </c>
      <c r="BF524" s="4">
        <v>0</v>
      </c>
      <c r="BG524" s="4">
        <v>0</v>
      </c>
      <c r="BH524" s="4">
        <v>2.1854368111904758</v>
      </c>
      <c r="BI524" s="4">
        <v>0.44335574697030672</v>
      </c>
      <c r="BJ524" s="4">
        <v>0</v>
      </c>
      <c r="BK524" s="4"/>
      <c r="BL524" s="3" t="s">
        <v>468</v>
      </c>
      <c r="BM524" s="4"/>
      <c r="BN524" s="4"/>
      <c r="BO524" s="4"/>
      <c r="BP524" s="4">
        <v>11.740659497981369</v>
      </c>
      <c r="BQ524" s="4">
        <v>0.41160748377243223</v>
      </c>
      <c r="BR524" s="4">
        <v>5108.0196078431372</v>
      </c>
      <c r="BS524" s="4">
        <v>4127.6339869281046</v>
      </c>
      <c r="BT524" s="4">
        <v>832.95424836601308</v>
      </c>
      <c r="BU524" s="4">
        <v>0</v>
      </c>
      <c r="BV524" s="4">
        <v>7440.0767973856209</v>
      </c>
      <c r="BW524" s="4">
        <v>1051.1127450980391</v>
      </c>
    </row>
    <row r="525" spans="2:75" x14ac:dyDescent="0.3">
      <c r="B525" s="3" t="s">
        <v>235</v>
      </c>
      <c r="C525" s="4">
        <v>2021</v>
      </c>
      <c r="D525" s="3" t="s">
        <v>991</v>
      </c>
      <c r="E525" s="4">
        <v>622</v>
      </c>
      <c r="F525" s="4">
        <v>622</v>
      </c>
      <c r="G525" s="4" t="b">
        <v>0</v>
      </c>
      <c r="H525" s="4">
        <v>2705482</v>
      </c>
      <c r="I525" s="4">
        <v>643570</v>
      </c>
      <c r="J525" s="4">
        <v>826563</v>
      </c>
      <c r="K525" s="4">
        <v>741503</v>
      </c>
      <c r="L525" s="4">
        <v>17808</v>
      </c>
      <c r="M525" s="4">
        <v>0</v>
      </c>
      <c r="N525" s="4">
        <v>1963979</v>
      </c>
      <c r="O525" s="4">
        <v>2156358</v>
      </c>
      <c r="P525" s="4">
        <v>491235</v>
      </c>
      <c r="Q525" s="4">
        <v>1665123</v>
      </c>
      <c r="R525" s="4">
        <v>712654</v>
      </c>
      <c r="S525" s="4">
        <v>132047</v>
      </c>
      <c r="T525" s="4">
        <v>594591</v>
      </c>
      <c r="U525" s="4">
        <v>7858</v>
      </c>
      <c r="V525" s="4">
        <v>25024</v>
      </c>
      <c r="W525" s="4">
        <v>48561</v>
      </c>
      <c r="X525" s="4">
        <v>549124</v>
      </c>
      <c r="Y525" s="4">
        <v>2613674</v>
      </c>
      <c r="Z525" s="4">
        <v>2838307</v>
      </c>
      <c r="AA525" s="4">
        <v>3256660</v>
      </c>
      <c r="AB525" s="4">
        <v>350651</v>
      </c>
      <c r="AC525" s="4">
        <v>2906009</v>
      </c>
      <c r="AD525" s="4">
        <v>14910744</v>
      </c>
      <c r="AE525" s="4">
        <v>2433427</v>
      </c>
      <c r="AF525" s="4">
        <v>601522</v>
      </c>
      <c r="AG525" s="4">
        <v>3034949</v>
      </c>
      <c r="AH525" s="4">
        <v>0</v>
      </c>
      <c r="AI525" s="4">
        <v>0</v>
      </c>
      <c r="AJ525" s="4">
        <v>0</v>
      </c>
      <c r="AK525" s="4">
        <v>0</v>
      </c>
      <c r="AL525" s="4">
        <v>1969549</v>
      </c>
      <c r="AM525" s="4">
        <v>492387</v>
      </c>
      <c r="AN525" s="4">
        <v>0</v>
      </c>
      <c r="AO525" s="4">
        <v>492387</v>
      </c>
      <c r="AP525" s="4">
        <v>44974549</v>
      </c>
      <c r="AQ525" s="4">
        <v>36746700</v>
      </c>
      <c r="AR525" s="4">
        <v>519992</v>
      </c>
      <c r="AS525" s="4">
        <v>1246024</v>
      </c>
      <c r="AT525" s="4">
        <v>126011</v>
      </c>
      <c r="AU525" s="4">
        <v>1093</v>
      </c>
      <c r="AV525" s="4">
        <v>2676</v>
      </c>
      <c r="AW525" s="4">
        <v>19603242</v>
      </c>
      <c r="AX525" s="4">
        <v>11875794</v>
      </c>
      <c r="AY525" s="4">
        <v>2613674</v>
      </c>
      <c r="AZ525" s="4">
        <v>1521221.6666666667</v>
      </c>
      <c r="BA525" s="4">
        <v>11875795</v>
      </c>
      <c r="BB525" s="4">
        <v>0</v>
      </c>
      <c r="BC525" s="4">
        <v>1</v>
      </c>
      <c r="BD525" s="4">
        <v>0.72592573153323514</v>
      </c>
      <c r="BE525" s="4">
        <v>0.20296716074991444</v>
      </c>
      <c r="BF525" s="4">
        <v>0</v>
      </c>
      <c r="BG525" s="4">
        <v>0</v>
      </c>
      <c r="BH525" s="4">
        <v>1.8226575454185667</v>
      </c>
      <c r="BI525" s="4">
        <v>0.40756666113395484</v>
      </c>
      <c r="BJ525" s="4">
        <v>0.59243339160876962</v>
      </c>
      <c r="BK525" s="4">
        <v>0</v>
      </c>
      <c r="BL525" s="3" t="s">
        <v>489</v>
      </c>
      <c r="BM525" s="4"/>
      <c r="BN525" s="4"/>
      <c r="BO525" s="4"/>
      <c r="BP525" s="4">
        <v>11.561916941068157</v>
      </c>
      <c r="BQ525" s="4">
        <v>0.4084454409566517</v>
      </c>
      <c r="BR525" s="4">
        <v>4349.6495176848875</v>
      </c>
      <c r="BS525" s="4">
        <v>3466.8135048231511</v>
      </c>
      <c r="BT525" s="4">
        <v>836</v>
      </c>
      <c r="BU525" s="4">
        <v>0</v>
      </c>
      <c r="BV525" s="4">
        <v>4879.3392282958202</v>
      </c>
      <c r="BW525" s="4">
        <v>19092.918006430868</v>
      </c>
    </row>
    <row r="526" spans="2:75" x14ac:dyDescent="0.3">
      <c r="B526" s="3" t="s">
        <v>235</v>
      </c>
      <c r="C526" s="4">
        <v>2022</v>
      </c>
      <c r="D526" s="3" t="s">
        <v>992</v>
      </c>
      <c r="E526" s="4">
        <v>644.5</v>
      </c>
      <c r="F526" s="4">
        <v>85708</v>
      </c>
      <c r="G526" s="4" t="b">
        <v>1</v>
      </c>
      <c r="H526" s="4">
        <v>2243142</v>
      </c>
      <c r="I526" s="4">
        <v>657528</v>
      </c>
      <c r="J526" s="4">
        <v>794730</v>
      </c>
      <c r="K526" s="4">
        <v>730618</v>
      </c>
      <c r="L526" s="4">
        <v>60266</v>
      </c>
      <c r="M526" s="4">
        <v>0</v>
      </c>
      <c r="N526" s="4">
        <v>1512524</v>
      </c>
      <c r="O526" s="4">
        <v>2296894</v>
      </c>
      <c r="P526" s="4">
        <v>513074</v>
      </c>
      <c r="Q526" s="4">
        <v>1783820</v>
      </c>
      <c r="R526" s="4">
        <v>785190</v>
      </c>
      <c r="S526" s="4">
        <v>98649</v>
      </c>
      <c r="T526" s="4">
        <v>531893</v>
      </c>
      <c r="U526" s="4">
        <v>42765</v>
      </c>
      <c r="V526" s="4">
        <v>129720</v>
      </c>
      <c r="W526" s="4">
        <v>50440</v>
      </c>
      <c r="X526" s="4">
        <v>-53752</v>
      </c>
      <c r="Y526" s="4">
        <v>567078</v>
      </c>
      <c r="Z526" s="4">
        <v>2786958</v>
      </c>
      <c r="AA526" s="4">
        <v>3104906</v>
      </c>
      <c r="AB526" s="4">
        <v>310130</v>
      </c>
      <c r="AC526" s="4">
        <v>2794776</v>
      </c>
      <c r="AD526" s="4">
        <v>14856992</v>
      </c>
      <c r="AE526" s="4">
        <v>2594317</v>
      </c>
      <c r="AF526" s="4">
        <v>332878</v>
      </c>
      <c r="AG526" s="4">
        <v>2927195</v>
      </c>
      <c r="AH526" s="4">
        <v>0</v>
      </c>
      <c r="AI526" s="4">
        <v>0</v>
      </c>
      <c r="AJ526" s="4">
        <v>0</v>
      </c>
      <c r="AK526" s="4">
        <v>6934</v>
      </c>
      <c r="AL526" s="4">
        <v>2103524</v>
      </c>
      <c r="AM526" s="4">
        <v>525881</v>
      </c>
      <c r="AN526" s="4">
        <v>6934</v>
      </c>
      <c r="AO526" s="4">
        <v>518947</v>
      </c>
      <c r="AP526" s="4">
        <v>56195439</v>
      </c>
      <c r="AQ526" s="4">
        <v>47349800</v>
      </c>
      <c r="AR526" s="4">
        <v>530393</v>
      </c>
      <c r="AS526" s="4">
        <v>1293569</v>
      </c>
      <c r="AT526" s="4">
        <v>157690</v>
      </c>
      <c r="AU526" s="4">
        <v>1161</v>
      </c>
      <c r="AV526" s="4">
        <v>2832</v>
      </c>
      <c r="AW526" s="4">
        <v>20170121</v>
      </c>
      <c r="AX526" s="4">
        <v>11929797</v>
      </c>
      <c r="AY526" s="4">
        <v>567078</v>
      </c>
      <c r="AZ526" s="4">
        <v>1198125</v>
      </c>
      <c r="BA526" s="4">
        <v>11929998</v>
      </c>
      <c r="BB526" s="4">
        <v>0</v>
      </c>
      <c r="BC526" s="4">
        <v>1</v>
      </c>
      <c r="BD526" s="4">
        <v>0.67428811907583197</v>
      </c>
      <c r="BE526" s="4">
        <v>-2.396281644229389E-2</v>
      </c>
      <c r="BF526" s="4">
        <v>1.3185492535383481E-2</v>
      </c>
      <c r="BG526" s="4">
        <v>3.2963731338458702E-3</v>
      </c>
      <c r="BH526" s="4">
        <v>1.6409699409133209</v>
      </c>
      <c r="BI526" s="4">
        <v>0.42199987299532338</v>
      </c>
      <c r="BJ526" s="4">
        <v>0.57801042052887208</v>
      </c>
      <c r="BK526" s="4">
        <v>0</v>
      </c>
      <c r="BL526" s="3" t="s">
        <v>489</v>
      </c>
      <c r="BM526" s="4"/>
      <c r="BN526" s="4"/>
      <c r="BO526" s="4"/>
      <c r="BP526" s="4">
        <v>9.4383638501338165</v>
      </c>
      <c r="BQ526" s="4">
        <v>0.40995762711864409</v>
      </c>
      <c r="BR526" s="4">
        <v>3480.4375484871994</v>
      </c>
      <c r="BS526" s="4">
        <v>3563.8386346004654</v>
      </c>
      <c r="BT526" s="4">
        <v>822.95267649340576</v>
      </c>
      <c r="BU526" s="4">
        <v>0</v>
      </c>
      <c r="BV526" s="4">
        <v>4541.8076027928628</v>
      </c>
      <c r="BW526" s="4">
        <v>18510.470131885184</v>
      </c>
    </row>
    <row r="527" spans="2:75" x14ac:dyDescent="0.3">
      <c r="B527" s="3" t="s">
        <v>235</v>
      </c>
      <c r="C527" s="4">
        <v>2023</v>
      </c>
      <c r="D527" s="3" t="s">
        <v>993</v>
      </c>
      <c r="E527" s="4">
        <v>667</v>
      </c>
      <c r="F527" s="4">
        <v>667</v>
      </c>
      <c r="G527" s="4" t="b">
        <v>0</v>
      </c>
      <c r="H527" s="4">
        <v>2995093</v>
      </c>
      <c r="I527" s="4">
        <v>676009</v>
      </c>
      <c r="J527" s="4">
        <v>867775</v>
      </c>
      <c r="K527" s="4">
        <v>1343119</v>
      </c>
      <c r="L527" s="4">
        <v>108190</v>
      </c>
      <c r="M527" s="4">
        <v>0</v>
      </c>
      <c r="N527" s="4">
        <v>1651974</v>
      </c>
      <c r="O527" s="4">
        <v>2480177</v>
      </c>
      <c r="P527" s="4">
        <v>518021</v>
      </c>
      <c r="Q527" s="4">
        <v>1962156</v>
      </c>
      <c r="R527" s="4">
        <v>878334</v>
      </c>
      <c r="S527" s="4">
        <v>116505</v>
      </c>
      <c r="T527" s="4">
        <v>607296</v>
      </c>
      <c r="U527" s="4">
        <v>24937</v>
      </c>
      <c r="V527" s="4">
        <v>139460</v>
      </c>
      <c r="W527" s="4">
        <v>83930</v>
      </c>
      <c r="X527" s="4">
        <v>514916</v>
      </c>
      <c r="Y527" s="4">
        <v>299432</v>
      </c>
      <c r="Z527" s="4">
        <v>3646749</v>
      </c>
      <c r="AA527" s="4">
        <v>3906166</v>
      </c>
      <c r="AB527" s="4">
        <v>416579</v>
      </c>
      <c r="AC527" s="4">
        <v>3489587</v>
      </c>
      <c r="AD527" s="4">
        <v>15371908</v>
      </c>
      <c r="AE527" s="4">
        <v>3302626</v>
      </c>
      <c r="AF527" s="4">
        <v>359722</v>
      </c>
      <c r="AG527" s="4">
        <v>3662348</v>
      </c>
      <c r="AH527" s="4">
        <v>0</v>
      </c>
      <c r="AI527" s="4">
        <v>0</v>
      </c>
      <c r="AJ527" s="4">
        <v>0</v>
      </c>
      <c r="AK527" s="4">
        <v>0</v>
      </c>
      <c r="AL527" s="4">
        <v>2111974</v>
      </c>
      <c r="AM527" s="4">
        <v>527994</v>
      </c>
      <c r="AN527" s="4">
        <v>0</v>
      </c>
      <c r="AO527" s="4">
        <v>527994</v>
      </c>
      <c r="AP527" s="4">
        <v>65731189</v>
      </c>
      <c r="AQ527" s="4">
        <v>55579500</v>
      </c>
      <c r="AR527" s="4">
        <v>541000</v>
      </c>
      <c r="AS527" s="4">
        <v>1347029</v>
      </c>
      <c r="AT527" s="4">
        <v>191452</v>
      </c>
      <c r="AU527" s="4">
        <v>1236</v>
      </c>
      <c r="AV527" s="4">
        <v>3037</v>
      </c>
      <c r="AW527" s="4">
        <v>20469341</v>
      </c>
      <c r="AX527" s="4">
        <v>11712702</v>
      </c>
      <c r="AY527" s="4">
        <v>299432</v>
      </c>
      <c r="AZ527" s="4">
        <v>1160061.3333333333</v>
      </c>
      <c r="BA527" s="4">
        <v>11712699</v>
      </c>
      <c r="BB527" s="4">
        <v>0</v>
      </c>
      <c r="BC527" s="4">
        <v>1</v>
      </c>
      <c r="BD527" s="4">
        <v>0.5515601685824113</v>
      </c>
      <c r="BE527" s="4">
        <v>0.17191987026780137</v>
      </c>
      <c r="BF527" s="4">
        <v>0</v>
      </c>
      <c r="BG527" s="4">
        <v>0</v>
      </c>
      <c r="BH527" s="4">
        <v>1.8664917570264545</v>
      </c>
      <c r="BI527" s="4">
        <v>0.44167318166090491</v>
      </c>
      <c r="BJ527" s="4">
        <v>0.55832666702309985</v>
      </c>
      <c r="BK527" s="4">
        <v>0</v>
      </c>
      <c r="BL527" s="3" t="s">
        <v>489</v>
      </c>
      <c r="BM527" s="4"/>
      <c r="BN527" s="4"/>
      <c r="BO527" s="4"/>
      <c r="BP527" s="4">
        <v>8.2304916163923334</v>
      </c>
      <c r="BQ527" s="4">
        <v>0.40698057293381629</v>
      </c>
      <c r="BR527" s="4">
        <v>4490.3943028485755</v>
      </c>
      <c r="BS527" s="4">
        <v>3718.4062968515741</v>
      </c>
      <c r="BT527" s="4">
        <v>811.09445277361317</v>
      </c>
      <c r="BU527" s="4">
        <v>0</v>
      </c>
      <c r="BV527" s="4">
        <v>5490.776611694153</v>
      </c>
      <c r="BW527" s="4">
        <v>17560.26836581709</v>
      </c>
    </row>
    <row r="528" spans="2:75" x14ac:dyDescent="0.3">
      <c r="B528" s="3" t="s">
        <v>235</v>
      </c>
      <c r="C528" s="4">
        <v>2024</v>
      </c>
      <c r="D528" s="3" t="s">
        <v>994</v>
      </c>
      <c r="E528" s="4">
        <v>667</v>
      </c>
      <c r="F528" s="4">
        <v>667</v>
      </c>
      <c r="G528" s="4" t="b">
        <v>0</v>
      </c>
      <c r="H528" s="4">
        <v>3959345</v>
      </c>
      <c r="I528" s="4">
        <v>706579</v>
      </c>
      <c r="J528" s="4">
        <v>985459</v>
      </c>
      <c r="K528" s="4">
        <v>2077614</v>
      </c>
      <c r="L528" s="4">
        <v>178693</v>
      </c>
      <c r="M528" s="4">
        <v>0</v>
      </c>
      <c r="N528" s="4">
        <v>1881731</v>
      </c>
      <c r="O528" s="4">
        <v>2721775</v>
      </c>
      <c r="P528" s="4">
        <v>497539</v>
      </c>
      <c r="Q528" s="4">
        <v>2224236</v>
      </c>
      <c r="R528" s="4">
        <v>977024</v>
      </c>
      <c r="S528" s="4">
        <v>148276</v>
      </c>
      <c r="T528" s="4">
        <v>749915</v>
      </c>
      <c r="U528" s="4">
        <v>28930</v>
      </c>
      <c r="V528" s="4">
        <v>149814</v>
      </c>
      <c r="W528" s="4">
        <v>45851</v>
      </c>
      <c r="X528" s="4">
        <v>1237570</v>
      </c>
      <c r="Y528" s="4">
        <v>596104</v>
      </c>
      <c r="Z528" s="4">
        <v>4840433</v>
      </c>
      <c r="AA528" s="4">
        <v>5116773</v>
      </c>
      <c r="AB528" s="4">
        <v>532765</v>
      </c>
      <c r="AC528" s="4">
        <v>4584008</v>
      </c>
      <c r="AD528" s="4">
        <v>16609478</v>
      </c>
      <c r="AE528" s="4">
        <v>3069130</v>
      </c>
      <c r="AF528" s="4">
        <v>1648971</v>
      </c>
      <c r="AG528" s="4">
        <v>4718101</v>
      </c>
      <c r="AH528" s="4">
        <v>0</v>
      </c>
      <c r="AI528" s="4">
        <v>0</v>
      </c>
      <c r="AJ528" s="4">
        <v>0</v>
      </c>
      <c r="AK528" s="4">
        <v>0</v>
      </c>
      <c r="AL528" s="4">
        <v>2379331</v>
      </c>
      <c r="AM528" s="4">
        <v>594833</v>
      </c>
      <c r="AN528" s="4">
        <v>0</v>
      </c>
      <c r="AO528" s="4">
        <v>594833</v>
      </c>
      <c r="AP528" s="4">
        <v>74168229</v>
      </c>
      <c r="AQ528" s="4">
        <v>62669800</v>
      </c>
      <c r="AR528" s="4">
        <v>551826</v>
      </c>
      <c r="AS528" s="4">
        <v>1420741</v>
      </c>
      <c r="AT528" s="4">
        <v>211133</v>
      </c>
      <c r="AU528" s="4">
        <v>1232</v>
      </c>
      <c r="AV528" s="4">
        <v>3151</v>
      </c>
      <c r="AW528" s="4">
        <v>21030610</v>
      </c>
      <c r="AX528" s="4">
        <v>11811487</v>
      </c>
      <c r="AY528" s="4">
        <v>596104</v>
      </c>
      <c r="AZ528" s="4">
        <v>487538</v>
      </c>
      <c r="BA528" s="4">
        <v>11811487</v>
      </c>
      <c r="BB528" s="4">
        <v>0</v>
      </c>
      <c r="BC528" s="4">
        <v>0</v>
      </c>
      <c r="BD528" s="4">
        <v>0.47526320641419223</v>
      </c>
      <c r="BE528" s="4">
        <v>0.31256937700554005</v>
      </c>
      <c r="BF528" s="4">
        <v>0</v>
      </c>
      <c r="BG528" s="4">
        <v>0</v>
      </c>
      <c r="BH528" s="4">
        <v>2.1212231975383906</v>
      </c>
      <c r="BI528" s="4">
        <v>0.45219866712309398</v>
      </c>
      <c r="BJ528" s="4">
        <v>0.54780133287690602</v>
      </c>
      <c r="BK528" s="4">
        <v>0</v>
      </c>
      <c r="BL528" s="3" t="s">
        <v>489</v>
      </c>
      <c r="BM528" s="4"/>
      <c r="BN528" s="4"/>
      <c r="BO528" s="4"/>
      <c r="BP528" s="4">
        <v>7.4401938328606985</v>
      </c>
      <c r="BQ528" s="4">
        <v>0.39098698825769596</v>
      </c>
      <c r="BR528" s="4">
        <v>5936.049475262369</v>
      </c>
      <c r="BS528" s="4">
        <v>4080.6221889055473</v>
      </c>
      <c r="BT528" s="4">
        <v>827.32533733133437</v>
      </c>
      <c r="BU528" s="4">
        <v>0</v>
      </c>
      <c r="BV528" s="4">
        <v>7073.614692653673</v>
      </c>
      <c r="BW528" s="4">
        <v>17708.376311844077</v>
      </c>
    </row>
    <row r="529" spans="2:75" x14ac:dyDescent="0.3">
      <c r="B529" s="3" t="s">
        <v>237</v>
      </c>
      <c r="C529" s="4">
        <v>2019</v>
      </c>
      <c r="D529" s="3" t="s">
        <v>995</v>
      </c>
      <c r="E529" s="4">
        <v>79737</v>
      </c>
      <c r="F529" s="4">
        <v>79737</v>
      </c>
      <c r="G529" s="4" t="b">
        <v>0</v>
      </c>
      <c r="H529" s="4">
        <v>236915709</v>
      </c>
      <c r="I529" s="4">
        <v>85489152</v>
      </c>
      <c r="J529" s="4">
        <v>116728188</v>
      </c>
      <c r="K529" s="4">
        <v>9750135</v>
      </c>
      <c r="L529" s="4">
        <v>4586546</v>
      </c>
      <c r="M529" s="4">
        <v>14369551</v>
      </c>
      <c r="N529" s="4">
        <v>212796023</v>
      </c>
      <c r="O529" s="4">
        <v>205581442</v>
      </c>
      <c r="P529" s="4">
        <v>23448644</v>
      </c>
      <c r="Q529" s="4">
        <v>182132798</v>
      </c>
      <c r="R529" s="4">
        <v>19119876</v>
      </c>
      <c r="S529" s="4">
        <v>46923131</v>
      </c>
      <c r="T529" s="4">
        <v>14945722</v>
      </c>
      <c r="U529" s="4">
        <v>24749753</v>
      </c>
      <c r="V529" s="4">
        <v>7694774</v>
      </c>
      <c r="W529" s="4">
        <v>11917440</v>
      </c>
      <c r="X529" s="4">
        <v>31334267</v>
      </c>
      <c r="Y529" s="4">
        <v>60525312</v>
      </c>
      <c r="Z529" s="4">
        <v>178673742</v>
      </c>
      <c r="AA529" s="4">
        <v>203331980</v>
      </c>
      <c r="AB529" s="4">
        <v>153324853</v>
      </c>
      <c r="AC529" s="4">
        <v>50007127</v>
      </c>
      <c r="AD529" s="4">
        <v>759524732</v>
      </c>
      <c r="AE529" s="4">
        <v>105289273</v>
      </c>
      <c r="AF529" s="4">
        <v>14410810</v>
      </c>
      <c r="AG529" s="4">
        <v>119700083</v>
      </c>
      <c r="AH529" s="4">
        <v>65903601</v>
      </c>
      <c r="AI529" s="4">
        <v>23850000</v>
      </c>
      <c r="AJ529" s="4">
        <v>17104432</v>
      </c>
      <c r="AK529" s="4">
        <v>1849968</v>
      </c>
      <c r="AL529" s="4">
        <v>214080351</v>
      </c>
      <c r="AM529" s="4">
        <v>53520088</v>
      </c>
      <c r="AN529" s="4">
        <v>18954400</v>
      </c>
      <c r="AO529" s="4">
        <v>24701991</v>
      </c>
      <c r="AP529" s="4">
        <v>24407621427</v>
      </c>
      <c r="AQ529" s="4">
        <v>21160647353</v>
      </c>
      <c r="AR529" s="4">
        <v>83939035.0726569</v>
      </c>
      <c r="AS529" s="4">
        <v>170856619.54161999</v>
      </c>
      <c r="AT529" s="4">
        <v>1203842</v>
      </c>
      <c r="AU529" s="4">
        <v>2949.2925157999998</v>
      </c>
      <c r="AV529" s="4">
        <v>6397.4305967999999</v>
      </c>
      <c r="AW529" s="4">
        <v>1018835392</v>
      </c>
      <c r="AX529" s="4">
        <v>705728250</v>
      </c>
      <c r="AY529" s="4">
        <v>60525312</v>
      </c>
      <c r="AZ529" s="4">
        <v>60525312</v>
      </c>
      <c r="BA529" s="4">
        <v>1565335758</v>
      </c>
      <c r="BB529" s="4">
        <v>39600000</v>
      </c>
      <c r="BC529" s="4">
        <v>0.30197268588770865</v>
      </c>
      <c r="BD529" s="4">
        <v>0.89819296448594721</v>
      </c>
      <c r="BE529" s="4">
        <v>0.13225913609637427</v>
      </c>
      <c r="BF529" s="4">
        <v>0.3541548735869044</v>
      </c>
      <c r="BG529" s="4">
        <v>8.8538718810303146E-2</v>
      </c>
      <c r="BH529" s="4">
        <v>0.6572132219700485</v>
      </c>
      <c r="BI529" s="4">
        <v>0.39459015301826844</v>
      </c>
      <c r="BJ529" s="4">
        <v>1.6887216358816872</v>
      </c>
      <c r="BK529" s="4">
        <v>2.955223880597015E-2</v>
      </c>
      <c r="BL529" s="3" t="s">
        <v>474</v>
      </c>
      <c r="BM529" s="4">
        <v>39598232.454887308</v>
      </c>
      <c r="BN529" s="4"/>
      <c r="BO529" s="4"/>
      <c r="BP529" s="4">
        <v>3.4390501886350364</v>
      </c>
      <c r="BQ529" s="4">
        <v>0.46101203775078675</v>
      </c>
      <c r="BR529" s="4">
        <v>2971.2142292787539</v>
      </c>
      <c r="BS529" s="4">
        <v>2578.2440021570915</v>
      </c>
      <c r="BT529" s="4">
        <v>1052.6986853362541</v>
      </c>
      <c r="BU529" s="4">
        <v>826.5121712630272</v>
      </c>
      <c r="BV529" s="4">
        <v>1501.1861870900586</v>
      </c>
      <c r="BW529" s="4">
        <v>19631.23465894127</v>
      </c>
    </row>
    <row r="530" spans="2:75" x14ac:dyDescent="0.3">
      <c r="B530" s="3" t="s">
        <v>237</v>
      </c>
      <c r="C530" s="4">
        <v>2020</v>
      </c>
      <c r="D530" s="3" t="s">
        <v>996</v>
      </c>
      <c r="E530" s="4">
        <v>82590</v>
      </c>
      <c r="F530" s="4">
        <v>82590</v>
      </c>
      <c r="G530" s="4" t="b">
        <v>0</v>
      </c>
      <c r="H530" s="4">
        <v>235246553</v>
      </c>
      <c r="I530" s="4">
        <v>89683699</v>
      </c>
      <c r="J530" s="4">
        <v>115704563</v>
      </c>
      <c r="K530" s="4">
        <v>12493912</v>
      </c>
      <c r="L530" s="4">
        <v>5255751</v>
      </c>
      <c r="M530" s="4">
        <v>12078301</v>
      </c>
      <c r="N530" s="4">
        <v>210674340</v>
      </c>
      <c r="O530" s="4">
        <v>195666195</v>
      </c>
      <c r="P530" s="4">
        <v>23545497</v>
      </c>
      <c r="Q530" s="4">
        <v>172120698</v>
      </c>
      <c r="R530" s="4">
        <v>16737763</v>
      </c>
      <c r="S530" s="4">
        <v>46027403</v>
      </c>
      <c r="T530" s="4">
        <v>13866745</v>
      </c>
      <c r="U530" s="4">
        <v>23229068</v>
      </c>
      <c r="V530" s="4">
        <v>7468660</v>
      </c>
      <c r="W530" s="4">
        <v>11948332</v>
      </c>
      <c r="X530" s="4">
        <v>39580358</v>
      </c>
      <c r="Y530" s="4">
        <v>36689831</v>
      </c>
      <c r="Z530" s="4">
        <v>230028967</v>
      </c>
      <c r="AA530" s="4">
        <v>258860374</v>
      </c>
      <c r="AB530" s="4">
        <v>180793676</v>
      </c>
      <c r="AC530" s="4">
        <v>78066698</v>
      </c>
      <c r="AD530" s="4">
        <v>799265719</v>
      </c>
      <c r="AE530" s="4">
        <v>130959591</v>
      </c>
      <c r="AF530" s="4">
        <v>12986853</v>
      </c>
      <c r="AG530" s="4">
        <v>143946444</v>
      </c>
      <c r="AH530" s="4">
        <v>62130349</v>
      </c>
      <c r="AI530" s="4">
        <v>0</v>
      </c>
      <c r="AJ530" s="4">
        <v>3056724</v>
      </c>
      <c r="AK530" s="4">
        <v>1830720</v>
      </c>
      <c r="AL530" s="4">
        <v>211492853</v>
      </c>
      <c r="AM530" s="4">
        <v>52873213</v>
      </c>
      <c r="AN530" s="4">
        <v>4887444</v>
      </c>
      <c r="AO530" s="4">
        <v>37484848</v>
      </c>
      <c r="AP530" s="4">
        <v>23323107709</v>
      </c>
      <c r="AQ530" s="4">
        <v>19950712853</v>
      </c>
      <c r="AR530" s="4">
        <v>87824459</v>
      </c>
      <c r="AS530" s="4">
        <v>223739064</v>
      </c>
      <c r="AT530" s="4">
        <v>1106718</v>
      </c>
      <c r="AU530" s="4">
        <v>3032</v>
      </c>
      <c r="AV530" s="4">
        <v>8137</v>
      </c>
      <c r="AW530" s="4">
        <v>1046768285</v>
      </c>
      <c r="AX530" s="4">
        <v>717449624</v>
      </c>
      <c r="AY530" s="4">
        <v>36689831</v>
      </c>
      <c r="AZ530" s="4">
        <v>48607571.5</v>
      </c>
      <c r="BA530" s="4">
        <v>1599484685</v>
      </c>
      <c r="BB530" s="4">
        <v>40552491</v>
      </c>
      <c r="BC530" s="4">
        <v>0.29795102182249789</v>
      </c>
      <c r="BD530" s="4">
        <v>0.89554697959803897</v>
      </c>
      <c r="BE530" s="4">
        <v>0.1682505333032446</v>
      </c>
      <c r="BF530" s="4">
        <v>9.2437053144472231E-2</v>
      </c>
      <c r="BG530" s="4">
        <v>2.3109263176850709E-2</v>
      </c>
      <c r="BH530" s="4">
        <v>0.83631106353054641</v>
      </c>
      <c r="BI530" s="4">
        <v>0.4002410330528014</v>
      </c>
      <c r="BJ530" s="4">
        <v>1.6717499161738223</v>
      </c>
      <c r="BK530" s="4">
        <v>2.9481630338292659E-2</v>
      </c>
      <c r="BL530" s="3" t="s">
        <v>474</v>
      </c>
      <c r="BM530" s="4">
        <v>39362182.636020981</v>
      </c>
      <c r="BN530" s="4"/>
      <c r="BO530" s="4"/>
      <c r="BP530" s="4">
        <v>3.7655556067303158</v>
      </c>
      <c r="BQ530" s="4">
        <v>0.37261890131498093</v>
      </c>
      <c r="BR530" s="4">
        <v>2848.3660612664971</v>
      </c>
      <c r="BS530" s="4">
        <v>2369.1269524155468</v>
      </c>
      <c r="BT530" s="4">
        <v>1063.3788473180773</v>
      </c>
      <c r="BU530" s="4">
        <v>752.27447632885332</v>
      </c>
      <c r="BV530" s="4">
        <v>1742.904031965129</v>
      </c>
      <c r="BW530" s="4">
        <v>19366.565988618477</v>
      </c>
    </row>
    <row r="531" spans="2:75" x14ac:dyDescent="0.3">
      <c r="B531" s="3" t="s">
        <v>237</v>
      </c>
      <c r="C531" s="4">
        <v>2021</v>
      </c>
      <c r="D531" s="3" t="s">
        <v>997</v>
      </c>
      <c r="E531" s="4">
        <v>82866</v>
      </c>
      <c r="F531" s="4">
        <v>82866</v>
      </c>
      <c r="G531" s="4" t="b">
        <v>0</v>
      </c>
      <c r="H531" s="4">
        <v>243925388</v>
      </c>
      <c r="I531" s="4">
        <v>93431431</v>
      </c>
      <c r="J531" s="4">
        <v>121069908</v>
      </c>
      <c r="K531" s="4">
        <v>10999915</v>
      </c>
      <c r="L531" s="4">
        <v>3566380</v>
      </c>
      <c r="M531" s="4">
        <v>14826899</v>
      </c>
      <c r="N531" s="4">
        <v>218098574</v>
      </c>
      <c r="O531" s="4">
        <v>211082384</v>
      </c>
      <c r="P531" s="4">
        <v>24204386</v>
      </c>
      <c r="Q531" s="4">
        <v>186877998</v>
      </c>
      <c r="R531" s="4">
        <v>18997775</v>
      </c>
      <c r="S531" s="4">
        <v>51541659</v>
      </c>
      <c r="T531" s="4">
        <v>14388101</v>
      </c>
      <c r="U531" s="4">
        <v>27016561</v>
      </c>
      <c r="V531" s="4">
        <v>7888348</v>
      </c>
      <c r="W531" s="4">
        <v>13316371</v>
      </c>
      <c r="X531" s="4">
        <v>32843004</v>
      </c>
      <c r="Y531" s="4">
        <v>56406956</v>
      </c>
      <c r="Z531" s="4">
        <v>216741614</v>
      </c>
      <c r="AA531" s="4">
        <v>245781570</v>
      </c>
      <c r="AB531" s="4">
        <v>169099760</v>
      </c>
      <c r="AC531" s="4">
        <v>76681810</v>
      </c>
      <c r="AD531" s="4">
        <v>832108723</v>
      </c>
      <c r="AE531" s="4">
        <v>130420716</v>
      </c>
      <c r="AF531" s="4">
        <v>12669574</v>
      </c>
      <c r="AG531" s="4">
        <v>143090290</v>
      </c>
      <c r="AH531" s="4">
        <v>60514159</v>
      </c>
      <c r="AI531" s="4">
        <v>2076529</v>
      </c>
      <c r="AJ531" s="4">
        <v>3073794</v>
      </c>
      <c r="AK531" s="4">
        <v>1796682</v>
      </c>
      <c r="AL531" s="4">
        <v>224634365</v>
      </c>
      <c r="AM531" s="4">
        <v>56158591</v>
      </c>
      <c r="AN531" s="4">
        <v>4870476</v>
      </c>
      <c r="AO531" s="4">
        <v>40375195</v>
      </c>
      <c r="AP531" s="4">
        <v>24008736521</v>
      </c>
      <c r="AQ531" s="4">
        <v>20728566901</v>
      </c>
      <c r="AR531" s="4">
        <v>92087632</v>
      </c>
      <c r="AS531" s="4">
        <v>237605090</v>
      </c>
      <c r="AT531" s="4">
        <v>1174085</v>
      </c>
      <c r="AU531" s="4">
        <v>3322</v>
      </c>
      <c r="AV531" s="4">
        <v>8703</v>
      </c>
      <c r="AW531" s="4">
        <v>1100459345</v>
      </c>
      <c r="AX531" s="4">
        <v>749532592</v>
      </c>
      <c r="AY531" s="4">
        <v>56406956</v>
      </c>
      <c r="AZ531" s="4">
        <v>51207366.333333336</v>
      </c>
      <c r="BA531" s="4">
        <v>1649116286</v>
      </c>
      <c r="BB531" s="4">
        <v>41279486</v>
      </c>
      <c r="BC531" s="4">
        <v>0.29810665928161156</v>
      </c>
      <c r="BD531" s="4">
        <v>0.89412002493155818</v>
      </c>
      <c r="BE531" s="4">
        <v>0.13464364767147569</v>
      </c>
      <c r="BF531" s="4">
        <v>8.6727175900834119E-2</v>
      </c>
      <c r="BG531" s="4">
        <v>2.1681793878688151E-2</v>
      </c>
      <c r="BH531" s="4">
        <v>0.76568826470411999</v>
      </c>
      <c r="BI531" s="4">
        <v>0.4135876960287459</v>
      </c>
      <c r="BJ531" s="4">
        <v>1.6466242832685074</v>
      </c>
      <c r="BK531" s="4">
        <v>2.9545469619961032E-2</v>
      </c>
      <c r="BL531" s="3" t="s">
        <v>474</v>
      </c>
      <c r="BM531" s="4">
        <v>39855529.749204293</v>
      </c>
      <c r="BN531" s="4">
        <v>1.2848246317527789</v>
      </c>
      <c r="BO531" s="4">
        <v>0</v>
      </c>
      <c r="BP531" s="4">
        <v>3.8355884292142006</v>
      </c>
      <c r="BQ531" s="4">
        <v>0.38170745719866711</v>
      </c>
      <c r="BR531" s="4">
        <v>2943.6124345328603</v>
      </c>
      <c r="BS531" s="4">
        <v>2547.2737190162429</v>
      </c>
      <c r="BT531" s="4">
        <v>1111.2836627808751</v>
      </c>
      <c r="BU531" s="4">
        <v>730.26523544034944</v>
      </c>
      <c r="BV531" s="4">
        <v>1726.7671904037845</v>
      </c>
      <c r="BW531" s="4">
        <v>19901.000241353511</v>
      </c>
    </row>
    <row r="532" spans="2:75" x14ac:dyDescent="0.3">
      <c r="B532" s="3" t="s">
        <v>237</v>
      </c>
      <c r="C532" s="4">
        <v>2022</v>
      </c>
      <c r="D532" s="3" t="s">
        <v>998</v>
      </c>
      <c r="E532" s="4">
        <v>85905.5</v>
      </c>
      <c r="F532" s="4">
        <v>33347</v>
      </c>
      <c r="G532" s="4" t="b">
        <v>1</v>
      </c>
      <c r="H532" s="4">
        <v>296490566</v>
      </c>
      <c r="I532" s="4">
        <v>98892223</v>
      </c>
      <c r="J532" s="4">
        <v>164132338</v>
      </c>
      <c r="K532" s="4">
        <v>12340951</v>
      </c>
      <c r="L532" s="4">
        <v>7823919</v>
      </c>
      <c r="M532" s="4">
        <v>12161517</v>
      </c>
      <c r="N532" s="4">
        <v>271988098</v>
      </c>
      <c r="O532" s="4">
        <v>223262910</v>
      </c>
      <c r="P532" s="4">
        <v>24419906</v>
      </c>
      <c r="Q532" s="4">
        <v>198843004</v>
      </c>
      <c r="R532" s="4">
        <v>22113684</v>
      </c>
      <c r="S532" s="4">
        <v>52790921</v>
      </c>
      <c r="T532" s="4">
        <v>16784419</v>
      </c>
      <c r="U532" s="4">
        <v>26304819</v>
      </c>
      <c r="V532" s="4">
        <v>8454113</v>
      </c>
      <c r="W532" s="4">
        <v>14355401</v>
      </c>
      <c r="X532" s="4">
        <v>73227656</v>
      </c>
      <c r="Y532" s="4">
        <v>101893470</v>
      </c>
      <c r="Z532" s="4">
        <v>352923172</v>
      </c>
      <c r="AA532" s="4">
        <v>376918287</v>
      </c>
      <c r="AB532" s="4">
        <v>304314077</v>
      </c>
      <c r="AC532" s="4">
        <v>72604210</v>
      </c>
      <c r="AD532" s="4">
        <v>905336380</v>
      </c>
      <c r="AE532" s="4">
        <v>241240305</v>
      </c>
      <c r="AF532" s="4">
        <v>12696337</v>
      </c>
      <c r="AG532" s="4">
        <v>253936642</v>
      </c>
      <c r="AH532" s="4">
        <v>175240332</v>
      </c>
      <c r="AI532" s="4">
        <v>122430000</v>
      </c>
      <c r="AJ532" s="4">
        <v>6920070</v>
      </c>
      <c r="AK532" s="4">
        <v>3177181</v>
      </c>
      <c r="AL532" s="4">
        <v>277363671</v>
      </c>
      <c r="AM532" s="4">
        <v>69340918</v>
      </c>
      <c r="AN532" s="4">
        <v>10097251</v>
      </c>
      <c r="AO532" s="4">
        <v>59243667</v>
      </c>
      <c r="AP532" s="4">
        <v>27345519104</v>
      </c>
      <c r="AQ532" s="4">
        <v>23625846049</v>
      </c>
      <c r="AR532" s="4">
        <v>96206793</v>
      </c>
      <c r="AS532" s="4">
        <v>248319638</v>
      </c>
      <c r="AT532" s="4">
        <v>1424241</v>
      </c>
      <c r="AU532" s="4">
        <v>3718</v>
      </c>
      <c r="AV532" s="4">
        <v>9417</v>
      </c>
      <c r="AW532" s="4">
        <v>1195084081</v>
      </c>
      <c r="AX532" s="4">
        <v>826640070</v>
      </c>
      <c r="AY532" s="4">
        <v>101893470</v>
      </c>
      <c r="AZ532" s="4">
        <v>64996752.333333336</v>
      </c>
      <c r="BA532" s="4">
        <v>2638033812</v>
      </c>
      <c r="BB532" s="4">
        <v>54155392</v>
      </c>
      <c r="BC532" s="4">
        <v>0.73277578450811864</v>
      </c>
      <c r="BD532" s="4">
        <v>0.91735835534139731</v>
      </c>
      <c r="BE532" s="4">
        <v>0.24698140311149058</v>
      </c>
      <c r="BF532" s="4">
        <v>0.1456174981704165</v>
      </c>
      <c r="BG532" s="4">
        <v>3.6404374673855537E-2</v>
      </c>
      <c r="BH532" s="4">
        <v>1.2770710404274519</v>
      </c>
      <c r="BI532" s="4">
        <v>0.4219744842741755</v>
      </c>
      <c r="BJ532" s="4">
        <v>2.6525929324232802</v>
      </c>
      <c r="BK532" s="4">
        <v>2.3382222302668055E-2</v>
      </c>
      <c r="BL532" s="3" t="s">
        <v>474</v>
      </c>
      <c r="BM532" s="4">
        <v>64776070.066040851</v>
      </c>
      <c r="BN532" s="4">
        <v>1.003406848656726</v>
      </c>
      <c r="BO532" s="4">
        <v>0</v>
      </c>
      <c r="BP532" s="4">
        <v>3.5181922359604147</v>
      </c>
      <c r="BQ532" s="4">
        <v>0.39481788255283001</v>
      </c>
      <c r="BR532" s="4">
        <v>3451.3572006448949</v>
      </c>
      <c r="BS532" s="4">
        <v>2598.9361565906725</v>
      </c>
      <c r="BT532" s="4">
        <v>1119.9142429762937</v>
      </c>
      <c r="BU532" s="4">
        <v>2039.9198188707358</v>
      </c>
      <c r="BV532" s="4">
        <v>2955.9998137488287</v>
      </c>
      <c r="BW532" s="4">
        <v>30708.555470837142</v>
      </c>
    </row>
    <row r="533" spans="2:75" x14ac:dyDescent="0.3">
      <c r="B533" s="3" t="s">
        <v>237</v>
      </c>
      <c r="C533" s="4">
        <v>2023</v>
      </c>
      <c r="D533" s="3" t="s">
        <v>999</v>
      </c>
      <c r="E533" s="4">
        <v>88945</v>
      </c>
      <c r="F533" s="4">
        <v>88945</v>
      </c>
      <c r="G533" s="4" t="b">
        <v>0</v>
      </c>
      <c r="H533" s="4">
        <v>350281423</v>
      </c>
      <c r="I533" s="4">
        <v>106067024</v>
      </c>
      <c r="J533" s="4">
        <v>157557523</v>
      </c>
      <c r="K533" s="4">
        <v>32889929</v>
      </c>
      <c r="L533" s="4">
        <v>18003989</v>
      </c>
      <c r="M533" s="4">
        <v>9671841</v>
      </c>
      <c r="N533" s="4">
        <v>307719653</v>
      </c>
      <c r="O533" s="4">
        <v>244548419</v>
      </c>
      <c r="P533" s="4">
        <v>26084927</v>
      </c>
      <c r="Q533" s="4">
        <v>218463492</v>
      </c>
      <c r="R533" s="4">
        <v>24792557</v>
      </c>
      <c r="S533" s="4">
        <v>57569388</v>
      </c>
      <c r="T533" s="4">
        <v>18203587</v>
      </c>
      <c r="U533" s="4">
        <v>31368638</v>
      </c>
      <c r="V533" s="4">
        <v>8941539</v>
      </c>
      <c r="W533" s="4">
        <v>14972968</v>
      </c>
      <c r="X533" s="4">
        <v>105733004</v>
      </c>
      <c r="Y533" s="4">
        <v>78367444</v>
      </c>
      <c r="Z533" s="4">
        <v>390360357</v>
      </c>
      <c r="AA533" s="4">
        <v>427510850</v>
      </c>
      <c r="AB533" s="4">
        <v>314975562</v>
      </c>
      <c r="AC533" s="4">
        <v>112535288</v>
      </c>
      <c r="AD533" s="4">
        <v>1001977152</v>
      </c>
      <c r="AE533" s="4">
        <v>183533948</v>
      </c>
      <c r="AF533" s="4">
        <v>115978101</v>
      </c>
      <c r="AG533" s="4">
        <v>299512049</v>
      </c>
      <c r="AH533" s="4">
        <v>166859642</v>
      </c>
      <c r="AI533" s="4">
        <v>0</v>
      </c>
      <c r="AJ533" s="4">
        <v>7436197</v>
      </c>
      <c r="AK533" s="4">
        <v>6744933</v>
      </c>
      <c r="AL533" s="4">
        <v>287648408</v>
      </c>
      <c r="AM533" s="4">
        <v>71912102</v>
      </c>
      <c r="AN533" s="4">
        <v>14181130</v>
      </c>
      <c r="AO533" s="4">
        <v>57271472</v>
      </c>
      <c r="AP533" s="4">
        <v>30846328709</v>
      </c>
      <c r="AQ533" s="4">
        <v>26381533179</v>
      </c>
      <c r="AR533" s="4">
        <v>102845926</v>
      </c>
      <c r="AS533" s="4">
        <v>270391095</v>
      </c>
      <c r="AT533" s="4">
        <v>1580400</v>
      </c>
      <c r="AU533" s="4">
        <v>3952</v>
      </c>
      <c r="AV533" s="4">
        <v>10023</v>
      </c>
      <c r="AW533" s="4">
        <v>1276792609</v>
      </c>
      <c r="AX533" s="4">
        <v>881724658</v>
      </c>
      <c r="AY533" s="4">
        <v>78367444</v>
      </c>
      <c r="AZ533" s="4">
        <v>78889290</v>
      </c>
      <c r="BA533" s="4">
        <v>3365454348</v>
      </c>
      <c r="BB533" s="4">
        <v>63586349</v>
      </c>
      <c r="BC533" s="4">
        <v>0.7922499882515327</v>
      </c>
      <c r="BD533" s="4">
        <v>0.87849264275713534</v>
      </c>
      <c r="BE533" s="4">
        <v>0.3018515886296374</v>
      </c>
      <c r="BF533" s="4">
        <v>0.19720088282219869</v>
      </c>
      <c r="BG533" s="4">
        <v>4.9300220705549673E-2</v>
      </c>
      <c r="BH533" s="4">
        <v>1.3709935983262596</v>
      </c>
      <c r="BI533" s="4">
        <v>0.41669409536436675</v>
      </c>
      <c r="BJ533" s="4">
        <v>3.2029957420027979</v>
      </c>
      <c r="BK533" s="4">
        <v>2.093886199708948E-2</v>
      </c>
      <c r="BL533" s="3" t="s">
        <v>474</v>
      </c>
      <c r="BM533" s="4">
        <v>83549910.111453816</v>
      </c>
      <c r="BN533" s="4">
        <v>0.94421753290653876</v>
      </c>
      <c r="BO533" s="4">
        <v>4660620.1114538163</v>
      </c>
      <c r="BP533" s="4">
        <v>3.3341383011973402</v>
      </c>
      <c r="BQ533" s="4">
        <v>0.39429312581063553</v>
      </c>
      <c r="BR533" s="4">
        <v>3938.1800326044186</v>
      </c>
      <c r="BS533" s="4">
        <v>2749.4341334532578</v>
      </c>
      <c r="BT533" s="4">
        <v>1156.2867614818147</v>
      </c>
      <c r="BU533" s="4">
        <v>1875.9867558603632</v>
      </c>
      <c r="BV533" s="4">
        <v>3367.384889538479</v>
      </c>
      <c r="BW533" s="4">
        <v>37837.47650795435</v>
      </c>
    </row>
    <row r="534" spans="2:75" x14ac:dyDescent="0.3">
      <c r="B534" s="3" t="s">
        <v>237</v>
      </c>
      <c r="C534" s="4">
        <v>2024</v>
      </c>
      <c r="D534" s="3" t="s">
        <v>1000</v>
      </c>
      <c r="E534" s="4">
        <v>88945</v>
      </c>
      <c r="F534" s="4">
        <v>88945</v>
      </c>
      <c r="G534" s="4" t="b">
        <v>0</v>
      </c>
      <c r="H534" s="4">
        <v>319781401</v>
      </c>
      <c r="I534" s="4">
        <v>115607494</v>
      </c>
      <c r="J534" s="4">
        <v>157089935</v>
      </c>
      <c r="K534" s="4">
        <v>11413098</v>
      </c>
      <c r="L534" s="4">
        <v>20322332</v>
      </c>
      <c r="M534" s="4">
        <v>14988901</v>
      </c>
      <c r="N534" s="4">
        <v>293379402</v>
      </c>
      <c r="O534" s="4">
        <v>269881593</v>
      </c>
      <c r="P534" s="4">
        <v>31052147</v>
      </c>
      <c r="Q534" s="4">
        <v>238829446</v>
      </c>
      <c r="R534" s="4">
        <v>28688289</v>
      </c>
      <c r="S534" s="4">
        <v>60972246</v>
      </c>
      <c r="T534" s="4">
        <v>19089876</v>
      </c>
      <c r="U534" s="4">
        <v>36181277</v>
      </c>
      <c r="V534" s="4">
        <v>10036281</v>
      </c>
      <c r="W534" s="4">
        <v>17088486</v>
      </c>
      <c r="X534" s="4">
        <v>49899808</v>
      </c>
      <c r="Y534" s="4">
        <v>52935487</v>
      </c>
      <c r="Z534" s="4">
        <v>413321571</v>
      </c>
      <c r="AA534" s="4">
        <v>456159520</v>
      </c>
      <c r="AB534" s="4">
        <v>316559713</v>
      </c>
      <c r="AC534" s="4">
        <v>139599807</v>
      </c>
      <c r="AD534" s="4">
        <v>1051876960</v>
      </c>
      <c r="AE534" s="4">
        <v>274204455</v>
      </c>
      <c r="AF534" s="4">
        <v>14942866</v>
      </c>
      <c r="AG534" s="4">
        <v>289147321</v>
      </c>
      <c r="AH534" s="4">
        <v>158211877</v>
      </c>
      <c r="AI534" s="4">
        <v>0</v>
      </c>
      <c r="AJ534" s="4">
        <v>7453681</v>
      </c>
      <c r="AK534" s="4">
        <v>6800011</v>
      </c>
      <c r="AL534" s="4">
        <v>294940278</v>
      </c>
      <c r="AM534" s="4">
        <v>73735070</v>
      </c>
      <c r="AN534" s="4">
        <v>14253692</v>
      </c>
      <c r="AO534" s="4">
        <v>59481378</v>
      </c>
      <c r="AP534" s="4">
        <v>32571119688</v>
      </c>
      <c r="AQ534" s="4">
        <v>27744654847</v>
      </c>
      <c r="AR534" s="4">
        <v>111771404</v>
      </c>
      <c r="AS534" s="4">
        <v>290692237</v>
      </c>
      <c r="AT534" s="4">
        <v>1615972</v>
      </c>
      <c r="AU534" s="4">
        <v>4246</v>
      </c>
      <c r="AV534" s="4">
        <v>10718</v>
      </c>
      <c r="AW534" s="4">
        <v>1322174392</v>
      </c>
      <c r="AX534" s="4">
        <v>903099949</v>
      </c>
      <c r="AY534" s="4">
        <v>52935487</v>
      </c>
      <c r="AZ534" s="4">
        <v>77732133.666666672</v>
      </c>
      <c r="BA534" s="4">
        <v>3344945602</v>
      </c>
      <c r="BB534" s="4">
        <v>80765788</v>
      </c>
      <c r="BC534" s="4">
        <v>0.75217054919070292</v>
      </c>
      <c r="BD534" s="4">
        <v>0.91743735277462246</v>
      </c>
      <c r="BE534" s="4">
        <v>0.15604349672606507</v>
      </c>
      <c r="BF534" s="4">
        <v>0.19330953371306217</v>
      </c>
      <c r="BG534" s="4">
        <v>4.8327383755975166E-2</v>
      </c>
      <c r="BH534" s="4">
        <v>1.2106853901088896</v>
      </c>
      <c r="BI534" s="4">
        <v>0.38897433614506688</v>
      </c>
      <c r="BJ534" s="4">
        <v>2.8774852576326246</v>
      </c>
      <c r="BK534" s="4">
        <v>2.6052181744148323E-2</v>
      </c>
      <c r="BL534" s="3" t="s">
        <v>474</v>
      </c>
      <c r="BM534" s="4">
        <v>89352095.210341126</v>
      </c>
      <c r="BN534" s="4">
        <v>0.86995311619363547</v>
      </c>
      <c r="BO534" s="4">
        <v>11619961.543674454</v>
      </c>
      <c r="BP534" s="4">
        <v>3.43161073585012</v>
      </c>
      <c r="BQ534" s="4">
        <v>0.39615599925359207</v>
      </c>
      <c r="BR534" s="4">
        <v>3595.2712462757886</v>
      </c>
      <c r="BS534" s="4">
        <v>3034.2525493282365</v>
      </c>
      <c r="BT534" s="4">
        <v>1256.6350441283939</v>
      </c>
      <c r="BU534" s="4">
        <v>1778.7607735117208</v>
      </c>
      <c r="BV534" s="4">
        <v>3250.8552588678399</v>
      </c>
      <c r="BW534" s="4">
        <v>37606.898667716006</v>
      </c>
    </row>
    <row r="535" spans="2:75" x14ac:dyDescent="0.3">
      <c r="B535" s="3" t="s">
        <v>239</v>
      </c>
      <c r="C535" s="4">
        <v>2019</v>
      </c>
      <c r="D535" s="3" t="s">
        <v>1001</v>
      </c>
      <c r="E535" s="4">
        <v>32120</v>
      </c>
      <c r="F535" s="4">
        <v>32120</v>
      </c>
      <c r="G535" s="4" t="b">
        <v>0</v>
      </c>
      <c r="H535" s="4">
        <v>57304463</v>
      </c>
      <c r="I535" s="4">
        <v>36473691</v>
      </c>
      <c r="J535" s="4">
        <v>13119108</v>
      </c>
      <c r="K535" s="4">
        <v>3286917</v>
      </c>
      <c r="L535" s="4">
        <v>1781787</v>
      </c>
      <c r="M535" s="4">
        <v>2595164</v>
      </c>
      <c r="N535" s="4">
        <v>51422382</v>
      </c>
      <c r="O535" s="4">
        <v>49987497</v>
      </c>
      <c r="P535" s="4">
        <v>9569240</v>
      </c>
      <c r="Q535" s="4">
        <v>40418257</v>
      </c>
      <c r="R535" s="4">
        <v>5835932</v>
      </c>
      <c r="S535" s="4">
        <v>9526723</v>
      </c>
      <c r="T535" s="4">
        <v>4942089</v>
      </c>
      <c r="U535" s="4">
        <v>9591833</v>
      </c>
      <c r="V535" s="4">
        <v>3532717</v>
      </c>
      <c r="W535" s="4">
        <v>2832684</v>
      </c>
      <c r="X535" s="4">
        <v>7316966</v>
      </c>
      <c r="Y535" s="4">
        <v>9119545</v>
      </c>
      <c r="Z535" s="4">
        <v>75617245</v>
      </c>
      <c r="AA535" s="4">
        <v>82658064</v>
      </c>
      <c r="AB535" s="4">
        <v>46476320</v>
      </c>
      <c r="AC535" s="4">
        <v>36181744</v>
      </c>
      <c r="AD535" s="4">
        <v>308409164</v>
      </c>
      <c r="AE535" s="4">
        <v>38537799</v>
      </c>
      <c r="AF535" s="4">
        <v>17318327</v>
      </c>
      <c r="AG535" s="4">
        <v>55856126</v>
      </c>
      <c r="AH535" s="4">
        <v>19012952</v>
      </c>
      <c r="AI535" s="4">
        <v>0</v>
      </c>
      <c r="AJ535" s="4">
        <v>1014571</v>
      </c>
      <c r="AK535" s="4">
        <v>936729</v>
      </c>
      <c r="AL535" s="4">
        <v>51287881</v>
      </c>
      <c r="AM535" s="4">
        <v>12821970</v>
      </c>
      <c r="AN535" s="4">
        <v>1951300</v>
      </c>
      <c r="AO535" s="4">
        <v>10800856</v>
      </c>
      <c r="AP535" s="4">
        <v>6209365126</v>
      </c>
      <c r="AQ535" s="4">
        <v>5550950128</v>
      </c>
      <c r="AR535" s="4">
        <v>30020684.342455801</v>
      </c>
      <c r="AS535" s="4">
        <v>65785850.847289898</v>
      </c>
      <c r="AT535" s="4">
        <v>445352</v>
      </c>
      <c r="AU535" s="4">
        <v>1623.8869976000001</v>
      </c>
      <c r="AV535" s="4">
        <v>3792.0834875199998</v>
      </c>
      <c r="AW535" s="4">
        <v>451543030</v>
      </c>
      <c r="AX535" s="4">
        <v>271565986</v>
      </c>
      <c r="AY535" s="4">
        <v>9119545</v>
      </c>
      <c r="AZ535" s="4">
        <v>9119545</v>
      </c>
      <c r="BA535" s="4">
        <v>1441275594</v>
      </c>
      <c r="BB535" s="4">
        <v>26234825</v>
      </c>
      <c r="BC535" s="4">
        <v>0.91223847738491237</v>
      </c>
      <c r="BD535" s="4">
        <v>0.89735387625916674</v>
      </c>
      <c r="BE535" s="4">
        <v>0.12768579647976111</v>
      </c>
      <c r="BF535" s="4">
        <v>0.15218410275488087</v>
      </c>
      <c r="BG535" s="4">
        <v>3.8046024946907051E-2</v>
      </c>
      <c r="BH535" s="4">
        <v>1.381952863528974</v>
      </c>
      <c r="BI535" s="4">
        <v>0.44629874587050333</v>
      </c>
      <c r="BJ535" s="4">
        <v>3.454293015615912</v>
      </c>
      <c r="BK535" s="4">
        <v>1.8833348766708145E-2</v>
      </c>
      <c r="BL535" s="3" t="s">
        <v>474</v>
      </c>
      <c r="BM535" s="4">
        <v>33054958.89675241</v>
      </c>
      <c r="BN535" s="4"/>
      <c r="BO535" s="4"/>
      <c r="BP535" s="4">
        <v>4.8347429621673372</v>
      </c>
      <c r="BQ535" s="4">
        <v>0.42823081373190247</v>
      </c>
      <c r="BR535" s="4">
        <v>1784.0741905354919</v>
      </c>
      <c r="BS535" s="4">
        <v>1556.2732565379827</v>
      </c>
      <c r="BT535" s="4">
        <v>934.64148015117689</v>
      </c>
      <c r="BU535" s="4">
        <v>591.9349937733499</v>
      </c>
      <c r="BV535" s="4">
        <v>1738.9827521793275</v>
      </c>
      <c r="BW535" s="4">
        <v>44871.593835616441</v>
      </c>
    </row>
    <row r="536" spans="2:75" x14ac:dyDescent="0.3">
      <c r="B536" s="3" t="s">
        <v>239</v>
      </c>
      <c r="C536" s="4">
        <v>2020</v>
      </c>
      <c r="D536" s="3" t="s">
        <v>1002</v>
      </c>
      <c r="E536" s="4">
        <v>32475</v>
      </c>
      <c r="F536" s="4">
        <v>32475</v>
      </c>
      <c r="G536" s="4" t="b">
        <v>0</v>
      </c>
      <c r="H536" s="4">
        <v>69829955</v>
      </c>
      <c r="I536" s="4">
        <v>37549669</v>
      </c>
      <c r="J536" s="4">
        <v>10659117</v>
      </c>
      <c r="K536" s="4">
        <v>8977994</v>
      </c>
      <c r="L536" s="4">
        <v>1559832</v>
      </c>
      <c r="M536" s="4">
        <v>11080199</v>
      </c>
      <c r="N536" s="4">
        <v>49771762</v>
      </c>
      <c r="O536" s="4">
        <v>48825527</v>
      </c>
      <c r="P536" s="4">
        <v>9852916</v>
      </c>
      <c r="Q536" s="4">
        <v>38972611</v>
      </c>
      <c r="R536" s="4">
        <v>5794748</v>
      </c>
      <c r="S536" s="4">
        <v>9873198</v>
      </c>
      <c r="T536" s="4">
        <v>5073225</v>
      </c>
      <c r="U536" s="4">
        <v>8211310</v>
      </c>
      <c r="V536" s="4">
        <v>3463499</v>
      </c>
      <c r="W536" s="4">
        <v>2607683</v>
      </c>
      <c r="X536" s="4">
        <v>21004428</v>
      </c>
      <c r="Y536" s="4">
        <v>23070126</v>
      </c>
      <c r="Z536" s="4">
        <v>86971781</v>
      </c>
      <c r="AA536" s="4">
        <v>95522004</v>
      </c>
      <c r="AB536" s="4">
        <v>51580056</v>
      </c>
      <c r="AC536" s="4">
        <v>43941948</v>
      </c>
      <c r="AD536" s="4">
        <v>329413592</v>
      </c>
      <c r="AE536" s="4">
        <v>40836874</v>
      </c>
      <c r="AF536" s="4">
        <v>21398231</v>
      </c>
      <c r="AG536" s="4">
        <v>62235105</v>
      </c>
      <c r="AH536" s="4">
        <v>17563984</v>
      </c>
      <c r="AI536" s="4">
        <v>0</v>
      </c>
      <c r="AJ536" s="4">
        <v>1015556</v>
      </c>
      <c r="AK536" s="4">
        <v>845206</v>
      </c>
      <c r="AL536" s="4">
        <v>49669129</v>
      </c>
      <c r="AM536" s="4">
        <v>12417282</v>
      </c>
      <c r="AN536" s="4">
        <v>1860762</v>
      </c>
      <c r="AO536" s="4">
        <v>6675440</v>
      </c>
      <c r="AP536" s="4">
        <v>6721084980</v>
      </c>
      <c r="AQ536" s="4">
        <v>5999968753</v>
      </c>
      <c r="AR536" s="4">
        <v>30957521</v>
      </c>
      <c r="AS536" s="4">
        <v>67370325</v>
      </c>
      <c r="AT536" s="4">
        <v>473578</v>
      </c>
      <c r="AU536" s="4">
        <v>1655</v>
      </c>
      <c r="AV536" s="4">
        <v>3966</v>
      </c>
      <c r="AW536" s="4">
        <v>474381581</v>
      </c>
      <c r="AX536" s="4">
        <v>284742467</v>
      </c>
      <c r="AY536" s="4">
        <v>23070126</v>
      </c>
      <c r="AZ536" s="4">
        <v>16094835.5</v>
      </c>
      <c r="BA536" s="4">
        <v>1464165668</v>
      </c>
      <c r="BB536" s="4">
        <v>26514659</v>
      </c>
      <c r="BC536" s="4">
        <v>0.91191269532194896</v>
      </c>
      <c r="BD536" s="4">
        <v>0.71275660996774237</v>
      </c>
      <c r="BE536" s="4">
        <v>0.30079395010350501</v>
      </c>
      <c r="BF536" s="4">
        <v>0.14985260059326994</v>
      </c>
      <c r="BG536" s="4">
        <v>3.7463149394063262E-2</v>
      </c>
      <c r="BH536" s="4">
        <v>1.5968933926443882</v>
      </c>
      <c r="BI536" s="4">
        <v>0.45999905321836482</v>
      </c>
      <c r="BJ536" s="4">
        <v>3.4008746576964266</v>
      </c>
      <c r="BK536" s="4">
        <v>1.8911433085041129E-2</v>
      </c>
      <c r="BL536" s="3" t="s">
        <v>474</v>
      </c>
      <c r="BM536" s="4">
        <v>33508532.328811646</v>
      </c>
      <c r="BN536" s="4"/>
      <c r="BO536" s="4"/>
      <c r="BP536" s="4">
        <v>4.6060302900678396</v>
      </c>
      <c r="BQ536" s="4">
        <v>0.41729702471003532</v>
      </c>
      <c r="BR536" s="4">
        <v>2150.2680523479598</v>
      </c>
      <c r="BS536" s="4">
        <v>1503.4804311008468</v>
      </c>
      <c r="BT536" s="4">
        <v>953.2723941493457</v>
      </c>
      <c r="BU536" s="4">
        <v>540.84631254811393</v>
      </c>
      <c r="BV536" s="4">
        <v>1916.4004618937645</v>
      </c>
      <c r="BW536" s="4">
        <v>45085.932809853737</v>
      </c>
    </row>
    <row r="537" spans="2:75" x14ac:dyDescent="0.3">
      <c r="B537" s="3" t="s">
        <v>239</v>
      </c>
      <c r="C537" s="4">
        <v>2021</v>
      </c>
      <c r="D537" s="3" t="s">
        <v>1003</v>
      </c>
      <c r="E537" s="4">
        <v>32850</v>
      </c>
      <c r="F537" s="4">
        <v>32850</v>
      </c>
      <c r="G537" s="4" t="b">
        <v>0</v>
      </c>
      <c r="H537" s="4">
        <v>58587069</v>
      </c>
      <c r="I537" s="4">
        <v>38793213</v>
      </c>
      <c r="J537" s="4">
        <v>12685813</v>
      </c>
      <c r="K537" s="4">
        <v>4546075</v>
      </c>
      <c r="L537" s="4">
        <v>672754</v>
      </c>
      <c r="M537" s="4">
        <v>1889214</v>
      </c>
      <c r="N537" s="4">
        <v>52151780</v>
      </c>
      <c r="O537" s="4">
        <v>54653445</v>
      </c>
      <c r="P537" s="4">
        <v>10101493</v>
      </c>
      <c r="Q537" s="4">
        <v>44551952</v>
      </c>
      <c r="R537" s="4">
        <v>6329359</v>
      </c>
      <c r="S537" s="4">
        <v>10385460</v>
      </c>
      <c r="T537" s="4">
        <v>6463036</v>
      </c>
      <c r="U537" s="4">
        <v>10766016</v>
      </c>
      <c r="V537" s="4">
        <v>3758659</v>
      </c>
      <c r="W537" s="4">
        <v>2664925</v>
      </c>
      <c r="X537" s="4">
        <v>3933624</v>
      </c>
      <c r="Y537" s="4">
        <v>18825744</v>
      </c>
      <c r="Z537" s="4">
        <v>95499658</v>
      </c>
      <c r="AA537" s="4">
        <v>102660215</v>
      </c>
      <c r="AB537" s="4">
        <v>63506649</v>
      </c>
      <c r="AC537" s="4">
        <v>39153566</v>
      </c>
      <c r="AD537" s="4">
        <v>333347207</v>
      </c>
      <c r="AE537" s="4">
        <v>45751868</v>
      </c>
      <c r="AF537" s="4">
        <v>21931417</v>
      </c>
      <c r="AG537" s="4">
        <v>67683285</v>
      </c>
      <c r="AH537" s="4">
        <v>27672074</v>
      </c>
      <c r="AI537" s="4">
        <v>11616700</v>
      </c>
      <c r="AJ537" s="4">
        <v>1028523</v>
      </c>
      <c r="AK537" s="4">
        <v>819131</v>
      </c>
      <c r="AL537" s="4">
        <v>52014098</v>
      </c>
      <c r="AM537" s="4">
        <v>13003525</v>
      </c>
      <c r="AN537" s="4">
        <v>1847654</v>
      </c>
      <c r="AO537" s="4">
        <v>6910033</v>
      </c>
      <c r="AP537" s="4">
        <v>7249499536</v>
      </c>
      <c r="AQ537" s="4">
        <v>6509351969</v>
      </c>
      <c r="AR537" s="4">
        <v>32165431</v>
      </c>
      <c r="AS537" s="4">
        <v>71284735</v>
      </c>
      <c r="AT537" s="4">
        <v>506806</v>
      </c>
      <c r="AU537" s="4">
        <v>1702</v>
      </c>
      <c r="AV537" s="4">
        <v>4038</v>
      </c>
      <c r="AW537" s="4">
        <v>492838001</v>
      </c>
      <c r="AX537" s="4">
        <v>293335991</v>
      </c>
      <c r="AY537" s="4">
        <v>18825744</v>
      </c>
      <c r="AZ537" s="4">
        <v>17005138.333333332</v>
      </c>
      <c r="BA537" s="4">
        <v>1476630595</v>
      </c>
      <c r="BB537" s="4">
        <v>25826275</v>
      </c>
      <c r="BC537" s="4">
        <v>0</v>
      </c>
      <c r="BD537" s="4">
        <v>0.8901585433468262</v>
      </c>
      <c r="BE537" s="4">
        <v>6.714150523556657E-2</v>
      </c>
      <c r="BF537" s="4">
        <v>0.14208870287095229</v>
      </c>
      <c r="BG537" s="4">
        <v>3.5522177083605298E-2</v>
      </c>
      <c r="BH537" s="4">
        <v>1.519199091433749</v>
      </c>
      <c r="BI537" s="4">
        <v>0.46955302577474389</v>
      </c>
      <c r="BJ537" s="4">
        <v>3.3154793741049735</v>
      </c>
      <c r="BK537" s="4">
        <v>1.8333813470961007E-2</v>
      </c>
      <c r="BL537" s="3" t="s">
        <v>474</v>
      </c>
      <c r="BM537" s="4">
        <v>33491291.689165771</v>
      </c>
      <c r="BN537" s="4">
        <v>0.50774805854485427</v>
      </c>
      <c r="BO537" s="4">
        <v>16486153.355832439</v>
      </c>
      <c r="BP537" s="4">
        <v>4.4369174506834534</v>
      </c>
      <c r="BQ537" s="4">
        <v>0.42149578999504705</v>
      </c>
      <c r="BR537" s="4">
        <v>1783.4724200913242</v>
      </c>
      <c r="BS537" s="4">
        <v>1663.7273972602741</v>
      </c>
      <c r="BT537" s="4">
        <v>979.16076103500757</v>
      </c>
      <c r="BU537" s="4">
        <v>842.37668188736677</v>
      </c>
      <c r="BV537" s="4">
        <v>2060.3739726027397</v>
      </c>
      <c r="BW537" s="4">
        <v>44950.703044140027</v>
      </c>
    </row>
    <row r="538" spans="2:75" x14ac:dyDescent="0.3">
      <c r="B538" s="3" t="s">
        <v>239</v>
      </c>
      <c r="C538" s="4">
        <v>2022</v>
      </c>
      <c r="D538" s="3" t="s">
        <v>1004</v>
      </c>
      <c r="E538" s="4">
        <v>33698</v>
      </c>
      <c r="F538" s="4">
        <v>12671</v>
      </c>
      <c r="G538" s="4" t="b">
        <v>1</v>
      </c>
      <c r="H538" s="4">
        <v>64826694</v>
      </c>
      <c r="I538" s="4">
        <v>40926423</v>
      </c>
      <c r="J538" s="4">
        <v>13189783</v>
      </c>
      <c r="K538" s="4">
        <v>3445852</v>
      </c>
      <c r="L538" s="4">
        <v>3689790</v>
      </c>
      <c r="M538" s="4">
        <v>3574846</v>
      </c>
      <c r="N538" s="4">
        <v>57805996</v>
      </c>
      <c r="O538" s="4">
        <v>58068909</v>
      </c>
      <c r="P538" s="4">
        <v>10428914</v>
      </c>
      <c r="Q538" s="4">
        <v>47639995</v>
      </c>
      <c r="R538" s="4">
        <v>6528063</v>
      </c>
      <c r="S538" s="4">
        <v>11772337</v>
      </c>
      <c r="T538" s="4">
        <v>6816211</v>
      </c>
      <c r="U538" s="4">
        <v>11380580</v>
      </c>
      <c r="V538" s="4">
        <v>3793267</v>
      </c>
      <c r="W538" s="4">
        <v>2751953</v>
      </c>
      <c r="X538" s="4">
        <v>6757785</v>
      </c>
      <c r="Y538" s="4">
        <v>31367237</v>
      </c>
      <c r="Z538" s="4">
        <v>96084051</v>
      </c>
      <c r="AA538" s="4">
        <v>103954062</v>
      </c>
      <c r="AB538" s="4">
        <v>79089285</v>
      </c>
      <c r="AC538" s="4">
        <v>24864777</v>
      </c>
      <c r="AD538" s="4">
        <v>340104992</v>
      </c>
      <c r="AE538" s="4">
        <v>43374627</v>
      </c>
      <c r="AF538" s="4">
        <v>19477371</v>
      </c>
      <c r="AG538" s="4">
        <v>62851998</v>
      </c>
      <c r="AH538" s="4">
        <v>36840235</v>
      </c>
      <c r="AI538" s="4">
        <v>10900000</v>
      </c>
      <c r="AJ538" s="4">
        <v>12294782</v>
      </c>
      <c r="AK538" s="4">
        <v>1225772</v>
      </c>
      <c r="AL538" s="4">
        <v>57400947</v>
      </c>
      <c r="AM538" s="4">
        <v>14350237</v>
      </c>
      <c r="AN538" s="4">
        <v>2420554</v>
      </c>
      <c r="AO538" s="4">
        <v>9446764</v>
      </c>
      <c r="AP538" s="4">
        <v>9768107708</v>
      </c>
      <c r="AQ538" s="4">
        <v>8916433684</v>
      </c>
      <c r="AR538" s="4">
        <v>34019622</v>
      </c>
      <c r="AS538" s="4">
        <v>75422848</v>
      </c>
      <c r="AT538" s="4">
        <v>692987</v>
      </c>
      <c r="AU538" s="4">
        <v>1786</v>
      </c>
      <c r="AV538" s="4">
        <v>4301</v>
      </c>
      <c r="AW538" s="4">
        <v>523924115</v>
      </c>
      <c r="AX538" s="4">
        <v>314093229</v>
      </c>
      <c r="AY538" s="4">
        <v>31367237</v>
      </c>
      <c r="AZ538" s="4">
        <v>24421035.666666668</v>
      </c>
      <c r="BA538" s="4">
        <v>1457140842</v>
      </c>
      <c r="BB538" s="4">
        <v>27267346</v>
      </c>
      <c r="BC538" s="4">
        <v>0.90328029173763325</v>
      </c>
      <c r="BD538" s="4">
        <v>0.89170050843561455</v>
      </c>
      <c r="BE538" s="4">
        <v>0.10424386287537661</v>
      </c>
      <c r="BF538" s="4">
        <v>0.16867693544016032</v>
      </c>
      <c r="BG538" s="4">
        <v>4.2169234594683601E-2</v>
      </c>
      <c r="BH538" s="4">
        <v>1.3193115994239715</v>
      </c>
      <c r="BI538" s="4">
        <v>0.48549011345772519</v>
      </c>
      <c r="BJ538" s="4">
        <v>3.1592030768619876</v>
      </c>
      <c r="BK538" s="4">
        <v>1.9969918903427884E-2</v>
      </c>
      <c r="BL538" s="3" t="s">
        <v>474</v>
      </c>
      <c r="BM538" s="4">
        <v>32947057.19712906</v>
      </c>
      <c r="BN538" s="4">
        <v>0.74122054423709405</v>
      </c>
      <c r="BO538" s="4">
        <v>8526021.5304623917</v>
      </c>
      <c r="BP538" s="4">
        <v>3.4827238823480835</v>
      </c>
      <c r="BQ538" s="4">
        <v>0.41525226691467099</v>
      </c>
      <c r="BR538" s="4">
        <v>1923.7549409460503</v>
      </c>
      <c r="BS538" s="4">
        <v>1723.2152946762419</v>
      </c>
      <c r="BT538" s="4">
        <v>1009.5442459493145</v>
      </c>
      <c r="BU538" s="4">
        <v>1093.2469286011039</v>
      </c>
      <c r="BV538" s="4">
        <v>1865.1551427384416</v>
      </c>
      <c r="BW538" s="4">
        <v>43241.166894177695</v>
      </c>
    </row>
    <row r="539" spans="2:75" x14ac:dyDescent="0.3">
      <c r="B539" s="3" t="s">
        <v>239</v>
      </c>
      <c r="C539" s="4">
        <v>2023</v>
      </c>
      <c r="D539" s="3" t="s">
        <v>1005</v>
      </c>
      <c r="E539" s="4">
        <v>34546</v>
      </c>
      <c r="F539" s="4">
        <v>34546</v>
      </c>
      <c r="G539" s="4" t="b">
        <v>0</v>
      </c>
      <c r="H539" s="4">
        <v>82533786</v>
      </c>
      <c r="I539" s="4">
        <v>43499899</v>
      </c>
      <c r="J539" s="4">
        <v>16313441</v>
      </c>
      <c r="K539" s="4">
        <v>11976566</v>
      </c>
      <c r="L539" s="4">
        <v>3680051</v>
      </c>
      <c r="M539" s="4">
        <v>7063829</v>
      </c>
      <c r="N539" s="4">
        <v>63493391</v>
      </c>
      <c r="O539" s="4">
        <v>64769787</v>
      </c>
      <c r="P539" s="4">
        <v>12374329</v>
      </c>
      <c r="Q539" s="4">
        <v>52395458</v>
      </c>
      <c r="R539" s="4">
        <v>7333376</v>
      </c>
      <c r="S539" s="4">
        <v>12428261</v>
      </c>
      <c r="T539" s="4">
        <v>6992417</v>
      </c>
      <c r="U539" s="4">
        <v>11821327</v>
      </c>
      <c r="V539" s="4">
        <v>4421161</v>
      </c>
      <c r="W539" s="4">
        <v>2982332</v>
      </c>
      <c r="X539" s="4">
        <v>17763999</v>
      </c>
      <c r="Y539" s="4">
        <v>31341938</v>
      </c>
      <c r="Z539" s="4">
        <v>98160554</v>
      </c>
      <c r="AA539" s="4">
        <v>108161545</v>
      </c>
      <c r="AB539" s="4">
        <v>116971804</v>
      </c>
      <c r="AC539" s="4">
        <v>-8810259</v>
      </c>
      <c r="AD539" s="4">
        <v>356064560</v>
      </c>
      <c r="AE539" s="4">
        <v>30371009</v>
      </c>
      <c r="AF539" s="4">
        <v>28404175</v>
      </c>
      <c r="AG539" s="4">
        <v>58775184</v>
      </c>
      <c r="AH539" s="4">
        <v>34274193</v>
      </c>
      <c r="AI539" s="4">
        <v>0</v>
      </c>
      <c r="AJ539" s="4">
        <v>1971315</v>
      </c>
      <c r="AK539" s="4">
        <v>1754962</v>
      </c>
      <c r="AL539" s="4">
        <v>62951263</v>
      </c>
      <c r="AM539" s="4">
        <v>15737816</v>
      </c>
      <c r="AN539" s="4">
        <v>3726277</v>
      </c>
      <c r="AO539" s="4">
        <v>9622139</v>
      </c>
      <c r="AP539" s="4">
        <v>11207070172</v>
      </c>
      <c r="AQ539" s="4">
        <v>10246957298</v>
      </c>
      <c r="AR539" s="4">
        <v>35969148</v>
      </c>
      <c r="AS539" s="4">
        <v>80867392</v>
      </c>
      <c r="AT539" s="4">
        <v>787650</v>
      </c>
      <c r="AU539" s="4">
        <v>1871</v>
      </c>
      <c r="AV539" s="4">
        <v>4649</v>
      </c>
      <c r="AW539" s="4">
        <v>582371841</v>
      </c>
      <c r="AX539" s="4">
        <v>361413490</v>
      </c>
      <c r="AY539" s="4">
        <v>31341938</v>
      </c>
      <c r="AZ539" s="4">
        <v>27178306.333333332</v>
      </c>
      <c r="BA539" s="4">
        <v>1581153934</v>
      </c>
      <c r="BB539" s="4">
        <v>29750396</v>
      </c>
      <c r="BC539" s="4">
        <v>0.89413402869032343</v>
      </c>
      <c r="BD539" s="4">
        <v>0.76930181053368862</v>
      </c>
      <c r="BE539" s="4">
        <v>0.21523305619349631</v>
      </c>
      <c r="BF539" s="4">
        <v>0.23677217982469739</v>
      </c>
      <c r="BG539" s="4">
        <v>5.9193045896473909E-2</v>
      </c>
      <c r="BH539" s="4">
        <v>1.121761050356693</v>
      </c>
      <c r="BI539" s="4">
        <v>0.46469549328192222</v>
      </c>
      <c r="BJ539" s="4">
        <v>3.1005295128573156</v>
      </c>
      <c r="BK539" s="4">
        <v>2.0179710047256189E-2</v>
      </c>
      <c r="BL539" s="3" t="s">
        <v>474</v>
      </c>
      <c r="BM539" s="4">
        <v>38366972.266306154</v>
      </c>
      <c r="BN539" s="4">
        <v>0.70837766776820432</v>
      </c>
      <c r="BO539" s="4">
        <v>11188665.932972822</v>
      </c>
      <c r="BP539" s="4">
        <v>3.2095050220945471</v>
      </c>
      <c r="BQ539" s="4">
        <v>0.40245214024521403</v>
      </c>
      <c r="BR539" s="4">
        <v>2389.0981879233486</v>
      </c>
      <c r="BS539" s="4">
        <v>1874.8852833902622</v>
      </c>
      <c r="BT539" s="4">
        <v>1041.1957390146472</v>
      </c>
      <c r="BU539" s="4">
        <v>992.13202686273371</v>
      </c>
      <c r="BV539" s="4">
        <v>1701.3600416835523</v>
      </c>
      <c r="BW539" s="4">
        <v>45769.522781219246</v>
      </c>
    </row>
    <row r="540" spans="2:75" x14ac:dyDescent="0.3">
      <c r="B540" s="3" t="s">
        <v>239</v>
      </c>
      <c r="C540" s="4">
        <v>2024</v>
      </c>
      <c r="D540" s="3" t="s">
        <v>1006</v>
      </c>
      <c r="E540" s="4">
        <v>34546</v>
      </c>
      <c r="F540" s="4">
        <v>34546</v>
      </c>
      <c r="G540" s="4" t="b">
        <v>0</v>
      </c>
      <c r="H540" s="4">
        <v>79991244</v>
      </c>
      <c r="I540" s="4">
        <v>46121341</v>
      </c>
      <c r="J540" s="4">
        <v>17851588</v>
      </c>
      <c r="K540" s="4">
        <v>4756109</v>
      </c>
      <c r="L540" s="4">
        <v>3248699</v>
      </c>
      <c r="M540" s="4">
        <v>7978045</v>
      </c>
      <c r="N540" s="4">
        <v>67257090</v>
      </c>
      <c r="O540" s="4">
        <v>69522174</v>
      </c>
      <c r="P540" s="4">
        <v>12710677</v>
      </c>
      <c r="Q540" s="4">
        <v>56811497</v>
      </c>
      <c r="R540" s="4">
        <v>7618555</v>
      </c>
      <c r="S540" s="4">
        <v>15094904</v>
      </c>
      <c r="T540" s="4">
        <v>6530495</v>
      </c>
      <c r="U540" s="4">
        <v>12744214</v>
      </c>
      <c r="V540" s="4">
        <v>4743172</v>
      </c>
      <c r="W540" s="4">
        <v>3138040</v>
      </c>
      <c r="X540" s="4">
        <v>10469070</v>
      </c>
      <c r="Y540" s="4">
        <v>22337568</v>
      </c>
      <c r="Z540" s="4">
        <v>96070672</v>
      </c>
      <c r="AA540" s="4">
        <v>111879736</v>
      </c>
      <c r="AB540" s="4">
        <v>115897251</v>
      </c>
      <c r="AC540" s="4">
        <v>-4017515</v>
      </c>
      <c r="AD540" s="4">
        <v>367648447</v>
      </c>
      <c r="AE540" s="4">
        <v>32733130</v>
      </c>
      <c r="AF540" s="4">
        <v>26631635</v>
      </c>
      <c r="AG540" s="4">
        <v>59364765</v>
      </c>
      <c r="AH540" s="4">
        <v>31584655</v>
      </c>
      <c r="AI540" s="4">
        <v>0</v>
      </c>
      <c r="AJ540" s="4">
        <v>2011317</v>
      </c>
      <c r="AK540" s="4">
        <v>1953325</v>
      </c>
      <c r="AL540" s="4">
        <v>66625387</v>
      </c>
      <c r="AM540" s="4">
        <v>16656347</v>
      </c>
      <c r="AN540" s="4">
        <v>3964642</v>
      </c>
      <c r="AO540" s="4">
        <v>10323105</v>
      </c>
      <c r="AP540" s="4">
        <v>11171877620</v>
      </c>
      <c r="AQ540" s="4">
        <v>10171688908</v>
      </c>
      <c r="AR540" s="4">
        <v>38330837</v>
      </c>
      <c r="AS540" s="4">
        <v>88923072</v>
      </c>
      <c r="AT540" s="4">
        <v>767412</v>
      </c>
      <c r="AU540" s="4">
        <v>1968</v>
      </c>
      <c r="AV540" s="4">
        <v>5080</v>
      </c>
      <c r="AW540" s="4">
        <v>601231531</v>
      </c>
      <c r="AX540" s="4">
        <v>368084191</v>
      </c>
      <c r="AY540" s="4">
        <v>22337568</v>
      </c>
      <c r="AZ540" s="4">
        <v>28348914.333333332</v>
      </c>
      <c r="BA540" s="4">
        <v>1648226022</v>
      </c>
      <c r="BB540" s="4">
        <v>28912905</v>
      </c>
      <c r="BC540" s="4">
        <v>0.10126703392680722</v>
      </c>
      <c r="BD540" s="4">
        <v>0.84080565117852146</v>
      </c>
      <c r="BE540" s="4">
        <v>0.1308776995642173</v>
      </c>
      <c r="BF540" s="4">
        <v>0.23802590087730521</v>
      </c>
      <c r="BG540" s="4">
        <v>5.9506476112476468E-2</v>
      </c>
      <c r="BH540" s="4">
        <v>1.044942804446783</v>
      </c>
      <c r="BI540" s="4">
        <v>0.44272858286252254</v>
      </c>
      <c r="BJ540" s="4">
        <v>2.9881607367482643</v>
      </c>
      <c r="BK540" s="4">
        <v>1.8373625941554592E-2</v>
      </c>
      <c r="BL540" s="3" t="s">
        <v>474</v>
      </c>
      <c r="BM540" s="4">
        <v>37981545.948889218</v>
      </c>
      <c r="BN540" s="4">
        <v>0.74638653127710308</v>
      </c>
      <c r="BO540" s="4">
        <v>9632631.6155558862</v>
      </c>
      <c r="BP540" s="4">
        <v>3.4310111785846789</v>
      </c>
      <c r="BQ540" s="4">
        <v>0.38740157480314963</v>
      </c>
      <c r="BR540" s="4">
        <v>2315.4994500086841</v>
      </c>
      <c r="BS540" s="4">
        <v>2012.4522086493371</v>
      </c>
      <c r="BT540" s="4">
        <v>1109.5593411682974</v>
      </c>
      <c r="BU540" s="4">
        <v>914.27820876512476</v>
      </c>
      <c r="BV540" s="4">
        <v>1718.4265906327794</v>
      </c>
      <c r="BW540" s="4">
        <v>47711.052567591039</v>
      </c>
    </row>
    <row r="541" spans="2:75" x14ac:dyDescent="0.3">
      <c r="B541" s="3" t="s">
        <v>241</v>
      </c>
      <c r="C541" s="4">
        <v>2019</v>
      </c>
      <c r="D541" s="3" t="s">
        <v>1007</v>
      </c>
      <c r="E541" s="4">
        <v>11876</v>
      </c>
      <c r="F541" s="4">
        <v>11876</v>
      </c>
      <c r="G541" s="4" t="b">
        <v>0</v>
      </c>
      <c r="H541" s="4">
        <v>27083661</v>
      </c>
      <c r="I541" s="4">
        <v>12682705</v>
      </c>
      <c r="J541" s="4">
        <v>5560457</v>
      </c>
      <c r="K541" s="4">
        <v>1700963</v>
      </c>
      <c r="L541" s="4">
        <v>833917</v>
      </c>
      <c r="M541" s="4">
        <v>6021136</v>
      </c>
      <c r="N541" s="4">
        <v>19361562</v>
      </c>
      <c r="O541" s="4">
        <v>17828158</v>
      </c>
      <c r="P541" s="4">
        <v>2825316</v>
      </c>
      <c r="Q541" s="4">
        <v>15002842</v>
      </c>
      <c r="R541" s="4">
        <v>3073847</v>
      </c>
      <c r="S541" s="4">
        <v>3202485</v>
      </c>
      <c r="T541" s="4">
        <v>1983945</v>
      </c>
      <c r="U541" s="4">
        <v>1478908</v>
      </c>
      <c r="V541" s="4">
        <v>2923875</v>
      </c>
      <c r="W541" s="4">
        <v>1102845</v>
      </c>
      <c r="X541" s="4">
        <v>9255503</v>
      </c>
      <c r="Y541" s="4">
        <v>7822950</v>
      </c>
      <c r="Z541" s="4">
        <v>38900528</v>
      </c>
      <c r="AA541" s="4">
        <v>41325812</v>
      </c>
      <c r="AB541" s="4">
        <v>15498141</v>
      </c>
      <c r="AC541" s="4">
        <v>25827671</v>
      </c>
      <c r="AD541" s="4">
        <v>106383729</v>
      </c>
      <c r="AE541" s="4">
        <v>25478896</v>
      </c>
      <c r="AF541" s="4">
        <v>7189483</v>
      </c>
      <c r="AG541" s="4">
        <v>32668379</v>
      </c>
      <c r="AH541" s="4">
        <v>6162054</v>
      </c>
      <c r="AI541" s="4">
        <v>0</v>
      </c>
      <c r="AJ541" s="4">
        <v>269343</v>
      </c>
      <c r="AK541" s="4">
        <v>229205</v>
      </c>
      <c r="AL541" s="4">
        <v>19651795</v>
      </c>
      <c r="AM541" s="4">
        <v>4912949</v>
      </c>
      <c r="AN541" s="4">
        <v>498548</v>
      </c>
      <c r="AO541" s="4">
        <v>3907315</v>
      </c>
      <c r="AP541" s="4">
        <v>5567262609</v>
      </c>
      <c r="AQ541" s="4">
        <v>5124904276</v>
      </c>
      <c r="AR541" s="4">
        <v>10721589.9752209</v>
      </c>
      <c r="AS541" s="4">
        <v>25681908.8866813</v>
      </c>
      <c r="AT541" s="4">
        <v>1056883</v>
      </c>
      <c r="AU541" s="4">
        <v>1513.7735209</v>
      </c>
      <c r="AV541" s="4">
        <v>4216.4167183</v>
      </c>
      <c r="AW541" s="4">
        <v>126580996</v>
      </c>
      <c r="AX541" s="4">
        <v>79877404</v>
      </c>
      <c r="AY541" s="4">
        <v>7822950</v>
      </c>
      <c r="AZ541" s="4">
        <v>7822950</v>
      </c>
      <c r="BA541" s="4">
        <v>430198474</v>
      </c>
      <c r="BB541" s="4">
        <v>5814800</v>
      </c>
      <c r="BC541" s="4">
        <v>0.52330796269541535</v>
      </c>
      <c r="BD541" s="4">
        <v>0.71487979413122915</v>
      </c>
      <c r="BE541" s="4">
        <v>0.34173751473259101</v>
      </c>
      <c r="BF541" s="4">
        <v>0.10147632308008897</v>
      </c>
      <c r="BG541" s="4">
        <v>2.5369082060951682E-2</v>
      </c>
      <c r="BH541" s="4">
        <v>2.1774793735746867</v>
      </c>
      <c r="BI541" s="4">
        <v>0.44293569157552359</v>
      </c>
      <c r="BJ541" s="4">
        <v>3.8795005230506967</v>
      </c>
      <c r="BK541" s="4">
        <v>1.4215081705917369E-2</v>
      </c>
      <c r="BL541" s="3" t="s">
        <v>474</v>
      </c>
      <c r="BM541" s="4">
        <v>10960814.899783501</v>
      </c>
      <c r="BN541" s="4"/>
      <c r="BO541" s="4"/>
      <c r="BP541" s="4">
        <v>1.9258279567930654</v>
      </c>
      <c r="BQ541" s="4">
        <v>0.35901895425325325</v>
      </c>
      <c r="BR541" s="4">
        <v>2280.5373021219266</v>
      </c>
      <c r="BS541" s="4">
        <v>1501.1921522398113</v>
      </c>
      <c r="BT541" s="4">
        <v>902.79470993776522</v>
      </c>
      <c r="BU541" s="4">
        <v>518.86611653755472</v>
      </c>
      <c r="BV541" s="4">
        <v>2750.7897440215561</v>
      </c>
      <c r="BW541" s="4">
        <v>36224.189457729874</v>
      </c>
    </row>
    <row r="542" spans="2:75" x14ac:dyDescent="0.3">
      <c r="B542" s="3" t="s">
        <v>241</v>
      </c>
      <c r="C542" s="4">
        <v>2020</v>
      </c>
      <c r="D542" s="3" t="s">
        <v>1008</v>
      </c>
      <c r="E542" s="4">
        <v>11965</v>
      </c>
      <c r="F542" s="4">
        <v>11965</v>
      </c>
      <c r="G542" s="4" t="b">
        <v>0</v>
      </c>
      <c r="H542" s="4">
        <v>27417074</v>
      </c>
      <c r="I542" s="4">
        <v>13039686</v>
      </c>
      <c r="J542" s="4">
        <v>5802535</v>
      </c>
      <c r="K542" s="4">
        <v>4306114</v>
      </c>
      <c r="L542" s="4">
        <v>807471</v>
      </c>
      <c r="M542" s="4">
        <v>3303213</v>
      </c>
      <c r="N542" s="4">
        <v>19807747</v>
      </c>
      <c r="O542" s="4">
        <v>18981594</v>
      </c>
      <c r="P542" s="4">
        <v>2935746</v>
      </c>
      <c r="Q542" s="4">
        <v>16045848</v>
      </c>
      <c r="R542" s="4">
        <v>3383891</v>
      </c>
      <c r="S542" s="4">
        <v>3215138</v>
      </c>
      <c r="T542" s="4">
        <v>2287420</v>
      </c>
      <c r="U542" s="4">
        <v>1679727</v>
      </c>
      <c r="V542" s="4">
        <v>3019259</v>
      </c>
      <c r="W542" s="4">
        <v>1210383</v>
      </c>
      <c r="X542" s="4">
        <v>8435480</v>
      </c>
      <c r="Y542" s="4">
        <v>9244669</v>
      </c>
      <c r="Z542" s="4">
        <v>42648004</v>
      </c>
      <c r="AA542" s="4">
        <v>46045344</v>
      </c>
      <c r="AB542" s="4">
        <v>17755753</v>
      </c>
      <c r="AC542" s="4">
        <v>28289591</v>
      </c>
      <c r="AD542" s="4">
        <v>114819209</v>
      </c>
      <c r="AE542" s="4">
        <v>27699632</v>
      </c>
      <c r="AF542" s="4">
        <v>6702629</v>
      </c>
      <c r="AG542" s="4">
        <v>34402261</v>
      </c>
      <c r="AH542" s="4">
        <v>5763076</v>
      </c>
      <c r="AI542" s="4">
        <v>0</v>
      </c>
      <c r="AJ542" s="4">
        <v>269343</v>
      </c>
      <c r="AK542" s="4">
        <v>229205</v>
      </c>
      <c r="AL542" s="4">
        <v>20099925</v>
      </c>
      <c r="AM542" s="4">
        <v>5024981</v>
      </c>
      <c r="AN542" s="4">
        <v>498548</v>
      </c>
      <c r="AO542" s="4">
        <v>3976312</v>
      </c>
      <c r="AP542" s="4">
        <v>5566759838</v>
      </c>
      <c r="AQ542" s="4">
        <v>5079578150</v>
      </c>
      <c r="AR542" s="4">
        <v>11140265</v>
      </c>
      <c r="AS542" s="4">
        <v>25921298</v>
      </c>
      <c r="AT542" s="4">
        <v>1037406</v>
      </c>
      <c r="AU542" s="4">
        <v>1545</v>
      </c>
      <c r="AV542" s="4">
        <v>4313</v>
      </c>
      <c r="AW542" s="4">
        <v>135796320</v>
      </c>
      <c r="AX542" s="4">
        <v>86180023</v>
      </c>
      <c r="AY542" s="4">
        <v>9244669</v>
      </c>
      <c r="AZ542" s="4">
        <v>8533809.5</v>
      </c>
      <c r="BA542" s="4">
        <v>442225328</v>
      </c>
      <c r="BB542" s="4">
        <v>6259680</v>
      </c>
      <c r="BC542" s="4">
        <v>0.52573156965469336</v>
      </c>
      <c r="BD542" s="4">
        <v>0.72246028150195751</v>
      </c>
      <c r="BE542" s="4">
        <v>0.30767251093242115</v>
      </c>
      <c r="BF542" s="4">
        <v>9.9213907475471055E-2</v>
      </c>
      <c r="BG542" s="4">
        <v>2.4803475634859334E-2</v>
      </c>
      <c r="BH542" s="4">
        <v>2.1439976871275359</v>
      </c>
      <c r="BI542" s="4">
        <v>0.44207905391086866</v>
      </c>
      <c r="BJ542" s="4">
        <v>3.7302691683638947</v>
      </c>
      <c r="BK542" s="4">
        <v>1.495159591365848E-2</v>
      </c>
      <c r="BL542" s="3" t="s">
        <v>474</v>
      </c>
      <c r="BM542" s="4">
        <v>10951122.789947631</v>
      </c>
      <c r="BN542" s="4"/>
      <c r="BO542" s="4"/>
      <c r="BP542" s="4">
        <v>2.00121171456939</v>
      </c>
      <c r="BQ542" s="4">
        <v>0.35821933688847668</v>
      </c>
      <c r="BR542" s="4">
        <v>2291.4395319682408</v>
      </c>
      <c r="BS542" s="4">
        <v>1586.4265775177601</v>
      </c>
      <c r="BT542" s="4">
        <v>931.07104053489343</v>
      </c>
      <c r="BU542" s="4">
        <v>481.66117843710822</v>
      </c>
      <c r="BV542" s="4">
        <v>2875.2412035102384</v>
      </c>
      <c r="BW542" s="4">
        <v>36959.910405348935</v>
      </c>
    </row>
    <row r="543" spans="2:75" x14ac:dyDescent="0.3">
      <c r="B543" s="3" t="s">
        <v>241</v>
      </c>
      <c r="C543" s="4">
        <v>2021</v>
      </c>
      <c r="D543" s="3" t="s">
        <v>1009</v>
      </c>
      <c r="E543" s="4">
        <v>12500</v>
      </c>
      <c r="F543" s="4">
        <v>12500</v>
      </c>
      <c r="G543" s="4" t="b">
        <v>0</v>
      </c>
      <c r="H543" s="4">
        <v>23221563</v>
      </c>
      <c r="I543" s="4">
        <v>13706632</v>
      </c>
      <c r="J543" s="4">
        <v>6675282</v>
      </c>
      <c r="K543" s="4">
        <v>1569313</v>
      </c>
      <c r="L543" s="4">
        <v>473839</v>
      </c>
      <c r="M543" s="4">
        <v>474907</v>
      </c>
      <c r="N543" s="4">
        <v>21177343</v>
      </c>
      <c r="O543" s="4">
        <v>19860353</v>
      </c>
      <c r="P543" s="4">
        <v>2954184</v>
      </c>
      <c r="Q543" s="4">
        <v>16906169</v>
      </c>
      <c r="R543" s="4">
        <v>3708662</v>
      </c>
      <c r="S543" s="4">
        <v>3180710</v>
      </c>
      <c r="T543" s="4">
        <v>2108938</v>
      </c>
      <c r="U543" s="4">
        <v>1738897</v>
      </c>
      <c r="V543" s="4">
        <v>3466067</v>
      </c>
      <c r="W543" s="4">
        <v>1293346</v>
      </c>
      <c r="X543" s="4">
        <v>3361210</v>
      </c>
      <c r="Y543" s="4">
        <v>4068193</v>
      </c>
      <c r="Z543" s="4">
        <v>42116660</v>
      </c>
      <c r="AA543" s="4">
        <v>45215176</v>
      </c>
      <c r="AB543" s="4">
        <v>14540348</v>
      </c>
      <c r="AC543" s="4">
        <v>30674828</v>
      </c>
      <c r="AD543" s="4">
        <v>118206901</v>
      </c>
      <c r="AE543" s="4">
        <v>11111366</v>
      </c>
      <c r="AF543" s="4">
        <v>25222499</v>
      </c>
      <c r="AG543" s="4">
        <v>36333865</v>
      </c>
      <c r="AH543" s="4">
        <v>5317525</v>
      </c>
      <c r="AI543" s="4">
        <v>0</v>
      </c>
      <c r="AJ543" s="4">
        <v>269343</v>
      </c>
      <c r="AK543" s="4">
        <v>229205</v>
      </c>
      <c r="AL543" s="4">
        <v>21262128</v>
      </c>
      <c r="AM543" s="4">
        <v>5315532</v>
      </c>
      <c r="AN543" s="4">
        <v>498548</v>
      </c>
      <c r="AO543" s="4">
        <v>4152447</v>
      </c>
      <c r="AP543" s="4">
        <v>5834777121</v>
      </c>
      <c r="AQ543" s="4">
        <v>5405775689</v>
      </c>
      <c r="AR543" s="4">
        <v>11156994</v>
      </c>
      <c r="AS543" s="4">
        <v>27691997</v>
      </c>
      <c r="AT543" s="4">
        <v>1093712</v>
      </c>
      <c r="AU543" s="4">
        <v>1597</v>
      </c>
      <c r="AV543" s="4">
        <v>4541</v>
      </c>
      <c r="AW543" s="4">
        <v>138366949</v>
      </c>
      <c r="AX543" s="4">
        <v>87190561</v>
      </c>
      <c r="AY543" s="4">
        <v>4068193</v>
      </c>
      <c r="AZ543" s="4">
        <v>7045270.666666667</v>
      </c>
      <c r="BA543" s="4">
        <v>442675393</v>
      </c>
      <c r="BB543" s="4">
        <v>6335300</v>
      </c>
      <c r="BC543" s="4">
        <v>0.52471653145237007</v>
      </c>
      <c r="BD543" s="4">
        <v>0.91196888857136793</v>
      </c>
      <c r="BE543" s="4">
        <v>0.14474520944175895</v>
      </c>
      <c r="BF543" s="4">
        <v>9.3790800243512787E-2</v>
      </c>
      <c r="BG543" s="4">
        <v>2.3447700060878197E-2</v>
      </c>
      <c r="BH543" s="4">
        <v>2.1491483375092253</v>
      </c>
      <c r="BI543" s="4">
        <v>0.44440707309794852</v>
      </c>
      <c r="BJ543" s="4">
        <v>3.6425629123538568</v>
      </c>
      <c r="BK543" s="4">
        <v>1.5103286329014339E-2</v>
      </c>
      <c r="BL543" s="3" t="s">
        <v>474</v>
      </c>
      <c r="BM543" s="4">
        <v>10760801.074669166</v>
      </c>
      <c r="BN543" s="4">
        <v>0.65471618867215886</v>
      </c>
      <c r="BO543" s="4">
        <v>3715530.4080024986</v>
      </c>
      <c r="BP543" s="4">
        <v>1.9121542723276885</v>
      </c>
      <c r="BQ543" s="4">
        <v>0.35168465095793877</v>
      </c>
      <c r="BR543" s="4">
        <v>1857.72504</v>
      </c>
      <c r="BS543" s="4">
        <v>1588.8282400000001</v>
      </c>
      <c r="BT543" s="4">
        <v>892.55952000000002</v>
      </c>
      <c r="BU543" s="4">
        <v>425.40199999999999</v>
      </c>
      <c r="BV543" s="4">
        <v>2906.7091999999998</v>
      </c>
      <c r="BW543" s="4">
        <v>35414.031439999999</v>
      </c>
    </row>
    <row r="544" spans="2:75" x14ac:dyDescent="0.3">
      <c r="B544" s="3" t="s">
        <v>241</v>
      </c>
      <c r="C544" s="4">
        <v>2022</v>
      </c>
      <c r="D544" s="3" t="s">
        <v>1010</v>
      </c>
      <c r="E544" s="4">
        <v>12849</v>
      </c>
      <c r="F544" s="4">
        <v>61973</v>
      </c>
      <c r="G544" s="4" t="b">
        <v>1</v>
      </c>
      <c r="H544" s="4">
        <v>23803079</v>
      </c>
      <c r="I544" s="4">
        <v>14565979</v>
      </c>
      <c r="J544" s="4">
        <v>6441483</v>
      </c>
      <c r="K544" s="4">
        <v>1563525</v>
      </c>
      <c r="L544" s="4">
        <v>828735</v>
      </c>
      <c r="M544" s="4">
        <v>152600</v>
      </c>
      <c r="N544" s="4">
        <v>22086954</v>
      </c>
      <c r="O544" s="4">
        <v>21511658</v>
      </c>
      <c r="P544" s="4">
        <v>3003249</v>
      </c>
      <c r="Q544" s="4">
        <v>18508409</v>
      </c>
      <c r="R544" s="4">
        <v>4009133</v>
      </c>
      <c r="S544" s="4">
        <v>3952614</v>
      </c>
      <c r="T544" s="4">
        <v>2190914</v>
      </c>
      <c r="U544" s="4">
        <v>1726855</v>
      </c>
      <c r="V544" s="4">
        <v>3469883</v>
      </c>
      <c r="W544" s="4">
        <v>1315730</v>
      </c>
      <c r="X544" s="4">
        <v>2291421</v>
      </c>
      <c r="Y544" s="4">
        <v>4432872</v>
      </c>
      <c r="Z544" s="4">
        <v>43733589</v>
      </c>
      <c r="AA544" s="4">
        <v>47005110</v>
      </c>
      <c r="AB544" s="4">
        <v>15167840</v>
      </c>
      <c r="AC544" s="4">
        <v>31837270</v>
      </c>
      <c r="AD544" s="4">
        <v>120498321</v>
      </c>
      <c r="AE544" s="4">
        <v>10776697</v>
      </c>
      <c r="AF544" s="4">
        <v>26410701</v>
      </c>
      <c r="AG544" s="4">
        <v>37187398</v>
      </c>
      <c r="AH544" s="4">
        <v>4883220</v>
      </c>
      <c r="AI544" s="4">
        <v>0</v>
      </c>
      <c r="AJ544" s="4">
        <v>269343</v>
      </c>
      <c r="AK544" s="4">
        <v>239679</v>
      </c>
      <c r="AL544" s="4">
        <v>22336927</v>
      </c>
      <c r="AM544" s="4">
        <v>5584232</v>
      </c>
      <c r="AN544" s="4">
        <v>509022</v>
      </c>
      <c r="AO544" s="4">
        <v>4685465</v>
      </c>
      <c r="AP544" s="4">
        <v>7630220531</v>
      </c>
      <c r="AQ544" s="4">
        <v>7172774950</v>
      </c>
      <c r="AR544" s="4">
        <v>11751455</v>
      </c>
      <c r="AS544" s="4">
        <v>29716239</v>
      </c>
      <c r="AT544" s="4">
        <v>1444316</v>
      </c>
      <c r="AU544" s="4">
        <v>1683</v>
      </c>
      <c r="AV544" s="4">
        <v>4928</v>
      </c>
      <c r="AW544" s="4">
        <v>140117562</v>
      </c>
      <c r="AX544" s="4">
        <v>88194142</v>
      </c>
      <c r="AY544" s="4">
        <v>4432872</v>
      </c>
      <c r="AZ544" s="4">
        <v>5915244.666666667</v>
      </c>
      <c r="BA544" s="4">
        <v>23653638</v>
      </c>
      <c r="BB544" s="4">
        <v>0</v>
      </c>
      <c r="BC544" s="4"/>
      <c r="BD544" s="4">
        <v>0.92790323470337599</v>
      </c>
      <c r="BE544" s="4">
        <v>9.6265739402873043E-2</v>
      </c>
      <c r="BF544" s="4">
        <v>9.1153447779390259E-2</v>
      </c>
      <c r="BG544" s="4">
        <v>2.2788362965057818E-2</v>
      </c>
      <c r="BH544" s="4">
        <v>2.009216351335223</v>
      </c>
      <c r="BI544" s="4">
        <v>0.44583265114783527</v>
      </c>
      <c r="BJ544" s="4">
        <v>0</v>
      </c>
      <c r="BK544" s="4"/>
      <c r="BL544" s="3" t="s">
        <v>468</v>
      </c>
      <c r="BM544" s="4"/>
      <c r="BN544" s="4"/>
      <c r="BO544" s="4"/>
      <c r="BP544" s="4">
        <v>1.5401199679951951</v>
      </c>
      <c r="BQ544" s="4">
        <v>0.34151785714285715</v>
      </c>
      <c r="BR544" s="4">
        <v>1852.52385399642</v>
      </c>
      <c r="BS544" s="4">
        <v>1674.1892754299945</v>
      </c>
      <c r="BT544" s="4">
        <v>914.58129037279161</v>
      </c>
      <c r="BU544" s="4">
        <v>380.0466962409526</v>
      </c>
      <c r="BV544" s="4">
        <v>2894.1861623472646</v>
      </c>
      <c r="BW544" s="4">
        <v>1840.8932990894234</v>
      </c>
    </row>
    <row r="545" spans="2:75" x14ac:dyDescent="0.3">
      <c r="B545" s="3" t="s">
        <v>241</v>
      </c>
      <c r="C545" s="4">
        <v>2023</v>
      </c>
      <c r="D545" s="3" t="s">
        <v>1011</v>
      </c>
      <c r="E545" s="4">
        <v>13198</v>
      </c>
      <c r="F545" s="4">
        <v>13198</v>
      </c>
      <c r="G545" s="4" t="b">
        <v>0</v>
      </c>
      <c r="H545" s="4">
        <v>33117357</v>
      </c>
      <c r="I545" s="4">
        <v>15334032</v>
      </c>
      <c r="J545" s="4">
        <v>7113548</v>
      </c>
      <c r="K545" s="4">
        <v>6216466</v>
      </c>
      <c r="L545" s="4">
        <v>2119753</v>
      </c>
      <c r="M545" s="4">
        <v>2158650</v>
      </c>
      <c r="N545" s="4">
        <v>24742241</v>
      </c>
      <c r="O545" s="4">
        <v>23022009</v>
      </c>
      <c r="P545" s="4">
        <v>3118094</v>
      </c>
      <c r="Q545" s="4">
        <v>19903915</v>
      </c>
      <c r="R545" s="4">
        <v>4540922</v>
      </c>
      <c r="S545" s="4">
        <v>4361308</v>
      </c>
      <c r="T545" s="4">
        <v>2660418</v>
      </c>
      <c r="U545" s="4">
        <v>1891634</v>
      </c>
      <c r="V545" s="4">
        <v>3709079</v>
      </c>
      <c r="W545" s="4">
        <v>1471376</v>
      </c>
      <c r="X545" s="4">
        <v>10095348</v>
      </c>
      <c r="Y545" s="4">
        <v>7655461</v>
      </c>
      <c r="Z545" s="4">
        <v>49570558</v>
      </c>
      <c r="AA545" s="4">
        <v>53182313</v>
      </c>
      <c r="AB545" s="4">
        <v>15791355</v>
      </c>
      <c r="AC545" s="4">
        <v>37390958</v>
      </c>
      <c r="AD545" s="4">
        <v>130593670</v>
      </c>
      <c r="AE545" s="4">
        <v>7025581</v>
      </c>
      <c r="AF545" s="4">
        <v>35301768</v>
      </c>
      <c r="AG545" s="4">
        <v>42327349</v>
      </c>
      <c r="AH545" s="4">
        <v>4422351</v>
      </c>
      <c r="AI545" s="4">
        <v>0</v>
      </c>
      <c r="AJ545" s="4">
        <v>295730</v>
      </c>
      <c r="AK545" s="4">
        <v>367107</v>
      </c>
      <c r="AL545" s="4">
        <v>24932330</v>
      </c>
      <c r="AM545" s="4">
        <v>6233083</v>
      </c>
      <c r="AN545" s="4">
        <v>662837</v>
      </c>
      <c r="AO545" s="4">
        <v>5178260</v>
      </c>
      <c r="AP545" s="4">
        <v>8592510671</v>
      </c>
      <c r="AQ545" s="4">
        <v>8079815401</v>
      </c>
      <c r="AR545" s="4">
        <v>12439020</v>
      </c>
      <c r="AS545" s="4">
        <v>31757166</v>
      </c>
      <c r="AT545" s="4">
        <v>1620112</v>
      </c>
      <c r="AU545" s="4">
        <v>1771</v>
      </c>
      <c r="AV545" s="4">
        <v>5246</v>
      </c>
      <c r="AW545" s="4">
        <v>147414017</v>
      </c>
      <c r="AX545" s="4">
        <v>92751612</v>
      </c>
      <c r="AY545" s="4">
        <v>7655461</v>
      </c>
      <c r="AZ545" s="4">
        <v>5385508.666666667</v>
      </c>
      <c r="BA545" s="4">
        <v>24169073</v>
      </c>
      <c r="BB545" s="4">
        <v>0</v>
      </c>
      <c r="BC545" s="4"/>
      <c r="BD545" s="4">
        <v>0.7471079591285017</v>
      </c>
      <c r="BE545" s="4">
        <v>0.3048355579824803</v>
      </c>
      <c r="BF545" s="4">
        <v>0.10634175736148548</v>
      </c>
      <c r="BG545" s="4">
        <v>2.658544147297906E-2</v>
      </c>
      <c r="BH545" s="4">
        <v>2.1265840916221759</v>
      </c>
      <c r="BI545" s="4">
        <v>0.44352655148271236</v>
      </c>
      <c r="BJ545" s="4">
        <v>0</v>
      </c>
      <c r="BK545" s="4"/>
      <c r="BL545" s="3" t="s">
        <v>468</v>
      </c>
      <c r="BM545" s="4"/>
      <c r="BN545" s="4"/>
      <c r="BO545" s="4"/>
      <c r="BP545" s="4">
        <v>1.4476583709092259</v>
      </c>
      <c r="BQ545" s="4">
        <v>0.33759054517727793</v>
      </c>
      <c r="BR545" s="4">
        <v>2509.2708743749054</v>
      </c>
      <c r="BS545" s="4">
        <v>1744.3558872556448</v>
      </c>
      <c r="BT545" s="4">
        <v>942.49280193968787</v>
      </c>
      <c r="BU545" s="4">
        <v>335.07736020609184</v>
      </c>
      <c r="BV545" s="4">
        <v>3207.1032732232156</v>
      </c>
      <c r="BW545" s="4">
        <v>1831.2678436126687</v>
      </c>
    </row>
    <row r="546" spans="2:75" x14ac:dyDescent="0.3">
      <c r="B546" s="3" t="s">
        <v>241</v>
      </c>
      <c r="C546" s="4">
        <v>2024</v>
      </c>
      <c r="D546" s="3" t="s">
        <v>1012</v>
      </c>
      <c r="E546" s="4">
        <v>13198</v>
      </c>
      <c r="F546" s="4">
        <v>13198</v>
      </c>
      <c r="G546" s="4" t="b">
        <v>0</v>
      </c>
      <c r="H546" s="4">
        <v>28003072</v>
      </c>
      <c r="I546" s="4">
        <v>16216882</v>
      </c>
      <c r="J546" s="4">
        <v>7133237</v>
      </c>
      <c r="K546" s="4">
        <v>1261702</v>
      </c>
      <c r="L546" s="4">
        <v>2710218</v>
      </c>
      <c r="M546" s="4">
        <v>651033</v>
      </c>
      <c r="N546" s="4">
        <v>26090337</v>
      </c>
      <c r="O546" s="4">
        <v>24862062</v>
      </c>
      <c r="P546" s="4">
        <v>3210961</v>
      </c>
      <c r="Q546" s="4">
        <v>21651101</v>
      </c>
      <c r="R546" s="4">
        <v>5005400</v>
      </c>
      <c r="S546" s="4">
        <v>5266377</v>
      </c>
      <c r="T546" s="4">
        <v>2693760</v>
      </c>
      <c r="U546" s="4">
        <v>2089782</v>
      </c>
      <c r="V546" s="4">
        <v>3738417</v>
      </c>
      <c r="W546" s="4">
        <v>1734515</v>
      </c>
      <c r="X546" s="4">
        <v>3141010</v>
      </c>
      <c r="Y546" s="4">
        <v>2870284</v>
      </c>
      <c r="Z546" s="4">
        <v>52344112</v>
      </c>
      <c r="AA546" s="4">
        <v>55338524</v>
      </c>
      <c r="AB546" s="4">
        <v>14368520</v>
      </c>
      <c r="AC546" s="4">
        <v>40970004</v>
      </c>
      <c r="AD546" s="4">
        <v>133734680</v>
      </c>
      <c r="AE546" s="4">
        <v>6723010</v>
      </c>
      <c r="AF546" s="4">
        <v>38615007</v>
      </c>
      <c r="AG546" s="4">
        <v>45338017</v>
      </c>
      <c r="AH546" s="4">
        <v>3948249</v>
      </c>
      <c r="AI546" s="4">
        <v>0</v>
      </c>
      <c r="AJ546" s="4">
        <v>295730</v>
      </c>
      <c r="AK546" s="4">
        <v>371654</v>
      </c>
      <c r="AL546" s="4">
        <v>26282365</v>
      </c>
      <c r="AM546" s="4">
        <v>6570591</v>
      </c>
      <c r="AN546" s="4">
        <v>667384</v>
      </c>
      <c r="AO546" s="4">
        <v>5476469</v>
      </c>
      <c r="AP546" s="4">
        <v>8640181202</v>
      </c>
      <c r="AQ546" s="4">
        <v>8097063425</v>
      </c>
      <c r="AR546" s="4">
        <v>13388171</v>
      </c>
      <c r="AS546" s="4">
        <v>34313854</v>
      </c>
      <c r="AT546" s="4">
        <v>1622341</v>
      </c>
      <c r="AU546" s="4">
        <v>1890</v>
      </c>
      <c r="AV546" s="4">
        <v>5598</v>
      </c>
      <c r="AW546" s="4">
        <v>150174073</v>
      </c>
      <c r="AX546" s="4">
        <v>92410936</v>
      </c>
      <c r="AY546" s="4">
        <v>2870284</v>
      </c>
      <c r="AZ546" s="4">
        <v>4986205.666666667</v>
      </c>
      <c r="BA546" s="4">
        <v>24304622</v>
      </c>
      <c r="BB546" s="4">
        <v>0</v>
      </c>
      <c r="BC546" s="4"/>
      <c r="BD546" s="4">
        <v>0.93169552969045677</v>
      </c>
      <c r="BE546" s="4">
        <v>0.11216662229058298</v>
      </c>
      <c r="BF546" s="4">
        <v>0.10157138071750318</v>
      </c>
      <c r="BG546" s="4">
        <v>2.5392844213220536E-2</v>
      </c>
      <c r="BH546" s="4">
        <v>2.094028243644515</v>
      </c>
      <c r="BI546" s="4">
        <v>0.45891307653355856</v>
      </c>
      <c r="BJ546" s="4">
        <v>0</v>
      </c>
      <c r="BK546" s="4"/>
      <c r="BL546" s="3" t="s">
        <v>468</v>
      </c>
      <c r="BM546" s="4"/>
      <c r="BN546" s="4"/>
      <c r="BO546" s="4"/>
      <c r="BP546" s="4">
        <v>1.5495243313764011</v>
      </c>
      <c r="BQ546" s="4">
        <v>0.33762057877813506</v>
      </c>
      <c r="BR546" s="4">
        <v>2121.7663282315502</v>
      </c>
      <c r="BS546" s="4">
        <v>1883.7749659039248</v>
      </c>
      <c r="BT546" s="4">
        <v>1014.4090771328989</v>
      </c>
      <c r="BU546" s="4">
        <v>299.15509925746323</v>
      </c>
      <c r="BV546" s="4">
        <v>3435.2187452644339</v>
      </c>
      <c r="BW546" s="4">
        <v>1841.5382633732384</v>
      </c>
    </row>
    <row r="547" spans="2:75" x14ac:dyDescent="0.3">
      <c r="B547" s="3" t="s">
        <v>243</v>
      </c>
      <c r="C547" s="4">
        <v>2019</v>
      </c>
      <c r="D547" s="3" t="s">
        <v>1013</v>
      </c>
      <c r="E547" s="4">
        <v>57325</v>
      </c>
      <c r="F547" s="4">
        <v>57325</v>
      </c>
      <c r="G547" s="4" t="b">
        <v>0</v>
      </c>
      <c r="H547" s="4">
        <v>131434711</v>
      </c>
      <c r="I547" s="4">
        <v>67351840</v>
      </c>
      <c r="J547" s="4">
        <v>43871227</v>
      </c>
      <c r="K547" s="4">
        <v>8780448</v>
      </c>
      <c r="L547" s="4">
        <v>6090235</v>
      </c>
      <c r="M547" s="4">
        <v>4745961</v>
      </c>
      <c r="N547" s="4">
        <v>117908302</v>
      </c>
      <c r="O547" s="4">
        <v>118806812</v>
      </c>
      <c r="P547" s="4">
        <v>15350315</v>
      </c>
      <c r="Q547" s="4">
        <v>103456497</v>
      </c>
      <c r="R547" s="4">
        <v>15382882</v>
      </c>
      <c r="S547" s="4">
        <v>26595372</v>
      </c>
      <c r="T547" s="4">
        <v>5250259</v>
      </c>
      <c r="U547" s="4">
        <v>24534949</v>
      </c>
      <c r="V547" s="4">
        <v>9178085</v>
      </c>
      <c r="W547" s="4">
        <v>8847316</v>
      </c>
      <c r="X547" s="4">
        <v>12627899</v>
      </c>
      <c r="Y547" s="4">
        <v>27400560</v>
      </c>
      <c r="Z547" s="4">
        <v>202192226</v>
      </c>
      <c r="AA547" s="4">
        <v>256686560</v>
      </c>
      <c r="AB547" s="4">
        <v>97800532</v>
      </c>
      <c r="AC547" s="4">
        <v>158886028</v>
      </c>
      <c r="AD547" s="4">
        <v>575354732</v>
      </c>
      <c r="AE547" s="4">
        <v>53709847</v>
      </c>
      <c r="AF547" s="4">
        <v>107552000</v>
      </c>
      <c r="AG547" s="4">
        <v>161261847</v>
      </c>
      <c r="AH547" s="4">
        <v>684287</v>
      </c>
      <c r="AI547" s="4">
        <v>0</v>
      </c>
      <c r="AJ547" s="4">
        <v>166582</v>
      </c>
      <c r="AK547" s="4">
        <v>6000</v>
      </c>
      <c r="AL547" s="4">
        <v>117872327</v>
      </c>
      <c r="AM547" s="4">
        <v>29468082</v>
      </c>
      <c r="AN547" s="4">
        <v>172582</v>
      </c>
      <c r="AO547" s="4">
        <v>28677067</v>
      </c>
      <c r="AP547" s="4">
        <v>26525459197</v>
      </c>
      <c r="AQ547" s="4">
        <v>22129661631</v>
      </c>
      <c r="AR547" s="4">
        <v>65831476.422544599</v>
      </c>
      <c r="AS547" s="4">
        <v>133046742.303541</v>
      </c>
      <c r="AT547" s="4">
        <v>1619905</v>
      </c>
      <c r="AU547" s="4">
        <v>2742.1103877999999</v>
      </c>
      <c r="AV547" s="4">
        <v>5899.3038712500002</v>
      </c>
      <c r="AW547" s="4">
        <v>615129531</v>
      </c>
      <c r="AX547" s="4">
        <v>414092885</v>
      </c>
      <c r="AY547" s="4">
        <v>27400560</v>
      </c>
      <c r="AZ547" s="4">
        <v>27400560</v>
      </c>
      <c r="BA547" s="4">
        <v>586316715</v>
      </c>
      <c r="BB547" s="4">
        <v>6677337</v>
      </c>
      <c r="BC547" s="4">
        <v>0</v>
      </c>
      <c r="BD547" s="4">
        <v>0.89708647816785625</v>
      </c>
      <c r="BE547" s="4">
        <v>9.6077352047435935E-2</v>
      </c>
      <c r="BF547" s="4">
        <v>5.8565739025702454E-3</v>
      </c>
      <c r="BG547" s="4">
        <v>1.4641434880639966E-3</v>
      </c>
      <c r="BH547" s="4">
        <v>1.5587406463220961</v>
      </c>
      <c r="BI547" s="4">
        <v>0.38155965734475289</v>
      </c>
      <c r="BJ547" s="4">
        <v>0.94531440700568881</v>
      </c>
      <c r="BK547" s="4">
        <v>1.3406463759386917E-2</v>
      </c>
      <c r="BL547" s="3" t="s">
        <v>489</v>
      </c>
      <c r="BM547" s="4"/>
      <c r="BN547" s="4"/>
      <c r="BO547" s="4"/>
      <c r="BP547" s="4">
        <v>2.4818223101672094</v>
      </c>
      <c r="BQ547" s="4">
        <v>0.46481931557442824</v>
      </c>
      <c r="BR547" s="4">
        <v>2292.7991452245965</v>
      </c>
      <c r="BS547" s="4">
        <v>2072.5130745747929</v>
      </c>
      <c r="BT547" s="4">
        <v>1148.390343175658</v>
      </c>
      <c r="BU547" s="4">
        <v>11.936973397296118</v>
      </c>
      <c r="BV547" s="4">
        <v>2813.1155167902311</v>
      </c>
      <c r="BW547" s="4">
        <v>10227.940950719581</v>
      </c>
    </row>
    <row r="548" spans="2:75" x14ac:dyDescent="0.3">
      <c r="B548" s="3" t="s">
        <v>243</v>
      </c>
      <c r="C548" s="4">
        <v>2020</v>
      </c>
      <c r="D548" s="3" t="s">
        <v>1014</v>
      </c>
      <c r="E548" s="4">
        <v>58985</v>
      </c>
      <c r="F548" s="4">
        <v>58985</v>
      </c>
      <c r="G548" s="4" t="b">
        <v>0</v>
      </c>
      <c r="H548" s="4">
        <v>159878898</v>
      </c>
      <c r="I548" s="4">
        <v>71054667</v>
      </c>
      <c r="J548" s="4">
        <v>40401654</v>
      </c>
      <c r="K548" s="4">
        <v>16859284</v>
      </c>
      <c r="L548" s="4">
        <v>5632236</v>
      </c>
      <c r="M548" s="4">
        <v>24693182</v>
      </c>
      <c r="N548" s="4">
        <v>118326432</v>
      </c>
      <c r="O548" s="4">
        <v>118909873</v>
      </c>
      <c r="P548" s="4">
        <v>16413463</v>
      </c>
      <c r="Q548" s="4">
        <v>102496410</v>
      </c>
      <c r="R548" s="4">
        <v>17382312</v>
      </c>
      <c r="S548" s="4">
        <v>26534131</v>
      </c>
      <c r="T548" s="4">
        <v>5098864</v>
      </c>
      <c r="U548" s="4">
        <v>22019111</v>
      </c>
      <c r="V548" s="4">
        <v>8828711</v>
      </c>
      <c r="W548" s="4">
        <v>9690194</v>
      </c>
      <c r="X548" s="4">
        <v>40969025</v>
      </c>
      <c r="Y548" s="4">
        <v>48801778</v>
      </c>
      <c r="Z548" s="4">
        <v>274781492</v>
      </c>
      <c r="AA548" s="4">
        <v>332681899</v>
      </c>
      <c r="AB548" s="4">
        <v>164512776</v>
      </c>
      <c r="AC548" s="4">
        <v>168169123</v>
      </c>
      <c r="AD548" s="4">
        <v>616324289</v>
      </c>
      <c r="AE548" s="4">
        <v>62873827</v>
      </c>
      <c r="AF548" s="4">
        <v>107826000</v>
      </c>
      <c r="AG548" s="4">
        <v>170699827</v>
      </c>
      <c r="AH548" s="4">
        <v>465077</v>
      </c>
      <c r="AI548" s="4">
        <v>0</v>
      </c>
      <c r="AJ548" s="4">
        <v>166582</v>
      </c>
      <c r="AK548" s="4">
        <v>6000</v>
      </c>
      <c r="AL548" s="4">
        <v>117727107</v>
      </c>
      <c r="AM548" s="4">
        <v>29431777</v>
      </c>
      <c r="AN548" s="4">
        <v>172582</v>
      </c>
      <c r="AO548" s="4">
        <v>28566366</v>
      </c>
      <c r="AP548" s="4">
        <v>25437241454</v>
      </c>
      <c r="AQ548" s="4">
        <v>20835341233</v>
      </c>
      <c r="AR548" s="4">
        <v>62424078</v>
      </c>
      <c r="AS548" s="4">
        <v>119533668</v>
      </c>
      <c r="AT548" s="4">
        <v>1460127</v>
      </c>
      <c r="AU548" s="4">
        <v>2733</v>
      </c>
      <c r="AV548" s="4">
        <v>5917</v>
      </c>
      <c r="AW548" s="4">
        <v>661742872</v>
      </c>
      <c r="AX548" s="4">
        <v>445624462</v>
      </c>
      <c r="AY548" s="4">
        <v>48801778</v>
      </c>
      <c r="AZ548" s="4">
        <v>38101169</v>
      </c>
      <c r="BA548" s="4">
        <v>658729901</v>
      </c>
      <c r="BB548" s="4">
        <v>9039139</v>
      </c>
      <c r="BC548" s="4">
        <v>0</v>
      </c>
      <c r="BD548" s="4">
        <v>0.74010037272085771</v>
      </c>
      <c r="BE548" s="4">
        <v>0.25625035894355491</v>
      </c>
      <c r="BF548" s="4">
        <v>5.8637981661793645E-3</v>
      </c>
      <c r="BG548" s="4">
        <v>1.4659495539969397E-3</v>
      </c>
      <c r="BH548" s="4">
        <v>1.6654224962610886</v>
      </c>
      <c r="BI548" s="4">
        <v>0.38581730852268903</v>
      </c>
      <c r="BJ548" s="4">
        <v>0.99462120620877736</v>
      </c>
      <c r="BK548" s="4">
        <v>1.6224050654645186E-2</v>
      </c>
      <c r="BL548" s="3" t="s">
        <v>489</v>
      </c>
      <c r="BM548" s="4"/>
      <c r="BN548" s="4"/>
      <c r="BO548" s="4"/>
      <c r="BP548" s="4">
        <v>2.454042751171976</v>
      </c>
      <c r="BQ548" s="4">
        <v>0.46188947101571742</v>
      </c>
      <c r="BR548" s="4">
        <v>2710.5009409171826</v>
      </c>
      <c r="BS548" s="4">
        <v>2015.934101890311</v>
      </c>
      <c r="BT548" s="4">
        <v>1058.304280749343</v>
      </c>
      <c r="BU548" s="4">
        <v>7.8846655929473597</v>
      </c>
      <c r="BV548" s="4">
        <v>2893.9531575824362</v>
      </c>
      <c r="BW548" s="4">
        <v>11167.752835466645</v>
      </c>
    </row>
    <row r="549" spans="2:75" x14ac:dyDescent="0.3">
      <c r="B549" s="3" t="s">
        <v>243</v>
      </c>
      <c r="C549" s="4">
        <v>2021</v>
      </c>
      <c r="D549" s="3" t="s">
        <v>1015</v>
      </c>
      <c r="E549" s="4">
        <v>59576</v>
      </c>
      <c r="F549" s="4">
        <v>59576</v>
      </c>
      <c r="G549" s="4" t="b">
        <v>0</v>
      </c>
      <c r="H549" s="4">
        <v>144398406</v>
      </c>
      <c r="I549" s="4">
        <v>74791583</v>
      </c>
      <c r="J549" s="4">
        <v>46721921</v>
      </c>
      <c r="K549" s="4">
        <v>9872625</v>
      </c>
      <c r="L549" s="4">
        <v>4996068</v>
      </c>
      <c r="M549" s="4">
        <v>7349680</v>
      </c>
      <c r="N549" s="4">
        <v>127176101</v>
      </c>
      <c r="O549" s="4">
        <v>127614676</v>
      </c>
      <c r="P549" s="4">
        <v>17098868</v>
      </c>
      <c r="Q549" s="4">
        <v>110515808</v>
      </c>
      <c r="R549" s="4">
        <v>18069886</v>
      </c>
      <c r="S549" s="4">
        <v>27464241</v>
      </c>
      <c r="T549" s="4">
        <v>5467323</v>
      </c>
      <c r="U549" s="4">
        <v>24428133</v>
      </c>
      <c r="V549" s="4">
        <v>10019368</v>
      </c>
      <c r="W549" s="4">
        <v>10971637</v>
      </c>
      <c r="X549" s="4">
        <v>16783730</v>
      </c>
      <c r="Y549" s="4">
        <v>33487999</v>
      </c>
      <c r="Z549" s="4">
        <v>261563406</v>
      </c>
      <c r="AA549" s="4">
        <v>317464619</v>
      </c>
      <c r="AB549" s="4">
        <v>147732147</v>
      </c>
      <c r="AC549" s="4">
        <v>169732472</v>
      </c>
      <c r="AD549" s="4">
        <v>633109243</v>
      </c>
      <c r="AE549" s="4">
        <v>71883757</v>
      </c>
      <c r="AF549" s="4">
        <v>100376000</v>
      </c>
      <c r="AG549" s="4">
        <v>172259757</v>
      </c>
      <c r="AH549" s="4">
        <v>237098</v>
      </c>
      <c r="AI549" s="4">
        <v>0</v>
      </c>
      <c r="AJ549" s="4">
        <v>166582</v>
      </c>
      <c r="AK549" s="4">
        <v>6000</v>
      </c>
      <c r="AL549" s="4">
        <v>127159729</v>
      </c>
      <c r="AM549" s="4">
        <v>31789932</v>
      </c>
      <c r="AN549" s="4">
        <v>172582</v>
      </c>
      <c r="AO549" s="4">
        <v>31060350</v>
      </c>
      <c r="AP549" s="4">
        <v>26499379510</v>
      </c>
      <c r="AQ549" s="4">
        <v>21877700333</v>
      </c>
      <c r="AR549" s="4">
        <v>72800272</v>
      </c>
      <c r="AS549" s="4">
        <v>145368629</v>
      </c>
      <c r="AT549" s="4">
        <v>1547793</v>
      </c>
      <c r="AU549" s="4">
        <v>2880</v>
      </c>
      <c r="AV549" s="4">
        <v>6229</v>
      </c>
      <c r="AW549" s="4">
        <v>692288392</v>
      </c>
      <c r="AX549" s="4">
        <v>461086584</v>
      </c>
      <c r="AY549" s="4">
        <v>33487999</v>
      </c>
      <c r="AZ549" s="4">
        <v>36563445.666666664</v>
      </c>
      <c r="BA549" s="4">
        <v>1257170225</v>
      </c>
      <c r="BB549" s="4">
        <v>33840294</v>
      </c>
      <c r="BC549" s="4">
        <v>0</v>
      </c>
      <c r="BD549" s="4">
        <v>0.88073064324546635</v>
      </c>
      <c r="BE549" s="4">
        <v>0.11623210023523389</v>
      </c>
      <c r="BF549" s="4">
        <v>5.4288257049433138E-3</v>
      </c>
      <c r="BG549" s="4">
        <v>1.3572064155625875E-3</v>
      </c>
      <c r="BH549" s="4">
        <v>1.5586888438620474</v>
      </c>
      <c r="BI549" s="4">
        <v>0.40137654551373575</v>
      </c>
      <c r="BJ549" s="4">
        <v>1.9806597998273741</v>
      </c>
      <c r="BK549" s="4">
        <v>2.9660946483921286E-2</v>
      </c>
      <c r="BL549" s="3" t="s">
        <v>474</v>
      </c>
      <c r="BM549" s="4">
        <v>33867040.470154695</v>
      </c>
      <c r="BN549" s="4">
        <v>1.0796173848992849</v>
      </c>
      <c r="BO549" s="4">
        <v>0</v>
      </c>
      <c r="BP549" s="4">
        <v>2.7472444014218351</v>
      </c>
      <c r="BQ549" s="4">
        <v>0.46235350778616152</v>
      </c>
      <c r="BR549" s="4">
        <v>2423.7680609641466</v>
      </c>
      <c r="BS549" s="4">
        <v>2142.0484087552036</v>
      </c>
      <c r="BT549" s="4">
        <v>1221.9731435477374</v>
      </c>
      <c r="BU549" s="4">
        <v>3.9797569491070228</v>
      </c>
      <c r="BV549" s="4">
        <v>2891.4287129045251</v>
      </c>
      <c r="BW549" s="4">
        <v>21101.957583590709</v>
      </c>
    </row>
    <row r="550" spans="2:75" x14ac:dyDescent="0.3">
      <c r="B550" s="3" t="s">
        <v>243</v>
      </c>
      <c r="C550" s="4">
        <v>2022</v>
      </c>
      <c r="D550" s="3" t="s">
        <v>1016</v>
      </c>
      <c r="E550" s="4">
        <v>62211.5</v>
      </c>
      <c r="F550" s="4">
        <v>92390</v>
      </c>
      <c r="G550" s="4" t="b">
        <v>1</v>
      </c>
      <c r="H550" s="4">
        <v>189716946</v>
      </c>
      <c r="I550" s="4">
        <v>77872621</v>
      </c>
      <c r="J550" s="4">
        <v>53814734</v>
      </c>
      <c r="K550" s="4">
        <v>10226595</v>
      </c>
      <c r="L550" s="4">
        <v>7549904</v>
      </c>
      <c r="M550" s="4">
        <v>40039952</v>
      </c>
      <c r="N550" s="4">
        <v>139450399</v>
      </c>
      <c r="O550" s="4">
        <v>138478103</v>
      </c>
      <c r="P550" s="4">
        <v>17969333</v>
      </c>
      <c r="Q550" s="4">
        <v>120508770</v>
      </c>
      <c r="R550" s="4">
        <v>20722276</v>
      </c>
      <c r="S550" s="4">
        <v>27538189</v>
      </c>
      <c r="T550" s="4">
        <v>7132343</v>
      </c>
      <c r="U550" s="4">
        <v>28081655</v>
      </c>
      <c r="V550" s="4">
        <v>10776251</v>
      </c>
      <c r="W550" s="4">
        <v>11353013</v>
      </c>
      <c r="X550" s="4">
        <v>51238843</v>
      </c>
      <c r="Y550" s="4">
        <v>37214184</v>
      </c>
      <c r="Z550" s="4">
        <v>297513512</v>
      </c>
      <c r="AA550" s="4">
        <v>351312165</v>
      </c>
      <c r="AB550" s="4">
        <v>149735596</v>
      </c>
      <c r="AC550" s="4">
        <v>201576569</v>
      </c>
      <c r="AD550" s="4">
        <v>684347470</v>
      </c>
      <c r="AE550" s="4">
        <v>80751070</v>
      </c>
      <c r="AF550" s="4">
        <v>124527579</v>
      </c>
      <c r="AG550" s="4">
        <v>205278649</v>
      </c>
      <c r="AH550" s="4">
        <v>0</v>
      </c>
      <c r="AI550" s="4">
        <v>0</v>
      </c>
      <c r="AJ550" s="4">
        <v>166582</v>
      </c>
      <c r="AK550" s="4">
        <v>3000</v>
      </c>
      <c r="AL550" s="4">
        <v>139759613</v>
      </c>
      <c r="AM550" s="4">
        <v>34939903</v>
      </c>
      <c r="AN550" s="4">
        <v>169582</v>
      </c>
      <c r="AO550" s="4">
        <v>25014821</v>
      </c>
      <c r="AP550" s="4">
        <v>30291273363</v>
      </c>
      <c r="AQ550" s="4">
        <v>25445534831</v>
      </c>
      <c r="AR550" s="4">
        <v>76091171</v>
      </c>
      <c r="AS550" s="4">
        <v>149684469</v>
      </c>
      <c r="AT550" s="4">
        <v>1875885</v>
      </c>
      <c r="AU550" s="4">
        <v>3157</v>
      </c>
      <c r="AV550" s="4">
        <v>6712</v>
      </c>
      <c r="AW550" s="4">
        <v>723483770</v>
      </c>
      <c r="AX550" s="4">
        <v>479068821</v>
      </c>
      <c r="AY550" s="4">
        <v>37214184</v>
      </c>
      <c r="AZ550" s="4">
        <v>39834653.666666664</v>
      </c>
      <c r="BA550" s="4">
        <v>1432613461</v>
      </c>
      <c r="BB550" s="4">
        <v>37904542</v>
      </c>
      <c r="BC550" s="4">
        <v>9.0764979573927457E-2</v>
      </c>
      <c r="BD550" s="4">
        <v>0.73504450677800814</v>
      </c>
      <c r="BE550" s="4">
        <v>0.2700804755733312</v>
      </c>
      <c r="BF550" s="4">
        <v>4.853533794870581E-3</v>
      </c>
      <c r="BG550" s="4">
        <v>1.2133834400357133E-3</v>
      </c>
      <c r="BH550" s="4">
        <v>1.7034332770967624</v>
      </c>
      <c r="BI550" s="4">
        <v>0.40329647277770186</v>
      </c>
      <c r="BJ550" s="4">
        <v>2.1700982460047551</v>
      </c>
      <c r="BK550" s="4">
        <v>2.8820964887623406E-2</v>
      </c>
      <c r="BL550" s="3" t="s">
        <v>474</v>
      </c>
      <c r="BM550" s="4">
        <v>38995218.025175363</v>
      </c>
      <c r="BN550" s="4">
        <v>1.0215266302896258</v>
      </c>
      <c r="BO550" s="4">
        <v>0</v>
      </c>
      <c r="BP550" s="4">
        <v>2.5119832397981456</v>
      </c>
      <c r="BQ550" s="4">
        <v>0.47035160905840284</v>
      </c>
      <c r="BR550" s="4">
        <v>3049.5478488703857</v>
      </c>
      <c r="BS550" s="4">
        <v>2225.9245155638428</v>
      </c>
      <c r="BT550" s="4">
        <v>1223.104586772542</v>
      </c>
      <c r="BU550" s="4">
        <v>0</v>
      </c>
      <c r="BV550" s="4">
        <v>3299.6897518947462</v>
      </c>
      <c r="BW550" s="4">
        <v>23028.113146283242</v>
      </c>
    </row>
    <row r="551" spans="2:75" x14ac:dyDescent="0.3">
      <c r="B551" s="3" t="s">
        <v>243</v>
      </c>
      <c r="C551" s="4">
        <v>2023</v>
      </c>
      <c r="D551" s="3" t="s">
        <v>1017</v>
      </c>
      <c r="E551" s="4">
        <v>64847</v>
      </c>
      <c r="F551" s="4">
        <v>64847</v>
      </c>
      <c r="G551" s="4" t="b">
        <v>0</v>
      </c>
      <c r="H551" s="4">
        <v>186060346</v>
      </c>
      <c r="I551" s="4">
        <v>82296552</v>
      </c>
      <c r="J551" s="4">
        <v>58192744</v>
      </c>
      <c r="K551" s="4">
        <v>24967947</v>
      </c>
      <c r="L551" s="4">
        <v>14505733</v>
      </c>
      <c r="M551" s="4">
        <v>5348052</v>
      </c>
      <c r="N551" s="4">
        <v>155744347</v>
      </c>
      <c r="O551" s="4">
        <v>150696671</v>
      </c>
      <c r="P551" s="4">
        <v>16860456</v>
      </c>
      <c r="Q551" s="4">
        <v>133836215</v>
      </c>
      <c r="R551" s="4">
        <v>24145334</v>
      </c>
      <c r="S551" s="4">
        <v>32018106</v>
      </c>
      <c r="T551" s="4">
        <v>6966038</v>
      </c>
      <c r="U551" s="4">
        <v>30700101</v>
      </c>
      <c r="V551" s="4">
        <v>11550677</v>
      </c>
      <c r="W551" s="4">
        <v>12075021</v>
      </c>
      <c r="X551" s="4">
        <v>35363675</v>
      </c>
      <c r="Y551" s="4">
        <v>66033882</v>
      </c>
      <c r="Z551" s="4">
        <v>299439012</v>
      </c>
      <c r="AA551" s="4">
        <v>354576953</v>
      </c>
      <c r="AB551" s="4">
        <v>169769828</v>
      </c>
      <c r="AC551" s="4">
        <v>184807125</v>
      </c>
      <c r="AD551" s="4">
        <v>717122993</v>
      </c>
      <c r="AE551" s="4">
        <v>92636408</v>
      </c>
      <c r="AF551" s="4">
        <v>99206390</v>
      </c>
      <c r="AG551" s="4">
        <v>191842798</v>
      </c>
      <c r="AH551" s="4">
        <v>0</v>
      </c>
      <c r="AI551" s="4">
        <v>0</v>
      </c>
      <c r="AJ551" s="4">
        <v>0</v>
      </c>
      <c r="AK551" s="4">
        <v>0</v>
      </c>
      <c r="AL551" s="4">
        <v>155564029</v>
      </c>
      <c r="AM551" s="4">
        <v>38891007</v>
      </c>
      <c r="AN551" s="4">
        <v>0</v>
      </c>
      <c r="AO551" s="4">
        <v>28873907</v>
      </c>
      <c r="AP551" s="4">
        <v>33153589748</v>
      </c>
      <c r="AQ551" s="4">
        <v>27883150131</v>
      </c>
      <c r="AR551" s="4">
        <v>80396890</v>
      </c>
      <c r="AS551" s="4">
        <v>158195593</v>
      </c>
      <c r="AT551" s="4">
        <v>2053215</v>
      </c>
      <c r="AU551" s="4">
        <v>3355</v>
      </c>
      <c r="AV551" s="4">
        <v>7187</v>
      </c>
      <c r="AW551" s="4">
        <v>788000025</v>
      </c>
      <c r="AX551" s="4">
        <v>528022097</v>
      </c>
      <c r="AY551" s="4">
        <v>66033882</v>
      </c>
      <c r="AZ551" s="4">
        <v>45578688.333333336</v>
      </c>
      <c r="BA551" s="4">
        <v>1708233373</v>
      </c>
      <c r="BB551" s="4">
        <v>43481244</v>
      </c>
      <c r="BC551" s="4">
        <v>0.33013137685100008</v>
      </c>
      <c r="BD551" s="4">
        <v>0.83706362128338729</v>
      </c>
      <c r="BE551" s="4">
        <v>0.19006561989302115</v>
      </c>
      <c r="BF551" s="4">
        <v>0</v>
      </c>
      <c r="BG551" s="4">
        <v>0</v>
      </c>
      <c r="BH551" s="4">
        <v>1.4334147001990456</v>
      </c>
      <c r="BI551" s="4">
        <v>0.41709715830795324</v>
      </c>
      <c r="BJ551" s="4">
        <v>2.4763819274342929</v>
      </c>
      <c r="BK551" s="4">
        <v>2.81698858890072E-2</v>
      </c>
      <c r="BL551" s="3" t="s">
        <v>474</v>
      </c>
      <c r="BM551" s="4">
        <v>41752928.526701085</v>
      </c>
      <c r="BN551" s="4">
        <v>1.0916285382038693</v>
      </c>
      <c r="BO551" s="4">
        <v>0</v>
      </c>
      <c r="BP551" s="4">
        <v>2.4249829539152685</v>
      </c>
      <c r="BQ551" s="4">
        <v>0.46681508278836786</v>
      </c>
      <c r="BR551" s="4">
        <v>2869.2205653307014</v>
      </c>
      <c r="BS551" s="4">
        <v>2323.8803799713173</v>
      </c>
      <c r="BT551" s="4">
        <v>1239.7935139636375</v>
      </c>
      <c r="BU551" s="4">
        <v>0</v>
      </c>
      <c r="BV551" s="4">
        <v>2958.3912594260337</v>
      </c>
      <c r="BW551" s="4">
        <v>26342.519669375608</v>
      </c>
    </row>
    <row r="552" spans="2:75" x14ac:dyDescent="0.3">
      <c r="B552" s="3" t="s">
        <v>243</v>
      </c>
      <c r="C552" s="4">
        <v>2024</v>
      </c>
      <c r="D552" s="3" t="s">
        <v>1018</v>
      </c>
      <c r="E552" s="4">
        <v>64847</v>
      </c>
      <c r="F552" s="4">
        <v>64847</v>
      </c>
      <c r="G552" s="4" t="b">
        <v>0</v>
      </c>
      <c r="H552" s="4">
        <v>182028023</v>
      </c>
      <c r="I552" s="4">
        <v>88235961</v>
      </c>
      <c r="J552" s="4">
        <v>60325201</v>
      </c>
      <c r="K552" s="4">
        <v>14536629</v>
      </c>
      <c r="L552" s="4">
        <v>13591586</v>
      </c>
      <c r="M552" s="4">
        <v>3865742</v>
      </c>
      <c r="N552" s="4">
        <v>163625652</v>
      </c>
      <c r="O552" s="4">
        <v>162621486</v>
      </c>
      <c r="P552" s="4">
        <v>17571725</v>
      </c>
      <c r="Q552" s="4">
        <v>145049761</v>
      </c>
      <c r="R552" s="4">
        <v>26246406</v>
      </c>
      <c r="S552" s="4">
        <v>35046673</v>
      </c>
      <c r="T552" s="4">
        <v>9014726</v>
      </c>
      <c r="U552" s="4">
        <v>33735503</v>
      </c>
      <c r="V552" s="4">
        <v>12161855</v>
      </c>
      <c r="W552" s="4">
        <v>12999373</v>
      </c>
      <c r="X552" s="4">
        <v>19406537</v>
      </c>
      <c r="Y552" s="4">
        <v>89966019</v>
      </c>
      <c r="Z552" s="4">
        <v>268067121</v>
      </c>
      <c r="AA552" s="4">
        <v>318134520</v>
      </c>
      <c r="AB552" s="4">
        <v>184465835</v>
      </c>
      <c r="AC552" s="4">
        <v>133668685</v>
      </c>
      <c r="AD552" s="4">
        <v>736529896</v>
      </c>
      <c r="AE552" s="4">
        <v>63387618</v>
      </c>
      <c r="AF552" s="4">
        <v>77191207</v>
      </c>
      <c r="AG552" s="4">
        <v>140578825</v>
      </c>
      <c r="AH552" s="4">
        <v>872552</v>
      </c>
      <c r="AI552" s="4">
        <v>872552</v>
      </c>
      <c r="AJ552" s="4">
        <v>0</v>
      </c>
      <c r="AK552" s="4">
        <v>1856</v>
      </c>
      <c r="AL552" s="4">
        <v>162662748</v>
      </c>
      <c r="AM552" s="4">
        <v>40665687</v>
      </c>
      <c r="AN552" s="4">
        <v>1856</v>
      </c>
      <c r="AO552" s="4">
        <v>25739150</v>
      </c>
      <c r="AP552" s="4">
        <v>33577876823</v>
      </c>
      <c r="AQ552" s="4">
        <v>28384816731</v>
      </c>
      <c r="AR552" s="4">
        <v>87535898</v>
      </c>
      <c r="AS552" s="4">
        <v>171628697</v>
      </c>
      <c r="AT552" s="4">
        <v>2096439</v>
      </c>
      <c r="AU552" s="4">
        <v>3709</v>
      </c>
      <c r="AV552" s="4">
        <v>7914</v>
      </c>
      <c r="AW552" s="4">
        <v>875320412</v>
      </c>
      <c r="AX552" s="4">
        <v>599653169</v>
      </c>
      <c r="AY552" s="4">
        <v>89966019</v>
      </c>
      <c r="AZ552" s="4">
        <v>64404695</v>
      </c>
      <c r="BA552" s="4">
        <v>1791929786</v>
      </c>
      <c r="BB552" s="4">
        <v>44066528</v>
      </c>
      <c r="BC552" s="4">
        <v>0.32497081218647722</v>
      </c>
      <c r="BD552" s="4">
        <v>0.8989036374910252</v>
      </c>
      <c r="BE552" s="4">
        <v>0.10661290871680786</v>
      </c>
      <c r="BF552" s="4">
        <v>4.5640443748067016E-5</v>
      </c>
      <c r="BG552" s="4">
        <v>1.1410110937016754E-5</v>
      </c>
      <c r="BH552" s="4">
        <v>0.96917653659560321</v>
      </c>
      <c r="BI552" s="4">
        <v>0.43145162688830802</v>
      </c>
      <c r="BJ552" s="4">
        <v>2.4346013742132344</v>
      </c>
      <c r="BK552" s="4">
        <v>2.8328783092874073E-2</v>
      </c>
      <c r="BL552" s="3" t="s">
        <v>474</v>
      </c>
      <c r="BM552" s="4">
        <v>42780145.832297049</v>
      </c>
      <c r="BN552" s="4">
        <v>1.5054809596132186</v>
      </c>
      <c r="BO552" s="4">
        <v>0</v>
      </c>
      <c r="BP552" s="4">
        <v>2.6069515491235618</v>
      </c>
      <c r="BQ552" s="4">
        <v>0.46866312863280263</v>
      </c>
      <c r="BR552" s="4">
        <v>2807.0384597591255</v>
      </c>
      <c r="BS552" s="4">
        <v>2507.7719246842566</v>
      </c>
      <c r="BT552" s="4">
        <v>1349.883541258655</v>
      </c>
      <c r="BU552" s="4">
        <v>13.455549215846531</v>
      </c>
      <c r="BV552" s="4">
        <v>2167.8539485249894</v>
      </c>
      <c r="BW552" s="4">
        <v>27633.194843246412</v>
      </c>
    </row>
    <row r="553" spans="2:75" x14ac:dyDescent="0.3">
      <c r="B553" s="3" t="s">
        <v>247</v>
      </c>
      <c r="C553" s="4">
        <v>2019</v>
      </c>
      <c r="D553" s="3" t="s">
        <v>1019</v>
      </c>
      <c r="E553" s="4">
        <v>89763</v>
      </c>
      <c r="F553" s="4">
        <v>89763</v>
      </c>
      <c r="G553" s="4" t="b">
        <v>0</v>
      </c>
      <c r="H553" s="4">
        <v>232505321</v>
      </c>
      <c r="I553" s="4">
        <v>111521856</v>
      </c>
      <c r="J553" s="4">
        <v>102798518</v>
      </c>
      <c r="K553" s="4">
        <v>4123156</v>
      </c>
      <c r="L553" s="4">
        <v>7408556</v>
      </c>
      <c r="M553" s="4">
        <v>7232058</v>
      </c>
      <c r="N553" s="4">
        <v>221150107</v>
      </c>
      <c r="O553" s="4">
        <v>193709010</v>
      </c>
      <c r="P553" s="4">
        <v>20142397</v>
      </c>
      <c r="Q553" s="4">
        <v>173566613</v>
      </c>
      <c r="R553" s="4">
        <v>21665889</v>
      </c>
      <c r="S553" s="4">
        <v>48661859</v>
      </c>
      <c r="T553" s="4">
        <v>11352917</v>
      </c>
      <c r="U553" s="4">
        <v>39860145</v>
      </c>
      <c r="V553" s="4">
        <v>19582836</v>
      </c>
      <c r="W553" s="4">
        <v>17274212</v>
      </c>
      <c r="X553" s="4">
        <v>38796311</v>
      </c>
      <c r="Y553" s="4">
        <v>47977209</v>
      </c>
      <c r="Z553" s="4">
        <v>312708798</v>
      </c>
      <c r="AA553" s="4">
        <v>328541314</v>
      </c>
      <c r="AB553" s="4">
        <v>177235396</v>
      </c>
      <c r="AC553" s="4">
        <v>151305918</v>
      </c>
      <c r="AD553" s="4">
        <v>856033531</v>
      </c>
      <c r="AE553" s="4">
        <v>98836076</v>
      </c>
      <c r="AF553" s="4">
        <v>90201179</v>
      </c>
      <c r="AG553" s="4">
        <v>189037255</v>
      </c>
      <c r="AH553" s="4">
        <v>35092991</v>
      </c>
      <c r="AI553" s="4">
        <v>0</v>
      </c>
      <c r="AJ553" s="4">
        <v>1653182</v>
      </c>
      <c r="AK553" s="4">
        <v>1108563</v>
      </c>
      <c r="AL553" s="4">
        <v>222410203</v>
      </c>
      <c r="AM553" s="4">
        <v>55602551</v>
      </c>
      <c r="AN553" s="4">
        <v>2761745</v>
      </c>
      <c r="AO553" s="4">
        <v>52840806</v>
      </c>
      <c r="AP553" s="4">
        <v>48250954588</v>
      </c>
      <c r="AQ553" s="4">
        <v>43670942830</v>
      </c>
      <c r="AR553" s="4">
        <v>104615821.96657901</v>
      </c>
      <c r="AS553" s="4">
        <v>240760611.22299799</v>
      </c>
      <c r="AT553" s="4">
        <v>1754705</v>
      </c>
      <c r="AU553" s="4">
        <v>2915.2493399499999</v>
      </c>
      <c r="AV553" s="4">
        <v>6812.9960645000001</v>
      </c>
      <c r="AW553" s="4">
        <v>1059607899</v>
      </c>
      <c r="AX553" s="4">
        <v>702089266</v>
      </c>
      <c r="AY553" s="4">
        <v>47977209</v>
      </c>
      <c r="AZ553" s="4">
        <v>47977209</v>
      </c>
      <c r="BA553" s="4">
        <v>2443529676</v>
      </c>
      <c r="BB553" s="4">
        <v>38102227</v>
      </c>
      <c r="BC553" s="4">
        <v>1</v>
      </c>
      <c r="BD553" s="4">
        <v>0.95116148761171793</v>
      </c>
      <c r="BE553" s="4">
        <v>0.16686203495532045</v>
      </c>
      <c r="BF553" s="4">
        <v>4.9669393765764451E-2</v>
      </c>
      <c r="BG553" s="4">
        <v>1.2417348497271953E-2</v>
      </c>
      <c r="BH553" s="4">
        <v>1.089133743711413</v>
      </c>
      <c r="BI553" s="4">
        <v>0.399290865779657</v>
      </c>
      <c r="BJ553" s="4">
        <v>2.5456182517615842</v>
      </c>
      <c r="BK553" s="4">
        <v>1.6716593360835884E-2</v>
      </c>
      <c r="BL553" s="3" t="s">
        <v>474</v>
      </c>
      <c r="BM553" s="4">
        <v>51274853.437427782</v>
      </c>
      <c r="BN553" s="4"/>
      <c r="BO553" s="4"/>
      <c r="BP553" s="4">
        <v>2.1681606687341461</v>
      </c>
      <c r="BQ553" s="4">
        <v>0.4278953506432045</v>
      </c>
      <c r="BR553" s="4">
        <v>2590.2133507124317</v>
      </c>
      <c r="BS553" s="4">
        <v>2158.0050800441163</v>
      </c>
      <c r="BT553" s="4">
        <v>1165.4670851751725</v>
      </c>
      <c r="BU553" s="4">
        <v>390.95162817642012</v>
      </c>
      <c r="BV553" s="4">
        <v>2105.959638158261</v>
      </c>
      <c r="BW553" s="4">
        <v>27222.014371177433</v>
      </c>
    </row>
    <row r="554" spans="2:75" x14ac:dyDescent="0.3">
      <c r="B554" s="3" t="s">
        <v>247</v>
      </c>
      <c r="C554" s="4">
        <v>2020</v>
      </c>
      <c r="D554" s="3" t="s">
        <v>1020</v>
      </c>
      <c r="E554" s="4">
        <v>89767</v>
      </c>
      <c r="F554" s="4">
        <v>89767</v>
      </c>
      <c r="G554" s="4" t="b">
        <v>0</v>
      </c>
      <c r="H554" s="4">
        <v>233489932</v>
      </c>
      <c r="I554" s="4">
        <v>104703219</v>
      </c>
      <c r="J554" s="4">
        <v>98091949</v>
      </c>
      <c r="K554" s="4">
        <v>9216250</v>
      </c>
      <c r="L554" s="4">
        <v>5931940</v>
      </c>
      <c r="M554" s="4">
        <v>15404083</v>
      </c>
      <c r="N554" s="4">
        <v>208869599</v>
      </c>
      <c r="O554" s="4">
        <v>189177601</v>
      </c>
      <c r="P554" s="4">
        <v>20933021</v>
      </c>
      <c r="Q554" s="4">
        <v>168244580</v>
      </c>
      <c r="R554" s="4">
        <v>19842067</v>
      </c>
      <c r="S554" s="4">
        <v>49232455</v>
      </c>
      <c r="T554" s="4">
        <v>10327086</v>
      </c>
      <c r="U554" s="4">
        <v>35090018</v>
      </c>
      <c r="V554" s="4">
        <v>19758812</v>
      </c>
      <c r="W554" s="4">
        <v>18209762</v>
      </c>
      <c r="X554" s="4">
        <v>44312331</v>
      </c>
      <c r="Y554" s="4">
        <v>52678750</v>
      </c>
      <c r="Z554" s="4">
        <v>364503788</v>
      </c>
      <c r="AA554" s="4">
        <v>380142680</v>
      </c>
      <c r="AB554" s="4">
        <v>215976048</v>
      </c>
      <c r="AC554" s="4">
        <v>164166632</v>
      </c>
      <c r="AD554" s="4">
        <v>900658096</v>
      </c>
      <c r="AE554" s="4">
        <v>90985913</v>
      </c>
      <c r="AF554" s="4">
        <v>108993862</v>
      </c>
      <c r="AG554" s="4">
        <v>199979775</v>
      </c>
      <c r="AH554" s="4">
        <v>32760765</v>
      </c>
      <c r="AI554" s="4">
        <v>0</v>
      </c>
      <c r="AJ554" s="4">
        <v>1653182</v>
      </c>
      <c r="AK554" s="4">
        <v>1108563</v>
      </c>
      <c r="AL554" s="4">
        <v>209373037</v>
      </c>
      <c r="AM554" s="4">
        <v>52343259</v>
      </c>
      <c r="AN554" s="4">
        <v>2761745</v>
      </c>
      <c r="AO554" s="4">
        <v>49581514</v>
      </c>
      <c r="AP554" s="4">
        <v>45165506251</v>
      </c>
      <c r="AQ554" s="4">
        <v>40314765930</v>
      </c>
      <c r="AR554" s="4">
        <v>101916669</v>
      </c>
      <c r="AS554" s="4">
        <v>231434507</v>
      </c>
      <c r="AT554" s="4">
        <v>1602424</v>
      </c>
      <c r="AU554" s="4">
        <v>2978</v>
      </c>
      <c r="AV554" s="4">
        <v>6973</v>
      </c>
      <c r="AW554" s="4">
        <v>1107955263</v>
      </c>
      <c r="AX554" s="4">
        <v>733439086</v>
      </c>
      <c r="AY554" s="4">
        <v>52678750</v>
      </c>
      <c r="AZ554" s="4">
        <v>50327979.5</v>
      </c>
      <c r="BA554" s="4">
        <v>2508486565</v>
      </c>
      <c r="BB554" s="4">
        <v>39277295</v>
      </c>
      <c r="BC554" s="4">
        <v>1</v>
      </c>
      <c r="BD554" s="4">
        <v>0.89455505516186451</v>
      </c>
      <c r="BE554" s="4">
        <v>0.18978261983476016</v>
      </c>
      <c r="BF554" s="4">
        <v>5.2762190447484363E-2</v>
      </c>
      <c r="BG554" s="4">
        <v>1.3190547548870869E-2</v>
      </c>
      <c r="BH554" s="4">
        <v>1.1886253631469139</v>
      </c>
      <c r="BI554" s="4">
        <v>0.40426148915550791</v>
      </c>
      <c r="BJ554" s="4">
        <v>2.5117661252732013</v>
      </c>
      <c r="BK554" s="4">
        <v>1.6879289481631043E-2</v>
      </c>
      <c r="BL554" s="3" t="s">
        <v>474</v>
      </c>
      <c r="BM554" s="4">
        <v>52578853.047432557</v>
      </c>
      <c r="BN554" s="4"/>
      <c r="BO554" s="4"/>
      <c r="BP554" s="4">
        <v>2.2565155903182972</v>
      </c>
      <c r="BQ554" s="4">
        <v>0.42707586404703857</v>
      </c>
      <c r="BR554" s="4">
        <v>2601.06644980895</v>
      </c>
      <c r="BS554" s="4">
        <v>2107.4292445999085</v>
      </c>
      <c r="BT554" s="4">
        <v>1135.3467198413671</v>
      </c>
      <c r="BU554" s="4">
        <v>364.95332360444263</v>
      </c>
      <c r="BV554" s="4">
        <v>2227.764935889581</v>
      </c>
      <c r="BW554" s="4">
        <v>27944.417937549435</v>
      </c>
    </row>
    <row r="555" spans="2:75" x14ac:dyDescent="0.3">
      <c r="B555" s="3" t="s">
        <v>247</v>
      </c>
      <c r="C555" s="4">
        <v>2021</v>
      </c>
      <c r="D555" s="3" t="s">
        <v>1021</v>
      </c>
      <c r="E555" s="4">
        <v>91790</v>
      </c>
      <c r="F555" s="4">
        <v>91790</v>
      </c>
      <c r="G555" s="4" t="b">
        <v>0</v>
      </c>
      <c r="H555" s="4">
        <v>251124956</v>
      </c>
      <c r="I555" s="4">
        <v>115856623</v>
      </c>
      <c r="J555" s="4">
        <v>111011068</v>
      </c>
      <c r="K555" s="4">
        <v>13775048</v>
      </c>
      <c r="L555" s="4">
        <v>3414602</v>
      </c>
      <c r="M555" s="4">
        <v>6662182</v>
      </c>
      <c r="N555" s="4">
        <v>230687726</v>
      </c>
      <c r="O555" s="4">
        <v>201796218</v>
      </c>
      <c r="P555" s="4">
        <v>21522413</v>
      </c>
      <c r="Q555" s="4">
        <v>180273805</v>
      </c>
      <c r="R555" s="4">
        <v>21533683</v>
      </c>
      <c r="S555" s="4">
        <v>53306772</v>
      </c>
      <c r="T555" s="4">
        <v>11572650</v>
      </c>
      <c r="U555" s="4">
        <v>39042184</v>
      </c>
      <c r="V555" s="4">
        <v>19789391</v>
      </c>
      <c r="W555" s="4">
        <v>18985564</v>
      </c>
      <c r="X555" s="4">
        <v>49328738</v>
      </c>
      <c r="Y555" s="4">
        <v>64253350</v>
      </c>
      <c r="Z555" s="4">
        <v>333192955</v>
      </c>
      <c r="AA555" s="4">
        <v>350051212</v>
      </c>
      <c r="AB555" s="4">
        <v>178429813</v>
      </c>
      <c r="AC555" s="4">
        <v>171621399</v>
      </c>
      <c r="AD555" s="4">
        <v>949986834</v>
      </c>
      <c r="AE555" s="4">
        <v>85800587</v>
      </c>
      <c r="AF555" s="4">
        <v>119409217</v>
      </c>
      <c r="AG555" s="4">
        <v>205209804</v>
      </c>
      <c r="AH555" s="4">
        <v>30503882</v>
      </c>
      <c r="AI555" s="4">
        <v>0</v>
      </c>
      <c r="AJ555" s="4">
        <v>1691814</v>
      </c>
      <c r="AK555" s="4">
        <v>1108563</v>
      </c>
      <c r="AL555" s="4">
        <v>231139067</v>
      </c>
      <c r="AM555" s="4">
        <v>57784767</v>
      </c>
      <c r="AN555" s="4">
        <v>2800377</v>
      </c>
      <c r="AO555" s="4">
        <v>54984390</v>
      </c>
      <c r="AP555" s="4">
        <v>47631454258</v>
      </c>
      <c r="AQ555" s="4">
        <v>42885987930</v>
      </c>
      <c r="AR555" s="4">
        <v>106699258</v>
      </c>
      <c r="AS555" s="4">
        <v>255205575</v>
      </c>
      <c r="AT555" s="4">
        <v>1703097</v>
      </c>
      <c r="AU555" s="4">
        <v>3108</v>
      </c>
      <c r="AV555" s="4">
        <v>7282</v>
      </c>
      <c r="AW555" s="4">
        <v>1167865899</v>
      </c>
      <c r="AX555" s="4">
        <v>775280912</v>
      </c>
      <c r="AY555" s="4">
        <v>64253350</v>
      </c>
      <c r="AZ555" s="4">
        <v>54969769.666666664</v>
      </c>
      <c r="BA555" s="4">
        <v>2685353899</v>
      </c>
      <c r="BB555" s="4">
        <v>41470785</v>
      </c>
      <c r="BC555" s="4">
        <v>1</v>
      </c>
      <c r="BD555" s="4">
        <v>0.91861728788117736</v>
      </c>
      <c r="BE555" s="4">
        <v>0.19643104686098981</v>
      </c>
      <c r="BF555" s="4">
        <v>4.846220111954419E-2</v>
      </c>
      <c r="BG555" s="4">
        <v>1.2115550332302761E-2</v>
      </c>
      <c r="BH555" s="4">
        <v>1.1383229194058448</v>
      </c>
      <c r="BI555" s="4">
        <v>0.40977448021566504</v>
      </c>
      <c r="BJ555" s="4">
        <v>2.5839318288386535</v>
      </c>
      <c r="BK555" s="4">
        <v>1.6752222211611292E-2</v>
      </c>
      <c r="BL555" s="3" t="s">
        <v>474</v>
      </c>
      <c r="BM555" s="4">
        <v>55612447.98411081</v>
      </c>
      <c r="BN555" s="4">
        <v>0.98844362475056358</v>
      </c>
      <c r="BO555" s="4">
        <v>642678.31744414568</v>
      </c>
      <c r="BP555" s="4">
        <v>2.2401007834456195</v>
      </c>
      <c r="BQ555" s="4">
        <v>0.4268058225762153</v>
      </c>
      <c r="BR555" s="4">
        <v>2735.8639938991178</v>
      </c>
      <c r="BS555" s="4">
        <v>2198.4553655082254</v>
      </c>
      <c r="BT555" s="4">
        <v>1162.4279115372044</v>
      </c>
      <c r="BU555" s="4">
        <v>332.32249700403094</v>
      </c>
      <c r="BV555" s="4">
        <v>2235.6444492864148</v>
      </c>
      <c r="BW555" s="4">
        <v>29255.407985619349</v>
      </c>
    </row>
    <row r="556" spans="2:75" x14ac:dyDescent="0.3">
      <c r="B556" s="3" t="s">
        <v>247</v>
      </c>
      <c r="C556" s="4">
        <v>2022</v>
      </c>
      <c r="D556" s="3" t="s">
        <v>1022</v>
      </c>
      <c r="E556" s="4">
        <v>93570</v>
      </c>
      <c r="F556" s="4">
        <v>4356</v>
      </c>
      <c r="G556" s="4" t="b">
        <v>1</v>
      </c>
      <c r="H556" s="4">
        <v>283474327</v>
      </c>
      <c r="I556" s="4">
        <v>126992313</v>
      </c>
      <c r="J556" s="4">
        <v>116445425</v>
      </c>
      <c r="K556" s="4">
        <v>5733960</v>
      </c>
      <c r="L556" s="4">
        <v>7785961</v>
      </c>
      <c r="M556" s="4">
        <v>25824013</v>
      </c>
      <c r="N556" s="4">
        <v>251916354</v>
      </c>
      <c r="O556" s="4">
        <v>215464723</v>
      </c>
      <c r="P556" s="4">
        <v>22036260</v>
      </c>
      <c r="Q556" s="4">
        <v>193428463</v>
      </c>
      <c r="R556" s="4">
        <v>26003047</v>
      </c>
      <c r="S556" s="4">
        <v>53337672</v>
      </c>
      <c r="T556" s="4">
        <v>13532435</v>
      </c>
      <c r="U556" s="4">
        <v>43045855</v>
      </c>
      <c r="V556" s="4">
        <v>20549220</v>
      </c>
      <c r="W556" s="4">
        <v>20715053</v>
      </c>
      <c r="X556" s="4">
        <v>68009604</v>
      </c>
      <c r="Y556" s="4">
        <v>88850871</v>
      </c>
      <c r="Z556" s="4">
        <v>325356464</v>
      </c>
      <c r="AA556" s="4">
        <v>339993797</v>
      </c>
      <c r="AB556" s="4">
        <v>166610607</v>
      </c>
      <c r="AC556" s="4">
        <v>173383190</v>
      </c>
      <c r="AD556" s="4">
        <v>1017996438</v>
      </c>
      <c r="AE556" s="4">
        <v>99151027</v>
      </c>
      <c r="AF556" s="4">
        <v>105994500</v>
      </c>
      <c r="AG556" s="4">
        <v>205145527</v>
      </c>
      <c r="AH556" s="4">
        <v>28166939</v>
      </c>
      <c r="AI556" s="4">
        <v>0</v>
      </c>
      <c r="AJ556" s="4">
        <v>1689024</v>
      </c>
      <c r="AK556" s="4">
        <v>1129102</v>
      </c>
      <c r="AL556" s="4">
        <v>252015918</v>
      </c>
      <c r="AM556" s="4">
        <v>63003980</v>
      </c>
      <c r="AN556" s="4">
        <v>2818126</v>
      </c>
      <c r="AO556" s="4">
        <v>60185854</v>
      </c>
      <c r="AP556" s="4">
        <v>56999856973</v>
      </c>
      <c r="AQ556" s="4">
        <v>51796862832</v>
      </c>
      <c r="AR556" s="4">
        <v>113057405</v>
      </c>
      <c r="AS556" s="4">
        <v>269127732</v>
      </c>
      <c r="AT556" s="4">
        <v>2068420</v>
      </c>
      <c r="AU556" s="4">
        <v>3248</v>
      </c>
      <c r="AV556" s="4">
        <v>7634</v>
      </c>
      <c r="AW556" s="4">
        <v>1249309512</v>
      </c>
      <c r="AX556" s="4">
        <v>841017850</v>
      </c>
      <c r="AY556" s="4">
        <v>88850871</v>
      </c>
      <c r="AZ556" s="4">
        <v>68594323.666666672</v>
      </c>
      <c r="BA556" s="4">
        <v>3010443232</v>
      </c>
      <c r="BB556" s="4">
        <v>45657253</v>
      </c>
      <c r="BC556" s="4">
        <v>1</v>
      </c>
      <c r="BD556" s="4">
        <v>0.88867431723367318</v>
      </c>
      <c r="BE556" s="4">
        <v>0.23991450908356862</v>
      </c>
      <c r="BF556" s="4">
        <v>4.472933297229794E-2</v>
      </c>
      <c r="BG556" s="4">
        <v>1.1182333331817555E-2</v>
      </c>
      <c r="BH556" s="4">
        <v>1.0605756971764801</v>
      </c>
      <c r="BI556" s="4">
        <v>0.40715072144791825</v>
      </c>
      <c r="BJ556" s="4">
        <v>2.7562123633674793</v>
      </c>
      <c r="BK556" s="4">
        <v>1.6518925690194787E-2</v>
      </c>
      <c r="BL556" s="3" t="s">
        <v>474</v>
      </c>
      <c r="BM556" s="4">
        <v>60736612.254380248</v>
      </c>
      <c r="BN556" s="4">
        <v>1.1293735544448271</v>
      </c>
      <c r="BO556" s="4">
        <v>0</v>
      </c>
      <c r="BP556" s="4">
        <v>1.9834682226229734</v>
      </c>
      <c r="BQ556" s="4">
        <v>0.42546502488865601</v>
      </c>
      <c r="BR556" s="4">
        <v>3029.5428769904884</v>
      </c>
      <c r="BS556" s="4">
        <v>2302.7115849096931</v>
      </c>
      <c r="BT556" s="4">
        <v>1208.2655231377578</v>
      </c>
      <c r="BU556" s="4">
        <v>301.02531794378541</v>
      </c>
      <c r="BV556" s="4">
        <v>2192.4284172277439</v>
      </c>
      <c r="BW556" s="4">
        <v>32173.166955220691</v>
      </c>
    </row>
    <row r="557" spans="2:75" x14ac:dyDescent="0.3">
      <c r="B557" s="3" t="s">
        <v>247</v>
      </c>
      <c r="C557" s="4">
        <v>2023</v>
      </c>
      <c r="D557" s="3" t="s">
        <v>1023</v>
      </c>
      <c r="E557" s="4">
        <v>95350</v>
      </c>
      <c r="F557" s="4">
        <v>95350</v>
      </c>
      <c r="G557" s="4" t="b">
        <v>0</v>
      </c>
      <c r="H557" s="4">
        <v>296477953</v>
      </c>
      <c r="I557" s="4">
        <v>128651525</v>
      </c>
      <c r="J557" s="4">
        <v>120740931</v>
      </c>
      <c r="K557" s="4">
        <v>19748824</v>
      </c>
      <c r="L557" s="4">
        <v>14467649</v>
      </c>
      <c r="M557" s="4">
        <v>11998662</v>
      </c>
      <c r="N557" s="4">
        <v>264730467</v>
      </c>
      <c r="O557" s="4">
        <v>238711291</v>
      </c>
      <c r="P557" s="4">
        <v>23626074</v>
      </c>
      <c r="Q557" s="4">
        <v>215085217</v>
      </c>
      <c r="R557" s="4">
        <v>32160527</v>
      </c>
      <c r="S557" s="4">
        <v>58697888</v>
      </c>
      <c r="T557" s="4">
        <v>11239872</v>
      </c>
      <c r="U557" s="4">
        <v>49777173</v>
      </c>
      <c r="V557" s="4">
        <v>21555456</v>
      </c>
      <c r="W557" s="4">
        <v>21914184</v>
      </c>
      <c r="X557" s="4">
        <v>57766662</v>
      </c>
      <c r="Y557" s="4">
        <v>86146305</v>
      </c>
      <c r="Z557" s="4">
        <v>335140340</v>
      </c>
      <c r="AA557" s="4">
        <v>354344365</v>
      </c>
      <c r="AB557" s="4">
        <v>190926617</v>
      </c>
      <c r="AC557" s="4">
        <v>163417748</v>
      </c>
      <c r="AD557" s="4">
        <v>1075763100</v>
      </c>
      <c r="AE557" s="4">
        <v>67731831</v>
      </c>
      <c r="AF557" s="4">
        <v>130914346</v>
      </c>
      <c r="AG557" s="4">
        <v>198646177</v>
      </c>
      <c r="AH557" s="4">
        <v>25730403</v>
      </c>
      <c r="AI557" s="4">
        <v>0</v>
      </c>
      <c r="AJ557" s="4">
        <v>1713301</v>
      </c>
      <c r="AK557" s="4">
        <v>1358455</v>
      </c>
      <c r="AL557" s="4">
        <v>263886870</v>
      </c>
      <c r="AM557" s="4">
        <v>65971718</v>
      </c>
      <c r="AN557" s="4">
        <v>3071756</v>
      </c>
      <c r="AO557" s="4">
        <v>58507142</v>
      </c>
      <c r="AP557" s="4">
        <v>61395319007</v>
      </c>
      <c r="AQ557" s="4">
        <v>55682978332</v>
      </c>
      <c r="AR557" s="4">
        <v>120328778</v>
      </c>
      <c r="AS557" s="4">
        <v>282592541</v>
      </c>
      <c r="AT557" s="4">
        <v>2185637</v>
      </c>
      <c r="AU557" s="4">
        <v>3412</v>
      </c>
      <c r="AV557" s="4">
        <v>7997</v>
      </c>
      <c r="AW557" s="4">
        <v>1336737343</v>
      </c>
      <c r="AX557" s="4">
        <v>908154260</v>
      </c>
      <c r="AY557" s="4">
        <v>86146305</v>
      </c>
      <c r="AZ557" s="4">
        <v>79750175.333333328</v>
      </c>
      <c r="BA557" s="4">
        <v>3776014139</v>
      </c>
      <c r="BB557" s="4">
        <v>59502371</v>
      </c>
      <c r="BC557" s="4">
        <v>1</v>
      </c>
      <c r="BD557" s="4">
        <v>0.89291788587058951</v>
      </c>
      <c r="BE557" s="4">
        <v>0.19484302767025649</v>
      </c>
      <c r="BF557" s="4">
        <v>4.6561709973961869E-2</v>
      </c>
      <c r="BG557" s="4">
        <v>1.164042758171333E-2</v>
      </c>
      <c r="BH557" s="4">
        <v>0.92356964263145991</v>
      </c>
      <c r="BI557" s="4">
        <v>0.40963804480057053</v>
      </c>
      <c r="BJ557" s="4">
        <v>3.3314512799863358</v>
      </c>
      <c r="BK557" s="4">
        <v>1.7071279191084622E-2</v>
      </c>
      <c r="BL557" s="3" t="s">
        <v>474</v>
      </c>
      <c r="BM557" s="4">
        <v>78709114.468351886</v>
      </c>
      <c r="BN557" s="4">
        <v>1.0132266875572593</v>
      </c>
      <c r="BO557" s="4">
        <v>0</v>
      </c>
      <c r="BP557" s="4">
        <v>1.9599015030165525</v>
      </c>
      <c r="BQ557" s="4">
        <v>0.42665999749906214</v>
      </c>
      <c r="BR557" s="4">
        <v>3109.3650026219193</v>
      </c>
      <c r="BS557" s="4">
        <v>2503.5269113791296</v>
      </c>
      <c r="BT557" s="4">
        <v>1261.9693550078657</v>
      </c>
      <c r="BU557" s="4">
        <v>269.85215521761927</v>
      </c>
      <c r="BV557" s="4">
        <v>2083.336937598322</v>
      </c>
      <c r="BW557" s="4">
        <v>39601.616560041948</v>
      </c>
    </row>
    <row r="558" spans="2:75" x14ac:dyDescent="0.3">
      <c r="B558" s="3" t="s">
        <v>247</v>
      </c>
      <c r="C558" s="4">
        <v>2024</v>
      </c>
      <c r="D558" s="3" t="s">
        <v>1024</v>
      </c>
      <c r="E558" s="4">
        <v>95350</v>
      </c>
      <c r="F558" s="4">
        <v>95350</v>
      </c>
      <c r="G558" s="4" t="b">
        <v>0</v>
      </c>
      <c r="H558" s="4">
        <v>304597958</v>
      </c>
      <c r="I558" s="4">
        <v>137396242</v>
      </c>
      <c r="J558" s="4">
        <v>131291967</v>
      </c>
      <c r="K558" s="4">
        <v>11831054</v>
      </c>
      <c r="L558" s="4">
        <v>14962455</v>
      </c>
      <c r="M558" s="4">
        <v>7382813</v>
      </c>
      <c r="N558" s="4">
        <v>285384091</v>
      </c>
      <c r="O558" s="4">
        <v>250554700</v>
      </c>
      <c r="P558" s="4">
        <v>25330485</v>
      </c>
      <c r="Q558" s="4">
        <v>225224215</v>
      </c>
      <c r="R558" s="4">
        <v>30000765</v>
      </c>
      <c r="S558" s="4">
        <v>60114213</v>
      </c>
      <c r="T558" s="4">
        <v>12552631</v>
      </c>
      <c r="U558" s="4">
        <v>53881517</v>
      </c>
      <c r="V558" s="4">
        <v>22611375</v>
      </c>
      <c r="W558" s="4">
        <v>23338953</v>
      </c>
      <c r="X558" s="4">
        <v>54043258</v>
      </c>
      <c r="Y558" s="4">
        <v>76397801</v>
      </c>
      <c r="Z558" s="4">
        <v>342706582</v>
      </c>
      <c r="AA558" s="4">
        <v>360940129</v>
      </c>
      <c r="AB558" s="4">
        <v>193524296</v>
      </c>
      <c r="AC558" s="4">
        <v>167415833</v>
      </c>
      <c r="AD558" s="4">
        <v>1129806358</v>
      </c>
      <c r="AE558" s="4">
        <v>78154081</v>
      </c>
      <c r="AF558" s="4">
        <v>139060343</v>
      </c>
      <c r="AG558" s="4">
        <v>217214424</v>
      </c>
      <c r="AH558" s="4">
        <v>43212589</v>
      </c>
      <c r="AI558" s="4">
        <v>20000000</v>
      </c>
      <c r="AJ558" s="4">
        <v>1749930</v>
      </c>
      <c r="AK558" s="4">
        <v>1925055</v>
      </c>
      <c r="AL558" s="4">
        <v>285290207</v>
      </c>
      <c r="AM558" s="4">
        <v>71322552</v>
      </c>
      <c r="AN558" s="4">
        <v>3674985</v>
      </c>
      <c r="AO558" s="4">
        <v>65114987</v>
      </c>
      <c r="AP558" s="4">
        <v>62407105476</v>
      </c>
      <c r="AQ558" s="4">
        <v>56821517632</v>
      </c>
      <c r="AR558" s="4">
        <v>128504907</v>
      </c>
      <c r="AS558" s="4">
        <v>303553130</v>
      </c>
      <c r="AT558" s="4">
        <v>2232436</v>
      </c>
      <c r="AU558" s="4">
        <v>3659</v>
      </c>
      <c r="AV558" s="4">
        <v>8634</v>
      </c>
      <c r="AW558" s="4">
        <v>1406282031</v>
      </c>
      <c r="AX558" s="4">
        <v>958396875</v>
      </c>
      <c r="AY558" s="4">
        <v>76397801</v>
      </c>
      <c r="AZ558" s="4">
        <v>83798325.666666672</v>
      </c>
      <c r="BA558" s="4">
        <v>3990152997</v>
      </c>
      <c r="BB558" s="4">
        <v>66618761</v>
      </c>
      <c r="BC558" s="4">
        <v>1</v>
      </c>
      <c r="BD558" s="4">
        <v>0.93692056530464329</v>
      </c>
      <c r="BE558" s="4">
        <v>0.17742488608541493</v>
      </c>
      <c r="BF558" s="4">
        <v>5.1526268998338703E-2</v>
      </c>
      <c r="BG558" s="4">
        <v>1.2881567294737179E-2</v>
      </c>
      <c r="BH558" s="4">
        <v>0.96443636844288705</v>
      </c>
      <c r="BI558" s="4">
        <v>0.40401771125132824</v>
      </c>
      <c r="BJ558" s="4">
        <v>3.3307975713579543</v>
      </c>
      <c r="BK558" s="4">
        <v>1.8041890674839085E-2</v>
      </c>
      <c r="BL558" s="3" t="s">
        <v>474</v>
      </c>
      <c r="BM558" s="4">
        <v>84370717.919319093</v>
      </c>
      <c r="BN558" s="4">
        <v>0.99321574751562758</v>
      </c>
      <c r="BO558" s="4">
        <v>572392.25265242159</v>
      </c>
      <c r="BP558" s="4">
        <v>2.0591390358493604</v>
      </c>
      <c r="BQ558" s="4">
        <v>0.42378966875144775</v>
      </c>
      <c r="BR558" s="4">
        <v>3194.5249921342424</v>
      </c>
      <c r="BS558" s="4">
        <v>2627.7367593078134</v>
      </c>
      <c r="BT558" s="4">
        <v>1347.717954902989</v>
      </c>
      <c r="BU558" s="4">
        <v>453.19967488201365</v>
      </c>
      <c r="BV558" s="4">
        <v>2278.0747142108021</v>
      </c>
      <c r="BW558" s="4">
        <v>41847.43573151547</v>
      </c>
    </row>
    <row r="559" spans="2:75" x14ac:dyDescent="0.3">
      <c r="B559" s="3" t="s">
        <v>250</v>
      </c>
      <c r="C559" s="4">
        <v>2019</v>
      </c>
      <c r="D559" s="3" t="s">
        <v>1025</v>
      </c>
      <c r="E559" s="4">
        <v>4380</v>
      </c>
      <c r="F559" s="4">
        <v>4380</v>
      </c>
      <c r="G559" s="4" t="b">
        <v>0</v>
      </c>
      <c r="H559" s="4">
        <v>44141952</v>
      </c>
      <c r="I559" s="4">
        <v>23761154</v>
      </c>
      <c r="J559" s="4">
        <v>3688238</v>
      </c>
      <c r="K559" s="4">
        <v>16377930</v>
      </c>
      <c r="L559" s="4">
        <v>298848</v>
      </c>
      <c r="M559" s="4">
        <v>0</v>
      </c>
      <c r="N559" s="4">
        <v>27764022</v>
      </c>
      <c r="O559" s="4">
        <v>32616954</v>
      </c>
      <c r="P559" s="4">
        <v>7244463</v>
      </c>
      <c r="Q559" s="4">
        <v>25372491</v>
      </c>
      <c r="R559" s="4">
        <v>6046771</v>
      </c>
      <c r="S559" s="4">
        <v>2126811</v>
      </c>
      <c r="T559" s="4">
        <v>3589359</v>
      </c>
      <c r="U559" s="4">
        <v>6566441</v>
      </c>
      <c r="V559" s="4">
        <v>1385900</v>
      </c>
      <c r="W559" s="4">
        <v>1675548</v>
      </c>
      <c r="X559" s="4">
        <v>11524998</v>
      </c>
      <c r="Y559" s="4">
        <v>16312363</v>
      </c>
      <c r="Z559" s="4">
        <v>22478766</v>
      </c>
      <c r="AA559" s="4">
        <v>38906864</v>
      </c>
      <c r="AB559" s="4">
        <v>37973789</v>
      </c>
      <c r="AC559" s="4">
        <v>933075</v>
      </c>
      <c r="AD559" s="4">
        <v>216555157</v>
      </c>
      <c r="AE559" s="4">
        <v>28281429</v>
      </c>
      <c r="AF559" s="4">
        <v>374038</v>
      </c>
      <c r="AG559" s="4">
        <v>28655467</v>
      </c>
      <c r="AH559" s="4">
        <v>27220586</v>
      </c>
      <c r="AI559" s="4">
        <v>0</v>
      </c>
      <c r="AJ559" s="4">
        <v>2777934</v>
      </c>
      <c r="AK559" s="4">
        <v>945878</v>
      </c>
      <c r="AL559" s="4">
        <v>37935984</v>
      </c>
      <c r="AM559" s="4">
        <v>9483996</v>
      </c>
      <c r="AN559" s="4">
        <v>3723812</v>
      </c>
      <c r="AO559" s="4">
        <v>5760184</v>
      </c>
      <c r="AP559" s="4">
        <v>1792837670</v>
      </c>
      <c r="AQ559" s="4">
        <v>260088424</v>
      </c>
      <c r="AR559" s="4">
        <v>26660907.212964099</v>
      </c>
      <c r="AS559" s="4">
        <v>41733722.448233798</v>
      </c>
      <c r="AT559" s="4">
        <v>108799</v>
      </c>
      <c r="AU559" s="4">
        <v>571.89541555999995</v>
      </c>
      <c r="AV559" s="4">
        <v>2220.5399008200002</v>
      </c>
      <c r="AW559" s="4">
        <v>322703688</v>
      </c>
      <c r="AX559" s="4">
        <v>215120276</v>
      </c>
      <c r="AY559" s="4">
        <v>16312363</v>
      </c>
      <c r="AZ559" s="4">
        <v>16312363</v>
      </c>
      <c r="BA559" s="4">
        <v>619219834</v>
      </c>
      <c r="BB559" s="4">
        <v>14418884</v>
      </c>
      <c r="BC559" s="4">
        <v>0.97508186909829864</v>
      </c>
      <c r="BD559" s="4">
        <v>0.62897132414986989</v>
      </c>
      <c r="BE559" s="4">
        <v>0.26108945068854228</v>
      </c>
      <c r="BF559" s="4">
        <v>0.39264166707788573</v>
      </c>
      <c r="BG559" s="4">
        <v>9.8160416769471431E-2</v>
      </c>
      <c r="BH559" s="4">
        <v>1.1293911583218219</v>
      </c>
      <c r="BI559" s="4">
        <v>0.35455965586644028</v>
      </c>
      <c r="BJ559" s="4">
        <v>1.9772200075286994</v>
      </c>
      <c r="BK559" s="4">
        <v>2.4033701057140488E-2</v>
      </c>
      <c r="BL559" s="3" t="s">
        <v>474</v>
      </c>
      <c r="BM559" s="4">
        <v>14323897.187401384</v>
      </c>
      <c r="BN559" s="4"/>
      <c r="BO559" s="4"/>
      <c r="BP559" s="4">
        <v>14.870787054002552</v>
      </c>
      <c r="BQ559" s="4">
        <v>0.25754791226620632</v>
      </c>
      <c r="BR559" s="4">
        <v>10078.071232876713</v>
      </c>
      <c r="BS559" s="4">
        <v>7446.7931506849318</v>
      </c>
      <c r="BT559" s="4">
        <v>6086.9651171150908</v>
      </c>
      <c r="BU559" s="4">
        <v>6214.7456621004567</v>
      </c>
      <c r="BV559" s="4">
        <v>6542.3440639269411</v>
      </c>
      <c r="BW559" s="4">
        <v>141374.3913242009</v>
      </c>
    </row>
    <row r="560" spans="2:75" x14ac:dyDescent="0.3">
      <c r="B560" s="3" t="s">
        <v>250</v>
      </c>
      <c r="C560" s="4">
        <v>2020</v>
      </c>
      <c r="D560" s="3" t="s">
        <v>1026</v>
      </c>
      <c r="E560" s="4">
        <v>4372.5</v>
      </c>
      <c r="F560" s="4">
        <v>585</v>
      </c>
      <c r="G560" s="4" t="b">
        <v>1</v>
      </c>
      <c r="H560" s="4">
        <v>35219161</v>
      </c>
      <c r="I560" s="4">
        <v>23432172</v>
      </c>
      <c r="J560" s="4">
        <v>2809539</v>
      </c>
      <c r="K560" s="4">
        <v>8643008</v>
      </c>
      <c r="L560" s="4">
        <v>303405</v>
      </c>
      <c r="M560" s="4">
        <v>0</v>
      </c>
      <c r="N560" s="4">
        <v>26576153</v>
      </c>
      <c r="O560" s="4">
        <v>30866855</v>
      </c>
      <c r="P560" s="4">
        <v>7446646</v>
      </c>
      <c r="Q560" s="4">
        <v>23420209</v>
      </c>
      <c r="R560" s="4">
        <v>5665753</v>
      </c>
      <c r="S560" s="4">
        <v>2101224</v>
      </c>
      <c r="T560" s="4">
        <v>3722077</v>
      </c>
      <c r="U560" s="4">
        <v>5791835</v>
      </c>
      <c r="V560" s="4">
        <v>1879219</v>
      </c>
      <c r="W560" s="4">
        <v>597521</v>
      </c>
      <c r="X560" s="4">
        <v>4352306</v>
      </c>
      <c r="Y560" s="4">
        <v>3787452</v>
      </c>
      <c r="Z560" s="4">
        <v>40780834</v>
      </c>
      <c r="AA560" s="4">
        <v>51949204</v>
      </c>
      <c r="AB560" s="4">
        <v>42705852</v>
      </c>
      <c r="AC560" s="4">
        <v>9243352</v>
      </c>
      <c r="AD560" s="4">
        <v>220907463</v>
      </c>
      <c r="AE560" s="4">
        <v>35277024</v>
      </c>
      <c r="AF560" s="4">
        <v>358928</v>
      </c>
      <c r="AG560" s="4">
        <v>35635952</v>
      </c>
      <c r="AH560" s="4">
        <v>26189573</v>
      </c>
      <c r="AI560" s="4">
        <v>0</v>
      </c>
      <c r="AJ560" s="4">
        <v>766358</v>
      </c>
      <c r="AK560" s="4">
        <v>901857</v>
      </c>
      <c r="AL560" s="4">
        <v>31814715</v>
      </c>
      <c r="AM560" s="4">
        <v>7953679</v>
      </c>
      <c r="AN560" s="4">
        <v>1668215</v>
      </c>
      <c r="AO560" s="4">
        <v>6285464</v>
      </c>
      <c r="AP560" s="4">
        <v>1741656756</v>
      </c>
      <c r="AQ560" s="4">
        <v>254614856</v>
      </c>
      <c r="AR560" s="4">
        <v>26501819</v>
      </c>
      <c r="AS560" s="4">
        <v>37923927</v>
      </c>
      <c r="AT560" s="4">
        <v>107451</v>
      </c>
      <c r="AU560" s="4">
        <v>581</v>
      </c>
      <c r="AV560" s="4">
        <v>2225</v>
      </c>
      <c r="AW560" s="4">
        <v>326491140</v>
      </c>
      <c r="AX560" s="4">
        <v>211461084</v>
      </c>
      <c r="AY560" s="4">
        <v>3787452</v>
      </c>
      <c r="AZ560" s="4">
        <v>10049907.5</v>
      </c>
      <c r="BA560" s="4">
        <v>731439295</v>
      </c>
      <c r="BB560" s="4">
        <v>16911424</v>
      </c>
      <c r="BC560" s="4">
        <v>0.82887366876934621</v>
      </c>
      <c r="BD560" s="4">
        <v>0.75459358614476935</v>
      </c>
      <c r="BE560" s="4">
        <v>0.12357778767075116</v>
      </c>
      <c r="BF560" s="4">
        <v>0.20974130336414129</v>
      </c>
      <c r="BG560" s="4">
        <v>5.2435327489182289E-2</v>
      </c>
      <c r="BH560" s="4">
        <v>1.5215898372213501</v>
      </c>
      <c r="BI560" s="4">
        <v>0.36936322507787234</v>
      </c>
      <c r="BJ560" s="4">
        <v>2.3002945640584067</v>
      </c>
      <c r="BK560" s="4">
        <v>2.3606904735538593E-2</v>
      </c>
      <c r="BL560" s="3" t="s">
        <v>474</v>
      </c>
      <c r="BM560" s="4">
        <v>17129479.314267278</v>
      </c>
      <c r="BN560" s="4"/>
      <c r="BO560" s="4"/>
      <c r="BP560" s="4">
        <v>15.216441993349923</v>
      </c>
      <c r="BQ560" s="4">
        <v>0.26112359550561798</v>
      </c>
      <c r="BR560" s="4">
        <v>8054.6966266437967</v>
      </c>
      <c r="BS560" s="4">
        <v>7059.3150371640941</v>
      </c>
      <c r="BT560" s="4">
        <v>6061.0220697541454</v>
      </c>
      <c r="BU560" s="4">
        <v>5989.6107489994283</v>
      </c>
      <c r="BV560" s="4">
        <v>8150.0176100628933</v>
      </c>
      <c r="BW560" s="4">
        <v>167281.71412235562</v>
      </c>
    </row>
    <row r="561" spans="2:75" x14ac:dyDescent="0.3">
      <c r="B561" s="3" t="s">
        <v>250</v>
      </c>
      <c r="C561" s="4">
        <v>2021</v>
      </c>
      <c r="D561" s="3" t="s">
        <v>1027</v>
      </c>
      <c r="E561" s="4">
        <v>4365</v>
      </c>
      <c r="F561" s="4">
        <v>4365</v>
      </c>
      <c r="G561" s="4" t="b">
        <v>0</v>
      </c>
      <c r="H561" s="4">
        <v>46800617</v>
      </c>
      <c r="I561" s="4">
        <v>23218341</v>
      </c>
      <c r="J561" s="4">
        <v>2615494</v>
      </c>
      <c r="K561" s="4">
        <v>20365341</v>
      </c>
      <c r="L561" s="4">
        <v>597524</v>
      </c>
      <c r="M561" s="4">
        <v>0</v>
      </c>
      <c r="N561" s="4">
        <v>26435276</v>
      </c>
      <c r="O561" s="4">
        <v>31167135</v>
      </c>
      <c r="P561" s="4">
        <v>7437954</v>
      </c>
      <c r="Q561" s="4">
        <v>23729181</v>
      </c>
      <c r="R561" s="4">
        <v>5121677</v>
      </c>
      <c r="S561" s="4">
        <v>2173631</v>
      </c>
      <c r="T561" s="4">
        <v>3713079</v>
      </c>
      <c r="U561" s="4">
        <v>6707085</v>
      </c>
      <c r="V561" s="4">
        <v>1828165</v>
      </c>
      <c r="W561" s="4">
        <v>553667</v>
      </c>
      <c r="X561" s="4">
        <v>15633482</v>
      </c>
      <c r="Y561" s="4">
        <v>14914603</v>
      </c>
      <c r="Z561" s="4">
        <v>33439661</v>
      </c>
      <c r="AA561" s="4">
        <v>55047928</v>
      </c>
      <c r="AB561" s="4">
        <v>37130447</v>
      </c>
      <c r="AC561" s="4">
        <v>17917481</v>
      </c>
      <c r="AD561" s="4">
        <v>237034006</v>
      </c>
      <c r="AE561" s="4">
        <v>42642403</v>
      </c>
      <c r="AF561" s="4">
        <v>507089</v>
      </c>
      <c r="AG561" s="4">
        <v>43149492</v>
      </c>
      <c r="AH561" s="4">
        <v>25053220</v>
      </c>
      <c r="AI561" s="4">
        <v>0</v>
      </c>
      <c r="AJ561" s="4">
        <v>778622</v>
      </c>
      <c r="AK561" s="4">
        <v>880405</v>
      </c>
      <c r="AL561" s="4">
        <v>31645075</v>
      </c>
      <c r="AM561" s="4">
        <v>7911269</v>
      </c>
      <c r="AN561" s="4">
        <v>1659027</v>
      </c>
      <c r="AO561" s="4">
        <v>6252242</v>
      </c>
      <c r="AP561" s="4">
        <v>1659044379</v>
      </c>
      <c r="AQ561" s="4">
        <v>267520212</v>
      </c>
      <c r="AR561" s="4">
        <v>26279733</v>
      </c>
      <c r="AS561" s="4">
        <v>39844802</v>
      </c>
      <c r="AT561" s="4">
        <v>119228</v>
      </c>
      <c r="AU561" s="4">
        <v>677</v>
      </c>
      <c r="AV561" s="4">
        <v>2378</v>
      </c>
      <c r="AW561" s="4">
        <v>341405744</v>
      </c>
      <c r="AX561" s="4">
        <v>218937734</v>
      </c>
      <c r="AY561" s="4">
        <v>14914603</v>
      </c>
      <c r="AZ561" s="4">
        <v>11671472.666666666</v>
      </c>
      <c r="BA561" s="4">
        <v>607999863</v>
      </c>
      <c r="BB561" s="4">
        <v>16911424</v>
      </c>
      <c r="BC561" s="4">
        <v>0.78991000384663534</v>
      </c>
      <c r="BD561" s="4">
        <v>0.56484887795389538</v>
      </c>
      <c r="BE561" s="4">
        <v>0.33404435672290389</v>
      </c>
      <c r="BF561" s="4">
        <v>0.20970428385130122</v>
      </c>
      <c r="BG561" s="4">
        <v>5.2426072619515041E-2</v>
      </c>
      <c r="BH561" s="4">
        <v>1.8184147189909337</v>
      </c>
      <c r="BI561" s="4">
        <v>0.38637707511435937</v>
      </c>
      <c r="BJ561" s="4">
        <v>1.8410837731576553</v>
      </c>
      <c r="BK561" s="4">
        <v>2.8979795568956235E-2</v>
      </c>
      <c r="BL561" s="3" t="s">
        <v>474</v>
      </c>
      <c r="BM561" s="4">
        <v>13693896.414893074</v>
      </c>
      <c r="BN561" s="4">
        <v>0.85231203107196862</v>
      </c>
      <c r="BO561" s="4">
        <v>2022423.7482264079</v>
      </c>
      <c r="BP561" s="4">
        <v>15.840283317701413</v>
      </c>
      <c r="BQ561" s="4">
        <v>0.28469301934398655</v>
      </c>
      <c r="BR561" s="4">
        <v>10721.790836197022</v>
      </c>
      <c r="BS561" s="4">
        <v>7140.2371134020623</v>
      </c>
      <c r="BT561" s="4">
        <v>6020.5573883161514</v>
      </c>
      <c r="BU561" s="4">
        <v>5739.5693012600232</v>
      </c>
      <c r="BV561" s="4">
        <v>9885.3360824742267</v>
      </c>
      <c r="BW561" s="4">
        <v>139289.77388316151</v>
      </c>
    </row>
    <row r="562" spans="2:75" x14ac:dyDescent="0.3">
      <c r="B562" s="3" t="s">
        <v>250</v>
      </c>
      <c r="C562" s="4">
        <v>2022</v>
      </c>
      <c r="D562" s="3" t="s">
        <v>1028</v>
      </c>
      <c r="E562" s="4">
        <v>4382.5</v>
      </c>
      <c r="F562" s="4">
        <v>19211</v>
      </c>
      <c r="G562" s="4" t="b">
        <v>1</v>
      </c>
      <c r="H562" s="4">
        <v>34138570</v>
      </c>
      <c r="I562" s="4">
        <v>22917949</v>
      </c>
      <c r="J562" s="4">
        <v>2718621</v>
      </c>
      <c r="K562" s="4">
        <v>6925830</v>
      </c>
      <c r="L562" s="4">
        <v>1398824</v>
      </c>
      <c r="M562" s="4">
        <v>0</v>
      </c>
      <c r="N562" s="4">
        <v>27212740</v>
      </c>
      <c r="O562" s="4">
        <v>28917170</v>
      </c>
      <c r="P562" s="4">
        <v>7655306</v>
      </c>
      <c r="Q562" s="4">
        <v>21261864</v>
      </c>
      <c r="R562" s="4">
        <v>2544177</v>
      </c>
      <c r="S562" s="4">
        <v>2342798</v>
      </c>
      <c r="T562" s="4">
        <v>3659258</v>
      </c>
      <c r="U562" s="4">
        <v>7257439</v>
      </c>
      <c r="V562" s="4">
        <v>1488308</v>
      </c>
      <c r="W562" s="4">
        <v>483258</v>
      </c>
      <c r="X562" s="4">
        <v>5221400</v>
      </c>
      <c r="Y562" s="4">
        <v>6522464</v>
      </c>
      <c r="Z562" s="4">
        <v>50818305</v>
      </c>
      <c r="AA562" s="4">
        <v>58399964</v>
      </c>
      <c r="AB562" s="4">
        <v>34157609</v>
      </c>
      <c r="AC562" s="4">
        <v>24242355</v>
      </c>
      <c r="AD562" s="4">
        <v>242249561</v>
      </c>
      <c r="AE562" s="4">
        <v>7095784</v>
      </c>
      <c r="AF562" s="4">
        <v>41284561</v>
      </c>
      <c r="AG562" s="4">
        <v>48380345</v>
      </c>
      <c r="AH562" s="4">
        <v>23935674</v>
      </c>
      <c r="AI562" s="4">
        <v>0</v>
      </c>
      <c r="AJ562" s="4">
        <v>778622</v>
      </c>
      <c r="AK562" s="4">
        <v>917793</v>
      </c>
      <c r="AL562" s="4">
        <v>32469547</v>
      </c>
      <c r="AM562" s="4">
        <v>8117387</v>
      </c>
      <c r="AN562" s="4">
        <v>1696415</v>
      </c>
      <c r="AO562" s="4">
        <v>6420972</v>
      </c>
      <c r="AP562" s="4">
        <v>1756626781</v>
      </c>
      <c r="AQ562" s="4">
        <v>325008950</v>
      </c>
      <c r="AR562" s="4">
        <v>25829962</v>
      </c>
      <c r="AS562" s="4">
        <v>40342018</v>
      </c>
      <c r="AT562" s="4">
        <v>152993</v>
      </c>
      <c r="AU562" s="4">
        <v>821</v>
      </c>
      <c r="AV562" s="4">
        <v>2678</v>
      </c>
      <c r="AW562" s="4">
        <v>347928205</v>
      </c>
      <c r="AX562" s="4">
        <v>217804890</v>
      </c>
      <c r="AY562" s="4">
        <v>6522464</v>
      </c>
      <c r="AZ562" s="4">
        <v>8408173</v>
      </c>
      <c r="BA562" s="4">
        <v>646293468</v>
      </c>
      <c r="BB562" s="4">
        <v>16827317</v>
      </c>
      <c r="BC562" s="4">
        <v>0.61617623412124134</v>
      </c>
      <c r="BD562" s="4">
        <v>0.79712594874360587</v>
      </c>
      <c r="BE562" s="4">
        <v>0.15294723827037865</v>
      </c>
      <c r="BF562" s="4">
        <v>0.20898535452356776</v>
      </c>
      <c r="BG562" s="4">
        <v>5.2246340239979323E-2</v>
      </c>
      <c r="BH562" s="4">
        <v>2.2754517195670143</v>
      </c>
      <c r="BI562" s="4">
        <v>0.39248772595433945</v>
      </c>
      <c r="BJ562" s="4">
        <v>1.899951738692166</v>
      </c>
      <c r="BK562" s="4">
        <v>2.6714267344022862E-2</v>
      </c>
      <c r="BL562" s="3" t="s">
        <v>474</v>
      </c>
      <c r="BM562" s="4">
        <v>14544711.944920572</v>
      </c>
      <c r="BN562" s="4">
        <v>0.5780914075054181</v>
      </c>
      <c r="BO562" s="4">
        <v>6136538.9449205715</v>
      </c>
      <c r="BP562" s="4">
        <v>14.704297053524201</v>
      </c>
      <c r="BQ562" s="4">
        <v>0.30657206870799103</v>
      </c>
      <c r="BR562" s="4">
        <v>7789.74786081004</v>
      </c>
      <c r="BS562" s="4">
        <v>6598.3274386765543</v>
      </c>
      <c r="BT562" s="4">
        <v>5893.8875071306329</v>
      </c>
      <c r="BU562" s="4">
        <v>5461.6483742156306</v>
      </c>
      <c r="BV562" s="4">
        <v>11039.43981745579</v>
      </c>
      <c r="BW562" s="4">
        <v>147471.41312036509</v>
      </c>
    </row>
    <row r="563" spans="2:75" x14ac:dyDescent="0.3">
      <c r="B563" s="3" t="s">
        <v>250</v>
      </c>
      <c r="C563" s="4">
        <v>2023</v>
      </c>
      <c r="D563" s="3" t="s">
        <v>1029</v>
      </c>
      <c r="E563" s="4">
        <v>4400</v>
      </c>
      <c r="F563" s="4">
        <v>4400</v>
      </c>
      <c r="G563" s="4" t="b">
        <v>0</v>
      </c>
      <c r="H563" s="4">
        <v>37679873</v>
      </c>
      <c r="I563" s="4">
        <v>24441574</v>
      </c>
      <c r="J563" s="4">
        <v>3035597</v>
      </c>
      <c r="K563" s="4">
        <v>7179446</v>
      </c>
      <c r="L563" s="4">
        <v>3307661</v>
      </c>
      <c r="M563" s="4">
        <v>78200</v>
      </c>
      <c r="N563" s="4">
        <v>30422227</v>
      </c>
      <c r="O563" s="4">
        <v>33020050</v>
      </c>
      <c r="P563" s="4">
        <v>8097791</v>
      </c>
      <c r="Q563" s="4">
        <v>24922259</v>
      </c>
      <c r="R563" s="4">
        <v>6272415</v>
      </c>
      <c r="S563" s="4">
        <v>2756796</v>
      </c>
      <c r="T563" s="4">
        <v>3648219</v>
      </c>
      <c r="U563" s="4">
        <v>5956303</v>
      </c>
      <c r="V563" s="4">
        <v>1667806</v>
      </c>
      <c r="W563" s="4">
        <v>476665</v>
      </c>
      <c r="X563" s="4">
        <v>4659823</v>
      </c>
      <c r="Y563" s="4">
        <v>7239297</v>
      </c>
      <c r="Z563" s="4">
        <v>57125438</v>
      </c>
      <c r="AA563" s="4">
        <v>66946556</v>
      </c>
      <c r="AB563" s="4">
        <v>36867072</v>
      </c>
      <c r="AC563" s="4">
        <v>30079484</v>
      </c>
      <c r="AD563" s="4">
        <v>245270217</v>
      </c>
      <c r="AE563" s="4">
        <v>8635015</v>
      </c>
      <c r="AF563" s="4">
        <v>46308512</v>
      </c>
      <c r="AG563" s="4">
        <v>54943527</v>
      </c>
      <c r="AH563" s="4">
        <v>22772590</v>
      </c>
      <c r="AI563" s="4">
        <v>0</v>
      </c>
      <c r="AJ563" s="4">
        <v>799590</v>
      </c>
      <c r="AK563" s="4">
        <v>990529</v>
      </c>
      <c r="AL563" s="4">
        <v>35860338</v>
      </c>
      <c r="AM563" s="4">
        <v>8965085</v>
      </c>
      <c r="AN563" s="4">
        <v>1790119</v>
      </c>
      <c r="AO563" s="4">
        <v>7174966</v>
      </c>
      <c r="AP563" s="4">
        <v>1825100889</v>
      </c>
      <c r="AQ563" s="4">
        <v>341341865</v>
      </c>
      <c r="AR563" s="4">
        <v>27475599</v>
      </c>
      <c r="AS563" s="4">
        <v>41728811</v>
      </c>
      <c r="AT563" s="4">
        <v>162339</v>
      </c>
      <c r="AU563" s="4">
        <v>891</v>
      </c>
      <c r="AV563" s="4">
        <v>2790</v>
      </c>
      <c r="AW563" s="4">
        <v>354864883</v>
      </c>
      <c r="AX563" s="4">
        <v>214891523</v>
      </c>
      <c r="AY563" s="4">
        <v>7239297</v>
      </c>
      <c r="AZ563" s="4">
        <v>9558788</v>
      </c>
      <c r="BA563" s="4">
        <v>620837105</v>
      </c>
      <c r="BB563" s="4">
        <v>16387317</v>
      </c>
      <c r="BC563" s="4">
        <v>0</v>
      </c>
      <c r="BD563" s="4">
        <v>0.80738666502405676</v>
      </c>
      <c r="BE563" s="4">
        <v>0.12366875546528514</v>
      </c>
      <c r="BF563" s="4">
        <v>0.19967674595388665</v>
      </c>
      <c r="BG563" s="4">
        <v>4.9919189272560678E-2</v>
      </c>
      <c r="BH563" s="4">
        <v>2.2045965817143625</v>
      </c>
      <c r="BI563" s="4">
        <v>0.40936527830154823</v>
      </c>
      <c r="BJ563" s="4">
        <v>1.7778608206555244</v>
      </c>
      <c r="BK563" s="4">
        <v>2.6957257772659976E-2</v>
      </c>
      <c r="BL563" s="3" t="s">
        <v>474</v>
      </c>
      <c r="BM563" s="4">
        <v>14396745.352756919</v>
      </c>
      <c r="BN563" s="4">
        <v>0.66395478740405245</v>
      </c>
      <c r="BO563" s="4">
        <v>4837957.3527569193</v>
      </c>
      <c r="BP563" s="4">
        <v>15.054290513799645</v>
      </c>
      <c r="BQ563" s="4">
        <v>0.3193548387096774</v>
      </c>
      <c r="BR563" s="4">
        <v>8563.6075000000001</v>
      </c>
      <c r="BS563" s="4">
        <v>7504.556818181818</v>
      </c>
      <c r="BT563" s="4">
        <v>6244.4543181818181</v>
      </c>
      <c r="BU563" s="4">
        <v>5175.5886363636364</v>
      </c>
      <c r="BV563" s="4">
        <v>12487.165227272728</v>
      </c>
      <c r="BW563" s="4">
        <v>141099.34204545454</v>
      </c>
    </row>
    <row r="564" spans="2:75" x14ac:dyDescent="0.3">
      <c r="B564" s="3" t="s">
        <v>250</v>
      </c>
      <c r="C564" s="4">
        <v>2024</v>
      </c>
      <c r="D564" s="3" t="s">
        <v>1030</v>
      </c>
      <c r="E564" s="4">
        <v>4400</v>
      </c>
      <c r="F564" s="4">
        <v>4400</v>
      </c>
      <c r="G564" s="4" t="b">
        <v>0</v>
      </c>
      <c r="H564" s="4">
        <v>42838637</v>
      </c>
      <c r="I564" s="4">
        <v>26172356</v>
      </c>
      <c r="J564" s="4">
        <v>4580461</v>
      </c>
      <c r="K564" s="4">
        <v>8665889</v>
      </c>
      <c r="L564" s="4">
        <v>3504137</v>
      </c>
      <c r="M564" s="4">
        <v>0</v>
      </c>
      <c r="N564" s="4">
        <v>34172748</v>
      </c>
      <c r="O564" s="4">
        <v>38761808</v>
      </c>
      <c r="P564" s="4">
        <v>7678001</v>
      </c>
      <c r="Q564" s="4">
        <v>31083807</v>
      </c>
      <c r="R564" s="4">
        <v>8109292</v>
      </c>
      <c r="S564" s="4">
        <v>4435446</v>
      </c>
      <c r="T564" s="4">
        <v>4266194</v>
      </c>
      <c r="U564" s="4">
        <v>6497585</v>
      </c>
      <c r="V564" s="4">
        <v>1990285</v>
      </c>
      <c r="W564" s="4">
        <v>980811</v>
      </c>
      <c r="X564" s="4">
        <v>4076829</v>
      </c>
      <c r="Y564" s="4">
        <v>9589773</v>
      </c>
      <c r="Z564" s="4">
        <v>56468546</v>
      </c>
      <c r="AA564" s="4">
        <v>67022294</v>
      </c>
      <c r="AB564" s="4">
        <v>34256632</v>
      </c>
      <c r="AC564" s="4">
        <v>32765662</v>
      </c>
      <c r="AD564" s="4">
        <v>249689857</v>
      </c>
      <c r="AE564" s="4">
        <v>2591023</v>
      </c>
      <c r="AF564" s="4">
        <v>51559811</v>
      </c>
      <c r="AG564" s="4">
        <v>54150834</v>
      </c>
      <c r="AH564" s="4">
        <v>21569914</v>
      </c>
      <c r="AI564" s="4">
        <v>0</v>
      </c>
      <c r="AJ564" s="4">
        <v>799590</v>
      </c>
      <c r="AK564" s="4">
        <v>1095229</v>
      </c>
      <c r="AL564" s="4">
        <v>39340368</v>
      </c>
      <c r="AM564" s="4">
        <v>9835092</v>
      </c>
      <c r="AN564" s="4">
        <v>1894819</v>
      </c>
      <c r="AO564" s="4">
        <v>7940273</v>
      </c>
      <c r="AP564" s="4">
        <v>1922783617</v>
      </c>
      <c r="AQ564" s="4">
        <v>350300999</v>
      </c>
      <c r="AR564" s="4">
        <v>29534502</v>
      </c>
      <c r="AS564" s="4">
        <v>44498597</v>
      </c>
      <c r="AT564" s="4">
        <v>168630</v>
      </c>
      <c r="AU564" s="4">
        <v>926</v>
      </c>
      <c r="AV564" s="4">
        <v>2858</v>
      </c>
      <c r="AW564" s="4">
        <v>363838420</v>
      </c>
      <c r="AX564" s="4">
        <v>216623360</v>
      </c>
      <c r="AY564" s="4">
        <v>9589773</v>
      </c>
      <c r="AZ564" s="4">
        <v>7783844.666666667</v>
      </c>
      <c r="BA564" s="4">
        <v>625432581</v>
      </c>
      <c r="BB564" s="4">
        <v>16387317</v>
      </c>
      <c r="BC564" s="4">
        <v>1</v>
      </c>
      <c r="BD564" s="4">
        <v>0.79770857322094535</v>
      </c>
      <c r="BE564" s="4">
        <v>9.5167103472503109E-2</v>
      </c>
      <c r="BF564" s="4">
        <v>0.19265900105459105</v>
      </c>
      <c r="BG564" s="4">
        <v>4.8164750263647763E-2</v>
      </c>
      <c r="BH564" s="4">
        <v>1.7420914368693641</v>
      </c>
      <c r="BI564" s="4">
        <v>0.42510129319534806</v>
      </c>
      <c r="BJ564" s="4">
        <v>1.7553847828710736</v>
      </c>
      <c r="BK564" s="4">
        <v>2.6957257772659976E-2</v>
      </c>
      <c r="BL564" s="3" t="s">
        <v>474</v>
      </c>
      <c r="BM564" s="4">
        <v>13477846.118268887</v>
      </c>
      <c r="BN564" s="4">
        <v>0.57752882755619672</v>
      </c>
      <c r="BO564" s="4">
        <v>5694001.4516022196</v>
      </c>
      <c r="BP564" s="4">
        <v>15.360283777579118</v>
      </c>
      <c r="BQ564" s="4">
        <v>0.32400279916025193</v>
      </c>
      <c r="BR564" s="4">
        <v>9736.0538636363635</v>
      </c>
      <c r="BS564" s="4">
        <v>8809.5018181818177</v>
      </c>
      <c r="BT564" s="4">
        <v>6712.3868181818179</v>
      </c>
      <c r="BU564" s="4">
        <v>4902.2531818181815</v>
      </c>
      <c r="BV564" s="4">
        <v>12307.007727272727</v>
      </c>
      <c r="BW564" s="4">
        <v>142143.7684090909</v>
      </c>
    </row>
    <row r="565" spans="2:75" x14ac:dyDescent="0.3">
      <c r="B565" s="3" t="s">
        <v>253</v>
      </c>
      <c r="C565" s="4">
        <v>2019</v>
      </c>
      <c r="D565" s="3" t="s">
        <v>1031</v>
      </c>
      <c r="E565" s="4">
        <v>18568</v>
      </c>
      <c r="F565" s="4">
        <v>18568</v>
      </c>
      <c r="G565" s="4" t="b">
        <v>0</v>
      </c>
      <c r="H565" s="4">
        <v>48287942</v>
      </c>
      <c r="I565" s="4">
        <v>26882573</v>
      </c>
      <c r="J565" s="4">
        <v>17499921</v>
      </c>
      <c r="K565" s="4">
        <v>2400337</v>
      </c>
      <c r="L565" s="4">
        <v>1199944</v>
      </c>
      <c r="M565" s="4">
        <v>305167</v>
      </c>
      <c r="N565" s="4">
        <v>45582438</v>
      </c>
      <c r="O565" s="4">
        <v>40381729</v>
      </c>
      <c r="P565" s="4">
        <v>2316894</v>
      </c>
      <c r="Q565" s="4">
        <v>38064835</v>
      </c>
      <c r="R565" s="4">
        <v>4903614</v>
      </c>
      <c r="S565" s="4">
        <v>10550798</v>
      </c>
      <c r="T565" s="4">
        <v>2845254</v>
      </c>
      <c r="U565" s="4">
        <v>13161379</v>
      </c>
      <c r="V565" s="4">
        <v>2746866</v>
      </c>
      <c r="W565" s="4">
        <v>2535311</v>
      </c>
      <c r="X565" s="4">
        <v>7906213</v>
      </c>
      <c r="Y565" s="4">
        <v>3738001</v>
      </c>
      <c r="Z565" s="4">
        <v>58503414</v>
      </c>
      <c r="AA565" s="4">
        <v>62355294</v>
      </c>
      <c r="AB565" s="4">
        <v>21713699</v>
      </c>
      <c r="AC565" s="4">
        <v>40641595</v>
      </c>
      <c r="AD565" s="4">
        <v>104072922</v>
      </c>
      <c r="AE565" s="4">
        <v>10367123</v>
      </c>
      <c r="AF565" s="4">
        <v>32685232</v>
      </c>
      <c r="AG565" s="4">
        <v>43052355</v>
      </c>
      <c r="AH565" s="4">
        <v>1362442</v>
      </c>
      <c r="AI565" s="4">
        <v>0</v>
      </c>
      <c r="AJ565" s="4">
        <v>227234</v>
      </c>
      <c r="AK565" s="4">
        <v>136013</v>
      </c>
      <c r="AL565" s="4">
        <v>45823590</v>
      </c>
      <c r="AM565" s="4">
        <v>11455898</v>
      </c>
      <c r="AN565" s="4">
        <v>363247</v>
      </c>
      <c r="AO565" s="4">
        <v>11092651</v>
      </c>
      <c r="AP565" s="4">
        <v>9379627318</v>
      </c>
      <c r="AQ565" s="4">
        <v>9166417200</v>
      </c>
      <c r="AR565" s="4">
        <v>24651295.705480602</v>
      </c>
      <c r="AS565" s="4">
        <v>52921489.729799598</v>
      </c>
      <c r="AT565" s="4">
        <v>1489028</v>
      </c>
      <c r="AU565" s="4">
        <v>3788.2361347999999</v>
      </c>
      <c r="AV565" s="4">
        <v>7967.7745272000002</v>
      </c>
      <c r="AW565" s="4">
        <v>109542437</v>
      </c>
      <c r="AX565" s="4">
        <v>62383009</v>
      </c>
      <c r="AY565" s="4">
        <v>3738001</v>
      </c>
      <c r="AZ565" s="4">
        <v>3738001</v>
      </c>
      <c r="BA565" s="4">
        <v>244421514</v>
      </c>
      <c r="BB565" s="4">
        <v>3466310</v>
      </c>
      <c r="BC565" s="4">
        <v>0</v>
      </c>
      <c r="BD565" s="4">
        <v>0.94397143701009245</v>
      </c>
      <c r="BE565" s="4">
        <v>0.16373058516347622</v>
      </c>
      <c r="BF565" s="4">
        <v>3.1708295587129003E-2</v>
      </c>
      <c r="BG565" s="4">
        <v>7.9270742427644796E-3</v>
      </c>
      <c r="BH565" s="4">
        <v>1.1310269701681355</v>
      </c>
      <c r="BI565" s="4">
        <v>0.44399346195692474</v>
      </c>
      <c r="BJ565" s="4">
        <v>2.2698506085100232</v>
      </c>
      <c r="BK565" s="4">
        <v>1.4377327689502249E-2</v>
      </c>
      <c r="BL565" s="3" t="s">
        <v>474</v>
      </c>
      <c r="BM565" s="4">
        <v>5259003.2557532219</v>
      </c>
      <c r="BN565" s="4"/>
      <c r="BO565" s="4"/>
      <c r="BP565" s="4">
        <v>2.6281743260921959</v>
      </c>
      <c r="BQ565" s="4">
        <v>0.47544469561329883</v>
      </c>
      <c r="BR565" s="4">
        <v>2600.600064627316</v>
      </c>
      <c r="BS565" s="4">
        <v>2174.8022942697112</v>
      </c>
      <c r="BT565" s="4">
        <v>1327.6225606139919</v>
      </c>
      <c r="BU565" s="4">
        <v>73.375807841447653</v>
      </c>
      <c r="BV565" s="4">
        <v>2318.6317858681605</v>
      </c>
      <c r="BW565" s="4">
        <v>13163.588647134855</v>
      </c>
    </row>
    <row r="566" spans="2:75" x14ac:dyDescent="0.3">
      <c r="B566" s="3" t="s">
        <v>253</v>
      </c>
      <c r="C566" s="4">
        <v>2020</v>
      </c>
      <c r="D566" s="3" t="s">
        <v>1032</v>
      </c>
      <c r="E566" s="4">
        <v>18918</v>
      </c>
      <c r="F566" s="4">
        <v>18918</v>
      </c>
      <c r="G566" s="4" t="b">
        <v>0</v>
      </c>
      <c r="H566" s="4">
        <v>50722448</v>
      </c>
      <c r="I566" s="4">
        <v>28814709</v>
      </c>
      <c r="J566" s="4">
        <v>14826978</v>
      </c>
      <c r="K566" s="4">
        <v>5570035</v>
      </c>
      <c r="L566" s="4">
        <v>996321</v>
      </c>
      <c r="M566" s="4">
        <v>514405</v>
      </c>
      <c r="N566" s="4">
        <v>44638008</v>
      </c>
      <c r="O566" s="4">
        <v>39687737</v>
      </c>
      <c r="P566" s="4">
        <v>2441405</v>
      </c>
      <c r="Q566" s="4">
        <v>37246332</v>
      </c>
      <c r="R566" s="4">
        <v>5141547</v>
      </c>
      <c r="S566" s="4">
        <v>10176977</v>
      </c>
      <c r="T566" s="4">
        <v>3035495</v>
      </c>
      <c r="U566" s="4">
        <v>10985518</v>
      </c>
      <c r="V566" s="4">
        <v>3143156</v>
      </c>
      <c r="W566" s="4">
        <v>2910242</v>
      </c>
      <c r="X566" s="4">
        <v>11034711</v>
      </c>
      <c r="Y566" s="4">
        <v>6347753</v>
      </c>
      <c r="Z566" s="4">
        <v>72109148</v>
      </c>
      <c r="AA566" s="4">
        <v>77123161</v>
      </c>
      <c r="AB566" s="4">
        <v>29457598</v>
      </c>
      <c r="AC566" s="4">
        <v>47665563</v>
      </c>
      <c r="AD566" s="4">
        <v>115084684</v>
      </c>
      <c r="AE566" s="4">
        <v>24103876</v>
      </c>
      <c r="AF566" s="4">
        <v>25747242</v>
      </c>
      <c r="AG566" s="4">
        <v>49851118</v>
      </c>
      <c r="AH566" s="4">
        <v>1030324</v>
      </c>
      <c r="AI566" s="4">
        <v>0</v>
      </c>
      <c r="AJ566" s="4">
        <v>163448</v>
      </c>
      <c r="AK566" s="4">
        <v>134507</v>
      </c>
      <c r="AL566" s="4">
        <v>44872932</v>
      </c>
      <c r="AM566" s="4">
        <v>11218233</v>
      </c>
      <c r="AN566" s="4">
        <v>297955</v>
      </c>
      <c r="AO566" s="4">
        <v>10920278</v>
      </c>
      <c r="AP566" s="4">
        <v>8988591768</v>
      </c>
      <c r="AQ566" s="4">
        <v>8765584500</v>
      </c>
      <c r="AR566" s="4">
        <v>26530024</v>
      </c>
      <c r="AS566" s="4">
        <v>55797221</v>
      </c>
      <c r="AT566" s="4">
        <v>1408408</v>
      </c>
      <c r="AU566" s="4">
        <v>4031</v>
      </c>
      <c r="AV566" s="4">
        <v>8304</v>
      </c>
      <c r="AW566" s="4">
        <v>115753029</v>
      </c>
      <c r="AX566" s="4">
        <v>66263890</v>
      </c>
      <c r="AY566" s="4">
        <v>6347753</v>
      </c>
      <c r="AZ566" s="4">
        <v>5042877</v>
      </c>
      <c r="BA566" s="4">
        <v>3454674</v>
      </c>
      <c r="BB566" s="4">
        <v>0</v>
      </c>
      <c r="BC566" s="4"/>
      <c r="BD566" s="4">
        <v>0.88004443318666326</v>
      </c>
      <c r="BE566" s="4">
        <v>0.2175508366630885</v>
      </c>
      <c r="BF566" s="4">
        <v>2.6559886926934038E-2</v>
      </c>
      <c r="BG566" s="4">
        <v>6.6399717317335094E-3</v>
      </c>
      <c r="BH566" s="4">
        <v>1.3384168406166814</v>
      </c>
      <c r="BI566" s="4">
        <v>0.44069335655005809</v>
      </c>
      <c r="BJ566" s="4">
        <v>0</v>
      </c>
      <c r="BK566" s="4"/>
      <c r="BL566" s="3" t="s">
        <v>468</v>
      </c>
      <c r="BM566" s="4"/>
      <c r="BN566" s="4"/>
      <c r="BO566" s="4"/>
      <c r="BP566" s="4">
        <v>2.9515217383048471</v>
      </c>
      <c r="BQ566" s="4">
        <v>0.48542870905587671</v>
      </c>
      <c r="BR566" s="4">
        <v>2681.1739084469818</v>
      </c>
      <c r="BS566" s="4">
        <v>2097.882281425098</v>
      </c>
      <c r="BT566" s="4">
        <v>1402.3693836557775</v>
      </c>
      <c r="BU566" s="4">
        <v>54.462628184797545</v>
      </c>
      <c r="BV566" s="4">
        <v>2635.1156570461994</v>
      </c>
      <c r="BW566" s="4">
        <v>182.61306692039327</v>
      </c>
    </row>
    <row r="567" spans="2:75" x14ac:dyDescent="0.3">
      <c r="B567" s="3" t="s">
        <v>253</v>
      </c>
      <c r="C567" s="4">
        <v>2021</v>
      </c>
      <c r="D567" s="3" t="s">
        <v>1033</v>
      </c>
      <c r="E567" s="4">
        <v>18930</v>
      </c>
      <c r="F567" s="4">
        <v>18930</v>
      </c>
      <c r="G567" s="4" t="b">
        <v>0</v>
      </c>
      <c r="H567" s="4">
        <v>58205140</v>
      </c>
      <c r="I567" s="4">
        <v>30889835</v>
      </c>
      <c r="J567" s="4">
        <v>16794082</v>
      </c>
      <c r="K567" s="4">
        <v>9130489</v>
      </c>
      <c r="L567" s="4">
        <v>911714</v>
      </c>
      <c r="M567" s="4">
        <v>421748</v>
      </c>
      <c r="N567" s="4">
        <v>48652903</v>
      </c>
      <c r="O567" s="4">
        <v>43351845</v>
      </c>
      <c r="P567" s="4">
        <v>2614797</v>
      </c>
      <c r="Q567" s="4">
        <v>40737048</v>
      </c>
      <c r="R567" s="4">
        <v>5302930</v>
      </c>
      <c r="S567" s="4">
        <v>10740365</v>
      </c>
      <c r="T567" s="4">
        <v>3568665</v>
      </c>
      <c r="U567" s="4">
        <v>12211444</v>
      </c>
      <c r="V567" s="4">
        <v>3313875</v>
      </c>
      <c r="W567" s="4">
        <v>3721712</v>
      </c>
      <c r="X567" s="4">
        <v>14853295</v>
      </c>
      <c r="Y567" s="4">
        <v>7043518</v>
      </c>
      <c r="Z567" s="4">
        <v>70801414</v>
      </c>
      <c r="AA567" s="4">
        <v>74013412</v>
      </c>
      <c r="AB567" s="4">
        <v>15685855</v>
      </c>
      <c r="AC567" s="4">
        <v>58327557</v>
      </c>
      <c r="AD567" s="4">
        <v>129937980</v>
      </c>
      <c r="AE567" s="4">
        <v>34408896</v>
      </c>
      <c r="AF567" s="4">
        <v>25626951</v>
      </c>
      <c r="AG567" s="4">
        <v>60035847</v>
      </c>
      <c r="AH567" s="4">
        <v>703496</v>
      </c>
      <c r="AI567" s="4">
        <v>0</v>
      </c>
      <c r="AJ567" s="4">
        <v>142594</v>
      </c>
      <c r="AK567" s="4">
        <v>134378</v>
      </c>
      <c r="AL567" s="4">
        <v>48823068</v>
      </c>
      <c r="AM567" s="4">
        <v>12205767</v>
      </c>
      <c r="AN567" s="4">
        <v>276972</v>
      </c>
      <c r="AO567" s="4">
        <v>11928795</v>
      </c>
      <c r="AP567" s="4">
        <v>9468434168</v>
      </c>
      <c r="AQ567" s="4">
        <v>9261529600</v>
      </c>
      <c r="AR567" s="4">
        <v>28476245</v>
      </c>
      <c r="AS567" s="4">
        <v>57200588</v>
      </c>
      <c r="AT567" s="4">
        <v>1491422</v>
      </c>
      <c r="AU567" s="4">
        <v>4334</v>
      </c>
      <c r="AV567" s="4">
        <v>8757</v>
      </c>
      <c r="AW567" s="4">
        <v>122049125</v>
      </c>
      <c r="AX567" s="4">
        <v>70605629</v>
      </c>
      <c r="AY567" s="4">
        <v>7043518</v>
      </c>
      <c r="AZ567" s="4">
        <v>5709757.333333333</v>
      </c>
      <c r="BA567" s="4">
        <v>818533498</v>
      </c>
      <c r="BB567" s="4">
        <v>11216000</v>
      </c>
      <c r="BC567" s="4">
        <v>1</v>
      </c>
      <c r="BD567" s="4">
        <v>0.83588671034894857</v>
      </c>
      <c r="BE567" s="4">
        <v>0.25518871701021595</v>
      </c>
      <c r="BF567" s="4">
        <v>2.269189637980145E-2</v>
      </c>
      <c r="BG567" s="4">
        <v>5.6729740949503626E-3</v>
      </c>
      <c r="BH567" s="4">
        <v>1.4737407334964479</v>
      </c>
      <c r="BI567" s="4">
        <v>0.43530655764479009</v>
      </c>
      <c r="BJ567" s="4">
        <v>6.8935383175361951</v>
      </c>
      <c r="BK567" s="4">
        <v>1.3767672973576771E-2</v>
      </c>
      <c r="BL567" s="3" t="s">
        <v>489</v>
      </c>
      <c r="BM567" s="4"/>
      <c r="BN567" s="4"/>
      <c r="BO567" s="4"/>
      <c r="BP567" s="4">
        <v>3.0074925267199681</v>
      </c>
      <c r="BQ567" s="4">
        <v>0.49491835103345894</v>
      </c>
      <c r="BR567" s="4">
        <v>3074.7564712097201</v>
      </c>
      <c r="BS567" s="4">
        <v>2290.1133122028527</v>
      </c>
      <c r="BT567" s="4">
        <v>1504.2918647649235</v>
      </c>
      <c r="BU567" s="4">
        <v>37.163021658742736</v>
      </c>
      <c r="BV567" s="4">
        <v>3171.4657686212363</v>
      </c>
      <c r="BW567" s="4">
        <v>43240.015742208132</v>
      </c>
    </row>
    <row r="568" spans="2:75" x14ac:dyDescent="0.3">
      <c r="B568" s="3" t="s">
        <v>253</v>
      </c>
      <c r="C568" s="4">
        <v>2022</v>
      </c>
      <c r="D568" s="3" t="s">
        <v>1034</v>
      </c>
      <c r="E568" s="4">
        <v>19316.5</v>
      </c>
      <c r="F568" s="4">
        <v>5619</v>
      </c>
      <c r="G568" s="4" t="b">
        <v>1</v>
      </c>
      <c r="H568" s="4">
        <v>56436722</v>
      </c>
      <c r="I568" s="4">
        <v>32644549</v>
      </c>
      <c r="J568" s="4">
        <v>19103143</v>
      </c>
      <c r="K568" s="4">
        <v>2766931</v>
      </c>
      <c r="L568" s="4">
        <v>1909881</v>
      </c>
      <c r="M568" s="4">
        <v>12218</v>
      </c>
      <c r="N568" s="4">
        <v>53657573</v>
      </c>
      <c r="O568" s="4">
        <v>48243698</v>
      </c>
      <c r="P568" s="4">
        <v>2796657</v>
      </c>
      <c r="Q568" s="4">
        <v>45447041</v>
      </c>
      <c r="R568" s="4">
        <v>6205080</v>
      </c>
      <c r="S568" s="4">
        <v>12431197</v>
      </c>
      <c r="T568" s="4">
        <v>3951160</v>
      </c>
      <c r="U568" s="4">
        <v>13515074</v>
      </c>
      <c r="V568" s="4">
        <v>3680424</v>
      </c>
      <c r="W568" s="4">
        <v>3543229</v>
      </c>
      <c r="X568" s="4">
        <v>8193024</v>
      </c>
      <c r="Y568" s="4">
        <v>8160505</v>
      </c>
      <c r="Z568" s="4">
        <v>74234288</v>
      </c>
      <c r="AA568" s="4">
        <v>79427024</v>
      </c>
      <c r="AB568" s="4">
        <v>17955137</v>
      </c>
      <c r="AC568" s="4">
        <v>61471887</v>
      </c>
      <c r="AD568" s="4">
        <v>138179914</v>
      </c>
      <c r="AE568" s="4">
        <v>34408896</v>
      </c>
      <c r="AF568" s="4">
        <v>28377419</v>
      </c>
      <c r="AG568" s="4">
        <v>62786315</v>
      </c>
      <c r="AH568" s="4">
        <v>307236</v>
      </c>
      <c r="AI568" s="4">
        <v>0</v>
      </c>
      <c r="AJ568" s="4">
        <v>142594</v>
      </c>
      <c r="AK568" s="4">
        <v>134378</v>
      </c>
      <c r="AL568" s="4">
        <v>53791770</v>
      </c>
      <c r="AM568" s="4">
        <v>13447943</v>
      </c>
      <c r="AN568" s="4">
        <v>276972</v>
      </c>
      <c r="AO568" s="4">
        <v>13170971</v>
      </c>
      <c r="AP568" s="4">
        <v>11397174718</v>
      </c>
      <c r="AQ568" s="4">
        <v>11176699000</v>
      </c>
      <c r="AR568" s="4">
        <v>30168127</v>
      </c>
      <c r="AS568" s="4">
        <v>59793592</v>
      </c>
      <c r="AT568" s="4">
        <v>1817744</v>
      </c>
      <c r="AU568" s="4">
        <v>4638</v>
      </c>
      <c r="AV568" s="4">
        <v>9261</v>
      </c>
      <c r="AW568" s="4">
        <v>129598516</v>
      </c>
      <c r="AX568" s="4">
        <v>75700838</v>
      </c>
      <c r="AY568" s="4">
        <v>8160505</v>
      </c>
      <c r="AZ568" s="4">
        <v>7183925.333333333</v>
      </c>
      <c r="BA568" s="4">
        <v>5138210</v>
      </c>
      <c r="BB568" s="4">
        <v>0</v>
      </c>
      <c r="BC568" s="4"/>
      <c r="BD568" s="4">
        <v>0.95075637100255395</v>
      </c>
      <c r="BE568" s="4">
        <v>0.14517186168254068</v>
      </c>
      <c r="BF568" s="4">
        <v>2.05958636201834E-2</v>
      </c>
      <c r="BG568" s="4">
        <v>5.1489660964865068E-3</v>
      </c>
      <c r="BH568" s="4">
        <v>1.38152701734751</v>
      </c>
      <c r="BI568" s="4">
        <v>0.4330511448364911</v>
      </c>
      <c r="BJ568" s="4">
        <v>0</v>
      </c>
      <c r="BK568" s="4"/>
      <c r="BL568" s="3" t="s">
        <v>468</v>
      </c>
      <c r="BM568" s="4"/>
      <c r="BN568" s="4"/>
      <c r="BO568" s="4"/>
      <c r="BP568" s="4">
        <v>2.6469829362494819</v>
      </c>
      <c r="BQ568" s="4">
        <v>0.50080984774862325</v>
      </c>
      <c r="BR568" s="4">
        <v>2921.684673724536</v>
      </c>
      <c r="BS568" s="4">
        <v>2497.5382703905989</v>
      </c>
      <c r="BT568" s="4">
        <v>1561.7801879222427</v>
      </c>
      <c r="BU568" s="4">
        <v>15.905365878911811</v>
      </c>
      <c r="BV568" s="4">
        <v>3250.3981052468098</v>
      </c>
      <c r="BW568" s="4">
        <v>266.00108715346983</v>
      </c>
    </row>
    <row r="569" spans="2:75" x14ac:dyDescent="0.3">
      <c r="B569" s="3" t="s">
        <v>253</v>
      </c>
      <c r="C569" s="4">
        <v>2023</v>
      </c>
      <c r="D569" s="3" t="s">
        <v>1035</v>
      </c>
      <c r="E569" s="4">
        <v>19703</v>
      </c>
      <c r="F569" s="4">
        <v>19703</v>
      </c>
      <c r="G569" s="4" t="b">
        <v>0</v>
      </c>
      <c r="H569" s="4">
        <v>67256223</v>
      </c>
      <c r="I569" s="4">
        <v>35830453</v>
      </c>
      <c r="J569" s="4">
        <v>20447442</v>
      </c>
      <c r="K569" s="4">
        <v>7351797</v>
      </c>
      <c r="L569" s="4">
        <v>3620515</v>
      </c>
      <c r="M569" s="4">
        <v>6016</v>
      </c>
      <c r="N569" s="4">
        <v>59898410</v>
      </c>
      <c r="O569" s="4">
        <v>52652516</v>
      </c>
      <c r="P569" s="4">
        <v>2979473</v>
      </c>
      <c r="Q569" s="4">
        <v>49673043</v>
      </c>
      <c r="R569" s="4">
        <v>7426364</v>
      </c>
      <c r="S569" s="4">
        <v>11924429</v>
      </c>
      <c r="T569" s="4">
        <v>4740077</v>
      </c>
      <c r="U569" s="4">
        <v>14830400</v>
      </c>
      <c r="V569" s="4">
        <v>4246542</v>
      </c>
      <c r="W569" s="4">
        <v>4043155</v>
      </c>
      <c r="X569" s="4">
        <v>14603707</v>
      </c>
      <c r="Y569" s="4">
        <v>13658880</v>
      </c>
      <c r="Z569" s="4">
        <v>82859856</v>
      </c>
      <c r="AA569" s="4">
        <v>88811117</v>
      </c>
      <c r="AB569" s="4">
        <v>24411435</v>
      </c>
      <c r="AC569" s="4">
        <v>64399682</v>
      </c>
      <c r="AD569" s="4">
        <v>152783618</v>
      </c>
      <c r="AE569" s="4">
        <v>35824059</v>
      </c>
      <c r="AF569" s="4">
        <v>30671955</v>
      </c>
      <c r="AG569" s="4">
        <v>66496014</v>
      </c>
      <c r="AH569" s="4">
        <v>0</v>
      </c>
      <c r="AI569" s="4">
        <v>0</v>
      </c>
      <c r="AJ569" s="4">
        <v>142594</v>
      </c>
      <c r="AK569" s="4">
        <v>134378</v>
      </c>
      <c r="AL569" s="4">
        <v>60064768</v>
      </c>
      <c r="AM569" s="4">
        <v>15016192</v>
      </c>
      <c r="AN569" s="4">
        <v>276972</v>
      </c>
      <c r="AO569" s="4">
        <v>14739220</v>
      </c>
      <c r="AP569" s="4">
        <v>12462002760</v>
      </c>
      <c r="AQ569" s="4">
        <v>12231080942</v>
      </c>
      <c r="AR569" s="4">
        <v>33073441</v>
      </c>
      <c r="AS569" s="4">
        <v>64136894</v>
      </c>
      <c r="AT569" s="4">
        <v>1981712</v>
      </c>
      <c r="AU569" s="4">
        <v>5063</v>
      </c>
      <c r="AV569" s="4">
        <v>9933</v>
      </c>
      <c r="AW569" s="4">
        <v>144089906</v>
      </c>
      <c r="AX569" s="4">
        <v>87289123</v>
      </c>
      <c r="AY569" s="4">
        <v>13658880</v>
      </c>
      <c r="AZ569" s="4">
        <v>9620967.666666666</v>
      </c>
      <c r="BA569" s="4">
        <v>11897462</v>
      </c>
      <c r="BB569" s="4">
        <v>0</v>
      </c>
      <c r="BC569" s="4"/>
      <c r="BD569" s="4">
        <v>0.89060026460302422</v>
      </c>
      <c r="BE569" s="4">
        <v>0.21713540173078111</v>
      </c>
      <c r="BF569" s="4">
        <v>1.8444889356769013E-2</v>
      </c>
      <c r="BG569" s="4">
        <v>4.6112223391922532E-3</v>
      </c>
      <c r="BH569" s="4">
        <v>1.338674057073572</v>
      </c>
      <c r="BI569" s="4">
        <v>0.42968252406317564</v>
      </c>
      <c r="BJ569" s="4">
        <v>0</v>
      </c>
      <c r="BK569" s="4"/>
      <c r="BL569" s="3" t="s">
        <v>468</v>
      </c>
      <c r="BM569" s="4"/>
      <c r="BN569" s="4"/>
      <c r="BO569" s="4"/>
      <c r="BP569" s="4">
        <v>2.653942679755914</v>
      </c>
      <c r="BQ569" s="4">
        <v>0.50971509111044</v>
      </c>
      <c r="BR569" s="4">
        <v>3413.5016494950009</v>
      </c>
      <c r="BS569" s="4">
        <v>2672.30959752322</v>
      </c>
      <c r="BT569" s="4">
        <v>1678.5992488453535</v>
      </c>
      <c r="BU569" s="4">
        <v>0</v>
      </c>
      <c r="BV569" s="4">
        <v>3374.9182358016546</v>
      </c>
      <c r="BW569" s="4">
        <v>603.84012586915696</v>
      </c>
    </row>
    <row r="570" spans="2:75" x14ac:dyDescent="0.3">
      <c r="B570" s="3" t="s">
        <v>253</v>
      </c>
      <c r="C570" s="4">
        <v>2024</v>
      </c>
      <c r="D570" s="3" t="s">
        <v>1036</v>
      </c>
      <c r="E570" s="4">
        <v>19703</v>
      </c>
      <c r="F570" s="4">
        <v>19703</v>
      </c>
      <c r="G570" s="4" t="b">
        <v>0</v>
      </c>
      <c r="H570" s="4">
        <v>67829426</v>
      </c>
      <c r="I570" s="4">
        <v>38747386</v>
      </c>
      <c r="J570" s="4">
        <v>20504204</v>
      </c>
      <c r="K570" s="4">
        <v>5088784</v>
      </c>
      <c r="L570" s="4">
        <v>3484052</v>
      </c>
      <c r="M570" s="4">
        <v>5000</v>
      </c>
      <c r="N570" s="4">
        <v>62735642</v>
      </c>
      <c r="O570" s="4">
        <v>56264806</v>
      </c>
      <c r="P570" s="4">
        <v>3369978</v>
      </c>
      <c r="Q570" s="4">
        <v>52894828</v>
      </c>
      <c r="R570" s="4">
        <v>7756672</v>
      </c>
      <c r="S570" s="4">
        <v>13155425</v>
      </c>
      <c r="T570" s="4">
        <v>4595746</v>
      </c>
      <c r="U570" s="4">
        <v>15806272</v>
      </c>
      <c r="V570" s="4">
        <v>4448033</v>
      </c>
      <c r="W570" s="4">
        <v>4017359</v>
      </c>
      <c r="X570" s="4">
        <v>11564620</v>
      </c>
      <c r="Y570" s="4">
        <v>16753590</v>
      </c>
      <c r="Z570" s="4">
        <v>82393303</v>
      </c>
      <c r="AA570" s="4">
        <v>86707570</v>
      </c>
      <c r="AB570" s="4">
        <v>24170564</v>
      </c>
      <c r="AC570" s="4">
        <v>62537006</v>
      </c>
      <c r="AD570" s="4">
        <v>163973870</v>
      </c>
      <c r="AE570" s="4">
        <v>41020429</v>
      </c>
      <c r="AF570" s="4">
        <v>23338348</v>
      </c>
      <c r="AG570" s="4">
        <v>64358777</v>
      </c>
      <c r="AH570" s="4">
        <v>0</v>
      </c>
      <c r="AI570" s="4">
        <v>0</v>
      </c>
      <c r="AJ570" s="4">
        <v>0</v>
      </c>
      <c r="AK570" s="4">
        <v>0</v>
      </c>
      <c r="AL570" s="4">
        <v>63092042</v>
      </c>
      <c r="AM570" s="4">
        <v>15773011</v>
      </c>
      <c r="AN570" s="4">
        <v>0</v>
      </c>
      <c r="AO570" s="4">
        <v>15773011</v>
      </c>
      <c r="AP570" s="4">
        <v>12292343375</v>
      </c>
      <c r="AQ570" s="4">
        <v>12063370442</v>
      </c>
      <c r="AR570" s="4">
        <v>32629205</v>
      </c>
      <c r="AS570" s="4">
        <v>65324904</v>
      </c>
      <c r="AT570" s="4">
        <v>1947809</v>
      </c>
      <c r="AU570" s="4">
        <v>4976</v>
      </c>
      <c r="AV570" s="4">
        <v>10249</v>
      </c>
      <c r="AW570" s="4">
        <v>160747710</v>
      </c>
      <c r="AX570" s="4">
        <v>100656673</v>
      </c>
      <c r="AY570" s="4">
        <v>16753590</v>
      </c>
      <c r="AZ570" s="4">
        <v>12857658.333333334</v>
      </c>
      <c r="BA570" s="4">
        <v>16928827</v>
      </c>
      <c r="BB570" s="4">
        <v>0</v>
      </c>
      <c r="BC570" s="4"/>
      <c r="BD570" s="4">
        <v>0.92490303544659214</v>
      </c>
      <c r="BE570" s="4">
        <v>0.170495619408603</v>
      </c>
      <c r="BF570" s="4">
        <v>0</v>
      </c>
      <c r="BG570" s="4">
        <v>0</v>
      </c>
      <c r="BH570" s="4">
        <v>1.2167310006188128</v>
      </c>
      <c r="BI570" s="4">
        <v>0.41782438958311197</v>
      </c>
      <c r="BJ570" s="4">
        <v>0</v>
      </c>
      <c r="BK570" s="4"/>
      <c r="BL570" s="3" t="s">
        <v>468</v>
      </c>
      <c r="BM570" s="4"/>
      <c r="BN570" s="4"/>
      <c r="BO570" s="4"/>
      <c r="BP570" s="4">
        <v>2.6544332520323857</v>
      </c>
      <c r="BQ570" s="4">
        <v>0.48551078153966243</v>
      </c>
      <c r="BR570" s="4">
        <v>3442.5938182002742</v>
      </c>
      <c r="BS570" s="4">
        <v>2855.6466527939906</v>
      </c>
      <c r="BT570" s="4">
        <v>1656.0526315789473</v>
      </c>
      <c r="BU570" s="4">
        <v>0</v>
      </c>
      <c r="BV570" s="4">
        <v>3266.4455666649751</v>
      </c>
      <c r="BW570" s="4">
        <v>859.20047708470793</v>
      </c>
    </row>
    <row r="571" spans="2:75" x14ac:dyDescent="0.3">
      <c r="B571" s="3" t="s">
        <v>255</v>
      </c>
      <c r="C571" s="4">
        <v>2019</v>
      </c>
      <c r="D571" s="3" t="s">
        <v>1037</v>
      </c>
      <c r="E571" s="4">
        <v>5384</v>
      </c>
      <c r="F571" s="4">
        <v>5384</v>
      </c>
      <c r="G571" s="4" t="b">
        <v>0</v>
      </c>
      <c r="H571" s="4">
        <v>8837269</v>
      </c>
      <c r="I571" s="4">
        <v>2631853</v>
      </c>
      <c r="J571" s="4">
        <v>4434962</v>
      </c>
      <c r="K571" s="4">
        <v>1144118</v>
      </c>
      <c r="L571" s="4">
        <v>320855</v>
      </c>
      <c r="M571" s="4">
        <v>305481</v>
      </c>
      <c r="N571" s="4">
        <v>7387670</v>
      </c>
      <c r="O571" s="4">
        <v>7245889</v>
      </c>
      <c r="P571" s="4">
        <v>1412098</v>
      </c>
      <c r="Q571" s="4">
        <v>5833791</v>
      </c>
      <c r="R571" s="4">
        <v>1051840</v>
      </c>
      <c r="S571" s="4">
        <v>381958</v>
      </c>
      <c r="T571" s="4">
        <v>844006</v>
      </c>
      <c r="U571" s="4">
        <v>0</v>
      </c>
      <c r="V571" s="4">
        <v>1936812</v>
      </c>
      <c r="W571" s="4">
        <v>769237</v>
      </c>
      <c r="X571" s="4">
        <v>1591380</v>
      </c>
      <c r="Y571" s="4">
        <v>1823278</v>
      </c>
      <c r="Z571" s="4">
        <v>10704488</v>
      </c>
      <c r="AA571" s="4">
        <v>12274796</v>
      </c>
      <c r="AB571" s="4">
        <v>7406854</v>
      </c>
      <c r="AC571" s="4">
        <v>4867942</v>
      </c>
      <c r="AD571" s="4">
        <v>57732046</v>
      </c>
      <c r="AE571" s="4">
        <v>4008485</v>
      </c>
      <c r="AF571" s="4">
        <v>4387727</v>
      </c>
      <c r="AG571" s="4">
        <v>8396212</v>
      </c>
      <c r="AH571" s="4">
        <v>3342387</v>
      </c>
      <c r="AI571" s="4">
        <v>0</v>
      </c>
      <c r="AJ571" s="4">
        <v>379940</v>
      </c>
      <c r="AK571" s="4">
        <v>155055</v>
      </c>
      <c r="AL571" s="4">
        <v>7864971</v>
      </c>
      <c r="AM571" s="4">
        <v>1966243</v>
      </c>
      <c r="AN571" s="4">
        <v>534995</v>
      </c>
      <c r="AO571" s="4">
        <v>1431248</v>
      </c>
      <c r="AP571" s="4">
        <v>938493771</v>
      </c>
      <c r="AQ571" s="4">
        <v>819017024</v>
      </c>
      <c r="AR571" s="4">
        <v>1841493.5110807</v>
      </c>
      <c r="AS571" s="4">
        <v>9515261.1194081996</v>
      </c>
      <c r="AT571" s="4">
        <v>391377</v>
      </c>
      <c r="AU571" s="4">
        <v>646.43739089999997</v>
      </c>
      <c r="AV571" s="4">
        <v>3483.2164972</v>
      </c>
      <c r="AW571" s="4">
        <v>77909018</v>
      </c>
      <c r="AX571" s="4">
        <v>52678220</v>
      </c>
      <c r="AY571" s="4">
        <v>1823278</v>
      </c>
      <c r="AZ571" s="4">
        <v>1823278</v>
      </c>
      <c r="BA571" s="4">
        <v>112692676</v>
      </c>
      <c r="BB571" s="4">
        <v>2154600</v>
      </c>
      <c r="BC571" s="4">
        <v>2.8712707864560656E-2</v>
      </c>
      <c r="BD571" s="4">
        <v>0.83596753702982218</v>
      </c>
      <c r="BE571" s="4">
        <v>0.18007599406558747</v>
      </c>
      <c r="BF571" s="4">
        <v>0.27208997056823597</v>
      </c>
      <c r="BG571" s="4">
        <v>6.8022501290850274E-2</v>
      </c>
      <c r="BH571" s="4">
        <v>1.4392377100928024</v>
      </c>
      <c r="BI571" s="4">
        <v>0.37675228508414099</v>
      </c>
      <c r="BJ571" s="4">
        <v>1.5193978658576419</v>
      </c>
      <c r="BK571" s="4">
        <v>2.1174835831387729E-2</v>
      </c>
      <c r="BL571" s="3" t="s">
        <v>474</v>
      </c>
      <c r="BM571" s="4">
        <v>2145538.6875818446</v>
      </c>
      <c r="BN571" s="4"/>
      <c r="BO571" s="4"/>
      <c r="BP571" s="4">
        <v>1.9621797906218601</v>
      </c>
      <c r="BQ571" s="4">
        <v>0.1855863370593363</v>
      </c>
      <c r="BR571" s="4">
        <v>1641.3946879643388</v>
      </c>
      <c r="BS571" s="4">
        <v>1345.8189078751857</v>
      </c>
      <c r="BT571" s="4">
        <v>342.03074128541977</v>
      </c>
      <c r="BU571" s="4">
        <v>620.79996285289747</v>
      </c>
      <c r="BV571" s="4">
        <v>1559.4747399702824</v>
      </c>
      <c r="BW571" s="4">
        <v>20931.031946508174</v>
      </c>
    </row>
    <row r="572" spans="2:75" x14ac:dyDescent="0.3">
      <c r="B572" s="3" t="s">
        <v>255</v>
      </c>
      <c r="C572" s="4">
        <v>2020</v>
      </c>
      <c r="D572" s="3" t="s">
        <v>1038</v>
      </c>
      <c r="E572" s="4">
        <v>5648</v>
      </c>
      <c r="F572" s="4">
        <v>5648</v>
      </c>
      <c r="G572" s="4" t="b">
        <v>0</v>
      </c>
      <c r="H572" s="4">
        <v>12371587</v>
      </c>
      <c r="I572" s="4">
        <v>2667403</v>
      </c>
      <c r="J572" s="4">
        <v>4165328</v>
      </c>
      <c r="K572" s="4">
        <v>5087797</v>
      </c>
      <c r="L572" s="4">
        <v>230534</v>
      </c>
      <c r="M572" s="4">
        <v>220525</v>
      </c>
      <c r="N572" s="4">
        <v>7063265</v>
      </c>
      <c r="O572" s="4">
        <v>7479620</v>
      </c>
      <c r="P572" s="4">
        <v>1446729</v>
      </c>
      <c r="Q572" s="4">
        <v>6032891</v>
      </c>
      <c r="R572" s="4">
        <v>958099</v>
      </c>
      <c r="S572" s="4">
        <v>338743</v>
      </c>
      <c r="T572" s="4">
        <v>821041</v>
      </c>
      <c r="U572" s="4">
        <v>0</v>
      </c>
      <c r="V572" s="4">
        <v>2129929</v>
      </c>
      <c r="W572" s="4">
        <v>907922</v>
      </c>
      <c r="X572" s="4">
        <v>4891967</v>
      </c>
      <c r="Y572" s="4">
        <v>3830643</v>
      </c>
      <c r="Z572" s="4">
        <v>12235724</v>
      </c>
      <c r="AA572" s="4">
        <v>17229557</v>
      </c>
      <c r="AB572" s="4">
        <v>9849681</v>
      </c>
      <c r="AC572" s="4">
        <v>7379876</v>
      </c>
      <c r="AD572" s="4">
        <v>62624007</v>
      </c>
      <c r="AE572" s="4">
        <v>5651838</v>
      </c>
      <c r="AF572" s="4">
        <v>4840070</v>
      </c>
      <c r="AG572" s="4">
        <v>10491908</v>
      </c>
      <c r="AH572" s="4">
        <v>2877578</v>
      </c>
      <c r="AI572" s="4">
        <v>0</v>
      </c>
      <c r="AJ572" s="4">
        <v>385652</v>
      </c>
      <c r="AK572" s="4">
        <v>155725</v>
      </c>
      <c r="AL572" s="4">
        <v>7541240</v>
      </c>
      <c r="AM572" s="4">
        <v>1885310</v>
      </c>
      <c r="AN572" s="4">
        <v>541377</v>
      </c>
      <c r="AO572" s="4">
        <v>1343933</v>
      </c>
      <c r="AP572" s="4">
        <v>978756922</v>
      </c>
      <c r="AQ572" s="4">
        <v>852532450</v>
      </c>
      <c r="AR572" s="4">
        <v>1886438</v>
      </c>
      <c r="AS572" s="4">
        <v>9900346</v>
      </c>
      <c r="AT572" s="4">
        <v>399940</v>
      </c>
      <c r="AU572" s="4">
        <v>647</v>
      </c>
      <c r="AV572" s="4">
        <v>3139</v>
      </c>
      <c r="AW572" s="4">
        <v>81540119</v>
      </c>
      <c r="AX572" s="4">
        <v>55009680</v>
      </c>
      <c r="AY572" s="4">
        <v>3830643</v>
      </c>
      <c r="AZ572" s="4">
        <v>2826960.5</v>
      </c>
      <c r="BA572" s="4">
        <v>13617807</v>
      </c>
      <c r="BB572" s="4">
        <v>0</v>
      </c>
      <c r="BC572" s="4"/>
      <c r="BD572" s="4">
        <v>0.57092634922261787</v>
      </c>
      <c r="BE572" s="4">
        <v>0.39541952055140539</v>
      </c>
      <c r="BF572" s="4">
        <v>0.28715542801979516</v>
      </c>
      <c r="BG572" s="4">
        <v>7.1788857004948789E-2</v>
      </c>
      <c r="BH572" s="4">
        <v>1.7391177795189736</v>
      </c>
      <c r="BI572" s="4">
        <v>0.39059976344739267</v>
      </c>
      <c r="BJ572" s="4">
        <v>0</v>
      </c>
      <c r="BK572" s="4"/>
      <c r="BL572" s="3" t="s">
        <v>468</v>
      </c>
      <c r="BM572" s="4"/>
      <c r="BN572" s="4"/>
      <c r="BO572" s="4"/>
      <c r="BP572" s="4">
        <v>1.9273815158775449</v>
      </c>
      <c r="BQ572" s="4">
        <v>0.20611659764256132</v>
      </c>
      <c r="BR572" s="4">
        <v>2190.4367917847026</v>
      </c>
      <c r="BS572" s="4">
        <v>1324.2953257790368</v>
      </c>
      <c r="BT572" s="4">
        <v>334.00106232294615</v>
      </c>
      <c r="BU572" s="4">
        <v>509.48618980169971</v>
      </c>
      <c r="BV572" s="4">
        <v>1857.6324362606233</v>
      </c>
      <c r="BW572" s="4">
        <v>2411.0848087818695</v>
      </c>
    </row>
    <row r="573" spans="2:75" x14ac:dyDescent="0.3">
      <c r="B573" s="3" t="s">
        <v>255</v>
      </c>
      <c r="C573" s="4">
        <v>2021</v>
      </c>
      <c r="D573" s="3" t="s">
        <v>1039</v>
      </c>
      <c r="E573" s="4">
        <v>5591</v>
      </c>
      <c r="F573" s="4">
        <v>5591</v>
      </c>
      <c r="G573" s="4" t="b">
        <v>0</v>
      </c>
      <c r="H573" s="4">
        <v>12489677</v>
      </c>
      <c r="I573" s="4">
        <v>2888331</v>
      </c>
      <c r="J573" s="4">
        <v>5253035</v>
      </c>
      <c r="K573" s="4">
        <v>3635475</v>
      </c>
      <c r="L573" s="4">
        <v>213718</v>
      </c>
      <c r="M573" s="4">
        <v>442114</v>
      </c>
      <c r="N573" s="4">
        <v>8412088</v>
      </c>
      <c r="O573" s="4">
        <v>8585935</v>
      </c>
      <c r="P573" s="4">
        <v>1537328</v>
      </c>
      <c r="Q573" s="4">
        <v>7048607</v>
      </c>
      <c r="R573" s="4">
        <v>1311924</v>
      </c>
      <c r="S573" s="4">
        <v>1027625</v>
      </c>
      <c r="T573" s="4">
        <v>748980</v>
      </c>
      <c r="U573" s="4">
        <v>0</v>
      </c>
      <c r="V573" s="4">
        <v>2249821</v>
      </c>
      <c r="W573" s="4">
        <v>897309</v>
      </c>
      <c r="X573" s="4">
        <v>3903742</v>
      </c>
      <c r="Y573" s="4">
        <v>8600915</v>
      </c>
      <c r="Z573" s="4">
        <v>14333068</v>
      </c>
      <c r="AA573" s="4">
        <v>16119201</v>
      </c>
      <c r="AB573" s="4">
        <v>11890779</v>
      </c>
      <c r="AC573" s="4">
        <v>4228422</v>
      </c>
      <c r="AD573" s="4">
        <v>66527752</v>
      </c>
      <c r="AE573" s="4">
        <v>6426944</v>
      </c>
      <c r="AF573" s="4">
        <v>3723292</v>
      </c>
      <c r="AG573" s="4">
        <v>10150236</v>
      </c>
      <c r="AH573" s="4">
        <v>5695753</v>
      </c>
      <c r="AI573" s="4">
        <v>3300000</v>
      </c>
      <c r="AJ573" s="4">
        <v>392205</v>
      </c>
      <c r="AK573" s="4">
        <v>161689</v>
      </c>
      <c r="AL573" s="4">
        <v>8813816</v>
      </c>
      <c r="AM573" s="4">
        <v>2203454</v>
      </c>
      <c r="AN573" s="4">
        <v>553894</v>
      </c>
      <c r="AO573" s="4">
        <v>1056504</v>
      </c>
      <c r="AP573" s="4">
        <v>1022146324</v>
      </c>
      <c r="AQ573" s="4">
        <v>899552738</v>
      </c>
      <c r="AR573" s="4">
        <v>2021187</v>
      </c>
      <c r="AS573" s="4">
        <v>11224202</v>
      </c>
      <c r="AT573" s="4">
        <v>424717</v>
      </c>
      <c r="AU573" s="4">
        <v>713</v>
      </c>
      <c r="AV573" s="4">
        <v>3401</v>
      </c>
      <c r="AW573" s="4">
        <v>90028473</v>
      </c>
      <c r="AX573" s="4">
        <v>62073269</v>
      </c>
      <c r="AY573" s="4">
        <v>8600915</v>
      </c>
      <c r="AZ573" s="4">
        <v>4751612</v>
      </c>
      <c r="BA573" s="4">
        <v>19732927</v>
      </c>
      <c r="BB573" s="4">
        <v>0</v>
      </c>
      <c r="BC573" s="4"/>
      <c r="BD573" s="4">
        <v>0.67352326245106253</v>
      </c>
      <c r="BE573" s="4">
        <v>0.31255748247132414</v>
      </c>
      <c r="BF573" s="4">
        <v>0.25137534071507733</v>
      </c>
      <c r="BG573" s="4">
        <v>6.2843835178769333E-2</v>
      </c>
      <c r="BH573" s="4">
        <v>1.4400343216751905</v>
      </c>
      <c r="BI573" s="4">
        <v>0.39768101381558368</v>
      </c>
      <c r="BJ573" s="4">
        <v>0</v>
      </c>
      <c r="BK573" s="4"/>
      <c r="BL573" s="3" t="s">
        <v>468</v>
      </c>
      <c r="BM573" s="4"/>
      <c r="BN573" s="4"/>
      <c r="BO573" s="4"/>
      <c r="BP573" s="4">
        <v>1.9773949703115108</v>
      </c>
      <c r="BQ573" s="4">
        <v>0.20964422228756249</v>
      </c>
      <c r="BR573" s="4">
        <v>2233.8896440708281</v>
      </c>
      <c r="BS573" s="4">
        <v>1535.6707208012879</v>
      </c>
      <c r="BT573" s="4">
        <v>361.50724378465389</v>
      </c>
      <c r="BU573" s="4">
        <v>1018.7360042926131</v>
      </c>
      <c r="BV573" s="4">
        <v>1815.459846181363</v>
      </c>
      <c r="BW573" s="4">
        <v>3529.4092291182255</v>
      </c>
    </row>
    <row r="574" spans="2:75" x14ac:dyDescent="0.3">
      <c r="B574" s="3" t="s">
        <v>255</v>
      </c>
      <c r="C574" s="4">
        <v>2022</v>
      </c>
      <c r="D574" s="3" t="s">
        <v>1040</v>
      </c>
      <c r="E574" s="4">
        <v>5553</v>
      </c>
      <c r="F574" s="4">
        <v>5553</v>
      </c>
      <c r="G574" s="4" t="b">
        <v>0</v>
      </c>
      <c r="H574" s="4">
        <v>11118767</v>
      </c>
      <c r="I574" s="4">
        <v>3517449</v>
      </c>
      <c r="J574" s="4">
        <v>5232095</v>
      </c>
      <c r="K574" s="4">
        <v>1223016</v>
      </c>
      <c r="L574" s="4">
        <v>470985</v>
      </c>
      <c r="M574" s="4">
        <v>430078</v>
      </c>
      <c r="N574" s="4">
        <v>9465673</v>
      </c>
      <c r="O574" s="4">
        <v>9742450</v>
      </c>
      <c r="P574" s="4">
        <v>1767375</v>
      </c>
      <c r="Q574" s="4">
        <v>7975075</v>
      </c>
      <c r="R574" s="4">
        <v>1383948</v>
      </c>
      <c r="S574" s="4">
        <v>1590880</v>
      </c>
      <c r="T574" s="4">
        <v>808317</v>
      </c>
      <c r="U574" s="4">
        <v>0</v>
      </c>
      <c r="V574" s="4">
        <v>2392015</v>
      </c>
      <c r="W574" s="4">
        <v>959773</v>
      </c>
      <c r="X574" s="4">
        <v>1376317</v>
      </c>
      <c r="Y574" s="4">
        <v>5131816</v>
      </c>
      <c r="Z574" s="4">
        <v>16262555</v>
      </c>
      <c r="AA574" s="4">
        <v>18305539</v>
      </c>
      <c r="AB574" s="4">
        <v>15995893</v>
      </c>
      <c r="AC574" s="4">
        <v>2309646</v>
      </c>
      <c r="AD574" s="4">
        <v>67904069</v>
      </c>
      <c r="AE574" s="4">
        <v>6881941</v>
      </c>
      <c r="AF574" s="4">
        <v>4470253</v>
      </c>
      <c r="AG574" s="4">
        <v>11352194</v>
      </c>
      <c r="AH574" s="4">
        <v>8776419</v>
      </c>
      <c r="AI574" s="4">
        <v>6880000</v>
      </c>
      <c r="AJ574" s="4">
        <v>398306</v>
      </c>
      <c r="AK574" s="4">
        <v>347710</v>
      </c>
      <c r="AL574" s="4">
        <v>9814393</v>
      </c>
      <c r="AM574" s="4">
        <v>2453598</v>
      </c>
      <c r="AN574" s="4">
        <v>746016</v>
      </c>
      <c r="AO574" s="4">
        <v>1707582</v>
      </c>
      <c r="AP574" s="4">
        <v>1330862201</v>
      </c>
      <c r="AQ574" s="4">
        <v>1189055636</v>
      </c>
      <c r="AR574" s="4">
        <v>2533166</v>
      </c>
      <c r="AS574" s="4">
        <v>12123691</v>
      </c>
      <c r="AT574" s="4">
        <v>564578</v>
      </c>
      <c r="AU574" s="4">
        <v>904</v>
      </c>
      <c r="AV574" s="4">
        <v>3851</v>
      </c>
      <c r="AW574" s="4">
        <v>95008033</v>
      </c>
      <c r="AX574" s="4">
        <v>65328294</v>
      </c>
      <c r="AY574" s="4">
        <v>5131816</v>
      </c>
      <c r="AZ574" s="4">
        <v>5854458</v>
      </c>
      <c r="BA574" s="4">
        <v>12434920</v>
      </c>
      <c r="BB574" s="4">
        <v>0</v>
      </c>
      <c r="BC574" s="4"/>
      <c r="BD574" s="4">
        <v>0.85132398223651962</v>
      </c>
      <c r="BE574" s="4">
        <v>0.12378323963439471</v>
      </c>
      <c r="BF574" s="4">
        <v>0.30404980767020512</v>
      </c>
      <c r="BG574" s="4">
        <v>7.6012444172553512E-2</v>
      </c>
      <c r="BH574" s="4">
        <v>1.4234592151170993</v>
      </c>
      <c r="BI574" s="4">
        <v>0.35943587351490552</v>
      </c>
      <c r="BJ574" s="4">
        <v>0</v>
      </c>
      <c r="BK574" s="4"/>
      <c r="BL574" s="3" t="s">
        <v>468</v>
      </c>
      <c r="BM574" s="4"/>
      <c r="BN574" s="4"/>
      <c r="BO574" s="4"/>
      <c r="BP574" s="4">
        <v>1.9034021689823317</v>
      </c>
      <c r="BQ574" s="4">
        <v>0.23474422227992728</v>
      </c>
      <c r="BR574" s="4">
        <v>2002.2991175940933</v>
      </c>
      <c r="BS574" s="4">
        <v>1754.4480461012065</v>
      </c>
      <c r="BT574" s="4">
        <v>456.17972267242931</v>
      </c>
      <c r="BU574" s="4">
        <v>1580.4824419232848</v>
      </c>
      <c r="BV574" s="4">
        <v>2044.3353142445526</v>
      </c>
      <c r="BW574" s="4">
        <v>2239.3156852151992</v>
      </c>
    </row>
    <row r="575" spans="2:75" x14ac:dyDescent="0.3">
      <c r="B575" s="3" t="s">
        <v>255</v>
      </c>
      <c r="C575" s="4">
        <v>2023</v>
      </c>
      <c r="D575" s="3" t="s">
        <v>1041</v>
      </c>
      <c r="E575" s="4">
        <v>5824</v>
      </c>
      <c r="F575" s="4">
        <v>5824</v>
      </c>
      <c r="G575" s="4" t="b">
        <v>0</v>
      </c>
      <c r="H575" s="4">
        <v>15676303</v>
      </c>
      <c r="I575" s="4">
        <v>3757945</v>
      </c>
      <c r="J575" s="4">
        <v>5967259</v>
      </c>
      <c r="K575" s="4">
        <v>4444005</v>
      </c>
      <c r="L575" s="4">
        <v>1136498</v>
      </c>
      <c r="M575" s="4">
        <v>370596</v>
      </c>
      <c r="N575" s="4">
        <v>10861702</v>
      </c>
      <c r="O575" s="4">
        <v>10136673</v>
      </c>
      <c r="P575" s="4">
        <v>1895302</v>
      </c>
      <c r="Q575" s="4">
        <v>8241371</v>
      </c>
      <c r="R575" s="4">
        <v>1587728</v>
      </c>
      <c r="S575" s="4">
        <v>1112322</v>
      </c>
      <c r="T575" s="4">
        <v>898782</v>
      </c>
      <c r="U575" s="4">
        <v>0</v>
      </c>
      <c r="V575" s="4">
        <v>2804843</v>
      </c>
      <c r="W575" s="4">
        <v>1005346</v>
      </c>
      <c r="X575" s="4">
        <v>5539630</v>
      </c>
      <c r="Y575" s="4">
        <v>3126451</v>
      </c>
      <c r="Z575" s="4">
        <v>18772174</v>
      </c>
      <c r="AA575" s="4">
        <v>21424751</v>
      </c>
      <c r="AB575" s="4">
        <v>14940589</v>
      </c>
      <c r="AC575" s="4">
        <v>6484162</v>
      </c>
      <c r="AD575" s="4">
        <v>73443699</v>
      </c>
      <c r="AE575" s="4">
        <v>7941583</v>
      </c>
      <c r="AF575" s="4">
        <v>7067418</v>
      </c>
      <c r="AG575" s="4">
        <v>15009001</v>
      </c>
      <c r="AH575" s="4">
        <v>8117681</v>
      </c>
      <c r="AI575" s="4">
        <v>0</v>
      </c>
      <c r="AJ575" s="4">
        <v>566669</v>
      </c>
      <c r="AK575" s="4">
        <v>661158</v>
      </c>
      <c r="AL575" s="4">
        <v>11312633</v>
      </c>
      <c r="AM575" s="4">
        <v>2828158</v>
      </c>
      <c r="AN575" s="4">
        <v>1227827</v>
      </c>
      <c r="AO575" s="4">
        <v>1600331</v>
      </c>
      <c r="AP575" s="4">
        <v>1489608244</v>
      </c>
      <c r="AQ575" s="4">
        <v>1325915749</v>
      </c>
      <c r="AR575" s="4">
        <v>2692678</v>
      </c>
      <c r="AS575" s="4">
        <v>13047593</v>
      </c>
      <c r="AT575" s="4">
        <v>622922</v>
      </c>
      <c r="AU575" s="4">
        <v>953</v>
      </c>
      <c r="AV575" s="4">
        <v>4208</v>
      </c>
      <c r="AW575" s="4">
        <v>98296474</v>
      </c>
      <c r="AX575" s="4">
        <v>66721433</v>
      </c>
      <c r="AY575" s="4">
        <v>3126451</v>
      </c>
      <c r="AZ575" s="4">
        <v>5619727.333333333</v>
      </c>
      <c r="BA575" s="4">
        <v>18728073</v>
      </c>
      <c r="BB575" s="4">
        <v>1895302</v>
      </c>
      <c r="BC575" s="4">
        <v>0</v>
      </c>
      <c r="BD575" s="4">
        <v>0.69287395121158346</v>
      </c>
      <c r="BE575" s="4">
        <v>0.35337604791129645</v>
      </c>
      <c r="BF575" s="4">
        <v>0.43414370767121213</v>
      </c>
      <c r="BG575" s="4">
        <v>0.10853591732357976</v>
      </c>
      <c r="BH575" s="4">
        <v>1.8211776899741561</v>
      </c>
      <c r="BI575" s="4">
        <v>0.36585803359470376</v>
      </c>
      <c r="BJ575" s="4">
        <v>7.8045893079446538E-2</v>
      </c>
      <c r="BK575" s="4">
        <v>0.28138247086893542</v>
      </c>
      <c r="BL575" s="3" t="s">
        <v>489</v>
      </c>
      <c r="BM575" s="4"/>
      <c r="BN575" s="4"/>
      <c r="BO575" s="4"/>
      <c r="BP575" s="4">
        <v>1.8076417144211241</v>
      </c>
      <c r="BQ575" s="4">
        <v>0.22647338403041825</v>
      </c>
      <c r="BR575" s="4">
        <v>2691.6729052197802</v>
      </c>
      <c r="BS575" s="4">
        <v>1740.5001717032967</v>
      </c>
      <c r="BT575" s="4">
        <v>462.34168956043953</v>
      </c>
      <c r="BU575" s="4">
        <v>1393.8325892857142</v>
      </c>
      <c r="BV575" s="4">
        <v>2577.0949519230771</v>
      </c>
      <c r="BW575" s="4">
        <v>3215.671875</v>
      </c>
    </row>
    <row r="576" spans="2:75" x14ac:dyDescent="0.3">
      <c r="B576" s="3" t="s">
        <v>255</v>
      </c>
      <c r="C576" s="4">
        <v>2024</v>
      </c>
      <c r="D576" s="3" t="s">
        <v>1042</v>
      </c>
      <c r="E576" s="4">
        <v>5824</v>
      </c>
      <c r="F576" s="4">
        <v>5824</v>
      </c>
      <c r="G576" s="4" t="b">
        <v>0</v>
      </c>
      <c r="H576" s="4">
        <v>16375159</v>
      </c>
      <c r="I576" s="4">
        <v>4248114</v>
      </c>
      <c r="J576" s="4">
        <v>8729120</v>
      </c>
      <c r="K576" s="4">
        <v>1869253</v>
      </c>
      <c r="L576" s="4">
        <v>827834</v>
      </c>
      <c r="M576" s="4">
        <v>700838</v>
      </c>
      <c r="N576" s="4">
        <v>13805068</v>
      </c>
      <c r="O576" s="4">
        <v>13681022</v>
      </c>
      <c r="P576" s="4">
        <v>1978931</v>
      </c>
      <c r="Q576" s="4">
        <v>11702091</v>
      </c>
      <c r="R576" s="4">
        <v>1714898</v>
      </c>
      <c r="S576" s="4">
        <v>1795425</v>
      </c>
      <c r="T576" s="4">
        <v>1028379</v>
      </c>
      <c r="U576" s="4">
        <v>2623548</v>
      </c>
      <c r="V576" s="4">
        <v>2616850</v>
      </c>
      <c r="W576" s="4">
        <v>994699</v>
      </c>
      <c r="X576" s="4">
        <v>2694137</v>
      </c>
      <c r="Y576" s="4">
        <v>5587357</v>
      </c>
      <c r="Z576" s="4">
        <v>17749523</v>
      </c>
      <c r="AA576" s="4">
        <v>20994064</v>
      </c>
      <c r="AB576" s="4">
        <v>15720170</v>
      </c>
      <c r="AC576" s="4">
        <v>5273894</v>
      </c>
      <c r="AD576" s="4">
        <v>76533836</v>
      </c>
      <c r="AE576" s="4">
        <v>7713167</v>
      </c>
      <c r="AF576" s="4">
        <v>4571371</v>
      </c>
      <c r="AG576" s="4">
        <v>12284538</v>
      </c>
      <c r="AH576" s="4">
        <v>7437546</v>
      </c>
      <c r="AI576" s="4">
        <v>0</v>
      </c>
      <c r="AJ576" s="4">
        <v>573187</v>
      </c>
      <c r="AK576" s="4">
        <v>422123</v>
      </c>
      <c r="AL576" s="4">
        <v>14308820</v>
      </c>
      <c r="AM576" s="4">
        <v>3577205</v>
      </c>
      <c r="AN576" s="4">
        <v>995310</v>
      </c>
      <c r="AO576" s="4">
        <v>2581895</v>
      </c>
      <c r="AP576" s="4">
        <v>1526198707</v>
      </c>
      <c r="AQ576" s="4">
        <v>1338254212</v>
      </c>
      <c r="AR576" s="4">
        <v>2871150</v>
      </c>
      <c r="AS576" s="4">
        <v>13938924</v>
      </c>
      <c r="AT576" s="4">
        <v>624998</v>
      </c>
      <c r="AU576" s="4">
        <v>994</v>
      </c>
      <c r="AV576" s="4">
        <v>4400</v>
      </c>
      <c r="AW576" s="4">
        <v>103883831</v>
      </c>
      <c r="AX576" s="4">
        <v>70329859</v>
      </c>
      <c r="AY576" s="4">
        <v>5587357</v>
      </c>
      <c r="AZ576" s="4">
        <v>4615208</v>
      </c>
      <c r="BA576" s="4">
        <v>204123235</v>
      </c>
      <c r="BB576" s="4">
        <v>1977774</v>
      </c>
      <c r="BC576" s="4">
        <v>0</v>
      </c>
      <c r="BD576" s="4">
        <v>0.84304940184092259</v>
      </c>
      <c r="BE576" s="4">
        <v>0.16452585284820745</v>
      </c>
      <c r="BF576" s="4">
        <v>0.27823677983229922</v>
      </c>
      <c r="BG576" s="4">
        <v>6.9559194958074805E-2</v>
      </c>
      <c r="BH576" s="4">
        <v>1.0497728995612836</v>
      </c>
      <c r="BI576" s="4">
        <v>0.36666761519070423</v>
      </c>
      <c r="BJ576" s="4">
        <v>2.0953857627591015</v>
      </c>
      <c r="BK576" s="4">
        <v>1.0314336375488918E-2</v>
      </c>
      <c r="BL576" s="3" t="s">
        <v>474</v>
      </c>
      <c r="BM576" s="4">
        <v>4146623.8428826313</v>
      </c>
      <c r="BN576" s="4">
        <v>1.1130037772588557</v>
      </c>
      <c r="BO576" s="4">
        <v>0</v>
      </c>
      <c r="BP576" s="4">
        <v>1.8812425844887051</v>
      </c>
      <c r="BQ576" s="4">
        <v>0.22590909090909092</v>
      </c>
      <c r="BR576" s="4">
        <v>2811.6687843406594</v>
      </c>
      <c r="BS576" s="4">
        <v>2349.0765796703295</v>
      </c>
      <c r="BT576" s="4">
        <v>492.98592032967031</v>
      </c>
      <c r="BU576" s="4">
        <v>1277.0511675824175</v>
      </c>
      <c r="BV576" s="4">
        <v>2109.2956730769229</v>
      </c>
      <c r="BW576" s="4">
        <v>35048.632383241755</v>
      </c>
    </row>
    <row r="577" spans="2:75" x14ac:dyDescent="0.3">
      <c r="B577" s="3" t="s">
        <v>257</v>
      </c>
      <c r="C577" s="4">
        <v>2019</v>
      </c>
      <c r="D577" s="3" t="s">
        <v>1043</v>
      </c>
      <c r="E577" s="4">
        <v>5410</v>
      </c>
      <c r="F577" s="4">
        <v>5410</v>
      </c>
      <c r="G577" s="4" t="b">
        <v>0</v>
      </c>
      <c r="H577" s="4">
        <v>13369489</v>
      </c>
      <c r="I577" s="4">
        <v>5011242</v>
      </c>
      <c r="J577" s="4">
        <v>5633514</v>
      </c>
      <c r="K577" s="4">
        <v>2139145</v>
      </c>
      <c r="L577" s="4">
        <v>374300</v>
      </c>
      <c r="M577" s="4">
        <v>210068</v>
      </c>
      <c r="N577" s="4">
        <v>11020276</v>
      </c>
      <c r="O577" s="4">
        <v>11548043</v>
      </c>
      <c r="P577" s="4">
        <v>2091803</v>
      </c>
      <c r="Q577" s="4">
        <v>9456240</v>
      </c>
      <c r="R577" s="4">
        <v>1628153</v>
      </c>
      <c r="S577" s="4">
        <v>2022581</v>
      </c>
      <c r="T577" s="4">
        <v>666398</v>
      </c>
      <c r="U577" s="4">
        <v>1395039</v>
      </c>
      <c r="V577" s="4">
        <v>1673471</v>
      </c>
      <c r="W577" s="4">
        <v>1273234</v>
      </c>
      <c r="X577" s="4">
        <v>1821446</v>
      </c>
      <c r="Y577" s="4">
        <v>3529790</v>
      </c>
      <c r="Z577" s="4">
        <v>25204315</v>
      </c>
      <c r="AA577" s="4">
        <v>26632209</v>
      </c>
      <c r="AB577" s="4">
        <v>17874375</v>
      </c>
      <c r="AC577" s="4">
        <v>8757834</v>
      </c>
      <c r="AD577" s="4">
        <v>79651291</v>
      </c>
      <c r="AE577" s="4">
        <v>18964045</v>
      </c>
      <c r="AF577" s="4">
        <v>0</v>
      </c>
      <c r="AG577" s="4">
        <v>18964045</v>
      </c>
      <c r="AH577" s="4">
        <v>9974660</v>
      </c>
      <c r="AI577" s="4">
        <v>3500000</v>
      </c>
      <c r="AJ577" s="4">
        <v>289968</v>
      </c>
      <c r="AK577" s="4">
        <v>205931</v>
      </c>
      <c r="AL577" s="4">
        <v>11363763</v>
      </c>
      <c r="AM577" s="4">
        <v>2840941</v>
      </c>
      <c r="AN577" s="4">
        <v>495899</v>
      </c>
      <c r="AO577" s="4">
        <v>2230705</v>
      </c>
      <c r="AP577" s="4">
        <v>1682319954</v>
      </c>
      <c r="AQ577" s="4">
        <v>1468108720</v>
      </c>
      <c r="AR577" s="4">
        <v>3845636.1330245999</v>
      </c>
      <c r="AS577" s="4">
        <v>13641476.715608601</v>
      </c>
      <c r="AT577" s="4">
        <v>429687</v>
      </c>
      <c r="AU577" s="4">
        <v>915.87784050000005</v>
      </c>
      <c r="AV577" s="4">
        <v>3145.9122772999999</v>
      </c>
      <c r="AW577" s="4">
        <v>99099440</v>
      </c>
      <c r="AX577" s="4">
        <v>70661907</v>
      </c>
      <c r="AY577" s="4">
        <v>3529790</v>
      </c>
      <c r="AZ577" s="4">
        <v>3529790</v>
      </c>
      <c r="BA577" s="4">
        <v>14141687</v>
      </c>
      <c r="BB577" s="4">
        <v>0</v>
      </c>
      <c r="BC577" s="4"/>
      <c r="BD577" s="4">
        <v>0.82428550560159775</v>
      </c>
      <c r="BE577" s="4">
        <v>0.13623901407151762</v>
      </c>
      <c r="BF577" s="4">
        <v>0.17455448740399748</v>
      </c>
      <c r="BG577" s="4">
        <v>4.36386256911553E-2</v>
      </c>
      <c r="BH577" s="4">
        <v>2.0054530130368939</v>
      </c>
      <c r="BI577" s="4">
        <v>0.33472557825299359</v>
      </c>
      <c r="BJ577" s="4">
        <v>0</v>
      </c>
      <c r="BK577" s="4"/>
      <c r="BL577" s="3" t="s">
        <v>468</v>
      </c>
      <c r="BM577" s="4"/>
      <c r="BN577" s="4"/>
      <c r="BO577" s="4"/>
      <c r="BP577" s="4">
        <v>2.2859124531459964</v>
      </c>
      <c r="BQ577" s="4">
        <v>0.29113266988043873</v>
      </c>
      <c r="BR577" s="4">
        <v>2471.254898336414</v>
      </c>
      <c r="BS577" s="4">
        <v>2134.5735674676525</v>
      </c>
      <c r="BT577" s="4">
        <v>710.8384719084288</v>
      </c>
      <c r="BU577" s="4">
        <v>1843.7449168207024</v>
      </c>
      <c r="BV577" s="4">
        <v>3505.3687615526801</v>
      </c>
      <c r="BW577" s="4">
        <v>2613.9902033271719</v>
      </c>
    </row>
    <row r="578" spans="2:75" x14ac:dyDescent="0.3">
      <c r="B578" s="3" t="s">
        <v>257</v>
      </c>
      <c r="C578" s="4">
        <v>2020</v>
      </c>
      <c r="D578" s="3" t="s">
        <v>1044</v>
      </c>
      <c r="E578" s="4">
        <v>5443</v>
      </c>
      <c r="F578" s="4">
        <v>5443</v>
      </c>
      <c r="G578" s="4" t="b">
        <v>0</v>
      </c>
      <c r="H578" s="4">
        <v>16836085</v>
      </c>
      <c r="I578" s="4">
        <v>4994866</v>
      </c>
      <c r="J578" s="4">
        <v>5937063</v>
      </c>
      <c r="K578" s="4">
        <v>5526913</v>
      </c>
      <c r="L578" s="4">
        <v>238689</v>
      </c>
      <c r="M578" s="4">
        <v>6714</v>
      </c>
      <c r="N578" s="4">
        <v>11302458</v>
      </c>
      <c r="O578" s="4">
        <v>11092590</v>
      </c>
      <c r="P578" s="4">
        <v>2161589</v>
      </c>
      <c r="Q578" s="4">
        <v>8931001</v>
      </c>
      <c r="R578" s="4">
        <v>1338978</v>
      </c>
      <c r="S578" s="4">
        <v>1868111</v>
      </c>
      <c r="T578" s="4">
        <v>669574</v>
      </c>
      <c r="U578" s="4">
        <v>1161633</v>
      </c>
      <c r="V578" s="4">
        <v>1686943</v>
      </c>
      <c r="W578" s="4">
        <v>1364586</v>
      </c>
      <c r="X578" s="4">
        <v>5743495</v>
      </c>
      <c r="Y578" s="4">
        <v>7531469</v>
      </c>
      <c r="Z578" s="4">
        <v>23985773</v>
      </c>
      <c r="AA578" s="4">
        <v>25702181</v>
      </c>
      <c r="AB578" s="4">
        <v>16531562</v>
      </c>
      <c r="AC578" s="4">
        <v>9170619</v>
      </c>
      <c r="AD578" s="4">
        <v>85394786</v>
      </c>
      <c r="AE578" s="4">
        <v>19010173</v>
      </c>
      <c r="AF578" s="4">
        <v>0</v>
      </c>
      <c r="AG578" s="4">
        <v>19010173</v>
      </c>
      <c r="AH578" s="4">
        <v>9611258</v>
      </c>
      <c r="AI578" s="4">
        <v>89932</v>
      </c>
      <c r="AJ578" s="4">
        <v>404002</v>
      </c>
      <c r="AK578" s="4">
        <v>349218</v>
      </c>
      <c r="AL578" s="4">
        <v>11746085</v>
      </c>
      <c r="AM578" s="4">
        <v>2936521</v>
      </c>
      <c r="AN578" s="4">
        <v>753220</v>
      </c>
      <c r="AO578" s="4">
        <v>2049404</v>
      </c>
      <c r="AP578" s="4">
        <v>1735357732</v>
      </c>
      <c r="AQ578" s="4">
        <v>1513469370</v>
      </c>
      <c r="AR578" s="4">
        <v>3875535</v>
      </c>
      <c r="AS578" s="4">
        <v>13533615</v>
      </c>
      <c r="AT578" s="4">
        <v>446058</v>
      </c>
      <c r="AU578" s="4">
        <v>928</v>
      </c>
      <c r="AV578" s="4">
        <v>3265</v>
      </c>
      <c r="AW578" s="4">
        <v>108109312</v>
      </c>
      <c r="AX578" s="4">
        <v>75995871</v>
      </c>
      <c r="AY578" s="4">
        <v>7531469</v>
      </c>
      <c r="AZ578" s="4">
        <v>5530629.5</v>
      </c>
      <c r="BA578" s="4">
        <v>9277408</v>
      </c>
      <c r="BB578" s="4">
        <v>0</v>
      </c>
      <c r="BC578" s="4"/>
      <c r="BD578" s="4">
        <v>0.67132341040093346</v>
      </c>
      <c r="BE578" s="4">
        <v>0.34114195788391422</v>
      </c>
      <c r="BF578" s="4">
        <v>0.25650080486398702</v>
      </c>
      <c r="BG578" s="4">
        <v>6.4125195756713826E-2</v>
      </c>
      <c r="BH578" s="4">
        <v>2.1285601692352292</v>
      </c>
      <c r="BI578" s="4">
        <v>0.32492990320210768</v>
      </c>
      <c r="BJ578" s="4">
        <v>0</v>
      </c>
      <c r="BK578" s="4"/>
      <c r="BL578" s="3" t="s">
        <v>468</v>
      </c>
      <c r="BM578" s="4"/>
      <c r="BN578" s="4"/>
      <c r="BO578" s="4"/>
      <c r="BP578" s="4">
        <v>2.2332772825655063</v>
      </c>
      <c r="BQ578" s="4">
        <v>0.28422664624808575</v>
      </c>
      <c r="BR578" s="4">
        <v>3093.1627778798456</v>
      </c>
      <c r="BS578" s="4">
        <v>2037.9551717802683</v>
      </c>
      <c r="BT578" s="4">
        <v>712.02186294322985</v>
      </c>
      <c r="BU578" s="4">
        <v>1765.8015800110234</v>
      </c>
      <c r="BV578" s="4">
        <v>3492.5910343560536</v>
      </c>
      <c r="BW578" s="4">
        <v>1704.4659195296711</v>
      </c>
    </row>
    <row r="579" spans="2:75" x14ac:dyDescent="0.3">
      <c r="B579" s="3" t="s">
        <v>257</v>
      </c>
      <c r="C579" s="4">
        <v>2021</v>
      </c>
      <c r="D579" s="3" t="s">
        <v>1045</v>
      </c>
      <c r="E579" s="4">
        <v>5518</v>
      </c>
      <c r="F579" s="4">
        <v>5518</v>
      </c>
      <c r="G579" s="4" t="b">
        <v>0</v>
      </c>
      <c r="H579" s="4">
        <v>15738529</v>
      </c>
      <c r="I579" s="4">
        <v>5237665</v>
      </c>
      <c r="J579" s="4">
        <v>6481121</v>
      </c>
      <c r="K579" s="4">
        <v>3291223</v>
      </c>
      <c r="L579" s="4">
        <v>593312</v>
      </c>
      <c r="M579" s="4">
        <v>122190</v>
      </c>
      <c r="N579" s="4">
        <v>12325116</v>
      </c>
      <c r="O579" s="4">
        <v>12324172</v>
      </c>
      <c r="P579" s="4">
        <v>2419666</v>
      </c>
      <c r="Q579" s="4">
        <v>9904506</v>
      </c>
      <c r="R579" s="4">
        <v>1349329</v>
      </c>
      <c r="S579" s="4">
        <v>2137175</v>
      </c>
      <c r="T579" s="4">
        <v>726142</v>
      </c>
      <c r="U579" s="4">
        <v>1326048</v>
      </c>
      <c r="V579" s="4">
        <v>1820811</v>
      </c>
      <c r="W579" s="4">
        <v>1354433</v>
      </c>
      <c r="X579" s="4">
        <v>3414357</v>
      </c>
      <c r="Y579" s="4">
        <v>5540628</v>
      </c>
      <c r="Z579" s="4">
        <v>25963507</v>
      </c>
      <c r="AA579" s="4">
        <v>27861236</v>
      </c>
      <c r="AB579" s="4">
        <v>18399442</v>
      </c>
      <c r="AC579" s="4">
        <v>9461794</v>
      </c>
      <c r="AD579" s="4">
        <v>88809143</v>
      </c>
      <c r="AE579" s="4">
        <v>20562937</v>
      </c>
      <c r="AF579" s="4">
        <v>0</v>
      </c>
      <c r="AG579" s="4">
        <v>20562937</v>
      </c>
      <c r="AH579" s="4">
        <v>10868627</v>
      </c>
      <c r="AI579" s="4">
        <v>1712680</v>
      </c>
      <c r="AJ579" s="4">
        <v>394425</v>
      </c>
      <c r="AK579" s="4">
        <v>288264</v>
      </c>
      <c r="AL579" s="4">
        <v>12829681</v>
      </c>
      <c r="AM579" s="4">
        <v>3207420</v>
      </c>
      <c r="AN579" s="4">
        <v>682689</v>
      </c>
      <c r="AO579" s="4">
        <v>2512847</v>
      </c>
      <c r="AP579" s="4">
        <v>1780834167</v>
      </c>
      <c r="AQ579" s="4">
        <v>1572153395</v>
      </c>
      <c r="AR579" s="4">
        <v>4041580</v>
      </c>
      <c r="AS579" s="4">
        <v>14620612</v>
      </c>
      <c r="AT579" s="4">
        <v>466563</v>
      </c>
      <c r="AU579" s="4">
        <v>992</v>
      </c>
      <c r="AV579" s="4">
        <v>3440</v>
      </c>
      <c r="AW579" s="4">
        <v>113649940</v>
      </c>
      <c r="AX579" s="4">
        <v>79116833</v>
      </c>
      <c r="AY579" s="4">
        <v>5540628</v>
      </c>
      <c r="AZ579" s="4">
        <v>5533962.333333333</v>
      </c>
      <c r="BA579" s="4">
        <v>9277408</v>
      </c>
      <c r="BB579" s="4">
        <v>0</v>
      </c>
      <c r="BC579" s="4"/>
      <c r="BD579" s="4">
        <v>0.78311740569909682</v>
      </c>
      <c r="BE579" s="4">
        <v>0.21694257449346124</v>
      </c>
      <c r="BF579" s="4">
        <v>0.21284677404268851</v>
      </c>
      <c r="BG579" s="4">
        <v>5.3211689363126022E-2</v>
      </c>
      <c r="BH579" s="4">
        <v>2.0761193945462804</v>
      </c>
      <c r="BI579" s="4">
        <v>0.33086393841628753</v>
      </c>
      <c r="BJ579" s="4">
        <v>0</v>
      </c>
      <c r="BK579" s="4"/>
      <c r="BL579" s="3" t="s">
        <v>468</v>
      </c>
      <c r="BM579" s="4"/>
      <c r="BN579" s="4"/>
      <c r="BO579" s="4"/>
      <c r="BP579" s="4">
        <v>2.2694870049626581</v>
      </c>
      <c r="BQ579" s="4">
        <v>0.28837209302325584</v>
      </c>
      <c r="BR579" s="4">
        <v>2852.2162015222907</v>
      </c>
      <c r="BS579" s="4">
        <v>2233.4490757520839</v>
      </c>
      <c r="BT579" s="4">
        <v>732.43566509604932</v>
      </c>
      <c r="BU579" s="4">
        <v>1969.6678144255166</v>
      </c>
      <c r="BV579" s="4">
        <v>3726.5199347589705</v>
      </c>
      <c r="BW579" s="4">
        <v>1681.2990213845596</v>
      </c>
    </row>
    <row r="580" spans="2:75" x14ac:dyDescent="0.3">
      <c r="B580" s="3" t="s">
        <v>257</v>
      </c>
      <c r="C580" s="4">
        <v>2022</v>
      </c>
      <c r="D580" s="3" t="s">
        <v>1046</v>
      </c>
      <c r="E580" s="4">
        <v>5624</v>
      </c>
      <c r="F580" s="4">
        <v>14164</v>
      </c>
      <c r="G580" s="4" t="b">
        <v>1</v>
      </c>
      <c r="H580" s="4">
        <v>15998315</v>
      </c>
      <c r="I580" s="4">
        <v>5497724</v>
      </c>
      <c r="J580" s="4">
        <v>6604315</v>
      </c>
      <c r="K580" s="4">
        <v>2845679</v>
      </c>
      <c r="L580" s="4">
        <v>1008531</v>
      </c>
      <c r="M580" s="4">
        <v>24330</v>
      </c>
      <c r="N580" s="4">
        <v>13128306</v>
      </c>
      <c r="O580" s="4">
        <v>13575073</v>
      </c>
      <c r="P580" s="4">
        <v>2534568</v>
      </c>
      <c r="Q580" s="4">
        <v>11040505</v>
      </c>
      <c r="R580" s="4">
        <v>1484027</v>
      </c>
      <c r="S580" s="4">
        <v>2463670</v>
      </c>
      <c r="T580" s="4">
        <v>949995</v>
      </c>
      <c r="U580" s="4">
        <v>1422154</v>
      </c>
      <c r="V580" s="4">
        <v>2175611</v>
      </c>
      <c r="W580" s="4">
        <v>1471654</v>
      </c>
      <c r="X580" s="4">
        <v>2423242</v>
      </c>
      <c r="Y580" s="4">
        <v>3025343</v>
      </c>
      <c r="Z580" s="4">
        <v>28050096</v>
      </c>
      <c r="AA580" s="4">
        <v>29669546</v>
      </c>
      <c r="AB580" s="4">
        <v>18375864</v>
      </c>
      <c r="AC580" s="4">
        <v>11293682</v>
      </c>
      <c r="AD580" s="4">
        <v>91232385</v>
      </c>
      <c r="AE580" s="4">
        <v>22087636</v>
      </c>
      <c r="AF580" s="4">
        <v>0</v>
      </c>
      <c r="AG580" s="4">
        <v>22087636</v>
      </c>
      <c r="AH580" s="4">
        <v>10462859</v>
      </c>
      <c r="AI580" s="4">
        <v>128400</v>
      </c>
      <c r="AJ580" s="4">
        <v>468168</v>
      </c>
      <c r="AK580" s="4">
        <v>316686</v>
      </c>
      <c r="AL580" s="4">
        <v>13705677</v>
      </c>
      <c r="AM580" s="4">
        <v>3426419</v>
      </c>
      <c r="AN580" s="4">
        <v>784854</v>
      </c>
      <c r="AO580" s="4">
        <v>2629991</v>
      </c>
      <c r="AP580" s="4">
        <v>2323582345</v>
      </c>
      <c r="AQ580" s="4">
        <v>2086976848</v>
      </c>
      <c r="AR580" s="4">
        <v>4274253</v>
      </c>
      <c r="AS580" s="4">
        <v>15280958</v>
      </c>
      <c r="AT580" s="4">
        <v>631906</v>
      </c>
      <c r="AU580" s="4">
        <v>1065</v>
      </c>
      <c r="AV580" s="4">
        <v>3636</v>
      </c>
      <c r="AW580" s="4">
        <v>116675283</v>
      </c>
      <c r="AX580" s="4">
        <v>79607608</v>
      </c>
      <c r="AY580" s="4">
        <v>3025343</v>
      </c>
      <c r="AZ580" s="4">
        <v>5365813.333333333</v>
      </c>
      <c r="BA580" s="4">
        <v>9277408</v>
      </c>
      <c r="BB580" s="4">
        <v>0</v>
      </c>
      <c r="BC580" s="4"/>
      <c r="BD580" s="4">
        <v>0.8206055450214601</v>
      </c>
      <c r="BE580" s="4">
        <v>0.1514685765344663</v>
      </c>
      <c r="BF580" s="4">
        <v>0.22905955167771366</v>
      </c>
      <c r="BG580" s="4">
        <v>5.7264883741240946E-2</v>
      </c>
      <c r="BH580" s="4">
        <v>2.000600153706737</v>
      </c>
      <c r="BI580" s="4">
        <v>0.34514346768965398</v>
      </c>
      <c r="BJ580" s="4">
        <v>0</v>
      </c>
      <c r="BK580" s="4"/>
      <c r="BL580" s="3" t="s">
        <v>468</v>
      </c>
      <c r="BM580" s="4"/>
      <c r="BN580" s="4"/>
      <c r="BO580" s="4"/>
      <c r="BP580" s="4">
        <v>1.8395100174510923</v>
      </c>
      <c r="BQ580" s="4">
        <v>0.29290429042904292</v>
      </c>
      <c r="BR580" s="4">
        <v>2844.6506045519204</v>
      </c>
      <c r="BS580" s="4">
        <v>2413.7754267425321</v>
      </c>
      <c r="BT580" s="4">
        <v>760.00231152204833</v>
      </c>
      <c r="BU580" s="4">
        <v>1860.3945590327169</v>
      </c>
      <c r="BV580" s="4">
        <v>3927.3890469416783</v>
      </c>
      <c r="BW580" s="4">
        <v>1649.6102418207681</v>
      </c>
    </row>
    <row r="581" spans="2:75" x14ac:dyDescent="0.3">
      <c r="B581" s="3" t="s">
        <v>257</v>
      </c>
      <c r="C581" s="4">
        <v>2023</v>
      </c>
      <c r="D581" s="3" t="s">
        <v>1047</v>
      </c>
      <c r="E581" s="4">
        <v>5730</v>
      </c>
      <c r="F581" s="4">
        <v>5730</v>
      </c>
      <c r="G581" s="4" t="b">
        <v>0</v>
      </c>
      <c r="H581" s="4">
        <v>19858522</v>
      </c>
      <c r="I581" s="4">
        <v>6053482</v>
      </c>
      <c r="J581" s="4">
        <v>7521238</v>
      </c>
      <c r="K581" s="4">
        <v>4014125</v>
      </c>
      <c r="L581" s="4">
        <v>2085820</v>
      </c>
      <c r="M581" s="4">
        <v>183857</v>
      </c>
      <c r="N581" s="4">
        <v>15660540</v>
      </c>
      <c r="O581" s="4">
        <v>15852153</v>
      </c>
      <c r="P581" s="4">
        <v>2635949</v>
      </c>
      <c r="Q581" s="4">
        <v>13216204</v>
      </c>
      <c r="R581" s="4">
        <v>1674011</v>
      </c>
      <c r="S581" s="4">
        <v>2543101</v>
      </c>
      <c r="T581" s="4">
        <v>826386</v>
      </c>
      <c r="U581" s="4">
        <v>2161926</v>
      </c>
      <c r="V581" s="4">
        <v>2749514</v>
      </c>
      <c r="W581" s="4">
        <v>2121019</v>
      </c>
      <c r="X581" s="4">
        <v>4006369</v>
      </c>
      <c r="Y581" s="4">
        <v>4809888</v>
      </c>
      <c r="Z581" s="4">
        <v>42607579</v>
      </c>
      <c r="AA581" s="4">
        <v>44012794</v>
      </c>
      <c r="AB581" s="4">
        <v>32503875</v>
      </c>
      <c r="AC581" s="4">
        <v>11508919</v>
      </c>
      <c r="AD581" s="4">
        <v>94432754</v>
      </c>
      <c r="AE581" s="4">
        <v>23385632</v>
      </c>
      <c r="AF581" s="4">
        <v>0</v>
      </c>
      <c r="AG581" s="4">
        <v>23385632</v>
      </c>
      <c r="AH581" s="4">
        <v>10495195</v>
      </c>
      <c r="AI581" s="4">
        <v>731000</v>
      </c>
      <c r="AJ581" s="4">
        <v>619064</v>
      </c>
      <c r="AK581" s="4">
        <v>318851</v>
      </c>
      <c r="AL581" s="4">
        <v>16115415</v>
      </c>
      <c r="AM581" s="4">
        <v>4028854</v>
      </c>
      <c r="AN581" s="4">
        <v>937915</v>
      </c>
      <c r="AO581" s="4">
        <v>3070961</v>
      </c>
      <c r="AP581" s="4">
        <v>2689397880</v>
      </c>
      <c r="AQ581" s="4">
        <v>2416182011</v>
      </c>
      <c r="AR581" s="4">
        <v>4684546</v>
      </c>
      <c r="AS581" s="4">
        <v>17160464</v>
      </c>
      <c r="AT581" s="4">
        <v>720535</v>
      </c>
      <c r="AU581" s="4">
        <v>1151</v>
      </c>
      <c r="AV581" s="4">
        <v>4024</v>
      </c>
      <c r="AW581" s="4">
        <v>122274479</v>
      </c>
      <c r="AX581" s="4">
        <v>82627902</v>
      </c>
      <c r="AY581" s="4">
        <v>4809888</v>
      </c>
      <c r="AZ581" s="4">
        <v>4458619.666666667</v>
      </c>
      <c r="BA581" s="4">
        <v>9277408</v>
      </c>
      <c r="BB581" s="4">
        <v>0</v>
      </c>
      <c r="BC581" s="4"/>
      <c r="BD581" s="4">
        <v>0.78860551656361944</v>
      </c>
      <c r="BE581" s="4">
        <v>0.20174557804452919</v>
      </c>
      <c r="BF581" s="4">
        <v>0.23279945115906409</v>
      </c>
      <c r="BG581" s="4">
        <v>5.819986640120655E-2</v>
      </c>
      <c r="BH581" s="4">
        <v>1.7694666335356204</v>
      </c>
      <c r="BI581" s="4">
        <v>0.35086375822962701</v>
      </c>
      <c r="BJ581" s="4">
        <v>0</v>
      </c>
      <c r="BK581" s="4"/>
      <c r="BL581" s="3" t="s">
        <v>468</v>
      </c>
      <c r="BM581" s="4"/>
      <c r="BN581" s="4"/>
      <c r="BO581" s="4"/>
      <c r="BP581" s="4">
        <v>1.7418568055091945</v>
      </c>
      <c r="BQ581" s="4">
        <v>0.2860337972166998</v>
      </c>
      <c r="BR581" s="4">
        <v>3465.7106457242585</v>
      </c>
      <c r="BS581" s="4">
        <v>2766.5188481675391</v>
      </c>
      <c r="BT581" s="4">
        <v>817.54729493891796</v>
      </c>
      <c r="BU581" s="4">
        <v>1831.6221640488657</v>
      </c>
      <c r="BV581" s="4">
        <v>4081.2621291448518</v>
      </c>
      <c r="BW581" s="4">
        <v>1619.0938917975568</v>
      </c>
    </row>
    <row r="582" spans="2:75" x14ac:dyDescent="0.3">
      <c r="B582" s="3" t="s">
        <v>257</v>
      </c>
      <c r="C582" s="4">
        <v>2024</v>
      </c>
      <c r="D582" s="3" t="s">
        <v>1048</v>
      </c>
      <c r="E582" s="4">
        <v>5730</v>
      </c>
      <c r="F582" s="4">
        <v>5730</v>
      </c>
      <c r="G582" s="4" t="b">
        <v>0</v>
      </c>
      <c r="H582" s="4">
        <v>25593012</v>
      </c>
      <c r="I582" s="4">
        <v>6807464</v>
      </c>
      <c r="J582" s="4">
        <v>11798578</v>
      </c>
      <c r="K582" s="4">
        <v>4702937</v>
      </c>
      <c r="L582" s="4">
        <v>2227470</v>
      </c>
      <c r="M582" s="4">
        <v>16667</v>
      </c>
      <c r="N582" s="4">
        <v>20873408</v>
      </c>
      <c r="O582" s="4">
        <v>16499701</v>
      </c>
      <c r="P582" s="4">
        <v>2979283</v>
      </c>
      <c r="Q582" s="4">
        <v>13520418</v>
      </c>
      <c r="R582" s="4">
        <v>1932305</v>
      </c>
      <c r="S582" s="4">
        <v>2790382</v>
      </c>
      <c r="T582" s="4">
        <v>853022</v>
      </c>
      <c r="U582" s="4">
        <v>2172366</v>
      </c>
      <c r="V582" s="4">
        <v>2419127</v>
      </c>
      <c r="W582" s="4">
        <v>1922805</v>
      </c>
      <c r="X582" s="4">
        <v>9093311</v>
      </c>
      <c r="Y582" s="4">
        <v>6398863</v>
      </c>
      <c r="Z582" s="4">
        <v>47928310</v>
      </c>
      <c r="AA582" s="4">
        <v>49776776</v>
      </c>
      <c r="AB582" s="4">
        <v>33197789</v>
      </c>
      <c r="AC582" s="4">
        <v>16578987</v>
      </c>
      <c r="AD582" s="4">
        <v>103526065</v>
      </c>
      <c r="AE582" s="4">
        <v>27997266</v>
      </c>
      <c r="AF582" s="4">
        <v>0</v>
      </c>
      <c r="AG582" s="4">
        <v>27997266</v>
      </c>
      <c r="AH582" s="4">
        <v>10518683</v>
      </c>
      <c r="AI582" s="4">
        <v>600000</v>
      </c>
      <c r="AJ582" s="4">
        <v>526022</v>
      </c>
      <c r="AK582" s="4">
        <v>337862</v>
      </c>
      <c r="AL582" s="4">
        <v>21365823</v>
      </c>
      <c r="AM582" s="4">
        <v>5341456</v>
      </c>
      <c r="AN582" s="4">
        <v>863884</v>
      </c>
      <c r="AO582" s="4">
        <v>4477572</v>
      </c>
      <c r="AP582" s="4">
        <v>2741890581</v>
      </c>
      <c r="AQ582" s="4">
        <v>2433799948</v>
      </c>
      <c r="AR582" s="4">
        <v>5765098</v>
      </c>
      <c r="AS582" s="4">
        <v>22129093</v>
      </c>
      <c r="AT582" s="4">
        <v>712642</v>
      </c>
      <c r="AU582" s="4">
        <v>1389</v>
      </c>
      <c r="AV582" s="4">
        <v>4956</v>
      </c>
      <c r="AW582" s="4">
        <v>128275352</v>
      </c>
      <c r="AX582" s="4">
        <v>86047482</v>
      </c>
      <c r="AY582" s="4">
        <v>6398863</v>
      </c>
      <c r="AZ582" s="4">
        <v>4744698</v>
      </c>
      <c r="BA582" s="4">
        <v>128275352</v>
      </c>
      <c r="BB582" s="4">
        <v>31229064</v>
      </c>
      <c r="BC582" s="4">
        <v>0.67487907186026674</v>
      </c>
      <c r="BD582" s="4">
        <v>0.8155901306184673</v>
      </c>
      <c r="BE582" s="4">
        <v>0.35530444794852595</v>
      </c>
      <c r="BF582" s="4">
        <v>0.16173193226715712</v>
      </c>
      <c r="BG582" s="4">
        <v>4.0432984959203305E-2</v>
      </c>
      <c r="BH582" s="4">
        <v>2.0707396768354349</v>
      </c>
      <c r="BI582" s="4">
        <v>0.3548621814844129</v>
      </c>
      <c r="BJ582" s="4">
        <v>1</v>
      </c>
      <c r="BK582" s="4">
        <v>0.26243364339135139</v>
      </c>
      <c r="BL582" s="3" t="s">
        <v>515</v>
      </c>
      <c r="BM582" s="4">
        <v>2979283</v>
      </c>
      <c r="BN582" s="4">
        <v>1.5925637141553857</v>
      </c>
      <c r="BO582" s="4">
        <v>0</v>
      </c>
      <c r="BP582" s="4">
        <v>2.1025995858293514</v>
      </c>
      <c r="BQ582" s="4">
        <v>0.28026634382566584</v>
      </c>
      <c r="BR582" s="4">
        <v>4466.4942408376965</v>
      </c>
      <c r="BS582" s="4">
        <v>2879.528970331588</v>
      </c>
      <c r="BT582" s="4">
        <v>1006.1253054101221</v>
      </c>
      <c r="BU582" s="4">
        <v>1835.7212914485165</v>
      </c>
      <c r="BV582" s="4">
        <v>4886.084816753927</v>
      </c>
      <c r="BW582" s="4">
        <v>22386.623385689356</v>
      </c>
    </row>
    <row r="583" spans="2:75" x14ac:dyDescent="0.3">
      <c r="B583" s="3" t="s">
        <v>259</v>
      </c>
      <c r="C583" s="4">
        <v>2019</v>
      </c>
      <c r="D583" s="3" t="s">
        <v>1049</v>
      </c>
      <c r="E583" s="4">
        <v>13420</v>
      </c>
      <c r="F583" s="4">
        <v>13420</v>
      </c>
      <c r="G583" s="4" t="b">
        <v>0</v>
      </c>
      <c r="H583" s="4">
        <v>34114901</v>
      </c>
      <c r="I583" s="4">
        <v>14968751</v>
      </c>
      <c r="J583" s="4">
        <v>9401334</v>
      </c>
      <c r="K583" s="4">
        <v>2194935</v>
      </c>
      <c r="L583" s="4">
        <v>1110458</v>
      </c>
      <c r="M583" s="4">
        <v>6353243</v>
      </c>
      <c r="N583" s="4">
        <v>25566723</v>
      </c>
      <c r="O583" s="4">
        <v>24102463</v>
      </c>
      <c r="P583" s="4">
        <v>3953205</v>
      </c>
      <c r="Q583" s="4">
        <v>20149258</v>
      </c>
      <c r="R583" s="4">
        <v>2787149</v>
      </c>
      <c r="S583" s="4">
        <v>4592170</v>
      </c>
      <c r="T583" s="4">
        <v>2660858</v>
      </c>
      <c r="U583" s="4">
        <v>2891676</v>
      </c>
      <c r="V583" s="4">
        <v>2042566</v>
      </c>
      <c r="W583" s="4">
        <v>3583459</v>
      </c>
      <c r="X583" s="4">
        <v>10012438</v>
      </c>
      <c r="Y583" s="4">
        <v>13857240</v>
      </c>
      <c r="Z583" s="4">
        <v>47418740</v>
      </c>
      <c r="AA583" s="4">
        <v>51858064</v>
      </c>
      <c r="AB583" s="4">
        <v>23698321</v>
      </c>
      <c r="AC583" s="4">
        <v>28159743</v>
      </c>
      <c r="AD583" s="4">
        <v>227103045</v>
      </c>
      <c r="AE583" s="4">
        <v>28728465</v>
      </c>
      <c r="AF583" s="4">
        <v>5708583</v>
      </c>
      <c r="AG583" s="4">
        <v>34437048</v>
      </c>
      <c r="AH583" s="4">
        <v>6140917</v>
      </c>
      <c r="AI583" s="4">
        <v>1600000</v>
      </c>
      <c r="AJ583" s="4">
        <v>216600</v>
      </c>
      <c r="AK583" s="4">
        <v>182225</v>
      </c>
      <c r="AL583" s="4">
        <v>25905757</v>
      </c>
      <c r="AM583" s="4">
        <v>6476439</v>
      </c>
      <c r="AN583" s="4">
        <v>398825</v>
      </c>
      <c r="AO583" s="4">
        <v>6077614</v>
      </c>
      <c r="AP583" s="4">
        <v>3458962399</v>
      </c>
      <c r="AQ583" s="4">
        <v>3077034239</v>
      </c>
      <c r="AR583" s="4">
        <v>14359927.3882409</v>
      </c>
      <c r="AS583" s="4">
        <v>33292540.563411601</v>
      </c>
      <c r="AT583" s="4">
        <v>497076</v>
      </c>
      <c r="AU583" s="4">
        <v>1732.1110295999999</v>
      </c>
      <c r="AV583" s="4">
        <v>3880.1756386000002</v>
      </c>
      <c r="AW583" s="4">
        <v>268815410</v>
      </c>
      <c r="AX583" s="4">
        <v>198806916</v>
      </c>
      <c r="AY583" s="4">
        <v>13857240</v>
      </c>
      <c r="AZ583" s="4">
        <v>13857240</v>
      </c>
      <c r="BA583" s="4">
        <v>54972331</v>
      </c>
      <c r="BB583" s="4">
        <v>0</v>
      </c>
      <c r="BC583" s="4"/>
      <c r="BD583" s="4">
        <v>0.74942978729441423</v>
      </c>
      <c r="BE583" s="4">
        <v>0.29349163287913393</v>
      </c>
      <c r="BF583" s="4">
        <v>6.1580908891444817E-2</v>
      </c>
      <c r="BG583" s="4">
        <v>1.5395226628582982E-2</v>
      </c>
      <c r="BH583" s="4">
        <v>1.7090975757022913</v>
      </c>
      <c r="BI583" s="4">
        <v>0.3273825570010615</v>
      </c>
      <c r="BJ583" s="4">
        <v>0</v>
      </c>
      <c r="BK583" s="4"/>
      <c r="BL583" s="3" t="s">
        <v>468</v>
      </c>
      <c r="BM583" s="4"/>
      <c r="BN583" s="4"/>
      <c r="BO583" s="4"/>
      <c r="BP583" s="4">
        <v>4.1515130064415882</v>
      </c>
      <c r="BQ583" s="4">
        <v>0.4464001609537861</v>
      </c>
      <c r="BR583" s="4">
        <v>2542.0939642324888</v>
      </c>
      <c r="BS583" s="4">
        <v>1796.0106557377048</v>
      </c>
      <c r="BT583" s="4">
        <v>1070.0392986766692</v>
      </c>
      <c r="BU583" s="4">
        <v>457.59441132637852</v>
      </c>
      <c r="BV583" s="4">
        <v>2566.0989567809238</v>
      </c>
      <c r="BW583" s="4">
        <v>4096.298882265276</v>
      </c>
    </row>
    <row r="584" spans="2:75" x14ac:dyDescent="0.3">
      <c r="B584" s="3" t="s">
        <v>259</v>
      </c>
      <c r="C584" s="4">
        <v>2020</v>
      </c>
      <c r="D584" s="3" t="s">
        <v>1050</v>
      </c>
      <c r="E584" s="4">
        <v>13685</v>
      </c>
      <c r="F584" s="4">
        <v>13685</v>
      </c>
      <c r="G584" s="4" t="b">
        <v>0</v>
      </c>
      <c r="H584" s="4">
        <v>31529085</v>
      </c>
      <c r="I584" s="4">
        <v>15626950</v>
      </c>
      <c r="J584" s="4">
        <v>8784039</v>
      </c>
      <c r="K584" s="4">
        <v>4880198</v>
      </c>
      <c r="L584" s="4">
        <v>1076045</v>
      </c>
      <c r="M584" s="4">
        <v>1122314</v>
      </c>
      <c r="N584" s="4">
        <v>25526573</v>
      </c>
      <c r="O584" s="4">
        <v>25256439</v>
      </c>
      <c r="P584" s="4">
        <v>4938253</v>
      </c>
      <c r="Q584" s="4">
        <v>20318186</v>
      </c>
      <c r="R584" s="4">
        <v>2767184</v>
      </c>
      <c r="S584" s="4">
        <v>4513288</v>
      </c>
      <c r="T584" s="4">
        <v>2550840</v>
      </c>
      <c r="U584" s="4">
        <v>3126235</v>
      </c>
      <c r="V584" s="4">
        <v>2319418</v>
      </c>
      <c r="W584" s="4">
        <v>3495865</v>
      </c>
      <c r="X584" s="4">
        <v>6272646</v>
      </c>
      <c r="Y584" s="4">
        <v>2563048</v>
      </c>
      <c r="Z584" s="4">
        <v>59640513</v>
      </c>
      <c r="AA584" s="4">
        <v>63741327</v>
      </c>
      <c r="AB584" s="4">
        <v>26875151</v>
      </c>
      <c r="AC584" s="4">
        <v>36866176</v>
      </c>
      <c r="AD584" s="4">
        <v>233391087</v>
      </c>
      <c r="AE584" s="4">
        <v>36047819</v>
      </c>
      <c r="AF584" s="4">
        <v>6804970</v>
      </c>
      <c r="AG584" s="4">
        <v>42852789</v>
      </c>
      <c r="AH584" s="4">
        <v>5769934</v>
      </c>
      <c r="AI584" s="4">
        <v>0</v>
      </c>
      <c r="AJ584" s="4">
        <v>261587</v>
      </c>
      <c r="AK584" s="4">
        <v>235660</v>
      </c>
      <c r="AL584" s="4">
        <v>25908363</v>
      </c>
      <c r="AM584" s="4">
        <v>6477091</v>
      </c>
      <c r="AN584" s="4">
        <v>497247</v>
      </c>
      <c r="AO584" s="4">
        <v>5979844</v>
      </c>
      <c r="AP584" s="4">
        <v>3622247784</v>
      </c>
      <c r="AQ584" s="4">
        <v>3195153127</v>
      </c>
      <c r="AR584" s="4">
        <v>15066761</v>
      </c>
      <c r="AS584" s="4">
        <v>33755184</v>
      </c>
      <c r="AT584" s="4">
        <v>514452</v>
      </c>
      <c r="AU584" s="4">
        <v>1808</v>
      </c>
      <c r="AV584" s="4">
        <v>4037</v>
      </c>
      <c r="AW584" s="4">
        <v>271045637</v>
      </c>
      <c r="AX584" s="4">
        <v>196308232</v>
      </c>
      <c r="AY584" s="4">
        <v>2563048</v>
      </c>
      <c r="AZ584" s="4">
        <v>8210144</v>
      </c>
      <c r="BA584" s="4">
        <v>723198945</v>
      </c>
      <c r="BB584" s="4">
        <v>10793000</v>
      </c>
      <c r="BC584" s="4">
        <v>0.46406848106013127</v>
      </c>
      <c r="BD584" s="4">
        <v>0.8096198478325648</v>
      </c>
      <c r="BE584" s="4">
        <v>0.1989479237979789</v>
      </c>
      <c r="BF584" s="4">
        <v>7.6770111767767352E-2</v>
      </c>
      <c r="BG584" s="4">
        <v>1.9192528682726886E-2</v>
      </c>
      <c r="BH584" s="4">
        <v>2.1090853779958505</v>
      </c>
      <c r="BI584" s="4">
        <v>0.34618640616536689</v>
      </c>
      <c r="BJ584" s="4">
        <v>3.0943907369047965</v>
      </c>
      <c r="BK584" s="4">
        <v>1.6156192554990557E-2</v>
      </c>
      <c r="BL584" s="3" t="s">
        <v>474</v>
      </c>
      <c r="BM584" s="4">
        <v>15280884.339692323</v>
      </c>
      <c r="BN584" s="4"/>
      <c r="BO584" s="4"/>
      <c r="BP584" s="4">
        <v>4.1595058920463961</v>
      </c>
      <c r="BQ584" s="4">
        <v>0.44785731979192472</v>
      </c>
      <c r="BR584" s="4">
        <v>2303.9156010230181</v>
      </c>
      <c r="BS584" s="4">
        <v>1845.5563755937158</v>
      </c>
      <c r="BT584" s="4">
        <v>1100.9690171720863</v>
      </c>
      <c r="BU584" s="4">
        <v>421.62469857508222</v>
      </c>
      <c r="BV584" s="4">
        <v>3131.3693094629157</v>
      </c>
      <c r="BW584" s="4">
        <v>52846.104859335035</v>
      </c>
    </row>
    <row r="585" spans="2:75" x14ac:dyDescent="0.3">
      <c r="B585" s="3" t="s">
        <v>259</v>
      </c>
      <c r="C585" s="4">
        <v>2021</v>
      </c>
      <c r="D585" s="3" t="s">
        <v>1051</v>
      </c>
      <c r="E585" s="4">
        <v>13871</v>
      </c>
      <c r="F585" s="4">
        <v>13871</v>
      </c>
      <c r="G585" s="4" t="b">
        <v>0</v>
      </c>
      <c r="H585" s="4">
        <v>32811723</v>
      </c>
      <c r="I585" s="4">
        <v>16545086</v>
      </c>
      <c r="J585" s="4">
        <v>9898154</v>
      </c>
      <c r="K585" s="4">
        <v>2914628</v>
      </c>
      <c r="L585" s="4">
        <v>891333</v>
      </c>
      <c r="M585" s="4">
        <v>2003415</v>
      </c>
      <c r="N585" s="4">
        <v>27893680</v>
      </c>
      <c r="O585" s="4">
        <v>26665437</v>
      </c>
      <c r="P585" s="4">
        <v>5009453</v>
      </c>
      <c r="Q585" s="4">
        <v>21655984</v>
      </c>
      <c r="R585" s="4">
        <v>3217892</v>
      </c>
      <c r="S585" s="4">
        <v>4864734</v>
      </c>
      <c r="T585" s="4">
        <v>2869178</v>
      </c>
      <c r="U585" s="4">
        <v>2951541</v>
      </c>
      <c r="V585" s="4">
        <v>2551518</v>
      </c>
      <c r="W585" s="4">
        <v>3650325</v>
      </c>
      <c r="X585" s="4">
        <v>6146286</v>
      </c>
      <c r="Y585" s="4">
        <v>7431815</v>
      </c>
      <c r="Z585" s="4">
        <v>68843419</v>
      </c>
      <c r="AA585" s="4">
        <v>73322262</v>
      </c>
      <c r="AB585" s="4">
        <v>32522088</v>
      </c>
      <c r="AC585" s="4">
        <v>40800174</v>
      </c>
      <c r="AD585" s="4">
        <v>239537373</v>
      </c>
      <c r="AE585" s="4">
        <v>38281242</v>
      </c>
      <c r="AF585" s="4">
        <v>8112911</v>
      </c>
      <c r="AG585" s="4">
        <v>46394153</v>
      </c>
      <c r="AH585" s="4">
        <v>5413664</v>
      </c>
      <c r="AI585" s="4">
        <v>0</v>
      </c>
      <c r="AJ585" s="4">
        <v>262717</v>
      </c>
      <c r="AK585" s="4">
        <v>222410</v>
      </c>
      <c r="AL585" s="4">
        <v>27909727</v>
      </c>
      <c r="AM585" s="4">
        <v>6977432</v>
      </c>
      <c r="AN585" s="4">
        <v>485127</v>
      </c>
      <c r="AO585" s="4">
        <v>6492305</v>
      </c>
      <c r="AP585" s="4">
        <v>3786731031</v>
      </c>
      <c r="AQ585" s="4">
        <v>3352712214</v>
      </c>
      <c r="AR585" s="4">
        <v>15948880</v>
      </c>
      <c r="AS585" s="4">
        <v>36489458</v>
      </c>
      <c r="AT585" s="4">
        <v>529355</v>
      </c>
      <c r="AU585" s="4">
        <v>1884</v>
      </c>
      <c r="AV585" s="4">
        <v>4207</v>
      </c>
      <c r="AW585" s="4">
        <v>277922264</v>
      </c>
      <c r="AX585" s="4">
        <v>198556884</v>
      </c>
      <c r="AY585" s="4">
        <v>7431815</v>
      </c>
      <c r="AZ585" s="4">
        <v>7950701</v>
      </c>
      <c r="BA585" s="4">
        <v>727449602</v>
      </c>
      <c r="BB585" s="4">
        <v>10829900</v>
      </c>
      <c r="BC585" s="4">
        <v>1</v>
      </c>
      <c r="BD585" s="4">
        <v>0.85011323544332007</v>
      </c>
      <c r="BE585" s="4">
        <v>0.18731981859044708</v>
      </c>
      <c r="BF585" s="4">
        <v>6.952801546471539E-2</v>
      </c>
      <c r="BG585" s="4">
        <v>1.7382004488972608E-2</v>
      </c>
      <c r="BH585" s="4">
        <v>2.1423248650349946</v>
      </c>
      <c r="BI585" s="4">
        <v>0.36086198373101103</v>
      </c>
      <c r="BJ585" s="4">
        <v>3.0439305769341836</v>
      </c>
      <c r="BK585" s="4">
        <v>1.6177065185003104E-2</v>
      </c>
      <c r="BL585" s="3" t="s">
        <v>474</v>
      </c>
      <c r="BM585" s="4">
        <v>15248427.160414677</v>
      </c>
      <c r="BN585" s="4">
        <v>0.52141121942335344</v>
      </c>
      <c r="BO585" s="4">
        <v>7297726.1604146771</v>
      </c>
      <c r="BP585" s="4">
        <v>4.2117805224175697</v>
      </c>
      <c r="BQ585" s="4">
        <v>0.4478250534822914</v>
      </c>
      <c r="BR585" s="4">
        <v>2365.4908081609115</v>
      </c>
      <c r="BS585" s="4">
        <v>1922.3874990988393</v>
      </c>
      <c r="BT585" s="4">
        <v>1149.8003027899936</v>
      </c>
      <c r="BU585" s="4">
        <v>390.28649700814651</v>
      </c>
      <c r="BV585" s="4">
        <v>3344.6869728209936</v>
      </c>
      <c r="BW585" s="4">
        <v>52443.919111816016</v>
      </c>
    </row>
    <row r="586" spans="2:75" x14ac:dyDescent="0.3">
      <c r="B586" s="3" t="s">
        <v>259</v>
      </c>
      <c r="C586" s="4">
        <v>2022</v>
      </c>
      <c r="D586" s="3" t="s">
        <v>1052</v>
      </c>
      <c r="E586" s="4">
        <v>14290.5</v>
      </c>
      <c r="F586" s="4">
        <v>6159</v>
      </c>
      <c r="G586" s="4" t="b">
        <v>1</v>
      </c>
      <c r="H586" s="4">
        <v>41102982</v>
      </c>
      <c r="I586" s="4">
        <v>17382322</v>
      </c>
      <c r="J586" s="4">
        <v>10203860</v>
      </c>
      <c r="K586" s="4">
        <v>3980451</v>
      </c>
      <c r="L586" s="4">
        <v>1150540</v>
      </c>
      <c r="M586" s="4">
        <v>6664346</v>
      </c>
      <c r="N586" s="4">
        <v>30458185</v>
      </c>
      <c r="O586" s="4">
        <v>28265519</v>
      </c>
      <c r="P586" s="4">
        <v>5186911</v>
      </c>
      <c r="Q586" s="4">
        <v>23078608</v>
      </c>
      <c r="R586" s="4">
        <v>3623591</v>
      </c>
      <c r="S586" s="4">
        <v>5260595</v>
      </c>
      <c r="T586" s="4">
        <v>2901776</v>
      </c>
      <c r="U586" s="4">
        <v>2803409</v>
      </c>
      <c r="V586" s="4">
        <v>2865684</v>
      </c>
      <c r="W586" s="4">
        <v>3978938</v>
      </c>
      <c r="X586" s="4">
        <v>12837463</v>
      </c>
      <c r="Y586" s="4">
        <v>14400740</v>
      </c>
      <c r="Z586" s="4">
        <v>73721433</v>
      </c>
      <c r="AA586" s="4">
        <v>77855478</v>
      </c>
      <c r="AB586" s="4">
        <v>31691223</v>
      </c>
      <c r="AC586" s="4">
        <v>46164255</v>
      </c>
      <c r="AD586" s="4">
        <v>252374836</v>
      </c>
      <c r="AE586" s="4">
        <v>41544061</v>
      </c>
      <c r="AF586" s="4">
        <v>9884790</v>
      </c>
      <c r="AG586" s="4">
        <v>51428851</v>
      </c>
      <c r="AH586" s="4">
        <v>5142048</v>
      </c>
      <c r="AI586" s="4">
        <v>0</v>
      </c>
      <c r="AJ586" s="4">
        <v>223352</v>
      </c>
      <c r="AK586" s="4">
        <v>211307</v>
      </c>
      <c r="AL586" s="4">
        <v>30216675</v>
      </c>
      <c r="AM586" s="4">
        <v>7554169</v>
      </c>
      <c r="AN586" s="4">
        <v>434659</v>
      </c>
      <c r="AO586" s="4">
        <v>7119510</v>
      </c>
      <c r="AP586" s="4">
        <v>5039085412</v>
      </c>
      <c r="AQ586" s="4">
        <v>4529043239</v>
      </c>
      <c r="AR586" s="4">
        <v>16723254</v>
      </c>
      <c r="AS586" s="4">
        <v>39673778</v>
      </c>
      <c r="AT586" s="4">
        <v>709679</v>
      </c>
      <c r="AU586" s="4">
        <v>1962</v>
      </c>
      <c r="AV586" s="4">
        <v>4894</v>
      </c>
      <c r="AW586" s="4">
        <v>290354568</v>
      </c>
      <c r="AX586" s="4">
        <v>206088033</v>
      </c>
      <c r="AY586" s="4">
        <v>14400740</v>
      </c>
      <c r="AZ586" s="4">
        <v>8131867.666666667</v>
      </c>
      <c r="BA586" s="4">
        <v>1358327389</v>
      </c>
      <c r="BB586" s="4">
        <v>510329000</v>
      </c>
      <c r="BC586" s="4">
        <v>0</v>
      </c>
      <c r="BD586" s="4">
        <v>0.74102129621641566</v>
      </c>
      <c r="BE586" s="4">
        <v>0.3123243710152222</v>
      </c>
      <c r="BF586" s="4">
        <v>5.7538956303466338E-2</v>
      </c>
      <c r="BG586" s="4">
        <v>1.4384739551919594E-2</v>
      </c>
      <c r="BH586" s="4">
        <v>2.2284208388998157</v>
      </c>
      <c r="BI586" s="4">
        <v>0.35804137983885131</v>
      </c>
      <c r="BJ586" s="4">
        <v>5.5377261858605022</v>
      </c>
      <c r="BK586" s="4">
        <v>0.39155868020842044</v>
      </c>
      <c r="BL586" s="3" t="s">
        <v>515</v>
      </c>
      <c r="BM586" s="4">
        <v>28723692.868427884</v>
      </c>
      <c r="BN586" s="4">
        <v>0.28310662225486133</v>
      </c>
      <c r="BO586" s="4">
        <v>20591825.201761216</v>
      </c>
      <c r="BP586" s="4">
        <v>3.3187081846589668</v>
      </c>
      <c r="BQ586" s="4">
        <v>0.40089906007355947</v>
      </c>
      <c r="BR586" s="4">
        <v>2876.2451978587173</v>
      </c>
      <c r="BS586" s="4">
        <v>1977.9237255519402</v>
      </c>
      <c r="BT586" s="4">
        <v>1170.2357510234071</v>
      </c>
      <c r="BU586" s="4">
        <v>359.82281935551589</v>
      </c>
      <c r="BV586" s="4">
        <v>3598.8139673209475</v>
      </c>
      <c r="BW586" s="4">
        <v>95051.075119834859</v>
      </c>
    </row>
    <row r="587" spans="2:75" x14ac:dyDescent="0.3">
      <c r="B587" s="3" t="s">
        <v>259</v>
      </c>
      <c r="C587" s="4">
        <v>2023</v>
      </c>
      <c r="D587" s="3" t="s">
        <v>1053</v>
      </c>
      <c r="E587" s="4">
        <v>14710</v>
      </c>
      <c r="F587" s="4">
        <v>14710</v>
      </c>
      <c r="G587" s="4" t="b">
        <v>0</v>
      </c>
      <c r="H587" s="4">
        <v>47263624</v>
      </c>
      <c r="I587" s="4">
        <v>19003260</v>
      </c>
      <c r="J587" s="4">
        <v>12007778</v>
      </c>
      <c r="K587" s="4">
        <v>6856038</v>
      </c>
      <c r="L587" s="4">
        <v>2652504</v>
      </c>
      <c r="M587" s="4">
        <v>6442864</v>
      </c>
      <c r="N587" s="4">
        <v>33964722</v>
      </c>
      <c r="O587" s="4">
        <v>32561689</v>
      </c>
      <c r="P587" s="4">
        <v>6992482</v>
      </c>
      <c r="Q587" s="4">
        <v>25569207</v>
      </c>
      <c r="R587" s="4">
        <v>3357094</v>
      </c>
      <c r="S587" s="4">
        <v>5376282</v>
      </c>
      <c r="T587" s="4">
        <v>2725012</v>
      </c>
      <c r="U587" s="4">
        <v>4281149</v>
      </c>
      <c r="V587" s="4">
        <v>3149318</v>
      </c>
      <c r="W587" s="4">
        <v>4565535</v>
      </c>
      <c r="X587" s="4">
        <v>14701935</v>
      </c>
      <c r="Y587" s="4">
        <v>13105982</v>
      </c>
      <c r="Z587" s="4">
        <v>81597375</v>
      </c>
      <c r="AA587" s="4">
        <v>88609697</v>
      </c>
      <c r="AB587" s="4">
        <v>33484866</v>
      </c>
      <c r="AC587" s="4">
        <v>55124831</v>
      </c>
      <c r="AD587" s="4">
        <v>271291798</v>
      </c>
      <c r="AE587" s="4">
        <v>58148789</v>
      </c>
      <c r="AF587" s="4">
        <v>2675335</v>
      </c>
      <c r="AG587" s="4">
        <v>60824124</v>
      </c>
      <c r="AH587" s="4">
        <v>4919956</v>
      </c>
      <c r="AI587" s="4">
        <v>0</v>
      </c>
      <c r="AJ587" s="4">
        <v>201405</v>
      </c>
      <c r="AK587" s="4">
        <v>167698</v>
      </c>
      <c r="AL587" s="4">
        <v>34262905</v>
      </c>
      <c r="AM587" s="4">
        <v>8565726</v>
      </c>
      <c r="AN587" s="4">
        <v>369103</v>
      </c>
      <c r="AO587" s="4">
        <v>8196623</v>
      </c>
      <c r="AP587" s="4">
        <v>5700192528</v>
      </c>
      <c r="AQ587" s="4">
        <v>5126218597</v>
      </c>
      <c r="AR587" s="4">
        <v>18116358</v>
      </c>
      <c r="AS587" s="4">
        <v>42704663</v>
      </c>
      <c r="AT587" s="4">
        <v>796983</v>
      </c>
      <c r="AU587" s="4">
        <v>2103</v>
      </c>
      <c r="AV587" s="4">
        <v>5265</v>
      </c>
      <c r="AW587" s="4">
        <v>306341134</v>
      </c>
      <c r="AX587" s="4">
        <v>215892783</v>
      </c>
      <c r="AY587" s="4">
        <v>13105982</v>
      </c>
      <c r="AZ587" s="4">
        <v>11646179</v>
      </c>
      <c r="BA587" s="4">
        <v>1407029223</v>
      </c>
      <c r="BB587" s="4">
        <v>21909191</v>
      </c>
      <c r="BC587" s="4">
        <v>0</v>
      </c>
      <c r="BD587" s="4">
        <v>0.71862288850300604</v>
      </c>
      <c r="BE587" s="4">
        <v>0.31106237219558108</v>
      </c>
      <c r="BF587" s="4">
        <v>4.3090684899330191E-2</v>
      </c>
      <c r="BG587" s="4">
        <v>1.0772670910420468E-2</v>
      </c>
      <c r="BH587" s="4">
        <v>2.3788036914871862</v>
      </c>
      <c r="BI587" s="4">
        <v>0.37021762914594919</v>
      </c>
      <c r="BJ587" s="4">
        <v>5.5052688106913692</v>
      </c>
      <c r="BK587" s="4">
        <v>1.628936871392234E-2</v>
      </c>
      <c r="BL587" s="3" t="s">
        <v>474</v>
      </c>
      <c r="BM587" s="4">
        <v>38495493.063920803</v>
      </c>
      <c r="BN587" s="4">
        <v>0.30253357141475784</v>
      </c>
      <c r="BO587" s="4">
        <v>26849314.063920803</v>
      </c>
      <c r="BP587" s="4">
        <v>3.1782010714568623</v>
      </c>
      <c r="BQ587" s="4">
        <v>0.39943019943019942</v>
      </c>
      <c r="BR587" s="4">
        <v>3213.02678450034</v>
      </c>
      <c r="BS587" s="4">
        <v>2213.5750509857239</v>
      </c>
      <c r="BT587" s="4">
        <v>1231.5675050985724</v>
      </c>
      <c r="BU587" s="4">
        <v>334.46335825968731</v>
      </c>
      <c r="BV587" s="4">
        <v>4134.8826648538407</v>
      </c>
      <c r="BW587" s="4">
        <v>95651.204826648536</v>
      </c>
    </row>
    <row r="588" spans="2:75" x14ac:dyDescent="0.3">
      <c r="B588" s="3" t="s">
        <v>259</v>
      </c>
      <c r="C588" s="4">
        <v>2024</v>
      </c>
      <c r="D588" s="3" t="s">
        <v>1054</v>
      </c>
      <c r="E588" s="4">
        <v>14710</v>
      </c>
      <c r="F588" s="4">
        <v>14710</v>
      </c>
      <c r="G588" s="4" t="b">
        <v>0</v>
      </c>
      <c r="H588" s="4">
        <v>38550408</v>
      </c>
      <c r="I588" s="4">
        <v>20277743</v>
      </c>
      <c r="J588" s="4">
        <v>12489643</v>
      </c>
      <c r="K588" s="4">
        <v>1725954</v>
      </c>
      <c r="L588" s="4">
        <v>3378189</v>
      </c>
      <c r="M588" s="4">
        <v>580434</v>
      </c>
      <c r="N588" s="4">
        <v>36244020</v>
      </c>
      <c r="O588" s="4">
        <v>33873525</v>
      </c>
      <c r="P588" s="4">
        <v>5697960</v>
      </c>
      <c r="Q588" s="4">
        <v>28175565</v>
      </c>
      <c r="R588" s="4">
        <v>4523892</v>
      </c>
      <c r="S588" s="4">
        <v>6524470</v>
      </c>
      <c r="T588" s="4">
        <v>2628372</v>
      </c>
      <c r="U588" s="4">
        <v>4418792</v>
      </c>
      <c r="V588" s="4">
        <v>3474207</v>
      </c>
      <c r="W588" s="4">
        <v>4727606</v>
      </c>
      <c r="X588" s="4">
        <v>4676883</v>
      </c>
      <c r="Y588" s="4">
        <v>1945377</v>
      </c>
      <c r="Z588" s="4">
        <v>91682982</v>
      </c>
      <c r="AA588" s="4">
        <v>98969909</v>
      </c>
      <c r="AB588" s="4">
        <v>35359262</v>
      </c>
      <c r="AC588" s="4">
        <v>63610647</v>
      </c>
      <c r="AD588" s="4">
        <v>275968681</v>
      </c>
      <c r="AE588" s="4">
        <v>61436149</v>
      </c>
      <c r="AF588" s="4">
        <v>7691509</v>
      </c>
      <c r="AG588" s="4">
        <v>69127658</v>
      </c>
      <c r="AH588" s="4">
        <v>4691342</v>
      </c>
      <c r="AI588" s="4">
        <v>0</v>
      </c>
      <c r="AJ588" s="4">
        <v>202624</v>
      </c>
      <c r="AK588" s="4">
        <v>165654</v>
      </c>
      <c r="AL588" s="4">
        <v>36659805</v>
      </c>
      <c r="AM588" s="4">
        <v>9164951</v>
      </c>
      <c r="AN588" s="4">
        <v>368278</v>
      </c>
      <c r="AO588" s="4">
        <v>8796673</v>
      </c>
      <c r="AP588" s="4">
        <v>5738931265</v>
      </c>
      <c r="AQ588" s="4">
        <v>5110789163</v>
      </c>
      <c r="AR588" s="4">
        <v>19704326</v>
      </c>
      <c r="AS588" s="4">
        <v>46596596</v>
      </c>
      <c r="AT588" s="4">
        <v>781915</v>
      </c>
      <c r="AU588" s="4">
        <v>2253</v>
      </c>
      <c r="AV588" s="4">
        <v>5536</v>
      </c>
      <c r="AW588" s="4">
        <v>308016686</v>
      </c>
      <c r="AX588" s="4">
        <v>212037518</v>
      </c>
      <c r="AY588" s="4">
        <v>1945377</v>
      </c>
      <c r="AZ588" s="4">
        <v>9817366.333333334</v>
      </c>
      <c r="BA588" s="4">
        <v>1181780016</v>
      </c>
      <c r="BB588" s="4">
        <v>20706461</v>
      </c>
      <c r="BC588" s="4">
        <v>0.3574724522344927</v>
      </c>
      <c r="BD588" s="4">
        <v>0.94017215070719873</v>
      </c>
      <c r="BE588" s="4">
        <v>0.1213186381840628</v>
      </c>
      <c r="BF588" s="4">
        <v>4.0183302671230867E-2</v>
      </c>
      <c r="BG588" s="4">
        <v>1.0045825393779372E-2</v>
      </c>
      <c r="BH588" s="4">
        <v>2.453461288176475</v>
      </c>
      <c r="BI588" s="4">
        <v>0.38814326178973035</v>
      </c>
      <c r="BJ588" s="4">
        <v>4.5335308276318518</v>
      </c>
      <c r="BK588" s="4">
        <v>1.8470743430434179E-2</v>
      </c>
      <c r="BL588" s="3" t="s">
        <v>474</v>
      </c>
      <c r="BM588" s="4">
        <v>25831877.314613186</v>
      </c>
      <c r="BN588" s="4">
        <v>0.38004850417045044</v>
      </c>
      <c r="BO588" s="4">
        <v>16014510.981279852</v>
      </c>
      <c r="BP588" s="4">
        <v>3.4334486841079115</v>
      </c>
      <c r="BQ588" s="4">
        <v>0.40697254335260113</v>
      </c>
      <c r="BR588" s="4">
        <v>2620.6939496940859</v>
      </c>
      <c r="BS588" s="4">
        <v>2302.7549286199865</v>
      </c>
      <c r="BT588" s="4">
        <v>1339.5191026512578</v>
      </c>
      <c r="BU588" s="4">
        <v>318.92195785180149</v>
      </c>
      <c r="BV588" s="4">
        <v>4699.3649218218898</v>
      </c>
      <c r="BW588" s="4">
        <v>80338.546295037391</v>
      </c>
    </row>
    <row r="589" spans="2:75" x14ac:dyDescent="0.3">
      <c r="B589" s="3" t="s">
        <v>261</v>
      </c>
      <c r="C589" s="4">
        <v>2019</v>
      </c>
      <c r="D589" s="3" t="s">
        <v>1055</v>
      </c>
      <c r="E589" s="4">
        <v>5696</v>
      </c>
      <c r="F589" s="4">
        <v>5696</v>
      </c>
      <c r="G589" s="4" t="b">
        <v>0</v>
      </c>
      <c r="H589" s="4">
        <v>14345138</v>
      </c>
      <c r="I589" s="4">
        <v>6928058</v>
      </c>
      <c r="J589" s="4">
        <v>2616143</v>
      </c>
      <c r="K589" s="4">
        <v>3884003</v>
      </c>
      <c r="L589" s="4">
        <v>510867</v>
      </c>
      <c r="M589" s="4">
        <v>374504</v>
      </c>
      <c r="N589" s="4">
        <v>10086631</v>
      </c>
      <c r="O589" s="4">
        <v>10105516</v>
      </c>
      <c r="P589" s="4">
        <v>1555378</v>
      </c>
      <c r="Q589" s="4">
        <v>8550138</v>
      </c>
      <c r="R589" s="4">
        <v>1639458</v>
      </c>
      <c r="S589" s="4">
        <v>1384642</v>
      </c>
      <c r="T589" s="4">
        <v>975802</v>
      </c>
      <c r="U589" s="4">
        <v>1380670</v>
      </c>
      <c r="V589" s="4">
        <v>833871</v>
      </c>
      <c r="W589" s="4">
        <v>774183</v>
      </c>
      <c r="X589" s="4">
        <v>4239622</v>
      </c>
      <c r="Y589" s="4">
        <v>7767564</v>
      </c>
      <c r="Z589" s="4">
        <v>21862633</v>
      </c>
      <c r="AA589" s="4">
        <v>23831358</v>
      </c>
      <c r="AB589" s="4">
        <v>12796440</v>
      </c>
      <c r="AC589" s="4">
        <v>11034918</v>
      </c>
      <c r="AD589" s="4">
        <v>84242144</v>
      </c>
      <c r="AE589" s="4">
        <v>13563531</v>
      </c>
      <c r="AF589" s="4">
        <v>776630</v>
      </c>
      <c r="AG589" s="4">
        <v>14340161</v>
      </c>
      <c r="AH589" s="4">
        <v>3305243</v>
      </c>
      <c r="AI589" s="4">
        <v>417999</v>
      </c>
      <c r="AJ589" s="4">
        <v>218802</v>
      </c>
      <c r="AK589" s="4">
        <v>169153</v>
      </c>
      <c r="AL589" s="4">
        <v>10419342</v>
      </c>
      <c r="AM589" s="4">
        <v>2604836</v>
      </c>
      <c r="AN589" s="4">
        <v>387955</v>
      </c>
      <c r="AO589" s="4">
        <v>1512483</v>
      </c>
      <c r="AP589" s="4">
        <v>1732444052</v>
      </c>
      <c r="AQ589" s="4">
        <v>1668374599</v>
      </c>
      <c r="AR589" s="4">
        <v>5229495.5989239998</v>
      </c>
      <c r="AS589" s="4">
        <v>12779746.4124594</v>
      </c>
      <c r="AT589" s="4">
        <v>609756</v>
      </c>
      <c r="AU589" s="4">
        <v>1777.1338619999999</v>
      </c>
      <c r="AV589" s="4">
        <v>4136.2988999999998</v>
      </c>
      <c r="AW589" s="4">
        <v>106637436</v>
      </c>
      <c r="AX589" s="4">
        <v>73207226</v>
      </c>
      <c r="AY589" s="4">
        <v>7767564</v>
      </c>
      <c r="AZ589" s="4">
        <v>7767564</v>
      </c>
      <c r="BA589" s="4">
        <v>24851311</v>
      </c>
      <c r="BB589" s="4">
        <v>0</v>
      </c>
      <c r="BC589" s="4"/>
      <c r="BD589" s="4">
        <v>0.70313934937398304</v>
      </c>
      <c r="BE589" s="4">
        <v>0.29554417670990685</v>
      </c>
      <c r="BF589" s="4">
        <v>0.14893643976050699</v>
      </c>
      <c r="BG589" s="4">
        <v>3.7234117087240247E-2</v>
      </c>
      <c r="BH589" s="4">
        <v>1.6771847425152671</v>
      </c>
      <c r="BI589" s="4">
        <v>0.40875160670590521</v>
      </c>
      <c r="BJ589" s="4">
        <v>0</v>
      </c>
      <c r="BK589" s="4"/>
      <c r="BL589" s="3" t="s">
        <v>468</v>
      </c>
      <c r="BM589" s="4"/>
      <c r="BN589" s="4"/>
      <c r="BO589" s="4"/>
      <c r="BP589" s="4">
        <v>3.0185653573556208</v>
      </c>
      <c r="BQ589" s="4">
        <v>0.42964348200271502</v>
      </c>
      <c r="BR589" s="4">
        <v>2518.4582162921347</v>
      </c>
      <c r="BS589" s="4">
        <v>1774.1425561797753</v>
      </c>
      <c r="BT589" s="4">
        <v>918.09964868750001</v>
      </c>
      <c r="BU589" s="4">
        <v>580.27440308988764</v>
      </c>
      <c r="BV589" s="4">
        <v>2517.5844452247193</v>
      </c>
      <c r="BW589" s="4">
        <v>4362.9408356741569</v>
      </c>
    </row>
    <row r="590" spans="2:75" x14ac:dyDescent="0.3">
      <c r="B590" s="3" t="s">
        <v>261</v>
      </c>
      <c r="C590" s="4">
        <v>2020</v>
      </c>
      <c r="D590" s="3" t="s">
        <v>1056</v>
      </c>
      <c r="E590" s="4">
        <v>5781</v>
      </c>
      <c r="F590" s="4">
        <v>5781</v>
      </c>
      <c r="G590" s="4" t="b">
        <v>0</v>
      </c>
      <c r="H590" s="4">
        <v>18973181</v>
      </c>
      <c r="I590" s="4">
        <v>7265478</v>
      </c>
      <c r="J590" s="4">
        <v>2648662</v>
      </c>
      <c r="K590" s="4">
        <v>7949807</v>
      </c>
      <c r="L590" s="4">
        <v>376834</v>
      </c>
      <c r="M590" s="4">
        <v>721149</v>
      </c>
      <c r="N590" s="4">
        <v>10302225</v>
      </c>
      <c r="O590" s="4">
        <v>9295880</v>
      </c>
      <c r="P590" s="4">
        <v>1583700</v>
      </c>
      <c r="Q590" s="4">
        <v>7712180</v>
      </c>
      <c r="R590" s="4">
        <v>1573806</v>
      </c>
      <c r="S590" s="4">
        <v>1325838</v>
      </c>
      <c r="T590" s="4">
        <v>1107094</v>
      </c>
      <c r="U590" s="4">
        <v>1190586</v>
      </c>
      <c r="V590" s="4">
        <v>697798</v>
      </c>
      <c r="W590" s="4">
        <v>776637</v>
      </c>
      <c r="X590" s="4">
        <v>9677301</v>
      </c>
      <c r="Y590" s="4">
        <v>16814663</v>
      </c>
      <c r="Z590" s="4">
        <v>19718913</v>
      </c>
      <c r="AA590" s="4">
        <v>27071968</v>
      </c>
      <c r="AB590" s="4">
        <v>21612338</v>
      </c>
      <c r="AC590" s="4">
        <v>5459630</v>
      </c>
      <c r="AD590" s="4">
        <v>94764001</v>
      </c>
      <c r="AE590" s="4">
        <v>13983463</v>
      </c>
      <c r="AF590" s="4">
        <v>797712</v>
      </c>
      <c r="AG590" s="4">
        <v>14781175</v>
      </c>
      <c r="AH590" s="4">
        <v>9792616</v>
      </c>
      <c r="AI590" s="4">
        <v>6987632</v>
      </c>
      <c r="AJ590" s="4">
        <v>291112</v>
      </c>
      <c r="AK590" s="4">
        <v>169153</v>
      </c>
      <c r="AL590" s="4">
        <v>10642198</v>
      </c>
      <c r="AM590" s="4">
        <v>2660550</v>
      </c>
      <c r="AN590" s="4">
        <v>460265</v>
      </c>
      <c r="AO590" s="4">
        <v>2200285</v>
      </c>
      <c r="AP590" s="4">
        <v>1743686981</v>
      </c>
      <c r="AQ590" s="4">
        <v>1677548862</v>
      </c>
      <c r="AR590" s="4">
        <v>5379498</v>
      </c>
      <c r="AS590" s="4">
        <v>13259617</v>
      </c>
      <c r="AT590" s="4">
        <v>605614</v>
      </c>
      <c r="AU590" s="4">
        <v>1803</v>
      </c>
      <c r="AV590" s="4">
        <v>4309</v>
      </c>
      <c r="AW590" s="4">
        <v>123409028</v>
      </c>
      <c r="AX590" s="4">
        <v>89270036</v>
      </c>
      <c r="AY590" s="4">
        <v>16814663</v>
      </c>
      <c r="AZ590" s="4">
        <v>12291113.5</v>
      </c>
      <c r="BA590" s="4">
        <v>41435961</v>
      </c>
      <c r="BB590" s="4">
        <v>0</v>
      </c>
      <c r="BC590" s="4"/>
      <c r="BD590" s="4">
        <v>0.54298881141754773</v>
      </c>
      <c r="BE590" s="4">
        <v>0.51005158281049445</v>
      </c>
      <c r="BF590" s="4">
        <v>0.17299618499934225</v>
      </c>
      <c r="BG590" s="4">
        <v>4.3249054377676489E-2</v>
      </c>
      <c r="BH590" s="4">
        <v>1.9166014019382327</v>
      </c>
      <c r="BI590" s="4">
        <v>0.41646595948398513</v>
      </c>
      <c r="BJ590" s="4">
        <v>0</v>
      </c>
      <c r="BK590" s="4"/>
      <c r="BL590" s="3" t="s">
        <v>468</v>
      </c>
      <c r="BM590" s="4"/>
      <c r="BN590" s="4"/>
      <c r="BO590" s="4"/>
      <c r="BP590" s="4">
        <v>3.0851282705080885</v>
      </c>
      <c r="BQ590" s="4">
        <v>0.418426549083314</v>
      </c>
      <c r="BR590" s="4">
        <v>3281.9894481923543</v>
      </c>
      <c r="BS590" s="4">
        <v>1608.0055353745026</v>
      </c>
      <c r="BT590" s="4">
        <v>930.54800207576545</v>
      </c>
      <c r="BU590" s="4">
        <v>1693.9311537796229</v>
      </c>
      <c r="BV590" s="4">
        <v>2556.8543504583981</v>
      </c>
      <c r="BW590" s="4">
        <v>7167.6113129216401</v>
      </c>
    </row>
    <row r="591" spans="2:75" x14ac:dyDescent="0.3">
      <c r="B591" s="3" t="s">
        <v>261</v>
      </c>
      <c r="C591" s="4">
        <v>2021</v>
      </c>
      <c r="D591" s="3" t="s">
        <v>1057</v>
      </c>
      <c r="E591" s="4">
        <v>6043</v>
      </c>
      <c r="F591" s="4">
        <v>6043</v>
      </c>
      <c r="G591" s="4" t="b">
        <v>0</v>
      </c>
      <c r="H591" s="4">
        <v>16640889</v>
      </c>
      <c r="I591" s="4">
        <v>7715887</v>
      </c>
      <c r="J591" s="4">
        <v>3458741</v>
      </c>
      <c r="K591" s="4">
        <v>4184848</v>
      </c>
      <c r="L591" s="4">
        <v>303313</v>
      </c>
      <c r="M591" s="4">
        <v>978100</v>
      </c>
      <c r="N591" s="4">
        <v>11477941</v>
      </c>
      <c r="O591" s="4">
        <v>10901495</v>
      </c>
      <c r="P591" s="4">
        <v>1880548</v>
      </c>
      <c r="Q591" s="4">
        <v>9020947</v>
      </c>
      <c r="R591" s="4">
        <v>1680596</v>
      </c>
      <c r="S591" s="4">
        <v>1428959</v>
      </c>
      <c r="T591" s="4">
        <v>956994</v>
      </c>
      <c r="U591" s="4">
        <v>1264831</v>
      </c>
      <c r="V591" s="4">
        <v>1373994</v>
      </c>
      <c r="W591" s="4">
        <v>771433</v>
      </c>
      <c r="X591" s="4">
        <v>5739394</v>
      </c>
      <c r="Y591" s="4">
        <v>10631882</v>
      </c>
      <c r="Z591" s="4">
        <v>24037979</v>
      </c>
      <c r="AA591" s="4">
        <v>26619406</v>
      </c>
      <c r="AB591" s="4">
        <v>24137381</v>
      </c>
      <c r="AC591" s="4">
        <v>2482025</v>
      </c>
      <c r="AD591" s="4">
        <v>100503396</v>
      </c>
      <c r="AE591" s="4">
        <v>15954090</v>
      </c>
      <c r="AF591" s="4">
        <v>39306</v>
      </c>
      <c r="AG591" s="4">
        <v>15993396</v>
      </c>
      <c r="AH591" s="4">
        <v>13511371</v>
      </c>
      <c r="AI591" s="4">
        <v>4240014</v>
      </c>
      <c r="AJ591" s="4">
        <v>302660</v>
      </c>
      <c r="AK591" s="4">
        <v>157144</v>
      </c>
      <c r="AL591" s="4">
        <v>11813094</v>
      </c>
      <c r="AM591" s="4">
        <v>2953274</v>
      </c>
      <c r="AN591" s="4">
        <v>459804</v>
      </c>
      <c r="AO591" s="4">
        <v>1693064</v>
      </c>
      <c r="AP591" s="4">
        <v>1806776530</v>
      </c>
      <c r="AQ591" s="4">
        <v>1741736773</v>
      </c>
      <c r="AR591" s="4">
        <v>5543998</v>
      </c>
      <c r="AS591" s="4">
        <v>14269053</v>
      </c>
      <c r="AT591" s="4">
        <v>625017</v>
      </c>
      <c r="AU591" s="4">
        <v>1854</v>
      </c>
      <c r="AV591" s="4">
        <v>4607</v>
      </c>
      <c r="AW591" s="4">
        <v>134040917</v>
      </c>
      <c r="AX591" s="4">
        <v>98021371</v>
      </c>
      <c r="AY591" s="4">
        <v>10631882</v>
      </c>
      <c r="AZ591" s="4">
        <v>11738036.333333334</v>
      </c>
      <c r="BA591" s="4">
        <v>20818883</v>
      </c>
      <c r="BB591" s="4">
        <v>0</v>
      </c>
      <c r="BC591" s="4"/>
      <c r="BD591" s="4">
        <v>0.68974325830789451</v>
      </c>
      <c r="BE591" s="4">
        <v>0.3448970785154567</v>
      </c>
      <c r="BF591" s="4">
        <v>0.15569296990391004</v>
      </c>
      <c r="BG591" s="4">
        <v>3.8923249065824755E-2</v>
      </c>
      <c r="BH591" s="4">
        <v>1.7729176327053024</v>
      </c>
      <c r="BI591" s="4">
        <v>0.31813194594260691</v>
      </c>
      <c r="BJ591" s="4">
        <v>0</v>
      </c>
      <c r="BK591" s="4"/>
      <c r="BL591" s="3" t="s">
        <v>468</v>
      </c>
      <c r="BM591" s="4"/>
      <c r="BN591" s="4"/>
      <c r="BO591" s="4"/>
      <c r="BP591" s="4">
        <v>3.0684469871877296</v>
      </c>
      <c r="BQ591" s="4">
        <v>0.40243108313436077</v>
      </c>
      <c r="BR591" s="4">
        <v>2753.7463180539467</v>
      </c>
      <c r="BS591" s="4">
        <v>1803.9872579844448</v>
      </c>
      <c r="BT591" s="4">
        <v>917.42478901208005</v>
      </c>
      <c r="BU591" s="4">
        <v>2235.8714214793977</v>
      </c>
      <c r="BV591" s="4">
        <v>2646.5987092503724</v>
      </c>
      <c r="BW591" s="4">
        <v>3445.1237795796792</v>
      </c>
    </row>
    <row r="592" spans="2:75" x14ac:dyDescent="0.3">
      <c r="B592" s="3" t="s">
        <v>261</v>
      </c>
      <c r="C592" s="4">
        <v>2022</v>
      </c>
      <c r="D592" s="3" t="s">
        <v>1058</v>
      </c>
      <c r="E592" s="4">
        <v>6212.5</v>
      </c>
      <c r="F592" s="4">
        <v>3460</v>
      </c>
      <c r="G592" s="4" t="b">
        <v>1</v>
      </c>
      <c r="H592" s="4">
        <v>13997611</v>
      </c>
      <c r="I592" s="4">
        <v>7743904</v>
      </c>
      <c r="J592" s="4">
        <v>3630572</v>
      </c>
      <c r="K592" s="4">
        <v>1287225</v>
      </c>
      <c r="L592" s="4">
        <v>366901</v>
      </c>
      <c r="M592" s="4">
        <v>245878</v>
      </c>
      <c r="N592" s="4">
        <v>12464508</v>
      </c>
      <c r="O592" s="4">
        <v>12674090</v>
      </c>
      <c r="P592" s="4">
        <v>2161162</v>
      </c>
      <c r="Q592" s="4">
        <v>10512928</v>
      </c>
      <c r="R592" s="4">
        <v>1839839</v>
      </c>
      <c r="S592" s="4">
        <v>1747646</v>
      </c>
      <c r="T592" s="4">
        <v>1068399</v>
      </c>
      <c r="U592" s="4">
        <v>1255647</v>
      </c>
      <c r="V592" s="4">
        <v>1802553</v>
      </c>
      <c r="W592" s="4">
        <v>797252</v>
      </c>
      <c r="X592" s="4">
        <v>1323521</v>
      </c>
      <c r="Y592" s="4">
        <v>1207211</v>
      </c>
      <c r="Z592" s="4">
        <v>27162752</v>
      </c>
      <c r="AA592" s="4">
        <v>29311119</v>
      </c>
      <c r="AB592" s="4">
        <v>23533429</v>
      </c>
      <c r="AC592" s="4">
        <v>5777690</v>
      </c>
      <c r="AD592" s="4">
        <v>101826916</v>
      </c>
      <c r="AE592" s="4">
        <v>18851599</v>
      </c>
      <c r="AF592" s="4">
        <v>45149</v>
      </c>
      <c r="AG592" s="4">
        <v>18896748</v>
      </c>
      <c r="AH592" s="4">
        <v>13119058</v>
      </c>
      <c r="AI592" s="4">
        <v>407811</v>
      </c>
      <c r="AJ592" s="4">
        <v>9437868</v>
      </c>
      <c r="AK592" s="4">
        <v>457382</v>
      </c>
      <c r="AL592" s="4">
        <v>12160262</v>
      </c>
      <c r="AM592" s="4">
        <v>3040066</v>
      </c>
      <c r="AN592" s="4">
        <v>1017605</v>
      </c>
      <c r="AO592" s="4">
        <v>456211</v>
      </c>
      <c r="AP592" s="4">
        <v>2437040021</v>
      </c>
      <c r="AQ592" s="4">
        <v>2358480362</v>
      </c>
      <c r="AR592" s="4">
        <v>5350475</v>
      </c>
      <c r="AS592" s="4">
        <v>14522576</v>
      </c>
      <c r="AT592" s="4">
        <v>866951</v>
      </c>
      <c r="AU592" s="4">
        <v>1843</v>
      </c>
      <c r="AV592" s="4">
        <v>4912</v>
      </c>
      <c r="AW592" s="4">
        <v>134229927</v>
      </c>
      <c r="AX592" s="4">
        <v>96049226</v>
      </c>
      <c r="AY592" s="4">
        <v>1207211</v>
      </c>
      <c r="AZ592" s="4">
        <v>9551252</v>
      </c>
      <c r="BA592" s="4">
        <v>20305693</v>
      </c>
      <c r="BB592" s="4">
        <v>0</v>
      </c>
      <c r="BC592" s="4"/>
      <c r="BD592" s="4">
        <v>0.89047395301955456</v>
      </c>
      <c r="BE592" s="4">
        <v>9.4553349139363849E-2</v>
      </c>
      <c r="BF592" s="4">
        <v>0.33473121965115232</v>
      </c>
      <c r="BG592" s="4">
        <v>8.3682818676110757E-2</v>
      </c>
      <c r="BH592" s="4">
        <v>1.7974771633554421</v>
      </c>
      <c r="BI592" s="4">
        <v>0.33514116934944677</v>
      </c>
      <c r="BJ592" s="4">
        <v>0</v>
      </c>
      <c r="BK592" s="4"/>
      <c r="BL592" s="3" t="s">
        <v>468</v>
      </c>
      <c r="BM592" s="4"/>
      <c r="BN592" s="4"/>
      <c r="BO592" s="4"/>
      <c r="BP592" s="4">
        <v>2.1954809744176949</v>
      </c>
      <c r="BQ592" s="4">
        <v>0.37520358306188922</v>
      </c>
      <c r="BR592" s="4">
        <v>2253.1365794768612</v>
      </c>
      <c r="BS592" s="4">
        <v>2040.0949698189136</v>
      </c>
      <c r="BT592" s="4">
        <v>861.24346076458755</v>
      </c>
      <c r="BU592" s="4">
        <v>2111.7195975855129</v>
      </c>
      <c r="BV592" s="4">
        <v>3041.7300603621729</v>
      </c>
      <c r="BW592" s="4">
        <v>3268.5220120724348</v>
      </c>
    </row>
    <row r="593" spans="2:75" x14ac:dyDescent="0.3">
      <c r="B593" s="3" t="s">
        <v>261</v>
      </c>
      <c r="C593" s="4">
        <v>2023</v>
      </c>
      <c r="D593" s="3" t="s">
        <v>1059</v>
      </c>
      <c r="E593" s="4">
        <v>6382</v>
      </c>
      <c r="F593" s="4">
        <v>6382</v>
      </c>
      <c r="G593" s="4" t="b">
        <v>0</v>
      </c>
      <c r="H593" s="4">
        <v>18362304</v>
      </c>
      <c r="I593" s="4">
        <v>8271954</v>
      </c>
      <c r="J593" s="4">
        <v>4531582</v>
      </c>
      <c r="K593" s="4">
        <v>4604457</v>
      </c>
      <c r="L593" s="4">
        <v>954311</v>
      </c>
      <c r="M593" s="4">
        <v>0</v>
      </c>
      <c r="N593" s="4">
        <v>13757847</v>
      </c>
      <c r="O593" s="4">
        <v>14301798</v>
      </c>
      <c r="P593" s="4">
        <v>2169440</v>
      </c>
      <c r="Q593" s="4">
        <v>12132358</v>
      </c>
      <c r="R593" s="4">
        <v>2078026</v>
      </c>
      <c r="S593" s="4">
        <v>1902558</v>
      </c>
      <c r="T593" s="4">
        <v>1092833</v>
      </c>
      <c r="U593" s="4">
        <v>1413426</v>
      </c>
      <c r="V593" s="4">
        <v>2230333</v>
      </c>
      <c r="W593" s="4">
        <v>894748</v>
      </c>
      <c r="X593" s="4">
        <v>4060506</v>
      </c>
      <c r="Y593" s="4">
        <v>2574715</v>
      </c>
      <c r="Z593" s="4">
        <v>29195340</v>
      </c>
      <c r="AA593" s="4">
        <v>31647664</v>
      </c>
      <c r="AB593" s="4">
        <v>23622928</v>
      </c>
      <c r="AC593" s="4">
        <v>8024736</v>
      </c>
      <c r="AD593" s="4">
        <v>104457858</v>
      </c>
      <c r="AE593" s="4">
        <v>20354558</v>
      </c>
      <c r="AF593" s="4">
        <v>45862</v>
      </c>
      <c r="AG593" s="4">
        <v>20400420</v>
      </c>
      <c r="AH593" s="4">
        <v>10639695</v>
      </c>
      <c r="AI593" s="4">
        <v>0</v>
      </c>
      <c r="AJ593" s="4">
        <v>2234747</v>
      </c>
      <c r="AK593" s="4">
        <v>441023</v>
      </c>
      <c r="AL593" s="4">
        <v>14025231</v>
      </c>
      <c r="AM593" s="4">
        <v>3506308</v>
      </c>
      <c r="AN593" s="4">
        <v>2675770</v>
      </c>
      <c r="AO593" s="4">
        <v>-777712</v>
      </c>
      <c r="AP593" s="4">
        <v>2705732056</v>
      </c>
      <c r="AQ593" s="4">
        <v>2617631587</v>
      </c>
      <c r="AR593" s="4">
        <v>5906691</v>
      </c>
      <c r="AS593" s="4">
        <v>15363958</v>
      </c>
      <c r="AT593" s="4">
        <v>946111</v>
      </c>
      <c r="AU593" s="4">
        <v>2000</v>
      </c>
      <c r="AV593" s="4">
        <v>5589</v>
      </c>
      <c r="AW593" s="4">
        <v>137016619</v>
      </c>
      <c r="AX593" s="4">
        <v>96433122</v>
      </c>
      <c r="AY593" s="4">
        <v>2574715</v>
      </c>
      <c r="AZ593" s="4">
        <v>4804602.666666667</v>
      </c>
      <c r="BA593" s="4">
        <v>20517739</v>
      </c>
      <c r="BB593" s="4">
        <v>0</v>
      </c>
      <c r="BC593" s="4"/>
      <c r="BD593" s="4">
        <v>0.74924404911279108</v>
      </c>
      <c r="BE593" s="4">
        <v>0.22113270752951264</v>
      </c>
      <c r="BF593" s="4">
        <v>0.76313033538411346</v>
      </c>
      <c r="BG593" s="4">
        <v>0.1907825974488406</v>
      </c>
      <c r="BH593" s="4">
        <v>1.6814884625066289</v>
      </c>
      <c r="BI593" s="4">
        <v>0.34835954646087586</v>
      </c>
      <c r="BJ593" s="4">
        <v>0</v>
      </c>
      <c r="BK593" s="4"/>
      <c r="BL593" s="3" t="s">
        <v>468</v>
      </c>
      <c r="BM593" s="4"/>
      <c r="BN593" s="4"/>
      <c r="BO593" s="4"/>
      <c r="BP593" s="4">
        <v>2.1830287987688313</v>
      </c>
      <c r="BQ593" s="4">
        <v>0.3578457684737878</v>
      </c>
      <c r="BR593" s="4">
        <v>2877.2021309934189</v>
      </c>
      <c r="BS593" s="4">
        <v>2240.9586336571606</v>
      </c>
      <c r="BT593" s="4">
        <v>925.52350360388596</v>
      </c>
      <c r="BU593" s="4">
        <v>1667.1411783140081</v>
      </c>
      <c r="BV593" s="4">
        <v>3196.5559385772485</v>
      </c>
      <c r="BW593" s="4">
        <v>3214.9387339392042</v>
      </c>
    </row>
    <row r="594" spans="2:75" x14ac:dyDescent="0.3">
      <c r="B594" s="3" t="s">
        <v>261</v>
      </c>
      <c r="C594" s="4">
        <v>2024</v>
      </c>
      <c r="D594" s="3" t="s">
        <v>1060</v>
      </c>
      <c r="E594" s="4">
        <v>6382</v>
      </c>
      <c r="F594" s="4">
        <v>6382</v>
      </c>
      <c r="G594" s="4" t="b">
        <v>0</v>
      </c>
      <c r="H594" s="4">
        <v>16961287</v>
      </c>
      <c r="I594" s="4">
        <v>8565865</v>
      </c>
      <c r="J594" s="4">
        <v>4116716</v>
      </c>
      <c r="K594" s="4">
        <v>3208569</v>
      </c>
      <c r="L594" s="4">
        <v>1070137</v>
      </c>
      <c r="M594" s="4">
        <v>0</v>
      </c>
      <c r="N594" s="4">
        <v>13752718</v>
      </c>
      <c r="O594" s="4">
        <v>15248169</v>
      </c>
      <c r="P594" s="4">
        <v>2258041</v>
      </c>
      <c r="Q594" s="4">
        <v>12990128</v>
      </c>
      <c r="R594" s="4">
        <v>2340458</v>
      </c>
      <c r="S594" s="4">
        <v>2153432</v>
      </c>
      <c r="T594" s="4">
        <v>1356250</v>
      </c>
      <c r="U594" s="4">
        <v>1483237</v>
      </c>
      <c r="V594" s="4">
        <v>2396148</v>
      </c>
      <c r="W594" s="4">
        <v>864073</v>
      </c>
      <c r="X594" s="4">
        <v>1713118</v>
      </c>
      <c r="Y594" s="4">
        <v>7730923</v>
      </c>
      <c r="Z594" s="4">
        <v>30876936</v>
      </c>
      <c r="AA594" s="4">
        <v>33933344</v>
      </c>
      <c r="AB594" s="4">
        <v>29668373</v>
      </c>
      <c r="AC594" s="4">
        <v>4264971</v>
      </c>
      <c r="AD594" s="4">
        <v>106170975</v>
      </c>
      <c r="AE594" s="4">
        <v>15632450</v>
      </c>
      <c r="AF594" s="4">
        <v>48759</v>
      </c>
      <c r="AG594" s="4">
        <v>15681209</v>
      </c>
      <c r="AH594" s="4">
        <v>9769313</v>
      </c>
      <c r="AI594" s="4">
        <v>0</v>
      </c>
      <c r="AJ594" s="4">
        <v>804199</v>
      </c>
      <c r="AK594" s="4">
        <v>377913</v>
      </c>
      <c r="AL594" s="4">
        <v>14252735</v>
      </c>
      <c r="AM594" s="4">
        <v>3563184</v>
      </c>
      <c r="AN594" s="4">
        <v>1182112</v>
      </c>
      <c r="AO594" s="4">
        <v>786822</v>
      </c>
      <c r="AP594" s="4">
        <v>2722834682</v>
      </c>
      <c r="AQ594" s="4">
        <v>2626965699</v>
      </c>
      <c r="AR594" s="4">
        <v>7588902</v>
      </c>
      <c r="AS594" s="4">
        <v>16077013</v>
      </c>
      <c r="AT594" s="4">
        <v>944181</v>
      </c>
      <c r="AU594" s="4">
        <v>2541</v>
      </c>
      <c r="AV594" s="4">
        <v>5309</v>
      </c>
      <c r="AW594" s="4">
        <v>144747543</v>
      </c>
      <c r="AX594" s="4">
        <v>101906004</v>
      </c>
      <c r="AY594" s="4">
        <v>7730923</v>
      </c>
      <c r="AZ594" s="4">
        <v>3837616.3333333335</v>
      </c>
      <c r="BA594" s="4">
        <v>144747543</v>
      </c>
      <c r="BB594" s="4">
        <v>32723718</v>
      </c>
      <c r="BC594" s="4">
        <v>0</v>
      </c>
      <c r="BD594" s="4">
        <v>0.81082986214430541</v>
      </c>
      <c r="BE594" s="4">
        <v>0.10100165158457609</v>
      </c>
      <c r="BF594" s="4">
        <v>0.33175721489544185</v>
      </c>
      <c r="BG594" s="4">
        <v>8.2939309543045597E-2</v>
      </c>
      <c r="BH594" s="4">
        <v>1.2071635475801317</v>
      </c>
      <c r="BI594" s="4">
        <v>0.35573077130023395</v>
      </c>
      <c r="BJ594" s="4">
        <v>1</v>
      </c>
      <c r="BK594" s="4">
        <v>0.27171837696940226</v>
      </c>
      <c r="BL594" s="3" t="s">
        <v>515</v>
      </c>
      <c r="BM594" s="4">
        <v>2258041</v>
      </c>
      <c r="BN594" s="4">
        <v>1.6995335041893984</v>
      </c>
      <c r="BO594" s="4">
        <v>0</v>
      </c>
      <c r="BP594" s="4">
        <v>2.7871328546563592</v>
      </c>
      <c r="BQ594" s="4">
        <v>0.47862120926728197</v>
      </c>
      <c r="BR594" s="4">
        <v>2657.6758069570669</v>
      </c>
      <c r="BS594" s="4">
        <v>2389.2461610780319</v>
      </c>
      <c r="BT594" s="4">
        <v>1189.1103102475713</v>
      </c>
      <c r="BU594" s="4">
        <v>1530.760419931056</v>
      </c>
      <c r="BV594" s="4">
        <v>2457.0994985897837</v>
      </c>
      <c r="BW594" s="4">
        <v>22680.592760890002</v>
      </c>
    </row>
    <row r="595" spans="2:75" x14ac:dyDescent="0.3">
      <c r="B595" s="3" t="s">
        <v>263</v>
      </c>
      <c r="C595" s="4">
        <v>2019</v>
      </c>
      <c r="D595" s="3" t="s">
        <v>1061</v>
      </c>
      <c r="E595" s="4">
        <v>2951</v>
      </c>
      <c r="F595" s="4">
        <v>2951</v>
      </c>
      <c r="G595" s="4" t="b">
        <v>0</v>
      </c>
      <c r="H595" s="4">
        <v>13452600</v>
      </c>
      <c r="I595" s="4">
        <v>2213225</v>
      </c>
      <c r="J595" s="4">
        <v>3592020</v>
      </c>
      <c r="K595" s="4">
        <v>7241032</v>
      </c>
      <c r="L595" s="4">
        <v>32944</v>
      </c>
      <c r="M595" s="4">
        <v>373379</v>
      </c>
      <c r="N595" s="4">
        <v>5838189</v>
      </c>
      <c r="O595" s="4">
        <v>6364931</v>
      </c>
      <c r="P595" s="4">
        <v>1099280</v>
      </c>
      <c r="Q595" s="4">
        <v>5265651</v>
      </c>
      <c r="R595" s="4">
        <v>1246613</v>
      </c>
      <c r="S595" s="4">
        <v>639136</v>
      </c>
      <c r="T595" s="4">
        <v>876968</v>
      </c>
      <c r="U595" s="4">
        <v>852015</v>
      </c>
      <c r="V595" s="4">
        <v>626162</v>
      </c>
      <c r="W595" s="4">
        <v>636369</v>
      </c>
      <c r="X595" s="4">
        <v>7087669</v>
      </c>
      <c r="Y595" s="4">
        <v>6897320</v>
      </c>
      <c r="Z595" s="4">
        <v>5163819</v>
      </c>
      <c r="AA595" s="4">
        <v>8114455</v>
      </c>
      <c r="AB595" s="4">
        <v>9588863</v>
      </c>
      <c r="AC595" s="4">
        <v>-1474408</v>
      </c>
      <c r="AD595" s="4">
        <v>29747283</v>
      </c>
      <c r="AE595" s="4">
        <v>1397656</v>
      </c>
      <c r="AF595" s="4">
        <v>2000544</v>
      </c>
      <c r="AG595" s="4">
        <v>3398200</v>
      </c>
      <c r="AH595" s="4">
        <v>4728110</v>
      </c>
      <c r="AI595" s="4">
        <v>64750</v>
      </c>
      <c r="AJ595" s="4">
        <v>359343</v>
      </c>
      <c r="AK595" s="4">
        <v>59815</v>
      </c>
      <c r="AL595" s="4">
        <v>6179869</v>
      </c>
      <c r="AM595" s="4">
        <v>1544967</v>
      </c>
      <c r="AN595" s="4">
        <v>419158</v>
      </c>
      <c r="AO595" s="4">
        <v>1052995</v>
      </c>
      <c r="AP595" s="4">
        <v>871996895</v>
      </c>
      <c r="AQ595" s="4">
        <v>707377175</v>
      </c>
      <c r="AR595" s="4">
        <v>1830423.2225017999</v>
      </c>
      <c r="AS595" s="4">
        <v>6850478.1408521999</v>
      </c>
      <c r="AT595" s="4">
        <v>759601</v>
      </c>
      <c r="AU595" s="4">
        <v>1223.4893307</v>
      </c>
      <c r="AV595" s="4">
        <v>4831.6080148999999</v>
      </c>
      <c r="AW595" s="4">
        <v>45416551</v>
      </c>
      <c r="AX595" s="4">
        <v>31077193</v>
      </c>
      <c r="AY595" s="4">
        <v>6897320</v>
      </c>
      <c r="AZ595" s="4">
        <v>6897320</v>
      </c>
      <c r="BA595" s="4">
        <v>2646484</v>
      </c>
      <c r="BB595" s="4">
        <v>0</v>
      </c>
      <c r="BC595" s="4"/>
      <c r="BD595" s="4">
        <v>0.43398220418357791</v>
      </c>
      <c r="BE595" s="4">
        <v>0.52686239091328069</v>
      </c>
      <c r="BF595" s="4">
        <v>0.27130547124954774</v>
      </c>
      <c r="BG595" s="4">
        <v>6.7826356837013865E-2</v>
      </c>
      <c r="BH595" s="4">
        <v>0.64535230306755997</v>
      </c>
      <c r="BI595" s="4">
        <v>0.33526620381492506</v>
      </c>
      <c r="BJ595" s="4">
        <v>0</v>
      </c>
      <c r="BK595" s="4"/>
      <c r="BL595" s="3" t="s">
        <v>468</v>
      </c>
      <c r="BM595" s="4"/>
      <c r="BN595" s="4"/>
      <c r="BO595" s="4"/>
      <c r="BP595" s="4">
        <v>2.0991166746090304</v>
      </c>
      <c r="BQ595" s="4">
        <v>0.25322611580387538</v>
      </c>
      <c r="BR595" s="4">
        <v>4558.6580820060999</v>
      </c>
      <c r="BS595" s="4">
        <v>2156.8725855642156</v>
      </c>
      <c r="BT595" s="4">
        <v>620.27218654754313</v>
      </c>
      <c r="BU595" s="4">
        <v>1602.2060318536089</v>
      </c>
      <c r="BV595" s="4">
        <v>1151.5418502202642</v>
      </c>
      <c r="BW595" s="4">
        <v>896.80921721450352</v>
      </c>
    </row>
    <row r="596" spans="2:75" x14ac:dyDescent="0.3">
      <c r="B596" s="3" t="s">
        <v>263</v>
      </c>
      <c r="C596" s="4">
        <v>2020</v>
      </c>
      <c r="D596" s="3" t="s">
        <v>1062</v>
      </c>
      <c r="E596" s="4">
        <v>3103</v>
      </c>
      <c r="F596" s="4">
        <v>3103</v>
      </c>
      <c r="G596" s="4" t="b">
        <v>0</v>
      </c>
      <c r="H596" s="4">
        <v>8372724</v>
      </c>
      <c r="I596" s="4">
        <v>2288943</v>
      </c>
      <c r="J596" s="4">
        <v>3229176</v>
      </c>
      <c r="K596" s="4">
        <v>2782174</v>
      </c>
      <c r="L596" s="4">
        <v>47991</v>
      </c>
      <c r="M596" s="4">
        <v>24440</v>
      </c>
      <c r="N596" s="4">
        <v>5566110</v>
      </c>
      <c r="O596" s="4">
        <v>7122391</v>
      </c>
      <c r="P596" s="4">
        <v>1136461</v>
      </c>
      <c r="Q596" s="4">
        <v>5985930</v>
      </c>
      <c r="R596" s="4">
        <v>1089631</v>
      </c>
      <c r="S596" s="4">
        <v>711743</v>
      </c>
      <c r="T596" s="4">
        <v>922181</v>
      </c>
      <c r="U596" s="4">
        <v>1023748</v>
      </c>
      <c r="V596" s="4">
        <v>898591</v>
      </c>
      <c r="W596" s="4">
        <v>874713</v>
      </c>
      <c r="X596" s="4">
        <v>1250333</v>
      </c>
      <c r="Y596" s="4">
        <v>713863</v>
      </c>
      <c r="Z596" s="4">
        <v>8171229</v>
      </c>
      <c r="AA596" s="4">
        <v>10633605</v>
      </c>
      <c r="AB596" s="4">
        <v>10536442</v>
      </c>
      <c r="AC596" s="4">
        <v>97163</v>
      </c>
      <c r="AD596" s="4">
        <v>30997616</v>
      </c>
      <c r="AE596" s="4">
        <v>1118368</v>
      </c>
      <c r="AF596" s="4">
        <v>3483417</v>
      </c>
      <c r="AG596" s="4">
        <v>4601785</v>
      </c>
      <c r="AH596" s="4">
        <v>4258763</v>
      </c>
      <c r="AI596" s="4">
        <v>20516</v>
      </c>
      <c r="AJ596" s="4">
        <v>383910</v>
      </c>
      <c r="AK596" s="4">
        <v>147293</v>
      </c>
      <c r="AL596" s="4">
        <v>5859298</v>
      </c>
      <c r="AM596" s="4">
        <v>1464825</v>
      </c>
      <c r="AN596" s="4">
        <v>531203</v>
      </c>
      <c r="AO596" s="4">
        <v>856104</v>
      </c>
      <c r="AP596" s="4">
        <v>943301365</v>
      </c>
      <c r="AQ596" s="4">
        <v>785025025</v>
      </c>
      <c r="AR596" s="4">
        <v>1888254</v>
      </c>
      <c r="AS596" s="4">
        <v>6900456</v>
      </c>
      <c r="AT596" s="4">
        <v>806490</v>
      </c>
      <c r="AU596" s="4">
        <v>1267</v>
      </c>
      <c r="AV596" s="4">
        <v>4553</v>
      </c>
      <c r="AW596" s="4">
        <v>46130414</v>
      </c>
      <c r="AX596" s="4">
        <v>30654595</v>
      </c>
      <c r="AY596" s="4">
        <v>713863</v>
      </c>
      <c r="AZ596" s="4">
        <v>3805591.5</v>
      </c>
      <c r="BA596" s="4">
        <v>2433296</v>
      </c>
      <c r="BB596" s="4">
        <v>0</v>
      </c>
      <c r="BC596" s="4"/>
      <c r="BD596" s="4">
        <v>0.66479081359901504</v>
      </c>
      <c r="BE596" s="4">
        <v>0.14933407574404697</v>
      </c>
      <c r="BF596" s="4">
        <v>0.36263922311538921</v>
      </c>
      <c r="BG596" s="4">
        <v>9.0659836724467674E-2</v>
      </c>
      <c r="BH596" s="4">
        <v>0.76876692510604028</v>
      </c>
      <c r="BI596" s="4">
        <v>0.35416109135618506</v>
      </c>
      <c r="BJ596" s="4">
        <v>0</v>
      </c>
      <c r="BK596" s="4"/>
      <c r="BL596" s="3" t="s">
        <v>468</v>
      </c>
      <c r="BM596" s="4"/>
      <c r="BN596" s="4"/>
      <c r="BO596" s="4"/>
      <c r="BP596" s="4">
        <v>2.0017505222204357</v>
      </c>
      <c r="BQ596" s="4">
        <v>0.27827805842301778</v>
      </c>
      <c r="BR596" s="4">
        <v>2698.2674830808896</v>
      </c>
      <c r="BS596" s="4">
        <v>2295.3242023847888</v>
      </c>
      <c r="BT596" s="4">
        <v>608.52529809861426</v>
      </c>
      <c r="BU596" s="4">
        <v>1372.4663229133098</v>
      </c>
      <c r="BV596" s="4">
        <v>1483.0116016757977</v>
      </c>
      <c r="BW596" s="4">
        <v>784.17531421205285</v>
      </c>
    </row>
    <row r="597" spans="2:75" x14ac:dyDescent="0.3">
      <c r="B597" s="3" t="s">
        <v>263</v>
      </c>
      <c r="C597" s="4">
        <v>2021</v>
      </c>
      <c r="D597" s="3" t="s">
        <v>1063</v>
      </c>
      <c r="E597" s="4">
        <v>3179</v>
      </c>
      <c r="F597" s="4">
        <v>3179</v>
      </c>
      <c r="G597" s="4" t="b">
        <v>0</v>
      </c>
      <c r="H597" s="4">
        <v>11596314</v>
      </c>
      <c r="I597" s="4">
        <v>2416059</v>
      </c>
      <c r="J597" s="4">
        <v>4927690</v>
      </c>
      <c r="K597" s="4">
        <v>3480222</v>
      </c>
      <c r="L597" s="4">
        <v>22819</v>
      </c>
      <c r="M597" s="4">
        <v>504307</v>
      </c>
      <c r="N597" s="4">
        <v>7611785</v>
      </c>
      <c r="O597" s="4">
        <v>8654345</v>
      </c>
      <c r="P597" s="4">
        <v>1191743</v>
      </c>
      <c r="Q597" s="4">
        <v>7462602</v>
      </c>
      <c r="R597" s="4">
        <v>1809739</v>
      </c>
      <c r="S597" s="4">
        <v>975529</v>
      </c>
      <c r="T597" s="4">
        <v>1167307</v>
      </c>
      <c r="U597" s="4">
        <v>1030129</v>
      </c>
      <c r="V597" s="4">
        <v>902770</v>
      </c>
      <c r="W597" s="4">
        <v>868872</v>
      </c>
      <c r="X597" s="4">
        <v>2941969</v>
      </c>
      <c r="Y597" s="4">
        <v>2330994</v>
      </c>
      <c r="Z597" s="4">
        <v>12041732</v>
      </c>
      <c r="AA597" s="4">
        <v>13794691</v>
      </c>
      <c r="AB597" s="4">
        <v>11817650</v>
      </c>
      <c r="AC597" s="4">
        <v>1977041</v>
      </c>
      <c r="AD597" s="4">
        <v>33939585</v>
      </c>
      <c r="AE597" s="4">
        <v>1380410</v>
      </c>
      <c r="AF597" s="4">
        <v>4849011</v>
      </c>
      <c r="AG597" s="4">
        <v>6229421</v>
      </c>
      <c r="AH597" s="4">
        <v>4083682</v>
      </c>
      <c r="AI597" s="4">
        <v>329611</v>
      </c>
      <c r="AJ597" s="4">
        <v>393917</v>
      </c>
      <c r="AK597" s="4">
        <v>142974</v>
      </c>
      <c r="AL597" s="4">
        <v>7671873</v>
      </c>
      <c r="AM597" s="4">
        <v>1917968</v>
      </c>
      <c r="AN597" s="4">
        <v>536891</v>
      </c>
      <c r="AO597" s="4">
        <v>1296601</v>
      </c>
      <c r="AP597" s="4">
        <v>1034567263</v>
      </c>
      <c r="AQ597" s="4">
        <v>870228950</v>
      </c>
      <c r="AR597" s="4">
        <v>2029687</v>
      </c>
      <c r="AS597" s="4">
        <v>7758834</v>
      </c>
      <c r="AT597" s="4">
        <v>898202</v>
      </c>
      <c r="AU597" s="4">
        <v>1401</v>
      </c>
      <c r="AV597" s="4">
        <v>4856</v>
      </c>
      <c r="AW597" s="4">
        <v>48461408</v>
      </c>
      <c r="AX597" s="4">
        <v>31793846</v>
      </c>
      <c r="AY597" s="4">
        <v>2330994</v>
      </c>
      <c r="AZ597" s="4">
        <v>3314059</v>
      </c>
      <c r="BA597" s="4">
        <v>2460910</v>
      </c>
      <c r="BB597" s="4">
        <v>0</v>
      </c>
      <c r="BC597" s="4"/>
      <c r="BD597" s="4">
        <v>0.6563969378545631</v>
      </c>
      <c r="BE597" s="4">
        <v>0.25369863216880811</v>
      </c>
      <c r="BF597" s="4">
        <v>0.27992698522603088</v>
      </c>
      <c r="BG597" s="4">
        <v>6.9981737184648396E-2</v>
      </c>
      <c r="BH597" s="4">
        <v>0.83475187340822943</v>
      </c>
      <c r="BI597" s="4">
        <v>0.36233438168430265</v>
      </c>
      <c r="BJ597" s="4">
        <v>0</v>
      </c>
      <c r="BK597" s="4"/>
      <c r="BL597" s="3" t="s">
        <v>468</v>
      </c>
      <c r="BM597" s="4"/>
      <c r="BN597" s="4"/>
      <c r="BO597" s="4"/>
      <c r="BP597" s="4">
        <v>1.9618705062388968</v>
      </c>
      <c r="BQ597" s="4">
        <v>0.28850906095551893</v>
      </c>
      <c r="BR597" s="4">
        <v>3647.7867253853415</v>
      </c>
      <c r="BS597" s="4">
        <v>2722.3482227115446</v>
      </c>
      <c r="BT597" s="4">
        <v>638.46712802768161</v>
      </c>
      <c r="BU597" s="4">
        <v>1284.5806857502359</v>
      </c>
      <c r="BV597" s="4">
        <v>1959.5536332179931</v>
      </c>
      <c r="BW597" s="4">
        <v>774.11450141553951</v>
      </c>
    </row>
    <row r="598" spans="2:75" x14ac:dyDescent="0.3">
      <c r="B598" s="3" t="s">
        <v>263</v>
      </c>
      <c r="C598" s="4">
        <v>2022</v>
      </c>
      <c r="D598" s="3" t="s">
        <v>1064</v>
      </c>
      <c r="E598" s="4">
        <v>3428.5</v>
      </c>
      <c r="F598" s="4">
        <v>36821</v>
      </c>
      <c r="G598" s="4" t="b">
        <v>1</v>
      </c>
      <c r="H598" s="4">
        <v>11964132</v>
      </c>
      <c r="I598" s="4">
        <v>2531729</v>
      </c>
      <c r="J598" s="4">
        <v>4358165</v>
      </c>
      <c r="K598" s="4">
        <v>3021991</v>
      </c>
      <c r="L598" s="4">
        <v>154602</v>
      </c>
      <c r="M598" s="4">
        <v>167028</v>
      </c>
      <c r="N598" s="4">
        <v>8775113</v>
      </c>
      <c r="O598" s="4">
        <v>9612022</v>
      </c>
      <c r="P598" s="4">
        <v>1308163</v>
      </c>
      <c r="Q598" s="4">
        <v>8303859</v>
      </c>
      <c r="R598" s="4">
        <v>1788720</v>
      </c>
      <c r="S598" s="4">
        <v>1106745</v>
      </c>
      <c r="T598" s="4">
        <v>1350716</v>
      </c>
      <c r="U598" s="4">
        <v>1259380</v>
      </c>
      <c r="V598" s="4">
        <v>917791</v>
      </c>
      <c r="W598" s="4">
        <v>894332</v>
      </c>
      <c r="X598" s="4">
        <v>2352110</v>
      </c>
      <c r="Y598" s="4">
        <v>2553326</v>
      </c>
      <c r="Z598" s="4">
        <v>12025406</v>
      </c>
      <c r="AA598" s="4">
        <v>15001885</v>
      </c>
      <c r="AB598" s="4">
        <v>11829216</v>
      </c>
      <c r="AC598" s="4">
        <v>3172669</v>
      </c>
      <c r="AD598" s="4">
        <v>36291695</v>
      </c>
      <c r="AE598" s="4">
        <v>1266580</v>
      </c>
      <c r="AF598" s="4">
        <v>5563872</v>
      </c>
      <c r="AG598" s="4">
        <v>6830452</v>
      </c>
      <c r="AH598" s="4">
        <v>3564936</v>
      </c>
      <c r="AI598" s="4">
        <v>0</v>
      </c>
      <c r="AJ598" s="4">
        <v>397320</v>
      </c>
      <c r="AK598" s="4">
        <v>116152</v>
      </c>
      <c r="AL598" s="4">
        <v>7442070</v>
      </c>
      <c r="AM598" s="4">
        <v>1860518</v>
      </c>
      <c r="AN598" s="4">
        <v>513472</v>
      </c>
      <c r="AO598" s="4">
        <v>1259336</v>
      </c>
      <c r="AP598" s="4">
        <v>1291123132</v>
      </c>
      <c r="AQ598" s="4">
        <v>1101327700</v>
      </c>
      <c r="AR598" s="4">
        <v>2111704</v>
      </c>
      <c r="AS598" s="4">
        <v>8096018</v>
      </c>
      <c r="AT598" s="4">
        <v>1084799</v>
      </c>
      <c r="AU598" s="4">
        <v>1441</v>
      </c>
      <c r="AV598" s="4">
        <v>4975</v>
      </c>
      <c r="AW598" s="4">
        <v>51001904</v>
      </c>
      <c r="AX598" s="4">
        <v>33026179</v>
      </c>
      <c r="AY598" s="4">
        <v>2553326</v>
      </c>
      <c r="AZ598" s="4">
        <v>1866061</v>
      </c>
      <c r="BA598" s="4">
        <v>3395706</v>
      </c>
      <c r="BB598" s="4">
        <v>0</v>
      </c>
      <c r="BC598" s="4"/>
      <c r="BD598" s="4">
        <v>0.73345170380935287</v>
      </c>
      <c r="BE598" s="4">
        <v>0.19659679448538347</v>
      </c>
      <c r="BF598" s="4">
        <v>0.27598335517312922</v>
      </c>
      <c r="BG598" s="4">
        <v>6.8995857335391902E-2</v>
      </c>
      <c r="BH598" s="4">
        <v>0.82256358158297249</v>
      </c>
      <c r="BI598" s="4">
        <v>0.37759211521155289</v>
      </c>
      <c r="BJ598" s="4">
        <v>0</v>
      </c>
      <c r="BK598" s="4"/>
      <c r="BL598" s="3" t="s">
        <v>468</v>
      </c>
      <c r="BM598" s="4"/>
      <c r="BN598" s="4"/>
      <c r="BO598" s="4"/>
      <c r="BP598" s="4">
        <v>1.6355558564959549</v>
      </c>
      <c r="BQ598" s="4">
        <v>0.28964824120603017</v>
      </c>
      <c r="BR598" s="4">
        <v>3489.611200233338</v>
      </c>
      <c r="BS598" s="4">
        <v>2803.5648242671723</v>
      </c>
      <c r="BT598" s="4">
        <v>615.92649846871814</v>
      </c>
      <c r="BU598" s="4">
        <v>1039.7946623887997</v>
      </c>
      <c r="BV598" s="4">
        <v>1992.2566720140003</v>
      </c>
      <c r="BW598" s="4">
        <v>990.43488406008464</v>
      </c>
    </row>
    <row r="599" spans="2:75" x14ac:dyDescent="0.3">
      <c r="B599" s="3" t="s">
        <v>263</v>
      </c>
      <c r="C599" s="4">
        <v>2023</v>
      </c>
      <c r="D599" s="3" t="s">
        <v>1065</v>
      </c>
      <c r="E599" s="4">
        <v>3678</v>
      </c>
      <c r="F599" s="4">
        <v>3678</v>
      </c>
      <c r="G599" s="4" t="b">
        <v>0</v>
      </c>
      <c r="H599" s="4">
        <v>14565011</v>
      </c>
      <c r="I599" s="4">
        <v>2864609</v>
      </c>
      <c r="J599" s="4">
        <v>6273150</v>
      </c>
      <c r="K599" s="4">
        <v>5300788</v>
      </c>
      <c r="L599" s="4">
        <v>252652</v>
      </c>
      <c r="M599" s="4">
        <v>237478</v>
      </c>
      <c r="N599" s="4">
        <v>9026745</v>
      </c>
      <c r="O599" s="4">
        <v>11142803</v>
      </c>
      <c r="P599" s="4">
        <v>1399864</v>
      </c>
      <c r="Q599" s="4">
        <v>9742939</v>
      </c>
      <c r="R599" s="4">
        <v>1982784</v>
      </c>
      <c r="S599" s="4">
        <v>1389268</v>
      </c>
      <c r="T599" s="4">
        <v>1586330</v>
      </c>
      <c r="U599" s="4">
        <v>1650530</v>
      </c>
      <c r="V599" s="4">
        <v>984555</v>
      </c>
      <c r="W599" s="4">
        <v>1065726</v>
      </c>
      <c r="X599" s="4">
        <v>3422208</v>
      </c>
      <c r="Y599" s="4">
        <v>5344156</v>
      </c>
      <c r="Z599" s="4">
        <v>11677939</v>
      </c>
      <c r="AA599" s="4">
        <v>15206946</v>
      </c>
      <c r="AB599" s="4">
        <v>12675770</v>
      </c>
      <c r="AC599" s="4">
        <v>2531176</v>
      </c>
      <c r="AD599" s="4">
        <v>39713903</v>
      </c>
      <c r="AE599" s="4">
        <v>-1248849</v>
      </c>
      <c r="AF599" s="4">
        <v>7274579</v>
      </c>
      <c r="AG599" s="4">
        <v>6025730</v>
      </c>
      <c r="AH599" s="4">
        <v>3282298</v>
      </c>
      <c r="AI599" s="4">
        <v>170000</v>
      </c>
      <c r="AJ599" s="4">
        <v>350342</v>
      </c>
      <c r="AK599" s="4">
        <v>127691</v>
      </c>
      <c r="AL599" s="4">
        <v>9706115</v>
      </c>
      <c r="AM599" s="4">
        <v>2426529</v>
      </c>
      <c r="AN599" s="4">
        <v>478033</v>
      </c>
      <c r="AO599" s="4">
        <v>1858434</v>
      </c>
      <c r="AP599" s="4">
        <v>1614334138</v>
      </c>
      <c r="AQ599" s="4">
        <v>1329660800</v>
      </c>
      <c r="AR599" s="4">
        <v>2428272</v>
      </c>
      <c r="AS599" s="4">
        <v>9615189</v>
      </c>
      <c r="AT599" s="4">
        <v>1256258</v>
      </c>
      <c r="AU599" s="4">
        <v>1472</v>
      </c>
      <c r="AV599" s="4">
        <v>5491</v>
      </c>
      <c r="AW599" s="4">
        <v>56346060</v>
      </c>
      <c r="AX599" s="4">
        <v>36970471</v>
      </c>
      <c r="AY599" s="4">
        <v>5344156</v>
      </c>
      <c r="AZ599" s="4">
        <v>3409492</v>
      </c>
      <c r="BA599" s="4">
        <v>6622921</v>
      </c>
      <c r="BB599" s="4">
        <v>0</v>
      </c>
      <c r="BC599" s="4"/>
      <c r="BD599" s="4">
        <v>0.61975545366907037</v>
      </c>
      <c r="BE599" s="4">
        <v>0.23496089361003572</v>
      </c>
      <c r="BF599" s="4">
        <v>0.19700279699933526</v>
      </c>
      <c r="BG599" s="4">
        <v>4.9250704324026659E-2</v>
      </c>
      <c r="BH599" s="4">
        <v>0.61847148996827339</v>
      </c>
      <c r="BI599" s="4">
        <v>0.38966946555807752</v>
      </c>
      <c r="BJ599" s="4">
        <v>0</v>
      </c>
      <c r="BK599" s="4"/>
      <c r="BL599" s="3" t="s">
        <v>468</v>
      </c>
      <c r="BM599" s="4"/>
      <c r="BN599" s="4"/>
      <c r="BO599" s="4"/>
      <c r="BP599" s="4">
        <v>1.5041941707361701</v>
      </c>
      <c r="BQ599" s="4">
        <v>0.26807503187033327</v>
      </c>
      <c r="BR599" s="4">
        <v>3960.0356171832518</v>
      </c>
      <c r="BS599" s="4">
        <v>3029.5821098423057</v>
      </c>
      <c r="BT599" s="4">
        <v>660.21533442088094</v>
      </c>
      <c r="BU599" s="4">
        <v>892.4138118542686</v>
      </c>
      <c r="BV599" s="4">
        <v>1638.3170201196303</v>
      </c>
      <c r="BW599" s="4">
        <v>1800.6854268624252</v>
      </c>
    </row>
    <row r="600" spans="2:75" x14ac:dyDescent="0.3">
      <c r="B600" s="3" t="s">
        <v>263</v>
      </c>
      <c r="C600" s="4">
        <v>2024</v>
      </c>
      <c r="D600" s="3" t="s">
        <v>1066</v>
      </c>
      <c r="E600" s="4">
        <v>3678</v>
      </c>
      <c r="F600" s="4">
        <v>3678</v>
      </c>
      <c r="G600" s="4" t="b">
        <v>0</v>
      </c>
      <c r="H600" s="4">
        <v>15063401</v>
      </c>
      <c r="I600" s="4">
        <v>2980199</v>
      </c>
      <c r="J600" s="4">
        <v>6679198</v>
      </c>
      <c r="K600" s="4">
        <v>4331883</v>
      </c>
      <c r="L600" s="4">
        <v>251582</v>
      </c>
      <c r="M600" s="4">
        <v>0</v>
      </c>
      <c r="N600" s="4">
        <v>10731518</v>
      </c>
      <c r="O600" s="4">
        <v>12418744</v>
      </c>
      <c r="P600" s="4">
        <v>1328886</v>
      </c>
      <c r="Q600" s="4">
        <v>11089858</v>
      </c>
      <c r="R600" s="4">
        <v>2376945</v>
      </c>
      <c r="S600" s="4">
        <v>1292231</v>
      </c>
      <c r="T600" s="4">
        <v>1821860</v>
      </c>
      <c r="U600" s="4">
        <v>1813565</v>
      </c>
      <c r="V600" s="4">
        <v>1165843</v>
      </c>
      <c r="W600" s="4">
        <v>957826</v>
      </c>
      <c r="X600" s="4">
        <v>2644657</v>
      </c>
      <c r="Y600" s="4">
        <v>5818633</v>
      </c>
      <c r="Z600" s="4">
        <v>10652365</v>
      </c>
      <c r="AA600" s="4">
        <v>14970255</v>
      </c>
      <c r="AB600" s="4">
        <v>14311851</v>
      </c>
      <c r="AC600" s="4">
        <v>658404</v>
      </c>
      <c r="AD600" s="4">
        <v>42358560</v>
      </c>
      <c r="AE600" s="4">
        <v>-3129240</v>
      </c>
      <c r="AF600" s="4">
        <v>7803009</v>
      </c>
      <c r="AG600" s="4">
        <v>4673769</v>
      </c>
      <c r="AH600" s="4">
        <v>3775427</v>
      </c>
      <c r="AI600" s="4">
        <v>949754</v>
      </c>
      <c r="AJ600" s="4">
        <v>344243</v>
      </c>
      <c r="AK600" s="4">
        <v>128309</v>
      </c>
      <c r="AL600" s="4">
        <v>10268497</v>
      </c>
      <c r="AM600" s="4">
        <v>2567124</v>
      </c>
      <c r="AN600" s="4">
        <v>472552</v>
      </c>
      <c r="AO600" s="4">
        <v>2094572</v>
      </c>
      <c r="AP600" s="4">
        <v>1731309797</v>
      </c>
      <c r="AQ600" s="4">
        <v>1438071525</v>
      </c>
      <c r="AR600" s="4">
        <v>2811038</v>
      </c>
      <c r="AS600" s="4">
        <v>10784149</v>
      </c>
      <c r="AT600" s="4">
        <v>1306282</v>
      </c>
      <c r="AU600" s="4">
        <v>1668</v>
      </c>
      <c r="AV600" s="4">
        <v>4515</v>
      </c>
      <c r="AW600" s="4">
        <v>62164693</v>
      </c>
      <c r="AX600" s="4">
        <v>41460218</v>
      </c>
      <c r="AY600" s="4">
        <v>5818633</v>
      </c>
      <c r="AZ600" s="4">
        <v>4572038.333333333</v>
      </c>
      <c r="BA600" s="4">
        <v>62164693</v>
      </c>
      <c r="BB600" s="4">
        <v>1328886</v>
      </c>
      <c r="BC600" s="4">
        <v>0</v>
      </c>
      <c r="BD600" s="4">
        <v>0.71242330998159042</v>
      </c>
      <c r="BE600" s="4">
        <v>0.17556838591762911</v>
      </c>
      <c r="BF600" s="4">
        <v>0.18407836941261896</v>
      </c>
      <c r="BG600" s="4">
        <v>4.6019587871525894E-2</v>
      </c>
      <c r="BH600" s="4">
        <v>0.42144534222169483</v>
      </c>
      <c r="BI600" s="4">
        <v>0.40813840936474804</v>
      </c>
      <c r="BJ600" s="4">
        <v>1</v>
      </c>
      <c r="BK600" s="4">
        <v>2.619575807969449E-2</v>
      </c>
      <c r="BL600" s="3" t="s">
        <v>474</v>
      </c>
      <c r="BM600" s="4">
        <v>1328886</v>
      </c>
      <c r="BN600" s="4">
        <v>3.4405045529363187</v>
      </c>
      <c r="BO600" s="4">
        <v>0</v>
      </c>
      <c r="BP600" s="4">
        <v>1.6236481794713717</v>
      </c>
      <c r="BQ600" s="4">
        <v>0.36943521594684386</v>
      </c>
      <c r="BR600" s="4">
        <v>4095.5413268080479</v>
      </c>
      <c r="BS600" s="4">
        <v>3376.4937466014139</v>
      </c>
      <c r="BT600" s="4">
        <v>764.28439369222406</v>
      </c>
      <c r="BU600" s="4">
        <v>1026.4891245241979</v>
      </c>
      <c r="BV600" s="4">
        <v>1270.7365415986949</v>
      </c>
      <c r="BW600" s="4">
        <v>16901.76536160957</v>
      </c>
    </row>
    <row r="601" spans="2:75" x14ac:dyDescent="0.3">
      <c r="B601" s="3" t="s">
        <v>265</v>
      </c>
      <c r="C601" s="4">
        <v>2019</v>
      </c>
      <c r="D601" s="3" t="s">
        <v>1067</v>
      </c>
      <c r="E601" s="4">
        <v>36425</v>
      </c>
      <c r="F601" s="4">
        <v>36425</v>
      </c>
      <c r="G601" s="4" t="b">
        <v>0</v>
      </c>
      <c r="H601" s="4">
        <v>121138444</v>
      </c>
      <c r="I601" s="4">
        <v>35138187</v>
      </c>
      <c r="J601" s="4">
        <v>70096334</v>
      </c>
      <c r="K601" s="4">
        <v>3863313</v>
      </c>
      <c r="L601" s="4">
        <v>4117398</v>
      </c>
      <c r="M601" s="4">
        <v>213907</v>
      </c>
      <c r="N601" s="4">
        <v>117061224</v>
      </c>
      <c r="O601" s="4">
        <v>110056378</v>
      </c>
      <c r="P601" s="4">
        <v>14218490</v>
      </c>
      <c r="Q601" s="4">
        <v>95837888</v>
      </c>
      <c r="R601" s="4">
        <v>11606697</v>
      </c>
      <c r="S601" s="4">
        <v>16675134</v>
      </c>
      <c r="T601" s="4">
        <v>7870398</v>
      </c>
      <c r="U601" s="4">
        <v>12040690</v>
      </c>
      <c r="V601" s="4">
        <v>4052828</v>
      </c>
      <c r="W601" s="4">
        <v>4477822</v>
      </c>
      <c r="X601" s="4">
        <v>11082066</v>
      </c>
      <c r="Y601" s="4">
        <v>11567786</v>
      </c>
      <c r="Z601" s="4">
        <v>104342990</v>
      </c>
      <c r="AA601" s="4">
        <v>117326803</v>
      </c>
      <c r="AB601" s="4">
        <v>74725009</v>
      </c>
      <c r="AC601" s="4">
        <v>42601794</v>
      </c>
      <c r="AD601" s="4">
        <v>366522635</v>
      </c>
      <c r="AE601" s="4">
        <v>53718113</v>
      </c>
      <c r="AF601" s="4">
        <v>23948866</v>
      </c>
      <c r="AG601" s="4">
        <v>77666979</v>
      </c>
      <c r="AH601" s="4">
        <v>30980819</v>
      </c>
      <c r="AI601" s="4">
        <v>0</v>
      </c>
      <c r="AJ601" s="4">
        <v>2332346</v>
      </c>
      <c r="AK601" s="4">
        <v>1806219</v>
      </c>
      <c r="AL601" s="4">
        <v>115753978</v>
      </c>
      <c r="AM601" s="4">
        <v>28938495</v>
      </c>
      <c r="AN601" s="4">
        <v>4138565</v>
      </c>
      <c r="AO601" s="4">
        <v>24799930</v>
      </c>
      <c r="AP601" s="4">
        <v>7881777686</v>
      </c>
      <c r="AQ601" s="4">
        <v>6666350914</v>
      </c>
      <c r="AR601" s="4">
        <v>33197525.5307374</v>
      </c>
      <c r="AS601" s="4">
        <v>71621373.809362993</v>
      </c>
      <c r="AT601" s="4">
        <v>500707</v>
      </c>
      <c r="AU601" s="4">
        <v>1849.0608803</v>
      </c>
      <c r="AV601" s="4">
        <v>4126.1197197000001</v>
      </c>
      <c r="AW601" s="4">
        <v>561428842</v>
      </c>
      <c r="AX601" s="4">
        <v>319836475</v>
      </c>
      <c r="AY601" s="4">
        <v>11567786</v>
      </c>
      <c r="AZ601" s="4">
        <v>11567786</v>
      </c>
      <c r="BA601" s="4">
        <v>55210990</v>
      </c>
      <c r="BB601" s="4">
        <v>0</v>
      </c>
      <c r="BC601" s="4"/>
      <c r="BD601" s="4">
        <v>0.96634247671201723</v>
      </c>
      <c r="BE601" s="4">
        <v>9.1482651040160304E-2</v>
      </c>
      <c r="BF601" s="4">
        <v>0.14301244760655313</v>
      </c>
      <c r="BG601" s="4">
        <v>3.5753112519381409E-2</v>
      </c>
      <c r="BH601" s="4">
        <v>0.81039952591609699</v>
      </c>
      <c r="BI601" s="4">
        <v>0.47724979679302182</v>
      </c>
      <c r="BJ601" s="4">
        <v>0</v>
      </c>
      <c r="BK601" s="4"/>
      <c r="BL601" s="3" t="s">
        <v>468</v>
      </c>
      <c r="BM601" s="4"/>
      <c r="BN601" s="4"/>
      <c r="BO601" s="4"/>
      <c r="BP601" s="4">
        <v>4.2119337607941514</v>
      </c>
      <c r="BQ601" s="4">
        <v>0.4481355379660289</v>
      </c>
      <c r="BR601" s="4">
        <v>3325.6950995195607</v>
      </c>
      <c r="BS601" s="4">
        <v>3021.4516952642416</v>
      </c>
      <c r="BT601" s="4">
        <v>911.39397476286615</v>
      </c>
      <c r="BU601" s="4">
        <v>850.5372409059712</v>
      </c>
      <c r="BV601" s="4">
        <v>2132.243761153054</v>
      </c>
      <c r="BW601" s="4">
        <v>1515.7444063143446</v>
      </c>
    </row>
    <row r="602" spans="2:75" x14ac:dyDescent="0.3">
      <c r="B602" s="3" t="s">
        <v>265</v>
      </c>
      <c r="C602" s="4">
        <v>2020</v>
      </c>
      <c r="D602" s="3" t="s">
        <v>1068</v>
      </c>
      <c r="E602" s="4">
        <v>36597</v>
      </c>
      <c r="F602" s="4">
        <v>36597</v>
      </c>
      <c r="G602" s="4" t="b">
        <v>0</v>
      </c>
      <c r="H602" s="4">
        <v>122884914</v>
      </c>
      <c r="I602" s="4">
        <v>36265720</v>
      </c>
      <c r="J602" s="4">
        <v>68417340</v>
      </c>
      <c r="K602" s="4">
        <v>7125619</v>
      </c>
      <c r="L602" s="4">
        <v>3514299</v>
      </c>
      <c r="M602" s="4">
        <v>818268</v>
      </c>
      <c r="N602" s="4">
        <v>114941027</v>
      </c>
      <c r="O602" s="4">
        <v>109343779</v>
      </c>
      <c r="P602" s="4">
        <v>14531868</v>
      </c>
      <c r="Q602" s="4">
        <v>94811911</v>
      </c>
      <c r="R602" s="4">
        <v>11826652</v>
      </c>
      <c r="S602" s="4">
        <v>16701180</v>
      </c>
      <c r="T602" s="4">
        <v>8727758</v>
      </c>
      <c r="U602" s="4">
        <v>10476331</v>
      </c>
      <c r="V602" s="4">
        <v>4323297</v>
      </c>
      <c r="W602" s="4">
        <v>4732200</v>
      </c>
      <c r="X602" s="4">
        <v>13541135</v>
      </c>
      <c r="Y602" s="4">
        <v>13284958</v>
      </c>
      <c r="Z602" s="4">
        <v>119847721</v>
      </c>
      <c r="AA602" s="4">
        <v>132694469</v>
      </c>
      <c r="AB602" s="4">
        <v>75141081</v>
      </c>
      <c r="AC602" s="4">
        <v>57553388</v>
      </c>
      <c r="AD602" s="4">
        <v>380063770</v>
      </c>
      <c r="AE602" s="4">
        <v>61211389</v>
      </c>
      <c r="AF602" s="4">
        <v>27862841</v>
      </c>
      <c r="AG602" s="4">
        <v>89074230</v>
      </c>
      <c r="AH602" s="4">
        <v>27500122</v>
      </c>
      <c r="AI602" s="4">
        <v>0</v>
      </c>
      <c r="AJ602" s="4">
        <v>2308811</v>
      </c>
      <c r="AK602" s="4">
        <v>1414883</v>
      </c>
      <c r="AL602" s="4">
        <v>113559270</v>
      </c>
      <c r="AM602" s="4">
        <v>28389818</v>
      </c>
      <c r="AN602" s="4">
        <v>3723694</v>
      </c>
      <c r="AO602" s="4">
        <v>24666124</v>
      </c>
      <c r="AP602" s="4">
        <v>8023520072</v>
      </c>
      <c r="AQ602" s="4">
        <v>6741374997</v>
      </c>
      <c r="AR602" s="4">
        <v>34644151</v>
      </c>
      <c r="AS602" s="4">
        <v>71760814</v>
      </c>
      <c r="AT602" s="4">
        <v>496620</v>
      </c>
      <c r="AU602" s="4">
        <v>1894</v>
      </c>
      <c r="AV602" s="4">
        <v>4115</v>
      </c>
      <c r="AW602" s="4">
        <v>574014970</v>
      </c>
      <c r="AX602" s="4">
        <v>318489659</v>
      </c>
      <c r="AY602" s="4">
        <v>13284958</v>
      </c>
      <c r="AZ602" s="4">
        <v>12426372</v>
      </c>
      <c r="BA602" s="4">
        <v>56652412</v>
      </c>
      <c r="BB602" s="4">
        <v>0</v>
      </c>
      <c r="BC602" s="4"/>
      <c r="BD602" s="4">
        <v>0.9353550672623655</v>
      </c>
      <c r="BE602" s="4">
        <v>0.11019363206780615</v>
      </c>
      <c r="BF602" s="4">
        <v>0.13116301062585184</v>
      </c>
      <c r="BG602" s="4">
        <v>3.2790753233972007E-2</v>
      </c>
      <c r="BH602" s="4">
        <v>0.93948354231569065</v>
      </c>
      <c r="BI602" s="4">
        <v>0.49389989099288473</v>
      </c>
      <c r="BJ602" s="4">
        <v>0</v>
      </c>
      <c r="BK602" s="4"/>
      <c r="BL602" s="3" t="s">
        <v>468</v>
      </c>
      <c r="BM602" s="4"/>
      <c r="BN602" s="4"/>
      <c r="BO602" s="4"/>
      <c r="BP602" s="4">
        <v>4.3178244323085933</v>
      </c>
      <c r="BQ602" s="4">
        <v>0.46026731470230864</v>
      </c>
      <c r="BR602" s="4">
        <v>3357.7865398803178</v>
      </c>
      <c r="BS602" s="4">
        <v>2987.7798453425144</v>
      </c>
      <c r="BT602" s="4">
        <v>946.63909610077326</v>
      </c>
      <c r="BU602" s="4">
        <v>751.43104626062245</v>
      </c>
      <c r="BV602" s="4">
        <v>2433.9216329207311</v>
      </c>
      <c r="BW602" s="4">
        <v>1548.0069951088888</v>
      </c>
    </row>
    <row r="603" spans="2:75" x14ac:dyDescent="0.3">
      <c r="B603" s="3" t="s">
        <v>265</v>
      </c>
      <c r="C603" s="4">
        <v>2021</v>
      </c>
      <c r="D603" s="3" t="s">
        <v>1069</v>
      </c>
      <c r="E603" s="4">
        <v>36362</v>
      </c>
      <c r="F603" s="4">
        <v>36362</v>
      </c>
      <c r="G603" s="4" t="b">
        <v>0</v>
      </c>
      <c r="H603" s="4">
        <v>129293292</v>
      </c>
      <c r="I603" s="4">
        <v>37815929</v>
      </c>
      <c r="J603" s="4">
        <v>71429332</v>
      </c>
      <c r="K603" s="4">
        <v>6141419</v>
      </c>
      <c r="L603" s="4">
        <v>1099628</v>
      </c>
      <c r="M603" s="4">
        <v>3767244</v>
      </c>
      <c r="N603" s="4">
        <v>119384629</v>
      </c>
      <c r="O603" s="4">
        <v>116712811</v>
      </c>
      <c r="P603" s="4">
        <v>14793275</v>
      </c>
      <c r="Q603" s="4">
        <v>101919536</v>
      </c>
      <c r="R603" s="4">
        <v>12129466</v>
      </c>
      <c r="S603" s="4">
        <v>20021974</v>
      </c>
      <c r="T603" s="4">
        <v>7375666</v>
      </c>
      <c r="U603" s="4">
        <v>10924939</v>
      </c>
      <c r="V603" s="4">
        <v>4455896</v>
      </c>
      <c r="W603" s="4">
        <v>4324825</v>
      </c>
      <c r="X603" s="4">
        <v>12580481</v>
      </c>
      <c r="Y603" s="4">
        <v>16152246</v>
      </c>
      <c r="Z603" s="4">
        <v>129313277</v>
      </c>
      <c r="AA603" s="4">
        <v>142192857</v>
      </c>
      <c r="AB603" s="4">
        <v>73503627</v>
      </c>
      <c r="AC603" s="4">
        <v>68689230</v>
      </c>
      <c r="AD603" s="4">
        <v>392644248</v>
      </c>
      <c r="AE603" s="4">
        <v>66923328</v>
      </c>
      <c r="AF603" s="4">
        <v>30069059</v>
      </c>
      <c r="AG603" s="4">
        <v>96992387</v>
      </c>
      <c r="AH603" s="4">
        <v>24193133</v>
      </c>
      <c r="AI603" s="4">
        <v>0</v>
      </c>
      <c r="AJ603" s="4">
        <v>2207361</v>
      </c>
      <c r="AK603" s="4">
        <v>1210582</v>
      </c>
      <c r="AL603" s="4">
        <v>117827692</v>
      </c>
      <c r="AM603" s="4">
        <v>29456923</v>
      </c>
      <c r="AN603" s="4">
        <v>3417943</v>
      </c>
      <c r="AO603" s="4">
        <v>26038980</v>
      </c>
      <c r="AP603" s="4">
        <v>8206881785</v>
      </c>
      <c r="AQ603" s="4">
        <v>6956539717</v>
      </c>
      <c r="AR603" s="4">
        <v>35771867</v>
      </c>
      <c r="AS603" s="4">
        <v>78571874</v>
      </c>
      <c r="AT603" s="4">
        <v>507571</v>
      </c>
      <c r="AU603" s="4">
        <v>1924</v>
      </c>
      <c r="AV603" s="4">
        <v>4295</v>
      </c>
      <c r="AW603" s="4">
        <v>590402237</v>
      </c>
      <c r="AX603" s="4">
        <v>319844993</v>
      </c>
      <c r="AY603" s="4">
        <v>16152246</v>
      </c>
      <c r="AZ603" s="4">
        <v>13668330</v>
      </c>
      <c r="BA603" s="4">
        <v>60905265</v>
      </c>
      <c r="BB603" s="4">
        <v>0</v>
      </c>
      <c r="BC603" s="4"/>
      <c r="BD603" s="4">
        <v>0.92336289960039075</v>
      </c>
      <c r="BE603" s="4">
        <v>9.730188477218138E-2</v>
      </c>
      <c r="BF603" s="4">
        <v>0.11603190869596258</v>
      </c>
      <c r="BG603" s="4">
        <v>2.9007977173990646E-2</v>
      </c>
      <c r="BH603" s="4">
        <v>0.95165648124614699</v>
      </c>
      <c r="BI603" s="4">
        <v>0.51097033280107218</v>
      </c>
      <c r="BJ603" s="4">
        <v>0</v>
      </c>
      <c r="BK603" s="4"/>
      <c r="BL603" s="3" t="s">
        <v>468</v>
      </c>
      <c r="BM603" s="4"/>
      <c r="BN603" s="4"/>
      <c r="BO603" s="4"/>
      <c r="BP603" s="4">
        <v>4.3587647461160541</v>
      </c>
      <c r="BQ603" s="4">
        <v>0.44796274738067521</v>
      </c>
      <c r="BR603" s="4">
        <v>3555.7255376491944</v>
      </c>
      <c r="BS603" s="4">
        <v>3209.7467411033494</v>
      </c>
      <c r="BT603" s="4">
        <v>983.77061217754795</v>
      </c>
      <c r="BU603" s="4">
        <v>665.34109784940324</v>
      </c>
      <c r="BV603" s="4">
        <v>2667.410675980419</v>
      </c>
      <c r="BW603" s="4">
        <v>1674.9701611572521</v>
      </c>
    </row>
    <row r="604" spans="2:75" x14ac:dyDescent="0.3">
      <c r="B604" s="3" t="s">
        <v>265</v>
      </c>
      <c r="C604" s="4">
        <v>2022</v>
      </c>
      <c r="D604" s="3" t="s">
        <v>1070</v>
      </c>
      <c r="E604" s="4">
        <v>37152.5</v>
      </c>
      <c r="F604" s="4">
        <v>20399</v>
      </c>
      <c r="G604" s="4" t="b">
        <v>1</v>
      </c>
      <c r="H604" s="4">
        <v>138411275</v>
      </c>
      <c r="I604" s="4">
        <v>40895358</v>
      </c>
      <c r="J604" s="4">
        <v>74538279</v>
      </c>
      <c r="K604" s="4">
        <v>7431583</v>
      </c>
      <c r="L604" s="4">
        <v>1214823</v>
      </c>
      <c r="M604" s="4">
        <v>2173223</v>
      </c>
      <c r="N604" s="4">
        <v>128806469</v>
      </c>
      <c r="O604" s="4">
        <v>132421441</v>
      </c>
      <c r="P604" s="4">
        <v>14496921</v>
      </c>
      <c r="Q604" s="4">
        <v>117924520</v>
      </c>
      <c r="R604" s="4">
        <v>15239907</v>
      </c>
      <c r="S604" s="4">
        <v>22520372</v>
      </c>
      <c r="T604" s="4">
        <v>11901358</v>
      </c>
      <c r="U604" s="4">
        <v>12601594</v>
      </c>
      <c r="V604" s="4">
        <v>5618995</v>
      </c>
      <c r="W604" s="4">
        <v>4546598</v>
      </c>
      <c r="X604" s="4">
        <v>5989834</v>
      </c>
      <c r="Y604" s="4">
        <v>14641140</v>
      </c>
      <c r="Z604" s="4">
        <v>133287547</v>
      </c>
      <c r="AA604" s="4">
        <v>151555742</v>
      </c>
      <c r="AB604" s="4">
        <v>75606123</v>
      </c>
      <c r="AC604" s="4">
        <v>75949619</v>
      </c>
      <c r="AD604" s="4">
        <v>398634082</v>
      </c>
      <c r="AE604" s="4">
        <v>69717632</v>
      </c>
      <c r="AF604" s="4">
        <v>31885412</v>
      </c>
      <c r="AG604" s="4">
        <v>101603044</v>
      </c>
      <c r="AH604" s="4">
        <v>20767185</v>
      </c>
      <c r="AI604" s="4">
        <v>0</v>
      </c>
      <c r="AJ604" s="4">
        <v>2211123</v>
      </c>
      <c r="AK604" s="4">
        <v>1206888</v>
      </c>
      <c r="AL604" s="4">
        <v>126482687</v>
      </c>
      <c r="AM604" s="4">
        <v>31620672</v>
      </c>
      <c r="AN604" s="4">
        <v>3418011</v>
      </c>
      <c r="AO604" s="4">
        <v>28202661</v>
      </c>
      <c r="AP604" s="4">
        <v>10563627062</v>
      </c>
      <c r="AQ604" s="4">
        <v>9118549440</v>
      </c>
      <c r="AR604" s="4">
        <v>38392986</v>
      </c>
      <c r="AS604" s="4">
        <v>82749314</v>
      </c>
      <c r="AT604" s="4">
        <v>679339</v>
      </c>
      <c r="AU604" s="4">
        <v>2116</v>
      </c>
      <c r="AV604" s="4">
        <v>4608</v>
      </c>
      <c r="AW604" s="4">
        <v>602187525</v>
      </c>
      <c r="AX604" s="4">
        <v>317798223</v>
      </c>
      <c r="AY604" s="4">
        <v>14641140</v>
      </c>
      <c r="AZ604" s="4">
        <v>14692781.333333334</v>
      </c>
      <c r="BA604" s="4">
        <v>63749721</v>
      </c>
      <c r="BB604" s="4">
        <v>0</v>
      </c>
      <c r="BC604" s="4"/>
      <c r="BD604" s="4">
        <v>0.93060676595891478</v>
      </c>
      <c r="BE604" s="4">
        <v>4.3275621874012793E-2</v>
      </c>
      <c r="BF604" s="4">
        <v>0.10809419230559048</v>
      </c>
      <c r="BG604" s="4">
        <v>2.7023548290051744E-2</v>
      </c>
      <c r="BH604" s="4">
        <v>0.86159387377620866</v>
      </c>
      <c r="BI604" s="4">
        <v>0.52817484189873121</v>
      </c>
      <c r="BJ604" s="4">
        <v>0</v>
      </c>
      <c r="BK604" s="4"/>
      <c r="BL604" s="3" t="s">
        <v>468</v>
      </c>
      <c r="BM604" s="4"/>
      <c r="BN604" s="4"/>
      <c r="BO604" s="4"/>
      <c r="BP604" s="4">
        <v>3.6344511004282931</v>
      </c>
      <c r="BQ604" s="4">
        <v>0.4592013888888889</v>
      </c>
      <c r="BR604" s="4">
        <v>3725.4902092725929</v>
      </c>
      <c r="BS604" s="4">
        <v>3564.2673036807751</v>
      </c>
      <c r="BT604" s="4">
        <v>1033.389031693695</v>
      </c>
      <c r="BU604" s="4">
        <v>558.97140165533949</v>
      </c>
      <c r="BV604" s="4">
        <v>2734.7565843482944</v>
      </c>
      <c r="BW604" s="4">
        <v>1715.8931700423927</v>
      </c>
    </row>
    <row r="605" spans="2:75" x14ac:dyDescent="0.3">
      <c r="B605" s="3" t="s">
        <v>265</v>
      </c>
      <c r="C605" s="4">
        <v>2023</v>
      </c>
      <c r="D605" s="3" t="s">
        <v>1071</v>
      </c>
      <c r="E605" s="4">
        <v>37943</v>
      </c>
      <c r="F605" s="4">
        <v>37943</v>
      </c>
      <c r="G605" s="4" t="b">
        <v>0</v>
      </c>
      <c r="H605" s="4">
        <v>153530373</v>
      </c>
      <c r="I605" s="4">
        <v>45022480</v>
      </c>
      <c r="J605" s="4">
        <v>81687788</v>
      </c>
      <c r="K605" s="4">
        <v>14171080</v>
      </c>
      <c r="L605" s="4">
        <v>8888972</v>
      </c>
      <c r="M605" s="4">
        <v>3760053</v>
      </c>
      <c r="N605" s="4">
        <v>135599240</v>
      </c>
      <c r="O605" s="4">
        <v>139537051</v>
      </c>
      <c r="P605" s="4">
        <v>16347169</v>
      </c>
      <c r="Q605" s="4">
        <v>123189882</v>
      </c>
      <c r="R605" s="4">
        <v>13143020</v>
      </c>
      <c r="S605" s="4">
        <v>25387346</v>
      </c>
      <c r="T605" s="4">
        <v>11771277</v>
      </c>
      <c r="U605" s="4">
        <v>14571658</v>
      </c>
      <c r="V605" s="4">
        <v>6064429</v>
      </c>
      <c r="W605" s="4">
        <v>5219084</v>
      </c>
      <c r="X605" s="4">
        <v>13993322</v>
      </c>
      <c r="Y605" s="4">
        <v>19485640</v>
      </c>
      <c r="Z605" s="4">
        <v>147231788</v>
      </c>
      <c r="AA605" s="4">
        <v>165975845</v>
      </c>
      <c r="AB605" s="4">
        <v>83510675</v>
      </c>
      <c r="AC605" s="4">
        <v>82465170</v>
      </c>
      <c r="AD605" s="4">
        <v>412627403</v>
      </c>
      <c r="AE605" s="4">
        <v>52848739</v>
      </c>
      <c r="AF605" s="4">
        <v>64691941</v>
      </c>
      <c r="AG605" s="4">
        <v>117540680</v>
      </c>
      <c r="AH605" s="4">
        <v>25017514</v>
      </c>
      <c r="AI605" s="4">
        <v>7800000</v>
      </c>
      <c r="AJ605" s="4">
        <v>2218639</v>
      </c>
      <c r="AK605" s="4">
        <v>1430409</v>
      </c>
      <c r="AL605" s="4">
        <v>135311360</v>
      </c>
      <c r="AM605" s="4">
        <v>33827840</v>
      </c>
      <c r="AN605" s="4">
        <v>3649048</v>
      </c>
      <c r="AO605" s="4">
        <v>29710102</v>
      </c>
      <c r="AP605" s="4">
        <v>12139161645</v>
      </c>
      <c r="AQ605" s="4">
        <v>10536631114</v>
      </c>
      <c r="AR605" s="4">
        <v>42586816</v>
      </c>
      <c r="AS605" s="4">
        <v>89545228</v>
      </c>
      <c r="AT605" s="4">
        <v>777396</v>
      </c>
      <c r="AU605" s="4">
        <v>2330</v>
      </c>
      <c r="AV605" s="4">
        <v>4951</v>
      </c>
      <c r="AW605" s="4">
        <v>622355370</v>
      </c>
      <c r="AX605" s="4">
        <v>322992179</v>
      </c>
      <c r="AY605" s="4">
        <v>19485640</v>
      </c>
      <c r="AZ605" s="4">
        <v>16759675.333333334</v>
      </c>
      <c r="BA605" s="4">
        <v>1729000353</v>
      </c>
      <c r="BB605" s="4">
        <v>0</v>
      </c>
      <c r="BC605" s="4">
        <v>1</v>
      </c>
      <c r="BD605" s="4">
        <v>0.88320791091935924</v>
      </c>
      <c r="BE605" s="4">
        <v>9.1143672268678713E-2</v>
      </c>
      <c r="BF605" s="4">
        <v>0.10787114991675496</v>
      </c>
      <c r="BG605" s="4">
        <v>2.6967787479188741E-2</v>
      </c>
      <c r="BH605" s="4">
        <v>0.95414232152604872</v>
      </c>
      <c r="BI605" s="4">
        <v>0.5401872803708111</v>
      </c>
      <c r="BJ605" s="4">
        <v>2.996890605374301</v>
      </c>
      <c r="BK605" s="4">
        <v>0</v>
      </c>
      <c r="BL605" s="3" t="s">
        <v>515</v>
      </c>
      <c r="BM605" s="4">
        <v>48990677.200566009</v>
      </c>
      <c r="BN605" s="4">
        <v>0.34209927869990137</v>
      </c>
      <c r="BO605" s="4">
        <v>32231001.867232673</v>
      </c>
      <c r="BP605" s="4">
        <v>3.5082172266435787</v>
      </c>
      <c r="BQ605" s="4">
        <v>0.47061199757624722</v>
      </c>
      <c r="BR605" s="4">
        <v>4046.3424874153334</v>
      </c>
      <c r="BS605" s="4">
        <v>3677.5439738555201</v>
      </c>
      <c r="BT605" s="4">
        <v>1122.3892681126954</v>
      </c>
      <c r="BU605" s="4">
        <v>659.34464855177498</v>
      </c>
      <c r="BV605" s="4">
        <v>3097.8225232585719</v>
      </c>
      <c r="BW605" s="4">
        <v>45568.361832222014</v>
      </c>
    </row>
    <row r="606" spans="2:75" x14ac:dyDescent="0.3">
      <c r="B606" s="3" t="s">
        <v>265</v>
      </c>
      <c r="C606" s="4">
        <v>2024</v>
      </c>
      <c r="D606" s="3" t="s">
        <v>1072</v>
      </c>
      <c r="E606" s="4">
        <v>37943</v>
      </c>
      <c r="F606" s="4">
        <v>37943</v>
      </c>
      <c r="G606" s="4" t="b">
        <v>0</v>
      </c>
      <c r="H606" s="4">
        <v>162200997</v>
      </c>
      <c r="I606" s="4">
        <v>48293453</v>
      </c>
      <c r="J606" s="4">
        <v>89741630</v>
      </c>
      <c r="K606" s="4">
        <v>12540980</v>
      </c>
      <c r="L606" s="4">
        <v>8659917</v>
      </c>
      <c r="M606" s="4">
        <v>2641863</v>
      </c>
      <c r="N606" s="4">
        <v>147018154</v>
      </c>
      <c r="O606" s="4">
        <v>145615565</v>
      </c>
      <c r="P606" s="4">
        <v>17083341</v>
      </c>
      <c r="Q606" s="4">
        <v>128532224</v>
      </c>
      <c r="R606" s="4">
        <v>13573045</v>
      </c>
      <c r="S606" s="4">
        <v>28585796</v>
      </c>
      <c r="T606" s="4">
        <v>9641916</v>
      </c>
      <c r="U606" s="4">
        <v>15597620</v>
      </c>
      <c r="V606" s="4">
        <v>6212854</v>
      </c>
      <c r="W606" s="4">
        <v>5573051</v>
      </c>
      <c r="X606" s="4">
        <v>16585432</v>
      </c>
      <c r="Y606" s="4">
        <v>33679407</v>
      </c>
      <c r="Z606" s="4">
        <v>147203124</v>
      </c>
      <c r="AA606" s="4">
        <v>171074951</v>
      </c>
      <c r="AB606" s="4">
        <v>89566865</v>
      </c>
      <c r="AC606" s="4">
        <v>81508086</v>
      </c>
      <c r="AD606" s="4">
        <v>429212835</v>
      </c>
      <c r="AE606" s="4">
        <v>49054878</v>
      </c>
      <c r="AF606" s="4">
        <v>65556891</v>
      </c>
      <c r="AG606" s="4">
        <v>114611769</v>
      </c>
      <c r="AH606" s="4">
        <v>21373477</v>
      </c>
      <c r="AI606" s="4">
        <v>0</v>
      </c>
      <c r="AJ606" s="4">
        <v>2187647</v>
      </c>
      <c r="AK606" s="4">
        <v>2111111</v>
      </c>
      <c r="AL606" s="4">
        <v>144700239</v>
      </c>
      <c r="AM606" s="4">
        <v>36175060</v>
      </c>
      <c r="AN606" s="4">
        <v>4298758</v>
      </c>
      <c r="AO606" s="4">
        <v>31876302</v>
      </c>
      <c r="AP606" s="4">
        <v>12340310312</v>
      </c>
      <c r="AQ606" s="4">
        <v>10494254303</v>
      </c>
      <c r="AR606" s="4">
        <v>45564303</v>
      </c>
      <c r="AS606" s="4">
        <v>96865451</v>
      </c>
      <c r="AT606" s="4">
        <v>772659</v>
      </c>
      <c r="AU606" s="4">
        <v>2477</v>
      </c>
      <c r="AV606" s="4">
        <v>5402</v>
      </c>
      <c r="AW606" s="4">
        <v>657208194</v>
      </c>
      <c r="AX606" s="4">
        <v>341035579</v>
      </c>
      <c r="AY606" s="4">
        <v>33679407</v>
      </c>
      <c r="AZ606" s="4">
        <v>22602062.333333332</v>
      </c>
      <c r="BA606" s="4">
        <v>2670452990</v>
      </c>
      <c r="BB606" s="4">
        <v>25777263</v>
      </c>
      <c r="BC606" s="4">
        <v>1</v>
      </c>
      <c r="BD606" s="4">
        <v>0.90639488486004804</v>
      </c>
      <c r="BE606" s="4">
        <v>0.10225234312215725</v>
      </c>
      <c r="BF606" s="4">
        <v>0.11883209039597999</v>
      </c>
      <c r="BG606" s="4">
        <v>2.9708022804302348E-2</v>
      </c>
      <c r="BH606" s="4">
        <v>0.89169677014224857</v>
      </c>
      <c r="BI606" s="4">
        <v>0.54662325417472168</v>
      </c>
      <c r="BJ606" s="4">
        <v>4.4806506624232583</v>
      </c>
      <c r="BK606" s="4">
        <v>9.9462545456310836E-3</v>
      </c>
      <c r="BL606" s="3" t="s">
        <v>474</v>
      </c>
      <c r="BM606" s="4">
        <v>76544483.168052405</v>
      </c>
      <c r="BN606" s="4">
        <v>0.29528009593729704</v>
      </c>
      <c r="BO606" s="4">
        <v>53942420.834719077</v>
      </c>
      <c r="BP606" s="4">
        <v>3.6923142002103653</v>
      </c>
      <c r="BQ606" s="4">
        <v>0.45853387634209553</v>
      </c>
      <c r="BR606" s="4">
        <v>4274.859578841947</v>
      </c>
      <c r="BS606" s="4">
        <v>3837.7451703871598</v>
      </c>
      <c r="BT606" s="4">
        <v>1200.8618981103234</v>
      </c>
      <c r="BU606" s="4">
        <v>563.30487837018688</v>
      </c>
      <c r="BV606" s="4">
        <v>3020.6301294046334</v>
      </c>
      <c r="BW606" s="4">
        <v>70380.649658698574</v>
      </c>
    </row>
    <row r="607" spans="2:75" x14ac:dyDescent="0.3">
      <c r="B607" s="3" t="s">
        <v>267</v>
      </c>
      <c r="C607" s="4">
        <v>2019</v>
      </c>
      <c r="D607" s="3" t="s">
        <v>1073</v>
      </c>
      <c r="E607" s="4">
        <v>19728</v>
      </c>
      <c r="F607" s="4">
        <v>19728</v>
      </c>
      <c r="G607" s="4" t="b">
        <v>0</v>
      </c>
      <c r="H607" s="4">
        <v>42696293</v>
      </c>
      <c r="I607" s="4">
        <v>22583934</v>
      </c>
      <c r="J607" s="4">
        <v>14434984</v>
      </c>
      <c r="K607" s="4">
        <v>3989491</v>
      </c>
      <c r="L607" s="4">
        <v>672942</v>
      </c>
      <c r="M607" s="4">
        <v>454104</v>
      </c>
      <c r="N607" s="4">
        <v>38252698</v>
      </c>
      <c r="O607" s="4">
        <v>34976802</v>
      </c>
      <c r="P607" s="4">
        <v>5527949</v>
      </c>
      <c r="Q607" s="4">
        <v>29448853</v>
      </c>
      <c r="R607" s="4">
        <v>4389319</v>
      </c>
      <c r="S607" s="4">
        <v>7661410</v>
      </c>
      <c r="T607" s="4">
        <v>1735776</v>
      </c>
      <c r="U607" s="4">
        <v>6664645</v>
      </c>
      <c r="V607" s="4">
        <v>3371635</v>
      </c>
      <c r="W607" s="4">
        <v>2023760</v>
      </c>
      <c r="X607" s="4">
        <v>7719491</v>
      </c>
      <c r="Y607" s="4">
        <v>9681971</v>
      </c>
      <c r="Z607" s="4">
        <v>49211111</v>
      </c>
      <c r="AA607" s="4">
        <v>55331824</v>
      </c>
      <c r="AB607" s="4">
        <v>30707740</v>
      </c>
      <c r="AC607" s="4">
        <v>24624084</v>
      </c>
      <c r="AD607" s="4">
        <v>206814208</v>
      </c>
      <c r="AE607" s="4">
        <v>145265</v>
      </c>
      <c r="AF607" s="4">
        <v>31476338</v>
      </c>
      <c r="AG607" s="4">
        <v>31621603</v>
      </c>
      <c r="AH607" s="4">
        <v>5085363</v>
      </c>
      <c r="AI607" s="4">
        <v>0</v>
      </c>
      <c r="AJ607" s="4">
        <v>328134</v>
      </c>
      <c r="AK607" s="4">
        <v>222875</v>
      </c>
      <c r="AL607" s="4">
        <v>38785905</v>
      </c>
      <c r="AM607" s="4">
        <v>9696476</v>
      </c>
      <c r="AN607" s="4">
        <v>551009</v>
      </c>
      <c r="AO607" s="4">
        <v>8909342</v>
      </c>
      <c r="AP607" s="4">
        <v>5796259319</v>
      </c>
      <c r="AQ607" s="4">
        <v>4797466851</v>
      </c>
      <c r="AR607" s="4">
        <v>22689385.922239602</v>
      </c>
      <c r="AS607" s="4">
        <v>42516838.302212901</v>
      </c>
      <c r="AT607" s="4">
        <v>802139</v>
      </c>
      <c r="AU607" s="4">
        <v>2110.1870672999999</v>
      </c>
      <c r="AV607" s="4">
        <v>4349.1120348000004</v>
      </c>
      <c r="AW607" s="4">
        <v>270429009</v>
      </c>
      <c r="AX607" s="4">
        <v>180277967</v>
      </c>
      <c r="AY607" s="4">
        <v>9681971</v>
      </c>
      <c r="AZ607" s="4">
        <v>9681971</v>
      </c>
      <c r="BA607" s="4">
        <v>470281152</v>
      </c>
      <c r="BB607" s="4">
        <v>0</v>
      </c>
      <c r="BC607" s="4">
        <v>1</v>
      </c>
      <c r="BD607" s="4">
        <v>0.89592550809973126</v>
      </c>
      <c r="BE607" s="4">
        <v>0.18080002870506814</v>
      </c>
      <c r="BF607" s="4">
        <v>5.6825696263261005E-2</v>
      </c>
      <c r="BG607" s="4">
        <v>1.4206423699537242E-2</v>
      </c>
      <c r="BH607" s="4">
        <v>1.0737804626889882</v>
      </c>
      <c r="BI607" s="4">
        <v>0.42807940309620862</v>
      </c>
      <c r="BJ607" s="4">
        <v>1.948991649846245</v>
      </c>
      <c r="BK607" s="4">
        <v>0</v>
      </c>
      <c r="BL607" s="3" t="s">
        <v>515</v>
      </c>
      <c r="BM607" s="4">
        <v>10773926.441775899</v>
      </c>
      <c r="BN607" s="4"/>
      <c r="BO607" s="4"/>
      <c r="BP607" s="4">
        <v>3.91448771932345</v>
      </c>
      <c r="BQ607" s="4">
        <v>0.48519951898572777</v>
      </c>
      <c r="BR607" s="4">
        <v>2164.2484286293593</v>
      </c>
      <c r="BS607" s="4">
        <v>1772.9522506082726</v>
      </c>
      <c r="BT607" s="4">
        <v>1150.1108030332321</v>
      </c>
      <c r="BU607" s="4">
        <v>257.77387469586375</v>
      </c>
      <c r="BV607" s="4">
        <v>1602.879308596918</v>
      </c>
      <c r="BW607" s="4">
        <v>23838.257907542578</v>
      </c>
    </row>
    <row r="608" spans="2:75" x14ac:dyDescent="0.3">
      <c r="B608" s="3" t="s">
        <v>267</v>
      </c>
      <c r="C608" s="4">
        <v>2020</v>
      </c>
      <c r="D608" s="3" t="s">
        <v>1074</v>
      </c>
      <c r="E608" s="4">
        <v>19717</v>
      </c>
      <c r="F608" s="4">
        <v>19717</v>
      </c>
      <c r="G608" s="4" t="b">
        <v>0</v>
      </c>
      <c r="H608" s="4">
        <v>46750119</v>
      </c>
      <c r="I608" s="4">
        <v>23894950</v>
      </c>
      <c r="J608" s="4">
        <v>14201876</v>
      </c>
      <c r="K608" s="4">
        <v>6231794</v>
      </c>
      <c r="L608" s="4">
        <v>425367</v>
      </c>
      <c r="M608" s="4">
        <v>1568401</v>
      </c>
      <c r="N608" s="4">
        <v>38949924</v>
      </c>
      <c r="O608" s="4">
        <v>36579795</v>
      </c>
      <c r="P608" s="4">
        <v>5537635</v>
      </c>
      <c r="Q608" s="4">
        <v>31042160</v>
      </c>
      <c r="R608" s="4">
        <v>5192377</v>
      </c>
      <c r="S608" s="4">
        <v>8876997</v>
      </c>
      <c r="T608" s="4">
        <v>2186473</v>
      </c>
      <c r="U608" s="4">
        <v>5146615</v>
      </c>
      <c r="V608" s="4">
        <v>3201541</v>
      </c>
      <c r="W608" s="4">
        <v>2204093</v>
      </c>
      <c r="X608" s="4">
        <v>10170324</v>
      </c>
      <c r="Y608" s="4">
        <v>9540877</v>
      </c>
      <c r="Z608" s="4">
        <v>61179128</v>
      </c>
      <c r="AA608" s="4">
        <v>66637417</v>
      </c>
      <c r="AB608" s="4">
        <v>35433278</v>
      </c>
      <c r="AC608" s="4">
        <v>31204139</v>
      </c>
      <c r="AD608" s="4">
        <v>216984532</v>
      </c>
      <c r="AE608" s="4">
        <v>2200851</v>
      </c>
      <c r="AF608" s="4">
        <v>35678934</v>
      </c>
      <c r="AG608" s="4">
        <v>37879785</v>
      </c>
      <c r="AH608" s="4">
        <v>4684820</v>
      </c>
      <c r="AI608" s="4">
        <v>0</v>
      </c>
      <c r="AJ608" s="4">
        <v>328134</v>
      </c>
      <c r="AK608" s="4">
        <v>219734</v>
      </c>
      <c r="AL608" s="4">
        <v>39278043</v>
      </c>
      <c r="AM608" s="4">
        <v>9819511</v>
      </c>
      <c r="AN608" s="4">
        <v>547868</v>
      </c>
      <c r="AO608" s="4">
        <v>9020263</v>
      </c>
      <c r="AP608" s="4">
        <v>5915447875</v>
      </c>
      <c r="AQ608" s="4">
        <v>4723030999</v>
      </c>
      <c r="AR608" s="4">
        <v>24368985</v>
      </c>
      <c r="AS608" s="4">
        <v>43840481</v>
      </c>
      <c r="AT608" s="4">
        <v>763290</v>
      </c>
      <c r="AU608" s="4">
        <v>2186</v>
      </c>
      <c r="AV608" s="4">
        <v>4632</v>
      </c>
      <c r="AW608" s="4">
        <v>278090159</v>
      </c>
      <c r="AX608" s="4">
        <v>183789567</v>
      </c>
      <c r="AY608" s="4">
        <v>9540877</v>
      </c>
      <c r="AZ608" s="4">
        <v>9611424</v>
      </c>
      <c r="BA608" s="4">
        <v>479183562</v>
      </c>
      <c r="BB608" s="4">
        <v>12375215</v>
      </c>
      <c r="BC608" s="4">
        <v>1</v>
      </c>
      <c r="BD608" s="4">
        <v>0.83315133379660489</v>
      </c>
      <c r="BE608" s="4">
        <v>0.21754648367846935</v>
      </c>
      <c r="BF608" s="4">
        <v>5.5793817024086027E-2</v>
      </c>
      <c r="BG608" s="4">
        <v>1.3948454611142413E-2</v>
      </c>
      <c r="BH608" s="4">
        <v>1.2202689825708004</v>
      </c>
      <c r="BI608" s="4">
        <v>0.43642244047886675</v>
      </c>
      <c r="BJ608" s="4">
        <v>1.930658777852214</v>
      </c>
      <c r="BK608" s="4">
        <v>2.9664694718271652E-2</v>
      </c>
      <c r="BL608" s="3" t="s">
        <v>474</v>
      </c>
      <c r="BM608" s="4">
        <v>10691283.621291645</v>
      </c>
      <c r="BN608" s="4"/>
      <c r="BO608" s="4"/>
      <c r="BP608" s="4">
        <v>4.1195502884893562</v>
      </c>
      <c r="BQ608" s="4">
        <v>0.47193436960276336</v>
      </c>
      <c r="BR608" s="4">
        <v>2371.0563980321549</v>
      </c>
      <c r="BS608" s="4">
        <v>1855.2414160369224</v>
      </c>
      <c r="BT608" s="4">
        <v>1235.9377694375412</v>
      </c>
      <c r="BU608" s="4">
        <v>237.60308363341278</v>
      </c>
      <c r="BV608" s="4">
        <v>1921.173860120708</v>
      </c>
      <c r="BW608" s="4">
        <v>24303.066490845464</v>
      </c>
    </row>
    <row r="609" spans="2:75" x14ac:dyDescent="0.3">
      <c r="B609" s="3" t="s">
        <v>267</v>
      </c>
      <c r="C609" s="4">
        <v>2021</v>
      </c>
      <c r="D609" s="3" t="s">
        <v>1075</v>
      </c>
      <c r="E609" s="4">
        <v>20112</v>
      </c>
      <c r="F609" s="4">
        <v>20112</v>
      </c>
      <c r="G609" s="4" t="b">
        <v>0</v>
      </c>
      <c r="H609" s="4">
        <v>52196782</v>
      </c>
      <c r="I609" s="4">
        <v>25528604</v>
      </c>
      <c r="J609" s="4">
        <v>15832148</v>
      </c>
      <c r="K609" s="4">
        <v>1531328</v>
      </c>
      <c r="L609" s="4">
        <v>496155</v>
      </c>
      <c r="M609" s="4">
        <v>8335118</v>
      </c>
      <c r="N609" s="4">
        <v>42330336</v>
      </c>
      <c r="O609" s="4">
        <v>39203066</v>
      </c>
      <c r="P609" s="4">
        <v>5827321</v>
      </c>
      <c r="Q609" s="4">
        <v>33375745</v>
      </c>
      <c r="R609" s="4">
        <v>5171302</v>
      </c>
      <c r="S609" s="4">
        <v>9406287</v>
      </c>
      <c r="T609" s="4">
        <v>2369931</v>
      </c>
      <c r="U609" s="4">
        <v>6266192</v>
      </c>
      <c r="V609" s="4">
        <v>4127708</v>
      </c>
      <c r="W609" s="4">
        <v>2143851</v>
      </c>
      <c r="X609" s="4">
        <v>12993716</v>
      </c>
      <c r="Y609" s="4">
        <v>15015533</v>
      </c>
      <c r="Z609" s="4">
        <v>63424535</v>
      </c>
      <c r="AA609" s="4">
        <v>74451757</v>
      </c>
      <c r="AB609" s="4">
        <v>39090030</v>
      </c>
      <c r="AC609" s="4">
        <v>35361727</v>
      </c>
      <c r="AD609" s="4">
        <v>229978248</v>
      </c>
      <c r="AE609" s="4">
        <v>-20331</v>
      </c>
      <c r="AF609" s="4">
        <v>41470834</v>
      </c>
      <c r="AG609" s="4">
        <v>41450503</v>
      </c>
      <c r="AH609" s="4">
        <v>4269439</v>
      </c>
      <c r="AI609" s="4">
        <v>0</v>
      </c>
      <c r="AJ609" s="4">
        <v>343502</v>
      </c>
      <c r="AK609" s="4">
        <v>128404</v>
      </c>
      <c r="AL609" s="4">
        <v>42897704</v>
      </c>
      <c r="AM609" s="4">
        <v>10724426</v>
      </c>
      <c r="AN609" s="4">
        <v>471906</v>
      </c>
      <c r="AO609" s="4">
        <v>10252520</v>
      </c>
      <c r="AP609" s="4">
        <v>6188894453</v>
      </c>
      <c r="AQ609" s="4">
        <v>4870253827</v>
      </c>
      <c r="AR609" s="4">
        <v>25938859</v>
      </c>
      <c r="AS609" s="4">
        <v>49695966</v>
      </c>
      <c r="AT609" s="4">
        <v>784843</v>
      </c>
      <c r="AU609" s="4">
        <v>2269</v>
      </c>
      <c r="AV609" s="4">
        <v>4758</v>
      </c>
      <c r="AW609" s="4">
        <v>291956605</v>
      </c>
      <c r="AX609" s="4">
        <v>192797184</v>
      </c>
      <c r="AY609" s="4">
        <v>15015533</v>
      </c>
      <c r="AZ609" s="4">
        <v>11412793.666666666</v>
      </c>
      <c r="BA609" s="4">
        <v>493886242</v>
      </c>
      <c r="BB609" s="4">
        <v>10626338</v>
      </c>
      <c r="BC609" s="4">
        <v>1</v>
      </c>
      <c r="BD609" s="4">
        <v>0.81097597166047519</v>
      </c>
      <c r="BE609" s="4">
        <v>0.2489371088049068</v>
      </c>
      <c r="BF609" s="4">
        <v>4.4002914468336117E-2</v>
      </c>
      <c r="BG609" s="4">
        <v>1.1000728617084029E-2</v>
      </c>
      <c r="BH609" s="4">
        <v>1.2419349141120295</v>
      </c>
      <c r="BI609" s="4">
        <v>0.42949430033999725</v>
      </c>
      <c r="BJ609" s="4">
        <v>1.8746282227810167</v>
      </c>
      <c r="BK609" s="4">
        <v>2.455228390078909E-2</v>
      </c>
      <c r="BL609" s="3" t="s">
        <v>474</v>
      </c>
      <c r="BM609" s="4">
        <v>10924060.409804497</v>
      </c>
      <c r="BN609" s="4">
        <v>1.0447391572847331</v>
      </c>
      <c r="BO609" s="4">
        <v>0</v>
      </c>
      <c r="BP609" s="4">
        <v>4.1911942750011546</v>
      </c>
      <c r="BQ609" s="4">
        <v>0.47688104245481294</v>
      </c>
      <c r="BR609" s="4">
        <v>2595.3053898170247</v>
      </c>
      <c r="BS609" s="4">
        <v>1949.2375696101831</v>
      </c>
      <c r="BT609" s="4">
        <v>1289.7205151153539</v>
      </c>
      <c r="BU609" s="4">
        <v>212.28316428003183</v>
      </c>
      <c r="BV609" s="4">
        <v>2060.9836416070007</v>
      </c>
      <c r="BW609" s="4">
        <v>24556.79405330151</v>
      </c>
    </row>
    <row r="610" spans="2:75" x14ac:dyDescent="0.3">
      <c r="B610" s="3" t="s">
        <v>267</v>
      </c>
      <c r="C610" s="4">
        <v>2022</v>
      </c>
      <c r="D610" s="3" t="s">
        <v>1076</v>
      </c>
      <c r="E610" s="4">
        <v>19526</v>
      </c>
      <c r="F610" s="4">
        <v>19526</v>
      </c>
      <c r="G610" s="4" t="b">
        <v>0</v>
      </c>
      <c r="H610" s="4">
        <v>47891279</v>
      </c>
      <c r="I610" s="4">
        <v>27422489</v>
      </c>
      <c r="J610" s="4">
        <v>16490232</v>
      </c>
      <c r="K610" s="4">
        <v>1679395</v>
      </c>
      <c r="L610" s="4">
        <v>991717</v>
      </c>
      <c r="M610" s="4">
        <v>604528</v>
      </c>
      <c r="N610" s="4">
        <v>45607356</v>
      </c>
      <c r="O610" s="4">
        <v>41729610</v>
      </c>
      <c r="P610" s="4">
        <v>5799024</v>
      </c>
      <c r="Q610" s="4">
        <v>35930586</v>
      </c>
      <c r="R610" s="4">
        <v>5634276</v>
      </c>
      <c r="S610" s="4">
        <v>9340951</v>
      </c>
      <c r="T610" s="4">
        <v>2603340</v>
      </c>
      <c r="U610" s="4">
        <v>7332044</v>
      </c>
      <c r="V610" s="4">
        <v>4698426</v>
      </c>
      <c r="W610" s="4">
        <v>2182864</v>
      </c>
      <c r="X610" s="4">
        <v>6161669</v>
      </c>
      <c r="Y610" s="4">
        <v>20080406</v>
      </c>
      <c r="Z610" s="4">
        <v>73668644</v>
      </c>
      <c r="AA610" s="4">
        <v>84123844</v>
      </c>
      <c r="AB610" s="4">
        <v>56500736</v>
      </c>
      <c r="AC610" s="4">
        <v>27623108</v>
      </c>
      <c r="AD610" s="4">
        <v>236139917</v>
      </c>
      <c r="AE610" s="4">
        <v>0</v>
      </c>
      <c r="AF610" s="4">
        <v>53254149</v>
      </c>
      <c r="AG610" s="4">
        <v>53254149</v>
      </c>
      <c r="AH610" s="4">
        <v>23845017</v>
      </c>
      <c r="AI610" s="4">
        <v>20000000</v>
      </c>
      <c r="AJ610" s="4">
        <v>343503</v>
      </c>
      <c r="AK610" s="4">
        <v>370168</v>
      </c>
      <c r="AL610" s="4">
        <v>45881347</v>
      </c>
      <c r="AM610" s="4">
        <v>11470337</v>
      </c>
      <c r="AN610" s="4">
        <v>713671</v>
      </c>
      <c r="AO610" s="4">
        <v>10756666</v>
      </c>
      <c r="AP610" s="4">
        <v>7792255511</v>
      </c>
      <c r="AQ610" s="4">
        <v>6210157638</v>
      </c>
      <c r="AR610" s="4">
        <v>27705537</v>
      </c>
      <c r="AS610" s="4">
        <v>52900432</v>
      </c>
      <c r="AT610" s="4">
        <v>1034819</v>
      </c>
      <c r="AU610" s="4">
        <v>2507</v>
      </c>
      <c r="AV610" s="4">
        <v>5164</v>
      </c>
      <c r="AW610" s="4">
        <v>310385801</v>
      </c>
      <c r="AX610" s="4">
        <v>206730785</v>
      </c>
      <c r="AY610" s="4">
        <v>20080406</v>
      </c>
      <c r="AZ610" s="4">
        <v>14878938.666666666</v>
      </c>
      <c r="BA610" s="4">
        <v>513366155</v>
      </c>
      <c r="BB610" s="4">
        <v>10995550</v>
      </c>
      <c r="BC610" s="4">
        <v>1</v>
      </c>
      <c r="BD610" s="4">
        <v>0.95231025256184954</v>
      </c>
      <c r="BE610" s="4">
        <v>0.12865952066137135</v>
      </c>
      <c r="BF610" s="4">
        <v>6.2218834546883844E-2</v>
      </c>
      <c r="BG610" s="4">
        <v>1.5554708975741275E-2</v>
      </c>
      <c r="BH610" s="4">
        <v>1.4821397290876359</v>
      </c>
      <c r="BI610" s="4">
        <v>0.4357404964993466</v>
      </c>
      <c r="BJ610" s="4">
        <v>1.8532800789068726</v>
      </c>
      <c r="BK610" s="4">
        <v>2.4940979257306449E-2</v>
      </c>
      <c r="BL610" s="3" t="s">
        <v>474</v>
      </c>
      <c r="BM610" s="4">
        <v>10747215.656302849</v>
      </c>
      <c r="BN610" s="4">
        <v>1.3844459013847659</v>
      </c>
      <c r="BO610" s="4">
        <v>0</v>
      </c>
      <c r="BP610" s="4">
        <v>3.5555221412964779</v>
      </c>
      <c r="BQ610" s="4">
        <v>0.48547637490317586</v>
      </c>
      <c r="BR610" s="4">
        <v>2452.6927686162039</v>
      </c>
      <c r="BS610" s="4">
        <v>2137.1304926764315</v>
      </c>
      <c r="BT610" s="4">
        <v>1418.9048960360544</v>
      </c>
      <c r="BU610" s="4">
        <v>1221.1931271125679</v>
      </c>
      <c r="BV610" s="4">
        <v>2727.3455392809587</v>
      </c>
      <c r="BW610" s="4">
        <v>26291.41426815528</v>
      </c>
    </row>
    <row r="611" spans="2:75" x14ac:dyDescent="0.3">
      <c r="B611" s="3" t="s">
        <v>267</v>
      </c>
      <c r="C611" s="4">
        <v>2023</v>
      </c>
      <c r="D611" s="3" t="s">
        <v>1077</v>
      </c>
      <c r="E611" s="4">
        <v>21071</v>
      </c>
      <c r="F611" s="4">
        <v>21071</v>
      </c>
      <c r="G611" s="4" t="b">
        <v>0</v>
      </c>
      <c r="H611" s="4">
        <v>57753454</v>
      </c>
      <c r="I611" s="4">
        <v>29844811</v>
      </c>
      <c r="J611" s="4">
        <v>18635860</v>
      </c>
      <c r="K611" s="4">
        <v>6234965</v>
      </c>
      <c r="L611" s="4">
        <v>2450641</v>
      </c>
      <c r="M611" s="4">
        <v>539747</v>
      </c>
      <c r="N611" s="4">
        <v>50978742</v>
      </c>
      <c r="O611" s="4">
        <v>46708962</v>
      </c>
      <c r="P611" s="4">
        <v>6434779</v>
      </c>
      <c r="Q611" s="4">
        <v>40274183</v>
      </c>
      <c r="R611" s="4">
        <v>6728246</v>
      </c>
      <c r="S611" s="4">
        <v>10386095</v>
      </c>
      <c r="T611" s="4">
        <v>4716577</v>
      </c>
      <c r="U611" s="4">
        <v>8104263</v>
      </c>
      <c r="V611" s="4">
        <v>5242245</v>
      </c>
      <c r="W611" s="4">
        <v>2384512</v>
      </c>
      <c r="X611" s="4">
        <v>11044492</v>
      </c>
      <c r="Y611" s="4">
        <v>10348487</v>
      </c>
      <c r="Z611" s="4">
        <v>84053858</v>
      </c>
      <c r="AA611" s="4">
        <v>93516367</v>
      </c>
      <c r="AB611" s="4">
        <v>59353535</v>
      </c>
      <c r="AC611" s="4">
        <v>34162832</v>
      </c>
      <c r="AD611" s="4">
        <v>246219075</v>
      </c>
      <c r="AE611" s="4">
        <v>17314529</v>
      </c>
      <c r="AF611" s="4">
        <v>42765033</v>
      </c>
      <c r="AG611" s="4">
        <v>60079562</v>
      </c>
      <c r="AH611" s="4">
        <v>23023812</v>
      </c>
      <c r="AI611" s="4">
        <v>0</v>
      </c>
      <c r="AJ611" s="4">
        <v>730929</v>
      </c>
      <c r="AK611" s="4">
        <v>908674</v>
      </c>
      <c r="AL611" s="4">
        <v>51167036</v>
      </c>
      <c r="AM611" s="4">
        <v>12791759</v>
      </c>
      <c r="AN611" s="4">
        <v>1639603</v>
      </c>
      <c r="AO611" s="4">
        <v>11152156</v>
      </c>
      <c r="AP611" s="4">
        <v>9192633407</v>
      </c>
      <c r="AQ611" s="4">
        <v>7183336163</v>
      </c>
      <c r="AR611" s="4">
        <v>30218961</v>
      </c>
      <c r="AS611" s="4">
        <v>212257151</v>
      </c>
      <c r="AT611" s="4">
        <v>1193494</v>
      </c>
      <c r="AU611" s="4">
        <v>2732</v>
      </c>
      <c r="AV611" s="4">
        <v>5637</v>
      </c>
      <c r="AW611" s="4">
        <v>317851434</v>
      </c>
      <c r="AX611" s="4">
        <v>210267109</v>
      </c>
      <c r="AY611" s="4">
        <v>10348487</v>
      </c>
      <c r="AZ611" s="4">
        <v>15148142</v>
      </c>
      <c r="BA611" s="4">
        <v>650147689</v>
      </c>
      <c r="BB611" s="4">
        <v>14549080</v>
      </c>
      <c r="BC611" s="4">
        <v>1</v>
      </c>
      <c r="BD611" s="4">
        <v>0.88269598559421225</v>
      </c>
      <c r="BE611" s="4">
        <v>0.19123517703374071</v>
      </c>
      <c r="BF611" s="4">
        <v>0.12817650801582486</v>
      </c>
      <c r="BG611" s="4">
        <v>3.2044127003956216E-2</v>
      </c>
      <c r="BH611" s="4">
        <v>1.4917636442184314</v>
      </c>
      <c r="BI611" s="4">
        <v>0.42153274389219281</v>
      </c>
      <c r="BJ611" s="4">
        <v>2.3019903425080726</v>
      </c>
      <c r="BK611" s="4">
        <v>2.4763632520906943E-2</v>
      </c>
      <c r="BL611" s="3" t="s">
        <v>474</v>
      </c>
      <c r="BM611" s="4">
        <v>14812799.114173753</v>
      </c>
      <c r="BN611" s="4">
        <v>1.0226387250135169</v>
      </c>
      <c r="BO611" s="4">
        <v>0</v>
      </c>
      <c r="BP611" s="4">
        <v>3.2873018711905653</v>
      </c>
      <c r="BQ611" s="4">
        <v>0.4846549583111584</v>
      </c>
      <c r="BR611" s="4">
        <v>2740.8976318162404</v>
      </c>
      <c r="BS611" s="4">
        <v>2216.7415879645009</v>
      </c>
      <c r="BT611" s="4">
        <v>1434.1493521902141</v>
      </c>
      <c r="BU611" s="4">
        <v>1092.6777086991599</v>
      </c>
      <c r="BV611" s="4">
        <v>2851.2914432157941</v>
      </c>
      <c r="BW611" s="4">
        <v>30855.094157847278</v>
      </c>
    </row>
    <row r="612" spans="2:75" x14ac:dyDescent="0.3">
      <c r="B612" s="3" t="s">
        <v>267</v>
      </c>
      <c r="C612" s="4">
        <v>2024</v>
      </c>
      <c r="D612" s="3" t="s">
        <v>1078</v>
      </c>
      <c r="E612" s="4">
        <v>21071</v>
      </c>
      <c r="F612" s="4">
        <v>21071</v>
      </c>
      <c r="G612" s="4" t="b">
        <v>0</v>
      </c>
      <c r="H612" s="4">
        <v>59854148</v>
      </c>
      <c r="I612" s="4">
        <v>32886522</v>
      </c>
      <c r="J612" s="4">
        <v>20862423</v>
      </c>
      <c r="K612" s="4">
        <v>1743880</v>
      </c>
      <c r="L612" s="4">
        <v>3351069</v>
      </c>
      <c r="M612" s="4">
        <v>852001</v>
      </c>
      <c r="N612" s="4">
        <v>57258267</v>
      </c>
      <c r="O612" s="4">
        <v>49768258</v>
      </c>
      <c r="P612" s="4">
        <v>6691093</v>
      </c>
      <c r="Q612" s="4">
        <v>43077165</v>
      </c>
      <c r="R612" s="4">
        <v>6936566</v>
      </c>
      <c r="S612" s="4">
        <v>11866625</v>
      </c>
      <c r="T612" s="4">
        <v>5181279</v>
      </c>
      <c r="U612" s="4">
        <v>8375216</v>
      </c>
      <c r="V612" s="4">
        <v>5283087</v>
      </c>
      <c r="W612" s="4">
        <v>2700572</v>
      </c>
      <c r="X612" s="4">
        <v>10085890</v>
      </c>
      <c r="Y612" s="4">
        <v>16419522</v>
      </c>
      <c r="Z612" s="4">
        <v>83495012</v>
      </c>
      <c r="AA612" s="4">
        <v>93154170</v>
      </c>
      <c r="AB612" s="4">
        <v>58289507</v>
      </c>
      <c r="AC612" s="4">
        <v>34864663</v>
      </c>
      <c r="AD612" s="4">
        <v>256304965</v>
      </c>
      <c r="AE612" s="4">
        <v>13429831</v>
      </c>
      <c r="AF612" s="4">
        <v>46535118</v>
      </c>
      <c r="AG612" s="4">
        <v>59964949</v>
      </c>
      <c r="AH612" s="4">
        <v>22179362</v>
      </c>
      <c r="AI612" s="4">
        <v>0</v>
      </c>
      <c r="AJ612" s="4">
        <v>730929</v>
      </c>
      <c r="AK612" s="4">
        <v>1049741</v>
      </c>
      <c r="AL612" s="4">
        <v>57301393</v>
      </c>
      <c r="AM612" s="4">
        <v>14325348</v>
      </c>
      <c r="AN612" s="4">
        <v>1780670</v>
      </c>
      <c r="AO612" s="4">
        <v>12544678</v>
      </c>
      <c r="AP612" s="4">
        <v>9470923002</v>
      </c>
      <c r="AQ612" s="4">
        <v>7182043952</v>
      </c>
      <c r="AR612" s="4">
        <v>33359115</v>
      </c>
      <c r="AS612" s="4">
        <v>65895015</v>
      </c>
      <c r="AT612" s="4">
        <v>1200063</v>
      </c>
      <c r="AU612" s="4">
        <v>2962</v>
      </c>
      <c r="AV612" s="4">
        <v>6244</v>
      </c>
      <c r="AW612" s="4">
        <v>332224648</v>
      </c>
      <c r="AX612" s="4">
        <v>219668306</v>
      </c>
      <c r="AY612" s="4">
        <v>16419522</v>
      </c>
      <c r="AZ612" s="4">
        <v>15616138.333333334</v>
      </c>
      <c r="BA612" s="4">
        <v>725275483</v>
      </c>
      <c r="BB612" s="4">
        <v>15242593</v>
      </c>
      <c r="BC612" s="4">
        <v>1</v>
      </c>
      <c r="BD612" s="4">
        <v>0.95662988971123608</v>
      </c>
      <c r="BE612" s="4">
        <v>0.16850778662825508</v>
      </c>
      <c r="BF612" s="4">
        <v>0.12430204138845354</v>
      </c>
      <c r="BG612" s="4">
        <v>3.1075509804796543E-2</v>
      </c>
      <c r="BH612" s="4">
        <v>1.3920356411569796</v>
      </c>
      <c r="BI612" s="4">
        <v>0.42736952121359667</v>
      </c>
      <c r="BJ612" s="4">
        <v>2.492389892757481</v>
      </c>
      <c r="BK612" s="4">
        <v>2.32207609694236E-2</v>
      </c>
      <c r="BL612" s="3" t="s">
        <v>474</v>
      </c>
      <c r="BM612" s="4">
        <v>16676812.564700332</v>
      </c>
      <c r="BN612" s="4">
        <v>0.93639826392172099</v>
      </c>
      <c r="BO612" s="4">
        <v>1060674.2313669976</v>
      </c>
      <c r="BP612" s="4">
        <v>3.5222665196365197</v>
      </c>
      <c r="BQ612" s="4">
        <v>0.47437540038436898</v>
      </c>
      <c r="BR612" s="4">
        <v>2840.5936120734659</v>
      </c>
      <c r="BS612" s="4">
        <v>2361.9314697926061</v>
      </c>
      <c r="BT612" s="4">
        <v>1583.1766408808314</v>
      </c>
      <c r="BU612" s="4">
        <v>1052.6013003654311</v>
      </c>
      <c r="BV612" s="4">
        <v>2845.8520715675572</v>
      </c>
      <c r="BW612" s="4">
        <v>34420.553509562909</v>
      </c>
    </row>
    <row r="613" spans="2:75" x14ac:dyDescent="0.3">
      <c r="B613" s="3" t="s">
        <v>269</v>
      </c>
      <c r="C613" s="4">
        <v>2019</v>
      </c>
      <c r="D613" s="3" t="s">
        <v>1079</v>
      </c>
      <c r="E613" s="4">
        <v>18751</v>
      </c>
      <c r="F613" s="4">
        <v>18751</v>
      </c>
      <c r="G613" s="4" t="b">
        <v>0</v>
      </c>
      <c r="H613" s="4">
        <v>48303882</v>
      </c>
      <c r="I613" s="4">
        <v>23734117</v>
      </c>
      <c r="J613" s="4">
        <v>10463191</v>
      </c>
      <c r="K613" s="4">
        <v>11172799</v>
      </c>
      <c r="L613" s="4">
        <v>716073</v>
      </c>
      <c r="M613" s="4">
        <v>648021</v>
      </c>
      <c r="N613" s="4">
        <v>36483062</v>
      </c>
      <c r="O613" s="4">
        <v>36337048</v>
      </c>
      <c r="P613" s="4">
        <v>4658156</v>
      </c>
      <c r="Q613" s="4">
        <v>31678892</v>
      </c>
      <c r="R613" s="4">
        <v>4251447</v>
      </c>
      <c r="S613" s="4">
        <v>11319213</v>
      </c>
      <c r="T613" s="4">
        <v>4391798</v>
      </c>
      <c r="U613" s="4">
        <v>6396044</v>
      </c>
      <c r="V613" s="4">
        <v>1565649</v>
      </c>
      <c r="W613" s="4">
        <v>1428331</v>
      </c>
      <c r="X613" s="4">
        <v>11966834</v>
      </c>
      <c r="Y613" s="4">
        <v>19234060</v>
      </c>
      <c r="Z613" s="4">
        <v>38509255</v>
      </c>
      <c r="AA613" s="4">
        <v>47129116</v>
      </c>
      <c r="AB613" s="4">
        <v>28383573</v>
      </c>
      <c r="AC613" s="4">
        <v>18745543</v>
      </c>
      <c r="AD613" s="4">
        <v>141956373</v>
      </c>
      <c r="AE613" s="4">
        <v>20321393</v>
      </c>
      <c r="AF613" s="4">
        <v>8992423</v>
      </c>
      <c r="AG613" s="4">
        <v>29313816</v>
      </c>
      <c r="AH613" s="4">
        <v>14285068</v>
      </c>
      <c r="AI613" s="4">
        <v>4450000</v>
      </c>
      <c r="AJ613" s="4">
        <v>254557</v>
      </c>
      <c r="AK613" s="4">
        <v>345855</v>
      </c>
      <c r="AL613" s="4">
        <v>33823035</v>
      </c>
      <c r="AM613" s="4">
        <v>8455759</v>
      </c>
      <c r="AN613" s="4">
        <v>600412</v>
      </c>
      <c r="AO613" s="4">
        <v>7855347</v>
      </c>
      <c r="AP613" s="4">
        <v>2436505230</v>
      </c>
      <c r="AQ613" s="4">
        <v>2053235500</v>
      </c>
      <c r="AR613" s="4">
        <v>23153303.358576801</v>
      </c>
      <c r="AS613" s="4">
        <v>39569576.760929197</v>
      </c>
      <c r="AT613" s="4">
        <v>291407</v>
      </c>
      <c r="AU613" s="4">
        <v>1963.7334916</v>
      </c>
      <c r="AV613" s="4">
        <v>3539.6768665999998</v>
      </c>
      <c r="AW613" s="4">
        <v>231595656</v>
      </c>
      <c r="AX613" s="4">
        <v>122477625</v>
      </c>
      <c r="AY613" s="4">
        <v>19234060</v>
      </c>
      <c r="AZ613" s="4">
        <v>19234060</v>
      </c>
      <c r="BA613" s="4">
        <v>24318778</v>
      </c>
      <c r="BB613" s="4">
        <v>0</v>
      </c>
      <c r="BC613" s="4"/>
      <c r="BD613" s="4">
        <v>0.75528219450353906</v>
      </c>
      <c r="BE613" s="4">
        <v>0.24774062672643993</v>
      </c>
      <c r="BF613" s="4">
        <v>7.1006281044670272E-2</v>
      </c>
      <c r="BG613" s="4">
        <v>1.7751570786004273E-2</v>
      </c>
      <c r="BH613" s="4">
        <v>0.92534221209504419</v>
      </c>
      <c r="BI613" s="4">
        <v>0.52643609867570462</v>
      </c>
      <c r="BJ613" s="4">
        <v>0</v>
      </c>
      <c r="BK613" s="4"/>
      <c r="BL613" s="3" t="s">
        <v>468</v>
      </c>
      <c r="BM613" s="4"/>
      <c r="BN613" s="4"/>
      <c r="BO613" s="4"/>
      <c r="BP613" s="4">
        <v>9.5026692631301266</v>
      </c>
      <c r="BQ613" s="4">
        <v>0.55477761547376614</v>
      </c>
      <c r="BR613" s="4">
        <v>2576.069649618687</v>
      </c>
      <c r="BS613" s="4">
        <v>1937.8725401311931</v>
      </c>
      <c r="BT613" s="4">
        <v>1234.7769910179084</v>
      </c>
      <c r="BU613" s="4">
        <v>761.82966241800432</v>
      </c>
      <c r="BV613" s="4">
        <v>1563.3201429257106</v>
      </c>
      <c r="BW613" s="4">
        <v>1296.9323236094076</v>
      </c>
    </row>
    <row r="614" spans="2:75" x14ac:dyDescent="0.3">
      <c r="B614" s="3" t="s">
        <v>269</v>
      </c>
      <c r="C614" s="4">
        <v>2020</v>
      </c>
      <c r="D614" s="3" t="s">
        <v>1080</v>
      </c>
      <c r="E614" s="4">
        <v>19060</v>
      </c>
      <c r="F614" s="4">
        <v>19060</v>
      </c>
      <c r="G614" s="4" t="b">
        <v>0</v>
      </c>
      <c r="H614" s="4">
        <v>45679530</v>
      </c>
      <c r="I614" s="4">
        <v>24515598</v>
      </c>
      <c r="J614" s="4">
        <v>10541469</v>
      </c>
      <c r="K614" s="4">
        <v>9121805</v>
      </c>
      <c r="L614" s="4">
        <v>440146</v>
      </c>
      <c r="M614" s="4">
        <v>0</v>
      </c>
      <c r="N614" s="4">
        <v>36557725</v>
      </c>
      <c r="O614" s="4">
        <v>36686017</v>
      </c>
      <c r="P614" s="4">
        <v>4597550</v>
      </c>
      <c r="Q614" s="4">
        <v>32088467</v>
      </c>
      <c r="R614" s="4">
        <v>4366930</v>
      </c>
      <c r="S614" s="4">
        <v>11314904</v>
      </c>
      <c r="T614" s="4">
        <v>4046619</v>
      </c>
      <c r="U614" s="4">
        <v>6481316</v>
      </c>
      <c r="V614" s="4">
        <v>1669006</v>
      </c>
      <c r="W614" s="4">
        <v>1415652</v>
      </c>
      <c r="X614" s="4">
        <v>8993513</v>
      </c>
      <c r="Y614" s="4">
        <v>14564960</v>
      </c>
      <c r="Z614" s="4">
        <v>37467485</v>
      </c>
      <c r="AA614" s="4">
        <v>46045150</v>
      </c>
      <c r="AB614" s="4">
        <v>27995855</v>
      </c>
      <c r="AC614" s="4">
        <v>18049295</v>
      </c>
      <c r="AD614" s="4">
        <v>150949886</v>
      </c>
      <c r="AE614" s="4">
        <v>20459899</v>
      </c>
      <c r="AF614" s="4">
        <v>12282387</v>
      </c>
      <c r="AG614" s="4">
        <v>32742286</v>
      </c>
      <c r="AH614" s="4">
        <v>13943928</v>
      </c>
      <c r="AI614" s="4">
        <v>0</v>
      </c>
      <c r="AJ614" s="4">
        <v>254557</v>
      </c>
      <c r="AK614" s="4">
        <v>382471</v>
      </c>
      <c r="AL614" s="4">
        <v>33683480</v>
      </c>
      <c r="AM614" s="4">
        <v>8420870</v>
      </c>
      <c r="AN614" s="4">
        <v>637028</v>
      </c>
      <c r="AO614" s="4">
        <v>7783842</v>
      </c>
      <c r="AP614" s="4">
        <v>2617416139</v>
      </c>
      <c r="AQ614" s="4">
        <v>2210532200</v>
      </c>
      <c r="AR614" s="4">
        <v>24395038</v>
      </c>
      <c r="AS614" s="4">
        <v>40072388</v>
      </c>
      <c r="AT614" s="4">
        <v>311120</v>
      </c>
      <c r="AU614" s="4">
        <v>2051</v>
      </c>
      <c r="AV614" s="4">
        <v>3743</v>
      </c>
      <c r="AW614" s="4">
        <v>245240548</v>
      </c>
      <c r="AX614" s="4">
        <v>132151528</v>
      </c>
      <c r="AY614" s="4">
        <v>14564960</v>
      </c>
      <c r="AZ614" s="4">
        <v>16899510</v>
      </c>
      <c r="BA614" s="4">
        <v>36416984</v>
      </c>
      <c r="BB614" s="4">
        <v>0</v>
      </c>
      <c r="BC614" s="4"/>
      <c r="BD614" s="4">
        <v>0.80030869406931293</v>
      </c>
      <c r="BE614" s="4">
        <v>0.19688278316348701</v>
      </c>
      <c r="BF614" s="4">
        <v>7.5648715631520258E-2</v>
      </c>
      <c r="BG614" s="4">
        <v>1.8912178907880065E-2</v>
      </c>
      <c r="BH614" s="4">
        <v>1.0203755137320834</v>
      </c>
      <c r="BI614" s="4">
        <v>0.54155296382164997</v>
      </c>
      <c r="BJ614" s="4">
        <v>0</v>
      </c>
      <c r="BK614" s="4"/>
      <c r="BL614" s="3" t="s">
        <v>468</v>
      </c>
      <c r="BM614" s="4"/>
      <c r="BN614" s="4"/>
      <c r="BO614" s="4"/>
      <c r="BP614" s="4">
        <v>9.3202749217097249</v>
      </c>
      <c r="BQ614" s="4">
        <v>0.54795618487843978</v>
      </c>
      <c r="BR614" s="4">
        <v>2396.6175236096537</v>
      </c>
      <c r="BS614" s="4">
        <v>1924.764795383001</v>
      </c>
      <c r="BT614" s="4">
        <v>1279.9075550891921</v>
      </c>
      <c r="BU614" s="4">
        <v>731.58069254984264</v>
      </c>
      <c r="BV614" s="4">
        <v>1717.853410283316</v>
      </c>
      <c r="BW614" s="4">
        <v>1910.6497376705142</v>
      </c>
    </row>
    <row r="615" spans="2:75" x14ac:dyDescent="0.3">
      <c r="B615" s="3" t="s">
        <v>269</v>
      </c>
      <c r="C615" s="4">
        <v>2021</v>
      </c>
      <c r="D615" s="3" t="s">
        <v>1081</v>
      </c>
      <c r="E615" s="4">
        <v>19101</v>
      </c>
      <c r="F615" s="4">
        <v>19101</v>
      </c>
      <c r="G615" s="4" t="b">
        <v>0</v>
      </c>
      <c r="H615" s="4">
        <v>40490745</v>
      </c>
      <c r="I615" s="4">
        <v>26049096</v>
      </c>
      <c r="J615" s="4">
        <v>11467272</v>
      </c>
      <c r="K615" s="4">
        <v>2565914</v>
      </c>
      <c r="L615" s="4">
        <v>254505</v>
      </c>
      <c r="M615" s="4">
        <v>165907</v>
      </c>
      <c r="N615" s="4">
        <v>37758924</v>
      </c>
      <c r="O615" s="4">
        <v>38666872</v>
      </c>
      <c r="P615" s="4">
        <v>4598806</v>
      </c>
      <c r="Q615" s="4">
        <v>34068066</v>
      </c>
      <c r="R615" s="4">
        <v>3822405</v>
      </c>
      <c r="S615" s="4">
        <v>13579585</v>
      </c>
      <c r="T615" s="4">
        <v>4782598</v>
      </c>
      <c r="U615" s="4">
        <v>5752841</v>
      </c>
      <c r="V615" s="4">
        <v>1699883</v>
      </c>
      <c r="W615" s="4">
        <v>1651772</v>
      </c>
      <c r="X615" s="4">
        <v>1823873</v>
      </c>
      <c r="Y615" s="4">
        <v>16436118</v>
      </c>
      <c r="Z615" s="4">
        <v>32961079</v>
      </c>
      <c r="AA615" s="4">
        <v>41034203</v>
      </c>
      <c r="AB615" s="4">
        <v>32745733</v>
      </c>
      <c r="AC615" s="4">
        <v>8288470</v>
      </c>
      <c r="AD615" s="4">
        <v>152773759</v>
      </c>
      <c r="AE615" s="4">
        <v>10857444</v>
      </c>
      <c r="AF615" s="4">
        <v>11568134</v>
      </c>
      <c r="AG615" s="4">
        <v>22425578</v>
      </c>
      <c r="AH615" s="4">
        <v>13479858</v>
      </c>
      <c r="AI615" s="4">
        <v>0</v>
      </c>
      <c r="AJ615" s="4">
        <v>364249</v>
      </c>
      <c r="AK615" s="4">
        <v>263816</v>
      </c>
      <c r="AL615" s="4">
        <v>36443536</v>
      </c>
      <c r="AM615" s="4">
        <v>9110884</v>
      </c>
      <c r="AN615" s="4">
        <v>628065</v>
      </c>
      <c r="AO615" s="4">
        <v>8482819</v>
      </c>
      <c r="AP615" s="4">
        <v>2775397199</v>
      </c>
      <c r="AQ615" s="4">
        <v>2374371000</v>
      </c>
      <c r="AR615" s="4">
        <v>23886032</v>
      </c>
      <c r="AS615" s="4">
        <v>41289896</v>
      </c>
      <c r="AT615" s="4">
        <v>330911</v>
      </c>
      <c r="AU615" s="4">
        <v>1997</v>
      </c>
      <c r="AV615" s="4">
        <v>3724</v>
      </c>
      <c r="AW615" s="4">
        <v>261127857</v>
      </c>
      <c r="AX615" s="4">
        <v>143828035</v>
      </c>
      <c r="AY615" s="4">
        <v>16436118</v>
      </c>
      <c r="AZ615" s="4">
        <v>16745046</v>
      </c>
      <c r="BA615" s="4">
        <v>47467804</v>
      </c>
      <c r="BB615" s="4">
        <v>0</v>
      </c>
      <c r="BC615" s="4"/>
      <c r="BD615" s="4">
        <v>0.93253221199066605</v>
      </c>
      <c r="BE615" s="4">
        <v>4.504419466720111E-2</v>
      </c>
      <c r="BF615" s="4">
        <v>6.8935681762603937E-2</v>
      </c>
      <c r="BG615" s="4">
        <v>1.7233920440650984E-2</v>
      </c>
      <c r="BH615" s="4">
        <v>0.65825802967506286</v>
      </c>
      <c r="BI615" s="4">
        <v>0.54900211973643942</v>
      </c>
      <c r="BJ615" s="4">
        <v>0</v>
      </c>
      <c r="BK615" s="4"/>
      <c r="BL615" s="3" t="s">
        <v>468</v>
      </c>
      <c r="BM615" s="4"/>
      <c r="BN615" s="4"/>
      <c r="BO615" s="4"/>
      <c r="BP615" s="4">
        <v>8.6063472315264811</v>
      </c>
      <c r="BQ615" s="4">
        <v>0.53625134264232011</v>
      </c>
      <c r="BR615" s="4">
        <v>2119.8233076802262</v>
      </c>
      <c r="BS615" s="4">
        <v>2024.3375739490079</v>
      </c>
      <c r="BT615" s="4">
        <v>1250.5121197843046</v>
      </c>
      <c r="BU615" s="4">
        <v>705.71477933092513</v>
      </c>
      <c r="BV615" s="4">
        <v>1174.0525626930528</v>
      </c>
      <c r="BW615" s="4">
        <v>2485.095230616198</v>
      </c>
    </row>
    <row r="616" spans="2:75" x14ac:dyDescent="0.3">
      <c r="B616" s="3" t="s">
        <v>269</v>
      </c>
      <c r="C616" s="4">
        <v>2022</v>
      </c>
      <c r="D616" s="3" t="s">
        <v>1082</v>
      </c>
      <c r="E616" s="4">
        <v>19682.5</v>
      </c>
      <c r="F616" s="4">
        <v>695</v>
      </c>
      <c r="G616" s="4" t="b">
        <v>1</v>
      </c>
      <c r="H616" s="4">
        <v>46282843</v>
      </c>
      <c r="I616" s="4">
        <v>27126891</v>
      </c>
      <c r="J616" s="4">
        <v>12702238</v>
      </c>
      <c r="K616" s="4">
        <v>3989808</v>
      </c>
      <c r="L616" s="4">
        <v>623066</v>
      </c>
      <c r="M616" s="4">
        <v>0</v>
      </c>
      <c r="N616" s="4">
        <v>42293035</v>
      </c>
      <c r="O616" s="4">
        <v>42638509</v>
      </c>
      <c r="P616" s="4">
        <v>5615585</v>
      </c>
      <c r="Q616" s="4">
        <v>37022924</v>
      </c>
      <c r="R616" s="4">
        <v>4760745</v>
      </c>
      <c r="S616" s="4">
        <v>13393945</v>
      </c>
      <c r="T616" s="4">
        <v>4942192</v>
      </c>
      <c r="U616" s="4">
        <v>6815024</v>
      </c>
      <c r="V616" s="4">
        <v>1928900</v>
      </c>
      <c r="W616" s="4">
        <v>1801163</v>
      </c>
      <c r="X616" s="4">
        <v>3644334</v>
      </c>
      <c r="Y616" s="4">
        <v>14443697</v>
      </c>
      <c r="Z616" s="4">
        <v>30515681</v>
      </c>
      <c r="AA616" s="4">
        <v>40292520</v>
      </c>
      <c r="AB616" s="4">
        <v>33344429</v>
      </c>
      <c r="AC616" s="4">
        <v>6948091</v>
      </c>
      <c r="AD616" s="4">
        <v>160230143</v>
      </c>
      <c r="AE616" s="4">
        <v>7472738</v>
      </c>
      <c r="AF616" s="4">
        <v>13360758</v>
      </c>
      <c r="AG616" s="4">
        <v>20833496</v>
      </c>
      <c r="AH616" s="4">
        <v>12999838</v>
      </c>
      <c r="AI616" s="4">
        <v>0</v>
      </c>
      <c r="AJ616" s="4">
        <v>364249</v>
      </c>
      <c r="AK616" s="4">
        <v>217452</v>
      </c>
      <c r="AL616" s="4">
        <v>39227394</v>
      </c>
      <c r="AM616" s="4">
        <v>9806849</v>
      </c>
      <c r="AN616" s="4">
        <v>581701</v>
      </c>
      <c r="AO616" s="4">
        <v>8464398</v>
      </c>
      <c r="AP616" s="4">
        <v>3935987276</v>
      </c>
      <c r="AQ616" s="4">
        <v>3465710100</v>
      </c>
      <c r="AR616" s="4">
        <v>25651557</v>
      </c>
      <c r="AS616" s="4">
        <v>44659237</v>
      </c>
      <c r="AT616" s="4">
        <v>479598</v>
      </c>
      <c r="AU616" s="4">
        <v>2159</v>
      </c>
      <c r="AV616" s="4">
        <v>4075</v>
      </c>
      <c r="AW616" s="4">
        <v>274284186</v>
      </c>
      <c r="AX616" s="4">
        <v>152396484</v>
      </c>
      <c r="AY616" s="4">
        <v>14443697</v>
      </c>
      <c r="AZ616" s="4">
        <v>15148258.333333334</v>
      </c>
      <c r="BA616" s="4">
        <v>17349467</v>
      </c>
      <c r="BB616" s="4">
        <v>0</v>
      </c>
      <c r="BC616" s="4"/>
      <c r="BD616" s="4">
        <v>0.91379509681373727</v>
      </c>
      <c r="BE616" s="4">
        <v>7.874049569513264E-2</v>
      </c>
      <c r="BF616" s="4">
        <v>5.9315790423611091E-2</v>
      </c>
      <c r="BG616" s="4">
        <v>1.4828948361953384E-2</v>
      </c>
      <c r="BH616" s="4">
        <v>0.56271881713070526</v>
      </c>
      <c r="BI616" s="4">
        <v>0.47439171504104899</v>
      </c>
      <c r="BJ616" s="4">
        <v>0</v>
      </c>
      <c r="BK616" s="4"/>
      <c r="BL616" s="3" t="s">
        <v>468</v>
      </c>
      <c r="BM616" s="4"/>
      <c r="BN616" s="4"/>
      <c r="BO616" s="4"/>
      <c r="BP616" s="4">
        <v>6.517184940208633</v>
      </c>
      <c r="BQ616" s="4">
        <v>0.52981595092024536</v>
      </c>
      <c r="BR616" s="4">
        <v>2351.4717642575893</v>
      </c>
      <c r="BS616" s="4">
        <v>2166.3157119268385</v>
      </c>
      <c r="BT616" s="4">
        <v>1303.2672170710021</v>
      </c>
      <c r="BU616" s="4">
        <v>660.47697192937892</v>
      </c>
      <c r="BV616" s="4">
        <v>1058.478140480122</v>
      </c>
      <c r="BW616" s="4">
        <v>881.46663279563063</v>
      </c>
    </row>
    <row r="617" spans="2:75" x14ac:dyDescent="0.3">
      <c r="B617" s="3" t="s">
        <v>269</v>
      </c>
      <c r="C617" s="4">
        <v>2023</v>
      </c>
      <c r="D617" s="3" t="s">
        <v>1083</v>
      </c>
      <c r="E617" s="4">
        <v>20264</v>
      </c>
      <c r="F617" s="4">
        <v>20264</v>
      </c>
      <c r="G617" s="4" t="b">
        <v>0</v>
      </c>
      <c r="H617" s="4">
        <v>59117100</v>
      </c>
      <c r="I617" s="4">
        <v>27873962</v>
      </c>
      <c r="J617" s="4">
        <v>15019182</v>
      </c>
      <c r="K617" s="4">
        <v>14341216</v>
      </c>
      <c r="L617" s="4">
        <v>1914355</v>
      </c>
      <c r="M617" s="4">
        <v>5000</v>
      </c>
      <c r="N617" s="4">
        <v>44770884</v>
      </c>
      <c r="O617" s="4">
        <v>51500280</v>
      </c>
      <c r="P617" s="4">
        <v>9082956</v>
      </c>
      <c r="Q617" s="4">
        <v>42417324</v>
      </c>
      <c r="R617" s="4">
        <v>4413774</v>
      </c>
      <c r="S617" s="4">
        <v>14710422</v>
      </c>
      <c r="T617" s="4">
        <v>6404193</v>
      </c>
      <c r="U617" s="4">
        <v>7916616</v>
      </c>
      <c r="V617" s="4">
        <v>2056163</v>
      </c>
      <c r="W617" s="4">
        <v>2431100</v>
      </c>
      <c r="X617" s="4">
        <v>7616820</v>
      </c>
      <c r="Y617" s="4">
        <v>16432537</v>
      </c>
      <c r="Z617" s="4">
        <v>36070640</v>
      </c>
      <c r="AA617" s="4">
        <v>49188549</v>
      </c>
      <c r="AB617" s="4">
        <v>83270654</v>
      </c>
      <c r="AC617" s="4">
        <v>-34082105</v>
      </c>
      <c r="AD617" s="4">
        <v>167846964</v>
      </c>
      <c r="AE617" s="4">
        <v>-3487480</v>
      </c>
      <c r="AF617" s="4">
        <v>34208398</v>
      </c>
      <c r="AG617" s="4">
        <v>30720918</v>
      </c>
      <c r="AH617" s="4">
        <v>21003293</v>
      </c>
      <c r="AI617" s="4">
        <v>8500000</v>
      </c>
      <c r="AJ617" s="4">
        <v>364249</v>
      </c>
      <c r="AK617" s="4">
        <v>578259</v>
      </c>
      <c r="AL617" s="4">
        <v>43084403</v>
      </c>
      <c r="AM617" s="4">
        <v>10771101</v>
      </c>
      <c r="AN617" s="4">
        <v>942508</v>
      </c>
      <c r="AO617" s="4">
        <v>9828593</v>
      </c>
      <c r="AP617" s="4">
        <v>4354061410</v>
      </c>
      <c r="AQ617" s="4">
        <v>3868631400</v>
      </c>
      <c r="AR617" s="4">
        <v>27758807</v>
      </c>
      <c r="AS617" s="4">
        <v>47176923</v>
      </c>
      <c r="AT617" s="4">
        <v>530609</v>
      </c>
      <c r="AU617" s="4">
        <v>2315</v>
      </c>
      <c r="AV617" s="4">
        <v>4341</v>
      </c>
      <c r="AW617" s="4">
        <v>331476608</v>
      </c>
      <c r="AX617" s="4">
        <v>200747291</v>
      </c>
      <c r="AY617" s="4">
        <v>16432537</v>
      </c>
      <c r="AZ617" s="4">
        <v>15770784</v>
      </c>
      <c r="BA617" s="4">
        <v>329069002</v>
      </c>
      <c r="BB617" s="4">
        <v>91164852</v>
      </c>
      <c r="BC617" s="4">
        <v>0</v>
      </c>
      <c r="BD617" s="4">
        <v>0.75732544390709289</v>
      </c>
      <c r="BE617" s="4">
        <v>0.12884292362108427</v>
      </c>
      <c r="BF617" s="4">
        <v>8.7503403783884298E-2</v>
      </c>
      <c r="BG617" s="4">
        <v>2.1875851453715164E-2</v>
      </c>
      <c r="BH617" s="4">
        <v>0.7242540335642107</v>
      </c>
      <c r="BI617" s="4">
        <v>0.42260978015561451</v>
      </c>
      <c r="BJ617" s="4">
        <v>0.99221691151066493</v>
      </c>
      <c r="BK617" s="4">
        <v>0.2970211378686653</v>
      </c>
      <c r="BL617" s="3" t="s">
        <v>489</v>
      </c>
      <c r="BM617" s="4"/>
      <c r="BN617" s="4"/>
      <c r="BO617" s="4"/>
      <c r="BP617" s="4">
        <v>6.3753825190076956</v>
      </c>
      <c r="BQ617" s="4">
        <v>0.53328726099976964</v>
      </c>
      <c r="BR617" s="4">
        <v>2917.3460323726808</v>
      </c>
      <c r="BS617" s="4">
        <v>2541.4666403474143</v>
      </c>
      <c r="BT617" s="4">
        <v>1369.8582214765102</v>
      </c>
      <c r="BU617" s="4">
        <v>1036.4830734307145</v>
      </c>
      <c r="BV617" s="4">
        <v>1516.0342479273588</v>
      </c>
      <c r="BW617" s="4">
        <v>16239.09405842874</v>
      </c>
    </row>
    <row r="618" spans="2:75" x14ac:dyDescent="0.3">
      <c r="B618" s="3" t="s">
        <v>269</v>
      </c>
      <c r="C618" s="4">
        <v>2024</v>
      </c>
      <c r="D618" s="3" t="s">
        <v>1084</v>
      </c>
      <c r="E618" s="4">
        <v>20264</v>
      </c>
      <c r="F618" s="4">
        <v>20264</v>
      </c>
      <c r="G618" s="4" t="b">
        <v>0</v>
      </c>
      <c r="H618" s="4">
        <v>58988795</v>
      </c>
      <c r="I618" s="4">
        <v>30936748</v>
      </c>
      <c r="J618" s="4">
        <v>16306889</v>
      </c>
      <c r="K618" s="4">
        <v>7069153</v>
      </c>
      <c r="L618" s="4">
        <v>1915921</v>
      </c>
      <c r="M618" s="4">
        <v>682716</v>
      </c>
      <c r="N618" s="4">
        <v>51236926</v>
      </c>
      <c r="O618" s="4">
        <v>54277629</v>
      </c>
      <c r="P618" s="4">
        <v>8979023</v>
      </c>
      <c r="Q618" s="4">
        <v>45298606</v>
      </c>
      <c r="R618" s="4">
        <v>5074531</v>
      </c>
      <c r="S618" s="4">
        <v>16211412</v>
      </c>
      <c r="T618" s="4">
        <v>6522816</v>
      </c>
      <c r="U618" s="4">
        <v>8590447</v>
      </c>
      <c r="V618" s="4">
        <v>1974306</v>
      </c>
      <c r="W618" s="4">
        <v>2800293</v>
      </c>
      <c r="X618" s="4">
        <v>4711166</v>
      </c>
      <c r="Y618" s="4">
        <v>13622173</v>
      </c>
      <c r="Z618" s="4">
        <v>32940697</v>
      </c>
      <c r="AA618" s="4">
        <v>48404695</v>
      </c>
      <c r="AB618" s="4">
        <v>62351013</v>
      </c>
      <c r="AC618" s="4">
        <v>-13946318</v>
      </c>
      <c r="AD618" s="4">
        <v>172558134</v>
      </c>
      <c r="AE618" s="4">
        <v>26626759</v>
      </c>
      <c r="AF618" s="4">
        <v>1877500</v>
      </c>
      <c r="AG618" s="4">
        <v>28504259</v>
      </c>
      <c r="AH618" s="4">
        <v>20327655</v>
      </c>
      <c r="AI618" s="4">
        <v>0</v>
      </c>
      <c r="AJ618" s="4">
        <v>526214</v>
      </c>
      <c r="AK618" s="4">
        <v>877271</v>
      </c>
      <c r="AL618" s="4">
        <v>46910948</v>
      </c>
      <c r="AM618" s="4">
        <v>11727737</v>
      </c>
      <c r="AN618" s="4">
        <v>1403485</v>
      </c>
      <c r="AO618" s="4">
        <v>10324252</v>
      </c>
      <c r="AP618" s="4">
        <v>4365945860</v>
      </c>
      <c r="AQ618" s="4">
        <v>3841565700</v>
      </c>
      <c r="AR618" s="4">
        <v>31193464</v>
      </c>
      <c r="AS618" s="4">
        <v>51584698</v>
      </c>
      <c r="AT618" s="4">
        <v>518716</v>
      </c>
      <c r="AU618" s="4">
        <v>2530</v>
      </c>
      <c r="AV618" s="4">
        <v>4615</v>
      </c>
      <c r="AW618" s="4">
        <v>322436099</v>
      </c>
      <c r="AX618" s="4">
        <v>185183547</v>
      </c>
      <c r="AY618" s="4">
        <v>13622173</v>
      </c>
      <c r="AZ618" s="4">
        <v>14832802.333333334</v>
      </c>
      <c r="BA618" s="4">
        <v>988382900</v>
      </c>
      <c r="BB618" s="4">
        <v>15628662</v>
      </c>
      <c r="BC618" s="4">
        <v>0</v>
      </c>
      <c r="BD618" s="4">
        <v>0.86858743257935678</v>
      </c>
      <c r="BE618" s="4">
        <v>7.986543885156494E-2</v>
      </c>
      <c r="BF618" s="4">
        <v>0.11967227778044477</v>
      </c>
      <c r="BG618" s="4">
        <v>2.9918069445111193E-2</v>
      </c>
      <c r="BH618" s="4">
        <v>0.62925245425874698</v>
      </c>
      <c r="BI618" s="4">
        <v>0.44670165164612419</v>
      </c>
      <c r="BJ618" s="4">
        <v>3.1673880126844769</v>
      </c>
      <c r="BK618" s="4">
        <v>1.6058969012155314E-2</v>
      </c>
      <c r="BL618" s="3" t="s">
        <v>474</v>
      </c>
      <c r="BM618" s="4">
        <v>28440049.815818209</v>
      </c>
      <c r="BN618" s="4">
        <v>0.52154628523482427</v>
      </c>
      <c r="BO618" s="4">
        <v>13607247.482484875</v>
      </c>
      <c r="BP618" s="4">
        <v>7.1447207547369818</v>
      </c>
      <c r="BQ618" s="4">
        <v>0.54821235102925248</v>
      </c>
      <c r="BR618" s="4">
        <v>2911.0143604421633</v>
      </c>
      <c r="BS618" s="4">
        <v>2678.5249210422426</v>
      </c>
      <c r="BT618" s="4">
        <v>1539.3537307540466</v>
      </c>
      <c r="BU618" s="4">
        <v>1003.141285037505</v>
      </c>
      <c r="BV618" s="4">
        <v>1406.645232925385</v>
      </c>
      <c r="BW618" s="4">
        <v>48775.310896170551</v>
      </c>
    </row>
    <row r="619" spans="2:75" x14ac:dyDescent="0.3">
      <c r="B619" s="3" t="s">
        <v>272</v>
      </c>
      <c r="C619" s="4">
        <v>2019</v>
      </c>
      <c r="D619" s="3" t="s">
        <v>1085</v>
      </c>
      <c r="E619" s="4">
        <v>683</v>
      </c>
      <c r="F619" s="4">
        <v>683</v>
      </c>
      <c r="G619" s="4" t="b">
        <v>0</v>
      </c>
      <c r="H619" s="4">
        <v>3059126</v>
      </c>
      <c r="I619" s="4">
        <v>880217</v>
      </c>
      <c r="J619" s="4">
        <v>521378</v>
      </c>
      <c r="K619" s="4">
        <v>605896</v>
      </c>
      <c r="L619" s="4">
        <v>57907</v>
      </c>
      <c r="M619" s="4">
        <v>0</v>
      </c>
      <c r="N619" s="4">
        <v>2453230</v>
      </c>
      <c r="O619" s="4">
        <v>3770454</v>
      </c>
      <c r="P619" s="4">
        <v>438094</v>
      </c>
      <c r="Q619" s="4">
        <v>3332360</v>
      </c>
      <c r="R619" s="4">
        <v>2201910</v>
      </c>
      <c r="S619" s="4">
        <v>57055</v>
      </c>
      <c r="T619" s="4">
        <v>406945</v>
      </c>
      <c r="U619" s="4">
        <v>302287</v>
      </c>
      <c r="V619" s="4">
        <v>46313</v>
      </c>
      <c r="W619" s="4">
        <v>160776</v>
      </c>
      <c r="X619" s="4">
        <v>-711328</v>
      </c>
      <c r="Y619" s="4">
        <v>723005</v>
      </c>
      <c r="Z619" s="4">
        <v>3457252</v>
      </c>
      <c r="AA619" s="4">
        <v>4117921</v>
      </c>
      <c r="AB619" s="4">
        <v>614949</v>
      </c>
      <c r="AC619" s="4">
        <v>3502972</v>
      </c>
      <c r="AD619" s="4">
        <v>12975693</v>
      </c>
      <c r="AE619" s="4">
        <v>3497103</v>
      </c>
      <c r="AF619" s="4">
        <v>475465</v>
      </c>
      <c r="AG619" s="4">
        <v>3972568</v>
      </c>
      <c r="AH619" s="4">
        <v>467249</v>
      </c>
      <c r="AI619" s="4">
        <v>0</v>
      </c>
      <c r="AJ619" s="4">
        <v>14407</v>
      </c>
      <c r="AK619" s="4">
        <v>19500</v>
      </c>
      <c r="AL619" s="4">
        <v>1602702</v>
      </c>
      <c r="AM619" s="4">
        <v>400676</v>
      </c>
      <c r="AN619" s="4">
        <v>33907</v>
      </c>
      <c r="AO619" s="4">
        <v>366769</v>
      </c>
      <c r="AP619" s="4">
        <v>84290350</v>
      </c>
      <c r="AQ619" s="4">
        <v>50124600</v>
      </c>
      <c r="AR619" s="4">
        <v>853806.44996400003</v>
      </c>
      <c r="AS619" s="4">
        <v>1702111.0030730001</v>
      </c>
      <c r="AT619" s="4">
        <v>118311</v>
      </c>
      <c r="AU619" s="4">
        <v>876.30591479999998</v>
      </c>
      <c r="AV619" s="4">
        <v>1912.6349154300001</v>
      </c>
      <c r="AW619" s="4">
        <v>17001644</v>
      </c>
      <c r="AX619" s="4">
        <v>9470374</v>
      </c>
      <c r="AY619" s="4">
        <v>723005</v>
      </c>
      <c r="AZ619" s="4">
        <v>723005</v>
      </c>
      <c r="BA619" s="4">
        <v>62514788</v>
      </c>
      <c r="BB619" s="4">
        <v>0</v>
      </c>
      <c r="BC619" s="4">
        <v>0.12418203569756667</v>
      </c>
      <c r="BD619" s="4">
        <v>0.80193820064946653</v>
      </c>
      <c r="BE619" s="4">
        <v>-0.23252654516355326</v>
      </c>
      <c r="BF619" s="4">
        <v>8.4624484620990523E-2</v>
      </c>
      <c r="BG619" s="4">
        <v>2.1156147555815116E-2</v>
      </c>
      <c r="BH619" s="4">
        <v>1.1921184986015916</v>
      </c>
      <c r="BI619" s="4">
        <v>0.48961371571372242</v>
      </c>
      <c r="BJ619" s="4">
        <v>3.9588448625070822</v>
      </c>
      <c r="BK619" s="4">
        <v>0</v>
      </c>
      <c r="BL619" s="3" t="s">
        <v>515</v>
      </c>
      <c r="BM619" s="4">
        <v>1734346.1811951776</v>
      </c>
      <c r="BN619" s="4"/>
      <c r="BO619" s="4"/>
      <c r="BP619" s="4">
        <v>10.129349919225628</v>
      </c>
      <c r="BQ619" s="4">
        <v>0.45816685020778686</v>
      </c>
      <c r="BR619" s="4">
        <v>4478.9546120058567</v>
      </c>
      <c r="BS619" s="4">
        <v>5520.4304538799415</v>
      </c>
      <c r="BT619" s="4">
        <v>1250.0826500204978</v>
      </c>
      <c r="BU619" s="4">
        <v>684.11273792093709</v>
      </c>
      <c r="BV619" s="4">
        <v>5816.3513909224012</v>
      </c>
      <c r="BW619" s="4">
        <v>91529.70424597364</v>
      </c>
    </row>
    <row r="620" spans="2:75" x14ac:dyDescent="0.3">
      <c r="B620" s="3" t="s">
        <v>272</v>
      </c>
      <c r="C620" s="4">
        <v>2020</v>
      </c>
      <c r="D620" s="3" t="s">
        <v>1086</v>
      </c>
      <c r="E620" s="4">
        <v>651</v>
      </c>
      <c r="F620" s="4">
        <v>651</v>
      </c>
      <c r="G620" s="4" t="b">
        <v>0</v>
      </c>
      <c r="H620" s="4">
        <v>1812597</v>
      </c>
      <c r="I620" s="4">
        <v>668428</v>
      </c>
      <c r="J620" s="4">
        <v>329882</v>
      </c>
      <c r="K620" s="4">
        <v>810420</v>
      </c>
      <c r="L620" s="4">
        <v>24789</v>
      </c>
      <c r="M620" s="4">
        <v>0</v>
      </c>
      <c r="N620" s="4">
        <v>1002177</v>
      </c>
      <c r="O620" s="4">
        <v>2126687</v>
      </c>
      <c r="P620" s="4">
        <v>403032</v>
      </c>
      <c r="Q620" s="4">
        <v>1723655</v>
      </c>
      <c r="R620" s="4">
        <v>565493</v>
      </c>
      <c r="S620" s="4">
        <v>30561</v>
      </c>
      <c r="T620" s="4">
        <v>378189</v>
      </c>
      <c r="U620" s="4">
        <v>195375</v>
      </c>
      <c r="V620" s="4">
        <v>44476</v>
      </c>
      <c r="W620" s="4">
        <v>98235</v>
      </c>
      <c r="X620" s="4">
        <v>-314090</v>
      </c>
      <c r="Y620" s="4">
        <v>353800</v>
      </c>
      <c r="Z620" s="4">
        <v>3626575</v>
      </c>
      <c r="AA620" s="4">
        <v>4349946</v>
      </c>
      <c r="AB620" s="4">
        <v>699563</v>
      </c>
      <c r="AC620" s="4">
        <v>3650383</v>
      </c>
      <c r="AD620" s="4">
        <v>12661844</v>
      </c>
      <c r="AE620" s="4">
        <v>2729648</v>
      </c>
      <c r="AF620" s="4">
        <v>1370373</v>
      </c>
      <c r="AG620" s="4">
        <v>4100021</v>
      </c>
      <c r="AH620" s="4">
        <v>447291</v>
      </c>
      <c r="AI620" s="4">
        <v>0</v>
      </c>
      <c r="AJ620" s="4">
        <v>14648</v>
      </c>
      <c r="AK620" s="4">
        <v>19500</v>
      </c>
      <c r="AL620" s="4">
        <v>1194957</v>
      </c>
      <c r="AM620" s="4">
        <v>298739</v>
      </c>
      <c r="AN620" s="4">
        <v>34148</v>
      </c>
      <c r="AO620" s="4">
        <v>264591</v>
      </c>
      <c r="AP620" s="4">
        <v>87359850</v>
      </c>
      <c r="AQ620" s="4">
        <v>52582800</v>
      </c>
      <c r="AR620" s="4">
        <v>860700</v>
      </c>
      <c r="AS620" s="4">
        <v>1580986</v>
      </c>
      <c r="AT620" s="4">
        <v>123550</v>
      </c>
      <c r="AU620" s="4">
        <v>961</v>
      </c>
      <c r="AV620" s="4">
        <v>2008</v>
      </c>
      <c r="AW620" s="4">
        <v>16766833</v>
      </c>
      <c r="AX620" s="4">
        <v>9009114</v>
      </c>
      <c r="AY620" s="4">
        <v>353800</v>
      </c>
      <c r="AZ620" s="4">
        <v>538402.5</v>
      </c>
      <c r="BA620" s="4">
        <v>63316639</v>
      </c>
      <c r="BB620" s="4">
        <v>0</v>
      </c>
      <c r="BC620" s="4">
        <v>0.30694668820678511</v>
      </c>
      <c r="BD620" s="4">
        <v>0.5528956519292485</v>
      </c>
      <c r="BE620" s="4">
        <v>-0.17328176092093278</v>
      </c>
      <c r="BF620" s="4">
        <v>0.11430713766866729</v>
      </c>
      <c r="BG620" s="4">
        <v>2.8576760502679176E-2</v>
      </c>
      <c r="BH620" s="4">
        <v>2.3786784478332379</v>
      </c>
      <c r="BI620" s="4">
        <v>0.48944000306873214</v>
      </c>
      <c r="BJ620" s="4">
        <v>3.9368603311732335</v>
      </c>
      <c r="BK620" s="4">
        <v>0</v>
      </c>
      <c r="BL620" s="3" t="s">
        <v>515</v>
      </c>
      <c r="BM620" s="4">
        <v>1586680.6929934106</v>
      </c>
      <c r="BN620" s="4"/>
      <c r="BO620" s="4"/>
      <c r="BP620" s="4">
        <v>9.8523520816484922</v>
      </c>
      <c r="BQ620" s="4">
        <v>0.47858565737051795</v>
      </c>
      <c r="BR620" s="4">
        <v>2784.3271889400921</v>
      </c>
      <c r="BS620" s="4">
        <v>3266.800307219662</v>
      </c>
      <c r="BT620" s="4">
        <v>1322.1198156682028</v>
      </c>
      <c r="BU620" s="4">
        <v>687.08294930875581</v>
      </c>
      <c r="BV620" s="4">
        <v>6298.0353302611366</v>
      </c>
      <c r="BW620" s="4">
        <v>97260.582181259597</v>
      </c>
    </row>
    <row r="621" spans="2:75" x14ac:dyDescent="0.3">
      <c r="B621" s="3" t="s">
        <v>272</v>
      </c>
      <c r="C621" s="4">
        <v>2021</v>
      </c>
      <c r="D621" s="3" t="s">
        <v>1087</v>
      </c>
      <c r="E621" s="4">
        <v>707</v>
      </c>
      <c r="F621" s="4">
        <v>707</v>
      </c>
      <c r="G621" s="4" t="b">
        <v>0</v>
      </c>
      <c r="H621" s="4">
        <v>1576087</v>
      </c>
      <c r="I621" s="4">
        <v>683004</v>
      </c>
      <c r="J621" s="4">
        <v>351602</v>
      </c>
      <c r="K621" s="4">
        <v>557415</v>
      </c>
      <c r="L621" s="4">
        <v>10130</v>
      </c>
      <c r="M621" s="4">
        <v>0</v>
      </c>
      <c r="N621" s="4">
        <v>1018672</v>
      </c>
      <c r="O621" s="4">
        <v>1958813</v>
      </c>
      <c r="P621" s="4">
        <v>426233</v>
      </c>
      <c r="Q621" s="4">
        <v>1532580</v>
      </c>
      <c r="R621" s="4">
        <v>514941</v>
      </c>
      <c r="S621" s="4">
        <v>38508</v>
      </c>
      <c r="T621" s="4">
        <v>368991</v>
      </c>
      <c r="U621" s="4">
        <v>234965</v>
      </c>
      <c r="V621" s="4">
        <v>57220</v>
      </c>
      <c r="W621" s="4">
        <v>141683</v>
      </c>
      <c r="X621" s="4">
        <v>-382726</v>
      </c>
      <c r="Y621" s="4">
        <v>111651</v>
      </c>
      <c r="Z621" s="4">
        <v>4156937</v>
      </c>
      <c r="AA621" s="4">
        <v>4601340</v>
      </c>
      <c r="AB621" s="4">
        <v>1019101</v>
      </c>
      <c r="AC621" s="4">
        <v>3582239</v>
      </c>
      <c r="AD621" s="4">
        <v>12279118</v>
      </c>
      <c r="AE621" s="4">
        <v>2037122</v>
      </c>
      <c r="AF621" s="4">
        <v>1545117</v>
      </c>
      <c r="AG621" s="4">
        <v>3582239</v>
      </c>
      <c r="AH621" s="4">
        <v>429233</v>
      </c>
      <c r="AI621" s="4">
        <v>0</v>
      </c>
      <c r="AJ621" s="4">
        <v>11959</v>
      </c>
      <c r="AK621" s="4">
        <v>15849</v>
      </c>
      <c r="AL621" s="4">
        <v>1361637</v>
      </c>
      <c r="AM621" s="4">
        <v>340409</v>
      </c>
      <c r="AN621" s="4">
        <v>27808</v>
      </c>
      <c r="AO621" s="4">
        <v>312601</v>
      </c>
      <c r="AP621" s="4">
        <v>64797450</v>
      </c>
      <c r="AQ621" s="4">
        <v>59031200</v>
      </c>
      <c r="AR621" s="4">
        <v>620450</v>
      </c>
      <c r="AS621" s="4">
        <v>1168651</v>
      </c>
      <c r="AT621" s="4">
        <v>135044</v>
      </c>
      <c r="AU621" s="4">
        <v>1124</v>
      </c>
      <c r="AV621" s="4">
        <v>2071</v>
      </c>
      <c r="AW621" s="4">
        <v>16878484</v>
      </c>
      <c r="AX621" s="4">
        <v>8694532</v>
      </c>
      <c r="AY621" s="4">
        <v>111651</v>
      </c>
      <c r="AZ621" s="4">
        <v>396152</v>
      </c>
      <c r="BA621" s="4">
        <v>63360626</v>
      </c>
      <c r="BB621" s="4">
        <v>0</v>
      </c>
      <c r="BC621" s="4">
        <v>0.30694668820678511</v>
      </c>
      <c r="BD621" s="4">
        <v>0.64632980285986752</v>
      </c>
      <c r="BE621" s="4">
        <v>-0.24283304157701954</v>
      </c>
      <c r="BF621" s="4">
        <v>8.1689967069025787E-2</v>
      </c>
      <c r="BG621" s="4">
        <v>2.0422476768771708E-2</v>
      </c>
      <c r="BH621" s="4">
        <v>2.337391196544389</v>
      </c>
      <c r="BI621" s="4">
        <v>0.51413651258856563</v>
      </c>
      <c r="BJ621" s="4">
        <v>3.9201254339622831</v>
      </c>
      <c r="BK621" s="4">
        <v>0</v>
      </c>
      <c r="BL621" s="3" t="s">
        <v>515</v>
      </c>
      <c r="BM621" s="4">
        <v>1670886.8240940459</v>
      </c>
      <c r="BN621" s="4">
        <v>0.23709086353876388</v>
      </c>
      <c r="BO621" s="4">
        <v>1274734.8240940459</v>
      </c>
      <c r="BP621" s="4">
        <v>9.5752224817488951</v>
      </c>
      <c r="BQ621" s="4">
        <v>0.54273297923708352</v>
      </c>
      <c r="BR621" s="4">
        <v>2229.2602545968884</v>
      </c>
      <c r="BS621" s="4">
        <v>2770.5983026874114</v>
      </c>
      <c r="BT621" s="4">
        <v>877.58132956152758</v>
      </c>
      <c r="BU621" s="4">
        <v>607.11881188118809</v>
      </c>
      <c r="BV621" s="4">
        <v>5066.8161244695902</v>
      </c>
      <c r="BW621" s="4">
        <v>89618.990099009898</v>
      </c>
    </row>
    <row r="622" spans="2:75" x14ac:dyDescent="0.3">
      <c r="B622" s="3" t="s">
        <v>272</v>
      </c>
      <c r="C622" s="4">
        <v>2022</v>
      </c>
      <c r="D622" s="3" t="s">
        <v>1088</v>
      </c>
      <c r="E622" s="4">
        <v>703.5</v>
      </c>
      <c r="F622" s="4">
        <v>266</v>
      </c>
      <c r="G622" s="4" t="b">
        <v>1</v>
      </c>
      <c r="H622" s="4">
        <v>2176049</v>
      </c>
      <c r="I622" s="4">
        <v>841576</v>
      </c>
      <c r="J622" s="4">
        <v>395735</v>
      </c>
      <c r="K622" s="4">
        <v>630890</v>
      </c>
      <c r="L622" s="4">
        <v>81473</v>
      </c>
      <c r="M622" s="4">
        <v>0</v>
      </c>
      <c r="N622" s="4">
        <v>1545159</v>
      </c>
      <c r="O622" s="4">
        <v>2211235</v>
      </c>
      <c r="P622" s="4">
        <v>433029</v>
      </c>
      <c r="Q622" s="4">
        <v>1778206</v>
      </c>
      <c r="R622" s="4">
        <v>659489</v>
      </c>
      <c r="S622" s="4">
        <v>82201</v>
      </c>
      <c r="T622" s="4">
        <v>407930</v>
      </c>
      <c r="U622" s="4">
        <v>269371</v>
      </c>
      <c r="V622" s="4">
        <v>70028</v>
      </c>
      <c r="W622" s="4">
        <v>114749</v>
      </c>
      <c r="X622" s="4">
        <v>-35186</v>
      </c>
      <c r="Y622" s="4">
        <v>250940</v>
      </c>
      <c r="Z622" s="4">
        <v>4145677</v>
      </c>
      <c r="AA622" s="4">
        <v>4706658</v>
      </c>
      <c r="AB622" s="4">
        <v>975169</v>
      </c>
      <c r="AC622" s="4">
        <v>3731489</v>
      </c>
      <c r="AD622" s="4">
        <v>12243932</v>
      </c>
      <c r="AE622" s="4">
        <v>3567525</v>
      </c>
      <c r="AF622" s="4">
        <v>567917</v>
      </c>
      <c r="AG622" s="4">
        <v>4135442</v>
      </c>
      <c r="AH622" s="4">
        <v>403953</v>
      </c>
      <c r="AI622" s="4">
        <v>0</v>
      </c>
      <c r="AJ622" s="4">
        <v>16077</v>
      </c>
      <c r="AK622" s="4">
        <v>8820</v>
      </c>
      <c r="AL622" s="4">
        <v>1739581</v>
      </c>
      <c r="AM622" s="4">
        <v>434895</v>
      </c>
      <c r="AN622" s="4">
        <v>24897</v>
      </c>
      <c r="AO622" s="4">
        <v>409998</v>
      </c>
      <c r="AP622" s="4">
        <v>97864850</v>
      </c>
      <c r="AQ622" s="4">
        <v>91451900</v>
      </c>
      <c r="AR622" s="4">
        <v>676000</v>
      </c>
      <c r="AS622" s="4">
        <v>1350449</v>
      </c>
      <c r="AT622" s="4">
        <v>232302</v>
      </c>
      <c r="AU622" s="4">
        <v>1421</v>
      </c>
      <c r="AV622" s="4">
        <v>2719</v>
      </c>
      <c r="AW622" s="4">
        <v>17129424</v>
      </c>
      <c r="AX622" s="4">
        <v>8512443</v>
      </c>
      <c r="AY622" s="4">
        <v>250940</v>
      </c>
      <c r="AZ622" s="4">
        <v>238797</v>
      </c>
      <c r="BA622" s="4">
        <v>63369064</v>
      </c>
      <c r="BB622" s="4">
        <v>0</v>
      </c>
      <c r="BC622" s="4">
        <v>0.35541195476575121</v>
      </c>
      <c r="BD622" s="4">
        <v>0.71007546245511932</v>
      </c>
      <c r="BE622" s="4">
        <v>-1.616967264983463E-2</v>
      </c>
      <c r="BF622" s="4">
        <v>5.7248301314110302E-2</v>
      </c>
      <c r="BG622" s="4">
        <v>1.4312067101215752E-2</v>
      </c>
      <c r="BH622" s="4">
        <v>2.3256259398517383</v>
      </c>
      <c r="BI622" s="4">
        <v>0.53321714367749229</v>
      </c>
      <c r="BJ622" s="4">
        <v>3.861300119551792</v>
      </c>
      <c r="BK622" s="4">
        <v>0</v>
      </c>
      <c r="BL622" s="3" t="s">
        <v>515</v>
      </c>
      <c r="BM622" s="4">
        <v>1672054.9294693929</v>
      </c>
      <c r="BN622" s="4">
        <v>0.14281648036274708</v>
      </c>
      <c r="BO622" s="4">
        <v>1433257.9294693929</v>
      </c>
      <c r="BP622" s="4">
        <v>6.9074851695986865</v>
      </c>
      <c r="BQ622" s="4">
        <v>0.52261860978300845</v>
      </c>
      <c r="BR622" s="4">
        <v>3093.1755508173419</v>
      </c>
      <c r="BS622" s="4">
        <v>3143.1911869225301</v>
      </c>
      <c r="BT622" s="4">
        <v>960.90973702914005</v>
      </c>
      <c r="BU622" s="4">
        <v>574.20469083155649</v>
      </c>
      <c r="BV622" s="4">
        <v>5878.3823738450601</v>
      </c>
      <c r="BW622" s="4">
        <v>90076.850035536598</v>
      </c>
    </row>
    <row r="623" spans="2:75" x14ac:dyDescent="0.3">
      <c r="B623" s="3" t="s">
        <v>272</v>
      </c>
      <c r="C623" s="4">
        <v>2023</v>
      </c>
      <c r="D623" s="3" t="s">
        <v>1089</v>
      </c>
      <c r="E623" s="4">
        <v>700</v>
      </c>
      <c r="F623" s="4">
        <v>700</v>
      </c>
      <c r="G623" s="4" t="b">
        <v>0</v>
      </c>
      <c r="H623" s="4">
        <v>3276493</v>
      </c>
      <c r="I623" s="4">
        <v>1002252</v>
      </c>
      <c r="J623" s="4">
        <v>409097</v>
      </c>
      <c r="K623" s="4">
        <v>1601829</v>
      </c>
      <c r="L623" s="4">
        <v>223209</v>
      </c>
      <c r="M623" s="4">
        <v>0</v>
      </c>
      <c r="N623" s="4">
        <v>1674664</v>
      </c>
      <c r="O623" s="4">
        <v>2680585</v>
      </c>
      <c r="P623" s="4">
        <v>534997</v>
      </c>
      <c r="Q623" s="4">
        <v>2145588</v>
      </c>
      <c r="R623" s="4">
        <v>880619</v>
      </c>
      <c r="S623" s="4">
        <v>100349</v>
      </c>
      <c r="T623" s="4">
        <v>407602</v>
      </c>
      <c r="U623" s="4">
        <v>294595</v>
      </c>
      <c r="V623" s="4">
        <v>81074</v>
      </c>
      <c r="W623" s="4">
        <v>137242</v>
      </c>
      <c r="X623" s="4">
        <v>595908</v>
      </c>
      <c r="Y623" s="4">
        <v>358870</v>
      </c>
      <c r="Z623" s="4">
        <v>5464941</v>
      </c>
      <c r="AA623" s="4">
        <v>6121696</v>
      </c>
      <c r="AB623" s="4">
        <v>2148517</v>
      </c>
      <c r="AC623" s="4">
        <v>3973179</v>
      </c>
      <c r="AD623" s="4">
        <v>12837493</v>
      </c>
      <c r="AE623" s="4">
        <v>3576022</v>
      </c>
      <c r="AF623" s="4">
        <v>1331642</v>
      </c>
      <c r="AG623" s="4">
        <v>4907664</v>
      </c>
      <c r="AH623" s="4">
        <v>381048</v>
      </c>
      <c r="AI623" s="4">
        <v>0</v>
      </c>
      <c r="AJ623" s="4">
        <v>16077</v>
      </c>
      <c r="AK623" s="4">
        <v>8820</v>
      </c>
      <c r="AL623" s="4">
        <v>2181730</v>
      </c>
      <c r="AM623" s="4">
        <v>545433</v>
      </c>
      <c r="AN623" s="4">
        <v>24897</v>
      </c>
      <c r="AO623" s="4">
        <v>520536</v>
      </c>
      <c r="AP623" s="4">
        <v>105316000</v>
      </c>
      <c r="AQ623" s="4">
        <v>98672900</v>
      </c>
      <c r="AR623" s="4">
        <v>723300</v>
      </c>
      <c r="AS623" s="4">
        <v>2233156</v>
      </c>
      <c r="AT623" s="4">
        <v>239537</v>
      </c>
      <c r="AU623" s="4">
        <v>1463</v>
      </c>
      <c r="AV623" s="4">
        <v>2787</v>
      </c>
      <c r="AW623" s="4">
        <v>18001030</v>
      </c>
      <c r="AX623" s="4">
        <v>8864314</v>
      </c>
      <c r="AY623" s="4">
        <v>358870</v>
      </c>
      <c r="AZ623" s="4">
        <v>240487</v>
      </c>
      <c r="BA623" s="4">
        <v>64183476</v>
      </c>
      <c r="BB623" s="4">
        <v>0</v>
      </c>
      <c r="BC623" s="4">
        <v>0.30447337353626241</v>
      </c>
      <c r="BD623" s="4">
        <v>0.51111478034593694</v>
      </c>
      <c r="BE623" s="4">
        <v>0.18187372901452864</v>
      </c>
      <c r="BF623" s="4">
        <v>4.5646303028969645E-2</v>
      </c>
      <c r="BG623" s="4">
        <v>1.1411586218276322E-2</v>
      </c>
      <c r="BH623" s="4">
        <v>2.2873282289050834</v>
      </c>
      <c r="BI623" s="4">
        <v>0.53746798298355358</v>
      </c>
      <c r="BJ623" s="4">
        <v>3.7166857436377447</v>
      </c>
      <c r="BK623" s="4">
        <v>0</v>
      </c>
      <c r="BL623" s="3" t="s">
        <v>515</v>
      </c>
      <c r="BM623" s="4">
        <v>1988415.7227889625</v>
      </c>
      <c r="BN623" s="4">
        <v>0.12094402455372444</v>
      </c>
      <c r="BO623" s="4">
        <v>1747928.7227889625</v>
      </c>
      <c r="BP623" s="4">
        <v>6.8679023130388543</v>
      </c>
      <c r="BQ623" s="4">
        <v>0.52493720846788661</v>
      </c>
      <c r="BR623" s="4">
        <v>4680.704285714286</v>
      </c>
      <c r="BS623" s="4">
        <v>3829.4071428571428</v>
      </c>
      <c r="BT623" s="4">
        <v>1033.2857142857142</v>
      </c>
      <c r="BU623" s="4">
        <v>544.35428571428577</v>
      </c>
      <c r="BV623" s="4">
        <v>7010.9485714285711</v>
      </c>
      <c r="BW623" s="4">
        <v>91690.68</v>
      </c>
    </row>
    <row r="624" spans="2:75" x14ac:dyDescent="0.3">
      <c r="B624" s="3" t="s">
        <v>272</v>
      </c>
      <c r="C624" s="4">
        <v>2024</v>
      </c>
      <c r="D624" s="3" t="s">
        <v>1090</v>
      </c>
      <c r="E624" s="4">
        <v>700</v>
      </c>
      <c r="F624" s="4">
        <v>700</v>
      </c>
      <c r="G624" s="4" t="b">
        <v>0</v>
      </c>
      <c r="H624" s="4">
        <v>2626085</v>
      </c>
      <c r="I624" s="4">
        <v>1078631</v>
      </c>
      <c r="J624" s="4">
        <v>577640</v>
      </c>
      <c r="K624" s="4">
        <v>702919</v>
      </c>
      <c r="L624" s="4">
        <v>272083</v>
      </c>
      <c r="M624" s="4">
        <v>0</v>
      </c>
      <c r="N624" s="4">
        <v>1923166</v>
      </c>
      <c r="O624" s="4">
        <v>2739488</v>
      </c>
      <c r="P624" s="4">
        <v>539963</v>
      </c>
      <c r="Q624" s="4">
        <v>2199525</v>
      </c>
      <c r="R624" s="4">
        <v>855023</v>
      </c>
      <c r="S624" s="4">
        <v>86556</v>
      </c>
      <c r="T624" s="4">
        <v>456729</v>
      </c>
      <c r="U624" s="4">
        <v>302468</v>
      </c>
      <c r="V624" s="4">
        <v>51245</v>
      </c>
      <c r="W624" s="4">
        <v>132461</v>
      </c>
      <c r="X624" s="4">
        <v>-113403</v>
      </c>
      <c r="Y624" s="4">
        <v>293522</v>
      </c>
      <c r="Z624" s="4">
        <v>6200720</v>
      </c>
      <c r="AA624" s="4">
        <v>6897485</v>
      </c>
      <c r="AB624" s="4">
        <v>2791268</v>
      </c>
      <c r="AC624" s="4">
        <v>4106217</v>
      </c>
      <c r="AD624" s="4">
        <v>12726437</v>
      </c>
      <c r="AE624" s="4">
        <v>2524616</v>
      </c>
      <c r="AF624" s="4">
        <v>2505661</v>
      </c>
      <c r="AG624" s="4">
        <v>5030277</v>
      </c>
      <c r="AH624" s="4">
        <v>357341</v>
      </c>
      <c r="AI624" s="4">
        <v>0</v>
      </c>
      <c r="AJ624" s="4">
        <v>16077</v>
      </c>
      <c r="AK624" s="4">
        <v>8820</v>
      </c>
      <c r="AL624" s="4">
        <v>2372924</v>
      </c>
      <c r="AM624" s="4">
        <v>593231</v>
      </c>
      <c r="AN624" s="4">
        <v>24897</v>
      </c>
      <c r="AO624" s="4">
        <v>568334</v>
      </c>
      <c r="AP624" s="4">
        <v>127566450</v>
      </c>
      <c r="AQ624" s="4">
        <v>118635000</v>
      </c>
      <c r="AR624" s="4">
        <v>759465</v>
      </c>
      <c r="AS624" s="4">
        <v>1554653</v>
      </c>
      <c r="AT624" s="4">
        <v>291622</v>
      </c>
      <c r="AU624" s="4">
        <v>1539</v>
      </c>
      <c r="AV624" s="4">
        <v>3025</v>
      </c>
      <c r="AW624" s="4">
        <v>18294552</v>
      </c>
      <c r="AX624" s="4">
        <v>8617873</v>
      </c>
      <c r="AY624" s="4">
        <v>293522</v>
      </c>
      <c r="AZ624" s="4">
        <v>301110.66666666669</v>
      </c>
      <c r="BA624" s="4">
        <v>65308147</v>
      </c>
      <c r="BB624" s="4">
        <v>9676679</v>
      </c>
      <c r="BC624" s="4">
        <v>0.30997752524453165</v>
      </c>
      <c r="BD624" s="4">
        <v>0.73233196945262624</v>
      </c>
      <c r="BE624" s="4">
        <v>-4.3183293762387734E-2</v>
      </c>
      <c r="BF624" s="4">
        <v>4.1968474337989753E-2</v>
      </c>
      <c r="BG624" s="4">
        <v>1.0492118584497438E-2</v>
      </c>
      <c r="BH624" s="4">
        <v>2.2869833259453745</v>
      </c>
      <c r="BI624" s="4">
        <v>0.56363296415712472</v>
      </c>
      <c r="BJ624" s="4">
        <v>3.7383787253387837</v>
      </c>
      <c r="BK624" s="4">
        <v>0.15076935901031441</v>
      </c>
      <c r="BL624" s="3" t="s">
        <v>515</v>
      </c>
      <c r="BM624" s="4">
        <v>2018586.1916701056</v>
      </c>
      <c r="BN624" s="4">
        <v>0.14916909067803469</v>
      </c>
      <c r="BO624" s="4">
        <v>1717475.5250034388</v>
      </c>
      <c r="BP624" s="4">
        <v>5.9534854187758617</v>
      </c>
      <c r="BQ624" s="4">
        <v>0.50876033057851244</v>
      </c>
      <c r="BR624" s="4">
        <v>3751.55</v>
      </c>
      <c r="BS624" s="4">
        <v>3913.5542857142859</v>
      </c>
      <c r="BT624" s="4">
        <v>1084.95</v>
      </c>
      <c r="BU624" s="4">
        <v>510.48714285714289</v>
      </c>
      <c r="BV624" s="4">
        <v>7186.11</v>
      </c>
      <c r="BW624" s="4">
        <v>93297.352857142861</v>
      </c>
    </row>
    <row r="625" spans="2:75" x14ac:dyDescent="0.3">
      <c r="B625" s="3" t="s">
        <v>274</v>
      </c>
      <c r="C625" s="4">
        <v>2019</v>
      </c>
      <c r="D625" s="3" t="s">
        <v>1091</v>
      </c>
      <c r="E625" s="4">
        <v>274</v>
      </c>
      <c r="F625" s="4">
        <v>274</v>
      </c>
      <c r="G625" s="4" t="b">
        <v>0</v>
      </c>
      <c r="H625" s="4">
        <v>3215546</v>
      </c>
      <c r="I625" s="4">
        <v>237589</v>
      </c>
      <c r="J625" s="4">
        <v>96926</v>
      </c>
      <c r="K625" s="4">
        <v>2624345</v>
      </c>
      <c r="L625" s="4">
        <v>83378</v>
      </c>
      <c r="M625" s="4">
        <v>0</v>
      </c>
      <c r="N625" s="4">
        <v>591201</v>
      </c>
      <c r="O625" s="4">
        <v>4495488</v>
      </c>
      <c r="P625" s="4">
        <v>153871</v>
      </c>
      <c r="Q625" s="4">
        <v>4341617</v>
      </c>
      <c r="R625" s="4">
        <v>296312</v>
      </c>
      <c r="S625" s="4">
        <v>43914</v>
      </c>
      <c r="T625" s="4">
        <v>47628</v>
      </c>
      <c r="U625" s="4">
        <v>81355</v>
      </c>
      <c r="V625" s="4">
        <v>94398</v>
      </c>
      <c r="W625" s="4">
        <v>55020</v>
      </c>
      <c r="X625" s="4">
        <v>-1279942</v>
      </c>
      <c r="Y625" s="4">
        <v>274521</v>
      </c>
      <c r="Z625" s="4">
        <v>5157756</v>
      </c>
      <c r="AA625" s="4">
        <v>5305459</v>
      </c>
      <c r="AB625" s="4">
        <v>3669929</v>
      </c>
      <c r="AC625" s="4">
        <v>1635530</v>
      </c>
      <c r="AD625" s="4">
        <v>10316624</v>
      </c>
      <c r="AE625" s="4">
        <v>-427032</v>
      </c>
      <c r="AF625" s="4">
        <v>2133790</v>
      </c>
      <c r="AG625" s="4">
        <v>1706758</v>
      </c>
      <c r="AH625" s="4">
        <v>0</v>
      </c>
      <c r="AI625" s="4">
        <v>0</v>
      </c>
      <c r="AJ625" s="4">
        <v>0</v>
      </c>
      <c r="AK625" s="4">
        <v>0</v>
      </c>
      <c r="AL625" s="4">
        <v>1004111</v>
      </c>
      <c r="AM625" s="4">
        <v>251028</v>
      </c>
      <c r="AN625" s="4">
        <v>0</v>
      </c>
      <c r="AO625" s="4">
        <v>251028</v>
      </c>
      <c r="AP625" s="4">
        <v>24400300</v>
      </c>
      <c r="AQ625" s="4">
        <v>19158900</v>
      </c>
      <c r="AR625" s="4">
        <v>144136.93092000001</v>
      </c>
      <c r="AS625" s="4">
        <v>562896.8835</v>
      </c>
      <c r="AT625" s="4">
        <v>81270</v>
      </c>
      <c r="AU625" s="4">
        <v>339.89552099999997</v>
      </c>
      <c r="AV625" s="4">
        <v>1640.825728</v>
      </c>
      <c r="AW625" s="4">
        <v>10953873</v>
      </c>
      <c r="AX625" s="4">
        <v>8609866</v>
      </c>
      <c r="AY625" s="4">
        <v>274521</v>
      </c>
      <c r="AZ625" s="4">
        <v>274521</v>
      </c>
      <c r="BA625" s="4">
        <v>65982958</v>
      </c>
      <c r="BB625" s="4">
        <v>1445467</v>
      </c>
      <c r="BC625" s="4">
        <v>1</v>
      </c>
      <c r="BD625" s="4">
        <v>0.18385711166937124</v>
      </c>
      <c r="BE625" s="4">
        <v>-0.39804810753756903</v>
      </c>
      <c r="BF625" s="4">
        <v>0</v>
      </c>
      <c r="BG625" s="4">
        <v>0</v>
      </c>
      <c r="BH625" s="4">
        <v>0.3931157446637969</v>
      </c>
      <c r="BI625" s="4">
        <v>0.22351730704406397</v>
      </c>
      <c r="BJ625" s="4">
        <v>6.2474045036123584</v>
      </c>
      <c r="BK625" s="4">
        <v>2.2062809084803712E-2</v>
      </c>
      <c r="BL625" s="3" t="s">
        <v>489</v>
      </c>
      <c r="BM625" s="4"/>
      <c r="BN625" s="4"/>
      <c r="BO625" s="4"/>
      <c r="BP625" s="4">
        <v>5.9071786379675668</v>
      </c>
      <c r="BQ625" s="4">
        <v>0.20714906842318842</v>
      </c>
      <c r="BR625" s="4">
        <v>11735.569343065694</v>
      </c>
      <c r="BS625" s="4">
        <v>16406.890510948906</v>
      </c>
      <c r="BT625" s="4">
        <v>526.04719313868623</v>
      </c>
      <c r="BU625" s="4">
        <v>0</v>
      </c>
      <c r="BV625" s="4">
        <v>6229.0437956204378</v>
      </c>
      <c r="BW625" s="4">
        <v>240813.71532846717</v>
      </c>
    </row>
    <row r="626" spans="2:75" x14ac:dyDescent="0.3">
      <c r="B626" s="3" t="s">
        <v>274</v>
      </c>
      <c r="C626" s="4">
        <v>2020</v>
      </c>
      <c r="D626" s="3" t="s">
        <v>1092</v>
      </c>
      <c r="E626" s="4">
        <v>286</v>
      </c>
      <c r="F626" s="4">
        <v>286</v>
      </c>
      <c r="G626" s="4" t="b">
        <v>0</v>
      </c>
      <c r="H626" s="4">
        <v>2186432</v>
      </c>
      <c r="I626" s="4">
        <v>214866</v>
      </c>
      <c r="J626" s="4">
        <v>178859</v>
      </c>
      <c r="K626" s="4">
        <v>1626128</v>
      </c>
      <c r="L626" s="4">
        <v>142970</v>
      </c>
      <c r="M626" s="4">
        <v>6750</v>
      </c>
      <c r="N626" s="4">
        <v>553554</v>
      </c>
      <c r="O626" s="4">
        <v>1393774</v>
      </c>
      <c r="P626" s="4">
        <v>158762</v>
      </c>
      <c r="Q626" s="4">
        <v>1235012</v>
      </c>
      <c r="R626" s="4">
        <v>404929</v>
      </c>
      <c r="S626" s="4">
        <v>42274</v>
      </c>
      <c r="T626" s="4">
        <v>374257</v>
      </c>
      <c r="U626" s="4">
        <v>93662</v>
      </c>
      <c r="V626" s="4">
        <v>77303</v>
      </c>
      <c r="W626" s="4">
        <v>38495</v>
      </c>
      <c r="X626" s="4">
        <v>792658</v>
      </c>
      <c r="Y626" s="4">
        <v>322608</v>
      </c>
      <c r="Z626" s="4">
        <v>5921245</v>
      </c>
      <c r="AA626" s="4">
        <v>6207607</v>
      </c>
      <c r="AB626" s="4">
        <v>3910218</v>
      </c>
      <c r="AC626" s="4">
        <v>2297389</v>
      </c>
      <c r="AD626" s="4">
        <v>11138695</v>
      </c>
      <c r="AE626" s="4">
        <v>2582363</v>
      </c>
      <c r="AF626" s="4">
        <v>-217380</v>
      </c>
      <c r="AG626" s="4">
        <v>2364983</v>
      </c>
      <c r="AH626" s="4">
        <v>0</v>
      </c>
      <c r="AI626" s="4">
        <v>0</v>
      </c>
      <c r="AJ626" s="4">
        <v>0</v>
      </c>
      <c r="AK626" s="4">
        <v>0</v>
      </c>
      <c r="AL626" s="4">
        <v>962674</v>
      </c>
      <c r="AM626" s="4">
        <v>240669</v>
      </c>
      <c r="AN626" s="4">
        <v>0</v>
      </c>
      <c r="AO626" s="4">
        <v>240669</v>
      </c>
      <c r="AP626" s="4">
        <v>25927700</v>
      </c>
      <c r="AQ626" s="4">
        <v>20321600</v>
      </c>
      <c r="AR626" s="4">
        <v>125071</v>
      </c>
      <c r="AS626" s="4">
        <v>473376</v>
      </c>
      <c r="AT626" s="4">
        <v>85567</v>
      </c>
      <c r="AU626" s="4">
        <v>332</v>
      </c>
      <c r="AV626" s="4">
        <v>1338</v>
      </c>
      <c r="AW626" s="4">
        <v>11276481</v>
      </c>
      <c r="AX626" s="4">
        <v>8773712</v>
      </c>
      <c r="AY626" s="4">
        <v>322608</v>
      </c>
      <c r="AZ626" s="4">
        <v>298564.5</v>
      </c>
      <c r="BA626" s="4">
        <v>466958</v>
      </c>
      <c r="BB626" s="4">
        <v>0</v>
      </c>
      <c r="BC626" s="4"/>
      <c r="BD626" s="4">
        <v>0.25317686532213213</v>
      </c>
      <c r="BE626" s="4">
        <v>0.3625349427743465</v>
      </c>
      <c r="BF626" s="4">
        <v>0</v>
      </c>
      <c r="BG626" s="4">
        <v>0</v>
      </c>
      <c r="BH626" s="4">
        <v>1.9149473851266223</v>
      </c>
      <c r="BI626" s="4">
        <v>0.23153371337477149</v>
      </c>
      <c r="BJ626" s="4">
        <v>0</v>
      </c>
      <c r="BK626" s="4"/>
      <c r="BL626" s="3" t="s">
        <v>468</v>
      </c>
      <c r="BM626" s="4"/>
      <c r="BN626" s="4"/>
      <c r="BO626" s="4"/>
      <c r="BP626" s="4">
        <v>4.8238370545786937</v>
      </c>
      <c r="BQ626" s="4">
        <v>0.24813153961136025</v>
      </c>
      <c r="BR626" s="4">
        <v>7644.8671328671326</v>
      </c>
      <c r="BS626" s="4">
        <v>4873.3356643356647</v>
      </c>
      <c r="BT626" s="4">
        <v>437.3111888111888</v>
      </c>
      <c r="BU626" s="4">
        <v>0</v>
      </c>
      <c r="BV626" s="4">
        <v>8269.1713286713293</v>
      </c>
      <c r="BW626" s="4">
        <v>1632.7202797202797</v>
      </c>
    </row>
    <row r="627" spans="2:75" x14ac:dyDescent="0.3">
      <c r="B627" s="3" t="s">
        <v>274</v>
      </c>
      <c r="C627" s="4">
        <v>2021</v>
      </c>
      <c r="D627" s="3" t="s">
        <v>1093</v>
      </c>
      <c r="E627" s="4">
        <v>275</v>
      </c>
      <c r="F627" s="4">
        <v>275</v>
      </c>
      <c r="G627" s="4" t="b">
        <v>0</v>
      </c>
      <c r="H627" s="4">
        <v>1356162</v>
      </c>
      <c r="I627" s="4">
        <v>219386</v>
      </c>
      <c r="J627" s="4">
        <v>172912</v>
      </c>
      <c r="K627" s="4">
        <v>887792</v>
      </c>
      <c r="L627" s="4">
        <v>41862</v>
      </c>
      <c r="M627" s="4">
        <v>6886</v>
      </c>
      <c r="N627" s="4">
        <v>461484</v>
      </c>
      <c r="O627" s="4">
        <v>1178129</v>
      </c>
      <c r="P627" s="4">
        <v>167175</v>
      </c>
      <c r="Q627" s="4">
        <v>1010954</v>
      </c>
      <c r="R627" s="4">
        <v>336301</v>
      </c>
      <c r="S627" s="4">
        <v>53178</v>
      </c>
      <c r="T627" s="4">
        <v>65546</v>
      </c>
      <c r="U627" s="4">
        <v>67198</v>
      </c>
      <c r="V627" s="4">
        <v>69175</v>
      </c>
      <c r="W627" s="4">
        <v>71725</v>
      </c>
      <c r="X627" s="4">
        <v>178033</v>
      </c>
      <c r="Y627" s="4">
        <v>91746</v>
      </c>
      <c r="Z627" s="4">
        <v>6175484</v>
      </c>
      <c r="AA627" s="4">
        <v>6307595</v>
      </c>
      <c r="AB627" s="4">
        <v>3908225</v>
      </c>
      <c r="AC627" s="4">
        <v>2399370</v>
      </c>
      <c r="AD627" s="4">
        <v>11118728</v>
      </c>
      <c r="AE627" s="4">
        <v>2649872</v>
      </c>
      <c r="AF627" s="4">
        <v>-237634</v>
      </c>
      <c r="AG627" s="4">
        <v>2412238</v>
      </c>
      <c r="AH627" s="4">
        <v>0</v>
      </c>
      <c r="AI627" s="4">
        <v>0</v>
      </c>
      <c r="AJ627" s="4">
        <v>0</v>
      </c>
      <c r="AK627" s="4">
        <v>0</v>
      </c>
      <c r="AL627" s="4">
        <v>823994</v>
      </c>
      <c r="AM627" s="4">
        <v>205999</v>
      </c>
      <c r="AN627" s="4">
        <v>0</v>
      </c>
      <c r="AO627" s="4">
        <v>205999</v>
      </c>
      <c r="AP627" s="4">
        <v>28430050</v>
      </c>
      <c r="AQ627" s="4">
        <v>22894900</v>
      </c>
      <c r="AR627" s="4">
        <v>124677</v>
      </c>
      <c r="AS627" s="4">
        <v>494428</v>
      </c>
      <c r="AT627" s="4">
        <v>94194</v>
      </c>
      <c r="AU627" s="4">
        <v>299</v>
      </c>
      <c r="AV627" s="4">
        <v>1767</v>
      </c>
      <c r="AW627" s="4">
        <v>11329373</v>
      </c>
      <c r="AX627" s="4">
        <v>8697287</v>
      </c>
      <c r="AY627" s="4">
        <v>91746</v>
      </c>
      <c r="AZ627" s="4">
        <v>229625</v>
      </c>
      <c r="BA627" s="4">
        <v>466958</v>
      </c>
      <c r="BB627" s="4">
        <v>0</v>
      </c>
      <c r="BC627" s="4"/>
      <c r="BD627" s="4">
        <v>0.34028677989797679</v>
      </c>
      <c r="BE627" s="4">
        <v>0.13127708931528828</v>
      </c>
      <c r="BF627" s="4">
        <v>0</v>
      </c>
      <c r="BG627" s="4">
        <v>0</v>
      </c>
      <c r="BH627" s="4">
        <v>2.386100653442194</v>
      </c>
      <c r="BI627" s="4">
        <v>0.24231130922543467</v>
      </c>
      <c r="BJ627" s="4">
        <v>0</v>
      </c>
      <c r="BK627" s="4"/>
      <c r="BL627" s="3" t="s">
        <v>468</v>
      </c>
      <c r="BM627" s="4"/>
      <c r="BN627" s="4"/>
      <c r="BO627" s="4"/>
      <c r="BP627" s="4">
        <v>4.3853950309619574</v>
      </c>
      <c r="BQ627" s="4">
        <v>0.16921335597057158</v>
      </c>
      <c r="BR627" s="4">
        <v>4931.4981818181814</v>
      </c>
      <c r="BS627" s="4">
        <v>4284.1054545454544</v>
      </c>
      <c r="BT627" s="4">
        <v>453.37090909090909</v>
      </c>
      <c r="BU627" s="4">
        <v>0</v>
      </c>
      <c r="BV627" s="4">
        <v>8771.7745454545457</v>
      </c>
      <c r="BW627" s="4">
        <v>1698.0290909090909</v>
      </c>
    </row>
    <row r="628" spans="2:75" x14ac:dyDescent="0.3">
      <c r="B628" s="3" t="s">
        <v>274</v>
      </c>
      <c r="C628" s="4">
        <v>2022</v>
      </c>
      <c r="D628" s="3" t="s">
        <v>1094</v>
      </c>
      <c r="E628" s="4">
        <v>271</v>
      </c>
      <c r="F628" s="4">
        <v>65246</v>
      </c>
      <c r="G628" s="4" t="b">
        <v>1</v>
      </c>
      <c r="H628" s="4">
        <v>1582863</v>
      </c>
      <c r="I628" s="4">
        <v>243182</v>
      </c>
      <c r="J628" s="4">
        <v>233730</v>
      </c>
      <c r="K628" s="4">
        <v>823569</v>
      </c>
      <c r="L628" s="4">
        <v>82924</v>
      </c>
      <c r="M628" s="4">
        <v>0</v>
      </c>
      <c r="N628" s="4">
        <v>759294</v>
      </c>
      <c r="O628" s="4">
        <v>2570135</v>
      </c>
      <c r="P628" s="4">
        <v>138404</v>
      </c>
      <c r="Q628" s="4">
        <v>2431731</v>
      </c>
      <c r="R628" s="4">
        <v>340611</v>
      </c>
      <c r="S628" s="4">
        <v>33767</v>
      </c>
      <c r="T628" s="4">
        <v>53251</v>
      </c>
      <c r="U628" s="4">
        <v>85298</v>
      </c>
      <c r="V628" s="4">
        <v>86075</v>
      </c>
      <c r="W628" s="4">
        <v>62386</v>
      </c>
      <c r="X628" s="4">
        <v>-987272</v>
      </c>
      <c r="Y628" s="4">
        <v>73150</v>
      </c>
      <c r="Z628" s="4">
        <v>6557835</v>
      </c>
      <c r="AA628" s="4">
        <v>6771512</v>
      </c>
      <c r="AB628" s="4">
        <v>5300096</v>
      </c>
      <c r="AC628" s="4">
        <v>1471416</v>
      </c>
      <c r="AD628" s="4">
        <v>10131456</v>
      </c>
      <c r="AE628" s="4">
        <v>3008275</v>
      </c>
      <c r="AF628" s="4">
        <v>-1508847</v>
      </c>
      <c r="AG628" s="4">
        <v>1499428</v>
      </c>
      <c r="AH628" s="4">
        <v>0</v>
      </c>
      <c r="AI628" s="4">
        <v>0</v>
      </c>
      <c r="AJ628" s="4">
        <v>0</v>
      </c>
      <c r="AK628" s="4">
        <v>0</v>
      </c>
      <c r="AL628" s="4">
        <v>1042836</v>
      </c>
      <c r="AM628" s="4">
        <v>260709</v>
      </c>
      <c r="AN628" s="4">
        <v>0</v>
      </c>
      <c r="AO628" s="4">
        <v>260709</v>
      </c>
      <c r="AP628" s="4">
        <v>41358900</v>
      </c>
      <c r="AQ628" s="4">
        <v>35050300</v>
      </c>
      <c r="AR628" s="4">
        <v>147416</v>
      </c>
      <c r="AS628" s="4">
        <v>560177</v>
      </c>
      <c r="AT628" s="4">
        <v>146024</v>
      </c>
      <c r="AU628" s="4">
        <v>403</v>
      </c>
      <c r="AV628" s="4">
        <v>2034</v>
      </c>
      <c r="AW628" s="4">
        <v>11402523</v>
      </c>
      <c r="AX628" s="4">
        <v>8632028</v>
      </c>
      <c r="AY628" s="4">
        <v>73150</v>
      </c>
      <c r="AZ628" s="4">
        <v>162501.33333333334</v>
      </c>
      <c r="BA628" s="4">
        <v>42217831</v>
      </c>
      <c r="BB628" s="4">
        <v>542139</v>
      </c>
      <c r="BC628" s="4">
        <v>1</v>
      </c>
      <c r="BD628" s="4">
        <v>0.47969660040066636</v>
      </c>
      <c r="BE628" s="4">
        <v>-0.62372548982445097</v>
      </c>
      <c r="BF628" s="4">
        <v>0</v>
      </c>
      <c r="BG628" s="4">
        <v>0</v>
      </c>
      <c r="BH628" s="4">
        <v>0.61660932068555285</v>
      </c>
      <c r="BI628" s="4">
        <v>0.25334722074259536</v>
      </c>
      <c r="BJ628" s="4">
        <v>3.8178981150036599</v>
      </c>
      <c r="BK628" s="4">
        <v>1.2985093748818139E-2</v>
      </c>
      <c r="BL628" s="3" t="s">
        <v>474</v>
      </c>
      <c r="BM628" s="4">
        <v>528412.37070896651</v>
      </c>
      <c r="BN628" s="4">
        <v>0.30752749621532638</v>
      </c>
      <c r="BO628" s="4">
        <v>365911.03737563314</v>
      </c>
      <c r="BP628" s="4">
        <v>3.5643114299461542</v>
      </c>
      <c r="BQ628" s="4">
        <v>0.19813176007866273</v>
      </c>
      <c r="BR628" s="4">
        <v>5840.8228782287824</v>
      </c>
      <c r="BS628" s="4">
        <v>9483.8929889298888</v>
      </c>
      <c r="BT628" s="4">
        <v>543.97047970479707</v>
      </c>
      <c r="BU628" s="4">
        <v>0</v>
      </c>
      <c r="BV628" s="4">
        <v>5532.9446494464946</v>
      </c>
      <c r="BW628" s="4">
        <v>155785.35424354245</v>
      </c>
    </row>
    <row r="629" spans="2:75" x14ac:dyDescent="0.3">
      <c r="B629" s="3" t="s">
        <v>274</v>
      </c>
      <c r="C629" s="4">
        <v>2023</v>
      </c>
      <c r="D629" s="3" t="s">
        <v>1095</v>
      </c>
      <c r="E629" s="4">
        <v>267</v>
      </c>
      <c r="F629" s="4">
        <v>267</v>
      </c>
      <c r="G629" s="4" t="b">
        <v>0</v>
      </c>
      <c r="H629" s="4">
        <v>2037279</v>
      </c>
      <c r="I629" s="4">
        <v>245698</v>
      </c>
      <c r="J629" s="4">
        <v>277447</v>
      </c>
      <c r="K629" s="4">
        <v>1295451</v>
      </c>
      <c r="L629" s="4">
        <v>217883</v>
      </c>
      <c r="M629" s="4">
        <v>800</v>
      </c>
      <c r="N629" s="4">
        <v>741028</v>
      </c>
      <c r="O629" s="4">
        <v>1188990</v>
      </c>
      <c r="P629" s="4">
        <v>153953</v>
      </c>
      <c r="Q629" s="4">
        <v>1035037</v>
      </c>
      <c r="R629" s="4">
        <v>418390</v>
      </c>
      <c r="S629" s="4">
        <v>38625</v>
      </c>
      <c r="T629" s="4">
        <v>41319</v>
      </c>
      <c r="U629" s="4">
        <v>81971</v>
      </c>
      <c r="V629" s="4">
        <v>99610</v>
      </c>
      <c r="W629" s="4">
        <v>54456</v>
      </c>
      <c r="X629" s="4">
        <v>848289</v>
      </c>
      <c r="Y629" s="4">
        <v>81925</v>
      </c>
      <c r="Z629" s="4">
        <v>7335198</v>
      </c>
      <c r="AA629" s="4">
        <v>7507387</v>
      </c>
      <c r="AB629" s="4">
        <v>5310760</v>
      </c>
      <c r="AC629" s="4">
        <v>2196627</v>
      </c>
      <c r="AD629" s="4">
        <v>10979745</v>
      </c>
      <c r="AE629" s="4">
        <v>17941</v>
      </c>
      <c r="AF629" s="4">
        <v>2392602</v>
      </c>
      <c r="AG629" s="4">
        <v>2410543</v>
      </c>
      <c r="AH629" s="4">
        <v>0</v>
      </c>
      <c r="AI629" s="4">
        <v>0</v>
      </c>
      <c r="AJ629" s="4">
        <v>0</v>
      </c>
      <c r="AK629" s="4">
        <v>0</v>
      </c>
      <c r="AL629" s="4">
        <v>1102028</v>
      </c>
      <c r="AM629" s="4">
        <v>275507</v>
      </c>
      <c r="AN629" s="4">
        <v>0</v>
      </c>
      <c r="AO629" s="4">
        <v>275507</v>
      </c>
      <c r="AP629" s="4">
        <v>57877550</v>
      </c>
      <c r="AQ629" s="4">
        <v>49683200</v>
      </c>
      <c r="AR629" s="4">
        <v>148034</v>
      </c>
      <c r="AS629" s="4">
        <v>619210</v>
      </c>
      <c r="AT629" s="4">
        <v>207055</v>
      </c>
      <c r="AU629" s="4">
        <v>406</v>
      </c>
      <c r="AV629" s="4">
        <v>2351</v>
      </c>
      <c r="AW629" s="4">
        <v>11493650</v>
      </c>
      <c r="AX629" s="4">
        <v>8569202</v>
      </c>
      <c r="AY629" s="4">
        <v>81925</v>
      </c>
      <c r="AZ629" s="4">
        <v>82273.666666666672</v>
      </c>
      <c r="BA629" s="4">
        <v>8569202</v>
      </c>
      <c r="BB629" s="4">
        <v>138821</v>
      </c>
      <c r="BC629" s="4">
        <v>0</v>
      </c>
      <c r="BD629" s="4">
        <v>0.3637341768113253</v>
      </c>
      <c r="BE629" s="4">
        <v>0.41638332305000936</v>
      </c>
      <c r="BF629" s="4">
        <v>0</v>
      </c>
      <c r="BG629" s="4">
        <v>0</v>
      </c>
      <c r="BH629" s="4">
        <v>2.328943796212116</v>
      </c>
      <c r="BI629" s="4">
        <v>0.26543686447639164</v>
      </c>
      <c r="BJ629" s="4">
        <v>0.73456313552360841</v>
      </c>
      <c r="BK629" s="4">
        <v>1.7153129812003943E-2</v>
      </c>
      <c r="BL629" s="3" t="s">
        <v>489</v>
      </c>
      <c r="BM629" s="4"/>
      <c r="BN629" s="4"/>
      <c r="BO629" s="4"/>
      <c r="BP629" s="4">
        <v>2.5577102002417171</v>
      </c>
      <c r="BQ629" s="4">
        <v>0.17269247128881327</v>
      </c>
      <c r="BR629" s="4">
        <v>7630.2584269662921</v>
      </c>
      <c r="BS629" s="4">
        <v>4453.1460674157306</v>
      </c>
      <c r="BT629" s="4">
        <v>554.43445692883893</v>
      </c>
      <c r="BU629" s="4">
        <v>0</v>
      </c>
      <c r="BV629" s="4">
        <v>9028.2509363295885</v>
      </c>
      <c r="BW629" s="4">
        <v>32094.389513108614</v>
      </c>
    </row>
    <row r="630" spans="2:75" x14ac:dyDescent="0.3">
      <c r="B630" s="3" t="s">
        <v>274</v>
      </c>
      <c r="C630" s="4">
        <v>2024</v>
      </c>
      <c r="D630" s="3" t="s">
        <v>1096</v>
      </c>
      <c r="E630" s="4">
        <v>267</v>
      </c>
      <c r="F630" s="4">
        <v>267</v>
      </c>
      <c r="G630" s="4" t="b">
        <v>0</v>
      </c>
      <c r="H630" s="4">
        <v>2883589</v>
      </c>
      <c r="I630" s="4">
        <v>242180</v>
      </c>
      <c r="J630" s="4">
        <v>296993</v>
      </c>
      <c r="K630" s="4">
        <v>2038732</v>
      </c>
      <c r="L630" s="4">
        <v>305684</v>
      </c>
      <c r="M630" s="4">
        <v>0</v>
      </c>
      <c r="N630" s="4">
        <v>844857</v>
      </c>
      <c r="O630" s="4">
        <v>1320086</v>
      </c>
      <c r="P630" s="4">
        <v>174957</v>
      </c>
      <c r="Q630" s="4">
        <v>1145129</v>
      </c>
      <c r="R630" s="4">
        <v>424717</v>
      </c>
      <c r="S630" s="4">
        <v>48143</v>
      </c>
      <c r="T630" s="4">
        <v>65991</v>
      </c>
      <c r="U630" s="4">
        <v>94465</v>
      </c>
      <c r="V630" s="4">
        <v>114118</v>
      </c>
      <c r="W630" s="4">
        <v>81255</v>
      </c>
      <c r="X630" s="4">
        <v>1563503</v>
      </c>
      <c r="Y630" s="4">
        <v>639559</v>
      </c>
      <c r="Z630" s="4">
        <v>8499664</v>
      </c>
      <c r="AA630" s="4">
        <v>8727910</v>
      </c>
      <c r="AB630" s="4">
        <v>5260751</v>
      </c>
      <c r="AC630" s="4">
        <v>3467159</v>
      </c>
      <c r="AD630" s="4">
        <v>12543248</v>
      </c>
      <c r="AE630" s="4">
        <v>-529021</v>
      </c>
      <c r="AF630" s="4">
        <v>4047667</v>
      </c>
      <c r="AG630" s="4">
        <v>3518646</v>
      </c>
      <c r="AH630" s="4">
        <v>0</v>
      </c>
      <c r="AI630" s="4">
        <v>0</v>
      </c>
      <c r="AJ630" s="4">
        <v>0</v>
      </c>
      <c r="AK630" s="4">
        <v>0</v>
      </c>
      <c r="AL630" s="4">
        <v>1216357</v>
      </c>
      <c r="AM630" s="4">
        <v>304089</v>
      </c>
      <c r="AN630" s="4">
        <v>0</v>
      </c>
      <c r="AO630" s="4">
        <v>304089</v>
      </c>
      <c r="AP630" s="4">
        <v>62530450</v>
      </c>
      <c r="AQ630" s="4">
        <v>53951200</v>
      </c>
      <c r="AR630" s="4">
        <v>150827</v>
      </c>
      <c r="AS630" s="4">
        <v>650597</v>
      </c>
      <c r="AT630" s="4">
        <v>222333</v>
      </c>
      <c r="AU630" s="4">
        <v>407</v>
      </c>
      <c r="AV630" s="4">
        <v>2144</v>
      </c>
      <c r="AW630" s="4">
        <v>12091037</v>
      </c>
      <c r="AX630" s="4">
        <v>9024602</v>
      </c>
      <c r="AY630" s="4">
        <v>639559</v>
      </c>
      <c r="AZ630" s="4">
        <v>264878</v>
      </c>
      <c r="BA630" s="4">
        <v>19317225</v>
      </c>
      <c r="BB630" s="4">
        <v>303977</v>
      </c>
      <c r="BC630" s="4">
        <v>0.96656987240066072</v>
      </c>
      <c r="BD630" s="4">
        <v>0.29298800904012329</v>
      </c>
      <c r="BE630" s="4">
        <v>0.54220729791936373</v>
      </c>
      <c r="BF630" s="4">
        <v>0</v>
      </c>
      <c r="BG630" s="4">
        <v>0</v>
      </c>
      <c r="BH630" s="4">
        <v>3.0727070923887179</v>
      </c>
      <c r="BI630" s="4">
        <v>0.2638002546266246</v>
      </c>
      <c r="BJ630" s="4">
        <v>1.6216568211554654</v>
      </c>
      <c r="BK630" s="4">
        <v>1.6125872381542394E-2</v>
      </c>
      <c r="BL630" s="3" t="s">
        <v>474</v>
      </c>
      <c r="BM630" s="4">
        <v>283720.21245889674</v>
      </c>
      <c r="BN630" s="4">
        <v>0.93358875528959195</v>
      </c>
      <c r="BO630" s="4">
        <v>18842.212458896742</v>
      </c>
      <c r="BP630" s="4">
        <v>2.4120568459046754</v>
      </c>
      <c r="BQ630" s="4">
        <v>0.18983208955223882</v>
      </c>
      <c r="BR630" s="4">
        <v>10799.958801498127</v>
      </c>
      <c r="BS630" s="4">
        <v>4944.1423220973784</v>
      </c>
      <c r="BT630" s="4">
        <v>564.89513108614233</v>
      </c>
      <c r="BU630" s="4">
        <v>0</v>
      </c>
      <c r="BV630" s="4">
        <v>13178.449438202248</v>
      </c>
      <c r="BW630" s="4">
        <v>72349.157303370783</v>
      </c>
    </row>
    <row r="631" spans="2:75" x14ac:dyDescent="0.3">
      <c r="B631" s="3" t="s">
        <v>276</v>
      </c>
      <c r="C631" s="4">
        <v>2019</v>
      </c>
      <c r="D631" s="3" t="s">
        <v>1097</v>
      </c>
      <c r="E631" s="4">
        <v>63305</v>
      </c>
      <c r="F631" s="4">
        <v>63305</v>
      </c>
      <c r="G631" s="4" t="b">
        <v>0</v>
      </c>
      <c r="H631" s="4">
        <v>115545054</v>
      </c>
      <c r="I631" s="4">
        <v>69076078</v>
      </c>
      <c r="J631" s="4">
        <v>36139227</v>
      </c>
      <c r="K631" s="4">
        <v>2653103</v>
      </c>
      <c r="L631" s="4">
        <v>3939061</v>
      </c>
      <c r="M631" s="4">
        <v>2294101</v>
      </c>
      <c r="N631" s="4">
        <v>110597850</v>
      </c>
      <c r="O631" s="4">
        <v>103663636</v>
      </c>
      <c r="P631" s="4">
        <v>12394810</v>
      </c>
      <c r="Q631" s="4">
        <v>91268826</v>
      </c>
      <c r="R631" s="4">
        <v>8462727</v>
      </c>
      <c r="S631" s="4">
        <v>29035785</v>
      </c>
      <c r="T631" s="4">
        <v>10833852</v>
      </c>
      <c r="U631" s="4">
        <v>14210156</v>
      </c>
      <c r="V631" s="4">
        <v>9346196</v>
      </c>
      <c r="W631" s="4">
        <v>7392278</v>
      </c>
      <c r="X631" s="4">
        <v>11881418</v>
      </c>
      <c r="Y631" s="4">
        <v>60015203</v>
      </c>
      <c r="Z631" s="4">
        <v>210817643</v>
      </c>
      <c r="AA631" s="4">
        <v>220871304</v>
      </c>
      <c r="AB631" s="4">
        <v>157356731</v>
      </c>
      <c r="AC631" s="4">
        <v>63514573</v>
      </c>
      <c r="AD631" s="4">
        <v>797234470</v>
      </c>
      <c r="AE631" s="4">
        <v>57767987</v>
      </c>
      <c r="AF631" s="4">
        <v>78357231</v>
      </c>
      <c r="AG631" s="4">
        <v>136125218</v>
      </c>
      <c r="AH631" s="4">
        <v>71987937</v>
      </c>
      <c r="AI631" s="4">
        <v>52000000</v>
      </c>
      <c r="AJ631" s="4">
        <v>288696</v>
      </c>
      <c r="AK631" s="4">
        <v>1194923</v>
      </c>
      <c r="AL631" s="4">
        <v>111117517</v>
      </c>
      <c r="AM631" s="4">
        <v>27779379</v>
      </c>
      <c r="AN631" s="4">
        <v>1483619</v>
      </c>
      <c r="AO631" s="4">
        <v>26295760</v>
      </c>
      <c r="AP631" s="4">
        <v>19715603286</v>
      </c>
      <c r="AQ631" s="4">
        <v>16296058358</v>
      </c>
      <c r="AR631" s="4">
        <v>66549258.309653699</v>
      </c>
      <c r="AS631" s="4">
        <v>129526263.73285501</v>
      </c>
      <c r="AT631" s="4">
        <v>990726</v>
      </c>
      <c r="AU631" s="4">
        <v>2339.2031585999998</v>
      </c>
      <c r="AV631" s="4">
        <v>5753.4705282000004</v>
      </c>
      <c r="AW631" s="4">
        <v>950270845</v>
      </c>
      <c r="AX631" s="4">
        <v>733097189</v>
      </c>
      <c r="AY631" s="4">
        <v>60015203</v>
      </c>
      <c r="AZ631" s="4">
        <v>60015203</v>
      </c>
      <c r="BA631" s="4">
        <v>291423398</v>
      </c>
      <c r="BB631" s="4">
        <v>0</v>
      </c>
      <c r="BC631" s="4"/>
      <c r="BD631" s="4">
        <v>0.95718376660241988</v>
      </c>
      <c r="BE631" s="4">
        <v>0.10282930847044305</v>
      </c>
      <c r="BF631" s="4">
        <v>5.3407205395052205E-2</v>
      </c>
      <c r="BG631" s="4">
        <v>1.3351801228603768E-2</v>
      </c>
      <c r="BH631" s="4">
        <v>1.4914755011749576</v>
      </c>
      <c r="BI631" s="4">
        <v>0.32962661840594487</v>
      </c>
      <c r="BJ631" s="4">
        <v>0</v>
      </c>
      <c r="BK631" s="4"/>
      <c r="BL631" s="3" t="s">
        <v>468</v>
      </c>
      <c r="BM631" s="4"/>
      <c r="BN631" s="4"/>
      <c r="BO631" s="4"/>
      <c r="BP631" s="4">
        <v>3.3754614223197601</v>
      </c>
      <c r="BQ631" s="4">
        <v>0.40657254558525224</v>
      </c>
      <c r="BR631" s="4">
        <v>1825.2121317431483</v>
      </c>
      <c r="BS631" s="4">
        <v>1637.5268304241372</v>
      </c>
      <c r="BT631" s="4">
        <v>1051.2480579678336</v>
      </c>
      <c r="BU631" s="4">
        <v>1137.160366479741</v>
      </c>
      <c r="BV631" s="4">
        <v>2150.3075270515756</v>
      </c>
      <c r="BW631" s="4">
        <v>4603.4815259458182</v>
      </c>
    </row>
    <row r="632" spans="2:75" x14ac:dyDescent="0.3">
      <c r="B632" s="3" t="s">
        <v>276</v>
      </c>
      <c r="C632" s="4">
        <v>2020</v>
      </c>
      <c r="D632" s="3" t="s">
        <v>1098</v>
      </c>
      <c r="E632" s="4">
        <v>63508</v>
      </c>
      <c r="F632" s="4">
        <v>63508</v>
      </c>
      <c r="G632" s="4" t="b">
        <v>0</v>
      </c>
      <c r="H632" s="4">
        <v>118612572</v>
      </c>
      <c r="I632" s="4">
        <v>70739080</v>
      </c>
      <c r="J632" s="4">
        <v>32247673</v>
      </c>
      <c r="K632" s="4">
        <v>7322249</v>
      </c>
      <c r="L632" s="4">
        <v>3731490</v>
      </c>
      <c r="M632" s="4">
        <v>1755836</v>
      </c>
      <c r="N632" s="4">
        <v>109534487</v>
      </c>
      <c r="O632" s="4">
        <v>99806099</v>
      </c>
      <c r="P632" s="4">
        <v>12887236</v>
      </c>
      <c r="Q632" s="4">
        <v>86918863</v>
      </c>
      <c r="R632" s="4">
        <v>9114335</v>
      </c>
      <c r="S632" s="4">
        <v>31353478</v>
      </c>
      <c r="T632" s="4">
        <v>10155111</v>
      </c>
      <c r="U632" s="4">
        <v>10377847</v>
      </c>
      <c r="V632" s="4">
        <v>9825378</v>
      </c>
      <c r="W632" s="4">
        <v>7502363</v>
      </c>
      <c r="X632" s="4">
        <v>18806473</v>
      </c>
      <c r="Y632" s="4">
        <v>55947059</v>
      </c>
      <c r="Z632" s="4">
        <v>207108825</v>
      </c>
      <c r="AA632" s="4">
        <v>216334188</v>
      </c>
      <c r="AB632" s="4">
        <v>176977942</v>
      </c>
      <c r="AC632" s="4">
        <v>39356246</v>
      </c>
      <c r="AD632" s="4">
        <v>816040943</v>
      </c>
      <c r="AE632" s="4">
        <v>33860407</v>
      </c>
      <c r="AF632" s="4">
        <v>76858394</v>
      </c>
      <c r="AG632" s="4">
        <v>110718801</v>
      </c>
      <c r="AH632" s="4">
        <v>70222541</v>
      </c>
      <c r="AI632" s="4">
        <v>0</v>
      </c>
      <c r="AJ632" s="4">
        <v>1551326</v>
      </c>
      <c r="AK632" s="4">
        <v>1650487</v>
      </c>
      <c r="AL632" s="4">
        <v>110063010</v>
      </c>
      <c r="AM632" s="4">
        <v>27515753</v>
      </c>
      <c r="AN632" s="4">
        <v>3201813</v>
      </c>
      <c r="AO632" s="4">
        <v>24313940</v>
      </c>
      <c r="AP632" s="4">
        <v>18631419363</v>
      </c>
      <c r="AQ632" s="4">
        <v>14987474733</v>
      </c>
      <c r="AR632" s="4">
        <v>68496440</v>
      </c>
      <c r="AS632" s="4">
        <v>123806885</v>
      </c>
      <c r="AT632" s="4">
        <v>897531</v>
      </c>
      <c r="AU632" s="4">
        <v>2359</v>
      </c>
      <c r="AV632" s="4">
        <v>4788</v>
      </c>
      <c r="AW632" s="4">
        <v>1004293931</v>
      </c>
      <c r="AX632" s="4">
        <v>775544683</v>
      </c>
      <c r="AY632" s="4">
        <v>55947059</v>
      </c>
      <c r="AZ632" s="4">
        <v>57981131</v>
      </c>
      <c r="BA632" s="4">
        <v>303069434</v>
      </c>
      <c r="BB632" s="4">
        <v>0</v>
      </c>
      <c r="BC632" s="4"/>
      <c r="BD632" s="4">
        <v>0.92346439465118424</v>
      </c>
      <c r="BE632" s="4">
        <v>0.15855379141428616</v>
      </c>
      <c r="BF632" s="4">
        <v>0.11636290673200911</v>
      </c>
      <c r="BG632" s="4">
        <v>2.9090727211621779E-2</v>
      </c>
      <c r="BH632" s="4">
        <v>1.2738178708113106</v>
      </c>
      <c r="BI632" s="4">
        <v>0.32621399990822053</v>
      </c>
      <c r="BJ632" s="4">
        <v>0</v>
      </c>
      <c r="BK632" s="4"/>
      <c r="BL632" s="3" t="s">
        <v>468</v>
      </c>
      <c r="BM632" s="4"/>
      <c r="BN632" s="4"/>
      <c r="BO632" s="4"/>
      <c r="BP632" s="4">
        <v>3.676394088151254</v>
      </c>
      <c r="BQ632" s="4">
        <v>0.49269005847953218</v>
      </c>
      <c r="BR632" s="4">
        <v>1867.6792215153996</v>
      </c>
      <c r="BS632" s="4">
        <v>1571.5515997984505</v>
      </c>
      <c r="BT632" s="4">
        <v>1078.548214398186</v>
      </c>
      <c r="BU632" s="4">
        <v>1105.7274831517288</v>
      </c>
      <c r="BV632" s="4">
        <v>1743.3835264848524</v>
      </c>
      <c r="BW632" s="4">
        <v>4772.1457769099952</v>
      </c>
    </row>
    <row r="633" spans="2:75" x14ac:dyDescent="0.3">
      <c r="B633" s="3" t="s">
        <v>276</v>
      </c>
      <c r="C633" s="4">
        <v>2021</v>
      </c>
      <c r="D633" s="3" t="s">
        <v>1099</v>
      </c>
      <c r="E633" s="4">
        <v>63917</v>
      </c>
      <c r="F633" s="4">
        <v>63917</v>
      </c>
      <c r="G633" s="4" t="b">
        <v>0</v>
      </c>
      <c r="H633" s="4">
        <v>121505619</v>
      </c>
      <c r="I633" s="4">
        <v>73520326</v>
      </c>
      <c r="J633" s="4">
        <v>35558138</v>
      </c>
      <c r="K633" s="4">
        <v>3134473</v>
      </c>
      <c r="L633" s="4">
        <v>2186228</v>
      </c>
      <c r="M633" s="4">
        <v>1727582</v>
      </c>
      <c r="N633" s="4">
        <v>116643564</v>
      </c>
      <c r="O633" s="4">
        <v>106573834</v>
      </c>
      <c r="P633" s="4">
        <v>13699478</v>
      </c>
      <c r="Q633" s="4">
        <v>92874356</v>
      </c>
      <c r="R633" s="4">
        <v>10489890</v>
      </c>
      <c r="S633" s="4">
        <v>32309625</v>
      </c>
      <c r="T633" s="4">
        <v>10408784</v>
      </c>
      <c r="U633" s="4">
        <v>13037938</v>
      </c>
      <c r="V633" s="4">
        <v>11191699</v>
      </c>
      <c r="W633" s="4">
        <v>7816646</v>
      </c>
      <c r="X633" s="4">
        <v>14931785</v>
      </c>
      <c r="Y633" s="4">
        <v>39564264</v>
      </c>
      <c r="Z633" s="4">
        <v>191938633</v>
      </c>
      <c r="AA633" s="4">
        <v>199643527</v>
      </c>
      <c r="AB633" s="4">
        <v>170190668</v>
      </c>
      <c r="AC633" s="4">
        <v>29452859</v>
      </c>
      <c r="AD633" s="4">
        <v>830972728</v>
      </c>
      <c r="AE633" s="4">
        <v>24658254</v>
      </c>
      <c r="AF633" s="4">
        <v>74423225</v>
      </c>
      <c r="AG633" s="4">
        <v>99081479</v>
      </c>
      <c r="AH633" s="4">
        <v>68396913</v>
      </c>
      <c r="AI633" s="4">
        <v>0</v>
      </c>
      <c r="AJ633" s="4">
        <v>1552375</v>
      </c>
      <c r="AK633" s="4">
        <v>1727300</v>
      </c>
      <c r="AL633" s="4">
        <v>114220126</v>
      </c>
      <c r="AM633" s="4">
        <v>28555032</v>
      </c>
      <c r="AN633" s="4">
        <v>3279675</v>
      </c>
      <c r="AO633" s="4">
        <v>25275357</v>
      </c>
      <c r="AP633" s="4">
        <v>19923834328</v>
      </c>
      <c r="AQ633" s="4">
        <v>15963372308</v>
      </c>
      <c r="AR633" s="4">
        <v>71435025</v>
      </c>
      <c r="AS633" s="4">
        <v>140261333</v>
      </c>
      <c r="AT633" s="4">
        <v>967183</v>
      </c>
      <c r="AU633" s="4">
        <v>2472</v>
      </c>
      <c r="AV633" s="4">
        <v>5014</v>
      </c>
      <c r="AW633" s="4">
        <v>1041480965</v>
      </c>
      <c r="AX633" s="4">
        <v>800288162</v>
      </c>
      <c r="AY633" s="4">
        <v>39564264</v>
      </c>
      <c r="AZ633" s="4">
        <v>51842175.333333336</v>
      </c>
      <c r="BA633" s="4">
        <v>1406107603</v>
      </c>
      <c r="BB633" s="4">
        <v>22659553</v>
      </c>
      <c r="BC633" s="4">
        <v>0</v>
      </c>
      <c r="BD633" s="4">
        <v>0.95998493699291387</v>
      </c>
      <c r="BE633" s="4">
        <v>0.12288966652645093</v>
      </c>
      <c r="BF633" s="4">
        <v>0.11485453772210796</v>
      </c>
      <c r="BG633" s="4">
        <v>2.8713634933304137E-2</v>
      </c>
      <c r="BH633" s="4">
        <v>1.0668335509104365</v>
      </c>
      <c r="BI633" s="4">
        <v>0.31390966850911239</v>
      </c>
      <c r="BJ633" s="4">
        <v>1.4745573899407443</v>
      </c>
      <c r="BK633" s="4">
        <v>2.0000000476620181E-2</v>
      </c>
      <c r="BL633" s="3" t="s">
        <v>474</v>
      </c>
      <c r="BM633" s="4">
        <v>20200666.523230646</v>
      </c>
      <c r="BN633" s="4">
        <v>2.5663596433174689</v>
      </c>
      <c r="BO633" s="4">
        <v>0</v>
      </c>
      <c r="BP633" s="4">
        <v>3.5854054909304605</v>
      </c>
      <c r="BQ633" s="4">
        <v>0.49301954527323494</v>
      </c>
      <c r="BR633" s="4">
        <v>1900.9906441165888</v>
      </c>
      <c r="BS633" s="4">
        <v>1667.3785377911979</v>
      </c>
      <c r="BT633" s="4">
        <v>1117.6216812428618</v>
      </c>
      <c r="BU633" s="4">
        <v>1070.0895379945866</v>
      </c>
      <c r="BV633" s="4">
        <v>1550.1584711422627</v>
      </c>
      <c r="BW633" s="4">
        <v>21998.961199680834</v>
      </c>
    </row>
    <row r="634" spans="2:75" x14ac:dyDescent="0.3">
      <c r="B634" s="3" t="s">
        <v>276</v>
      </c>
      <c r="C634" s="4">
        <v>2022</v>
      </c>
      <c r="D634" s="3" t="s">
        <v>1100</v>
      </c>
      <c r="E634" s="4">
        <v>65534</v>
      </c>
      <c r="F634" s="4">
        <v>493</v>
      </c>
      <c r="G634" s="4" t="b">
        <v>1</v>
      </c>
      <c r="H634" s="4">
        <v>126815226</v>
      </c>
      <c r="I634" s="4">
        <v>77353291</v>
      </c>
      <c r="J634" s="4">
        <v>38669361</v>
      </c>
      <c r="K634" s="4">
        <v>2941064</v>
      </c>
      <c r="L634" s="4">
        <v>4150734</v>
      </c>
      <c r="M634" s="4">
        <v>3090551</v>
      </c>
      <c r="N634" s="4">
        <v>120783611</v>
      </c>
      <c r="O634" s="4">
        <v>113063111</v>
      </c>
      <c r="P634" s="4">
        <v>14372050</v>
      </c>
      <c r="Q634" s="4">
        <v>98691061</v>
      </c>
      <c r="R634" s="4">
        <v>8234824</v>
      </c>
      <c r="S634" s="4">
        <v>32832455</v>
      </c>
      <c r="T634" s="4">
        <v>11252995</v>
      </c>
      <c r="U634" s="4">
        <v>18326443</v>
      </c>
      <c r="V634" s="4">
        <v>11344151</v>
      </c>
      <c r="W634" s="4">
        <v>7956384</v>
      </c>
      <c r="X634" s="4">
        <v>13752115</v>
      </c>
      <c r="Y634" s="4">
        <v>25573042</v>
      </c>
      <c r="Z634" s="4">
        <v>200835572</v>
      </c>
      <c r="AA634" s="4">
        <v>208136213</v>
      </c>
      <c r="AB634" s="4">
        <v>175521503</v>
      </c>
      <c r="AC634" s="4">
        <v>32614710</v>
      </c>
      <c r="AD634" s="4">
        <v>844724843</v>
      </c>
      <c r="AE634" s="4">
        <v>21888099</v>
      </c>
      <c r="AF634" s="4">
        <v>78345904</v>
      </c>
      <c r="AG634" s="4">
        <v>100234003</v>
      </c>
      <c r="AH634" s="4">
        <v>66509595</v>
      </c>
      <c r="AI634" s="4">
        <v>0</v>
      </c>
      <c r="AJ634" s="4">
        <v>1538754</v>
      </c>
      <c r="AK634" s="4">
        <v>1727300</v>
      </c>
      <c r="AL634" s="4">
        <v>120364823</v>
      </c>
      <c r="AM634" s="4">
        <v>30091206</v>
      </c>
      <c r="AN634" s="4">
        <v>3266054</v>
      </c>
      <c r="AO634" s="4">
        <v>26825152</v>
      </c>
      <c r="AP634" s="4">
        <v>24824932998</v>
      </c>
      <c r="AQ634" s="4">
        <v>20095006058</v>
      </c>
      <c r="AR634" s="4">
        <v>74881280</v>
      </c>
      <c r="AS634" s="4">
        <v>148313053</v>
      </c>
      <c r="AT634" s="4">
        <v>1254912</v>
      </c>
      <c r="AU634" s="4">
        <v>2653</v>
      </c>
      <c r="AV634" s="4">
        <v>5388</v>
      </c>
      <c r="AW634" s="4">
        <v>1065198929</v>
      </c>
      <c r="AX634" s="4">
        <v>811000435</v>
      </c>
      <c r="AY634" s="4">
        <v>25573042</v>
      </c>
      <c r="AZ634" s="4">
        <v>40361455</v>
      </c>
      <c r="BA634" s="4">
        <v>1416378416</v>
      </c>
      <c r="BB634" s="4">
        <v>22714299</v>
      </c>
      <c r="BC634" s="4">
        <v>0</v>
      </c>
      <c r="BD634" s="4">
        <v>0.95243776957823656</v>
      </c>
      <c r="BE634" s="4">
        <v>0.10844214400564171</v>
      </c>
      <c r="BF634" s="4">
        <v>0.1085384879555841</v>
      </c>
      <c r="BG634" s="4">
        <v>2.7134622214332504E-2</v>
      </c>
      <c r="BH634" s="4">
        <v>1.0156340603127167</v>
      </c>
      <c r="BI634" s="4">
        <v>0.32400188731325275</v>
      </c>
      <c r="BJ634" s="4">
        <v>1.4476140467366416</v>
      </c>
      <c r="BK634" s="4">
        <v>1.9999591102938804E-2</v>
      </c>
      <c r="BL634" s="3" t="s">
        <v>474</v>
      </c>
      <c r="BM634" s="4">
        <v>20805181.460401349</v>
      </c>
      <c r="BN634" s="4">
        <v>1.9399713036303119</v>
      </c>
      <c r="BO634" s="4">
        <v>0</v>
      </c>
      <c r="BP634" s="4">
        <v>3.0163739014333992</v>
      </c>
      <c r="BQ634" s="4">
        <v>0.49239049740163326</v>
      </c>
      <c r="BR634" s="4">
        <v>1935.1058381908629</v>
      </c>
      <c r="BS634" s="4">
        <v>1725.2588122196112</v>
      </c>
      <c r="BT634" s="4">
        <v>1142.6325266273996</v>
      </c>
      <c r="BU634" s="4">
        <v>1014.8868526261177</v>
      </c>
      <c r="BV634" s="4">
        <v>1529.4961851863154</v>
      </c>
      <c r="BW634" s="4">
        <v>21612.879055146946</v>
      </c>
    </row>
    <row r="635" spans="2:75" x14ac:dyDescent="0.3">
      <c r="B635" s="3" t="s">
        <v>276</v>
      </c>
      <c r="C635" s="4">
        <v>2023</v>
      </c>
      <c r="D635" s="3" t="s">
        <v>1101</v>
      </c>
      <c r="E635" s="4">
        <v>67151</v>
      </c>
      <c r="F635" s="4">
        <v>67151</v>
      </c>
      <c r="G635" s="4" t="b">
        <v>0</v>
      </c>
      <c r="H635" s="4">
        <v>154845284</v>
      </c>
      <c r="I635" s="4">
        <v>81414582</v>
      </c>
      <c r="J635" s="4">
        <v>42147372</v>
      </c>
      <c r="K635" s="4">
        <v>13863615</v>
      </c>
      <c r="L635" s="4">
        <v>8278663</v>
      </c>
      <c r="M635" s="4">
        <v>9141052</v>
      </c>
      <c r="N635" s="4">
        <v>131840617</v>
      </c>
      <c r="O635" s="4">
        <v>124909478</v>
      </c>
      <c r="P635" s="4">
        <v>16227723</v>
      </c>
      <c r="Q635" s="4">
        <v>108681755</v>
      </c>
      <c r="R635" s="4">
        <v>10468303</v>
      </c>
      <c r="S635" s="4">
        <v>34968355</v>
      </c>
      <c r="T635" s="4">
        <v>12774926</v>
      </c>
      <c r="U635" s="4">
        <v>21120092</v>
      </c>
      <c r="V635" s="4">
        <v>11106056</v>
      </c>
      <c r="W635" s="4">
        <v>8504604</v>
      </c>
      <c r="X635" s="4">
        <v>29935806</v>
      </c>
      <c r="Y635" s="4">
        <v>53880009</v>
      </c>
      <c r="Z635" s="4">
        <v>223460540</v>
      </c>
      <c r="AA635" s="4">
        <v>232078903</v>
      </c>
      <c r="AB635" s="4">
        <v>208303530</v>
      </c>
      <c r="AC635" s="4">
        <v>23775373</v>
      </c>
      <c r="AD635" s="4">
        <v>874660649</v>
      </c>
      <c r="AE635" s="4">
        <v>23344877</v>
      </c>
      <c r="AF635" s="4">
        <v>93636628</v>
      </c>
      <c r="AG635" s="4">
        <v>116981505</v>
      </c>
      <c r="AH635" s="4">
        <v>89758736</v>
      </c>
      <c r="AI635" s="4">
        <v>25200000</v>
      </c>
      <c r="AJ635" s="4">
        <v>1538754</v>
      </c>
      <c r="AK635" s="4">
        <v>1901884</v>
      </c>
      <c r="AL635" s="4">
        <v>132028512</v>
      </c>
      <c r="AM635" s="4">
        <v>33007128</v>
      </c>
      <c r="AN635" s="4">
        <v>3440638</v>
      </c>
      <c r="AO635" s="4">
        <v>29566490</v>
      </c>
      <c r="AP635" s="4">
        <v>29317343843</v>
      </c>
      <c r="AQ635" s="4">
        <v>22749726583</v>
      </c>
      <c r="AR635" s="4">
        <v>78803977</v>
      </c>
      <c r="AS635" s="4">
        <v>162225406</v>
      </c>
      <c r="AT635" s="4">
        <v>1391842</v>
      </c>
      <c r="AU635" s="4">
        <v>2717</v>
      </c>
      <c r="AV635" s="4">
        <v>5611</v>
      </c>
      <c r="AW635" s="4">
        <v>1118360448</v>
      </c>
      <c r="AX635" s="4">
        <v>849946573</v>
      </c>
      <c r="AY635" s="4">
        <v>53880009</v>
      </c>
      <c r="AZ635" s="4">
        <v>39672438.333333336</v>
      </c>
      <c r="BA635" s="4">
        <v>1435054001</v>
      </c>
      <c r="BB635" s="4">
        <v>22649344</v>
      </c>
      <c r="BC635" s="4">
        <v>0</v>
      </c>
      <c r="BD635" s="4">
        <v>0.85143450025898104</v>
      </c>
      <c r="BE635" s="4">
        <v>0.19332720523797159</v>
      </c>
      <c r="BF635" s="4">
        <v>0.10423924189950728</v>
      </c>
      <c r="BG635" s="4">
        <v>2.6059810474876821E-2</v>
      </c>
      <c r="BH635" s="4">
        <v>1.0763674638857277</v>
      </c>
      <c r="BI635" s="4">
        <v>0.32902985671834911</v>
      </c>
      <c r="BJ635" s="4">
        <v>1.3882125481300656</v>
      </c>
      <c r="BK635" s="4">
        <v>2.0000000600458909E-2</v>
      </c>
      <c r="BL635" s="3" t="s">
        <v>474</v>
      </c>
      <c r="BM635" s="4">
        <v>22527528.696178872</v>
      </c>
      <c r="BN635" s="4">
        <v>1.7610648228832393</v>
      </c>
      <c r="BO635" s="4">
        <v>0</v>
      </c>
      <c r="BP635" s="4">
        <v>2.6879644152625288</v>
      </c>
      <c r="BQ635" s="4">
        <v>0.48422741044377116</v>
      </c>
      <c r="BR635" s="4">
        <v>2305.9267025062918</v>
      </c>
      <c r="BS635" s="4">
        <v>1860.1283376271388</v>
      </c>
      <c r="BT635" s="4">
        <v>1173.5339309913479</v>
      </c>
      <c r="BU635" s="4">
        <v>1336.6701314946911</v>
      </c>
      <c r="BV635" s="4">
        <v>1742.0664621524625</v>
      </c>
      <c r="BW635" s="4">
        <v>21370.552947833985</v>
      </c>
    </row>
    <row r="636" spans="2:75" x14ac:dyDescent="0.3">
      <c r="B636" s="3" t="s">
        <v>276</v>
      </c>
      <c r="C636" s="4">
        <v>2024</v>
      </c>
      <c r="D636" s="3" t="s">
        <v>1102</v>
      </c>
      <c r="E636" s="4">
        <v>67151</v>
      </c>
      <c r="F636" s="4">
        <v>67151</v>
      </c>
      <c r="G636" s="4" t="b">
        <v>0</v>
      </c>
      <c r="H636" s="4">
        <v>170814168</v>
      </c>
      <c r="I636" s="4">
        <v>85766650</v>
      </c>
      <c r="J636" s="4">
        <v>47041338</v>
      </c>
      <c r="K636" s="4">
        <v>6067260</v>
      </c>
      <c r="L636" s="4">
        <v>10421362</v>
      </c>
      <c r="M636" s="4">
        <v>14482524</v>
      </c>
      <c r="N636" s="4">
        <v>150264384</v>
      </c>
      <c r="O636" s="4">
        <v>134947382</v>
      </c>
      <c r="P636" s="4">
        <v>15964506</v>
      </c>
      <c r="Q636" s="4">
        <v>118982876</v>
      </c>
      <c r="R636" s="4">
        <v>13987137</v>
      </c>
      <c r="S636" s="4">
        <v>35588451</v>
      </c>
      <c r="T636" s="4">
        <v>14016955</v>
      </c>
      <c r="U636" s="4">
        <v>22001658</v>
      </c>
      <c r="V636" s="4">
        <v>12933396</v>
      </c>
      <c r="W636" s="4">
        <v>10279383</v>
      </c>
      <c r="X636" s="4">
        <v>35866786</v>
      </c>
      <c r="Y636" s="4">
        <v>45644120</v>
      </c>
      <c r="Z636" s="4">
        <v>242891208</v>
      </c>
      <c r="AA636" s="4">
        <v>256030834</v>
      </c>
      <c r="AB636" s="4">
        <v>220464684</v>
      </c>
      <c r="AC636" s="4">
        <v>35566150</v>
      </c>
      <c r="AD636" s="4">
        <v>910527435</v>
      </c>
      <c r="AE636" s="4">
        <v>15786251</v>
      </c>
      <c r="AF636" s="4">
        <v>108646556</v>
      </c>
      <c r="AG636" s="4">
        <v>124432807</v>
      </c>
      <c r="AH636" s="4">
        <v>87841404</v>
      </c>
      <c r="AI636" s="4">
        <v>0</v>
      </c>
      <c r="AJ636" s="4">
        <v>1538754</v>
      </c>
      <c r="AK636" s="4">
        <v>3029173</v>
      </c>
      <c r="AL636" s="4">
        <v>143405772</v>
      </c>
      <c r="AM636" s="4">
        <v>35851443</v>
      </c>
      <c r="AN636" s="4">
        <v>4567927</v>
      </c>
      <c r="AO636" s="4">
        <v>31283516</v>
      </c>
      <c r="AP636" s="4">
        <v>30659302549</v>
      </c>
      <c r="AQ636" s="4">
        <v>23465024883</v>
      </c>
      <c r="AR636" s="4">
        <v>83513442</v>
      </c>
      <c r="AS636" s="4">
        <v>176500905</v>
      </c>
      <c r="AT636" s="4">
        <v>1430546</v>
      </c>
      <c r="AU636" s="4">
        <v>2869</v>
      </c>
      <c r="AV636" s="4">
        <v>6023</v>
      </c>
      <c r="AW636" s="4">
        <v>1156220216</v>
      </c>
      <c r="AX636" s="4">
        <v>874276804</v>
      </c>
      <c r="AY636" s="4">
        <v>45644120</v>
      </c>
      <c r="AZ636" s="4">
        <v>41699057</v>
      </c>
      <c r="BA636" s="4">
        <v>1407933899</v>
      </c>
      <c r="BB636" s="4">
        <v>14530408</v>
      </c>
      <c r="BC636" s="4">
        <v>0</v>
      </c>
      <c r="BD636" s="4">
        <v>0.87969508477774516</v>
      </c>
      <c r="BE636" s="4">
        <v>0.20997547463393085</v>
      </c>
      <c r="BF636" s="4">
        <v>0.12741263998774052</v>
      </c>
      <c r="BG636" s="4">
        <v>3.1853159996935131E-2</v>
      </c>
      <c r="BH636" s="4">
        <v>1.0458043307004952</v>
      </c>
      <c r="BI636" s="4">
        <v>0.33194753722732628</v>
      </c>
      <c r="BJ636" s="4">
        <v>1.2963564091303184</v>
      </c>
      <c r="BK636" s="4">
        <v>1.3196564647595445E-2</v>
      </c>
      <c r="BL636" s="3" t="s">
        <v>474</v>
      </c>
      <c r="BM636" s="4">
        <v>20695689.671699423</v>
      </c>
      <c r="BN636" s="4">
        <v>2.0148667505882587</v>
      </c>
      <c r="BO636" s="4">
        <v>0</v>
      </c>
      <c r="BP636" s="4">
        <v>2.7239185192333712</v>
      </c>
      <c r="BQ636" s="4">
        <v>0.47634069400630913</v>
      </c>
      <c r="BR636" s="4">
        <v>2543.7323048055873</v>
      </c>
      <c r="BS636" s="4">
        <v>2009.6109067623713</v>
      </c>
      <c r="BT636" s="4">
        <v>1243.6663936501318</v>
      </c>
      <c r="BU636" s="4">
        <v>1308.1175857396017</v>
      </c>
      <c r="BV636" s="4">
        <v>1853.0298431892302</v>
      </c>
      <c r="BW636" s="4">
        <v>20966.685514735447</v>
      </c>
    </row>
    <row r="637" spans="2:75" x14ac:dyDescent="0.3">
      <c r="B637" s="3" t="s">
        <v>278</v>
      </c>
      <c r="C637" s="4">
        <v>2019</v>
      </c>
      <c r="D637" s="3" t="s">
        <v>1103</v>
      </c>
      <c r="E637" s="4">
        <v>423</v>
      </c>
      <c r="F637" s="4">
        <v>423</v>
      </c>
      <c r="G637" s="4" t="b">
        <v>0</v>
      </c>
      <c r="H637" s="4">
        <v>3981040</v>
      </c>
      <c r="I637" s="4">
        <v>1081479</v>
      </c>
      <c r="J637" s="4">
        <v>1074108</v>
      </c>
      <c r="K637" s="4">
        <v>1710278</v>
      </c>
      <c r="L637" s="4">
        <v>115175</v>
      </c>
      <c r="M637" s="4">
        <v>0</v>
      </c>
      <c r="N637" s="4">
        <v>2270762</v>
      </c>
      <c r="O637" s="4">
        <v>2980499</v>
      </c>
      <c r="P637" s="4">
        <v>775728</v>
      </c>
      <c r="Q637" s="4">
        <v>2204771</v>
      </c>
      <c r="R637" s="4">
        <v>537531</v>
      </c>
      <c r="S637" s="4">
        <v>64686</v>
      </c>
      <c r="T637" s="4">
        <v>1151734</v>
      </c>
      <c r="U637" s="4">
        <v>50880</v>
      </c>
      <c r="V637" s="4">
        <v>220050</v>
      </c>
      <c r="W637" s="4">
        <v>87905</v>
      </c>
      <c r="X637" s="4">
        <v>1000541</v>
      </c>
      <c r="Y637" s="4">
        <v>306538</v>
      </c>
      <c r="Z637" s="4">
        <v>8842051</v>
      </c>
      <c r="AA637" s="4">
        <v>9099835</v>
      </c>
      <c r="AB637" s="4">
        <v>3779335</v>
      </c>
      <c r="AC637" s="4">
        <v>5320500</v>
      </c>
      <c r="AD637" s="4">
        <v>20225413</v>
      </c>
      <c r="AE637" s="4">
        <v>6002413</v>
      </c>
      <c r="AF637" s="4">
        <v>463364</v>
      </c>
      <c r="AG637" s="4">
        <v>6465777</v>
      </c>
      <c r="AH637" s="4">
        <v>1003113</v>
      </c>
      <c r="AI637" s="4">
        <v>0</v>
      </c>
      <c r="AJ637" s="4">
        <v>79722</v>
      </c>
      <c r="AK637" s="4">
        <v>61975</v>
      </c>
      <c r="AL637" s="4">
        <v>3202021</v>
      </c>
      <c r="AM637" s="4">
        <v>800505</v>
      </c>
      <c r="AN637" s="4">
        <v>141697</v>
      </c>
      <c r="AO637" s="4">
        <v>658808</v>
      </c>
      <c r="AP637" s="4">
        <v>78451825</v>
      </c>
      <c r="AQ637" s="4">
        <v>51766600</v>
      </c>
      <c r="AR637" s="4">
        <v>2092957.8579025001</v>
      </c>
      <c r="AS637" s="4">
        <v>3158129.4556775</v>
      </c>
      <c r="AT637" s="4">
        <v>206192</v>
      </c>
      <c r="AU637" s="4">
        <v>745.52841439999997</v>
      </c>
      <c r="AV637" s="4">
        <v>2647.3564784</v>
      </c>
      <c r="AW637" s="4">
        <v>25338176</v>
      </c>
      <c r="AX637" s="4">
        <v>14762749</v>
      </c>
      <c r="AY637" s="4">
        <v>306538</v>
      </c>
      <c r="AZ637" s="4">
        <v>306538</v>
      </c>
      <c r="BA637" s="4">
        <v>14762749</v>
      </c>
      <c r="BB637" s="4">
        <v>644540</v>
      </c>
      <c r="BC637" s="4">
        <v>0.42329202412234174</v>
      </c>
      <c r="BD637" s="4">
        <v>0.57039416835801704</v>
      </c>
      <c r="BE637" s="4">
        <v>0.25132653778912045</v>
      </c>
      <c r="BF637" s="4">
        <v>0.17700951274507967</v>
      </c>
      <c r="BG637" s="4">
        <v>4.4252364366130018E-2</v>
      </c>
      <c r="BH637" s="4">
        <v>2.9326297379637158</v>
      </c>
      <c r="BI637" s="4">
        <v>0.4554355665872023</v>
      </c>
      <c r="BJ637" s="4">
        <v>0.5445644334127977</v>
      </c>
      <c r="BK637" s="4">
        <v>5.0971760392077813E-2</v>
      </c>
      <c r="BL637" s="3" t="s">
        <v>489</v>
      </c>
      <c r="BM637" s="4"/>
      <c r="BN637" s="4"/>
      <c r="BO637" s="4"/>
      <c r="BP637" s="4">
        <v>26.678255832831169</v>
      </c>
      <c r="BQ637" s="4">
        <v>0.28161240108116448</v>
      </c>
      <c r="BR637" s="4">
        <v>9411.4420803782505</v>
      </c>
      <c r="BS637" s="4">
        <v>7046.0969267139481</v>
      </c>
      <c r="BT637" s="4">
        <v>4947.8909170271872</v>
      </c>
      <c r="BU637" s="4">
        <v>2371.4255319148938</v>
      </c>
      <c r="BV637" s="4">
        <v>15285.524822695035</v>
      </c>
      <c r="BW637" s="4">
        <v>34900.115839243495</v>
      </c>
    </row>
    <row r="638" spans="2:75" x14ac:dyDescent="0.3">
      <c r="B638" s="3" t="s">
        <v>278</v>
      </c>
      <c r="C638" s="4">
        <v>2020</v>
      </c>
      <c r="D638" s="3" t="s">
        <v>1104</v>
      </c>
      <c r="E638" s="4">
        <v>450</v>
      </c>
      <c r="F638" s="4">
        <v>450</v>
      </c>
      <c r="G638" s="4" t="b">
        <v>0</v>
      </c>
      <c r="H638" s="4">
        <v>4321487</v>
      </c>
      <c r="I638" s="4">
        <v>1118798</v>
      </c>
      <c r="J638" s="4">
        <v>691866</v>
      </c>
      <c r="K638" s="4">
        <v>1878813</v>
      </c>
      <c r="L638" s="4">
        <v>93125</v>
      </c>
      <c r="M638" s="4">
        <v>0</v>
      </c>
      <c r="N638" s="4">
        <v>2442674</v>
      </c>
      <c r="O638" s="4">
        <v>2856205</v>
      </c>
      <c r="P638" s="4">
        <v>799190</v>
      </c>
      <c r="Q638" s="4">
        <v>2057015</v>
      </c>
      <c r="R638" s="4">
        <v>446806</v>
      </c>
      <c r="S638" s="4">
        <v>59631</v>
      </c>
      <c r="T638" s="4">
        <v>1077060</v>
      </c>
      <c r="U638" s="4">
        <v>22459</v>
      </c>
      <c r="V638" s="4">
        <v>246326</v>
      </c>
      <c r="W638" s="4">
        <v>98267</v>
      </c>
      <c r="X638" s="4">
        <v>1465282</v>
      </c>
      <c r="Y638" s="4">
        <v>1354145</v>
      </c>
      <c r="Z638" s="4">
        <v>9745210</v>
      </c>
      <c r="AA638" s="4">
        <v>10721848</v>
      </c>
      <c r="AB638" s="4">
        <v>4095924</v>
      </c>
      <c r="AC638" s="4">
        <v>6625924</v>
      </c>
      <c r="AD638" s="4">
        <v>22058388</v>
      </c>
      <c r="AE638" s="4">
        <v>7225795</v>
      </c>
      <c r="AF638" s="4">
        <v>463364</v>
      </c>
      <c r="AG638" s="4">
        <v>7689159</v>
      </c>
      <c r="AH638" s="4">
        <v>908326</v>
      </c>
      <c r="AI638" s="4">
        <v>0</v>
      </c>
      <c r="AJ638" s="4">
        <v>74912</v>
      </c>
      <c r="AK638" s="4">
        <v>57750</v>
      </c>
      <c r="AL638" s="4">
        <v>2783857</v>
      </c>
      <c r="AM638" s="4">
        <v>695964</v>
      </c>
      <c r="AN638" s="4">
        <v>132662</v>
      </c>
      <c r="AO638" s="4">
        <v>563302</v>
      </c>
      <c r="AP638" s="4">
        <v>78912300</v>
      </c>
      <c r="AQ638" s="4">
        <v>51386300</v>
      </c>
      <c r="AR638" s="4">
        <v>1862233</v>
      </c>
      <c r="AS638" s="4">
        <v>2908650</v>
      </c>
      <c r="AT638" s="4">
        <v>200041</v>
      </c>
      <c r="AU638" s="4">
        <v>729</v>
      </c>
      <c r="AV638" s="4">
        <v>2565</v>
      </c>
      <c r="AW638" s="4">
        <v>26600278</v>
      </c>
      <c r="AX638" s="4">
        <v>15277555</v>
      </c>
      <c r="AY638" s="4">
        <v>1354145</v>
      </c>
      <c r="AZ638" s="4">
        <v>830341.5</v>
      </c>
      <c r="BA638" s="4">
        <v>26543204</v>
      </c>
      <c r="BB638" s="4">
        <v>11265649</v>
      </c>
      <c r="BC638" s="4">
        <v>0</v>
      </c>
      <c r="BD638" s="4">
        <v>0.56523923362490736</v>
      </c>
      <c r="BE638" s="4">
        <v>0.33906893622496148</v>
      </c>
      <c r="BF638" s="4">
        <v>0.19061618129673374</v>
      </c>
      <c r="BG638" s="4">
        <v>4.7654028206190191E-2</v>
      </c>
      <c r="BH638" s="4">
        <v>3.7380179531991744</v>
      </c>
      <c r="BI638" s="4">
        <v>0.47798730801414741</v>
      </c>
      <c r="BJ638" s="4">
        <v>0.99759062836584456</v>
      </c>
      <c r="BK638" s="4">
        <v>0.47672654780151374</v>
      </c>
      <c r="BL638" s="3" t="s">
        <v>489</v>
      </c>
      <c r="BM638" s="4"/>
      <c r="BN638" s="4"/>
      <c r="BO638" s="4"/>
      <c r="BP638" s="4">
        <v>23.598767239074263</v>
      </c>
      <c r="BQ638" s="4">
        <v>0.28421052631578947</v>
      </c>
      <c r="BR638" s="4">
        <v>9603.304444444444</v>
      </c>
      <c r="BS638" s="4">
        <v>6347.1222222222223</v>
      </c>
      <c r="BT638" s="4">
        <v>4138.2955555555554</v>
      </c>
      <c r="BU638" s="4">
        <v>2018.5022222222221</v>
      </c>
      <c r="BV638" s="4">
        <v>17087.02</v>
      </c>
      <c r="BW638" s="4">
        <v>58984.897777777776</v>
      </c>
    </row>
    <row r="639" spans="2:75" x14ac:dyDescent="0.3">
      <c r="B639" s="3" t="s">
        <v>278</v>
      </c>
      <c r="C639" s="4">
        <v>2021</v>
      </c>
      <c r="D639" s="3" t="s">
        <v>1105</v>
      </c>
      <c r="E639" s="4">
        <v>462</v>
      </c>
      <c r="F639" s="4">
        <v>462</v>
      </c>
      <c r="G639" s="4" t="b">
        <v>0</v>
      </c>
      <c r="H639" s="4">
        <v>5935237</v>
      </c>
      <c r="I639" s="4">
        <v>1209862</v>
      </c>
      <c r="J639" s="4">
        <v>781949</v>
      </c>
      <c r="K639" s="4">
        <v>3573805</v>
      </c>
      <c r="L639" s="4">
        <v>45991</v>
      </c>
      <c r="M639" s="4">
        <v>0</v>
      </c>
      <c r="N639" s="4">
        <v>2361432</v>
      </c>
      <c r="O639" s="4">
        <v>3241773</v>
      </c>
      <c r="P639" s="4">
        <v>905990</v>
      </c>
      <c r="Q639" s="4">
        <v>2335783</v>
      </c>
      <c r="R639" s="4">
        <v>770175</v>
      </c>
      <c r="S639" s="4">
        <v>75999</v>
      </c>
      <c r="T639" s="4">
        <v>948744</v>
      </c>
      <c r="U639" s="4">
        <v>43907</v>
      </c>
      <c r="V639" s="4">
        <v>245396</v>
      </c>
      <c r="W639" s="4">
        <v>138890</v>
      </c>
      <c r="X639" s="4">
        <v>2693464</v>
      </c>
      <c r="Y639" s="4">
        <v>4261282</v>
      </c>
      <c r="Z639" s="4">
        <v>9192060</v>
      </c>
      <c r="AA639" s="4">
        <v>10076531</v>
      </c>
      <c r="AB639" s="4">
        <v>4109126</v>
      </c>
      <c r="AC639" s="4">
        <v>5967405</v>
      </c>
      <c r="AD639" s="4">
        <v>24751852</v>
      </c>
      <c r="AE639" s="4">
        <v>5452550</v>
      </c>
      <c r="AF639" s="4">
        <v>1480612</v>
      </c>
      <c r="AG639" s="4">
        <v>6933162</v>
      </c>
      <c r="AH639" s="4">
        <v>809747</v>
      </c>
      <c r="AI639" s="4">
        <v>0</v>
      </c>
      <c r="AJ639" s="4">
        <v>74912</v>
      </c>
      <c r="AK639" s="4">
        <v>57750</v>
      </c>
      <c r="AL639" s="4">
        <v>2930440</v>
      </c>
      <c r="AM639" s="4">
        <v>732610</v>
      </c>
      <c r="AN639" s="4">
        <v>132662</v>
      </c>
      <c r="AO639" s="4">
        <v>599948</v>
      </c>
      <c r="AP639" s="4">
        <v>81922620</v>
      </c>
      <c r="AQ639" s="4">
        <v>53494800</v>
      </c>
      <c r="AR639" s="4">
        <v>1949115</v>
      </c>
      <c r="AS639" s="4">
        <v>3070347</v>
      </c>
      <c r="AT639" s="4">
        <v>209368</v>
      </c>
      <c r="AU639" s="4">
        <v>733</v>
      </c>
      <c r="AV639" s="4">
        <v>2772</v>
      </c>
      <c r="AW639" s="4">
        <v>30854071</v>
      </c>
      <c r="AX639" s="4">
        <v>18628437</v>
      </c>
      <c r="AY639" s="4">
        <v>4261282</v>
      </c>
      <c r="AZ639" s="4">
        <v>1973988.3333333333</v>
      </c>
      <c r="BA639" s="4">
        <v>18628437</v>
      </c>
      <c r="BB639" s="4">
        <v>12165376</v>
      </c>
      <c r="BC639" s="4">
        <v>0</v>
      </c>
      <c r="BD639" s="4">
        <v>0.3978665047410912</v>
      </c>
      <c r="BE639" s="4">
        <v>0.45380900543651415</v>
      </c>
      <c r="BF639" s="4">
        <v>0.18108133932105758</v>
      </c>
      <c r="BG639" s="4">
        <v>4.5270334830264394E-2</v>
      </c>
      <c r="BH639" s="4">
        <v>2.9682389160294429</v>
      </c>
      <c r="BI639" s="4">
        <v>0.43762328434616959</v>
      </c>
      <c r="BJ639" s="4">
        <v>0.56237671565383041</v>
      </c>
      <c r="BK639" s="4">
        <v>0.77433205183695297</v>
      </c>
      <c r="BL639" s="3" t="s">
        <v>489</v>
      </c>
      <c r="BM639" s="4"/>
      <c r="BN639" s="4"/>
      <c r="BO639" s="4"/>
      <c r="BP639" s="4">
        <v>23.792146784367979</v>
      </c>
      <c r="BQ639" s="4">
        <v>0.2644300144300144</v>
      </c>
      <c r="BR639" s="4">
        <v>12846.833333333334</v>
      </c>
      <c r="BS639" s="4">
        <v>7016.8246753246749</v>
      </c>
      <c r="BT639" s="4">
        <v>4218.863636363636</v>
      </c>
      <c r="BU639" s="4">
        <v>1752.6991341991343</v>
      </c>
      <c r="BV639" s="4">
        <v>15006.844155844155</v>
      </c>
      <c r="BW639" s="4">
        <v>40321.292207792205</v>
      </c>
    </row>
    <row r="640" spans="2:75" x14ac:dyDescent="0.3">
      <c r="B640" s="3" t="s">
        <v>278</v>
      </c>
      <c r="C640" s="4">
        <v>2022</v>
      </c>
      <c r="D640" s="3" t="s">
        <v>1106</v>
      </c>
      <c r="E640" s="4">
        <v>477.5</v>
      </c>
      <c r="F640" s="4">
        <v>4426</v>
      </c>
      <c r="G640" s="4" t="b">
        <v>1</v>
      </c>
      <c r="H640" s="4">
        <v>4024465</v>
      </c>
      <c r="I640" s="4">
        <v>934362</v>
      </c>
      <c r="J640" s="4">
        <v>646245</v>
      </c>
      <c r="K640" s="4">
        <v>2332019</v>
      </c>
      <c r="L640" s="4">
        <v>113882</v>
      </c>
      <c r="M640" s="4">
        <v>0</v>
      </c>
      <c r="N640" s="4">
        <v>1692446</v>
      </c>
      <c r="O640" s="4">
        <v>3662163</v>
      </c>
      <c r="P640" s="4">
        <v>940373</v>
      </c>
      <c r="Q640" s="4">
        <v>2721790</v>
      </c>
      <c r="R640" s="4">
        <v>919424</v>
      </c>
      <c r="S640" s="4">
        <v>63804</v>
      </c>
      <c r="T640" s="4">
        <v>1114617</v>
      </c>
      <c r="U640" s="4">
        <v>103252</v>
      </c>
      <c r="V640" s="4">
        <v>295052</v>
      </c>
      <c r="W640" s="4">
        <v>120656</v>
      </c>
      <c r="X640" s="4">
        <v>362302</v>
      </c>
      <c r="Y640" s="4">
        <v>1065430</v>
      </c>
      <c r="Z640" s="4">
        <v>8956084</v>
      </c>
      <c r="AA640" s="4">
        <v>9868892</v>
      </c>
      <c r="AB640" s="4">
        <v>3653541</v>
      </c>
      <c r="AC640" s="4">
        <v>6215351</v>
      </c>
      <c r="AD640" s="4">
        <v>25114154</v>
      </c>
      <c r="AE640" s="4">
        <v>5150661</v>
      </c>
      <c r="AF640" s="4">
        <v>1917225</v>
      </c>
      <c r="AG640" s="4">
        <v>7067886</v>
      </c>
      <c r="AH640" s="4">
        <v>707225</v>
      </c>
      <c r="AI640" s="4">
        <v>0</v>
      </c>
      <c r="AJ640" s="4">
        <v>74912</v>
      </c>
      <c r="AK640" s="4">
        <v>61878</v>
      </c>
      <c r="AL640" s="4">
        <v>1558323</v>
      </c>
      <c r="AM640" s="4">
        <v>389581</v>
      </c>
      <c r="AN640" s="4">
        <v>136790</v>
      </c>
      <c r="AO640" s="4">
        <v>252791</v>
      </c>
      <c r="AP640" s="4">
        <v>98839600</v>
      </c>
      <c r="AQ640" s="4">
        <v>68631600</v>
      </c>
      <c r="AR640" s="4">
        <v>2014149</v>
      </c>
      <c r="AS640" s="4">
        <v>3085657</v>
      </c>
      <c r="AT640" s="4">
        <v>282611</v>
      </c>
      <c r="AU640" s="4">
        <v>1117</v>
      </c>
      <c r="AV640" s="4">
        <v>2968</v>
      </c>
      <c r="AW640" s="4">
        <v>31852980</v>
      </c>
      <c r="AX640" s="4">
        <v>18753493</v>
      </c>
      <c r="AY640" s="4">
        <v>1065430</v>
      </c>
      <c r="AZ640" s="4">
        <v>2226952.3333333335</v>
      </c>
      <c r="BA640" s="4">
        <v>18753493</v>
      </c>
      <c r="BB640" s="4">
        <v>13099487</v>
      </c>
      <c r="BC640" s="4">
        <v>0.33015348168248937</v>
      </c>
      <c r="BD640" s="4">
        <v>0.42053937604128749</v>
      </c>
      <c r="BE640" s="4">
        <v>9.0024885295312551E-2</v>
      </c>
      <c r="BF640" s="4">
        <v>0.35112081954715452</v>
      </c>
      <c r="BG640" s="4">
        <v>8.7780261216705388E-2</v>
      </c>
      <c r="BH640" s="4">
        <v>2.596778590559889</v>
      </c>
      <c r="BI640" s="4">
        <v>0.46383524408479793</v>
      </c>
      <c r="BJ640" s="4">
        <v>0.53616475591520207</v>
      </c>
      <c r="BK640" s="4">
        <v>0.86509834704270727</v>
      </c>
      <c r="BL640" s="3" t="s">
        <v>489</v>
      </c>
      <c r="BM640" s="4"/>
      <c r="BN640" s="4"/>
      <c r="BO640" s="4"/>
      <c r="BP640" s="4">
        <v>20.377955799092671</v>
      </c>
      <c r="BQ640" s="4">
        <v>0.37634770889487873</v>
      </c>
      <c r="BR640" s="4">
        <v>8428.1989528795802</v>
      </c>
      <c r="BS640" s="4">
        <v>7669.4513089005231</v>
      </c>
      <c r="BT640" s="4">
        <v>4218.1130890052355</v>
      </c>
      <c r="BU640" s="4">
        <v>1481.0994764397906</v>
      </c>
      <c r="BV640" s="4">
        <v>14801.855497382199</v>
      </c>
      <c r="BW640" s="4">
        <v>39274.330890052355</v>
      </c>
    </row>
    <row r="641" spans="2:75" x14ac:dyDescent="0.3">
      <c r="B641" s="3" t="s">
        <v>278</v>
      </c>
      <c r="C641" s="4">
        <v>2023</v>
      </c>
      <c r="D641" s="3" t="s">
        <v>1107</v>
      </c>
      <c r="E641" s="4">
        <v>493</v>
      </c>
      <c r="F641" s="4">
        <v>493</v>
      </c>
      <c r="G641" s="4" t="b">
        <v>0</v>
      </c>
      <c r="H641" s="4">
        <v>4166530</v>
      </c>
      <c r="I641" s="4">
        <v>2274763</v>
      </c>
      <c r="J641" s="4">
        <v>487668</v>
      </c>
      <c r="K641" s="4">
        <v>1033920</v>
      </c>
      <c r="L641" s="4">
        <v>232115</v>
      </c>
      <c r="M641" s="4">
        <v>0</v>
      </c>
      <c r="N641" s="4">
        <v>3132610</v>
      </c>
      <c r="O641" s="4">
        <v>3498046</v>
      </c>
      <c r="P641" s="4">
        <v>984447</v>
      </c>
      <c r="Q641" s="4">
        <v>2513599</v>
      </c>
      <c r="R641" s="4">
        <v>940389</v>
      </c>
      <c r="S641" s="4">
        <v>94576</v>
      </c>
      <c r="T641" s="4">
        <v>912878</v>
      </c>
      <c r="U641" s="4">
        <v>50271</v>
      </c>
      <c r="V641" s="4">
        <v>310700</v>
      </c>
      <c r="W641" s="4">
        <v>102398</v>
      </c>
      <c r="X641" s="4">
        <v>668484</v>
      </c>
      <c r="Y641" s="4">
        <v>2026963</v>
      </c>
      <c r="Z641" s="4">
        <v>8952953</v>
      </c>
      <c r="AA641" s="4">
        <v>9928125</v>
      </c>
      <c r="AB641" s="4">
        <v>4404124</v>
      </c>
      <c r="AC641" s="4">
        <v>5524001</v>
      </c>
      <c r="AD641" s="4">
        <v>25473354</v>
      </c>
      <c r="AE641" s="4">
        <v>1338407</v>
      </c>
      <c r="AF641" s="4">
        <v>5008182</v>
      </c>
      <c r="AG641" s="4">
        <v>6346589</v>
      </c>
      <c r="AH641" s="4">
        <v>600603</v>
      </c>
      <c r="AI641" s="4">
        <v>0</v>
      </c>
      <c r="AJ641" s="4">
        <v>74912</v>
      </c>
      <c r="AK641" s="4">
        <v>61507</v>
      </c>
      <c r="AL641" s="4">
        <v>2942198</v>
      </c>
      <c r="AM641" s="4">
        <v>735550</v>
      </c>
      <c r="AN641" s="4">
        <v>136419</v>
      </c>
      <c r="AO641" s="4">
        <v>599131</v>
      </c>
      <c r="AP641" s="4">
        <v>106625150</v>
      </c>
      <c r="AQ641" s="4">
        <v>73722100</v>
      </c>
      <c r="AR641" s="4">
        <v>2056453</v>
      </c>
      <c r="AS641" s="4">
        <v>3277043</v>
      </c>
      <c r="AT641" s="4">
        <v>305821</v>
      </c>
      <c r="AU641" s="4">
        <v>1159</v>
      </c>
      <c r="AV641" s="4">
        <v>3056</v>
      </c>
      <c r="AW641" s="4">
        <v>33951612</v>
      </c>
      <c r="AX641" s="4">
        <v>19796688</v>
      </c>
      <c r="AY641" s="4">
        <v>2026963</v>
      </c>
      <c r="AZ641" s="4">
        <v>2451225</v>
      </c>
      <c r="BA641" s="4">
        <v>19796688</v>
      </c>
      <c r="BB641" s="4">
        <v>14088298</v>
      </c>
      <c r="BC641" s="4">
        <v>0.29117599978573905</v>
      </c>
      <c r="BD641" s="4">
        <v>0.75185106071479146</v>
      </c>
      <c r="BE641" s="4">
        <v>0.16044142247865731</v>
      </c>
      <c r="BF641" s="4">
        <v>0.18546529807626946</v>
      </c>
      <c r="BG641" s="4">
        <v>4.6366356037221154E-2</v>
      </c>
      <c r="BH641" s="4">
        <v>2.5249011477168795</v>
      </c>
      <c r="BI641" s="4">
        <v>0.4664073838468038</v>
      </c>
      <c r="BJ641" s="4">
        <v>0.5335926161531962</v>
      </c>
      <c r="BK641" s="4">
        <v>0.86997464109673772</v>
      </c>
      <c r="BL641" s="3" t="s">
        <v>489</v>
      </c>
      <c r="BM641" s="4"/>
      <c r="BN641" s="4"/>
      <c r="BO641" s="4"/>
      <c r="BP641" s="4">
        <v>19.286753641143765</v>
      </c>
      <c r="BQ641" s="4">
        <v>0.37925392670157065</v>
      </c>
      <c r="BR641" s="4">
        <v>8451.3793103448279</v>
      </c>
      <c r="BS641" s="4">
        <v>7095.4279918864095</v>
      </c>
      <c r="BT641" s="4">
        <v>4171.3042596348887</v>
      </c>
      <c r="BU641" s="4">
        <v>1218.261663286004</v>
      </c>
      <c r="BV641" s="4">
        <v>12873.405679513184</v>
      </c>
      <c r="BW641" s="4">
        <v>40155.553752535496</v>
      </c>
    </row>
    <row r="642" spans="2:75" x14ac:dyDescent="0.3">
      <c r="B642" s="3" t="s">
        <v>278</v>
      </c>
      <c r="C642" s="4">
        <v>2024</v>
      </c>
      <c r="D642" s="3" t="s">
        <v>1108</v>
      </c>
      <c r="E642" s="4">
        <v>493</v>
      </c>
      <c r="F642" s="4">
        <v>493</v>
      </c>
      <c r="G642" s="4" t="b">
        <v>0</v>
      </c>
      <c r="H642" s="4">
        <v>5425058</v>
      </c>
      <c r="I642" s="4">
        <v>2514858</v>
      </c>
      <c r="J642" s="4">
        <v>684125</v>
      </c>
      <c r="K642" s="4">
        <v>1652022</v>
      </c>
      <c r="L642" s="4">
        <v>410111</v>
      </c>
      <c r="M642" s="4">
        <v>120000</v>
      </c>
      <c r="N642" s="4">
        <v>3653036</v>
      </c>
      <c r="O642" s="4">
        <v>4139973</v>
      </c>
      <c r="P642" s="4">
        <v>990489</v>
      </c>
      <c r="Q642" s="4">
        <v>3149484</v>
      </c>
      <c r="R642" s="4">
        <v>1541304</v>
      </c>
      <c r="S642" s="4">
        <v>87722</v>
      </c>
      <c r="T642" s="4">
        <v>853618</v>
      </c>
      <c r="U642" s="4">
        <v>22948</v>
      </c>
      <c r="V642" s="4">
        <v>374926</v>
      </c>
      <c r="W642" s="4">
        <v>170412</v>
      </c>
      <c r="X642" s="4">
        <v>1285085</v>
      </c>
      <c r="Y642" s="4">
        <v>945541</v>
      </c>
      <c r="Z642" s="4">
        <v>11078659</v>
      </c>
      <c r="AA642" s="4">
        <v>11678018</v>
      </c>
      <c r="AB642" s="4">
        <v>2234682</v>
      </c>
      <c r="AC642" s="4">
        <v>9443336</v>
      </c>
      <c r="AD642" s="4">
        <v>29350843</v>
      </c>
      <c r="AE642" s="4">
        <v>7544643</v>
      </c>
      <c r="AF642" s="4">
        <v>2615050</v>
      </c>
      <c r="AG642" s="4">
        <v>10159693</v>
      </c>
      <c r="AH642" s="4">
        <v>488601</v>
      </c>
      <c r="AI642" s="4">
        <v>0</v>
      </c>
      <c r="AJ642" s="4">
        <v>80522</v>
      </c>
      <c r="AK642" s="4">
        <v>67800</v>
      </c>
      <c r="AL642" s="4">
        <v>3378269</v>
      </c>
      <c r="AM642" s="4">
        <v>844567</v>
      </c>
      <c r="AN642" s="4">
        <v>148322</v>
      </c>
      <c r="AO642" s="4">
        <v>696245</v>
      </c>
      <c r="AP642" s="4">
        <v>109962700</v>
      </c>
      <c r="AQ642" s="4">
        <v>69177900</v>
      </c>
      <c r="AR642" s="4">
        <v>2168775</v>
      </c>
      <c r="AS642" s="4">
        <v>3188175</v>
      </c>
      <c r="AT642" s="4">
        <v>299173</v>
      </c>
      <c r="AU642" s="4">
        <v>1244</v>
      </c>
      <c r="AV642" s="4">
        <v>3188</v>
      </c>
      <c r="AW642" s="4">
        <v>34894074</v>
      </c>
      <c r="AX642" s="4">
        <v>19751740</v>
      </c>
      <c r="AY642" s="4">
        <v>945541</v>
      </c>
      <c r="AZ642" s="4">
        <v>1345978</v>
      </c>
      <c r="BA642" s="4">
        <v>34781683</v>
      </c>
      <c r="BB642" s="4">
        <v>984226</v>
      </c>
      <c r="BC642" s="4">
        <v>1</v>
      </c>
      <c r="BD642" s="4">
        <v>0.67336349215068303</v>
      </c>
      <c r="BE642" s="4">
        <v>0.23687949511323197</v>
      </c>
      <c r="BF642" s="4">
        <v>0.17561898582350483</v>
      </c>
      <c r="BG642" s="4">
        <v>4.3904733459650493E-2</v>
      </c>
      <c r="BH642" s="4">
        <v>3.2258277863929457</v>
      </c>
      <c r="BI642" s="4">
        <v>0.48386747231923377</v>
      </c>
      <c r="BJ642" s="4">
        <v>0.99640858872341409</v>
      </c>
      <c r="BK642" s="4">
        <v>3.1563923177197917E-2</v>
      </c>
      <c r="BL642" s="3" t="s">
        <v>489</v>
      </c>
      <c r="BM642" s="4"/>
      <c r="BN642" s="4"/>
      <c r="BO642" s="4"/>
      <c r="BP642" s="4">
        <v>19.722824194022156</v>
      </c>
      <c r="BQ642" s="4">
        <v>0.39021329987452946</v>
      </c>
      <c r="BR642" s="4">
        <v>11004.17444219067</v>
      </c>
      <c r="BS642" s="4">
        <v>8397.5111561866124</v>
      </c>
      <c r="BT642" s="4">
        <v>4399.1379310344828</v>
      </c>
      <c r="BU642" s="4">
        <v>991.07707910750503</v>
      </c>
      <c r="BV642" s="4">
        <v>20607.896551724138</v>
      </c>
      <c r="BW642" s="4">
        <v>70551.081135902641</v>
      </c>
    </row>
    <row r="643" spans="2:75" x14ac:dyDescent="0.3">
      <c r="B643" s="3" t="s">
        <v>280</v>
      </c>
      <c r="C643" s="4">
        <v>2019</v>
      </c>
      <c r="D643" s="3" t="s">
        <v>1109</v>
      </c>
      <c r="E643" s="4">
        <v>4315</v>
      </c>
      <c r="F643" s="4">
        <v>4315</v>
      </c>
      <c r="G643" s="4" t="b">
        <v>0</v>
      </c>
      <c r="H643" s="4">
        <v>10597514</v>
      </c>
      <c r="I643" s="4">
        <v>3521438</v>
      </c>
      <c r="J643" s="4">
        <v>3943387</v>
      </c>
      <c r="K643" s="4">
        <v>1874009</v>
      </c>
      <c r="L643" s="4">
        <v>142615</v>
      </c>
      <c r="M643" s="4">
        <v>0</v>
      </c>
      <c r="N643" s="4">
        <v>8723505</v>
      </c>
      <c r="O643" s="4">
        <v>8626112</v>
      </c>
      <c r="P643" s="4">
        <v>2156450</v>
      </c>
      <c r="Q643" s="4">
        <v>6469662</v>
      </c>
      <c r="R643" s="4">
        <v>1133087</v>
      </c>
      <c r="S643" s="4">
        <v>459046</v>
      </c>
      <c r="T643" s="4">
        <v>1316596</v>
      </c>
      <c r="U643" s="4">
        <v>1250636</v>
      </c>
      <c r="V643" s="4">
        <v>970373</v>
      </c>
      <c r="W643" s="4">
        <v>838390</v>
      </c>
      <c r="X643" s="4">
        <v>1971402</v>
      </c>
      <c r="Y643" s="4">
        <v>1423824</v>
      </c>
      <c r="Z643" s="4">
        <v>7716136</v>
      </c>
      <c r="AA643" s="4">
        <v>10465906</v>
      </c>
      <c r="AB643" s="4">
        <v>2735644</v>
      </c>
      <c r="AC643" s="4">
        <v>7730262</v>
      </c>
      <c r="AD643" s="4">
        <v>50331820</v>
      </c>
      <c r="AE643" s="4">
        <v>8259941</v>
      </c>
      <c r="AF643" s="4">
        <v>1104857</v>
      </c>
      <c r="AG643" s="4">
        <v>9364798</v>
      </c>
      <c r="AH643" s="4">
        <v>1443432</v>
      </c>
      <c r="AI643" s="4">
        <v>299000</v>
      </c>
      <c r="AJ643" s="4">
        <v>151401</v>
      </c>
      <c r="AK643" s="4">
        <v>32408</v>
      </c>
      <c r="AL643" s="4">
        <v>8146716</v>
      </c>
      <c r="AM643" s="4">
        <v>2036679</v>
      </c>
      <c r="AN643" s="4">
        <v>183809</v>
      </c>
      <c r="AO643" s="4">
        <v>1407070</v>
      </c>
      <c r="AP643" s="4">
        <v>360162450</v>
      </c>
      <c r="AQ643" s="4">
        <v>286192100</v>
      </c>
      <c r="AR643" s="4">
        <v>3195523.6310780002</v>
      </c>
      <c r="AS643" s="4">
        <v>8108843.1516605001</v>
      </c>
      <c r="AT643" s="4">
        <v>184202</v>
      </c>
      <c r="AU643" s="4">
        <v>1049.96429414</v>
      </c>
      <c r="AV643" s="4">
        <v>3023.5883537999998</v>
      </c>
      <c r="AW643" s="4">
        <v>86835406</v>
      </c>
      <c r="AX643" s="4">
        <v>42410454</v>
      </c>
      <c r="AY643" s="4">
        <v>1423824</v>
      </c>
      <c r="AZ643" s="4">
        <v>1423824</v>
      </c>
      <c r="BA643" s="4">
        <v>3093179</v>
      </c>
      <c r="BB643" s="4">
        <v>0</v>
      </c>
      <c r="BC643" s="4"/>
      <c r="BD643" s="4">
        <v>0.82316522535379522</v>
      </c>
      <c r="BE643" s="4">
        <v>0.18602494887008406</v>
      </c>
      <c r="BF643" s="4">
        <v>9.0249371648649587E-2</v>
      </c>
      <c r="BG643" s="4">
        <v>2.2562342912162397E-2</v>
      </c>
      <c r="BH643" s="4">
        <v>1.4474941658466856</v>
      </c>
      <c r="BI643" s="4">
        <v>0.53049642446217726</v>
      </c>
      <c r="BJ643" s="4">
        <v>0</v>
      </c>
      <c r="BK643" s="4"/>
      <c r="BL643" s="3" t="s">
        <v>468</v>
      </c>
      <c r="BM643" s="4"/>
      <c r="BN643" s="4"/>
      <c r="BO643" s="4"/>
      <c r="BP643" s="4">
        <v>8.8724508373318756</v>
      </c>
      <c r="BQ643" s="4">
        <v>0.34725768566359927</v>
      </c>
      <c r="BR643" s="4">
        <v>2455.9707995365006</v>
      </c>
      <c r="BS643" s="4">
        <v>1999.0989571263035</v>
      </c>
      <c r="BT643" s="4">
        <v>740.5616758002318</v>
      </c>
      <c r="BU643" s="4">
        <v>334.51494785631519</v>
      </c>
      <c r="BV643" s="4">
        <v>2170.2892236384705</v>
      </c>
      <c r="BW643" s="4">
        <v>716.84333719582855</v>
      </c>
    </row>
    <row r="644" spans="2:75" x14ac:dyDescent="0.3">
      <c r="B644" s="3" t="s">
        <v>280</v>
      </c>
      <c r="C644" s="4">
        <v>2020</v>
      </c>
      <c r="D644" s="3" t="s">
        <v>1110</v>
      </c>
      <c r="E644" s="4">
        <v>4421</v>
      </c>
      <c r="F644" s="4">
        <v>4421</v>
      </c>
      <c r="G644" s="4" t="b">
        <v>0</v>
      </c>
      <c r="H644" s="4">
        <v>11639943</v>
      </c>
      <c r="I644" s="4">
        <v>3518301</v>
      </c>
      <c r="J644" s="4">
        <v>3967057</v>
      </c>
      <c r="K644" s="4">
        <v>3882517</v>
      </c>
      <c r="L644" s="4">
        <v>96257</v>
      </c>
      <c r="M644" s="4">
        <v>0</v>
      </c>
      <c r="N644" s="4">
        <v>7757426</v>
      </c>
      <c r="O644" s="4">
        <v>8586763</v>
      </c>
      <c r="P644" s="4">
        <v>2197802</v>
      </c>
      <c r="Q644" s="4">
        <v>6388961</v>
      </c>
      <c r="R644" s="4">
        <v>963469</v>
      </c>
      <c r="S644" s="4">
        <v>487523</v>
      </c>
      <c r="T644" s="4">
        <v>1295763</v>
      </c>
      <c r="U644" s="4">
        <v>1142623</v>
      </c>
      <c r="V644" s="4">
        <v>1127281</v>
      </c>
      <c r="W644" s="4">
        <v>893371</v>
      </c>
      <c r="X644" s="4">
        <v>3053180</v>
      </c>
      <c r="Y644" s="4">
        <v>2655367</v>
      </c>
      <c r="Z644" s="4">
        <v>10558498</v>
      </c>
      <c r="AA644" s="4">
        <v>13454177</v>
      </c>
      <c r="AB644" s="4">
        <v>3167034</v>
      </c>
      <c r="AC644" s="4">
        <v>10287143</v>
      </c>
      <c r="AD644" s="4">
        <v>53385000</v>
      </c>
      <c r="AE644" s="4">
        <v>9186236</v>
      </c>
      <c r="AF644" s="4">
        <v>2739883</v>
      </c>
      <c r="AG644" s="4">
        <v>11926119</v>
      </c>
      <c r="AH644" s="4">
        <v>1409139</v>
      </c>
      <c r="AI644" s="4">
        <v>175000</v>
      </c>
      <c r="AJ644" s="4">
        <v>209293</v>
      </c>
      <c r="AK644" s="4">
        <v>24368</v>
      </c>
      <c r="AL644" s="4">
        <v>9661153</v>
      </c>
      <c r="AM644" s="4">
        <v>2415288</v>
      </c>
      <c r="AN644" s="4">
        <v>233661</v>
      </c>
      <c r="AO644" s="4">
        <v>2181627</v>
      </c>
      <c r="AP644" s="4">
        <v>384990750</v>
      </c>
      <c r="AQ644" s="4">
        <v>307009900</v>
      </c>
      <c r="AR644" s="4">
        <v>3284269</v>
      </c>
      <c r="AS644" s="4">
        <v>8150997</v>
      </c>
      <c r="AT644" s="4">
        <v>197460</v>
      </c>
      <c r="AU644" s="4">
        <v>1077</v>
      </c>
      <c r="AV644" s="4">
        <v>3130</v>
      </c>
      <c r="AW644" s="4">
        <v>89490773</v>
      </c>
      <c r="AX644" s="4">
        <v>42868019</v>
      </c>
      <c r="AY644" s="4">
        <v>2655367</v>
      </c>
      <c r="AZ644" s="4">
        <v>2039595.5</v>
      </c>
      <c r="BA644" s="4">
        <v>4544579</v>
      </c>
      <c r="BB644" s="4">
        <v>0</v>
      </c>
      <c r="BC644" s="4"/>
      <c r="BD644" s="4">
        <v>0.66644879618396757</v>
      </c>
      <c r="BE644" s="4">
        <v>0.26230197175364173</v>
      </c>
      <c r="BF644" s="4">
        <v>9.6742500273259341E-2</v>
      </c>
      <c r="BG644" s="4">
        <v>2.4185622564925739E-2</v>
      </c>
      <c r="BH644" s="4">
        <v>1.8666758178677252</v>
      </c>
      <c r="BI644" s="4">
        <v>0.54885041700632287</v>
      </c>
      <c r="BJ644" s="4">
        <v>0</v>
      </c>
      <c r="BK644" s="4"/>
      <c r="BL644" s="3" t="s">
        <v>468</v>
      </c>
      <c r="BM644" s="4"/>
      <c r="BN644" s="4"/>
      <c r="BO644" s="4"/>
      <c r="BP644" s="4">
        <v>8.5307737913183637</v>
      </c>
      <c r="BQ644" s="4">
        <v>0.3440894568690096</v>
      </c>
      <c r="BR644" s="4">
        <v>2632.8755937570686</v>
      </c>
      <c r="BS644" s="4">
        <v>1942.2671341325492</v>
      </c>
      <c r="BT644" s="4">
        <v>742.87921284777201</v>
      </c>
      <c r="BU644" s="4">
        <v>318.7376159239991</v>
      </c>
      <c r="BV644" s="4">
        <v>2697.6066500791676</v>
      </c>
      <c r="BW644" s="4">
        <v>1027.952725627686</v>
      </c>
    </row>
    <row r="645" spans="2:75" x14ac:dyDescent="0.3">
      <c r="B645" s="3" t="s">
        <v>280</v>
      </c>
      <c r="C645" s="4">
        <v>2021</v>
      </c>
      <c r="D645" s="3" t="s">
        <v>1111</v>
      </c>
      <c r="E645" s="4">
        <v>4351</v>
      </c>
      <c r="F645" s="4">
        <v>4351</v>
      </c>
      <c r="G645" s="4" t="b">
        <v>0</v>
      </c>
      <c r="H645" s="4">
        <v>10863973</v>
      </c>
      <c r="I645" s="4">
        <v>3681718</v>
      </c>
      <c r="J645" s="4">
        <v>4016269</v>
      </c>
      <c r="K645" s="4">
        <v>2977349</v>
      </c>
      <c r="L645" s="4">
        <v>90184</v>
      </c>
      <c r="M645" s="4">
        <v>0</v>
      </c>
      <c r="N645" s="4">
        <v>7886624</v>
      </c>
      <c r="O645" s="4">
        <v>9469189</v>
      </c>
      <c r="P645" s="4">
        <v>2159600</v>
      </c>
      <c r="Q645" s="4">
        <v>7309589</v>
      </c>
      <c r="R645" s="4">
        <v>1276054</v>
      </c>
      <c r="S645" s="4">
        <v>518879</v>
      </c>
      <c r="T645" s="4">
        <v>1490044</v>
      </c>
      <c r="U645" s="4">
        <v>1404349</v>
      </c>
      <c r="V645" s="4">
        <v>1123150</v>
      </c>
      <c r="W645" s="4">
        <v>937953</v>
      </c>
      <c r="X645" s="4">
        <v>1394784</v>
      </c>
      <c r="Y645" s="4">
        <v>2017561</v>
      </c>
      <c r="Z645" s="4">
        <v>12302821</v>
      </c>
      <c r="AA645" s="4">
        <v>14673659</v>
      </c>
      <c r="AB645" s="4">
        <v>2823078</v>
      </c>
      <c r="AC645" s="4">
        <v>11850581</v>
      </c>
      <c r="AD645" s="4">
        <v>54779784</v>
      </c>
      <c r="AE645" s="4">
        <v>10034060</v>
      </c>
      <c r="AF645" s="4">
        <v>3218338</v>
      </c>
      <c r="AG645" s="4">
        <v>13252398</v>
      </c>
      <c r="AH645" s="4">
        <v>1166379</v>
      </c>
      <c r="AI645" s="4">
        <v>0</v>
      </c>
      <c r="AJ645" s="4">
        <v>242760</v>
      </c>
      <c r="AK645" s="4">
        <v>12107</v>
      </c>
      <c r="AL645" s="4">
        <v>10012073</v>
      </c>
      <c r="AM645" s="4">
        <v>2503018</v>
      </c>
      <c r="AN645" s="4">
        <v>254867</v>
      </c>
      <c r="AO645" s="4">
        <v>2248151</v>
      </c>
      <c r="AP645" s="4">
        <v>404416150</v>
      </c>
      <c r="AQ645" s="4">
        <v>327935100</v>
      </c>
      <c r="AR645" s="4">
        <v>3346920</v>
      </c>
      <c r="AS645" s="4">
        <v>8532787</v>
      </c>
      <c r="AT645" s="4">
        <v>212169</v>
      </c>
      <c r="AU645" s="4">
        <v>1189</v>
      </c>
      <c r="AV645" s="4">
        <v>3328</v>
      </c>
      <c r="AW645" s="4">
        <v>91409954</v>
      </c>
      <c r="AX645" s="4">
        <v>42693766</v>
      </c>
      <c r="AY645" s="4">
        <v>2017561</v>
      </c>
      <c r="AZ645" s="4">
        <v>2032250.6666666667</v>
      </c>
      <c r="BA645" s="4">
        <v>42692860</v>
      </c>
      <c r="BB645" s="4">
        <v>1539574</v>
      </c>
      <c r="BC645" s="4">
        <v>0.2430544965775974</v>
      </c>
      <c r="BD645" s="4">
        <v>0.72594289400387868</v>
      </c>
      <c r="BE645" s="4">
        <v>0.12838618063575821</v>
      </c>
      <c r="BF645" s="4">
        <v>0.10182387821421979</v>
      </c>
      <c r="BG645" s="4">
        <v>2.5455967011027588E-2</v>
      </c>
      <c r="BH645" s="4">
        <v>1.8130154787088577</v>
      </c>
      <c r="BI645" s="4">
        <v>0.55584202016645845</v>
      </c>
      <c r="BJ645" s="4">
        <v>0.4441476425536568</v>
      </c>
      <c r="BK645" s="4">
        <v>3.9550436803880262E-2</v>
      </c>
      <c r="BL645" s="3" t="s">
        <v>489</v>
      </c>
      <c r="BM645" s="4"/>
      <c r="BN645" s="4"/>
      <c r="BO645" s="4"/>
      <c r="BP645" s="4">
        <v>8.2759306224541245</v>
      </c>
      <c r="BQ645" s="4">
        <v>0.35727163461538464</v>
      </c>
      <c r="BR645" s="4">
        <v>2496.8910595265456</v>
      </c>
      <c r="BS645" s="4">
        <v>2176.3247529303608</v>
      </c>
      <c r="BT645" s="4">
        <v>769.23006205470006</v>
      </c>
      <c r="BU645" s="4">
        <v>268.07147782119051</v>
      </c>
      <c r="BV645" s="4">
        <v>3045.8280854975869</v>
      </c>
      <c r="BW645" s="4">
        <v>9812.1948977246611</v>
      </c>
    </row>
    <row r="646" spans="2:75" x14ac:dyDescent="0.3">
      <c r="B646" s="3" t="s">
        <v>280</v>
      </c>
      <c r="C646" s="4">
        <v>2022</v>
      </c>
      <c r="D646" s="3" t="s">
        <v>1112</v>
      </c>
      <c r="E646" s="4">
        <v>4451.5</v>
      </c>
      <c r="F646" s="4">
        <v>2518</v>
      </c>
      <c r="G646" s="4" t="b">
        <v>1</v>
      </c>
      <c r="H646" s="4">
        <v>10234912</v>
      </c>
      <c r="I646" s="4">
        <v>3910545</v>
      </c>
      <c r="J646" s="4">
        <v>4392652</v>
      </c>
      <c r="K646" s="4">
        <v>1383493</v>
      </c>
      <c r="L646" s="4">
        <v>321705</v>
      </c>
      <c r="M646" s="4">
        <v>142</v>
      </c>
      <c r="N646" s="4">
        <v>8851277</v>
      </c>
      <c r="O646" s="4">
        <v>9886923</v>
      </c>
      <c r="P646" s="4">
        <v>2193860</v>
      </c>
      <c r="Q646" s="4">
        <v>7693063</v>
      </c>
      <c r="R646" s="4">
        <v>1681911</v>
      </c>
      <c r="S646" s="4">
        <v>533534</v>
      </c>
      <c r="T646" s="4">
        <v>1621679</v>
      </c>
      <c r="U646" s="4">
        <v>1371339</v>
      </c>
      <c r="V646" s="4">
        <v>1084129</v>
      </c>
      <c r="W646" s="4">
        <v>843124</v>
      </c>
      <c r="X646" s="4">
        <v>347989</v>
      </c>
      <c r="Y646" s="4">
        <v>1685573</v>
      </c>
      <c r="Z646" s="4">
        <v>13404780</v>
      </c>
      <c r="AA646" s="4">
        <v>15579561</v>
      </c>
      <c r="AB646" s="4">
        <v>2820693</v>
      </c>
      <c r="AC646" s="4">
        <v>12758868</v>
      </c>
      <c r="AD646" s="4">
        <v>55085569</v>
      </c>
      <c r="AE646" s="4">
        <v>11367311</v>
      </c>
      <c r="AF646" s="4">
        <v>2495440</v>
      </c>
      <c r="AG646" s="4">
        <v>13862751</v>
      </c>
      <c r="AH646" s="4">
        <v>934576</v>
      </c>
      <c r="AI646" s="4">
        <v>0</v>
      </c>
      <c r="AJ646" s="4">
        <v>231803</v>
      </c>
      <c r="AK646" s="4">
        <v>23034</v>
      </c>
      <c r="AL646" s="4">
        <v>9208334</v>
      </c>
      <c r="AM646" s="4">
        <v>2302084</v>
      </c>
      <c r="AN646" s="4">
        <v>254837</v>
      </c>
      <c r="AO646" s="4">
        <v>1841397</v>
      </c>
      <c r="AP646" s="4">
        <v>563668850</v>
      </c>
      <c r="AQ646" s="4">
        <v>465987600</v>
      </c>
      <c r="AR646" s="4">
        <v>3456822</v>
      </c>
      <c r="AS646" s="4">
        <v>8953116</v>
      </c>
      <c r="AT646" s="4">
        <v>300453</v>
      </c>
      <c r="AU646" s="4">
        <v>1278</v>
      </c>
      <c r="AV646" s="4">
        <v>3528</v>
      </c>
      <c r="AW646" s="4">
        <v>92999885</v>
      </c>
      <c r="AX646" s="4">
        <v>42157394</v>
      </c>
      <c r="AY646" s="4">
        <v>1685573</v>
      </c>
      <c r="AZ646" s="4">
        <v>2119500.3333333335</v>
      </c>
      <c r="BA646" s="4">
        <v>4898269</v>
      </c>
      <c r="BB646" s="4">
        <v>0</v>
      </c>
      <c r="BC646" s="4"/>
      <c r="BD646" s="4">
        <v>0.86481222310460515</v>
      </c>
      <c r="BE646" s="4">
        <v>3.4000194627955768E-2</v>
      </c>
      <c r="BF646" s="4">
        <v>0.11069839328191326</v>
      </c>
      <c r="BG646" s="4">
        <v>2.7674604331250366E-2</v>
      </c>
      <c r="BH646" s="4">
        <v>1.8019806935157037</v>
      </c>
      <c r="BI646" s="4">
        <v>0.57708919890867838</v>
      </c>
      <c r="BJ646" s="4">
        <v>0</v>
      </c>
      <c r="BK646" s="4"/>
      <c r="BL646" s="3" t="s">
        <v>468</v>
      </c>
      <c r="BM646" s="4"/>
      <c r="BN646" s="4"/>
      <c r="BO646" s="4"/>
      <c r="BP646" s="4">
        <v>6.1327178182722006</v>
      </c>
      <c r="BQ646" s="4">
        <v>0.36224489795918369</v>
      </c>
      <c r="BR646" s="4">
        <v>2299.2052117263843</v>
      </c>
      <c r="BS646" s="4">
        <v>2221.0317870380773</v>
      </c>
      <c r="BT646" s="4">
        <v>776.55217342468836</v>
      </c>
      <c r="BU646" s="4">
        <v>209.94631023250591</v>
      </c>
      <c r="BV646" s="4">
        <v>3114.1752218353363</v>
      </c>
      <c r="BW646" s="4">
        <v>1100.3636976300124</v>
      </c>
    </row>
    <row r="647" spans="2:75" x14ac:dyDescent="0.3">
      <c r="B647" s="3" t="s">
        <v>280</v>
      </c>
      <c r="C647" s="4">
        <v>2023</v>
      </c>
      <c r="D647" s="3" t="s">
        <v>1113</v>
      </c>
      <c r="E647" s="4">
        <v>4552</v>
      </c>
      <c r="F647" s="4">
        <v>4552</v>
      </c>
      <c r="G647" s="4" t="b">
        <v>0</v>
      </c>
      <c r="H647" s="4">
        <v>13361833</v>
      </c>
      <c r="I647" s="4">
        <v>4227987</v>
      </c>
      <c r="J647" s="4">
        <v>4825964</v>
      </c>
      <c r="K647" s="4">
        <v>3201734</v>
      </c>
      <c r="L647" s="4">
        <v>819569</v>
      </c>
      <c r="M647" s="4">
        <v>256035</v>
      </c>
      <c r="N647" s="4">
        <v>9904064</v>
      </c>
      <c r="O647" s="4">
        <v>10606288</v>
      </c>
      <c r="P647" s="4">
        <v>2704220</v>
      </c>
      <c r="Q647" s="4">
        <v>7902068</v>
      </c>
      <c r="R647" s="4">
        <v>1517943</v>
      </c>
      <c r="S647" s="4">
        <v>476448</v>
      </c>
      <c r="T647" s="4">
        <v>1700775</v>
      </c>
      <c r="U647" s="4">
        <v>1351011</v>
      </c>
      <c r="V647" s="4">
        <v>1254799</v>
      </c>
      <c r="W647" s="4">
        <v>962668</v>
      </c>
      <c r="X647" s="4">
        <v>2755545</v>
      </c>
      <c r="Y647" s="4">
        <v>4938873</v>
      </c>
      <c r="Z647" s="4">
        <v>17200120</v>
      </c>
      <c r="AA647" s="4">
        <v>19364957</v>
      </c>
      <c r="AB647" s="4">
        <v>8701512</v>
      </c>
      <c r="AC647" s="4">
        <v>10663445</v>
      </c>
      <c r="AD647" s="4">
        <v>57884217</v>
      </c>
      <c r="AE647" s="4">
        <v>12379563</v>
      </c>
      <c r="AF647" s="4">
        <v>4194505</v>
      </c>
      <c r="AG647" s="4">
        <v>16574068</v>
      </c>
      <c r="AH647" s="4">
        <v>3078523</v>
      </c>
      <c r="AI647" s="4">
        <v>2300000</v>
      </c>
      <c r="AJ647" s="4">
        <v>156053</v>
      </c>
      <c r="AK647" s="4">
        <v>44582</v>
      </c>
      <c r="AL647" s="4">
        <v>10240838</v>
      </c>
      <c r="AM647" s="4">
        <v>2560210</v>
      </c>
      <c r="AN647" s="4">
        <v>200635</v>
      </c>
      <c r="AO647" s="4">
        <v>2359575</v>
      </c>
      <c r="AP647" s="4">
        <v>657381900</v>
      </c>
      <c r="AQ647" s="4">
        <v>552121700</v>
      </c>
      <c r="AR647" s="4">
        <v>3680332</v>
      </c>
      <c r="AS647" s="4">
        <v>9274241</v>
      </c>
      <c r="AT647" s="4">
        <v>355593</v>
      </c>
      <c r="AU647" s="4">
        <v>1402</v>
      </c>
      <c r="AV647" s="4">
        <v>3843</v>
      </c>
      <c r="AW647" s="4">
        <v>100521119</v>
      </c>
      <c r="AX647" s="4">
        <v>46997678</v>
      </c>
      <c r="AY647" s="4">
        <v>4938873</v>
      </c>
      <c r="AZ647" s="4">
        <v>2880669</v>
      </c>
      <c r="BA647" s="4">
        <v>8262210</v>
      </c>
      <c r="BB647" s="4">
        <v>0</v>
      </c>
      <c r="BC647" s="4"/>
      <c r="BD647" s="4">
        <v>0.74122045979769391</v>
      </c>
      <c r="BE647" s="4">
        <v>0.20622507405982399</v>
      </c>
      <c r="BF647" s="4">
        <v>7.8366618363337387E-2</v>
      </c>
      <c r="BG647" s="4">
        <v>1.9591658417016263E-2</v>
      </c>
      <c r="BH647" s="4">
        <v>2.0974342412644384</v>
      </c>
      <c r="BI647" s="4">
        <v>0.58014387531940137</v>
      </c>
      <c r="BJ647" s="4">
        <v>0</v>
      </c>
      <c r="BK647" s="4"/>
      <c r="BL647" s="3" t="s">
        <v>468</v>
      </c>
      <c r="BM647" s="4"/>
      <c r="BN647" s="4"/>
      <c r="BO647" s="4"/>
      <c r="BP647" s="4">
        <v>5.5984687135438325</v>
      </c>
      <c r="BQ647" s="4">
        <v>0.3648191517043976</v>
      </c>
      <c r="BR647" s="4">
        <v>2935.3763181019331</v>
      </c>
      <c r="BS647" s="4">
        <v>2330.0281195079087</v>
      </c>
      <c r="BT647" s="4">
        <v>808.50878734622142</v>
      </c>
      <c r="BU647" s="4">
        <v>676.3011862917399</v>
      </c>
      <c r="BV647" s="4">
        <v>3641.0518453427067</v>
      </c>
      <c r="BW647" s="4">
        <v>1815.0724956063268</v>
      </c>
    </row>
    <row r="648" spans="2:75" x14ac:dyDescent="0.3">
      <c r="B648" s="3" t="s">
        <v>280</v>
      </c>
      <c r="C648" s="4">
        <v>2024</v>
      </c>
      <c r="D648" s="3" t="s">
        <v>1114</v>
      </c>
      <c r="E648" s="4">
        <v>4552</v>
      </c>
      <c r="F648" s="4">
        <v>4552</v>
      </c>
      <c r="G648" s="4" t="b">
        <v>0</v>
      </c>
      <c r="H648" s="4">
        <v>12068782</v>
      </c>
      <c r="I648" s="4">
        <v>4440177</v>
      </c>
      <c r="J648" s="4">
        <v>4610658</v>
      </c>
      <c r="K648" s="4">
        <v>1874097</v>
      </c>
      <c r="L648" s="4">
        <v>754866</v>
      </c>
      <c r="M648" s="4">
        <v>153450</v>
      </c>
      <c r="N648" s="4">
        <v>10041235</v>
      </c>
      <c r="O648" s="4">
        <v>11734289</v>
      </c>
      <c r="P648" s="4">
        <v>2758503</v>
      </c>
      <c r="Q648" s="4">
        <v>8975786</v>
      </c>
      <c r="R648" s="4">
        <v>1978487</v>
      </c>
      <c r="S648" s="4">
        <v>539238</v>
      </c>
      <c r="T648" s="4">
        <v>1770486</v>
      </c>
      <c r="U648" s="4">
        <v>1628377</v>
      </c>
      <c r="V648" s="4">
        <v>1277096</v>
      </c>
      <c r="W648" s="4">
        <v>1113091</v>
      </c>
      <c r="X648" s="4">
        <v>334493</v>
      </c>
      <c r="Y648" s="4">
        <v>2628063</v>
      </c>
      <c r="Z648" s="4">
        <v>16903502</v>
      </c>
      <c r="AA648" s="4">
        <v>19235176</v>
      </c>
      <c r="AB648" s="4">
        <v>8218451</v>
      </c>
      <c r="AC648" s="4">
        <v>11016725</v>
      </c>
      <c r="AD648" s="4">
        <v>57571853</v>
      </c>
      <c r="AE648" s="4">
        <v>12582763</v>
      </c>
      <c r="AF648" s="4">
        <v>4197617</v>
      </c>
      <c r="AG648" s="4">
        <v>16780380</v>
      </c>
      <c r="AH648" s="4">
        <v>2819900</v>
      </c>
      <c r="AI648" s="4">
        <v>0</v>
      </c>
      <c r="AJ648" s="4">
        <v>258623</v>
      </c>
      <c r="AK648" s="4">
        <v>151664</v>
      </c>
      <c r="AL648" s="4">
        <v>10477400</v>
      </c>
      <c r="AM648" s="4">
        <v>2619350</v>
      </c>
      <c r="AN648" s="4">
        <v>410287</v>
      </c>
      <c r="AO648" s="4">
        <v>2209063</v>
      </c>
      <c r="AP648" s="4">
        <v>666832450</v>
      </c>
      <c r="AQ648" s="4">
        <v>556274300</v>
      </c>
      <c r="AR648" s="4">
        <v>3896925</v>
      </c>
      <c r="AS648" s="4">
        <v>9871004</v>
      </c>
      <c r="AT648" s="4">
        <v>355986</v>
      </c>
      <c r="AU648" s="4">
        <v>1448</v>
      </c>
      <c r="AV648" s="4">
        <v>3935</v>
      </c>
      <c r="AW648" s="4">
        <v>102519941</v>
      </c>
      <c r="AX648" s="4">
        <v>46282997</v>
      </c>
      <c r="AY648" s="4">
        <v>2628063</v>
      </c>
      <c r="AZ648" s="4">
        <v>3084169.6666666665</v>
      </c>
      <c r="BA648" s="4">
        <v>140784493</v>
      </c>
      <c r="BB648" s="4">
        <v>2534783</v>
      </c>
      <c r="BC648" s="4">
        <v>0</v>
      </c>
      <c r="BD648" s="4">
        <v>0.83200069402198162</v>
      </c>
      <c r="BE648" s="4">
        <v>2.7715555720535842E-2</v>
      </c>
      <c r="BF648" s="4">
        <v>0.15663695191555158</v>
      </c>
      <c r="BG648" s="4">
        <v>3.9159237978887894E-2</v>
      </c>
      <c r="BH648" s="4">
        <v>1.8695164969396552</v>
      </c>
      <c r="BI648" s="4">
        <v>0.57159900337965097</v>
      </c>
      <c r="BJ648" s="4">
        <v>1.3889254684246148</v>
      </c>
      <c r="BK648" s="4">
        <v>1.8549473815779979E-2</v>
      </c>
      <c r="BL648" s="3" t="s">
        <v>474</v>
      </c>
      <c r="BM648" s="4">
        <v>3831355.0714257052</v>
      </c>
      <c r="BN648" s="4">
        <v>0.80498142541484685</v>
      </c>
      <c r="BO648" s="4">
        <v>747185.40475903871</v>
      </c>
      <c r="BP648" s="4">
        <v>5.8439342596479822</v>
      </c>
      <c r="BQ648" s="4">
        <v>0.36797966963151207</v>
      </c>
      <c r="BR648" s="4">
        <v>2651.3141476274163</v>
      </c>
      <c r="BS648" s="4">
        <v>2577.8315026362038</v>
      </c>
      <c r="BT648" s="4">
        <v>856.09072934973642</v>
      </c>
      <c r="BU648" s="4">
        <v>619.48594024604574</v>
      </c>
      <c r="BV648" s="4">
        <v>3686.3752196836554</v>
      </c>
      <c r="BW648" s="4">
        <v>30928.052065026361</v>
      </c>
    </row>
    <row r="649" spans="2:75" x14ac:dyDescent="0.3">
      <c r="B649" s="3" t="s">
        <v>282</v>
      </c>
      <c r="C649" s="4">
        <v>2019</v>
      </c>
      <c r="D649" s="3" t="s">
        <v>1115</v>
      </c>
      <c r="E649" s="4">
        <v>2395</v>
      </c>
      <c r="F649" s="4">
        <v>2395</v>
      </c>
      <c r="G649" s="4" t="b">
        <v>0</v>
      </c>
      <c r="H649" s="4">
        <v>4943940</v>
      </c>
      <c r="I649" s="4">
        <v>1547398</v>
      </c>
      <c r="J649" s="4">
        <v>1566396</v>
      </c>
      <c r="K649" s="4">
        <v>782618</v>
      </c>
      <c r="L649" s="4">
        <v>58510</v>
      </c>
      <c r="M649" s="4">
        <v>0</v>
      </c>
      <c r="N649" s="4">
        <v>4161322</v>
      </c>
      <c r="O649" s="4">
        <v>4240311</v>
      </c>
      <c r="P649" s="4">
        <v>1211311</v>
      </c>
      <c r="Q649" s="4">
        <v>3029000</v>
      </c>
      <c r="R649" s="4">
        <v>1345609</v>
      </c>
      <c r="S649" s="4">
        <v>138211</v>
      </c>
      <c r="T649" s="4">
        <v>350797</v>
      </c>
      <c r="U649" s="4">
        <v>484150</v>
      </c>
      <c r="V649" s="4">
        <v>243973</v>
      </c>
      <c r="W649" s="4">
        <v>266924</v>
      </c>
      <c r="X649" s="4">
        <v>703629</v>
      </c>
      <c r="Y649" s="4">
        <v>622938</v>
      </c>
      <c r="Z649" s="4">
        <v>4755926</v>
      </c>
      <c r="AA649" s="4">
        <v>5437573</v>
      </c>
      <c r="AB649" s="4">
        <v>1975800</v>
      </c>
      <c r="AC649" s="4">
        <v>3461773</v>
      </c>
      <c r="AD649" s="4">
        <v>28908295</v>
      </c>
      <c r="AE649" s="4">
        <v>1800295</v>
      </c>
      <c r="AF649" s="4">
        <v>2960330</v>
      </c>
      <c r="AG649" s="4">
        <v>4760625</v>
      </c>
      <c r="AH649" s="4">
        <v>1240350</v>
      </c>
      <c r="AI649" s="4">
        <v>0</v>
      </c>
      <c r="AJ649" s="4">
        <v>63805</v>
      </c>
      <c r="AK649" s="4">
        <v>72050</v>
      </c>
      <c r="AL649" s="4">
        <v>3629116</v>
      </c>
      <c r="AM649" s="4">
        <v>907279</v>
      </c>
      <c r="AN649" s="4">
        <v>135855</v>
      </c>
      <c r="AO649" s="4">
        <v>771424</v>
      </c>
      <c r="AP649" s="4">
        <v>230099150</v>
      </c>
      <c r="AQ649" s="4">
        <v>180917600</v>
      </c>
      <c r="AR649" s="4">
        <v>1661283.1989200001</v>
      </c>
      <c r="AS649" s="4">
        <v>3915179.3028974999</v>
      </c>
      <c r="AT649" s="4">
        <v>204758</v>
      </c>
      <c r="AU649" s="4">
        <v>1132.5676874999999</v>
      </c>
      <c r="AV649" s="4">
        <v>2817.1938488999999</v>
      </c>
      <c r="AW649" s="4">
        <v>81048706</v>
      </c>
      <c r="AX649" s="4">
        <v>25388020</v>
      </c>
      <c r="AY649" s="4">
        <v>622938</v>
      </c>
      <c r="AZ649" s="4">
        <v>622938</v>
      </c>
      <c r="BA649" s="4">
        <v>1352069</v>
      </c>
      <c r="BB649" s="4">
        <v>0</v>
      </c>
      <c r="BC649" s="4"/>
      <c r="BD649" s="4">
        <v>0.84170155786680256</v>
      </c>
      <c r="BE649" s="4">
        <v>0.14232150875617422</v>
      </c>
      <c r="BF649" s="4">
        <v>0.14973894469066296</v>
      </c>
      <c r="BG649" s="4">
        <v>3.7434736172665739E-2</v>
      </c>
      <c r="BH649" s="4">
        <v>1.5716820732915153</v>
      </c>
      <c r="BI649" s="4">
        <v>0.69840696038403727</v>
      </c>
      <c r="BJ649" s="4">
        <v>0</v>
      </c>
      <c r="BK649" s="4"/>
      <c r="BL649" s="3" t="s">
        <v>468</v>
      </c>
      <c r="BM649" s="4"/>
      <c r="BN649" s="4"/>
      <c r="BO649" s="4"/>
      <c r="BP649" s="4">
        <v>7.2198580434564841</v>
      </c>
      <c r="BQ649" s="4">
        <v>0.40201979283116129</v>
      </c>
      <c r="BR649" s="4">
        <v>2064.2755741127348</v>
      </c>
      <c r="BS649" s="4">
        <v>1770.4847599164927</v>
      </c>
      <c r="BT649" s="4">
        <v>693.64642961169102</v>
      </c>
      <c r="BU649" s="4">
        <v>517.8914405010438</v>
      </c>
      <c r="BV649" s="4">
        <v>1987.7348643006262</v>
      </c>
      <c r="BW649" s="4">
        <v>564.53820459290193</v>
      </c>
    </row>
    <row r="650" spans="2:75" x14ac:dyDescent="0.3">
      <c r="B650" s="3" t="s">
        <v>282</v>
      </c>
      <c r="C650" s="4">
        <v>2020</v>
      </c>
      <c r="D650" s="3" t="s">
        <v>1116</v>
      </c>
      <c r="E650" s="4">
        <v>2416</v>
      </c>
      <c r="F650" s="4">
        <v>2416</v>
      </c>
      <c r="G650" s="4" t="b">
        <v>0</v>
      </c>
      <c r="H650" s="4">
        <v>4612768</v>
      </c>
      <c r="I650" s="4">
        <v>1568844</v>
      </c>
      <c r="J650" s="4">
        <v>1440001</v>
      </c>
      <c r="K650" s="4">
        <v>1517113</v>
      </c>
      <c r="L650" s="4">
        <v>86810</v>
      </c>
      <c r="M650" s="4">
        <v>0</v>
      </c>
      <c r="N650" s="4">
        <v>3095655</v>
      </c>
      <c r="O650" s="4">
        <v>3833269</v>
      </c>
      <c r="P650" s="4">
        <v>1219198</v>
      </c>
      <c r="Q650" s="4">
        <v>2614071</v>
      </c>
      <c r="R650" s="4">
        <v>1216314</v>
      </c>
      <c r="S650" s="4">
        <v>164227</v>
      </c>
      <c r="T650" s="4">
        <v>362963</v>
      </c>
      <c r="U650" s="4">
        <v>238017</v>
      </c>
      <c r="V650" s="4">
        <v>210914</v>
      </c>
      <c r="W650" s="4">
        <v>215986</v>
      </c>
      <c r="X650" s="4">
        <v>779499</v>
      </c>
      <c r="Y650" s="4">
        <v>550656</v>
      </c>
      <c r="Z650" s="4">
        <v>6331957</v>
      </c>
      <c r="AA650" s="4">
        <v>6879044</v>
      </c>
      <c r="AB650" s="4">
        <v>1968231</v>
      </c>
      <c r="AC650" s="4">
        <v>4910813</v>
      </c>
      <c r="AD650" s="4">
        <v>29687794</v>
      </c>
      <c r="AE650" s="4">
        <v>3368413</v>
      </c>
      <c r="AF650" s="4">
        <v>2750062</v>
      </c>
      <c r="AG650" s="4">
        <v>6118475</v>
      </c>
      <c r="AH650" s="4">
        <v>1150159</v>
      </c>
      <c r="AI650" s="4">
        <v>0</v>
      </c>
      <c r="AJ650" s="4">
        <v>63805</v>
      </c>
      <c r="AK650" s="4">
        <v>72050</v>
      </c>
      <c r="AL650" s="4">
        <v>3620900</v>
      </c>
      <c r="AM650" s="4">
        <v>905225</v>
      </c>
      <c r="AN650" s="4">
        <v>135855</v>
      </c>
      <c r="AO650" s="4">
        <v>769370</v>
      </c>
      <c r="AP650" s="4">
        <v>251115650</v>
      </c>
      <c r="AQ650" s="4">
        <v>200735100</v>
      </c>
      <c r="AR650" s="4">
        <v>1685728</v>
      </c>
      <c r="AS650" s="4">
        <v>3971814</v>
      </c>
      <c r="AT650" s="4">
        <v>226935</v>
      </c>
      <c r="AU650" s="4">
        <v>1154</v>
      </c>
      <c r="AV650" s="4">
        <v>2947</v>
      </c>
      <c r="AW650" s="4">
        <v>81599362</v>
      </c>
      <c r="AX650" s="4">
        <v>24719478</v>
      </c>
      <c r="AY650" s="4">
        <v>550656</v>
      </c>
      <c r="AZ650" s="4">
        <v>586797</v>
      </c>
      <c r="BA650" s="4">
        <v>1057414</v>
      </c>
      <c r="BB650" s="4">
        <v>0</v>
      </c>
      <c r="BC650" s="4"/>
      <c r="BD650" s="4">
        <v>0.67110572220410825</v>
      </c>
      <c r="BE650" s="4">
        <v>0.16898725450748878</v>
      </c>
      <c r="BF650" s="4">
        <v>0.15007870971305476</v>
      </c>
      <c r="BG650" s="4">
        <v>3.751967742826369E-2</v>
      </c>
      <c r="BH650" s="4">
        <v>2.3405925087727151</v>
      </c>
      <c r="BI650" s="4">
        <v>0.70621440643576194</v>
      </c>
      <c r="BJ650" s="4">
        <v>0</v>
      </c>
      <c r="BK650" s="4"/>
      <c r="BL650" s="3" t="s">
        <v>468</v>
      </c>
      <c r="BM650" s="4"/>
      <c r="BN650" s="4"/>
      <c r="BO650" s="4"/>
      <c r="BP650" s="4">
        <v>6.7129547680520911</v>
      </c>
      <c r="BQ650" s="4">
        <v>0.39158466236851036</v>
      </c>
      <c r="BR650" s="4">
        <v>1909.2582781456954</v>
      </c>
      <c r="BS650" s="4">
        <v>1586.6179635761589</v>
      </c>
      <c r="BT650" s="4">
        <v>697.73509933774835</v>
      </c>
      <c r="BU650" s="4">
        <v>476.05918874172187</v>
      </c>
      <c r="BV650" s="4">
        <v>2532.4813741721855</v>
      </c>
      <c r="BW650" s="4">
        <v>437.67135761589407</v>
      </c>
    </row>
    <row r="651" spans="2:75" x14ac:dyDescent="0.3">
      <c r="B651" s="3" t="s">
        <v>282</v>
      </c>
      <c r="C651" s="4">
        <v>2021</v>
      </c>
      <c r="D651" s="3" t="s">
        <v>1117</v>
      </c>
      <c r="E651" s="4">
        <v>2441</v>
      </c>
      <c r="F651" s="4">
        <v>2441</v>
      </c>
      <c r="G651" s="4" t="b">
        <v>0</v>
      </c>
      <c r="H651" s="4">
        <v>4408955</v>
      </c>
      <c r="I651" s="4">
        <v>1583686</v>
      </c>
      <c r="J651" s="4">
        <v>1597089</v>
      </c>
      <c r="K651" s="4">
        <v>1156176</v>
      </c>
      <c r="L651" s="4">
        <v>72004</v>
      </c>
      <c r="M651" s="4">
        <v>0</v>
      </c>
      <c r="N651" s="4">
        <v>3252779</v>
      </c>
      <c r="O651" s="4">
        <v>4575651</v>
      </c>
      <c r="P651" s="4">
        <v>1112766</v>
      </c>
      <c r="Q651" s="4">
        <v>3462885</v>
      </c>
      <c r="R651" s="4">
        <v>1430258</v>
      </c>
      <c r="S651" s="4">
        <v>236026</v>
      </c>
      <c r="T651" s="4">
        <v>509232</v>
      </c>
      <c r="U651" s="4">
        <v>409223</v>
      </c>
      <c r="V651" s="4">
        <v>227711</v>
      </c>
      <c r="W651" s="4">
        <v>201779</v>
      </c>
      <c r="X651" s="4">
        <v>-166696</v>
      </c>
      <c r="Y651" s="4">
        <v>1960910</v>
      </c>
      <c r="Z651" s="4">
        <v>5982565</v>
      </c>
      <c r="AA651" s="4">
        <v>6743599</v>
      </c>
      <c r="AB651" s="4">
        <v>2853511</v>
      </c>
      <c r="AC651" s="4">
        <v>3890088</v>
      </c>
      <c r="AD651" s="4">
        <v>29521101</v>
      </c>
      <c r="AE651" s="4">
        <v>2340709</v>
      </c>
      <c r="AF651" s="4">
        <v>2669129</v>
      </c>
      <c r="AG651" s="4">
        <v>5009838</v>
      </c>
      <c r="AH651" s="4">
        <v>1056360</v>
      </c>
      <c r="AI651" s="4">
        <v>0</v>
      </c>
      <c r="AJ651" s="4">
        <v>63805</v>
      </c>
      <c r="AK651" s="4">
        <v>52940</v>
      </c>
      <c r="AL651" s="4">
        <v>3745334</v>
      </c>
      <c r="AM651" s="4">
        <v>936334</v>
      </c>
      <c r="AN651" s="4">
        <v>116745</v>
      </c>
      <c r="AO651" s="4">
        <v>819589</v>
      </c>
      <c r="AP651" s="4">
        <v>251039500</v>
      </c>
      <c r="AQ651" s="4">
        <v>202228800</v>
      </c>
      <c r="AR651" s="4">
        <v>1712753</v>
      </c>
      <c r="AS651" s="4">
        <v>4172422</v>
      </c>
      <c r="AT651" s="4">
        <v>225954</v>
      </c>
      <c r="AU651" s="4">
        <v>1161</v>
      </c>
      <c r="AV651" s="4">
        <v>2958</v>
      </c>
      <c r="AW651" s="4">
        <v>83451578</v>
      </c>
      <c r="AX651" s="4">
        <v>25567625</v>
      </c>
      <c r="AY651" s="4">
        <v>1960910</v>
      </c>
      <c r="AZ651" s="4">
        <v>1044834.6666666666</v>
      </c>
      <c r="BA651" s="4">
        <v>1389069</v>
      </c>
      <c r="BB651" s="4">
        <v>0</v>
      </c>
      <c r="BC651" s="4"/>
      <c r="BD651" s="4">
        <v>0.73776643218177551</v>
      </c>
      <c r="BE651" s="4">
        <v>-3.7808505643627574E-2</v>
      </c>
      <c r="BF651" s="4">
        <v>0.12468307249336241</v>
      </c>
      <c r="BG651" s="4">
        <v>3.1170784768461239E-2</v>
      </c>
      <c r="BH651" s="4">
        <v>1.4467237577915524</v>
      </c>
      <c r="BI651" s="4">
        <v>0.70536416331116569</v>
      </c>
      <c r="BJ651" s="4">
        <v>0</v>
      </c>
      <c r="BK651" s="4"/>
      <c r="BL651" s="3" t="s">
        <v>468</v>
      </c>
      <c r="BM651" s="4"/>
      <c r="BN651" s="4"/>
      <c r="BO651" s="4"/>
      <c r="BP651" s="4">
        <v>6.8226434485409664</v>
      </c>
      <c r="BQ651" s="4">
        <v>0.39249492900608518</v>
      </c>
      <c r="BR651" s="4">
        <v>1806.2085210979108</v>
      </c>
      <c r="BS651" s="4">
        <v>1874.4985661614094</v>
      </c>
      <c r="BT651" s="4">
        <v>701.66038508807867</v>
      </c>
      <c r="BU651" s="4">
        <v>432.75706677591154</v>
      </c>
      <c r="BV651" s="4">
        <v>2052.3711593609178</v>
      </c>
      <c r="BW651" s="4">
        <v>569.05735354362969</v>
      </c>
    </row>
    <row r="652" spans="2:75" x14ac:dyDescent="0.3">
      <c r="B652" s="3" t="s">
        <v>282</v>
      </c>
      <c r="C652" s="4">
        <v>2022</v>
      </c>
      <c r="D652" s="3" t="s">
        <v>1118</v>
      </c>
      <c r="E652" s="4">
        <v>2516</v>
      </c>
      <c r="F652" s="4">
        <v>36786</v>
      </c>
      <c r="G652" s="4" t="b">
        <v>1</v>
      </c>
      <c r="H652" s="4">
        <v>5256961</v>
      </c>
      <c r="I652" s="4">
        <v>1614686</v>
      </c>
      <c r="J652" s="4">
        <v>1694822</v>
      </c>
      <c r="K652" s="4">
        <v>1556199</v>
      </c>
      <c r="L652" s="4">
        <v>391254</v>
      </c>
      <c r="M652" s="4">
        <v>0</v>
      </c>
      <c r="N652" s="4">
        <v>3700762</v>
      </c>
      <c r="O652" s="4">
        <v>4930219</v>
      </c>
      <c r="P652" s="4">
        <v>990053</v>
      </c>
      <c r="Q652" s="4">
        <v>3940166</v>
      </c>
      <c r="R652" s="4">
        <v>1694262</v>
      </c>
      <c r="S652" s="4">
        <v>326775</v>
      </c>
      <c r="T652" s="4">
        <v>0</v>
      </c>
      <c r="U652" s="4">
        <v>643845</v>
      </c>
      <c r="V652" s="4">
        <v>167291</v>
      </c>
      <c r="W652" s="4">
        <v>323545</v>
      </c>
      <c r="X652" s="4">
        <v>326742</v>
      </c>
      <c r="Y652" s="4">
        <v>1492614</v>
      </c>
      <c r="Z652" s="4">
        <v>6010456</v>
      </c>
      <c r="AA652" s="4">
        <v>6838201</v>
      </c>
      <c r="AB652" s="4">
        <v>3221267</v>
      </c>
      <c r="AC652" s="4">
        <v>3616934</v>
      </c>
      <c r="AD652" s="4">
        <v>29847840</v>
      </c>
      <c r="AE652" s="4">
        <v>2166043</v>
      </c>
      <c r="AF652" s="4">
        <v>2570423</v>
      </c>
      <c r="AG652" s="4">
        <v>4736466</v>
      </c>
      <c r="AH652" s="4">
        <v>958809</v>
      </c>
      <c r="AI652" s="4">
        <v>0</v>
      </c>
      <c r="AJ652" s="4">
        <v>68257</v>
      </c>
      <c r="AK652" s="4">
        <v>33830</v>
      </c>
      <c r="AL652" s="4">
        <v>4567683</v>
      </c>
      <c r="AM652" s="4">
        <v>1141921</v>
      </c>
      <c r="AN652" s="4">
        <v>102087</v>
      </c>
      <c r="AO652" s="4">
        <v>1039834</v>
      </c>
      <c r="AP652" s="4">
        <v>348071225</v>
      </c>
      <c r="AQ652" s="4">
        <v>288185600</v>
      </c>
      <c r="AR652" s="4">
        <v>1792913</v>
      </c>
      <c r="AS652" s="4">
        <v>4359051</v>
      </c>
      <c r="AT652" s="4">
        <v>323745</v>
      </c>
      <c r="AU652" s="4">
        <v>1193</v>
      </c>
      <c r="AV652" s="4">
        <v>3110</v>
      </c>
      <c r="AW652" s="4">
        <v>84944191</v>
      </c>
      <c r="AX652" s="4">
        <v>26070183</v>
      </c>
      <c r="AY652" s="4">
        <v>1492614</v>
      </c>
      <c r="AZ652" s="4">
        <v>1334726.6666666667</v>
      </c>
      <c r="BA652" s="4">
        <v>1389069</v>
      </c>
      <c r="BB652" s="4">
        <v>0</v>
      </c>
      <c r="BC652" s="4"/>
      <c r="BD652" s="4">
        <v>0.7039736456100778</v>
      </c>
      <c r="BE652" s="4">
        <v>6.2154160930621323E-2</v>
      </c>
      <c r="BF652" s="4">
        <v>8.9399354246046794E-2</v>
      </c>
      <c r="BG652" s="4">
        <v>2.2349843454547963E-2</v>
      </c>
      <c r="BH652" s="4">
        <v>1.2020980841923918</v>
      </c>
      <c r="BI652" s="4">
        <v>0.70461279441372848</v>
      </c>
      <c r="BJ652" s="4">
        <v>0</v>
      </c>
      <c r="BK652" s="4"/>
      <c r="BL652" s="3" t="s">
        <v>468</v>
      </c>
      <c r="BM652" s="4"/>
      <c r="BN652" s="4"/>
      <c r="BO652" s="4"/>
      <c r="BP652" s="4">
        <v>5.1509945988784338</v>
      </c>
      <c r="BQ652" s="4">
        <v>0.38360128617363343</v>
      </c>
      <c r="BR652" s="4">
        <v>2089.4121621621621</v>
      </c>
      <c r="BS652" s="4">
        <v>1959.5465023847378</v>
      </c>
      <c r="BT652" s="4">
        <v>712.60453100158986</v>
      </c>
      <c r="BU652" s="4">
        <v>381.08465818759936</v>
      </c>
      <c r="BV652" s="4">
        <v>1882.5381558028616</v>
      </c>
      <c r="BW652" s="4">
        <v>552.09419713831483</v>
      </c>
    </row>
    <row r="653" spans="2:75" x14ac:dyDescent="0.3">
      <c r="B653" s="3" t="s">
        <v>282</v>
      </c>
      <c r="C653" s="4">
        <v>2023</v>
      </c>
      <c r="D653" s="3" t="s">
        <v>1119</v>
      </c>
      <c r="E653" s="4">
        <v>2591</v>
      </c>
      <c r="F653" s="4">
        <v>2591</v>
      </c>
      <c r="G653" s="4" t="b">
        <v>0</v>
      </c>
      <c r="H653" s="4">
        <v>8074546</v>
      </c>
      <c r="I653" s="4">
        <v>1679864</v>
      </c>
      <c r="J653" s="4">
        <v>1791509</v>
      </c>
      <c r="K653" s="4">
        <v>3805539</v>
      </c>
      <c r="L653" s="4">
        <v>453761</v>
      </c>
      <c r="M653" s="4">
        <v>343873</v>
      </c>
      <c r="N653" s="4">
        <v>3925134</v>
      </c>
      <c r="O653" s="4">
        <v>4981832</v>
      </c>
      <c r="P653" s="4">
        <v>1172910</v>
      </c>
      <c r="Q653" s="4">
        <v>3808922</v>
      </c>
      <c r="R653" s="4">
        <v>1501104</v>
      </c>
      <c r="S653" s="4">
        <v>422585</v>
      </c>
      <c r="T653" s="4">
        <v>62839</v>
      </c>
      <c r="U653" s="4">
        <v>632762</v>
      </c>
      <c r="V653" s="4">
        <v>148070</v>
      </c>
      <c r="W653" s="4">
        <v>372006</v>
      </c>
      <c r="X653" s="4">
        <v>3092714</v>
      </c>
      <c r="Y653" s="4">
        <v>3295921</v>
      </c>
      <c r="Z653" s="4">
        <v>6451606</v>
      </c>
      <c r="AA653" s="4">
        <v>7198359</v>
      </c>
      <c r="AB653" s="4">
        <v>3329881</v>
      </c>
      <c r="AC653" s="4">
        <v>3868478</v>
      </c>
      <c r="AD653" s="4">
        <v>32940554</v>
      </c>
      <c r="AE653" s="4">
        <v>1939447</v>
      </c>
      <c r="AF653" s="4">
        <v>4051423</v>
      </c>
      <c r="AG653" s="4">
        <v>5990870</v>
      </c>
      <c r="AH653" s="4">
        <v>1243510</v>
      </c>
      <c r="AI653" s="4">
        <v>430000</v>
      </c>
      <c r="AJ653" s="4">
        <v>110765</v>
      </c>
      <c r="AK653" s="4">
        <v>52147</v>
      </c>
      <c r="AL653" s="4">
        <v>4333676</v>
      </c>
      <c r="AM653" s="4">
        <v>1083419</v>
      </c>
      <c r="AN653" s="4">
        <v>162912</v>
      </c>
      <c r="AO653" s="4">
        <v>920507</v>
      </c>
      <c r="AP653" s="4">
        <v>410111150</v>
      </c>
      <c r="AQ653" s="4">
        <v>343327500</v>
      </c>
      <c r="AR653" s="4">
        <v>1846675</v>
      </c>
      <c r="AS653" s="4">
        <v>4633662</v>
      </c>
      <c r="AT653" s="4">
        <v>388415</v>
      </c>
      <c r="AU653" s="4">
        <v>1225</v>
      </c>
      <c r="AV653" s="4">
        <v>3349</v>
      </c>
      <c r="AW653" s="4">
        <v>89050175</v>
      </c>
      <c r="AX653" s="4">
        <v>29003257</v>
      </c>
      <c r="AY653" s="4">
        <v>3295921</v>
      </c>
      <c r="AZ653" s="4">
        <v>2249815</v>
      </c>
      <c r="BA653" s="4">
        <v>1717069</v>
      </c>
      <c r="BB653" s="4">
        <v>0</v>
      </c>
      <c r="BC653" s="4"/>
      <c r="BD653" s="4">
        <v>0.48611203651573726</v>
      </c>
      <c r="BE653" s="4">
        <v>0.38302017227965512</v>
      </c>
      <c r="BF653" s="4">
        <v>0.15036841702056175</v>
      </c>
      <c r="BG653" s="4">
        <v>3.7592104255140438E-2</v>
      </c>
      <c r="BH653" s="4">
        <v>1.5728518462704146</v>
      </c>
      <c r="BI653" s="4">
        <v>0.68756191953140888</v>
      </c>
      <c r="BJ653" s="4">
        <v>0</v>
      </c>
      <c r="BK653" s="4"/>
      <c r="BL653" s="3" t="s">
        <v>468</v>
      </c>
      <c r="BM653" s="4"/>
      <c r="BN653" s="4"/>
      <c r="BO653" s="4"/>
      <c r="BP653" s="4">
        <v>4.5028646502295784</v>
      </c>
      <c r="BQ653" s="4">
        <v>0.3657808300985369</v>
      </c>
      <c r="BR653" s="4">
        <v>3116.3820918564261</v>
      </c>
      <c r="BS653" s="4">
        <v>1922.7448861443459</v>
      </c>
      <c r="BT653" s="4">
        <v>712.7267464299498</v>
      </c>
      <c r="BU653" s="4">
        <v>479.93438826707836</v>
      </c>
      <c r="BV653" s="4">
        <v>2312.184484754921</v>
      </c>
      <c r="BW653" s="4">
        <v>662.70513315322273</v>
      </c>
    </row>
    <row r="654" spans="2:75" x14ac:dyDescent="0.3">
      <c r="B654" s="3" t="s">
        <v>282</v>
      </c>
      <c r="C654" s="4">
        <v>2024</v>
      </c>
      <c r="D654" s="3" t="s">
        <v>1120</v>
      </c>
      <c r="E654" s="4">
        <v>2591</v>
      </c>
      <c r="F654" s="4">
        <v>2591</v>
      </c>
      <c r="G654" s="4" t="b">
        <v>0</v>
      </c>
      <c r="H654" s="4">
        <v>5911671</v>
      </c>
      <c r="I654" s="4">
        <v>1678270</v>
      </c>
      <c r="J654" s="4">
        <v>1895205</v>
      </c>
      <c r="K654" s="4">
        <v>1861159</v>
      </c>
      <c r="L654" s="4">
        <v>477037</v>
      </c>
      <c r="M654" s="4">
        <v>0</v>
      </c>
      <c r="N654" s="4">
        <v>4050512</v>
      </c>
      <c r="O654" s="4">
        <v>5320238</v>
      </c>
      <c r="P654" s="4">
        <v>1265427</v>
      </c>
      <c r="Q654" s="4">
        <v>4054811</v>
      </c>
      <c r="R654" s="4">
        <v>1779716</v>
      </c>
      <c r="S654" s="4">
        <v>356818</v>
      </c>
      <c r="T654" s="4">
        <v>0</v>
      </c>
      <c r="U654" s="4">
        <v>760758</v>
      </c>
      <c r="V654" s="4">
        <v>183976</v>
      </c>
      <c r="W654" s="4">
        <v>281555</v>
      </c>
      <c r="X654" s="4">
        <v>591433</v>
      </c>
      <c r="Y654" s="4">
        <v>1250864</v>
      </c>
      <c r="Z654" s="4">
        <v>6918024</v>
      </c>
      <c r="AA654" s="4">
        <v>7683527</v>
      </c>
      <c r="AB654" s="4">
        <v>3214655</v>
      </c>
      <c r="AC654" s="4">
        <v>4468872</v>
      </c>
      <c r="AD654" s="4">
        <v>33531987</v>
      </c>
      <c r="AE654" s="4">
        <v>2287484</v>
      </c>
      <c r="AF654" s="4">
        <v>4153086</v>
      </c>
      <c r="AG654" s="4">
        <v>6440570</v>
      </c>
      <c r="AH654" s="4">
        <v>1067774</v>
      </c>
      <c r="AI654" s="4">
        <v>0</v>
      </c>
      <c r="AJ654" s="4">
        <v>137459</v>
      </c>
      <c r="AK654" s="4">
        <v>40119</v>
      </c>
      <c r="AL654" s="4">
        <v>4531935</v>
      </c>
      <c r="AM654" s="4">
        <v>1132984</v>
      </c>
      <c r="AN654" s="4">
        <v>177578</v>
      </c>
      <c r="AO654" s="4">
        <v>955406</v>
      </c>
      <c r="AP654" s="4">
        <v>458204900</v>
      </c>
      <c r="AQ654" s="4">
        <v>386302300</v>
      </c>
      <c r="AR654" s="4">
        <v>1881955</v>
      </c>
      <c r="AS654" s="4">
        <v>4876864</v>
      </c>
      <c r="AT654" s="4">
        <v>438317</v>
      </c>
      <c r="AU654" s="4">
        <v>1260</v>
      </c>
      <c r="AV654" s="4">
        <v>3570</v>
      </c>
      <c r="AW654" s="4">
        <v>90271039</v>
      </c>
      <c r="AX654" s="4">
        <v>28988694</v>
      </c>
      <c r="AY654" s="4">
        <v>1250864</v>
      </c>
      <c r="AZ654" s="4">
        <v>2013133</v>
      </c>
      <c r="BA654" s="4">
        <v>272217069</v>
      </c>
      <c r="BB654" s="4">
        <v>6707424</v>
      </c>
      <c r="BC654" s="4">
        <v>7.6335877862595417E-3</v>
      </c>
      <c r="BD654" s="4">
        <v>0.68517209431986315</v>
      </c>
      <c r="BE654" s="4">
        <v>0.10004497882240064</v>
      </c>
      <c r="BF654" s="4">
        <v>0.15673478177979566</v>
      </c>
      <c r="BG654" s="4">
        <v>3.9183704091078096E-2</v>
      </c>
      <c r="BH654" s="4">
        <v>1.5883773621014641</v>
      </c>
      <c r="BI654" s="4">
        <v>0.69203385235015435</v>
      </c>
      <c r="BJ654" s="4">
        <v>3.0546343659126745</v>
      </c>
      <c r="BK654" s="4">
        <v>2.4796391866913126E-2</v>
      </c>
      <c r="BL654" s="3" t="s">
        <v>474</v>
      </c>
      <c r="BM654" s="4">
        <v>3865416.801753778</v>
      </c>
      <c r="BN654" s="4">
        <v>0.52080619070280376</v>
      </c>
      <c r="BO654" s="4">
        <v>1852283.801753778</v>
      </c>
      <c r="BP654" s="4">
        <v>4.1072345581638254</v>
      </c>
      <c r="BQ654" s="4">
        <v>0.35294117647058826</v>
      </c>
      <c r="BR654" s="4">
        <v>2281.617522192204</v>
      </c>
      <c r="BS654" s="4">
        <v>2053.3531455036664</v>
      </c>
      <c r="BT654" s="4">
        <v>726.34311076804318</v>
      </c>
      <c r="BU654" s="4">
        <v>412.10883828637594</v>
      </c>
      <c r="BV654" s="4">
        <v>2485.7468159011964</v>
      </c>
      <c r="BW654" s="4">
        <v>105062.55075260517</v>
      </c>
    </row>
    <row r="655" spans="2:75" x14ac:dyDescent="0.3">
      <c r="B655" s="3" t="s">
        <v>284</v>
      </c>
      <c r="C655" s="4">
        <v>2019</v>
      </c>
      <c r="D655" s="3" t="s">
        <v>1121</v>
      </c>
      <c r="E655" s="4">
        <v>35052</v>
      </c>
      <c r="F655" s="4">
        <v>35052</v>
      </c>
      <c r="G655" s="4" t="b">
        <v>0</v>
      </c>
      <c r="H655" s="4">
        <v>82446244</v>
      </c>
      <c r="I655" s="4">
        <v>45658168</v>
      </c>
      <c r="J655" s="4">
        <v>25840598</v>
      </c>
      <c r="K655" s="4">
        <v>4141113</v>
      </c>
      <c r="L655" s="4">
        <v>1363635</v>
      </c>
      <c r="M655" s="4">
        <v>5442730</v>
      </c>
      <c r="N655" s="4">
        <v>72862401</v>
      </c>
      <c r="O655" s="4">
        <v>73378984</v>
      </c>
      <c r="P655" s="4">
        <v>9033397</v>
      </c>
      <c r="Q655" s="4">
        <v>64345587</v>
      </c>
      <c r="R655" s="4">
        <v>8678103</v>
      </c>
      <c r="S655" s="4">
        <v>20264597</v>
      </c>
      <c r="T655" s="4">
        <v>3785724</v>
      </c>
      <c r="U655" s="4">
        <v>15298330</v>
      </c>
      <c r="V655" s="4">
        <v>6096063</v>
      </c>
      <c r="W655" s="4">
        <v>4369465</v>
      </c>
      <c r="X655" s="4">
        <v>9067260</v>
      </c>
      <c r="Y655" s="4">
        <v>21064823</v>
      </c>
      <c r="Z655" s="4">
        <v>71527066</v>
      </c>
      <c r="AA655" s="4">
        <v>76673125</v>
      </c>
      <c r="AB655" s="4">
        <v>54907446</v>
      </c>
      <c r="AC655" s="4">
        <v>21765679</v>
      </c>
      <c r="AD655" s="4">
        <v>705981888</v>
      </c>
      <c r="AE655" s="4">
        <v>38713820</v>
      </c>
      <c r="AF655" s="4">
        <v>4795204</v>
      </c>
      <c r="AG655" s="4">
        <v>43509024</v>
      </c>
      <c r="AH655" s="4">
        <v>21094484</v>
      </c>
      <c r="AI655" s="4">
        <v>0</v>
      </c>
      <c r="AJ655" s="4">
        <v>849489</v>
      </c>
      <c r="AK655" s="4">
        <v>687000</v>
      </c>
      <c r="AL655" s="4">
        <v>71214923</v>
      </c>
      <c r="AM655" s="4">
        <v>17803731</v>
      </c>
      <c r="AN655" s="4">
        <v>1536489</v>
      </c>
      <c r="AO655" s="4">
        <v>16267242</v>
      </c>
      <c r="AP655" s="4">
        <v>13542108568</v>
      </c>
      <c r="AQ655" s="4">
        <v>12105048222</v>
      </c>
      <c r="AR655" s="4">
        <v>45406517.795285597</v>
      </c>
      <c r="AS655" s="4">
        <v>86286222.4270612</v>
      </c>
      <c r="AT655" s="4">
        <v>1395129</v>
      </c>
      <c r="AU655" s="4">
        <v>3346.3564194</v>
      </c>
      <c r="AV655" s="4">
        <v>6485.3019770999999</v>
      </c>
      <c r="AW655" s="4">
        <v>822315646</v>
      </c>
      <c r="AX655" s="4">
        <v>683567351</v>
      </c>
      <c r="AY655" s="4">
        <v>21064823</v>
      </c>
      <c r="AZ655" s="4">
        <v>21064823</v>
      </c>
      <c r="BA655" s="4">
        <v>1107174554</v>
      </c>
      <c r="BB655" s="4">
        <v>13748390</v>
      </c>
      <c r="BC655" s="4">
        <v>0.62981671203259748</v>
      </c>
      <c r="BD655" s="4">
        <v>0.88375646318102741</v>
      </c>
      <c r="BE655" s="4">
        <v>0.10997784204699489</v>
      </c>
      <c r="BF655" s="4">
        <v>8.6301517361726032E-2</v>
      </c>
      <c r="BG655" s="4">
        <v>2.1575379643393001E-2</v>
      </c>
      <c r="BH655" s="4">
        <v>0.67617728003631394</v>
      </c>
      <c r="BI655" s="4">
        <v>0.39767193311536192</v>
      </c>
      <c r="BJ655" s="4">
        <v>1.8164452947655396</v>
      </c>
      <c r="BK655" s="4">
        <v>2.1693359118686369E-2</v>
      </c>
      <c r="BL655" s="3" t="s">
        <v>474</v>
      </c>
      <c r="BM655" s="4">
        <v>16408671.47639914</v>
      </c>
      <c r="BN655" s="4"/>
      <c r="BO655" s="4"/>
      <c r="BP655" s="4">
        <v>3.3529872816542907</v>
      </c>
      <c r="BQ655" s="4">
        <v>0.5159908407065994</v>
      </c>
      <c r="BR655" s="4">
        <v>2352.1124044277076</v>
      </c>
      <c r="BS655" s="4">
        <v>2093.4321579367797</v>
      </c>
      <c r="BT655" s="4">
        <v>1295.4044789251855</v>
      </c>
      <c r="BU655" s="4">
        <v>601.80543192970447</v>
      </c>
      <c r="BV655" s="4">
        <v>1241.2707976720301</v>
      </c>
      <c r="BW655" s="4">
        <v>31586.629978317927</v>
      </c>
    </row>
    <row r="656" spans="2:75" x14ac:dyDescent="0.3">
      <c r="B656" s="3" t="s">
        <v>284</v>
      </c>
      <c r="C656" s="4">
        <v>2020</v>
      </c>
      <c r="D656" s="3" t="s">
        <v>1122</v>
      </c>
      <c r="E656" s="4">
        <v>35151</v>
      </c>
      <c r="F656" s="4">
        <v>35151</v>
      </c>
      <c r="G656" s="4" t="b">
        <v>0</v>
      </c>
      <c r="H656" s="4">
        <v>99874684</v>
      </c>
      <c r="I656" s="4">
        <v>46730701</v>
      </c>
      <c r="J656" s="4">
        <v>24264087</v>
      </c>
      <c r="K656" s="4">
        <v>8065191</v>
      </c>
      <c r="L656" s="4">
        <v>1085338</v>
      </c>
      <c r="M656" s="4">
        <v>19701061</v>
      </c>
      <c r="N656" s="4">
        <v>72108432</v>
      </c>
      <c r="O656" s="4">
        <v>72579043</v>
      </c>
      <c r="P656" s="4">
        <v>9392961</v>
      </c>
      <c r="Q656" s="4">
        <v>63186082</v>
      </c>
      <c r="R656" s="4">
        <v>7898987</v>
      </c>
      <c r="S656" s="4">
        <v>20472997</v>
      </c>
      <c r="T656" s="4">
        <v>3660064</v>
      </c>
      <c r="U656" s="4">
        <v>13863429</v>
      </c>
      <c r="V656" s="4">
        <v>6865997</v>
      </c>
      <c r="W656" s="4">
        <v>4558542</v>
      </c>
      <c r="X656" s="4">
        <v>27295641</v>
      </c>
      <c r="Y656" s="4">
        <v>13630025</v>
      </c>
      <c r="Z656" s="4">
        <v>109304116</v>
      </c>
      <c r="AA656" s="4">
        <v>117121810</v>
      </c>
      <c r="AB656" s="4">
        <v>71318256</v>
      </c>
      <c r="AC656" s="4">
        <v>45803554</v>
      </c>
      <c r="AD656" s="4">
        <v>733277529</v>
      </c>
      <c r="AE656" s="4">
        <v>65441449</v>
      </c>
      <c r="AF656" s="4">
        <v>4826799</v>
      </c>
      <c r="AG656" s="4">
        <v>70268248</v>
      </c>
      <c r="AH656" s="4">
        <v>23751282</v>
      </c>
      <c r="AI656" s="4">
        <v>3605000</v>
      </c>
      <c r="AJ656" s="4">
        <v>824569</v>
      </c>
      <c r="AK656" s="4">
        <v>707590</v>
      </c>
      <c r="AL656" s="4">
        <v>71418653</v>
      </c>
      <c r="AM656" s="4">
        <v>17854663</v>
      </c>
      <c r="AN656" s="4">
        <v>1532159</v>
      </c>
      <c r="AO656" s="4">
        <v>16322504</v>
      </c>
      <c r="AP656" s="4">
        <v>12867126165</v>
      </c>
      <c r="AQ656" s="4">
        <v>11364523020</v>
      </c>
      <c r="AR656" s="4">
        <v>46026314</v>
      </c>
      <c r="AS656" s="4">
        <v>82303948</v>
      </c>
      <c r="AT656" s="4">
        <v>1265861</v>
      </c>
      <c r="AU656" s="4">
        <v>3351</v>
      </c>
      <c r="AV656" s="4">
        <v>6546</v>
      </c>
      <c r="AW656" s="4">
        <v>833692405</v>
      </c>
      <c r="AX656" s="4">
        <v>686760564</v>
      </c>
      <c r="AY656" s="4">
        <v>13630025</v>
      </c>
      <c r="AZ656" s="4">
        <v>17347424</v>
      </c>
      <c r="BA656" s="4">
        <v>1212553975</v>
      </c>
      <c r="BB656" s="4">
        <v>16748276</v>
      </c>
      <c r="BC656" s="4">
        <v>0.56563562057816685</v>
      </c>
      <c r="BD656" s="4">
        <v>0.72198908784532423</v>
      </c>
      <c r="BE656" s="4">
        <v>0.27329889724607287</v>
      </c>
      <c r="BF656" s="4">
        <v>8.5812820998077646E-2</v>
      </c>
      <c r="BG656" s="4">
        <v>2.1453204949132828E-2</v>
      </c>
      <c r="BH656" s="4">
        <v>1.1120842719762241</v>
      </c>
      <c r="BI656" s="4">
        <v>0.40182330873723082</v>
      </c>
      <c r="BJ656" s="4">
        <v>2.0360954342822262</v>
      </c>
      <c r="BK656" s="4">
        <v>2.2495268664015359E-2</v>
      </c>
      <c r="BL656" s="3" t="s">
        <v>474</v>
      </c>
      <c r="BM656" s="4">
        <v>19124965.006491013</v>
      </c>
      <c r="BN656" s="4"/>
      <c r="BO656" s="4"/>
      <c r="BP656" s="4">
        <v>3.5770469186193763</v>
      </c>
      <c r="BQ656" s="4">
        <v>0.51191567369385882</v>
      </c>
      <c r="BR656" s="4">
        <v>2841.3042018719239</v>
      </c>
      <c r="BS656" s="4">
        <v>2064.7788967596939</v>
      </c>
      <c r="BT656" s="4">
        <v>1309.388466899946</v>
      </c>
      <c r="BU656" s="4">
        <v>675.69292481010496</v>
      </c>
      <c r="BV656" s="4">
        <v>1999.0397997212028</v>
      </c>
      <c r="BW656" s="4">
        <v>34495.575517054989</v>
      </c>
    </row>
    <row r="657" spans="2:75" x14ac:dyDescent="0.3">
      <c r="B657" s="3" t="s">
        <v>284</v>
      </c>
      <c r="C657" s="4">
        <v>2021</v>
      </c>
      <c r="D657" s="3" t="s">
        <v>1123</v>
      </c>
      <c r="E657" s="4">
        <v>35951</v>
      </c>
      <c r="F657" s="4">
        <v>35951</v>
      </c>
      <c r="G657" s="4" t="b">
        <v>0</v>
      </c>
      <c r="H657" s="4">
        <v>89286388</v>
      </c>
      <c r="I657" s="4">
        <v>46795698</v>
      </c>
      <c r="J657" s="4">
        <v>25574974</v>
      </c>
      <c r="K657" s="4">
        <v>3978011</v>
      </c>
      <c r="L657" s="4">
        <v>966809</v>
      </c>
      <c r="M657" s="4">
        <v>9780172</v>
      </c>
      <c r="N657" s="4">
        <v>75528205</v>
      </c>
      <c r="O657" s="4">
        <v>75646116</v>
      </c>
      <c r="P657" s="4">
        <v>10012088</v>
      </c>
      <c r="Q657" s="4">
        <v>65634028</v>
      </c>
      <c r="R657" s="4">
        <v>8276759</v>
      </c>
      <c r="S657" s="4">
        <v>21329210</v>
      </c>
      <c r="T657" s="4">
        <v>4093324</v>
      </c>
      <c r="U657" s="4">
        <v>14284386</v>
      </c>
      <c r="V657" s="4">
        <v>6672287</v>
      </c>
      <c r="W657" s="4">
        <v>4908856</v>
      </c>
      <c r="X657" s="4">
        <v>13640272</v>
      </c>
      <c r="Y657" s="4">
        <v>8221219</v>
      </c>
      <c r="Z657" s="4">
        <v>113589252</v>
      </c>
      <c r="AA657" s="4">
        <v>120356040</v>
      </c>
      <c r="AB657" s="4">
        <v>58847588</v>
      </c>
      <c r="AC657" s="4">
        <v>61508452</v>
      </c>
      <c r="AD657" s="4">
        <v>747015332</v>
      </c>
      <c r="AE657" s="4">
        <v>77799908</v>
      </c>
      <c r="AF657" s="4">
        <v>7035843</v>
      </c>
      <c r="AG657" s="4">
        <v>84835751</v>
      </c>
      <c r="AH657" s="4">
        <v>22488662</v>
      </c>
      <c r="AI657" s="4">
        <v>0</v>
      </c>
      <c r="AJ657" s="4">
        <v>1017509</v>
      </c>
      <c r="AK657" s="4">
        <v>724713</v>
      </c>
      <c r="AL657" s="4">
        <v>71737063</v>
      </c>
      <c r="AM657" s="4">
        <v>17934266</v>
      </c>
      <c r="AN657" s="4">
        <v>1742222</v>
      </c>
      <c r="AO657" s="4">
        <v>16192044</v>
      </c>
      <c r="AP657" s="4">
        <v>13371996385</v>
      </c>
      <c r="AQ657" s="4">
        <v>11787631320</v>
      </c>
      <c r="AR657" s="4">
        <v>47048319</v>
      </c>
      <c r="AS657" s="4">
        <v>88999385</v>
      </c>
      <c r="AT657" s="4">
        <v>1324037</v>
      </c>
      <c r="AU657" s="4">
        <v>3552</v>
      </c>
      <c r="AV657" s="4">
        <v>6838</v>
      </c>
      <c r="AW657" s="4">
        <v>840804562</v>
      </c>
      <c r="AX657" s="4">
        <v>684668243</v>
      </c>
      <c r="AY657" s="4">
        <v>8221219</v>
      </c>
      <c r="AZ657" s="4">
        <v>14305355.666666666</v>
      </c>
      <c r="BA657" s="4">
        <v>1256037364</v>
      </c>
      <c r="BB657" s="4">
        <v>17836173</v>
      </c>
      <c r="BC657" s="4">
        <v>0.55656413766586355</v>
      </c>
      <c r="BD657" s="4">
        <v>0.84590951310517792</v>
      </c>
      <c r="BE657" s="4">
        <v>0.1527698936594904</v>
      </c>
      <c r="BF657" s="4">
        <v>9.7144873394874376E-2</v>
      </c>
      <c r="BG657" s="4">
        <v>2.4286218687263515E-2</v>
      </c>
      <c r="BH657" s="4">
        <v>1.2925574368222532</v>
      </c>
      <c r="BI657" s="4">
        <v>0.42054435738004969</v>
      </c>
      <c r="BJ657" s="4">
        <v>2.1184061017872939</v>
      </c>
      <c r="BK657" s="4">
        <v>2.2677769211311087E-2</v>
      </c>
      <c r="BL657" s="3" t="s">
        <v>474</v>
      </c>
      <c r="BM657" s="4">
        <v>21209668.310831346</v>
      </c>
      <c r="BN657" s="4">
        <v>0.67447333249248465</v>
      </c>
      <c r="BO657" s="4">
        <v>6904312.6441646796</v>
      </c>
      <c r="BP657" s="4">
        <v>3.5184214567075651</v>
      </c>
      <c r="BQ657" s="4">
        <v>0.51945013161743203</v>
      </c>
      <c r="BR657" s="4">
        <v>2483.5578426191205</v>
      </c>
      <c r="BS657" s="4">
        <v>2104.1449751050041</v>
      </c>
      <c r="BT657" s="4">
        <v>1308.6790075380379</v>
      </c>
      <c r="BU657" s="4">
        <v>625.53648020917365</v>
      </c>
      <c r="BV657" s="4">
        <v>2359.7605351728744</v>
      </c>
      <c r="BW657" s="4">
        <v>34937.48057077689</v>
      </c>
    </row>
    <row r="658" spans="2:75" x14ac:dyDescent="0.3">
      <c r="B658" s="3" t="s">
        <v>284</v>
      </c>
      <c r="C658" s="4">
        <v>2022</v>
      </c>
      <c r="D658" s="3" t="s">
        <v>1124</v>
      </c>
      <c r="E658" s="4">
        <v>37633.5</v>
      </c>
      <c r="F658" s="4">
        <v>832</v>
      </c>
      <c r="G658" s="4" t="b">
        <v>1</v>
      </c>
      <c r="H658" s="4">
        <v>97114574</v>
      </c>
      <c r="I658" s="4">
        <v>49932175</v>
      </c>
      <c r="J658" s="4">
        <v>27994245</v>
      </c>
      <c r="K658" s="4">
        <v>4289615</v>
      </c>
      <c r="L658" s="4">
        <v>2531896</v>
      </c>
      <c r="M658" s="4">
        <v>12335734</v>
      </c>
      <c r="N658" s="4">
        <v>80489225</v>
      </c>
      <c r="O658" s="4">
        <v>82305946</v>
      </c>
      <c r="P658" s="4">
        <v>10195567</v>
      </c>
      <c r="Q658" s="4">
        <v>72110379</v>
      </c>
      <c r="R658" s="4">
        <v>9896575</v>
      </c>
      <c r="S658" s="4">
        <v>22613526</v>
      </c>
      <c r="T658" s="4">
        <v>4762033</v>
      </c>
      <c r="U658" s="4">
        <v>16617907</v>
      </c>
      <c r="V658" s="4">
        <v>6574558</v>
      </c>
      <c r="W658" s="4">
        <v>4833222</v>
      </c>
      <c r="X658" s="4">
        <v>14808628</v>
      </c>
      <c r="Y658" s="4">
        <v>29199552</v>
      </c>
      <c r="Z658" s="4">
        <v>121543917</v>
      </c>
      <c r="AA658" s="4">
        <v>129538565</v>
      </c>
      <c r="AB658" s="4">
        <v>72107454</v>
      </c>
      <c r="AC658" s="4">
        <v>57431111</v>
      </c>
      <c r="AD658" s="4">
        <v>761823960</v>
      </c>
      <c r="AE658" s="4">
        <v>73026805</v>
      </c>
      <c r="AF658" s="4">
        <v>8296279</v>
      </c>
      <c r="AG658" s="4">
        <v>81323084</v>
      </c>
      <c r="AH658" s="4">
        <v>22956326</v>
      </c>
      <c r="AI658" s="4">
        <v>1474000</v>
      </c>
      <c r="AJ658" s="4">
        <v>833939</v>
      </c>
      <c r="AK658" s="4">
        <v>763804</v>
      </c>
      <c r="AL658" s="4">
        <v>78895039</v>
      </c>
      <c r="AM658" s="4">
        <v>19723760</v>
      </c>
      <c r="AN658" s="4">
        <v>1597743</v>
      </c>
      <c r="AO658" s="4">
        <v>18126017</v>
      </c>
      <c r="AP658" s="4">
        <v>16456444304</v>
      </c>
      <c r="AQ658" s="4">
        <v>14675852320</v>
      </c>
      <c r="AR658" s="4">
        <v>49865779</v>
      </c>
      <c r="AS658" s="4">
        <v>95951507</v>
      </c>
      <c r="AT658" s="4">
        <v>1680906</v>
      </c>
      <c r="AU658" s="4">
        <v>3843</v>
      </c>
      <c r="AV658" s="4">
        <v>7501</v>
      </c>
      <c r="AW658" s="4">
        <v>868633135</v>
      </c>
      <c r="AX658" s="4">
        <v>703457202</v>
      </c>
      <c r="AY658" s="4">
        <v>29199552</v>
      </c>
      <c r="AZ658" s="4">
        <v>17016932</v>
      </c>
      <c r="BA658" s="4">
        <v>1303569298</v>
      </c>
      <c r="BB658" s="4">
        <v>18400503</v>
      </c>
      <c r="BC658" s="4">
        <v>0.55451059771656386</v>
      </c>
      <c r="BD658" s="4">
        <v>0.82880685858746594</v>
      </c>
      <c r="BE658" s="4">
        <v>0.15248615516760647</v>
      </c>
      <c r="BF658" s="4">
        <v>8.1006004940234522E-2</v>
      </c>
      <c r="BG658" s="4">
        <v>2.025150149174779E-2</v>
      </c>
      <c r="BH658" s="4">
        <v>1.1277583771956046</v>
      </c>
      <c r="BI658" s="4">
        <v>0.42875494306815454</v>
      </c>
      <c r="BJ658" s="4">
        <v>2.1289842679765374</v>
      </c>
      <c r="BK658" s="4">
        <v>2.2434666310183062E-2</v>
      </c>
      <c r="BL658" s="3" t="s">
        <v>474</v>
      </c>
      <c r="BM658" s="4">
        <v>21706201.746100742</v>
      </c>
      <c r="BN658" s="4">
        <v>0.78396636127538466</v>
      </c>
      <c r="BO658" s="4">
        <v>4689269.7461007424</v>
      </c>
      <c r="BP658" s="4">
        <v>3.0301672754350299</v>
      </c>
      <c r="BQ658" s="4">
        <v>0.51233168910811888</v>
      </c>
      <c r="BR658" s="4">
        <v>2580.5352677800365</v>
      </c>
      <c r="BS658" s="4">
        <v>2187.0393665218489</v>
      </c>
      <c r="BT658" s="4">
        <v>1325.0369750355401</v>
      </c>
      <c r="BU658" s="4">
        <v>609.99710364435941</v>
      </c>
      <c r="BV658" s="4">
        <v>2160.9226885620524</v>
      </c>
      <c r="BW658" s="4">
        <v>34638.534762910705</v>
      </c>
    </row>
    <row r="659" spans="2:75" x14ac:dyDescent="0.3">
      <c r="B659" s="3" t="s">
        <v>284</v>
      </c>
      <c r="C659" s="4">
        <v>2023</v>
      </c>
      <c r="D659" s="3" t="s">
        <v>1125</v>
      </c>
      <c r="E659" s="4">
        <v>39316</v>
      </c>
      <c r="F659" s="4">
        <v>39316</v>
      </c>
      <c r="G659" s="4" t="b">
        <v>0</v>
      </c>
      <c r="H659" s="4">
        <v>116255104</v>
      </c>
      <c r="I659" s="4">
        <v>56422028</v>
      </c>
      <c r="J659" s="4">
        <v>32960516</v>
      </c>
      <c r="K659" s="4">
        <v>17612782</v>
      </c>
      <c r="L659" s="4">
        <v>4706199</v>
      </c>
      <c r="M659" s="4">
        <v>4490041</v>
      </c>
      <c r="N659" s="4">
        <v>94152281</v>
      </c>
      <c r="O659" s="4">
        <v>90935326</v>
      </c>
      <c r="P659" s="4">
        <v>11013338</v>
      </c>
      <c r="Q659" s="4">
        <v>79921988</v>
      </c>
      <c r="R659" s="4">
        <v>10365157</v>
      </c>
      <c r="S659" s="4">
        <v>25300714</v>
      </c>
      <c r="T659" s="4">
        <v>4885918</v>
      </c>
      <c r="U659" s="4">
        <v>18910417</v>
      </c>
      <c r="V659" s="4">
        <v>6834260</v>
      </c>
      <c r="W659" s="4">
        <v>5728164</v>
      </c>
      <c r="X659" s="4">
        <v>25319778</v>
      </c>
      <c r="Y659" s="4">
        <v>29369725</v>
      </c>
      <c r="Z659" s="4">
        <v>129431148</v>
      </c>
      <c r="AA659" s="4">
        <v>145042922</v>
      </c>
      <c r="AB659" s="4">
        <v>81284504</v>
      </c>
      <c r="AC659" s="4">
        <v>63758418</v>
      </c>
      <c r="AD659" s="4">
        <v>787143738</v>
      </c>
      <c r="AE659" s="4">
        <v>77928333</v>
      </c>
      <c r="AF659" s="4">
        <v>9946948</v>
      </c>
      <c r="AG659" s="4">
        <v>87875281</v>
      </c>
      <c r="AH659" s="4">
        <v>22057156</v>
      </c>
      <c r="AI659" s="4">
        <v>185477</v>
      </c>
      <c r="AJ659" s="4">
        <v>888002</v>
      </c>
      <c r="AK659" s="4">
        <v>986079</v>
      </c>
      <c r="AL659" s="4">
        <v>92151772</v>
      </c>
      <c r="AM659" s="4">
        <v>23037943</v>
      </c>
      <c r="AN659" s="4">
        <v>1874081</v>
      </c>
      <c r="AO659" s="4">
        <v>21163862</v>
      </c>
      <c r="AP659" s="4">
        <v>18891228739</v>
      </c>
      <c r="AQ659" s="4">
        <v>16692197925</v>
      </c>
      <c r="AR659" s="4">
        <v>55323283</v>
      </c>
      <c r="AS659" s="4">
        <v>105232631</v>
      </c>
      <c r="AT659" s="4">
        <v>1864671</v>
      </c>
      <c r="AU659" s="4">
        <v>4154</v>
      </c>
      <c r="AV659" s="4">
        <v>8032</v>
      </c>
      <c r="AW659" s="4">
        <v>897631617</v>
      </c>
      <c r="AX659" s="4">
        <v>721922820</v>
      </c>
      <c r="AY659" s="4">
        <v>29369725</v>
      </c>
      <c r="AZ659" s="4">
        <v>22263498.666666668</v>
      </c>
      <c r="BA659" s="4">
        <v>1390653838</v>
      </c>
      <c r="BB659" s="4">
        <v>20236419</v>
      </c>
      <c r="BC659" s="4">
        <v>0.52432094520180106</v>
      </c>
      <c r="BD659" s="4">
        <v>0.80987653668952031</v>
      </c>
      <c r="BE659" s="4">
        <v>0.21779497956494023</v>
      </c>
      <c r="BF659" s="4">
        <v>8.1347583853298017E-2</v>
      </c>
      <c r="BG659" s="4">
        <v>2.0336895963324504E-2</v>
      </c>
      <c r="BH659" s="4">
        <v>1.0995132027997101</v>
      </c>
      <c r="BI659" s="4">
        <v>0.42718623705487802</v>
      </c>
      <c r="BJ659" s="4">
        <v>2.1986440688762352</v>
      </c>
      <c r="BK659" s="4">
        <v>2.237703192036751E-2</v>
      </c>
      <c r="BL659" s="3" t="s">
        <v>474</v>
      </c>
      <c r="BM659" s="4">
        <v>24214410.272229258</v>
      </c>
      <c r="BN659" s="4">
        <v>0.9194317935630244</v>
      </c>
      <c r="BO659" s="4">
        <v>1950911.6055625901</v>
      </c>
      <c r="BP659" s="4">
        <v>2.9285169199072709</v>
      </c>
      <c r="BQ659" s="4">
        <v>0.51718127490039845</v>
      </c>
      <c r="BR659" s="4">
        <v>2956.9412961644116</v>
      </c>
      <c r="BS659" s="4">
        <v>2312.9343269915557</v>
      </c>
      <c r="BT659" s="4">
        <v>1407.1442415301658</v>
      </c>
      <c r="BU659" s="4">
        <v>561.02238274493845</v>
      </c>
      <c r="BV659" s="4">
        <v>2235.1022738834063</v>
      </c>
      <c r="BW659" s="4">
        <v>35371.193356394346</v>
      </c>
    </row>
    <row r="660" spans="2:75" x14ac:dyDescent="0.3">
      <c r="B660" s="3" t="s">
        <v>284</v>
      </c>
      <c r="C660" s="4">
        <v>2024</v>
      </c>
      <c r="D660" s="3" t="s">
        <v>1126</v>
      </c>
      <c r="E660" s="4">
        <v>39316</v>
      </c>
      <c r="F660" s="4">
        <v>39316</v>
      </c>
      <c r="G660" s="4" t="b">
        <v>0</v>
      </c>
      <c r="H660" s="4">
        <v>116547823</v>
      </c>
      <c r="I660" s="4">
        <v>61312582</v>
      </c>
      <c r="J660" s="4">
        <v>31678082</v>
      </c>
      <c r="K660" s="4">
        <v>7913660</v>
      </c>
      <c r="L660" s="4">
        <v>5112241</v>
      </c>
      <c r="M660" s="4">
        <v>5796468</v>
      </c>
      <c r="N660" s="4">
        <v>102837695</v>
      </c>
      <c r="O660" s="4">
        <v>96071764</v>
      </c>
      <c r="P660" s="4">
        <v>11660564</v>
      </c>
      <c r="Q660" s="4">
        <v>84411200</v>
      </c>
      <c r="R660" s="4">
        <v>10755160</v>
      </c>
      <c r="S660" s="4">
        <v>26081245</v>
      </c>
      <c r="T660" s="4">
        <v>5149634</v>
      </c>
      <c r="U660" s="4">
        <v>20474524</v>
      </c>
      <c r="V660" s="4">
        <v>7449350</v>
      </c>
      <c r="W660" s="4">
        <v>6196667</v>
      </c>
      <c r="X660" s="4">
        <v>20476059</v>
      </c>
      <c r="Y660" s="4">
        <v>29929882</v>
      </c>
      <c r="Z660" s="4">
        <v>130274004</v>
      </c>
      <c r="AA660" s="4">
        <v>146237618</v>
      </c>
      <c r="AB660" s="4">
        <v>80003969</v>
      </c>
      <c r="AC660" s="4">
        <v>66233649</v>
      </c>
      <c r="AD660" s="4">
        <v>807619797</v>
      </c>
      <c r="AE660" s="4">
        <v>75017839</v>
      </c>
      <c r="AF660" s="4">
        <v>15735316</v>
      </c>
      <c r="AG660" s="4">
        <v>90753155</v>
      </c>
      <c r="AH660" s="4">
        <v>22468218</v>
      </c>
      <c r="AI660" s="4">
        <v>1578197</v>
      </c>
      <c r="AJ660" s="4">
        <v>944756</v>
      </c>
      <c r="AK660" s="4">
        <v>1034679</v>
      </c>
      <c r="AL660" s="4">
        <v>96749593</v>
      </c>
      <c r="AM660" s="4">
        <v>24187398</v>
      </c>
      <c r="AN660" s="4">
        <v>1979435</v>
      </c>
      <c r="AO660" s="4">
        <v>22207963</v>
      </c>
      <c r="AP660" s="4">
        <v>19498901401</v>
      </c>
      <c r="AQ660" s="4">
        <v>17136119418</v>
      </c>
      <c r="AR660" s="4">
        <v>60536188</v>
      </c>
      <c r="AS660" s="4">
        <v>113138514</v>
      </c>
      <c r="AT660" s="4">
        <v>1894192</v>
      </c>
      <c r="AU660" s="4">
        <v>4526</v>
      </c>
      <c r="AV660" s="4">
        <v>8681</v>
      </c>
      <c r="AW660" s="4">
        <v>926168392</v>
      </c>
      <c r="AX660" s="4">
        <v>739855949</v>
      </c>
      <c r="AY660" s="4">
        <v>29929882</v>
      </c>
      <c r="AZ660" s="4">
        <v>29499719.666666668</v>
      </c>
      <c r="BA660" s="4">
        <v>1442169698</v>
      </c>
      <c r="BB660" s="4">
        <v>21291988</v>
      </c>
      <c r="BC660" s="4">
        <v>2.069673579259601E-2</v>
      </c>
      <c r="BD660" s="4">
        <v>0.88236478685663655</v>
      </c>
      <c r="BE660" s="4">
        <v>0.17568804352527459</v>
      </c>
      <c r="BF660" s="4">
        <v>8.1837451056124347E-2</v>
      </c>
      <c r="BG660" s="4">
        <v>2.0459362552563917E-2</v>
      </c>
      <c r="BH660" s="4">
        <v>1.0751316768390924</v>
      </c>
      <c r="BI660" s="4">
        <v>0.42802495751372144</v>
      </c>
      <c r="BJ660" s="4">
        <v>2.1854357847568711</v>
      </c>
      <c r="BK660" s="4">
        <v>2.2382335176667333E-2</v>
      </c>
      <c r="BL660" s="3" t="s">
        <v>474</v>
      </c>
      <c r="BM660" s="4">
        <v>25483413.83604772</v>
      </c>
      <c r="BN660" s="4">
        <v>1.1576047014916682</v>
      </c>
      <c r="BO660" s="4">
        <v>0</v>
      </c>
      <c r="BP660" s="4">
        <v>3.1045948053717223</v>
      </c>
      <c r="BQ660" s="4">
        <v>0.52136850593249628</v>
      </c>
      <c r="BR660" s="4">
        <v>2964.3865856139996</v>
      </c>
      <c r="BS660" s="4">
        <v>2443.5793061349068</v>
      </c>
      <c r="BT660" s="4">
        <v>1539.734154033981</v>
      </c>
      <c r="BU660" s="4">
        <v>571.47771899481131</v>
      </c>
      <c r="BV660" s="4">
        <v>2308.3008190049854</v>
      </c>
      <c r="BW660" s="4">
        <v>36681.496032149764</v>
      </c>
    </row>
    <row r="661" spans="2:75" x14ac:dyDescent="0.3">
      <c r="B661" s="3" t="s">
        <v>286</v>
      </c>
      <c r="C661" s="4">
        <v>2019</v>
      </c>
      <c r="D661" s="3" t="s">
        <v>1127</v>
      </c>
      <c r="E661" s="4">
        <v>830</v>
      </c>
      <c r="F661" s="4">
        <v>830</v>
      </c>
      <c r="G661" s="4" t="b">
        <v>0</v>
      </c>
      <c r="H661" s="4">
        <v>2928971</v>
      </c>
      <c r="I661" s="4">
        <v>549270</v>
      </c>
      <c r="J661" s="4">
        <v>400923</v>
      </c>
      <c r="K661" s="4">
        <v>1833329</v>
      </c>
      <c r="L661" s="4">
        <v>145449</v>
      </c>
      <c r="M661" s="4">
        <v>0</v>
      </c>
      <c r="N661" s="4">
        <v>1095642</v>
      </c>
      <c r="O661" s="4">
        <v>2684454</v>
      </c>
      <c r="P661" s="4">
        <v>395140</v>
      </c>
      <c r="Q661" s="4">
        <v>2289314</v>
      </c>
      <c r="R661" s="4">
        <v>743008</v>
      </c>
      <c r="S661" s="4">
        <v>259797</v>
      </c>
      <c r="T661" s="4">
        <v>466288</v>
      </c>
      <c r="U661" s="4">
        <v>275422</v>
      </c>
      <c r="V661" s="4">
        <v>399847</v>
      </c>
      <c r="W661" s="4">
        <v>97285</v>
      </c>
      <c r="X661" s="4">
        <v>244517</v>
      </c>
      <c r="Y661" s="4">
        <v>533606</v>
      </c>
      <c r="Z661" s="4">
        <v>5230328</v>
      </c>
      <c r="AA661" s="4">
        <v>5511577</v>
      </c>
      <c r="AB661" s="4">
        <v>348731</v>
      </c>
      <c r="AC661" s="4">
        <v>5162846</v>
      </c>
      <c r="AD661" s="4">
        <v>17376612</v>
      </c>
      <c r="AE661" s="4">
        <v>4034501</v>
      </c>
      <c r="AF661" s="4">
        <v>1177921</v>
      </c>
      <c r="AG661" s="4">
        <v>5212422</v>
      </c>
      <c r="AH661" s="4">
        <v>0</v>
      </c>
      <c r="AI661" s="4">
        <v>0</v>
      </c>
      <c r="AJ661" s="4">
        <v>0</v>
      </c>
      <c r="AK661" s="4">
        <v>0</v>
      </c>
      <c r="AL661" s="4">
        <v>2544980</v>
      </c>
      <c r="AM661" s="4">
        <v>636245</v>
      </c>
      <c r="AN661" s="4">
        <v>0</v>
      </c>
      <c r="AO661" s="4">
        <v>636245</v>
      </c>
      <c r="AP661" s="4">
        <v>93190118</v>
      </c>
      <c r="AQ661" s="4">
        <v>77770100</v>
      </c>
      <c r="AR661" s="4">
        <v>352502.83045030001</v>
      </c>
      <c r="AS661" s="4">
        <v>1358930.5413386</v>
      </c>
      <c r="AT661" s="4">
        <v>213205</v>
      </c>
      <c r="AU661" s="4">
        <v>627.91004550000002</v>
      </c>
      <c r="AV661" s="4">
        <v>2759.7500934999998</v>
      </c>
      <c r="AW661" s="4">
        <v>19921082</v>
      </c>
      <c r="AX661" s="4">
        <v>12164190</v>
      </c>
      <c r="AY661" s="4">
        <v>533606</v>
      </c>
      <c r="AZ661" s="4">
        <v>533606</v>
      </c>
      <c r="BA661" s="4">
        <v>867983</v>
      </c>
      <c r="BB661" s="4">
        <v>0</v>
      </c>
      <c r="BC661" s="4"/>
      <c r="BD661" s="4">
        <v>0.37407062070604319</v>
      </c>
      <c r="BE661" s="4">
        <v>8.3482219523511841E-2</v>
      </c>
      <c r="BF661" s="4">
        <v>0</v>
      </c>
      <c r="BG661" s="4">
        <v>0</v>
      </c>
      <c r="BH661" s="4">
        <v>2.2768488726317142</v>
      </c>
      <c r="BI661" s="4">
        <v>0.40711970267933839</v>
      </c>
      <c r="BJ661" s="4">
        <v>0</v>
      </c>
      <c r="BK661" s="4"/>
      <c r="BL661" s="3" t="s">
        <v>468</v>
      </c>
      <c r="BM661" s="4"/>
      <c r="BN661" s="4"/>
      <c r="BO661" s="4"/>
      <c r="BP661" s="4">
        <v>3.7826202822309982</v>
      </c>
      <c r="BQ661" s="4">
        <v>0.22752424104592212</v>
      </c>
      <c r="BR661" s="4">
        <v>3528.8807228915662</v>
      </c>
      <c r="BS661" s="4">
        <v>3234.2819277108433</v>
      </c>
      <c r="BT661" s="4">
        <v>424.70220536180722</v>
      </c>
      <c r="BU661" s="4">
        <v>0</v>
      </c>
      <c r="BV661" s="4">
        <v>6280.0265060240963</v>
      </c>
      <c r="BW661" s="4">
        <v>1045.7626506024096</v>
      </c>
    </row>
    <row r="662" spans="2:75" x14ac:dyDescent="0.3">
      <c r="B662" s="3" t="s">
        <v>286</v>
      </c>
      <c r="C662" s="4">
        <v>2020</v>
      </c>
      <c r="D662" s="3" t="s">
        <v>1128</v>
      </c>
      <c r="E662" s="4">
        <v>835</v>
      </c>
      <c r="F662" s="4">
        <v>835</v>
      </c>
      <c r="G662" s="4" t="b">
        <v>0</v>
      </c>
      <c r="H662" s="4">
        <v>3094309</v>
      </c>
      <c r="I662" s="4">
        <v>501657</v>
      </c>
      <c r="J662" s="4">
        <v>284861</v>
      </c>
      <c r="K662" s="4">
        <v>2134055</v>
      </c>
      <c r="L662" s="4">
        <v>124858</v>
      </c>
      <c r="M662" s="4">
        <v>0</v>
      </c>
      <c r="N662" s="4">
        <v>960254</v>
      </c>
      <c r="O662" s="4">
        <v>2654479</v>
      </c>
      <c r="P662" s="4">
        <v>401259</v>
      </c>
      <c r="Q662" s="4">
        <v>2253220</v>
      </c>
      <c r="R662" s="4">
        <v>714598</v>
      </c>
      <c r="S662" s="4">
        <v>204152</v>
      </c>
      <c r="T662" s="4">
        <v>501401</v>
      </c>
      <c r="U662" s="4">
        <v>221114</v>
      </c>
      <c r="V662" s="4">
        <v>285980</v>
      </c>
      <c r="W662" s="4">
        <v>139395</v>
      </c>
      <c r="X662" s="4">
        <v>439830</v>
      </c>
      <c r="Y662" s="4">
        <v>204110</v>
      </c>
      <c r="Z662" s="4">
        <v>5870439</v>
      </c>
      <c r="AA662" s="4">
        <v>6164445</v>
      </c>
      <c r="AB662" s="4">
        <v>349184</v>
      </c>
      <c r="AC662" s="4">
        <v>5815261</v>
      </c>
      <c r="AD662" s="4">
        <v>17816444</v>
      </c>
      <c r="AE662" s="4">
        <v>4460256</v>
      </c>
      <c r="AF662" s="4">
        <v>1389147</v>
      </c>
      <c r="AG662" s="4">
        <v>5849403</v>
      </c>
      <c r="AH662" s="4">
        <v>0</v>
      </c>
      <c r="AI662" s="4">
        <v>0</v>
      </c>
      <c r="AJ662" s="4">
        <v>0</v>
      </c>
      <c r="AK662" s="4">
        <v>0</v>
      </c>
      <c r="AL662" s="4">
        <v>2403192</v>
      </c>
      <c r="AM662" s="4">
        <v>600798</v>
      </c>
      <c r="AN662" s="4">
        <v>0</v>
      </c>
      <c r="AO662" s="4">
        <v>600798</v>
      </c>
      <c r="AP662" s="4">
        <v>92495663</v>
      </c>
      <c r="AQ662" s="4">
        <v>76584400</v>
      </c>
      <c r="AR662" s="4">
        <v>273762</v>
      </c>
      <c r="AS662" s="4">
        <v>1242298</v>
      </c>
      <c r="AT662" s="4">
        <v>209005</v>
      </c>
      <c r="AU662" s="4">
        <v>462</v>
      </c>
      <c r="AV662" s="4">
        <v>2582</v>
      </c>
      <c r="AW662" s="4">
        <v>20146933</v>
      </c>
      <c r="AX662" s="4">
        <v>11988782</v>
      </c>
      <c r="AY662" s="4">
        <v>204110</v>
      </c>
      <c r="AZ662" s="4">
        <v>368858</v>
      </c>
      <c r="BA662" s="4">
        <v>867983</v>
      </c>
      <c r="BB662" s="4">
        <v>0</v>
      </c>
      <c r="BC662" s="4"/>
      <c r="BD662" s="4">
        <v>0.31032905892721119</v>
      </c>
      <c r="BE662" s="4">
        <v>0.14214158960853618</v>
      </c>
      <c r="BF662" s="4">
        <v>0</v>
      </c>
      <c r="BG662" s="4">
        <v>0</v>
      </c>
      <c r="BH662" s="4">
        <v>2.5960194743522602</v>
      </c>
      <c r="BI662" s="4">
        <v>0.42316365777181847</v>
      </c>
      <c r="BJ662" s="4">
        <v>0</v>
      </c>
      <c r="BK662" s="4"/>
      <c r="BL662" s="3" t="s">
        <v>468</v>
      </c>
      <c r="BM662" s="4"/>
      <c r="BN662" s="4"/>
      <c r="BO662" s="4"/>
      <c r="BP662" s="4">
        <v>2.9597279604342095</v>
      </c>
      <c r="BQ662" s="4">
        <v>0.17893106119287375</v>
      </c>
      <c r="BR662" s="4">
        <v>3705.7592814371255</v>
      </c>
      <c r="BS662" s="4">
        <v>3179.0167664670657</v>
      </c>
      <c r="BT662" s="4">
        <v>327.85868263473054</v>
      </c>
      <c r="BU662" s="4">
        <v>0</v>
      </c>
      <c r="BV662" s="4">
        <v>7005.273053892216</v>
      </c>
      <c r="BW662" s="4">
        <v>1039.5005988023952</v>
      </c>
    </row>
    <row r="663" spans="2:75" x14ac:dyDescent="0.3">
      <c r="B663" s="3" t="s">
        <v>286</v>
      </c>
      <c r="C663" s="4">
        <v>2021</v>
      </c>
      <c r="D663" s="3" t="s">
        <v>1129</v>
      </c>
      <c r="E663" s="4">
        <v>839</v>
      </c>
      <c r="F663" s="4">
        <v>839</v>
      </c>
      <c r="G663" s="4" t="b">
        <v>0</v>
      </c>
      <c r="H663" s="4">
        <v>2913316</v>
      </c>
      <c r="I663" s="4">
        <v>577824</v>
      </c>
      <c r="J663" s="4">
        <v>359832</v>
      </c>
      <c r="K663" s="4">
        <v>1902893</v>
      </c>
      <c r="L663" s="4">
        <v>49197</v>
      </c>
      <c r="M663" s="4">
        <v>11570</v>
      </c>
      <c r="N663" s="4">
        <v>998853</v>
      </c>
      <c r="O663" s="4">
        <v>2914144</v>
      </c>
      <c r="P663" s="4">
        <v>389548</v>
      </c>
      <c r="Q663" s="4">
        <v>2524596</v>
      </c>
      <c r="R663" s="4">
        <v>962976</v>
      </c>
      <c r="S663" s="4">
        <v>186250</v>
      </c>
      <c r="T663" s="4">
        <v>537198</v>
      </c>
      <c r="U663" s="4">
        <v>188290</v>
      </c>
      <c r="V663" s="4">
        <v>254767</v>
      </c>
      <c r="W663" s="4">
        <v>210706</v>
      </c>
      <c r="X663" s="4">
        <v>-828</v>
      </c>
      <c r="Y663" s="4">
        <v>316849</v>
      </c>
      <c r="Z663" s="4">
        <v>6050266</v>
      </c>
      <c r="AA663" s="4">
        <v>6319281</v>
      </c>
      <c r="AB663" s="4">
        <v>430068</v>
      </c>
      <c r="AC663" s="4">
        <v>5889213</v>
      </c>
      <c r="AD663" s="4">
        <v>17815616</v>
      </c>
      <c r="AE663" s="4">
        <v>4337431</v>
      </c>
      <c r="AF663" s="4">
        <v>1583843</v>
      </c>
      <c r="AG663" s="4">
        <v>5921274</v>
      </c>
      <c r="AH663" s="4">
        <v>0</v>
      </c>
      <c r="AI663" s="4">
        <v>0</v>
      </c>
      <c r="AJ663" s="4">
        <v>0</v>
      </c>
      <c r="AK663" s="4">
        <v>0</v>
      </c>
      <c r="AL663" s="4">
        <v>2460941</v>
      </c>
      <c r="AM663" s="4">
        <v>615235</v>
      </c>
      <c r="AN663" s="4">
        <v>0</v>
      </c>
      <c r="AO663" s="4">
        <v>615235</v>
      </c>
      <c r="AP663" s="4">
        <v>91746294</v>
      </c>
      <c r="AQ663" s="4">
        <v>76085300</v>
      </c>
      <c r="AR663" s="4">
        <v>366084</v>
      </c>
      <c r="AS663" s="4">
        <v>1259715</v>
      </c>
      <c r="AT663" s="4">
        <v>206825</v>
      </c>
      <c r="AU663" s="4">
        <v>634</v>
      </c>
      <c r="AV663" s="4">
        <v>2461</v>
      </c>
      <c r="AW663" s="4">
        <v>20385532</v>
      </c>
      <c r="AX663" s="4">
        <v>11912365</v>
      </c>
      <c r="AY663" s="4">
        <v>316849</v>
      </c>
      <c r="AZ663" s="4">
        <v>351521.66666666669</v>
      </c>
      <c r="BA663" s="4">
        <v>971594</v>
      </c>
      <c r="BB663" s="4">
        <v>0</v>
      </c>
      <c r="BC663" s="4"/>
      <c r="BD663" s="4">
        <v>0.34285776070978913</v>
      </c>
      <c r="BE663" s="4">
        <v>-2.8421221728092659E-4</v>
      </c>
      <c r="BF663" s="4">
        <v>0</v>
      </c>
      <c r="BG663" s="4">
        <v>0</v>
      </c>
      <c r="BH663" s="4">
        <v>2.3454342793856919</v>
      </c>
      <c r="BI663" s="4">
        <v>0.43644761820090289</v>
      </c>
      <c r="BJ663" s="4">
        <v>0</v>
      </c>
      <c r="BK663" s="4"/>
      <c r="BL663" s="3" t="s">
        <v>468</v>
      </c>
      <c r="BM663" s="4"/>
      <c r="BN663" s="4"/>
      <c r="BO663" s="4"/>
      <c r="BP663" s="4">
        <v>3.9901775215029391</v>
      </c>
      <c r="BQ663" s="4">
        <v>0.25761885412433971</v>
      </c>
      <c r="BR663" s="4">
        <v>3472.3671036948749</v>
      </c>
      <c r="BS663" s="4">
        <v>3473.3539928486293</v>
      </c>
      <c r="BT663" s="4">
        <v>436.33373063170438</v>
      </c>
      <c r="BU663" s="4">
        <v>0</v>
      </c>
      <c r="BV663" s="4">
        <v>7057.537544696067</v>
      </c>
      <c r="BW663" s="4">
        <v>1158.0381406436234</v>
      </c>
    </row>
    <row r="664" spans="2:75" x14ac:dyDescent="0.3">
      <c r="B664" s="3" t="s">
        <v>286</v>
      </c>
      <c r="C664" s="4">
        <v>2022</v>
      </c>
      <c r="D664" s="3" t="s">
        <v>1130</v>
      </c>
      <c r="E664" s="4">
        <v>835.5</v>
      </c>
      <c r="F664" s="4">
        <v>14148</v>
      </c>
      <c r="G664" s="4" t="b">
        <v>1</v>
      </c>
      <c r="H664" s="4">
        <v>3124546</v>
      </c>
      <c r="I664" s="4">
        <v>609748</v>
      </c>
      <c r="J664" s="4">
        <v>592726</v>
      </c>
      <c r="K664" s="4">
        <v>1779914</v>
      </c>
      <c r="L664" s="4">
        <v>126521</v>
      </c>
      <c r="M664" s="4">
        <v>15637</v>
      </c>
      <c r="N664" s="4">
        <v>1328995</v>
      </c>
      <c r="O664" s="4">
        <v>3110645</v>
      </c>
      <c r="P664" s="4">
        <v>403471</v>
      </c>
      <c r="Q664" s="4">
        <v>2707174</v>
      </c>
      <c r="R664" s="4">
        <v>876787</v>
      </c>
      <c r="S664" s="4">
        <v>271340</v>
      </c>
      <c r="T664" s="4">
        <v>773450</v>
      </c>
      <c r="U664" s="4">
        <v>181887</v>
      </c>
      <c r="V664" s="4">
        <v>333221</v>
      </c>
      <c r="W664" s="4">
        <v>83637</v>
      </c>
      <c r="X664" s="4">
        <v>13901</v>
      </c>
      <c r="Y664" s="4">
        <v>825697</v>
      </c>
      <c r="Z664" s="4">
        <v>5583000</v>
      </c>
      <c r="AA664" s="4">
        <v>5988291</v>
      </c>
      <c r="AB664" s="4">
        <v>498550</v>
      </c>
      <c r="AC664" s="4">
        <v>5489741</v>
      </c>
      <c r="AD664" s="4">
        <v>17829517</v>
      </c>
      <c r="AE664" s="4">
        <v>3708792</v>
      </c>
      <c r="AF664" s="4">
        <v>1809517</v>
      </c>
      <c r="AG664" s="4">
        <v>5518309</v>
      </c>
      <c r="AH664" s="4">
        <v>0</v>
      </c>
      <c r="AI664" s="4">
        <v>0</v>
      </c>
      <c r="AJ664" s="4">
        <v>0</v>
      </c>
      <c r="AK664" s="4">
        <v>0</v>
      </c>
      <c r="AL664" s="4">
        <v>2928990</v>
      </c>
      <c r="AM664" s="4">
        <v>732248</v>
      </c>
      <c r="AN664" s="4">
        <v>0</v>
      </c>
      <c r="AO664" s="4">
        <v>732248</v>
      </c>
      <c r="AP664" s="4">
        <v>96182772</v>
      </c>
      <c r="AQ664" s="4">
        <v>80653100</v>
      </c>
      <c r="AR664" s="4">
        <v>422827</v>
      </c>
      <c r="AS664" s="4">
        <v>1322497</v>
      </c>
      <c r="AT664" s="4">
        <v>217719</v>
      </c>
      <c r="AU664" s="4">
        <v>752</v>
      </c>
      <c r="AV664" s="4">
        <v>2541</v>
      </c>
      <c r="AW664" s="4">
        <v>21203297</v>
      </c>
      <c r="AX664" s="4">
        <v>12326659</v>
      </c>
      <c r="AY664" s="4">
        <v>825697</v>
      </c>
      <c r="AZ664" s="4">
        <v>448885.33333333331</v>
      </c>
      <c r="BA664" s="4">
        <v>868365</v>
      </c>
      <c r="BB664" s="4">
        <v>0</v>
      </c>
      <c r="BC664" s="4"/>
      <c r="BD664" s="4">
        <v>0.42534019342330054</v>
      </c>
      <c r="BE664" s="4">
        <v>4.4489663458307221E-3</v>
      </c>
      <c r="BF664" s="4">
        <v>0</v>
      </c>
      <c r="BG664" s="4">
        <v>0</v>
      </c>
      <c r="BH664" s="4">
        <v>2.0384020384356529</v>
      </c>
      <c r="BI664" s="4">
        <v>0.43652164659316295</v>
      </c>
      <c r="BJ664" s="4">
        <v>0</v>
      </c>
      <c r="BK664" s="4"/>
      <c r="BL664" s="3" t="s">
        <v>468</v>
      </c>
      <c r="BM664" s="4"/>
      <c r="BN664" s="4"/>
      <c r="BO664" s="4"/>
      <c r="BP664" s="4">
        <v>4.3960783330303688</v>
      </c>
      <c r="BQ664" s="4">
        <v>0.2959464777646596</v>
      </c>
      <c r="BR664" s="4">
        <v>3739.7318970676242</v>
      </c>
      <c r="BS664" s="4">
        <v>3723.0939557151405</v>
      </c>
      <c r="BT664" s="4">
        <v>506.07660083782167</v>
      </c>
      <c r="BU664" s="4">
        <v>0</v>
      </c>
      <c r="BV664" s="4">
        <v>6604.7983243566723</v>
      </c>
      <c r="BW664" s="4">
        <v>1039.3357271095153</v>
      </c>
    </row>
    <row r="665" spans="2:75" x14ac:dyDescent="0.3">
      <c r="B665" s="3" t="s">
        <v>286</v>
      </c>
      <c r="C665" s="4">
        <v>2023</v>
      </c>
      <c r="D665" s="3" t="s">
        <v>1131</v>
      </c>
      <c r="E665" s="4">
        <v>832</v>
      </c>
      <c r="F665" s="4">
        <v>832</v>
      </c>
      <c r="G665" s="4" t="b">
        <v>0</v>
      </c>
      <c r="H665" s="4">
        <v>4326188</v>
      </c>
      <c r="I665" s="4">
        <v>685309</v>
      </c>
      <c r="J665" s="4">
        <v>832357</v>
      </c>
      <c r="K665" s="4">
        <v>2579827</v>
      </c>
      <c r="L665" s="4">
        <v>209054</v>
      </c>
      <c r="M665" s="4">
        <v>19641</v>
      </c>
      <c r="N665" s="4">
        <v>1726720</v>
      </c>
      <c r="O665" s="4">
        <v>3057402</v>
      </c>
      <c r="P665" s="4">
        <v>487996</v>
      </c>
      <c r="Q665" s="4">
        <v>2569406</v>
      </c>
      <c r="R665" s="4">
        <v>903765</v>
      </c>
      <c r="S665" s="4">
        <v>381100</v>
      </c>
      <c r="T665" s="4">
        <v>488669</v>
      </c>
      <c r="U665" s="4">
        <v>190505</v>
      </c>
      <c r="V665" s="4">
        <v>364800</v>
      </c>
      <c r="W665" s="4">
        <v>80720</v>
      </c>
      <c r="X665" s="4">
        <v>1268786</v>
      </c>
      <c r="Y665" s="4">
        <v>499341</v>
      </c>
      <c r="Z665" s="4">
        <v>6687516</v>
      </c>
      <c r="AA665" s="4">
        <v>7176712</v>
      </c>
      <c r="AB665" s="4">
        <v>492169</v>
      </c>
      <c r="AC665" s="4">
        <v>6684543</v>
      </c>
      <c r="AD665" s="4">
        <v>19042919</v>
      </c>
      <c r="AE665" s="4">
        <v>6003789</v>
      </c>
      <c r="AF665" s="4">
        <v>772146</v>
      </c>
      <c r="AG665" s="4">
        <v>6775935</v>
      </c>
      <c r="AH665" s="4">
        <v>0</v>
      </c>
      <c r="AI665" s="4">
        <v>0</v>
      </c>
      <c r="AJ665" s="4">
        <v>0</v>
      </c>
      <c r="AK665" s="4">
        <v>0</v>
      </c>
      <c r="AL665" s="4">
        <v>3254434</v>
      </c>
      <c r="AM665" s="4">
        <v>813609</v>
      </c>
      <c r="AN665" s="4">
        <v>0</v>
      </c>
      <c r="AO665" s="4">
        <v>813609</v>
      </c>
      <c r="AP665" s="4">
        <v>94808986</v>
      </c>
      <c r="AQ665" s="4">
        <v>79059300</v>
      </c>
      <c r="AR665" s="4">
        <v>465117</v>
      </c>
      <c r="AS665" s="4">
        <v>1449547</v>
      </c>
      <c r="AT665" s="4">
        <v>214148</v>
      </c>
      <c r="AU665" s="4">
        <v>819</v>
      </c>
      <c r="AV665" s="4">
        <v>2903</v>
      </c>
      <c r="AW665" s="4">
        <v>21723790</v>
      </c>
      <c r="AX665" s="4">
        <v>12329986</v>
      </c>
      <c r="AY665" s="4">
        <v>499341</v>
      </c>
      <c r="AZ665" s="4">
        <v>547295.66666666663</v>
      </c>
      <c r="BA665" s="4">
        <v>68379546</v>
      </c>
      <c r="BB665" s="4">
        <v>1030175</v>
      </c>
      <c r="BC665" s="4">
        <v>0</v>
      </c>
      <c r="BD665" s="4">
        <v>0.39913198409315548</v>
      </c>
      <c r="BE665" s="4">
        <v>0.2932803659942656</v>
      </c>
      <c r="BF665" s="4">
        <v>0</v>
      </c>
      <c r="BG665" s="4">
        <v>0</v>
      </c>
      <c r="BH665" s="4">
        <v>2.6371601062658061</v>
      </c>
      <c r="BI665" s="4">
        <v>0.45041671127854221</v>
      </c>
      <c r="BJ665" s="4">
        <v>3.2370630875132282</v>
      </c>
      <c r="BK665" s="4">
        <v>1.5259237887885961E-2</v>
      </c>
      <c r="BL665" s="3" t="s">
        <v>474</v>
      </c>
      <c r="BM665" s="4">
        <v>1579673.8384541054</v>
      </c>
      <c r="BN665" s="4">
        <v>0.3464611828997935</v>
      </c>
      <c r="BO665" s="4">
        <v>1032378.1717874388</v>
      </c>
      <c r="BP665" s="4">
        <v>4.9058324492574998</v>
      </c>
      <c r="BQ665" s="4">
        <v>0.2821219428177747</v>
      </c>
      <c r="BR665" s="4">
        <v>5199.7451923076924</v>
      </c>
      <c r="BS665" s="4">
        <v>3674.7620192307691</v>
      </c>
      <c r="BT665" s="4">
        <v>559.03485576923072</v>
      </c>
      <c r="BU665" s="4">
        <v>0</v>
      </c>
      <c r="BV665" s="4">
        <v>8144.1526442307695</v>
      </c>
      <c r="BW665" s="4">
        <v>82186.954326923078</v>
      </c>
    </row>
    <row r="666" spans="2:75" x14ac:dyDescent="0.3">
      <c r="B666" s="3" t="s">
        <v>286</v>
      </c>
      <c r="C666" s="4">
        <v>2024</v>
      </c>
      <c r="D666" s="3" t="s">
        <v>1132</v>
      </c>
      <c r="E666" s="4">
        <v>832</v>
      </c>
      <c r="F666" s="4">
        <v>832</v>
      </c>
      <c r="G666" s="4" t="b">
        <v>0</v>
      </c>
      <c r="H666" s="4">
        <v>5334726</v>
      </c>
      <c r="I666" s="4">
        <v>682645</v>
      </c>
      <c r="J666" s="4">
        <v>750357</v>
      </c>
      <c r="K666" s="4">
        <v>3545175</v>
      </c>
      <c r="L666" s="4">
        <v>356549</v>
      </c>
      <c r="M666" s="4">
        <v>0</v>
      </c>
      <c r="N666" s="4">
        <v>1789551</v>
      </c>
      <c r="O666" s="4">
        <v>3045776</v>
      </c>
      <c r="P666" s="4">
        <v>472115</v>
      </c>
      <c r="Q666" s="4">
        <v>2573661</v>
      </c>
      <c r="R666" s="4">
        <v>895801</v>
      </c>
      <c r="S666" s="4">
        <v>291874</v>
      </c>
      <c r="T666" s="4">
        <v>437150</v>
      </c>
      <c r="U666" s="4">
        <v>280112</v>
      </c>
      <c r="V666" s="4">
        <v>355425</v>
      </c>
      <c r="W666" s="4">
        <v>94430</v>
      </c>
      <c r="X666" s="4">
        <v>2288950</v>
      </c>
      <c r="Y666" s="4">
        <v>1883786</v>
      </c>
      <c r="Z666" s="4">
        <v>8114139</v>
      </c>
      <c r="AA666" s="4">
        <v>8617508</v>
      </c>
      <c r="AB666" s="4">
        <v>1054550</v>
      </c>
      <c r="AC666" s="4">
        <v>7562958</v>
      </c>
      <c r="AD666" s="4">
        <v>21331869</v>
      </c>
      <c r="AE666" s="4">
        <v>6851527</v>
      </c>
      <c r="AF666" s="4">
        <v>802943</v>
      </c>
      <c r="AG666" s="4">
        <v>7654470</v>
      </c>
      <c r="AH666" s="4">
        <v>0</v>
      </c>
      <c r="AI666" s="4">
        <v>0</v>
      </c>
      <c r="AJ666" s="4">
        <v>0</v>
      </c>
      <c r="AK666" s="4">
        <v>0</v>
      </c>
      <c r="AL666" s="4">
        <v>3365951</v>
      </c>
      <c r="AM666" s="4">
        <v>841488</v>
      </c>
      <c r="AN666" s="4">
        <v>0</v>
      </c>
      <c r="AO666" s="4">
        <v>841488</v>
      </c>
      <c r="AP666" s="4">
        <v>101959862</v>
      </c>
      <c r="AQ666" s="4">
        <v>85816000</v>
      </c>
      <c r="AR666" s="4">
        <v>511141</v>
      </c>
      <c r="AS666" s="4">
        <v>1717155</v>
      </c>
      <c r="AT666" s="4">
        <v>232351</v>
      </c>
      <c r="AU666" s="4">
        <v>915</v>
      </c>
      <c r="AV666" s="4">
        <v>3640</v>
      </c>
      <c r="AW666" s="4">
        <v>23607576</v>
      </c>
      <c r="AX666" s="4">
        <v>13741656</v>
      </c>
      <c r="AY666" s="4">
        <v>1883786</v>
      </c>
      <c r="AZ666" s="4">
        <v>1069608</v>
      </c>
      <c r="BA666" s="4">
        <v>70030176</v>
      </c>
      <c r="BB666" s="4">
        <v>1119493</v>
      </c>
      <c r="BC666" s="4">
        <v>0</v>
      </c>
      <c r="BD666" s="4">
        <v>0.33545321727863814</v>
      </c>
      <c r="BE666" s="4">
        <v>0.4290660851185234</v>
      </c>
      <c r="BF666" s="4">
        <v>0</v>
      </c>
      <c r="BG666" s="4">
        <v>0</v>
      </c>
      <c r="BH666" s="4">
        <v>2.9741562699982631</v>
      </c>
      <c r="BI666" s="4">
        <v>0.43386528509986966</v>
      </c>
      <c r="BJ666" s="4">
        <v>3.0414877258357262</v>
      </c>
      <c r="BK666" s="4">
        <v>1.6186487898091954E-2</v>
      </c>
      <c r="BL666" s="3" t="s">
        <v>474</v>
      </c>
      <c r="BM666" s="4">
        <v>1435931.9776829339</v>
      </c>
      <c r="BN666" s="4">
        <v>0.74488765249587519</v>
      </c>
      <c r="BO666" s="4">
        <v>366323.97768293391</v>
      </c>
      <c r="BP666" s="4">
        <v>5.0131590017256</v>
      </c>
      <c r="BQ666" s="4">
        <v>0.25137362637362637</v>
      </c>
      <c r="BR666" s="4">
        <v>6411.9302884615381</v>
      </c>
      <c r="BS666" s="4">
        <v>3660.7884615384614</v>
      </c>
      <c r="BT666" s="4">
        <v>614.35216346153845</v>
      </c>
      <c r="BU666" s="4">
        <v>0</v>
      </c>
      <c r="BV666" s="4">
        <v>9200.0841346153848</v>
      </c>
      <c r="BW666" s="4">
        <v>84170.88461538461</v>
      </c>
    </row>
    <row r="667" spans="2:75" x14ac:dyDescent="0.3">
      <c r="B667" s="3" t="s">
        <v>288</v>
      </c>
      <c r="C667" s="4">
        <v>2019</v>
      </c>
      <c r="D667" s="3" t="s">
        <v>1133</v>
      </c>
      <c r="E667" s="4">
        <v>13829</v>
      </c>
      <c r="F667" s="4">
        <v>13829</v>
      </c>
      <c r="G667" s="4" t="b">
        <v>0</v>
      </c>
      <c r="H667" s="4">
        <v>41388132</v>
      </c>
      <c r="I667" s="4">
        <v>20288507</v>
      </c>
      <c r="J667" s="4">
        <v>11368945</v>
      </c>
      <c r="K667" s="4">
        <v>4247596</v>
      </c>
      <c r="L667" s="4">
        <v>983234</v>
      </c>
      <c r="M667" s="4">
        <v>1683550</v>
      </c>
      <c r="N667" s="4">
        <v>35456986</v>
      </c>
      <c r="O667" s="4">
        <v>32432747</v>
      </c>
      <c r="P667" s="4">
        <v>3204581</v>
      </c>
      <c r="Q667" s="4">
        <v>29228166</v>
      </c>
      <c r="R667" s="4">
        <v>4978694</v>
      </c>
      <c r="S667" s="4">
        <v>6167749</v>
      </c>
      <c r="T667" s="4">
        <v>4630765</v>
      </c>
      <c r="U667" s="4">
        <v>6581997</v>
      </c>
      <c r="V667" s="4">
        <v>1525680</v>
      </c>
      <c r="W667" s="4">
        <v>2328991</v>
      </c>
      <c r="X667" s="4">
        <v>8955385</v>
      </c>
      <c r="Y667" s="4">
        <v>10114924</v>
      </c>
      <c r="Z667" s="4">
        <v>34778906</v>
      </c>
      <c r="AA667" s="4">
        <v>43188704</v>
      </c>
      <c r="AB667" s="4">
        <v>24338778</v>
      </c>
      <c r="AC667" s="4">
        <v>18849926</v>
      </c>
      <c r="AD667" s="4">
        <v>132033510</v>
      </c>
      <c r="AE667" s="4">
        <v>20049364</v>
      </c>
      <c r="AF667" s="4">
        <v>12036876</v>
      </c>
      <c r="AG667" s="4">
        <v>32086240</v>
      </c>
      <c r="AH667" s="4">
        <v>12432697</v>
      </c>
      <c r="AI667" s="4">
        <v>1500000</v>
      </c>
      <c r="AJ667" s="4">
        <v>2063455</v>
      </c>
      <c r="AK667" s="4">
        <v>428808</v>
      </c>
      <c r="AL667" s="4">
        <v>31410766</v>
      </c>
      <c r="AM667" s="4">
        <v>7852692</v>
      </c>
      <c r="AN667" s="4">
        <v>2492263</v>
      </c>
      <c r="AO667" s="4">
        <v>4076525</v>
      </c>
      <c r="AP667" s="4">
        <v>2219720669</v>
      </c>
      <c r="AQ667" s="4">
        <v>1943691651</v>
      </c>
      <c r="AR667" s="4">
        <v>16704461.1099307</v>
      </c>
      <c r="AS667" s="4">
        <v>30290733.5708328</v>
      </c>
      <c r="AT667" s="4">
        <v>344487</v>
      </c>
      <c r="AU667" s="4">
        <v>2014.7724522999999</v>
      </c>
      <c r="AV667" s="4">
        <v>3885.0430067000002</v>
      </c>
      <c r="AW667" s="4">
        <v>207889749</v>
      </c>
      <c r="AX667" s="4">
        <v>112379968</v>
      </c>
      <c r="AY667" s="4">
        <v>10114924</v>
      </c>
      <c r="AZ667" s="4">
        <v>10114924</v>
      </c>
      <c r="BA667" s="4">
        <v>524868856</v>
      </c>
      <c r="BB667" s="4">
        <v>8384350</v>
      </c>
      <c r="BC667" s="4">
        <v>0.98146488108024721</v>
      </c>
      <c r="BD667" s="4">
        <v>0.85669452296131654</v>
      </c>
      <c r="BE667" s="4">
        <v>0.21637567503650562</v>
      </c>
      <c r="BF667" s="4">
        <v>0.31737689444587919</v>
      </c>
      <c r="BG667" s="4">
        <v>7.9344228663509833E-2</v>
      </c>
      <c r="BH667" s="4">
        <v>1.0977849243089697</v>
      </c>
      <c r="BI667" s="4">
        <v>0.50675922640827442</v>
      </c>
      <c r="BJ667" s="4">
        <v>2.6818391307054266</v>
      </c>
      <c r="BK667" s="4">
        <v>1.6587864968220657E-2</v>
      </c>
      <c r="BL667" s="3" t="s">
        <v>474</v>
      </c>
      <c r="BM667" s="4">
        <v>8594170.7233151272</v>
      </c>
      <c r="BN667" s="4"/>
      <c r="BO667" s="4"/>
      <c r="BP667" s="4">
        <v>7.5254789231908985</v>
      </c>
      <c r="BQ667" s="4">
        <v>0.5185972069872582</v>
      </c>
      <c r="BR667" s="4">
        <v>2992.8506761154094</v>
      </c>
      <c r="BS667" s="4">
        <v>2345.2705907874756</v>
      </c>
      <c r="BT667" s="4">
        <v>1207.9297931832164</v>
      </c>
      <c r="BU667" s="4">
        <v>899.03080483042879</v>
      </c>
      <c r="BV667" s="4">
        <v>2320.2140429532142</v>
      </c>
      <c r="BW667" s="4">
        <v>37954.216212307467</v>
      </c>
    </row>
    <row r="668" spans="2:75" x14ac:dyDescent="0.3">
      <c r="B668" s="3" t="s">
        <v>288</v>
      </c>
      <c r="C668" s="4">
        <v>2020</v>
      </c>
      <c r="D668" s="3" t="s">
        <v>1134</v>
      </c>
      <c r="E668" s="4">
        <v>13865</v>
      </c>
      <c r="F668" s="4">
        <v>13865</v>
      </c>
      <c r="G668" s="4" t="b">
        <v>0</v>
      </c>
      <c r="H668" s="4">
        <v>42733870</v>
      </c>
      <c r="I668" s="4">
        <v>21554555</v>
      </c>
      <c r="J668" s="4">
        <v>9651849</v>
      </c>
      <c r="K668" s="4">
        <v>6717579</v>
      </c>
      <c r="L668" s="4">
        <v>1242399</v>
      </c>
      <c r="M668" s="4">
        <v>1709531</v>
      </c>
      <c r="N668" s="4">
        <v>34306760</v>
      </c>
      <c r="O668" s="4">
        <v>31807358</v>
      </c>
      <c r="P668" s="4">
        <v>3241019</v>
      </c>
      <c r="Q668" s="4">
        <v>28566339</v>
      </c>
      <c r="R668" s="4">
        <v>5316632</v>
      </c>
      <c r="S668" s="4">
        <v>6468979</v>
      </c>
      <c r="T668" s="4">
        <v>3856622</v>
      </c>
      <c r="U668" s="4">
        <v>5405395</v>
      </c>
      <c r="V668" s="4">
        <v>1515823</v>
      </c>
      <c r="W668" s="4">
        <v>2617895</v>
      </c>
      <c r="X668" s="4">
        <v>10926512</v>
      </c>
      <c r="Y668" s="4">
        <v>6852311</v>
      </c>
      <c r="Z668" s="4">
        <v>73730934</v>
      </c>
      <c r="AA668" s="4">
        <v>81389224</v>
      </c>
      <c r="AB668" s="4">
        <v>55146101</v>
      </c>
      <c r="AC668" s="4">
        <v>26243123</v>
      </c>
      <c r="AD668" s="4">
        <v>142960022</v>
      </c>
      <c r="AE668" s="4">
        <v>35197230</v>
      </c>
      <c r="AF668" s="4">
        <v>13154691</v>
      </c>
      <c r="AG668" s="4">
        <v>48351921</v>
      </c>
      <c r="AH668" s="4">
        <v>21377835</v>
      </c>
      <c r="AI668" s="4">
        <v>10000000</v>
      </c>
      <c r="AJ668" s="4">
        <v>982787</v>
      </c>
      <c r="AK668" s="4">
        <v>480521</v>
      </c>
      <c r="AL668" s="4">
        <v>30370361</v>
      </c>
      <c r="AM668" s="4">
        <v>7592590</v>
      </c>
      <c r="AN668" s="4">
        <v>1463308</v>
      </c>
      <c r="AO668" s="4">
        <v>4762434</v>
      </c>
      <c r="AP668" s="4">
        <v>2318586264</v>
      </c>
      <c r="AQ668" s="4">
        <v>2026905200</v>
      </c>
      <c r="AR668" s="4">
        <v>18898554</v>
      </c>
      <c r="AS668" s="4">
        <v>32243995</v>
      </c>
      <c r="AT668" s="4">
        <v>354309</v>
      </c>
      <c r="AU668" s="4">
        <v>2149</v>
      </c>
      <c r="AV668" s="4">
        <v>4076</v>
      </c>
      <c r="AW668" s="4">
        <v>214409102</v>
      </c>
      <c r="AX668" s="4">
        <v>115985936</v>
      </c>
      <c r="AY668" s="4">
        <v>6852311</v>
      </c>
      <c r="AZ668" s="4">
        <v>8483617.5</v>
      </c>
      <c r="BA668" s="4">
        <v>531194692</v>
      </c>
      <c r="BB668" s="4">
        <v>8499359</v>
      </c>
      <c r="BC668" s="4">
        <v>0.9797425785986893</v>
      </c>
      <c r="BD668" s="4">
        <v>0.80280021444348471</v>
      </c>
      <c r="BE668" s="4">
        <v>0.25568739737355872</v>
      </c>
      <c r="BF668" s="4">
        <v>0.19272843654141736</v>
      </c>
      <c r="BG668" s="4">
        <v>4.8182107548869771E-2</v>
      </c>
      <c r="BH668" s="4">
        <v>1.6926187496409673</v>
      </c>
      <c r="BI668" s="4">
        <v>0.51105648005495929</v>
      </c>
      <c r="BJ668" s="4">
        <v>2.6448904778935227</v>
      </c>
      <c r="BK668" s="4">
        <v>1.6685915845688942E-2</v>
      </c>
      <c r="BL668" s="3" t="s">
        <v>474</v>
      </c>
      <c r="BM668" s="4">
        <v>8572140.2917719875</v>
      </c>
      <c r="BN668" s="4"/>
      <c r="BO668" s="4"/>
      <c r="BP668" s="4">
        <v>8.1508953509439053</v>
      </c>
      <c r="BQ668" s="4">
        <v>0.5272325809617272</v>
      </c>
      <c r="BR668" s="4">
        <v>3082.1399206635415</v>
      </c>
      <c r="BS668" s="4">
        <v>2294.0755860079335</v>
      </c>
      <c r="BT668" s="4">
        <v>1363.0403173458349</v>
      </c>
      <c r="BU668" s="4">
        <v>1541.8561125135232</v>
      </c>
      <c r="BV668" s="4">
        <v>3487.3365308330326</v>
      </c>
      <c r="BW668" s="4">
        <v>38311.914316624592</v>
      </c>
    </row>
    <row r="669" spans="2:75" x14ac:dyDescent="0.3">
      <c r="B669" s="3" t="s">
        <v>288</v>
      </c>
      <c r="C669" s="4">
        <v>2021</v>
      </c>
      <c r="D669" s="3" t="s">
        <v>1135</v>
      </c>
      <c r="E669" s="4">
        <v>14024</v>
      </c>
      <c r="F669" s="4">
        <v>14024</v>
      </c>
      <c r="G669" s="4" t="b">
        <v>0</v>
      </c>
      <c r="H669" s="4">
        <v>55034135</v>
      </c>
      <c r="I669" s="4">
        <v>22434378</v>
      </c>
      <c r="J669" s="4">
        <v>11115965</v>
      </c>
      <c r="K669" s="4">
        <v>15882882</v>
      </c>
      <c r="L669" s="4">
        <v>799795</v>
      </c>
      <c r="M669" s="4">
        <v>1366909</v>
      </c>
      <c r="N669" s="4">
        <v>37784344</v>
      </c>
      <c r="O669" s="4">
        <v>34605011</v>
      </c>
      <c r="P669" s="4">
        <v>3352670</v>
      </c>
      <c r="Q669" s="4">
        <v>31252341</v>
      </c>
      <c r="R669" s="4">
        <v>5024481</v>
      </c>
      <c r="S669" s="4">
        <v>6939613</v>
      </c>
      <c r="T669" s="4">
        <v>6009043</v>
      </c>
      <c r="U669" s="4">
        <v>6050427</v>
      </c>
      <c r="V669" s="4">
        <v>1493551</v>
      </c>
      <c r="W669" s="4">
        <v>2830401</v>
      </c>
      <c r="X669" s="4">
        <v>20429124</v>
      </c>
      <c r="Y669" s="4">
        <v>24483624</v>
      </c>
      <c r="Z669" s="4">
        <v>74586840</v>
      </c>
      <c r="AA669" s="4">
        <v>87318717</v>
      </c>
      <c r="AB669" s="4">
        <v>61745989</v>
      </c>
      <c r="AC669" s="4">
        <v>25572728</v>
      </c>
      <c r="AD669" s="4">
        <v>163389146</v>
      </c>
      <c r="AE669" s="4">
        <v>36813016</v>
      </c>
      <c r="AF669" s="4">
        <v>14368067</v>
      </c>
      <c r="AG669" s="4">
        <v>51181083</v>
      </c>
      <c r="AH669" s="4">
        <v>24718686</v>
      </c>
      <c r="AI669" s="4">
        <v>5000000</v>
      </c>
      <c r="AJ669" s="4">
        <v>1578125</v>
      </c>
      <c r="AK669" s="4">
        <v>630646</v>
      </c>
      <c r="AL669" s="4">
        <v>32430880</v>
      </c>
      <c r="AM669" s="4">
        <v>8107720</v>
      </c>
      <c r="AN669" s="4">
        <v>2208771</v>
      </c>
      <c r="AO669" s="4">
        <v>4840413</v>
      </c>
      <c r="AP669" s="4">
        <v>2499616966</v>
      </c>
      <c r="AQ669" s="4">
        <v>2213520375</v>
      </c>
      <c r="AR669" s="4">
        <v>19637884</v>
      </c>
      <c r="AS669" s="4">
        <v>34411847</v>
      </c>
      <c r="AT669" s="4">
        <v>383653</v>
      </c>
      <c r="AU669" s="4">
        <v>2239</v>
      </c>
      <c r="AV669" s="4">
        <v>4240</v>
      </c>
      <c r="AW669" s="4">
        <v>236378589</v>
      </c>
      <c r="AX669" s="4">
        <v>136926749</v>
      </c>
      <c r="AY669" s="4">
        <v>24483624</v>
      </c>
      <c r="AZ669" s="4">
        <v>13816953</v>
      </c>
      <c r="BA669" s="4">
        <v>575305224</v>
      </c>
      <c r="BB669" s="4">
        <v>9048945</v>
      </c>
      <c r="BC669" s="4">
        <v>0.97953964139368499</v>
      </c>
      <c r="BD669" s="4">
        <v>0.68656196740441178</v>
      </c>
      <c r="BE669" s="4">
        <v>0.37120823285402776</v>
      </c>
      <c r="BF669" s="4">
        <v>0.2724281302265002</v>
      </c>
      <c r="BG669" s="4">
        <v>6.810703255662505E-2</v>
      </c>
      <c r="BH669" s="4">
        <v>1.6376719747170301</v>
      </c>
      <c r="BI669" s="4">
        <v>0.50814056006374708</v>
      </c>
      <c r="BJ669" s="4">
        <v>2.7317162772395283</v>
      </c>
      <c r="BK669" s="4">
        <v>1.6925183947698114E-2</v>
      </c>
      <c r="BL669" s="3" t="s">
        <v>474</v>
      </c>
      <c r="BM669" s="4">
        <v>9158543.2112126499</v>
      </c>
      <c r="BN669" s="4">
        <v>1.5086409138829129</v>
      </c>
      <c r="BO669" s="4">
        <v>0</v>
      </c>
      <c r="BP669" s="4">
        <v>7.8563573007849401</v>
      </c>
      <c r="BQ669" s="4">
        <v>0.52806603773584904</v>
      </c>
      <c r="BR669" s="4">
        <v>3924.2823017683972</v>
      </c>
      <c r="BS669" s="4">
        <v>2467.5564033086139</v>
      </c>
      <c r="BT669" s="4">
        <v>1400.3054763262978</v>
      </c>
      <c r="BU669" s="4">
        <v>1762.5988305761553</v>
      </c>
      <c r="BV669" s="4">
        <v>3649.5352966343412</v>
      </c>
      <c r="BW669" s="4">
        <v>41022.905305191103</v>
      </c>
    </row>
    <row r="670" spans="2:75" x14ac:dyDescent="0.3">
      <c r="B670" s="3" t="s">
        <v>288</v>
      </c>
      <c r="C670" s="4">
        <v>2022</v>
      </c>
      <c r="D670" s="3" t="s">
        <v>1136</v>
      </c>
      <c r="E670" s="4">
        <v>14315.5</v>
      </c>
      <c r="F670" s="4">
        <v>82125</v>
      </c>
      <c r="G670" s="4" t="b">
        <v>1</v>
      </c>
      <c r="H670" s="4">
        <v>90285980</v>
      </c>
      <c r="I670" s="4">
        <v>21074087</v>
      </c>
      <c r="J670" s="4">
        <v>14238026</v>
      </c>
      <c r="K670" s="4">
        <v>45253803</v>
      </c>
      <c r="L670" s="4">
        <v>1227989</v>
      </c>
      <c r="M670" s="4">
        <v>50147</v>
      </c>
      <c r="N670" s="4">
        <v>44982030</v>
      </c>
      <c r="O670" s="4">
        <v>40523968</v>
      </c>
      <c r="P670" s="4">
        <v>3476136</v>
      </c>
      <c r="Q670" s="4">
        <v>37047832</v>
      </c>
      <c r="R670" s="4">
        <v>6209935</v>
      </c>
      <c r="S670" s="4">
        <v>6837802</v>
      </c>
      <c r="T670" s="4">
        <v>5495415</v>
      </c>
      <c r="U670" s="4">
        <v>6765241</v>
      </c>
      <c r="V670" s="4">
        <v>1628224</v>
      </c>
      <c r="W670" s="4">
        <v>2861504</v>
      </c>
      <c r="X670" s="4">
        <v>49762012</v>
      </c>
      <c r="Y670" s="4">
        <v>67404377</v>
      </c>
      <c r="Z670" s="4">
        <v>48155228</v>
      </c>
      <c r="AA670" s="4">
        <v>66995488</v>
      </c>
      <c r="AB670" s="4">
        <v>55013270</v>
      </c>
      <c r="AC670" s="4">
        <v>11982218</v>
      </c>
      <c r="AD670" s="4">
        <v>213151158</v>
      </c>
      <c r="AE670" s="4">
        <v>23631675</v>
      </c>
      <c r="AF670" s="4">
        <v>18141602</v>
      </c>
      <c r="AG670" s="4">
        <v>41773277</v>
      </c>
      <c r="AH670" s="4">
        <v>28724913</v>
      </c>
      <c r="AI670" s="4">
        <v>5000000</v>
      </c>
      <c r="AJ670" s="4">
        <v>902634</v>
      </c>
      <c r="AK670" s="4">
        <v>693469</v>
      </c>
      <c r="AL670" s="4">
        <v>33624267</v>
      </c>
      <c r="AM670" s="4">
        <v>8406067</v>
      </c>
      <c r="AN670" s="4">
        <v>1596103</v>
      </c>
      <c r="AO670" s="4">
        <v>5852224</v>
      </c>
      <c r="AP670" s="4">
        <v>3401197840</v>
      </c>
      <c r="AQ670" s="4">
        <v>3078256850</v>
      </c>
      <c r="AR670" s="4">
        <v>20711852</v>
      </c>
      <c r="AS670" s="4">
        <v>36653136</v>
      </c>
      <c r="AT670" s="4">
        <v>535345</v>
      </c>
      <c r="AU670" s="4">
        <v>2355</v>
      </c>
      <c r="AV670" s="4">
        <v>4571</v>
      </c>
      <c r="AW670" s="4">
        <v>302463221</v>
      </c>
      <c r="AX670" s="4">
        <v>200102795</v>
      </c>
      <c r="AY670" s="4">
        <v>67404377</v>
      </c>
      <c r="AZ670" s="4">
        <v>32913437.333333332</v>
      </c>
      <c r="BA670" s="4">
        <v>654272598</v>
      </c>
      <c r="BB670" s="4">
        <v>9341304</v>
      </c>
      <c r="BC670" s="4">
        <v>0.97914605688531098</v>
      </c>
      <c r="BD670" s="4">
        <v>0.49821722043666139</v>
      </c>
      <c r="BE670" s="4">
        <v>0.55115990323193031</v>
      </c>
      <c r="BF670" s="4">
        <v>0.18987512233723572</v>
      </c>
      <c r="BG670" s="4">
        <v>4.7468781996050653E-2</v>
      </c>
      <c r="BH670" s="4">
        <v>1.1275498388137799</v>
      </c>
      <c r="BI670" s="4">
        <v>0.52022030109804906</v>
      </c>
      <c r="BJ670" s="4">
        <v>2.7879798588573386</v>
      </c>
      <c r="BK670" s="4">
        <v>1.7028370281227299E-2</v>
      </c>
      <c r="BL670" s="3" t="s">
        <v>474</v>
      </c>
      <c r="BM670" s="4">
        <v>9691397.1546489131</v>
      </c>
      <c r="BN670" s="4">
        <v>3.3961498851117589</v>
      </c>
      <c r="BO670" s="4">
        <v>0</v>
      </c>
      <c r="BP670" s="4">
        <v>6.0895757831011679</v>
      </c>
      <c r="BQ670" s="4">
        <v>0.51520455042660251</v>
      </c>
      <c r="BR670" s="4">
        <v>6306.8687785966258</v>
      </c>
      <c r="BS670" s="4">
        <v>2830.7755928888268</v>
      </c>
      <c r="BT670" s="4">
        <v>1446.8130348223954</v>
      </c>
      <c r="BU670" s="4">
        <v>2006.5602319164541</v>
      </c>
      <c r="BV670" s="4">
        <v>2918.0452656211796</v>
      </c>
      <c r="BW670" s="4">
        <v>45703.789458978034</v>
      </c>
    </row>
    <row r="671" spans="2:75" x14ac:dyDescent="0.3">
      <c r="B671" s="3" t="s">
        <v>288</v>
      </c>
      <c r="C671" s="4">
        <v>2023</v>
      </c>
      <c r="D671" s="3" t="s">
        <v>1137</v>
      </c>
      <c r="E671" s="4">
        <v>14607</v>
      </c>
      <c r="F671" s="4">
        <v>14607</v>
      </c>
      <c r="G671" s="4" t="b">
        <v>0</v>
      </c>
      <c r="H671" s="4">
        <v>57547345</v>
      </c>
      <c r="I671" s="4">
        <v>24724417</v>
      </c>
      <c r="J671" s="4">
        <v>12394167</v>
      </c>
      <c r="K671" s="4">
        <v>7668843</v>
      </c>
      <c r="L671" s="4">
        <v>2589237</v>
      </c>
      <c r="M671" s="4">
        <v>578224</v>
      </c>
      <c r="N671" s="4">
        <v>49300278</v>
      </c>
      <c r="O671" s="4">
        <v>44806958</v>
      </c>
      <c r="P671" s="4">
        <v>5698370</v>
      </c>
      <c r="Q671" s="4">
        <v>39108588</v>
      </c>
      <c r="R671" s="4">
        <v>6789605</v>
      </c>
      <c r="S671" s="4">
        <v>7967227</v>
      </c>
      <c r="T671" s="4">
        <v>5824880</v>
      </c>
      <c r="U671" s="4">
        <v>7284008</v>
      </c>
      <c r="V671" s="4">
        <v>1671726</v>
      </c>
      <c r="W671" s="4">
        <v>3658591</v>
      </c>
      <c r="X671" s="4">
        <v>12740387</v>
      </c>
      <c r="Y671" s="4">
        <v>15678099</v>
      </c>
      <c r="Z671" s="4">
        <v>49573412</v>
      </c>
      <c r="AA671" s="4">
        <v>70026511</v>
      </c>
      <c r="AB671" s="4">
        <v>55691641</v>
      </c>
      <c r="AC671" s="4">
        <v>14334870</v>
      </c>
      <c r="AD671" s="4">
        <v>224311985</v>
      </c>
      <c r="AE671" s="4">
        <v>23303589</v>
      </c>
      <c r="AF671" s="4">
        <v>27443765</v>
      </c>
      <c r="AG671" s="4">
        <v>50747354</v>
      </c>
      <c r="AH671" s="4">
        <v>33353550</v>
      </c>
      <c r="AI671" s="4">
        <v>5500000</v>
      </c>
      <c r="AJ671" s="4">
        <v>760977</v>
      </c>
      <c r="AK671" s="4">
        <v>1075014</v>
      </c>
      <c r="AL671" s="4">
        <v>36521165</v>
      </c>
      <c r="AM671" s="4">
        <v>9130291</v>
      </c>
      <c r="AN671" s="4">
        <v>1835991</v>
      </c>
      <c r="AO671" s="4">
        <v>6770378</v>
      </c>
      <c r="AP671" s="4">
        <v>4020943072</v>
      </c>
      <c r="AQ671" s="4">
        <v>3666491700</v>
      </c>
      <c r="AR671" s="4">
        <v>21569869</v>
      </c>
      <c r="AS671" s="4">
        <v>39032631</v>
      </c>
      <c r="AT671" s="4">
        <v>628246</v>
      </c>
      <c r="AU671" s="4">
        <v>2455</v>
      </c>
      <c r="AV671" s="4">
        <v>4874</v>
      </c>
      <c r="AW671" s="4">
        <v>308010822</v>
      </c>
      <c r="AX671" s="4">
        <v>208865991</v>
      </c>
      <c r="AY671" s="4">
        <v>15678099</v>
      </c>
      <c r="AZ671" s="4">
        <v>35855366.666666664</v>
      </c>
      <c r="BA671" s="4">
        <v>591780983</v>
      </c>
      <c r="BB671" s="4">
        <v>10836503</v>
      </c>
      <c r="BC671" s="4">
        <v>0.97797543669337283</v>
      </c>
      <c r="BD671" s="4">
        <v>0.85669074741849516</v>
      </c>
      <c r="BE671" s="4">
        <v>0.22138965750722298</v>
      </c>
      <c r="BF671" s="4">
        <v>0.20108789522699769</v>
      </c>
      <c r="BG671" s="4">
        <v>5.0271972430233264E-2</v>
      </c>
      <c r="BH671" s="4">
        <v>1.2976012838919164</v>
      </c>
      <c r="BI671" s="4">
        <v>0.34288099000225181</v>
      </c>
      <c r="BJ671" s="4">
        <v>1.981386450058888</v>
      </c>
      <c r="BK671" s="4">
        <v>1.8914431726262552E-2</v>
      </c>
      <c r="BL671" s="3" t="s">
        <v>474</v>
      </c>
      <c r="BM671" s="4">
        <v>11290673.105422067</v>
      </c>
      <c r="BN671" s="4">
        <v>3.175662454477405</v>
      </c>
      <c r="BO671" s="4">
        <v>0</v>
      </c>
      <c r="BP671" s="4">
        <v>5.3643805977266021</v>
      </c>
      <c r="BQ671" s="4">
        <v>0.50369306524415269</v>
      </c>
      <c r="BR671" s="4">
        <v>3939.710070514137</v>
      </c>
      <c r="BS671" s="4">
        <v>3067.4990073252552</v>
      </c>
      <c r="BT671" s="4">
        <v>1476.6802902717875</v>
      </c>
      <c r="BU671" s="4">
        <v>2283.3949476278499</v>
      </c>
      <c r="BV671" s="4">
        <v>3474.1804614226057</v>
      </c>
      <c r="BW671" s="4">
        <v>40513.519750804408</v>
      </c>
    </row>
    <row r="672" spans="2:75" x14ac:dyDescent="0.3">
      <c r="B672" s="3" t="s">
        <v>288</v>
      </c>
      <c r="C672" s="4">
        <v>2024</v>
      </c>
      <c r="D672" s="3" t="s">
        <v>1138</v>
      </c>
      <c r="E672" s="4">
        <v>14607</v>
      </c>
      <c r="F672" s="4">
        <v>14607</v>
      </c>
      <c r="G672" s="4" t="b">
        <v>0</v>
      </c>
      <c r="H672" s="4">
        <v>56549857</v>
      </c>
      <c r="I672" s="4">
        <v>28061324</v>
      </c>
      <c r="J672" s="4">
        <v>12737958</v>
      </c>
      <c r="K672" s="4">
        <v>10161769</v>
      </c>
      <c r="L672" s="4">
        <v>2849219</v>
      </c>
      <c r="M672" s="4">
        <v>1922945</v>
      </c>
      <c r="N672" s="4">
        <v>44465143</v>
      </c>
      <c r="O672" s="4">
        <v>45353107</v>
      </c>
      <c r="P672" s="4">
        <v>5944385</v>
      </c>
      <c r="Q672" s="4">
        <v>39408722</v>
      </c>
      <c r="R672" s="4">
        <v>7659102</v>
      </c>
      <c r="S672" s="4">
        <v>8255408</v>
      </c>
      <c r="T672" s="4">
        <v>5920438</v>
      </c>
      <c r="U672" s="4">
        <v>7631868</v>
      </c>
      <c r="V672" s="4">
        <v>1565518</v>
      </c>
      <c r="W672" s="4">
        <v>4075830</v>
      </c>
      <c r="X672" s="4">
        <v>11196750</v>
      </c>
      <c r="Y672" s="4">
        <v>13956846</v>
      </c>
      <c r="Z672" s="4">
        <v>66402515</v>
      </c>
      <c r="AA672" s="4">
        <v>75465076</v>
      </c>
      <c r="AB672" s="4">
        <v>56801248</v>
      </c>
      <c r="AC672" s="4">
        <v>18663828</v>
      </c>
      <c r="AD672" s="4">
        <v>235561716</v>
      </c>
      <c r="AE672" s="4">
        <v>22325527</v>
      </c>
      <c r="AF672" s="4">
        <v>30317145</v>
      </c>
      <c r="AG672" s="4">
        <v>52642672</v>
      </c>
      <c r="AH672" s="4">
        <v>32882179</v>
      </c>
      <c r="AI672" s="4">
        <v>1000000</v>
      </c>
      <c r="AJ672" s="4">
        <v>1337774</v>
      </c>
      <c r="AK672" s="4">
        <v>1203461</v>
      </c>
      <c r="AL672" s="4">
        <v>41203205</v>
      </c>
      <c r="AM672" s="4">
        <v>10300801</v>
      </c>
      <c r="AN672" s="4">
        <v>2541235</v>
      </c>
      <c r="AO672" s="4">
        <v>7240205</v>
      </c>
      <c r="AP672" s="4">
        <v>3814657638</v>
      </c>
      <c r="AQ672" s="4">
        <v>3489222462</v>
      </c>
      <c r="AR672" s="4">
        <v>24777494</v>
      </c>
      <c r="AS672" s="4">
        <v>44386512</v>
      </c>
      <c r="AT672" s="4">
        <v>594136</v>
      </c>
      <c r="AU672" s="4">
        <v>2629</v>
      </c>
      <c r="AV672" s="4">
        <v>5367</v>
      </c>
      <c r="AW672" s="4">
        <v>317021031</v>
      </c>
      <c r="AX672" s="4">
        <v>215801222</v>
      </c>
      <c r="AY672" s="4">
        <v>13956846</v>
      </c>
      <c r="AZ672" s="4">
        <v>32346440.666666668</v>
      </c>
      <c r="BA672" s="4">
        <v>620353924</v>
      </c>
      <c r="BB672" s="4">
        <v>11420235</v>
      </c>
      <c r="BC672" s="4">
        <v>1</v>
      </c>
      <c r="BD672" s="4">
        <v>0.78629983096155309</v>
      </c>
      <c r="BE672" s="4">
        <v>0.19799784816431984</v>
      </c>
      <c r="BF672" s="4">
        <v>0.24670265933688071</v>
      </c>
      <c r="BG672" s="4">
        <v>6.1675663337354462E-2</v>
      </c>
      <c r="BH672" s="4">
        <v>1.3358127167889382</v>
      </c>
      <c r="BI672" s="4">
        <v>0.33846625749044013</v>
      </c>
      <c r="BJ672" s="4">
        <v>2.0143068840157374</v>
      </c>
      <c r="BK672" s="4">
        <v>1.895829468502197E-2</v>
      </c>
      <c r="BL672" s="3" t="s">
        <v>474</v>
      </c>
      <c r="BM672" s="4">
        <v>11973815.626739889</v>
      </c>
      <c r="BN672" s="4">
        <v>2.7014313294110437</v>
      </c>
      <c r="BO672" s="4">
        <v>0</v>
      </c>
      <c r="BP672" s="4">
        <v>6.4953388616522556</v>
      </c>
      <c r="BQ672" s="4">
        <v>0.48984535122042111</v>
      </c>
      <c r="BR672" s="4">
        <v>3871.4217156158006</v>
      </c>
      <c r="BS672" s="4">
        <v>3104.8885465872527</v>
      </c>
      <c r="BT672" s="4">
        <v>1696.2753474361607</v>
      </c>
      <c r="BU672" s="4">
        <v>2251.1247347162321</v>
      </c>
      <c r="BV672" s="4">
        <v>3603.9345519271583</v>
      </c>
      <c r="BW672" s="4">
        <v>42469.632641884025</v>
      </c>
    </row>
    <row r="673" spans="2:75" x14ac:dyDescent="0.3">
      <c r="B673" s="3" t="s">
        <v>292</v>
      </c>
      <c r="C673" s="4">
        <v>2019</v>
      </c>
      <c r="D673" s="3" t="s">
        <v>1139</v>
      </c>
      <c r="E673" s="4">
        <v>81345</v>
      </c>
      <c r="F673" s="4">
        <v>81345</v>
      </c>
      <c r="G673" s="4" t="b">
        <v>0</v>
      </c>
      <c r="H673" s="4">
        <v>217030000</v>
      </c>
      <c r="I673" s="4">
        <v>118400000</v>
      </c>
      <c r="J673" s="4">
        <v>53500000</v>
      </c>
      <c r="K673" s="4">
        <v>20853000</v>
      </c>
      <c r="L673" s="4">
        <v>5230000</v>
      </c>
      <c r="M673" s="4">
        <v>6826000</v>
      </c>
      <c r="N673" s="4">
        <v>189351000</v>
      </c>
      <c r="O673" s="4">
        <v>175116000</v>
      </c>
      <c r="P673" s="4">
        <v>25955000</v>
      </c>
      <c r="Q673" s="4">
        <v>149161000</v>
      </c>
      <c r="R673" s="4">
        <v>20588000</v>
      </c>
      <c r="S673" s="4">
        <v>50998000</v>
      </c>
      <c r="T673" s="4">
        <v>29647000</v>
      </c>
      <c r="U673" s="4">
        <v>26730000</v>
      </c>
      <c r="V673" s="4">
        <v>7570000</v>
      </c>
      <c r="W673" s="4">
        <v>6273000</v>
      </c>
      <c r="X673" s="4">
        <v>41914000</v>
      </c>
      <c r="Y673" s="4">
        <v>58957000</v>
      </c>
      <c r="Z673" s="4">
        <v>101362000</v>
      </c>
      <c r="AA673" s="4">
        <v>126562000</v>
      </c>
      <c r="AB673" s="4">
        <v>144293000</v>
      </c>
      <c r="AC673" s="4">
        <v>-17731000</v>
      </c>
      <c r="AD673" s="4">
        <v>716308000</v>
      </c>
      <c r="AE673" s="4">
        <v>7332000</v>
      </c>
      <c r="AF673" s="4">
        <v>65395000</v>
      </c>
      <c r="AG673" s="4">
        <v>72727000</v>
      </c>
      <c r="AH673" s="4">
        <v>86912000</v>
      </c>
      <c r="AI673" s="4">
        <v>14954000</v>
      </c>
      <c r="AJ673" s="4">
        <v>8889000</v>
      </c>
      <c r="AK673" s="4">
        <v>5137000</v>
      </c>
      <c r="AL673" s="4">
        <v>177512689</v>
      </c>
      <c r="AM673" s="4">
        <v>44378172</v>
      </c>
      <c r="AN673" s="4">
        <v>14026000</v>
      </c>
      <c r="AO673" s="4">
        <v>23982421</v>
      </c>
      <c r="AP673" s="4">
        <v>10316463452</v>
      </c>
      <c r="AQ673" s="4">
        <v>8053848003</v>
      </c>
      <c r="AR673" s="4">
        <v>109851493.453844</v>
      </c>
      <c r="AS673" s="4">
        <v>191565748.033602</v>
      </c>
      <c r="AT673" s="4">
        <v>302133</v>
      </c>
      <c r="AU673" s="4">
        <v>2218.2091233900001</v>
      </c>
      <c r="AV673" s="4">
        <v>4409.9978755599996</v>
      </c>
      <c r="AW673" s="4">
        <v>1259982000</v>
      </c>
      <c r="AX673" s="4">
        <v>730493000</v>
      </c>
      <c r="AY673" s="4">
        <v>58957000</v>
      </c>
      <c r="AZ673" s="4">
        <v>58957000</v>
      </c>
      <c r="BA673" s="4">
        <v>3259416057</v>
      </c>
      <c r="BB673" s="4">
        <v>0</v>
      </c>
      <c r="BC673" s="4">
        <v>0</v>
      </c>
      <c r="BD673" s="4">
        <v>0.8724646362254066</v>
      </c>
      <c r="BE673" s="4">
        <v>0.19312537437220662</v>
      </c>
      <c r="BF673" s="4">
        <v>0.31605628100229094</v>
      </c>
      <c r="BG673" s="4">
        <v>7.9014069805454862E-2</v>
      </c>
      <c r="BH673" s="4">
        <v>0.48757382962034312</v>
      </c>
      <c r="BI673" s="4">
        <v>0.48644449915846572</v>
      </c>
      <c r="BJ673" s="4">
        <v>2.8368912261779644</v>
      </c>
      <c r="BK673" s="4">
        <v>0</v>
      </c>
      <c r="BL673" s="3" t="s">
        <v>515</v>
      </c>
      <c r="BM673" s="4">
        <v>73631511.775449067</v>
      </c>
      <c r="BN673" s="4"/>
      <c r="BO673" s="4"/>
      <c r="BP673" s="4">
        <v>10.648173568874288</v>
      </c>
      <c r="BQ673" s="4">
        <v>0.50299550838407669</v>
      </c>
      <c r="BR673" s="4">
        <v>2668.0189317106151</v>
      </c>
      <c r="BS673" s="4">
        <v>2152.7567766918678</v>
      </c>
      <c r="BT673" s="4">
        <v>1350.439405665302</v>
      </c>
      <c r="BU673" s="4">
        <v>1068.4369045423812</v>
      </c>
      <c r="BV673" s="4">
        <v>894.05618046591678</v>
      </c>
      <c r="BW673" s="4">
        <v>40069.039977872024</v>
      </c>
    </row>
    <row r="674" spans="2:75" x14ac:dyDescent="0.3">
      <c r="B674" s="3" t="s">
        <v>292</v>
      </c>
      <c r="C674" s="4">
        <v>2020</v>
      </c>
      <c r="D674" s="3" t="s">
        <v>1140</v>
      </c>
      <c r="E674" s="4">
        <v>82290</v>
      </c>
      <c r="F674" s="4">
        <v>82290</v>
      </c>
      <c r="G674" s="4" t="b">
        <v>0</v>
      </c>
      <c r="H674" s="4">
        <v>210546000</v>
      </c>
      <c r="I674" s="4">
        <v>122033000</v>
      </c>
      <c r="J674" s="4">
        <v>48114000</v>
      </c>
      <c r="K674" s="4">
        <v>27482000</v>
      </c>
      <c r="L674" s="4">
        <v>4511000</v>
      </c>
      <c r="M674" s="4">
        <v>3064000</v>
      </c>
      <c r="N674" s="4">
        <v>180000000</v>
      </c>
      <c r="O674" s="4">
        <v>172138000</v>
      </c>
      <c r="P674" s="4">
        <v>27144000</v>
      </c>
      <c r="Q674" s="4">
        <v>144994000</v>
      </c>
      <c r="R674" s="4">
        <v>21519000</v>
      </c>
      <c r="S674" s="4">
        <v>52862000</v>
      </c>
      <c r="T674" s="4">
        <v>28603000</v>
      </c>
      <c r="U674" s="4">
        <v>20554000</v>
      </c>
      <c r="V674" s="4">
        <v>7336000</v>
      </c>
      <c r="W674" s="4">
        <v>6049000</v>
      </c>
      <c r="X674" s="4">
        <v>38408000</v>
      </c>
      <c r="Y674" s="4">
        <v>67313000</v>
      </c>
      <c r="Z674" s="4">
        <v>96062000</v>
      </c>
      <c r="AA674" s="4">
        <v>124285000</v>
      </c>
      <c r="AB674" s="4">
        <v>143071000</v>
      </c>
      <c r="AC674" s="4">
        <v>-18786000</v>
      </c>
      <c r="AD674" s="4">
        <v>754716000</v>
      </c>
      <c r="AE674" s="4">
        <v>-17697000</v>
      </c>
      <c r="AF674" s="4">
        <v>70744000</v>
      </c>
      <c r="AG674" s="4">
        <v>53047000</v>
      </c>
      <c r="AH674" s="4">
        <v>68593000</v>
      </c>
      <c r="AI674" s="4">
        <v>671000</v>
      </c>
      <c r="AJ674" s="4">
        <v>15847000</v>
      </c>
      <c r="AK674" s="4">
        <v>4881000</v>
      </c>
      <c r="AL674" s="4">
        <v>171514757</v>
      </c>
      <c r="AM674" s="4">
        <v>42878689</v>
      </c>
      <c r="AN674" s="4">
        <v>20728000</v>
      </c>
      <c r="AO674" s="4">
        <v>15422526</v>
      </c>
      <c r="AP674" s="4">
        <v>11020301326</v>
      </c>
      <c r="AQ674" s="4">
        <v>8566865450</v>
      </c>
      <c r="AR674" s="4">
        <v>113072093</v>
      </c>
      <c r="AS674" s="4">
        <v>193820965</v>
      </c>
      <c r="AT674" s="4">
        <v>318461</v>
      </c>
      <c r="AU674" s="4">
        <v>2261</v>
      </c>
      <c r="AV674" s="4">
        <v>4578</v>
      </c>
      <c r="AW674" s="4">
        <v>1321563000</v>
      </c>
      <c r="AX674" s="4">
        <v>770261000</v>
      </c>
      <c r="AY674" s="4">
        <v>67313000</v>
      </c>
      <c r="AZ674" s="4">
        <v>63135000</v>
      </c>
      <c r="BA674" s="4">
        <v>3702363000</v>
      </c>
      <c r="BB674" s="4">
        <v>0</v>
      </c>
      <c r="BC674" s="4">
        <v>0</v>
      </c>
      <c r="BD674" s="4">
        <v>0.85492006497392492</v>
      </c>
      <c r="BE674" s="4">
        <v>0.1824209436417695</v>
      </c>
      <c r="BF674" s="4">
        <v>0.48341030202672475</v>
      </c>
      <c r="BG674" s="4">
        <v>0.12085257480206207</v>
      </c>
      <c r="BH674" s="4">
        <v>0.36585651820075316</v>
      </c>
      <c r="BI674" s="4">
        <v>0.46903990525649492</v>
      </c>
      <c r="BJ674" s="4">
        <v>3.0255507987176955</v>
      </c>
      <c r="BK674" s="4">
        <v>0</v>
      </c>
      <c r="BL674" s="3" t="s">
        <v>515</v>
      </c>
      <c r="BM674" s="4">
        <v>82125550.880393133</v>
      </c>
      <c r="BN674" s="4"/>
      <c r="BO674" s="4"/>
      <c r="BP674" s="4">
        <v>10.26034494476399</v>
      </c>
      <c r="BQ674" s="4">
        <v>0.49388379204892968</v>
      </c>
      <c r="BR674" s="4">
        <v>2558.585490339045</v>
      </c>
      <c r="BS674" s="4">
        <v>2091.8459108032566</v>
      </c>
      <c r="BT674" s="4">
        <v>1374.0684530319602</v>
      </c>
      <c r="BU674" s="4">
        <v>833.55207194069749</v>
      </c>
      <c r="BV674" s="4">
        <v>644.63482804715034</v>
      </c>
      <c r="BW674" s="4">
        <v>44991.651476485597</v>
      </c>
    </row>
    <row r="675" spans="2:75" x14ac:dyDescent="0.3">
      <c r="B675" s="3" t="s">
        <v>292</v>
      </c>
      <c r="C675" s="4">
        <v>2021</v>
      </c>
      <c r="D675" s="3" t="s">
        <v>1141</v>
      </c>
      <c r="E675" s="4">
        <v>82326</v>
      </c>
      <c r="F675" s="4">
        <v>82326</v>
      </c>
      <c r="G675" s="4" t="b">
        <v>0</v>
      </c>
      <c r="H675" s="4">
        <v>215109000</v>
      </c>
      <c r="I675" s="4">
        <v>124322000</v>
      </c>
      <c r="J675" s="4">
        <v>50877000</v>
      </c>
      <c r="K675" s="4">
        <v>23527000</v>
      </c>
      <c r="L675" s="4">
        <v>5740000</v>
      </c>
      <c r="M675" s="4">
        <v>4681000</v>
      </c>
      <c r="N675" s="4">
        <v>186901000</v>
      </c>
      <c r="O675" s="4">
        <v>166609000</v>
      </c>
      <c r="P675" s="4">
        <v>26422000</v>
      </c>
      <c r="Q675" s="4">
        <v>140187000</v>
      </c>
      <c r="R675" s="4">
        <v>20021000</v>
      </c>
      <c r="S675" s="4">
        <v>54279000</v>
      </c>
      <c r="T675" s="4">
        <v>25124000</v>
      </c>
      <c r="U675" s="4">
        <v>19760000</v>
      </c>
      <c r="V675" s="4">
        <v>6902000</v>
      </c>
      <c r="W675" s="4">
        <v>5639000</v>
      </c>
      <c r="X675" s="4">
        <v>48500000</v>
      </c>
      <c r="Y675" s="4">
        <v>47710000</v>
      </c>
      <c r="Z675" s="4">
        <v>179281000</v>
      </c>
      <c r="AA675" s="4">
        <v>203732000</v>
      </c>
      <c r="AB675" s="4">
        <v>159493000</v>
      </c>
      <c r="AC675" s="4">
        <v>44239000</v>
      </c>
      <c r="AD675" s="4">
        <v>803216000</v>
      </c>
      <c r="AE675" s="4">
        <v>94000</v>
      </c>
      <c r="AF675" s="4">
        <v>133568000</v>
      </c>
      <c r="AG675" s="4">
        <v>133662000</v>
      </c>
      <c r="AH675" s="4">
        <v>85979000</v>
      </c>
      <c r="AI675" s="4">
        <v>29937000</v>
      </c>
      <c r="AJ675" s="4">
        <v>9081000</v>
      </c>
      <c r="AK675" s="4">
        <v>4782000</v>
      </c>
      <c r="AL675" s="4">
        <v>178208247</v>
      </c>
      <c r="AM675" s="4">
        <v>44552062</v>
      </c>
      <c r="AN675" s="4">
        <v>13863000</v>
      </c>
      <c r="AO675" s="4">
        <v>24965473</v>
      </c>
      <c r="AP675" s="4">
        <v>11757012920</v>
      </c>
      <c r="AQ675" s="4">
        <v>9259467720</v>
      </c>
      <c r="AR675" s="4">
        <v>114344017</v>
      </c>
      <c r="AS675" s="4">
        <v>204499993</v>
      </c>
      <c r="AT675" s="4">
        <v>341075</v>
      </c>
      <c r="AU675" s="4">
        <v>2270</v>
      </c>
      <c r="AV675" s="4">
        <v>4648</v>
      </c>
      <c r="AW675" s="4">
        <v>1298405000</v>
      </c>
      <c r="AX675" s="4">
        <v>755532000</v>
      </c>
      <c r="AY675" s="4">
        <v>47710000</v>
      </c>
      <c r="AZ675" s="4">
        <v>57993333.333333336</v>
      </c>
      <c r="BA675" s="4">
        <v>4060401000</v>
      </c>
      <c r="BB675" s="4">
        <v>0</v>
      </c>
      <c r="BC675" s="4">
        <v>0</v>
      </c>
      <c r="BD675" s="4">
        <v>0.86886648164418967</v>
      </c>
      <c r="BE675" s="4">
        <v>0.22546708877824731</v>
      </c>
      <c r="BF675" s="4">
        <v>0.31116404892774657</v>
      </c>
      <c r="BG675" s="4">
        <v>7.7791012668454118E-2</v>
      </c>
      <c r="BH675" s="4">
        <v>0.95345502792698322</v>
      </c>
      <c r="BI675" s="4">
        <v>0.47532711556916007</v>
      </c>
      <c r="BJ675" s="4">
        <v>3.4183401861826943</v>
      </c>
      <c r="BK675" s="4">
        <v>0</v>
      </c>
      <c r="BL675" s="3" t="s">
        <v>515</v>
      </c>
      <c r="BM675" s="4">
        <v>90319384.399319142</v>
      </c>
      <c r="BN675" s="4">
        <v>0.64209176932532885</v>
      </c>
      <c r="BO675" s="4">
        <v>32326051.065985806</v>
      </c>
      <c r="BP675" s="4">
        <v>9.7256010330215759</v>
      </c>
      <c r="BQ675" s="4">
        <v>0.48838209982788294</v>
      </c>
      <c r="BR675" s="4">
        <v>2612.8926463085782</v>
      </c>
      <c r="BS675" s="4">
        <v>2023.7713480552923</v>
      </c>
      <c r="BT675" s="4">
        <v>1388.9174379904282</v>
      </c>
      <c r="BU675" s="4">
        <v>1044.3723732478197</v>
      </c>
      <c r="BV675" s="4">
        <v>1623.5697106624882</v>
      </c>
      <c r="BW675" s="4">
        <v>49321.004299978136</v>
      </c>
    </row>
    <row r="676" spans="2:75" x14ac:dyDescent="0.3">
      <c r="B676" s="3" t="s">
        <v>292</v>
      </c>
      <c r="C676" s="4">
        <v>2022</v>
      </c>
      <c r="D676" s="3" t="s">
        <v>1142</v>
      </c>
      <c r="E676" s="4">
        <v>83166</v>
      </c>
      <c r="F676" s="4">
        <v>13175</v>
      </c>
      <c r="G676" s="4" t="b">
        <v>1</v>
      </c>
      <c r="H676" s="4">
        <v>220220000</v>
      </c>
      <c r="I676" s="4">
        <v>128788000</v>
      </c>
      <c r="J676" s="4">
        <v>51826000</v>
      </c>
      <c r="K676" s="4">
        <v>15549000</v>
      </c>
      <c r="L676" s="4">
        <v>6509000</v>
      </c>
      <c r="M676" s="4">
        <v>6827000</v>
      </c>
      <c r="N676" s="4">
        <v>197844000</v>
      </c>
      <c r="O676" s="4">
        <v>178323000</v>
      </c>
      <c r="P676" s="4">
        <v>28173000</v>
      </c>
      <c r="Q676" s="4">
        <v>150150000</v>
      </c>
      <c r="R676" s="4">
        <v>18163000</v>
      </c>
      <c r="S676" s="4">
        <v>56306000</v>
      </c>
      <c r="T676" s="4">
        <v>28440000</v>
      </c>
      <c r="U676" s="4">
        <v>25720000</v>
      </c>
      <c r="V676" s="4">
        <v>7224000</v>
      </c>
      <c r="W676" s="4">
        <v>6103000</v>
      </c>
      <c r="X676" s="4">
        <v>41897000</v>
      </c>
      <c r="Y676" s="4">
        <v>54371000</v>
      </c>
      <c r="Z676" s="4">
        <v>220035000</v>
      </c>
      <c r="AA676" s="4">
        <v>249505000</v>
      </c>
      <c r="AB676" s="4">
        <v>188233000</v>
      </c>
      <c r="AC676" s="4">
        <v>61272000</v>
      </c>
      <c r="AD676" s="4">
        <v>845113000</v>
      </c>
      <c r="AE676" s="4">
        <v>31165000</v>
      </c>
      <c r="AF676" s="4">
        <v>145940000</v>
      </c>
      <c r="AG676" s="4">
        <v>177105000</v>
      </c>
      <c r="AH676" s="4">
        <v>112350000</v>
      </c>
      <c r="AI676" s="4">
        <v>34899000</v>
      </c>
      <c r="AJ676" s="4">
        <v>7423000</v>
      </c>
      <c r="AK676" s="4">
        <v>3829345</v>
      </c>
      <c r="AL676" s="4">
        <v>188567032</v>
      </c>
      <c r="AM676" s="4">
        <v>47141758</v>
      </c>
      <c r="AN676" s="4">
        <v>11252345</v>
      </c>
      <c r="AO676" s="4">
        <v>34110515</v>
      </c>
      <c r="AP676" s="4">
        <v>13875786856</v>
      </c>
      <c r="AQ676" s="4">
        <v>11170692800</v>
      </c>
      <c r="AR676" s="4">
        <v>118870680</v>
      </c>
      <c r="AS676" s="4">
        <v>211064563</v>
      </c>
      <c r="AT676" s="4">
        <v>410891</v>
      </c>
      <c r="AU676" s="4">
        <v>2366</v>
      </c>
      <c r="AV676" s="4">
        <v>4942</v>
      </c>
      <c r="AW676" s="4">
        <v>1340507000</v>
      </c>
      <c r="AX676" s="4">
        <v>780358000</v>
      </c>
      <c r="AY676" s="4">
        <v>54371000</v>
      </c>
      <c r="AZ676" s="4">
        <v>56464666.666666664</v>
      </c>
      <c r="BA676" s="4">
        <v>4250344000</v>
      </c>
      <c r="BB676" s="4">
        <v>89307000</v>
      </c>
      <c r="BC676" s="4">
        <v>0</v>
      </c>
      <c r="BD676" s="4">
        <v>0.89839251657433472</v>
      </c>
      <c r="BE676" s="4">
        <v>0.19025065843247663</v>
      </c>
      <c r="BF676" s="4">
        <v>0.23869167119308532</v>
      </c>
      <c r="BG676" s="4">
        <v>5.967291779827133E-2</v>
      </c>
      <c r="BH676" s="4">
        <v>1.1795204795204794</v>
      </c>
      <c r="BI676" s="4">
        <v>0.45795122972163155</v>
      </c>
      <c r="BJ676" s="4">
        <v>3.3789445887424652</v>
      </c>
      <c r="BK676" s="4">
        <v>2.1608274860875878E-2</v>
      </c>
      <c r="BL676" s="3" t="s">
        <v>474</v>
      </c>
      <c r="BM676" s="4">
        <v>95195005.898641467</v>
      </c>
      <c r="BN676" s="4">
        <v>0.59314736244448796</v>
      </c>
      <c r="BO676" s="4">
        <v>38730339.231974803</v>
      </c>
      <c r="BP676" s="4">
        <v>8.5667703917345328</v>
      </c>
      <c r="BQ676" s="4">
        <v>0.47875354107648727</v>
      </c>
      <c r="BR676" s="4">
        <v>2647.957097852488</v>
      </c>
      <c r="BS676" s="4">
        <v>2144.1815164851023</v>
      </c>
      <c r="BT676" s="4">
        <v>1429.3182310078637</v>
      </c>
      <c r="BU676" s="4">
        <v>1350.912632566193</v>
      </c>
      <c r="BV676" s="4">
        <v>2129.5361085058798</v>
      </c>
      <c r="BW676" s="4">
        <v>51106.750354712261</v>
      </c>
    </row>
    <row r="677" spans="2:75" x14ac:dyDescent="0.3">
      <c r="B677" s="3" t="s">
        <v>292</v>
      </c>
      <c r="C677" s="4">
        <v>2023</v>
      </c>
      <c r="D677" s="3" t="s">
        <v>1143</v>
      </c>
      <c r="E677" s="4">
        <v>84006</v>
      </c>
      <c r="F677" s="4">
        <v>84006</v>
      </c>
      <c r="G677" s="4" t="b">
        <v>0</v>
      </c>
      <c r="H677" s="4">
        <v>249606000</v>
      </c>
      <c r="I677" s="4">
        <v>140216000</v>
      </c>
      <c r="J677" s="4">
        <v>64853000</v>
      </c>
      <c r="K677" s="4">
        <v>25484000</v>
      </c>
      <c r="L677" s="4">
        <v>13263000</v>
      </c>
      <c r="M677" s="4">
        <v>5464000</v>
      </c>
      <c r="N677" s="4">
        <v>218658000</v>
      </c>
      <c r="O677" s="4">
        <v>196552000</v>
      </c>
      <c r="P677" s="4">
        <v>30861000</v>
      </c>
      <c r="Q677" s="4">
        <v>165691000</v>
      </c>
      <c r="R677" s="4">
        <v>19088000</v>
      </c>
      <c r="S677" s="4">
        <v>60224000</v>
      </c>
      <c r="T677" s="4">
        <v>33312000</v>
      </c>
      <c r="U677" s="4">
        <v>29386000</v>
      </c>
      <c r="V677" s="4">
        <v>7316000</v>
      </c>
      <c r="W677" s="4">
        <v>6181000</v>
      </c>
      <c r="X677" s="4">
        <v>53054000</v>
      </c>
      <c r="Y677" s="4">
        <v>47152000</v>
      </c>
      <c r="Z677" s="4">
        <v>249459000</v>
      </c>
      <c r="AA677" s="4">
        <v>279644000</v>
      </c>
      <c r="AB677" s="4">
        <v>194777000</v>
      </c>
      <c r="AC677" s="4">
        <v>84867000</v>
      </c>
      <c r="AD677" s="4">
        <v>898167000</v>
      </c>
      <c r="AE677" s="4">
        <v>48398000</v>
      </c>
      <c r="AF677" s="4">
        <v>160644000</v>
      </c>
      <c r="AG677" s="4">
        <v>209042000</v>
      </c>
      <c r="AH677" s="4">
        <v>104359000</v>
      </c>
      <c r="AI677" s="4">
        <v>1561000</v>
      </c>
      <c r="AJ677" s="4">
        <v>8375000</v>
      </c>
      <c r="AK677" s="4">
        <v>4451000</v>
      </c>
      <c r="AL677" s="4">
        <v>209889114</v>
      </c>
      <c r="AM677" s="4">
        <v>52472279</v>
      </c>
      <c r="AN677" s="4">
        <v>12826000</v>
      </c>
      <c r="AO677" s="4">
        <v>38327316</v>
      </c>
      <c r="AP677" s="4">
        <v>15510453498</v>
      </c>
      <c r="AQ677" s="4">
        <v>12617550350</v>
      </c>
      <c r="AR677" s="4">
        <v>129247906</v>
      </c>
      <c r="AS677" s="4">
        <v>230687703</v>
      </c>
      <c r="AT677" s="4">
        <v>460049</v>
      </c>
      <c r="AU677" s="4">
        <v>2550</v>
      </c>
      <c r="AV677" s="4">
        <v>5277</v>
      </c>
      <c r="AW677" s="4">
        <v>1392793000</v>
      </c>
      <c r="AX677" s="4">
        <v>809078000</v>
      </c>
      <c r="AY677" s="4">
        <v>47152000</v>
      </c>
      <c r="AZ677" s="4">
        <v>49744333.333333336</v>
      </c>
      <c r="BA677" s="4">
        <v>4455015359</v>
      </c>
      <c r="BB677" s="4">
        <v>91229589</v>
      </c>
      <c r="BC677" s="4">
        <v>8.5524709339971347E-2</v>
      </c>
      <c r="BD677" s="4">
        <v>0.87601259585106128</v>
      </c>
      <c r="BE677" s="4">
        <v>0.21255098034502376</v>
      </c>
      <c r="BF677" s="4">
        <v>0.24443382762162855</v>
      </c>
      <c r="BG677" s="4">
        <v>6.1108457487699913E-2</v>
      </c>
      <c r="BH677" s="4">
        <v>1.2616376266665057</v>
      </c>
      <c r="BI677" s="4">
        <v>0.46136840391342904</v>
      </c>
      <c r="BJ677" s="4">
        <v>3.4203809088336699</v>
      </c>
      <c r="BK677" s="4">
        <v>2.1081826756093075E-2</v>
      </c>
      <c r="BL677" s="3" t="s">
        <v>474</v>
      </c>
      <c r="BM677" s="4">
        <v>105556375.22751589</v>
      </c>
      <c r="BN677" s="4">
        <v>0.47125844579367709</v>
      </c>
      <c r="BO677" s="4">
        <v>55812041.894182555</v>
      </c>
      <c r="BP677" s="4">
        <v>8.3329546758040252</v>
      </c>
      <c r="BQ677" s="4">
        <v>0.48322910744741332</v>
      </c>
      <c r="BR677" s="4">
        <v>2971.2877651596314</v>
      </c>
      <c r="BS677" s="4">
        <v>2339.7376377877772</v>
      </c>
      <c r="BT677" s="4">
        <v>1538.5556507868484</v>
      </c>
      <c r="BU677" s="4">
        <v>1242.2803133109539</v>
      </c>
      <c r="BV677" s="4">
        <v>2488.4174939885247</v>
      </c>
      <c r="BW677" s="4">
        <v>53032.109123157868</v>
      </c>
    </row>
    <row r="678" spans="2:75" x14ac:dyDescent="0.3">
      <c r="B678" s="3" t="s">
        <v>292</v>
      </c>
      <c r="C678" s="4">
        <v>2024</v>
      </c>
      <c r="D678" s="3" t="s">
        <v>1144</v>
      </c>
      <c r="E678" s="4">
        <v>84006</v>
      </c>
      <c r="F678" s="4">
        <v>84006</v>
      </c>
      <c r="G678" s="4" t="b">
        <v>0</v>
      </c>
      <c r="H678" s="4">
        <v>251038000</v>
      </c>
      <c r="I678" s="4">
        <v>149539000</v>
      </c>
      <c r="J678" s="4">
        <v>66486000</v>
      </c>
      <c r="K678" s="4">
        <v>13230000</v>
      </c>
      <c r="L678" s="4">
        <v>14139000</v>
      </c>
      <c r="M678" s="4">
        <v>6595000</v>
      </c>
      <c r="N678" s="4">
        <v>231213000</v>
      </c>
      <c r="O678" s="4">
        <v>208484000</v>
      </c>
      <c r="P678" s="4">
        <v>32183000</v>
      </c>
      <c r="Q678" s="4">
        <v>176301000</v>
      </c>
      <c r="R678" s="4">
        <v>22618000</v>
      </c>
      <c r="S678" s="4">
        <v>65954000</v>
      </c>
      <c r="T678" s="4">
        <v>32697000</v>
      </c>
      <c r="U678" s="4">
        <v>31648000</v>
      </c>
      <c r="V678" s="4">
        <v>7179000</v>
      </c>
      <c r="W678" s="4">
        <v>6599000</v>
      </c>
      <c r="X678" s="4">
        <v>42554000</v>
      </c>
      <c r="Y678" s="4">
        <v>57184000</v>
      </c>
      <c r="Z678" s="4">
        <v>271201000</v>
      </c>
      <c r="AA678" s="4">
        <v>301686000</v>
      </c>
      <c r="AB678" s="4">
        <v>199231000</v>
      </c>
      <c r="AC678" s="4">
        <v>102455000</v>
      </c>
      <c r="AD678" s="4">
        <v>940721000</v>
      </c>
      <c r="AE678" s="4">
        <v>37464000</v>
      </c>
      <c r="AF678" s="4">
        <v>169692000</v>
      </c>
      <c r="AG678" s="4">
        <v>207156000</v>
      </c>
      <c r="AH678" s="4">
        <v>100498000</v>
      </c>
      <c r="AI678" s="4">
        <v>5536000</v>
      </c>
      <c r="AJ678" s="4">
        <v>8207000</v>
      </c>
      <c r="AK678" s="4">
        <v>5035000</v>
      </c>
      <c r="AL678" s="4">
        <v>221855438</v>
      </c>
      <c r="AM678" s="4">
        <v>55463860</v>
      </c>
      <c r="AN678" s="4">
        <v>13242000</v>
      </c>
      <c r="AO678" s="4">
        <v>38623214</v>
      </c>
      <c r="AP678" s="4">
        <v>15631094151</v>
      </c>
      <c r="AQ678" s="4">
        <v>12564802300</v>
      </c>
      <c r="AR678" s="4">
        <v>138839097</v>
      </c>
      <c r="AS678" s="4">
        <v>245487213</v>
      </c>
      <c r="AT678" s="4">
        <v>453777</v>
      </c>
      <c r="AU678" s="4">
        <v>2718</v>
      </c>
      <c r="AV678" s="4">
        <v>5528</v>
      </c>
      <c r="AW678" s="4">
        <v>1445000000</v>
      </c>
      <c r="AX678" s="4">
        <v>834063000</v>
      </c>
      <c r="AY678" s="4">
        <v>57184000</v>
      </c>
      <c r="AZ678" s="4">
        <v>52902333.333333336</v>
      </c>
      <c r="BA678" s="4">
        <v>5236759000</v>
      </c>
      <c r="BB678" s="4">
        <v>93985294</v>
      </c>
      <c r="BC678" s="4">
        <v>0.13491894614793359</v>
      </c>
      <c r="BD678" s="4">
        <v>0.9210278921916204</v>
      </c>
      <c r="BE678" s="4">
        <v>0.16951218540619348</v>
      </c>
      <c r="BF678" s="4">
        <v>0.23875006175192279</v>
      </c>
      <c r="BG678" s="4">
        <v>5.9687515976056447E-2</v>
      </c>
      <c r="BH678" s="4">
        <v>1.1750131876733541</v>
      </c>
      <c r="BI678" s="4">
        <v>0.46684843283986976</v>
      </c>
      <c r="BJ678" s="4">
        <v>3.8974783764225633</v>
      </c>
      <c r="BK678" s="4">
        <v>1.8427043761273625E-2</v>
      </c>
      <c r="BL678" s="3" t="s">
        <v>474</v>
      </c>
      <c r="BM678" s="4">
        <v>125432546.58840735</v>
      </c>
      <c r="BN678" s="4">
        <v>0.42175922256387194</v>
      </c>
      <c r="BO678" s="4">
        <v>72530213.255074024</v>
      </c>
      <c r="BP678" s="4">
        <v>8.8822379072624145</v>
      </c>
      <c r="BQ678" s="4">
        <v>0.49167872648335748</v>
      </c>
      <c r="BR678" s="4">
        <v>2988.3341666071469</v>
      </c>
      <c r="BS678" s="4">
        <v>2481.7751113015738</v>
      </c>
      <c r="BT678" s="4">
        <v>1652.7283408327976</v>
      </c>
      <c r="BU678" s="4">
        <v>1196.3193105254386</v>
      </c>
      <c r="BV678" s="4">
        <v>2465.9667166630957</v>
      </c>
      <c r="BW678" s="4">
        <v>62337.9163393091</v>
      </c>
    </row>
    <row r="679" spans="2:75" x14ac:dyDescent="0.3">
      <c r="B679" s="3" t="s">
        <v>294</v>
      </c>
      <c r="C679" s="4">
        <v>2019</v>
      </c>
      <c r="D679" s="3" t="s">
        <v>1145</v>
      </c>
      <c r="E679" s="4">
        <v>13054</v>
      </c>
      <c r="F679" s="4">
        <v>13054</v>
      </c>
      <c r="G679" s="4" t="b">
        <v>0</v>
      </c>
      <c r="H679" s="4">
        <v>57701448</v>
      </c>
      <c r="I679" s="4">
        <v>22398793</v>
      </c>
      <c r="J679" s="4">
        <v>12693125</v>
      </c>
      <c r="K679" s="4">
        <v>11358501</v>
      </c>
      <c r="L679" s="4">
        <v>889753</v>
      </c>
      <c r="M679" s="4">
        <v>31095</v>
      </c>
      <c r="N679" s="4">
        <v>46311852</v>
      </c>
      <c r="O679" s="4">
        <v>40057419</v>
      </c>
      <c r="P679" s="4">
        <v>4726604</v>
      </c>
      <c r="Q679" s="4">
        <v>35330815</v>
      </c>
      <c r="R679" s="4">
        <v>4438512</v>
      </c>
      <c r="S679" s="4">
        <v>9819449</v>
      </c>
      <c r="T679" s="4">
        <v>7181226</v>
      </c>
      <c r="U679" s="4">
        <v>6067015</v>
      </c>
      <c r="V679" s="4">
        <v>2401018</v>
      </c>
      <c r="W679" s="4">
        <v>1184158</v>
      </c>
      <c r="X679" s="4">
        <v>17644029</v>
      </c>
      <c r="Y679" s="4">
        <v>7462208</v>
      </c>
      <c r="Z679" s="4">
        <v>48460255</v>
      </c>
      <c r="AA679" s="4">
        <v>106681361</v>
      </c>
      <c r="AB679" s="4">
        <v>33213707</v>
      </c>
      <c r="AC679" s="4">
        <v>73467654</v>
      </c>
      <c r="AD679" s="4">
        <v>154251317</v>
      </c>
      <c r="AE679" s="4">
        <v>67779714</v>
      </c>
      <c r="AF679" s="4">
        <v>15445887</v>
      </c>
      <c r="AG679" s="4">
        <v>83225601</v>
      </c>
      <c r="AH679" s="4">
        <v>9149300</v>
      </c>
      <c r="AI679" s="4">
        <v>1600000</v>
      </c>
      <c r="AJ679" s="4">
        <v>803330</v>
      </c>
      <c r="AK679" s="4">
        <v>345252</v>
      </c>
      <c r="AL679" s="4">
        <v>34138978</v>
      </c>
      <c r="AM679" s="4">
        <v>8534745</v>
      </c>
      <c r="AN679" s="4">
        <v>1148582</v>
      </c>
      <c r="AO679" s="4">
        <v>7386163</v>
      </c>
      <c r="AP679" s="4">
        <v>1581917305</v>
      </c>
      <c r="AQ679" s="4">
        <v>1170984003</v>
      </c>
      <c r="AR679" s="4">
        <v>17391069.042087302</v>
      </c>
      <c r="AS679" s="4">
        <v>31924670.9863762</v>
      </c>
      <c r="AT679" s="4">
        <v>282640</v>
      </c>
      <c r="AU679" s="4">
        <v>1695.7297704</v>
      </c>
      <c r="AV679" s="4">
        <v>4062.2340192000001</v>
      </c>
      <c r="AW679" s="4">
        <v>142967900</v>
      </c>
      <c r="AX679" s="4">
        <v>80175016</v>
      </c>
      <c r="AY679" s="4">
        <v>7462208</v>
      </c>
      <c r="AZ679" s="4">
        <v>7462208</v>
      </c>
      <c r="BA679" s="4">
        <v>7544598</v>
      </c>
      <c r="BB679" s="4">
        <v>0</v>
      </c>
      <c r="BC679" s="4"/>
      <c r="BD679" s="4">
        <v>0.80261160863762038</v>
      </c>
      <c r="BE679" s="4">
        <v>0.30578139044274938</v>
      </c>
      <c r="BF679" s="4">
        <v>0.13457719006250332</v>
      </c>
      <c r="BG679" s="4">
        <v>3.3644299486645442E-2</v>
      </c>
      <c r="BH679" s="4">
        <v>2.3556094304645958</v>
      </c>
      <c r="BI679" s="4">
        <v>0.46367857726582384</v>
      </c>
      <c r="BJ679" s="4">
        <v>0</v>
      </c>
      <c r="BK679" s="4"/>
      <c r="BL679" s="3" t="s">
        <v>468</v>
      </c>
      <c r="BM679" s="4"/>
      <c r="BN679" s="4"/>
      <c r="BO679" s="4"/>
      <c r="BP679" s="4">
        <v>10.993665084210772</v>
      </c>
      <c r="BQ679" s="4">
        <v>0.41743773558716596</v>
      </c>
      <c r="BR679" s="4">
        <v>4420.2120422858898</v>
      </c>
      <c r="BS679" s="4">
        <v>3068.5934579439254</v>
      </c>
      <c r="BT679" s="4">
        <v>1332.2406191272637</v>
      </c>
      <c r="BU679" s="4">
        <v>700.88095602880344</v>
      </c>
      <c r="BV679" s="4">
        <v>6375.4865175425157</v>
      </c>
      <c r="BW679" s="4">
        <v>577.95296460854911</v>
      </c>
    </row>
    <row r="680" spans="2:75" x14ac:dyDescent="0.3">
      <c r="B680" s="3" t="s">
        <v>294</v>
      </c>
      <c r="C680" s="4">
        <v>2020</v>
      </c>
      <c r="D680" s="3" t="s">
        <v>1146</v>
      </c>
      <c r="E680" s="4">
        <v>13036</v>
      </c>
      <c r="F680" s="4">
        <v>13036</v>
      </c>
      <c r="G680" s="4" t="b">
        <v>0</v>
      </c>
      <c r="H680" s="4">
        <v>78317174</v>
      </c>
      <c r="I680" s="4">
        <v>25360495</v>
      </c>
      <c r="J680" s="4">
        <v>18669596</v>
      </c>
      <c r="K680" s="4">
        <v>27060685</v>
      </c>
      <c r="L680" s="4">
        <v>775244</v>
      </c>
      <c r="M680" s="4">
        <v>3170</v>
      </c>
      <c r="N680" s="4">
        <v>51253319</v>
      </c>
      <c r="O680" s="4">
        <v>40850111</v>
      </c>
      <c r="P680" s="4">
        <v>4872608</v>
      </c>
      <c r="Q680" s="4">
        <v>35977503</v>
      </c>
      <c r="R680" s="4">
        <v>5296225</v>
      </c>
      <c r="S680" s="4">
        <v>10973040</v>
      </c>
      <c r="T680" s="4">
        <v>5970914</v>
      </c>
      <c r="U680" s="4">
        <v>5311455</v>
      </c>
      <c r="V680" s="4">
        <v>2313695</v>
      </c>
      <c r="W680" s="4">
        <v>2117221</v>
      </c>
      <c r="X680" s="4">
        <v>37467063</v>
      </c>
      <c r="Y680" s="4">
        <v>18739698</v>
      </c>
      <c r="Z680" s="4">
        <v>64642403</v>
      </c>
      <c r="AA680" s="4">
        <v>131810758</v>
      </c>
      <c r="AB680" s="4">
        <v>34696569</v>
      </c>
      <c r="AC680" s="4">
        <v>97114189</v>
      </c>
      <c r="AD680" s="4">
        <v>191774350</v>
      </c>
      <c r="AE680" s="4">
        <v>107219916</v>
      </c>
      <c r="AF680" s="4">
        <v>1865905</v>
      </c>
      <c r="AG680" s="4">
        <v>109085821</v>
      </c>
      <c r="AH680" s="4">
        <v>11353575</v>
      </c>
      <c r="AI680" s="4">
        <v>3350000</v>
      </c>
      <c r="AJ680" s="4">
        <v>923521</v>
      </c>
      <c r="AK680" s="4">
        <v>329976</v>
      </c>
      <c r="AL680" s="4">
        <v>42150389</v>
      </c>
      <c r="AM680" s="4">
        <v>10537597</v>
      </c>
      <c r="AN680" s="4">
        <v>1253497</v>
      </c>
      <c r="AO680" s="4">
        <v>9284100</v>
      </c>
      <c r="AP680" s="4">
        <v>1697493665</v>
      </c>
      <c r="AQ680" s="4">
        <v>1205984653</v>
      </c>
      <c r="AR680" s="4">
        <v>20102821</v>
      </c>
      <c r="AS680" s="4">
        <v>35526087</v>
      </c>
      <c r="AT680" s="4">
        <v>290961</v>
      </c>
      <c r="AU680" s="4">
        <v>1706</v>
      </c>
      <c r="AV680" s="4">
        <v>4129</v>
      </c>
      <c r="AW680" s="4">
        <v>159914754</v>
      </c>
      <c r="AX680" s="4">
        <v>94042106</v>
      </c>
      <c r="AY680" s="4">
        <v>18739698</v>
      </c>
      <c r="AZ680" s="4">
        <v>13100953</v>
      </c>
      <c r="BA680" s="4">
        <v>9708806</v>
      </c>
      <c r="BB680" s="4">
        <v>0</v>
      </c>
      <c r="BC680" s="4"/>
      <c r="BD680" s="4">
        <v>0.65443269186398378</v>
      </c>
      <c r="BE680" s="4">
        <v>0.47840162107994344</v>
      </c>
      <c r="BF680" s="4">
        <v>0.11895472943214663</v>
      </c>
      <c r="BG680" s="4">
        <v>2.9738681652499103E-2</v>
      </c>
      <c r="BH680" s="4">
        <v>3.032056477071241</v>
      </c>
      <c r="BI680" s="4">
        <v>0.43854886492244632</v>
      </c>
      <c r="BJ680" s="4">
        <v>0</v>
      </c>
      <c r="BK680" s="4"/>
      <c r="BL680" s="3" t="s">
        <v>468</v>
      </c>
      <c r="BM680" s="4"/>
      <c r="BN680" s="4"/>
      <c r="BO680" s="4"/>
      <c r="BP680" s="4">
        <v>11.842648614538422</v>
      </c>
      <c r="BQ680" s="4">
        <v>0.41317510293049164</v>
      </c>
      <c r="BR680" s="4">
        <v>6007.7611230438788</v>
      </c>
      <c r="BS680" s="4">
        <v>3133.6384627186253</v>
      </c>
      <c r="BT680" s="4">
        <v>1542.1004142374961</v>
      </c>
      <c r="BU680" s="4">
        <v>870.94008898435106</v>
      </c>
      <c r="BV680" s="4">
        <v>8368.0439552009811</v>
      </c>
      <c r="BW680" s="4">
        <v>744.76879410862227</v>
      </c>
    </row>
    <row r="681" spans="2:75" x14ac:dyDescent="0.3">
      <c r="B681" s="3" t="s">
        <v>294</v>
      </c>
      <c r="C681" s="4">
        <v>2021</v>
      </c>
      <c r="D681" s="3" t="s">
        <v>1147</v>
      </c>
      <c r="E681" s="4">
        <v>13177</v>
      </c>
      <c r="F681" s="4">
        <v>13177</v>
      </c>
      <c r="G681" s="4" t="b">
        <v>0</v>
      </c>
      <c r="H681" s="4">
        <v>48684425</v>
      </c>
      <c r="I681" s="4">
        <v>26463143</v>
      </c>
      <c r="J681" s="4">
        <v>15369401</v>
      </c>
      <c r="K681" s="4">
        <v>2085600</v>
      </c>
      <c r="L681" s="4">
        <v>621792</v>
      </c>
      <c r="M681" s="4">
        <v>30000</v>
      </c>
      <c r="N681" s="4">
        <v>46568825</v>
      </c>
      <c r="O681" s="4">
        <v>41424735</v>
      </c>
      <c r="P681" s="4">
        <v>4310832</v>
      </c>
      <c r="Q681" s="4">
        <v>37113903</v>
      </c>
      <c r="R681" s="4">
        <v>3703179</v>
      </c>
      <c r="S681" s="4">
        <v>12958842</v>
      </c>
      <c r="T681" s="4">
        <v>6348324</v>
      </c>
      <c r="U681" s="4">
        <v>5623653</v>
      </c>
      <c r="V681" s="4">
        <v>2557651</v>
      </c>
      <c r="W681" s="4">
        <v>1743116</v>
      </c>
      <c r="X681" s="4">
        <v>7259690</v>
      </c>
      <c r="Y681" s="4">
        <v>24747316</v>
      </c>
      <c r="Z681" s="4">
        <v>77853089</v>
      </c>
      <c r="AA681" s="4">
        <v>144933768</v>
      </c>
      <c r="AB681" s="4">
        <v>61150192</v>
      </c>
      <c r="AC681" s="4">
        <v>83783576</v>
      </c>
      <c r="AD681" s="4">
        <v>199034041</v>
      </c>
      <c r="AE681" s="4">
        <v>110503650</v>
      </c>
      <c r="AF681" s="4">
        <v>1649699</v>
      </c>
      <c r="AG681" s="4">
        <v>112153349</v>
      </c>
      <c r="AH681" s="4">
        <v>27597896</v>
      </c>
      <c r="AI681" s="4">
        <v>20000000</v>
      </c>
      <c r="AJ681" s="4">
        <v>3570976</v>
      </c>
      <c r="AK681" s="4">
        <v>444956</v>
      </c>
      <c r="AL681" s="4">
        <v>38455816</v>
      </c>
      <c r="AM681" s="4">
        <v>9613954</v>
      </c>
      <c r="AN681" s="4">
        <v>4015932</v>
      </c>
      <c r="AO681" s="4">
        <v>5598022</v>
      </c>
      <c r="AP681" s="4">
        <v>1812831345</v>
      </c>
      <c r="AQ681" s="4">
        <v>1288940503</v>
      </c>
      <c r="AR681" s="4">
        <v>21818779</v>
      </c>
      <c r="AS681" s="4">
        <v>39594381</v>
      </c>
      <c r="AT681" s="4">
        <v>310008</v>
      </c>
      <c r="AU681" s="4">
        <v>1707</v>
      </c>
      <c r="AV681" s="4">
        <v>4179</v>
      </c>
      <c r="AW681" s="4">
        <v>184043654</v>
      </c>
      <c r="AX681" s="4">
        <v>114478591</v>
      </c>
      <c r="AY681" s="4">
        <v>24747316</v>
      </c>
      <c r="AZ681" s="4">
        <v>16983074</v>
      </c>
      <c r="BA681" s="4">
        <v>11258432</v>
      </c>
      <c r="BB681" s="4">
        <v>0</v>
      </c>
      <c r="BC681" s="4"/>
      <c r="BD681" s="4">
        <v>0.95654462387098127</v>
      </c>
      <c r="BE681" s="4">
        <v>0.14911729983459804</v>
      </c>
      <c r="BF681" s="4">
        <v>0.41771907791528856</v>
      </c>
      <c r="BG681" s="4">
        <v>0.10442976947882214</v>
      </c>
      <c r="BH681" s="4">
        <v>3.0218688937134961</v>
      </c>
      <c r="BI681" s="4">
        <v>0.40261002760988435</v>
      </c>
      <c r="BJ681" s="4">
        <v>0</v>
      </c>
      <c r="BK681" s="4"/>
      <c r="BL681" s="3" t="s">
        <v>468</v>
      </c>
      <c r="BM681" s="4"/>
      <c r="BN681" s="4"/>
      <c r="BO681" s="4"/>
      <c r="BP681" s="4">
        <v>12.035746767165481</v>
      </c>
      <c r="BQ681" s="4">
        <v>0.40847092605886576</v>
      </c>
      <c r="BR681" s="4">
        <v>3694.6516657812854</v>
      </c>
      <c r="BS681" s="4">
        <v>3143.7151855505804</v>
      </c>
      <c r="BT681" s="4">
        <v>1655.8229490779388</v>
      </c>
      <c r="BU681" s="4">
        <v>2094.3990286104577</v>
      </c>
      <c r="BV681" s="4">
        <v>8511.2961220308116</v>
      </c>
      <c r="BW681" s="4">
        <v>854.40024284738558</v>
      </c>
    </row>
    <row r="682" spans="2:75" x14ac:dyDescent="0.3">
      <c r="B682" s="3" t="s">
        <v>294</v>
      </c>
      <c r="C682" s="4">
        <v>2022</v>
      </c>
      <c r="D682" s="3" t="s">
        <v>1148</v>
      </c>
      <c r="E682" s="4">
        <v>13356.5</v>
      </c>
      <c r="F682" s="4">
        <v>3237</v>
      </c>
      <c r="G682" s="4" t="b">
        <v>1</v>
      </c>
      <c r="H682" s="4">
        <v>52035648</v>
      </c>
      <c r="I682" s="4">
        <v>27345703</v>
      </c>
      <c r="J682" s="4">
        <v>18306644</v>
      </c>
      <c r="K682" s="4">
        <v>3756317</v>
      </c>
      <c r="L682" s="4">
        <v>1386069</v>
      </c>
      <c r="M682" s="4">
        <v>39516</v>
      </c>
      <c r="N682" s="4">
        <v>48239815</v>
      </c>
      <c r="O682" s="4">
        <v>45801911</v>
      </c>
      <c r="P682" s="4">
        <v>3778871</v>
      </c>
      <c r="Q682" s="4">
        <v>42023040</v>
      </c>
      <c r="R682" s="4">
        <v>4889143</v>
      </c>
      <c r="S682" s="4">
        <v>12821424</v>
      </c>
      <c r="T682" s="4">
        <v>7198641</v>
      </c>
      <c r="U682" s="4">
        <v>6351805</v>
      </c>
      <c r="V682" s="4">
        <v>3540338</v>
      </c>
      <c r="W682" s="4">
        <v>1277210</v>
      </c>
      <c r="X682" s="4">
        <v>6233737</v>
      </c>
      <c r="Y682" s="4">
        <v>23214589</v>
      </c>
      <c r="Z682" s="4">
        <v>59171782</v>
      </c>
      <c r="AA682" s="4">
        <v>128429018</v>
      </c>
      <c r="AB682" s="4">
        <v>58086783</v>
      </c>
      <c r="AC682" s="4">
        <v>70342235</v>
      </c>
      <c r="AD682" s="4">
        <v>205267777</v>
      </c>
      <c r="AE682" s="4">
        <v>96349158</v>
      </c>
      <c r="AF682" s="4">
        <v>1665942</v>
      </c>
      <c r="AG682" s="4">
        <v>98015100</v>
      </c>
      <c r="AH682" s="4">
        <v>26661629</v>
      </c>
      <c r="AI682" s="4">
        <v>850000</v>
      </c>
      <c r="AJ682" s="4">
        <v>1608028</v>
      </c>
      <c r="AK682" s="4">
        <v>806872</v>
      </c>
      <c r="AL682" s="4">
        <v>41953483</v>
      </c>
      <c r="AM682" s="4">
        <v>10488371</v>
      </c>
      <c r="AN682" s="4">
        <v>2414900</v>
      </c>
      <c r="AO682" s="4">
        <v>5835971</v>
      </c>
      <c r="AP682" s="4">
        <v>2216658180</v>
      </c>
      <c r="AQ682" s="4">
        <v>1690685003</v>
      </c>
      <c r="AR682" s="4">
        <v>22665321</v>
      </c>
      <c r="AS682" s="4">
        <v>40908455</v>
      </c>
      <c r="AT682" s="4">
        <v>407250</v>
      </c>
      <c r="AU682" s="4">
        <v>1777</v>
      </c>
      <c r="AV682" s="4">
        <v>4419</v>
      </c>
      <c r="AW682" s="4">
        <v>206400463</v>
      </c>
      <c r="AX682" s="4">
        <v>133914306</v>
      </c>
      <c r="AY682" s="4">
        <v>23214589</v>
      </c>
      <c r="AZ682" s="4">
        <v>22233867.666666668</v>
      </c>
      <c r="BA682" s="4">
        <v>17396190</v>
      </c>
      <c r="BB682" s="4">
        <v>0</v>
      </c>
      <c r="BC682" s="4"/>
      <c r="BD682" s="4">
        <v>0.92705321936223417</v>
      </c>
      <c r="BE682" s="4">
        <v>0.11979743194511577</v>
      </c>
      <c r="BF682" s="4">
        <v>0.23024547853999444</v>
      </c>
      <c r="BG682" s="4">
        <v>5.7561371007026997E-2</v>
      </c>
      <c r="BH682" s="4">
        <v>2.3324133618129483</v>
      </c>
      <c r="BI682" s="4">
        <v>0.38351596950403338</v>
      </c>
      <c r="BJ682" s="4">
        <v>0</v>
      </c>
      <c r="BK682" s="4"/>
      <c r="BL682" s="3" t="s">
        <v>468</v>
      </c>
      <c r="BM682" s="4"/>
      <c r="BN682" s="4"/>
      <c r="BO682" s="4"/>
      <c r="BP682" s="4">
        <v>10.224995989232765</v>
      </c>
      <c r="BQ682" s="4">
        <v>0.40212717809459153</v>
      </c>
      <c r="BR682" s="4">
        <v>3895.9044659903416</v>
      </c>
      <c r="BS682" s="4">
        <v>3429.1851158611912</v>
      </c>
      <c r="BT682" s="4">
        <v>1696.9506232920301</v>
      </c>
      <c r="BU682" s="4">
        <v>1996.1538576722944</v>
      </c>
      <c r="BV682" s="4">
        <v>7338.3820611687197</v>
      </c>
      <c r="BW682" s="4">
        <v>1302.4512409688166</v>
      </c>
    </row>
    <row r="683" spans="2:75" x14ac:dyDescent="0.3">
      <c r="B683" s="3" t="s">
        <v>294</v>
      </c>
      <c r="C683" s="4">
        <v>2023</v>
      </c>
      <c r="D683" s="3" t="s">
        <v>1149</v>
      </c>
      <c r="E683" s="4">
        <v>13536</v>
      </c>
      <c r="F683" s="4">
        <v>13536</v>
      </c>
      <c r="G683" s="4" t="b">
        <v>0</v>
      </c>
      <c r="H683" s="4">
        <v>67013540</v>
      </c>
      <c r="I683" s="4">
        <v>29379583</v>
      </c>
      <c r="J683" s="4">
        <v>22979766</v>
      </c>
      <c r="K683" s="4">
        <v>6734633</v>
      </c>
      <c r="L683" s="4">
        <v>5614623</v>
      </c>
      <c r="M683" s="4">
        <v>91116</v>
      </c>
      <c r="N683" s="4">
        <v>60187791</v>
      </c>
      <c r="O683" s="4">
        <v>51985643</v>
      </c>
      <c r="P683" s="4">
        <v>4136486</v>
      </c>
      <c r="Q683" s="4">
        <v>47849157</v>
      </c>
      <c r="R683" s="4">
        <v>6351518</v>
      </c>
      <c r="S683" s="4">
        <v>13250899</v>
      </c>
      <c r="T683" s="4">
        <v>7003632</v>
      </c>
      <c r="U683" s="4">
        <v>6208985</v>
      </c>
      <c r="V683" s="4">
        <v>3827062</v>
      </c>
      <c r="W683" s="4">
        <v>1457491</v>
      </c>
      <c r="X683" s="4">
        <v>15027897</v>
      </c>
      <c r="Y683" s="4">
        <v>27565931</v>
      </c>
      <c r="Z683" s="4">
        <v>134928375</v>
      </c>
      <c r="AA683" s="4">
        <v>204852047</v>
      </c>
      <c r="AB683" s="4">
        <v>149317984</v>
      </c>
      <c r="AC683" s="4">
        <v>55534063</v>
      </c>
      <c r="AD683" s="4">
        <v>214855968</v>
      </c>
      <c r="AE683" s="4">
        <v>102606531</v>
      </c>
      <c r="AF683" s="4">
        <v>1874547</v>
      </c>
      <c r="AG683" s="4">
        <v>104481078</v>
      </c>
      <c r="AH683" s="4">
        <v>34951150</v>
      </c>
      <c r="AI683" s="4">
        <v>10117235</v>
      </c>
      <c r="AJ683" s="4">
        <v>1615660</v>
      </c>
      <c r="AK683" s="4">
        <v>862346</v>
      </c>
      <c r="AL683" s="4">
        <v>50764706</v>
      </c>
      <c r="AM683" s="4">
        <v>12691177</v>
      </c>
      <c r="AN683" s="4">
        <v>2478006</v>
      </c>
      <c r="AO683" s="4">
        <v>3780171</v>
      </c>
      <c r="AP683" s="4">
        <v>2472792733</v>
      </c>
      <c r="AQ683" s="4">
        <v>1919585703</v>
      </c>
      <c r="AR683" s="4">
        <v>25046410</v>
      </c>
      <c r="AS683" s="4">
        <v>47865663</v>
      </c>
      <c r="AT683" s="4">
        <v>460995</v>
      </c>
      <c r="AU683" s="4">
        <v>1992</v>
      </c>
      <c r="AV683" s="4">
        <v>4748</v>
      </c>
      <c r="AW683" s="4">
        <v>237779986</v>
      </c>
      <c r="AX683" s="4">
        <v>157290301</v>
      </c>
      <c r="AY683" s="4">
        <v>27565931</v>
      </c>
      <c r="AZ683" s="4">
        <v>25175945.333333332</v>
      </c>
      <c r="BA683" s="4">
        <v>27465926</v>
      </c>
      <c r="BB683" s="4">
        <v>0</v>
      </c>
      <c r="BC683" s="4"/>
      <c r="BD683" s="4">
        <v>0.89814373334105313</v>
      </c>
      <c r="BE683" s="4">
        <v>0.22425165123346716</v>
      </c>
      <c r="BF683" s="4">
        <v>0.19525423055718158</v>
      </c>
      <c r="BG683" s="4">
        <v>4.881355956242512E-2</v>
      </c>
      <c r="BH683" s="4">
        <v>2.1835510707116534</v>
      </c>
      <c r="BI683" s="4">
        <v>0.38271185958751403</v>
      </c>
      <c r="BJ683" s="4">
        <v>0</v>
      </c>
      <c r="BK683" s="4"/>
      <c r="BL683" s="3" t="s">
        <v>468</v>
      </c>
      <c r="BM683" s="4"/>
      <c r="BN683" s="4"/>
      <c r="BO683" s="4"/>
      <c r="BP683" s="4">
        <v>10.128794729032389</v>
      </c>
      <c r="BQ683" s="4">
        <v>0.41954507160909854</v>
      </c>
      <c r="BR683" s="4">
        <v>4950.7638888888887</v>
      </c>
      <c r="BS683" s="4">
        <v>3840.5469119385343</v>
      </c>
      <c r="BT683" s="4">
        <v>1850.3553486997637</v>
      </c>
      <c r="BU683" s="4">
        <v>2582.0885047281322</v>
      </c>
      <c r="BV683" s="4">
        <v>7718.7557624113479</v>
      </c>
      <c r="BW683" s="4">
        <v>2029.102098108747</v>
      </c>
    </row>
    <row r="684" spans="2:75" x14ac:dyDescent="0.3">
      <c r="B684" s="3" t="s">
        <v>294</v>
      </c>
      <c r="C684" s="4">
        <v>2024</v>
      </c>
      <c r="D684" s="3" t="s">
        <v>1150</v>
      </c>
      <c r="E684" s="4">
        <v>13536</v>
      </c>
      <c r="F684" s="4">
        <v>13536</v>
      </c>
      <c r="G684" s="4" t="b">
        <v>0</v>
      </c>
      <c r="H684" s="4">
        <v>79006955</v>
      </c>
      <c r="I684" s="4">
        <v>32026886</v>
      </c>
      <c r="J684" s="4">
        <v>19384591</v>
      </c>
      <c r="K684" s="4">
        <v>19859924</v>
      </c>
      <c r="L684" s="4">
        <v>6556420</v>
      </c>
      <c r="M684" s="4">
        <v>113590</v>
      </c>
      <c r="N684" s="4">
        <v>59033441</v>
      </c>
      <c r="O684" s="4">
        <v>53804064</v>
      </c>
      <c r="P684" s="4">
        <v>4954464</v>
      </c>
      <c r="Q684" s="4">
        <v>48849600</v>
      </c>
      <c r="R684" s="4">
        <v>8392875</v>
      </c>
      <c r="S684" s="4">
        <v>14604757</v>
      </c>
      <c r="T684" s="4">
        <v>6193995</v>
      </c>
      <c r="U684" s="4">
        <v>6436681</v>
      </c>
      <c r="V684" s="4">
        <v>3752414</v>
      </c>
      <c r="W684" s="4">
        <v>1275040</v>
      </c>
      <c r="X684" s="4">
        <v>25202891</v>
      </c>
      <c r="Y684" s="4">
        <v>51805966</v>
      </c>
      <c r="Z684" s="4">
        <v>124515401</v>
      </c>
      <c r="AA684" s="4">
        <v>190852467</v>
      </c>
      <c r="AB684" s="4">
        <v>155051482</v>
      </c>
      <c r="AC684" s="4">
        <v>35800985</v>
      </c>
      <c r="AD684" s="4">
        <v>241858858</v>
      </c>
      <c r="AE684" s="4">
        <v>82703054</v>
      </c>
      <c r="AF684" s="4">
        <v>6441123</v>
      </c>
      <c r="AG684" s="4">
        <v>89144177</v>
      </c>
      <c r="AH684" s="4">
        <v>47443399</v>
      </c>
      <c r="AI684" s="4">
        <v>14470000</v>
      </c>
      <c r="AJ684" s="4">
        <v>1740313</v>
      </c>
      <c r="AK684" s="4">
        <v>1408651</v>
      </c>
      <c r="AL684" s="4">
        <v>50673136</v>
      </c>
      <c r="AM684" s="4">
        <v>12668284</v>
      </c>
      <c r="AN684" s="4">
        <v>3148964</v>
      </c>
      <c r="AO684" s="4">
        <v>4691020</v>
      </c>
      <c r="AP684" s="4">
        <v>2422267040</v>
      </c>
      <c r="AQ684" s="4">
        <v>1800232003</v>
      </c>
      <c r="AR684" s="4">
        <v>27481010</v>
      </c>
      <c r="AS684" s="4">
        <v>46786938</v>
      </c>
      <c r="AT684" s="4">
        <v>429058</v>
      </c>
      <c r="AU684" s="4">
        <v>2135</v>
      </c>
      <c r="AV684" s="4">
        <v>4916</v>
      </c>
      <c r="AW684" s="4">
        <v>289338174</v>
      </c>
      <c r="AX684" s="4">
        <v>204141801</v>
      </c>
      <c r="AY684" s="4">
        <v>51805966</v>
      </c>
      <c r="AZ684" s="4">
        <v>34195495.333333336</v>
      </c>
      <c r="BA684" s="4">
        <v>899595714</v>
      </c>
      <c r="BB684" s="4">
        <v>1113200</v>
      </c>
      <c r="BC684" s="4">
        <v>0.23105138688793125</v>
      </c>
      <c r="BD684" s="4">
        <v>0.74719296548006442</v>
      </c>
      <c r="BE684" s="4">
        <v>0.31899585296003369</v>
      </c>
      <c r="BF684" s="4">
        <v>0.24857068250127642</v>
      </c>
      <c r="BG684" s="4">
        <v>6.2142670625319106E-2</v>
      </c>
      <c r="BH684" s="4">
        <v>1.8248701524679833</v>
      </c>
      <c r="BI684" s="4">
        <v>0.38379348339483516</v>
      </c>
      <c r="BJ684" s="4">
        <v>3.7490943428373762</v>
      </c>
      <c r="BK684" s="4">
        <v>1.3375909402480765E-3</v>
      </c>
      <c r="BL684" s="3" t="s">
        <v>515</v>
      </c>
      <c r="BM684" s="4">
        <v>18574752.954191439</v>
      </c>
      <c r="BN684" s="4">
        <v>1.8409663599653441</v>
      </c>
      <c r="BO684" s="4">
        <v>0</v>
      </c>
      <c r="BP684" s="4">
        <v>11.34516118421031</v>
      </c>
      <c r="BQ684" s="4">
        <v>0.43429617575264445</v>
      </c>
      <c r="BR684" s="4">
        <v>5836.8022310874703</v>
      </c>
      <c r="BS684" s="4">
        <v>3974.8865248226948</v>
      </c>
      <c r="BT684" s="4">
        <v>2030.2164598108748</v>
      </c>
      <c r="BU684" s="4">
        <v>3504.9792405437352</v>
      </c>
      <c r="BV684" s="4">
        <v>6585.7104757683219</v>
      </c>
      <c r="BW684" s="4">
        <v>66459.494237588646</v>
      </c>
    </row>
    <row r="685" spans="2:75" x14ac:dyDescent="0.3">
      <c r="B685" s="3" t="s">
        <v>296</v>
      </c>
      <c r="C685" s="4">
        <v>2019</v>
      </c>
      <c r="D685" s="3" t="s">
        <v>1151</v>
      </c>
      <c r="E685" s="4">
        <v>2988</v>
      </c>
      <c r="F685" s="4">
        <v>2988</v>
      </c>
      <c r="G685" s="4" t="b">
        <v>0</v>
      </c>
      <c r="H685" s="4">
        <v>7713948</v>
      </c>
      <c r="I685" s="4">
        <v>2851543</v>
      </c>
      <c r="J685" s="4">
        <v>1728356</v>
      </c>
      <c r="K685" s="4">
        <v>2256519</v>
      </c>
      <c r="L685" s="4">
        <v>87547</v>
      </c>
      <c r="M685" s="4">
        <v>0</v>
      </c>
      <c r="N685" s="4">
        <v>5457429</v>
      </c>
      <c r="O685" s="4">
        <v>7529149</v>
      </c>
      <c r="P685" s="4">
        <v>1121117</v>
      </c>
      <c r="Q685" s="4">
        <v>6408032</v>
      </c>
      <c r="R685" s="4">
        <v>1168865</v>
      </c>
      <c r="S685" s="4">
        <v>267440</v>
      </c>
      <c r="T685" s="4">
        <v>1501372</v>
      </c>
      <c r="U685" s="4">
        <v>1208946</v>
      </c>
      <c r="V685" s="4">
        <v>434299</v>
      </c>
      <c r="W685" s="4">
        <v>230936</v>
      </c>
      <c r="X685" s="4">
        <v>184799</v>
      </c>
      <c r="Y685" s="4">
        <v>1308050</v>
      </c>
      <c r="Z685" s="4">
        <v>3987843</v>
      </c>
      <c r="AA685" s="4">
        <v>7075510</v>
      </c>
      <c r="AB685" s="4">
        <v>1415228</v>
      </c>
      <c r="AC685" s="4">
        <v>5660282</v>
      </c>
      <c r="AD685" s="4">
        <v>27274946</v>
      </c>
      <c r="AE685" s="4">
        <v>1259664</v>
      </c>
      <c r="AF685" s="4">
        <v>4681872</v>
      </c>
      <c r="AG685" s="4">
        <v>5941536</v>
      </c>
      <c r="AH685" s="4">
        <v>0</v>
      </c>
      <c r="AI685" s="4">
        <v>0</v>
      </c>
      <c r="AJ685" s="4">
        <v>0</v>
      </c>
      <c r="AK685" s="4">
        <v>0</v>
      </c>
      <c r="AL685" s="4">
        <v>3473464</v>
      </c>
      <c r="AM685" s="4">
        <v>868366</v>
      </c>
      <c r="AN685" s="4">
        <v>0</v>
      </c>
      <c r="AO685" s="4">
        <v>868366</v>
      </c>
      <c r="AP685" s="4">
        <v>418911074</v>
      </c>
      <c r="AQ685" s="4">
        <v>301258500</v>
      </c>
      <c r="AR685" s="4">
        <v>2828024.3003546</v>
      </c>
      <c r="AS685" s="4">
        <v>5712920.9072580002</v>
      </c>
      <c r="AT685" s="4">
        <v>203592</v>
      </c>
      <c r="AU685" s="4">
        <v>731.73000720000005</v>
      </c>
      <c r="AV685" s="4">
        <v>1885.4779759999999</v>
      </c>
      <c r="AW685" s="4">
        <v>38290785</v>
      </c>
      <c r="AX685" s="4">
        <v>21333410</v>
      </c>
      <c r="AY685" s="4">
        <v>1308050</v>
      </c>
      <c r="AZ685" s="4">
        <v>1308050</v>
      </c>
      <c r="BA685" s="4">
        <v>3831343</v>
      </c>
      <c r="BB685" s="4">
        <v>0</v>
      </c>
      <c r="BC685" s="4"/>
      <c r="BD685" s="4">
        <v>0.70747547170398351</v>
      </c>
      <c r="BE685" s="4">
        <v>2.3956474687151119E-2</v>
      </c>
      <c r="BF685" s="4">
        <v>0</v>
      </c>
      <c r="BG685" s="4">
        <v>0</v>
      </c>
      <c r="BH685" s="4">
        <v>0.92720136229032568</v>
      </c>
      <c r="BI685" s="4">
        <v>0.4920966218779747</v>
      </c>
      <c r="BJ685" s="4">
        <v>0</v>
      </c>
      <c r="BK685" s="4"/>
      <c r="BL685" s="3" t="s">
        <v>468</v>
      </c>
      <c r="BM685" s="4"/>
      <c r="BN685" s="4"/>
      <c r="BO685" s="4"/>
      <c r="BP685" s="4">
        <v>6.7508941058803327</v>
      </c>
      <c r="BQ685" s="4">
        <v>0.38808727363251899</v>
      </c>
      <c r="BR685" s="4">
        <v>2581.6425702811243</v>
      </c>
      <c r="BS685" s="4">
        <v>2519.7955153949129</v>
      </c>
      <c r="BT685" s="4">
        <v>946.46060922175366</v>
      </c>
      <c r="BU685" s="4">
        <v>0</v>
      </c>
      <c r="BV685" s="4">
        <v>1988.4658634538152</v>
      </c>
      <c r="BW685" s="4">
        <v>1282.2433065595717</v>
      </c>
    </row>
    <row r="686" spans="2:75" x14ac:dyDescent="0.3">
      <c r="B686" s="3" t="s">
        <v>296</v>
      </c>
      <c r="C686" s="4">
        <v>2020</v>
      </c>
      <c r="D686" s="3" t="s">
        <v>1152</v>
      </c>
      <c r="E686" s="4">
        <v>3108</v>
      </c>
      <c r="F686" s="4">
        <v>3108</v>
      </c>
      <c r="G686" s="4" t="b">
        <v>0</v>
      </c>
      <c r="H686" s="4">
        <v>7917139</v>
      </c>
      <c r="I686" s="4">
        <v>3094617</v>
      </c>
      <c r="J686" s="4">
        <v>2065710</v>
      </c>
      <c r="K686" s="4">
        <v>2547808</v>
      </c>
      <c r="L686" s="4">
        <v>51576</v>
      </c>
      <c r="M686" s="4">
        <v>0</v>
      </c>
      <c r="N686" s="4">
        <v>5369331</v>
      </c>
      <c r="O686" s="4">
        <v>7429991</v>
      </c>
      <c r="P686" s="4">
        <v>1174781</v>
      </c>
      <c r="Q686" s="4">
        <v>6255210</v>
      </c>
      <c r="R686" s="4">
        <v>985441</v>
      </c>
      <c r="S686" s="4">
        <v>339301</v>
      </c>
      <c r="T686" s="4">
        <v>1511196</v>
      </c>
      <c r="U686" s="4">
        <v>1140148</v>
      </c>
      <c r="V686" s="4">
        <v>618114</v>
      </c>
      <c r="W686" s="4">
        <v>302243</v>
      </c>
      <c r="X686" s="4">
        <v>487148</v>
      </c>
      <c r="Y686" s="4">
        <v>1499632</v>
      </c>
      <c r="Z686" s="4">
        <v>4843744</v>
      </c>
      <c r="AA686" s="4">
        <v>7898066</v>
      </c>
      <c r="AB686" s="4">
        <v>2052761</v>
      </c>
      <c r="AC686" s="4">
        <v>5845305</v>
      </c>
      <c r="AD686" s="4">
        <v>27762094</v>
      </c>
      <c r="AE686" s="4">
        <v>1203413</v>
      </c>
      <c r="AF686" s="4">
        <v>4901802</v>
      </c>
      <c r="AG686" s="4">
        <v>6105215</v>
      </c>
      <c r="AH686" s="4">
        <v>0</v>
      </c>
      <c r="AI686" s="4">
        <v>0</v>
      </c>
      <c r="AJ686" s="4">
        <v>0</v>
      </c>
      <c r="AK686" s="4">
        <v>374</v>
      </c>
      <c r="AL686" s="4">
        <v>3955595</v>
      </c>
      <c r="AM686" s="4">
        <v>988899</v>
      </c>
      <c r="AN686" s="4">
        <v>374</v>
      </c>
      <c r="AO686" s="4">
        <v>988525</v>
      </c>
      <c r="AP686" s="4">
        <v>436539526</v>
      </c>
      <c r="AQ686" s="4">
        <v>324629100</v>
      </c>
      <c r="AR686" s="4">
        <v>5129640</v>
      </c>
      <c r="AS686" s="4">
        <v>7952887</v>
      </c>
      <c r="AT686" s="4">
        <v>219739</v>
      </c>
      <c r="AU686" s="4">
        <v>715</v>
      </c>
      <c r="AV686" s="4">
        <v>1997</v>
      </c>
      <c r="AW686" s="4">
        <v>39740012</v>
      </c>
      <c r="AX686" s="4">
        <v>21656879</v>
      </c>
      <c r="AY686" s="4">
        <v>1499632</v>
      </c>
      <c r="AZ686" s="4">
        <v>1403841</v>
      </c>
      <c r="BA686" s="4">
        <v>3930152</v>
      </c>
      <c r="BB686" s="4">
        <v>0</v>
      </c>
      <c r="BC686" s="4"/>
      <c r="BD686" s="4">
        <v>0.67819082120447804</v>
      </c>
      <c r="BE686" s="4">
        <v>6.1530813087909662E-2</v>
      </c>
      <c r="BF686" s="4">
        <v>3.7819838021880902E-4</v>
      </c>
      <c r="BG686" s="4">
        <v>9.4549618957451406E-5</v>
      </c>
      <c r="BH686" s="4">
        <v>0.97602078907023104</v>
      </c>
      <c r="BI686" s="4">
        <v>0.50497636684421554</v>
      </c>
      <c r="BJ686" s="4">
        <v>0</v>
      </c>
      <c r="BK686" s="4"/>
      <c r="BL686" s="3" t="s">
        <v>468</v>
      </c>
      <c r="BM686" s="4"/>
      <c r="BN686" s="4"/>
      <c r="BO686" s="4"/>
      <c r="BP686" s="4">
        <v>11.750688527572185</v>
      </c>
      <c r="BQ686" s="4">
        <v>0.35803705558337506</v>
      </c>
      <c r="BR686" s="4">
        <v>2547.3420205920206</v>
      </c>
      <c r="BS686" s="4">
        <v>2390.6019948519947</v>
      </c>
      <c r="BT686" s="4">
        <v>1650.4633204633205</v>
      </c>
      <c r="BU686" s="4">
        <v>0</v>
      </c>
      <c r="BV686" s="4">
        <v>1964.3548906048907</v>
      </c>
      <c r="BW686" s="4">
        <v>1264.5276705276706</v>
      </c>
    </row>
    <row r="687" spans="2:75" x14ac:dyDescent="0.3">
      <c r="B687" s="3" t="s">
        <v>296</v>
      </c>
      <c r="C687" s="4">
        <v>2021</v>
      </c>
      <c r="D687" s="3" t="s">
        <v>1153</v>
      </c>
      <c r="E687" s="4">
        <v>3280</v>
      </c>
      <c r="F687" s="4">
        <v>3280</v>
      </c>
      <c r="G687" s="4" t="b">
        <v>0</v>
      </c>
      <c r="H687" s="4">
        <v>10640279</v>
      </c>
      <c r="I687" s="4">
        <v>3410454</v>
      </c>
      <c r="J687" s="4">
        <v>2431590</v>
      </c>
      <c r="K687" s="4">
        <v>3415766</v>
      </c>
      <c r="L687" s="4">
        <v>25332</v>
      </c>
      <c r="M687" s="4">
        <v>0</v>
      </c>
      <c r="N687" s="4">
        <v>7224513</v>
      </c>
      <c r="O687" s="4">
        <v>10126225</v>
      </c>
      <c r="P687" s="4">
        <v>1182937</v>
      </c>
      <c r="Q687" s="4">
        <v>8943288</v>
      </c>
      <c r="R687" s="4">
        <v>1061681</v>
      </c>
      <c r="S687" s="4">
        <v>1988379</v>
      </c>
      <c r="T687" s="4">
        <v>1790846</v>
      </c>
      <c r="U687" s="4">
        <v>1298041</v>
      </c>
      <c r="V687" s="4">
        <v>532168</v>
      </c>
      <c r="W687" s="4">
        <v>320898</v>
      </c>
      <c r="X687" s="4">
        <v>514054</v>
      </c>
      <c r="Y687" s="4">
        <v>890919</v>
      </c>
      <c r="Z687" s="4">
        <v>4808123</v>
      </c>
      <c r="AA687" s="4">
        <v>10024341</v>
      </c>
      <c r="AB687" s="4">
        <v>2977260</v>
      </c>
      <c r="AC687" s="4">
        <v>7047081</v>
      </c>
      <c r="AD687" s="4">
        <v>28276148</v>
      </c>
      <c r="AE687" s="4">
        <v>874380</v>
      </c>
      <c r="AF687" s="4">
        <v>6262658</v>
      </c>
      <c r="AG687" s="4">
        <v>7137038</v>
      </c>
      <c r="AH687" s="4">
        <v>0</v>
      </c>
      <c r="AI687" s="4">
        <v>0</v>
      </c>
      <c r="AJ687" s="4">
        <v>0</v>
      </c>
      <c r="AK687" s="4">
        <v>4340</v>
      </c>
      <c r="AL687" s="4">
        <v>4791461</v>
      </c>
      <c r="AM687" s="4">
        <v>1197865</v>
      </c>
      <c r="AN687" s="4">
        <v>4340</v>
      </c>
      <c r="AO687" s="4">
        <v>1193525</v>
      </c>
      <c r="AP687" s="4">
        <v>479996477</v>
      </c>
      <c r="AQ687" s="4">
        <v>368421100</v>
      </c>
      <c r="AR687" s="4">
        <v>5015082</v>
      </c>
      <c r="AS687" s="4">
        <v>8604400</v>
      </c>
      <c r="AT687" s="4">
        <v>248537</v>
      </c>
      <c r="AU687" s="4">
        <v>743</v>
      </c>
      <c r="AV687" s="4">
        <v>2094</v>
      </c>
      <c r="AW687" s="4">
        <v>39805927</v>
      </c>
      <c r="AX687" s="4">
        <v>21139110</v>
      </c>
      <c r="AY687" s="4">
        <v>890919</v>
      </c>
      <c r="AZ687" s="4">
        <v>1232867</v>
      </c>
      <c r="BA687" s="4">
        <v>4169552</v>
      </c>
      <c r="BB687" s="4">
        <v>0</v>
      </c>
      <c r="BC687" s="4">
        <v>0</v>
      </c>
      <c r="BD687" s="4">
        <v>0.67897777868418674</v>
      </c>
      <c r="BE687" s="4">
        <v>4.8312079034769674E-2</v>
      </c>
      <c r="BF687" s="4">
        <v>3.6231127881689506E-3</v>
      </c>
      <c r="BG687" s="4">
        <v>9.057780080021522E-4</v>
      </c>
      <c r="BH687" s="4">
        <v>0.79803289349509932</v>
      </c>
      <c r="BI687" s="4">
        <v>0.52314756596952117</v>
      </c>
      <c r="BJ687" s="4">
        <v>1.2714625515911596E-3</v>
      </c>
      <c r="BK687" s="4">
        <v>0</v>
      </c>
      <c r="BL687" s="3" t="s">
        <v>489</v>
      </c>
      <c r="BM687" s="4"/>
      <c r="BN687" s="4"/>
      <c r="BO687" s="4"/>
      <c r="BP687" s="4">
        <v>10.448164185171718</v>
      </c>
      <c r="BQ687" s="4">
        <v>0.3548233046800382</v>
      </c>
      <c r="BR687" s="4">
        <v>3243.9875000000002</v>
      </c>
      <c r="BS687" s="4">
        <v>3087.2637195121952</v>
      </c>
      <c r="BT687" s="4">
        <v>1528.9884146341462</v>
      </c>
      <c r="BU687" s="4">
        <v>0</v>
      </c>
      <c r="BV687" s="4">
        <v>2175.9262195121951</v>
      </c>
      <c r="BW687" s="4">
        <v>1271.2048780487805</v>
      </c>
    </row>
    <row r="688" spans="2:75" x14ac:dyDescent="0.3">
      <c r="B688" s="3" t="s">
        <v>296</v>
      </c>
      <c r="C688" s="4">
        <v>2022</v>
      </c>
      <c r="D688" s="3" t="s">
        <v>1154</v>
      </c>
      <c r="E688" s="4">
        <v>3306.5</v>
      </c>
      <c r="F688" s="4">
        <v>9397</v>
      </c>
      <c r="G688" s="4" t="b">
        <v>1</v>
      </c>
      <c r="H688" s="4">
        <v>15450283</v>
      </c>
      <c r="I688" s="4">
        <v>3670593</v>
      </c>
      <c r="J688" s="4">
        <v>2470252</v>
      </c>
      <c r="K688" s="4">
        <v>7459209</v>
      </c>
      <c r="L688" s="4">
        <v>381068</v>
      </c>
      <c r="M688" s="4">
        <v>28470</v>
      </c>
      <c r="N688" s="4">
        <v>7962604</v>
      </c>
      <c r="O688" s="4">
        <v>11153619</v>
      </c>
      <c r="P688" s="4">
        <v>1264308</v>
      </c>
      <c r="Q688" s="4">
        <v>9889311</v>
      </c>
      <c r="R688" s="4">
        <v>2344742</v>
      </c>
      <c r="S688" s="4">
        <v>2336738</v>
      </c>
      <c r="T688" s="4">
        <v>1734573</v>
      </c>
      <c r="U688" s="4">
        <v>1199028</v>
      </c>
      <c r="V688" s="4">
        <v>576516</v>
      </c>
      <c r="W688" s="4">
        <v>306357</v>
      </c>
      <c r="X688" s="4">
        <v>4296664</v>
      </c>
      <c r="Y688" s="4">
        <v>4736349</v>
      </c>
      <c r="Z688" s="4">
        <v>20542638</v>
      </c>
      <c r="AA688" s="4">
        <v>27620510</v>
      </c>
      <c r="AB688" s="4">
        <v>19927992</v>
      </c>
      <c r="AC688" s="4">
        <v>7692518</v>
      </c>
      <c r="AD688" s="4">
        <v>32572812</v>
      </c>
      <c r="AE688" s="4">
        <v>15278968</v>
      </c>
      <c r="AF688" s="4">
        <v>0</v>
      </c>
      <c r="AG688" s="4">
        <v>15278968</v>
      </c>
      <c r="AH688" s="4">
        <v>7317307</v>
      </c>
      <c r="AI688" s="4">
        <v>7320770</v>
      </c>
      <c r="AJ688" s="4">
        <v>3463</v>
      </c>
      <c r="AK688" s="4">
        <v>79557</v>
      </c>
      <c r="AL688" s="4">
        <v>5667703</v>
      </c>
      <c r="AM688" s="4">
        <v>1416926</v>
      </c>
      <c r="AN688" s="4">
        <v>83020</v>
      </c>
      <c r="AO688" s="4">
        <v>1333906</v>
      </c>
      <c r="AP688" s="4">
        <v>609539728</v>
      </c>
      <c r="AQ688" s="4">
        <v>489383300</v>
      </c>
      <c r="AR688" s="4">
        <v>4966900</v>
      </c>
      <c r="AS688" s="4">
        <v>8555568</v>
      </c>
      <c r="AT688" s="4">
        <v>325837</v>
      </c>
      <c r="AU688" s="4">
        <v>777</v>
      </c>
      <c r="AV688" s="4">
        <v>2196</v>
      </c>
      <c r="AW688" s="4">
        <v>44542277</v>
      </c>
      <c r="AX688" s="4">
        <v>24611151</v>
      </c>
      <c r="AY688" s="4">
        <v>4736349</v>
      </c>
      <c r="AZ688" s="4">
        <v>2375633.3333333335</v>
      </c>
      <c r="BA688" s="4">
        <v>6407914</v>
      </c>
      <c r="BB688" s="4">
        <v>0</v>
      </c>
      <c r="BC688" s="4"/>
      <c r="BD688" s="4">
        <v>0.51536945957559488</v>
      </c>
      <c r="BE688" s="4">
        <v>0.27809613584424309</v>
      </c>
      <c r="BF688" s="4">
        <v>5.8591627226827654E-2</v>
      </c>
      <c r="BG688" s="4">
        <v>1.4647909391158993E-2</v>
      </c>
      <c r="BH688" s="4">
        <v>1.5449982309182106</v>
      </c>
      <c r="BI688" s="4">
        <v>0.52265527550571644</v>
      </c>
      <c r="BJ688" s="4">
        <v>0</v>
      </c>
      <c r="BK688" s="4"/>
      <c r="BL688" s="3" t="s">
        <v>468</v>
      </c>
      <c r="BM688" s="4"/>
      <c r="BN688" s="4"/>
      <c r="BO688" s="4"/>
      <c r="BP688" s="4">
        <v>8.1486075014293409</v>
      </c>
      <c r="BQ688" s="4">
        <v>0.35382513661202186</v>
      </c>
      <c r="BR688" s="4">
        <v>4672.7001360955692</v>
      </c>
      <c r="BS688" s="4">
        <v>3373.2402842885226</v>
      </c>
      <c r="BT688" s="4">
        <v>1502.1624073794042</v>
      </c>
      <c r="BU688" s="4">
        <v>2213.0068047784666</v>
      </c>
      <c r="BV688" s="4">
        <v>4620.8885528504461</v>
      </c>
      <c r="BW688" s="4">
        <v>1937.9748979283229</v>
      </c>
    </row>
    <row r="689" spans="2:75" x14ac:dyDescent="0.3">
      <c r="B689" s="3" t="s">
        <v>296</v>
      </c>
      <c r="C689" s="4">
        <v>2023</v>
      </c>
      <c r="D689" s="3" t="s">
        <v>1155</v>
      </c>
      <c r="E689" s="4">
        <v>3333</v>
      </c>
      <c r="F689" s="4">
        <v>3333</v>
      </c>
      <c r="G689" s="4" t="b">
        <v>0</v>
      </c>
      <c r="H689" s="4">
        <v>21225554</v>
      </c>
      <c r="I689" s="4">
        <v>6543533</v>
      </c>
      <c r="J689" s="4">
        <v>2958834</v>
      </c>
      <c r="K689" s="4">
        <v>8288213</v>
      </c>
      <c r="L689" s="4">
        <v>1038250</v>
      </c>
      <c r="M689" s="4">
        <v>273879</v>
      </c>
      <c r="N689" s="4">
        <v>12663462</v>
      </c>
      <c r="O689" s="4">
        <v>11084990</v>
      </c>
      <c r="P689" s="4">
        <v>1184565</v>
      </c>
      <c r="Q689" s="4">
        <v>9900425</v>
      </c>
      <c r="R689" s="4">
        <v>2048172</v>
      </c>
      <c r="S689" s="4">
        <v>410768</v>
      </c>
      <c r="T689" s="4">
        <v>2857960</v>
      </c>
      <c r="U689" s="4">
        <v>1524073</v>
      </c>
      <c r="V689" s="4">
        <v>720835</v>
      </c>
      <c r="W689" s="4">
        <v>637267</v>
      </c>
      <c r="X689" s="4">
        <v>10140564</v>
      </c>
      <c r="Y689" s="4">
        <v>8907910</v>
      </c>
      <c r="Z689" s="4">
        <v>18821302</v>
      </c>
      <c r="AA689" s="4">
        <v>30685404</v>
      </c>
      <c r="AB689" s="4">
        <v>21540781</v>
      </c>
      <c r="AC689" s="4">
        <v>9144623</v>
      </c>
      <c r="AD689" s="4">
        <v>42671455</v>
      </c>
      <c r="AE689" s="4">
        <v>10062473</v>
      </c>
      <c r="AF689" s="4">
        <v>8436008</v>
      </c>
      <c r="AG689" s="4">
        <v>18498481</v>
      </c>
      <c r="AH689" s="4">
        <v>7125820</v>
      </c>
      <c r="AI689" s="4">
        <v>0</v>
      </c>
      <c r="AJ689" s="4">
        <v>191487</v>
      </c>
      <c r="AK689" s="4">
        <v>300936</v>
      </c>
      <c r="AL689" s="4">
        <v>9719393</v>
      </c>
      <c r="AM689" s="4">
        <v>2429848</v>
      </c>
      <c r="AN689" s="4">
        <v>492423</v>
      </c>
      <c r="AO689" s="4">
        <v>1937425</v>
      </c>
      <c r="AP689" s="4">
        <v>708357936</v>
      </c>
      <c r="AQ689" s="4">
        <v>571210900</v>
      </c>
      <c r="AR689" s="4">
        <v>5637094</v>
      </c>
      <c r="AS689" s="4">
        <v>9071541</v>
      </c>
      <c r="AT689" s="4">
        <v>379319</v>
      </c>
      <c r="AU689" s="4">
        <v>1066</v>
      </c>
      <c r="AV689" s="4">
        <v>2570</v>
      </c>
      <c r="AW689" s="4">
        <v>54505385</v>
      </c>
      <c r="AX689" s="4">
        <v>33230973</v>
      </c>
      <c r="AY689" s="4">
        <v>8907910</v>
      </c>
      <c r="AZ689" s="4">
        <v>4845059.333333333</v>
      </c>
      <c r="BA689" s="4">
        <v>10113844</v>
      </c>
      <c r="BB689" s="4">
        <v>0</v>
      </c>
      <c r="BC689" s="4"/>
      <c r="BD689" s="4">
        <v>0.59661396823847335</v>
      </c>
      <c r="BE689" s="4">
        <v>0.47775261837688665</v>
      </c>
      <c r="BF689" s="4">
        <v>0.2026558862941221</v>
      </c>
      <c r="BG689" s="4">
        <v>5.0663966360862248E-2</v>
      </c>
      <c r="BH689" s="4">
        <v>1.8684532229677009</v>
      </c>
      <c r="BI689" s="4">
        <v>0.47924472817918168</v>
      </c>
      <c r="BJ689" s="4">
        <v>0</v>
      </c>
      <c r="BK689" s="4"/>
      <c r="BL689" s="3" t="s">
        <v>468</v>
      </c>
      <c r="BM689" s="4"/>
      <c r="BN689" s="4"/>
      <c r="BO689" s="4"/>
      <c r="BP689" s="4">
        <v>7.9579739472277184</v>
      </c>
      <c r="BQ689" s="4">
        <v>0.41478599221789886</v>
      </c>
      <c r="BR689" s="4">
        <v>6368.30303030303</v>
      </c>
      <c r="BS689" s="4">
        <v>3325.8295829582958</v>
      </c>
      <c r="BT689" s="4">
        <v>1691.2973297329734</v>
      </c>
      <c r="BU689" s="4">
        <v>2137.9597959795979</v>
      </c>
      <c r="BV689" s="4">
        <v>5550.0993099309935</v>
      </c>
      <c r="BW689" s="4">
        <v>3034.4566456645666</v>
      </c>
    </row>
    <row r="690" spans="2:75" x14ac:dyDescent="0.3">
      <c r="B690" s="3" t="s">
        <v>296</v>
      </c>
      <c r="C690" s="4">
        <v>2024</v>
      </c>
      <c r="D690" s="3" t="s">
        <v>1156</v>
      </c>
      <c r="E690" s="4">
        <v>3333</v>
      </c>
      <c r="F690" s="4">
        <v>3333</v>
      </c>
      <c r="G690" s="4" t="b">
        <v>0</v>
      </c>
      <c r="H690" s="4">
        <v>19562015</v>
      </c>
      <c r="I690" s="4">
        <v>4995737</v>
      </c>
      <c r="J690" s="4">
        <v>3684547</v>
      </c>
      <c r="K690" s="4">
        <v>9921385</v>
      </c>
      <c r="L690" s="4">
        <v>874596</v>
      </c>
      <c r="M690" s="4">
        <v>0</v>
      </c>
      <c r="N690" s="4">
        <v>9640630</v>
      </c>
      <c r="O690" s="4">
        <v>11715968</v>
      </c>
      <c r="P690" s="4">
        <v>1429363</v>
      </c>
      <c r="Q690" s="4">
        <v>10286605</v>
      </c>
      <c r="R690" s="4">
        <v>2099394</v>
      </c>
      <c r="S690" s="4">
        <v>902669</v>
      </c>
      <c r="T690" s="4">
        <v>2569170</v>
      </c>
      <c r="U690" s="4">
        <v>1574494</v>
      </c>
      <c r="V690" s="4">
        <v>740589</v>
      </c>
      <c r="W690" s="4">
        <v>606586</v>
      </c>
      <c r="X690" s="4">
        <v>7846047</v>
      </c>
      <c r="Y690" s="4">
        <v>9466755</v>
      </c>
      <c r="Z690" s="4">
        <v>14402630</v>
      </c>
      <c r="AA690" s="4">
        <v>22049935</v>
      </c>
      <c r="AB690" s="4">
        <v>13117067</v>
      </c>
      <c r="AC690" s="4">
        <v>8932868</v>
      </c>
      <c r="AD690" s="4">
        <v>50522250</v>
      </c>
      <c r="AE690" s="4">
        <v>13325262</v>
      </c>
      <c r="AF690" s="4">
        <v>5465810</v>
      </c>
      <c r="AG690" s="4">
        <v>18791072</v>
      </c>
      <c r="AH690" s="4">
        <v>7256026</v>
      </c>
      <c r="AI690" s="4">
        <v>346204</v>
      </c>
      <c r="AJ690" s="4">
        <v>211252</v>
      </c>
      <c r="AK690" s="4">
        <v>303131</v>
      </c>
      <c r="AL690" s="4">
        <v>8792578</v>
      </c>
      <c r="AM690" s="4">
        <v>2198145</v>
      </c>
      <c r="AN690" s="4">
        <v>514383</v>
      </c>
      <c r="AO690" s="4">
        <v>1683762</v>
      </c>
      <c r="AP690" s="4">
        <v>710729191</v>
      </c>
      <c r="AQ690" s="4">
        <v>566444700</v>
      </c>
      <c r="AR690" s="4">
        <v>5687471</v>
      </c>
      <c r="AS690" s="4">
        <v>9618827</v>
      </c>
      <c r="AT690" s="4">
        <v>373062</v>
      </c>
      <c r="AU690" s="4">
        <v>1126</v>
      </c>
      <c r="AV690" s="4">
        <v>2685</v>
      </c>
      <c r="AW690" s="4">
        <v>63909295</v>
      </c>
      <c r="AX690" s="4">
        <v>41247784</v>
      </c>
      <c r="AY690" s="4">
        <v>9466755</v>
      </c>
      <c r="AZ690" s="4">
        <v>7703671.333333333</v>
      </c>
      <c r="BA690" s="4">
        <v>475336597</v>
      </c>
      <c r="BB690" s="4">
        <v>2806251</v>
      </c>
      <c r="BC690" s="4">
        <v>0</v>
      </c>
      <c r="BD690" s="4">
        <v>0.49282397544424744</v>
      </c>
      <c r="BE690" s="4">
        <v>0.40108582883716221</v>
      </c>
      <c r="BF690" s="4">
        <v>0.2340077656387545</v>
      </c>
      <c r="BG690" s="4">
        <v>5.8501954716807747E-2</v>
      </c>
      <c r="BH690" s="4">
        <v>1.8267515861647259</v>
      </c>
      <c r="BI690" s="4">
        <v>0.3860884896022535</v>
      </c>
      <c r="BJ690" s="4">
        <v>8.0095654967716055</v>
      </c>
      <c r="BK690" s="4">
        <v>5.9691919737059809E-3</v>
      </c>
      <c r="BL690" s="3" t="s">
        <v>489</v>
      </c>
      <c r="BM690" s="4"/>
      <c r="BN690" s="4"/>
      <c r="BO690" s="4"/>
      <c r="BP690" s="4">
        <v>8.0023039323848444</v>
      </c>
      <c r="BQ690" s="4">
        <v>0.41936685288640596</v>
      </c>
      <c r="BR690" s="4">
        <v>5869.1914191419146</v>
      </c>
      <c r="BS690" s="4">
        <v>3515.1419141914193</v>
      </c>
      <c r="BT690" s="4">
        <v>1706.4119411941194</v>
      </c>
      <c r="BU690" s="4">
        <v>2177.0255025502552</v>
      </c>
      <c r="BV690" s="4">
        <v>5637.8853885388535</v>
      </c>
      <c r="BW690" s="4">
        <v>142615.2406240624</v>
      </c>
    </row>
    <row r="691" spans="2:75" x14ac:dyDescent="0.3">
      <c r="B691" s="3" t="s">
        <v>298</v>
      </c>
      <c r="C691" s="4">
        <v>2019</v>
      </c>
      <c r="D691" s="3" t="s">
        <v>1157</v>
      </c>
      <c r="E691" s="4">
        <v>9166</v>
      </c>
      <c r="F691" s="4">
        <v>9166</v>
      </c>
      <c r="G691" s="4" t="b">
        <v>0</v>
      </c>
      <c r="H691" s="4">
        <v>21360381</v>
      </c>
      <c r="I691" s="4">
        <v>10335998</v>
      </c>
      <c r="J691" s="4">
        <v>3947038</v>
      </c>
      <c r="K691" s="4">
        <v>4448081</v>
      </c>
      <c r="L691" s="4">
        <v>205187</v>
      </c>
      <c r="M691" s="4">
        <v>2245543</v>
      </c>
      <c r="N691" s="4">
        <v>14666757</v>
      </c>
      <c r="O691" s="4">
        <v>15325761</v>
      </c>
      <c r="P691" s="4">
        <v>3256653</v>
      </c>
      <c r="Q691" s="4">
        <v>12069108</v>
      </c>
      <c r="R691" s="4">
        <v>2228945</v>
      </c>
      <c r="S691" s="4">
        <v>2673230</v>
      </c>
      <c r="T691" s="4">
        <v>2505830</v>
      </c>
      <c r="U691" s="4">
        <v>1559203</v>
      </c>
      <c r="V691" s="4">
        <v>1012150</v>
      </c>
      <c r="W691" s="4">
        <v>210262</v>
      </c>
      <c r="X691" s="4">
        <v>6034620</v>
      </c>
      <c r="Y691" s="4">
        <v>7373495</v>
      </c>
      <c r="Z691" s="4">
        <v>10729372</v>
      </c>
      <c r="AA691" s="4">
        <v>14679616</v>
      </c>
      <c r="AB691" s="4">
        <v>10527830</v>
      </c>
      <c r="AC691" s="4">
        <v>4151786</v>
      </c>
      <c r="AD691" s="4">
        <v>124895506</v>
      </c>
      <c r="AE691" s="4">
        <v>5879144</v>
      </c>
      <c r="AF691" s="4">
        <v>1174404</v>
      </c>
      <c r="AG691" s="4">
        <v>7053548</v>
      </c>
      <c r="AH691" s="4">
        <v>2777619</v>
      </c>
      <c r="AI691" s="4">
        <v>0</v>
      </c>
      <c r="AJ691" s="4">
        <v>462936</v>
      </c>
      <c r="AK691" s="4">
        <v>70308</v>
      </c>
      <c r="AL691" s="4">
        <v>14970766</v>
      </c>
      <c r="AM691" s="4">
        <v>3742692</v>
      </c>
      <c r="AN691" s="4">
        <v>533244</v>
      </c>
      <c r="AO691" s="4">
        <v>3070460</v>
      </c>
      <c r="AP691" s="4">
        <v>3048062091</v>
      </c>
      <c r="AQ691" s="4">
        <v>2923093227</v>
      </c>
      <c r="AR691" s="4">
        <v>9410254.8541084006</v>
      </c>
      <c r="AS691" s="4">
        <v>22754823.143985301</v>
      </c>
      <c r="AT691" s="4">
        <v>674725</v>
      </c>
      <c r="AU691" s="4">
        <v>1960.7508499999999</v>
      </c>
      <c r="AV691" s="4">
        <v>4519.6322449999998</v>
      </c>
      <c r="AW691" s="4">
        <v>193085655</v>
      </c>
      <c r="AX691" s="4">
        <v>120619576</v>
      </c>
      <c r="AY691" s="4">
        <v>7373495</v>
      </c>
      <c r="AZ691" s="4">
        <v>7373495</v>
      </c>
      <c r="BA691" s="4">
        <v>44429614</v>
      </c>
      <c r="BB691" s="4">
        <v>0</v>
      </c>
      <c r="BC691" s="4"/>
      <c r="BD691" s="4">
        <v>0.68663367942734732</v>
      </c>
      <c r="BE691" s="4">
        <v>0.28251462368578539</v>
      </c>
      <c r="BF691" s="4">
        <v>0.14247605734054525</v>
      </c>
      <c r="BG691" s="4">
        <v>3.5619019093612175E-2</v>
      </c>
      <c r="BH691" s="4">
        <v>0.58442993467288551</v>
      </c>
      <c r="BI691" s="4">
        <v>0.48747483460830227</v>
      </c>
      <c r="BJ691" s="4">
        <v>0</v>
      </c>
      <c r="BK691" s="4"/>
      <c r="BL691" s="3" t="s">
        <v>468</v>
      </c>
      <c r="BM691" s="4"/>
      <c r="BN691" s="4"/>
      <c r="BO691" s="4"/>
      <c r="BP691" s="4">
        <v>3.0872910633592472</v>
      </c>
      <c r="BQ691" s="4">
        <v>0.43382973297642713</v>
      </c>
      <c r="BR691" s="4">
        <v>2330.3928649356317</v>
      </c>
      <c r="BS691" s="4">
        <v>1672.0228016583023</v>
      </c>
      <c r="BT691" s="4">
        <v>1026.6479221152522</v>
      </c>
      <c r="BU691" s="4">
        <v>303.0350207287803</v>
      </c>
      <c r="BV691" s="4">
        <v>769.53392974034477</v>
      </c>
      <c r="BW691" s="4">
        <v>4847.2195068732271</v>
      </c>
    </row>
    <row r="692" spans="2:75" x14ac:dyDescent="0.3">
      <c r="B692" s="3" t="s">
        <v>298</v>
      </c>
      <c r="C692" s="4">
        <v>2020</v>
      </c>
      <c r="D692" s="3" t="s">
        <v>1158</v>
      </c>
      <c r="E692" s="4">
        <v>9233</v>
      </c>
      <c r="F692" s="4">
        <v>9233</v>
      </c>
      <c r="G692" s="4" t="b">
        <v>0</v>
      </c>
      <c r="H692" s="4">
        <v>20134472</v>
      </c>
      <c r="I692" s="4">
        <v>10794773</v>
      </c>
      <c r="J692" s="4">
        <v>3719715</v>
      </c>
      <c r="K692" s="4">
        <v>4689086</v>
      </c>
      <c r="L692" s="4">
        <v>98013</v>
      </c>
      <c r="M692" s="4">
        <v>140745</v>
      </c>
      <c r="N692" s="4">
        <v>15304641</v>
      </c>
      <c r="O692" s="4">
        <v>15546360</v>
      </c>
      <c r="P692" s="4">
        <v>3441220</v>
      </c>
      <c r="Q692" s="4">
        <v>12105140</v>
      </c>
      <c r="R692" s="4">
        <v>2295092</v>
      </c>
      <c r="S692" s="4">
        <v>2797828</v>
      </c>
      <c r="T692" s="4">
        <v>2294745</v>
      </c>
      <c r="U692" s="4">
        <v>1751781</v>
      </c>
      <c r="V692" s="4">
        <v>1000889</v>
      </c>
      <c r="W692" s="4">
        <v>224713</v>
      </c>
      <c r="X692" s="4">
        <v>4588112</v>
      </c>
      <c r="Y692" s="4">
        <v>5325562</v>
      </c>
      <c r="Z692" s="4">
        <v>16723444</v>
      </c>
      <c r="AA692" s="4">
        <v>20072970</v>
      </c>
      <c r="AB692" s="4">
        <v>12271555</v>
      </c>
      <c r="AC692" s="4">
        <v>7801415</v>
      </c>
      <c r="AD692" s="4">
        <v>129483619</v>
      </c>
      <c r="AE692" s="4">
        <v>6936719</v>
      </c>
      <c r="AF692" s="4">
        <v>3318622</v>
      </c>
      <c r="AG692" s="4">
        <v>10255341</v>
      </c>
      <c r="AH692" s="4">
        <v>2314682</v>
      </c>
      <c r="AI692" s="4">
        <v>0</v>
      </c>
      <c r="AJ692" s="4">
        <v>462937</v>
      </c>
      <c r="AK692" s="4">
        <v>59892</v>
      </c>
      <c r="AL692" s="4">
        <v>15130447</v>
      </c>
      <c r="AM692" s="4">
        <v>3782612</v>
      </c>
      <c r="AN692" s="4">
        <v>522829</v>
      </c>
      <c r="AO692" s="4">
        <v>3111816</v>
      </c>
      <c r="AP692" s="4">
        <v>3030030606</v>
      </c>
      <c r="AQ692" s="4">
        <v>2896205277</v>
      </c>
      <c r="AR692" s="4">
        <v>9934458</v>
      </c>
      <c r="AS692" s="4">
        <v>23245667</v>
      </c>
      <c r="AT692" s="4">
        <v>654230</v>
      </c>
      <c r="AU692" s="4">
        <v>2027</v>
      </c>
      <c r="AV692" s="4">
        <v>4586</v>
      </c>
      <c r="AW692" s="4">
        <v>197273461</v>
      </c>
      <c r="AX692" s="4">
        <v>121542960</v>
      </c>
      <c r="AY692" s="4">
        <v>5325562</v>
      </c>
      <c r="AZ692" s="4">
        <v>6349528.5</v>
      </c>
      <c r="BA692" s="4">
        <v>39988378</v>
      </c>
      <c r="BB692" s="4">
        <v>0</v>
      </c>
      <c r="BC692" s="4"/>
      <c r="BD692" s="4">
        <v>0.7601212984378235</v>
      </c>
      <c r="BE692" s="4">
        <v>0.22787346993752805</v>
      </c>
      <c r="BF692" s="4">
        <v>0.13821904017647066</v>
      </c>
      <c r="BG692" s="4">
        <v>3.4554762327907433E-2</v>
      </c>
      <c r="BH692" s="4">
        <v>0.8471889627050988</v>
      </c>
      <c r="BI692" s="4">
        <v>0.48148559008612407</v>
      </c>
      <c r="BJ692" s="4">
        <v>0</v>
      </c>
      <c r="BK692" s="4"/>
      <c r="BL692" s="3" t="s">
        <v>468</v>
      </c>
      <c r="BM692" s="4"/>
      <c r="BN692" s="4"/>
      <c r="BO692" s="4"/>
      <c r="BP692" s="4">
        <v>3.2786658921292759</v>
      </c>
      <c r="BQ692" s="4">
        <v>0.44199738334060185</v>
      </c>
      <c r="BR692" s="4">
        <v>2180.707462363262</v>
      </c>
      <c r="BS692" s="4">
        <v>1683.7820859958842</v>
      </c>
      <c r="BT692" s="4">
        <v>1075.9729232102243</v>
      </c>
      <c r="BU692" s="4">
        <v>250.69663164735189</v>
      </c>
      <c r="BV692" s="4">
        <v>1110.7268493447416</v>
      </c>
      <c r="BW692" s="4">
        <v>4331.027618325571</v>
      </c>
    </row>
    <row r="693" spans="2:75" x14ac:dyDescent="0.3">
      <c r="B693" s="3" t="s">
        <v>298</v>
      </c>
      <c r="C693" s="4">
        <v>2021</v>
      </c>
      <c r="D693" s="3" t="s">
        <v>1159</v>
      </c>
      <c r="E693" s="4">
        <v>9387</v>
      </c>
      <c r="F693" s="4">
        <v>9387</v>
      </c>
      <c r="G693" s="4" t="b">
        <v>0</v>
      </c>
      <c r="H693" s="4">
        <v>20203960</v>
      </c>
      <c r="I693" s="4">
        <v>11382697</v>
      </c>
      <c r="J693" s="4">
        <v>5038724</v>
      </c>
      <c r="K693" s="4">
        <v>2913968</v>
      </c>
      <c r="L693" s="4">
        <v>91946</v>
      </c>
      <c r="M693" s="4">
        <v>64940</v>
      </c>
      <c r="N693" s="4">
        <v>17225052</v>
      </c>
      <c r="O693" s="4">
        <v>16430908</v>
      </c>
      <c r="P693" s="4">
        <v>3465791</v>
      </c>
      <c r="Q693" s="4">
        <v>12965117</v>
      </c>
      <c r="R693" s="4">
        <v>2569828</v>
      </c>
      <c r="S693" s="4">
        <v>2748519</v>
      </c>
      <c r="T693" s="4">
        <v>2422943</v>
      </c>
      <c r="U693" s="4">
        <v>1767428</v>
      </c>
      <c r="V693" s="4">
        <v>1098516</v>
      </c>
      <c r="W693" s="4">
        <v>257660</v>
      </c>
      <c r="X693" s="4">
        <v>3773052</v>
      </c>
      <c r="Y693" s="4">
        <v>7347011</v>
      </c>
      <c r="Z693" s="4">
        <v>17638963</v>
      </c>
      <c r="AA693" s="4">
        <v>20786741</v>
      </c>
      <c r="AB693" s="4">
        <v>12744450</v>
      </c>
      <c r="AC693" s="4">
        <v>8042291</v>
      </c>
      <c r="AD693" s="4">
        <v>133256671</v>
      </c>
      <c r="AE693" s="4">
        <v>7025978</v>
      </c>
      <c r="AF693" s="4">
        <v>3029213</v>
      </c>
      <c r="AG693" s="4">
        <v>10055191</v>
      </c>
      <c r="AH693" s="4">
        <v>1851746</v>
      </c>
      <c r="AI693" s="4">
        <v>0</v>
      </c>
      <c r="AJ693" s="4">
        <v>462936</v>
      </c>
      <c r="AK693" s="4">
        <v>49476</v>
      </c>
      <c r="AL693" s="4">
        <v>17071003</v>
      </c>
      <c r="AM693" s="4">
        <v>4267751</v>
      </c>
      <c r="AN693" s="4">
        <v>512412</v>
      </c>
      <c r="AO693" s="4">
        <v>3755339</v>
      </c>
      <c r="AP693" s="4">
        <v>3194069162</v>
      </c>
      <c r="AQ693" s="4">
        <v>3050824851</v>
      </c>
      <c r="AR693" s="4">
        <v>10339308</v>
      </c>
      <c r="AS693" s="4">
        <v>24769085</v>
      </c>
      <c r="AT693" s="4">
        <v>688660</v>
      </c>
      <c r="AU693" s="4">
        <v>2111</v>
      </c>
      <c r="AV693" s="4">
        <v>4848</v>
      </c>
      <c r="AW693" s="4">
        <v>204121688</v>
      </c>
      <c r="AX693" s="4">
        <v>125053226</v>
      </c>
      <c r="AY693" s="4">
        <v>7347011</v>
      </c>
      <c r="AZ693" s="4">
        <v>6682022.666666667</v>
      </c>
      <c r="BA693" s="4">
        <v>362791655</v>
      </c>
      <c r="BB693" s="4">
        <v>6056864</v>
      </c>
      <c r="BC693" s="4">
        <v>0</v>
      </c>
      <c r="BD693" s="4">
        <v>0.85255821136054522</v>
      </c>
      <c r="BE693" s="4">
        <v>0.18674814244336257</v>
      </c>
      <c r="BF693" s="4">
        <v>0.1200660488393067</v>
      </c>
      <c r="BG693" s="4">
        <v>3.0016513968159925E-2</v>
      </c>
      <c r="BH693" s="4">
        <v>0.77555728961026726</v>
      </c>
      <c r="BI693" s="4">
        <v>0.49900550062184412</v>
      </c>
      <c r="BJ693" s="4">
        <v>2.0013750655284843</v>
      </c>
      <c r="BK693" s="4">
        <v>1.909947277964763E-2</v>
      </c>
      <c r="BL693" s="3" t="s">
        <v>474</v>
      </c>
      <c r="BM693" s="4">
        <v>6936347.6897330312</v>
      </c>
      <c r="BN693" s="4">
        <v>0.96333444711215843</v>
      </c>
      <c r="BO693" s="4">
        <v>254325.02306636423</v>
      </c>
      <c r="BP693" s="4">
        <v>3.2370332248929556</v>
      </c>
      <c r="BQ693" s="4">
        <v>0.43543729372937295</v>
      </c>
      <c r="BR693" s="4">
        <v>2152.3340790454886</v>
      </c>
      <c r="BS693" s="4">
        <v>1750.3896878661978</v>
      </c>
      <c r="BT693" s="4">
        <v>1101.4496644295302</v>
      </c>
      <c r="BU693" s="4">
        <v>197.26707148183658</v>
      </c>
      <c r="BV693" s="4">
        <v>1071.1825929476936</v>
      </c>
      <c r="BW693" s="4">
        <v>38648.306700756366</v>
      </c>
    </row>
    <row r="694" spans="2:75" x14ac:dyDescent="0.3">
      <c r="B694" s="3" t="s">
        <v>298</v>
      </c>
      <c r="C694" s="4">
        <v>2022</v>
      </c>
      <c r="D694" s="3" t="s">
        <v>1160</v>
      </c>
      <c r="E694" s="4">
        <v>9525</v>
      </c>
      <c r="F694" s="4">
        <v>1004</v>
      </c>
      <c r="G694" s="4" t="b">
        <v>1</v>
      </c>
      <c r="H694" s="4">
        <v>26291942</v>
      </c>
      <c r="I694" s="4">
        <v>12180152</v>
      </c>
      <c r="J694" s="4">
        <v>5891141</v>
      </c>
      <c r="K694" s="4">
        <v>5187136</v>
      </c>
      <c r="L694" s="4">
        <v>439259</v>
      </c>
      <c r="M694" s="4">
        <v>12550</v>
      </c>
      <c r="N694" s="4">
        <v>21092256</v>
      </c>
      <c r="O694" s="4">
        <v>17903383</v>
      </c>
      <c r="P694" s="4">
        <v>3541508</v>
      </c>
      <c r="Q694" s="4">
        <v>14361875</v>
      </c>
      <c r="R694" s="4">
        <v>2496245</v>
      </c>
      <c r="S694" s="4">
        <v>2936865</v>
      </c>
      <c r="T694" s="4">
        <v>3327789</v>
      </c>
      <c r="U694" s="4">
        <v>1604584</v>
      </c>
      <c r="V694" s="4">
        <v>1407526</v>
      </c>
      <c r="W694" s="4">
        <v>304102</v>
      </c>
      <c r="X694" s="4">
        <v>8388559</v>
      </c>
      <c r="Y694" s="4">
        <v>7069247</v>
      </c>
      <c r="Z694" s="4">
        <v>22181322</v>
      </c>
      <c r="AA694" s="4">
        <v>25033024</v>
      </c>
      <c r="AB694" s="4">
        <v>12068350</v>
      </c>
      <c r="AC694" s="4">
        <v>12964674</v>
      </c>
      <c r="AD694" s="4">
        <v>141645230</v>
      </c>
      <c r="AE694" s="4">
        <v>12187483</v>
      </c>
      <c r="AF694" s="4">
        <v>3228654</v>
      </c>
      <c r="AG694" s="4">
        <v>15416137</v>
      </c>
      <c r="AH694" s="4">
        <v>2308809</v>
      </c>
      <c r="AI694" s="4">
        <v>920000</v>
      </c>
      <c r="AJ694" s="4">
        <v>462937</v>
      </c>
      <c r="AK694" s="4">
        <v>39060</v>
      </c>
      <c r="AL694" s="4">
        <v>19074263</v>
      </c>
      <c r="AM694" s="4">
        <v>4768566</v>
      </c>
      <c r="AN694" s="4">
        <v>501997</v>
      </c>
      <c r="AO694" s="4">
        <v>4266569</v>
      </c>
      <c r="AP694" s="4">
        <v>4368622415</v>
      </c>
      <c r="AQ694" s="4">
        <v>4200930826</v>
      </c>
      <c r="AR694" s="4">
        <v>10994418</v>
      </c>
      <c r="AS694" s="4">
        <v>27554597</v>
      </c>
      <c r="AT694" s="4">
        <v>959865</v>
      </c>
      <c r="AU694" s="4">
        <v>2272</v>
      </c>
      <c r="AV694" s="4">
        <v>5445</v>
      </c>
      <c r="AW694" s="4">
        <v>210760958</v>
      </c>
      <c r="AX694" s="4">
        <v>128537902</v>
      </c>
      <c r="AY694" s="4">
        <v>7069247</v>
      </c>
      <c r="AZ694" s="4">
        <v>6580606.666666667</v>
      </c>
      <c r="BA694" s="4">
        <v>49969186</v>
      </c>
      <c r="BB694" s="4">
        <v>0</v>
      </c>
      <c r="BC694" s="4"/>
      <c r="BD694" s="4">
        <v>0.80223271449480604</v>
      </c>
      <c r="BE694" s="4">
        <v>0.31905437034662559</v>
      </c>
      <c r="BF694" s="4">
        <v>0.10527210905752379</v>
      </c>
      <c r="BG694" s="4">
        <v>2.631802864414735E-2</v>
      </c>
      <c r="BH694" s="4">
        <v>1.0734069889899474</v>
      </c>
      <c r="BI694" s="4">
        <v>0.51136357897716311</v>
      </c>
      <c r="BJ694" s="4">
        <v>0</v>
      </c>
      <c r="BK694" s="4"/>
      <c r="BL694" s="3" t="s">
        <v>468</v>
      </c>
      <c r="BM694" s="4"/>
      <c r="BN694" s="4"/>
      <c r="BO694" s="4"/>
      <c r="BP694" s="4">
        <v>2.5166784756333764</v>
      </c>
      <c r="BQ694" s="4">
        <v>0.41726354453627179</v>
      </c>
      <c r="BR694" s="4">
        <v>2760.3088713910761</v>
      </c>
      <c r="BS694" s="4">
        <v>1879.6202624671917</v>
      </c>
      <c r="BT694" s="4">
        <v>1154.2696062992127</v>
      </c>
      <c r="BU694" s="4">
        <v>242.39464566929135</v>
      </c>
      <c r="BV694" s="4">
        <v>1618.4920734908137</v>
      </c>
      <c r="BW694" s="4">
        <v>5246.1087664041997</v>
      </c>
    </row>
    <row r="695" spans="2:75" x14ac:dyDescent="0.3">
      <c r="B695" s="3" t="s">
        <v>298</v>
      </c>
      <c r="C695" s="4">
        <v>2023</v>
      </c>
      <c r="D695" s="3" t="s">
        <v>1161</v>
      </c>
      <c r="E695" s="4">
        <v>9663</v>
      </c>
      <c r="F695" s="4">
        <v>9663</v>
      </c>
      <c r="G695" s="4" t="b">
        <v>0</v>
      </c>
      <c r="H695" s="4">
        <v>28296668</v>
      </c>
      <c r="I695" s="4">
        <v>12895924</v>
      </c>
      <c r="J695" s="4">
        <v>5851929</v>
      </c>
      <c r="K695" s="4">
        <v>7383214</v>
      </c>
      <c r="L695" s="4">
        <v>1205785</v>
      </c>
      <c r="M695" s="4">
        <v>930000</v>
      </c>
      <c r="N695" s="4">
        <v>19983454</v>
      </c>
      <c r="O695" s="4">
        <v>19053831</v>
      </c>
      <c r="P695" s="4">
        <v>3922330</v>
      </c>
      <c r="Q695" s="4">
        <v>15131501</v>
      </c>
      <c r="R695" s="4">
        <v>2545846</v>
      </c>
      <c r="S695" s="4">
        <v>2553186</v>
      </c>
      <c r="T695" s="4">
        <v>3517459</v>
      </c>
      <c r="U695" s="4">
        <v>649390</v>
      </c>
      <c r="V695" s="4">
        <v>1837422</v>
      </c>
      <c r="W695" s="4">
        <v>789734</v>
      </c>
      <c r="X695" s="4">
        <v>9242837</v>
      </c>
      <c r="Y695" s="4">
        <v>9233610</v>
      </c>
      <c r="Z695" s="4">
        <v>29083630</v>
      </c>
      <c r="AA695" s="4">
        <v>32610424</v>
      </c>
      <c r="AB695" s="4">
        <v>16156118</v>
      </c>
      <c r="AC695" s="4">
        <v>16454306</v>
      </c>
      <c r="AD695" s="4">
        <v>150888068</v>
      </c>
      <c r="AE695" s="4">
        <v>5236956</v>
      </c>
      <c r="AF695" s="4">
        <v>15499418</v>
      </c>
      <c r="AG695" s="4">
        <v>20736374</v>
      </c>
      <c r="AH695" s="4">
        <v>3697488</v>
      </c>
      <c r="AI695" s="4">
        <v>2000000</v>
      </c>
      <c r="AJ695" s="4">
        <v>611321</v>
      </c>
      <c r="AK695" s="4">
        <v>119289</v>
      </c>
      <c r="AL695" s="4">
        <v>20394638</v>
      </c>
      <c r="AM695" s="4">
        <v>5098660</v>
      </c>
      <c r="AN695" s="4">
        <v>730610</v>
      </c>
      <c r="AO695" s="4">
        <v>4368050</v>
      </c>
      <c r="AP695" s="4">
        <v>4787162316</v>
      </c>
      <c r="AQ695" s="4">
        <v>4607616964</v>
      </c>
      <c r="AR695" s="4">
        <v>11733654</v>
      </c>
      <c r="AS695" s="4">
        <v>29620667</v>
      </c>
      <c r="AT695" s="4">
        <v>1044888</v>
      </c>
      <c r="AU695" s="4">
        <v>2412</v>
      </c>
      <c r="AV695" s="4">
        <v>6054</v>
      </c>
      <c r="AW695" s="4">
        <v>220189062</v>
      </c>
      <c r="AX695" s="4">
        <v>134156312</v>
      </c>
      <c r="AY695" s="4">
        <v>9233610</v>
      </c>
      <c r="AZ695" s="4">
        <v>7883289.333333333</v>
      </c>
      <c r="BA695" s="4">
        <v>44886597</v>
      </c>
      <c r="BB695" s="4">
        <v>0</v>
      </c>
      <c r="BC695" s="4"/>
      <c r="BD695" s="4">
        <v>0.70621226499176515</v>
      </c>
      <c r="BE695" s="4">
        <v>0.32664047229871729</v>
      </c>
      <c r="BF695" s="4">
        <v>0.14329451267587953</v>
      </c>
      <c r="BG695" s="4">
        <v>3.5823631682013676E-2</v>
      </c>
      <c r="BH695" s="4">
        <v>1.3704109063601819</v>
      </c>
      <c r="BI695" s="4">
        <v>0.49076748578521129</v>
      </c>
      <c r="BJ695" s="4">
        <v>0</v>
      </c>
      <c r="BK695" s="4"/>
      <c r="BL695" s="3" t="s">
        <v>468</v>
      </c>
      <c r="BM695" s="4"/>
      <c r="BN695" s="4"/>
      <c r="BO695" s="4"/>
      <c r="BP695" s="4">
        <v>2.4510666707044662</v>
      </c>
      <c r="BQ695" s="4">
        <v>0.39841427155599601</v>
      </c>
      <c r="BR695" s="4">
        <v>2928.3522715512781</v>
      </c>
      <c r="BS695" s="4">
        <v>1971.833902514747</v>
      </c>
      <c r="BT695" s="4">
        <v>1214.2868674324743</v>
      </c>
      <c r="BU695" s="4">
        <v>382.64389941012109</v>
      </c>
      <c r="BV695" s="4">
        <v>2145.956121287385</v>
      </c>
      <c r="BW695" s="4">
        <v>4645.2030425333751</v>
      </c>
    </row>
    <row r="696" spans="2:75" x14ac:dyDescent="0.3">
      <c r="B696" s="3" t="s">
        <v>298</v>
      </c>
      <c r="C696" s="4">
        <v>2024</v>
      </c>
      <c r="D696" s="3" t="s">
        <v>1162</v>
      </c>
      <c r="E696" s="4">
        <v>9663</v>
      </c>
      <c r="F696" s="4">
        <v>9663</v>
      </c>
      <c r="G696" s="4" t="b">
        <v>0</v>
      </c>
      <c r="H696" s="4">
        <v>28652315</v>
      </c>
      <c r="I696" s="4">
        <v>14026170</v>
      </c>
      <c r="J696" s="4">
        <v>5516963</v>
      </c>
      <c r="K696" s="4">
        <v>4683585</v>
      </c>
      <c r="L696" s="4">
        <v>1346417</v>
      </c>
      <c r="M696" s="4">
        <v>3046801</v>
      </c>
      <c r="N696" s="4">
        <v>20921929</v>
      </c>
      <c r="O696" s="4">
        <v>20703228</v>
      </c>
      <c r="P696" s="4">
        <v>3839821</v>
      </c>
      <c r="Q696" s="4">
        <v>16863407</v>
      </c>
      <c r="R696" s="4">
        <v>3090102</v>
      </c>
      <c r="S696" s="4">
        <v>2833982</v>
      </c>
      <c r="T696" s="4">
        <v>4143787</v>
      </c>
      <c r="U696" s="4">
        <v>1684535</v>
      </c>
      <c r="V696" s="4">
        <v>2017365</v>
      </c>
      <c r="W696" s="4">
        <v>828793</v>
      </c>
      <c r="X696" s="4">
        <v>7949087</v>
      </c>
      <c r="Y696" s="4">
        <v>9561800</v>
      </c>
      <c r="Z696" s="4">
        <v>27871933</v>
      </c>
      <c r="AA696" s="4">
        <v>32566446</v>
      </c>
      <c r="AB696" s="4">
        <v>13777636</v>
      </c>
      <c r="AC696" s="4">
        <v>18788810</v>
      </c>
      <c r="AD696" s="4">
        <v>158837154</v>
      </c>
      <c r="AE696" s="4">
        <v>6793618</v>
      </c>
      <c r="AF696" s="4">
        <v>15248088</v>
      </c>
      <c r="AG696" s="4">
        <v>22041706</v>
      </c>
      <c r="AH696" s="4">
        <v>2688092</v>
      </c>
      <c r="AI696" s="4">
        <v>0</v>
      </c>
      <c r="AJ696" s="4">
        <v>1009396</v>
      </c>
      <c r="AK696" s="4">
        <v>212899</v>
      </c>
      <c r="AL696" s="4">
        <v>21367150</v>
      </c>
      <c r="AM696" s="4">
        <v>5341788</v>
      </c>
      <c r="AN696" s="4">
        <v>1222295</v>
      </c>
      <c r="AO696" s="4">
        <v>4047979</v>
      </c>
      <c r="AP696" s="4">
        <v>4717756484</v>
      </c>
      <c r="AQ696" s="4">
        <v>4528652639</v>
      </c>
      <c r="AR696" s="4">
        <v>12835254</v>
      </c>
      <c r="AS696" s="4">
        <v>31856839</v>
      </c>
      <c r="AT696" s="4">
        <v>1017868</v>
      </c>
      <c r="AU696" s="4">
        <v>2598</v>
      </c>
      <c r="AV696" s="4">
        <v>6440</v>
      </c>
      <c r="AW696" s="4">
        <v>228936409</v>
      </c>
      <c r="AX696" s="4">
        <v>139790670</v>
      </c>
      <c r="AY696" s="4">
        <v>9561800</v>
      </c>
      <c r="AZ696" s="4">
        <v>8621552.333333334</v>
      </c>
      <c r="BA696" s="4">
        <v>407278460</v>
      </c>
      <c r="BB696" s="4">
        <v>6232000</v>
      </c>
      <c r="BC696" s="4">
        <v>0</v>
      </c>
      <c r="BD696" s="4">
        <v>0.73020029969655154</v>
      </c>
      <c r="BE696" s="4">
        <v>0.27743262629913151</v>
      </c>
      <c r="BF696" s="4">
        <v>0.2288175794322051</v>
      </c>
      <c r="BG696" s="4">
        <v>5.7204400212475692E-2</v>
      </c>
      <c r="BH696" s="4">
        <v>1.3070731199217336</v>
      </c>
      <c r="BI696" s="4">
        <v>0.49056660807229258</v>
      </c>
      <c r="BJ696" s="4">
        <v>1.981411518005654</v>
      </c>
      <c r="BK696" s="4">
        <v>1.730813026645411E-2</v>
      </c>
      <c r="BL696" s="3" t="s">
        <v>474</v>
      </c>
      <c r="BM696" s="4">
        <v>7608265.5564799886</v>
      </c>
      <c r="BN696" s="4">
        <v>1.1331823619103734</v>
      </c>
      <c r="BO696" s="4">
        <v>0</v>
      </c>
      <c r="BP696" s="4">
        <v>2.7206266460615391</v>
      </c>
      <c r="BQ696" s="4">
        <v>0.40341614906832296</v>
      </c>
      <c r="BR696" s="4">
        <v>2965.1573010452239</v>
      </c>
      <c r="BS696" s="4">
        <v>2142.5259236262032</v>
      </c>
      <c r="BT696" s="4">
        <v>1328.2887302080098</v>
      </c>
      <c r="BU696" s="4">
        <v>278.18400082790026</v>
      </c>
      <c r="BV696" s="4">
        <v>2281.0417054744903</v>
      </c>
      <c r="BW696" s="4">
        <v>42148.241746869506</v>
      </c>
    </row>
    <row r="697" spans="2:75" x14ac:dyDescent="0.3">
      <c r="B697" s="3" t="s">
        <v>300</v>
      </c>
      <c r="C697" s="4">
        <v>2019</v>
      </c>
      <c r="D697" s="3" t="s">
        <v>1163</v>
      </c>
      <c r="E697" s="4">
        <v>10392</v>
      </c>
      <c r="F697" s="4">
        <v>10392</v>
      </c>
      <c r="G697" s="4" t="b">
        <v>0</v>
      </c>
      <c r="H697" s="4">
        <v>29679580</v>
      </c>
      <c r="I697" s="4">
        <v>18112731</v>
      </c>
      <c r="J697" s="4">
        <v>6067213</v>
      </c>
      <c r="K697" s="4">
        <v>3974069</v>
      </c>
      <c r="L697" s="4">
        <v>542631</v>
      </c>
      <c r="M697" s="4">
        <v>133098</v>
      </c>
      <c r="N697" s="4">
        <v>25572413</v>
      </c>
      <c r="O697" s="4">
        <v>28440174</v>
      </c>
      <c r="P697" s="4">
        <v>4297529</v>
      </c>
      <c r="Q697" s="4">
        <v>24142645</v>
      </c>
      <c r="R697" s="4">
        <v>2566223</v>
      </c>
      <c r="S697" s="4">
        <v>6012585</v>
      </c>
      <c r="T697" s="4">
        <v>4883852</v>
      </c>
      <c r="U697" s="4">
        <v>1616850</v>
      </c>
      <c r="V697" s="4">
        <v>1488487</v>
      </c>
      <c r="W697" s="4">
        <v>892268</v>
      </c>
      <c r="X697" s="4">
        <v>1239406</v>
      </c>
      <c r="Y697" s="4">
        <v>6788557</v>
      </c>
      <c r="Z697" s="4">
        <v>24382364</v>
      </c>
      <c r="AA697" s="4">
        <v>27480950</v>
      </c>
      <c r="AB697" s="4">
        <v>15370067</v>
      </c>
      <c r="AC697" s="4">
        <v>12110883</v>
      </c>
      <c r="AD697" s="4">
        <v>111248906</v>
      </c>
      <c r="AE697" s="4">
        <v>2192201</v>
      </c>
      <c r="AF697" s="4">
        <v>15904175</v>
      </c>
      <c r="AG697" s="4">
        <v>18096376</v>
      </c>
      <c r="AH697" s="4">
        <v>5274113</v>
      </c>
      <c r="AI697" s="4">
        <v>1016325</v>
      </c>
      <c r="AJ697" s="4">
        <v>296175</v>
      </c>
      <c r="AK697" s="4">
        <v>213285</v>
      </c>
      <c r="AL697" s="4">
        <v>20505456</v>
      </c>
      <c r="AM697" s="4">
        <v>5126364</v>
      </c>
      <c r="AN697" s="4">
        <v>509460</v>
      </c>
      <c r="AO697" s="4">
        <v>3985354</v>
      </c>
      <c r="AP697" s="4">
        <v>1066898639</v>
      </c>
      <c r="AQ697" s="4">
        <v>751135353</v>
      </c>
      <c r="AR697" s="4">
        <v>15895533.647691401</v>
      </c>
      <c r="AS697" s="4">
        <v>28647619.786555398</v>
      </c>
      <c r="AT697" s="4">
        <v>202061</v>
      </c>
      <c r="AU697" s="4">
        <v>964.59880180000005</v>
      </c>
      <c r="AV697" s="4">
        <v>2827.3159575</v>
      </c>
      <c r="AW697" s="4">
        <v>174439150</v>
      </c>
      <c r="AX697" s="4">
        <v>98426641</v>
      </c>
      <c r="AY697" s="4">
        <v>6788557</v>
      </c>
      <c r="AZ697" s="4">
        <v>6788557</v>
      </c>
      <c r="BA697" s="4">
        <v>309872230</v>
      </c>
      <c r="BB697" s="4">
        <v>6629500</v>
      </c>
      <c r="BC697" s="4">
        <v>0.86619718309859151</v>
      </c>
      <c r="BD697" s="4">
        <v>0.86161640427526265</v>
      </c>
      <c r="BE697" s="4">
        <v>4.1759553201224549E-2</v>
      </c>
      <c r="BF697" s="4">
        <v>9.9380379543863834E-2</v>
      </c>
      <c r="BG697" s="4">
        <v>2.4845094885965958E-2</v>
      </c>
      <c r="BH697" s="4">
        <v>0.74956062187883721</v>
      </c>
      <c r="BI697" s="4">
        <v>0.47340080385175226</v>
      </c>
      <c r="BJ697" s="4">
        <v>1.8434681315429107</v>
      </c>
      <c r="BK697" s="4">
        <v>2.2396959459459461E-2</v>
      </c>
      <c r="BL697" s="3" t="s">
        <v>474</v>
      </c>
      <c r="BM697" s="4">
        <v>7922357.7558814734</v>
      </c>
      <c r="BN697" s="4"/>
      <c r="BO697" s="4"/>
      <c r="BP697" s="4">
        <v>14.898822687214432</v>
      </c>
      <c r="BQ697" s="4">
        <v>0.34117120841808146</v>
      </c>
      <c r="BR697" s="4">
        <v>2856.0026943802927</v>
      </c>
      <c r="BS697" s="4">
        <v>2736.7372979214779</v>
      </c>
      <c r="BT697" s="4">
        <v>1529.5933071296574</v>
      </c>
      <c r="BU697" s="4">
        <v>507.51664742109313</v>
      </c>
      <c r="BV697" s="4">
        <v>1741.3756735950731</v>
      </c>
      <c r="BW697" s="4">
        <v>29818.343918398768</v>
      </c>
    </row>
    <row r="698" spans="2:75" x14ac:dyDescent="0.3">
      <c r="B698" s="3" t="s">
        <v>300</v>
      </c>
      <c r="C698" s="4">
        <v>2020</v>
      </c>
      <c r="D698" s="3" t="s">
        <v>1164</v>
      </c>
      <c r="E698" s="4">
        <v>10356</v>
      </c>
      <c r="F698" s="4">
        <v>10356</v>
      </c>
      <c r="G698" s="4" t="b">
        <v>0</v>
      </c>
      <c r="H698" s="4">
        <v>32910502</v>
      </c>
      <c r="I698" s="4">
        <v>18859075</v>
      </c>
      <c r="J698" s="4">
        <v>6631919</v>
      </c>
      <c r="K698" s="4">
        <v>6114926</v>
      </c>
      <c r="L698" s="4">
        <v>625158</v>
      </c>
      <c r="M698" s="4">
        <v>267128</v>
      </c>
      <c r="N698" s="4">
        <v>26528448</v>
      </c>
      <c r="O698" s="4">
        <v>27387557</v>
      </c>
      <c r="P698" s="4">
        <v>4384479</v>
      </c>
      <c r="Q698" s="4">
        <v>23003078</v>
      </c>
      <c r="R698" s="4">
        <v>2577466</v>
      </c>
      <c r="S698" s="4">
        <v>6139121</v>
      </c>
      <c r="T698" s="4">
        <v>4650462</v>
      </c>
      <c r="U698" s="4">
        <v>1676655</v>
      </c>
      <c r="V698" s="4">
        <v>1413250</v>
      </c>
      <c r="W698" s="4">
        <v>870754</v>
      </c>
      <c r="X698" s="4">
        <v>5522945</v>
      </c>
      <c r="Y698" s="4">
        <v>14501936</v>
      </c>
      <c r="Z698" s="4">
        <v>30117379</v>
      </c>
      <c r="AA698" s="4">
        <v>33874560</v>
      </c>
      <c r="AB698" s="4">
        <v>26063030</v>
      </c>
      <c r="AC698" s="4">
        <v>7811530</v>
      </c>
      <c r="AD698" s="4">
        <v>116862472</v>
      </c>
      <c r="AE698" s="4">
        <v>4401478</v>
      </c>
      <c r="AF698" s="4">
        <v>16397732</v>
      </c>
      <c r="AG698" s="4">
        <v>20799210</v>
      </c>
      <c r="AH698" s="4">
        <v>12258288</v>
      </c>
      <c r="AI698" s="4">
        <v>7760000</v>
      </c>
      <c r="AJ698" s="4">
        <v>516181</v>
      </c>
      <c r="AK698" s="4">
        <v>63160</v>
      </c>
      <c r="AL698" s="4">
        <v>21123435</v>
      </c>
      <c r="AM698" s="4">
        <v>5280859</v>
      </c>
      <c r="AN698" s="4">
        <v>579341</v>
      </c>
      <c r="AO698" s="4">
        <v>4582868</v>
      </c>
      <c r="AP698" s="4">
        <v>1147046998</v>
      </c>
      <c r="AQ698" s="4">
        <v>823446508</v>
      </c>
      <c r="AR698" s="4">
        <v>16770810</v>
      </c>
      <c r="AS698" s="4">
        <v>28847005</v>
      </c>
      <c r="AT698" s="4">
        <v>224646</v>
      </c>
      <c r="AU698" s="4">
        <v>1051</v>
      </c>
      <c r="AV698" s="4">
        <v>3045</v>
      </c>
      <c r="AW698" s="4">
        <v>187432886</v>
      </c>
      <c r="AX698" s="4">
        <v>108321547</v>
      </c>
      <c r="AY698" s="4">
        <v>14501936</v>
      </c>
      <c r="AZ698" s="4">
        <v>10645246.5</v>
      </c>
      <c r="BA698" s="4">
        <v>324558292</v>
      </c>
      <c r="BB698" s="4">
        <v>6169500</v>
      </c>
      <c r="BC698" s="4">
        <v>0.86759581881533099</v>
      </c>
      <c r="BD698" s="4">
        <v>0.80607849737448556</v>
      </c>
      <c r="BE698" s="4">
        <v>0.16781709984247581</v>
      </c>
      <c r="BF698" s="4">
        <v>0.10970582626803707</v>
      </c>
      <c r="BG698" s="4">
        <v>2.7426457865399261E-2</v>
      </c>
      <c r="BH698" s="4">
        <v>0.90419247372025602</v>
      </c>
      <c r="BI698" s="4">
        <v>0.48871992228749622</v>
      </c>
      <c r="BJ698" s="4">
        <v>1.8471088798530053</v>
      </c>
      <c r="BK698" s="4">
        <v>2.0633779264214048E-2</v>
      </c>
      <c r="BL698" s="3" t="s">
        <v>474</v>
      </c>
      <c r="BM698" s="4">
        <v>8098610.0944290245</v>
      </c>
      <c r="BN698" s="4"/>
      <c r="BO698" s="4"/>
      <c r="BP698" s="4">
        <v>14.620856886632993</v>
      </c>
      <c r="BQ698" s="4">
        <v>0.34515599343185549</v>
      </c>
      <c r="BR698" s="4">
        <v>3177.9163769795286</v>
      </c>
      <c r="BS698" s="4">
        <v>2644.607667052916</v>
      </c>
      <c r="BT698" s="4">
        <v>1619.4293163383545</v>
      </c>
      <c r="BU698" s="4">
        <v>1183.6894553881807</v>
      </c>
      <c r="BV698" s="4">
        <v>2008.4212050984936</v>
      </c>
      <c r="BW698" s="4">
        <v>31340.120896098881</v>
      </c>
    </row>
    <row r="699" spans="2:75" x14ac:dyDescent="0.3">
      <c r="B699" s="3" t="s">
        <v>300</v>
      </c>
      <c r="C699" s="4">
        <v>2021</v>
      </c>
      <c r="D699" s="3" t="s">
        <v>1165</v>
      </c>
      <c r="E699" s="4">
        <v>10122</v>
      </c>
      <c r="F699" s="4">
        <v>10122</v>
      </c>
      <c r="G699" s="4" t="b">
        <v>0</v>
      </c>
      <c r="H699" s="4">
        <v>34923388</v>
      </c>
      <c r="I699" s="4">
        <v>19167844</v>
      </c>
      <c r="J699" s="4">
        <v>7000232</v>
      </c>
      <c r="K699" s="4">
        <v>7287087</v>
      </c>
      <c r="L699" s="4">
        <v>563018</v>
      </c>
      <c r="M699" s="4">
        <v>28694</v>
      </c>
      <c r="N699" s="4">
        <v>27607607</v>
      </c>
      <c r="O699" s="4">
        <v>28481851</v>
      </c>
      <c r="P699" s="4">
        <v>4548617</v>
      </c>
      <c r="Q699" s="4">
        <v>23933234</v>
      </c>
      <c r="R699" s="4">
        <v>2825989</v>
      </c>
      <c r="S699" s="4">
        <v>6474896</v>
      </c>
      <c r="T699" s="4">
        <v>4984389</v>
      </c>
      <c r="U699" s="4">
        <v>2087329</v>
      </c>
      <c r="V699" s="4">
        <v>1385085</v>
      </c>
      <c r="W699" s="4">
        <v>792196</v>
      </c>
      <c r="X699" s="4">
        <v>6441537</v>
      </c>
      <c r="Y699" s="4">
        <v>8775834</v>
      </c>
      <c r="Z699" s="4">
        <v>30256160</v>
      </c>
      <c r="AA699" s="4">
        <v>37057034</v>
      </c>
      <c r="AB699" s="4">
        <v>27315203</v>
      </c>
      <c r="AC699" s="4">
        <v>9741831</v>
      </c>
      <c r="AD699" s="4">
        <v>122952766</v>
      </c>
      <c r="AE699" s="4">
        <v>4284817</v>
      </c>
      <c r="AF699" s="4">
        <v>19720876</v>
      </c>
      <c r="AG699" s="4">
        <v>24005693</v>
      </c>
      <c r="AH699" s="4">
        <v>13547130</v>
      </c>
      <c r="AI699" s="4">
        <v>2000000</v>
      </c>
      <c r="AJ699" s="4">
        <v>578237</v>
      </c>
      <c r="AK699" s="4">
        <v>269874</v>
      </c>
      <c r="AL699" s="4">
        <v>22007617</v>
      </c>
      <c r="AM699" s="4">
        <v>5501904</v>
      </c>
      <c r="AN699" s="4">
        <v>848111</v>
      </c>
      <c r="AO699" s="4">
        <v>4653793</v>
      </c>
      <c r="AP699" s="4">
        <v>1177153185</v>
      </c>
      <c r="AQ699" s="4">
        <v>857423814</v>
      </c>
      <c r="AR699" s="4">
        <v>17192960</v>
      </c>
      <c r="AS699" s="4">
        <v>30355980</v>
      </c>
      <c r="AT699" s="4">
        <v>234664</v>
      </c>
      <c r="AU699" s="4">
        <v>1094</v>
      </c>
      <c r="AV699" s="4">
        <v>3144</v>
      </c>
      <c r="AW699" s="4">
        <v>194205978</v>
      </c>
      <c r="AX699" s="4">
        <v>112494201</v>
      </c>
      <c r="AY699" s="4">
        <v>8775834</v>
      </c>
      <c r="AZ699" s="4">
        <v>10022109</v>
      </c>
      <c r="BA699" s="4">
        <v>339575938</v>
      </c>
      <c r="BB699" s="4">
        <v>6233500</v>
      </c>
      <c r="BC699" s="4">
        <v>0.85553772070626</v>
      </c>
      <c r="BD699" s="4">
        <v>0.79051915008933271</v>
      </c>
      <c r="BE699" s="4">
        <v>0.18444765439137806</v>
      </c>
      <c r="BF699" s="4">
        <v>0.15414863654473071</v>
      </c>
      <c r="BG699" s="4">
        <v>3.8537157385099892E-2</v>
      </c>
      <c r="BH699" s="4">
        <v>1.003027547384528</v>
      </c>
      <c r="BI699" s="4">
        <v>0.45112217167290419</v>
      </c>
      <c r="BJ699" s="4">
        <v>1.8025723397400011</v>
      </c>
      <c r="BK699" s="4">
        <v>1.9091883614088822E-2</v>
      </c>
      <c r="BL699" s="3" t="s">
        <v>474</v>
      </c>
      <c r="BM699" s="4">
        <v>8199211.1882711444</v>
      </c>
      <c r="BN699" s="4">
        <v>1.2223259981809573</v>
      </c>
      <c r="BO699" s="4">
        <v>0</v>
      </c>
      <c r="BP699" s="4">
        <v>14.605541758781378</v>
      </c>
      <c r="BQ699" s="4">
        <v>0.3479643765903308</v>
      </c>
      <c r="BR699" s="4">
        <v>3450.2458012250545</v>
      </c>
      <c r="BS699" s="4">
        <v>2813.8560561153922</v>
      </c>
      <c r="BT699" s="4">
        <v>1698.5734044655208</v>
      </c>
      <c r="BU699" s="4">
        <v>1338.3847065797274</v>
      </c>
      <c r="BV699" s="4">
        <v>2371.6353487453071</v>
      </c>
      <c r="BW699" s="4">
        <v>33548.304485279587</v>
      </c>
    </row>
    <row r="700" spans="2:75" x14ac:dyDescent="0.3">
      <c r="B700" s="3" t="s">
        <v>300</v>
      </c>
      <c r="C700" s="4">
        <v>2022</v>
      </c>
      <c r="D700" s="3" t="s">
        <v>1166</v>
      </c>
      <c r="E700" s="4">
        <v>10198</v>
      </c>
      <c r="F700" s="4">
        <v>10198</v>
      </c>
      <c r="G700" s="4" t="b">
        <v>0</v>
      </c>
      <c r="H700" s="4">
        <v>44445058</v>
      </c>
      <c r="I700" s="4">
        <v>20295480</v>
      </c>
      <c r="J700" s="4">
        <v>7071000</v>
      </c>
      <c r="K700" s="4">
        <v>15029699</v>
      </c>
      <c r="L700" s="4">
        <v>591338</v>
      </c>
      <c r="M700" s="4">
        <v>397000</v>
      </c>
      <c r="N700" s="4">
        <v>29018359</v>
      </c>
      <c r="O700" s="4">
        <v>29137578</v>
      </c>
      <c r="P700" s="4">
        <v>5151831</v>
      </c>
      <c r="Q700" s="4">
        <v>23985747</v>
      </c>
      <c r="R700" s="4">
        <v>3279021</v>
      </c>
      <c r="S700" s="4">
        <v>6546171</v>
      </c>
      <c r="T700" s="4">
        <v>5740716</v>
      </c>
      <c r="U700" s="4">
        <v>2015465</v>
      </c>
      <c r="V700" s="4">
        <v>1314631</v>
      </c>
      <c r="W700" s="4">
        <v>919446</v>
      </c>
      <c r="X700" s="4">
        <v>15307480</v>
      </c>
      <c r="Y700" s="4">
        <v>17330829</v>
      </c>
      <c r="Z700" s="4">
        <v>30778773</v>
      </c>
      <c r="AA700" s="4">
        <v>39233903</v>
      </c>
      <c r="AB700" s="4">
        <v>26289465</v>
      </c>
      <c r="AC700" s="4">
        <v>12944438</v>
      </c>
      <c r="AD700" s="4">
        <v>138293347</v>
      </c>
      <c r="AE700" s="4">
        <v>4970817</v>
      </c>
      <c r="AF700" s="4">
        <v>21675962</v>
      </c>
      <c r="AG700" s="4">
        <v>26646779</v>
      </c>
      <c r="AH700" s="4">
        <v>12863545</v>
      </c>
      <c r="AI700" s="4">
        <v>320000</v>
      </c>
      <c r="AJ700" s="4">
        <v>858524</v>
      </c>
      <c r="AK700" s="4">
        <v>333487</v>
      </c>
      <c r="AL700" s="4">
        <v>22900927</v>
      </c>
      <c r="AM700" s="4">
        <v>5725232</v>
      </c>
      <c r="AN700" s="4">
        <v>1192011</v>
      </c>
      <c r="AO700" s="4">
        <v>4533221</v>
      </c>
      <c r="AP700" s="4">
        <v>1440203445</v>
      </c>
      <c r="AQ700" s="4">
        <v>1106743850</v>
      </c>
      <c r="AR700" s="4">
        <v>18386956</v>
      </c>
      <c r="AS700" s="4">
        <v>31975181</v>
      </c>
      <c r="AT700" s="4">
        <v>306891</v>
      </c>
      <c r="AU700" s="4">
        <v>1211</v>
      </c>
      <c r="AV700" s="4">
        <v>3470</v>
      </c>
      <c r="AW700" s="4">
        <v>208576152</v>
      </c>
      <c r="AX700" s="4">
        <v>124510112</v>
      </c>
      <c r="AY700" s="4">
        <v>17330829</v>
      </c>
      <c r="AZ700" s="4">
        <v>13536199.666666666</v>
      </c>
      <c r="BA700" s="4">
        <v>383531253</v>
      </c>
      <c r="BB700" s="4">
        <v>8327500</v>
      </c>
      <c r="BC700" s="4">
        <v>0.85492379835873389</v>
      </c>
      <c r="BD700" s="4">
        <v>0.65290406415939428</v>
      </c>
      <c r="BE700" s="4">
        <v>0.34441354537100616</v>
      </c>
      <c r="BF700" s="4">
        <v>0.20820309115857663</v>
      </c>
      <c r="BG700" s="4">
        <v>5.2050775062511663E-2</v>
      </c>
      <c r="BH700" s="4">
        <v>1.1109422191437273</v>
      </c>
      <c r="BI700" s="4">
        <v>0.43957271770161044</v>
      </c>
      <c r="BJ700" s="4">
        <v>1.9148223137705753</v>
      </c>
      <c r="BK700" s="4">
        <v>2.2740305843801201E-2</v>
      </c>
      <c r="BL700" s="3" t="s">
        <v>474</v>
      </c>
      <c r="BM700" s="4">
        <v>9864840.9555749763</v>
      </c>
      <c r="BN700" s="4">
        <v>1.3721660316294175</v>
      </c>
      <c r="BO700" s="4">
        <v>0</v>
      </c>
      <c r="BP700" s="4">
        <v>12.766915718633072</v>
      </c>
      <c r="BQ700" s="4">
        <v>0.34899135446685881</v>
      </c>
      <c r="BR700" s="4">
        <v>4358.2131790547164</v>
      </c>
      <c r="BS700" s="4">
        <v>2857.1855265738382</v>
      </c>
      <c r="BT700" s="4">
        <v>1802.9962737791725</v>
      </c>
      <c r="BU700" s="4">
        <v>1261.379191998431</v>
      </c>
      <c r="BV700" s="4">
        <v>2612.9416552265152</v>
      </c>
      <c r="BW700" s="4">
        <v>37608.47744655815</v>
      </c>
    </row>
    <row r="701" spans="2:75" x14ac:dyDescent="0.3">
      <c r="B701" s="3" t="s">
        <v>300</v>
      </c>
      <c r="C701" s="4">
        <v>2023</v>
      </c>
      <c r="D701" s="3" t="s">
        <v>1167</v>
      </c>
      <c r="E701" s="4">
        <v>10422</v>
      </c>
      <c r="F701" s="4">
        <v>10422</v>
      </c>
      <c r="G701" s="4" t="b">
        <v>0</v>
      </c>
      <c r="H701" s="4">
        <v>42541652</v>
      </c>
      <c r="I701" s="4">
        <v>21398822</v>
      </c>
      <c r="J701" s="4">
        <v>7076692</v>
      </c>
      <c r="K701" s="4">
        <v>10946042</v>
      </c>
      <c r="L701" s="4">
        <v>1787405</v>
      </c>
      <c r="M701" s="4">
        <v>15304</v>
      </c>
      <c r="N701" s="4">
        <v>31580306</v>
      </c>
      <c r="O701" s="4">
        <v>31333446</v>
      </c>
      <c r="P701" s="4">
        <v>5670955</v>
      </c>
      <c r="Q701" s="4">
        <v>25662491</v>
      </c>
      <c r="R701" s="4">
        <v>3101057</v>
      </c>
      <c r="S701" s="4">
        <v>6702765</v>
      </c>
      <c r="T701" s="4">
        <v>5671104</v>
      </c>
      <c r="U701" s="4">
        <v>1961642</v>
      </c>
      <c r="V701" s="4">
        <v>1657888</v>
      </c>
      <c r="W701" s="4">
        <v>970645</v>
      </c>
      <c r="X701" s="4">
        <v>11208206</v>
      </c>
      <c r="Y701" s="4">
        <v>13199363</v>
      </c>
      <c r="Z701" s="4">
        <v>34686196</v>
      </c>
      <c r="AA701" s="4">
        <v>41768143</v>
      </c>
      <c r="AB701" s="4">
        <v>27294174</v>
      </c>
      <c r="AC701" s="4">
        <v>14473969</v>
      </c>
      <c r="AD701" s="4">
        <v>149614847</v>
      </c>
      <c r="AE701" s="4">
        <v>9589444</v>
      </c>
      <c r="AF701" s="4">
        <v>24997417</v>
      </c>
      <c r="AG701" s="4">
        <v>34586861</v>
      </c>
      <c r="AH701" s="4">
        <v>12469701</v>
      </c>
      <c r="AI701" s="4">
        <v>630000</v>
      </c>
      <c r="AJ701" s="4">
        <v>883018</v>
      </c>
      <c r="AK701" s="4">
        <v>382984</v>
      </c>
      <c r="AL701" s="4">
        <v>24939447</v>
      </c>
      <c r="AM701" s="4">
        <v>6234862</v>
      </c>
      <c r="AN701" s="4">
        <v>1266002</v>
      </c>
      <c r="AO701" s="4">
        <v>4968860</v>
      </c>
      <c r="AP701" s="4">
        <v>1617004921</v>
      </c>
      <c r="AQ701" s="4">
        <v>1264465052</v>
      </c>
      <c r="AR701" s="4">
        <v>19361915</v>
      </c>
      <c r="AS701" s="4">
        <v>33412604</v>
      </c>
      <c r="AT701" s="4">
        <v>345673</v>
      </c>
      <c r="AU701" s="4">
        <v>1261</v>
      </c>
      <c r="AV701" s="4">
        <v>3646</v>
      </c>
      <c r="AW701" s="4">
        <v>225943720</v>
      </c>
      <c r="AX701" s="4">
        <v>134198747</v>
      </c>
      <c r="AY701" s="4">
        <v>13199363</v>
      </c>
      <c r="AZ701" s="4">
        <v>13102008.666666666</v>
      </c>
      <c r="BA701" s="4">
        <v>389387197</v>
      </c>
      <c r="BB701" s="4">
        <v>8544167</v>
      </c>
      <c r="BC701" s="4">
        <v>0.84136140755696565</v>
      </c>
      <c r="BD701" s="4">
        <v>0.74233849686890396</v>
      </c>
      <c r="BE701" s="4">
        <v>0.26346428671834371</v>
      </c>
      <c r="BF701" s="4">
        <v>0.20305212849939583</v>
      </c>
      <c r="BG701" s="4">
        <v>5.0763034160300348E-2</v>
      </c>
      <c r="BH701" s="4">
        <v>1.3477593036467115</v>
      </c>
      <c r="BI701" s="4">
        <v>0.43020945718035553</v>
      </c>
      <c r="BJ701" s="4">
        <v>1.7664172457693124</v>
      </c>
      <c r="BK701" s="4">
        <v>2.2681621980355719E-2</v>
      </c>
      <c r="BL701" s="3" t="s">
        <v>474</v>
      </c>
      <c r="BM701" s="4">
        <v>10017272.71198171</v>
      </c>
      <c r="BN701" s="4">
        <v>1.3079416966451645</v>
      </c>
      <c r="BO701" s="4">
        <v>0</v>
      </c>
      <c r="BP701" s="4">
        <v>11.973936967381684</v>
      </c>
      <c r="BQ701" s="4">
        <v>0.34585847504114098</v>
      </c>
      <c r="BR701" s="4">
        <v>4081.9086547687584</v>
      </c>
      <c r="BS701" s="4">
        <v>3006.4715025906735</v>
      </c>
      <c r="BT701" s="4">
        <v>1857.7926501631164</v>
      </c>
      <c r="BU701" s="4">
        <v>1196.4786989061599</v>
      </c>
      <c r="BV701" s="4">
        <v>3318.6395125695644</v>
      </c>
      <c r="BW701" s="4">
        <v>37362.041546728076</v>
      </c>
    </row>
    <row r="702" spans="2:75" x14ac:dyDescent="0.3">
      <c r="B702" s="3" t="s">
        <v>300</v>
      </c>
      <c r="C702" s="4">
        <v>2024</v>
      </c>
      <c r="D702" s="3" t="s">
        <v>1168</v>
      </c>
      <c r="E702" s="4">
        <v>10422</v>
      </c>
      <c r="F702" s="4">
        <v>10422</v>
      </c>
      <c r="G702" s="4" t="b">
        <v>0</v>
      </c>
      <c r="H702" s="4">
        <v>37062346</v>
      </c>
      <c r="I702" s="4">
        <v>22471367</v>
      </c>
      <c r="J702" s="4">
        <v>7422631</v>
      </c>
      <c r="K702" s="4">
        <v>4366971</v>
      </c>
      <c r="L702" s="4">
        <v>1928027</v>
      </c>
      <c r="M702" s="4">
        <v>2055</v>
      </c>
      <c r="N702" s="4">
        <v>32693320</v>
      </c>
      <c r="O702" s="4">
        <v>33689837</v>
      </c>
      <c r="P702" s="4">
        <v>5904674</v>
      </c>
      <c r="Q702" s="4">
        <v>27785163</v>
      </c>
      <c r="R702" s="4">
        <v>3394115</v>
      </c>
      <c r="S702" s="4">
        <v>7542522</v>
      </c>
      <c r="T702" s="4">
        <v>5770455</v>
      </c>
      <c r="U702" s="4">
        <v>2228672</v>
      </c>
      <c r="V702" s="4">
        <v>1720638</v>
      </c>
      <c r="W702" s="4">
        <v>938549</v>
      </c>
      <c r="X702" s="4">
        <v>3372509</v>
      </c>
      <c r="Y702" s="4">
        <v>7480826</v>
      </c>
      <c r="Z702" s="4">
        <v>40425700</v>
      </c>
      <c r="AA702" s="4">
        <v>45458583</v>
      </c>
      <c r="AB702" s="4">
        <v>29298007</v>
      </c>
      <c r="AC702" s="4">
        <v>16160576</v>
      </c>
      <c r="AD702" s="4">
        <v>153202797</v>
      </c>
      <c r="AE702" s="4">
        <v>313360</v>
      </c>
      <c r="AF702" s="4">
        <v>28913047</v>
      </c>
      <c r="AG702" s="4">
        <v>29226407</v>
      </c>
      <c r="AH702" s="4">
        <v>12053133</v>
      </c>
      <c r="AI702" s="4">
        <v>750000</v>
      </c>
      <c r="AJ702" s="4">
        <v>1009772</v>
      </c>
      <c r="AK702" s="4">
        <v>392818</v>
      </c>
      <c r="AL702" s="4">
        <v>25793198</v>
      </c>
      <c r="AM702" s="4">
        <v>6448300</v>
      </c>
      <c r="AN702" s="4">
        <v>1402590</v>
      </c>
      <c r="AO702" s="4">
        <v>5045710</v>
      </c>
      <c r="AP702" s="4">
        <v>1672515504</v>
      </c>
      <c r="AQ702" s="4">
        <v>1302173927</v>
      </c>
      <c r="AR702" s="4">
        <v>20425853</v>
      </c>
      <c r="AS702" s="4">
        <v>35167609</v>
      </c>
      <c r="AT702" s="4">
        <v>351097</v>
      </c>
      <c r="AU702" s="4">
        <v>1311</v>
      </c>
      <c r="AV702" s="4">
        <v>3737</v>
      </c>
      <c r="AW702" s="4">
        <v>232255541</v>
      </c>
      <c r="AX702" s="4">
        <v>136029523</v>
      </c>
      <c r="AY702" s="4">
        <v>7480826</v>
      </c>
      <c r="AZ702" s="4">
        <v>12670339.333333334</v>
      </c>
      <c r="BA702" s="4">
        <v>610384337</v>
      </c>
      <c r="BB702" s="4">
        <v>11944400</v>
      </c>
      <c r="BC702" s="4">
        <v>1</v>
      </c>
      <c r="BD702" s="4">
        <v>0.88211685250577498</v>
      </c>
      <c r="BE702" s="4">
        <v>9.0995561910732797E-2</v>
      </c>
      <c r="BF702" s="4">
        <v>0.21751314299892996</v>
      </c>
      <c r="BG702" s="4">
        <v>5.4378289966215125E-2</v>
      </c>
      <c r="BH702" s="4">
        <v>1.0518709931627899</v>
      </c>
      <c r="BI702" s="4">
        <v>0.43858872888162348</v>
      </c>
      <c r="BJ702" s="4">
        <v>2.7234738736791404</v>
      </c>
      <c r="BK702" s="4">
        <v>1.9989690859675197E-2</v>
      </c>
      <c r="BL702" s="3" t="s">
        <v>474</v>
      </c>
      <c r="BM702" s="4">
        <v>16081225.371592505</v>
      </c>
      <c r="BN702" s="4">
        <v>0.78789638479387869</v>
      </c>
      <c r="BO702" s="4">
        <v>3410886.0382591709</v>
      </c>
      <c r="BP702" s="4">
        <v>12.212653904343119</v>
      </c>
      <c r="BQ702" s="4">
        <v>0.35081616269735083</v>
      </c>
      <c r="BR702" s="4">
        <v>3556.1644597965842</v>
      </c>
      <c r="BS702" s="4">
        <v>3232.5692765304166</v>
      </c>
      <c r="BT702" s="4">
        <v>1959.8784302437152</v>
      </c>
      <c r="BU702" s="4">
        <v>1156.5086355785838</v>
      </c>
      <c r="BV702" s="4">
        <v>2804.2992707733642</v>
      </c>
      <c r="BW702" s="4">
        <v>58566.910094031853</v>
      </c>
    </row>
    <row r="703" spans="2:75" x14ac:dyDescent="0.3">
      <c r="B703" s="3" t="s">
        <v>302</v>
      </c>
      <c r="C703" s="4">
        <v>2019</v>
      </c>
      <c r="D703" s="3" t="s">
        <v>1169</v>
      </c>
      <c r="E703" s="4">
        <v>811</v>
      </c>
      <c r="F703" s="4">
        <v>811</v>
      </c>
      <c r="G703" s="4" t="b">
        <v>0</v>
      </c>
      <c r="H703" s="4">
        <v>5142062</v>
      </c>
      <c r="I703" s="4">
        <v>2727291</v>
      </c>
      <c r="J703" s="4">
        <v>1303166</v>
      </c>
      <c r="K703" s="4">
        <v>710852</v>
      </c>
      <c r="L703" s="4">
        <v>304103</v>
      </c>
      <c r="M703" s="4">
        <v>96650</v>
      </c>
      <c r="N703" s="4">
        <v>4334560</v>
      </c>
      <c r="O703" s="4">
        <v>3323270</v>
      </c>
      <c r="P703" s="4">
        <v>979635</v>
      </c>
      <c r="Q703" s="4">
        <v>2343635</v>
      </c>
      <c r="R703" s="4">
        <v>462316</v>
      </c>
      <c r="S703" s="4">
        <v>206842</v>
      </c>
      <c r="T703" s="4">
        <v>354391</v>
      </c>
      <c r="U703" s="4">
        <v>255892</v>
      </c>
      <c r="V703" s="4">
        <v>407771</v>
      </c>
      <c r="W703" s="4">
        <v>296622</v>
      </c>
      <c r="X703" s="4">
        <v>1818792</v>
      </c>
      <c r="Y703" s="4">
        <v>1411970</v>
      </c>
      <c r="Z703" s="4">
        <v>13165225</v>
      </c>
      <c r="AA703" s="4">
        <v>13773347</v>
      </c>
      <c r="AB703" s="4">
        <v>5241624</v>
      </c>
      <c r="AC703" s="4">
        <v>8531723</v>
      </c>
      <c r="AD703" s="4">
        <v>41168054</v>
      </c>
      <c r="AE703" s="4">
        <v>3895121</v>
      </c>
      <c r="AF703" s="4">
        <v>8008586</v>
      </c>
      <c r="AG703" s="4">
        <v>11903707</v>
      </c>
      <c r="AH703" s="4">
        <v>3299752</v>
      </c>
      <c r="AI703" s="4">
        <v>0</v>
      </c>
      <c r="AJ703" s="4">
        <v>132523</v>
      </c>
      <c r="AK703" s="4">
        <v>112761</v>
      </c>
      <c r="AL703" s="4">
        <v>4055792</v>
      </c>
      <c r="AM703" s="4">
        <v>1013948</v>
      </c>
      <c r="AN703" s="4">
        <v>245284</v>
      </c>
      <c r="AO703" s="4">
        <v>768664</v>
      </c>
      <c r="AP703" s="4">
        <v>376203235</v>
      </c>
      <c r="AQ703" s="4">
        <v>327797402</v>
      </c>
      <c r="AR703" s="4">
        <v>1387494.6825863</v>
      </c>
      <c r="AS703" s="4">
        <v>4295716.5894721001</v>
      </c>
      <c r="AT703" s="4">
        <v>254331</v>
      </c>
      <c r="AU703" s="4">
        <v>744.29967150000004</v>
      </c>
      <c r="AV703" s="4">
        <v>2360.2337332000002</v>
      </c>
      <c r="AW703" s="4">
        <v>47109847</v>
      </c>
      <c r="AX703" s="4">
        <v>32564099</v>
      </c>
      <c r="AY703" s="4">
        <v>1411970</v>
      </c>
      <c r="AZ703" s="4">
        <v>1411970</v>
      </c>
      <c r="BA703" s="4">
        <v>2682754</v>
      </c>
      <c r="BB703" s="4">
        <v>0</v>
      </c>
      <c r="BC703" s="4"/>
      <c r="BD703" s="4">
        <v>0.84296144231633141</v>
      </c>
      <c r="BE703" s="4">
        <v>0.35370868729315202</v>
      </c>
      <c r="BF703" s="4">
        <v>0.2419098415303349</v>
      </c>
      <c r="BG703" s="4">
        <v>6.0477460382583725E-2</v>
      </c>
      <c r="BH703" s="4">
        <v>5.0791642043236251</v>
      </c>
      <c r="BI703" s="4">
        <v>0.32740715220777555</v>
      </c>
      <c r="BJ703" s="4">
        <v>0</v>
      </c>
      <c r="BK703" s="4"/>
      <c r="BL703" s="3" t="s">
        <v>468</v>
      </c>
      <c r="BM703" s="4"/>
      <c r="BN703" s="4"/>
      <c r="BO703" s="4"/>
      <c r="BP703" s="4">
        <v>3.6881519176364868</v>
      </c>
      <c r="BQ703" s="4">
        <v>0.31534998463515729</v>
      </c>
      <c r="BR703" s="4">
        <v>6340.3970406905055</v>
      </c>
      <c r="BS703" s="4">
        <v>4097.7435265104805</v>
      </c>
      <c r="BT703" s="4">
        <v>1710.844244865968</v>
      </c>
      <c r="BU703" s="4">
        <v>4068.7447595561034</v>
      </c>
      <c r="BV703" s="4">
        <v>14677.813810110974</v>
      </c>
      <c r="BW703" s="4">
        <v>3307.9580764488287</v>
      </c>
    </row>
    <row r="704" spans="2:75" x14ac:dyDescent="0.3">
      <c r="B704" s="3" t="s">
        <v>302</v>
      </c>
      <c r="C704" s="4">
        <v>2020</v>
      </c>
      <c r="D704" s="3" t="s">
        <v>1170</v>
      </c>
      <c r="E704" s="4">
        <v>837</v>
      </c>
      <c r="F704" s="4">
        <v>837</v>
      </c>
      <c r="G704" s="4" t="b">
        <v>0</v>
      </c>
      <c r="H704" s="4">
        <v>5597017</v>
      </c>
      <c r="I704" s="4">
        <v>2571600</v>
      </c>
      <c r="J704" s="4">
        <v>1090882</v>
      </c>
      <c r="K704" s="4">
        <v>971186</v>
      </c>
      <c r="L704" s="4">
        <v>189358</v>
      </c>
      <c r="M704" s="4">
        <v>753369</v>
      </c>
      <c r="N704" s="4">
        <v>3872462</v>
      </c>
      <c r="O704" s="4">
        <v>3413381</v>
      </c>
      <c r="P704" s="4">
        <v>1024054</v>
      </c>
      <c r="Q704" s="4">
        <v>2389327</v>
      </c>
      <c r="R704" s="4">
        <v>425899</v>
      </c>
      <c r="S704" s="4">
        <v>244785</v>
      </c>
      <c r="T704" s="4">
        <v>371813</v>
      </c>
      <c r="U704" s="4">
        <v>288965</v>
      </c>
      <c r="V704" s="4">
        <v>423933</v>
      </c>
      <c r="W704" s="4">
        <v>358865</v>
      </c>
      <c r="X704" s="4">
        <v>2183636</v>
      </c>
      <c r="Y704" s="4">
        <v>2273924</v>
      </c>
      <c r="Z704" s="4">
        <v>13548831</v>
      </c>
      <c r="AA704" s="4">
        <v>14134608</v>
      </c>
      <c r="AB704" s="4">
        <v>4639666</v>
      </c>
      <c r="AC704" s="4">
        <v>9494942</v>
      </c>
      <c r="AD704" s="4">
        <v>43351690</v>
      </c>
      <c r="AE704" s="4">
        <v>4555539</v>
      </c>
      <c r="AF704" s="4">
        <v>8140634</v>
      </c>
      <c r="AG704" s="4">
        <v>12696173</v>
      </c>
      <c r="AH704" s="4">
        <v>3156410</v>
      </c>
      <c r="AI704" s="4">
        <v>0</v>
      </c>
      <c r="AJ704" s="4">
        <v>132523</v>
      </c>
      <c r="AK704" s="4">
        <v>113000</v>
      </c>
      <c r="AL704" s="4">
        <v>3802339</v>
      </c>
      <c r="AM704" s="4">
        <v>950585</v>
      </c>
      <c r="AN704" s="4">
        <v>245523</v>
      </c>
      <c r="AO704" s="4">
        <v>705062</v>
      </c>
      <c r="AP704" s="4">
        <v>389178570</v>
      </c>
      <c r="AQ704" s="4">
        <v>341417300</v>
      </c>
      <c r="AR704" s="4">
        <v>1436906</v>
      </c>
      <c r="AS704" s="4">
        <v>4597022</v>
      </c>
      <c r="AT704" s="4">
        <v>273585</v>
      </c>
      <c r="AU704" s="4">
        <v>795</v>
      </c>
      <c r="AV704" s="4">
        <v>2682</v>
      </c>
      <c r="AW704" s="4">
        <v>49349806</v>
      </c>
      <c r="AX704" s="4">
        <v>33811927</v>
      </c>
      <c r="AY704" s="4">
        <v>2273924</v>
      </c>
      <c r="AZ704" s="4">
        <v>1842947</v>
      </c>
      <c r="BA704" s="4">
        <v>3379785</v>
      </c>
      <c r="BB704" s="4">
        <v>0</v>
      </c>
      <c r="BC704" s="4"/>
      <c r="BD704" s="4">
        <v>0.69187962087662058</v>
      </c>
      <c r="BE704" s="4">
        <v>0.39014282072039447</v>
      </c>
      <c r="BF704" s="4">
        <v>0.25828621322659207</v>
      </c>
      <c r="BG704" s="4">
        <v>6.4571570288709135E-2</v>
      </c>
      <c r="BH704" s="4">
        <v>5.3137025614325708</v>
      </c>
      <c r="BI704" s="4">
        <v>0.33800025890786517</v>
      </c>
      <c r="BJ704" s="4">
        <v>0</v>
      </c>
      <c r="BK704" s="4"/>
      <c r="BL704" s="3" t="s">
        <v>468</v>
      </c>
      <c r="BM704" s="4"/>
      <c r="BN704" s="4"/>
      <c r="BO704" s="4"/>
      <c r="BP704" s="4">
        <v>3.6921508807640668</v>
      </c>
      <c r="BQ704" s="4">
        <v>0.29642058165548096</v>
      </c>
      <c r="BR704" s="4">
        <v>6686.9976105137393</v>
      </c>
      <c r="BS704" s="4">
        <v>4078.1135005973715</v>
      </c>
      <c r="BT704" s="4">
        <v>1716.7335722819594</v>
      </c>
      <c r="BU704" s="4">
        <v>3771.099163679809</v>
      </c>
      <c r="BV704" s="4">
        <v>15168.665471923536</v>
      </c>
      <c r="BW704" s="4">
        <v>4037.9749103942654</v>
      </c>
    </row>
    <row r="705" spans="2:75" x14ac:dyDescent="0.3">
      <c r="B705" s="3" t="s">
        <v>302</v>
      </c>
      <c r="C705" s="4">
        <v>2021</v>
      </c>
      <c r="D705" s="3" t="s">
        <v>1171</v>
      </c>
      <c r="E705" s="4">
        <v>879</v>
      </c>
      <c r="F705" s="4">
        <v>879</v>
      </c>
      <c r="G705" s="4" t="b">
        <v>0</v>
      </c>
      <c r="H705" s="4">
        <v>5038854</v>
      </c>
      <c r="I705" s="4">
        <v>2736471</v>
      </c>
      <c r="J705" s="4">
        <v>1111783</v>
      </c>
      <c r="K705" s="4">
        <v>902519</v>
      </c>
      <c r="L705" s="4">
        <v>194849</v>
      </c>
      <c r="M705" s="4">
        <v>65171</v>
      </c>
      <c r="N705" s="4">
        <v>4071164</v>
      </c>
      <c r="O705" s="4">
        <v>3909004</v>
      </c>
      <c r="P705" s="4">
        <v>1057518</v>
      </c>
      <c r="Q705" s="4">
        <v>2851486</v>
      </c>
      <c r="R705" s="4">
        <v>572278</v>
      </c>
      <c r="S705" s="4">
        <v>283611</v>
      </c>
      <c r="T705" s="4">
        <v>393374</v>
      </c>
      <c r="U705" s="4">
        <v>286732</v>
      </c>
      <c r="V705" s="4">
        <v>468440</v>
      </c>
      <c r="W705" s="4">
        <v>403971</v>
      </c>
      <c r="X705" s="4">
        <v>1129850</v>
      </c>
      <c r="Y705" s="4">
        <v>1330882</v>
      </c>
      <c r="Z705" s="4">
        <v>14565855</v>
      </c>
      <c r="AA705" s="4">
        <v>15227909</v>
      </c>
      <c r="AB705" s="4">
        <v>4780954</v>
      </c>
      <c r="AC705" s="4">
        <v>10446955</v>
      </c>
      <c r="AD705" s="4">
        <v>44481540</v>
      </c>
      <c r="AE705" s="4">
        <v>4582805</v>
      </c>
      <c r="AF705" s="4">
        <v>8915360</v>
      </c>
      <c r="AG705" s="4">
        <v>13498165</v>
      </c>
      <c r="AH705" s="4">
        <v>3008561</v>
      </c>
      <c r="AI705" s="4">
        <v>0</v>
      </c>
      <c r="AJ705" s="4">
        <v>132523</v>
      </c>
      <c r="AK705" s="4">
        <v>113000</v>
      </c>
      <c r="AL705" s="4">
        <v>3892975</v>
      </c>
      <c r="AM705" s="4">
        <v>973244</v>
      </c>
      <c r="AN705" s="4">
        <v>245523</v>
      </c>
      <c r="AO705" s="4">
        <v>727721</v>
      </c>
      <c r="AP705" s="4">
        <v>407771541</v>
      </c>
      <c r="AQ705" s="4">
        <v>362776100</v>
      </c>
      <c r="AR705" s="4">
        <v>1505853</v>
      </c>
      <c r="AS705" s="4">
        <v>4881584</v>
      </c>
      <c r="AT705" s="4">
        <v>291235</v>
      </c>
      <c r="AU705" s="4">
        <v>833</v>
      </c>
      <c r="AV705" s="4">
        <v>2788</v>
      </c>
      <c r="AW705" s="4">
        <v>50438692</v>
      </c>
      <c r="AX705" s="4">
        <v>33991936</v>
      </c>
      <c r="AY705" s="4">
        <v>1330882</v>
      </c>
      <c r="AZ705" s="4">
        <v>1672258.6666666667</v>
      </c>
      <c r="BA705" s="4">
        <v>2858566</v>
      </c>
      <c r="BB705" s="4">
        <v>0</v>
      </c>
      <c r="BC705" s="4"/>
      <c r="BD705" s="4">
        <v>0.80795434834984303</v>
      </c>
      <c r="BE705" s="4">
        <v>0.22422757238054525</v>
      </c>
      <c r="BF705" s="4">
        <v>0.25227281134021889</v>
      </c>
      <c r="BG705" s="4">
        <v>6.3068219035570486E-2</v>
      </c>
      <c r="BH705" s="4">
        <v>4.7337300621500509</v>
      </c>
      <c r="BI705" s="4">
        <v>0.34566440618505295</v>
      </c>
      <c r="BJ705" s="4">
        <v>0</v>
      </c>
      <c r="BK705" s="4"/>
      <c r="BL705" s="3" t="s">
        <v>468</v>
      </c>
      <c r="BM705" s="4"/>
      <c r="BN705" s="4"/>
      <c r="BO705" s="4"/>
      <c r="BP705" s="4">
        <v>3.6928840014364805</v>
      </c>
      <c r="BQ705" s="4">
        <v>0.29878048780487804</v>
      </c>
      <c r="BR705" s="4">
        <v>5732.4846416382252</v>
      </c>
      <c r="BS705" s="4">
        <v>4447.1035267349262</v>
      </c>
      <c r="BT705" s="4">
        <v>1713.1433447098975</v>
      </c>
      <c r="BU705" s="4">
        <v>3422.7087599544939</v>
      </c>
      <c r="BV705" s="4">
        <v>15356.274175199091</v>
      </c>
      <c r="BW705" s="4">
        <v>3252.0659840728099</v>
      </c>
    </row>
    <row r="706" spans="2:75" x14ac:dyDescent="0.3">
      <c r="B706" s="3" t="s">
        <v>302</v>
      </c>
      <c r="C706" s="4">
        <v>2022</v>
      </c>
      <c r="D706" s="3" t="s">
        <v>1172</v>
      </c>
      <c r="E706" s="4">
        <v>984</v>
      </c>
      <c r="F706" s="4">
        <v>984</v>
      </c>
      <c r="G706" s="4" t="b">
        <v>0</v>
      </c>
      <c r="H706" s="4">
        <v>4930721</v>
      </c>
      <c r="I706" s="4">
        <v>2502675</v>
      </c>
      <c r="J706" s="4">
        <v>1251272</v>
      </c>
      <c r="K706" s="4">
        <v>585416</v>
      </c>
      <c r="L706" s="4">
        <v>432081</v>
      </c>
      <c r="M706" s="4">
        <v>0</v>
      </c>
      <c r="N706" s="4">
        <v>4345305</v>
      </c>
      <c r="O706" s="4">
        <v>4082748</v>
      </c>
      <c r="P706" s="4">
        <v>1045057</v>
      </c>
      <c r="Q706" s="4">
        <v>3037691</v>
      </c>
      <c r="R706" s="4">
        <v>764286</v>
      </c>
      <c r="S706" s="4">
        <v>369244</v>
      </c>
      <c r="T706" s="4">
        <v>484100</v>
      </c>
      <c r="U706" s="4">
        <v>327916</v>
      </c>
      <c r="V706" s="4">
        <v>499445</v>
      </c>
      <c r="W706" s="4">
        <v>390834</v>
      </c>
      <c r="X706" s="4">
        <v>847973</v>
      </c>
      <c r="Y706" s="4">
        <v>888425</v>
      </c>
      <c r="Z706" s="4">
        <v>15884314</v>
      </c>
      <c r="AA706" s="4">
        <v>16444728</v>
      </c>
      <c r="AB706" s="4">
        <v>5062347</v>
      </c>
      <c r="AC706" s="4">
        <v>11382381</v>
      </c>
      <c r="AD706" s="4">
        <v>45329512</v>
      </c>
      <c r="AE706" s="4">
        <v>10379645</v>
      </c>
      <c r="AF706" s="4">
        <v>3970627</v>
      </c>
      <c r="AG706" s="4">
        <v>14350272</v>
      </c>
      <c r="AH706" s="4">
        <v>2856061</v>
      </c>
      <c r="AI706" s="4">
        <v>0</v>
      </c>
      <c r="AJ706" s="4">
        <v>132523</v>
      </c>
      <c r="AK706" s="4">
        <v>113000</v>
      </c>
      <c r="AL706" s="4">
        <v>4683328</v>
      </c>
      <c r="AM706" s="4">
        <v>1170832</v>
      </c>
      <c r="AN706" s="4">
        <v>245523</v>
      </c>
      <c r="AO706" s="4">
        <v>925309</v>
      </c>
      <c r="AP706" s="4">
        <v>502731507</v>
      </c>
      <c r="AQ706" s="4">
        <v>450609800</v>
      </c>
      <c r="AR706" s="4">
        <v>1641962</v>
      </c>
      <c r="AS706" s="4">
        <v>5171687</v>
      </c>
      <c r="AT706" s="4">
        <v>355130</v>
      </c>
      <c r="AU706" s="4">
        <v>878</v>
      </c>
      <c r="AV706" s="4">
        <v>2905</v>
      </c>
      <c r="AW706" s="4">
        <v>51327117</v>
      </c>
      <c r="AX706" s="4">
        <v>33835301</v>
      </c>
      <c r="AY706" s="4">
        <v>888425</v>
      </c>
      <c r="AZ706" s="4">
        <v>1497743.6666666667</v>
      </c>
      <c r="BA706" s="4">
        <v>3045229</v>
      </c>
      <c r="BB706" s="4">
        <v>0</v>
      </c>
      <c r="BC706" s="4"/>
      <c r="BD706" s="4">
        <v>0.88127172476398485</v>
      </c>
      <c r="BE706" s="4">
        <v>0.17197748564560841</v>
      </c>
      <c r="BF706" s="4">
        <v>0.20969959823441792</v>
      </c>
      <c r="BG706" s="4">
        <v>5.2424899558604479E-2</v>
      </c>
      <c r="BH706" s="4">
        <v>4.7240723299374423</v>
      </c>
      <c r="BI706" s="4">
        <v>0.36228525280535839</v>
      </c>
      <c r="BJ706" s="4">
        <v>0</v>
      </c>
      <c r="BK706" s="4"/>
      <c r="BL706" s="3" t="s">
        <v>468</v>
      </c>
      <c r="BM706" s="4"/>
      <c r="BN706" s="4"/>
      <c r="BO706" s="4"/>
      <c r="BP706" s="4">
        <v>3.266081351849706</v>
      </c>
      <c r="BQ706" s="4">
        <v>0.30223752151462996</v>
      </c>
      <c r="BR706" s="4">
        <v>5010.8953252032525</v>
      </c>
      <c r="BS706" s="4">
        <v>4149.1341463414637</v>
      </c>
      <c r="BT706" s="4">
        <v>1668.6605691056911</v>
      </c>
      <c r="BU706" s="4">
        <v>2902.5010162601625</v>
      </c>
      <c r="BV706" s="4">
        <v>14583.609756097561</v>
      </c>
      <c r="BW706" s="4">
        <v>3094.7449186991871</v>
      </c>
    </row>
    <row r="707" spans="2:75" x14ac:dyDescent="0.3">
      <c r="B707" s="3" t="s">
        <v>302</v>
      </c>
      <c r="C707" s="4">
        <v>2023</v>
      </c>
      <c r="D707" s="3" t="s">
        <v>1173</v>
      </c>
      <c r="E707" s="4">
        <v>1036</v>
      </c>
      <c r="F707" s="4">
        <v>1036</v>
      </c>
      <c r="G707" s="4" t="b">
        <v>0</v>
      </c>
      <c r="H707" s="4">
        <v>6957588</v>
      </c>
      <c r="I707" s="4">
        <v>2758314</v>
      </c>
      <c r="J707" s="4">
        <v>1107140</v>
      </c>
      <c r="K707" s="4">
        <v>2097993</v>
      </c>
      <c r="L707" s="4">
        <v>958923</v>
      </c>
      <c r="M707" s="4">
        <v>34125</v>
      </c>
      <c r="N707" s="4">
        <v>4825470</v>
      </c>
      <c r="O707" s="4">
        <v>4196172</v>
      </c>
      <c r="P707" s="4">
        <v>1043384</v>
      </c>
      <c r="Q707" s="4">
        <v>3152788</v>
      </c>
      <c r="R707" s="4">
        <v>646315</v>
      </c>
      <c r="S707" s="4">
        <v>481584</v>
      </c>
      <c r="T707" s="4">
        <v>511162</v>
      </c>
      <c r="U707" s="4">
        <v>339619</v>
      </c>
      <c r="V707" s="4">
        <v>593095</v>
      </c>
      <c r="W707" s="4">
        <v>447680</v>
      </c>
      <c r="X707" s="4">
        <v>2761416</v>
      </c>
      <c r="Y707" s="4">
        <v>1945587</v>
      </c>
      <c r="Z707" s="4">
        <v>20520100</v>
      </c>
      <c r="AA707" s="4">
        <v>21157549</v>
      </c>
      <c r="AB707" s="4">
        <v>7982971</v>
      </c>
      <c r="AC707" s="4">
        <v>13174578</v>
      </c>
      <c r="AD707" s="4">
        <v>48090928</v>
      </c>
      <c r="AE707" s="4">
        <v>11046884</v>
      </c>
      <c r="AF707" s="4">
        <v>5006970</v>
      </c>
      <c r="AG707" s="4">
        <v>16053854</v>
      </c>
      <c r="AH707" s="4">
        <v>2698763</v>
      </c>
      <c r="AI707" s="4">
        <v>0</v>
      </c>
      <c r="AJ707" s="4">
        <v>132523</v>
      </c>
      <c r="AK707" s="4">
        <v>115280</v>
      </c>
      <c r="AL707" s="4">
        <v>5085602</v>
      </c>
      <c r="AM707" s="4">
        <v>1271401</v>
      </c>
      <c r="AN707" s="4">
        <v>247803</v>
      </c>
      <c r="AO707" s="4">
        <v>1023598</v>
      </c>
      <c r="AP707" s="4">
        <v>590989660</v>
      </c>
      <c r="AQ707" s="4">
        <v>533305700</v>
      </c>
      <c r="AR707" s="4">
        <v>2058456</v>
      </c>
      <c r="AS707" s="4">
        <v>5857831</v>
      </c>
      <c r="AT707" s="4">
        <v>423289</v>
      </c>
      <c r="AU707" s="4">
        <v>1105</v>
      </c>
      <c r="AV707" s="4">
        <v>3306</v>
      </c>
      <c r="AW707" s="4">
        <v>53320319</v>
      </c>
      <c r="AX707" s="4">
        <v>34785119</v>
      </c>
      <c r="AY707" s="4">
        <v>1945587</v>
      </c>
      <c r="AZ707" s="4">
        <v>1388298</v>
      </c>
      <c r="BA707" s="4">
        <v>2873112</v>
      </c>
      <c r="BB707" s="4">
        <v>0</v>
      </c>
      <c r="BC707" s="4"/>
      <c r="BD707" s="4">
        <v>0.69355500785617086</v>
      </c>
      <c r="BE707" s="4">
        <v>0.39689271626891387</v>
      </c>
      <c r="BF707" s="4">
        <v>0.19490546255665994</v>
      </c>
      <c r="BG707" s="4">
        <v>4.8726384801641966E-2</v>
      </c>
      <c r="BH707" s="4">
        <v>5.0919548031773783</v>
      </c>
      <c r="BI707" s="4">
        <v>0.36741776407958521</v>
      </c>
      <c r="BJ707" s="4">
        <v>0</v>
      </c>
      <c r="BK707" s="4"/>
      <c r="BL707" s="3" t="s">
        <v>468</v>
      </c>
      <c r="BM707" s="4"/>
      <c r="BN707" s="4"/>
      <c r="BO707" s="4"/>
      <c r="BP707" s="4">
        <v>3.4830660150636139</v>
      </c>
      <c r="BQ707" s="4">
        <v>0.33424077434966726</v>
      </c>
      <c r="BR707" s="4">
        <v>6715.8185328185327</v>
      </c>
      <c r="BS707" s="4">
        <v>4050.3590733590731</v>
      </c>
      <c r="BT707" s="4">
        <v>1986.9266409266409</v>
      </c>
      <c r="BU707" s="4">
        <v>2604.9835907335905</v>
      </c>
      <c r="BV707" s="4">
        <v>15495.99806949807</v>
      </c>
      <c r="BW707" s="4">
        <v>2773.2741312741314</v>
      </c>
    </row>
    <row r="708" spans="2:75" x14ac:dyDescent="0.3">
      <c r="B708" s="3" t="s">
        <v>302</v>
      </c>
      <c r="C708" s="4">
        <v>2024</v>
      </c>
      <c r="D708" s="3" t="s">
        <v>1174</v>
      </c>
      <c r="E708" s="4">
        <v>1036</v>
      </c>
      <c r="F708" s="4">
        <v>1036</v>
      </c>
      <c r="G708" s="4" t="b">
        <v>0</v>
      </c>
      <c r="H708" s="4">
        <v>6913707</v>
      </c>
      <c r="I708" s="4">
        <v>2894679</v>
      </c>
      <c r="J708" s="4">
        <v>1137295</v>
      </c>
      <c r="K708" s="4">
        <v>1738125</v>
      </c>
      <c r="L708" s="4">
        <v>1089665</v>
      </c>
      <c r="M708" s="4">
        <v>31343</v>
      </c>
      <c r="N708" s="4">
        <v>5144239</v>
      </c>
      <c r="O708" s="4">
        <v>4688174</v>
      </c>
      <c r="P708" s="4">
        <v>1130366</v>
      </c>
      <c r="Q708" s="4">
        <v>3557808</v>
      </c>
      <c r="R708" s="4">
        <v>685333</v>
      </c>
      <c r="S708" s="4">
        <v>498895</v>
      </c>
      <c r="T708" s="4">
        <v>589783</v>
      </c>
      <c r="U708" s="4">
        <v>448948</v>
      </c>
      <c r="V708" s="4">
        <v>562761</v>
      </c>
      <c r="W708" s="4">
        <v>488043</v>
      </c>
      <c r="X708" s="4">
        <v>2225533</v>
      </c>
      <c r="Y708" s="4">
        <v>2230970</v>
      </c>
      <c r="Z708" s="4">
        <v>21325808</v>
      </c>
      <c r="AA708" s="4">
        <v>21992296</v>
      </c>
      <c r="AB708" s="4">
        <v>7694766</v>
      </c>
      <c r="AC708" s="4">
        <v>14297530</v>
      </c>
      <c r="AD708" s="4">
        <v>50316461</v>
      </c>
      <c r="AE708" s="4">
        <v>12777175</v>
      </c>
      <c r="AF708" s="4">
        <v>4761188</v>
      </c>
      <c r="AG708" s="4">
        <v>17538363</v>
      </c>
      <c r="AH708" s="4">
        <v>3056513</v>
      </c>
      <c r="AI708" s="4">
        <v>520000</v>
      </c>
      <c r="AJ708" s="4">
        <v>132523</v>
      </c>
      <c r="AK708" s="4">
        <v>119377</v>
      </c>
      <c r="AL708" s="4">
        <v>5413612</v>
      </c>
      <c r="AM708" s="4">
        <v>1353403</v>
      </c>
      <c r="AN708" s="4">
        <v>251900</v>
      </c>
      <c r="AO708" s="4">
        <v>1101503</v>
      </c>
      <c r="AP708" s="4">
        <v>619290463</v>
      </c>
      <c r="AQ708" s="4">
        <v>555499900</v>
      </c>
      <c r="AR708" s="4">
        <v>1866285</v>
      </c>
      <c r="AS708" s="4">
        <v>5804165</v>
      </c>
      <c r="AT708" s="4">
        <v>438487</v>
      </c>
      <c r="AU708" s="4">
        <v>986</v>
      </c>
      <c r="AV708" s="4">
        <v>3157</v>
      </c>
      <c r="AW708" s="4">
        <v>55351544</v>
      </c>
      <c r="AX708" s="4">
        <v>35885617</v>
      </c>
      <c r="AY708" s="4">
        <v>2230970</v>
      </c>
      <c r="AZ708" s="4">
        <v>1688327.3333333333</v>
      </c>
      <c r="BA708" s="4">
        <v>73340429</v>
      </c>
      <c r="BB708" s="4">
        <v>1170000</v>
      </c>
      <c r="BC708" s="4">
        <v>0.98461538461538467</v>
      </c>
      <c r="BD708" s="4">
        <v>0.74406378517342431</v>
      </c>
      <c r="BE708" s="4">
        <v>0.32190155006568832</v>
      </c>
      <c r="BF708" s="4">
        <v>0.18612342369567675</v>
      </c>
      <c r="BG708" s="4">
        <v>4.6530855923919187E-2</v>
      </c>
      <c r="BH708" s="4">
        <v>4.9295417290646375</v>
      </c>
      <c r="BI708" s="4">
        <v>0.36720463246245622</v>
      </c>
      <c r="BJ708" s="4">
        <v>1.3393417587990746</v>
      </c>
      <c r="BK708" s="4">
        <v>1.6478873239436621E-2</v>
      </c>
      <c r="BL708" s="3" t="s">
        <v>474</v>
      </c>
      <c r="BM708" s="4">
        <v>1513946.3865266747</v>
      </c>
      <c r="BN708" s="4">
        <v>1.1151830397420655</v>
      </c>
      <c r="BO708" s="4">
        <v>0</v>
      </c>
      <c r="BP708" s="4">
        <v>3.0135858882102626</v>
      </c>
      <c r="BQ708" s="4">
        <v>0.31232182451694646</v>
      </c>
      <c r="BR708" s="4">
        <v>6673.4623552123549</v>
      </c>
      <c r="BS708" s="4">
        <v>4525.2644787644786</v>
      </c>
      <c r="BT708" s="4">
        <v>1801.4333976833977</v>
      </c>
      <c r="BU708" s="4">
        <v>2950.3021235521237</v>
      </c>
      <c r="BV708" s="4">
        <v>16928.921814671816</v>
      </c>
      <c r="BW708" s="4">
        <v>70791.919884169882</v>
      </c>
    </row>
    <row r="709" spans="2:75" x14ac:dyDescent="0.3">
      <c r="B709" s="3" t="s">
        <v>304</v>
      </c>
      <c r="C709" s="4">
        <v>2019</v>
      </c>
      <c r="D709" s="3" t="s">
        <v>1175</v>
      </c>
      <c r="E709" s="4">
        <v>8259</v>
      </c>
      <c r="F709" s="4">
        <v>8259</v>
      </c>
      <c r="G709" s="4" t="b">
        <v>0</v>
      </c>
      <c r="H709" s="4">
        <v>29598822</v>
      </c>
      <c r="I709" s="4">
        <v>16234424</v>
      </c>
      <c r="J709" s="4">
        <v>6285472</v>
      </c>
      <c r="K709" s="4">
        <v>5764447</v>
      </c>
      <c r="L709" s="4">
        <v>1143429</v>
      </c>
      <c r="M709" s="4">
        <v>218785</v>
      </c>
      <c r="N709" s="4">
        <v>23615590</v>
      </c>
      <c r="O709" s="4">
        <v>23190945</v>
      </c>
      <c r="P709" s="4">
        <v>2360738</v>
      </c>
      <c r="Q709" s="4">
        <v>20830207</v>
      </c>
      <c r="R709" s="4">
        <v>2266136</v>
      </c>
      <c r="S709" s="4">
        <v>4185340</v>
      </c>
      <c r="T709" s="4">
        <v>5453280</v>
      </c>
      <c r="U709" s="4">
        <v>3370599</v>
      </c>
      <c r="V709" s="4">
        <v>1261457</v>
      </c>
      <c r="W709" s="4">
        <v>698877</v>
      </c>
      <c r="X709" s="4">
        <v>6407877</v>
      </c>
      <c r="Y709" s="4">
        <v>5689312</v>
      </c>
      <c r="Z709" s="4">
        <v>25739962</v>
      </c>
      <c r="AA709" s="4">
        <v>38159126</v>
      </c>
      <c r="AB709" s="4">
        <v>26316996</v>
      </c>
      <c r="AC709" s="4">
        <v>11842130</v>
      </c>
      <c r="AD709" s="4">
        <v>88481191</v>
      </c>
      <c r="AE709" s="4">
        <v>16598320</v>
      </c>
      <c r="AF709" s="4">
        <v>11005940</v>
      </c>
      <c r="AG709" s="4">
        <v>27604260</v>
      </c>
      <c r="AH709" s="4">
        <v>15330409</v>
      </c>
      <c r="AI709" s="4">
        <v>0</v>
      </c>
      <c r="AJ709" s="4">
        <v>1050751</v>
      </c>
      <c r="AK709" s="4">
        <v>848231</v>
      </c>
      <c r="AL709" s="4">
        <v>23667388</v>
      </c>
      <c r="AM709" s="4">
        <v>5916847</v>
      </c>
      <c r="AN709" s="4">
        <v>1898982</v>
      </c>
      <c r="AO709" s="4">
        <v>4017865</v>
      </c>
      <c r="AP709" s="4">
        <v>1870357753</v>
      </c>
      <c r="AQ709" s="4">
        <v>1597021480</v>
      </c>
      <c r="AR709" s="4">
        <v>11940824.4380883</v>
      </c>
      <c r="AS709" s="4">
        <v>22537021.826207701</v>
      </c>
      <c r="AT709" s="4">
        <v>446821</v>
      </c>
      <c r="AU709" s="4">
        <v>1713.6925813</v>
      </c>
      <c r="AV709" s="4">
        <v>3727.6546862</v>
      </c>
      <c r="AW709" s="4">
        <v>126096423</v>
      </c>
      <c r="AX709" s="4">
        <v>76207339</v>
      </c>
      <c r="AY709" s="4">
        <v>5689312</v>
      </c>
      <c r="AZ709" s="4">
        <v>5689312</v>
      </c>
      <c r="BA709" s="4">
        <v>15335342</v>
      </c>
      <c r="BB709" s="4">
        <v>0</v>
      </c>
      <c r="BC709" s="4"/>
      <c r="BD709" s="4">
        <v>0.79785573898853135</v>
      </c>
      <c r="BE709" s="4">
        <v>0.21649094683565448</v>
      </c>
      <c r="BF709" s="4">
        <v>0.32094492218575199</v>
      </c>
      <c r="BG709" s="4">
        <v>8.0236230546437998E-2</v>
      </c>
      <c r="BH709" s="4">
        <v>1.3252033453148113</v>
      </c>
      <c r="BI709" s="4">
        <v>0.45042070327934053</v>
      </c>
      <c r="BJ709" s="4">
        <v>0</v>
      </c>
      <c r="BK709" s="4"/>
      <c r="BL709" s="3" t="s">
        <v>468</v>
      </c>
      <c r="BM709" s="4"/>
      <c r="BN709" s="4"/>
      <c r="BO709" s="4"/>
      <c r="BP709" s="4">
        <v>6.3842462325378984</v>
      </c>
      <c r="BQ709" s="4">
        <v>0.45972406930400289</v>
      </c>
      <c r="BR709" s="4">
        <v>3583.8263712313837</v>
      </c>
      <c r="BS709" s="4">
        <v>2807.9604068289141</v>
      </c>
      <c r="BT709" s="4">
        <v>1445.795427786451</v>
      </c>
      <c r="BU709" s="4">
        <v>1856.2064414578035</v>
      </c>
      <c r="BV709" s="4">
        <v>3342.3247366509263</v>
      </c>
      <c r="BW709" s="4">
        <v>1856.8037292650442</v>
      </c>
    </row>
    <row r="710" spans="2:75" x14ac:dyDescent="0.3">
      <c r="B710" s="3" t="s">
        <v>304</v>
      </c>
      <c r="C710" s="4">
        <v>2020</v>
      </c>
      <c r="D710" s="3" t="s">
        <v>1176</v>
      </c>
      <c r="E710" s="4">
        <v>8744</v>
      </c>
      <c r="F710" s="4">
        <v>8744</v>
      </c>
      <c r="G710" s="4" t="b">
        <v>0</v>
      </c>
      <c r="H710" s="4">
        <v>36142173</v>
      </c>
      <c r="I710" s="4">
        <v>16860560</v>
      </c>
      <c r="J710" s="4">
        <v>6177359</v>
      </c>
      <c r="K710" s="4">
        <v>11467706</v>
      </c>
      <c r="L710" s="4">
        <v>1023050</v>
      </c>
      <c r="M710" s="4">
        <v>319818</v>
      </c>
      <c r="N710" s="4">
        <v>24354649</v>
      </c>
      <c r="O710" s="4">
        <v>24498659</v>
      </c>
      <c r="P710" s="4">
        <v>2580567</v>
      </c>
      <c r="Q710" s="4">
        <v>21918092</v>
      </c>
      <c r="R710" s="4">
        <v>2659666</v>
      </c>
      <c r="S710" s="4">
        <v>3986945</v>
      </c>
      <c r="T710" s="4">
        <v>6398096</v>
      </c>
      <c r="U710" s="4">
        <v>2929218</v>
      </c>
      <c r="V710" s="4">
        <v>1212054</v>
      </c>
      <c r="W710" s="4">
        <v>762868</v>
      </c>
      <c r="X710" s="4">
        <v>11643514</v>
      </c>
      <c r="Y710" s="4">
        <v>12386143</v>
      </c>
      <c r="Z710" s="4">
        <v>27337633</v>
      </c>
      <c r="AA710" s="4">
        <v>41768684</v>
      </c>
      <c r="AB710" s="4">
        <v>28044464</v>
      </c>
      <c r="AC710" s="4">
        <v>13724220</v>
      </c>
      <c r="AD710" s="4">
        <v>100124705</v>
      </c>
      <c r="AE710" s="4">
        <v>14725442</v>
      </c>
      <c r="AF710" s="4">
        <v>13495503</v>
      </c>
      <c r="AG710" s="4">
        <v>28220945</v>
      </c>
      <c r="AH710" s="4">
        <v>13889974</v>
      </c>
      <c r="AI710" s="4">
        <v>0</v>
      </c>
      <c r="AJ710" s="4">
        <v>952971</v>
      </c>
      <c r="AK710" s="4">
        <v>800849</v>
      </c>
      <c r="AL710" s="4">
        <v>23982004</v>
      </c>
      <c r="AM710" s="4">
        <v>5995501</v>
      </c>
      <c r="AN710" s="4">
        <v>1753820</v>
      </c>
      <c r="AO710" s="4">
        <v>4241681</v>
      </c>
      <c r="AP710" s="4">
        <v>2066311984</v>
      </c>
      <c r="AQ710" s="4">
        <v>1769317080</v>
      </c>
      <c r="AR710" s="4">
        <v>12842704</v>
      </c>
      <c r="AS710" s="4">
        <v>23631957</v>
      </c>
      <c r="AT710" s="4">
        <v>495477</v>
      </c>
      <c r="AU710" s="4">
        <v>1836</v>
      </c>
      <c r="AV710" s="4">
        <v>4086</v>
      </c>
      <c r="AW710" s="4">
        <v>137905214</v>
      </c>
      <c r="AX710" s="4">
        <v>85793904</v>
      </c>
      <c r="AY710" s="4">
        <v>12386143</v>
      </c>
      <c r="AZ710" s="4">
        <v>9037727.5</v>
      </c>
      <c r="BA710" s="4">
        <v>15375992</v>
      </c>
      <c r="BB710" s="4">
        <v>0</v>
      </c>
      <c r="BC710" s="4"/>
      <c r="BD710" s="4">
        <v>0.67385679881505745</v>
      </c>
      <c r="BE710" s="4">
        <v>0.32215865935897103</v>
      </c>
      <c r="BF710" s="4">
        <v>0.29252267658699416</v>
      </c>
      <c r="BG710" s="4">
        <v>7.3130669146748539E-2</v>
      </c>
      <c r="BH710" s="4">
        <v>1.2875639448908236</v>
      </c>
      <c r="BI710" s="4">
        <v>0.42529699568320117</v>
      </c>
      <c r="BJ710" s="4">
        <v>0</v>
      </c>
      <c r="BK710" s="4"/>
      <c r="BL710" s="3" t="s">
        <v>468</v>
      </c>
      <c r="BM710" s="4"/>
      <c r="BN710" s="4"/>
      <c r="BO710" s="4"/>
      <c r="BP710" s="4">
        <v>6.2152782829720064</v>
      </c>
      <c r="BQ710" s="4">
        <v>0.44933920704845814</v>
      </c>
      <c r="BR710" s="4">
        <v>4133.3683668801468</v>
      </c>
      <c r="BS710" s="4">
        <v>2801.767955169259</v>
      </c>
      <c r="BT710" s="4">
        <v>1468.7447392497713</v>
      </c>
      <c r="BU710" s="4">
        <v>1588.5148673376029</v>
      </c>
      <c r="BV710" s="4">
        <v>3227.4639752973467</v>
      </c>
      <c r="BW710" s="4">
        <v>1758.4620311070448</v>
      </c>
    </row>
    <row r="711" spans="2:75" x14ac:dyDescent="0.3">
      <c r="B711" s="3" t="s">
        <v>304</v>
      </c>
      <c r="C711" s="4">
        <v>2021</v>
      </c>
      <c r="D711" s="3" t="s">
        <v>1177</v>
      </c>
      <c r="E711" s="4">
        <v>8429</v>
      </c>
      <c r="F711" s="4">
        <v>8429</v>
      </c>
      <c r="G711" s="4" t="b">
        <v>0</v>
      </c>
      <c r="H711" s="4">
        <v>30331029</v>
      </c>
      <c r="I711" s="4">
        <v>17255544</v>
      </c>
      <c r="J711" s="4">
        <v>6912595</v>
      </c>
      <c r="K711" s="4">
        <v>5230954</v>
      </c>
      <c r="L711" s="4">
        <v>809575</v>
      </c>
      <c r="M711" s="4">
        <v>80789</v>
      </c>
      <c r="N711" s="4">
        <v>25019286</v>
      </c>
      <c r="O711" s="4">
        <v>24626305</v>
      </c>
      <c r="P711" s="4">
        <v>2935635</v>
      </c>
      <c r="Q711" s="4">
        <v>21690670</v>
      </c>
      <c r="R711" s="4">
        <v>2491086</v>
      </c>
      <c r="S711" s="4">
        <v>4381622</v>
      </c>
      <c r="T711" s="4">
        <v>5528340</v>
      </c>
      <c r="U711" s="4">
        <v>3097737</v>
      </c>
      <c r="V711" s="4">
        <v>1242147</v>
      </c>
      <c r="W711" s="4">
        <v>1046415</v>
      </c>
      <c r="X711" s="4">
        <v>5704724</v>
      </c>
      <c r="Y711" s="4">
        <v>5776614</v>
      </c>
      <c r="Z711" s="4">
        <v>35309209</v>
      </c>
      <c r="AA711" s="4">
        <v>46284540</v>
      </c>
      <c r="AB711" s="4">
        <v>29702662</v>
      </c>
      <c r="AC711" s="4">
        <v>16581878</v>
      </c>
      <c r="AD711" s="4">
        <v>105829429</v>
      </c>
      <c r="AE711" s="4">
        <v>15547956</v>
      </c>
      <c r="AF711" s="4">
        <v>14402044</v>
      </c>
      <c r="AG711" s="4">
        <v>29950000</v>
      </c>
      <c r="AH711" s="4">
        <v>12752344</v>
      </c>
      <c r="AI711" s="4">
        <v>0</v>
      </c>
      <c r="AJ711" s="4">
        <v>799117</v>
      </c>
      <c r="AK711" s="4">
        <v>497032</v>
      </c>
      <c r="AL711" s="4">
        <v>25061540</v>
      </c>
      <c r="AM711" s="4">
        <v>6265385</v>
      </c>
      <c r="AN711" s="4">
        <v>1296149</v>
      </c>
      <c r="AO711" s="4">
        <v>4969236</v>
      </c>
      <c r="AP711" s="4">
        <v>2283452141</v>
      </c>
      <c r="AQ711" s="4">
        <v>1967521480</v>
      </c>
      <c r="AR711" s="4">
        <v>13029398</v>
      </c>
      <c r="AS711" s="4">
        <v>24958149</v>
      </c>
      <c r="AT711" s="4">
        <v>545747</v>
      </c>
      <c r="AU711" s="4">
        <v>1852</v>
      </c>
      <c r="AV711" s="4">
        <v>4567</v>
      </c>
      <c r="AW711" s="4">
        <v>143635305</v>
      </c>
      <c r="AX711" s="4">
        <v>88631773</v>
      </c>
      <c r="AY711" s="4">
        <v>5776614</v>
      </c>
      <c r="AZ711" s="4">
        <v>7950689.666666667</v>
      </c>
      <c r="BA711" s="4">
        <v>15618695</v>
      </c>
      <c r="BB711" s="4">
        <v>0</v>
      </c>
      <c r="BC711" s="4"/>
      <c r="BD711" s="4">
        <v>0.82487428962598008</v>
      </c>
      <c r="BE711" s="4">
        <v>0.18808211221584339</v>
      </c>
      <c r="BF711" s="4">
        <v>0.2068745974908166</v>
      </c>
      <c r="BG711" s="4">
        <v>5.1718649372704151E-2</v>
      </c>
      <c r="BH711" s="4">
        <v>1.3807780027080767</v>
      </c>
      <c r="BI711" s="4">
        <v>0.42965933873737167</v>
      </c>
      <c r="BJ711" s="4">
        <v>0</v>
      </c>
      <c r="BK711" s="4"/>
      <c r="BL711" s="3" t="s">
        <v>468</v>
      </c>
      <c r="BM711" s="4"/>
      <c r="BN711" s="4"/>
      <c r="BO711" s="4"/>
      <c r="BP711" s="4">
        <v>5.7060087952156469</v>
      </c>
      <c r="BQ711" s="4">
        <v>0.4055178454127436</v>
      </c>
      <c r="BR711" s="4">
        <v>3598.4136908292799</v>
      </c>
      <c r="BS711" s="4">
        <v>2921.6164432317</v>
      </c>
      <c r="BT711" s="4">
        <v>1545.7821805670899</v>
      </c>
      <c r="BU711" s="4">
        <v>1512.9130383200854</v>
      </c>
      <c r="BV711" s="4">
        <v>3553.2091588563294</v>
      </c>
      <c r="BW711" s="4">
        <v>1852.9712895954442</v>
      </c>
    </row>
    <row r="712" spans="2:75" x14ac:dyDescent="0.3">
      <c r="B712" s="3" t="s">
        <v>304</v>
      </c>
      <c r="C712" s="4">
        <v>2022</v>
      </c>
      <c r="D712" s="3" t="s">
        <v>1178</v>
      </c>
      <c r="E712" s="4">
        <v>8439</v>
      </c>
      <c r="F712" s="4">
        <v>8439</v>
      </c>
      <c r="G712" s="4" t="b">
        <v>0</v>
      </c>
      <c r="H712" s="4">
        <v>35675004</v>
      </c>
      <c r="I712" s="4">
        <v>18339752</v>
      </c>
      <c r="J712" s="4">
        <v>8037709</v>
      </c>
      <c r="K712" s="4">
        <v>6563871</v>
      </c>
      <c r="L712" s="4">
        <v>913625</v>
      </c>
      <c r="M712" s="4">
        <v>80789</v>
      </c>
      <c r="N712" s="4">
        <v>29030344</v>
      </c>
      <c r="O712" s="4">
        <v>27367495</v>
      </c>
      <c r="P712" s="4">
        <v>3092357</v>
      </c>
      <c r="Q712" s="4">
        <v>24275138</v>
      </c>
      <c r="R712" s="4">
        <v>2984166</v>
      </c>
      <c r="S712" s="4">
        <v>4487865</v>
      </c>
      <c r="T712" s="4">
        <v>7092106</v>
      </c>
      <c r="U712" s="4">
        <v>3422720</v>
      </c>
      <c r="V712" s="4">
        <v>1086069</v>
      </c>
      <c r="W712" s="4">
        <v>828599</v>
      </c>
      <c r="X712" s="4">
        <v>8307509</v>
      </c>
      <c r="Y712" s="4">
        <v>5313519</v>
      </c>
      <c r="Z712" s="4">
        <v>38570102</v>
      </c>
      <c r="AA712" s="4">
        <v>52243281</v>
      </c>
      <c r="AB712" s="4">
        <v>29657843</v>
      </c>
      <c r="AC712" s="4">
        <v>22585438</v>
      </c>
      <c r="AD712" s="4">
        <v>114136936</v>
      </c>
      <c r="AE712" s="4">
        <v>22090299</v>
      </c>
      <c r="AF712" s="4">
        <v>12811112</v>
      </c>
      <c r="AG712" s="4">
        <v>34901411</v>
      </c>
      <c r="AH712" s="4">
        <v>11617410</v>
      </c>
      <c r="AI712" s="4">
        <v>0</v>
      </c>
      <c r="AJ712" s="4">
        <v>761419</v>
      </c>
      <c r="AK712" s="4">
        <v>480621</v>
      </c>
      <c r="AL712" s="4">
        <v>27350822</v>
      </c>
      <c r="AM712" s="4">
        <v>6837706</v>
      </c>
      <c r="AN712" s="4">
        <v>1242040</v>
      </c>
      <c r="AO712" s="4">
        <v>4790166</v>
      </c>
      <c r="AP712" s="4">
        <v>2981935897</v>
      </c>
      <c r="AQ712" s="4">
        <v>2589735580</v>
      </c>
      <c r="AR712" s="4">
        <v>13883005</v>
      </c>
      <c r="AS712" s="4">
        <v>27223305</v>
      </c>
      <c r="AT712" s="4">
        <v>708893</v>
      </c>
      <c r="AU712" s="4">
        <v>1954</v>
      </c>
      <c r="AV712" s="4">
        <v>5054</v>
      </c>
      <c r="AW712" s="4">
        <v>148948786</v>
      </c>
      <c r="AX712" s="4">
        <v>90852935</v>
      </c>
      <c r="AY712" s="4">
        <v>5313519</v>
      </c>
      <c r="AZ712" s="4">
        <v>7825425.333333333</v>
      </c>
      <c r="BA712" s="4">
        <v>17137659</v>
      </c>
      <c r="BB712" s="4">
        <v>0</v>
      </c>
      <c r="BC712" s="4"/>
      <c r="BD712" s="4">
        <v>0.8137446599865833</v>
      </c>
      <c r="BE712" s="4">
        <v>0.23286637893579493</v>
      </c>
      <c r="BF712" s="4">
        <v>0.1816457156830083</v>
      </c>
      <c r="BG712" s="4">
        <v>4.5411432241414904E-2</v>
      </c>
      <c r="BH712" s="4">
        <v>1.4377430521713204</v>
      </c>
      <c r="BI712" s="4">
        <v>0.44075073419256933</v>
      </c>
      <c r="BJ712" s="4">
        <v>0</v>
      </c>
      <c r="BK712" s="4"/>
      <c r="BL712" s="3" t="s">
        <v>468</v>
      </c>
      <c r="BM712" s="4"/>
      <c r="BN712" s="4"/>
      <c r="BO712" s="4"/>
      <c r="BP712" s="4">
        <v>4.6557020269842511</v>
      </c>
      <c r="BQ712" s="4">
        <v>0.38662445587653343</v>
      </c>
      <c r="BR712" s="4">
        <v>4227.397084962673</v>
      </c>
      <c r="BS712" s="4">
        <v>3242.9784334636806</v>
      </c>
      <c r="BT712" s="4">
        <v>1645.100722834459</v>
      </c>
      <c r="BU712" s="4">
        <v>1376.6334873800213</v>
      </c>
      <c r="BV712" s="4">
        <v>4135.7282853418656</v>
      </c>
      <c r="BW712" s="4">
        <v>2030.7689299680058</v>
      </c>
    </row>
    <row r="713" spans="2:75" x14ac:dyDescent="0.3">
      <c r="B713" s="3" t="s">
        <v>304</v>
      </c>
      <c r="C713" s="4">
        <v>2023</v>
      </c>
      <c r="D713" s="3" t="s">
        <v>1179</v>
      </c>
      <c r="E713" s="4">
        <v>8617</v>
      </c>
      <c r="F713" s="4">
        <v>8617</v>
      </c>
      <c r="G713" s="4" t="b">
        <v>0</v>
      </c>
      <c r="H713" s="4">
        <v>44151588</v>
      </c>
      <c r="I713" s="4">
        <v>21114845</v>
      </c>
      <c r="J713" s="4">
        <v>9533173</v>
      </c>
      <c r="K713" s="4">
        <v>10155180</v>
      </c>
      <c r="L713" s="4">
        <v>1566852</v>
      </c>
      <c r="M713" s="4">
        <v>350181</v>
      </c>
      <c r="N713" s="4">
        <v>33646227</v>
      </c>
      <c r="O713" s="4">
        <v>30164627</v>
      </c>
      <c r="P713" s="4">
        <v>3219029</v>
      </c>
      <c r="Q713" s="4">
        <v>26945598</v>
      </c>
      <c r="R713" s="4">
        <v>3015657</v>
      </c>
      <c r="S713" s="4">
        <v>5181428</v>
      </c>
      <c r="T713" s="4">
        <v>6898720</v>
      </c>
      <c r="U713" s="4">
        <v>4038252</v>
      </c>
      <c r="V713" s="4">
        <v>1128625</v>
      </c>
      <c r="W713" s="4">
        <v>1131499</v>
      </c>
      <c r="X713" s="4">
        <v>13986961</v>
      </c>
      <c r="Y713" s="4">
        <v>12969599</v>
      </c>
      <c r="Z713" s="4">
        <v>40333435</v>
      </c>
      <c r="AA713" s="4">
        <v>55493781</v>
      </c>
      <c r="AB713" s="4">
        <v>32062125</v>
      </c>
      <c r="AC713" s="4">
        <v>23431656</v>
      </c>
      <c r="AD713" s="4">
        <v>126826260</v>
      </c>
      <c r="AE713" s="4">
        <v>14273223</v>
      </c>
      <c r="AF713" s="4">
        <v>24085068</v>
      </c>
      <c r="AG713" s="4">
        <v>38358291</v>
      </c>
      <c r="AH713" s="4">
        <v>11878763</v>
      </c>
      <c r="AI713" s="4">
        <v>1284093</v>
      </c>
      <c r="AJ713" s="4">
        <v>618939</v>
      </c>
      <c r="AK713" s="4">
        <v>505088</v>
      </c>
      <c r="AL713" s="4">
        <v>30729915</v>
      </c>
      <c r="AM713" s="4">
        <v>7682479</v>
      </c>
      <c r="AN713" s="4">
        <v>1124027</v>
      </c>
      <c r="AO713" s="4">
        <v>5731352</v>
      </c>
      <c r="AP713" s="4">
        <v>3369326305</v>
      </c>
      <c r="AQ713" s="4">
        <v>2898210741</v>
      </c>
      <c r="AR713" s="4">
        <v>14924210</v>
      </c>
      <c r="AS713" s="4">
        <v>29565321</v>
      </c>
      <c r="AT713" s="4">
        <v>787628</v>
      </c>
      <c r="AU713" s="4">
        <v>2061</v>
      </c>
      <c r="AV713" s="4">
        <v>5484</v>
      </c>
      <c r="AW713" s="4">
        <v>167243215</v>
      </c>
      <c r="AX713" s="4">
        <v>102746329</v>
      </c>
      <c r="AY713" s="4">
        <v>12969599</v>
      </c>
      <c r="AZ713" s="4">
        <v>8019910.666666667</v>
      </c>
      <c r="BA713" s="4">
        <v>17873350</v>
      </c>
      <c r="BB713" s="4">
        <v>0</v>
      </c>
      <c r="BC713" s="4"/>
      <c r="BD713" s="4">
        <v>0.76206153672207666</v>
      </c>
      <c r="BE713" s="4">
        <v>0.31679406412290312</v>
      </c>
      <c r="BF713" s="4">
        <v>0.1463104552579968</v>
      </c>
      <c r="BG713" s="4">
        <v>3.6577615004792563E-2</v>
      </c>
      <c r="BH713" s="4">
        <v>1.4235457309205013</v>
      </c>
      <c r="BI713" s="4">
        <v>0.43179315988536243</v>
      </c>
      <c r="BJ713" s="4">
        <v>0</v>
      </c>
      <c r="BK713" s="4"/>
      <c r="BL713" s="3" t="s">
        <v>468</v>
      </c>
      <c r="BM713" s="4"/>
      <c r="BN713" s="4"/>
      <c r="BO713" s="4"/>
      <c r="BP713" s="4">
        <v>4.4294344474302854</v>
      </c>
      <c r="BQ713" s="4">
        <v>0.37582056892778992</v>
      </c>
      <c r="BR713" s="4">
        <v>5123.7771846350242</v>
      </c>
      <c r="BS713" s="4">
        <v>3500.5949866542878</v>
      </c>
      <c r="BT713" s="4">
        <v>1731.9496344435418</v>
      </c>
      <c r="BU713" s="4">
        <v>1378.5265173494256</v>
      </c>
      <c r="BV713" s="4">
        <v>4451.4669838690961</v>
      </c>
      <c r="BW713" s="4">
        <v>2074.1963560403851</v>
      </c>
    </row>
    <row r="714" spans="2:75" x14ac:dyDescent="0.3">
      <c r="B714" s="3" t="s">
        <v>304</v>
      </c>
      <c r="C714" s="4">
        <v>2024</v>
      </c>
      <c r="D714" s="3" t="s">
        <v>1180</v>
      </c>
      <c r="E714" s="4">
        <v>8617</v>
      </c>
      <c r="F714" s="4">
        <v>8617</v>
      </c>
      <c r="G714" s="4" t="b">
        <v>0</v>
      </c>
      <c r="H714" s="4">
        <v>45257378</v>
      </c>
      <c r="I714" s="4">
        <v>23352140</v>
      </c>
      <c r="J714" s="4">
        <v>12392961</v>
      </c>
      <c r="K714" s="4">
        <v>6891235</v>
      </c>
      <c r="L714" s="4">
        <v>1873985</v>
      </c>
      <c r="M714" s="4">
        <v>1595909</v>
      </c>
      <c r="N714" s="4">
        <v>36770234</v>
      </c>
      <c r="O714" s="4">
        <v>32038206</v>
      </c>
      <c r="P714" s="4">
        <v>3756539</v>
      </c>
      <c r="Q714" s="4">
        <v>28281667</v>
      </c>
      <c r="R714" s="4">
        <v>3420780</v>
      </c>
      <c r="S714" s="4">
        <v>5692597</v>
      </c>
      <c r="T714" s="4">
        <v>6452306</v>
      </c>
      <c r="U714" s="4">
        <v>4154147</v>
      </c>
      <c r="V714" s="4">
        <v>1151155</v>
      </c>
      <c r="W714" s="4">
        <v>1057094</v>
      </c>
      <c r="X714" s="4">
        <v>13219172</v>
      </c>
      <c r="Y714" s="4">
        <v>12444147</v>
      </c>
      <c r="Z714" s="4">
        <v>47390047</v>
      </c>
      <c r="AA714" s="4">
        <v>61574349</v>
      </c>
      <c r="AB714" s="4">
        <v>33326957</v>
      </c>
      <c r="AC714" s="4">
        <v>28247392</v>
      </c>
      <c r="AD714" s="4">
        <v>140045432</v>
      </c>
      <c r="AE714" s="4">
        <v>14558759</v>
      </c>
      <c r="AF714" s="4">
        <v>27963935</v>
      </c>
      <c r="AG714" s="4">
        <v>42522694</v>
      </c>
      <c r="AH714" s="4">
        <v>9599759</v>
      </c>
      <c r="AI714" s="4">
        <v>0</v>
      </c>
      <c r="AJ714" s="4">
        <v>1880748</v>
      </c>
      <c r="AK714" s="4">
        <v>522652</v>
      </c>
      <c r="AL714" s="4">
        <v>35741560</v>
      </c>
      <c r="AM714" s="4">
        <v>8935390</v>
      </c>
      <c r="AN714" s="4">
        <v>2403400</v>
      </c>
      <c r="AO714" s="4">
        <v>5712090</v>
      </c>
      <c r="AP714" s="4">
        <v>3749717552</v>
      </c>
      <c r="AQ714" s="4">
        <v>3174888181</v>
      </c>
      <c r="AR714" s="4">
        <v>16525351</v>
      </c>
      <c r="AS714" s="4">
        <v>32513049</v>
      </c>
      <c r="AT714" s="4">
        <v>832910</v>
      </c>
      <c r="AU714" s="4">
        <v>2180</v>
      </c>
      <c r="AV714" s="4">
        <v>5551</v>
      </c>
      <c r="AW714" s="4">
        <v>178813030</v>
      </c>
      <c r="AX714" s="4">
        <v>110985753</v>
      </c>
      <c r="AY714" s="4">
        <v>12444147</v>
      </c>
      <c r="AZ714" s="4">
        <v>10242421.666666666</v>
      </c>
      <c r="BA714" s="4">
        <v>349901535</v>
      </c>
      <c r="BB714" s="4">
        <v>7570000</v>
      </c>
      <c r="BC714" s="4">
        <v>0</v>
      </c>
      <c r="BD714" s="4">
        <v>0.81246938344505948</v>
      </c>
      <c r="BE714" s="4">
        <v>0.29208877279633833</v>
      </c>
      <c r="BF714" s="4">
        <v>0.26897538887502392</v>
      </c>
      <c r="BG714" s="4">
        <v>6.7243847218755981E-2</v>
      </c>
      <c r="BH714" s="4">
        <v>1.5035427013549094</v>
      </c>
      <c r="BI714" s="4">
        <v>0.42682423319974427</v>
      </c>
      <c r="BJ714" s="4">
        <v>2.0766276221868027</v>
      </c>
      <c r="BK714" s="4">
        <v>2.293939393939394E-2</v>
      </c>
      <c r="BL714" s="3" t="s">
        <v>474</v>
      </c>
      <c r="BM714" s="4">
        <v>7800932.6512219897</v>
      </c>
      <c r="BN714" s="4">
        <v>1.3129739897270136</v>
      </c>
      <c r="BO714" s="4">
        <v>0</v>
      </c>
      <c r="BP714" s="4">
        <v>4.4070922065012113</v>
      </c>
      <c r="BQ714" s="4">
        <v>0.39272203206629436</v>
      </c>
      <c r="BR714" s="4">
        <v>5252.1037484043172</v>
      </c>
      <c r="BS714" s="4">
        <v>3718.0232099338518</v>
      </c>
      <c r="BT714" s="4">
        <v>1917.7615179296738</v>
      </c>
      <c r="BU714" s="4">
        <v>1114.0488569107579</v>
      </c>
      <c r="BV714" s="4">
        <v>4934.7445746779622</v>
      </c>
      <c r="BW714" s="4">
        <v>40605.957409771385</v>
      </c>
    </row>
    <row r="715" spans="2:75" x14ac:dyDescent="0.3">
      <c r="B715" s="3" t="s">
        <v>306</v>
      </c>
      <c r="C715" s="4">
        <v>2019</v>
      </c>
      <c r="D715" s="3" t="s">
        <v>1181</v>
      </c>
      <c r="E715" s="4">
        <v>212276</v>
      </c>
      <c r="F715" s="4">
        <v>212276</v>
      </c>
      <c r="G715" s="4" t="b">
        <v>0</v>
      </c>
      <c r="H715" s="4">
        <v>581942857</v>
      </c>
      <c r="I715" s="4">
        <v>246475145</v>
      </c>
      <c r="J715" s="4">
        <v>154218271</v>
      </c>
      <c r="K715" s="4">
        <v>34863043</v>
      </c>
      <c r="L715" s="4">
        <v>25142420</v>
      </c>
      <c r="M715" s="4">
        <v>91546626</v>
      </c>
      <c r="N715" s="4">
        <v>455533188</v>
      </c>
      <c r="O715" s="4">
        <v>483689979</v>
      </c>
      <c r="P715" s="4">
        <v>64227093</v>
      </c>
      <c r="Q715" s="4">
        <v>419462886</v>
      </c>
      <c r="R715" s="4">
        <v>45600015</v>
      </c>
      <c r="S715" s="4">
        <v>103444086</v>
      </c>
      <c r="T715" s="4">
        <v>52052471</v>
      </c>
      <c r="U715" s="4">
        <v>82410732</v>
      </c>
      <c r="V715" s="4">
        <v>39950787</v>
      </c>
      <c r="W715" s="4">
        <v>32371043</v>
      </c>
      <c r="X715" s="4">
        <v>98252878</v>
      </c>
      <c r="Y715" s="4">
        <v>122020659</v>
      </c>
      <c r="Z715" s="4">
        <v>1220460283</v>
      </c>
      <c r="AA715" s="4">
        <v>1320749088</v>
      </c>
      <c r="AB715" s="4">
        <v>514879318</v>
      </c>
      <c r="AC715" s="4">
        <v>805869770</v>
      </c>
      <c r="AD715" s="4">
        <v>3239343789</v>
      </c>
      <c r="AE715" s="4">
        <v>281861063</v>
      </c>
      <c r="AF715" s="4">
        <v>557575726</v>
      </c>
      <c r="AG715" s="4">
        <v>839436789</v>
      </c>
      <c r="AH715" s="4">
        <v>27890798</v>
      </c>
      <c r="AI715" s="4">
        <v>0</v>
      </c>
      <c r="AJ715" s="4">
        <v>4232429</v>
      </c>
      <c r="AK715" s="4">
        <v>1676895</v>
      </c>
      <c r="AL715" s="4">
        <v>458295651</v>
      </c>
      <c r="AM715" s="4">
        <v>114573913</v>
      </c>
      <c r="AN715" s="4">
        <v>5909324</v>
      </c>
      <c r="AO715" s="4">
        <v>107944589</v>
      </c>
      <c r="AP715" s="4">
        <v>107426112126</v>
      </c>
      <c r="AQ715" s="4">
        <v>84391147174</v>
      </c>
      <c r="AR715" s="4">
        <v>231099685.35157999</v>
      </c>
      <c r="AS715" s="4">
        <v>567274314.24786699</v>
      </c>
      <c r="AT715" s="4">
        <v>1673022</v>
      </c>
      <c r="AU715" s="4">
        <v>2592.07990548</v>
      </c>
      <c r="AV715" s="4">
        <v>6123.3961550800004</v>
      </c>
      <c r="AW715" s="4">
        <v>3580949611</v>
      </c>
      <c r="AX715" s="4">
        <v>2427798439</v>
      </c>
      <c r="AY715" s="4">
        <v>122020659</v>
      </c>
      <c r="AZ715" s="4">
        <v>122020659</v>
      </c>
      <c r="BA715" s="4">
        <v>4352299546</v>
      </c>
      <c r="BB715" s="4">
        <v>44462927</v>
      </c>
      <c r="BC715" s="4">
        <v>1</v>
      </c>
      <c r="BD715" s="4">
        <v>0.78277992851109091</v>
      </c>
      <c r="BE715" s="4">
        <v>0.16883595497074724</v>
      </c>
      <c r="BF715" s="4">
        <v>5.1576522484660187E-2</v>
      </c>
      <c r="BG715" s="4">
        <v>1.2894130649300008E-2</v>
      </c>
      <c r="BH715" s="4">
        <v>2.0012182651124943</v>
      </c>
      <c r="BI715" s="4">
        <v>0.47106713210848911</v>
      </c>
      <c r="BJ715" s="4">
        <v>1.3150997116035705</v>
      </c>
      <c r="BK715" s="4">
        <v>1.3811343442140462E-2</v>
      </c>
      <c r="BL715" s="3" t="s">
        <v>474</v>
      </c>
      <c r="BM715" s="4">
        <v>84465031.481435701</v>
      </c>
      <c r="BN715" s="4"/>
      <c r="BO715" s="4"/>
      <c r="BP715" s="4">
        <v>2.1512431268156047</v>
      </c>
      <c r="BQ715" s="4">
        <v>0.42330756329224223</v>
      </c>
      <c r="BR715" s="4">
        <v>2741.4444261244794</v>
      </c>
      <c r="BS715" s="4">
        <v>2278.5900384405209</v>
      </c>
      <c r="BT715" s="4">
        <v>1088.6755231471291</v>
      </c>
      <c r="BU715" s="4">
        <v>131.38931391207674</v>
      </c>
      <c r="BV715" s="4">
        <v>3954.4592370310352</v>
      </c>
      <c r="BW715" s="4">
        <v>20503.022225781529</v>
      </c>
    </row>
    <row r="716" spans="2:75" x14ac:dyDescent="0.3">
      <c r="B716" s="3" t="s">
        <v>306</v>
      </c>
      <c r="C716" s="4">
        <v>2020</v>
      </c>
      <c r="D716" s="3" t="s">
        <v>1182</v>
      </c>
      <c r="E716" s="4">
        <v>216046</v>
      </c>
      <c r="F716" s="4">
        <v>216046</v>
      </c>
      <c r="G716" s="4" t="b">
        <v>0</v>
      </c>
      <c r="H716" s="4">
        <v>579051700</v>
      </c>
      <c r="I716" s="4">
        <v>256810650</v>
      </c>
      <c r="J716" s="4">
        <v>143425002</v>
      </c>
      <c r="K716" s="4">
        <v>31747251</v>
      </c>
      <c r="L716" s="4">
        <v>20174101</v>
      </c>
      <c r="M716" s="4">
        <v>84019984</v>
      </c>
      <c r="N716" s="4">
        <v>463284465</v>
      </c>
      <c r="O716" s="4">
        <v>434187984</v>
      </c>
      <c r="P716" s="4">
        <v>66254897</v>
      </c>
      <c r="Q716" s="4">
        <v>367933087</v>
      </c>
      <c r="R716" s="4">
        <v>41736739</v>
      </c>
      <c r="S716" s="4">
        <v>109703763</v>
      </c>
      <c r="T716" s="4">
        <v>44986871</v>
      </c>
      <c r="U716" s="4">
        <v>60739997</v>
      </c>
      <c r="V716" s="4">
        <v>38397309</v>
      </c>
      <c r="W716" s="4">
        <v>35055093</v>
      </c>
      <c r="X716" s="4">
        <v>144863716</v>
      </c>
      <c r="Y716" s="4">
        <v>128966548</v>
      </c>
      <c r="Z716" s="4">
        <v>1364146255</v>
      </c>
      <c r="AA716" s="4">
        <v>1471443233</v>
      </c>
      <c r="AB716" s="4">
        <v>582457648</v>
      </c>
      <c r="AC716" s="4">
        <v>888985585</v>
      </c>
      <c r="AD716" s="4">
        <v>3384207555</v>
      </c>
      <c r="AE716" s="4">
        <v>309566820</v>
      </c>
      <c r="AF716" s="4">
        <v>609532254</v>
      </c>
      <c r="AG716" s="4">
        <v>919099074</v>
      </c>
      <c r="AH716" s="4">
        <v>23030519</v>
      </c>
      <c r="AI716" s="4">
        <v>0</v>
      </c>
      <c r="AJ716" s="4">
        <v>4276361</v>
      </c>
      <c r="AK716" s="4">
        <v>1676895</v>
      </c>
      <c r="AL716" s="4">
        <v>480551869</v>
      </c>
      <c r="AM716" s="4">
        <v>120137967</v>
      </c>
      <c r="AN716" s="4">
        <v>5620205</v>
      </c>
      <c r="AO716" s="4">
        <v>113767762</v>
      </c>
      <c r="AP716" s="4">
        <v>99942744270</v>
      </c>
      <c r="AQ716" s="4">
        <v>75895923258</v>
      </c>
      <c r="AR716" s="4">
        <v>241738526</v>
      </c>
      <c r="AS716" s="4">
        <v>531234702</v>
      </c>
      <c r="AT716" s="4">
        <v>1462748</v>
      </c>
      <c r="AU716" s="4">
        <v>2634</v>
      </c>
      <c r="AV716" s="4">
        <v>6240</v>
      </c>
      <c r="AW716" s="4">
        <v>3698990527</v>
      </c>
      <c r="AX716" s="4">
        <v>2488139672</v>
      </c>
      <c r="AY716" s="4">
        <v>128966548</v>
      </c>
      <c r="AZ716" s="4">
        <v>125493603.5</v>
      </c>
      <c r="BA716" s="4">
        <v>4427463494</v>
      </c>
      <c r="BB716" s="4">
        <v>45352186</v>
      </c>
      <c r="BC716" s="4">
        <v>1</v>
      </c>
      <c r="BD716" s="4">
        <v>0.80007444067602251</v>
      </c>
      <c r="BE716" s="4">
        <v>0.2501740621778677</v>
      </c>
      <c r="BF716" s="4">
        <v>4.678125608701203E-2</v>
      </c>
      <c r="BG716" s="4">
        <v>1.169531399741575E-2</v>
      </c>
      <c r="BH716" s="4">
        <v>2.498006040973423</v>
      </c>
      <c r="BI716" s="4">
        <v>0.47387377201271608</v>
      </c>
      <c r="BJ716" s="4">
        <v>1.2850922813954531</v>
      </c>
      <c r="BK716" s="4">
        <v>1.381134358222672E-2</v>
      </c>
      <c r="BL716" s="3" t="s">
        <v>474</v>
      </c>
      <c r="BM716" s="4">
        <v>85143656.739350766</v>
      </c>
      <c r="BN716" s="4"/>
      <c r="BO716" s="4"/>
      <c r="BP716" s="4">
        <v>2.4187701445032572</v>
      </c>
      <c r="BQ716" s="4">
        <v>0.42211538461538461</v>
      </c>
      <c r="BR716" s="4">
        <v>2680.2241189376336</v>
      </c>
      <c r="BS716" s="4">
        <v>2009.7015635559094</v>
      </c>
      <c r="BT716" s="4">
        <v>1118.9215537431844</v>
      </c>
      <c r="BU716" s="4">
        <v>106.60007128111606</v>
      </c>
      <c r="BV716" s="4">
        <v>4254.1823222832172</v>
      </c>
      <c r="BW716" s="4">
        <v>20493.151893578219</v>
      </c>
    </row>
    <row r="717" spans="2:75" x14ac:dyDescent="0.3">
      <c r="B717" s="3" t="s">
        <v>306</v>
      </c>
      <c r="C717" s="4">
        <v>2021</v>
      </c>
      <c r="D717" s="3" t="s">
        <v>1183</v>
      </c>
      <c r="E717" s="4">
        <v>216280</v>
      </c>
      <c r="F717" s="4">
        <v>216280</v>
      </c>
      <c r="G717" s="4" t="b">
        <v>0</v>
      </c>
      <c r="H717" s="4">
        <v>576695347</v>
      </c>
      <c r="I717" s="4">
        <v>270626162</v>
      </c>
      <c r="J717" s="4">
        <v>153744794</v>
      </c>
      <c r="K717" s="4">
        <v>27986764</v>
      </c>
      <c r="L717" s="4">
        <v>14967616</v>
      </c>
      <c r="M717" s="4">
        <v>83806127</v>
      </c>
      <c r="N717" s="4">
        <v>464902456</v>
      </c>
      <c r="O717" s="4">
        <v>473015385</v>
      </c>
      <c r="P717" s="4">
        <v>68518685</v>
      </c>
      <c r="Q717" s="4">
        <v>404496700</v>
      </c>
      <c r="R717" s="4">
        <v>44617303</v>
      </c>
      <c r="S717" s="4">
        <v>119560634</v>
      </c>
      <c r="T717" s="4">
        <v>47805656</v>
      </c>
      <c r="U717" s="4">
        <v>69827013</v>
      </c>
      <c r="V717" s="4">
        <v>40868225</v>
      </c>
      <c r="W717" s="4">
        <v>35595303</v>
      </c>
      <c r="X717" s="4">
        <v>103679962</v>
      </c>
      <c r="Y717" s="4">
        <v>122152252</v>
      </c>
      <c r="Z717" s="4">
        <v>1369062524</v>
      </c>
      <c r="AA717" s="4">
        <v>1468242767</v>
      </c>
      <c r="AB717" s="4">
        <v>528238935</v>
      </c>
      <c r="AC717" s="4">
        <v>940003832</v>
      </c>
      <c r="AD717" s="4">
        <v>3487887516</v>
      </c>
      <c r="AE717" s="4">
        <v>319048440</v>
      </c>
      <c r="AF717" s="4">
        <v>647209076</v>
      </c>
      <c r="AG717" s="4">
        <v>966257516</v>
      </c>
      <c r="AH717" s="4">
        <v>17637072</v>
      </c>
      <c r="AI717" s="4">
        <v>0</v>
      </c>
      <c r="AJ717" s="4">
        <v>4270503</v>
      </c>
      <c r="AK717" s="4">
        <v>1676895</v>
      </c>
      <c r="AL717" s="4">
        <v>479233191</v>
      </c>
      <c r="AM717" s="4">
        <v>119808298</v>
      </c>
      <c r="AN717" s="4">
        <v>5947398</v>
      </c>
      <c r="AO717" s="4">
        <v>113078291</v>
      </c>
      <c r="AP717" s="4">
        <v>102600571000</v>
      </c>
      <c r="AQ717" s="4">
        <v>78838952721</v>
      </c>
      <c r="AR717" s="4">
        <v>257087452</v>
      </c>
      <c r="AS717" s="4">
        <v>613528072</v>
      </c>
      <c r="AT717" s="4">
        <v>1535350</v>
      </c>
      <c r="AU717" s="4">
        <v>2846</v>
      </c>
      <c r="AV717" s="4">
        <v>6569</v>
      </c>
      <c r="AW717" s="4">
        <v>3803912148</v>
      </c>
      <c r="AX717" s="4">
        <v>2539266709</v>
      </c>
      <c r="AY717" s="4">
        <v>122152252</v>
      </c>
      <c r="AZ717" s="4">
        <v>124379819.66666667</v>
      </c>
      <c r="BA717" s="4">
        <v>4558499100</v>
      </c>
      <c r="BB717" s="4">
        <v>47212463</v>
      </c>
      <c r="BC717" s="4">
        <v>1</v>
      </c>
      <c r="BD717" s="4">
        <v>0.80614913648679054</v>
      </c>
      <c r="BE717" s="4">
        <v>0.17978290017311341</v>
      </c>
      <c r="BF717" s="4">
        <v>4.9640952248566288E-2</v>
      </c>
      <c r="BG717" s="4">
        <v>1.2410238088037604E-2</v>
      </c>
      <c r="BH717" s="4">
        <v>2.3887896143528486</v>
      </c>
      <c r="BI717" s="4">
        <v>0.47436645740818195</v>
      </c>
      <c r="BJ717" s="4">
        <v>1.2830443444367476</v>
      </c>
      <c r="BK717" s="4">
        <v>1.3802577079468584E-2</v>
      </c>
      <c r="BL717" s="3" t="s">
        <v>474</v>
      </c>
      <c r="BM717" s="4">
        <v>87912511.277493015</v>
      </c>
      <c r="BN717" s="4">
        <v>1.4148136352750267</v>
      </c>
      <c r="BO717" s="4">
        <v>0</v>
      </c>
      <c r="BP717" s="4">
        <v>2.5057117079787012</v>
      </c>
      <c r="BQ717" s="4">
        <v>0.43324706956918863</v>
      </c>
      <c r="BR717" s="4">
        <v>2666.4293832069538</v>
      </c>
      <c r="BS717" s="4">
        <v>2187.0509755872017</v>
      </c>
      <c r="BT717" s="4">
        <v>1188.6788052524505</v>
      </c>
      <c r="BU717" s="4">
        <v>81.547401516552611</v>
      </c>
      <c r="BV717" s="4">
        <v>4467.6230626965043</v>
      </c>
      <c r="BW717" s="4">
        <v>21076.840669502497</v>
      </c>
    </row>
    <row r="718" spans="2:75" x14ac:dyDescent="0.3">
      <c r="B718" s="3" t="s">
        <v>306</v>
      </c>
      <c r="C718" s="4">
        <v>2022</v>
      </c>
      <c r="D718" s="3" t="s">
        <v>1184</v>
      </c>
      <c r="E718" s="4">
        <v>222954</v>
      </c>
      <c r="F718" s="4">
        <v>222954</v>
      </c>
      <c r="G718" s="4" t="b">
        <v>0</v>
      </c>
      <c r="H718" s="4">
        <v>644348534</v>
      </c>
      <c r="I718" s="4">
        <v>290895405</v>
      </c>
      <c r="J718" s="4">
        <v>172459047</v>
      </c>
      <c r="K718" s="4">
        <v>36368935</v>
      </c>
      <c r="L718" s="4">
        <v>30250863</v>
      </c>
      <c r="M718" s="4">
        <v>92172794</v>
      </c>
      <c r="N718" s="4">
        <v>515806805</v>
      </c>
      <c r="O718" s="4">
        <v>503067745</v>
      </c>
      <c r="P718" s="4">
        <v>72721535</v>
      </c>
      <c r="Q718" s="4">
        <v>430346210</v>
      </c>
      <c r="R718" s="4">
        <v>50159373</v>
      </c>
      <c r="S718" s="4">
        <v>124367516</v>
      </c>
      <c r="T718" s="4">
        <v>54412699</v>
      </c>
      <c r="U718" s="4">
        <v>79120446</v>
      </c>
      <c r="V718" s="4">
        <v>41161597</v>
      </c>
      <c r="W718" s="4">
        <v>38370456</v>
      </c>
      <c r="X718" s="4">
        <v>141280789</v>
      </c>
      <c r="Y718" s="4">
        <v>128433537</v>
      </c>
      <c r="Z718" s="4">
        <v>1576142570</v>
      </c>
      <c r="AA718" s="4">
        <v>1721770506</v>
      </c>
      <c r="AB718" s="4">
        <v>696048226</v>
      </c>
      <c r="AC718" s="4">
        <v>1025722280</v>
      </c>
      <c r="AD718" s="4">
        <v>3629165889</v>
      </c>
      <c r="AE718" s="4">
        <v>439767330</v>
      </c>
      <c r="AF718" s="4">
        <v>703183845</v>
      </c>
      <c r="AG718" s="4">
        <v>1142951175</v>
      </c>
      <c r="AH718" s="4">
        <v>107997495</v>
      </c>
      <c r="AI718" s="4">
        <v>96000000</v>
      </c>
      <c r="AJ718" s="4">
        <v>4302418</v>
      </c>
      <c r="AK718" s="4">
        <v>2750690</v>
      </c>
      <c r="AL718" s="4">
        <v>537695692</v>
      </c>
      <c r="AM718" s="4">
        <v>134423923</v>
      </c>
      <c r="AN718" s="4">
        <v>7053108</v>
      </c>
      <c r="AO718" s="4">
        <v>127370815</v>
      </c>
      <c r="AP718" s="4">
        <v>121356148379</v>
      </c>
      <c r="AQ718" s="4">
        <v>92961083074</v>
      </c>
      <c r="AR718" s="4">
        <v>269906631</v>
      </c>
      <c r="AS718" s="4">
        <v>645371840</v>
      </c>
      <c r="AT718" s="4">
        <v>1846416</v>
      </c>
      <c r="AU718" s="4">
        <v>3060</v>
      </c>
      <c r="AV718" s="4">
        <v>6956</v>
      </c>
      <c r="AW718" s="4">
        <v>3919712317</v>
      </c>
      <c r="AX718" s="4">
        <v>2594212209</v>
      </c>
      <c r="AY718" s="4">
        <v>128433537</v>
      </c>
      <c r="AZ718" s="4">
        <v>126517445.66666667</v>
      </c>
      <c r="BA718" s="4">
        <v>4859473581</v>
      </c>
      <c r="BB718" s="4">
        <v>50719226</v>
      </c>
      <c r="BC718" s="4">
        <v>1</v>
      </c>
      <c r="BD718" s="4">
        <v>0.80050900682269577</v>
      </c>
      <c r="BE718" s="4">
        <v>0.21926144244164603</v>
      </c>
      <c r="BF718" s="4">
        <v>5.2469142713533215E-2</v>
      </c>
      <c r="BG718" s="4">
        <v>1.3117285678383304E-2</v>
      </c>
      <c r="BH718" s="4">
        <v>2.6558876282423864</v>
      </c>
      <c r="BI718" s="4">
        <v>0.48466858856778439</v>
      </c>
      <c r="BJ718" s="4">
        <v>1.3436233333098733</v>
      </c>
      <c r="BK718" s="4">
        <v>1.3802577257425931E-2</v>
      </c>
      <c r="BL718" s="3" t="s">
        <v>474</v>
      </c>
      <c r="BM718" s="4">
        <v>97710351.260110617</v>
      </c>
      <c r="BN718" s="4">
        <v>1.2948213166266274</v>
      </c>
      <c r="BO718" s="4">
        <v>0</v>
      </c>
      <c r="BP718" s="4">
        <v>2.2240869919262023</v>
      </c>
      <c r="BQ718" s="4">
        <v>0.43990799309948247</v>
      </c>
      <c r="BR718" s="4">
        <v>2890.0514635305935</v>
      </c>
      <c r="BS718" s="4">
        <v>2256.3746109062854</v>
      </c>
      <c r="BT718" s="4">
        <v>1210.5933555800748</v>
      </c>
      <c r="BU718" s="4">
        <v>484.39361931160687</v>
      </c>
      <c r="BV718" s="4">
        <v>5126.399055410533</v>
      </c>
      <c r="BW718" s="4">
        <v>21795.857356225948</v>
      </c>
    </row>
    <row r="719" spans="2:75" x14ac:dyDescent="0.3">
      <c r="B719" s="3" t="s">
        <v>306</v>
      </c>
      <c r="C719" s="4">
        <v>2023</v>
      </c>
      <c r="D719" s="3" t="s">
        <v>1185</v>
      </c>
      <c r="E719" s="4">
        <v>229781</v>
      </c>
      <c r="F719" s="4">
        <v>229781</v>
      </c>
      <c r="G719" s="4" t="b">
        <v>0</v>
      </c>
      <c r="H719" s="4">
        <v>741099337</v>
      </c>
      <c r="I719" s="4">
        <v>309091369</v>
      </c>
      <c r="J719" s="4">
        <v>199621526</v>
      </c>
      <c r="K719" s="4">
        <v>58987349</v>
      </c>
      <c r="L719" s="4">
        <v>61503215</v>
      </c>
      <c r="M719" s="4">
        <v>89339233</v>
      </c>
      <c r="N719" s="4">
        <v>592772755</v>
      </c>
      <c r="O719" s="4">
        <v>538735628</v>
      </c>
      <c r="P719" s="4">
        <v>71937042</v>
      </c>
      <c r="Q719" s="4">
        <v>466798586</v>
      </c>
      <c r="R719" s="4">
        <v>62492806</v>
      </c>
      <c r="S719" s="4">
        <v>135250122</v>
      </c>
      <c r="T719" s="4">
        <v>50085533</v>
      </c>
      <c r="U719" s="4">
        <v>87961397</v>
      </c>
      <c r="V719" s="4">
        <v>43227344</v>
      </c>
      <c r="W719" s="4">
        <v>39107935</v>
      </c>
      <c r="X719" s="4">
        <v>202363709</v>
      </c>
      <c r="Y719" s="4">
        <v>165990586</v>
      </c>
      <c r="Z719" s="4">
        <v>1701861715</v>
      </c>
      <c r="AA719" s="4">
        <v>1842941490</v>
      </c>
      <c r="AB719" s="4">
        <v>717366637</v>
      </c>
      <c r="AC719" s="4">
        <v>1125574853</v>
      </c>
      <c r="AD719" s="4">
        <v>3831532012</v>
      </c>
      <c r="AE719" s="4">
        <v>457545826</v>
      </c>
      <c r="AF719" s="4">
        <v>789710098</v>
      </c>
      <c r="AG719" s="4">
        <v>1247255924</v>
      </c>
      <c r="AH719" s="4">
        <v>98734203</v>
      </c>
      <c r="AI719" s="4">
        <v>0</v>
      </c>
      <c r="AJ719" s="4">
        <v>7703350</v>
      </c>
      <c r="AK719" s="4">
        <v>5603295</v>
      </c>
      <c r="AL719" s="4">
        <v>625358336</v>
      </c>
      <c r="AM719" s="4">
        <v>156339584</v>
      </c>
      <c r="AN719" s="4">
        <v>13306645</v>
      </c>
      <c r="AO719" s="4">
        <v>143032939</v>
      </c>
      <c r="AP719" s="4">
        <v>136159338195</v>
      </c>
      <c r="AQ719" s="4">
        <v>101623264111</v>
      </c>
      <c r="AR719" s="4">
        <v>289385776</v>
      </c>
      <c r="AS719" s="4">
        <v>699569858</v>
      </c>
      <c r="AT719" s="4">
        <v>1968786</v>
      </c>
      <c r="AU719" s="4">
        <v>3202</v>
      </c>
      <c r="AV719" s="4">
        <v>7384</v>
      </c>
      <c r="AW719" s="4">
        <v>4078668629</v>
      </c>
      <c r="AX719" s="4">
        <v>2694903004</v>
      </c>
      <c r="AY719" s="4">
        <v>165990586</v>
      </c>
      <c r="AZ719" s="4">
        <v>138858791.66666666</v>
      </c>
      <c r="BA719" s="4">
        <v>6338936497</v>
      </c>
      <c r="BB719" s="4">
        <v>79741157</v>
      </c>
      <c r="BC719" s="4">
        <v>1</v>
      </c>
      <c r="BD719" s="4">
        <v>0.79985600499869292</v>
      </c>
      <c r="BE719" s="4">
        <v>0.27305881802455317</v>
      </c>
      <c r="BF719" s="4">
        <v>8.5113729098831428E-2</v>
      </c>
      <c r="BG719" s="4">
        <v>2.1278432274707857E-2</v>
      </c>
      <c r="BH719" s="4">
        <v>2.6719359514083876</v>
      </c>
      <c r="BI719" s="4">
        <v>0.49050837036019429</v>
      </c>
      <c r="BJ719" s="4">
        <v>1.8012052680598933</v>
      </c>
      <c r="BK719" s="4">
        <v>1.5692900072508825E-2</v>
      </c>
      <c r="BL719" s="3" t="s">
        <v>474</v>
      </c>
      <c r="BM719" s="4">
        <v>129573379.0190458</v>
      </c>
      <c r="BN719" s="4">
        <v>1.0716614224149854</v>
      </c>
      <c r="BO719" s="4">
        <v>0</v>
      </c>
      <c r="BP719" s="4">
        <v>2.1253465229506139</v>
      </c>
      <c r="BQ719" s="4">
        <v>0.4336403033586132</v>
      </c>
      <c r="BR719" s="4">
        <v>3225.2420217511458</v>
      </c>
      <c r="BS719" s="4">
        <v>2344.5612474486575</v>
      </c>
      <c r="BT719" s="4">
        <v>1259.3981921916957</v>
      </c>
      <c r="BU719" s="4">
        <v>429.68828145059859</v>
      </c>
      <c r="BV719" s="4">
        <v>5428.0202627719436</v>
      </c>
      <c r="BW719" s="4">
        <v>27586.860954561082</v>
      </c>
    </row>
    <row r="720" spans="2:75" x14ac:dyDescent="0.3">
      <c r="B720" s="3" t="s">
        <v>306</v>
      </c>
      <c r="C720" s="4">
        <v>2024</v>
      </c>
      <c r="D720" s="3" t="s">
        <v>1186</v>
      </c>
      <c r="E720" s="4">
        <v>229781</v>
      </c>
      <c r="F720" s="4">
        <v>229781</v>
      </c>
      <c r="G720" s="4" t="b">
        <v>0</v>
      </c>
      <c r="H720" s="4">
        <v>814481662</v>
      </c>
      <c r="I720" s="4">
        <v>338146775</v>
      </c>
      <c r="J720" s="4">
        <v>208274191</v>
      </c>
      <c r="K720" s="4">
        <v>33621629</v>
      </c>
      <c r="L720" s="4">
        <v>69852867</v>
      </c>
      <c r="M720" s="4">
        <v>117481998</v>
      </c>
      <c r="N720" s="4">
        <v>663378035</v>
      </c>
      <c r="O720" s="4">
        <v>581466086</v>
      </c>
      <c r="P720" s="4">
        <v>71702972</v>
      </c>
      <c r="Q720" s="4">
        <v>509763114</v>
      </c>
      <c r="R720" s="4">
        <v>64854801</v>
      </c>
      <c r="S720" s="4">
        <v>149514248</v>
      </c>
      <c r="T720" s="4">
        <v>45815334</v>
      </c>
      <c r="U720" s="4">
        <v>96554277</v>
      </c>
      <c r="V720" s="4">
        <v>47291398</v>
      </c>
      <c r="W720" s="4">
        <v>45089309</v>
      </c>
      <c r="X720" s="4">
        <v>233015576</v>
      </c>
      <c r="Y720" s="4">
        <v>218443114</v>
      </c>
      <c r="Z720" s="4">
        <v>1789691620</v>
      </c>
      <c r="AA720" s="4">
        <v>1944280631</v>
      </c>
      <c r="AB720" s="4">
        <v>731812696</v>
      </c>
      <c r="AC720" s="4">
        <v>1212467935</v>
      </c>
      <c r="AD720" s="4">
        <v>4064547589</v>
      </c>
      <c r="AE720" s="4">
        <v>345732786</v>
      </c>
      <c r="AF720" s="4">
        <v>892736044</v>
      </c>
      <c r="AG720" s="4">
        <v>1238468830</v>
      </c>
      <c r="AH720" s="4">
        <v>89113339</v>
      </c>
      <c r="AI720" s="4">
        <v>0</v>
      </c>
      <c r="AJ720" s="4">
        <v>7710413</v>
      </c>
      <c r="AK720" s="4">
        <v>4764848</v>
      </c>
      <c r="AL720" s="4">
        <v>660660772</v>
      </c>
      <c r="AM720" s="4">
        <v>165165193</v>
      </c>
      <c r="AN720" s="4">
        <v>12475261</v>
      </c>
      <c r="AO720" s="4">
        <v>152689932</v>
      </c>
      <c r="AP720" s="4">
        <v>141997086204</v>
      </c>
      <c r="AQ720" s="4">
        <v>105674507185</v>
      </c>
      <c r="AR720" s="4">
        <v>309554257</v>
      </c>
      <c r="AS720" s="4">
        <v>767805092</v>
      </c>
      <c r="AT720" s="4">
        <v>2020469</v>
      </c>
      <c r="AU720" s="4">
        <v>3385</v>
      </c>
      <c r="AV720" s="4">
        <v>7956</v>
      </c>
      <c r="AW720" s="4">
        <v>4288431922</v>
      </c>
      <c r="AX720" s="4">
        <v>2840927775</v>
      </c>
      <c r="AY720" s="4">
        <v>218443114</v>
      </c>
      <c r="AZ720" s="4">
        <v>170955745.66666666</v>
      </c>
      <c r="BA720" s="4">
        <v>10433620663</v>
      </c>
      <c r="BB720" s="4">
        <v>257839230</v>
      </c>
      <c r="BC720" s="4">
        <v>1</v>
      </c>
      <c r="BD720" s="4">
        <v>0.81447878565005682</v>
      </c>
      <c r="BE720" s="4">
        <v>0.28609063515048178</v>
      </c>
      <c r="BF720" s="4">
        <v>7.5532022052612502E-2</v>
      </c>
      <c r="BG720" s="4">
        <v>1.8883005513153125E-2</v>
      </c>
      <c r="BH720" s="4">
        <v>2.4294987141811912</v>
      </c>
      <c r="BI720" s="4">
        <v>0.49992425538929486</v>
      </c>
      <c r="BJ720" s="4">
        <v>3.1223627662402156</v>
      </c>
      <c r="BK720" s="4">
        <v>2.8520033278934268E-2</v>
      </c>
      <c r="BL720" s="3" t="s">
        <v>474</v>
      </c>
      <c r="BM720" s="4">
        <v>223882690.00156471</v>
      </c>
      <c r="BN720" s="4">
        <v>0.76359519204218895</v>
      </c>
      <c r="BO720" s="4">
        <v>52926944.334898055</v>
      </c>
      <c r="BP720" s="4">
        <v>2.1800042893505513</v>
      </c>
      <c r="BQ720" s="4">
        <v>0.42546505781799898</v>
      </c>
      <c r="BR720" s="4">
        <v>3544.5996927509236</v>
      </c>
      <c r="BS720" s="4">
        <v>2530.5229152976094</v>
      </c>
      <c r="BT720" s="4">
        <v>1347.1708148193279</v>
      </c>
      <c r="BU720" s="4">
        <v>387.81857072603913</v>
      </c>
      <c r="BV720" s="4">
        <v>5389.7790940069026</v>
      </c>
      <c r="BW720" s="4">
        <v>45406.80327355177</v>
      </c>
    </row>
    <row r="721" spans="2:75" x14ac:dyDescent="0.3">
      <c r="B721" s="3" t="s">
        <v>308</v>
      </c>
      <c r="C721" s="4">
        <v>2019</v>
      </c>
      <c r="D721" s="3" t="s">
        <v>1187</v>
      </c>
      <c r="E721" s="4">
        <v>4108</v>
      </c>
      <c r="F721" s="4">
        <v>4108</v>
      </c>
      <c r="G721" s="4" t="b">
        <v>0</v>
      </c>
      <c r="H721" s="4">
        <v>9634275</v>
      </c>
      <c r="I721" s="4">
        <v>5524682</v>
      </c>
      <c r="J721" s="4">
        <v>2150178</v>
      </c>
      <c r="K721" s="4">
        <v>1444586</v>
      </c>
      <c r="L721" s="4">
        <v>271691</v>
      </c>
      <c r="M721" s="4">
        <v>0</v>
      </c>
      <c r="N721" s="4">
        <v>8189689</v>
      </c>
      <c r="O721" s="4">
        <v>8495040</v>
      </c>
      <c r="P721" s="4">
        <v>1902648</v>
      </c>
      <c r="Q721" s="4">
        <v>6592392</v>
      </c>
      <c r="R721" s="4">
        <v>1977374</v>
      </c>
      <c r="S721" s="4">
        <v>249358</v>
      </c>
      <c r="T721" s="4">
        <v>1399455</v>
      </c>
      <c r="U721" s="4">
        <v>1105309</v>
      </c>
      <c r="V721" s="4">
        <v>703956</v>
      </c>
      <c r="W721" s="4">
        <v>738106</v>
      </c>
      <c r="X721" s="4">
        <v>1139235</v>
      </c>
      <c r="Y721" s="4">
        <v>1078959</v>
      </c>
      <c r="Z721" s="4">
        <v>12734426</v>
      </c>
      <c r="AA721" s="4">
        <v>14219244</v>
      </c>
      <c r="AB721" s="4">
        <v>12732424</v>
      </c>
      <c r="AC721" s="4">
        <v>1486820</v>
      </c>
      <c r="AD721" s="4">
        <v>54938750</v>
      </c>
      <c r="AE721" s="4">
        <v>3130582</v>
      </c>
      <c r="AF721" s="4">
        <v>7694407</v>
      </c>
      <c r="AG721" s="4">
        <v>10824989</v>
      </c>
      <c r="AH721" s="4">
        <v>9070041</v>
      </c>
      <c r="AI721" s="4">
        <v>0</v>
      </c>
      <c r="AJ721" s="4">
        <v>259141</v>
      </c>
      <c r="AK721" s="4">
        <v>383441</v>
      </c>
      <c r="AL721" s="4">
        <v>8466098</v>
      </c>
      <c r="AM721" s="4">
        <v>2116525</v>
      </c>
      <c r="AN721" s="4">
        <v>642582</v>
      </c>
      <c r="AO721" s="4">
        <v>1473943</v>
      </c>
      <c r="AP721" s="4">
        <v>712536258</v>
      </c>
      <c r="AQ721" s="4">
        <v>671816900</v>
      </c>
      <c r="AR721" s="4">
        <v>4751409.6909389598</v>
      </c>
      <c r="AS721" s="4">
        <v>10495992.7945402</v>
      </c>
      <c r="AT721" s="4">
        <v>345848</v>
      </c>
      <c r="AU721" s="4">
        <v>2174.9308591200002</v>
      </c>
      <c r="AV721" s="4">
        <v>4731.1331647999996</v>
      </c>
      <c r="AW721" s="4">
        <v>88154741</v>
      </c>
      <c r="AX721" s="4">
        <v>53183802</v>
      </c>
      <c r="AY721" s="4">
        <v>1078959</v>
      </c>
      <c r="AZ721" s="4">
        <v>1078959</v>
      </c>
      <c r="BA721" s="4">
        <v>200119303</v>
      </c>
      <c r="BB721" s="4">
        <v>2482762</v>
      </c>
      <c r="BC721" s="4">
        <v>1</v>
      </c>
      <c r="BD721" s="4">
        <v>0.85005763277465096</v>
      </c>
      <c r="BE721" s="4">
        <v>0.11824812972434355</v>
      </c>
      <c r="BF721" s="4">
        <v>0.303602367087561</v>
      </c>
      <c r="BG721" s="4">
        <v>7.5900609702368199E-2</v>
      </c>
      <c r="BH721" s="4">
        <v>1.6420426758602946</v>
      </c>
      <c r="BI721" s="4">
        <v>0.44542375742208645</v>
      </c>
      <c r="BJ721" s="4">
        <v>2.4260891280087775</v>
      </c>
      <c r="BK721" s="4">
        <v>1.3034501353759838E-2</v>
      </c>
      <c r="BL721" s="3" t="s">
        <v>474</v>
      </c>
      <c r="BM721" s="4">
        <v>4615993.6272276444</v>
      </c>
      <c r="BN721" s="4"/>
      <c r="BO721" s="4"/>
      <c r="BP721" s="4">
        <v>6.668305840709877</v>
      </c>
      <c r="BQ721" s="4">
        <v>0.45970611761716107</v>
      </c>
      <c r="BR721" s="4">
        <v>2345.2470788704968</v>
      </c>
      <c r="BS721" s="4">
        <v>2067.9259980525803</v>
      </c>
      <c r="BT721" s="4">
        <v>1156.623585915034</v>
      </c>
      <c r="BU721" s="4">
        <v>2207.897030185005</v>
      </c>
      <c r="BV721" s="4">
        <v>2635.0995618305747</v>
      </c>
      <c r="BW721" s="4">
        <v>48714.533349561832</v>
      </c>
    </row>
    <row r="722" spans="2:75" x14ac:dyDescent="0.3">
      <c r="B722" s="3" t="s">
        <v>308</v>
      </c>
      <c r="C722" s="4">
        <v>2020</v>
      </c>
      <c r="D722" s="3" t="s">
        <v>1188</v>
      </c>
      <c r="E722" s="4">
        <v>4096</v>
      </c>
      <c r="F722" s="4">
        <v>4096</v>
      </c>
      <c r="G722" s="4" t="b">
        <v>0</v>
      </c>
      <c r="H722" s="4">
        <v>11516787</v>
      </c>
      <c r="I722" s="4">
        <v>5731058</v>
      </c>
      <c r="J722" s="4">
        <v>2208260</v>
      </c>
      <c r="K722" s="4">
        <v>2695642</v>
      </c>
      <c r="L722" s="4">
        <v>220689</v>
      </c>
      <c r="M722" s="4">
        <v>0</v>
      </c>
      <c r="N722" s="4">
        <v>8821145</v>
      </c>
      <c r="O722" s="4">
        <v>8522179</v>
      </c>
      <c r="P722" s="4">
        <v>1818950</v>
      </c>
      <c r="Q722" s="4">
        <v>6703229</v>
      </c>
      <c r="R722" s="4">
        <v>2043995</v>
      </c>
      <c r="S722" s="4">
        <v>285250</v>
      </c>
      <c r="T722" s="4">
        <v>1578074</v>
      </c>
      <c r="U722" s="4">
        <v>1045014</v>
      </c>
      <c r="V722" s="4">
        <v>620147</v>
      </c>
      <c r="W722" s="4">
        <v>598571</v>
      </c>
      <c r="X722" s="4">
        <v>2994608</v>
      </c>
      <c r="Y722" s="4">
        <v>1854365</v>
      </c>
      <c r="Z722" s="4">
        <v>15989960</v>
      </c>
      <c r="AA722" s="4">
        <v>17252425</v>
      </c>
      <c r="AB722" s="4">
        <v>12787243</v>
      </c>
      <c r="AC722" s="4">
        <v>4465182</v>
      </c>
      <c r="AD722" s="4">
        <v>57933358</v>
      </c>
      <c r="AE722" s="4">
        <v>4222430</v>
      </c>
      <c r="AF722" s="4">
        <v>9197900</v>
      </c>
      <c r="AG722" s="4">
        <v>13420330</v>
      </c>
      <c r="AH722" s="4">
        <v>8672408</v>
      </c>
      <c r="AI722" s="4">
        <v>0</v>
      </c>
      <c r="AJ722" s="4">
        <v>259141</v>
      </c>
      <c r="AK722" s="4">
        <v>374321</v>
      </c>
      <c r="AL722" s="4">
        <v>8536167</v>
      </c>
      <c r="AM722" s="4">
        <v>2134042</v>
      </c>
      <c r="AN722" s="4">
        <v>633462</v>
      </c>
      <c r="AO722" s="4">
        <v>1500580</v>
      </c>
      <c r="AP722" s="4">
        <v>786718629</v>
      </c>
      <c r="AQ722" s="4">
        <v>743702700</v>
      </c>
      <c r="AR722" s="4">
        <v>4952313</v>
      </c>
      <c r="AS722" s="4">
        <v>10946014</v>
      </c>
      <c r="AT722" s="4">
        <v>378267</v>
      </c>
      <c r="AU722" s="4">
        <v>2244</v>
      </c>
      <c r="AV722" s="4">
        <v>4977</v>
      </c>
      <c r="AW722" s="4">
        <v>89890603</v>
      </c>
      <c r="AX722" s="4">
        <v>53185436</v>
      </c>
      <c r="AY722" s="4">
        <v>1854365</v>
      </c>
      <c r="AZ722" s="4">
        <v>1466662</v>
      </c>
      <c r="BA722" s="4">
        <v>199772540</v>
      </c>
      <c r="BB722" s="4">
        <v>4646316</v>
      </c>
      <c r="BC722" s="4">
        <v>1</v>
      </c>
      <c r="BD722" s="4">
        <v>0.76593801726123789</v>
      </c>
      <c r="BE722" s="4">
        <v>0.26002113263013371</v>
      </c>
      <c r="BF722" s="4">
        <v>0.29683670705637472</v>
      </c>
      <c r="BG722" s="4">
        <v>7.4209185457594723E-2</v>
      </c>
      <c r="BH722" s="4">
        <v>2.0020694504096457</v>
      </c>
      <c r="BI722" s="4">
        <v>0.45889722915475539</v>
      </c>
      <c r="BJ722" s="4">
        <v>2.3737716115951031</v>
      </c>
      <c r="BK722" s="4">
        <v>2.4471356424134238E-2</v>
      </c>
      <c r="BL722" s="3" t="s">
        <v>474</v>
      </c>
      <c r="BM722" s="4">
        <v>4317771.8729109131</v>
      </c>
      <c r="BN722" s="4"/>
      <c r="BO722" s="4"/>
      <c r="BP722" s="4">
        <v>6.2948973336183709</v>
      </c>
      <c r="BQ722" s="4">
        <v>0.45087402049427366</v>
      </c>
      <c r="BR722" s="4">
        <v>2811.715576171875</v>
      </c>
      <c r="BS722" s="4">
        <v>2080.610107421875</v>
      </c>
      <c r="BT722" s="4">
        <v>1209.060791015625</v>
      </c>
      <c r="BU722" s="4">
        <v>2117.287109375</v>
      </c>
      <c r="BV722" s="4">
        <v>3276.44775390625</v>
      </c>
      <c r="BW722" s="4">
        <v>48772.5927734375</v>
      </c>
    </row>
    <row r="723" spans="2:75" x14ac:dyDescent="0.3">
      <c r="B723" s="3" t="s">
        <v>308</v>
      </c>
      <c r="C723" s="4">
        <v>2021</v>
      </c>
      <c r="D723" s="3" t="s">
        <v>1189</v>
      </c>
      <c r="E723" s="4">
        <v>4194</v>
      </c>
      <c r="F723" s="4">
        <v>4194</v>
      </c>
      <c r="G723" s="4" t="b">
        <v>0</v>
      </c>
      <c r="H723" s="4">
        <v>12155151</v>
      </c>
      <c r="I723" s="4">
        <v>6004668</v>
      </c>
      <c r="J723" s="4">
        <v>2460313</v>
      </c>
      <c r="K723" s="4">
        <v>3410916</v>
      </c>
      <c r="L723" s="4">
        <v>231104</v>
      </c>
      <c r="M723" s="4">
        <v>0</v>
      </c>
      <c r="N723" s="4">
        <v>8744235</v>
      </c>
      <c r="O723" s="4">
        <v>9128913</v>
      </c>
      <c r="P723" s="4">
        <v>1818515</v>
      </c>
      <c r="Q723" s="4">
        <v>7310398</v>
      </c>
      <c r="R723" s="4">
        <v>2058006</v>
      </c>
      <c r="S723" s="4">
        <v>507764</v>
      </c>
      <c r="T723" s="4">
        <v>1579884</v>
      </c>
      <c r="U723" s="4">
        <v>1044142</v>
      </c>
      <c r="V723" s="4">
        <v>801508</v>
      </c>
      <c r="W723" s="4">
        <v>644493</v>
      </c>
      <c r="X723" s="4">
        <v>3026238</v>
      </c>
      <c r="Y723" s="4">
        <v>5089529</v>
      </c>
      <c r="Z723" s="4">
        <v>14484029</v>
      </c>
      <c r="AA723" s="4">
        <v>17444032</v>
      </c>
      <c r="AB723" s="4">
        <v>13235462</v>
      </c>
      <c r="AC723" s="4">
        <v>4208570</v>
      </c>
      <c r="AD723" s="4">
        <v>60959596</v>
      </c>
      <c r="AE723" s="4">
        <v>3564722</v>
      </c>
      <c r="AF723" s="4">
        <v>9196637</v>
      </c>
      <c r="AG723" s="4">
        <v>12761359</v>
      </c>
      <c r="AH723" s="4">
        <v>8258214</v>
      </c>
      <c r="AI723" s="4">
        <v>0</v>
      </c>
      <c r="AJ723" s="4">
        <v>259139</v>
      </c>
      <c r="AK723" s="4">
        <v>371349</v>
      </c>
      <c r="AL723" s="4">
        <v>9057035</v>
      </c>
      <c r="AM723" s="4">
        <v>2264259</v>
      </c>
      <c r="AN723" s="4">
        <v>630488</v>
      </c>
      <c r="AO723" s="4">
        <v>1580586</v>
      </c>
      <c r="AP723" s="4">
        <v>860419971</v>
      </c>
      <c r="AQ723" s="4">
        <v>808682100</v>
      </c>
      <c r="AR723" s="4">
        <v>5195218</v>
      </c>
      <c r="AS723" s="4">
        <v>11599173</v>
      </c>
      <c r="AT723" s="4">
        <v>407288</v>
      </c>
      <c r="AU723" s="4">
        <v>2290</v>
      </c>
      <c r="AV723" s="4">
        <v>4336</v>
      </c>
      <c r="AW723" s="4">
        <v>94818598</v>
      </c>
      <c r="AX723" s="4">
        <v>56456450</v>
      </c>
      <c r="AY723" s="4">
        <v>5089529</v>
      </c>
      <c r="AZ723" s="4">
        <v>2674284.3333333335</v>
      </c>
      <c r="BA723" s="4">
        <v>208219795</v>
      </c>
      <c r="BB723" s="4">
        <v>4846740</v>
      </c>
      <c r="BC723" s="4">
        <v>1</v>
      </c>
      <c r="BD723" s="4">
        <v>0.71938513968275675</v>
      </c>
      <c r="BE723" s="4">
        <v>0.24896753647897915</v>
      </c>
      <c r="BF723" s="4">
        <v>0.27845224419997888</v>
      </c>
      <c r="BG723" s="4">
        <v>6.9613068736070913E-2</v>
      </c>
      <c r="BH723" s="4">
        <v>1.7456449019601943</v>
      </c>
      <c r="BI723" s="4">
        <v>0.4752754634518766</v>
      </c>
      <c r="BJ723" s="4">
        <v>2.4049475660271309</v>
      </c>
      <c r="BK723" s="4">
        <v>2.4968162854318562E-2</v>
      </c>
      <c r="BL723" s="3" t="s">
        <v>474</v>
      </c>
      <c r="BM723" s="4">
        <v>4373433.2230338277</v>
      </c>
      <c r="BN723" s="4">
        <v>0.61148397539226551</v>
      </c>
      <c r="BO723" s="4">
        <v>1699148.8897004942</v>
      </c>
      <c r="BP723" s="4">
        <v>6.0380025744428005</v>
      </c>
      <c r="BQ723" s="4">
        <v>0.52813653136531369</v>
      </c>
      <c r="BR723" s="4">
        <v>2898.2238912732473</v>
      </c>
      <c r="BS723" s="4">
        <v>2176.6602288984263</v>
      </c>
      <c r="BT723" s="4">
        <v>1238.7262756318551</v>
      </c>
      <c r="BU723" s="4">
        <v>1969.0543633762518</v>
      </c>
      <c r="BV723" s="4">
        <v>3042.7656175488792</v>
      </c>
      <c r="BW723" s="4">
        <v>49647.066046733431</v>
      </c>
    </row>
    <row r="724" spans="2:75" x14ac:dyDescent="0.3">
      <c r="B724" s="3" t="s">
        <v>308</v>
      </c>
      <c r="C724" s="4">
        <v>2022</v>
      </c>
      <c r="D724" s="3" t="s">
        <v>1190</v>
      </c>
      <c r="E724" s="4">
        <v>4254</v>
      </c>
      <c r="F724" s="4">
        <v>4254</v>
      </c>
      <c r="G724" s="4" t="b">
        <v>0</v>
      </c>
      <c r="H724" s="4">
        <v>12401655</v>
      </c>
      <c r="I724" s="4">
        <v>6381809</v>
      </c>
      <c r="J724" s="4">
        <v>2722625</v>
      </c>
      <c r="K724" s="4">
        <v>2187110</v>
      </c>
      <c r="L724" s="4">
        <v>434898</v>
      </c>
      <c r="M724" s="4">
        <v>635604</v>
      </c>
      <c r="N724" s="4">
        <v>9578941</v>
      </c>
      <c r="O724" s="4">
        <v>10435966</v>
      </c>
      <c r="P724" s="4">
        <v>2119365</v>
      </c>
      <c r="Q724" s="4">
        <v>8316601</v>
      </c>
      <c r="R724" s="4">
        <v>2504743</v>
      </c>
      <c r="S724" s="4">
        <v>738435</v>
      </c>
      <c r="T724" s="4">
        <v>1788990</v>
      </c>
      <c r="U724" s="4">
        <v>1271211</v>
      </c>
      <c r="V724" s="4">
        <v>778296</v>
      </c>
      <c r="W724" s="4">
        <v>541405</v>
      </c>
      <c r="X724" s="4">
        <v>1965689</v>
      </c>
      <c r="Y724" s="4">
        <v>4634783</v>
      </c>
      <c r="Z724" s="4">
        <v>13147625</v>
      </c>
      <c r="AA724" s="4">
        <v>14999680</v>
      </c>
      <c r="AB724" s="4">
        <v>14028984</v>
      </c>
      <c r="AC724" s="4">
        <v>970696</v>
      </c>
      <c r="AD724" s="4">
        <v>61911147</v>
      </c>
      <c r="AE724" s="4">
        <v>149362</v>
      </c>
      <c r="AF724" s="4">
        <v>10695284</v>
      </c>
      <c r="AG724" s="4">
        <v>10844646</v>
      </c>
      <c r="AH724" s="4">
        <v>7825052</v>
      </c>
      <c r="AI724" s="4">
        <v>0</v>
      </c>
      <c r="AJ724" s="4">
        <v>250731</v>
      </c>
      <c r="AK724" s="4">
        <v>344532</v>
      </c>
      <c r="AL724" s="4">
        <v>10002901</v>
      </c>
      <c r="AM724" s="4">
        <v>2500725</v>
      </c>
      <c r="AN724" s="4">
        <v>595263</v>
      </c>
      <c r="AO724" s="4">
        <v>1850443</v>
      </c>
      <c r="AP724" s="4">
        <v>1121119251</v>
      </c>
      <c r="AQ724" s="4">
        <v>1062766100</v>
      </c>
      <c r="AR724" s="4">
        <v>5478417</v>
      </c>
      <c r="AS724" s="4">
        <v>12333843</v>
      </c>
      <c r="AT724" s="4">
        <v>534669</v>
      </c>
      <c r="AU724" s="4">
        <v>2414</v>
      </c>
      <c r="AV724" s="4">
        <v>4642</v>
      </c>
      <c r="AW724" s="4">
        <v>100993844</v>
      </c>
      <c r="AX724" s="4">
        <v>60668158</v>
      </c>
      <c r="AY724" s="4">
        <v>4634783</v>
      </c>
      <c r="AZ724" s="4">
        <v>3859559</v>
      </c>
      <c r="BA724" s="4">
        <v>212691360</v>
      </c>
      <c r="BB724" s="4">
        <v>4892172</v>
      </c>
      <c r="BC724" s="4">
        <v>1</v>
      </c>
      <c r="BD724" s="4">
        <v>0.77239215249900117</v>
      </c>
      <c r="BE724" s="4">
        <v>0.15850215152735664</v>
      </c>
      <c r="BF724" s="4">
        <v>0.23803616951084186</v>
      </c>
      <c r="BG724" s="4">
        <v>5.9509036428532086E-2</v>
      </c>
      <c r="BH724" s="4">
        <v>1.3039757468225299</v>
      </c>
      <c r="BI724" s="4">
        <v>0.46229291320745808</v>
      </c>
      <c r="BJ724" s="4">
        <v>2.2804982429728948</v>
      </c>
      <c r="BK724" s="4">
        <v>2.4592769961737669E-2</v>
      </c>
      <c r="BL724" s="3" t="s">
        <v>474</v>
      </c>
      <c r="BM724" s="4">
        <v>4833208.1587182488</v>
      </c>
      <c r="BN724" s="4">
        <v>0.79855012928380531</v>
      </c>
      <c r="BO724" s="4">
        <v>973649.15871824883</v>
      </c>
      <c r="BP724" s="4">
        <v>4.8865604574298755</v>
      </c>
      <c r="BQ724" s="4">
        <v>0.52003446790176644</v>
      </c>
      <c r="BR724" s="4">
        <v>2915.2926657263752</v>
      </c>
      <c r="BS724" s="4">
        <v>2453.212505876822</v>
      </c>
      <c r="BT724" s="4">
        <v>1287.8272214386459</v>
      </c>
      <c r="BU724" s="4">
        <v>1839.4574518100612</v>
      </c>
      <c r="BV724" s="4">
        <v>2549.2820874471086</v>
      </c>
      <c r="BW724" s="4">
        <v>49997.968970380818</v>
      </c>
    </row>
    <row r="725" spans="2:75" x14ac:dyDescent="0.3">
      <c r="B725" s="3" t="s">
        <v>308</v>
      </c>
      <c r="C725" s="4">
        <v>2023</v>
      </c>
      <c r="D725" s="3" t="s">
        <v>1191</v>
      </c>
      <c r="E725" s="4">
        <v>4390</v>
      </c>
      <c r="F725" s="4">
        <v>4390</v>
      </c>
      <c r="G725" s="4" t="b">
        <v>0</v>
      </c>
      <c r="H725" s="4">
        <v>15207999</v>
      </c>
      <c r="I725" s="4">
        <v>6498630</v>
      </c>
      <c r="J725" s="4">
        <v>2718380</v>
      </c>
      <c r="K725" s="4">
        <v>5083045</v>
      </c>
      <c r="L725" s="4">
        <v>647465</v>
      </c>
      <c r="M725" s="4">
        <v>158000</v>
      </c>
      <c r="N725" s="4">
        <v>9966954</v>
      </c>
      <c r="O725" s="4">
        <v>11580518</v>
      </c>
      <c r="P725" s="4">
        <v>2416591</v>
      </c>
      <c r="Q725" s="4">
        <v>9163927</v>
      </c>
      <c r="R725" s="4">
        <v>3053481</v>
      </c>
      <c r="S725" s="4">
        <v>637200</v>
      </c>
      <c r="T725" s="4">
        <v>1784036</v>
      </c>
      <c r="U725" s="4">
        <v>1548954</v>
      </c>
      <c r="V725" s="4">
        <v>765109</v>
      </c>
      <c r="W725" s="4">
        <v>640177</v>
      </c>
      <c r="X725" s="4">
        <v>3627481</v>
      </c>
      <c r="Y725" s="4">
        <v>4170415</v>
      </c>
      <c r="Z725" s="4">
        <v>16895362</v>
      </c>
      <c r="AA725" s="4">
        <v>18412669</v>
      </c>
      <c r="AB725" s="4">
        <v>15630506</v>
      </c>
      <c r="AC725" s="4">
        <v>2782163</v>
      </c>
      <c r="AD725" s="4">
        <v>69905707</v>
      </c>
      <c r="AE725" s="4">
        <v>-210466</v>
      </c>
      <c r="AF725" s="4">
        <v>12624768</v>
      </c>
      <c r="AG725" s="4">
        <v>12414302</v>
      </c>
      <c r="AH725" s="4">
        <v>7418305</v>
      </c>
      <c r="AI725" s="4">
        <v>0</v>
      </c>
      <c r="AJ725" s="4">
        <v>250730</v>
      </c>
      <c r="AK725" s="4">
        <v>305864</v>
      </c>
      <c r="AL725" s="4">
        <v>10212458</v>
      </c>
      <c r="AM725" s="4">
        <v>2553115</v>
      </c>
      <c r="AN725" s="4">
        <v>556594</v>
      </c>
      <c r="AO725" s="4">
        <v>1940716</v>
      </c>
      <c r="AP725" s="4">
        <v>1304936744</v>
      </c>
      <c r="AQ725" s="4">
        <v>1240058000</v>
      </c>
      <c r="AR725" s="4">
        <v>5862816</v>
      </c>
      <c r="AS725" s="4">
        <v>13159955</v>
      </c>
      <c r="AT725" s="4">
        <v>616120</v>
      </c>
      <c r="AU725" s="4">
        <v>2555</v>
      </c>
      <c r="AV725" s="4">
        <v>5376</v>
      </c>
      <c r="AW725" s="4">
        <v>109900033</v>
      </c>
      <c r="AX725" s="4">
        <v>66761540</v>
      </c>
      <c r="AY725" s="4">
        <v>4170415</v>
      </c>
      <c r="AZ725" s="4">
        <v>4631575.666666667</v>
      </c>
      <c r="BA725" s="4">
        <v>340053001</v>
      </c>
      <c r="BB725" s="4">
        <v>0</v>
      </c>
      <c r="BC725" s="4">
        <v>1</v>
      </c>
      <c r="BD725" s="4">
        <v>0.65537576639767003</v>
      </c>
      <c r="BE725" s="4">
        <v>0.2385245422491151</v>
      </c>
      <c r="BF725" s="4">
        <v>0.21800584775852244</v>
      </c>
      <c r="BG725" s="4">
        <v>5.4501472613155424E-2</v>
      </c>
      <c r="BH725" s="4">
        <v>1.3546923715127805</v>
      </c>
      <c r="BI725" s="4">
        <v>0.42967976304753636</v>
      </c>
      <c r="BJ725" s="4">
        <v>3.292432254296116</v>
      </c>
      <c r="BK725" s="4">
        <v>0</v>
      </c>
      <c r="BL725" s="3" t="s">
        <v>515</v>
      </c>
      <c r="BM725" s="4">
        <v>7956462.1538417051</v>
      </c>
      <c r="BN725" s="4">
        <v>0.5821149622926759</v>
      </c>
      <c r="BO725" s="4">
        <v>3324886.4871750381</v>
      </c>
      <c r="BP725" s="4">
        <v>4.4927970853428585</v>
      </c>
      <c r="BQ725" s="4">
        <v>0.47526041666666669</v>
      </c>
      <c r="BR725" s="4">
        <v>3464.236674259681</v>
      </c>
      <c r="BS725" s="4">
        <v>2637.931207289294</v>
      </c>
      <c r="BT725" s="4">
        <v>1335.4933940774488</v>
      </c>
      <c r="BU725" s="4">
        <v>1689.8189066059226</v>
      </c>
      <c r="BV725" s="4">
        <v>2827.8592255125286</v>
      </c>
      <c r="BW725" s="4">
        <v>77460.820273348523</v>
      </c>
    </row>
    <row r="726" spans="2:75" x14ac:dyDescent="0.3">
      <c r="B726" s="3" t="s">
        <v>308</v>
      </c>
      <c r="C726" s="4">
        <v>2024</v>
      </c>
      <c r="D726" s="3" t="s">
        <v>1192</v>
      </c>
      <c r="E726" s="4">
        <v>4390</v>
      </c>
      <c r="F726" s="4">
        <v>4390</v>
      </c>
      <c r="G726" s="4" t="b">
        <v>0</v>
      </c>
      <c r="H726" s="4">
        <v>17688640</v>
      </c>
      <c r="I726" s="4">
        <v>7221939</v>
      </c>
      <c r="J726" s="4">
        <v>2902474</v>
      </c>
      <c r="K726" s="4">
        <v>3247821</v>
      </c>
      <c r="L726" s="4">
        <v>770608</v>
      </c>
      <c r="M726" s="4">
        <v>3427335</v>
      </c>
      <c r="N726" s="4">
        <v>11013484</v>
      </c>
      <c r="O726" s="4">
        <v>11765880</v>
      </c>
      <c r="P726" s="4">
        <v>2443917</v>
      </c>
      <c r="Q726" s="4">
        <v>9321963</v>
      </c>
      <c r="R726" s="4">
        <v>2908456</v>
      </c>
      <c r="S726" s="4">
        <v>510298</v>
      </c>
      <c r="T726" s="4">
        <v>2157822</v>
      </c>
      <c r="U726" s="4">
        <v>1584931</v>
      </c>
      <c r="V726" s="4">
        <v>800769</v>
      </c>
      <c r="W726" s="4">
        <v>686349</v>
      </c>
      <c r="X726" s="4">
        <v>5922760</v>
      </c>
      <c r="Y726" s="4">
        <v>7113200</v>
      </c>
      <c r="Z726" s="4">
        <v>16488165</v>
      </c>
      <c r="AA726" s="4">
        <v>18293670</v>
      </c>
      <c r="AB726" s="4">
        <v>14238178</v>
      </c>
      <c r="AC726" s="4">
        <v>4055492</v>
      </c>
      <c r="AD726" s="4">
        <v>75828467</v>
      </c>
      <c r="AE726" s="4">
        <v>11198313</v>
      </c>
      <c r="AF726" s="4">
        <v>2265496</v>
      </c>
      <c r="AG726" s="4">
        <v>13463809</v>
      </c>
      <c r="AH726" s="4">
        <v>7137198</v>
      </c>
      <c r="AI726" s="4">
        <v>0</v>
      </c>
      <c r="AJ726" s="4">
        <v>208825</v>
      </c>
      <c r="AK726" s="4">
        <v>424102</v>
      </c>
      <c r="AL726" s="4">
        <v>11381139</v>
      </c>
      <c r="AM726" s="4">
        <v>2845285</v>
      </c>
      <c r="AN726" s="4">
        <v>632927</v>
      </c>
      <c r="AO726" s="4">
        <v>2212358</v>
      </c>
      <c r="AP726" s="4">
        <v>1410438788</v>
      </c>
      <c r="AQ726" s="4">
        <v>1340251400</v>
      </c>
      <c r="AR726" s="4">
        <v>6183839</v>
      </c>
      <c r="AS726" s="4">
        <v>14144848</v>
      </c>
      <c r="AT726" s="4">
        <v>657378</v>
      </c>
      <c r="AU726" s="4">
        <v>2657</v>
      </c>
      <c r="AV726" s="4">
        <v>6007</v>
      </c>
      <c r="AW726" s="4">
        <v>116665310</v>
      </c>
      <c r="AX726" s="4">
        <v>71408056</v>
      </c>
      <c r="AY726" s="4">
        <v>7113200</v>
      </c>
      <c r="AZ726" s="4">
        <v>5306132.666666667</v>
      </c>
      <c r="BA726" s="4">
        <v>279824417</v>
      </c>
      <c r="BB726" s="4">
        <v>4684000</v>
      </c>
      <c r="BC726" s="4">
        <v>0</v>
      </c>
      <c r="BD726" s="4">
        <v>0.62263034354252222</v>
      </c>
      <c r="BE726" s="4">
        <v>0.3348341082186081</v>
      </c>
      <c r="BF726" s="4">
        <v>0.22244766341508848</v>
      </c>
      <c r="BG726" s="4">
        <v>5.5611920740094641E-2</v>
      </c>
      <c r="BH726" s="4">
        <v>1.4443104955469144</v>
      </c>
      <c r="BI726" s="4">
        <v>0.42359486830571513</v>
      </c>
      <c r="BJ726" s="4">
        <v>2.527122269560214</v>
      </c>
      <c r="BK726" s="4">
        <v>1.7348148148148147E-2</v>
      </c>
      <c r="BL726" s="3" t="s">
        <v>474</v>
      </c>
      <c r="BM726" s="4">
        <v>6176077.0756567894</v>
      </c>
      <c r="BN726" s="4">
        <v>0.85914288336539113</v>
      </c>
      <c r="BO726" s="4">
        <v>869944.40899012238</v>
      </c>
      <c r="BP726" s="4">
        <v>4.3843370251953111</v>
      </c>
      <c r="BQ726" s="4">
        <v>0.44231729648743134</v>
      </c>
      <c r="BR726" s="4">
        <v>4029.3029612756263</v>
      </c>
      <c r="BS726" s="4">
        <v>2680.1548974943053</v>
      </c>
      <c r="BT726" s="4">
        <v>1408.6193621867881</v>
      </c>
      <c r="BU726" s="4">
        <v>1625.7854214123006</v>
      </c>
      <c r="BV726" s="4">
        <v>3066.9268792710704</v>
      </c>
      <c r="BW726" s="4">
        <v>63741.325056947608</v>
      </c>
    </row>
    <row r="727" spans="2:75" x14ac:dyDescent="0.3">
      <c r="B727" s="3" t="s">
        <v>310</v>
      </c>
      <c r="C727" s="4">
        <v>2019</v>
      </c>
      <c r="D727" s="3" t="s">
        <v>1193</v>
      </c>
      <c r="E727" s="4">
        <v>122173</v>
      </c>
      <c r="F727" s="4">
        <v>122173</v>
      </c>
      <c r="G727" s="4" t="b">
        <v>0</v>
      </c>
      <c r="H727" s="4">
        <v>229395745</v>
      </c>
      <c r="I727" s="4">
        <v>133269037</v>
      </c>
      <c r="J727" s="4">
        <v>75609001</v>
      </c>
      <c r="K727" s="4">
        <v>12151357</v>
      </c>
      <c r="L727" s="4">
        <v>4096386</v>
      </c>
      <c r="M727" s="4">
        <v>3591402</v>
      </c>
      <c r="N727" s="4">
        <v>213652986</v>
      </c>
      <c r="O727" s="4">
        <v>202839514</v>
      </c>
      <c r="P727" s="4">
        <v>20600857</v>
      </c>
      <c r="Q727" s="4">
        <v>182238657</v>
      </c>
      <c r="R727" s="4">
        <v>22595753</v>
      </c>
      <c r="S727" s="4">
        <v>57647457</v>
      </c>
      <c r="T727" s="4">
        <v>17561161</v>
      </c>
      <c r="U727" s="4">
        <v>40733350</v>
      </c>
      <c r="V727" s="4">
        <v>16414620</v>
      </c>
      <c r="W727" s="4">
        <v>16875720</v>
      </c>
      <c r="X727" s="4">
        <v>26556231</v>
      </c>
      <c r="Y727" s="4">
        <v>36948258</v>
      </c>
      <c r="Z727" s="4">
        <v>226212212</v>
      </c>
      <c r="AA727" s="4">
        <v>245867583</v>
      </c>
      <c r="AB727" s="4">
        <v>119061516</v>
      </c>
      <c r="AC727" s="4">
        <v>126806067</v>
      </c>
      <c r="AD727" s="4">
        <v>1012489934</v>
      </c>
      <c r="AE727" s="4">
        <v>81178530</v>
      </c>
      <c r="AF727" s="4">
        <v>93787241</v>
      </c>
      <c r="AG727" s="4">
        <v>174965771</v>
      </c>
      <c r="AH727" s="4">
        <v>44421319</v>
      </c>
      <c r="AI727" s="4">
        <v>13790400</v>
      </c>
      <c r="AJ727" s="4">
        <v>2992309</v>
      </c>
      <c r="AK727" s="4">
        <v>1356546</v>
      </c>
      <c r="AL727" s="4">
        <v>214076369</v>
      </c>
      <c r="AM727" s="4">
        <v>53519092</v>
      </c>
      <c r="AN727" s="4">
        <v>4348855</v>
      </c>
      <c r="AO727" s="4">
        <v>48038212</v>
      </c>
      <c r="AP727" s="4">
        <v>35578947499</v>
      </c>
      <c r="AQ727" s="4">
        <v>33086206001</v>
      </c>
      <c r="AR727" s="4">
        <v>127814778.579642</v>
      </c>
      <c r="AS727" s="4">
        <v>260330521.43293399</v>
      </c>
      <c r="AT727" s="4">
        <v>923516</v>
      </c>
      <c r="AU727" s="4">
        <v>2719.8007957999998</v>
      </c>
      <c r="AV727" s="4">
        <v>5607.8566514000004</v>
      </c>
      <c r="AW727" s="4">
        <v>1306078693</v>
      </c>
      <c r="AX727" s="4">
        <v>881945483</v>
      </c>
      <c r="AY727" s="4">
        <v>36948258</v>
      </c>
      <c r="AZ727" s="4">
        <v>36948258</v>
      </c>
      <c r="BA727" s="4">
        <v>300464179</v>
      </c>
      <c r="BB727" s="4">
        <v>0</v>
      </c>
      <c r="BC727" s="4"/>
      <c r="BD727" s="4">
        <v>0.9313729249860323</v>
      </c>
      <c r="BE727" s="4">
        <v>0.11576601388138215</v>
      </c>
      <c r="BF727" s="4">
        <v>8.1258011626953605E-2</v>
      </c>
      <c r="BG727" s="4">
        <v>2.0314502811844683E-2</v>
      </c>
      <c r="BH727" s="4">
        <v>0.9600914201205949</v>
      </c>
      <c r="BI727" s="4">
        <v>0.42176520336101675</v>
      </c>
      <c r="BJ727" s="4">
        <v>0</v>
      </c>
      <c r="BK727" s="4"/>
      <c r="BL727" s="3" t="s">
        <v>468</v>
      </c>
      <c r="BM727" s="4"/>
      <c r="BN727" s="4"/>
      <c r="BO727" s="4"/>
      <c r="BP727" s="4">
        <v>3.5924271954147726</v>
      </c>
      <c r="BQ727" s="4">
        <v>0.48499827382731014</v>
      </c>
      <c r="BR727" s="4">
        <v>1877.6304502631515</v>
      </c>
      <c r="BS727" s="4">
        <v>1660.2646574938817</v>
      </c>
      <c r="BT727" s="4">
        <v>1046.1786039439319</v>
      </c>
      <c r="BU727" s="4">
        <v>363.59358450721516</v>
      </c>
      <c r="BV727" s="4">
        <v>1432.1148780827189</v>
      </c>
      <c r="BW727" s="4">
        <v>2459.3337234904602</v>
      </c>
    </row>
    <row r="728" spans="2:75" x14ac:dyDescent="0.3">
      <c r="B728" s="3" t="s">
        <v>310</v>
      </c>
      <c r="C728" s="4">
        <v>2020</v>
      </c>
      <c r="D728" s="3" t="s">
        <v>1194</v>
      </c>
      <c r="E728" s="4">
        <v>125107</v>
      </c>
      <c r="F728" s="4">
        <v>125107</v>
      </c>
      <c r="G728" s="4" t="b">
        <v>0</v>
      </c>
      <c r="H728" s="4">
        <v>236086667</v>
      </c>
      <c r="I728" s="4">
        <v>138767068</v>
      </c>
      <c r="J728" s="4">
        <v>71180891</v>
      </c>
      <c r="K728" s="4">
        <v>14179082</v>
      </c>
      <c r="L728" s="4">
        <v>3099616</v>
      </c>
      <c r="M728" s="4">
        <v>8237395</v>
      </c>
      <c r="N728" s="4">
        <v>213670190</v>
      </c>
      <c r="O728" s="4">
        <v>207024373</v>
      </c>
      <c r="P728" s="4">
        <v>22466675</v>
      </c>
      <c r="Q728" s="4">
        <v>184557698</v>
      </c>
      <c r="R728" s="4">
        <v>21695471</v>
      </c>
      <c r="S728" s="4">
        <v>59393047</v>
      </c>
      <c r="T728" s="4">
        <v>20971084</v>
      </c>
      <c r="U728" s="4">
        <v>35967958</v>
      </c>
      <c r="V728" s="4">
        <v>16594423</v>
      </c>
      <c r="W728" s="4">
        <v>18984528</v>
      </c>
      <c r="X728" s="4">
        <v>29062294</v>
      </c>
      <c r="Y728" s="4">
        <v>37130008</v>
      </c>
      <c r="Z728" s="4">
        <v>272325785</v>
      </c>
      <c r="AA728" s="4">
        <v>291886609</v>
      </c>
      <c r="AB728" s="4">
        <v>152164218</v>
      </c>
      <c r="AC728" s="4">
        <v>139722391</v>
      </c>
      <c r="AD728" s="4">
        <v>1041785019</v>
      </c>
      <c r="AE728" s="4">
        <v>96741746</v>
      </c>
      <c r="AF728" s="4">
        <v>97723006</v>
      </c>
      <c r="AG728" s="4">
        <v>194464752</v>
      </c>
      <c r="AH728" s="4">
        <v>48953104</v>
      </c>
      <c r="AI728" s="4">
        <v>8871100</v>
      </c>
      <c r="AJ728" s="4">
        <v>3755012</v>
      </c>
      <c r="AK728" s="4">
        <v>1501150</v>
      </c>
      <c r="AL728" s="4">
        <v>214495107</v>
      </c>
      <c r="AM728" s="4">
        <v>53623777</v>
      </c>
      <c r="AN728" s="4">
        <v>5256162</v>
      </c>
      <c r="AO728" s="4">
        <v>47402083</v>
      </c>
      <c r="AP728" s="4">
        <v>35216282637</v>
      </c>
      <c r="AQ728" s="4">
        <v>32656753450</v>
      </c>
      <c r="AR728" s="4">
        <v>131929165</v>
      </c>
      <c r="AS728" s="4">
        <v>263364629</v>
      </c>
      <c r="AT728" s="4">
        <v>896463</v>
      </c>
      <c r="AU728" s="4">
        <v>2762</v>
      </c>
      <c r="AV728" s="4">
        <v>5744</v>
      </c>
      <c r="AW728" s="4">
        <v>1340346234</v>
      </c>
      <c r="AX728" s="4">
        <v>896273372</v>
      </c>
      <c r="AY728" s="4">
        <v>37130008</v>
      </c>
      <c r="AZ728" s="4">
        <v>37039133</v>
      </c>
      <c r="BA728" s="4">
        <v>303027998</v>
      </c>
      <c r="BB728" s="4">
        <v>0</v>
      </c>
      <c r="BC728" s="4"/>
      <c r="BD728" s="4">
        <v>0.90504979681889453</v>
      </c>
      <c r="BE728" s="4">
        <v>0.12310010713142051</v>
      </c>
      <c r="BF728" s="4">
        <v>9.801924247148798E-2</v>
      </c>
      <c r="BG728" s="4">
        <v>2.450481073211614E-2</v>
      </c>
      <c r="BH728" s="4">
        <v>1.053679982506067</v>
      </c>
      <c r="BI728" s="4">
        <v>0.42809703578757868</v>
      </c>
      <c r="BJ728" s="4">
        <v>0</v>
      </c>
      <c r="BK728" s="4"/>
      <c r="BL728" s="3" t="s">
        <v>468</v>
      </c>
      <c r="BM728" s="4"/>
      <c r="BN728" s="4"/>
      <c r="BO728" s="4"/>
      <c r="BP728" s="4">
        <v>3.7462547185882866</v>
      </c>
      <c r="BQ728" s="4">
        <v>0.48084958217270196</v>
      </c>
      <c r="BR728" s="4">
        <v>1887.0779972343673</v>
      </c>
      <c r="BS728" s="4">
        <v>1654.7784936094704</v>
      </c>
      <c r="BT728" s="4">
        <v>1054.5306417706443</v>
      </c>
      <c r="BU728" s="4">
        <v>391.28988785599529</v>
      </c>
      <c r="BV728" s="4">
        <v>1554.3874603339541</v>
      </c>
      <c r="BW728" s="4">
        <v>2422.150623066655</v>
      </c>
    </row>
    <row r="729" spans="2:75" x14ac:dyDescent="0.3">
      <c r="B729" s="3" t="s">
        <v>310</v>
      </c>
      <c r="C729" s="4">
        <v>2021</v>
      </c>
      <c r="D729" s="3" t="s">
        <v>1195</v>
      </c>
      <c r="E729" s="4">
        <v>124639</v>
      </c>
      <c r="F729" s="4">
        <v>124639</v>
      </c>
      <c r="G729" s="4" t="b">
        <v>0</v>
      </c>
      <c r="H729" s="4">
        <v>256715699</v>
      </c>
      <c r="I729" s="4">
        <v>145483621</v>
      </c>
      <c r="J729" s="4">
        <v>77697277</v>
      </c>
      <c r="K729" s="4">
        <v>13158342</v>
      </c>
      <c r="L729" s="4">
        <v>1889540</v>
      </c>
      <c r="M729" s="4">
        <v>17788095</v>
      </c>
      <c r="N729" s="4">
        <v>225769262</v>
      </c>
      <c r="O729" s="4">
        <v>215737471</v>
      </c>
      <c r="P729" s="4">
        <v>21882996</v>
      </c>
      <c r="Q729" s="4">
        <v>193854475</v>
      </c>
      <c r="R729" s="4">
        <v>25077048</v>
      </c>
      <c r="S729" s="4">
        <v>62643172</v>
      </c>
      <c r="T729" s="4">
        <v>18973827</v>
      </c>
      <c r="U729" s="4">
        <v>37786095</v>
      </c>
      <c r="V729" s="4">
        <v>17564765</v>
      </c>
      <c r="W729" s="4">
        <v>20150308</v>
      </c>
      <c r="X729" s="4">
        <v>40978228</v>
      </c>
      <c r="Y729" s="4">
        <v>42912575</v>
      </c>
      <c r="Z729" s="4">
        <v>274809779</v>
      </c>
      <c r="AA729" s="4">
        <v>295615742</v>
      </c>
      <c r="AB729" s="4">
        <v>137476484</v>
      </c>
      <c r="AC729" s="4">
        <v>158139258</v>
      </c>
      <c r="AD729" s="4">
        <v>1082926027</v>
      </c>
      <c r="AE729" s="4">
        <v>86273398</v>
      </c>
      <c r="AF729" s="4">
        <v>127021098</v>
      </c>
      <c r="AG729" s="4">
        <v>213294496</v>
      </c>
      <c r="AH729" s="4">
        <v>47824402</v>
      </c>
      <c r="AI729" s="4">
        <v>3291137</v>
      </c>
      <c r="AJ729" s="4">
        <v>3706950</v>
      </c>
      <c r="AK729" s="4">
        <v>1426724</v>
      </c>
      <c r="AL729" s="4">
        <v>226414013</v>
      </c>
      <c r="AM729" s="4">
        <v>56603503</v>
      </c>
      <c r="AN729" s="4">
        <v>5133674</v>
      </c>
      <c r="AO729" s="4">
        <v>50741589</v>
      </c>
      <c r="AP729" s="4">
        <v>36541273963</v>
      </c>
      <c r="AQ729" s="4">
        <v>34019087376</v>
      </c>
      <c r="AR729" s="4">
        <v>140167300</v>
      </c>
      <c r="AS729" s="4">
        <v>281691383</v>
      </c>
      <c r="AT729" s="4">
        <v>939865</v>
      </c>
      <c r="AU729" s="4">
        <v>2950</v>
      </c>
      <c r="AV729" s="4">
        <v>6069</v>
      </c>
      <c r="AW729" s="4">
        <v>1381235876</v>
      </c>
      <c r="AX729" s="4">
        <v>917455933</v>
      </c>
      <c r="AY729" s="4">
        <v>42912575</v>
      </c>
      <c r="AZ729" s="4">
        <v>38996947</v>
      </c>
      <c r="BA729" s="4">
        <v>5286376286</v>
      </c>
      <c r="BB729" s="4">
        <v>70200000</v>
      </c>
      <c r="BC729" s="4">
        <v>0</v>
      </c>
      <c r="BD729" s="4">
        <v>0.87945249503420508</v>
      </c>
      <c r="BE729" s="4">
        <v>0.15962493980549278</v>
      </c>
      <c r="BF729" s="4">
        <v>9.0695340887294557E-2</v>
      </c>
      <c r="BG729" s="4">
        <v>2.2673835121680388E-2</v>
      </c>
      <c r="BH729" s="4">
        <v>1.1002815178757157</v>
      </c>
      <c r="BI729" s="4">
        <v>0.43146952455612003</v>
      </c>
      <c r="BJ729" s="4">
        <v>4.6330787940684868</v>
      </c>
      <c r="BK729" s="4">
        <v>1.4096314777536258E-2</v>
      </c>
      <c r="BL729" s="3" t="s">
        <v>474</v>
      </c>
      <c r="BM729" s="4">
        <v>101385644.71828552</v>
      </c>
      <c r="BN729" s="4">
        <v>0.38463972989823741</v>
      </c>
      <c r="BO729" s="4">
        <v>62388697.718285516</v>
      </c>
      <c r="BP729" s="4">
        <v>3.8358624316691015</v>
      </c>
      <c r="BQ729" s="4">
        <v>0.4860767836546383</v>
      </c>
      <c r="BR729" s="4">
        <v>2059.6739303107374</v>
      </c>
      <c r="BS729" s="4">
        <v>1730.8986031659433</v>
      </c>
      <c r="BT729" s="4">
        <v>1124.5862049599243</v>
      </c>
      <c r="BU729" s="4">
        <v>383.70335127849228</v>
      </c>
      <c r="BV729" s="4">
        <v>1711.2981971934948</v>
      </c>
      <c r="BW729" s="4">
        <v>42413.500477378671</v>
      </c>
    </row>
    <row r="730" spans="2:75" x14ac:dyDescent="0.3">
      <c r="B730" s="3" t="s">
        <v>310</v>
      </c>
      <c r="C730" s="4">
        <v>2022</v>
      </c>
      <c r="D730" s="3" t="s">
        <v>1196</v>
      </c>
      <c r="E730" s="4">
        <v>125853</v>
      </c>
      <c r="F730" s="4">
        <v>125853</v>
      </c>
      <c r="G730" s="4" t="b">
        <v>0</v>
      </c>
      <c r="H730" s="4">
        <v>266504400</v>
      </c>
      <c r="I730" s="4">
        <v>155649268</v>
      </c>
      <c r="J730" s="4">
        <v>82456283</v>
      </c>
      <c r="K730" s="4">
        <v>9456968</v>
      </c>
      <c r="L730" s="4">
        <v>5522185</v>
      </c>
      <c r="M730" s="4">
        <v>13419696</v>
      </c>
      <c r="N730" s="4">
        <v>243627736</v>
      </c>
      <c r="O730" s="4">
        <v>230674994</v>
      </c>
      <c r="P730" s="4">
        <v>22666090</v>
      </c>
      <c r="Q730" s="4">
        <v>208008904</v>
      </c>
      <c r="R730" s="4">
        <v>25253546</v>
      </c>
      <c r="S730" s="4">
        <v>66280133</v>
      </c>
      <c r="T730" s="4">
        <v>20993422</v>
      </c>
      <c r="U730" s="4">
        <v>42374766</v>
      </c>
      <c r="V730" s="4">
        <v>17328722</v>
      </c>
      <c r="W730" s="4">
        <v>21923030</v>
      </c>
      <c r="X730" s="4">
        <v>35829406</v>
      </c>
      <c r="Y730" s="4">
        <v>50713225</v>
      </c>
      <c r="Z730" s="4">
        <v>286998397</v>
      </c>
      <c r="AA730" s="4">
        <v>311222812</v>
      </c>
      <c r="AB730" s="4">
        <v>143959040</v>
      </c>
      <c r="AC730" s="4">
        <v>167263772</v>
      </c>
      <c r="AD730" s="4">
        <v>1118755432</v>
      </c>
      <c r="AE730" s="4">
        <v>89292717</v>
      </c>
      <c r="AF730" s="4">
        <v>131096475</v>
      </c>
      <c r="AG730" s="4">
        <v>220389192</v>
      </c>
      <c r="AH730" s="4">
        <v>46613765</v>
      </c>
      <c r="AI730" s="4">
        <v>3565000</v>
      </c>
      <c r="AJ730" s="4">
        <v>4309008</v>
      </c>
      <c r="AK730" s="4">
        <v>1535921</v>
      </c>
      <c r="AL730" s="4">
        <v>244099511</v>
      </c>
      <c r="AM730" s="4">
        <v>61024878</v>
      </c>
      <c r="AN730" s="4">
        <v>5844929</v>
      </c>
      <c r="AO730" s="4">
        <v>53695225</v>
      </c>
      <c r="AP730" s="4">
        <v>44786179384</v>
      </c>
      <c r="AQ730" s="4">
        <v>42045648460</v>
      </c>
      <c r="AR730" s="4">
        <v>149930271</v>
      </c>
      <c r="AS730" s="4">
        <v>297616793</v>
      </c>
      <c r="AT730" s="4">
        <v>1173327</v>
      </c>
      <c r="AU730" s="4">
        <v>3189</v>
      </c>
      <c r="AV730" s="4">
        <v>6485</v>
      </c>
      <c r="AW730" s="4">
        <v>1430740133</v>
      </c>
      <c r="AX730" s="4">
        <v>944980006</v>
      </c>
      <c r="AY730" s="4">
        <v>50713225</v>
      </c>
      <c r="AZ730" s="4">
        <v>43585269.333333336</v>
      </c>
      <c r="BA730" s="4">
        <v>4983532559</v>
      </c>
      <c r="BB730" s="4">
        <v>77400000</v>
      </c>
      <c r="BC730" s="4">
        <v>0</v>
      </c>
      <c r="BD730" s="4">
        <v>0.91416027652826748</v>
      </c>
      <c r="BE730" s="4">
        <v>0.13444208050598788</v>
      </c>
      <c r="BF730" s="4">
        <v>9.5779445884349002E-2</v>
      </c>
      <c r="BG730" s="4">
        <v>2.3944861569181922E-2</v>
      </c>
      <c r="BH730" s="4">
        <v>1.0595180675534928</v>
      </c>
      <c r="BI730" s="4">
        <v>0.45304672227581189</v>
      </c>
      <c r="BJ730" s="4">
        <v>4.3135304321213459</v>
      </c>
      <c r="BK730" s="4">
        <v>1.6735135135135134E-2</v>
      </c>
      <c r="BL730" s="3" t="s">
        <v>474</v>
      </c>
      <c r="BM730" s="4">
        <v>97770868.992201313</v>
      </c>
      <c r="BN730" s="4">
        <v>0.44578993500415665</v>
      </c>
      <c r="BO730" s="4">
        <v>54185599.658867978</v>
      </c>
      <c r="BP730" s="4">
        <v>3.3476905836170308</v>
      </c>
      <c r="BQ730" s="4">
        <v>0.49175019275250581</v>
      </c>
      <c r="BR730" s="4">
        <v>2117.5848013158206</v>
      </c>
      <c r="BS730" s="4">
        <v>1832.8922949790629</v>
      </c>
      <c r="BT730" s="4">
        <v>1191.3126504731711</v>
      </c>
      <c r="BU730" s="4">
        <v>370.38262894011268</v>
      </c>
      <c r="BV730" s="4">
        <v>1751.1635956234654</v>
      </c>
      <c r="BW730" s="4">
        <v>39598.043423676827</v>
      </c>
    </row>
    <row r="731" spans="2:75" x14ac:dyDescent="0.3">
      <c r="B731" s="3" t="s">
        <v>310</v>
      </c>
      <c r="C731" s="4">
        <v>2023</v>
      </c>
      <c r="D731" s="3" t="s">
        <v>1197</v>
      </c>
      <c r="E731" s="4">
        <v>129786</v>
      </c>
      <c r="F731" s="4">
        <v>129786</v>
      </c>
      <c r="G731" s="4" t="b">
        <v>0</v>
      </c>
      <c r="H731" s="4">
        <v>310983037</v>
      </c>
      <c r="I731" s="4">
        <v>167531289</v>
      </c>
      <c r="J731" s="4">
        <v>93800166</v>
      </c>
      <c r="K731" s="4">
        <v>26422176</v>
      </c>
      <c r="L731" s="4">
        <v>9731163</v>
      </c>
      <c r="M731" s="4">
        <v>13120302</v>
      </c>
      <c r="N731" s="4">
        <v>271440559</v>
      </c>
      <c r="O731" s="4">
        <v>258077347</v>
      </c>
      <c r="P731" s="4">
        <v>26449005</v>
      </c>
      <c r="Q731" s="4">
        <v>231628342</v>
      </c>
      <c r="R731" s="4">
        <v>29430838</v>
      </c>
      <c r="S731" s="4">
        <v>70999903</v>
      </c>
      <c r="T731" s="4">
        <v>24314572</v>
      </c>
      <c r="U731" s="4">
        <v>48131154</v>
      </c>
      <c r="V731" s="4">
        <v>20137486</v>
      </c>
      <c r="W731" s="4">
        <v>23653369</v>
      </c>
      <c r="X731" s="4">
        <v>52905690</v>
      </c>
      <c r="Y731" s="4">
        <v>63154468</v>
      </c>
      <c r="Z731" s="4">
        <v>315712211</v>
      </c>
      <c r="AA731" s="4">
        <v>341161077</v>
      </c>
      <c r="AB731" s="4">
        <v>171376225</v>
      </c>
      <c r="AC731" s="4">
        <v>169784852</v>
      </c>
      <c r="AD731" s="4">
        <v>1171661122</v>
      </c>
      <c r="AE731" s="4">
        <v>103446507</v>
      </c>
      <c r="AF731" s="4">
        <v>144517171</v>
      </c>
      <c r="AG731" s="4">
        <v>247963678</v>
      </c>
      <c r="AH731" s="4">
        <v>57735841</v>
      </c>
      <c r="AI731" s="4">
        <v>16237413</v>
      </c>
      <c r="AJ731" s="4">
        <v>6516627</v>
      </c>
      <c r="AK731" s="4">
        <v>1811300</v>
      </c>
      <c r="AL731" s="4">
        <v>271383458</v>
      </c>
      <c r="AM731" s="4">
        <v>67845865</v>
      </c>
      <c r="AN731" s="4">
        <v>6402527</v>
      </c>
      <c r="AO731" s="4">
        <v>57769751</v>
      </c>
      <c r="AP731" s="4">
        <v>50113610898</v>
      </c>
      <c r="AQ731" s="4">
        <v>47081436076</v>
      </c>
      <c r="AR731" s="4">
        <v>161724656</v>
      </c>
      <c r="AS731" s="4">
        <v>318823268</v>
      </c>
      <c r="AT731" s="4">
        <v>1305467</v>
      </c>
      <c r="AU731" s="4">
        <v>3412</v>
      </c>
      <c r="AV731" s="4">
        <v>6817</v>
      </c>
      <c r="AW731" s="4">
        <v>1500836107</v>
      </c>
      <c r="AX731" s="4">
        <v>991647994</v>
      </c>
      <c r="AY731" s="4">
        <v>63154468</v>
      </c>
      <c r="AZ731" s="4">
        <v>52260089.333333336</v>
      </c>
      <c r="BA731" s="4">
        <v>5226973049</v>
      </c>
      <c r="BB731" s="4">
        <v>85900000</v>
      </c>
      <c r="BC731" s="4">
        <v>0</v>
      </c>
      <c r="BD731" s="4">
        <v>0.87284683312164069</v>
      </c>
      <c r="BE731" s="4">
        <v>0.17012403798731954</v>
      </c>
      <c r="BF731" s="4">
        <v>9.4368713553876868E-2</v>
      </c>
      <c r="BG731" s="4">
        <v>2.3592178562335218E-2</v>
      </c>
      <c r="BH731" s="4">
        <v>1.0705239085120248</v>
      </c>
      <c r="BI731" s="4">
        <v>0.45713708641551876</v>
      </c>
      <c r="BJ731" s="4">
        <v>4.3452379224161328</v>
      </c>
      <c r="BK731" s="4">
        <v>1.7747933884297521E-2</v>
      </c>
      <c r="BL731" s="3" t="s">
        <v>474</v>
      </c>
      <c r="BM731" s="4">
        <v>114927219.53617391</v>
      </c>
      <c r="BN731" s="4">
        <v>0.45472334181794255</v>
      </c>
      <c r="BO731" s="4">
        <v>62667130.202840574</v>
      </c>
      <c r="BP731" s="4">
        <v>3.2271603083874827</v>
      </c>
      <c r="BQ731" s="4">
        <v>0.50051342232653662</v>
      </c>
      <c r="BR731" s="4">
        <v>2396.1215924676003</v>
      </c>
      <c r="BS731" s="4">
        <v>1988.4837116484059</v>
      </c>
      <c r="BT731" s="4">
        <v>1246.0870664016149</v>
      </c>
      <c r="BU731" s="4">
        <v>444.85415221980799</v>
      </c>
      <c r="BV731" s="4">
        <v>1910.5579800594826</v>
      </c>
      <c r="BW731" s="4">
        <v>40273.781833171532</v>
      </c>
    </row>
    <row r="732" spans="2:75" x14ac:dyDescent="0.3">
      <c r="B732" s="3" t="s">
        <v>310</v>
      </c>
      <c r="C732" s="4">
        <v>2024</v>
      </c>
      <c r="D732" s="3" t="s">
        <v>1198</v>
      </c>
      <c r="E732" s="4">
        <v>129786</v>
      </c>
      <c r="F732" s="4">
        <v>129786</v>
      </c>
      <c r="G732" s="4" t="b">
        <v>0</v>
      </c>
      <c r="H732" s="4">
        <v>313636870</v>
      </c>
      <c r="I732" s="4">
        <v>181156837</v>
      </c>
      <c r="J732" s="4">
        <v>96778545</v>
      </c>
      <c r="K732" s="4">
        <v>12347740</v>
      </c>
      <c r="L732" s="4">
        <v>13089433</v>
      </c>
      <c r="M732" s="4">
        <v>9896250</v>
      </c>
      <c r="N732" s="4">
        <v>291392880</v>
      </c>
      <c r="O732" s="4">
        <v>278424768</v>
      </c>
      <c r="P732" s="4">
        <v>26341749</v>
      </c>
      <c r="Q732" s="4">
        <v>252083019</v>
      </c>
      <c r="R732" s="4">
        <v>37139425</v>
      </c>
      <c r="S732" s="4">
        <v>79354341</v>
      </c>
      <c r="T732" s="4">
        <v>21734903</v>
      </c>
      <c r="U732" s="4">
        <v>53678075</v>
      </c>
      <c r="V732" s="4">
        <v>20085195</v>
      </c>
      <c r="W732" s="4">
        <v>22821549</v>
      </c>
      <c r="X732" s="4">
        <v>35212102</v>
      </c>
      <c r="Y732" s="4">
        <v>96417567</v>
      </c>
      <c r="Z732" s="4">
        <v>325789409</v>
      </c>
      <c r="AA732" s="4">
        <v>355002285</v>
      </c>
      <c r="AB732" s="4">
        <v>216391252</v>
      </c>
      <c r="AC732" s="4">
        <v>138611033</v>
      </c>
      <c r="AD732" s="4">
        <v>1206540460</v>
      </c>
      <c r="AE732" s="4">
        <v>107527842</v>
      </c>
      <c r="AF732" s="4">
        <v>130979596</v>
      </c>
      <c r="AG732" s="4">
        <v>238507438</v>
      </c>
      <c r="AH732" s="4">
        <v>82635420</v>
      </c>
      <c r="AI732" s="4">
        <v>30795770</v>
      </c>
      <c r="AJ732" s="4">
        <v>5330952</v>
      </c>
      <c r="AK732" s="4">
        <v>3556301</v>
      </c>
      <c r="AL732" s="4">
        <v>291763236</v>
      </c>
      <c r="AM732" s="4">
        <v>72940809</v>
      </c>
      <c r="AN732" s="4">
        <v>8887253</v>
      </c>
      <c r="AO732" s="4">
        <v>56537806</v>
      </c>
      <c r="AP732" s="4">
        <v>49707066364</v>
      </c>
      <c r="AQ732" s="4">
        <v>46591153573</v>
      </c>
      <c r="AR732" s="4">
        <v>175562728</v>
      </c>
      <c r="AS732" s="4">
        <v>342859941</v>
      </c>
      <c r="AT732" s="4">
        <v>1288053</v>
      </c>
      <c r="AU732" s="4">
        <v>3688</v>
      </c>
      <c r="AV732" s="4">
        <v>7303</v>
      </c>
      <c r="AW732" s="4">
        <v>1592564061</v>
      </c>
      <c r="AX732" s="4">
        <v>1061185573</v>
      </c>
      <c r="AY732" s="4">
        <v>96417567</v>
      </c>
      <c r="AZ732" s="4">
        <v>70095086.666666672</v>
      </c>
      <c r="BA732" s="4">
        <v>5626373172</v>
      </c>
      <c r="BB732" s="4">
        <v>92300000</v>
      </c>
      <c r="BC732" s="4">
        <v>0</v>
      </c>
      <c r="BD732" s="4">
        <v>0.92907724783760282</v>
      </c>
      <c r="BE732" s="4">
        <v>0.11227028888535968</v>
      </c>
      <c r="BF732" s="4">
        <v>0.12184198560232586</v>
      </c>
      <c r="BG732" s="4">
        <v>3.0460496400581464E-2</v>
      </c>
      <c r="BH732" s="4">
        <v>0.94614638838485188</v>
      </c>
      <c r="BI732" s="4">
        <v>0.46360383169997438</v>
      </c>
      <c r="BJ732" s="4">
        <v>4.5193170262584417</v>
      </c>
      <c r="BK732" s="4">
        <v>1.7818532818532819E-2</v>
      </c>
      <c r="BL732" s="3" t="s">
        <v>474</v>
      </c>
      <c r="BM732" s="4">
        <v>119046714.75712629</v>
      </c>
      <c r="BN732" s="4">
        <v>0.58880320057274571</v>
      </c>
      <c r="BO732" s="4">
        <v>48951628.090459615</v>
      </c>
      <c r="BP732" s="4">
        <v>3.5319470820179015</v>
      </c>
      <c r="BQ732" s="4">
        <v>0.50499794604956871</v>
      </c>
      <c r="BR732" s="4">
        <v>2416.5693526266314</v>
      </c>
      <c r="BS732" s="4">
        <v>2145.2604132957331</v>
      </c>
      <c r="BT732" s="4">
        <v>1352.7092906785015</v>
      </c>
      <c r="BU732" s="4">
        <v>636.70519162313349</v>
      </c>
      <c r="BV732" s="4">
        <v>1837.6977331915614</v>
      </c>
      <c r="BW732" s="4">
        <v>43351.156303453376</v>
      </c>
    </row>
    <row r="733" spans="2:75" x14ac:dyDescent="0.3">
      <c r="B733" s="3" t="s">
        <v>312</v>
      </c>
      <c r="C733" s="4">
        <v>2019</v>
      </c>
      <c r="D733" s="3" t="s">
        <v>1199</v>
      </c>
      <c r="E733" s="4">
        <v>1247</v>
      </c>
      <c r="F733" s="4">
        <v>1247</v>
      </c>
      <c r="G733" s="4" t="b">
        <v>0</v>
      </c>
      <c r="H733" s="4">
        <v>3224422</v>
      </c>
      <c r="I733" s="4">
        <v>420437</v>
      </c>
      <c r="J733" s="4">
        <v>650314</v>
      </c>
      <c r="K733" s="4">
        <v>2115246</v>
      </c>
      <c r="L733" s="4">
        <v>38425</v>
      </c>
      <c r="M733" s="4">
        <v>0</v>
      </c>
      <c r="N733" s="4">
        <v>1109176</v>
      </c>
      <c r="O733" s="4">
        <v>1697214</v>
      </c>
      <c r="P733" s="4">
        <v>323783</v>
      </c>
      <c r="Q733" s="4">
        <v>1373431</v>
      </c>
      <c r="R733" s="4">
        <v>393003</v>
      </c>
      <c r="S733" s="4">
        <v>229656</v>
      </c>
      <c r="T733" s="4">
        <v>255888</v>
      </c>
      <c r="U733" s="4">
        <v>46101</v>
      </c>
      <c r="V733" s="4">
        <v>121732</v>
      </c>
      <c r="W733" s="4">
        <v>179617</v>
      </c>
      <c r="X733" s="4">
        <v>1527208</v>
      </c>
      <c r="Y733" s="4">
        <v>1738391</v>
      </c>
      <c r="Z733" s="4">
        <v>1268816</v>
      </c>
      <c r="AA733" s="4">
        <v>1903172</v>
      </c>
      <c r="AB733" s="4">
        <v>1362309</v>
      </c>
      <c r="AC733" s="4">
        <v>540863</v>
      </c>
      <c r="AD733" s="4">
        <v>9148981</v>
      </c>
      <c r="AE733" s="4">
        <v>123425</v>
      </c>
      <c r="AF733" s="4">
        <v>1354383</v>
      </c>
      <c r="AG733" s="4">
        <v>1477808</v>
      </c>
      <c r="AH733" s="4">
        <v>908685</v>
      </c>
      <c r="AI733" s="4">
        <v>0</v>
      </c>
      <c r="AJ733" s="4">
        <v>73437</v>
      </c>
      <c r="AK733" s="4">
        <v>46878</v>
      </c>
      <c r="AL733" s="4">
        <v>1552324</v>
      </c>
      <c r="AM733" s="4">
        <v>388081</v>
      </c>
      <c r="AN733" s="4">
        <v>120315</v>
      </c>
      <c r="AO733" s="4">
        <v>267766</v>
      </c>
      <c r="AP733" s="4">
        <v>108083051</v>
      </c>
      <c r="AQ733" s="4">
        <v>100089300</v>
      </c>
      <c r="AR733" s="4">
        <v>383777.3193804</v>
      </c>
      <c r="AS733" s="4">
        <v>1508660.2949778</v>
      </c>
      <c r="AT733" s="4">
        <v>191329</v>
      </c>
      <c r="AU733" s="4">
        <v>596.00896790000002</v>
      </c>
      <c r="AV733" s="4">
        <v>2434.3521562999999</v>
      </c>
      <c r="AW733" s="4">
        <v>14744579</v>
      </c>
      <c r="AX733" s="4">
        <v>8579858</v>
      </c>
      <c r="AY733" s="4">
        <v>1738391</v>
      </c>
      <c r="AZ733" s="4">
        <v>1738391</v>
      </c>
      <c r="BA733" s="4">
        <v>3064420</v>
      </c>
      <c r="BB733" s="4">
        <v>0</v>
      </c>
      <c r="BC733" s="4"/>
      <c r="BD733" s="4">
        <v>0.34399219457006558</v>
      </c>
      <c r="BE733" s="4">
        <v>0.47363775585205659</v>
      </c>
      <c r="BF733" s="4">
        <v>0.3100254843705309</v>
      </c>
      <c r="BG733" s="4">
        <v>7.7506371092632725E-2</v>
      </c>
      <c r="BH733" s="4">
        <v>1.0759972652430301</v>
      </c>
      <c r="BI733" s="4">
        <v>0.52779427060881623</v>
      </c>
      <c r="BJ733" s="4">
        <v>0</v>
      </c>
      <c r="BK733" s="4"/>
      <c r="BL733" s="3" t="s">
        <v>468</v>
      </c>
      <c r="BM733" s="4"/>
      <c r="BN733" s="4"/>
      <c r="BO733" s="4"/>
      <c r="BP733" s="4">
        <v>3.5507631939479576</v>
      </c>
      <c r="BQ733" s="4">
        <v>0.24483268222206642</v>
      </c>
      <c r="BR733" s="4">
        <v>2585.7433841218926</v>
      </c>
      <c r="BS733" s="4">
        <v>1361.0376904570971</v>
      </c>
      <c r="BT733" s="4">
        <v>307.76048065789894</v>
      </c>
      <c r="BU733" s="4">
        <v>728.69687249398555</v>
      </c>
      <c r="BV733" s="4">
        <v>1185.0906174819568</v>
      </c>
      <c r="BW733" s="4">
        <v>2457.4338412189254</v>
      </c>
    </row>
    <row r="734" spans="2:75" x14ac:dyDescent="0.3">
      <c r="B734" s="3" t="s">
        <v>312</v>
      </c>
      <c r="C734" s="4">
        <v>2020</v>
      </c>
      <c r="D734" s="3" t="s">
        <v>1200</v>
      </c>
      <c r="E734" s="4">
        <v>1333</v>
      </c>
      <c r="F734" s="4">
        <v>1333</v>
      </c>
      <c r="G734" s="4" t="b">
        <v>0</v>
      </c>
      <c r="H734" s="4">
        <v>2774197</v>
      </c>
      <c r="I734" s="4">
        <v>425140</v>
      </c>
      <c r="J734" s="4">
        <v>658500</v>
      </c>
      <c r="K734" s="4">
        <v>1628648</v>
      </c>
      <c r="L734" s="4">
        <v>37663</v>
      </c>
      <c r="M734" s="4">
        <v>0</v>
      </c>
      <c r="N734" s="4">
        <v>1145549</v>
      </c>
      <c r="O734" s="4">
        <v>1830500</v>
      </c>
      <c r="P734" s="4">
        <v>391828</v>
      </c>
      <c r="Q734" s="4">
        <v>1438672</v>
      </c>
      <c r="R734" s="4">
        <v>396127</v>
      </c>
      <c r="S734" s="4">
        <v>221017</v>
      </c>
      <c r="T734" s="4">
        <v>251174</v>
      </c>
      <c r="U734" s="4">
        <v>75924</v>
      </c>
      <c r="V734" s="4">
        <v>156175</v>
      </c>
      <c r="W734" s="4">
        <v>200091</v>
      </c>
      <c r="X734" s="4">
        <v>943697</v>
      </c>
      <c r="Y734" s="4">
        <v>451623</v>
      </c>
      <c r="Z734" s="4">
        <v>2079468</v>
      </c>
      <c r="AA734" s="4">
        <v>2487718</v>
      </c>
      <c r="AB734" s="4">
        <v>1051125</v>
      </c>
      <c r="AC734" s="4">
        <v>1436593</v>
      </c>
      <c r="AD734" s="4">
        <v>10092678</v>
      </c>
      <c r="AE734" s="4">
        <v>785453</v>
      </c>
      <c r="AF734" s="4">
        <v>1489145</v>
      </c>
      <c r="AG734" s="4">
        <v>2274598</v>
      </c>
      <c r="AH734" s="4">
        <v>821575</v>
      </c>
      <c r="AI734" s="4">
        <v>0</v>
      </c>
      <c r="AJ734" s="4">
        <v>76771</v>
      </c>
      <c r="AK734" s="4">
        <v>28255</v>
      </c>
      <c r="AL734" s="4">
        <v>1579270</v>
      </c>
      <c r="AM734" s="4">
        <v>394818</v>
      </c>
      <c r="AN734" s="4">
        <v>105026</v>
      </c>
      <c r="AO734" s="4">
        <v>289792</v>
      </c>
      <c r="AP734" s="4">
        <v>123571076</v>
      </c>
      <c r="AQ734" s="4">
        <v>115013300</v>
      </c>
      <c r="AR734" s="4">
        <v>388560</v>
      </c>
      <c r="AS734" s="4">
        <v>1584614</v>
      </c>
      <c r="AT734" s="4">
        <v>219741</v>
      </c>
      <c r="AU734" s="4">
        <v>600</v>
      </c>
      <c r="AV734" s="4">
        <v>2602</v>
      </c>
      <c r="AW734" s="4">
        <v>15286199</v>
      </c>
      <c r="AX734" s="4">
        <v>8639653</v>
      </c>
      <c r="AY734" s="4">
        <v>451623</v>
      </c>
      <c r="AZ734" s="4">
        <v>1095007</v>
      </c>
      <c r="BA734" s="4">
        <v>1256899</v>
      </c>
      <c r="BB734" s="4">
        <v>0</v>
      </c>
      <c r="BC734" s="4"/>
      <c r="BD734" s="4">
        <v>0.41292993972670289</v>
      </c>
      <c r="BE734" s="4">
        <v>0.34016942560315649</v>
      </c>
      <c r="BF734" s="4">
        <v>0.26601117476913411</v>
      </c>
      <c r="BG734" s="4">
        <v>6.6502877911946659E-2</v>
      </c>
      <c r="BH734" s="4">
        <v>1.5810400146802051</v>
      </c>
      <c r="BI734" s="4">
        <v>0.47376177000990782</v>
      </c>
      <c r="BJ734" s="4">
        <v>0</v>
      </c>
      <c r="BK734" s="4"/>
      <c r="BL734" s="3" t="s">
        <v>468</v>
      </c>
      <c r="BM734" s="4"/>
      <c r="BN734" s="4"/>
      <c r="BO734" s="4"/>
      <c r="BP734" s="4">
        <v>3.1444251565795223</v>
      </c>
      <c r="BQ734" s="4">
        <v>0.23059185242121444</v>
      </c>
      <c r="BR734" s="4">
        <v>2081.1680420105026</v>
      </c>
      <c r="BS734" s="4">
        <v>1373.218304576144</v>
      </c>
      <c r="BT734" s="4">
        <v>291.49287321830457</v>
      </c>
      <c r="BU734" s="4">
        <v>616.33533383345832</v>
      </c>
      <c r="BV734" s="4">
        <v>1706.3750937734433</v>
      </c>
      <c r="BW734" s="4">
        <v>942.90997749437361</v>
      </c>
    </row>
    <row r="735" spans="2:75" x14ac:dyDescent="0.3">
      <c r="B735" s="3" t="s">
        <v>312</v>
      </c>
      <c r="C735" s="4">
        <v>2021</v>
      </c>
      <c r="D735" s="3" t="s">
        <v>1201</v>
      </c>
      <c r="E735" s="4">
        <v>1327</v>
      </c>
      <c r="F735" s="4">
        <v>1327</v>
      </c>
      <c r="G735" s="4" t="b">
        <v>0</v>
      </c>
      <c r="H735" s="4">
        <v>2070601</v>
      </c>
      <c r="I735" s="4">
        <v>440853</v>
      </c>
      <c r="J735" s="4">
        <v>675662</v>
      </c>
      <c r="K735" s="4">
        <v>901164</v>
      </c>
      <c r="L735" s="4">
        <v>52922</v>
      </c>
      <c r="M735" s="4">
        <v>0</v>
      </c>
      <c r="N735" s="4">
        <v>1169437</v>
      </c>
      <c r="O735" s="4">
        <v>1931644</v>
      </c>
      <c r="P735" s="4">
        <v>394587</v>
      </c>
      <c r="Q735" s="4">
        <v>1537057</v>
      </c>
      <c r="R735" s="4">
        <v>564825</v>
      </c>
      <c r="S735" s="4">
        <v>98351</v>
      </c>
      <c r="T735" s="4">
        <v>280591</v>
      </c>
      <c r="U735" s="4">
        <v>48131</v>
      </c>
      <c r="V735" s="4">
        <v>148263</v>
      </c>
      <c r="W735" s="4">
        <v>256365</v>
      </c>
      <c r="X735" s="4">
        <v>138957</v>
      </c>
      <c r="Y735" s="4">
        <v>293681</v>
      </c>
      <c r="Z735" s="4">
        <v>2408849</v>
      </c>
      <c r="AA735" s="4">
        <v>2635261</v>
      </c>
      <c r="AB735" s="4">
        <v>967784</v>
      </c>
      <c r="AC735" s="4">
        <v>1667477</v>
      </c>
      <c r="AD735" s="4">
        <v>10231635</v>
      </c>
      <c r="AE735" s="4">
        <v>726021</v>
      </c>
      <c r="AF735" s="4">
        <v>1724714</v>
      </c>
      <c r="AG735" s="4">
        <v>2450735</v>
      </c>
      <c r="AH735" s="4">
        <v>757849</v>
      </c>
      <c r="AI735" s="4">
        <v>0</v>
      </c>
      <c r="AJ735" s="4">
        <v>52045</v>
      </c>
      <c r="AK735" s="4">
        <v>24791</v>
      </c>
      <c r="AL735" s="4">
        <v>1633768</v>
      </c>
      <c r="AM735" s="4">
        <v>408442</v>
      </c>
      <c r="AN735" s="4">
        <v>76836</v>
      </c>
      <c r="AO735" s="4">
        <v>331606</v>
      </c>
      <c r="AP735" s="4">
        <v>142291827</v>
      </c>
      <c r="AQ735" s="4">
        <v>133821100</v>
      </c>
      <c r="AR735" s="4">
        <v>404034</v>
      </c>
      <c r="AS735" s="4">
        <v>1704917</v>
      </c>
      <c r="AT735" s="4">
        <v>255887</v>
      </c>
      <c r="AU735" s="4">
        <v>628</v>
      </c>
      <c r="AV735" s="4">
        <v>2771</v>
      </c>
      <c r="AW735" s="4">
        <v>15391560</v>
      </c>
      <c r="AX735" s="4">
        <v>8538747</v>
      </c>
      <c r="AY735" s="4">
        <v>293681</v>
      </c>
      <c r="AZ735" s="4">
        <v>827898.33333333337</v>
      </c>
      <c r="BA735" s="4">
        <v>1256899</v>
      </c>
      <c r="BB735" s="4">
        <v>0</v>
      </c>
      <c r="BC735" s="4"/>
      <c r="BD735" s="4">
        <v>0.5647814330235521</v>
      </c>
      <c r="BE735" s="4">
        <v>6.7109501057905405E-2</v>
      </c>
      <c r="BF735" s="4">
        <v>0.18811973303431087</v>
      </c>
      <c r="BG735" s="4">
        <v>4.7029933258577718E-2</v>
      </c>
      <c r="BH735" s="4">
        <v>1.5944333879615395</v>
      </c>
      <c r="BI735" s="4">
        <v>0.48482330067908952</v>
      </c>
      <c r="BJ735" s="4">
        <v>0</v>
      </c>
      <c r="BK735" s="4"/>
      <c r="BL735" s="3" t="s">
        <v>468</v>
      </c>
      <c r="BM735" s="4"/>
      <c r="BN735" s="4"/>
      <c r="BO735" s="4"/>
      <c r="BP735" s="4">
        <v>2.8394743993272362</v>
      </c>
      <c r="BQ735" s="4">
        <v>0.22663298448213642</v>
      </c>
      <c r="BR735" s="4">
        <v>1560.3624717407686</v>
      </c>
      <c r="BS735" s="4">
        <v>1455.6473247927656</v>
      </c>
      <c r="BT735" s="4">
        <v>304.4717407686511</v>
      </c>
      <c r="BU735" s="4">
        <v>571.09947249434811</v>
      </c>
      <c r="BV735" s="4">
        <v>1846.8236623963828</v>
      </c>
      <c r="BW735" s="4">
        <v>947.17332328560667</v>
      </c>
    </row>
    <row r="736" spans="2:75" x14ac:dyDescent="0.3">
      <c r="B736" s="3" t="s">
        <v>312</v>
      </c>
      <c r="C736" s="4">
        <v>2022</v>
      </c>
      <c r="D736" s="3" t="s">
        <v>1202</v>
      </c>
      <c r="E736" s="4">
        <v>1397</v>
      </c>
      <c r="F736" s="4">
        <v>1397</v>
      </c>
      <c r="G736" s="4" t="b">
        <v>0</v>
      </c>
      <c r="H736" s="4">
        <v>2076529</v>
      </c>
      <c r="I736" s="4">
        <v>446830</v>
      </c>
      <c r="J736" s="4">
        <v>784568</v>
      </c>
      <c r="K736" s="4">
        <v>785840</v>
      </c>
      <c r="L736" s="4">
        <v>59291</v>
      </c>
      <c r="M736" s="4">
        <v>0</v>
      </c>
      <c r="N736" s="4">
        <v>1290689</v>
      </c>
      <c r="O736" s="4">
        <v>1968774</v>
      </c>
      <c r="P736" s="4">
        <v>389217</v>
      </c>
      <c r="Q736" s="4">
        <v>1579557</v>
      </c>
      <c r="R736" s="4">
        <v>526300</v>
      </c>
      <c r="S736" s="4">
        <v>102067</v>
      </c>
      <c r="T736" s="4">
        <v>327415</v>
      </c>
      <c r="U736" s="4">
        <v>53015</v>
      </c>
      <c r="V736" s="4">
        <v>146643</v>
      </c>
      <c r="W736" s="4">
        <v>293043</v>
      </c>
      <c r="X736" s="4">
        <v>107755</v>
      </c>
      <c r="Y736" s="4">
        <v>664917</v>
      </c>
      <c r="Z736" s="4">
        <v>2230248</v>
      </c>
      <c r="AA736" s="4">
        <v>2470090</v>
      </c>
      <c r="AB736" s="4">
        <v>968654</v>
      </c>
      <c r="AC736" s="4">
        <v>1501436</v>
      </c>
      <c r="AD736" s="4">
        <v>10339390</v>
      </c>
      <c r="AE736" s="4">
        <v>841742</v>
      </c>
      <c r="AF736" s="4">
        <v>1375834</v>
      </c>
      <c r="AG736" s="4">
        <v>2217576</v>
      </c>
      <c r="AH736" s="4">
        <v>692635</v>
      </c>
      <c r="AI736" s="4">
        <v>0</v>
      </c>
      <c r="AJ736" s="4">
        <v>52582</v>
      </c>
      <c r="AK736" s="4">
        <v>22551</v>
      </c>
      <c r="AL736" s="4">
        <v>1871057</v>
      </c>
      <c r="AM736" s="4">
        <v>467764</v>
      </c>
      <c r="AN736" s="4">
        <v>75133</v>
      </c>
      <c r="AO736" s="4">
        <v>392631</v>
      </c>
      <c r="AP736" s="4">
        <v>170806078</v>
      </c>
      <c r="AQ736" s="4">
        <v>162239900</v>
      </c>
      <c r="AR736" s="4">
        <v>409726</v>
      </c>
      <c r="AS736" s="4">
        <v>1648388</v>
      </c>
      <c r="AT736" s="4">
        <v>308077</v>
      </c>
      <c r="AU736" s="4">
        <v>648</v>
      </c>
      <c r="AV736" s="4">
        <v>2833</v>
      </c>
      <c r="AW736" s="4">
        <v>16056479</v>
      </c>
      <c r="AX736" s="4">
        <v>8814449</v>
      </c>
      <c r="AY736" s="4">
        <v>664917</v>
      </c>
      <c r="AZ736" s="4">
        <v>470073.66666666669</v>
      </c>
      <c r="BA736" s="4">
        <v>1256899</v>
      </c>
      <c r="BB736" s="4">
        <v>0</v>
      </c>
      <c r="BC736" s="4"/>
      <c r="BD736" s="4">
        <v>0.62156078725604125</v>
      </c>
      <c r="BE736" s="4">
        <v>5.1891883041363739E-2</v>
      </c>
      <c r="BF736" s="4">
        <v>0.16062159550542582</v>
      </c>
      <c r="BG736" s="4">
        <v>4.0155377415011941E-2</v>
      </c>
      <c r="BH736" s="4">
        <v>1.4039227454279903</v>
      </c>
      <c r="BI736" s="4">
        <v>0.48934023803378202</v>
      </c>
      <c r="BJ736" s="4">
        <v>0</v>
      </c>
      <c r="BK736" s="4"/>
      <c r="BL736" s="3" t="s">
        <v>468</v>
      </c>
      <c r="BM736" s="4"/>
      <c r="BN736" s="4"/>
      <c r="BO736" s="4"/>
      <c r="BP736" s="4">
        <v>2.3987788069227842</v>
      </c>
      <c r="BQ736" s="4">
        <v>0.22873279209318742</v>
      </c>
      <c r="BR736" s="4">
        <v>1486.4201861130996</v>
      </c>
      <c r="BS736" s="4">
        <v>1409.2870436649964</v>
      </c>
      <c r="BT736" s="4">
        <v>293.28990694345026</v>
      </c>
      <c r="BU736" s="4">
        <v>495.80171796707231</v>
      </c>
      <c r="BV736" s="4">
        <v>1587.3843951324266</v>
      </c>
      <c r="BW736" s="4">
        <v>899.71295633500358</v>
      </c>
    </row>
    <row r="737" spans="2:75" x14ac:dyDescent="0.3">
      <c r="B737" s="3" t="s">
        <v>312</v>
      </c>
      <c r="C737" s="4">
        <v>2023</v>
      </c>
      <c r="D737" s="3" t="s">
        <v>1203</v>
      </c>
      <c r="E737" s="4">
        <v>1437</v>
      </c>
      <c r="F737" s="4">
        <v>1437</v>
      </c>
      <c r="G737" s="4" t="b">
        <v>0</v>
      </c>
      <c r="H737" s="4">
        <v>3219536</v>
      </c>
      <c r="I737" s="4">
        <v>478272</v>
      </c>
      <c r="J737" s="4">
        <v>823581</v>
      </c>
      <c r="K737" s="4">
        <v>1837613</v>
      </c>
      <c r="L737" s="4">
        <v>80070</v>
      </c>
      <c r="M737" s="4">
        <v>0</v>
      </c>
      <c r="N737" s="4">
        <v>1381923</v>
      </c>
      <c r="O737" s="4">
        <v>1935988</v>
      </c>
      <c r="P737" s="4">
        <v>431877</v>
      </c>
      <c r="Q737" s="4">
        <v>1504111</v>
      </c>
      <c r="R737" s="4">
        <v>521806</v>
      </c>
      <c r="S737" s="4">
        <v>108340</v>
      </c>
      <c r="T737" s="4">
        <v>214857</v>
      </c>
      <c r="U737" s="4">
        <v>40696</v>
      </c>
      <c r="V737" s="4">
        <v>124463</v>
      </c>
      <c r="W737" s="4">
        <v>320492</v>
      </c>
      <c r="X737" s="4">
        <v>1283548</v>
      </c>
      <c r="Y737" s="4">
        <v>685894</v>
      </c>
      <c r="Z737" s="4">
        <v>3341232</v>
      </c>
      <c r="AA737" s="4">
        <v>3633842</v>
      </c>
      <c r="AB737" s="4">
        <v>1770438</v>
      </c>
      <c r="AC737" s="4">
        <v>1863404</v>
      </c>
      <c r="AD737" s="4">
        <v>11622938</v>
      </c>
      <c r="AE737" s="4">
        <v>939695</v>
      </c>
      <c r="AF737" s="4">
        <v>2280008</v>
      </c>
      <c r="AG737" s="4">
        <v>3219703</v>
      </c>
      <c r="AH737" s="4">
        <v>633628</v>
      </c>
      <c r="AI737" s="4">
        <v>0</v>
      </c>
      <c r="AJ737" s="4">
        <v>44972</v>
      </c>
      <c r="AK737" s="4">
        <v>22541</v>
      </c>
      <c r="AL737" s="4">
        <v>1826888</v>
      </c>
      <c r="AM737" s="4">
        <v>456722</v>
      </c>
      <c r="AN737" s="4">
        <v>67513</v>
      </c>
      <c r="AO737" s="4">
        <v>389209</v>
      </c>
      <c r="AP737" s="4">
        <v>206892186</v>
      </c>
      <c r="AQ737" s="4">
        <v>196140200</v>
      </c>
      <c r="AR737" s="4">
        <v>435219</v>
      </c>
      <c r="AS737" s="4">
        <v>1874833</v>
      </c>
      <c r="AT737" s="4">
        <v>373262</v>
      </c>
      <c r="AU737" s="4">
        <v>683</v>
      </c>
      <c r="AV737" s="4">
        <v>3072</v>
      </c>
      <c r="AW737" s="4">
        <v>17410463</v>
      </c>
      <c r="AX737" s="4">
        <v>9736556</v>
      </c>
      <c r="AY737" s="4">
        <v>685894</v>
      </c>
      <c r="AZ737" s="4">
        <v>548164</v>
      </c>
      <c r="BA737" s="4">
        <v>1256899</v>
      </c>
      <c r="BB737" s="4">
        <v>0</v>
      </c>
      <c r="BC737" s="4"/>
      <c r="BD737" s="4">
        <v>0.4292304853867141</v>
      </c>
      <c r="BE737" s="4">
        <v>0.39867484010118226</v>
      </c>
      <c r="BF737" s="4">
        <v>0.14782077500098528</v>
      </c>
      <c r="BG737" s="4">
        <v>3.6955193750246321E-2</v>
      </c>
      <c r="BH737" s="4">
        <v>2.1406019901456741</v>
      </c>
      <c r="BI737" s="4">
        <v>0.47505968342342286</v>
      </c>
      <c r="BJ737" s="4">
        <v>0</v>
      </c>
      <c r="BK737" s="4"/>
      <c r="BL737" s="3" t="s">
        <v>468</v>
      </c>
      <c r="BM737" s="4"/>
      <c r="BN737" s="4"/>
      <c r="BO737" s="4"/>
      <c r="BP737" s="4">
        <v>2.1036028881245423</v>
      </c>
      <c r="BQ737" s="4">
        <v>0.22233072916666666</v>
      </c>
      <c r="BR737" s="4">
        <v>2240.4565066109953</v>
      </c>
      <c r="BS737" s="4">
        <v>1347.2428670842032</v>
      </c>
      <c r="BT737" s="4">
        <v>302.86638830897704</v>
      </c>
      <c r="BU737" s="4">
        <v>440.93806541405706</v>
      </c>
      <c r="BV737" s="4">
        <v>2240.5727209464162</v>
      </c>
      <c r="BW737" s="4">
        <v>874.66875434933888</v>
      </c>
    </row>
    <row r="738" spans="2:75" x14ac:dyDescent="0.3">
      <c r="B738" s="3" t="s">
        <v>312</v>
      </c>
      <c r="C738" s="4">
        <v>2024</v>
      </c>
      <c r="D738" s="3" t="s">
        <v>1204</v>
      </c>
      <c r="E738" s="4">
        <v>1437</v>
      </c>
      <c r="F738" s="4">
        <v>1437</v>
      </c>
      <c r="G738" s="4" t="b">
        <v>0</v>
      </c>
      <c r="H738" s="4">
        <v>2315275</v>
      </c>
      <c r="I738" s="4">
        <v>504983</v>
      </c>
      <c r="J738" s="4">
        <v>875261</v>
      </c>
      <c r="K738" s="4">
        <v>848589</v>
      </c>
      <c r="L738" s="4">
        <v>86442</v>
      </c>
      <c r="M738" s="4">
        <v>0</v>
      </c>
      <c r="N738" s="4">
        <v>1466686</v>
      </c>
      <c r="O738" s="4">
        <v>2237300</v>
      </c>
      <c r="P738" s="4">
        <v>445581</v>
      </c>
      <c r="Q738" s="4">
        <v>1791719</v>
      </c>
      <c r="R738" s="4">
        <v>691046</v>
      </c>
      <c r="S738" s="4">
        <v>113945</v>
      </c>
      <c r="T738" s="4">
        <v>269194</v>
      </c>
      <c r="U738" s="4">
        <v>51113</v>
      </c>
      <c r="V738" s="4">
        <v>150424</v>
      </c>
      <c r="W738" s="4">
        <v>336483</v>
      </c>
      <c r="X738" s="4">
        <v>77975</v>
      </c>
      <c r="Y738" s="4">
        <v>343399</v>
      </c>
      <c r="Z738" s="4">
        <v>3884422</v>
      </c>
      <c r="AA738" s="4">
        <v>4094802</v>
      </c>
      <c r="AB738" s="4">
        <v>2077240</v>
      </c>
      <c r="AC738" s="4">
        <v>2017562</v>
      </c>
      <c r="AD738" s="4">
        <v>11700914</v>
      </c>
      <c r="AE738" s="4">
        <v>980728</v>
      </c>
      <c r="AF738" s="4">
        <v>2413707</v>
      </c>
      <c r="AG738" s="4">
        <v>3394435</v>
      </c>
      <c r="AH738" s="4">
        <v>594305</v>
      </c>
      <c r="AI738" s="4">
        <v>0</v>
      </c>
      <c r="AJ738" s="4">
        <v>23832</v>
      </c>
      <c r="AK738" s="4">
        <v>22120</v>
      </c>
      <c r="AL738" s="4">
        <v>1949795</v>
      </c>
      <c r="AM738" s="4">
        <v>487449</v>
      </c>
      <c r="AN738" s="4">
        <v>45952</v>
      </c>
      <c r="AO738" s="4">
        <v>441497</v>
      </c>
      <c r="AP738" s="4">
        <v>207485141</v>
      </c>
      <c r="AQ738" s="4">
        <v>194704800</v>
      </c>
      <c r="AR738" s="4">
        <v>461525</v>
      </c>
      <c r="AS738" s="4">
        <v>2005901</v>
      </c>
      <c r="AT738" s="4">
        <v>366706</v>
      </c>
      <c r="AU738" s="4">
        <v>715</v>
      </c>
      <c r="AV738" s="4">
        <v>3223</v>
      </c>
      <c r="AW738" s="4">
        <v>17753862</v>
      </c>
      <c r="AX738" s="4">
        <v>9634373</v>
      </c>
      <c r="AY738" s="4">
        <v>343399</v>
      </c>
      <c r="AZ738" s="4">
        <v>564736.66666666663</v>
      </c>
      <c r="BA738" s="4">
        <v>27734279</v>
      </c>
      <c r="BB738" s="4">
        <v>408997</v>
      </c>
      <c r="BC738" s="4">
        <v>0</v>
      </c>
      <c r="BD738" s="4">
        <v>0.63348241569575969</v>
      </c>
      <c r="BE738" s="4">
        <v>3.3678504713263002E-2</v>
      </c>
      <c r="BF738" s="4">
        <v>9.4270374952046265E-2</v>
      </c>
      <c r="BG738" s="4">
        <v>2.356760582522778E-2</v>
      </c>
      <c r="BH738" s="4">
        <v>1.8945130346890333</v>
      </c>
      <c r="BI738" s="4">
        <v>0.49218083352675279</v>
      </c>
      <c r="BJ738" s="4">
        <v>1.6049851115020384</v>
      </c>
      <c r="BK738" s="4">
        <v>1.5447034412015085E-2</v>
      </c>
      <c r="BL738" s="3" t="s">
        <v>474</v>
      </c>
      <c r="BM738" s="4">
        <v>715150.87096818979</v>
      </c>
      <c r="BN738" s="4">
        <v>0.78967486385370889</v>
      </c>
      <c r="BO738" s="4">
        <v>150414.20430152316</v>
      </c>
      <c r="BP738" s="4">
        <v>2.2243761542422935</v>
      </c>
      <c r="BQ738" s="4">
        <v>0.22184300341296928</v>
      </c>
      <c r="BR738" s="4">
        <v>1611.1864996520528</v>
      </c>
      <c r="BS738" s="4">
        <v>1556.9241475295755</v>
      </c>
      <c r="BT738" s="4">
        <v>321.17258176757133</v>
      </c>
      <c r="BU738" s="4">
        <v>413.57341684064022</v>
      </c>
      <c r="BV738" s="4">
        <v>2362.167710508003</v>
      </c>
      <c r="BW738" s="4">
        <v>19300.124565066111</v>
      </c>
    </row>
    <row r="739" spans="2:75" x14ac:dyDescent="0.3">
      <c r="B739" s="3" t="s">
        <v>314</v>
      </c>
      <c r="C739" s="4">
        <v>2019</v>
      </c>
      <c r="D739" s="3" t="s">
        <v>1205</v>
      </c>
      <c r="E739" s="4">
        <v>19115</v>
      </c>
      <c r="F739" s="4">
        <v>19115</v>
      </c>
      <c r="G739" s="4" t="b">
        <v>0</v>
      </c>
      <c r="H739" s="4">
        <v>38019746</v>
      </c>
      <c r="I739" s="4">
        <v>22766323</v>
      </c>
      <c r="J739" s="4">
        <v>9251722</v>
      </c>
      <c r="K739" s="4">
        <v>1647892</v>
      </c>
      <c r="L739" s="4">
        <v>1777816</v>
      </c>
      <c r="M739" s="4">
        <v>2233115</v>
      </c>
      <c r="N739" s="4">
        <v>34138739</v>
      </c>
      <c r="O739" s="4">
        <v>31440875</v>
      </c>
      <c r="P739" s="4">
        <v>7915698</v>
      </c>
      <c r="Q739" s="4">
        <v>23525177</v>
      </c>
      <c r="R739" s="4">
        <v>4014534</v>
      </c>
      <c r="S739" s="4">
        <v>4927973</v>
      </c>
      <c r="T739" s="4">
        <v>4719290</v>
      </c>
      <c r="U739" s="4">
        <v>2962374</v>
      </c>
      <c r="V739" s="4">
        <v>2479793</v>
      </c>
      <c r="W739" s="4">
        <v>1699405</v>
      </c>
      <c r="X739" s="4">
        <v>6578871</v>
      </c>
      <c r="Y739" s="4">
        <v>9308640</v>
      </c>
      <c r="Z739" s="4">
        <v>67970782</v>
      </c>
      <c r="AA739" s="4">
        <v>71830421</v>
      </c>
      <c r="AB739" s="4">
        <v>51744822</v>
      </c>
      <c r="AC739" s="4">
        <v>20085599</v>
      </c>
      <c r="AD739" s="4">
        <v>239265690</v>
      </c>
      <c r="AE739" s="4">
        <v>36141697</v>
      </c>
      <c r="AF739" s="4">
        <v>10361959</v>
      </c>
      <c r="AG739" s="4">
        <v>46503656</v>
      </c>
      <c r="AH739" s="4">
        <v>26388390</v>
      </c>
      <c r="AI739" s="4">
        <v>6145000</v>
      </c>
      <c r="AJ739" s="4">
        <v>1316686</v>
      </c>
      <c r="AK739" s="4">
        <v>1407574</v>
      </c>
      <c r="AL739" s="4">
        <v>32813575</v>
      </c>
      <c r="AM739" s="4">
        <v>8203394</v>
      </c>
      <c r="AN739" s="4">
        <v>2724260</v>
      </c>
      <c r="AO739" s="4">
        <v>5423409</v>
      </c>
      <c r="AP739" s="4">
        <v>3572279396</v>
      </c>
      <c r="AQ739" s="4">
        <v>3060949036</v>
      </c>
      <c r="AR739" s="4">
        <v>19016133.778416</v>
      </c>
      <c r="AS739" s="4">
        <v>37223607.404443003</v>
      </c>
      <c r="AT739" s="4">
        <v>398835</v>
      </c>
      <c r="AU739" s="4">
        <v>1640.2089375</v>
      </c>
      <c r="AV739" s="4">
        <v>3880.07926</v>
      </c>
      <c r="AW739" s="4">
        <v>347738521</v>
      </c>
      <c r="AX739" s="4">
        <v>219150424</v>
      </c>
      <c r="AY739" s="4">
        <v>9308640</v>
      </c>
      <c r="AZ739" s="4">
        <v>9308640</v>
      </c>
      <c r="BA739" s="4">
        <v>40190839</v>
      </c>
      <c r="BB739" s="4">
        <v>0</v>
      </c>
      <c r="BC739" s="4"/>
      <c r="BD739" s="4">
        <v>0.89792128016846828</v>
      </c>
      <c r="BE739" s="4">
        <v>0.1730382680620749</v>
      </c>
      <c r="BF739" s="4">
        <v>0.33208937666531679</v>
      </c>
      <c r="BG739" s="4">
        <v>8.3022346696451088E-2</v>
      </c>
      <c r="BH739" s="4">
        <v>1.9767611525303295</v>
      </c>
      <c r="BI739" s="4">
        <v>0.41810783994138506</v>
      </c>
      <c r="BJ739" s="4">
        <v>0</v>
      </c>
      <c r="BK739" s="4"/>
      <c r="BL739" s="3" t="s">
        <v>468</v>
      </c>
      <c r="BM739" s="4"/>
      <c r="BN739" s="4"/>
      <c r="BO739" s="4"/>
      <c r="BP739" s="4">
        <v>5.3232492955923316</v>
      </c>
      <c r="BQ739" s="4">
        <v>0.42272562687289023</v>
      </c>
      <c r="BR739" s="4">
        <v>1989.000575464295</v>
      </c>
      <c r="BS739" s="4">
        <v>1644.8273607114832</v>
      </c>
      <c r="BT739" s="4">
        <v>994.82781995375365</v>
      </c>
      <c r="BU739" s="4">
        <v>1380.5069317290086</v>
      </c>
      <c r="BV739" s="4">
        <v>2432.8357834161652</v>
      </c>
      <c r="BW739" s="4">
        <v>2102.5811666230711</v>
      </c>
    </row>
    <row r="740" spans="2:75" x14ac:dyDescent="0.3">
      <c r="B740" s="3" t="s">
        <v>314</v>
      </c>
      <c r="C740" s="4">
        <v>2020</v>
      </c>
      <c r="D740" s="3" t="s">
        <v>1206</v>
      </c>
      <c r="E740" s="4">
        <v>19296</v>
      </c>
      <c r="F740" s="4">
        <v>19296</v>
      </c>
      <c r="G740" s="4" t="b">
        <v>0</v>
      </c>
      <c r="H740" s="4">
        <v>38917911</v>
      </c>
      <c r="I740" s="4">
        <v>23033119</v>
      </c>
      <c r="J740" s="4">
        <v>8992340</v>
      </c>
      <c r="K740" s="4">
        <v>5126962</v>
      </c>
      <c r="L740" s="4">
        <v>1053431</v>
      </c>
      <c r="M740" s="4">
        <v>616619</v>
      </c>
      <c r="N740" s="4">
        <v>33174330</v>
      </c>
      <c r="O740" s="4">
        <v>31739152</v>
      </c>
      <c r="P740" s="4">
        <v>7897010</v>
      </c>
      <c r="Q740" s="4">
        <v>23842142</v>
      </c>
      <c r="R740" s="4">
        <v>4242897</v>
      </c>
      <c r="S740" s="4">
        <v>5183214</v>
      </c>
      <c r="T740" s="4">
        <v>4799733</v>
      </c>
      <c r="U740" s="4">
        <v>2976197</v>
      </c>
      <c r="V740" s="4">
        <v>2342092</v>
      </c>
      <c r="W740" s="4">
        <v>1782363</v>
      </c>
      <c r="X740" s="4">
        <v>7178759</v>
      </c>
      <c r="Y740" s="4">
        <v>5477731</v>
      </c>
      <c r="Z740" s="4">
        <v>79637093</v>
      </c>
      <c r="AA740" s="4">
        <v>83699354</v>
      </c>
      <c r="AB740" s="4">
        <v>54209320</v>
      </c>
      <c r="AC740" s="4">
        <v>29490034</v>
      </c>
      <c r="AD740" s="4">
        <v>251020837</v>
      </c>
      <c r="AE740" s="4">
        <v>43612223</v>
      </c>
      <c r="AF740" s="4">
        <v>11347661</v>
      </c>
      <c r="AG740" s="4">
        <v>54959884</v>
      </c>
      <c r="AH740" s="4">
        <v>24652434</v>
      </c>
      <c r="AI740" s="4">
        <v>845000</v>
      </c>
      <c r="AJ740" s="4">
        <v>2007896</v>
      </c>
      <c r="AK740" s="4">
        <v>1321824</v>
      </c>
      <c r="AL740" s="4">
        <v>32561735</v>
      </c>
      <c r="AM740" s="4">
        <v>8140434</v>
      </c>
      <c r="AN740" s="4">
        <v>3329720</v>
      </c>
      <c r="AO740" s="4">
        <v>4749297</v>
      </c>
      <c r="AP740" s="4">
        <v>3708404709</v>
      </c>
      <c r="AQ740" s="4">
        <v>3162298392</v>
      </c>
      <c r="AR740" s="4">
        <v>19377849</v>
      </c>
      <c r="AS740" s="4">
        <v>37306068</v>
      </c>
      <c r="AT740" s="4">
        <v>405543</v>
      </c>
      <c r="AU740" s="4">
        <v>1646</v>
      </c>
      <c r="AV740" s="4">
        <v>3962</v>
      </c>
      <c r="AW740" s="4">
        <v>352940880</v>
      </c>
      <c r="AX740" s="4">
        <v>220855881</v>
      </c>
      <c r="AY740" s="4">
        <v>5477731</v>
      </c>
      <c r="AZ740" s="4">
        <v>7393185.5</v>
      </c>
      <c r="BA740" s="4">
        <v>42063300</v>
      </c>
      <c r="BB740" s="4">
        <v>0</v>
      </c>
      <c r="BC740" s="4"/>
      <c r="BD740" s="4">
        <v>0.85241805501842072</v>
      </c>
      <c r="BE740" s="4">
        <v>0.18445900140940247</v>
      </c>
      <c r="BF740" s="4">
        <v>0.40903470257236901</v>
      </c>
      <c r="BG740" s="4">
        <v>0.10225867878354762</v>
      </c>
      <c r="BH740" s="4">
        <v>2.3051571456960538</v>
      </c>
      <c r="BI740" s="4">
        <v>0.42487785384845056</v>
      </c>
      <c r="BJ740" s="4">
        <v>0</v>
      </c>
      <c r="BK740" s="4"/>
      <c r="BL740" s="3" t="s">
        <v>468</v>
      </c>
      <c r="BM740" s="4"/>
      <c r="BN740" s="4"/>
      <c r="BO740" s="4"/>
      <c r="BP740" s="4">
        <v>5.2253867958293547</v>
      </c>
      <c r="BQ740" s="4">
        <v>0.41544674406865217</v>
      </c>
      <c r="BR740" s="4">
        <v>2016.8900808457711</v>
      </c>
      <c r="BS740" s="4">
        <v>1644.8565505804311</v>
      </c>
      <c r="BT740" s="4">
        <v>1004.2417599502487</v>
      </c>
      <c r="BU740" s="4">
        <v>1277.5929726368158</v>
      </c>
      <c r="BV740" s="4">
        <v>2848.252694859038</v>
      </c>
      <c r="BW740" s="4">
        <v>2179.8973880597014</v>
      </c>
    </row>
    <row r="741" spans="2:75" x14ac:dyDescent="0.3">
      <c r="B741" s="3" t="s">
        <v>314</v>
      </c>
      <c r="C741" s="4">
        <v>2021</v>
      </c>
      <c r="D741" s="3" t="s">
        <v>1207</v>
      </c>
      <c r="E741" s="4">
        <v>19825</v>
      </c>
      <c r="F741" s="4">
        <v>19825</v>
      </c>
      <c r="G741" s="4" t="b">
        <v>0</v>
      </c>
      <c r="H741" s="4">
        <v>41393922</v>
      </c>
      <c r="I741" s="4">
        <v>23620518</v>
      </c>
      <c r="J741" s="4">
        <v>9962185</v>
      </c>
      <c r="K741" s="4">
        <v>1586806</v>
      </c>
      <c r="L741" s="4">
        <v>769013</v>
      </c>
      <c r="M741" s="4">
        <v>5381703</v>
      </c>
      <c r="N741" s="4">
        <v>34425413</v>
      </c>
      <c r="O741" s="4">
        <v>34354349</v>
      </c>
      <c r="P741" s="4">
        <v>8196572</v>
      </c>
      <c r="Q741" s="4">
        <v>26157777</v>
      </c>
      <c r="R741" s="4">
        <v>4742409</v>
      </c>
      <c r="S741" s="4">
        <v>5959694</v>
      </c>
      <c r="T741" s="4">
        <v>4853510</v>
      </c>
      <c r="U741" s="4">
        <v>3348824</v>
      </c>
      <c r="V741" s="4">
        <v>2620408</v>
      </c>
      <c r="W741" s="4">
        <v>1982410</v>
      </c>
      <c r="X741" s="4">
        <v>7039573</v>
      </c>
      <c r="Y741" s="4">
        <v>15461881</v>
      </c>
      <c r="Z741" s="4">
        <v>79912612</v>
      </c>
      <c r="AA741" s="4">
        <v>85404697</v>
      </c>
      <c r="AB741" s="4">
        <v>56205752</v>
      </c>
      <c r="AC741" s="4">
        <v>29198945</v>
      </c>
      <c r="AD741" s="4">
        <v>258060410</v>
      </c>
      <c r="AE741" s="4">
        <v>41487774</v>
      </c>
      <c r="AF741" s="4">
        <v>11562421</v>
      </c>
      <c r="AG741" s="4">
        <v>53050195</v>
      </c>
      <c r="AH741" s="4">
        <v>22813105</v>
      </c>
      <c r="AI741" s="4">
        <v>0</v>
      </c>
      <c r="AJ741" s="4">
        <v>1204159</v>
      </c>
      <c r="AK741" s="4">
        <v>1264431</v>
      </c>
      <c r="AL741" s="4">
        <v>33660022</v>
      </c>
      <c r="AM741" s="4">
        <v>8415006</v>
      </c>
      <c r="AN741" s="4">
        <v>2468590</v>
      </c>
      <c r="AO741" s="4">
        <v>5882029</v>
      </c>
      <c r="AP741" s="4">
        <v>3851659159</v>
      </c>
      <c r="AQ741" s="4">
        <v>3307088394</v>
      </c>
      <c r="AR741" s="4">
        <v>19694601</v>
      </c>
      <c r="AS741" s="4">
        <v>39363963</v>
      </c>
      <c r="AT741" s="4">
        <v>422184</v>
      </c>
      <c r="AU741" s="4">
        <v>1673</v>
      </c>
      <c r="AV741" s="4">
        <v>4011</v>
      </c>
      <c r="AW741" s="4">
        <v>367978807</v>
      </c>
      <c r="AX741" s="4">
        <v>227894194</v>
      </c>
      <c r="AY741" s="4">
        <v>15461881</v>
      </c>
      <c r="AZ741" s="4">
        <v>10082750.666666666</v>
      </c>
      <c r="BA741" s="4">
        <v>47745984</v>
      </c>
      <c r="BB741" s="4">
        <v>0</v>
      </c>
      <c r="BC741" s="4"/>
      <c r="BD741" s="4">
        <v>0.83165381139772165</v>
      </c>
      <c r="BE741" s="4">
        <v>0.17006296238370455</v>
      </c>
      <c r="BF741" s="4">
        <v>0.29335570289551782</v>
      </c>
      <c r="BG741" s="4">
        <v>7.3338930081507381E-2</v>
      </c>
      <c r="BH741" s="4">
        <v>2.0280849936139451</v>
      </c>
      <c r="BI741" s="4">
        <v>0.43744614211516974</v>
      </c>
      <c r="BJ741" s="4">
        <v>0</v>
      </c>
      <c r="BK741" s="4"/>
      <c r="BL741" s="3" t="s">
        <v>468</v>
      </c>
      <c r="BM741" s="4"/>
      <c r="BN741" s="4"/>
      <c r="BO741" s="4"/>
      <c r="BP741" s="4">
        <v>5.1132772104147648</v>
      </c>
      <c r="BQ741" s="4">
        <v>0.41710296684118675</v>
      </c>
      <c r="BR741" s="4">
        <v>2087.9658007566204</v>
      </c>
      <c r="BS741" s="4">
        <v>1732.8801513240858</v>
      </c>
      <c r="BT741" s="4">
        <v>993.42249684741489</v>
      </c>
      <c r="BU741" s="4">
        <v>1150.7240857503152</v>
      </c>
      <c r="BV741" s="4">
        <v>2675.924085750315</v>
      </c>
      <c r="BW741" s="4">
        <v>2408.3724590163933</v>
      </c>
    </row>
    <row r="742" spans="2:75" x14ac:dyDescent="0.3">
      <c r="B742" s="3" t="s">
        <v>314</v>
      </c>
      <c r="C742" s="4">
        <v>2022</v>
      </c>
      <c r="D742" s="3" t="s">
        <v>1208</v>
      </c>
      <c r="E742" s="4">
        <v>20103</v>
      </c>
      <c r="F742" s="4">
        <v>20103</v>
      </c>
      <c r="G742" s="4" t="b">
        <v>0</v>
      </c>
      <c r="H742" s="4">
        <v>47719272</v>
      </c>
      <c r="I742" s="4">
        <v>24796148</v>
      </c>
      <c r="J742" s="4">
        <v>10289423</v>
      </c>
      <c r="K742" s="4">
        <v>6940713</v>
      </c>
      <c r="L742" s="4">
        <v>1858524</v>
      </c>
      <c r="M742" s="4">
        <v>3451779</v>
      </c>
      <c r="N742" s="4">
        <v>37326780</v>
      </c>
      <c r="O742" s="4">
        <v>35194678</v>
      </c>
      <c r="P742" s="4">
        <v>8608968</v>
      </c>
      <c r="Q742" s="4">
        <v>26585710</v>
      </c>
      <c r="R742" s="4">
        <v>4381276</v>
      </c>
      <c r="S742" s="4">
        <v>5856774</v>
      </c>
      <c r="T742" s="4">
        <v>5573915</v>
      </c>
      <c r="U742" s="4">
        <v>3702666</v>
      </c>
      <c r="V742" s="4">
        <v>2467175</v>
      </c>
      <c r="W742" s="4">
        <v>1917567</v>
      </c>
      <c r="X742" s="4">
        <v>12524594</v>
      </c>
      <c r="Y742" s="4">
        <v>20506125</v>
      </c>
      <c r="Z742" s="4">
        <v>74673888</v>
      </c>
      <c r="AA742" s="4">
        <v>81654845</v>
      </c>
      <c r="AB742" s="4">
        <v>51480336</v>
      </c>
      <c r="AC742" s="4">
        <v>30174509</v>
      </c>
      <c r="AD742" s="4">
        <v>270585004</v>
      </c>
      <c r="AE742" s="4">
        <v>41313355</v>
      </c>
      <c r="AF742" s="4">
        <v>11198484</v>
      </c>
      <c r="AG742" s="4">
        <v>52511839</v>
      </c>
      <c r="AH742" s="4">
        <v>21634358</v>
      </c>
      <c r="AI742" s="4">
        <v>730000</v>
      </c>
      <c r="AJ742" s="4">
        <v>1204278</v>
      </c>
      <c r="AK742" s="4">
        <v>1285789</v>
      </c>
      <c r="AL742" s="4">
        <v>36098002</v>
      </c>
      <c r="AM742" s="4">
        <v>9024501</v>
      </c>
      <c r="AN742" s="4">
        <v>2490067</v>
      </c>
      <c r="AO742" s="4">
        <v>6328763</v>
      </c>
      <c r="AP742" s="4">
        <v>5010692286</v>
      </c>
      <c r="AQ742" s="4">
        <v>4391778327</v>
      </c>
      <c r="AR742" s="4">
        <v>20806064</v>
      </c>
      <c r="AS742" s="4">
        <v>41128596</v>
      </c>
      <c r="AT742" s="4">
        <v>571137</v>
      </c>
      <c r="AU742" s="4">
        <v>1798</v>
      </c>
      <c r="AV742" s="4">
        <v>4228</v>
      </c>
      <c r="AW742" s="4">
        <v>387995448</v>
      </c>
      <c r="AX742" s="4">
        <v>239707523</v>
      </c>
      <c r="AY742" s="4">
        <v>20506125</v>
      </c>
      <c r="AZ742" s="4">
        <v>13815245.666666666</v>
      </c>
      <c r="BA742" s="4">
        <v>60004025</v>
      </c>
      <c r="BB742" s="4">
        <v>0</v>
      </c>
      <c r="BC742" s="4"/>
      <c r="BD742" s="4">
        <v>0.78221604051293991</v>
      </c>
      <c r="BE742" s="4">
        <v>0.26246406273758743</v>
      </c>
      <c r="BF742" s="4">
        <v>0.27592295684825124</v>
      </c>
      <c r="BG742" s="4">
        <v>6.8980743033921932E-2</v>
      </c>
      <c r="BH742" s="4">
        <v>1.9751903936362805</v>
      </c>
      <c r="BI742" s="4">
        <v>0.45210915469579216</v>
      </c>
      <c r="BJ742" s="4">
        <v>0</v>
      </c>
      <c r="BK742" s="4"/>
      <c r="BL742" s="3" t="s">
        <v>468</v>
      </c>
      <c r="BM742" s="4"/>
      <c r="BN742" s="4"/>
      <c r="BO742" s="4"/>
      <c r="BP742" s="4">
        <v>4.152333213143554</v>
      </c>
      <c r="BQ742" s="4">
        <v>0.42526017029328289</v>
      </c>
      <c r="BR742" s="4">
        <v>2373.7388449485152</v>
      </c>
      <c r="BS742" s="4">
        <v>1750.7177038252996</v>
      </c>
      <c r="BT742" s="4">
        <v>1034.9730885937422</v>
      </c>
      <c r="BU742" s="4">
        <v>1076.1755956822365</v>
      </c>
      <c r="BV742" s="4">
        <v>2612.1394319255833</v>
      </c>
      <c r="BW742" s="4">
        <v>2984.8293786996965</v>
      </c>
    </row>
    <row r="743" spans="2:75" x14ac:dyDescent="0.3">
      <c r="B743" s="3" t="s">
        <v>314</v>
      </c>
      <c r="C743" s="4">
        <v>2023</v>
      </c>
      <c r="D743" s="3" t="s">
        <v>1209</v>
      </c>
      <c r="E743" s="4">
        <v>21034</v>
      </c>
      <c r="F743" s="4">
        <v>21034</v>
      </c>
      <c r="G743" s="4" t="b">
        <v>0</v>
      </c>
      <c r="H743" s="4">
        <v>56970838</v>
      </c>
      <c r="I743" s="4">
        <v>25749586</v>
      </c>
      <c r="J743" s="4">
        <v>10743927</v>
      </c>
      <c r="K743" s="4">
        <v>9307763</v>
      </c>
      <c r="L743" s="4">
        <v>4172174</v>
      </c>
      <c r="M743" s="4">
        <v>6831862</v>
      </c>
      <c r="N743" s="4">
        <v>40831213</v>
      </c>
      <c r="O743" s="4">
        <v>37868533</v>
      </c>
      <c r="P743" s="4">
        <v>9260517</v>
      </c>
      <c r="Q743" s="4">
        <v>28608016</v>
      </c>
      <c r="R743" s="4">
        <v>4783261</v>
      </c>
      <c r="S743" s="4">
        <v>6173229</v>
      </c>
      <c r="T743" s="4">
        <v>4900424</v>
      </c>
      <c r="U743" s="4">
        <v>3612100</v>
      </c>
      <c r="V743" s="4">
        <v>2703928</v>
      </c>
      <c r="W743" s="4">
        <v>2098048</v>
      </c>
      <c r="X743" s="4">
        <v>19102305</v>
      </c>
      <c r="Y743" s="4">
        <v>18773703</v>
      </c>
      <c r="Z743" s="4">
        <v>86483783</v>
      </c>
      <c r="AA743" s="4">
        <v>91523900</v>
      </c>
      <c r="AB743" s="4">
        <v>54683964</v>
      </c>
      <c r="AC743" s="4">
        <v>36839936</v>
      </c>
      <c r="AD743" s="4">
        <v>286741160</v>
      </c>
      <c r="AE743" s="4">
        <v>46256264</v>
      </c>
      <c r="AF743" s="4">
        <v>18047931</v>
      </c>
      <c r="AG743" s="4">
        <v>64304195</v>
      </c>
      <c r="AH743" s="4">
        <v>21547117</v>
      </c>
      <c r="AI743" s="4">
        <v>2000000</v>
      </c>
      <c r="AJ743" s="4">
        <v>1311533</v>
      </c>
      <c r="AK743" s="4">
        <v>1421335</v>
      </c>
      <c r="AL743" s="4">
        <v>39698022</v>
      </c>
      <c r="AM743" s="4">
        <v>9924506</v>
      </c>
      <c r="AN743" s="4">
        <v>2732868</v>
      </c>
      <c r="AO743" s="4">
        <v>6915007</v>
      </c>
      <c r="AP743" s="4">
        <v>5770619109</v>
      </c>
      <c r="AQ743" s="4">
        <v>5103335492</v>
      </c>
      <c r="AR743" s="4">
        <v>21797678</v>
      </c>
      <c r="AS743" s="4">
        <v>43369058</v>
      </c>
      <c r="AT743" s="4">
        <v>660174</v>
      </c>
      <c r="AU743" s="4">
        <v>1881</v>
      </c>
      <c r="AV743" s="4">
        <v>4458</v>
      </c>
      <c r="AW743" s="4">
        <v>407683257</v>
      </c>
      <c r="AX743" s="4">
        <v>249288052</v>
      </c>
      <c r="AY743" s="4">
        <v>18773703</v>
      </c>
      <c r="AZ743" s="4">
        <v>18247236.333333332</v>
      </c>
      <c r="BA743" s="4">
        <v>45823888</v>
      </c>
      <c r="BB743" s="4">
        <v>0</v>
      </c>
      <c r="BC743" s="4"/>
      <c r="BD743" s="4">
        <v>0.71670374587082608</v>
      </c>
      <c r="BE743" s="4">
        <v>0.33529970192820402</v>
      </c>
      <c r="BF743" s="4">
        <v>0.27536564540340847</v>
      </c>
      <c r="BG743" s="4">
        <v>6.8841414819106106E-2</v>
      </c>
      <c r="BH743" s="4">
        <v>2.2477684226686674</v>
      </c>
      <c r="BI743" s="4">
        <v>0.43772586416022852</v>
      </c>
      <c r="BJ743" s="4">
        <v>0</v>
      </c>
      <c r="BK743" s="4"/>
      <c r="BL743" s="3" t="s">
        <v>468</v>
      </c>
      <c r="BM743" s="4"/>
      <c r="BN743" s="4"/>
      <c r="BO743" s="4"/>
      <c r="BP743" s="4">
        <v>3.7773551829133556</v>
      </c>
      <c r="BQ743" s="4">
        <v>0.42193808882907136</v>
      </c>
      <c r="BR743" s="4">
        <v>2708.5118379766095</v>
      </c>
      <c r="BS743" s="4">
        <v>1800.3486260340401</v>
      </c>
      <c r="BT743" s="4">
        <v>1036.306836550347</v>
      </c>
      <c r="BU743" s="4">
        <v>1024.3946467623848</v>
      </c>
      <c r="BV743" s="4">
        <v>3057.1548445374156</v>
      </c>
      <c r="BW743" s="4">
        <v>2178.562707996577</v>
      </c>
    </row>
    <row r="744" spans="2:75" x14ac:dyDescent="0.3">
      <c r="B744" s="3" t="s">
        <v>314</v>
      </c>
      <c r="C744" s="4">
        <v>2024</v>
      </c>
      <c r="D744" s="3" t="s">
        <v>1210</v>
      </c>
      <c r="E744" s="4">
        <v>21034</v>
      </c>
      <c r="F744" s="4">
        <v>21034</v>
      </c>
      <c r="G744" s="4" t="b">
        <v>0</v>
      </c>
      <c r="H744" s="4">
        <v>46975411</v>
      </c>
      <c r="I744" s="4">
        <v>27213723</v>
      </c>
      <c r="J744" s="4">
        <v>11021830</v>
      </c>
      <c r="K744" s="4">
        <v>3319805</v>
      </c>
      <c r="L744" s="4">
        <v>4412594</v>
      </c>
      <c r="M744" s="4">
        <v>917929</v>
      </c>
      <c r="N744" s="4">
        <v>42737677</v>
      </c>
      <c r="O744" s="4">
        <v>40467992</v>
      </c>
      <c r="P744" s="4">
        <v>9758928</v>
      </c>
      <c r="Q744" s="4">
        <v>30709064</v>
      </c>
      <c r="R744" s="4">
        <v>4833565</v>
      </c>
      <c r="S744" s="4">
        <v>7430163</v>
      </c>
      <c r="T744" s="4">
        <v>4418786</v>
      </c>
      <c r="U744" s="4">
        <v>4187627</v>
      </c>
      <c r="V744" s="4">
        <v>2937640</v>
      </c>
      <c r="W744" s="4">
        <v>2073983</v>
      </c>
      <c r="X744" s="4">
        <v>6507419</v>
      </c>
      <c r="Y744" s="4">
        <v>10815232</v>
      </c>
      <c r="Z744" s="4">
        <v>94267199</v>
      </c>
      <c r="AA744" s="4">
        <v>100283707</v>
      </c>
      <c r="AB744" s="4">
        <v>58341632</v>
      </c>
      <c r="AC744" s="4">
        <v>41942075</v>
      </c>
      <c r="AD744" s="4">
        <v>293248577</v>
      </c>
      <c r="AE744" s="4">
        <v>50182781</v>
      </c>
      <c r="AF744" s="4">
        <v>18107926</v>
      </c>
      <c r="AG744" s="4">
        <v>68290707</v>
      </c>
      <c r="AH744" s="4">
        <v>19931587</v>
      </c>
      <c r="AI744" s="4">
        <v>125000</v>
      </c>
      <c r="AJ744" s="4">
        <v>1048421</v>
      </c>
      <c r="AK744" s="4">
        <v>1529732</v>
      </c>
      <c r="AL744" s="4">
        <v>41632408</v>
      </c>
      <c r="AM744" s="4">
        <v>10408102</v>
      </c>
      <c r="AN744" s="4">
        <v>2578153</v>
      </c>
      <c r="AO744" s="4">
        <v>7443608</v>
      </c>
      <c r="AP744" s="4">
        <v>5897901162</v>
      </c>
      <c r="AQ744" s="4">
        <v>5162796300</v>
      </c>
      <c r="AR744" s="4">
        <v>23266285</v>
      </c>
      <c r="AS744" s="4">
        <v>46487735</v>
      </c>
      <c r="AT744" s="4">
        <v>659113</v>
      </c>
      <c r="AU744" s="4">
        <v>1984</v>
      </c>
      <c r="AV744" s="4">
        <v>4728</v>
      </c>
      <c r="AW744" s="4">
        <v>418458493</v>
      </c>
      <c r="AX744" s="4">
        <v>250344350</v>
      </c>
      <c r="AY744" s="4">
        <v>10815232</v>
      </c>
      <c r="AZ744" s="4">
        <v>16698353.333333334</v>
      </c>
      <c r="BA744" s="4">
        <v>969740400</v>
      </c>
      <c r="BB744" s="4">
        <v>14078097</v>
      </c>
      <c r="BC744" s="4">
        <v>0.57814529125722869</v>
      </c>
      <c r="BD744" s="4">
        <v>0.90978825070843983</v>
      </c>
      <c r="BE744" s="4">
        <v>0.13852819723067458</v>
      </c>
      <c r="BF744" s="4">
        <v>0.24770635414602971</v>
      </c>
      <c r="BG744" s="4">
        <v>6.1926588536507426E-2</v>
      </c>
      <c r="BH744" s="4">
        <v>2.2237964335220375</v>
      </c>
      <c r="BI744" s="4">
        <v>0.44995749035618937</v>
      </c>
      <c r="BJ744" s="4">
        <v>2.475505980198788</v>
      </c>
      <c r="BK744" s="4">
        <v>1.5221140971244345E-2</v>
      </c>
      <c r="BL744" s="3" t="s">
        <v>474</v>
      </c>
      <c r="BM744" s="4">
        <v>24158284.624329399</v>
      </c>
      <c r="BN744" s="4">
        <v>0.69120608491037916</v>
      </c>
      <c r="BO744" s="4">
        <v>7459931.2909960654</v>
      </c>
      <c r="BP744" s="4">
        <v>3.9448414547710593</v>
      </c>
      <c r="BQ744" s="4">
        <v>0.41962774957698817</v>
      </c>
      <c r="BR744" s="4">
        <v>2233.3085005229627</v>
      </c>
      <c r="BS744" s="4">
        <v>1923.9323000855757</v>
      </c>
      <c r="BT744" s="4">
        <v>1106.1274603023676</v>
      </c>
      <c r="BU744" s="4">
        <v>947.58899876390603</v>
      </c>
      <c r="BV744" s="4">
        <v>3246.6818959779403</v>
      </c>
      <c r="BW744" s="4">
        <v>46103.470571455735</v>
      </c>
    </row>
    <row r="745" spans="2:75" x14ac:dyDescent="0.3">
      <c r="B745" s="3" t="s">
        <v>316</v>
      </c>
      <c r="C745" s="4">
        <v>2019</v>
      </c>
      <c r="D745" s="3" t="s">
        <v>1211</v>
      </c>
      <c r="E745" s="4">
        <v>342</v>
      </c>
      <c r="F745" s="4">
        <v>342</v>
      </c>
      <c r="G745" s="4" t="b">
        <v>0</v>
      </c>
      <c r="H745" s="4">
        <v>3577105</v>
      </c>
      <c r="I745" s="4">
        <v>352678</v>
      </c>
      <c r="J745" s="4">
        <v>291382</v>
      </c>
      <c r="K745" s="4">
        <v>2882544</v>
      </c>
      <c r="L745" s="4">
        <v>48876</v>
      </c>
      <c r="M745" s="4">
        <v>1625</v>
      </c>
      <c r="N745" s="4">
        <v>692936</v>
      </c>
      <c r="O745" s="4">
        <v>1138477</v>
      </c>
      <c r="P745" s="4">
        <v>114341</v>
      </c>
      <c r="Q745" s="4">
        <v>1024136</v>
      </c>
      <c r="R745" s="4">
        <v>385059</v>
      </c>
      <c r="S745" s="4">
        <v>91302</v>
      </c>
      <c r="T745" s="4">
        <v>36006</v>
      </c>
      <c r="U745" s="4">
        <v>262783</v>
      </c>
      <c r="V745" s="4">
        <v>91743</v>
      </c>
      <c r="W745" s="4">
        <v>63719</v>
      </c>
      <c r="X745" s="4">
        <v>2438628</v>
      </c>
      <c r="Y745" s="4">
        <v>2729856</v>
      </c>
      <c r="Z745" s="4">
        <v>445931</v>
      </c>
      <c r="AA745" s="4">
        <v>1384549</v>
      </c>
      <c r="AB745" s="4">
        <v>401363</v>
      </c>
      <c r="AC745" s="4">
        <v>983186</v>
      </c>
      <c r="AD745" s="4">
        <v>11539073</v>
      </c>
      <c r="AE745" s="4">
        <v>659112</v>
      </c>
      <c r="AF745" s="4">
        <v>405401</v>
      </c>
      <c r="AG745" s="4">
        <v>1064513</v>
      </c>
      <c r="AH745" s="4">
        <v>62195</v>
      </c>
      <c r="AI745" s="4">
        <v>0</v>
      </c>
      <c r="AJ745" s="4">
        <v>5979</v>
      </c>
      <c r="AK745" s="4">
        <v>2927</v>
      </c>
      <c r="AL745" s="4">
        <v>1119069</v>
      </c>
      <c r="AM745" s="4">
        <v>279767</v>
      </c>
      <c r="AN745" s="4">
        <v>8906</v>
      </c>
      <c r="AO745" s="4">
        <v>270861</v>
      </c>
      <c r="AP745" s="4">
        <v>36963250</v>
      </c>
      <c r="AQ745" s="4">
        <v>32738000</v>
      </c>
      <c r="AR745" s="4">
        <v>340557.32008249999</v>
      </c>
      <c r="AS745" s="4">
        <v>710986.18272599997</v>
      </c>
      <c r="AT745" s="4">
        <v>213193</v>
      </c>
      <c r="AU745" s="4">
        <v>1315.6054752800001</v>
      </c>
      <c r="AV745" s="4">
        <v>2806.8775631200001</v>
      </c>
      <c r="AW745" s="4">
        <v>14393947</v>
      </c>
      <c r="AX745" s="4">
        <v>10536755</v>
      </c>
      <c r="AY745" s="4">
        <v>2729856</v>
      </c>
      <c r="AZ745" s="4">
        <v>2729856</v>
      </c>
      <c r="BA745" s="4">
        <v>1959114</v>
      </c>
      <c r="BB745" s="4">
        <v>0</v>
      </c>
      <c r="BC745" s="4"/>
      <c r="BD745" s="4">
        <v>0.19371419066535647</v>
      </c>
      <c r="BE745" s="4">
        <v>0.68173229469081842</v>
      </c>
      <c r="BF745" s="4">
        <v>3.1833632987450268E-2</v>
      </c>
      <c r="BG745" s="4">
        <v>7.9584011352293732E-3</v>
      </c>
      <c r="BH745" s="4">
        <v>1.0394254278728607</v>
      </c>
      <c r="BI745" s="4">
        <v>0.31019250519890373</v>
      </c>
      <c r="BJ745" s="4">
        <v>0</v>
      </c>
      <c r="BK745" s="4"/>
      <c r="BL745" s="3" t="s">
        <v>468</v>
      </c>
      <c r="BM745" s="4"/>
      <c r="BN745" s="4"/>
      <c r="BO745" s="4"/>
      <c r="BP745" s="4">
        <v>9.2134030444427921</v>
      </c>
      <c r="BQ745" s="4">
        <v>0.46870782415519102</v>
      </c>
      <c r="BR745" s="4">
        <v>10459.37134502924</v>
      </c>
      <c r="BS745" s="4">
        <v>3328.8801169590643</v>
      </c>
      <c r="BT745" s="4">
        <v>995.78163766812861</v>
      </c>
      <c r="BU745" s="4">
        <v>181.85672514619884</v>
      </c>
      <c r="BV745" s="4">
        <v>3112.6111111111113</v>
      </c>
      <c r="BW745" s="4">
        <v>5728.4035087719294</v>
      </c>
    </row>
    <row r="746" spans="2:75" x14ac:dyDescent="0.3">
      <c r="B746" s="3" t="s">
        <v>316</v>
      </c>
      <c r="C746" s="4">
        <v>2020</v>
      </c>
      <c r="D746" s="3" t="s">
        <v>1212</v>
      </c>
      <c r="E746" s="4">
        <v>318</v>
      </c>
      <c r="F746" s="4">
        <v>318</v>
      </c>
      <c r="G746" s="4" t="b">
        <v>0</v>
      </c>
      <c r="H746" s="4">
        <v>1496905</v>
      </c>
      <c r="I746" s="4">
        <v>362463</v>
      </c>
      <c r="J746" s="4">
        <v>290724</v>
      </c>
      <c r="K746" s="4">
        <v>823371</v>
      </c>
      <c r="L746" s="4">
        <v>20027</v>
      </c>
      <c r="M746" s="4">
        <v>320</v>
      </c>
      <c r="N746" s="4">
        <v>673214</v>
      </c>
      <c r="O746" s="4">
        <v>1103695</v>
      </c>
      <c r="P746" s="4">
        <v>195798</v>
      </c>
      <c r="Q746" s="4">
        <v>907897</v>
      </c>
      <c r="R746" s="4">
        <v>312089</v>
      </c>
      <c r="S746" s="4">
        <v>100474</v>
      </c>
      <c r="T746" s="4">
        <v>31775</v>
      </c>
      <c r="U746" s="4">
        <v>202419</v>
      </c>
      <c r="V746" s="4">
        <v>104552</v>
      </c>
      <c r="W746" s="4">
        <v>64295</v>
      </c>
      <c r="X746" s="4">
        <v>393210</v>
      </c>
      <c r="Y746" s="4">
        <v>119701</v>
      </c>
      <c r="Z746" s="4">
        <v>1632711</v>
      </c>
      <c r="AA746" s="4">
        <v>1799862</v>
      </c>
      <c r="AB746" s="4">
        <v>445655</v>
      </c>
      <c r="AC746" s="4">
        <v>1354207</v>
      </c>
      <c r="AD746" s="4">
        <v>11838145</v>
      </c>
      <c r="AE746" s="4">
        <v>849061</v>
      </c>
      <c r="AF746" s="4">
        <v>635352</v>
      </c>
      <c r="AG746" s="4">
        <v>1484413</v>
      </c>
      <c r="AH746" s="4">
        <v>106927</v>
      </c>
      <c r="AI746" s="4">
        <v>65000</v>
      </c>
      <c r="AJ746" s="4">
        <v>16752</v>
      </c>
      <c r="AK746" s="4">
        <v>3783</v>
      </c>
      <c r="AL746" s="4">
        <v>1095417</v>
      </c>
      <c r="AM746" s="4">
        <v>273854</v>
      </c>
      <c r="AN746" s="4">
        <v>20535</v>
      </c>
      <c r="AO746" s="4">
        <v>253319</v>
      </c>
      <c r="AP746" s="4">
        <v>41269500</v>
      </c>
      <c r="AQ746" s="4">
        <v>36790000</v>
      </c>
      <c r="AR746" s="4">
        <v>350155</v>
      </c>
      <c r="AS746" s="4">
        <v>965171</v>
      </c>
      <c r="AT746" s="4">
        <v>236163</v>
      </c>
      <c r="AU746" s="4">
        <v>1333</v>
      </c>
      <c r="AV746" s="4">
        <v>3774</v>
      </c>
      <c r="AW746" s="4">
        <v>14513648</v>
      </c>
      <c r="AX746" s="4">
        <v>10460659</v>
      </c>
      <c r="AY746" s="4">
        <v>119701</v>
      </c>
      <c r="AZ746" s="4">
        <v>1424778.5</v>
      </c>
      <c r="BA746" s="4">
        <v>1959114</v>
      </c>
      <c r="BB746" s="4">
        <v>0</v>
      </c>
      <c r="BC746" s="4"/>
      <c r="BD746" s="4">
        <v>0.44973729127766959</v>
      </c>
      <c r="BE746" s="4">
        <v>0.26268200052775559</v>
      </c>
      <c r="BF746" s="4">
        <v>7.498521109788428E-2</v>
      </c>
      <c r="BG746" s="4">
        <v>1.8746285661077014E-2</v>
      </c>
      <c r="BH746" s="4">
        <v>1.6350015475323743</v>
      </c>
      <c r="BI746" s="4">
        <v>0.32283070004828535</v>
      </c>
      <c r="BJ746" s="4">
        <v>0</v>
      </c>
      <c r="BK746" s="4"/>
      <c r="BL746" s="3" t="s">
        <v>468</v>
      </c>
      <c r="BM746" s="4"/>
      <c r="BN746" s="4"/>
      <c r="BO746" s="4"/>
      <c r="BP746" s="4">
        <v>8.4845951610753705</v>
      </c>
      <c r="BQ746" s="4">
        <v>0.35320614732379441</v>
      </c>
      <c r="BR746" s="4">
        <v>4707.2484276729556</v>
      </c>
      <c r="BS746" s="4">
        <v>3470.7389937106918</v>
      </c>
      <c r="BT746" s="4">
        <v>1101.1163522012578</v>
      </c>
      <c r="BU746" s="4">
        <v>336.24842767295598</v>
      </c>
      <c r="BV746" s="4">
        <v>4667.9654088050311</v>
      </c>
      <c r="BW746" s="4">
        <v>6160.7358490566039</v>
      </c>
    </row>
    <row r="747" spans="2:75" x14ac:dyDescent="0.3">
      <c r="B747" s="3" t="s">
        <v>316</v>
      </c>
      <c r="C747" s="4">
        <v>2021</v>
      </c>
      <c r="D747" s="3" t="s">
        <v>1213</v>
      </c>
      <c r="E747" s="4">
        <v>326</v>
      </c>
      <c r="F747" s="4">
        <v>326</v>
      </c>
      <c r="G747" s="4" t="b">
        <v>0</v>
      </c>
      <c r="H747" s="4">
        <v>1729448</v>
      </c>
      <c r="I747" s="4">
        <v>368724</v>
      </c>
      <c r="J747" s="4">
        <v>315451</v>
      </c>
      <c r="K747" s="4">
        <v>1008841</v>
      </c>
      <c r="L747" s="4">
        <v>35947</v>
      </c>
      <c r="M747" s="4">
        <v>485</v>
      </c>
      <c r="N747" s="4">
        <v>720122</v>
      </c>
      <c r="O747" s="4">
        <v>1573370</v>
      </c>
      <c r="P747" s="4">
        <v>203496</v>
      </c>
      <c r="Q747" s="4">
        <v>1369874</v>
      </c>
      <c r="R747" s="4">
        <v>488638</v>
      </c>
      <c r="S747" s="4">
        <v>231047</v>
      </c>
      <c r="T747" s="4">
        <v>41726</v>
      </c>
      <c r="U747" s="4">
        <v>218060</v>
      </c>
      <c r="V747" s="4">
        <v>112285</v>
      </c>
      <c r="W747" s="4">
        <v>68880</v>
      </c>
      <c r="X747" s="4">
        <v>156078</v>
      </c>
      <c r="Y747" s="4">
        <v>670981</v>
      </c>
      <c r="Z747" s="4">
        <v>1103661</v>
      </c>
      <c r="AA747" s="4">
        <v>1522020</v>
      </c>
      <c r="AB747" s="4">
        <v>396766</v>
      </c>
      <c r="AC747" s="4">
        <v>1125254</v>
      </c>
      <c r="AD747" s="4">
        <v>11994221</v>
      </c>
      <c r="AE747" s="4">
        <v>723883</v>
      </c>
      <c r="AF747" s="4">
        <v>511598</v>
      </c>
      <c r="AG747" s="4">
        <v>1235481</v>
      </c>
      <c r="AH747" s="4">
        <v>83580</v>
      </c>
      <c r="AI747" s="4">
        <v>0</v>
      </c>
      <c r="AJ747" s="4">
        <v>20049</v>
      </c>
      <c r="AK747" s="4">
        <v>1480</v>
      </c>
      <c r="AL747" s="4">
        <v>1133033</v>
      </c>
      <c r="AM747" s="4">
        <v>283258</v>
      </c>
      <c r="AN747" s="4">
        <v>21529</v>
      </c>
      <c r="AO747" s="4">
        <v>261729</v>
      </c>
      <c r="AP747" s="4">
        <v>43263750</v>
      </c>
      <c r="AQ747" s="4">
        <v>38889900</v>
      </c>
      <c r="AR747" s="4">
        <v>359572</v>
      </c>
      <c r="AS747" s="4">
        <v>764081</v>
      </c>
      <c r="AT747" s="4">
        <v>243935</v>
      </c>
      <c r="AU747" s="4">
        <v>1338</v>
      </c>
      <c r="AV747" s="4">
        <v>5197</v>
      </c>
      <c r="AW747" s="4">
        <v>14841433</v>
      </c>
      <c r="AX747" s="4">
        <v>10842319</v>
      </c>
      <c r="AY747" s="4">
        <v>670981</v>
      </c>
      <c r="AZ747" s="4">
        <v>1173512.6666666667</v>
      </c>
      <c r="BA747" s="4">
        <v>2007114</v>
      </c>
      <c r="BB747" s="4">
        <v>0</v>
      </c>
      <c r="BC747" s="4"/>
      <c r="BD747" s="4">
        <v>0.4163883505025881</v>
      </c>
      <c r="BE747" s="4">
        <v>9.0247292777811183E-2</v>
      </c>
      <c r="BF747" s="4">
        <v>7.6004914247788241E-2</v>
      </c>
      <c r="BG747" s="4">
        <v>1.9001211791713039E-2</v>
      </c>
      <c r="BH747" s="4">
        <v>0.90189389681094756</v>
      </c>
      <c r="BI747" s="4">
        <v>0.31159534058643862</v>
      </c>
      <c r="BJ747" s="4">
        <v>0</v>
      </c>
      <c r="BK747" s="4"/>
      <c r="BL747" s="3" t="s">
        <v>468</v>
      </c>
      <c r="BM747" s="4"/>
      <c r="BN747" s="4"/>
      <c r="BO747" s="4"/>
      <c r="BP747" s="4">
        <v>8.311161191528706</v>
      </c>
      <c r="BQ747" s="4">
        <v>0.2574562247450452</v>
      </c>
      <c r="BR747" s="4">
        <v>5305.0552147239259</v>
      </c>
      <c r="BS747" s="4">
        <v>4826.2883435582826</v>
      </c>
      <c r="BT747" s="4">
        <v>1102.9815950920245</v>
      </c>
      <c r="BU747" s="4">
        <v>256.38036809815952</v>
      </c>
      <c r="BV747" s="4">
        <v>3789.8190184049081</v>
      </c>
      <c r="BW747" s="4">
        <v>6156.7914110429447</v>
      </c>
    </row>
    <row r="748" spans="2:75" x14ac:dyDescent="0.3">
      <c r="B748" s="3" t="s">
        <v>316</v>
      </c>
      <c r="C748" s="4">
        <v>2022</v>
      </c>
      <c r="D748" s="3" t="s">
        <v>1214</v>
      </c>
      <c r="E748" s="4">
        <v>302</v>
      </c>
      <c r="F748" s="4">
        <v>302</v>
      </c>
      <c r="G748" s="4" t="b">
        <v>0</v>
      </c>
      <c r="H748" s="4">
        <v>1434183</v>
      </c>
      <c r="I748" s="4">
        <v>402844</v>
      </c>
      <c r="J748" s="4">
        <v>344928</v>
      </c>
      <c r="K748" s="4">
        <v>638939</v>
      </c>
      <c r="L748" s="4">
        <v>45766</v>
      </c>
      <c r="M748" s="4">
        <v>1706</v>
      </c>
      <c r="N748" s="4">
        <v>793538</v>
      </c>
      <c r="O748" s="4">
        <v>1650924</v>
      </c>
      <c r="P748" s="4">
        <v>227424</v>
      </c>
      <c r="Q748" s="4">
        <v>1423500</v>
      </c>
      <c r="R748" s="4">
        <v>546572</v>
      </c>
      <c r="S748" s="4">
        <v>99014</v>
      </c>
      <c r="T748" s="4">
        <v>74373</v>
      </c>
      <c r="U748" s="4">
        <v>303963</v>
      </c>
      <c r="V748" s="4">
        <v>167700</v>
      </c>
      <c r="W748" s="4">
        <v>97100</v>
      </c>
      <c r="X748" s="4">
        <v>-216741</v>
      </c>
      <c r="Y748" s="4">
        <v>482740</v>
      </c>
      <c r="Z748" s="4">
        <v>621630</v>
      </c>
      <c r="AA748" s="4">
        <v>1046254</v>
      </c>
      <c r="AB748" s="4">
        <v>398316</v>
      </c>
      <c r="AC748" s="4">
        <v>647938</v>
      </c>
      <c r="AD748" s="4">
        <v>11777480</v>
      </c>
      <c r="AE748" s="4">
        <v>457308</v>
      </c>
      <c r="AF748" s="4">
        <v>282780</v>
      </c>
      <c r="AG748" s="4">
        <v>740088</v>
      </c>
      <c r="AH748" s="4">
        <v>60243</v>
      </c>
      <c r="AI748" s="4">
        <v>0</v>
      </c>
      <c r="AJ748" s="4">
        <v>19741</v>
      </c>
      <c r="AK748" s="4">
        <v>1480</v>
      </c>
      <c r="AL748" s="4">
        <v>1252942</v>
      </c>
      <c r="AM748" s="4">
        <v>313236</v>
      </c>
      <c r="AN748" s="4">
        <v>21221</v>
      </c>
      <c r="AO748" s="4">
        <v>292015</v>
      </c>
      <c r="AP748" s="4">
        <v>56716150</v>
      </c>
      <c r="AQ748" s="4">
        <v>51164700</v>
      </c>
      <c r="AR748" s="4">
        <v>390750</v>
      </c>
      <c r="AS748" s="4">
        <v>809177</v>
      </c>
      <c r="AT748" s="4">
        <v>312838</v>
      </c>
      <c r="AU748" s="4">
        <v>1417</v>
      </c>
      <c r="AV748" s="4">
        <v>3085</v>
      </c>
      <c r="AW748" s="4">
        <v>15324173</v>
      </c>
      <c r="AX748" s="4">
        <v>11097636</v>
      </c>
      <c r="AY748" s="4">
        <v>482740</v>
      </c>
      <c r="AZ748" s="4">
        <v>424474</v>
      </c>
      <c r="BA748" s="4">
        <v>2122436</v>
      </c>
      <c r="BB748" s="4">
        <v>0</v>
      </c>
      <c r="BC748" s="4"/>
      <c r="BD748" s="4">
        <v>0.55330316981863537</v>
      </c>
      <c r="BE748" s="4">
        <v>-0.15112506562969996</v>
      </c>
      <c r="BF748" s="4">
        <v>6.7747640756490313E-2</v>
      </c>
      <c r="BG748" s="4">
        <v>1.6936937224548303E-2</v>
      </c>
      <c r="BH748" s="4">
        <v>0.51990727081138044</v>
      </c>
      <c r="BI748" s="4">
        <v>0.32015006813118607</v>
      </c>
      <c r="BJ748" s="4">
        <v>0</v>
      </c>
      <c r="BK748" s="4"/>
      <c r="BL748" s="3" t="s">
        <v>468</v>
      </c>
      <c r="BM748" s="4"/>
      <c r="BN748" s="4"/>
      <c r="BO748" s="4"/>
      <c r="BP748" s="4">
        <v>6.8895720178467688</v>
      </c>
      <c r="BQ748" s="4">
        <v>0.45931928687196111</v>
      </c>
      <c r="BR748" s="4">
        <v>4748.9503311258277</v>
      </c>
      <c r="BS748" s="4">
        <v>5466.635761589404</v>
      </c>
      <c r="BT748" s="4">
        <v>1293.8741721854306</v>
      </c>
      <c r="BU748" s="4">
        <v>199.48013245033113</v>
      </c>
      <c r="BV748" s="4">
        <v>2450.6225165562914</v>
      </c>
      <c r="BW748" s="4">
        <v>7027.9337748344369</v>
      </c>
    </row>
    <row r="749" spans="2:75" x14ac:dyDescent="0.3">
      <c r="B749" s="3" t="s">
        <v>316</v>
      </c>
      <c r="C749" s="4">
        <v>2023</v>
      </c>
      <c r="D749" s="3" t="s">
        <v>1215</v>
      </c>
      <c r="E749" s="4">
        <v>305</v>
      </c>
      <c r="F749" s="4">
        <v>305</v>
      </c>
      <c r="G749" s="4" t="b">
        <v>0</v>
      </c>
      <c r="H749" s="4">
        <v>2139950</v>
      </c>
      <c r="I749" s="4">
        <v>439008</v>
      </c>
      <c r="J749" s="4">
        <v>419993</v>
      </c>
      <c r="K749" s="4">
        <v>1178708</v>
      </c>
      <c r="L749" s="4">
        <v>99675</v>
      </c>
      <c r="M749" s="4">
        <v>2566</v>
      </c>
      <c r="N749" s="4">
        <v>958676</v>
      </c>
      <c r="O749" s="4">
        <v>1758447</v>
      </c>
      <c r="P749" s="4">
        <v>309859</v>
      </c>
      <c r="Q749" s="4">
        <v>1448588</v>
      </c>
      <c r="R749" s="4">
        <v>630452</v>
      </c>
      <c r="S749" s="4">
        <v>111744</v>
      </c>
      <c r="T749" s="4">
        <v>32491</v>
      </c>
      <c r="U749" s="4">
        <v>329428</v>
      </c>
      <c r="V749" s="4">
        <v>122360</v>
      </c>
      <c r="W749" s="4">
        <v>85221</v>
      </c>
      <c r="X749" s="4">
        <v>381503</v>
      </c>
      <c r="Y749" s="4">
        <v>72932</v>
      </c>
      <c r="Z749" s="4">
        <v>1678037</v>
      </c>
      <c r="AA749" s="4">
        <v>1796526</v>
      </c>
      <c r="AB749" s="4">
        <v>1503765</v>
      </c>
      <c r="AC749" s="4">
        <v>292761</v>
      </c>
      <c r="AD749" s="4">
        <v>12158984</v>
      </c>
      <c r="AE749" s="4">
        <v>461281</v>
      </c>
      <c r="AF749" s="4">
        <v>873975</v>
      </c>
      <c r="AG749" s="4">
        <v>1335256</v>
      </c>
      <c r="AH749" s="4">
        <v>36982</v>
      </c>
      <c r="AI749" s="4">
        <v>0</v>
      </c>
      <c r="AJ749" s="4">
        <v>19358</v>
      </c>
      <c r="AK749" s="4">
        <v>1480</v>
      </c>
      <c r="AL749" s="4">
        <v>1297773</v>
      </c>
      <c r="AM749" s="4">
        <v>324443</v>
      </c>
      <c r="AN749" s="4">
        <v>20838</v>
      </c>
      <c r="AO749" s="4">
        <v>303605</v>
      </c>
      <c r="AP749" s="4">
        <v>68601350</v>
      </c>
      <c r="AQ749" s="4">
        <v>63196300</v>
      </c>
      <c r="AR749" s="4">
        <v>430071</v>
      </c>
      <c r="AS749" s="4">
        <v>907122</v>
      </c>
      <c r="AT749" s="4">
        <v>393208</v>
      </c>
      <c r="AU749" s="4">
        <v>1513</v>
      </c>
      <c r="AV749" s="4">
        <v>3441</v>
      </c>
      <c r="AW749" s="4">
        <v>16376908</v>
      </c>
      <c r="AX749" s="4">
        <v>11840513</v>
      </c>
      <c r="AY749" s="4">
        <v>72932</v>
      </c>
      <c r="AZ749" s="4">
        <v>408884.33333333331</v>
      </c>
      <c r="BA749" s="4">
        <v>2122436</v>
      </c>
      <c r="BB749" s="4">
        <v>0</v>
      </c>
      <c r="BC749" s="4"/>
      <c r="BD749" s="4">
        <v>0.4479899063062221</v>
      </c>
      <c r="BE749" s="4">
        <v>0.17827659524755252</v>
      </c>
      <c r="BF749" s="4">
        <v>6.4226998270882713E-2</v>
      </c>
      <c r="BG749" s="4">
        <v>1.6056737195179742E-2</v>
      </c>
      <c r="BH749" s="4">
        <v>0.92176381414177111</v>
      </c>
      <c r="BI749" s="4">
        <v>0.31824363610241052</v>
      </c>
      <c r="BJ749" s="4">
        <v>0</v>
      </c>
      <c r="BK749" s="4"/>
      <c r="BL749" s="3" t="s">
        <v>468</v>
      </c>
      <c r="BM749" s="4"/>
      <c r="BN749" s="4"/>
      <c r="BO749" s="4"/>
      <c r="BP749" s="4">
        <v>6.269133187612197</v>
      </c>
      <c r="BQ749" s="4">
        <v>0.43969776227840746</v>
      </c>
      <c r="BR749" s="4">
        <v>7016.2295081967213</v>
      </c>
      <c r="BS749" s="4">
        <v>5765.4</v>
      </c>
      <c r="BT749" s="4">
        <v>1410.0688524590164</v>
      </c>
      <c r="BU749" s="4">
        <v>121.25245901639344</v>
      </c>
      <c r="BV749" s="4">
        <v>4377.8885245901638</v>
      </c>
      <c r="BW749" s="4">
        <v>6958.8065573770491</v>
      </c>
    </row>
    <row r="750" spans="2:75" x14ac:dyDescent="0.3">
      <c r="B750" s="3" t="s">
        <v>316</v>
      </c>
      <c r="C750" s="4">
        <v>2024</v>
      </c>
      <c r="D750" s="3" t="s">
        <v>1216</v>
      </c>
      <c r="E750" s="4">
        <v>305</v>
      </c>
      <c r="F750" s="4">
        <v>305</v>
      </c>
      <c r="G750" s="4" t="b">
        <v>0</v>
      </c>
      <c r="H750" s="4">
        <v>1860437</v>
      </c>
      <c r="I750" s="4">
        <v>491599</v>
      </c>
      <c r="J750" s="4">
        <v>564175</v>
      </c>
      <c r="K750" s="4">
        <v>700697</v>
      </c>
      <c r="L750" s="4">
        <v>97582</v>
      </c>
      <c r="M750" s="4">
        <v>6384</v>
      </c>
      <c r="N750" s="4">
        <v>1153356</v>
      </c>
      <c r="O750" s="4">
        <v>2010281</v>
      </c>
      <c r="P750" s="4">
        <v>290497</v>
      </c>
      <c r="Q750" s="4">
        <v>1719784</v>
      </c>
      <c r="R750" s="4">
        <v>809239</v>
      </c>
      <c r="S750" s="4">
        <v>102528</v>
      </c>
      <c r="T750" s="4">
        <v>45843</v>
      </c>
      <c r="U750" s="4">
        <v>345315</v>
      </c>
      <c r="V750" s="4">
        <v>184605</v>
      </c>
      <c r="W750" s="4">
        <v>74591</v>
      </c>
      <c r="X750" s="4">
        <v>-149844</v>
      </c>
      <c r="Y750" s="4">
        <v>96926</v>
      </c>
      <c r="Z750" s="4">
        <v>1738245</v>
      </c>
      <c r="AA750" s="4">
        <v>1903105</v>
      </c>
      <c r="AB750" s="4">
        <v>1555894</v>
      </c>
      <c r="AC750" s="4">
        <v>347211</v>
      </c>
      <c r="AD750" s="4">
        <v>12050221</v>
      </c>
      <c r="AE750" s="4">
        <v>1390060</v>
      </c>
      <c r="AF750" s="4">
        <v>5767</v>
      </c>
      <c r="AG750" s="4">
        <v>1395827</v>
      </c>
      <c r="AH750" s="4">
        <v>12745</v>
      </c>
      <c r="AI750" s="4">
        <v>0</v>
      </c>
      <c r="AJ750" s="4">
        <v>20018</v>
      </c>
      <c r="AK750" s="4">
        <v>1960</v>
      </c>
      <c r="AL750" s="4">
        <v>1517337</v>
      </c>
      <c r="AM750" s="4">
        <v>379334</v>
      </c>
      <c r="AN750" s="4">
        <v>21978</v>
      </c>
      <c r="AO750" s="4">
        <v>357356</v>
      </c>
      <c r="AP750" s="4">
        <v>62873750</v>
      </c>
      <c r="AQ750" s="4">
        <v>57182500</v>
      </c>
      <c r="AR750" s="4"/>
      <c r="AS750" s="4"/>
      <c r="AT750" s="4"/>
      <c r="AU750" s="4"/>
      <c r="AV750" s="4"/>
      <c r="AW750" s="4">
        <v>16497350</v>
      </c>
      <c r="AX750" s="4">
        <v>11670458</v>
      </c>
      <c r="AY750" s="4">
        <v>96926</v>
      </c>
      <c r="AZ750" s="4">
        <v>217532.66666666666</v>
      </c>
      <c r="BA750" s="4">
        <v>48352436</v>
      </c>
      <c r="BB750" s="4">
        <v>652589</v>
      </c>
      <c r="BC750" s="4">
        <v>1</v>
      </c>
      <c r="BD750" s="4">
        <v>0.61993821881633182</v>
      </c>
      <c r="BE750" s="4">
        <v>-8.0542367196524259E-2</v>
      </c>
      <c r="BF750" s="4">
        <v>5.7938386751517135E-2</v>
      </c>
      <c r="BG750" s="4">
        <v>1.4484587141814904E-2</v>
      </c>
      <c r="BH750" s="4">
        <v>0.8116292511152563</v>
      </c>
      <c r="BI750" s="4">
        <v>0.33578580017939585</v>
      </c>
      <c r="BJ750" s="4">
        <v>3.2160192401846719</v>
      </c>
      <c r="BK750" s="4">
        <v>1.4116136707765519E-2</v>
      </c>
      <c r="BL750" s="3" t="s">
        <v>474</v>
      </c>
      <c r="BM750" s="4">
        <v>934243.94121592666</v>
      </c>
      <c r="BN750" s="4">
        <v>0.23284354018239176</v>
      </c>
      <c r="BO750" s="4">
        <v>716711.27454926004</v>
      </c>
      <c r="BP750" s="4"/>
      <c r="BQ750" s="4"/>
      <c r="BR750" s="4">
        <v>6099.7934426229513</v>
      </c>
      <c r="BS750" s="4">
        <v>6591.0852459016396</v>
      </c>
      <c r="BT750" s="4"/>
      <c r="BU750" s="4">
        <v>41.786885245901637</v>
      </c>
      <c r="BV750" s="4">
        <v>4576.4819672131143</v>
      </c>
      <c r="BW750" s="4">
        <v>158532.57704918034</v>
      </c>
    </row>
    <row r="751" spans="2:75" x14ac:dyDescent="0.3">
      <c r="B751" s="3" t="s">
        <v>318</v>
      </c>
      <c r="C751" s="4">
        <v>2019</v>
      </c>
      <c r="D751" s="3" t="s">
        <v>1217</v>
      </c>
      <c r="E751" s="4">
        <v>10809</v>
      </c>
      <c r="F751" s="4">
        <v>10809</v>
      </c>
      <c r="G751" s="4" t="b">
        <v>0</v>
      </c>
      <c r="H751" s="4">
        <v>21105335</v>
      </c>
      <c r="I751" s="4">
        <v>10772380</v>
      </c>
      <c r="J751" s="4">
        <v>4626583</v>
      </c>
      <c r="K751" s="4">
        <v>3543326</v>
      </c>
      <c r="L751" s="4">
        <v>456202</v>
      </c>
      <c r="M751" s="4">
        <v>2098528</v>
      </c>
      <c r="N751" s="4">
        <v>15463481</v>
      </c>
      <c r="O751" s="4">
        <v>18751829</v>
      </c>
      <c r="P751" s="4">
        <v>3680282</v>
      </c>
      <c r="Q751" s="4">
        <v>15071547</v>
      </c>
      <c r="R751" s="4">
        <v>3478743</v>
      </c>
      <c r="S751" s="4">
        <v>2521441</v>
      </c>
      <c r="T751" s="4">
        <v>2315343</v>
      </c>
      <c r="U751" s="4">
        <v>1672778</v>
      </c>
      <c r="V751" s="4">
        <v>0</v>
      </c>
      <c r="W751" s="4">
        <v>2311782</v>
      </c>
      <c r="X751" s="4">
        <v>2353506</v>
      </c>
      <c r="Y751" s="4">
        <v>4493316</v>
      </c>
      <c r="Z751" s="4">
        <v>18744300</v>
      </c>
      <c r="AA751" s="4">
        <v>23611816</v>
      </c>
      <c r="AB751" s="4">
        <v>21281358</v>
      </c>
      <c r="AC751" s="4">
        <v>2330458</v>
      </c>
      <c r="AD751" s="4">
        <v>151390296</v>
      </c>
      <c r="AE751" s="4">
        <v>4496937</v>
      </c>
      <c r="AF751" s="4">
        <v>3356197</v>
      </c>
      <c r="AG751" s="4">
        <v>7853134</v>
      </c>
      <c r="AH751" s="4">
        <v>5349800</v>
      </c>
      <c r="AI751" s="4">
        <v>0</v>
      </c>
      <c r="AJ751" s="4">
        <v>969654</v>
      </c>
      <c r="AK751" s="4">
        <v>252416</v>
      </c>
      <c r="AL751" s="4">
        <v>16139226</v>
      </c>
      <c r="AM751" s="4">
        <v>4034807</v>
      </c>
      <c r="AN751" s="4">
        <v>1222070</v>
      </c>
      <c r="AO751" s="4">
        <v>2812737</v>
      </c>
      <c r="AP751" s="4">
        <v>3883742043</v>
      </c>
      <c r="AQ751" s="4">
        <v>3649089029</v>
      </c>
      <c r="AR751" s="4">
        <v>9374356.2850196194</v>
      </c>
      <c r="AS751" s="4">
        <v>26819640.950438801</v>
      </c>
      <c r="AT751" s="4">
        <v>679577</v>
      </c>
      <c r="AU751" s="4">
        <v>1494.91989306</v>
      </c>
      <c r="AV751" s="4">
        <v>4568.38810397</v>
      </c>
      <c r="AW751" s="4">
        <v>214056872</v>
      </c>
      <c r="AX751" s="4">
        <v>148886962</v>
      </c>
      <c r="AY751" s="4">
        <v>4493316</v>
      </c>
      <c r="AZ751" s="4">
        <v>4493316</v>
      </c>
      <c r="BA751" s="4">
        <v>72269954</v>
      </c>
      <c r="BB751" s="4">
        <v>0</v>
      </c>
      <c r="BC751" s="4"/>
      <c r="BD751" s="4">
        <v>0.73268114436468312</v>
      </c>
      <c r="BE751" s="4">
        <v>0.11151237353019983</v>
      </c>
      <c r="BF751" s="4">
        <v>0.30288189744887428</v>
      </c>
      <c r="BG751" s="4">
        <v>7.5720483745626954E-2</v>
      </c>
      <c r="BH751" s="4">
        <v>0.52105692932517145</v>
      </c>
      <c r="BI751" s="4">
        <v>0.45963274270479593</v>
      </c>
      <c r="BJ751" s="4">
        <v>0</v>
      </c>
      <c r="BK751" s="4"/>
      <c r="BL751" s="3" t="s">
        <v>468</v>
      </c>
      <c r="BM751" s="4"/>
      <c r="BN751" s="4"/>
      <c r="BO751" s="4"/>
      <c r="BP751" s="4">
        <v>2.4137432870743365</v>
      </c>
      <c r="BQ751" s="4">
        <v>0.32723136892876759</v>
      </c>
      <c r="BR751" s="4">
        <v>1952.5705430659636</v>
      </c>
      <c r="BS751" s="4">
        <v>1734.8347673235266</v>
      </c>
      <c r="BT751" s="4">
        <v>867.27322462944028</v>
      </c>
      <c r="BU751" s="4">
        <v>494.93940234989361</v>
      </c>
      <c r="BV751" s="4">
        <v>726.53658987880465</v>
      </c>
      <c r="BW751" s="4">
        <v>6686.0906651864188</v>
      </c>
    </row>
    <row r="752" spans="2:75" x14ac:dyDescent="0.3">
      <c r="B752" s="3" t="s">
        <v>318</v>
      </c>
      <c r="C752" s="4">
        <v>2020</v>
      </c>
      <c r="D752" s="3" t="s">
        <v>1218</v>
      </c>
      <c r="E752" s="4">
        <v>10872</v>
      </c>
      <c r="F752" s="4">
        <v>10872</v>
      </c>
      <c r="G752" s="4" t="b">
        <v>0</v>
      </c>
      <c r="H752" s="4">
        <v>26076509</v>
      </c>
      <c r="I752" s="4">
        <v>11205611</v>
      </c>
      <c r="J752" s="4">
        <v>5639373</v>
      </c>
      <c r="K752" s="4">
        <v>4158303</v>
      </c>
      <c r="L752" s="4">
        <v>508885</v>
      </c>
      <c r="M752" s="4">
        <v>4477503</v>
      </c>
      <c r="N752" s="4">
        <v>17440703</v>
      </c>
      <c r="O752" s="4">
        <v>18125950</v>
      </c>
      <c r="P752" s="4">
        <v>3692754</v>
      </c>
      <c r="Q752" s="4">
        <v>14433196</v>
      </c>
      <c r="R752" s="4">
        <v>3368673</v>
      </c>
      <c r="S752" s="4">
        <v>2282295</v>
      </c>
      <c r="T752" s="4">
        <v>2089799</v>
      </c>
      <c r="U752" s="4">
        <v>1870790</v>
      </c>
      <c r="V752" s="4">
        <v>0</v>
      </c>
      <c r="W752" s="4">
        <v>2160967</v>
      </c>
      <c r="X752" s="4">
        <v>7950559</v>
      </c>
      <c r="Y752" s="4">
        <v>5291006</v>
      </c>
      <c r="Z752" s="4">
        <v>26183605</v>
      </c>
      <c r="AA752" s="4">
        <v>30515839</v>
      </c>
      <c r="AB752" s="4">
        <v>21512604</v>
      </c>
      <c r="AC752" s="4">
        <v>9003235</v>
      </c>
      <c r="AD752" s="4">
        <v>159340855</v>
      </c>
      <c r="AE752" s="4">
        <v>8999664</v>
      </c>
      <c r="AF752" s="4">
        <v>4429944</v>
      </c>
      <c r="AG752" s="4">
        <v>13429608</v>
      </c>
      <c r="AH752" s="4">
        <v>4205881</v>
      </c>
      <c r="AI752" s="4">
        <v>19528</v>
      </c>
      <c r="AJ752" s="4">
        <v>940725</v>
      </c>
      <c r="AK752" s="4">
        <v>230746</v>
      </c>
      <c r="AL752" s="4">
        <v>17600395</v>
      </c>
      <c r="AM752" s="4">
        <v>4400099</v>
      </c>
      <c r="AN752" s="4">
        <v>1171471</v>
      </c>
      <c r="AO752" s="4">
        <v>3228628</v>
      </c>
      <c r="AP752" s="4">
        <v>3700007661</v>
      </c>
      <c r="AQ752" s="4">
        <v>3458853309</v>
      </c>
      <c r="AR752" s="4">
        <v>9784880</v>
      </c>
      <c r="AS752" s="4">
        <v>27581544</v>
      </c>
      <c r="AT752" s="4">
        <v>638517</v>
      </c>
      <c r="AU752" s="4">
        <v>1543</v>
      </c>
      <c r="AV752" s="4">
        <v>4778</v>
      </c>
      <c r="AW752" s="4">
        <v>218959230</v>
      </c>
      <c r="AX752" s="4">
        <v>150117128</v>
      </c>
      <c r="AY752" s="4">
        <v>5291006</v>
      </c>
      <c r="AZ752" s="4">
        <v>4892161</v>
      </c>
      <c r="BA752" s="4">
        <v>76303777</v>
      </c>
      <c r="BB752" s="4">
        <v>0</v>
      </c>
      <c r="BC752" s="4"/>
      <c r="BD752" s="4">
        <v>0.66882813953355491</v>
      </c>
      <c r="BE752" s="4">
        <v>0.30489353463686414</v>
      </c>
      <c r="BF752" s="4">
        <v>0.26623741874898726</v>
      </c>
      <c r="BG752" s="4">
        <v>6.6559358468943453E-2</v>
      </c>
      <c r="BH752" s="4">
        <v>0.93046668250053555</v>
      </c>
      <c r="BI752" s="4">
        <v>0.48257602883221012</v>
      </c>
      <c r="BJ752" s="4">
        <v>0</v>
      </c>
      <c r="BK752" s="4"/>
      <c r="BL752" s="3" t="s">
        <v>468</v>
      </c>
      <c r="BM752" s="4"/>
      <c r="BN752" s="4"/>
      <c r="BO752" s="4"/>
      <c r="BP752" s="4">
        <v>2.6445566865003309</v>
      </c>
      <c r="BQ752" s="4">
        <v>0.32293846797823356</v>
      </c>
      <c r="BR752" s="4">
        <v>2398.5015636497424</v>
      </c>
      <c r="BS752" s="4">
        <v>1667.2139440765268</v>
      </c>
      <c r="BT752" s="4">
        <v>900.00735835172918</v>
      </c>
      <c r="BU752" s="4">
        <v>386.85439661515818</v>
      </c>
      <c r="BV752" s="4">
        <v>1235.2472406181016</v>
      </c>
      <c r="BW752" s="4">
        <v>7018.3753679175861</v>
      </c>
    </row>
    <row r="753" spans="2:75" x14ac:dyDescent="0.3">
      <c r="B753" s="3" t="s">
        <v>318</v>
      </c>
      <c r="C753" s="4">
        <v>2021</v>
      </c>
      <c r="D753" s="3" t="s">
        <v>1219</v>
      </c>
      <c r="E753" s="4">
        <v>10971</v>
      </c>
      <c r="F753" s="4">
        <v>10971</v>
      </c>
      <c r="G753" s="4" t="b">
        <v>0</v>
      </c>
      <c r="H753" s="4">
        <v>25905072</v>
      </c>
      <c r="I753" s="4">
        <v>12290922</v>
      </c>
      <c r="J753" s="4">
        <v>6308801</v>
      </c>
      <c r="K753" s="4">
        <v>3667225</v>
      </c>
      <c r="L753" s="4">
        <v>419430</v>
      </c>
      <c r="M753" s="4">
        <v>2375795</v>
      </c>
      <c r="N753" s="4">
        <v>19862052</v>
      </c>
      <c r="O753" s="4">
        <v>18246832</v>
      </c>
      <c r="P753" s="4">
        <v>3446327</v>
      </c>
      <c r="Q753" s="4">
        <v>14800505</v>
      </c>
      <c r="R753" s="4">
        <v>3353929</v>
      </c>
      <c r="S753" s="4">
        <v>2389161</v>
      </c>
      <c r="T753" s="4">
        <v>2228093</v>
      </c>
      <c r="U753" s="4">
        <v>1966150</v>
      </c>
      <c r="V753" s="4">
        <v>0</v>
      </c>
      <c r="W753" s="4">
        <v>2008013</v>
      </c>
      <c r="X753" s="4">
        <v>7658240</v>
      </c>
      <c r="Y753" s="4">
        <v>6138467</v>
      </c>
      <c r="Z753" s="4">
        <v>25734028</v>
      </c>
      <c r="AA753" s="4">
        <v>31183910</v>
      </c>
      <c r="AB753" s="4">
        <v>17216385</v>
      </c>
      <c r="AC753" s="4">
        <v>13967525</v>
      </c>
      <c r="AD753" s="4">
        <v>166999095</v>
      </c>
      <c r="AE753" s="4">
        <v>11959127</v>
      </c>
      <c r="AF753" s="4">
        <v>5480030</v>
      </c>
      <c r="AG753" s="4">
        <v>17439157</v>
      </c>
      <c r="AH753" s="4">
        <v>3237188</v>
      </c>
      <c r="AI753" s="4">
        <v>214182</v>
      </c>
      <c r="AJ753" s="4">
        <v>940398</v>
      </c>
      <c r="AK753" s="4">
        <v>202647</v>
      </c>
      <c r="AL753" s="4">
        <v>19253109</v>
      </c>
      <c r="AM753" s="4">
        <v>4813277</v>
      </c>
      <c r="AN753" s="4">
        <v>1143045</v>
      </c>
      <c r="AO753" s="4">
        <v>3670232</v>
      </c>
      <c r="AP753" s="4">
        <v>3860353357</v>
      </c>
      <c r="AQ753" s="4">
        <v>3615556884</v>
      </c>
      <c r="AR753" s="4">
        <v>10862056</v>
      </c>
      <c r="AS753" s="4">
        <v>30482158</v>
      </c>
      <c r="AT753" s="4">
        <v>668826</v>
      </c>
      <c r="AU753" s="4">
        <v>1713</v>
      </c>
      <c r="AV753" s="4">
        <v>5168</v>
      </c>
      <c r="AW753" s="4">
        <v>225064269</v>
      </c>
      <c r="AX753" s="4">
        <v>152797126</v>
      </c>
      <c r="AY753" s="4">
        <v>6138467</v>
      </c>
      <c r="AZ753" s="4">
        <v>5307596.333333333</v>
      </c>
      <c r="BA753" s="4">
        <v>81619557</v>
      </c>
      <c r="BB753" s="4">
        <v>0</v>
      </c>
      <c r="BC753" s="4"/>
      <c r="BD753" s="4">
        <v>0.76672444685735675</v>
      </c>
      <c r="BE753" s="4">
        <v>0.29562704940561446</v>
      </c>
      <c r="BF753" s="4">
        <v>0.2374775023336492</v>
      </c>
      <c r="BG753" s="4">
        <v>5.9369372499786917E-2</v>
      </c>
      <c r="BH753" s="4">
        <v>1.1782812140531691</v>
      </c>
      <c r="BI753" s="4">
        <v>0.50379788834599915</v>
      </c>
      <c r="BJ753" s="4">
        <v>0</v>
      </c>
      <c r="BK753" s="4"/>
      <c r="BL753" s="3" t="s">
        <v>468</v>
      </c>
      <c r="BM753" s="4"/>
      <c r="BN753" s="4"/>
      <c r="BO753" s="4"/>
      <c r="BP753" s="4">
        <v>2.8137465655323428</v>
      </c>
      <c r="BQ753" s="4">
        <v>0.33146284829721362</v>
      </c>
      <c r="BR753" s="4">
        <v>2361.2316106097896</v>
      </c>
      <c r="BS753" s="4">
        <v>1663.1876766019507</v>
      </c>
      <c r="BT753" s="4">
        <v>990.06982043569406</v>
      </c>
      <c r="BU753" s="4">
        <v>295.0677239996354</v>
      </c>
      <c r="BV753" s="4">
        <v>1589.568589918877</v>
      </c>
      <c r="BW753" s="4">
        <v>7439.5731473885699</v>
      </c>
    </row>
    <row r="754" spans="2:75" x14ac:dyDescent="0.3">
      <c r="B754" s="3" t="s">
        <v>318</v>
      </c>
      <c r="C754" s="4">
        <v>2022</v>
      </c>
      <c r="D754" s="3" t="s">
        <v>1220</v>
      </c>
      <c r="E754" s="4">
        <v>11238</v>
      </c>
      <c r="F754" s="4">
        <v>11238</v>
      </c>
      <c r="G754" s="4" t="b">
        <v>0</v>
      </c>
      <c r="H754" s="4">
        <v>26302261</v>
      </c>
      <c r="I754" s="4">
        <v>13261463</v>
      </c>
      <c r="J754" s="4">
        <v>7277207</v>
      </c>
      <c r="K754" s="4">
        <v>3509919</v>
      </c>
      <c r="L754" s="4">
        <v>1014653</v>
      </c>
      <c r="M754" s="4">
        <v>557537</v>
      </c>
      <c r="N754" s="4">
        <v>22234805</v>
      </c>
      <c r="O754" s="4">
        <v>21046649</v>
      </c>
      <c r="P754" s="4">
        <v>3480503</v>
      </c>
      <c r="Q754" s="4">
        <v>17566146</v>
      </c>
      <c r="R754" s="4">
        <v>3838040</v>
      </c>
      <c r="S754" s="4">
        <v>3184492</v>
      </c>
      <c r="T754" s="4">
        <v>2706338</v>
      </c>
      <c r="U754" s="4">
        <v>2207929</v>
      </c>
      <c r="V754" s="4">
        <v>0</v>
      </c>
      <c r="W754" s="4">
        <v>2204981</v>
      </c>
      <c r="X754" s="4">
        <v>5255612</v>
      </c>
      <c r="Y754" s="4">
        <v>6820207</v>
      </c>
      <c r="Z754" s="4">
        <v>27482274</v>
      </c>
      <c r="AA754" s="4">
        <v>33117814</v>
      </c>
      <c r="AB754" s="4">
        <v>17133623</v>
      </c>
      <c r="AC754" s="4">
        <v>15984191</v>
      </c>
      <c r="AD754" s="4">
        <v>172254707</v>
      </c>
      <c r="AE754" s="4">
        <v>13688597</v>
      </c>
      <c r="AF754" s="4">
        <v>6017880</v>
      </c>
      <c r="AG754" s="4">
        <v>19706477</v>
      </c>
      <c r="AH754" s="4">
        <v>3487128</v>
      </c>
      <c r="AI754" s="4">
        <v>1470000</v>
      </c>
      <c r="AJ754" s="4">
        <v>956840</v>
      </c>
      <c r="AK754" s="4">
        <v>127500</v>
      </c>
      <c r="AL754" s="4">
        <v>21828231</v>
      </c>
      <c r="AM754" s="4">
        <v>5457058</v>
      </c>
      <c r="AN754" s="4">
        <v>1084340</v>
      </c>
      <c r="AO754" s="4">
        <v>4235783</v>
      </c>
      <c r="AP754" s="4">
        <v>5231815273</v>
      </c>
      <c r="AQ754" s="4">
        <v>4948322884</v>
      </c>
      <c r="AR754" s="4">
        <v>11853299</v>
      </c>
      <c r="AS754" s="4">
        <v>33079022</v>
      </c>
      <c r="AT754" s="4">
        <v>920626</v>
      </c>
      <c r="AU754" s="4">
        <v>1884</v>
      </c>
      <c r="AV754" s="4">
        <v>5599</v>
      </c>
      <c r="AW754" s="4">
        <v>231200351</v>
      </c>
      <c r="AX754" s="4">
        <v>156035358</v>
      </c>
      <c r="AY754" s="4">
        <v>6820207</v>
      </c>
      <c r="AZ754" s="4">
        <v>6083226.666666667</v>
      </c>
      <c r="BA754" s="4">
        <v>82371703</v>
      </c>
      <c r="BB754" s="4">
        <v>0</v>
      </c>
      <c r="BC754" s="4"/>
      <c r="BD754" s="4">
        <v>0.84535717290616197</v>
      </c>
      <c r="BE754" s="4">
        <v>0.1998159777974981</v>
      </c>
      <c r="BF754" s="4">
        <v>0.19870413691773112</v>
      </c>
      <c r="BG754" s="4">
        <v>4.9676036505202824E-2</v>
      </c>
      <c r="BH754" s="4">
        <v>1.1218440857772674</v>
      </c>
      <c r="BI754" s="4">
        <v>0.50504384747216136</v>
      </c>
      <c r="BJ754" s="4">
        <v>0</v>
      </c>
      <c r="BK754" s="4"/>
      <c r="BL754" s="3" t="s">
        <v>468</v>
      </c>
      <c r="BM754" s="4"/>
      <c r="BN754" s="4"/>
      <c r="BO754" s="4"/>
      <c r="BP754" s="4">
        <v>2.2656187922329192</v>
      </c>
      <c r="BQ754" s="4">
        <v>0.33648865868905159</v>
      </c>
      <c r="BR754" s="4">
        <v>2340.4752625022247</v>
      </c>
      <c r="BS754" s="4">
        <v>1872.8109094144866</v>
      </c>
      <c r="BT754" s="4">
        <v>1054.7516462003916</v>
      </c>
      <c r="BU754" s="4">
        <v>310.29791777896423</v>
      </c>
      <c r="BV754" s="4">
        <v>1753.5573055703862</v>
      </c>
      <c r="BW754" s="4">
        <v>7329.7475529453641</v>
      </c>
    </row>
    <row r="755" spans="2:75" x14ac:dyDescent="0.3">
      <c r="B755" s="3" t="s">
        <v>318</v>
      </c>
      <c r="C755" s="4">
        <v>2023</v>
      </c>
      <c r="D755" s="3" t="s">
        <v>1221</v>
      </c>
      <c r="E755" s="4">
        <v>11707</v>
      </c>
      <c r="F755" s="4">
        <v>11707</v>
      </c>
      <c r="G755" s="4" t="b">
        <v>0</v>
      </c>
      <c r="H755" s="4">
        <v>36456725</v>
      </c>
      <c r="I755" s="4">
        <v>14363590</v>
      </c>
      <c r="J755" s="4">
        <v>7671305</v>
      </c>
      <c r="K755" s="4">
        <v>10091794</v>
      </c>
      <c r="L755" s="4">
        <v>1761874</v>
      </c>
      <c r="M755" s="4">
        <v>2659323</v>
      </c>
      <c r="N755" s="4">
        <v>23705608</v>
      </c>
      <c r="O755" s="4">
        <v>22415375</v>
      </c>
      <c r="P755" s="4">
        <v>3854513</v>
      </c>
      <c r="Q755" s="4">
        <v>18560862</v>
      </c>
      <c r="R755" s="4">
        <v>3874352</v>
      </c>
      <c r="S755" s="4">
        <v>3250423</v>
      </c>
      <c r="T755" s="4">
        <v>2590387</v>
      </c>
      <c r="U755" s="4">
        <v>2336224</v>
      </c>
      <c r="V755" s="4">
        <v>0</v>
      </c>
      <c r="W755" s="4">
        <v>2675973</v>
      </c>
      <c r="X755" s="4">
        <v>14041350</v>
      </c>
      <c r="Y755" s="4">
        <v>12434509</v>
      </c>
      <c r="Z755" s="4">
        <v>38693094</v>
      </c>
      <c r="AA755" s="4">
        <v>49570111</v>
      </c>
      <c r="AB755" s="4">
        <v>31703071</v>
      </c>
      <c r="AC755" s="4">
        <v>17867040</v>
      </c>
      <c r="AD755" s="4">
        <v>186296057</v>
      </c>
      <c r="AE755" s="4">
        <v>15390517</v>
      </c>
      <c r="AF755" s="4">
        <v>10884160</v>
      </c>
      <c r="AG755" s="4">
        <v>26274677</v>
      </c>
      <c r="AH755" s="4">
        <v>4474221</v>
      </c>
      <c r="AI755" s="4">
        <v>1830000</v>
      </c>
      <c r="AJ755" s="4">
        <v>842907</v>
      </c>
      <c r="AK755" s="4">
        <v>139546</v>
      </c>
      <c r="AL755" s="4">
        <v>24221769</v>
      </c>
      <c r="AM755" s="4">
        <v>6055442</v>
      </c>
      <c r="AN755" s="4">
        <v>982453</v>
      </c>
      <c r="AO755" s="4">
        <v>5072989</v>
      </c>
      <c r="AP755" s="4">
        <v>6026571507</v>
      </c>
      <c r="AQ755" s="4">
        <v>5687091097</v>
      </c>
      <c r="AR755" s="4">
        <v>12850986</v>
      </c>
      <c r="AS755" s="4">
        <v>37092593</v>
      </c>
      <c r="AT755" s="4">
        <v>1044610</v>
      </c>
      <c r="AU755" s="4">
        <v>2008</v>
      </c>
      <c r="AV755" s="4">
        <v>6179</v>
      </c>
      <c r="AW755" s="4">
        <v>246824563</v>
      </c>
      <c r="AX755" s="4">
        <v>168103042</v>
      </c>
      <c r="AY755" s="4">
        <v>12434509</v>
      </c>
      <c r="AZ755" s="4">
        <v>8464394.333333334</v>
      </c>
      <c r="BA755" s="4">
        <v>93070806</v>
      </c>
      <c r="BB755" s="4">
        <v>0</v>
      </c>
      <c r="BC755" s="4"/>
      <c r="BD755" s="4">
        <v>0.65023964714329108</v>
      </c>
      <c r="BE755" s="4">
        <v>0.38515116209697936</v>
      </c>
      <c r="BF755" s="4">
        <v>0.16224298738225881</v>
      </c>
      <c r="BG755" s="4">
        <v>4.056074517100712E-2</v>
      </c>
      <c r="BH755" s="4">
        <v>1.4155957304138138</v>
      </c>
      <c r="BI755" s="4">
        <v>0.51199738163146158</v>
      </c>
      <c r="BJ755" s="4">
        <v>0</v>
      </c>
      <c r="BK755" s="4"/>
      <c r="BL755" s="3" t="s">
        <v>468</v>
      </c>
      <c r="BM755" s="4"/>
      <c r="BN755" s="4"/>
      <c r="BO755" s="4"/>
      <c r="BP755" s="4">
        <v>2.1323875415853419</v>
      </c>
      <c r="BQ755" s="4">
        <v>0.32497167826509143</v>
      </c>
      <c r="BR755" s="4">
        <v>3114.09626719057</v>
      </c>
      <c r="BS755" s="4">
        <v>1914.6984710002562</v>
      </c>
      <c r="BT755" s="4">
        <v>1097.7181173656786</v>
      </c>
      <c r="BU755" s="4">
        <v>382.18339455026904</v>
      </c>
      <c r="BV755" s="4">
        <v>2244.356111728026</v>
      </c>
      <c r="BW755" s="4">
        <v>7950.0133253608956</v>
      </c>
    </row>
    <row r="756" spans="2:75" x14ac:dyDescent="0.3">
      <c r="B756" s="3" t="s">
        <v>318</v>
      </c>
      <c r="C756" s="4">
        <v>2024</v>
      </c>
      <c r="D756" s="3" t="s">
        <v>1222</v>
      </c>
      <c r="E756" s="4">
        <v>11707</v>
      </c>
      <c r="F756" s="4">
        <v>11707</v>
      </c>
      <c r="G756" s="4" t="b">
        <v>0</v>
      </c>
      <c r="H756" s="4">
        <v>28043118</v>
      </c>
      <c r="I756" s="4">
        <v>15534399</v>
      </c>
      <c r="J756" s="4">
        <v>7768210</v>
      </c>
      <c r="K756" s="4">
        <v>1612988</v>
      </c>
      <c r="L756" s="4">
        <v>1862292</v>
      </c>
      <c r="M756" s="4">
        <v>670839</v>
      </c>
      <c r="N756" s="4">
        <v>25759291</v>
      </c>
      <c r="O756" s="4">
        <v>23941044</v>
      </c>
      <c r="P756" s="4">
        <v>4026285</v>
      </c>
      <c r="Q756" s="4">
        <v>19914759</v>
      </c>
      <c r="R756" s="4">
        <v>4200051</v>
      </c>
      <c r="S756" s="4">
        <v>3369873</v>
      </c>
      <c r="T756" s="4">
        <v>2566357</v>
      </c>
      <c r="U756" s="4">
        <v>2432239</v>
      </c>
      <c r="V756" s="4">
        <v>0</v>
      </c>
      <c r="W756" s="4">
        <v>3088391</v>
      </c>
      <c r="X756" s="4">
        <v>4102074</v>
      </c>
      <c r="Y756" s="4">
        <v>6914449</v>
      </c>
      <c r="Z756" s="4">
        <v>40178120</v>
      </c>
      <c r="AA756" s="4">
        <v>49329377</v>
      </c>
      <c r="AB756" s="4">
        <v>29814210</v>
      </c>
      <c r="AC756" s="4">
        <v>19515167</v>
      </c>
      <c r="AD756" s="4">
        <v>190398131</v>
      </c>
      <c r="AE756" s="4">
        <v>16745671</v>
      </c>
      <c r="AF756" s="4">
        <v>11359411</v>
      </c>
      <c r="AG756" s="4">
        <v>28105082</v>
      </c>
      <c r="AH756" s="4">
        <v>4529730</v>
      </c>
      <c r="AI756" s="4">
        <v>894960</v>
      </c>
      <c r="AJ756" s="4">
        <v>3839451</v>
      </c>
      <c r="AK756" s="4">
        <v>215286</v>
      </c>
      <c r="AL756" s="4">
        <v>25635301</v>
      </c>
      <c r="AM756" s="4">
        <v>6408825</v>
      </c>
      <c r="AN756" s="4">
        <v>1054737</v>
      </c>
      <c r="AO756" s="4">
        <v>5354088</v>
      </c>
      <c r="AP756" s="4">
        <v>5812147376</v>
      </c>
      <c r="AQ756" s="4">
        <v>5464853732</v>
      </c>
      <c r="AR756" s="4">
        <v>13979753</v>
      </c>
      <c r="AS756" s="4">
        <v>40000302</v>
      </c>
      <c r="AT756" s="4">
        <v>994039</v>
      </c>
      <c r="AU756" s="4">
        <v>2169</v>
      </c>
      <c r="AV756" s="4">
        <v>6588</v>
      </c>
      <c r="AW756" s="4">
        <v>253294657</v>
      </c>
      <c r="AX756" s="4">
        <v>170552548</v>
      </c>
      <c r="AY756" s="4">
        <v>6914449</v>
      </c>
      <c r="AZ756" s="4">
        <v>8723055</v>
      </c>
      <c r="BA756" s="4">
        <v>770538476</v>
      </c>
      <c r="BB756" s="4">
        <v>10271407</v>
      </c>
      <c r="BC756" s="4">
        <v>0.51537309488150829</v>
      </c>
      <c r="BD756" s="4">
        <v>0.91856016153410613</v>
      </c>
      <c r="BE756" s="4">
        <v>0.14627738613088601</v>
      </c>
      <c r="BF756" s="4">
        <v>0.16457572175866872</v>
      </c>
      <c r="BG756" s="4">
        <v>4.1143928834695566E-2</v>
      </c>
      <c r="BH756" s="4">
        <v>1.411268999037347</v>
      </c>
      <c r="BI756" s="4">
        <v>0.50509118510093942</v>
      </c>
      <c r="BJ756" s="4">
        <v>4.1574647622874323</v>
      </c>
      <c r="BK756" s="4">
        <v>1.5081500895662644E-2</v>
      </c>
      <c r="BL756" s="3" t="s">
        <v>474</v>
      </c>
      <c r="BM756" s="4">
        <v>16739138.010426454</v>
      </c>
      <c r="BN756" s="4">
        <v>0.5211173355860137</v>
      </c>
      <c r="BO756" s="4">
        <v>8016083.0104264542</v>
      </c>
      <c r="BP756" s="4">
        <v>2.4052647146778066</v>
      </c>
      <c r="BQ756" s="4">
        <v>0.32923497267759561</v>
      </c>
      <c r="BR756" s="4">
        <v>2395.4145383104124</v>
      </c>
      <c r="BS756" s="4">
        <v>2045.0195609464422</v>
      </c>
      <c r="BT756" s="4">
        <v>1194.1362432732553</v>
      </c>
      <c r="BU756" s="4">
        <v>386.92491671649441</v>
      </c>
      <c r="BV756" s="4">
        <v>2400.7074399931666</v>
      </c>
      <c r="BW756" s="4">
        <v>65818.610745707701</v>
      </c>
    </row>
    <row r="757" spans="2:75" x14ac:dyDescent="0.3">
      <c r="B757" s="3" t="s">
        <v>320</v>
      </c>
      <c r="C757" s="4">
        <v>2019</v>
      </c>
      <c r="D757" s="3" t="s">
        <v>1223</v>
      </c>
      <c r="E757" s="4">
        <v>750</v>
      </c>
      <c r="F757" s="4">
        <v>750</v>
      </c>
      <c r="G757" s="4" t="b">
        <v>0</v>
      </c>
      <c r="H757" s="4">
        <v>1635483</v>
      </c>
      <c r="I757" s="4">
        <v>848697</v>
      </c>
      <c r="J757" s="4">
        <v>207237</v>
      </c>
      <c r="K757" s="4">
        <v>473230</v>
      </c>
      <c r="L757" s="4">
        <v>106319</v>
      </c>
      <c r="M757" s="4">
        <v>0</v>
      </c>
      <c r="N757" s="4">
        <v>1162253</v>
      </c>
      <c r="O757" s="4">
        <v>1768213</v>
      </c>
      <c r="P757" s="4">
        <v>112286</v>
      </c>
      <c r="Q757" s="4">
        <v>1655927</v>
      </c>
      <c r="R757" s="4">
        <v>414923</v>
      </c>
      <c r="S757" s="4">
        <v>0</v>
      </c>
      <c r="T757" s="4">
        <v>146836</v>
      </c>
      <c r="U757" s="4">
        <v>0</v>
      </c>
      <c r="V757" s="4">
        <v>0</v>
      </c>
      <c r="W757" s="4">
        <v>228333</v>
      </c>
      <c r="X757" s="4">
        <v>-132730</v>
      </c>
      <c r="Y757" s="4">
        <v>560690</v>
      </c>
      <c r="Z757" s="4">
        <v>4540483</v>
      </c>
      <c r="AA757" s="4">
        <v>4583943</v>
      </c>
      <c r="AB757" s="4">
        <v>677042</v>
      </c>
      <c r="AC757" s="4">
        <v>3906901</v>
      </c>
      <c r="AD757" s="4">
        <v>6218541</v>
      </c>
      <c r="AE757" s="4">
        <v>2553265</v>
      </c>
      <c r="AF757" s="4">
        <v>1353636</v>
      </c>
      <c r="AG757" s="4">
        <v>3906901</v>
      </c>
      <c r="AH757" s="4">
        <v>0</v>
      </c>
      <c r="AI757" s="4">
        <v>0</v>
      </c>
      <c r="AJ757" s="4">
        <v>0</v>
      </c>
      <c r="AK757" s="4">
        <v>0</v>
      </c>
      <c r="AL757" s="4">
        <v>1459916</v>
      </c>
      <c r="AM757" s="4">
        <v>364979</v>
      </c>
      <c r="AN757" s="4">
        <v>0</v>
      </c>
      <c r="AO757" s="4">
        <v>364979</v>
      </c>
      <c r="AP757" s="4">
        <v>211997003</v>
      </c>
      <c r="AQ757" s="4">
        <v>156606800</v>
      </c>
      <c r="AR757" s="4">
        <v>786055.79834780004</v>
      </c>
      <c r="AS757" s="4">
        <v>2611589.2719331798</v>
      </c>
      <c r="AT757" s="4">
        <v>930092</v>
      </c>
      <c r="AU757" s="4">
        <v>2315.3710248000002</v>
      </c>
      <c r="AV757" s="4">
        <v>7648.9411959999998</v>
      </c>
      <c r="AW757" s="4">
        <v>5430823</v>
      </c>
      <c r="AX757" s="4">
        <v>2311640</v>
      </c>
      <c r="AY757" s="4">
        <v>560690</v>
      </c>
      <c r="AZ757" s="4">
        <v>560690</v>
      </c>
      <c r="BA757" s="4">
        <v>24432154</v>
      </c>
      <c r="BB757" s="4">
        <v>0</v>
      </c>
      <c r="BC757" s="4">
        <v>0</v>
      </c>
      <c r="BD757" s="4">
        <v>0.71064816937870956</v>
      </c>
      <c r="BE757" s="4">
        <v>-8.1156453475823356E-2</v>
      </c>
      <c r="BF757" s="4">
        <v>0</v>
      </c>
      <c r="BG757" s="4">
        <v>0</v>
      </c>
      <c r="BH757" s="4">
        <v>2.3593437391865706</v>
      </c>
      <c r="BI757" s="4">
        <v>0.5941675560878219</v>
      </c>
      <c r="BJ757" s="4">
        <v>4.6195293455644535</v>
      </c>
      <c r="BK757" s="4">
        <v>0</v>
      </c>
      <c r="BL757" s="3" t="s">
        <v>515</v>
      </c>
      <c r="BM757" s="4">
        <v>518708.47209605022</v>
      </c>
      <c r="BN757" s="4"/>
      <c r="BO757" s="4"/>
      <c r="BP757" s="4">
        <v>3.7078627868517557</v>
      </c>
      <c r="BQ757" s="4">
        <v>0.30270477514075012</v>
      </c>
      <c r="BR757" s="4">
        <v>2180.6439999999998</v>
      </c>
      <c r="BS757" s="4">
        <v>2357.6173333333331</v>
      </c>
      <c r="BT757" s="4">
        <v>1048.0743977970667</v>
      </c>
      <c r="BU757" s="4">
        <v>0</v>
      </c>
      <c r="BV757" s="4">
        <v>5209.2013333333334</v>
      </c>
      <c r="BW757" s="4">
        <v>32576.205333333335</v>
      </c>
    </row>
    <row r="758" spans="2:75" x14ac:dyDescent="0.3">
      <c r="B758" s="3" t="s">
        <v>320</v>
      </c>
      <c r="C758" s="4">
        <v>2020</v>
      </c>
      <c r="D758" s="3" t="s">
        <v>1224</v>
      </c>
      <c r="E758" s="4">
        <v>731</v>
      </c>
      <c r="F758" s="4">
        <v>731</v>
      </c>
      <c r="G758" s="4" t="b">
        <v>0</v>
      </c>
      <c r="H758" s="4">
        <v>2725958</v>
      </c>
      <c r="I758" s="4">
        <v>856554</v>
      </c>
      <c r="J758" s="4">
        <v>812269</v>
      </c>
      <c r="K758" s="4">
        <v>1002914</v>
      </c>
      <c r="L758" s="4">
        <v>54221</v>
      </c>
      <c r="M758" s="4">
        <v>0</v>
      </c>
      <c r="N758" s="4">
        <v>1723044</v>
      </c>
      <c r="O758" s="4">
        <v>1233478</v>
      </c>
      <c r="P758" s="4">
        <v>111555</v>
      </c>
      <c r="Q758" s="4">
        <v>1121923</v>
      </c>
      <c r="R758" s="4">
        <v>531510</v>
      </c>
      <c r="S758" s="4">
        <v>0</v>
      </c>
      <c r="T758" s="4">
        <v>145653</v>
      </c>
      <c r="U758" s="4">
        <v>0</v>
      </c>
      <c r="V758" s="4">
        <v>0</v>
      </c>
      <c r="W758" s="4">
        <v>226017</v>
      </c>
      <c r="X758" s="4">
        <v>1492480</v>
      </c>
      <c r="Y758" s="4">
        <v>1125014</v>
      </c>
      <c r="Z758" s="4">
        <v>5028414</v>
      </c>
      <c r="AA758" s="4">
        <v>5319344</v>
      </c>
      <c r="AB758" s="4">
        <v>853371</v>
      </c>
      <c r="AC758" s="4">
        <v>4465973</v>
      </c>
      <c r="AD758" s="4">
        <v>7711021</v>
      </c>
      <c r="AE758" s="4">
        <v>3015403</v>
      </c>
      <c r="AF758" s="4">
        <v>1450570</v>
      </c>
      <c r="AG758" s="4">
        <v>4465973</v>
      </c>
      <c r="AH758" s="4">
        <v>0</v>
      </c>
      <c r="AI758" s="4">
        <v>0</v>
      </c>
      <c r="AJ758" s="4">
        <v>0</v>
      </c>
      <c r="AK758" s="4">
        <v>0</v>
      </c>
      <c r="AL758" s="4">
        <v>2020268</v>
      </c>
      <c r="AM758" s="4">
        <v>505067</v>
      </c>
      <c r="AN758" s="4">
        <v>0</v>
      </c>
      <c r="AO758" s="4">
        <v>505067</v>
      </c>
      <c r="AP758" s="4">
        <v>212026803</v>
      </c>
      <c r="AQ758" s="4">
        <v>152802400</v>
      </c>
      <c r="AR758" s="4">
        <v>802272</v>
      </c>
      <c r="AS758" s="4">
        <v>2024693</v>
      </c>
      <c r="AT758" s="4">
        <v>394040</v>
      </c>
      <c r="AU758" s="4">
        <v>984</v>
      </c>
      <c r="AV758" s="4">
        <v>3344</v>
      </c>
      <c r="AW758" s="4">
        <v>6475787</v>
      </c>
      <c r="AX758" s="4">
        <v>3245048</v>
      </c>
      <c r="AY758" s="4">
        <v>1125014</v>
      </c>
      <c r="AZ758" s="4">
        <v>842852</v>
      </c>
      <c r="BA758" s="4">
        <v>1190005</v>
      </c>
      <c r="BB758" s="4">
        <v>0</v>
      </c>
      <c r="BC758" s="4"/>
      <c r="BD758" s="4">
        <v>0.63208750831817662</v>
      </c>
      <c r="BE758" s="4">
        <v>0.5475066013489569</v>
      </c>
      <c r="BF758" s="4">
        <v>0</v>
      </c>
      <c r="BG758" s="4">
        <v>0</v>
      </c>
      <c r="BH758" s="4">
        <v>3.9806412739555208</v>
      </c>
      <c r="BI758" s="4">
        <v>0.61121306175699264</v>
      </c>
      <c r="BJ758" s="4">
        <v>0</v>
      </c>
      <c r="BK758" s="4"/>
      <c r="BL758" s="3" t="s">
        <v>468</v>
      </c>
      <c r="BM758" s="4"/>
      <c r="BN758" s="4"/>
      <c r="BO758" s="4"/>
      <c r="BP758" s="4">
        <v>3.7838235008429568</v>
      </c>
      <c r="BQ758" s="4">
        <v>0.29425837320574161</v>
      </c>
      <c r="BR758" s="4">
        <v>3729.0807113543092</v>
      </c>
      <c r="BS758" s="4">
        <v>1687.3844049247607</v>
      </c>
      <c r="BT758" s="4">
        <v>1097.4993160054719</v>
      </c>
      <c r="BU758" s="4">
        <v>0</v>
      </c>
      <c r="BV758" s="4">
        <v>6109.4021887824902</v>
      </c>
      <c r="BW758" s="4">
        <v>1627.9138166894666</v>
      </c>
    </row>
    <row r="759" spans="2:75" x14ac:dyDescent="0.3">
      <c r="B759" s="3" t="s">
        <v>320</v>
      </c>
      <c r="C759" s="4">
        <v>2021</v>
      </c>
      <c r="D759" s="3" t="s">
        <v>1225</v>
      </c>
      <c r="E759" s="4">
        <v>730</v>
      </c>
      <c r="F759" s="4">
        <v>730</v>
      </c>
      <c r="G759" s="4" t="b">
        <v>0</v>
      </c>
      <c r="H759" s="4">
        <v>2717284</v>
      </c>
      <c r="I759" s="4">
        <v>869039</v>
      </c>
      <c r="J759" s="4">
        <v>307748</v>
      </c>
      <c r="K759" s="4">
        <v>1507505</v>
      </c>
      <c r="L759" s="4">
        <v>32992</v>
      </c>
      <c r="M759" s="4">
        <v>0</v>
      </c>
      <c r="N759" s="4">
        <v>1209779</v>
      </c>
      <c r="O759" s="4">
        <v>1457275</v>
      </c>
      <c r="P759" s="4">
        <v>127344</v>
      </c>
      <c r="Q759" s="4">
        <v>1329931</v>
      </c>
      <c r="R759" s="4">
        <v>729645</v>
      </c>
      <c r="S759" s="4">
        <v>0</v>
      </c>
      <c r="T759" s="4">
        <v>176813</v>
      </c>
      <c r="U759" s="4">
        <v>0</v>
      </c>
      <c r="V759" s="4">
        <v>0</v>
      </c>
      <c r="W759" s="4">
        <v>245054</v>
      </c>
      <c r="X759" s="4">
        <v>1260009</v>
      </c>
      <c r="Y759" s="4">
        <v>1924568</v>
      </c>
      <c r="Z759" s="4">
        <v>4091274</v>
      </c>
      <c r="AA759" s="4">
        <v>4263259</v>
      </c>
      <c r="AB759" s="4">
        <v>309723</v>
      </c>
      <c r="AC759" s="4">
        <v>3953536</v>
      </c>
      <c r="AD759" s="4">
        <v>8971029</v>
      </c>
      <c r="AE759" s="4">
        <v>2887068</v>
      </c>
      <c r="AF759" s="4">
        <v>1066468</v>
      </c>
      <c r="AG759" s="4">
        <v>3953536</v>
      </c>
      <c r="AH759" s="4">
        <v>0</v>
      </c>
      <c r="AI759" s="4">
        <v>0</v>
      </c>
      <c r="AJ759" s="4">
        <v>0</v>
      </c>
      <c r="AK759" s="4">
        <v>0</v>
      </c>
      <c r="AL759" s="4">
        <v>1498254</v>
      </c>
      <c r="AM759" s="4">
        <v>374564</v>
      </c>
      <c r="AN759" s="4">
        <v>0</v>
      </c>
      <c r="AO759" s="4">
        <v>374564</v>
      </c>
      <c r="AP759" s="4">
        <v>219838903</v>
      </c>
      <c r="AQ759" s="4">
        <v>157599400</v>
      </c>
      <c r="AR759" s="4">
        <v>849689</v>
      </c>
      <c r="AS759" s="4">
        <v>2298005</v>
      </c>
      <c r="AT759" s="4">
        <v>404077</v>
      </c>
      <c r="AU759" s="4">
        <v>1030</v>
      </c>
      <c r="AV759" s="4">
        <v>3510</v>
      </c>
      <c r="AW759" s="4">
        <v>8375575</v>
      </c>
      <c r="AX759" s="4">
        <v>5017493</v>
      </c>
      <c r="AY759" s="4">
        <v>1924568</v>
      </c>
      <c r="AZ759" s="4">
        <v>1203424</v>
      </c>
      <c r="BA759" s="4">
        <v>2392749</v>
      </c>
      <c r="BB759" s="4">
        <v>0</v>
      </c>
      <c r="BC759" s="4"/>
      <c r="BD759" s="4">
        <v>0.44521625269938658</v>
      </c>
      <c r="BE759" s="4">
        <v>0.46370162264967518</v>
      </c>
      <c r="BF759" s="4">
        <v>0</v>
      </c>
      <c r="BG759" s="4">
        <v>0</v>
      </c>
      <c r="BH759" s="4">
        <v>2.9727376833835741</v>
      </c>
      <c r="BI759" s="4">
        <v>0.56128692360433008</v>
      </c>
      <c r="BJ759" s="4">
        <v>0</v>
      </c>
      <c r="BK759" s="4"/>
      <c r="BL759" s="3" t="s">
        <v>468</v>
      </c>
      <c r="BM759" s="4"/>
      <c r="BN759" s="4"/>
      <c r="BO759" s="4"/>
      <c r="BP759" s="4">
        <v>3.8650529474303279</v>
      </c>
      <c r="BQ759" s="4">
        <v>0.29344729344729342</v>
      </c>
      <c r="BR759" s="4">
        <v>3722.3068493150686</v>
      </c>
      <c r="BS759" s="4">
        <v>1996.2671232876712</v>
      </c>
      <c r="BT759" s="4">
        <v>1163.9575342465753</v>
      </c>
      <c r="BU759" s="4">
        <v>0</v>
      </c>
      <c r="BV759" s="4">
        <v>5415.8027397260275</v>
      </c>
      <c r="BW759" s="4">
        <v>3277.7383561643837</v>
      </c>
    </row>
    <row r="760" spans="2:75" x14ac:dyDescent="0.3">
      <c r="B760" s="3" t="s">
        <v>320</v>
      </c>
      <c r="C760" s="4">
        <v>2022</v>
      </c>
      <c r="D760" s="3" t="s">
        <v>1226</v>
      </c>
      <c r="E760" s="4">
        <v>769</v>
      </c>
      <c r="F760" s="4">
        <v>769</v>
      </c>
      <c r="G760" s="4" t="b">
        <v>0</v>
      </c>
      <c r="H760" s="4">
        <v>2968895</v>
      </c>
      <c r="I760" s="4">
        <v>917515</v>
      </c>
      <c r="J760" s="4">
        <v>425462</v>
      </c>
      <c r="K760" s="4">
        <v>598163</v>
      </c>
      <c r="L760" s="4">
        <v>111152</v>
      </c>
      <c r="M760" s="4">
        <v>916603</v>
      </c>
      <c r="N760" s="4">
        <v>1454129</v>
      </c>
      <c r="O760" s="4">
        <v>1595012</v>
      </c>
      <c r="P760" s="4">
        <v>138767</v>
      </c>
      <c r="Q760" s="4">
        <v>1456245</v>
      </c>
      <c r="R760" s="4">
        <v>475632</v>
      </c>
      <c r="S760" s="4">
        <v>0</v>
      </c>
      <c r="T760" s="4">
        <v>143394</v>
      </c>
      <c r="U760" s="4">
        <v>0</v>
      </c>
      <c r="V760" s="4">
        <v>0</v>
      </c>
      <c r="W760" s="4">
        <v>440198</v>
      </c>
      <c r="X760" s="4">
        <v>1373883</v>
      </c>
      <c r="Y760" s="4">
        <v>2776963</v>
      </c>
      <c r="Z760" s="4">
        <v>4317206</v>
      </c>
      <c r="AA760" s="4">
        <v>4693065</v>
      </c>
      <c r="AB760" s="4">
        <v>1836072</v>
      </c>
      <c r="AC760" s="4">
        <v>2856993</v>
      </c>
      <c r="AD760" s="4">
        <v>10344913</v>
      </c>
      <c r="AE760" s="4">
        <v>1209963</v>
      </c>
      <c r="AF760" s="4">
        <v>2300099</v>
      </c>
      <c r="AG760" s="4">
        <v>3510062</v>
      </c>
      <c r="AH760" s="4">
        <v>635872</v>
      </c>
      <c r="AI760" s="4">
        <v>635872</v>
      </c>
      <c r="AJ760" s="4">
        <v>0</v>
      </c>
      <c r="AK760" s="4">
        <v>0</v>
      </c>
      <c r="AL760" s="4">
        <v>1842478</v>
      </c>
      <c r="AM760" s="4">
        <v>460620</v>
      </c>
      <c r="AN760" s="4">
        <v>0</v>
      </c>
      <c r="AO760" s="4">
        <v>460620</v>
      </c>
      <c r="AP760" s="4">
        <v>286118703</v>
      </c>
      <c r="AQ760" s="4">
        <v>214986000</v>
      </c>
      <c r="AR760" s="4">
        <v>809551</v>
      </c>
      <c r="AS760" s="4">
        <v>2344131</v>
      </c>
      <c r="AT760" s="4">
        <v>529800</v>
      </c>
      <c r="AU760" s="4">
        <v>1039</v>
      </c>
      <c r="AV760" s="4">
        <v>3622</v>
      </c>
      <c r="AW760" s="4">
        <v>10885554</v>
      </c>
      <c r="AX760" s="4">
        <v>7470723</v>
      </c>
      <c r="AY760" s="4">
        <v>2776963</v>
      </c>
      <c r="AZ760" s="4">
        <v>1942181.6666666667</v>
      </c>
      <c r="BA760" s="4">
        <v>5118908</v>
      </c>
      <c r="BB760" s="4">
        <v>0</v>
      </c>
      <c r="BC760" s="4"/>
      <c r="BD760" s="4">
        <v>0.48978795140953113</v>
      </c>
      <c r="BE760" s="4">
        <v>0.462759039979521</v>
      </c>
      <c r="BF760" s="4">
        <v>0</v>
      </c>
      <c r="BG760" s="4">
        <v>0</v>
      </c>
      <c r="BH760" s="4">
        <v>2.4103512801760694</v>
      </c>
      <c r="BI760" s="4">
        <v>0.59216934765893381</v>
      </c>
      <c r="BJ760" s="4">
        <v>0</v>
      </c>
      <c r="BK760" s="4"/>
      <c r="BL760" s="3" t="s">
        <v>468</v>
      </c>
      <c r="BM760" s="4"/>
      <c r="BN760" s="4"/>
      <c r="BO760" s="4"/>
      <c r="BP760" s="4">
        <v>2.8294235627092159</v>
      </c>
      <c r="BQ760" s="4">
        <v>0.28685808945334068</v>
      </c>
      <c r="BR760" s="4">
        <v>3860.7217165149546</v>
      </c>
      <c r="BS760" s="4">
        <v>2074.1378413524058</v>
      </c>
      <c r="BT760" s="4">
        <v>1052.7321196358907</v>
      </c>
      <c r="BU760" s="4">
        <v>826.88166449934977</v>
      </c>
      <c r="BV760" s="4">
        <v>4564.4499349804937</v>
      </c>
      <c r="BW760" s="4">
        <v>6656.5773732119633</v>
      </c>
    </row>
    <row r="761" spans="2:75" x14ac:dyDescent="0.3">
      <c r="B761" s="3" t="s">
        <v>320</v>
      </c>
      <c r="C761" s="4">
        <v>2023</v>
      </c>
      <c r="D761" s="3" t="s">
        <v>1227</v>
      </c>
      <c r="E761" s="4">
        <v>792</v>
      </c>
      <c r="F761" s="4">
        <v>792</v>
      </c>
      <c r="G761" s="4" t="b">
        <v>0</v>
      </c>
      <c r="H761" s="4">
        <v>3213183</v>
      </c>
      <c r="I761" s="4">
        <v>939299</v>
      </c>
      <c r="J761" s="4">
        <v>640460</v>
      </c>
      <c r="K761" s="4">
        <v>1308872</v>
      </c>
      <c r="L761" s="4">
        <v>158514</v>
      </c>
      <c r="M761" s="4">
        <v>166038</v>
      </c>
      <c r="N761" s="4">
        <v>1738273</v>
      </c>
      <c r="O761" s="4">
        <v>1639068</v>
      </c>
      <c r="P761" s="4">
        <v>188410</v>
      </c>
      <c r="Q761" s="4">
        <v>1450658</v>
      </c>
      <c r="R761" s="4">
        <v>581657</v>
      </c>
      <c r="S761" s="4">
        <v>0</v>
      </c>
      <c r="T761" s="4">
        <v>55018</v>
      </c>
      <c r="U761" s="4">
        <v>0</v>
      </c>
      <c r="V761" s="4">
        <v>0</v>
      </c>
      <c r="W761" s="4">
        <v>556101</v>
      </c>
      <c r="X761" s="4">
        <v>1574115</v>
      </c>
      <c r="Y761" s="4">
        <v>3490450</v>
      </c>
      <c r="Z761" s="4">
        <v>2687876</v>
      </c>
      <c r="AA761" s="4">
        <v>3233277</v>
      </c>
      <c r="AB761" s="4">
        <v>2078629</v>
      </c>
      <c r="AC761" s="4">
        <v>1154648</v>
      </c>
      <c r="AD761" s="4">
        <v>11919029</v>
      </c>
      <c r="AE761" s="4">
        <v>831971</v>
      </c>
      <c r="AF761" s="4">
        <v>1017477</v>
      </c>
      <c r="AG761" s="4">
        <v>1849448</v>
      </c>
      <c r="AH761" s="4">
        <v>642254</v>
      </c>
      <c r="AI761" s="4">
        <v>0</v>
      </c>
      <c r="AJ761" s="4">
        <v>0</v>
      </c>
      <c r="AK761" s="4">
        <v>0</v>
      </c>
      <c r="AL761" s="4">
        <v>2024273</v>
      </c>
      <c r="AM761" s="4">
        <v>506068</v>
      </c>
      <c r="AN761" s="4">
        <v>-6382</v>
      </c>
      <c r="AO761" s="4">
        <v>512450</v>
      </c>
      <c r="AP761" s="4">
        <v>297784803</v>
      </c>
      <c r="AQ761" s="4">
        <v>220006400</v>
      </c>
      <c r="AR761" s="4">
        <v>865771</v>
      </c>
      <c r="AS761" s="4">
        <v>5636209</v>
      </c>
      <c r="AT761" s="4">
        <v>544973</v>
      </c>
      <c r="AU761" s="4">
        <v>1084</v>
      </c>
      <c r="AV761" s="4">
        <v>3135</v>
      </c>
      <c r="AW761" s="4">
        <v>14325050</v>
      </c>
      <c r="AX761" s="4">
        <v>10711835</v>
      </c>
      <c r="AY761" s="4">
        <v>3490450</v>
      </c>
      <c r="AZ761" s="4">
        <v>2730660.3333333335</v>
      </c>
      <c r="BA761" s="4">
        <v>2448062</v>
      </c>
      <c r="BB761" s="4">
        <v>0</v>
      </c>
      <c r="BC761" s="4"/>
      <c r="BD761" s="4">
        <v>0.54098163721145043</v>
      </c>
      <c r="BE761" s="4">
        <v>0.48989273253344112</v>
      </c>
      <c r="BF761" s="4">
        <v>-1.2610953468703811E-2</v>
      </c>
      <c r="BG761" s="4">
        <v>-3.1527368097089671E-3</v>
      </c>
      <c r="BH761" s="4">
        <v>1.2749028371952589</v>
      </c>
      <c r="BI761" s="4">
        <v>0.30421980724405884</v>
      </c>
      <c r="BJ761" s="4">
        <v>0</v>
      </c>
      <c r="BK761" s="4"/>
      <c r="BL761" s="3" t="s">
        <v>468</v>
      </c>
      <c r="BM761" s="4"/>
      <c r="BN761" s="4"/>
      <c r="BO761" s="4"/>
      <c r="BP761" s="4">
        <v>2.9073713341912883</v>
      </c>
      <c r="BQ761" s="4">
        <v>0.34577352472089312</v>
      </c>
      <c r="BR761" s="4">
        <v>4057.0492424242425</v>
      </c>
      <c r="BS761" s="4">
        <v>2069.530303030303</v>
      </c>
      <c r="BT761" s="4">
        <v>1093.1452020202021</v>
      </c>
      <c r="BU761" s="4">
        <v>810.92676767676767</v>
      </c>
      <c r="BV761" s="4">
        <v>2335.1616161616162</v>
      </c>
      <c r="BW761" s="4">
        <v>3090.9873737373737</v>
      </c>
    </row>
    <row r="762" spans="2:75" x14ac:dyDescent="0.3">
      <c r="B762" s="3" t="s">
        <v>320</v>
      </c>
      <c r="C762" s="4">
        <v>2024</v>
      </c>
      <c r="D762" s="3" t="s">
        <v>1228</v>
      </c>
      <c r="E762" s="4">
        <v>792</v>
      </c>
      <c r="F762" s="4">
        <v>792</v>
      </c>
      <c r="G762" s="4" t="b">
        <v>0</v>
      </c>
      <c r="H762" s="4">
        <v>2484432</v>
      </c>
      <c r="I762" s="4">
        <v>1032979</v>
      </c>
      <c r="J762" s="4">
        <v>689871</v>
      </c>
      <c r="K762" s="4">
        <v>547638</v>
      </c>
      <c r="L762" s="4">
        <v>213944</v>
      </c>
      <c r="M762" s="4">
        <v>0</v>
      </c>
      <c r="N762" s="4">
        <v>1936794</v>
      </c>
      <c r="O762" s="4">
        <v>1748455</v>
      </c>
      <c r="P762" s="4">
        <v>275539</v>
      </c>
      <c r="Q762" s="4">
        <v>1472916</v>
      </c>
      <c r="R762" s="4">
        <v>336034</v>
      </c>
      <c r="S762" s="4">
        <v>0</v>
      </c>
      <c r="T762" s="4">
        <v>222163</v>
      </c>
      <c r="U762" s="4">
        <v>0</v>
      </c>
      <c r="V762" s="4">
        <v>0</v>
      </c>
      <c r="W762" s="4">
        <v>699877</v>
      </c>
      <c r="X762" s="4">
        <v>735977</v>
      </c>
      <c r="Y762" s="4">
        <v>775194</v>
      </c>
      <c r="Z762" s="4">
        <v>5406917</v>
      </c>
      <c r="AA762" s="4">
        <v>5992091</v>
      </c>
      <c r="AB762" s="4">
        <v>4653291</v>
      </c>
      <c r="AC762" s="4">
        <v>1338800</v>
      </c>
      <c r="AD762" s="4">
        <v>12655005</v>
      </c>
      <c r="AE762" s="4">
        <v>291504</v>
      </c>
      <c r="AF762" s="4">
        <v>5302114</v>
      </c>
      <c r="AG762" s="4">
        <v>5593618</v>
      </c>
      <c r="AH762" s="4">
        <v>4054125</v>
      </c>
      <c r="AI762" s="4">
        <v>3411871</v>
      </c>
      <c r="AJ762" s="4">
        <v>0</v>
      </c>
      <c r="AK762" s="4">
        <v>31446</v>
      </c>
      <c r="AL762" s="4">
        <v>2254094</v>
      </c>
      <c r="AM762" s="4">
        <v>563524</v>
      </c>
      <c r="AN762" s="4">
        <v>31446</v>
      </c>
      <c r="AO762" s="4">
        <v>318369</v>
      </c>
      <c r="AP762" s="4">
        <v>300182003</v>
      </c>
      <c r="AQ762" s="4">
        <v>217624400</v>
      </c>
      <c r="AR762" s="4">
        <v>876402</v>
      </c>
      <c r="AS762" s="4">
        <v>2647824</v>
      </c>
      <c r="AT762" s="4">
        <v>522130</v>
      </c>
      <c r="AU762" s="4">
        <v>1024</v>
      </c>
      <c r="AV762" s="4">
        <v>3977</v>
      </c>
      <c r="AW762" s="4">
        <v>15100241</v>
      </c>
      <c r="AX762" s="4">
        <v>11211489</v>
      </c>
      <c r="AY762" s="4">
        <v>775194</v>
      </c>
      <c r="AZ762" s="4">
        <v>2347535.6666666665</v>
      </c>
      <c r="BA762" s="4">
        <v>10356944</v>
      </c>
      <c r="BB762" s="4">
        <v>174500</v>
      </c>
      <c r="BC762" s="4">
        <v>0</v>
      </c>
      <c r="BD762" s="4">
        <v>0.77957215170308547</v>
      </c>
      <c r="BE762" s="4">
        <v>0.29623551781654722</v>
      </c>
      <c r="BF762" s="4">
        <v>5.5802414803983506E-2</v>
      </c>
      <c r="BG762" s="4">
        <v>1.3950616079010015E-2</v>
      </c>
      <c r="BH762" s="4">
        <v>3.7976490173234589</v>
      </c>
      <c r="BI762" s="4">
        <v>0.32424378384025676</v>
      </c>
      <c r="BJ762" s="4">
        <v>0.60450433271184734</v>
      </c>
      <c r="BK762" s="4">
        <v>2.4068965517241379E-2</v>
      </c>
      <c r="BL762" s="3" t="s">
        <v>489</v>
      </c>
      <c r="BM762" s="4"/>
      <c r="BN762" s="4"/>
      <c r="BO762" s="4"/>
      <c r="BP762" s="4">
        <v>2.9195687657530889</v>
      </c>
      <c r="BQ762" s="4">
        <v>0.25748051294945939</v>
      </c>
      <c r="BR762" s="4">
        <v>3136.909090909091</v>
      </c>
      <c r="BS762" s="4">
        <v>2207.6452020202019</v>
      </c>
      <c r="BT762" s="4">
        <v>1106.5681818181818</v>
      </c>
      <c r="BU762" s="4">
        <v>5118.844696969697</v>
      </c>
      <c r="BV762" s="4">
        <v>7062.6489898989903</v>
      </c>
      <c r="BW762" s="4">
        <v>13076.949494949495</v>
      </c>
    </row>
    <row r="763" spans="2:75" x14ac:dyDescent="0.3">
      <c r="B763" s="3" t="s">
        <v>323</v>
      </c>
      <c r="C763" s="4">
        <v>2019</v>
      </c>
      <c r="D763" s="3" t="s">
        <v>1229</v>
      </c>
      <c r="E763" s="4">
        <v>2714</v>
      </c>
      <c r="F763" s="4">
        <v>2714</v>
      </c>
      <c r="G763" s="4" t="b">
        <v>0</v>
      </c>
      <c r="H763" s="4">
        <v>9282594</v>
      </c>
      <c r="I763" s="4">
        <v>5018140</v>
      </c>
      <c r="J763" s="4">
        <v>2009324</v>
      </c>
      <c r="K763" s="4">
        <v>1789928</v>
      </c>
      <c r="L763" s="4">
        <v>270552</v>
      </c>
      <c r="M763" s="4">
        <v>0</v>
      </c>
      <c r="N763" s="4">
        <v>7492666</v>
      </c>
      <c r="O763" s="4">
        <v>8509450</v>
      </c>
      <c r="P763" s="4">
        <v>1911788</v>
      </c>
      <c r="Q763" s="4">
        <v>6597662</v>
      </c>
      <c r="R763" s="4">
        <v>1406145</v>
      </c>
      <c r="S763" s="4">
        <v>617982</v>
      </c>
      <c r="T763" s="4">
        <v>1244384</v>
      </c>
      <c r="U763" s="4">
        <v>750675</v>
      </c>
      <c r="V763" s="4">
        <v>832682</v>
      </c>
      <c r="W763" s="4">
        <v>701379</v>
      </c>
      <c r="X763" s="4">
        <v>773144</v>
      </c>
      <c r="Y763" s="4">
        <v>1528815</v>
      </c>
      <c r="Z763" s="4">
        <v>13601651</v>
      </c>
      <c r="AA763" s="4">
        <v>16663432</v>
      </c>
      <c r="AB763" s="4">
        <v>11426442</v>
      </c>
      <c r="AC763" s="4">
        <v>5236990</v>
      </c>
      <c r="AD763" s="4">
        <v>77189461</v>
      </c>
      <c r="AE763" s="4">
        <v>3515059</v>
      </c>
      <c r="AF763" s="4">
        <v>9365865</v>
      </c>
      <c r="AG763" s="4">
        <v>12880924</v>
      </c>
      <c r="AH763" s="4">
        <v>7624493</v>
      </c>
      <c r="AI763" s="4">
        <v>0</v>
      </c>
      <c r="AJ763" s="4">
        <v>315885</v>
      </c>
      <c r="AK763" s="4">
        <v>305453</v>
      </c>
      <c r="AL763" s="4">
        <v>7662885</v>
      </c>
      <c r="AM763" s="4">
        <v>1915721</v>
      </c>
      <c r="AN763" s="4">
        <v>621338</v>
      </c>
      <c r="AO763" s="4">
        <v>1294383</v>
      </c>
      <c r="AP763" s="4">
        <v>820974126</v>
      </c>
      <c r="AQ763" s="4">
        <v>730202545</v>
      </c>
      <c r="AR763" s="4">
        <v>4447806.4766911101</v>
      </c>
      <c r="AS763" s="4">
        <v>9502104.9775600005</v>
      </c>
      <c r="AT763" s="4">
        <v>326954</v>
      </c>
      <c r="AU763" s="4">
        <v>1551.5405897600001</v>
      </c>
      <c r="AV763" s="4">
        <v>3254.2100245800002</v>
      </c>
      <c r="AW763" s="4">
        <v>91403472</v>
      </c>
      <c r="AX763" s="4">
        <v>71933030</v>
      </c>
      <c r="AY763" s="4">
        <v>1528815</v>
      </c>
      <c r="AZ763" s="4">
        <v>1528815</v>
      </c>
      <c r="BA763" s="4">
        <v>10483544</v>
      </c>
      <c r="BB763" s="4">
        <v>0</v>
      </c>
      <c r="BC763" s="4"/>
      <c r="BD763" s="4">
        <v>0.80717372751625249</v>
      </c>
      <c r="BE763" s="4">
        <v>8.328964942342626E-2</v>
      </c>
      <c r="BF763" s="4">
        <v>0.32433637257199771</v>
      </c>
      <c r="BG763" s="4">
        <v>8.1084082561593968E-2</v>
      </c>
      <c r="BH763" s="4">
        <v>1.952346755562804</v>
      </c>
      <c r="BI763" s="4">
        <v>0.24061368418419748</v>
      </c>
      <c r="BJ763" s="4">
        <v>0</v>
      </c>
      <c r="BK763" s="4"/>
      <c r="BL763" s="3" t="s">
        <v>468</v>
      </c>
      <c r="BM763" s="4"/>
      <c r="BN763" s="4"/>
      <c r="BO763" s="4"/>
      <c r="BP763" s="4">
        <v>5.4177182152645704</v>
      </c>
      <c r="BQ763" s="4">
        <v>0.47677948812177462</v>
      </c>
      <c r="BR763" s="4">
        <v>3420.2630803242446</v>
      </c>
      <c r="BS763" s="4">
        <v>3135.3905674281505</v>
      </c>
      <c r="BT763" s="4">
        <v>1638.8380533128629</v>
      </c>
      <c r="BU763" s="4">
        <v>2809.3194546794398</v>
      </c>
      <c r="BV763" s="4">
        <v>4746.1031687546056</v>
      </c>
      <c r="BW763" s="4">
        <v>3862.7649226234339</v>
      </c>
    </row>
    <row r="764" spans="2:75" x14ac:dyDescent="0.3">
      <c r="B764" s="3" t="s">
        <v>323</v>
      </c>
      <c r="C764" s="4">
        <v>2020</v>
      </c>
      <c r="D764" s="3" t="s">
        <v>1230</v>
      </c>
      <c r="E764" s="4">
        <v>2700</v>
      </c>
      <c r="F764" s="4">
        <v>2700</v>
      </c>
      <c r="G764" s="4" t="b">
        <v>0</v>
      </c>
      <c r="H764" s="4">
        <v>12403761</v>
      </c>
      <c r="I764" s="4">
        <v>5167518</v>
      </c>
      <c r="J764" s="4">
        <v>1989163</v>
      </c>
      <c r="K764" s="4">
        <v>4600814</v>
      </c>
      <c r="L764" s="4">
        <v>244182</v>
      </c>
      <c r="M764" s="4">
        <v>352202</v>
      </c>
      <c r="N764" s="4">
        <v>7450745</v>
      </c>
      <c r="O764" s="4">
        <v>8180232</v>
      </c>
      <c r="P764" s="4">
        <v>1884425</v>
      </c>
      <c r="Q764" s="4">
        <v>6295807</v>
      </c>
      <c r="R764" s="4">
        <v>1545801</v>
      </c>
      <c r="S764" s="4">
        <v>595297</v>
      </c>
      <c r="T764" s="4">
        <v>1285320</v>
      </c>
      <c r="U764" s="4">
        <v>494277</v>
      </c>
      <c r="V764" s="4">
        <v>815494</v>
      </c>
      <c r="W764" s="4">
        <v>594839</v>
      </c>
      <c r="X764" s="4">
        <v>4223529</v>
      </c>
      <c r="Y764" s="4">
        <v>5798961</v>
      </c>
      <c r="Z764" s="4">
        <v>14235355</v>
      </c>
      <c r="AA764" s="4">
        <v>18250720</v>
      </c>
      <c r="AB764" s="4">
        <v>12627471</v>
      </c>
      <c r="AC764" s="4">
        <v>5623249</v>
      </c>
      <c r="AD764" s="4">
        <v>81431279</v>
      </c>
      <c r="AE764" s="4">
        <v>4368986</v>
      </c>
      <c r="AF764" s="4">
        <v>8942066</v>
      </c>
      <c r="AG764" s="4">
        <v>13311052</v>
      </c>
      <c r="AH764" s="4">
        <v>7656221</v>
      </c>
      <c r="AI764" s="4">
        <v>400000</v>
      </c>
      <c r="AJ764" s="4">
        <v>316432</v>
      </c>
      <c r="AK764" s="4">
        <v>300186</v>
      </c>
      <c r="AL764" s="4">
        <v>8684889</v>
      </c>
      <c r="AM764" s="4">
        <v>2171222</v>
      </c>
      <c r="AN764" s="4">
        <v>616618</v>
      </c>
      <c r="AO764" s="4">
        <v>1554604</v>
      </c>
      <c r="AP764" s="4">
        <v>853595132</v>
      </c>
      <c r="AQ764" s="4">
        <v>748595770</v>
      </c>
      <c r="AR764" s="4">
        <v>4906895</v>
      </c>
      <c r="AS764" s="4">
        <v>9623139</v>
      </c>
      <c r="AT764" s="4">
        <v>330132</v>
      </c>
      <c r="AU764" s="4">
        <v>1659</v>
      </c>
      <c r="AV764" s="4">
        <v>3445</v>
      </c>
      <c r="AW764" s="4">
        <v>96961745</v>
      </c>
      <c r="AX764" s="4">
        <v>75776448</v>
      </c>
      <c r="AY764" s="4">
        <v>5798961</v>
      </c>
      <c r="AZ764" s="4">
        <v>3663888</v>
      </c>
      <c r="BA764" s="4">
        <v>10931230</v>
      </c>
      <c r="BB764" s="4">
        <v>0</v>
      </c>
      <c r="BC764" s="4"/>
      <c r="BD764" s="4">
        <v>0.60068434082211031</v>
      </c>
      <c r="BE764" s="4">
        <v>0.34050390038956735</v>
      </c>
      <c r="BF764" s="4">
        <v>0.28399583276145873</v>
      </c>
      <c r="BG764" s="4">
        <v>7.0998950015365769E-2</v>
      </c>
      <c r="BH764" s="4">
        <v>2.1142725626754442</v>
      </c>
      <c r="BI764" s="4">
        <v>0.24625328582538417</v>
      </c>
      <c r="BJ764" s="4">
        <v>0</v>
      </c>
      <c r="BK764" s="4"/>
      <c r="BL764" s="3" t="s">
        <v>468</v>
      </c>
      <c r="BM764" s="4"/>
      <c r="BN764" s="4"/>
      <c r="BO764" s="4"/>
      <c r="BP764" s="4">
        <v>5.7485039640549402</v>
      </c>
      <c r="BQ764" s="4">
        <v>0.48156748911465891</v>
      </c>
      <c r="BR764" s="4">
        <v>4593.9855555555559</v>
      </c>
      <c r="BS764" s="4">
        <v>3029.7155555555555</v>
      </c>
      <c r="BT764" s="4">
        <v>1817.3685185185186</v>
      </c>
      <c r="BU764" s="4">
        <v>2835.6374074074074</v>
      </c>
      <c r="BV764" s="4">
        <v>4930.0192592592593</v>
      </c>
      <c r="BW764" s="4">
        <v>4048.6037037037036</v>
      </c>
    </row>
    <row r="765" spans="2:75" x14ac:dyDescent="0.3">
      <c r="B765" s="3" t="s">
        <v>323</v>
      </c>
      <c r="C765" s="4">
        <v>2021</v>
      </c>
      <c r="D765" s="3" t="s">
        <v>1231</v>
      </c>
      <c r="E765" s="4">
        <v>2788</v>
      </c>
      <c r="F765" s="4">
        <v>2788</v>
      </c>
      <c r="G765" s="4" t="b">
        <v>0</v>
      </c>
      <c r="H765" s="4">
        <v>12636570</v>
      </c>
      <c r="I765" s="4">
        <v>5196950</v>
      </c>
      <c r="J765" s="4">
        <v>2994908</v>
      </c>
      <c r="K765" s="4">
        <v>4006763</v>
      </c>
      <c r="L765" s="4">
        <v>178156</v>
      </c>
      <c r="M765" s="4">
        <v>259793</v>
      </c>
      <c r="N765" s="4">
        <v>8370014</v>
      </c>
      <c r="O765" s="4">
        <v>9345860</v>
      </c>
      <c r="P765" s="4">
        <v>1889413</v>
      </c>
      <c r="Q765" s="4">
        <v>7456447</v>
      </c>
      <c r="R765" s="4">
        <v>1661635</v>
      </c>
      <c r="S765" s="4">
        <v>858046</v>
      </c>
      <c r="T765" s="4">
        <v>1189556</v>
      </c>
      <c r="U765" s="4">
        <v>570027</v>
      </c>
      <c r="V765" s="4">
        <v>832904</v>
      </c>
      <c r="W765" s="4">
        <v>551266</v>
      </c>
      <c r="X765" s="4">
        <v>3290710</v>
      </c>
      <c r="Y765" s="4">
        <v>5583246</v>
      </c>
      <c r="Z765" s="4">
        <v>14820050</v>
      </c>
      <c r="AA765" s="4">
        <v>19523979</v>
      </c>
      <c r="AB765" s="4">
        <v>14377146</v>
      </c>
      <c r="AC765" s="4">
        <v>5146833</v>
      </c>
      <c r="AD765" s="4">
        <v>84325215</v>
      </c>
      <c r="AE765" s="4">
        <v>4654356</v>
      </c>
      <c r="AF765" s="4">
        <v>8251990</v>
      </c>
      <c r="AG765" s="4">
        <v>12906346</v>
      </c>
      <c r="AH765" s="4">
        <v>7723231</v>
      </c>
      <c r="AI765" s="4">
        <v>400580</v>
      </c>
      <c r="AJ765" s="4">
        <v>294628</v>
      </c>
      <c r="AK765" s="4">
        <v>291708</v>
      </c>
      <c r="AL765" s="4">
        <v>8730540</v>
      </c>
      <c r="AM765" s="4">
        <v>2182635</v>
      </c>
      <c r="AN765" s="4">
        <v>586336</v>
      </c>
      <c r="AO765" s="4">
        <v>1596299</v>
      </c>
      <c r="AP765" s="4">
        <v>890652712</v>
      </c>
      <c r="AQ765" s="4">
        <v>782317170</v>
      </c>
      <c r="AR765" s="4">
        <v>4991891</v>
      </c>
      <c r="AS765" s="4">
        <v>10371139</v>
      </c>
      <c r="AT765" s="4">
        <v>353103</v>
      </c>
      <c r="AU765" s="4">
        <v>1750</v>
      </c>
      <c r="AV765" s="4">
        <v>3614</v>
      </c>
      <c r="AW765" s="4">
        <v>102087165</v>
      </c>
      <c r="AX765" s="4">
        <v>79142100</v>
      </c>
      <c r="AY765" s="4">
        <v>5583246</v>
      </c>
      <c r="AZ765" s="4">
        <v>4303674</v>
      </c>
      <c r="BA765" s="4">
        <v>11281466</v>
      </c>
      <c r="BB765" s="4">
        <v>0</v>
      </c>
      <c r="BC765" s="4"/>
      <c r="BD765" s="4">
        <v>0.66236439160310112</v>
      </c>
      <c r="BE765" s="4">
        <v>0.2604116465148375</v>
      </c>
      <c r="BF765" s="4">
        <v>0.26863676244539286</v>
      </c>
      <c r="BG765" s="4">
        <v>6.7159190611348216E-2</v>
      </c>
      <c r="BH765" s="4">
        <v>1.7308975709208421</v>
      </c>
      <c r="BI765" s="4">
        <v>0.25268309426261892</v>
      </c>
      <c r="BJ765" s="4">
        <v>0</v>
      </c>
      <c r="BK765" s="4"/>
      <c r="BL765" s="3" t="s">
        <v>468</v>
      </c>
      <c r="BM765" s="4"/>
      <c r="BN765" s="4"/>
      <c r="BO765" s="4"/>
      <c r="BP765" s="4">
        <v>5.6047558523574112</v>
      </c>
      <c r="BQ765" s="4">
        <v>0.48422800221361373</v>
      </c>
      <c r="BR765" s="4">
        <v>4532.4856527977045</v>
      </c>
      <c r="BS765" s="4">
        <v>3352.173601147776</v>
      </c>
      <c r="BT765" s="4">
        <v>1790.4917503586801</v>
      </c>
      <c r="BU765" s="4">
        <v>2770.1689383070302</v>
      </c>
      <c r="BV765" s="4">
        <v>4629.2489239598281</v>
      </c>
      <c r="BW765" s="4">
        <v>4046.4368723098996</v>
      </c>
    </row>
    <row r="766" spans="2:75" x14ac:dyDescent="0.3">
      <c r="B766" s="3" t="s">
        <v>323</v>
      </c>
      <c r="C766" s="4">
        <v>2022</v>
      </c>
      <c r="D766" s="3" t="s">
        <v>1232</v>
      </c>
      <c r="E766" s="4">
        <v>2873</v>
      </c>
      <c r="F766" s="4">
        <v>2873</v>
      </c>
      <c r="G766" s="4" t="b">
        <v>0</v>
      </c>
      <c r="H766" s="4">
        <v>11277814</v>
      </c>
      <c r="I766" s="4">
        <v>5478055</v>
      </c>
      <c r="J766" s="4">
        <v>3262666</v>
      </c>
      <c r="K766" s="4">
        <v>2025234</v>
      </c>
      <c r="L766" s="4">
        <v>314551</v>
      </c>
      <c r="M766" s="4">
        <v>197308</v>
      </c>
      <c r="N766" s="4">
        <v>9055272</v>
      </c>
      <c r="O766" s="4">
        <v>10066525</v>
      </c>
      <c r="P766" s="4">
        <v>1904381</v>
      </c>
      <c r="Q766" s="4">
        <v>8162144</v>
      </c>
      <c r="R766" s="4">
        <v>1701776</v>
      </c>
      <c r="S766" s="4">
        <v>676907</v>
      </c>
      <c r="T766" s="4">
        <v>1178891</v>
      </c>
      <c r="U766" s="4">
        <v>676996</v>
      </c>
      <c r="V766" s="4">
        <v>856648</v>
      </c>
      <c r="W766" s="4">
        <v>608066</v>
      </c>
      <c r="X766" s="4">
        <v>1211289</v>
      </c>
      <c r="Y766" s="4">
        <v>2600292</v>
      </c>
      <c r="Z766" s="4">
        <v>16891499</v>
      </c>
      <c r="AA766" s="4">
        <v>19032413</v>
      </c>
      <c r="AB766" s="4">
        <v>13020453</v>
      </c>
      <c r="AC766" s="4">
        <v>6011960</v>
      </c>
      <c r="AD766" s="4">
        <v>85536504</v>
      </c>
      <c r="AE766" s="4">
        <v>4783043</v>
      </c>
      <c r="AF766" s="4">
        <v>8591015</v>
      </c>
      <c r="AG766" s="4">
        <v>13374058</v>
      </c>
      <c r="AH766" s="4">
        <v>7314995</v>
      </c>
      <c r="AI766" s="4">
        <v>0</v>
      </c>
      <c r="AJ766" s="4">
        <v>362206</v>
      </c>
      <c r="AK766" s="4">
        <v>219769</v>
      </c>
      <c r="AL766" s="4">
        <v>9406657</v>
      </c>
      <c r="AM766" s="4">
        <v>2351664</v>
      </c>
      <c r="AN766" s="4">
        <v>581975</v>
      </c>
      <c r="AO766" s="4">
        <v>1769689</v>
      </c>
      <c r="AP766" s="4">
        <v>1168761034</v>
      </c>
      <c r="AQ766" s="4">
        <v>1060754547</v>
      </c>
      <c r="AR766" s="4">
        <v>5181745</v>
      </c>
      <c r="AS766" s="4">
        <v>10807540</v>
      </c>
      <c r="AT766" s="4">
        <v>489233</v>
      </c>
      <c r="AU766" s="4">
        <v>1905</v>
      </c>
      <c r="AV766" s="4">
        <v>3919</v>
      </c>
      <c r="AW766" s="4">
        <v>104212967</v>
      </c>
      <c r="AX766" s="4">
        <v>79477441</v>
      </c>
      <c r="AY766" s="4">
        <v>2600292</v>
      </c>
      <c r="AZ766" s="4">
        <v>4660833</v>
      </c>
      <c r="BA766" s="4">
        <v>11318466</v>
      </c>
      <c r="BB766" s="4">
        <v>0</v>
      </c>
      <c r="BC766" s="4"/>
      <c r="BD766" s="4">
        <v>0.80292794330532491</v>
      </c>
      <c r="BE766" s="4">
        <v>0.10740459099609197</v>
      </c>
      <c r="BF766" s="4">
        <v>0.24747370372638269</v>
      </c>
      <c r="BG766" s="4">
        <v>6.1868419354506071E-2</v>
      </c>
      <c r="BH766" s="4">
        <v>1.6385471758400734</v>
      </c>
      <c r="BI766" s="4">
        <v>0.26627546015883113</v>
      </c>
      <c r="BJ766" s="4">
        <v>0</v>
      </c>
      <c r="BK766" s="4"/>
      <c r="BL766" s="3" t="s">
        <v>468</v>
      </c>
      <c r="BM766" s="4"/>
      <c r="BN766" s="4"/>
      <c r="BO766" s="4"/>
      <c r="BP766" s="4">
        <v>4.4335367532453178</v>
      </c>
      <c r="BQ766" s="4">
        <v>0.48609339117121714</v>
      </c>
      <c r="BR766" s="4">
        <v>3925.4486599373477</v>
      </c>
      <c r="BS766" s="4">
        <v>3503.8374521406195</v>
      </c>
      <c r="BT766" s="4">
        <v>1803.600765750087</v>
      </c>
      <c r="BU766" s="4">
        <v>2546.1172989906022</v>
      </c>
      <c r="BV766" s="4">
        <v>4655.0845805777935</v>
      </c>
      <c r="BW766" s="4">
        <v>3939.5983292725373</v>
      </c>
    </row>
    <row r="767" spans="2:75" x14ac:dyDescent="0.3">
      <c r="B767" s="3" t="s">
        <v>323</v>
      </c>
      <c r="C767" s="4">
        <v>2023</v>
      </c>
      <c r="D767" s="3" t="s">
        <v>1233</v>
      </c>
      <c r="E767" s="4">
        <v>3005</v>
      </c>
      <c r="F767" s="4">
        <v>3005</v>
      </c>
      <c r="G767" s="4" t="b">
        <v>0</v>
      </c>
      <c r="H767" s="4">
        <v>14677597</v>
      </c>
      <c r="I767" s="4">
        <v>5757973</v>
      </c>
      <c r="J767" s="4">
        <v>3895646</v>
      </c>
      <c r="K767" s="4">
        <v>3759734</v>
      </c>
      <c r="L767" s="4">
        <v>774896</v>
      </c>
      <c r="M767" s="4">
        <v>489348</v>
      </c>
      <c r="N767" s="4">
        <v>10428515</v>
      </c>
      <c r="O767" s="4">
        <v>11116503</v>
      </c>
      <c r="P767" s="4">
        <v>2240989</v>
      </c>
      <c r="Q767" s="4">
        <v>8875514</v>
      </c>
      <c r="R767" s="4">
        <v>1759275</v>
      </c>
      <c r="S767" s="4">
        <v>957652</v>
      </c>
      <c r="T767" s="4">
        <v>1258116</v>
      </c>
      <c r="U767" s="4">
        <v>669934</v>
      </c>
      <c r="V767" s="4">
        <v>991909</v>
      </c>
      <c r="W767" s="4">
        <v>749648</v>
      </c>
      <c r="X767" s="4">
        <v>3561094</v>
      </c>
      <c r="Y767" s="4">
        <v>4114075</v>
      </c>
      <c r="Z767" s="4">
        <v>17804452</v>
      </c>
      <c r="AA767" s="4">
        <v>20410680</v>
      </c>
      <c r="AB767" s="4">
        <v>12644250</v>
      </c>
      <c r="AC767" s="4">
        <v>7766430</v>
      </c>
      <c r="AD767" s="4">
        <v>88145551</v>
      </c>
      <c r="AE767" s="4">
        <v>3494155</v>
      </c>
      <c r="AF767" s="4">
        <v>11362307</v>
      </c>
      <c r="AG767" s="4">
        <v>14856462</v>
      </c>
      <c r="AH767" s="4">
        <v>6684351</v>
      </c>
      <c r="AI767" s="4">
        <v>0</v>
      </c>
      <c r="AJ767" s="4">
        <v>576590</v>
      </c>
      <c r="AK767" s="4">
        <v>231152</v>
      </c>
      <c r="AL767" s="4">
        <v>10642447</v>
      </c>
      <c r="AM767" s="4">
        <v>2660612</v>
      </c>
      <c r="AN767" s="4">
        <v>807742</v>
      </c>
      <c r="AO767" s="4">
        <v>1852870</v>
      </c>
      <c r="AP767" s="4">
        <v>1320454287</v>
      </c>
      <c r="AQ767" s="4">
        <v>1204246922</v>
      </c>
      <c r="AR767" s="4">
        <v>5380032</v>
      </c>
      <c r="AS767" s="4">
        <v>10974778</v>
      </c>
      <c r="AT767" s="4">
        <v>540696</v>
      </c>
      <c r="AU767" s="4">
        <v>1937</v>
      </c>
      <c r="AV767" s="4">
        <v>4045</v>
      </c>
      <c r="AW767" s="4">
        <v>108079796</v>
      </c>
      <c r="AX767" s="4">
        <v>80318831</v>
      </c>
      <c r="AY767" s="4">
        <v>4114075</v>
      </c>
      <c r="AZ767" s="4">
        <v>4099204.3333333335</v>
      </c>
      <c r="BA767" s="4">
        <v>13010865</v>
      </c>
      <c r="BB767" s="4">
        <v>0</v>
      </c>
      <c r="BC767" s="4"/>
      <c r="BD767" s="4">
        <v>0.7105056093310097</v>
      </c>
      <c r="BE767" s="4">
        <v>0.24262105029862857</v>
      </c>
      <c r="BF767" s="4">
        <v>0.30359255690044246</v>
      </c>
      <c r="BG767" s="4">
        <v>7.5898146356754237E-2</v>
      </c>
      <c r="BH767" s="4">
        <v>1.6738706062544659</v>
      </c>
      <c r="BI767" s="4">
        <v>0.29200880569489102</v>
      </c>
      <c r="BJ767" s="4">
        <v>0</v>
      </c>
      <c r="BK767" s="4"/>
      <c r="BL767" s="3" t="s">
        <v>468</v>
      </c>
      <c r="BM767" s="4"/>
      <c r="BN767" s="4"/>
      <c r="BO767" s="4"/>
      <c r="BP767" s="4">
        <v>4.0743795926651414</v>
      </c>
      <c r="BQ767" s="4">
        <v>0.47886279357231148</v>
      </c>
      <c r="BR767" s="4">
        <v>4884.3916805324461</v>
      </c>
      <c r="BS767" s="4">
        <v>3699.3354409317803</v>
      </c>
      <c r="BT767" s="4">
        <v>1790.3600665557403</v>
      </c>
      <c r="BU767" s="4">
        <v>2224.4096505823627</v>
      </c>
      <c r="BV767" s="4">
        <v>4943.9141430948421</v>
      </c>
      <c r="BW767" s="4">
        <v>4329.738768718802</v>
      </c>
    </row>
    <row r="768" spans="2:75" x14ac:dyDescent="0.3">
      <c r="B768" s="3" t="s">
        <v>323</v>
      </c>
      <c r="C768" s="4">
        <v>2024</v>
      </c>
      <c r="D768" s="3" t="s">
        <v>1234</v>
      </c>
      <c r="E768" s="4">
        <v>3005</v>
      </c>
      <c r="F768" s="4">
        <v>3005</v>
      </c>
      <c r="G768" s="4" t="b">
        <v>0</v>
      </c>
      <c r="H768" s="4">
        <v>19728300</v>
      </c>
      <c r="I768" s="4">
        <v>6003367</v>
      </c>
      <c r="J768" s="4">
        <v>3833990</v>
      </c>
      <c r="K768" s="4">
        <v>6778820</v>
      </c>
      <c r="L768" s="4">
        <v>756503</v>
      </c>
      <c r="M768" s="4">
        <v>2355620</v>
      </c>
      <c r="N768" s="4">
        <v>10593860</v>
      </c>
      <c r="O768" s="4">
        <v>12406723</v>
      </c>
      <c r="P768" s="4">
        <v>2499762</v>
      </c>
      <c r="Q768" s="4">
        <v>9906961</v>
      </c>
      <c r="R768" s="4">
        <v>1928154</v>
      </c>
      <c r="S768" s="4">
        <v>1043264</v>
      </c>
      <c r="T768" s="4">
        <v>1461702</v>
      </c>
      <c r="U768" s="4">
        <v>759429</v>
      </c>
      <c r="V768" s="4">
        <v>917848</v>
      </c>
      <c r="W768" s="4">
        <v>926755</v>
      </c>
      <c r="X768" s="4">
        <v>7321577</v>
      </c>
      <c r="Y768" s="4">
        <v>12522640</v>
      </c>
      <c r="Z768" s="4">
        <v>14241210</v>
      </c>
      <c r="AA768" s="4">
        <v>17626160</v>
      </c>
      <c r="AB768" s="4">
        <v>11906648</v>
      </c>
      <c r="AC768" s="4">
        <v>5719512</v>
      </c>
      <c r="AD768" s="4">
        <v>95209430</v>
      </c>
      <c r="AE768" s="4">
        <v>3457867</v>
      </c>
      <c r="AF768" s="4">
        <v>9148411</v>
      </c>
      <c r="AG768" s="4">
        <v>12606278</v>
      </c>
      <c r="AH768" s="4">
        <v>6356899</v>
      </c>
      <c r="AI768" s="4">
        <v>0</v>
      </c>
      <c r="AJ768" s="4">
        <v>264849</v>
      </c>
      <c r="AK768" s="4">
        <v>214737</v>
      </c>
      <c r="AL768" s="4">
        <v>10827626</v>
      </c>
      <c r="AM768" s="4">
        <v>2706907</v>
      </c>
      <c r="AN768" s="4">
        <v>479586</v>
      </c>
      <c r="AO768" s="4">
        <v>2227321</v>
      </c>
      <c r="AP768" s="4">
        <v>1365471202</v>
      </c>
      <c r="AQ768" s="4">
        <v>1232562047</v>
      </c>
      <c r="AR768" s="4">
        <v>5839498</v>
      </c>
      <c r="AS768" s="4">
        <v>11741646</v>
      </c>
      <c r="AT768" s="4">
        <v>551489</v>
      </c>
      <c r="AU768" s="4">
        <v>2089</v>
      </c>
      <c r="AV768" s="4">
        <v>4287</v>
      </c>
      <c r="AW768" s="4">
        <v>118874386</v>
      </c>
      <c r="AX768" s="4">
        <v>89307251</v>
      </c>
      <c r="AY768" s="4">
        <v>12522640</v>
      </c>
      <c r="AZ768" s="4">
        <v>6412335.666666667</v>
      </c>
      <c r="BA768" s="4">
        <v>200893786</v>
      </c>
      <c r="BB768" s="4">
        <v>3005200</v>
      </c>
      <c r="BC768" s="4">
        <v>0</v>
      </c>
      <c r="BD768" s="4">
        <v>0.53698798173182682</v>
      </c>
      <c r="BE768" s="4">
        <v>0.37112052229538278</v>
      </c>
      <c r="BF768" s="4">
        <v>0.17717121423085463</v>
      </c>
      <c r="BG768" s="4">
        <v>4.4292811739156855E-2</v>
      </c>
      <c r="BH768" s="4">
        <v>1.2724667029576477</v>
      </c>
      <c r="BI768" s="4">
        <v>0.27878637444534332</v>
      </c>
      <c r="BJ768" s="4">
        <v>1.7733549821510401</v>
      </c>
      <c r="BK768" s="4">
        <v>1.5978646929964483E-2</v>
      </c>
      <c r="BL768" s="3" t="s">
        <v>474</v>
      </c>
      <c r="BM768" s="4">
        <v>4432965.3968918482</v>
      </c>
      <c r="BN768" s="4">
        <v>1.4465115543565137</v>
      </c>
      <c r="BO768" s="4">
        <v>0</v>
      </c>
      <c r="BP768" s="4">
        <v>4.2765442372178271</v>
      </c>
      <c r="BQ768" s="4">
        <v>0.48728714718917659</v>
      </c>
      <c r="BR768" s="4">
        <v>6565.1580698835278</v>
      </c>
      <c r="BS768" s="4">
        <v>4128.6931780366058</v>
      </c>
      <c r="BT768" s="4">
        <v>1943.2605657237937</v>
      </c>
      <c r="BU768" s="4">
        <v>2115.4405990016639</v>
      </c>
      <c r="BV768" s="4">
        <v>4195.1008319467555</v>
      </c>
      <c r="BW768" s="4">
        <v>66853.173377703832</v>
      </c>
    </row>
    <row r="769" spans="2:75" x14ac:dyDescent="0.3">
      <c r="B769" s="3" t="s">
        <v>325</v>
      </c>
      <c r="C769" s="4">
        <v>2019</v>
      </c>
      <c r="D769" s="3" t="s">
        <v>1235</v>
      </c>
      <c r="E769" s="4">
        <v>12235</v>
      </c>
      <c r="F769" s="4">
        <v>12235</v>
      </c>
      <c r="G769" s="4" t="b">
        <v>0</v>
      </c>
      <c r="H769" s="4">
        <v>32625242</v>
      </c>
      <c r="I769" s="4">
        <v>14073603</v>
      </c>
      <c r="J769" s="4">
        <v>6504441</v>
      </c>
      <c r="K769" s="4">
        <v>2084335</v>
      </c>
      <c r="L769" s="4">
        <v>464183</v>
      </c>
      <c r="M769" s="4">
        <v>1290474</v>
      </c>
      <c r="N769" s="4">
        <v>29250433</v>
      </c>
      <c r="O769" s="4">
        <v>21938532</v>
      </c>
      <c r="P769" s="4">
        <v>2933102</v>
      </c>
      <c r="Q769" s="4">
        <v>19005430</v>
      </c>
      <c r="R769" s="4">
        <v>2257634</v>
      </c>
      <c r="S769" s="4">
        <v>5019552</v>
      </c>
      <c r="T769" s="4">
        <v>3035926</v>
      </c>
      <c r="U769" s="4">
        <v>2586530</v>
      </c>
      <c r="V769" s="4">
        <v>1918263</v>
      </c>
      <c r="W769" s="4">
        <v>1885752</v>
      </c>
      <c r="X769" s="4">
        <v>10686710</v>
      </c>
      <c r="Y769" s="4">
        <v>8272217</v>
      </c>
      <c r="Z769" s="4">
        <v>22927049</v>
      </c>
      <c r="AA769" s="4">
        <v>25862365</v>
      </c>
      <c r="AB769" s="4">
        <v>20721962</v>
      </c>
      <c r="AC769" s="4">
        <v>5140403</v>
      </c>
      <c r="AD769" s="4">
        <v>106128838</v>
      </c>
      <c r="AE769" s="4">
        <v>6530834</v>
      </c>
      <c r="AF769" s="4">
        <v>11187583</v>
      </c>
      <c r="AG769" s="4">
        <v>17718417</v>
      </c>
      <c r="AH769" s="4">
        <v>12330139</v>
      </c>
      <c r="AI769" s="4">
        <v>2500000</v>
      </c>
      <c r="AJ769" s="4">
        <v>2683936</v>
      </c>
      <c r="AK769" s="4">
        <v>393004</v>
      </c>
      <c r="AL769" s="4">
        <v>21547375</v>
      </c>
      <c r="AM769" s="4">
        <v>5386844</v>
      </c>
      <c r="AN769" s="4">
        <v>3076940</v>
      </c>
      <c r="AO769" s="4">
        <v>2309904</v>
      </c>
      <c r="AP769" s="4">
        <v>4435090825</v>
      </c>
      <c r="AQ769" s="4">
        <v>3874966703</v>
      </c>
      <c r="AR769" s="4">
        <v>12749637.164845699</v>
      </c>
      <c r="AS769" s="4">
        <v>29603631.687076401</v>
      </c>
      <c r="AT769" s="4">
        <v>784046</v>
      </c>
      <c r="AU769" s="4">
        <v>1828.5128789</v>
      </c>
      <c r="AV769" s="4">
        <v>4342.9130145199997</v>
      </c>
      <c r="AW769" s="4">
        <v>147590196</v>
      </c>
      <c r="AX769" s="4">
        <v>100740560</v>
      </c>
      <c r="AY769" s="4">
        <v>8272217</v>
      </c>
      <c r="AZ769" s="4">
        <v>8272217</v>
      </c>
      <c r="BA769" s="4">
        <v>206066691</v>
      </c>
      <c r="BB769" s="4">
        <v>2249871</v>
      </c>
      <c r="BC769" s="4">
        <v>0</v>
      </c>
      <c r="BD769" s="4">
        <v>0.89655834583541172</v>
      </c>
      <c r="BE769" s="4">
        <v>0.32755956262332092</v>
      </c>
      <c r="BF769" s="4">
        <v>0.57119530470902813</v>
      </c>
      <c r="BG769" s="4">
        <v>0.14279883280445993</v>
      </c>
      <c r="BH769" s="4">
        <v>0.93228182682528093</v>
      </c>
      <c r="BI769" s="4">
        <v>0.35451939807874416</v>
      </c>
      <c r="BJ769" s="4">
        <v>1.442501875770277</v>
      </c>
      <c r="BK769" s="4">
        <v>1.1802527297846971E-2</v>
      </c>
      <c r="BL769" s="3" t="s">
        <v>474</v>
      </c>
      <c r="BM769" s="4">
        <v>4231005.1368255513</v>
      </c>
      <c r="BN769" s="4"/>
      <c r="BO769" s="4"/>
      <c r="BP769" s="4">
        <v>2.874718392006256</v>
      </c>
      <c r="BQ769" s="4">
        <v>0.42103373306962177</v>
      </c>
      <c r="BR769" s="4">
        <v>2666.5502247650184</v>
      </c>
      <c r="BS769" s="4">
        <v>1793.0961994278709</v>
      </c>
      <c r="BT769" s="4">
        <v>1042.062702480237</v>
      </c>
      <c r="BU769" s="4">
        <v>1007.7759705762157</v>
      </c>
      <c r="BV769" s="4">
        <v>1448.1746628524725</v>
      </c>
      <c r="BW769" s="4">
        <v>16842.39403351042</v>
      </c>
    </row>
    <row r="770" spans="2:75" x14ac:dyDescent="0.3">
      <c r="B770" s="3" t="s">
        <v>325</v>
      </c>
      <c r="C770" s="4">
        <v>2020</v>
      </c>
      <c r="D770" s="3" t="s">
        <v>1236</v>
      </c>
      <c r="E770" s="4">
        <v>12312</v>
      </c>
      <c r="F770" s="4">
        <v>12312</v>
      </c>
      <c r="G770" s="4" t="b">
        <v>0</v>
      </c>
      <c r="H770" s="4">
        <v>26973158</v>
      </c>
      <c r="I770" s="4">
        <v>13849226</v>
      </c>
      <c r="J770" s="4">
        <v>6671431</v>
      </c>
      <c r="K770" s="4">
        <v>4654693</v>
      </c>
      <c r="L770" s="4">
        <v>355298</v>
      </c>
      <c r="M770" s="4">
        <v>1409740</v>
      </c>
      <c r="N770" s="4">
        <v>20908725</v>
      </c>
      <c r="O770" s="4">
        <v>23023629</v>
      </c>
      <c r="P770" s="4">
        <v>2995929</v>
      </c>
      <c r="Q770" s="4">
        <v>20027700</v>
      </c>
      <c r="R770" s="4">
        <v>2286181</v>
      </c>
      <c r="S770" s="4">
        <v>5702788</v>
      </c>
      <c r="T770" s="4">
        <v>2949558</v>
      </c>
      <c r="U770" s="4">
        <v>2733353</v>
      </c>
      <c r="V770" s="4">
        <v>1961224</v>
      </c>
      <c r="W770" s="4">
        <v>2054587</v>
      </c>
      <c r="X770" s="4">
        <v>3949529</v>
      </c>
      <c r="Y770" s="4">
        <v>4401164</v>
      </c>
      <c r="Z770" s="4">
        <v>30053605</v>
      </c>
      <c r="AA770" s="4">
        <v>32881081</v>
      </c>
      <c r="AB770" s="4">
        <v>25252523</v>
      </c>
      <c r="AC770" s="4">
        <v>7628558</v>
      </c>
      <c r="AD770" s="4">
        <v>110101557</v>
      </c>
      <c r="AE770" s="4">
        <v>15783289</v>
      </c>
      <c r="AF770" s="4">
        <v>2811982</v>
      </c>
      <c r="AG770" s="4">
        <v>18595271</v>
      </c>
      <c r="AH770" s="4">
        <v>10548145</v>
      </c>
      <c r="AI770" s="4">
        <v>3043437</v>
      </c>
      <c r="AJ770" s="4">
        <v>4739514</v>
      </c>
      <c r="AK770" s="4">
        <v>328905</v>
      </c>
      <c r="AL770" s="4">
        <v>24059569</v>
      </c>
      <c r="AM770" s="4">
        <v>6014892</v>
      </c>
      <c r="AN770" s="4">
        <v>5068419</v>
      </c>
      <c r="AO770" s="4">
        <v>827823</v>
      </c>
      <c r="AP770" s="4">
        <v>4530527396</v>
      </c>
      <c r="AQ770" s="4">
        <v>3926769846</v>
      </c>
      <c r="AR770" s="4">
        <v>12560530</v>
      </c>
      <c r="AS770" s="4">
        <v>28655542</v>
      </c>
      <c r="AT770" s="4">
        <v>780102</v>
      </c>
      <c r="AU770" s="4">
        <v>1821</v>
      </c>
      <c r="AV770" s="4">
        <v>4408</v>
      </c>
      <c r="AW770" s="4">
        <v>151262721</v>
      </c>
      <c r="AX770" s="4">
        <v>102054431</v>
      </c>
      <c r="AY770" s="4">
        <v>4401164</v>
      </c>
      <c r="AZ770" s="4">
        <v>6336690.5</v>
      </c>
      <c r="BA770" s="4">
        <v>293389429</v>
      </c>
      <c r="BB770" s="4">
        <v>8850068</v>
      </c>
      <c r="BC770" s="4">
        <v>0</v>
      </c>
      <c r="BD770" s="4">
        <v>0.77516785390868947</v>
      </c>
      <c r="BE770" s="4">
        <v>0.1464244194172592</v>
      </c>
      <c r="BF770" s="4">
        <v>0.84264505497355568</v>
      </c>
      <c r="BG770" s="4">
        <v>0.21066125498756857</v>
      </c>
      <c r="BH770" s="4">
        <v>0.92847760851221062</v>
      </c>
      <c r="BI770" s="4">
        <v>0.36402087896883095</v>
      </c>
      <c r="BJ770" s="4">
        <v>2.0513896981810662</v>
      </c>
      <c r="BK770" s="4">
        <v>3.1914383389785174E-2</v>
      </c>
      <c r="BL770" s="3" t="s">
        <v>474</v>
      </c>
      <c r="BM770" s="4">
        <v>6145817.8870819034</v>
      </c>
      <c r="BN770" s="4"/>
      <c r="BO770" s="4"/>
      <c r="BP770" s="4">
        <v>2.7724211558878737</v>
      </c>
      <c r="BQ770" s="4">
        <v>0.41311252268602539</v>
      </c>
      <c r="BR770" s="4">
        <v>2190.8023066926576</v>
      </c>
      <c r="BS770" s="4">
        <v>1870.015350877193</v>
      </c>
      <c r="BT770" s="4">
        <v>1020.1859974009096</v>
      </c>
      <c r="BU770" s="4">
        <v>856.73692332683561</v>
      </c>
      <c r="BV770" s="4">
        <v>1510.3371507472384</v>
      </c>
      <c r="BW770" s="4">
        <v>23829.550763482781</v>
      </c>
    </row>
    <row r="771" spans="2:75" x14ac:dyDescent="0.3">
      <c r="B771" s="3" t="s">
        <v>325</v>
      </c>
      <c r="C771" s="4">
        <v>2021</v>
      </c>
      <c r="D771" s="3" t="s">
        <v>1237</v>
      </c>
      <c r="E771" s="4">
        <v>12279</v>
      </c>
      <c r="F771" s="4">
        <v>12279</v>
      </c>
      <c r="G771" s="4" t="b">
        <v>0</v>
      </c>
      <c r="H771" s="4">
        <v>24920671</v>
      </c>
      <c r="I771" s="4">
        <v>14418343</v>
      </c>
      <c r="J771" s="4">
        <v>6845194</v>
      </c>
      <c r="K771" s="4">
        <v>2306440</v>
      </c>
      <c r="L771" s="4">
        <v>276890</v>
      </c>
      <c r="M771" s="4">
        <v>1048971</v>
      </c>
      <c r="N771" s="4">
        <v>21565260</v>
      </c>
      <c r="O771" s="4">
        <v>23298801</v>
      </c>
      <c r="P771" s="4">
        <v>2993238</v>
      </c>
      <c r="Q771" s="4">
        <v>20305563</v>
      </c>
      <c r="R771" s="4">
        <v>2443676</v>
      </c>
      <c r="S771" s="4">
        <v>5559016</v>
      </c>
      <c r="T771" s="4">
        <v>2656438</v>
      </c>
      <c r="U771" s="4">
        <v>2902797</v>
      </c>
      <c r="V771" s="4">
        <v>2070338</v>
      </c>
      <c r="W771" s="4">
        <v>2200375</v>
      </c>
      <c r="X771" s="4">
        <v>1621870</v>
      </c>
      <c r="Y771" s="4">
        <v>4122093</v>
      </c>
      <c r="Z771" s="4">
        <v>26172650</v>
      </c>
      <c r="AA771" s="4">
        <v>28857950</v>
      </c>
      <c r="AB771" s="4">
        <v>20763168</v>
      </c>
      <c r="AC771" s="4">
        <v>8094782</v>
      </c>
      <c r="AD771" s="4">
        <v>111723427</v>
      </c>
      <c r="AE771" s="4">
        <v>16125698</v>
      </c>
      <c r="AF771" s="4">
        <v>2825498</v>
      </c>
      <c r="AG771" s="4">
        <v>18951196</v>
      </c>
      <c r="AH771" s="4">
        <v>10407608</v>
      </c>
      <c r="AI771" s="4">
        <v>265000</v>
      </c>
      <c r="AJ771" s="4">
        <v>338434</v>
      </c>
      <c r="AK771" s="4">
        <v>305668</v>
      </c>
      <c r="AL771" s="4">
        <v>21938007</v>
      </c>
      <c r="AM771" s="4">
        <v>5484502</v>
      </c>
      <c r="AN771" s="4">
        <v>644102</v>
      </c>
      <c r="AO771" s="4">
        <v>4711100</v>
      </c>
      <c r="AP771" s="4">
        <v>4616756255</v>
      </c>
      <c r="AQ771" s="4">
        <v>4024969945</v>
      </c>
      <c r="AR771" s="4">
        <v>13011070</v>
      </c>
      <c r="AS771" s="4">
        <v>31000227</v>
      </c>
      <c r="AT771" s="4">
        <v>795526</v>
      </c>
      <c r="AU771" s="4">
        <v>1883</v>
      </c>
      <c r="AV771" s="4">
        <v>4508</v>
      </c>
      <c r="AW771" s="4">
        <v>154605036</v>
      </c>
      <c r="AX771" s="4">
        <v>103179838</v>
      </c>
      <c r="AY771" s="4">
        <v>4122093</v>
      </c>
      <c r="AZ771" s="4">
        <v>5598491.333333333</v>
      </c>
      <c r="BA771" s="4">
        <v>305459829</v>
      </c>
      <c r="BB771" s="4">
        <v>9284573</v>
      </c>
      <c r="BC771" s="4">
        <v>0</v>
      </c>
      <c r="BD771" s="4">
        <v>0.86535631404146385</v>
      </c>
      <c r="BE771" s="4">
        <v>6.5081313420493378E-2</v>
      </c>
      <c r="BF771" s="4">
        <v>0.1174403801840167</v>
      </c>
      <c r="BG771" s="4">
        <v>2.9360096384325157E-2</v>
      </c>
      <c r="BH771" s="4">
        <v>0.93330069203203081</v>
      </c>
      <c r="BI771" s="4">
        <v>0.37520700877135393</v>
      </c>
      <c r="BJ771" s="4">
        <v>2.100662279226456</v>
      </c>
      <c r="BK771" s="4">
        <v>3.2247842790145684E-2</v>
      </c>
      <c r="BL771" s="3" t="s">
        <v>474</v>
      </c>
      <c r="BM771" s="4">
        <v>6287782.159347239</v>
      </c>
      <c r="BN771" s="4">
        <v>0.89037615990095553</v>
      </c>
      <c r="BO771" s="4">
        <v>689290.82601390593</v>
      </c>
      <c r="BP771" s="4">
        <v>2.8182276215922948</v>
      </c>
      <c r="BQ771" s="4">
        <v>0.41770186335403725</v>
      </c>
      <c r="BR771" s="4">
        <v>2029.5358742568612</v>
      </c>
      <c r="BS771" s="4">
        <v>1897.4510139262154</v>
      </c>
      <c r="BT771" s="4">
        <v>1059.6196758693704</v>
      </c>
      <c r="BU771" s="4">
        <v>847.59410375437744</v>
      </c>
      <c r="BV771" s="4">
        <v>1543.3826858864729</v>
      </c>
      <c r="BW771" s="4">
        <v>24876.604690935743</v>
      </c>
    </row>
    <row r="772" spans="2:75" x14ac:dyDescent="0.3">
      <c r="B772" s="3" t="s">
        <v>325</v>
      </c>
      <c r="C772" s="4">
        <v>2022</v>
      </c>
      <c r="D772" s="3" t="s">
        <v>1238</v>
      </c>
      <c r="E772" s="4">
        <v>12569</v>
      </c>
      <c r="F772" s="4">
        <v>12569</v>
      </c>
      <c r="G772" s="4" t="b">
        <v>0</v>
      </c>
      <c r="H772" s="4">
        <v>25325976</v>
      </c>
      <c r="I772" s="4">
        <v>15117456</v>
      </c>
      <c r="J772" s="4">
        <v>7444731</v>
      </c>
      <c r="K772" s="4">
        <v>1297892</v>
      </c>
      <c r="L772" s="4">
        <v>810445</v>
      </c>
      <c r="M772" s="4">
        <v>655452</v>
      </c>
      <c r="N772" s="4">
        <v>23372632</v>
      </c>
      <c r="O772" s="4">
        <v>24729335</v>
      </c>
      <c r="P772" s="4">
        <v>3169432</v>
      </c>
      <c r="Q772" s="4">
        <v>21559903</v>
      </c>
      <c r="R772" s="4">
        <v>2705771</v>
      </c>
      <c r="S772" s="4">
        <v>6056871</v>
      </c>
      <c r="T772" s="4">
        <v>2752213</v>
      </c>
      <c r="U772" s="4">
        <v>3745111</v>
      </c>
      <c r="V772" s="4">
        <v>2022964</v>
      </c>
      <c r="W772" s="4">
        <v>2295091</v>
      </c>
      <c r="X772" s="4">
        <v>596641</v>
      </c>
      <c r="Y772" s="4">
        <v>5185527</v>
      </c>
      <c r="Z772" s="4">
        <v>23750531</v>
      </c>
      <c r="AA772" s="4">
        <v>26815501</v>
      </c>
      <c r="AB772" s="4">
        <v>19883821</v>
      </c>
      <c r="AC772" s="4">
        <v>6931680</v>
      </c>
      <c r="AD772" s="4">
        <v>112320068</v>
      </c>
      <c r="AE772" s="4">
        <v>5727725</v>
      </c>
      <c r="AF772" s="4">
        <v>11696181</v>
      </c>
      <c r="AG772" s="4">
        <v>17423906</v>
      </c>
      <c r="AH772" s="4">
        <v>10031969</v>
      </c>
      <c r="AI772" s="4">
        <v>0</v>
      </c>
      <c r="AJ772" s="4">
        <v>326036</v>
      </c>
      <c r="AK772" s="4">
        <v>276623</v>
      </c>
      <c r="AL772" s="4">
        <v>23829089</v>
      </c>
      <c r="AM772" s="4">
        <v>5957272</v>
      </c>
      <c r="AN772" s="4">
        <v>602659</v>
      </c>
      <c r="AO772" s="4">
        <v>5175613</v>
      </c>
      <c r="AP772" s="4">
        <v>5582040600</v>
      </c>
      <c r="AQ772" s="4">
        <v>4934945446</v>
      </c>
      <c r="AR772" s="4">
        <v>13685073</v>
      </c>
      <c r="AS772" s="4">
        <v>32249193</v>
      </c>
      <c r="AT772" s="4">
        <v>985046</v>
      </c>
      <c r="AU772" s="4">
        <v>2017</v>
      </c>
      <c r="AV772" s="4">
        <v>4737</v>
      </c>
      <c r="AW772" s="4">
        <v>158130972</v>
      </c>
      <c r="AX772" s="4">
        <v>104928131</v>
      </c>
      <c r="AY772" s="4">
        <v>5185527</v>
      </c>
      <c r="AZ772" s="4">
        <v>4569594.666666667</v>
      </c>
      <c r="BA772" s="4">
        <v>319322183</v>
      </c>
      <c r="BB772" s="4">
        <v>11833776</v>
      </c>
      <c r="BC772" s="4">
        <v>0</v>
      </c>
      <c r="BD772" s="4">
        <v>0.92287191617018038</v>
      </c>
      <c r="BE772" s="4">
        <v>2.3558460293889562E-2</v>
      </c>
      <c r="BF772" s="4">
        <v>0.1011635862858033</v>
      </c>
      <c r="BG772" s="4">
        <v>2.5290895510105316E-2</v>
      </c>
      <c r="BH772" s="4">
        <v>0.8081625413620831</v>
      </c>
      <c r="BI772" s="4">
        <v>0.37509523085325175</v>
      </c>
      <c r="BJ772" s="4">
        <v>2.1364440951858232</v>
      </c>
      <c r="BK772" s="4">
        <v>3.9051572792100454E-2</v>
      </c>
      <c r="BL772" s="3" t="s">
        <v>474</v>
      </c>
      <c r="BM772" s="4">
        <v>6771314.2814929942</v>
      </c>
      <c r="BN772" s="4">
        <v>0.67484604564228345</v>
      </c>
      <c r="BO772" s="4">
        <v>2201719.6148263272</v>
      </c>
      <c r="BP772" s="4">
        <v>2.4516254862066034</v>
      </c>
      <c r="BQ772" s="4">
        <v>0.4257969178805151</v>
      </c>
      <c r="BR772" s="4">
        <v>2014.9555254992442</v>
      </c>
      <c r="BS772" s="4">
        <v>1967.4862757578169</v>
      </c>
      <c r="BT772" s="4">
        <v>1088.7956878033256</v>
      </c>
      <c r="BU772" s="4">
        <v>798.15172249184502</v>
      </c>
      <c r="BV772" s="4">
        <v>1386.2603230169464</v>
      </c>
      <c r="BW772" s="4">
        <v>25405.536080833797</v>
      </c>
    </row>
    <row r="773" spans="2:75" x14ac:dyDescent="0.3">
      <c r="B773" s="3" t="s">
        <v>325</v>
      </c>
      <c r="C773" s="4">
        <v>2023</v>
      </c>
      <c r="D773" s="3" t="s">
        <v>1239</v>
      </c>
      <c r="E773" s="4">
        <v>12951</v>
      </c>
      <c r="F773" s="4">
        <v>12951</v>
      </c>
      <c r="G773" s="4" t="b">
        <v>0</v>
      </c>
      <c r="H773" s="4">
        <v>35163882</v>
      </c>
      <c r="I773" s="4">
        <v>16226532</v>
      </c>
      <c r="J773" s="4">
        <v>6745709</v>
      </c>
      <c r="K773" s="4">
        <v>9685068</v>
      </c>
      <c r="L773" s="4">
        <v>1428722</v>
      </c>
      <c r="M773" s="4">
        <v>1045045</v>
      </c>
      <c r="N773" s="4">
        <v>24433769</v>
      </c>
      <c r="O773" s="4">
        <v>25956745</v>
      </c>
      <c r="P773" s="4">
        <v>3348334</v>
      </c>
      <c r="Q773" s="4">
        <v>22608411</v>
      </c>
      <c r="R773" s="4">
        <v>2921023</v>
      </c>
      <c r="S773" s="4">
        <v>5944388</v>
      </c>
      <c r="T773" s="4">
        <v>3154296</v>
      </c>
      <c r="U773" s="4">
        <v>3417661</v>
      </c>
      <c r="V773" s="4">
        <v>2069769</v>
      </c>
      <c r="W773" s="4">
        <v>2315452</v>
      </c>
      <c r="X773" s="4">
        <v>9207137</v>
      </c>
      <c r="Y773" s="4">
        <v>8968248</v>
      </c>
      <c r="Z773" s="4">
        <v>24261771</v>
      </c>
      <c r="AA773" s="4">
        <v>31274697</v>
      </c>
      <c r="AB773" s="4">
        <v>21708185</v>
      </c>
      <c r="AC773" s="4">
        <v>9566512</v>
      </c>
      <c r="AD773" s="4">
        <v>121492217</v>
      </c>
      <c r="AE773" s="4">
        <v>5195483</v>
      </c>
      <c r="AF773" s="4">
        <v>15429579</v>
      </c>
      <c r="AG773" s="4">
        <v>20625062</v>
      </c>
      <c r="AH773" s="4">
        <v>9649651</v>
      </c>
      <c r="AI773" s="4">
        <v>0</v>
      </c>
      <c r="AJ773" s="4">
        <v>324651</v>
      </c>
      <c r="AK773" s="4">
        <v>281237</v>
      </c>
      <c r="AL773" s="4">
        <v>24761851</v>
      </c>
      <c r="AM773" s="4">
        <v>6190463</v>
      </c>
      <c r="AN773" s="4">
        <v>605888</v>
      </c>
      <c r="AO773" s="4">
        <v>5584575</v>
      </c>
      <c r="AP773" s="4">
        <v>6329754737</v>
      </c>
      <c r="AQ773" s="4">
        <v>5529667803</v>
      </c>
      <c r="AR773" s="4">
        <v>14684101</v>
      </c>
      <c r="AS773" s="4">
        <v>34666499</v>
      </c>
      <c r="AT773" s="4">
        <v>1086844</v>
      </c>
      <c r="AU773" s="4">
        <v>2102</v>
      </c>
      <c r="AV773" s="4">
        <v>4951</v>
      </c>
      <c r="AW773" s="4">
        <v>167369232</v>
      </c>
      <c r="AX773" s="4">
        <v>111204805</v>
      </c>
      <c r="AY773" s="4">
        <v>8968248</v>
      </c>
      <c r="AZ773" s="4">
        <v>6091956</v>
      </c>
      <c r="BA773" s="4">
        <v>394422954</v>
      </c>
      <c r="BB773" s="4">
        <v>11686559</v>
      </c>
      <c r="BC773" s="4">
        <v>0</v>
      </c>
      <c r="BD773" s="4">
        <v>0.69485414039325921</v>
      </c>
      <c r="BE773" s="4">
        <v>0.26183505564033005</v>
      </c>
      <c r="BF773" s="4">
        <v>9.7874423932426374E-2</v>
      </c>
      <c r="BG773" s="4">
        <v>2.4468606971263983E-2</v>
      </c>
      <c r="BH773" s="4">
        <v>0.91227384357087282</v>
      </c>
      <c r="BI773" s="4">
        <v>0.38244549961544649</v>
      </c>
      <c r="BJ773" s="4">
        <v>2.5460973927471331</v>
      </c>
      <c r="BK773" s="4">
        <v>3.1255026112584655E-2</v>
      </c>
      <c r="BL773" s="3" t="s">
        <v>474</v>
      </c>
      <c r="BM773" s="4">
        <v>8525184.4674465787</v>
      </c>
      <c r="BN773" s="4">
        <v>0.71458348183105447</v>
      </c>
      <c r="BO773" s="4">
        <v>2433228.4674465787</v>
      </c>
      <c r="BP773" s="4">
        <v>2.3198530764810577</v>
      </c>
      <c r="BQ773" s="4">
        <v>0.42456069480912945</v>
      </c>
      <c r="BR773" s="4">
        <v>2715.1480194579567</v>
      </c>
      <c r="BS773" s="4">
        <v>2004.227086711451</v>
      </c>
      <c r="BT773" s="4">
        <v>1133.8198594703113</v>
      </c>
      <c r="BU773" s="4">
        <v>745.08925951663969</v>
      </c>
      <c r="BV773" s="4">
        <v>1592.545903791213</v>
      </c>
      <c r="BW773" s="4">
        <v>30455.019226314569</v>
      </c>
    </row>
    <row r="774" spans="2:75" x14ac:dyDescent="0.3">
      <c r="B774" s="3" t="s">
        <v>325</v>
      </c>
      <c r="C774" s="4">
        <v>2024</v>
      </c>
      <c r="D774" s="3" t="s">
        <v>1240</v>
      </c>
      <c r="E774" s="4">
        <v>12951</v>
      </c>
      <c r="F774" s="4">
        <v>12951</v>
      </c>
      <c r="G774" s="4" t="b">
        <v>0</v>
      </c>
      <c r="H774" s="4">
        <v>31757022</v>
      </c>
      <c r="I774" s="4">
        <v>17321405</v>
      </c>
      <c r="J774" s="4">
        <v>8237863</v>
      </c>
      <c r="K774" s="4">
        <v>3292200</v>
      </c>
      <c r="L774" s="4">
        <v>1316098</v>
      </c>
      <c r="M774" s="4">
        <v>1588570</v>
      </c>
      <c r="N774" s="4">
        <v>26876252</v>
      </c>
      <c r="O774" s="4">
        <v>28090391</v>
      </c>
      <c r="P774" s="4">
        <v>3467217</v>
      </c>
      <c r="Q774" s="4">
        <v>24623174</v>
      </c>
      <c r="R774" s="4">
        <v>3472038</v>
      </c>
      <c r="S774" s="4">
        <v>6682882</v>
      </c>
      <c r="T774" s="4">
        <v>3498215</v>
      </c>
      <c r="U774" s="4">
        <v>4189524</v>
      </c>
      <c r="V774" s="4">
        <v>2224265</v>
      </c>
      <c r="W774" s="4">
        <v>2491431</v>
      </c>
      <c r="X774" s="4">
        <v>3666631</v>
      </c>
      <c r="Y774" s="4">
        <v>11466772</v>
      </c>
      <c r="Z774" s="4">
        <v>23071752</v>
      </c>
      <c r="AA774" s="4">
        <v>26401399</v>
      </c>
      <c r="AB774" s="4">
        <v>21202528</v>
      </c>
      <c r="AC774" s="4">
        <v>5198871</v>
      </c>
      <c r="AD774" s="4">
        <v>125226635</v>
      </c>
      <c r="AE774" s="4">
        <v>4321679</v>
      </c>
      <c r="AF774" s="4">
        <v>12995153</v>
      </c>
      <c r="AG774" s="4">
        <v>17316832</v>
      </c>
      <c r="AH774" s="4">
        <v>10555138</v>
      </c>
      <c r="AI774" s="4">
        <v>1300000</v>
      </c>
      <c r="AJ774" s="4">
        <v>327078</v>
      </c>
      <c r="AK774" s="4">
        <v>291876</v>
      </c>
      <c r="AL774" s="4">
        <v>27246531</v>
      </c>
      <c r="AM774" s="4">
        <v>6811633</v>
      </c>
      <c r="AN774" s="4">
        <v>618954</v>
      </c>
      <c r="AO774" s="4">
        <v>6192679</v>
      </c>
      <c r="AP774" s="4">
        <v>6396914954</v>
      </c>
      <c r="AQ774" s="4">
        <v>5541629303</v>
      </c>
      <c r="AR774" s="4">
        <v>15801452</v>
      </c>
      <c r="AS774" s="4">
        <v>37750977</v>
      </c>
      <c r="AT774" s="4">
        <v>1062443</v>
      </c>
      <c r="AU774" s="4">
        <v>2206</v>
      </c>
      <c r="AV774" s="4">
        <v>5170</v>
      </c>
      <c r="AW774" s="4">
        <v>178517466</v>
      </c>
      <c r="AX774" s="4">
        <v>119186841</v>
      </c>
      <c r="AY774" s="4">
        <v>11466772</v>
      </c>
      <c r="AZ774" s="4">
        <v>8540182.333333334</v>
      </c>
      <c r="BA774" s="4">
        <v>439974338</v>
      </c>
      <c r="BB774" s="4">
        <v>21211928</v>
      </c>
      <c r="BC774" s="4">
        <v>0</v>
      </c>
      <c r="BD774" s="4">
        <v>0.8463089517650616</v>
      </c>
      <c r="BE774" s="4">
        <v>0.11545890543515069</v>
      </c>
      <c r="BF774" s="4">
        <v>9.0867197337261119E-2</v>
      </c>
      <c r="BG774" s="4">
        <v>2.2716800168065432E-2</v>
      </c>
      <c r="BH774" s="4">
        <v>0.70327375341619236</v>
      </c>
      <c r="BI774" s="4">
        <v>0.36888222532831089</v>
      </c>
      <c r="BJ774" s="4">
        <v>2.6255819447501074</v>
      </c>
      <c r="BK774" s="4">
        <v>5.0230022529065638E-2</v>
      </c>
      <c r="BL774" s="3" t="s">
        <v>474</v>
      </c>
      <c r="BM774" s="4">
        <v>9103462.3537306339</v>
      </c>
      <c r="BN774" s="4">
        <v>0.9381246389000043</v>
      </c>
      <c r="BO774" s="4">
        <v>563280.0203972999</v>
      </c>
      <c r="BP774" s="4">
        <v>2.4701675907257967</v>
      </c>
      <c r="BQ774" s="4">
        <v>0.42669245647969051</v>
      </c>
      <c r="BR774" s="4">
        <v>2452.0903405142458</v>
      </c>
      <c r="BS774" s="4">
        <v>2168.9746737703654</v>
      </c>
      <c r="BT774" s="4">
        <v>1220.0951277893598</v>
      </c>
      <c r="BU774" s="4">
        <v>815.00563663037599</v>
      </c>
      <c r="BV774" s="4">
        <v>1337.1038529843256</v>
      </c>
      <c r="BW774" s="4">
        <v>33972.229017064317</v>
      </c>
    </row>
    <row r="775" spans="2:75" x14ac:dyDescent="0.3">
      <c r="B775" s="3" t="s">
        <v>327</v>
      </c>
      <c r="C775" s="4">
        <v>2019</v>
      </c>
      <c r="D775" s="3" t="s">
        <v>1241</v>
      </c>
      <c r="E775" s="4">
        <v>204</v>
      </c>
      <c r="F775" s="4">
        <v>204</v>
      </c>
      <c r="G775" s="4" t="b">
        <v>0</v>
      </c>
      <c r="H775" s="4">
        <v>956272</v>
      </c>
      <c r="I775" s="4">
        <v>163722</v>
      </c>
      <c r="J775" s="4">
        <v>172358</v>
      </c>
      <c r="K775" s="4">
        <v>615180</v>
      </c>
      <c r="L775" s="4">
        <v>5012</v>
      </c>
      <c r="M775" s="4">
        <v>0</v>
      </c>
      <c r="N775" s="4">
        <v>341092</v>
      </c>
      <c r="O775" s="4">
        <v>831736</v>
      </c>
      <c r="P775" s="4">
        <v>119836</v>
      </c>
      <c r="Q775" s="4">
        <v>711900</v>
      </c>
      <c r="R775" s="4">
        <v>255123</v>
      </c>
      <c r="S775" s="4">
        <v>210297</v>
      </c>
      <c r="T775" s="4">
        <v>133336</v>
      </c>
      <c r="U775" s="4">
        <v>41369</v>
      </c>
      <c r="V775" s="4">
        <v>48895</v>
      </c>
      <c r="W775" s="4">
        <v>0</v>
      </c>
      <c r="X775" s="4">
        <v>124536</v>
      </c>
      <c r="Y775" s="4">
        <v>54624</v>
      </c>
      <c r="Z775" s="4">
        <v>809669</v>
      </c>
      <c r="AA775" s="4">
        <v>897672</v>
      </c>
      <c r="AB775" s="4">
        <v>70555</v>
      </c>
      <c r="AC775" s="4">
        <v>827117</v>
      </c>
      <c r="AD775" s="4">
        <v>3563917</v>
      </c>
      <c r="AE775" s="4">
        <v>391851</v>
      </c>
      <c r="AF775" s="4">
        <v>450058</v>
      </c>
      <c r="AG775" s="4">
        <v>841909</v>
      </c>
      <c r="AH775" s="4">
        <v>0</v>
      </c>
      <c r="AI775" s="4">
        <v>0</v>
      </c>
      <c r="AJ775" s="4">
        <v>0</v>
      </c>
      <c r="AK775" s="4">
        <v>0</v>
      </c>
      <c r="AL775" s="4">
        <v>632903</v>
      </c>
      <c r="AM775" s="4">
        <v>158226</v>
      </c>
      <c r="AN775" s="4">
        <v>0</v>
      </c>
      <c r="AO775" s="4">
        <v>158226</v>
      </c>
      <c r="AP775" s="4">
        <v>47514050</v>
      </c>
      <c r="AQ775" s="4">
        <v>44006200</v>
      </c>
      <c r="AR775" s="4">
        <v>154737.73855000001</v>
      </c>
      <c r="AS775" s="4">
        <v>469947.12807999999</v>
      </c>
      <c r="AT775" s="4">
        <v>281918</v>
      </c>
      <c r="AU775" s="4">
        <v>844.5417526</v>
      </c>
      <c r="AV775" s="4">
        <v>2602.0860806000001</v>
      </c>
      <c r="AW775" s="4">
        <v>4670940</v>
      </c>
      <c r="AX775" s="4">
        <v>2722008</v>
      </c>
      <c r="AY775" s="4">
        <v>54624</v>
      </c>
      <c r="AZ775" s="4">
        <v>54624</v>
      </c>
      <c r="BA775" s="4">
        <v>93917</v>
      </c>
      <c r="BB775" s="4">
        <v>0</v>
      </c>
      <c r="BC775" s="4"/>
      <c r="BD775" s="4">
        <v>0.35668931015443306</v>
      </c>
      <c r="BE775" s="4">
        <v>0.1302307293322402</v>
      </c>
      <c r="BF775" s="4">
        <v>0</v>
      </c>
      <c r="BG775" s="4">
        <v>0</v>
      </c>
      <c r="BH775" s="4">
        <v>1.1826225593482231</v>
      </c>
      <c r="BI775" s="4">
        <v>0.42580777942343745</v>
      </c>
      <c r="BJ775" s="4">
        <v>0</v>
      </c>
      <c r="BK775" s="4"/>
      <c r="BL775" s="3" t="s">
        <v>468</v>
      </c>
      <c r="BM775" s="4"/>
      <c r="BN775" s="4"/>
      <c r="BO775" s="4"/>
      <c r="BP775" s="4">
        <v>3.2566733113679009</v>
      </c>
      <c r="BQ775" s="4">
        <v>0.32456334127319186</v>
      </c>
      <c r="BR775" s="4">
        <v>4687.6078431372553</v>
      </c>
      <c r="BS775" s="4">
        <v>4077.1372549019607</v>
      </c>
      <c r="BT775" s="4">
        <v>758.51832622549023</v>
      </c>
      <c r="BU775" s="4">
        <v>0</v>
      </c>
      <c r="BV775" s="4">
        <v>4127.0049019607841</v>
      </c>
      <c r="BW775" s="4">
        <v>460.37745098039215</v>
      </c>
    </row>
    <row r="776" spans="2:75" x14ac:dyDescent="0.3">
      <c r="B776" s="3" t="s">
        <v>327</v>
      </c>
      <c r="C776" s="4">
        <v>2020</v>
      </c>
      <c r="D776" s="3" t="s">
        <v>1242</v>
      </c>
      <c r="E776" s="4">
        <v>205</v>
      </c>
      <c r="F776" s="4">
        <v>205</v>
      </c>
      <c r="G776" s="4" t="b">
        <v>0</v>
      </c>
      <c r="H776" s="4">
        <v>989027</v>
      </c>
      <c r="I776" s="4">
        <v>164452</v>
      </c>
      <c r="J776" s="4">
        <v>162132</v>
      </c>
      <c r="K776" s="4">
        <v>659032</v>
      </c>
      <c r="L776" s="4">
        <v>3411</v>
      </c>
      <c r="M776" s="4">
        <v>0</v>
      </c>
      <c r="N776" s="4">
        <v>329995</v>
      </c>
      <c r="O776" s="4">
        <v>747748</v>
      </c>
      <c r="P776" s="4">
        <v>120073</v>
      </c>
      <c r="Q776" s="4">
        <v>627675</v>
      </c>
      <c r="R776" s="4">
        <v>251292</v>
      </c>
      <c r="S776" s="4">
        <v>112747</v>
      </c>
      <c r="T776" s="4">
        <v>131512</v>
      </c>
      <c r="U776" s="4">
        <v>64029</v>
      </c>
      <c r="V776" s="4">
        <v>45186</v>
      </c>
      <c r="W776" s="4">
        <v>0</v>
      </c>
      <c r="X776" s="4">
        <v>241279</v>
      </c>
      <c r="Y776" s="4">
        <v>94294</v>
      </c>
      <c r="Z776" s="4">
        <v>1224214</v>
      </c>
      <c r="AA776" s="4">
        <v>1284685</v>
      </c>
      <c r="AB776" s="4">
        <v>192368</v>
      </c>
      <c r="AC776" s="4">
        <v>1092317</v>
      </c>
      <c r="AD776" s="4">
        <v>3805196</v>
      </c>
      <c r="AE776" s="4">
        <v>673689</v>
      </c>
      <c r="AF776" s="4">
        <v>435278</v>
      </c>
      <c r="AG776" s="4">
        <v>1108967</v>
      </c>
      <c r="AH776" s="4">
        <v>0</v>
      </c>
      <c r="AI776" s="4">
        <v>0</v>
      </c>
      <c r="AJ776" s="4">
        <v>0</v>
      </c>
      <c r="AK776" s="4">
        <v>0</v>
      </c>
      <c r="AL776" s="4">
        <v>628605</v>
      </c>
      <c r="AM776" s="4">
        <v>157151</v>
      </c>
      <c r="AN776" s="4">
        <v>0</v>
      </c>
      <c r="AO776" s="4">
        <v>157151</v>
      </c>
      <c r="AP776" s="4">
        <v>47453550</v>
      </c>
      <c r="AQ776" s="4">
        <v>44010700</v>
      </c>
      <c r="AR776" s="4">
        <v>155266</v>
      </c>
      <c r="AS776" s="4">
        <v>476677</v>
      </c>
      <c r="AT776" s="4">
        <v>282109</v>
      </c>
      <c r="AU776" s="4">
        <v>849</v>
      </c>
      <c r="AV776" s="4">
        <v>2692</v>
      </c>
      <c r="AW776" s="4">
        <v>4765234</v>
      </c>
      <c r="AX776" s="4">
        <v>2696229</v>
      </c>
      <c r="AY776" s="4">
        <v>94294</v>
      </c>
      <c r="AZ776" s="4">
        <v>74459</v>
      </c>
      <c r="BA776" s="4">
        <v>93917</v>
      </c>
      <c r="BB776" s="4">
        <v>0</v>
      </c>
      <c r="BC776" s="4"/>
      <c r="BD776" s="4">
        <v>0.33365620958780701</v>
      </c>
      <c r="BE776" s="4">
        <v>0.24395592840235908</v>
      </c>
      <c r="BF776" s="4">
        <v>0</v>
      </c>
      <c r="BG776" s="4">
        <v>0</v>
      </c>
      <c r="BH776" s="4">
        <v>1.7667853586649143</v>
      </c>
      <c r="BI776" s="4">
        <v>0.44291684764703404</v>
      </c>
      <c r="BJ776" s="4">
        <v>0</v>
      </c>
      <c r="BK776" s="4"/>
      <c r="BL776" s="3" t="s">
        <v>468</v>
      </c>
      <c r="BM776" s="4"/>
      <c r="BN776" s="4"/>
      <c r="BO776" s="4"/>
      <c r="BP776" s="4">
        <v>3.271957524779495</v>
      </c>
      <c r="BQ776" s="4">
        <v>0.31537890044576522</v>
      </c>
      <c r="BR776" s="4">
        <v>4824.5219512195126</v>
      </c>
      <c r="BS776" s="4">
        <v>3647.5512195121951</v>
      </c>
      <c r="BT776" s="4">
        <v>757.39512195121949</v>
      </c>
      <c r="BU776" s="4">
        <v>0</v>
      </c>
      <c r="BV776" s="4">
        <v>5409.5951219512199</v>
      </c>
      <c r="BW776" s="4">
        <v>458.13170731707316</v>
      </c>
    </row>
    <row r="777" spans="2:75" x14ac:dyDescent="0.3">
      <c r="B777" s="3" t="s">
        <v>327</v>
      </c>
      <c r="C777" s="4">
        <v>2021</v>
      </c>
      <c r="D777" s="3" t="s">
        <v>1243</v>
      </c>
      <c r="E777" s="4">
        <v>208</v>
      </c>
      <c r="F777" s="4">
        <v>208</v>
      </c>
      <c r="G777" s="4" t="b">
        <v>0</v>
      </c>
      <c r="H777" s="4">
        <v>921561</v>
      </c>
      <c r="I777" s="4">
        <v>170003</v>
      </c>
      <c r="J777" s="4">
        <v>193751</v>
      </c>
      <c r="K777" s="4">
        <v>555714</v>
      </c>
      <c r="L777" s="4">
        <v>2093</v>
      </c>
      <c r="M777" s="4">
        <v>0</v>
      </c>
      <c r="N777" s="4">
        <v>365847</v>
      </c>
      <c r="O777" s="4">
        <v>807711</v>
      </c>
      <c r="P777" s="4">
        <v>125218</v>
      </c>
      <c r="Q777" s="4">
        <v>682493</v>
      </c>
      <c r="R777" s="4">
        <v>259908</v>
      </c>
      <c r="S777" s="4">
        <v>157598</v>
      </c>
      <c r="T777" s="4">
        <v>123354</v>
      </c>
      <c r="U777" s="4">
        <v>67367</v>
      </c>
      <c r="V777" s="4">
        <v>46342</v>
      </c>
      <c r="W777" s="4">
        <v>0</v>
      </c>
      <c r="X777" s="4">
        <v>113850</v>
      </c>
      <c r="Y777" s="4">
        <v>165536</v>
      </c>
      <c r="Z777" s="4">
        <v>1202850</v>
      </c>
      <c r="AA777" s="4">
        <v>1283092</v>
      </c>
      <c r="AB777" s="4">
        <v>123128</v>
      </c>
      <c r="AC777" s="4">
        <v>1159964</v>
      </c>
      <c r="AD777" s="4">
        <v>3919047</v>
      </c>
      <c r="AE777" s="4">
        <v>672178</v>
      </c>
      <c r="AF777" s="4">
        <v>510322</v>
      </c>
      <c r="AG777" s="4">
        <v>1182500</v>
      </c>
      <c r="AH777" s="4">
        <v>0</v>
      </c>
      <c r="AI777" s="4">
        <v>0</v>
      </c>
      <c r="AJ777" s="4">
        <v>0</v>
      </c>
      <c r="AK777" s="4">
        <v>0</v>
      </c>
      <c r="AL777" s="4">
        <v>662847</v>
      </c>
      <c r="AM777" s="4">
        <v>165712</v>
      </c>
      <c r="AN777" s="4">
        <v>0</v>
      </c>
      <c r="AO777" s="4">
        <v>165712</v>
      </c>
      <c r="AP777" s="4">
        <v>49873300</v>
      </c>
      <c r="AQ777" s="4">
        <v>46203300</v>
      </c>
      <c r="AR777" s="4">
        <v>161623</v>
      </c>
      <c r="AS777" s="4">
        <v>499737</v>
      </c>
      <c r="AT777" s="4">
        <v>293560</v>
      </c>
      <c r="AU777" s="4">
        <v>861</v>
      </c>
      <c r="AV777" s="4">
        <v>2722</v>
      </c>
      <c r="AW777" s="4">
        <v>4930770</v>
      </c>
      <c r="AX777" s="4">
        <v>2736547</v>
      </c>
      <c r="AY777" s="4">
        <v>165536</v>
      </c>
      <c r="AZ777" s="4">
        <v>104818</v>
      </c>
      <c r="BA777" s="4">
        <v>93917</v>
      </c>
      <c r="BB777" s="4">
        <v>0</v>
      </c>
      <c r="BC777" s="4"/>
      <c r="BD777" s="4">
        <v>0.39698620058791551</v>
      </c>
      <c r="BE777" s="4">
        <v>0.12354038419594579</v>
      </c>
      <c r="BF777" s="4">
        <v>0</v>
      </c>
      <c r="BG777" s="4">
        <v>0</v>
      </c>
      <c r="BH777" s="4">
        <v>1.7326185030469177</v>
      </c>
      <c r="BI777" s="4">
        <v>0.45364682366819914</v>
      </c>
      <c r="BJ777" s="4">
        <v>0</v>
      </c>
      <c r="BK777" s="4"/>
      <c r="BL777" s="3" t="s">
        <v>468</v>
      </c>
      <c r="BM777" s="4"/>
      <c r="BN777" s="4"/>
      <c r="BO777" s="4"/>
      <c r="BP777" s="4">
        <v>3.2406718624995738</v>
      </c>
      <c r="BQ777" s="4">
        <v>0.31631153563556208</v>
      </c>
      <c r="BR777" s="4">
        <v>4430.5817307692305</v>
      </c>
      <c r="BS777" s="4">
        <v>3883.2259615384614</v>
      </c>
      <c r="BT777" s="4">
        <v>777.03365384615381</v>
      </c>
      <c r="BU777" s="4">
        <v>0</v>
      </c>
      <c r="BV777" s="4">
        <v>5685.0961538461543</v>
      </c>
      <c r="BW777" s="4">
        <v>451.52403846153845</v>
      </c>
    </row>
    <row r="778" spans="2:75" x14ac:dyDescent="0.3">
      <c r="B778" s="3" t="s">
        <v>327</v>
      </c>
      <c r="C778" s="4">
        <v>2022</v>
      </c>
      <c r="D778" s="3" t="s">
        <v>1244</v>
      </c>
      <c r="E778" s="4">
        <v>209</v>
      </c>
      <c r="F778" s="4">
        <v>209</v>
      </c>
      <c r="G778" s="4" t="b">
        <v>0</v>
      </c>
      <c r="H778" s="4">
        <v>1367521</v>
      </c>
      <c r="I778" s="4">
        <v>176273</v>
      </c>
      <c r="J778" s="4">
        <v>211308</v>
      </c>
      <c r="K778" s="4">
        <v>974743</v>
      </c>
      <c r="L778" s="4">
        <v>5197</v>
      </c>
      <c r="M778" s="4">
        <v>0</v>
      </c>
      <c r="N778" s="4">
        <v>392778</v>
      </c>
      <c r="O778" s="4">
        <v>1241042</v>
      </c>
      <c r="P778" s="4">
        <v>130268</v>
      </c>
      <c r="Q778" s="4">
        <v>1110774</v>
      </c>
      <c r="R778" s="4">
        <v>359479</v>
      </c>
      <c r="S778" s="4">
        <v>464291</v>
      </c>
      <c r="T778" s="4">
        <v>133449</v>
      </c>
      <c r="U778" s="4">
        <v>74658</v>
      </c>
      <c r="V778" s="4">
        <v>51438</v>
      </c>
      <c r="W778" s="4">
        <v>0</v>
      </c>
      <c r="X778" s="4">
        <v>126479</v>
      </c>
      <c r="Y778" s="4">
        <v>250430</v>
      </c>
      <c r="Z778" s="4">
        <v>1305124</v>
      </c>
      <c r="AA778" s="4">
        <v>1800354</v>
      </c>
      <c r="AB778" s="4">
        <v>617474</v>
      </c>
      <c r="AC778" s="4">
        <v>1182880</v>
      </c>
      <c r="AD778" s="4">
        <v>4045526</v>
      </c>
      <c r="AE778" s="4">
        <v>705892</v>
      </c>
      <c r="AF778" s="4">
        <v>482925</v>
      </c>
      <c r="AG778" s="4">
        <v>1188817</v>
      </c>
      <c r="AH778" s="4">
        <v>0</v>
      </c>
      <c r="AI778" s="4">
        <v>0</v>
      </c>
      <c r="AJ778" s="4">
        <v>0</v>
      </c>
      <c r="AK778" s="4">
        <v>0</v>
      </c>
      <c r="AL778" s="4">
        <v>767778</v>
      </c>
      <c r="AM778" s="4">
        <v>191945</v>
      </c>
      <c r="AN778" s="4">
        <v>0</v>
      </c>
      <c r="AO778" s="4">
        <v>191945</v>
      </c>
      <c r="AP778" s="4">
        <v>58549700</v>
      </c>
      <c r="AQ778" s="4">
        <v>54393000</v>
      </c>
      <c r="AR778" s="4">
        <v>167389</v>
      </c>
      <c r="AS778" s="4">
        <v>505251</v>
      </c>
      <c r="AT778" s="4">
        <v>342759</v>
      </c>
      <c r="AU778" s="4">
        <v>889</v>
      </c>
      <c r="AV778" s="4">
        <v>2742</v>
      </c>
      <c r="AW778" s="4">
        <v>5181200</v>
      </c>
      <c r="AX778" s="4">
        <v>2856709</v>
      </c>
      <c r="AY778" s="4">
        <v>250430</v>
      </c>
      <c r="AZ778" s="4">
        <v>170086.66666666666</v>
      </c>
      <c r="BA778" s="4">
        <v>93917</v>
      </c>
      <c r="BB778" s="4">
        <v>0</v>
      </c>
      <c r="BC778" s="4"/>
      <c r="BD778" s="4">
        <v>0.28721898969010345</v>
      </c>
      <c r="BE778" s="4">
        <v>9.2487793606094534E-2</v>
      </c>
      <c r="BF778" s="4">
        <v>0</v>
      </c>
      <c r="BG778" s="4">
        <v>0</v>
      </c>
      <c r="BH778" s="4">
        <v>1.0702600168891241</v>
      </c>
      <c r="BI778" s="4">
        <v>0.45692189720917825</v>
      </c>
      <c r="BJ778" s="4">
        <v>0</v>
      </c>
      <c r="BK778" s="4"/>
      <c r="BL778" s="3" t="s">
        <v>468</v>
      </c>
      <c r="BM778" s="4"/>
      <c r="BN778" s="4"/>
      <c r="BO778" s="4"/>
      <c r="BP778" s="4">
        <v>2.8589215657808666</v>
      </c>
      <c r="BQ778" s="4">
        <v>0.32421590080233409</v>
      </c>
      <c r="BR778" s="4">
        <v>6543.1626794258373</v>
      </c>
      <c r="BS778" s="4">
        <v>5938</v>
      </c>
      <c r="BT778" s="4">
        <v>800.90430622009569</v>
      </c>
      <c r="BU778" s="4">
        <v>0</v>
      </c>
      <c r="BV778" s="4">
        <v>5688.1196172248801</v>
      </c>
      <c r="BW778" s="4">
        <v>449.36363636363637</v>
      </c>
    </row>
    <row r="779" spans="2:75" x14ac:dyDescent="0.3">
      <c r="B779" s="3" t="s">
        <v>327</v>
      </c>
      <c r="C779" s="4">
        <v>2023</v>
      </c>
      <c r="D779" s="3" t="s">
        <v>1245</v>
      </c>
      <c r="E779" s="4">
        <v>217</v>
      </c>
      <c r="F779" s="4">
        <v>217</v>
      </c>
      <c r="G779" s="4" t="b">
        <v>0</v>
      </c>
      <c r="H779" s="4">
        <v>1661631</v>
      </c>
      <c r="I779" s="4">
        <v>191788</v>
      </c>
      <c r="J779" s="4">
        <v>207459</v>
      </c>
      <c r="K779" s="4">
        <v>1251474</v>
      </c>
      <c r="L779" s="4">
        <v>10910</v>
      </c>
      <c r="M779" s="4">
        <v>0</v>
      </c>
      <c r="N779" s="4">
        <v>410157</v>
      </c>
      <c r="O779" s="4">
        <v>1047699</v>
      </c>
      <c r="P779" s="4">
        <v>183255</v>
      </c>
      <c r="Q779" s="4">
        <v>864444</v>
      </c>
      <c r="R779" s="4">
        <v>421062</v>
      </c>
      <c r="S779" s="4">
        <v>211314</v>
      </c>
      <c r="T779" s="4">
        <v>96406</v>
      </c>
      <c r="U779" s="4">
        <v>42524</v>
      </c>
      <c r="V779" s="4">
        <v>42750</v>
      </c>
      <c r="W779" s="4">
        <v>0</v>
      </c>
      <c r="X779" s="4">
        <v>613932</v>
      </c>
      <c r="Y779" s="4">
        <v>186116</v>
      </c>
      <c r="Z779" s="4">
        <v>2100665</v>
      </c>
      <c r="AA779" s="4">
        <v>2308109</v>
      </c>
      <c r="AB779" s="4">
        <v>1033619</v>
      </c>
      <c r="AC779" s="4">
        <v>1274490</v>
      </c>
      <c r="AD779" s="4">
        <v>4659458</v>
      </c>
      <c r="AE779" s="4">
        <v>664929</v>
      </c>
      <c r="AF779" s="4">
        <v>1159706</v>
      </c>
      <c r="AG779" s="4">
        <v>1824635</v>
      </c>
      <c r="AH779" s="4">
        <v>0</v>
      </c>
      <c r="AI779" s="4">
        <v>0</v>
      </c>
      <c r="AJ779" s="4">
        <v>0</v>
      </c>
      <c r="AK779" s="4">
        <v>0</v>
      </c>
      <c r="AL779" s="4">
        <v>704157</v>
      </c>
      <c r="AM779" s="4">
        <v>176039</v>
      </c>
      <c r="AN779" s="4">
        <v>0</v>
      </c>
      <c r="AO779" s="4">
        <v>176039</v>
      </c>
      <c r="AP779" s="4">
        <v>75256000</v>
      </c>
      <c r="AQ779" s="4">
        <v>70156400</v>
      </c>
      <c r="AR779" s="4">
        <v>183691</v>
      </c>
      <c r="AS779" s="4">
        <v>574358</v>
      </c>
      <c r="AT779" s="4">
        <v>437503</v>
      </c>
      <c r="AU779" s="4">
        <v>965</v>
      </c>
      <c r="AV779" s="4">
        <v>3100</v>
      </c>
      <c r="AW779" s="4">
        <v>5890507</v>
      </c>
      <c r="AX779" s="4">
        <v>3382761</v>
      </c>
      <c r="AY779" s="4">
        <v>186116</v>
      </c>
      <c r="AZ779" s="4">
        <v>200694</v>
      </c>
      <c r="BA779" s="4">
        <v>93917</v>
      </c>
      <c r="BB779" s="4">
        <v>0</v>
      </c>
      <c r="BC779" s="4"/>
      <c r="BD779" s="4">
        <v>0.24684000238320061</v>
      </c>
      <c r="BE779" s="4">
        <v>0.36947553337654387</v>
      </c>
      <c r="BF779" s="4">
        <v>0</v>
      </c>
      <c r="BG779" s="4">
        <v>0</v>
      </c>
      <c r="BH779" s="4">
        <v>2.1107613680007034</v>
      </c>
      <c r="BI779" s="4">
        <v>0.43262435328356846</v>
      </c>
      <c r="BJ779" s="4">
        <v>0</v>
      </c>
      <c r="BK779" s="4"/>
      <c r="BL779" s="3" t="s">
        <v>468</v>
      </c>
      <c r="BM779" s="4"/>
      <c r="BN779" s="4"/>
      <c r="BO779" s="4"/>
      <c r="BP779" s="4">
        <v>2.4408817901562667</v>
      </c>
      <c r="BQ779" s="4">
        <v>0.31129032258064515</v>
      </c>
      <c r="BR779" s="4">
        <v>7657.2857142857147</v>
      </c>
      <c r="BS779" s="4">
        <v>4828.1059907834106</v>
      </c>
      <c r="BT779" s="4">
        <v>846.50230414746545</v>
      </c>
      <c r="BU779" s="4">
        <v>0</v>
      </c>
      <c r="BV779" s="4">
        <v>8408.4562211981574</v>
      </c>
      <c r="BW779" s="4">
        <v>432.79723502304148</v>
      </c>
    </row>
    <row r="780" spans="2:75" x14ac:dyDescent="0.3">
      <c r="B780" s="3" t="s">
        <v>327</v>
      </c>
      <c r="C780" s="4">
        <v>2024</v>
      </c>
      <c r="D780" s="3" t="s">
        <v>1246</v>
      </c>
      <c r="E780" s="4">
        <v>217</v>
      </c>
      <c r="F780" s="4">
        <v>217</v>
      </c>
      <c r="G780" s="4" t="b">
        <v>0</v>
      </c>
      <c r="H780" s="4">
        <v>1140315</v>
      </c>
      <c r="I780" s="4">
        <v>209522</v>
      </c>
      <c r="J780" s="4">
        <v>202394</v>
      </c>
      <c r="K780" s="4">
        <v>720856</v>
      </c>
      <c r="L780" s="4">
        <v>7543</v>
      </c>
      <c r="M780" s="4">
        <v>0</v>
      </c>
      <c r="N780" s="4">
        <v>419459</v>
      </c>
      <c r="O780" s="4">
        <v>1108452</v>
      </c>
      <c r="P780" s="4">
        <v>142948</v>
      </c>
      <c r="Q780" s="4">
        <v>965504</v>
      </c>
      <c r="R780" s="4">
        <v>557454</v>
      </c>
      <c r="S780" s="4">
        <v>88229</v>
      </c>
      <c r="T780" s="4">
        <v>75797</v>
      </c>
      <c r="U780" s="4">
        <v>80328</v>
      </c>
      <c r="V780" s="4">
        <v>114102</v>
      </c>
      <c r="W780" s="4">
        <v>0</v>
      </c>
      <c r="X780" s="4">
        <v>31863</v>
      </c>
      <c r="Y780" s="4">
        <v>136303</v>
      </c>
      <c r="Z780" s="4">
        <v>2192285</v>
      </c>
      <c r="AA780" s="4">
        <v>2258523</v>
      </c>
      <c r="AB780" s="4">
        <v>966753</v>
      </c>
      <c r="AC780" s="4">
        <v>1291770</v>
      </c>
      <c r="AD780" s="4">
        <v>4691321</v>
      </c>
      <c r="AE780" s="4">
        <v>619673</v>
      </c>
      <c r="AF780" s="4">
        <v>1217553</v>
      </c>
      <c r="AG780" s="4">
        <v>1837226</v>
      </c>
      <c r="AH780" s="4">
        <v>0</v>
      </c>
      <c r="AI780" s="4">
        <v>0</v>
      </c>
      <c r="AJ780" s="4">
        <v>0</v>
      </c>
      <c r="AK780" s="4">
        <v>0</v>
      </c>
      <c r="AL780" s="4">
        <v>745286</v>
      </c>
      <c r="AM780" s="4">
        <v>186322</v>
      </c>
      <c r="AN780" s="4">
        <v>0</v>
      </c>
      <c r="AO780" s="4">
        <v>186322</v>
      </c>
      <c r="AP780" s="4">
        <v>77544800</v>
      </c>
      <c r="AQ780" s="4">
        <v>72181600</v>
      </c>
      <c r="AR780" s="4">
        <v>198592</v>
      </c>
      <c r="AS780" s="4">
        <v>600386</v>
      </c>
      <c r="AT780" s="4">
        <v>451105</v>
      </c>
      <c r="AU780" s="4">
        <v>1043</v>
      </c>
      <c r="AV780" s="4">
        <v>3234</v>
      </c>
      <c r="AW780" s="4">
        <v>6026811</v>
      </c>
      <c r="AX780" s="4">
        <v>3376117</v>
      </c>
      <c r="AY780" s="4">
        <v>136303</v>
      </c>
      <c r="AZ780" s="4">
        <v>190949.66666666666</v>
      </c>
      <c r="BA780" s="4">
        <v>93916</v>
      </c>
      <c r="BB780" s="4">
        <v>0</v>
      </c>
      <c r="BC780" s="4"/>
      <c r="BD780" s="4">
        <v>0.36784484988796956</v>
      </c>
      <c r="BE780" s="4">
        <v>2.7942279107088831E-2</v>
      </c>
      <c r="BF780" s="4">
        <v>0</v>
      </c>
      <c r="BG780" s="4">
        <v>0</v>
      </c>
      <c r="BH780" s="4">
        <v>1.9028673107516902</v>
      </c>
      <c r="BI780" s="4">
        <v>0.44677918621516138</v>
      </c>
      <c r="BJ780" s="4">
        <v>0</v>
      </c>
      <c r="BK780" s="4"/>
      <c r="BL780" s="3" t="s">
        <v>468</v>
      </c>
      <c r="BM780" s="4"/>
      <c r="BN780" s="4"/>
      <c r="BO780" s="4"/>
      <c r="BP780" s="4">
        <v>2.5609969978644602</v>
      </c>
      <c r="BQ780" s="4">
        <v>0.32251082251082253</v>
      </c>
      <c r="BR780" s="4">
        <v>5254.9078341013828</v>
      </c>
      <c r="BS780" s="4">
        <v>5108.0737327188945</v>
      </c>
      <c r="BT780" s="4">
        <v>915.17050691244242</v>
      </c>
      <c r="BU780" s="4">
        <v>0</v>
      </c>
      <c r="BV780" s="4">
        <v>8466.4792626728104</v>
      </c>
      <c r="BW780" s="4">
        <v>432.79262672811058</v>
      </c>
    </row>
    <row r="781" spans="2:75" x14ac:dyDescent="0.3">
      <c r="B781" s="3" t="s">
        <v>329</v>
      </c>
      <c r="C781" s="4">
        <v>2019</v>
      </c>
      <c r="D781" s="3" t="s">
        <v>1247</v>
      </c>
      <c r="E781" s="4">
        <v>307</v>
      </c>
      <c r="F781" s="4">
        <v>307</v>
      </c>
      <c r="G781" s="4" t="b">
        <v>0</v>
      </c>
      <c r="H781" s="4">
        <v>1113480</v>
      </c>
      <c r="I781" s="4">
        <v>182094</v>
      </c>
      <c r="J781" s="4">
        <v>229781</v>
      </c>
      <c r="K781" s="4">
        <v>649893</v>
      </c>
      <c r="L781" s="4">
        <v>51712</v>
      </c>
      <c r="M781" s="4">
        <v>0</v>
      </c>
      <c r="N781" s="4">
        <v>463587</v>
      </c>
      <c r="O781" s="4">
        <v>974275</v>
      </c>
      <c r="P781" s="4">
        <v>113673</v>
      </c>
      <c r="Q781" s="4">
        <v>860602</v>
      </c>
      <c r="R781" s="4">
        <v>251055</v>
      </c>
      <c r="S781" s="4">
        <v>129723</v>
      </c>
      <c r="T781" s="4">
        <v>213656</v>
      </c>
      <c r="U781" s="4">
        <v>96951</v>
      </c>
      <c r="V781" s="4">
        <v>98781</v>
      </c>
      <c r="W781" s="4">
        <v>0</v>
      </c>
      <c r="X781" s="4">
        <v>139205</v>
      </c>
      <c r="Y781" s="4">
        <v>336445</v>
      </c>
      <c r="Z781" s="4">
        <v>2988415</v>
      </c>
      <c r="AA781" s="4">
        <v>3105529</v>
      </c>
      <c r="AB781" s="4">
        <v>1501505</v>
      </c>
      <c r="AC781" s="4">
        <v>1604024</v>
      </c>
      <c r="AD781" s="4">
        <v>4523593</v>
      </c>
      <c r="AE781" s="4">
        <v>920460</v>
      </c>
      <c r="AF781" s="4">
        <v>708164</v>
      </c>
      <c r="AG781" s="4">
        <v>1628624</v>
      </c>
      <c r="AH781" s="4">
        <v>0</v>
      </c>
      <c r="AI781" s="4">
        <v>0</v>
      </c>
      <c r="AJ781" s="4">
        <v>0</v>
      </c>
      <c r="AK781" s="4">
        <v>0</v>
      </c>
      <c r="AL781" s="4">
        <v>825552</v>
      </c>
      <c r="AM781" s="4">
        <v>206388</v>
      </c>
      <c r="AN781" s="4">
        <v>0</v>
      </c>
      <c r="AO781" s="4">
        <v>206388</v>
      </c>
      <c r="AP781" s="4">
        <v>37738600</v>
      </c>
      <c r="AQ781" s="4">
        <v>34938300</v>
      </c>
      <c r="AR781" s="4">
        <v>165864.23741999999</v>
      </c>
      <c r="AS781" s="4">
        <v>511037.43582000001</v>
      </c>
      <c r="AT781" s="4">
        <v>165250</v>
      </c>
      <c r="AU781" s="4">
        <v>696.06605000000002</v>
      </c>
      <c r="AV781" s="4">
        <v>2074.7452750000002</v>
      </c>
      <c r="AW781" s="4">
        <v>4886453</v>
      </c>
      <c r="AX781" s="4">
        <v>2894970</v>
      </c>
      <c r="AY781" s="4">
        <v>336445</v>
      </c>
      <c r="AZ781" s="4">
        <v>336445</v>
      </c>
      <c r="BA781" s="4">
        <v>798870</v>
      </c>
      <c r="BB781" s="4">
        <v>0</v>
      </c>
      <c r="BC781" s="4"/>
      <c r="BD781" s="4">
        <v>0.41634066170923589</v>
      </c>
      <c r="BE781" s="4">
        <v>0.12501796170564355</v>
      </c>
      <c r="BF781" s="4">
        <v>0</v>
      </c>
      <c r="BG781" s="4">
        <v>0</v>
      </c>
      <c r="BH781" s="4">
        <v>1.8924241403110846</v>
      </c>
      <c r="BI781" s="4">
        <v>0.48720307330762458</v>
      </c>
      <c r="BJ781" s="4">
        <v>0</v>
      </c>
      <c r="BK781" s="4"/>
      <c r="BL781" s="3" t="s">
        <v>468</v>
      </c>
      <c r="BM781" s="4"/>
      <c r="BN781" s="4"/>
      <c r="BO781" s="4"/>
      <c r="BP781" s="4">
        <v>4.3950818901602071</v>
      </c>
      <c r="BQ781" s="4">
        <v>0.33549470307867069</v>
      </c>
      <c r="BR781" s="4">
        <v>3626.9706840390882</v>
      </c>
      <c r="BS781" s="4">
        <v>3173.5342019543973</v>
      </c>
      <c r="BT781" s="4">
        <v>540.27438899022798</v>
      </c>
      <c r="BU781" s="4">
        <v>0</v>
      </c>
      <c r="BV781" s="4">
        <v>5304.9641693811072</v>
      </c>
      <c r="BW781" s="4">
        <v>2602.1824104234529</v>
      </c>
    </row>
    <row r="782" spans="2:75" x14ac:dyDescent="0.3">
      <c r="B782" s="3" t="s">
        <v>329</v>
      </c>
      <c r="C782" s="4">
        <v>2020</v>
      </c>
      <c r="D782" s="3" t="s">
        <v>1248</v>
      </c>
      <c r="E782" s="4">
        <v>309</v>
      </c>
      <c r="F782" s="4">
        <v>309</v>
      </c>
      <c r="G782" s="4" t="b">
        <v>0</v>
      </c>
      <c r="H782" s="4">
        <v>1974005</v>
      </c>
      <c r="I782" s="4">
        <v>183364</v>
      </c>
      <c r="J782" s="4">
        <v>238138</v>
      </c>
      <c r="K782" s="4">
        <v>1516532</v>
      </c>
      <c r="L782" s="4">
        <v>27806</v>
      </c>
      <c r="M782" s="4">
        <v>0</v>
      </c>
      <c r="N782" s="4">
        <v>457473</v>
      </c>
      <c r="O782" s="4">
        <v>952219</v>
      </c>
      <c r="P782" s="4">
        <v>127858</v>
      </c>
      <c r="Q782" s="4">
        <v>824361</v>
      </c>
      <c r="R782" s="4">
        <v>250889</v>
      </c>
      <c r="S782" s="4">
        <v>1150</v>
      </c>
      <c r="T782" s="4">
        <v>211890</v>
      </c>
      <c r="U782" s="4">
        <v>228344</v>
      </c>
      <c r="V782" s="4">
        <v>105169</v>
      </c>
      <c r="W782" s="4">
        <v>0</v>
      </c>
      <c r="X782" s="4">
        <v>1021786</v>
      </c>
      <c r="Y782" s="4">
        <v>1915068</v>
      </c>
      <c r="Z782" s="4">
        <v>2886120</v>
      </c>
      <c r="AA782" s="4">
        <v>3010381</v>
      </c>
      <c r="AB782" s="4">
        <v>2172227</v>
      </c>
      <c r="AC782" s="4">
        <v>838154</v>
      </c>
      <c r="AD782" s="4">
        <v>5545379</v>
      </c>
      <c r="AE782" s="4">
        <v>1221206</v>
      </c>
      <c r="AF782" s="4">
        <v>486994</v>
      </c>
      <c r="AG782" s="4">
        <v>1708200</v>
      </c>
      <c r="AH782" s="4">
        <v>845000</v>
      </c>
      <c r="AI782" s="4">
        <v>845000</v>
      </c>
      <c r="AJ782" s="4">
        <v>0</v>
      </c>
      <c r="AK782" s="4">
        <v>0</v>
      </c>
      <c r="AL782" s="4">
        <v>827208</v>
      </c>
      <c r="AM782" s="4">
        <v>206802</v>
      </c>
      <c r="AN782" s="4">
        <v>0</v>
      </c>
      <c r="AO782" s="4">
        <v>206802</v>
      </c>
      <c r="AP782" s="4">
        <v>37814800</v>
      </c>
      <c r="AQ782" s="4">
        <v>35080700</v>
      </c>
      <c r="AR782" s="4">
        <v>168076</v>
      </c>
      <c r="AS782" s="4">
        <v>516290</v>
      </c>
      <c r="AT782" s="4">
        <v>164439</v>
      </c>
      <c r="AU782" s="4">
        <v>701</v>
      </c>
      <c r="AV782" s="4">
        <v>2115</v>
      </c>
      <c r="AW782" s="4">
        <v>6768042</v>
      </c>
      <c r="AX782" s="4">
        <v>4682180</v>
      </c>
      <c r="AY782" s="4">
        <v>1915068</v>
      </c>
      <c r="AZ782" s="4">
        <v>1125756.5</v>
      </c>
      <c r="BA782" s="4">
        <v>2301088</v>
      </c>
      <c r="BB782" s="4">
        <v>0</v>
      </c>
      <c r="BC782" s="4"/>
      <c r="BD782" s="4">
        <v>0.23174865311891307</v>
      </c>
      <c r="BE782" s="4">
        <v>0.51762077603653489</v>
      </c>
      <c r="BF782" s="4">
        <v>0</v>
      </c>
      <c r="BG782" s="4">
        <v>0</v>
      </c>
      <c r="BH782" s="4">
        <v>2.072150429241558</v>
      </c>
      <c r="BI782" s="4">
        <v>0.46695399146711608</v>
      </c>
      <c r="BJ782" s="4">
        <v>0</v>
      </c>
      <c r="BK782" s="4"/>
      <c r="BL782" s="3" t="s">
        <v>468</v>
      </c>
      <c r="BM782" s="4"/>
      <c r="BN782" s="4"/>
      <c r="BO782" s="4"/>
      <c r="BP782" s="4">
        <v>4.4447147677628873</v>
      </c>
      <c r="BQ782" s="4">
        <v>0.33144208037825057</v>
      </c>
      <c r="BR782" s="4">
        <v>6388.3656957928806</v>
      </c>
      <c r="BS782" s="4">
        <v>3081.6148867313914</v>
      </c>
      <c r="BT782" s="4">
        <v>543.93527508090619</v>
      </c>
      <c r="BU782" s="4">
        <v>2734.6278317152105</v>
      </c>
      <c r="BV782" s="4">
        <v>5528.155339805825</v>
      </c>
      <c r="BW782" s="4">
        <v>7446.8867313915862</v>
      </c>
    </row>
    <row r="783" spans="2:75" x14ac:dyDescent="0.3">
      <c r="B783" s="3" t="s">
        <v>329</v>
      </c>
      <c r="C783" s="4">
        <v>2021</v>
      </c>
      <c r="D783" s="3" t="s">
        <v>1249</v>
      </c>
      <c r="E783" s="4">
        <v>311</v>
      </c>
      <c r="F783" s="4">
        <v>311</v>
      </c>
      <c r="G783" s="4" t="b">
        <v>0</v>
      </c>
      <c r="H783" s="4">
        <v>1280106</v>
      </c>
      <c r="I783" s="4">
        <v>191721</v>
      </c>
      <c r="J783" s="4">
        <v>274184</v>
      </c>
      <c r="K783" s="4">
        <v>789237</v>
      </c>
      <c r="L783" s="4">
        <v>24964</v>
      </c>
      <c r="M783" s="4">
        <v>0</v>
      </c>
      <c r="N783" s="4">
        <v>490869</v>
      </c>
      <c r="O783" s="4">
        <v>913118</v>
      </c>
      <c r="P783" s="4">
        <v>139542</v>
      </c>
      <c r="Q783" s="4">
        <v>773576</v>
      </c>
      <c r="R783" s="4">
        <v>295651</v>
      </c>
      <c r="S783" s="4">
        <v>3520</v>
      </c>
      <c r="T783" s="4">
        <v>224211</v>
      </c>
      <c r="U783" s="4">
        <v>119314</v>
      </c>
      <c r="V783" s="4">
        <v>99491</v>
      </c>
      <c r="W783" s="4">
        <v>0</v>
      </c>
      <c r="X783" s="4">
        <v>366988</v>
      </c>
      <c r="Y783" s="4">
        <v>529529</v>
      </c>
      <c r="Z783" s="4">
        <v>1672752</v>
      </c>
      <c r="AA783" s="4">
        <v>1907252</v>
      </c>
      <c r="AB783" s="4">
        <v>1102168</v>
      </c>
      <c r="AC783" s="4">
        <v>805084</v>
      </c>
      <c r="AD783" s="4">
        <v>5912367</v>
      </c>
      <c r="AE783" s="4">
        <v>1284619</v>
      </c>
      <c r="AF783" s="4">
        <v>400581</v>
      </c>
      <c r="AG783" s="4">
        <v>1685200</v>
      </c>
      <c r="AH783" s="4">
        <v>845000</v>
      </c>
      <c r="AI783" s="4">
        <v>0</v>
      </c>
      <c r="AJ783" s="4">
        <v>0</v>
      </c>
      <c r="AK783" s="4">
        <v>7289</v>
      </c>
      <c r="AL783" s="4">
        <v>858869</v>
      </c>
      <c r="AM783" s="4">
        <v>214717</v>
      </c>
      <c r="AN783" s="4">
        <v>7289</v>
      </c>
      <c r="AO783" s="4">
        <v>207428</v>
      </c>
      <c r="AP783" s="4">
        <v>45725500</v>
      </c>
      <c r="AQ783" s="4">
        <v>43216100</v>
      </c>
      <c r="AR783" s="4">
        <v>175076</v>
      </c>
      <c r="AS783" s="4">
        <v>572412</v>
      </c>
      <c r="AT783" s="4">
        <v>195948</v>
      </c>
      <c r="AU783" s="4">
        <v>715</v>
      </c>
      <c r="AV783" s="4">
        <v>2273</v>
      </c>
      <c r="AW783" s="4">
        <v>7297571</v>
      </c>
      <c r="AX783" s="4">
        <v>5072167</v>
      </c>
      <c r="AY783" s="4">
        <v>529529</v>
      </c>
      <c r="AZ783" s="4">
        <v>927014</v>
      </c>
      <c r="BA783" s="4">
        <v>2301088</v>
      </c>
      <c r="BB783" s="4">
        <v>0</v>
      </c>
      <c r="BC783" s="4"/>
      <c r="BD783" s="4">
        <v>0.38345965099765178</v>
      </c>
      <c r="BE783" s="4">
        <v>0.28668563384594714</v>
      </c>
      <c r="BF783" s="4">
        <v>3.3947009319243472E-2</v>
      </c>
      <c r="BG783" s="4">
        <v>8.4867424484991304E-3</v>
      </c>
      <c r="BH783" s="4">
        <v>2.1784543470841906</v>
      </c>
      <c r="BI783" s="4">
        <v>0.44539409020304882</v>
      </c>
      <c r="BJ783" s="4">
        <v>0</v>
      </c>
      <c r="BK783" s="4"/>
      <c r="BL783" s="3" t="s">
        <v>468</v>
      </c>
      <c r="BM783" s="4"/>
      <c r="BN783" s="4"/>
      <c r="BO783" s="4"/>
      <c r="BP783" s="4">
        <v>3.8288482356671878</v>
      </c>
      <c r="BQ783" s="4">
        <v>0.31456225252969644</v>
      </c>
      <c r="BR783" s="4">
        <v>4116.096463022508</v>
      </c>
      <c r="BS783" s="4">
        <v>2936.0707395498393</v>
      </c>
      <c r="BT783" s="4">
        <v>562.94533762057881</v>
      </c>
      <c r="BU783" s="4">
        <v>2717.0418006430868</v>
      </c>
      <c r="BV783" s="4">
        <v>5418.6495176848875</v>
      </c>
      <c r="BW783" s="4">
        <v>7398.9967845659166</v>
      </c>
    </row>
    <row r="784" spans="2:75" x14ac:dyDescent="0.3">
      <c r="B784" s="3" t="s">
        <v>329</v>
      </c>
      <c r="C784" s="4">
        <v>2022</v>
      </c>
      <c r="D784" s="3" t="s">
        <v>1250</v>
      </c>
      <c r="E784" s="4">
        <v>313</v>
      </c>
      <c r="F784" s="4">
        <v>313</v>
      </c>
      <c r="G784" s="4" t="b">
        <v>0</v>
      </c>
      <c r="H784" s="4">
        <v>1392983</v>
      </c>
      <c r="I784" s="4">
        <v>206810</v>
      </c>
      <c r="J784" s="4">
        <v>293018</v>
      </c>
      <c r="K784" s="4">
        <v>873650</v>
      </c>
      <c r="L784" s="4">
        <v>19505</v>
      </c>
      <c r="M784" s="4">
        <v>0</v>
      </c>
      <c r="N784" s="4">
        <v>519333</v>
      </c>
      <c r="O784" s="4">
        <v>1019513</v>
      </c>
      <c r="P784" s="4">
        <v>142802</v>
      </c>
      <c r="Q784" s="4">
        <v>876711</v>
      </c>
      <c r="R784" s="4">
        <v>362675</v>
      </c>
      <c r="S784" s="4">
        <v>501</v>
      </c>
      <c r="T784" s="4">
        <v>222634</v>
      </c>
      <c r="U784" s="4">
        <v>158636</v>
      </c>
      <c r="V784" s="4">
        <v>102604</v>
      </c>
      <c r="W784" s="4">
        <v>0</v>
      </c>
      <c r="X784" s="4">
        <v>373470</v>
      </c>
      <c r="Y784" s="4">
        <v>399195</v>
      </c>
      <c r="Z784" s="4">
        <v>1905376</v>
      </c>
      <c r="AA784" s="4">
        <v>2125463</v>
      </c>
      <c r="AB784" s="4">
        <v>1197356</v>
      </c>
      <c r="AC784" s="4">
        <v>928107</v>
      </c>
      <c r="AD784" s="4">
        <v>6285837</v>
      </c>
      <c r="AE784" s="4">
        <v>1543078</v>
      </c>
      <c r="AF784" s="4">
        <v>259196</v>
      </c>
      <c r="AG784" s="4">
        <v>1802274</v>
      </c>
      <c r="AH784" s="4">
        <v>845000</v>
      </c>
      <c r="AI784" s="4">
        <v>0</v>
      </c>
      <c r="AJ784" s="4">
        <v>0</v>
      </c>
      <c r="AK784" s="4">
        <v>18495</v>
      </c>
      <c r="AL784" s="4">
        <v>982333</v>
      </c>
      <c r="AM784" s="4">
        <v>245583</v>
      </c>
      <c r="AN784" s="4">
        <v>18495</v>
      </c>
      <c r="AO784" s="4">
        <v>227088</v>
      </c>
      <c r="AP784" s="4">
        <v>71563100</v>
      </c>
      <c r="AQ784" s="4">
        <v>67610400</v>
      </c>
      <c r="AR784" s="4">
        <v>188118</v>
      </c>
      <c r="AS784" s="4">
        <v>670249</v>
      </c>
      <c r="AT784" s="4">
        <v>300552</v>
      </c>
      <c r="AU784" s="4">
        <v>732</v>
      </c>
      <c r="AV784" s="4">
        <v>2617</v>
      </c>
      <c r="AW784" s="4">
        <v>7642675</v>
      </c>
      <c r="AX784" s="4">
        <v>5328560</v>
      </c>
      <c r="AY784" s="4">
        <v>399195</v>
      </c>
      <c r="AZ784" s="4">
        <v>947930.66666666663</v>
      </c>
      <c r="BA784" s="4">
        <v>2301088</v>
      </c>
      <c r="BB784" s="4">
        <v>0</v>
      </c>
      <c r="BC784" s="4"/>
      <c r="BD784" s="4">
        <v>0.37282077383571804</v>
      </c>
      <c r="BE784" s="4">
        <v>0.26810808172102601</v>
      </c>
      <c r="BF784" s="4">
        <v>7.5310587459229666E-2</v>
      </c>
      <c r="BG784" s="4">
        <v>1.8827627698550287E-2</v>
      </c>
      <c r="BH784" s="4">
        <v>2.0557218969535</v>
      </c>
      <c r="BI784" s="4">
        <v>0.43322611800575372</v>
      </c>
      <c r="BJ784" s="4">
        <v>0</v>
      </c>
      <c r="BK784" s="4"/>
      <c r="BL784" s="3" t="s">
        <v>468</v>
      </c>
      <c r="BM784" s="4"/>
      <c r="BN784" s="4"/>
      <c r="BO784" s="4"/>
      <c r="BP784" s="4">
        <v>2.6287011043400859</v>
      </c>
      <c r="BQ784" s="4">
        <v>0.2797095911348873</v>
      </c>
      <c r="BR784" s="4">
        <v>4450.4249201277953</v>
      </c>
      <c r="BS784" s="4">
        <v>3257.2300319488818</v>
      </c>
      <c r="BT784" s="4">
        <v>601.01597444089452</v>
      </c>
      <c r="BU784" s="4">
        <v>2699.6805111821086</v>
      </c>
      <c r="BV784" s="4">
        <v>5758.0638977635781</v>
      </c>
      <c r="BW784" s="4">
        <v>7351.7188498402556</v>
      </c>
    </row>
    <row r="785" spans="2:75" x14ac:dyDescent="0.3">
      <c r="B785" s="3" t="s">
        <v>329</v>
      </c>
      <c r="C785" s="4">
        <v>2023</v>
      </c>
      <c r="D785" s="3" t="s">
        <v>1251</v>
      </c>
      <c r="E785" s="4">
        <v>334</v>
      </c>
      <c r="F785" s="4">
        <v>334</v>
      </c>
      <c r="G785" s="4" t="b">
        <v>0</v>
      </c>
      <c r="H785" s="4">
        <v>1868446</v>
      </c>
      <c r="I785" s="4">
        <v>224592</v>
      </c>
      <c r="J785" s="4">
        <v>292859</v>
      </c>
      <c r="K785" s="4">
        <v>1313641</v>
      </c>
      <c r="L785" s="4">
        <v>36164</v>
      </c>
      <c r="M785" s="4">
        <v>0</v>
      </c>
      <c r="N785" s="4">
        <v>554805</v>
      </c>
      <c r="O785" s="4">
        <v>1295344</v>
      </c>
      <c r="P785" s="4">
        <v>162888</v>
      </c>
      <c r="Q785" s="4">
        <v>1132456</v>
      </c>
      <c r="R785" s="4">
        <v>435896</v>
      </c>
      <c r="S785" s="4">
        <v>4400</v>
      </c>
      <c r="T785" s="4">
        <v>238948</v>
      </c>
      <c r="U785" s="4">
        <v>322289</v>
      </c>
      <c r="V785" s="4">
        <v>84034</v>
      </c>
      <c r="W785" s="4">
        <v>0</v>
      </c>
      <c r="X785" s="4">
        <v>573102</v>
      </c>
      <c r="Y785" s="4">
        <v>185246</v>
      </c>
      <c r="Z785" s="4">
        <v>2491976</v>
      </c>
      <c r="AA785" s="4">
        <v>2653475</v>
      </c>
      <c r="AB785" s="4">
        <v>1353823</v>
      </c>
      <c r="AC785" s="4">
        <v>1299652</v>
      </c>
      <c r="AD785" s="4">
        <v>6858939</v>
      </c>
      <c r="AE785" s="4">
        <v>1280946</v>
      </c>
      <c r="AF785" s="4">
        <v>952269</v>
      </c>
      <c r="AG785" s="4">
        <v>2233215</v>
      </c>
      <c r="AH785" s="4">
        <v>700000</v>
      </c>
      <c r="AI785" s="4">
        <v>0</v>
      </c>
      <c r="AJ785" s="4">
        <v>145000</v>
      </c>
      <c r="AK785" s="4">
        <v>40940</v>
      </c>
      <c r="AL785" s="4">
        <v>894615</v>
      </c>
      <c r="AM785" s="4">
        <v>223654</v>
      </c>
      <c r="AN785" s="4">
        <v>185940</v>
      </c>
      <c r="AO785" s="4">
        <v>37714</v>
      </c>
      <c r="AP785" s="4">
        <v>90788900</v>
      </c>
      <c r="AQ785" s="4">
        <v>85688800</v>
      </c>
      <c r="AR785" s="4">
        <v>204483</v>
      </c>
      <c r="AS785" s="4">
        <v>758247</v>
      </c>
      <c r="AT785" s="4">
        <v>379358</v>
      </c>
      <c r="AU785" s="4">
        <v>776</v>
      </c>
      <c r="AV785" s="4">
        <v>2923</v>
      </c>
      <c r="AW785" s="4">
        <v>7953225</v>
      </c>
      <c r="AX785" s="4">
        <v>5526766</v>
      </c>
      <c r="AY785" s="4">
        <v>185246</v>
      </c>
      <c r="AZ785" s="4">
        <v>371323.33333333331</v>
      </c>
      <c r="BA785" s="4">
        <v>2301088</v>
      </c>
      <c r="BB785" s="4">
        <v>0</v>
      </c>
      <c r="BC785" s="4"/>
      <c r="BD785" s="4">
        <v>0.2969339226287514</v>
      </c>
      <c r="BE785" s="4">
        <v>0.30672655243983504</v>
      </c>
      <c r="BF785" s="4">
        <v>0.83137346079211638</v>
      </c>
      <c r="BG785" s="4">
        <v>0.20784359752519241</v>
      </c>
      <c r="BH785" s="4">
        <v>1.9720103915737124</v>
      </c>
      <c r="BI785" s="4">
        <v>0.42929939596297823</v>
      </c>
      <c r="BJ785" s="4">
        <v>0</v>
      </c>
      <c r="BK785" s="4"/>
      <c r="BL785" s="3" t="s">
        <v>468</v>
      </c>
      <c r="BM785" s="4"/>
      <c r="BN785" s="4"/>
      <c r="BO785" s="4"/>
      <c r="BP785" s="4">
        <v>2.2522907536053416</v>
      </c>
      <c r="BQ785" s="4">
        <v>0.26548067054396168</v>
      </c>
      <c r="BR785" s="4">
        <v>5594.1497005988022</v>
      </c>
      <c r="BS785" s="4">
        <v>3878.2754491017963</v>
      </c>
      <c r="BT785" s="4">
        <v>612.22455089820357</v>
      </c>
      <c r="BU785" s="4">
        <v>2095.8083832335328</v>
      </c>
      <c r="BV785" s="4">
        <v>6686.2724550898201</v>
      </c>
      <c r="BW785" s="4">
        <v>6889.4850299401196</v>
      </c>
    </row>
    <row r="786" spans="2:75" x14ac:dyDescent="0.3">
      <c r="B786" s="3" t="s">
        <v>329</v>
      </c>
      <c r="C786" s="4">
        <v>2024</v>
      </c>
      <c r="D786" s="3" t="s">
        <v>1252</v>
      </c>
      <c r="E786" s="4">
        <v>334</v>
      </c>
      <c r="F786" s="4">
        <v>334</v>
      </c>
      <c r="G786" s="4" t="b">
        <v>0</v>
      </c>
      <c r="H786" s="4">
        <v>1185171</v>
      </c>
      <c r="I786" s="4">
        <v>244203</v>
      </c>
      <c r="J786" s="4">
        <v>309325</v>
      </c>
      <c r="K786" s="4">
        <v>545956</v>
      </c>
      <c r="L786" s="4">
        <v>85687</v>
      </c>
      <c r="M786" s="4">
        <v>0</v>
      </c>
      <c r="N786" s="4">
        <v>639215</v>
      </c>
      <c r="O786" s="4">
        <v>989549</v>
      </c>
      <c r="P786" s="4">
        <v>171641</v>
      </c>
      <c r="Q786" s="4">
        <v>817908</v>
      </c>
      <c r="R786" s="4">
        <v>378500</v>
      </c>
      <c r="S786" s="4">
        <v>500</v>
      </c>
      <c r="T786" s="4">
        <v>158895</v>
      </c>
      <c r="U786" s="4">
        <v>131080</v>
      </c>
      <c r="V786" s="4">
        <v>104907</v>
      </c>
      <c r="W786" s="4">
        <v>0</v>
      </c>
      <c r="X786" s="4">
        <v>195622</v>
      </c>
      <c r="Y786" s="4">
        <v>155499</v>
      </c>
      <c r="Z786" s="4">
        <v>3755855</v>
      </c>
      <c r="AA786" s="4">
        <v>3984400</v>
      </c>
      <c r="AB786" s="4">
        <v>2481169</v>
      </c>
      <c r="AC786" s="4">
        <v>1503231</v>
      </c>
      <c r="AD786" s="4">
        <v>7054563</v>
      </c>
      <c r="AE786" s="4">
        <v>1269672</v>
      </c>
      <c r="AF786" s="4">
        <v>1084817</v>
      </c>
      <c r="AG786" s="4">
        <v>2354489</v>
      </c>
      <c r="AH786" s="4">
        <v>600000</v>
      </c>
      <c r="AI786" s="4">
        <v>0</v>
      </c>
      <c r="AJ786" s="4">
        <v>100000</v>
      </c>
      <c r="AK786" s="4">
        <v>36852</v>
      </c>
      <c r="AL786" s="4">
        <v>995215</v>
      </c>
      <c r="AM786" s="4">
        <v>248804</v>
      </c>
      <c r="AN786" s="4">
        <v>136852</v>
      </c>
      <c r="AO786" s="4">
        <v>34972</v>
      </c>
      <c r="AP786" s="4">
        <v>101544600</v>
      </c>
      <c r="AQ786" s="4">
        <v>95855900</v>
      </c>
      <c r="AR786" s="4">
        <v>219628</v>
      </c>
      <c r="AS786" s="4">
        <v>833458</v>
      </c>
      <c r="AT786" s="4">
        <v>424461</v>
      </c>
      <c r="AU786" s="4">
        <v>825</v>
      </c>
      <c r="AV786" s="4">
        <v>3209</v>
      </c>
      <c r="AW786" s="4">
        <v>8108724</v>
      </c>
      <c r="AX786" s="4">
        <v>5510624</v>
      </c>
      <c r="AY786" s="4">
        <v>155499</v>
      </c>
      <c r="AZ786" s="4">
        <v>246646.66666666666</v>
      </c>
      <c r="BA786" s="4">
        <v>19649312</v>
      </c>
      <c r="BB786" s="4">
        <v>272865</v>
      </c>
      <c r="BC786" s="4">
        <v>0</v>
      </c>
      <c r="BD786" s="4">
        <v>0.53934411152483486</v>
      </c>
      <c r="BE786" s="4">
        <v>0.16505803803839278</v>
      </c>
      <c r="BF786" s="4">
        <v>0.55003938843426958</v>
      </c>
      <c r="BG786" s="4">
        <v>0.13750998527956271</v>
      </c>
      <c r="BH786" s="4">
        <v>2.878672173398475</v>
      </c>
      <c r="BI786" s="4">
        <v>0.44776206860181594</v>
      </c>
      <c r="BJ786" s="4">
        <v>2.9889294314157628</v>
      </c>
      <c r="BK786" s="4">
        <v>1.573343712160526E-2</v>
      </c>
      <c r="BL786" s="3" t="s">
        <v>474</v>
      </c>
      <c r="BM786" s="4">
        <v>513022.83653763297</v>
      </c>
      <c r="BN786" s="4">
        <v>0.48077132069066053</v>
      </c>
      <c r="BO786" s="4">
        <v>266376.16987096635</v>
      </c>
      <c r="BP786" s="4">
        <v>2.1628722748427784</v>
      </c>
      <c r="BQ786" s="4">
        <v>0.25708943596135869</v>
      </c>
      <c r="BR786" s="4">
        <v>3548.4161676646709</v>
      </c>
      <c r="BS786" s="4">
        <v>2962.7215568862275</v>
      </c>
      <c r="BT786" s="4">
        <v>657.56886227544908</v>
      </c>
      <c r="BU786" s="4">
        <v>1796.4071856287426</v>
      </c>
      <c r="BV786" s="4">
        <v>7049.368263473054</v>
      </c>
      <c r="BW786" s="4">
        <v>58830.275449101799</v>
      </c>
    </row>
    <row r="787" spans="2:75" x14ac:dyDescent="0.3">
      <c r="B787" s="3" t="s">
        <v>331</v>
      </c>
      <c r="C787" s="4">
        <v>2019</v>
      </c>
      <c r="D787" s="3" t="s">
        <v>1253</v>
      </c>
      <c r="E787" s="4">
        <v>5670</v>
      </c>
      <c r="F787" s="4">
        <v>5670</v>
      </c>
      <c r="G787" s="4" t="b">
        <v>0</v>
      </c>
      <c r="H787" s="4">
        <v>22027310</v>
      </c>
      <c r="I787" s="4">
        <v>7091200</v>
      </c>
      <c r="J787" s="4">
        <v>4539163</v>
      </c>
      <c r="K787" s="4">
        <v>8906973</v>
      </c>
      <c r="L787" s="4">
        <v>371176</v>
      </c>
      <c r="M787" s="4">
        <v>80200</v>
      </c>
      <c r="N787" s="4">
        <v>13040137</v>
      </c>
      <c r="O787" s="4">
        <v>15211812</v>
      </c>
      <c r="P787" s="4">
        <v>3499348</v>
      </c>
      <c r="Q787" s="4">
        <v>11712464</v>
      </c>
      <c r="R787" s="4">
        <v>1591633</v>
      </c>
      <c r="S787" s="4">
        <v>2713123</v>
      </c>
      <c r="T787" s="4">
        <v>1353309</v>
      </c>
      <c r="U787" s="4">
        <v>2259424</v>
      </c>
      <c r="V787" s="4">
        <v>507805</v>
      </c>
      <c r="W787" s="4">
        <v>537260</v>
      </c>
      <c r="X787" s="4">
        <v>6815498</v>
      </c>
      <c r="Y787" s="4">
        <v>2817856</v>
      </c>
      <c r="Z787" s="4">
        <v>16902600</v>
      </c>
      <c r="AA787" s="4">
        <v>17827089</v>
      </c>
      <c r="AB787" s="4">
        <v>7256230</v>
      </c>
      <c r="AC787" s="4">
        <v>10570859</v>
      </c>
      <c r="AD787" s="4">
        <v>73271773</v>
      </c>
      <c r="AE787" s="4">
        <v>7015724</v>
      </c>
      <c r="AF787" s="4">
        <v>8435423</v>
      </c>
      <c r="AG787" s="4">
        <v>15451147</v>
      </c>
      <c r="AH787" s="4">
        <v>4471014</v>
      </c>
      <c r="AI787" s="4">
        <v>0</v>
      </c>
      <c r="AJ787" s="4">
        <v>276903</v>
      </c>
      <c r="AK787" s="4">
        <v>195199</v>
      </c>
      <c r="AL787" s="4">
        <v>12874501</v>
      </c>
      <c r="AM787" s="4">
        <v>3218625</v>
      </c>
      <c r="AN787" s="4">
        <v>472102</v>
      </c>
      <c r="AO787" s="4">
        <v>2746523</v>
      </c>
      <c r="AP787" s="4">
        <v>750494348</v>
      </c>
      <c r="AQ787" s="4">
        <v>565303500</v>
      </c>
      <c r="AR787" s="4">
        <v>6442515.5909418399</v>
      </c>
      <c r="AS787" s="4">
        <v>13239756.8166159</v>
      </c>
      <c r="AT787" s="4">
        <v>281120</v>
      </c>
      <c r="AU787" s="4">
        <v>1361.3910688000001</v>
      </c>
      <c r="AV787" s="4">
        <v>3355.3256872799998</v>
      </c>
      <c r="AW787" s="4">
        <v>129449258</v>
      </c>
      <c r="AX787" s="4">
        <v>62291640</v>
      </c>
      <c r="AY787" s="4">
        <v>2817856</v>
      </c>
      <c r="AZ787" s="4">
        <v>2817856</v>
      </c>
      <c r="BA787" s="4">
        <v>7906779</v>
      </c>
      <c r="BB787" s="4">
        <v>0</v>
      </c>
      <c r="BC787" s="4"/>
      <c r="BD787" s="4">
        <v>0.59199861444724755</v>
      </c>
      <c r="BE787" s="4">
        <v>0.30941127173495087</v>
      </c>
      <c r="BF787" s="4">
        <v>0.14667816225872848</v>
      </c>
      <c r="BG787" s="4">
        <v>3.666953771645208E-2</v>
      </c>
      <c r="BH787" s="4">
        <v>1.3192055062026231</v>
      </c>
      <c r="BI787" s="4">
        <v>0.55254441535621468</v>
      </c>
      <c r="BJ787" s="4">
        <v>0</v>
      </c>
      <c r="BK787" s="4"/>
      <c r="BL787" s="3" t="s">
        <v>468</v>
      </c>
      <c r="BM787" s="4"/>
      <c r="BN787" s="4"/>
      <c r="BO787" s="4"/>
      <c r="BP787" s="4">
        <v>8.584362571297925</v>
      </c>
      <c r="BQ787" s="4">
        <v>0.40574036492523441</v>
      </c>
      <c r="BR787" s="4">
        <v>3884.8871252204585</v>
      </c>
      <c r="BS787" s="4">
        <v>2682.859259259259</v>
      </c>
      <c r="BT787" s="4">
        <v>1136.2461359685785</v>
      </c>
      <c r="BU787" s="4">
        <v>788.53862433862435</v>
      </c>
      <c r="BV787" s="4">
        <v>2725.0700176366845</v>
      </c>
      <c r="BW787" s="4">
        <v>1394.4936507936509</v>
      </c>
    </row>
    <row r="788" spans="2:75" x14ac:dyDescent="0.3">
      <c r="B788" s="3" t="s">
        <v>331</v>
      </c>
      <c r="C788" s="4">
        <v>2020</v>
      </c>
      <c r="D788" s="3" t="s">
        <v>1254</v>
      </c>
      <c r="E788" s="4">
        <v>5664</v>
      </c>
      <c r="F788" s="4">
        <v>5664</v>
      </c>
      <c r="G788" s="4" t="b">
        <v>0</v>
      </c>
      <c r="H788" s="4">
        <v>20871352</v>
      </c>
      <c r="I788" s="4">
        <v>7080023</v>
      </c>
      <c r="J788" s="4">
        <v>3748249</v>
      </c>
      <c r="K788" s="4">
        <v>7119911</v>
      </c>
      <c r="L788" s="4">
        <v>388993</v>
      </c>
      <c r="M788" s="4">
        <v>2337291</v>
      </c>
      <c r="N788" s="4">
        <v>11414150</v>
      </c>
      <c r="O788" s="4">
        <v>14774791</v>
      </c>
      <c r="P788" s="4">
        <v>3332384</v>
      </c>
      <c r="Q788" s="4">
        <v>11442407</v>
      </c>
      <c r="R788" s="4">
        <v>1876378</v>
      </c>
      <c r="S788" s="4">
        <v>2637738</v>
      </c>
      <c r="T788" s="4">
        <v>1412738</v>
      </c>
      <c r="U788" s="4">
        <v>1857505</v>
      </c>
      <c r="V788" s="4">
        <v>375248</v>
      </c>
      <c r="W788" s="4">
        <v>486496</v>
      </c>
      <c r="X788" s="4">
        <v>6096561</v>
      </c>
      <c r="Y788" s="4">
        <v>3390415</v>
      </c>
      <c r="Z788" s="4">
        <v>24580604</v>
      </c>
      <c r="AA788" s="4">
        <v>25450661</v>
      </c>
      <c r="AB788" s="4">
        <v>8530436</v>
      </c>
      <c r="AC788" s="4">
        <v>16920225</v>
      </c>
      <c r="AD788" s="4">
        <v>79368334</v>
      </c>
      <c r="AE788" s="4">
        <v>7955342</v>
      </c>
      <c r="AF788" s="4">
        <v>13524632</v>
      </c>
      <c r="AG788" s="4">
        <v>21479974</v>
      </c>
      <c r="AH788" s="4">
        <v>4163920</v>
      </c>
      <c r="AI788" s="4">
        <v>0</v>
      </c>
      <c r="AJ788" s="4">
        <v>225180</v>
      </c>
      <c r="AK788" s="4">
        <v>191808</v>
      </c>
      <c r="AL788" s="4">
        <v>11255764</v>
      </c>
      <c r="AM788" s="4">
        <v>2813941</v>
      </c>
      <c r="AN788" s="4">
        <v>416988</v>
      </c>
      <c r="AO788" s="4">
        <v>2396953</v>
      </c>
      <c r="AP788" s="4">
        <v>807642427</v>
      </c>
      <c r="AQ788" s="4">
        <v>619379450</v>
      </c>
      <c r="AR788" s="4">
        <v>6460298</v>
      </c>
      <c r="AS788" s="4">
        <v>13027177</v>
      </c>
      <c r="AT788" s="4">
        <v>308690</v>
      </c>
      <c r="AU788" s="4">
        <v>1371</v>
      </c>
      <c r="AV788" s="4">
        <v>3516</v>
      </c>
      <c r="AW788" s="4">
        <v>132376822</v>
      </c>
      <c r="AX788" s="4">
        <v>62052280</v>
      </c>
      <c r="AY788" s="4">
        <v>3390415</v>
      </c>
      <c r="AZ788" s="4">
        <v>3104135.5</v>
      </c>
      <c r="BA788" s="4">
        <v>7815433</v>
      </c>
      <c r="BB788" s="4">
        <v>0</v>
      </c>
      <c r="BC788" s="4"/>
      <c r="BD788" s="4">
        <v>0.54688119868803897</v>
      </c>
      <c r="BE788" s="4">
        <v>0.29210187246135277</v>
      </c>
      <c r="BF788" s="4">
        <v>0.14818647583584729</v>
      </c>
      <c r="BG788" s="4">
        <v>3.7046618958961823E-2</v>
      </c>
      <c r="BH788" s="4">
        <v>1.8772251327889315</v>
      </c>
      <c r="BI788" s="4">
        <v>0.56457737477542103</v>
      </c>
      <c r="BJ788" s="4">
        <v>0</v>
      </c>
      <c r="BK788" s="4"/>
      <c r="BL788" s="3" t="s">
        <v>468</v>
      </c>
      <c r="BM788" s="4"/>
      <c r="BN788" s="4"/>
      <c r="BO788" s="4"/>
      <c r="BP788" s="4">
        <v>7.9989581825175708</v>
      </c>
      <c r="BQ788" s="4">
        <v>0.38993174061433444</v>
      </c>
      <c r="BR788" s="4">
        <v>3684.9138418079096</v>
      </c>
      <c r="BS788" s="4">
        <v>2608.543608757062</v>
      </c>
      <c r="BT788" s="4">
        <v>1140.5893361581921</v>
      </c>
      <c r="BU788" s="4">
        <v>735.15536723163837</v>
      </c>
      <c r="BV788" s="4">
        <v>3792.3682909604518</v>
      </c>
      <c r="BW788" s="4">
        <v>1379.8433968926554</v>
      </c>
    </row>
    <row r="789" spans="2:75" x14ac:dyDescent="0.3">
      <c r="B789" s="3" t="s">
        <v>331</v>
      </c>
      <c r="C789" s="4">
        <v>2021</v>
      </c>
      <c r="D789" s="3" t="s">
        <v>1255</v>
      </c>
      <c r="E789" s="4">
        <v>5697</v>
      </c>
      <c r="F789" s="4">
        <v>5697</v>
      </c>
      <c r="G789" s="4" t="b">
        <v>0</v>
      </c>
      <c r="H789" s="4">
        <v>22488821</v>
      </c>
      <c r="I789" s="4">
        <v>7892136</v>
      </c>
      <c r="J789" s="4">
        <v>4851892</v>
      </c>
      <c r="K789" s="4">
        <v>8488818</v>
      </c>
      <c r="L789" s="4">
        <v>205979</v>
      </c>
      <c r="M789" s="4">
        <v>1045662</v>
      </c>
      <c r="N789" s="4">
        <v>12954341</v>
      </c>
      <c r="O789" s="4">
        <v>15986916</v>
      </c>
      <c r="P789" s="4">
        <v>3118712</v>
      </c>
      <c r="Q789" s="4">
        <v>12868204</v>
      </c>
      <c r="R789" s="4">
        <v>2188862</v>
      </c>
      <c r="S789" s="4">
        <v>3163157</v>
      </c>
      <c r="T789" s="4">
        <v>1855292</v>
      </c>
      <c r="U789" s="4">
        <v>1195079</v>
      </c>
      <c r="V789" s="4">
        <v>518335</v>
      </c>
      <c r="W789" s="4">
        <v>464767</v>
      </c>
      <c r="X789" s="4">
        <v>6501905</v>
      </c>
      <c r="Y789" s="4">
        <v>7994036</v>
      </c>
      <c r="Z789" s="4">
        <v>26454166</v>
      </c>
      <c r="AA789" s="4">
        <v>28552914</v>
      </c>
      <c r="AB789" s="4">
        <v>10063687</v>
      </c>
      <c r="AC789" s="4">
        <v>18489227</v>
      </c>
      <c r="AD789" s="4">
        <v>85870239</v>
      </c>
      <c r="AE789" s="4">
        <v>8786413</v>
      </c>
      <c r="AF789" s="4">
        <v>13930242</v>
      </c>
      <c r="AG789" s="4">
        <v>22716655</v>
      </c>
      <c r="AH789" s="4">
        <v>3750854</v>
      </c>
      <c r="AI789" s="4">
        <v>0</v>
      </c>
      <c r="AJ789" s="4">
        <v>319750</v>
      </c>
      <c r="AK789" s="4">
        <v>174781</v>
      </c>
      <c r="AL789" s="4">
        <v>12824151</v>
      </c>
      <c r="AM789" s="4">
        <v>3206038</v>
      </c>
      <c r="AN789" s="4">
        <v>494531</v>
      </c>
      <c r="AO789" s="4">
        <v>2711507</v>
      </c>
      <c r="AP789" s="4">
        <v>889811277</v>
      </c>
      <c r="AQ789" s="4">
        <v>701353300</v>
      </c>
      <c r="AR789" s="4">
        <v>7149639</v>
      </c>
      <c r="AS789" s="4">
        <v>14586635</v>
      </c>
      <c r="AT789" s="4">
        <v>349592</v>
      </c>
      <c r="AU789" s="4">
        <v>1496</v>
      </c>
      <c r="AV789" s="4">
        <v>3788</v>
      </c>
      <c r="AW789" s="4">
        <v>140139199</v>
      </c>
      <c r="AX789" s="4">
        <v>66904438</v>
      </c>
      <c r="AY789" s="4">
        <v>7994036</v>
      </c>
      <c r="AZ789" s="4">
        <v>4734102.333333333</v>
      </c>
      <c r="BA789" s="4">
        <v>257541124</v>
      </c>
      <c r="BB789" s="4">
        <v>6120000</v>
      </c>
      <c r="BC789" s="4">
        <v>0.73553719008264462</v>
      </c>
      <c r="BD789" s="4">
        <v>0.57603468852368922</v>
      </c>
      <c r="BE789" s="4">
        <v>0.28911720183107864</v>
      </c>
      <c r="BF789" s="4">
        <v>0.15424988724400646</v>
      </c>
      <c r="BG789" s="4">
        <v>3.8562474818021095E-2</v>
      </c>
      <c r="BH789" s="4">
        <v>1.7653322095297836</v>
      </c>
      <c r="BI789" s="4">
        <v>0.57985651008536754</v>
      </c>
      <c r="BJ789" s="4">
        <v>1.9295622676751012</v>
      </c>
      <c r="BK789" s="4">
        <v>2.5112843660237999E-2</v>
      </c>
      <c r="BL789" s="3" t="s">
        <v>474</v>
      </c>
      <c r="BM789" s="4">
        <v>6017748.9989455501</v>
      </c>
      <c r="BN789" s="4">
        <v>0.7866898958668529</v>
      </c>
      <c r="BO789" s="4">
        <v>1283646.665612217</v>
      </c>
      <c r="BP789" s="4">
        <v>8.0350060566831871</v>
      </c>
      <c r="BQ789" s="4">
        <v>0.39493136219640973</v>
      </c>
      <c r="BR789" s="4">
        <v>3947.4848165701246</v>
      </c>
      <c r="BS789" s="4">
        <v>2806.1990521327016</v>
      </c>
      <c r="BT789" s="4">
        <v>1254.983149025803</v>
      </c>
      <c r="BU789" s="4">
        <v>658.39108302615409</v>
      </c>
      <c r="BV789" s="4">
        <v>3987.4767421449887</v>
      </c>
      <c r="BW789" s="4">
        <v>45206.446199754253</v>
      </c>
    </row>
    <row r="790" spans="2:75" x14ac:dyDescent="0.3">
      <c r="B790" s="3" t="s">
        <v>331</v>
      </c>
      <c r="C790" s="4">
        <v>2022</v>
      </c>
      <c r="D790" s="3" t="s">
        <v>1256</v>
      </c>
      <c r="E790" s="4">
        <v>5725</v>
      </c>
      <c r="F790" s="4">
        <v>5725</v>
      </c>
      <c r="G790" s="4" t="b">
        <v>0</v>
      </c>
      <c r="H790" s="4">
        <v>19814662</v>
      </c>
      <c r="I790" s="4">
        <v>9001640</v>
      </c>
      <c r="J790" s="4">
        <v>5833649</v>
      </c>
      <c r="K790" s="4">
        <v>3354663</v>
      </c>
      <c r="L790" s="4">
        <v>501564</v>
      </c>
      <c r="M790" s="4">
        <v>1123146</v>
      </c>
      <c r="N790" s="4">
        <v>15336853</v>
      </c>
      <c r="O790" s="4">
        <v>17793255</v>
      </c>
      <c r="P790" s="4">
        <v>3642329</v>
      </c>
      <c r="Q790" s="4">
        <v>14150926</v>
      </c>
      <c r="R790" s="4">
        <v>2197949</v>
      </c>
      <c r="S790" s="4">
        <v>3318031</v>
      </c>
      <c r="T790" s="4">
        <v>2037345</v>
      </c>
      <c r="U790" s="4">
        <v>1897061</v>
      </c>
      <c r="V790" s="4">
        <v>441537</v>
      </c>
      <c r="W790" s="4">
        <v>566625</v>
      </c>
      <c r="X790" s="4">
        <v>2021407</v>
      </c>
      <c r="Y790" s="4">
        <v>6593789</v>
      </c>
      <c r="Z790" s="4">
        <v>24614698</v>
      </c>
      <c r="AA790" s="4">
        <v>26021350</v>
      </c>
      <c r="AB790" s="4">
        <v>8546720</v>
      </c>
      <c r="AC790" s="4">
        <v>17474630</v>
      </c>
      <c r="AD790" s="4">
        <v>87891646</v>
      </c>
      <c r="AE790" s="4">
        <v>8413160</v>
      </c>
      <c r="AF790" s="4">
        <v>12999086</v>
      </c>
      <c r="AG790" s="4">
        <v>21412246</v>
      </c>
      <c r="AH790" s="4">
        <v>3372691</v>
      </c>
      <c r="AI790" s="4">
        <v>0</v>
      </c>
      <c r="AJ790" s="4">
        <v>274742</v>
      </c>
      <c r="AK790" s="4">
        <v>161474</v>
      </c>
      <c r="AL790" s="4">
        <v>15109417</v>
      </c>
      <c r="AM790" s="4">
        <v>3777354</v>
      </c>
      <c r="AN790" s="4">
        <v>436216</v>
      </c>
      <c r="AO790" s="4">
        <v>3341138</v>
      </c>
      <c r="AP790" s="4">
        <v>1053033652</v>
      </c>
      <c r="AQ790" s="4">
        <v>849794900</v>
      </c>
      <c r="AR790" s="4">
        <v>8092268</v>
      </c>
      <c r="AS790" s="4">
        <v>15671881</v>
      </c>
      <c r="AT790" s="4">
        <v>421013</v>
      </c>
      <c r="AU790" s="4">
        <v>1691</v>
      </c>
      <c r="AV790" s="4">
        <v>4097</v>
      </c>
      <c r="AW790" s="4">
        <v>146694834</v>
      </c>
      <c r="AX790" s="4">
        <v>69852091</v>
      </c>
      <c r="AY790" s="4">
        <v>6593789</v>
      </c>
      <c r="AZ790" s="4">
        <v>5992746.666666667</v>
      </c>
      <c r="BA790" s="4">
        <v>278780201</v>
      </c>
      <c r="BB790" s="4">
        <v>6500000</v>
      </c>
      <c r="BC790" s="4">
        <v>0</v>
      </c>
      <c r="BD790" s="4">
        <v>0.77401537306061541</v>
      </c>
      <c r="BE790" s="4">
        <v>0.10201571947076361</v>
      </c>
      <c r="BF790" s="4">
        <v>0.11548189552792774</v>
      </c>
      <c r="BG790" s="4">
        <v>2.8870471971221657E-2</v>
      </c>
      <c r="BH790" s="4">
        <v>1.5131339108126209</v>
      </c>
      <c r="BI790" s="4">
        <v>0.55717614098280632</v>
      </c>
      <c r="BJ790" s="4">
        <v>1.9577327954750094</v>
      </c>
      <c r="BK790" s="4">
        <v>2.4074074074074074E-2</v>
      </c>
      <c r="BL790" s="3" t="s">
        <v>474</v>
      </c>
      <c r="BM790" s="4">
        <v>7130706.9352096952</v>
      </c>
      <c r="BN790" s="4">
        <v>0.84041410215247281</v>
      </c>
      <c r="BO790" s="4">
        <v>1137960.2685430283</v>
      </c>
      <c r="BP790" s="4">
        <v>7.6847192723903568</v>
      </c>
      <c r="BQ790" s="4">
        <v>0.41274103002196727</v>
      </c>
      <c r="BR790" s="4">
        <v>3461.0763318777294</v>
      </c>
      <c r="BS790" s="4">
        <v>3107.9921397379912</v>
      </c>
      <c r="BT790" s="4">
        <v>1413.496593886463</v>
      </c>
      <c r="BU790" s="4">
        <v>589.11633187772929</v>
      </c>
      <c r="BV790" s="4">
        <v>3740.1303056768561</v>
      </c>
      <c r="BW790" s="4">
        <v>48695.23161572052</v>
      </c>
    </row>
    <row r="791" spans="2:75" x14ac:dyDescent="0.3">
      <c r="B791" s="3" t="s">
        <v>331</v>
      </c>
      <c r="C791" s="4">
        <v>2023</v>
      </c>
      <c r="D791" s="3" t="s">
        <v>1257</v>
      </c>
      <c r="E791" s="4">
        <v>5879</v>
      </c>
      <c r="F791" s="4">
        <v>5879</v>
      </c>
      <c r="G791" s="4" t="b">
        <v>0</v>
      </c>
      <c r="H791" s="4">
        <v>25582323</v>
      </c>
      <c r="I791" s="4">
        <v>9600412</v>
      </c>
      <c r="J791" s="4">
        <v>6187214</v>
      </c>
      <c r="K791" s="4">
        <v>7441513</v>
      </c>
      <c r="L791" s="4">
        <v>1285456</v>
      </c>
      <c r="M791" s="4">
        <v>244755</v>
      </c>
      <c r="N791" s="4">
        <v>17896055</v>
      </c>
      <c r="O791" s="4">
        <v>19192495</v>
      </c>
      <c r="P791" s="4">
        <v>3860701</v>
      </c>
      <c r="Q791" s="4">
        <v>15331794</v>
      </c>
      <c r="R791" s="4">
        <v>1982142</v>
      </c>
      <c r="S791" s="4">
        <v>3803040</v>
      </c>
      <c r="T791" s="4">
        <v>2061367</v>
      </c>
      <c r="U791" s="4">
        <v>2242928</v>
      </c>
      <c r="V791" s="4">
        <v>676272</v>
      </c>
      <c r="W791" s="4">
        <v>578768</v>
      </c>
      <c r="X791" s="4">
        <v>6389828</v>
      </c>
      <c r="Y791" s="4">
        <v>6070429</v>
      </c>
      <c r="Z791" s="4">
        <v>30506413</v>
      </c>
      <c r="AA791" s="4">
        <v>32149827</v>
      </c>
      <c r="AB791" s="4">
        <v>12936843</v>
      </c>
      <c r="AC791" s="4">
        <v>19212984</v>
      </c>
      <c r="AD791" s="4">
        <v>94281474</v>
      </c>
      <c r="AE791" s="4">
        <v>9291478</v>
      </c>
      <c r="AF791" s="4">
        <v>16067507</v>
      </c>
      <c r="AG791" s="4">
        <v>25358985</v>
      </c>
      <c r="AH791" s="4">
        <v>3021905</v>
      </c>
      <c r="AI791" s="4">
        <v>0</v>
      </c>
      <c r="AJ791" s="4">
        <v>259621</v>
      </c>
      <c r="AK791" s="4">
        <v>153048</v>
      </c>
      <c r="AL791" s="4">
        <v>16618644</v>
      </c>
      <c r="AM791" s="4">
        <v>4154661</v>
      </c>
      <c r="AN791" s="4">
        <v>412669</v>
      </c>
      <c r="AO791" s="4">
        <v>3741992</v>
      </c>
      <c r="AP791" s="4">
        <v>1202641542</v>
      </c>
      <c r="AQ791" s="4">
        <v>984519300</v>
      </c>
      <c r="AR791" s="4">
        <v>8599374</v>
      </c>
      <c r="AS791" s="4">
        <v>17006386</v>
      </c>
      <c r="AT791" s="4">
        <v>482760</v>
      </c>
      <c r="AU791" s="4">
        <v>1798</v>
      </c>
      <c r="AV791" s="4">
        <v>4443</v>
      </c>
      <c r="AW791" s="4">
        <v>154606738</v>
      </c>
      <c r="AX791" s="4">
        <v>73980184</v>
      </c>
      <c r="AY791" s="4">
        <v>6070429</v>
      </c>
      <c r="AZ791" s="4">
        <v>6886084.666666667</v>
      </c>
      <c r="BA791" s="4">
        <v>436380731</v>
      </c>
      <c r="BB791" s="4">
        <v>7150000</v>
      </c>
      <c r="BC791" s="4">
        <v>0</v>
      </c>
      <c r="BD791" s="4">
        <v>0.69954769158375496</v>
      </c>
      <c r="BE791" s="4">
        <v>0.24977512792720191</v>
      </c>
      <c r="BF791" s="4">
        <v>9.9326756142077532E-2</v>
      </c>
      <c r="BG791" s="4">
        <v>2.4831689035519383E-2</v>
      </c>
      <c r="BH791" s="4">
        <v>1.6540128963381584</v>
      </c>
      <c r="BI791" s="4">
        <v>0.55517985838445594</v>
      </c>
      <c r="BJ791" s="4">
        <v>2.9402447180139024</v>
      </c>
      <c r="BK791" s="4">
        <v>1.6744730679156907E-2</v>
      </c>
      <c r="BL791" s="3" t="s">
        <v>474</v>
      </c>
      <c r="BM791" s="4">
        <v>11351405.723080991</v>
      </c>
      <c r="BN791" s="4">
        <v>0.60662836257055663</v>
      </c>
      <c r="BO791" s="4">
        <v>4465321.0564143239</v>
      </c>
      <c r="BP791" s="4">
        <v>7.1504049209036884</v>
      </c>
      <c r="BQ791" s="4">
        <v>0.40468152149448572</v>
      </c>
      <c r="BR791" s="4">
        <v>4351.4752508930087</v>
      </c>
      <c r="BS791" s="4">
        <v>3264.5849634291544</v>
      </c>
      <c r="BT791" s="4">
        <v>1462.7273345807109</v>
      </c>
      <c r="BU791" s="4">
        <v>514.01683959857121</v>
      </c>
      <c r="BV791" s="4">
        <v>4313.4861370981462</v>
      </c>
      <c r="BW791" s="4">
        <v>74227.033679197149</v>
      </c>
    </row>
    <row r="792" spans="2:75" x14ac:dyDescent="0.3">
      <c r="B792" s="3" t="s">
        <v>331</v>
      </c>
      <c r="C792" s="4">
        <v>2024</v>
      </c>
      <c r="D792" s="3" t="s">
        <v>1258</v>
      </c>
      <c r="E792" s="4">
        <v>5879</v>
      </c>
      <c r="F792" s="4">
        <v>5879</v>
      </c>
      <c r="G792" s="4" t="b">
        <v>0</v>
      </c>
      <c r="H792" s="4">
        <v>30970266</v>
      </c>
      <c r="I792" s="4">
        <v>10276324</v>
      </c>
      <c r="J792" s="4">
        <v>6569476</v>
      </c>
      <c r="K792" s="4">
        <v>10396721</v>
      </c>
      <c r="L792" s="4">
        <v>1539837</v>
      </c>
      <c r="M792" s="4">
        <v>2111058</v>
      </c>
      <c r="N792" s="4">
        <v>18462487</v>
      </c>
      <c r="O792" s="4">
        <v>20402887</v>
      </c>
      <c r="P792" s="4">
        <v>3963269</v>
      </c>
      <c r="Q792" s="4">
        <v>16439618</v>
      </c>
      <c r="R792" s="4">
        <v>2253393</v>
      </c>
      <c r="S792" s="4">
        <v>3847673</v>
      </c>
      <c r="T792" s="4">
        <v>2103800</v>
      </c>
      <c r="U792" s="4">
        <v>2576314</v>
      </c>
      <c r="V792" s="4">
        <v>472046</v>
      </c>
      <c r="W792" s="4">
        <v>599658</v>
      </c>
      <c r="X792" s="4">
        <v>10567379</v>
      </c>
      <c r="Y792" s="4">
        <v>12082693</v>
      </c>
      <c r="Z792" s="4">
        <v>32182521</v>
      </c>
      <c r="AA792" s="4">
        <v>35899993</v>
      </c>
      <c r="AB792" s="4">
        <v>13920593</v>
      </c>
      <c r="AC792" s="4">
        <v>21979400</v>
      </c>
      <c r="AD792" s="4">
        <v>104848853</v>
      </c>
      <c r="AE792" s="4">
        <v>7725264</v>
      </c>
      <c r="AF792" s="4">
        <v>20041798</v>
      </c>
      <c r="AG792" s="4">
        <v>27767062</v>
      </c>
      <c r="AH792" s="4">
        <v>2747813</v>
      </c>
      <c r="AI792" s="4">
        <v>0</v>
      </c>
      <c r="AJ792" s="4">
        <v>196970</v>
      </c>
      <c r="AK792" s="4">
        <v>144587</v>
      </c>
      <c r="AL792" s="4">
        <v>17962436</v>
      </c>
      <c r="AM792" s="4">
        <v>4490609</v>
      </c>
      <c r="AN792" s="4">
        <v>341557</v>
      </c>
      <c r="AO792" s="4">
        <v>4149052</v>
      </c>
      <c r="AP792" s="4">
        <v>1244269287</v>
      </c>
      <c r="AQ792" s="4">
        <v>998664600</v>
      </c>
      <c r="AR792" s="4">
        <v>9283383</v>
      </c>
      <c r="AS792" s="4">
        <v>18214276</v>
      </c>
      <c r="AT792" s="4">
        <v>483353</v>
      </c>
      <c r="AU792" s="4">
        <v>1916</v>
      </c>
      <c r="AV792" s="4">
        <v>4687</v>
      </c>
      <c r="AW792" s="4">
        <v>166543166</v>
      </c>
      <c r="AX792" s="4">
        <v>81953341</v>
      </c>
      <c r="AY792" s="4">
        <v>12082693</v>
      </c>
      <c r="AZ792" s="4">
        <v>8248970.333333333</v>
      </c>
      <c r="BA792" s="4">
        <v>442680488</v>
      </c>
      <c r="BB792" s="4">
        <v>8230000</v>
      </c>
      <c r="BC792" s="4">
        <v>0</v>
      </c>
      <c r="BD792" s="4">
        <v>0.59613588724100719</v>
      </c>
      <c r="BE792" s="4">
        <v>0.34121046942250999</v>
      </c>
      <c r="BF792" s="4">
        <v>7.6060284919038823E-2</v>
      </c>
      <c r="BG792" s="4">
        <v>1.9015071229759706E-2</v>
      </c>
      <c r="BH792" s="4">
        <v>1.6890332853232966</v>
      </c>
      <c r="BI792" s="4">
        <v>0.56070743355092767</v>
      </c>
      <c r="BJ792" s="4">
        <v>2.8303885736404601</v>
      </c>
      <c r="BK792" s="4">
        <v>1.9274004683840749E-2</v>
      </c>
      <c r="BL792" s="3" t="s">
        <v>474</v>
      </c>
      <c r="BM792" s="4">
        <v>11217591.291863453</v>
      </c>
      <c r="BN792" s="4">
        <v>0.73536021403423979</v>
      </c>
      <c r="BO792" s="4">
        <v>2968620.9585301196</v>
      </c>
      <c r="BP792" s="4">
        <v>7.4609114739002633</v>
      </c>
      <c r="BQ792" s="4">
        <v>0.40879027096223597</v>
      </c>
      <c r="BR792" s="4">
        <v>5267.9479503316888</v>
      </c>
      <c r="BS792" s="4">
        <v>3470.4689573056644</v>
      </c>
      <c r="BT792" s="4">
        <v>1579.0751828542268</v>
      </c>
      <c r="BU792" s="4">
        <v>467.39462493621363</v>
      </c>
      <c r="BV792" s="4">
        <v>4723.0927028406195</v>
      </c>
      <c r="BW792" s="4">
        <v>75298.603163803375</v>
      </c>
    </row>
    <row r="793" spans="2:75" x14ac:dyDescent="0.3">
      <c r="B793" s="3" t="s">
        <v>333</v>
      </c>
      <c r="C793" s="4">
        <v>2019</v>
      </c>
      <c r="D793" s="3" t="s">
        <v>1259</v>
      </c>
      <c r="E793" s="4">
        <v>14657</v>
      </c>
      <c r="F793" s="4">
        <v>14657</v>
      </c>
      <c r="G793" s="4" t="b">
        <v>0</v>
      </c>
      <c r="H793" s="4">
        <v>15963280</v>
      </c>
      <c r="I793" s="4">
        <v>8849866</v>
      </c>
      <c r="J793" s="4">
        <v>3471234</v>
      </c>
      <c r="K793" s="4">
        <v>1962267</v>
      </c>
      <c r="L793" s="4">
        <v>292903</v>
      </c>
      <c r="M793" s="4">
        <v>1387010</v>
      </c>
      <c r="N793" s="4">
        <v>12614003</v>
      </c>
      <c r="O793" s="4">
        <v>14317448</v>
      </c>
      <c r="P793" s="4">
        <v>2952484</v>
      </c>
      <c r="Q793" s="4">
        <v>11364964</v>
      </c>
      <c r="R793" s="4">
        <v>3000332</v>
      </c>
      <c r="S793" s="4">
        <v>4002491</v>
      </c>
      <c r="T793" s="4">
        <v>1207973</v>
      </c>
      <c r="U793" s="4">
        <v>627936</v>
      </c>
      <c r="V793" s="4">
        <v>0</v>
      </c>
      <c r="W793" s="4">
        <v>1481227</v>
      </c>
      <c r="X793" s="4">
        <v>1645832</v>
      </c>
      <c r="Y793" s="4">
        <v>3431291</v>
      </c>
      <c r="Z793" s="4">
        <v>15040566</v>
      </c>
      <c r="AA793" s="4">
        <v>16223003</v>
      </c>
      <c r="AB793" s="4">
        <v>13604432</v>
      </c>
      <c r="AC793" s="4">
        <v>2618571</v>
      </c>
      <c r="AD793" s="4">
        <v>113033263</v>
      </c>
      <c r="AE793" s="4">
        <v>1913976</v>
      </c>
      <c r="AF793" s="4">
        <v>5816102</v>
      </c>
      <c r="AG793" s="4">
        <v>7730078</v>
      </c>
      <c r="AH793" s="4">
        <v>4923376</v>
      </c>
      <c r="AI793" s="4">
        <v>369938</v>
      </c>
      <c r="AJ793" s="4">
        <v>664968</v>
      </c>
      <c r="AK793" s="4">
        <v>190170</v>
      </c>
      <c r="AL793" s="4">
        <v>13134753</v>
      </c>
      <c r="AM793" s="4">
        <v>3283688</v>
      </c>
      <c r="AN793" s="4">
        <v>855138</v>
      </c>
      <c r="AO793" s="4">
        <v>2428550</v>
      </c>
      <c r="AP793" s="4">
        <v>3071171316</v>
      </c>
      <c r="AQ793" s="4">
        <v>2892962034</v>
      </c>
      <c r="AR793" s="4">
        <v>9048097.9077722002</v>
      </c>
      <c r="AS793" s="4">
        <v>21408357.980014</v>
      </c>
      <c r="AT793" s="4">
        <v>505435</v>
      </c>
      <c r="AU793" s="4">
        <v>1353.2061798499999</v>
      </c>
      <c r="AV793" s="4">
        <v>3817.9343395000001</v>
      </c>
      <c r="AW793" s="4">
        <v>154540449</v>
      </c>
      <c r="AX793" s="4">
        <v>110226561</v>
      </c>
      <c r="AY793" s="4">
        <v>3431291</v>
      </c>
      <c r="AZ793" s="4">
        <v>3431291</v>
      </c>
      <c r="BA793" s="4">
        <v>154540459</v>
      </c>
      <c r="BB793" s="4">
        <v>1501376</v>
      </c>
      <c r="BC793" s="4">
        <v>0</v>
      </c>
      <c r="BD793" s="4">
        <v>0.79018867049879471</v>
      </c>
      <c r="BE793" s="4">
        <v>0.1031011170636611</v>
      </c>
      <c r="BF793" s="4">
        <v>0.26041999118064812</v>
      </c>
      <c r="BG793" s="4">
        <v>6.5104992838464493E-2</v>
      </c>
      <c r="BH793" s="4">
        <v>0.68016739868247711</v>
      </c>
      <c r="BI793" s="4">
        <v>0.38362260291320871</v>
      </c>
      <c r="BJ793" s="4">
        <v>1.000000086569385</v>
      </c>
      <c r="BK793" s="4">
        <v>1.2997318565474775E-2</v>
      </c>
      <c r="BL793" s="3" t="s">
        <v>474</v>
      </c>
      <c r="BM793" s="4">
        <v>2952484.2555947239</v>
      </c>
      <c r="BN793" s="4"/>
      <c r="BO793" s="4"/>
      <c r="BP793" s="4">
        <v>2.9461391035511353</v>
      </c>
      <c r="BQ793" s="4">
        <v>0.35443411528843027</v>
      </c>
      <c r="BR793" s="4">
        <v>1089.123285802006</v>
      </c>
      <c r="BS793" s="4">
        <v>976.83345841577409</v>
      </c>
      <c r="BT793" s="4">
        <v>617.32263817781268</v>
      </c>
      <c r="BU793" s="4">
        <v>335.90611994268949</v>
      </c>
      <c r="BV793" s="4">
        <v>527.39837620249705</v>
      </c>
      <c r="BW793" s="4">
        <v>10543.798799208569</v>
      </c>
    </row>
    <row r="794" spans="2:75" x14ac:dyDescent="0.3">
      <c r="B794" s="3" t="s">
        <v>333</v>
      </c>
      <c r="C794" s="4">
        <v>2020</v>
      </c>
      <c r="D794" s="3" t="s">
        <v>1260</v>
      </c>
      <c r="E794" s="4">
        <v>15083</v>
      </c>
      <c r="F794" s="4">
        <v>15083</v>
      </c>
      <c r="G794" s="4" t="b">
        <v>0</v>
      </c>
      <c r="H794" s="4">
        <v>23769755</v>
      </c>
      <c r="I794" s="4">
        <v>8832788</v>
      </c>
      <c r="J794" s="4">
        <v>4216445</v>
      </c>
      <c r="K794" s="4">
        <v>4170305</v>
      </c>
      <c r="L794" s="4">
        <v>363557</v>
      </c>
      <c r="M794" s="4">
        <v>6186660</v>
      </c>
      <c r="N794" s="4">
        <v>13412790</v>
      </c>
      <c r="O794" s="4">
        <v>15273086</v>
      </c>
      <c r="P794" s="4">
        <v>3194435</v>
      </c>
      <c r="Q794" s="4">
        <v>12078651</v>
      </c>
      <c r="R794" s="4">
        <v>2789883</v>
      </c>
      <c r="S794" s="4">
        <v>4323026</v>
      </c>
      <c r="T794" s="4">
        <v>1538946</v>
      </c>
      <c r="U794" s="4">
        <v>614344</v>
      </c>
      <c r="V794" s="4">
        <v>0</v>
      </c>
      <c r="W794" s="4">
        <v>1771248</v>
      </c>
      <c r="X794" s="4">
        <v>8496669</v>
      </c>
      <c r="Y794" s="4">
        <v>9156832</v>
      </c>
      <c r="Z794" s="4">
        <v>21399501</v>
      </c>
      <c r="AA794" s="4">
        <v>22780710</v>
      </c>
      <c r="AB794" s="4">
        <v>17542720</v>
      </c>
      <c r="AC794" s="4">
        <v>5237990</v>
      </c>
      <c r="AD794" s="4">
        <v>121586997</v>
      </c>
      <c r="AE794" s="4">
        <v>666000</v>
      </c>
      <c r="AF794" s="4">
        <v>9431886</v>
      </c>
      <c r="AG794" s="4">
        <v>10097886</v>
      </c>
      <c r="AH794" s="4">
        <v>4699848</v>
      </c>
      <c r="AI794" s="4">
        <v>800000</v>
      </c>
      <c r="AJ794" s="4">
        <v>809503</v>
      </c>
      <c r="AK794" s="4">
        <v>200364</v>
      </c>
      <c r="AL794" s="4">
        <v>13685778</v>
      </c>
      <c r="AM794" s="4">
        <v>3421445</v>
      </c>
      <c r="AN794" s="4">
        <v>1009867</v>
      </c>
      <c r="AO794" s="4">
        <v>2411578</v>
      </c>
      <c r="AP794" s="4">
        <v>3242599464</v>
      </c>
      <c r="AQ794" s="4">
        <v>3048178325</v>
      </c>
      <c r="AR794" s="4">
        <v>9333638</v>
      </c>
      <c r="AS794" s="4">
        <v>22534563</v>
      </c>
      <c r="AT794" s="4">
        <v>521784</v>
      </c>
      <c r="AU794" s="4">
        <v>1351</v>
      </c>
      <c r="AV794" s="4">
        <v>3933</v>
      </c>
      <c r="AW794" s="4">
        <v>163697281</v>
      </c>
      <c r="AX794" s="4">
        <v>116188959</v>
      </c>
      <c r="AY794" s="4">
        <v>9156832</v>
      </c>
      <c r="AZ794" s="4">
        <v>6294061.5</v>
      </c>
      <c r="BA794" s="4">
        <v>163697281</v>
      </c>
      <c r="BB794" s="4">
        <v>1481438</v>
      </c>
      <c r="BC794" s="4">
        <v>0</v>
      </c>
      <c r="BD794" s="4">
        <v>0.56427969072462048</v>
      </c>
      <c r="BE794" s="4">
        <v>0.35745715511161136</v>
      </c>
      <c r="BF794" s="4">
        <v>0.29515803995095641</v>
      </c>
      <c r="BG794" s="4">
        <v>7.3789520771124592E-2</v>
      </c>
      <c r="BH794" s="4">
        <v>0.83601107441551215</v>
      </c>
      <c r="BI794" s="4">
        <v>0.39529259204088235</v>
      </c>
      <c r="BJ794" s="4">
        <v>1</v>
      </c>
      <c r="BK794" s="4">
        <v>1.2326292369742309E-2</v>
      </c>
      <c r="BL794" s="3" t="s">
        <v>474</v>
      </c>
      <c r="BM794" s="4">
        <v>3194435</v>
      </c>
      <c r="BN794" s="4"/>
      <c r="BO794" s="4"/>
      <c r="BP794" s="4">
        <v>2.8784430835889387</v>
      </c>
      <c r="BQ794" s="4">
        <v>0.34350368675311466</v>
      </c>
      <c r="BR794" s="4">
        <v>1575.9301863024598</v>
      </c>
      <c r="BS794" s="4">
        <v>1012.6026652522708</v>
      </c>
      <c r="BT794" s="4">
        <v>618.81840482662597</v>
      </c>
      <c r="BU794" s="4">
        <v>311.59901876284556</v>
      </c>
      <c r="BV794" s="4">
        <v>669.48790028508915</v>
      </c>
      <c r="BW794" s="4">
        <v>10853.098256315057</v>
      </c>
    </row>
    <row r="795" spans="2:75" x14ac:dyDescent="0.3">
      <c r="B795" s="3" t="s">
        <v>333</v>
      </c>
      <c r="C795" s="4">
        <v>2021</v>
      </c>
      <c r="D795" s="3" t="s">
        <v>1261</v>
      </c>
      <c r="E795" s="4">
        <v>15539</v>
      </c>
      <c r="F795" s="4">
        <v>15539</v>
      </c>
      <c r="G795" s="4" t="b">
        <v>0</v>
      </c>
      <c r="H795" s="4">
        <v>23445460</v>
      </c>
      <c r="I795" s="4">
        <v>9627021</v>
      </c>
      <c r="J795" s="4">
        <v>4123502</v>
      </c>
      <c r="K795" s="4">
        <v>3908232</v>
      </c>
      <c r="L795" s="4">
        <v>558343</v>
      </c>
      <c r="M795" s="4">
        <v>4825119</v>
      </c>
      <c r="N795" s="4">
        <v>14712109</v>
      </c>
      <c r="O795" s="4">
        <v>16580169</v>
      </c>
      <c r="P795" s="4">
        <v>2944701</v>
      </c>
      <c r="Q795" s="4">
        <v>13635468</v>
      </c>
      <c r="R795" s="4">
        <v>3371013</v>
      </c>
      <c r="S795" s="4">
        <v>4336140</v>
      </c>
      <c r="T795" s="4">
        <v>1663968</v>
      </c>
      <c r="U795" s="4">
        <v>903008</v>
      </c>
      <c r="V795" s="4">
        <v>0</v>
      </c>
      <c r="W795" s="4">
        <v>2247464</v>
      </c>
      <c r="X795" s="4">
        <v>6865291</v>
      </c>
      <c r="Y795" s="4">
        <v>7889752</v>
      </c>
      <c r="Z795" s="4">
        <v>28160972</v>
      </c>
      <c r="AA795" s="4">
        <v>30821165</v>
      </c>
      <c r="AB795" s="4">
        <v>23683137</v>
      </c>
      <c r="AC795" s="4">
        <v>7138028</v>
      </c>
      <c r="AD795" s="4">
        <v>128452288</v>
      </c>
      <c r="AE795" s="4">
        <v>999323</v>
      </c>
      <c r="AF795" s="4">
        <v>10107104</v>
      </c>
      <c r="AG795" s="4">
        <v>11106427</v>
      </c>
      <c r="AH795" s="4">
        <v>3749539</v>
      </c>
      <c r="AI795" s="4">
        <v>0</v>
      </c>
      <c r="AJ795" s="4">
        <v>662316</v>
      </c>
      <c r="AK795" s="4">
        <v>192616</v>
      </c>
      <c r="AL795" s="4">
        <v>14562345</v>
      </c>
      <c r="AM795" s="4">
        <v>3640586</v>
      </c>
      <c r="AN795" s="4">
        <v>854932</v>
      </c>
      <c r="AO795" s="4">
        <v>2785654</v>
      </c>
      <c r="AP795" s="4">
        <v>3537168270</v>
      </c>
      <c r="AQ795" s="4">
        <v>3343349387</v>
      </c>
      <c r="AR795" s="4">
        <v>9909942</v>
      </c>
      <c r="AS795" s="4">
        <v>23617496</v>
      </c>
      <c r="AT795" s="4">
        <v>563092</v>
      </c>
      <c r="AU795" s="4">
        <v>1409</v>
      </c>
      <c r="AV795" s="4">
        <v>4031</v>
      </c>
      <c r="AW795" s="4">
        <v>171304536</v>
      </c>
      <c r="AX795" s="4">
        <v>121095402</v>
      </c>
      <c r="AY795" s="4">
        <v>7889752</v>
      </c>
      <c r="AZ795" s="4">
        <v>6825958.333333333</v>
      </c>
      <c r="BA795" s="4">
        <v>168216548</v>
      </c>
      <c r="BB795" s="4">
        <v>2944702</v>
      </c>
      <c r="BC795" s="4">
        <v>0</v>
      </c>
      <c r="BD795" s="4">
        <v>0.62750353373318335</v>
      </c>
      <c r="BE795" s="4">
        <v>0.29281963331067079</v>
      </c>
      <c r="BF795" s="4">
        <v>0.2348336229387247</v>
      </c>
      <c r="BG795" s="4">
        <v>5.870840170315976E-2</v>
      </c>
      <c r="BH795" s="4">
        <v>0.81452481132294108</v>
      </c>
      <c r="BI795" s="4">
        <v>0.40382072955409964</v>
      </c>
      <c r="BJ795" s="4">
        <v>0.97516400965979011</v>
      </c>
      <c r="BK795" s="4">
        <v>2.4286759104965534E-2</v>
      </c>
      <c r="BL795" s="3" t="s">
        <v>489</v>
      </c>
      <c r="BM795" s="4"/>
      <c r="BN795" s="4"/>
      <c r="BO795" s="4"/>
      <c r="BP795" s="4">
        <v>2.8016597581884337</v>
      </c>
      <c r="BQ795" s="4">
        <v>0.34954105680972464</v>
      </c>
      <c r="BR795" s="4">
        <v>1508.8139519917627</v>
      </c>
      <c r="BS795" s="4">
        <v>1067.0036038355106</v>
      </c>
      <c r="BT795" s="4">
        <v>637.74644443014347</v>
      </c>
      <c r="BU795" s="4">
        <v>241.29860351373964</v>
      </c>
      <c r="BV795" s="4">
        <v>714.74528605444368</v>
      </c>
      <c r="BW795" s="4">
        <v>10825.442306454726</v>
      </c>
    </row>
    <row r="796" spans="2:75" x14ac:dyDescent="0.3">
      <c r="B796" s="3" t="s">
        <v>333</v>
      </c>
      <c r="C796" s="4">
        <v>2022</v>
      </c>
      <c r="D796" s="3" t="s">
        <v>1262</v>
      </c>
      <c r="E796" s="4">
        <v>15991</v>
      </c>
      <c r="F796" s="4">
        <v>15991</v>
      </c>
      <c r="G796" s="4" t="b">
        <v>0</v>
      </c>
      <c r="H796" s="4">
        <v>29290963</v>
      </c>
      <c r="I796" s="4">
        <v>10540209</v>
      </c>
      <c r="J796" s="4">
        <v>4496938</v>
      </c>
      <c r="K796" s="4">
        <v>3332912</v>
      </c>
      <c r="L796" s="4">
        <v>586159</v>
      </c>
      <c r="M796" s="4">
        <v>10334745</v>
      </c>
      <c r="N796" s="4">
        <v>15623306</v>
      </c>
      <c r="O796" s="4">
        <v>18058691</v>
      </c>
      <c r="P796" s="4">
        <v>3192185</v>
      </c>
      <c r="Q796" s="4">
        <v>14866506</v>
      </c>
      <c r="R796" s="4">
        <v>4049551</v>
      </c>
      <c r="S796" s="4">
        <v>4731526</v>
      </c>
      <c r="T796" s="4">
        <v>1355080</v>
      </c>
      <c r="U796" s="4">
        <v>1086812</v>
      </c>
      <c r="V796" s="4">
        <v>0</v>
      </c>
      <c r="W796" s="4">
        <v>2256470</v>
      </c>
      <c r="X796" s="4">
        <v>11232272</v>
      </c>
      <c r="Y796" s="4">
        <v>14900495</v>
      </c>
      <c r="Z796" s="4">
        <v>30225368</v>
      </c>
      <c r="AA796" s="4">
        <v>32028737</v>
      </c>
      <c r="AB796" s="4">
        <v>25292267</v>
      </c>
      <c r="AC796" s="4">
        <v>6736470</v>
      </c>
      <c r="AD796" s="4">
        <v>139684560</v>
      </c>
      <c r="AE796" s="4">
        <v>1325261</v>
      </c>
      <c r="AF796" s="4">
        <v>8646082</v>
      </c>
      <c r="AG796" s="4">
        <v>9971343</v>
      </c>
      <c r="AH796" s="4">
        <v>3005680</v>
      </c>
      <c r="AI796" s="4">
        <v>0</v>
      </c>
      <c r="AJ796" s="4">
        <v>550501</v>
      </c>
      <c r="AK796" s="4">
        <v>173626</v>
      </c>
      <c r="AL796" s="4">
        <v>16164255</v>
      </c>
      <c r="AM796" s="4">
        <v>4041064</v>
      </c>
      <c r="AN796" s="4">
        <v>724127</v>
      </c>
      <c r="AO796" s="4">
        <v>3316937</v>
      </c>
      <c r="AP796" s="4">
        <v>4865094574</v>
      </c>
      <c r="AQ796" s="4">
        <v>4649231012</v>
      </c>
      <c r="AR796" s="4">
        <v>10790111</v>
      </c>
      <c r="AS796" s="4">
        <v>25761439</v>
      </c>
      <c r="AT796" s="4">
        <v>769163</v>
      </c>
      <c r="AU796" s="4">
        <v>1503</v>
      </c>
      <c r="AV796" s="4">
        <v>4288</v>
      </c>
      <c r="AW796" s="4">
        <v>186120218</v>
      </c>
      <c r="AX796" s="4">
        <v>132718897</v>
      </c>
      <c r="AY796" s="4">
        <v>14900495</v>
      </c>
      <c r="AZ796" s="4">
        <v>10649026.333333334</v>
      </c>
      <c r="BA796" s="4">
        <v>186120218</v>
      </c>
      <c r="BB796" s="4">
        <v>3192185</v>
      </c>
      <c r="BC796" s="4">
        <v>0</v>
      </c>
      <c r="BD796" s="4">
        <v>0.53338314619427163</v>
      </c>
      <c r="BE796" s="4">
        <v>0.38347226753862618</v>
      </c>
      <c r="BF796" s="4">
        <v>0.17919216325205442</v>
      </c>
      <c r="BG796" s="4">
        <v>4.4798043584439867E-2</v>
      </c>
      <c r="BH796" s="4">
        <v>0.6707253876600191</v>
      </c>
      <c r="BI796" s="4">
        <v>0.39803311064602515</v>
      </c>
      <c r="BJ796" s="4">
        <v>1</v>
      </c>
      <c r="BK796" s="4">
        <v>2.3793331354248368E-2</v>
      </c>
      <c r="BL796" s="3" t="s">
        <v>474</v>
      </c>
      <c r="BM796" s="4">
        <v>3192185</v>
      </c>
      <c r="BN796" s="4">
        <v>3.3359677879989205</v>
      </c>
      <c r="BO796" s="4">
        <v>0</v>
      </c>
      <c r="BP796" s="4">
        <v>2.2178625381024299</v>
      </c>
      <c r="BQ796" s="4">
        <v>0.35051305970149255</v>
      </c>
      <c r="BR796" s="4">
        <v>1831.7155274842098</v>
      </c>
      <c r="BS796" s="4">
        <v>1129.3034206741293</v>
      </c>
      <c r="BT796" s="4">
        <v>674.76149083859673</v>
      </c>
      <c r="BU796" s="4">
        <v>187.96072790944908</v>
      </c>
      <c r="BV796" s="4">
        <v>623.5596898255269</v>
      </c>
      <c r="BW796" s="4">
        <v>11639.060596585579</v>
      </c>
    </row>
    <row r="797" spans="2:75" x14ac:dyDescent="0.3">
      <c r="B797" s="3" t="s">
        <v>333</v>
      </c>
      <c r="C797" s="4">
        <v>2023</v>
      </c>
      <c r="D797" s="3" t="s">
        <v>1263</v>
      </c>
      <c r="E797" s="4">
        <v>16866</v>
      </c>
      <c r="F797" s="4">
        <v>16866</v>
      </c>
      <c r="G797" s="4" t="b">
        <v>0</v>
      </c>
      <c r="H797" s="4">
        <v>32314288</v>
      </c>
      <c r="I797" s="4">
        <v>11481548</v>
      </c>
      <c r="J797" s="4">
        <v>4484273</v>
      </c>
      <c r="K797" s="4">
        <v>12569843</v>
      </c>
      <c r="L797" s="4">
        <v>955303</v>
      </c>
      <c r="M797" s="4">
        <v>2823321</v>
      </c>
      <c r="N797" s="4">
        <v>16921124</v>
      </c>
      <c r="O797" s="4">
        <v>20418765</v>
      </c>
      <c r="P797" s="4">
        <v>3389152</v>
      </c>
      <c r="Q797" s="4">
        <v>17029613</v>
      </c>
      <c r="R797" s="4">
        <v>4649592</v>
      </c>
      <c r="S797" s="4">
        <v>6159899</v>
      </c>
      <c r="T797" s="4">
        <v>1792226</v>
      </c>
      <c r="U797" s="4">
        <v>1352298</v>
      </c>
      <c r="V797" s="4">
        <v>0</v>
      </c>
      <c r="W797" s="4">
        <v>2285414</v>
      </c>
      <c r="X797" s="4">
        <v>11895523</v>
      </c>
      <c r="Y797" s="4">
        <v>11295950</v>
      </c>
      <c r="Z797" s="4">
        <v>29937888</v>
      </c>
      <c r="AA797" s="4">
        <v>32127460</v>
      </c>
      <c r="AB797" s="4">
        <v>21547995</v>
      </c>
      <c r="AC797" s="4">
        <v>10579465</v>
      </c>
      <c r="AD797" s="4">
        <v>151580083</v>
      </c>
      <c r="AE797" s="4">
        <v>1116263</v>
      </c>
      <c r="AF797" s="4">
        <v>12021719</v>
      </c>
      <c r="AG797" s="4">
        <v>13137982</v>
      </c>
      <c r="AH797" s="4">
        <v>2183594</v>
      </c>
      <c r="AI797" s="4">
        <v>0</v>
      </c>
      <c r="AJ797" s="4">
        <v>546580</v>
      </c>
      <c r="AK797" s="4">
        <v>175966</v>
      </c>
      <c r="AL797" s="4">
        <v>17261114</v>
      </c>
      <c r="AM797" s="4">
        <v>4315279</v>
      </c>
      <c r="AN797" s="4">
        <v>722546</v>
      </c>
      <c r="AO797" s="4">
        <v>3592733</v>
      </c>
      <c r="AP797" s="4">
        <v>5554189860</v>
      </c>
      <c r="AQ797" s="4">
        <v>5291178924</v>
      </c>
      <c r="AR797" s="4">
        <v>11748807</v>
      </c>
      <c r="AS797" s="4">
        <v>27927877</v>
      </c>
      <c r="AT797" s="4">
        <v>853768</v>
      </c>
      <c r="AU797" s="4">
        <v>1594</v>
      </c>
      <c r="AV797" s="4">
        <v>4465</v>
      </c>
      <c r="AW797" s="4">
        <v>197169593</v>
      </c>
      <c r="AX797" s="4">
        <v>140681695</v>
      </c>
      <c r="AY797" s="4">
        <v>11295950</v>
      </c>
      <c r="AZ797" s="4">
        <v>11362065.666666666</v>
      </c>
      <c r="BA797" s="4">
        <v>348600095</v>
      </c>
      <c r="BB797" s="4">
        <v>7260000</v>
      </c>
      <c r="BC797" s="4">
        <v>1</v>
      </c>
      <c r="BD797" s="4">
        <v>0.52364217339401076</v>
      </c>
      <c r="BE797" s="4">
        <v>0.3681196070295592</v>
      </c>
      <c r="BF797" s="4">
        <v>0.16743899988853558</v>
      </c>
      <c r="BG797" s="4">
        <v>4.1859754822313321E-2</v>
      </c>
      <c r="BH797" s="4">
        <v>0.77147860024769799</v>
      </c>
      <c r="BI797" s="4">
        <v>0.41241224378291874</v>
      </c>
      <c r="BJ797" s="4">
        <v>2.1055782799174749</v>
      </c>
      <c r="BK797" s="4">
        <v>2.5173370319001388E-2</v>
      </c>
      <c r="BL797" s="3" t="s">
        <v>474</v>
      </c>
      <c r="BM797" s="4">
        <v>7136124.8385388702</v>
      </c>
      <c r="BN797" s="4">
        <v>1.5921898682749309</v>
      </c>
      <c r="BO797" s="4">
        <v>0</v>
      </c>
      <c r="BP797" s="4">
        <v>2.1153052553374545</v>
      </c>
      <c r="BQ797" s="4">
        <v>0.35699888017917131</v>
      </c>
      <c r="BR797" s="4">
        <v>1915.9426064271315</v>
      </c>
      <c r="BS797" s="4">
        <v>1210.6465670579864</v>
      </c>
      <c r="BT797" s="4">
        <v>696.59711846318032</v>
      </c>
      <c r="BU797" s="4">
        <v>129.46721214277244</v>
      </c>
      <c r="BV797" s="4">
        <v>778.96252816316849</v>
      </c>
      <c r="BW797" s="4">
        <v>20668.806771018619</v>
      </c>
    </row>
    <row r="798" spans="2:75" x14ac:dyDescent="0.3">
      <c r="B798" s="3" t="s">
        <v>333</v>
      </c>
      <c r="C798" s="4">
        <v>2024</v>
      </c>
      <c r="D798" s="3" t="s">
        <v>1264</v>
      </c>
      <c r="E798" s="4">
        <v>16866</v>
      </c>
      <c r="F798" s="4">
        <v>16866</v>
      </c>
      <c r="G798" s="4" t="b">
        <v>0</v>
      </c>
      <c r="H798" s="4">
        <v>29862448</v>
      </c>
      <c r="I798" s="4">
        <v>12921362</v>
      </c>
      <c r="J798" s="4">
        <v>4375534</v>
      </c>
      <c r="K798" s="4">
        <v>2966234</v>
      </c>
      <c r="L798" s="4">
        <v>1086140</v>
      </c>
      <c r="M798" s="4">
        <v>8513178</v>
      </c>
      <c r="N798" s="4">
        <v>18383036</v>
      </c>
      <c r="O798" s="4">
        <v>22063267</v>
      </c>
      <c r="P798" s="4">
        <v>3235730</v>
      </c>
      <c r="Q798" s="4">
        <v>18827537</v>
      </c>
      <c r="R798" s="4">
        <v>5114746</v>
      </c>
      <c r="S798" s="4">
        <v>6791266</v>
      </c>
      <c r="T798" s="4">
        <v>2118742</v>
      </c>
      <c r="U798" s="4">
        <v>1271209</v>
      </c>
      <c r="V798" s="4">
        <v>0</v>
      </c>
      <c r="W798" s="4">
        <v>2307556</v>
      </c>
      <c r="X798" s="4">
        <v>7799181</v>
      </c>
      <c r="Y798" s="4">
        <v>15252254</v>
      </c>
      <c r="Z798" s="4">
        <v>18314424</v>
      </c>
      <c r="AA798" s="4">
        <v>21065067</v>
      </c>
      <c r="AB798" s="4">
        <v>14838855</v>
      </c>
      <c r="AC798" s="4">
        <v>6226212</v>
      </c>
      <c r="AD798" s="4">
        <v>158990419</v>
      </c>
      <c r="AE798" s="4">
        <v>248640</v>
      </c>
      <c r="AF798" s="4">
        <v>8548237</v>
      </c>
      <c r="AG798" s="4">
        <v>8796877</v>
      </c>
      <c r="AH798" s="4">
        <v>2215910</v>
      </c>
      <c r="AI798" s="4">
        <v>815570</v>
      </c>
      <c r="AJ798" s="4">
        <v>483904</v>
      </c>
      <c r="AK798" s="4">
        <v>169963</v>
      </c>
      <c r="AL798" s="4">
        <v>18684790</v>
      </c>
      <c r="AM798" s="4">
        <v>4671198</v>
      </c>
      <c r="AN798" s="4">
        <v>653867</v>
      </c>
      <c r="AO798" s="4">
        <v>4017331</v>
      </c>
      <c r="AP798" s="4">
        <v>5445417073</v>
      </c>
      <c r="AQ798" s="4">
        <v>5184551286</v>
      </c>
      <c r="AR798" s="4">
        <v>13333862</v>
      </c>
      <c r="AS798" s="4">
        <v>30531987</v>
      </c>
      <c r="AT798" s="4">
        <v>819492</v>
      </c>
      <c r="AU798" s="4">
        <v>1758</v>
      </c>
      <c r="AV798" s="4">
        <v>4242</v>
      </c>
      <c r="AW798" s="4">
        <v>211679630</v>
      </c>
      <c r="AX798" s="4">
        <v>152409452</v>
      </c>
      <c r="AY798" s="4">
        <v>15252254</v>
      </c>
      <c r="AZ798" s="4">
        <v>13816233</v>
      </c>
      <c r="BA798" s="4">
        <v>342498956</v>
      </c>
      <c r="BB798" s="4">
        <v>7260000</v>
      </c>
      <c r="BC798" s="4">
        <v>1</v>
      </c>
      <c r="BD798" s="4">
        <v>0.61559038964253698</v>
      </c>
      <c r="BE798" s="4">
        <v>0.26117018269902054</v>
      </c>
      <c r="BF798" s="4">
        <v>0.13997843807948196</v>
      </c>
      <c r="BG798" s="4">
        <v>3.4994613265656185E-2</v>
      </c>
      <c r="BH798" s="4">
        <v>0.46723461491537632</v>
      </c>
      <c r="BI798" s="4">
        <v>0.37612593280315582</v>
      </c>
      <c r="BJ798" s="4">
        <v>1.8301736671084425</v>
      </c>
      <c r="BK798" s="4">
        <v>2.5173370319001388E-2</v>
      </c>
      <c r="BL798" s="3" t="s">
        <v>474</v>
      </c>
      <c r="BM798" s="4">
        <v>5921947.8398728007</v>
      </c>
      <c r="BN798" s="4">
        <v>2.3330555036257739</v>
      </c>
      <c r="BO798" s="4">
        <v>0</v>
      </c>
      <c r="BP798" s="4">
        <v>2.4486392541194428</v>
      </c>
      <c r="BQ798" s="4">
        <v>0.41442715700141441</v>
      </c>
      <c r="BR798" s="4">
        <v>1770.5708526028698</v>
      </c>
      <c r="BS798" s="4">
        <v>1308.1505395470176</v>
      </c>
      <c r="BT798" s="4">
        <v>790.57642594568961</v>
      </c>
      <c r="BU798" s="4">
        <v>131.38325625518794</v>
      </c>
      <c r="BV798" s="4">
        <v>521.57458792837656</v>
      </c>
      <c r="BW798" s="4">
        <v>20307.064864223881</v>
      </c>
    </row>
    <row r="799" spans="2:75" x14ac:dyDescent="0.3">
      <c r="B799" s="3" t="s">
        <v>335</v>
      </c>
      <c r="C799" s="4">
        <v>2019</v>
      </c>
      <c r="D799" s="3" t="s">
        <v>1265</v>
      </c>
      <c r="E799" s="4">
        <v>5505</v>
      </c>
      <c r="F799" s="4">
        <v>5505</v>
      </c>
      <c r="G799" s="4" t="b">
        <v>0</v>
      </c>
      <c r="H799" s="4">
        <v>8797669</v>
      </c>
      <c r="I799" s="4">
        <v>5936955</v>
      </c>
      <c r="J799" s="4">
        <v>798802</v>
      </c>
      <c r="K799" s="4">
        <v>1646434</v>
      </c>
      <c r="L799" s="4">
        <v>272481</v>
      </c>
      <c r="M799" s="4">
        <v>0</v>
      </c>
      <c r="N799" s="4">
        <v>7151235</v>
      </c>
      <c r="O799" s="4">
        <v>6925849</v>
      </c>
      <c r="P799" s="4">
        <v>1105027</v>
      </c>
      <c r="Q799" s="4">
        <v>5820822</v>
      </c>
      <c r="R799" s="4">
        <v>1092483</v>
      </c>
      <c r="S799" s="4">
        <v>734335</v>
      </c>
      <c r="T799" s="4">
        <v>1407376</v>
      </c>
      <c r="U799" s="4">
        <v>11101</v>
      </c>
      <c r="V799" s="4">
        <v>149485</v>
      </c>
      <c r="W799" s="4">
        <v>330758</v>
      </c>
      <c r="X799" s="4">
        <v>1871820</v>
      </c>
      <c r="Y799" s="4">
        <v>1995746</v>
      </c>
      <c r="Z799" s="4">
        <v>10038985</v>
      </c>
      <c r="AA799" s="4">
        <v>10594329</v>
      </c>
      <c r="AB799" s="4">
        <v>3832686</v>
      </c>
      <c r="AC799" s="4">
        <v>6761643</v>
      </c>
      <c r="AD799" s="4">
        <v>41898362</v>
      </c>
      <c r="AE799" s="4">
        <v>4490327</v>
      </c>
      <c r="AF799" s="4">
        <v>2850885</v>
      </c>
      <c r="AG799" s="4">
        <v>7341212</v>
      </c>
      <c r="AH799" s="4">
        <v>552074</v>
      </c>
      <c r="AI799" s="4">
        <v>0</v>
      </c>
      <c r="AJ799" s="4">
        <v>23705</v>
      </c>
      <c r="AK799" s="4">
        <v>17451</v>
      </c>
      <c r="AL799" s="4">
        <v>7713657</v>
      </c>
      <c r="AM799" s="4">
        <v>1928414</v>
      </c>
      <c r="AN799" s="4">
        <v>41156</v>
      </c>
      <c r="AO799" s="4">
        <v>1887258</v>
      </c>
      <c r="AP799" s="4">
        <v>1054325195</v>
      </c>
      <c r="AQ799" s="4">
        <v>886237023</v>
      </c>
      <c r="AR799" s="4">
        <v>5875809.4885574998</v>
      </c>
      <c r="AS799" s="4">
        <v>9289231.8485471997</v>
      </c>
      <c r="AT799" s="4">
        <v>370269</v>
      </c>
      <c r="AU799" s="4">
        <v>1427.7942909000001</v>
      </c>
      <c r="AV799" s="4">
        <v>2414.3758585999999</v>
      </c>
      <c r="AW799" s="4">
        <v>99395412</v>
      </c>
      <c r="AX799" s="4">
        <v>35109224</v>
      </c>
      <c r="AY799" s="4">
        <v>1995746</v>
      </c>
      <c r="AZ799" s="4">
        <v>1995746</v>
      </c>
      <c r="BA799" s="4">
        <v>3616423</v>
      </c>
      <c r="BB799" s="4">
        <v>0</v>
      </c>
      <c r="BC799" s="4"/>
      <c r="BD799" s="4">
        <v>0.81285565528778136</v>
      </c>
      <c r="BE799" s="4">
        <v>0.21276317624588967</v>
      </c>
      <c r="BF799" s="4">
        <v>2.1341890278747198E-2</v>
      </c>
      <c r="BG799" s="4">
        <v>5.3354718779950938E-3</v>
      </c>
      <c r="BH799" s="4">
        <v>1.2611985042662359</v>
      </c>
      <c r="BI799" s="4">
        <v>0.67119301081785276</v>
      </c>
      <c r="BJ799" s="4">
        <v>0</v>
      </c>
      <c r="BK799" s="4"/>
      <c r="BL799" s="3" t="s">
        <v>468</v>
      </c>
      <c r="BM799" s="4"/>
      <c r="BN799" s="4"/>
      <c r="BO799" s="4"/>
      <c r="BP799" s="4">
        <v>5.573052333779712</v>
      </c>
      <c r="BQ799" s="4">
        <v>0.59137200441024995</v>
      </c>
      <c r="BR799" s="4">
        <v>1598.1233424159855</v>
      </c>
      <c r="BS799" s="4">
        <v>1258.1015440508629</v>
      </c>
      <c r="BT799" s="4">
        <v>1067.3586718542233</v>
      </c>
      <c r="BU799" s="4">
        <v>100.28592188919164</v>
      </c>
      <c r="BV799" s="4">
        <v>1333.5534968210718</v>
      </c>
      <c r="BW799" s="4">
        <v>656.93424159854681</v>
      </c>
    </row>
    <row r="800" spans="2:75" x14ac:dyDescent="0.3">
      <c r="B800" s="3" t="s">
        <v>335</v>
      </c>
      <c r="C800" s="4">
        <v>2020</v>
      </c>
      <c r="D800" s="3" t="s">
        <v>1266</v>
      </c>
      <c r="E800" s="4">
        <v>5623</v>
      </c>
      <c r="F800" s="4">
        <v>5623</v>
      </c>
      <c r="G800" s="4" t="b">
        <v>0</v>
      </c>
      <c r="H800" s="4">
        <v>10038238</v>
      </c>
      <c r="I800" s="4">
        <v>6046846</v>
      </c>
      <c r="J800" s="4">
        <v>642937</v>
      </c>
      <c r="K800" s="4">
        <v>3100214</v>
      </c>
      <c r="L800" s="4">
        <v>206052</v>
      </c>
      <c r="M800" s="4">
        <v>0</v>
      </c>
      <c r="N800" s="4">
        <v>6938024</v>
      </c>
      <c r="O800" s="4">
        <v>8598441</v>
      </c>
      <c r="P800" s="4">
        <v>1622609</v>
      </c>
      <c r="Q800" s="4">
        <v>6975832</v>
      </c>
      <c r="R800" s="4">
        <v>1378049</v>
      </c>
      <c r="S800" s="4">
        <v>653075</v>
      </c>
      <c r="T800" s="4">
        <v>1753014</v>
      </c>
      <c r="U800" s="4">
        <v>11022</v>
      </c>
      <c r="V800" s="4">
        <v>190420</v>
      </c>
      <c r="W800" s="4">
        <v>1151719</v>
      </c>
      <c r="X800" s="4">
        <v>1439797</v>
      </c>
      <c r="Y800" s="4">
        <v>3790501</v>
      </c>
      <c r="Z800" s="4">
        <v>19170196</v>
      </c>
      <c r="AA800" s="4">
        <v>20077869</v>
      </c>
      <c r="AB800" s="4">
        <v>14092313</v>
      </c>
      <c r="AC800" s="4">
        <v>5985556</v>
      </c>
      <c r="AD800" s="4">
        <v>43338159</v>
      </c>
      <c r="AE800" s="4">
        <v>3674113</v>
      </c>
      <c r="AF800" s="4">
        <v>2909778</v>
      </c>
      <c r="AG800" s="4">
        <v>6583891</v>
      </c>
      <c r="AH800" s="4">
        <v>522848</v>
      </c>
      <c r="AI800" s="4">
        <v>0</v>
      </c>
      <c r="AJ800" s="4">
        <v>23705</v>
      </c>
      <c r="AK800" s="4">
        <v>17451</v>
      </c>
      <c r="AL800" s="4">
        <v>7511381</v>
      </c>
      <c r="AM800" s="4">
        <v>1877845</v>
      </c>
      <c r="AN800" s="4">
        <v>41156</v>
      </c>
      <c r="AO800" s="4">
        <v>1836689</v>
      </c>
      <c r="AP800" s="4">
        <v>1062849040</v>
      </c>
      <c r="AQ800" s="4">
        <v>875230839</v>
      </c>
      <c r="AR800" s="4">
        <v>6047383</v>
      </c>
      <c r="AS800" s="4">
        <v>9288936</v>
      </c>
      <c r="AT800" s="4">
        <v>355399</v>
      </c>
      <c r="AU800" s="4">
        <v>1355</v>
      </c>
      <c r="AV800" s="4">
        <v>2347</v>
      </c>
      <c r="AW800" s="4">
        <v>103092935</v>
      </c>
      <c r="AX800" s="4">
        <v>37277116</v>
      </c>
      <c r="AY800" s="4">
        <v>3790501</v>
      </c>
      <c r="AZ800" s="4">
        <v>2893123.5</v>
      </c>
      <c r="BA800" s="4">
        <v>5012341</v>
      </c>
      <c r="BB800" s="4">
        <v>0</v>
      </c>
      <c r="BC800" s="4"/>
      <c r="BD800" s="4">
        <v>0.69115954413513603</v>
      </c>
      <c r="BE800" s="4">
        <v>0.14343124759544454</v>
      </c>
      <c r="BF800" s="4">
        <v>2.1916611860936339E-2</v>
      </c>
      <c r="BG800" s="4">
        <v>5.4791522357872675E-3</v>
      </c>
      <c r="BH800" s="4">
        <v>0.94381444392582847</v>
      </c>
      <c r="BI800" s="4">
        <v>0.67103813624946029</v>
      </c>
      <c r="BJ800" s="4">
        <v>0</v>
      </c>
      <c r="BK800" s="4"/>
      <c r="BL800" s="3" t="s">
        <v>468</v>
      </c>
      <c r="BM800" s="4"/>
      <c r="BN800" s="4"/>
      <c r="BO800" s="4"/>
      <c r="BP800" s="4">
        <v>5.6897854468589442</v>
      </c>
      <c r="BQ800" s="4">
        <v>0.57733276523221133</v>
      </c>
      <c r="BR800" s="4">
        <v>1785.210385914992</v>
      </c>
      <c r="BS800" s="4">
        <v>1529.1554330428596</v>
      </c>
      <c r="BT800" s="4">
        <v>1075.472701404944</v>
      </c>
      <c r="BU800" s="4">
        <v>92.983816468077535</v>
      </c>
      <c r="BV800" s="4">
        <v>1170.8858260714921</v>
      </c>
      <c r="BW800" s="4">
        <v>891.39978659078781</v>
      </c>
    </row>
    <row r="801" spans="2:75" x14ac:dyDescent="0.3">
      <c r="B801" s="3" t="s">
        <v>335</v>
      </c>
      <c r="C801" s="4">
        <v>2021</v>
      </c>
      <c r="D801" s="3" t="s">
        <v>1267</v>
      </c>
      <c r="E801" s="4">
        <v>5490</v>
      </c>
      <c r="F801" s="4">
        <v>5490</v>
      </c>
      <c r="G801" s="4" t="b">
        <v>0</v>
      </c>
      <c r="H801" s="4">
        <v>21735421</v>
      </c>
      <c r="I801" s="4">
        <v>6288931</v>
      </c>
      <c r="J801" s="4">
        <v>1172518</v>
      </c>
      <c r="K801" s="4">
        <v>2456416</v>
      </c>
      <c r="L801" s="4">
        <v>198373</v>
      </c>
      <c r="M801" s="4">
        <v>11114571</v>
      </c>
      <c r="N801" s="4">
        <v>8164434</v>
      </c>
      <c r="O801" s="4">
        <v>9709634</v>
      </c>
      <c r="P801" s="4">
        <v>1803051</v>
      </c>
      <c r="Q801" s="4">
        <v>7906583</v>
      </c>
      <c r="R801" s="4">
        <v>1574593</v>
      </c>
      <c r="S801" s="4">
        <v>876521</v>
      </c>
      <c r="T801" s="4">
        <v>1733586</v>
      </c>
      <c r="U801" s="4">
        <v>11208</v>
      </c>
      <c r="V801" s="4">
        <v>761756</v>
      </c>
      <c r="W801" s="4">
        <v>1036565</v>
      </c>
      <c r="X801" s="4">
        <v>12025787</v>
      </c>
      <c r="Y801" s="4">
        <v>11836977</v>
      </c>
      <c r="Z801" s="4">
        <v>19899583</v>
      </c>
      <c r="AA801" s="4">
        <v>20686693</v>
      </c>
      <c r="AB801" s="4">
        <v>12281697</v>
      </c>
      <c r="AC801" s="4">
        <v>8404996</v>
      </c>
      <c r="AD801" s="4">
        <v>55363946</v>
      </c>
      <c r="AE801" s="4">
        <v>5899645</v>
      </c>
      <c r="AF801" s="4">
        <v>3000931</v>
      </c>
      <c r="AG801" s="4">
        <v>8900576</v>
      </c>
      <c r="AH801" s="4">
        <v>492514</v>
      </c>
      <c r="AI801" s="4">
        <v>0</v>
      </c>
      <c r="AJ801" s="4">
        <v>23705</v>
      </c>
      <c r="AK801" s="4">
        <v>0</v>
      </c>
      <c r="AL801" s="4">
        <v>8732593</v>
      </c>
      <c r="AM801" s="4">
        <v>2183148</v>
      </c>
      <c r="AN801" s="4">
        <v>23705</v>
      </c>
      <c r="AO801" s="4">
        <v>2159443</v>
      </c>
      <c r="AP801" s="4">
        <v>1113409272</v>
      </c>
      <c r="AQ801" s="4">
        <v>918831961</v>
      </c>
      <c r="AR801" s="4">
        <v>6154628</v>
      </c>
      <c r="AS801" s="4">
        <v>9749287</v>
      </c>
      <c r="AT801" s="4">
        <v>380302</v>
      </c>
      <c r="AU801" s="4">
        <v>1415</v>
      </c>
      <c r="AV801" s="4">
        <v>2368</v>
      </c>
      <c r="AW801" s="4">
        <v>114574753</v>
      </c>
      <c r="AX801" s="4">
        <v>46955884</v>
      </c>
      <c r="AY801" s="4">
        <v>11836977</v>
      </c>
      <c r="AZ801" s="4">
        <v>5874408</v>
      </c>
      <c r="BA801" s="4">
        <v>4990130</v>
      </c>
      <c r="BB801" s="4">
        <v>0</v>
      </c>
      <c r="BC801" s="4"/>
      <c r="BD801" s="4">
        <v>0.37562805891820544</v>
      </c>
      <c r="BE801" s="4">
        <v>0.55328061048368926</v>
      </c>
      <c r="BF801" s="4">
        <v>1.0858173609851461E-2</v>
      </c>
      <c r="BG801" s="4">
        <v>2.7145430916109339E-3</v>
      </c>
      <c r="BH801" s="4">
        <v>1.1257171397555683</v>
      </c>
      <c r="BI801" s="4">
        <v>0.61704705595419163</v>
      </c>
      <c r="BJ801" s="4">
        <v>0</v>
      </c>
      <c r="BK801" s="4"/>
      <c r="BL801" s="3" t="s">
        <v>468</v>
      </c>
      <c r="BM801" s="4"/>
      <c r="BN801" s="4"/>
      <c r="BO801" s="4"/>
      <c r="BP801" s="4">
        <v>5.5277319443770541</v>
      </c>
      <c r="BQ801" s="4">
        <v>0.59755067567567566</v>
      </c>
      <c r="BR801" s="4">
        <v>3959.0930783242256</v>
      </c>
      <c r="BS801" s="4">
        <v>1768.6036429872495</v>
      </c>
      <c r="BT801" s="4">
        <v>1121.0615664845172</v>
      </c>
      <c r="BU801" s="4">
        <v>89.711111111111109</v>
      </c>
      <c r="BV801" s="4">
        <v>1621.2342440801458</v>
      </c>
      <c r="BW801" s="4">
        <v>908.94899817850637</v>
      </c>
    </row>
    <row r="802" spans="2:75" x14ac:dyDescent="0.3">
      <c r="B802" s="3" t="s">
        <v>335</v>
      </c>
      <c r="C802" s="4">
        <v>2022</v>
      </c>
      <c r="D802" s="3" t="s">
        <v>1268</v>
      </c>
      <c r="E802" s="4">
        <v>5693</v>
      </c>
      <c r="F802" s="4">
        <v>5693</v>
      </c>
      <c r="G802" s="4" t="b">
        <v>0</v>
      </c>
      <c r="H802" s="4">
        <v>11447547</v>
      </c>
      <c r="I802" s="4">
        <v>6746727</v>
      </c>
      <c r="J802" s="4">
        <v>890418</v>
      </c>
      <c r="K802" s="4">
        <v>3120317</v>
      </c>
      <c r="L802" s="4">
        <v>468696</v>
      </c>
      <c r="M802" s="4">
        <v>0</v>
      </c>
      <c r="N802" s="4">
        <v>8327230</v>
      </c>
      <c r="O802" s="4">
        <v>10771543</v>
      </c>
      <c r="P802" s="4">
        <v>1974507</v>
      </c>
      <c r="Q802" s="4">
        <v>8797036</v>
      </c>
      <c r="R802" s="4">
        <v>1598237</v>
      </c>
      <c r="S802" s="4">
        <v>1004321</v>
      </c>
      <c r="T802" s="4">
        <v>2026763</v>
      </c>
      <c r="U802" s="4">
        <v>15019</v>
      </c>
      <c r="V802" s="4">
        <v>764026</v>
      </c>
      <c r="W802" s="4">
        <v>1752822</v>
      </c>
      <c r="X802" s="4">
        <v>676004</v>
      </c>
      <c r="Y802" s="4">
        <v>1419122</v>
      </c>
      <c r="Z802" s="4">
        <v>19496376</v>
      </c>
      <c r="AA802" s="4">
        <v>21671505</v>
      </c>
      <c r="AB802" s="4">
        <v>12059975</v>
      </c>
      <c r="AC802" s="4">
        <v>9611530</v>
      </c>
      <c r="AD802" s="4">
        <v>56039950</v>
      </c>
      <c r="AE802" s="4">
        <v>6658217</v>
      </c>
      <c r="AF802" s="4">
        <v>3442262</v>
      </c>
      <c r="AG802" s="4">
        <v>10100479</v>
      </c>
      <c r="AH802" s="4">
        <v>461028</v>
      </c>
      <c r="AI802" s="4">
        <v>0</v>
      </c>
      <c r="AJ802" s="4">
        <v>23705</v>
      </c>
      <c r="AK802" s="4">
        <v>17451</v>
      </c>
      <c r="AL802" s="4">
        <v>9012950</v>
      </c>
      <c r="AM802" s="4">
        <v>2253238</v>
      </c>
      <c r="AN802" s="4">
        <v>41156</v>
      </c>
      <c r="AO802" s="4">
        <v>2212082</v>
      </c>
      <c r="AP802" s="4">
        <v>1497113931</v>
      </c>
      <c r="AQ802" s="4">
        <v>1290422700</v>
      </c>
      <c r="AR802" s="4">
        <v>6524585</v>
      </c>
      <c r="AS802" s="4">
        <v>10398673</v>
      </c>
      <c r="AT802" s="4">
        <v>543792</v>
      </c>
      <c r="AU802" s="4">
        <v>1714</v>
      </c>
      <c r="AV802" s="4">
        <v>2814</v>
      </c>
      <c r="AW802" s="4">
        <v>115993875</v>
      </c>
      <c r="AX802" s="4">
        <v>46400499</v>
      </c>
      <c r="AY802" s="4">
        <v>1419122</v>
      </c>
      <c r="AZ802" s="4">
        <v>5682200</v>
      </c>
      <c r="BA802" s="4">
        <v>170990012</v>
      </c>
      <c r="BB802" s="4">
        <v>2623333</v>
      </c>
      <c r="BC802" s="4">
        <v>1</v>
      </c>
      <c r="BD802" s="4">
        <v>0.72742483608060315</v>
      </c>
      <c r="BE802" s="4">
        <v>5.9052301772598091E-2</v>
      </c>
      <c r="BF802" s="4">
        <v>1.8265269802834855E-2</v>
      </c>
      <c r="BG802" s="4">
        <v>4.5663184639879286E-3</v>
      </c>
      <c r="BH802" s="4">
        <v>1.1481684285479792</v>
      </c>
      <c r="BI802" s="4">
        <v>0.62568856230351477</v>
      </c>
      <c r="BJ802" s="4">
        <v>1.4944501311702012</v>
      </c>
      <c r="BK802" s="4">
        <v>1.5782009709847614E-2</v>
      </c>
      <c r="BL802" s="3" t="s">
        <v>474</v>
      </c>
      <c r="BM802" s="4">
        <v>2950802.2451464804</v>
      </c>
      <c r="BN802" s="4">
        <v>1.9256458169455983</v>
      </c>
      <c r="BO802" s="4">
        <v>0</v>
      </c>
      <c r="BP802" s="4">
        <v>4.3581085346269477</v>
      </c>
      <c r="BQ802" s="4">
        <v>0.6090973702914001</v>
      </c>
      <c r="BR802" s="4">
        <v>2010.8109959599508</v>
      </c>
      <c r="BS802" s="4">
        <v>1892.0679782188652</v>
      </c>
      <c r="BT802" s="4">
        <v>1146.0714913051115</v>
      </c>
      <c r="BU802" s="4">
        <v>80.981556297207092</v>
      </c>
      <c r="BV802" s="4">
        <v>1774.1926927806078</v>
      </c>
      <c r="BW802" s="4">
        <v>30035.132970314422</v>
      </c>
    </row>
    <row r="803" spans="2:75" x14ac:dyDescent="0.3">
      <c r="B803" s="3" t="s">
        <v>335</v>
      </c>
      <c r="C803" s="4">
        <v>2023</v>
      </c>
      <c r="D803" s="3" t="s">
        <v>1269</v>
      </c>
      <c r="E803" s="4">
        <v>5858</v>
      </c>
      <c r="F803" s="4">
        <v>5858</v>
      </c>
      <c r="G803" s="4" t="b">
        <v>0</v>
      </c>
      <c r="H803" s="4">
        <v>17315273</v>
      </c>
      <c r="I803" s="4">
        <v>7151315</v>
      </c>
      <c r="J803" s="4">
        <v>971313</v>
      </c>
      <c r="K803" s="4">
        <v>7184313</v>
      </c>
      <c r="L803" s="4">
        <v>1164662</v>
      </c>
      <c r="M803" s="4">
        <v>617573</v>
      </c>
      <c r="N803" s="4">
        <v>9513387</v>
      </c>
      <c r="O803" s="4">
        <v>10514675</v>
      </c>
      <c r="P803" s="4">
        <v>1970884</v>
      </c>
      <c r="Q803" s="4">
        <v>8543791</v>
      </c>
      <c r="R803" s="4">
        <v>1716151</v>
      </c>
      <c r="S803" s="4">
        <v>635275</v>
      </c>
      <c r="T803" s="4">
        <v>2124525</v>
      </c>
      <c r="U803" s="4">
        <v>0</v>
      </c>
      <c r="V803" s="4">
        <v>1089650</v>
      </c>
      <c r="W803" s="4">
        <v>1240598</v>
      </c>
      <c r="X803" s="4">
        <v>6800598</v>
      </c>
      <c r="Y803" s="4">
        <v>1840810</v>
      </c>
      <c r="Z803" s="4">
        <v>24545116</v>
      </c>
      <c r="AA803" s="4">
        <v>28970060</v>
      </c>
      <c r="AB803" s="4">
        <v>13709874</v>
      </c>
      <c r="AC803" s="4">
        <v>15260186</v>
      </c>
      <c r="AD803" s="4">
        <v>61496885</v>
      </c>
      <c r="AE803" s="4">
        <v>13942954</v>
      </c>
      <c r="AF803" s="4">
        <v>2880243</v>
      </c>
      <c r="AG803" s="4">
        <v>16823197</v>
      </c>
      <c r="AH803" s="4">
        <v>434947</v>
      </c>
      <c r="AI803" s="4">
        <v>0</v>
      </c>
      <c r="AJ803" s="4">
        <v>21217</v>
      </c>
      <c r="AK803" s="4">
        <v>20443</v>
      </c>
      <c r="AL803" s="4">
        <v>9829426</v>
      </c>
      <c r="AM803" s="4">
        <v>2457357</v>
      </c>
      <c r="AN803" s="4">
        <v>41660</v>
      </c>
      <c r="AO803" s="4">
        <v>2415697</v>
      </c>
      <c r="AP803" s="4">
        <v>1677806632</v>
      </c>
      <c r="AQ803" s="4">
        <v>1459383215</v>
      </c>
      <c r="AR803" s="4">
        <v>6953574</v>
      </c>
      <c r="AS803" s="4">
        <v>11800555</v>
      </c>
      <c r="AT803" s="4">
        <v>606373</v>
      </c>
      <c r="AU803" s="4">
        <v>1725</v>
      </c>
      <c r="AV803" s="4">
        <v>3122</v>
      </c>
      <c r="AW803" s="4">
        <v>117573239</v>
      </c>
      <c r="AX803" s="4">
        <v>46202253</v>
      </c>
      <c r="AY803" s="4">
        <v>1840810</v>
      </c>
      <c r="AZ803" s="4">
        <v>5032303</v>
      </c>
      <c r="BA803" s="4">
        <v>177375356</v>
      </c>
      <c r="BB803" s="4">
        <v>2730833</v>
      </c>
      <c r="BC803" s="4">
        <v>1</v>
      </c>
      <c r="BD803" s="4">
        <v>0.54942171573038434</v>
      </c>
      <c r="BE803" s="4">
        <v>0.39275141662508006</v>
      </c>
      <c r="BF803" s="4">
        <v>1.6953173673992017E-2</v>
      </c>
      <c r="BG803" s="4">
        <v>4.2382942808664517E-3</v>
      </c>
      <c r="BH803" s="4">
        <v>1.9690553057770257</v>
      </c>
      <c r="BI803" s="4">
        <v>0.63316560428292601</v>
      </c>
      <c r="BJ803" s="4">
        <v>1.5305327230270189</v>
      </c>
      <c r="BK803" s="4">
        <v>1.5828805434637702E-2</v>
      </c>
      <c r="BL803" s="3" t="s">
        <v>474</v>
      </c>
      <c r="BM803" s="4">
        <v>3016502.4552903832</v>
      </c>
      <c r="BN803" s="4">
        <v>1.6682575514481277</v>
      </c>
      <c r="BO803" s="4">
        <v>0</v>
      </c>
      <c r="BP803" s="4">
        <v>4.1444430289985883</v>
      </c>
      <c r="BQ803" s="4">
        <v>0.55253042921204354</v>
      </c>
      <c r="BR803" s="4">
        <v>2955.8335609423011</v>
      </c>
      <c r="BS803" s="4">
        <v>1794.9257425742574</v>
      </c>
      <c r="BT803" s="4">
        <v>1187.0218504609081</v>
      </c>
      <c r="BU803" s="4">
        <v>74.248378286104469</v>
      </c>
      <c r="BV803" s="4">
        <v>2871.8328781153978</v>
      </c>
      <c r="BW803" s="4">
        <v>30279.166268350971</v>
      </c>
    </row>
    <row r="804" spans="2:75" x14ac:dyDescent="0.3">
      <c r="B804" s="3" t="s">
        <v>335</v>
      </c>
      <c r="C804" s="4">
        <v>2024</v>
      </c>
      <c r="D804" s="3" t="s">
        <v>1270</v>
      </c>
      <c r="E804" s="4">
        <v>5858</v>
      </c>
      <c r="F804" s="4">
        <v>5858</v>
      </c>
      <c r="G804" s="4" t="b">
        <v>0</v>
      </c>
      <c r="H804" s="4">
        <v>13916448</v>
      </c>
      <c r="I804" s="4">
        <v>7957337</v>
      </c>
      <c r="J804" s="4">
        <v>1119191</v>
      </c>
      <c r="K804" s="4">
        <v>3634832</v>
      </c>
      <c r="L804" s="4">
        <v>1171312</v>
      </c>
      <c r="M804" s="4">
        <v>33776</v>
      </c>
      <c r="N804" s="4">
        <v>10247840</v>
      </c>
      <c r="O804" s="4">
        <v>10278117</v>
      </c>
      <c r="P804" s="4">
        <v>1937952</v>
      </c>
      <c r="Q804" s="4">
        <v>8340165</v>
      </c>
      <c r="R804" s="4">
        <v>1621923</v>
      </c>
      <c r="S804" s="4">
        <v>1604146</v>
      </c>
      <c r="T804" s="4">
        <v>2187720</v>
      </c>
      <c r="U804" s="4">
        <v>662891</v>
      </c>
      <c r="V804" s="4">
        <v>1161782</v>
      </c>
      <c r="W804" s="4">
        <v>800102</v>
      </c>
      <c r="X804" s="4">
        <v>3638331</v>
      </c>
      <c r="Y804" s="4">
        <v>7076034</v>
      </c>
      <c r="Z804" s="4">
        <v>24642774</v>
      </c>
      <c r="AA804" s="4">
        <v>29281777</v>
      </c>
      <c r="AB804" s="4">
        <v>15488102</v>
      </c>
      <c r="AC804" s="4">
        <v>13793675</v>
      </c>
      <c r="AD804" s="4">
        <v>65135216</v>
      </c>
      <c r="AE804" s="4">
        <v>12711447</v>
      </c>
      <c r="AF804" s="4">
        <v>2626491</v>
      </c>
      <c r="AG804" s="4">
        <v>15337938</v>
      </c>
      <c r="AH804" s="4">
        <v>407954</v>
      </c>
      <c r="AI804" s="4">
        <v>0</v>
      </c>
      <c r="AJ804" s="4">
        <v>21217</v>
      </c>
      <c r="AK804" s="4">
        <v>15600</v>
      </c>
      <c r="AL804" s="4">
        <v>10844864</v>
      </c>
      <c r="AM804" s="4">
        <v>2711216</v>
      </c>
      <c r="AN804" s="4">
        <v>36817</v>
      </c>
      <c r="AO804" s="4">
        <v>2674399</v>
      </c>
      <c r="AP804" s="4">
        <v>1760883395</v>
      </c>
      <c r="AQ804" s="4">
        <v>1511619564</v>
      </c>
      <c r="AR804" s="4">
        <v>7454451</v>
      </c>
      <c r="AS804" s="4">
        <v>13285855</v>
      </c>
      <c r="AT804" s="4">
        <v>621645</v>
      </c>
      <c r="AU804" s="4">
        <v>1766</v>
      </c>
      <c r="AV804" s="4">
        <v>4760</v>
      </c>
      <c r="AW804" s="4">
        <v>124649274</v>
      </c>
      <c r="AX804" s="4">
        <v>51340336</v>
      </c>
      <c r="AY804" s="4">
        <v>7076034</v>
      </c>
      <c r="AZ804" s="4">
        <v>3445322</v>
      </c>
      <c r="BA804" s="4">
        <v>158215703</v>
      </c>
      <c r="BB804" s="4">
        <v>2530833</v>
      </c>
      <c r="BC804" s="4">
        <v>0</v>
      </c>
      <c r="BD804" s="4">
        <v>0.73638330700477594</v>
      </c>
      <c r="BE804" s="4">
        <v>0.26144106599615075</v>
      </c>
      <c r="BF804" s="4">
        <v>1.3579515612182872E-2</v>
      </c>
      <c r="BG804" s="4">
        <v>3.3948789030457181E-3</v>
      </c>
      <c r="BH804" s="4">
        <v>1.8390449109819769</v>
      </c>
      <c r="BI804" s="4">
        <v>0.64614096260674048</v>
      </c>
      <c r="BJ804" s="4">
        <v>1.2958526659509215</v>
      </c>
      <c r="BK804" s="4">
        <v>1.7213857695734681E-2</v>
      </c>
      <c r="BL804" s="3" t="s">
        <v>474</v>
      </c>
      <c r="BM804" s="4">
        <v>2511300.2656849204</v>
      </c>
      <c r="BN804" s="4">
        <v>1.3719275417112811</v>
      </c>
      <c r="BO804" s="4">
        <v>0</v>
      </c>
      <c r="BP804" s="4">
        <v>4.2333586773359295</v>
      </c>
      <c r="BQ804" s="4">
        <v>0.37100840336134455</v>
      </c>
      <c r="BR804" s="4">
        <v>2375.6312734721746</v>
      </c>
      <c r="BS804" s="4">
        <v>1754.5437009218163</v>
      </c>
      <c r="BT804" s="4">
        <v>1272.5249231819735</v>
      </c>
      <c r="BU804" s="4">
        <v>69.640491635370438</v>
      </c>
      <c r="BV804" s="4">
        <v>2618.2891771935815</v>
      </c>
      <c r="BW804" s="4">
        <v>27008.484636394674</v>
      </c>
    </row>
    <row r="805" spans="2:75" x14ac:dyDescent="0.3">
      <c r="B805" s="3" t="s">
        <v>337</v>
      </c>
      <c r="C805" s="4">
        <v>2019</v>
      </c>
      <c r="D805" s="3" t="s">
        <v>1271</v>
      </c>
      <c r="E805" s="4">
        <v>4032</v>
      </c>
      <c r="F805" s="4">
        <v>4032</v>
      </c>
      <c r="G805" s="4" t="b">
        <v>0</v>
      </c>
      <c r="H805" s="4">
        <v>16628295</v>
      </c>
      <c r="I805" s="4">
        <v>7695125</v>
      </c>
      <c r="J805" s="4">
        <v>3042872</v>
      </c>
      <c r="K805" s="4">
        <v>1101343</v>
      </c>
      <c r="L805" s="4">
        <v>507199</v>
      </c>
      <c r="M805" s="4">
        <v>4281756</v>
      </c>
      <c r="N805" s="4">
        <v>11245196</v>
      </c>
      <c r="O805" s="4">
        <v>11943817</v>
      </c>
      <c r="P805" s="4">
        <v>2382080</v>
      </c>
      <c r="Q805" s="4">
        <v>9561737</v>
      </c>
      <c r="R805" s="4">
        <v>1490393</v>
      </c>
      <c r="S805" s="4">
        <v>909893</v>
      </c>
      <c r="T805" s="4">
        <v>1926773</v>
      </c>
      <c r="U805" s="4">
        <v>2667656</v>
      </c>
      <c r="V805" s="4">
        <v>615515</v>
      </c>
      <c r="W805" s="4">
        <v>753956</v>
      </c>
      <c r="X805" s="4">
        <v>4684478</v>
      </c>
      <c r="Y805" s="4">
        <v>6553996</v>
      </c>
      <c r="Z805" s="4">
        <v>19187924</v>
      </c>
      <c r="AA805" s="4">
        <v>21590351</v>
      </c>
      <c r="AB805" s="4">
        <v>7503915</v>
      </c>
      <c r="AC805" s="4">
        <v>14086436</v>
      </c>
      <c r="AD805" s="4">
        <v>98335663</v>
      </c>
      <c r="AE805" s="4">
        <v>6140221</v>
      </c>
      <c r="AF805" s="4">
        <v>12433622</v>
      </c>
      <c r="AG805" s="4">
        <v>18573843</v>
      </c>
      <c r="AH805" s="4">
        <v>4342611</v>
      </c>
      <c r="AI805" s="4">
        <v>0</v>
      </c>
      <c r="AJ805" s="4">
        <v>215557</v>
      </c>
      <c r="AK805" s="4">
        <v>162279</v>
      </c>
      <c r="AL805" s="4">
        <v>11276848</v>
      </c>
      <c r="AM805" s="4">
        <v>2819212</v>
      </c>
      <c r="AN805" s="4">
        <v>377836</v>
      </c>
      <c r="AO805" s="4">
        <v>2441376</v>
      </c>
      <c r="AP805" s="4">
        <v>659441269</v>
      </c>
      <c r="AQ805" s="4">
        <v>412863600</v>
      </c>
      <c r="AR805" s="4">
        <v>6856353.5911705997</v>
      </c>
      <c r="AS805" s="4">
        <v>12953179.914042</v>
      </c>
      <c r="AT805" s="4">
        <v>230572</v>
      </c>
      <c r="AU805" s="4">
        <v>939.67312879999997</v>
      </c>
      <c r="AV805" s="4">
        <v>2532.7032135999998</v>
      </c>
      <c r="AW805" s="4">
        <v>122047612</v>
      </c>
      <c r="AX805" s="4">
        <v>84104431</v>
      </c>
      <c r="AY805" s="4">
        <v>6553996</v>
      </c>
      <c r="AZ805" s="4">
        <v>6553996</v>
      </c>
      <c r="BA805" s="4">
        <v>7534345</v>
      </c>
      <c r="BB805" s="4">
        <v>0</v>
      </c>
      <c r="BC805" s="4"/>
      <c r="BD805" s="4">
        <v>0.67626873350514893</v>
      </c>
      <c r="BE805" s="4">
        <v>0.28171727768842203</v>
      </c>
      <c r="BF805" s="4">
        <v>0.13402184723958327</v>
      </c>
      <c r="BG805" s="4">
        <v>3.3505461809895817E-2</v>
      </c>
      <c r="BH805" s="4">
        <v>1.9425176618014071</v>
      </c>
      <c r="BI805" s="4">
        <v>0.33134310105745213</v>
      </c>
      <c r="BJ805" s="4">
        <v>0</v>
      </c>
      <c r="BK805" s="4"/>
      <c r="BL805" s="3" t="s">
        <v>468</v>
      </c>
      <c r="BM805" s="4"/>
      <c r="BN805" s="4"/>
      <c r="BO805" s="4"/>
      <c r="BP805" s="4">
        <v>10.397216421665291</v>
      </c>
      <c r="BQ805" s="4">
        <v>0.37101588680196873</v>
      </c>
      <c r="BR805" s="4">
        <v>4124.0811011904761</v>
      </c>
      <c r="BS805" s="4">
        <v>2962.2562003968255</v>
      </c>
      <c r="BT805" s="4">
        <v>1700.4845216196925</v>
      </c>
      <c r="BU805" s="4">
        <v>1077.0364583333333</v>
      </c>
      <c r="BV805" s="4">
        <v>4606.6078869047615</v>
      </c>
      <c r="BW805" s="4">
        <v>1868.6371527777778</v>
      </c>
    </row>
    <row r="806" spans="2:75" x14ac:dyDescent="0.3">
      <c r="B806" s="3" t="s">
        <v>337</v>
      </c>
      <c r="C806" s="4">
        <v>2020</v>
      </c>
      <c r="D806" s="3" t="s">
        <v>1272</v>
      </c>
      <c r="E806" s="4">
        <v>4137</v>
      </c>
      <c r="F806" s="4">
        <v>4137</v>
      </c>
      <c r="G806" s="4" t="b">
        <v>0</v>
      </c>
      <c r="H806" s="4">
        <v>13916906</v>
      </c>
      <c r="I806" s="4">
        <v>7983679</v>
      </c>
      <c r="J806" s="4">
        <v>2788845</v>
      </c>
      <c r="K806" s="4">
        <v>2126988</v>
      </c>
      <c r="L806" s="4">
        <v>599526</v>
      </c>
      <c r="M806" s="4">
        <v>0</v>
      </c>
      <c r="N806" s="4">
        <v>11789918</v>
      </c>
      <c r="O806" s="4">
        <v>12039377</v>
      </c>
      <c r="P806" s="4">
        <v>2625843</v>
      </c>
      <c r="Q806" s="4">
        <v>9413534</v>
      </c>
      <c r="R806" s="4">
        <v>1719977</v>
      </c>
      <c r="S806" s="4">
        <v>822462</v>
      </c>
      <c r="T806" s="4">
        <v>1943521</v>
      </c>
      <c r="U806" s="4">
        <v>2440869</v>
      </c>
      <c r="V806" s="4">
        <v>643290</v>
      </c>
      <c r="W806" s="4">
        <v>604837</v>
      </c>
      <c r="X806" s="4">
        <v>1877529</v>
      </c>
      <c r="Y806" s="4">
        <v>2325852</v>
      </c>
      <c r="Z806" s="4">
        <v>21724811</v>
      </c>
      <c r="AA806" s="4">
        <v>24098674</v>
      </c>
      <c r="AB806" s="4">
        <v>7689448</v>
      </c>
      <c r="AC806" s="4">
        <v>16409226</v>
      </c>
      <c r="AD806" s="4">
        <v>100213192</v>
      </c>
      <c r="AE806" s="4">
        <v>7541578</v>
      </c>
      <c r="AF806" s="4">
        <v>13077726</v>
      </c>
      <c r="AG806" s="4">
        <v>20619304</v>
      </c>
      <c r="AH806" s="4">
        <v>4089317</v>
      </c>
      <c r="AI806" s="4">
        <v>0</v>
      </c>
      <c r="AJ806" s="4">
        <v>221440</v>
      </c>
      <c r="AK806" s="4">
        <v>159231</v>
      </c>
      <c r="AL806" s="4">
        <v>11674978</v>
      </c>
      <c r="AM806" s="4">
        <v>2918745</v>
      </c>
      <c r="AN806" s="4">
        <v>380671</v>
      </c>
      <c r="AO806" s="4">
        <v>2538074</v>
      </c>
      <c r="AP806" s="4">
        <v>680915183</v>
      </c>
      <c r="AQ806" s="4">
        <v>439524424</v>
      </c>
      <c r="AR806" s="4">
        <v>7147765</v>
      </c>
      <c r="AS806" s="4">
        <v>12843509</v>
      </c>
      <c r="AT806" s="4">
        <v>245483</v>
      </c>
      <c r="AU806" s="4">
        <v>1011</v>
      </c>
      <c r="AV806" s="4">
        <v>2705</v>
      </c>
      <c r="AW806" s="4">
        <v>123778970</v>
      </c>
      <c r="AX806" s="4">
        <v>83683205</v>
      </c>
      <c r="AY806" s="4">
        <v>2325852</v>
      </c>
      <c r="AZ806" s="4">
        <v>4439924</v>
      </c>
      <c r="BA806" s="4">
        <v>7918143</v>
      </c>
      <c r="BB806" s="4">
        <v>0</v>
      </c>
      <c r="BC806" s="4"/>
      <c r="BD806" s="4">
        <v>0.84716516731520641</v>
      </c>
      <c r="BE806" s="4">
        <v>0.13490994334516596</v>
      </c>
      <c r="BF806" s="4">
        <v>0.13042283584211709</v>
      </c>
      <c r="BG806" s="4">
        <v>3.2605714546100215E-2</v>
      </c>
      <c r="BH806" s="4">
        <v>2.1903892841944375</v>
      </c>
      <c r="BI806" s="4">
        <v>0.34606834801895553</v>
      </c>
      <c r="BJ806" s="4">
        <v>0</v>
      </c>
      <c r="BK806" s="4"/>
      <c r="BL806" s="3" t="s">
        <v>468</v>
      </c>
      <c r="BM806" s="4"/>
      <c r="BN806" s="4"/>
      <c r="BO806" s="4"/>
      <c r="BP806" s="4">
        <v>10.497291261017454</v>
      </c>
      <c r="BQ806" s="4">
        <v>0.37375231053604435</v>
      </c>
      <c r="BR806" s="4">
        <v>3364.0091854000484</v>
      </c>
      <c r="BS806" s="4">
        <v>2910.17089678511</v>
      </c>
      <c r="BT806" s="4">
        <v>1727.7652888566595</v>
      </c>
      <c r="BU806" s="4">
        <v>988.47401498670536</v>
      </c>
      <c r="BV806" s="4">
        <v>4984.1198936427363</v>
      </c>
      <c r="BW806" s="4">
        <v>1913.9818709209571</v>
      </c>
    </row>
    <row r="807" spans="2:75" x14ac:dyDescent="0.3">
      <c r="B807" s="3" t="s">
        <v>337</v>
      </c>
      <c r="C807" s="4">
        <v>2021</v>
      </c>
      <c r="D807" s="3" t="s">
        <v>1273</v>
      </c>
      <c r="E807" s="4">
        <v>4121</v>
      </c>
      <c r="F807" s="4">
        <v>4121</v>
      </c>
      <c r="G807" s="4" t="b">
        <v>0</v>
      </c>
      <c r="H807" s="4">
        <v>13862172</v>
      </c>
      <c r="I807" s="4">
        <v>8398986</v>
      </c>
      <c r="J807" s="4">
        <v>2995908</v>
      </c>
      <c r="K807" s="4">
        <v>2072247</v>
      </c>
      <c r="L807" s="4">
        <v>53308</v>
      </c>
      <c r="M807" s="4">
        <v>0</v>
      </c>
      <c r="N807" s="4">
        <v>11789925</v>
      </c>
      <c r="O807" s="4">
        <v>12335152</v>
      </c>
      <c r="P807" s="4">
        <v>2673923</v>
      </c>
      <c r="Q807" s="4">
        <v>9661229</v>
      </c>
      <c r="R807" s="4">
        <v>1938754</v>
      </c>
      <c r="S807" s="4">
        <v>960927</v>
      </c>
      <c r="T807" s="4">
        <v>1839279</v>
      </c>
      <c r="U807" s="4">
        <v>2609868</v>
      </c>
      <c r="V807" s="4">
        <v>590697</v>
      </c>
      <c r="W807" s="4">
        <v>577614</v>
      </c>
      <c r="X807" s="4">
        <v>1527020</v>
      </c>
      <c r="Y807" s="4">
        <v>1638415</v>
      </c>
      <c r="Z807" s="4">
        <v>24684812</v>
      </c>
      <c r="AA807" s="4">
        <v>28402672</v>
      </c>
      <c r="AB807" s="4">
        <v>10281451</v>
      </c>
      <c r="AC807" s="4">
        <v>18121221</v>
      </c>
      <c r="AD807" s="4">
        <v>100883771</v>
      </c>
      <c r="AE807" s="4">
        <v>7882838</v>
      </c>
      <c r="AF807" s="4">
        <v>14250419</v>
      </c>
      <c r="AG807" s="4">
        <v>22133257</v>
      </c>
      <c r="AH807" s="4">
        <v>3893742</v>
      </c>
      <c r="AI807" s="4">
        <v>0</v>
      </c>
      <c r="AJ807" s="4">
        <v>157644</v>
      </c>
      <c r="AK807" s="4">
        <v>157639</v>
      </c>
      <c r="AL807" s="4">
        <v>11682256</v>
      </c>
      <c r="AM807" s="4">
        <v>2920564</v>
      </c>
      <c r="AN807" s="4">
        <v>315283</v>
      </c>
      <c r="AO807" s="4">
        <v>2605281</v>
      </c>
      <c r="AP807" s="4">
        <v>744720534</v>
      </c>
      <c r="AQ807" s="4">
        <v>476386700</v>
      </c>
      <c r="AR807" s="4">
        <v>8090604</v>
      </c>
      <c r="AS807" s="4">
        <v>15018637</v>
      </c>
      <c r="AT807" s="4">
        <v>262914</v>
      </c>
      <c r="AU807" s="4">
        <v>1068</v>
      </c>
      <c r="AV807" s="4">
        <v>2885</v>
      </c>
      <c r="AW807" s="4">
        <v>125051787</v>
      </c>
      <c r="AX807" s="4">
        <v>82644255</v>
      </c>
      <c r="AY807" s="4">
        <v>1638415</v>
      </c>
      <c r="AZ807" s="4">
        <v>3506087.6666666665</v>
      </c>
      <c r="BA807" s="4">
        <v>8278177</v>
      </c>
      <c r="BB807" s="4">
        <v>0</v>
      </c>
      <c r="BC807" s="4"/>
      <c r="BD807" s="4">
        <v>0.85051065590587105</v>
      </c>
      <c r="BE807" s="4">
        <v>0.11015734042255428</v>
      </c>
      <c r="BF807" s="4">
        <v>0.10795277898378533</v>
      </c>
      <c r="BG807" s="4">
        <v>2.6988194745946333E-2</v>
      </c>
      <c r="BH807" s="4">
        <v>2.2909359668423139</v>
      </c>
      <c r="BI807" s="4">
        <v>0.36316023800240482</v>
      </c>
      <c r="BJ807" s="4">
        <v>0</v>
      </c>
      <c r="BK807" s="4"/>
      <c r="BL807" s="3" t="s">
        <v>468</v>
      </c>
      <c r="BM807" s="4"/>
      <c r="BN807" s="4"/>
      <c r="BO807" s="4"/>
      <c r="BP807" s="4">
        <v>10.863946447863084</v>
      </c>
      <c r="BQ807" s="4">
        <v>0.37019064124783363</v>
      </c>
      <c r="BR807" s="4">
        <v>3363.7884008735746</v>
      </c>
      <c r="BS807" s="4">
        <v>2993.2424168891048</v>
      </c>
      <c r="BT807" s="4">
        <v>1963.2623149720941</v>
      </c>
      <c r="BU807" s="4">
        <v>944.85367629216205</v>
      </c>
      <c r="BV807" s="4">
        <v>5370.8461538461543</v>
      </c>
      <c r="BW807" s="4">
        <v>2008.7786944916284</v>
      </c>
    </row>
    <row r="808" spans="2:75" x14ac:dyDescent="0.3">
      <c r="B808" s="3" t="s">
        <v>337</v>
      </c>
      <c r="C808" s="4">
        <v>2022</v>
      </c>
      <c r="D808" s="3" t="s">
        <v>1274</v>
      </c>
      <c r="E808" s="4">
        <v>4159</v>
      </c>
      <c r="F808" s="4">
        <v>4159</v>
      </c>
      <c r="G808" s="4" t="b">
        <v>0</v>
      </c>
      <c r="H808" s="4">
        <v>16421311</v>
      </c>
      <c r="I808" s="4">
        <v>8700345</v>
      </c>
      <c r="J808" s="4">
        <v>3352368</v>
      </c>
      <c r="K808" s="4">
        <v>2262906</v>
      </c>
      <c r="L808" s="4">
        <v>127206</v>
      </c>
      <c r="M808" s="4">
        <v>1004615</v>
      </c>
      <c r="N808" s="4">
        <v>13153790</v>
      </c>
      <c r="O808" s="4">
        <v>12886049</v>
      </c>
      <c r="P808" s="4">
        <v>2621820</v>
      </c>
      <c r="Q808" s="4">
        <v>10264229</v>
      </c>
      <c r="R808" s="4">
        <v>2009686</v>
      </c>
      <c r="S808" s="4">
        <v>1137901</v>
      </c>
      <c r="T808" s="4">
        <v>2033802</v>
      </c>
      <c r="U808" s="4">
        <v>2705701</v>
      </c>
      <c r="V808" s="4">
        <v>653584</v>
      </c>
      <c r="W808" s="4">
        <v>620451</v>
      </c>
      <c r="X808" s="4">
        <v>3535262</v>
      </c>
      <c r="Y808" s="4">
        <v>6242949</v>
      </c>
      <c r="Z808" s="4">
        <v>24074576</v>
      </c>
      <c r="AA808" s="4">
        <v>26713301</v>
      </c>
      <c r="AB808" s="4">
        <v>9550860</v>
      </c>
      <c r="AC808" s="4">
        <v>17162441</v>
      </c>
      <c r="AD808" s="4">
        <v>104356689</v>
      </c>
      <c r="AE808" s="4">
        <v>7696842</v>
      </c>
      <c r="AF808" s="4">
        <v>14391963</v>
      </c>
      <c r="AG808" s="4">
        <v>22088805</v>
      </c>
      <c r="AH808" s="4">
        <v>3729432</v>
      </c>
      <c r="AI808" s="4">
        <v>0</v>
      </c>
      <c r="AJ808" s="4">
        <v>120060</v>
      </c>
      <c r="AK808" s="4">
        <v>157500</v>
      </c>
      <c r="AL808" s="4">
        <v>11940258</v>
      </c>
      <c r="AM808" s="4">
        <v>2985065</v>
      </c>
      <c r="AN808" s="4">
        <v>277560</v>
      </c>
      <c r="AO808" s="4">
        <v>2707505</v>
      </c>
      <c r="AP808" s="4">
        <v>829869854</v>
      </c>
      <c r="AQ808" s="4">
        <v>554248900</v>
      </c>
      <c r="AR808" s="4">
        <v>8013600</v>
      </c>
      <c r="AS808" s="4">
        <v>15290105</v>
      </c>
      <c r="AT808" s="4">
        <v>299451</v>
      </c>
      <c r="AU808" s="4">
        <v>1112</v>
      </c>
      <c r="AV808" s="4">
        <v>3022</v>
      </c>
      <c r="AW808" s="4">
        <v>131755004</v>
      </c>
      <c r="AX808" s="4">
        <v>86970603</v>
      </c>
      <c r="AY808" s="4">
        <v>6242949</v>
      </c>
      <c r="AZ808" s="4">
        <v>3402405.3333333335</v>
      </c>
      <c r="BA808" s="4">
        <v>12101598</v>
      </c>
      <c r="BB808" s="4">
        <v>0</v>
      </c>
      <c r="BC808" s="4"/>
      <c r="BD808" s="4">
        <v>0.80101948011337221</v>
      </c>
      <c r="BE808" s="4">
        <v>0.21528500373691237</v>
      </c>
      <c r="BF808" s="4">
        <v>9.2982899869852087E-2</v>
      </c>
      <c r="BG808" s="4">
        <v>2.324572886113516E-2</v>
      </c>
      <c r="BH808" s="4">
        <v>2.1520179450400025</v>
      </c>
      <c r="BI808" s="4">
        <v>0.374284381006254</v>
      </c>
      <c r="BJ808" s="4">
        <v>0</v>
      </c>
      <c r="BK808" s="4"/>
      <c r="BL808" s="3" t="s">
        <v>468</v>
      </c>
      <c r="BM808" s="4"/>
      <c r="BN808" s="4"/>
      <c r="BO808" s="4"/>
      <c r="BP808" s="4">
        <v>9.6564539142784671</v>
      </c>
      <c r="BQ808" s="4">
        <v>0.36796823295830577</v>
      </c>
      <c r="BR808" s="4">
        <v>3948.3796585717719</v>
      </c>
      <c r="BS808" s="4">
        <v>3098.3527290213992</v>
      </c>
      <c r="BT808" s="4">
        <v>1926.8093291656648</v>
      </c>
      <c r="BU808" s="4">
        <v>896.71363308487616</v>
      </c>
      <c r="BV808" s="4">
        <v>5311.0855974993992</v>
      </c>
      <c r="BW808" s="4">
        <v>2909.7374368838664</v>
      </c>
    </row>
    <row r="809" spans="2:75" x14ac:dyDescent="0.3">
      <c r="B809" s="3" t="s">
        <v>337</v>
      </c>
      <c r="C809" s="4">
        <v>2023</v>
      </c>
      <c r="D809" s="3" t="s">
        <v>1275</v>
      </c>
      <c r="E809" s="4">
        <v>4265</v>
      </c>
      <c r="F809" s="4">
        <v>4265</v>
      </c>
      <c r="G809" s="4" t="b">
        <v>0</v>
      </c>
      <c r="H809" s="4">
        <v>19701536</v>
      </c>
      <c r="I809" s="4">
        <v>9342322</v>
      </c>
      <c r="J809" s="4">
        <v>3930027</v>
      </c>
      <c r="K809" s="4">
        <v>3665020</v>
      </c>
      <c r="L809" s="4">
        <v>1593819</v>
      </c>
      <c r="M809" s="4">
        <v>892886</v>
      </c>
      <c r="N809" s="4">
        <v>15143630</v>
      </c>
      <c r="O809" s="4">
        <v>13575008</v>
      </c>
      <c r="P809" s="4">
        <v>2797910</v>
      </c>
      <c r="Q809" s="4">
        <v>10777098</v>
      </c>
      <c r="R809" s="4">
        <v>2228518</v>
      </c>
      <c r="S809" s="4">
        <v>1097109</v>
      </c>
      <c r="T809" s="4">
        <v>1732347</v>
      </c>
      <c r="U809" s="4">
        <v>3280587</v>
      </c>
      <c r="V809" s="4">
        <v>739880</v>
      </c>
      <c r="W809" s="4">
        <v>596865</v>
      </c>
      <c r="X809" s="4">
        <v>6126528</v>
      </c>
      <c r="Y809" s="4">
        <v>5651622</v>
      </c>
      <c r="Z809" s="4">
        <v>27444855</v>
      </c>
      <c r="AA809" s="4">
        <v>30088143</v>
      </c>
      <c r="AB809" s="4">
        <v>8712628</v>
      </c>
      <c r="AC809" s="4">
        <v>21375515</v>
      </c>
      <c r="AD809" s="4">
        <v>111366971</v>
      </c>
      <c r="AE809" s="4">
        <v>8976394</v>
      </c>
      <c r="AF809" s="4">
        <v>17169064</v>
      </c>
      <c r="AG809" s="4">
        <v>26145458</v>
      </c>
      <c r="AH809" s="4">
        <v>3558549</v>
      </c>
      <c r="AI809" s="4">
        <v>0</v>
      </c>
      <c r="AJ809" s="4">
        <v>120060</v>
      </c>
      <c r="AK809" s="4">
        <v>199632</v>
      </c>
      <c r="AL809" s="4">
        <v>15295345</v>
      </c>
      <c r="AM809" s="4">
        <v>3823836</v>
      </c>
      <c r="AN809" s="4">
        <v>319692</v>
      </c>
      <c r="AO809" s="4">
        <v>3504144</v>
      </c>
      <c r="AP809" s="4">
        <v>998445731</v>
      </c>
      <c r="AQ809" s="4">
        <v>692869200</v>
      </c>
      <c r="AR809" s="4">
        <v>8299155</v>
      </c>
      <c r="AS809" s="4">
        <v>15959857</v>
      </c>
      <c r="AT809" s="4">
        <v>377899</v>
      </c>
      <c r="AU809" s="4">
        <v>1215</v>
      </c>
      <c r="AV809" s="4">
        <v>3398</v>
      </c>
      <c r="AW809" s="4">
        <v>137108228</v>
      </c>
      <c r="AX809" s="4">
        <v>89795006</v>
      </c>
      <c r="AY809" s="4">
        <v>5651622</v>
      </c>
      <c r="AZ809" s="4">
        <v>4510995.333333333</v>
      </c>
      <c r="BA809" s="4">
        <v>4802722</v>
      </c>
      <c r="BB809" s="4">
        <v>0</v>
      </c>
      <c r="BC809" s="4"/>
      <c r="BD809" s="4">
        <v>0.7686522512762457</v>
      </c>
      <c r="BE809" s="4">
        <v>0.31096702307880969</v>
      </c>
      <c r="BF809" s="4">
        <v>8.3605050007374795E-2</v>
      </c>
      <c r="BG809" s="4">
        <v>2.090126113533235E-2</v>
      </c>
      <c r="BH809" s="4">
        <v>2.4260202514628708</v>
      </c>
      <c r="BI809" s="4">
        <v>0.35760584294957459</v>
      </c>
      <c r="BJ809" s="4">
        <v>0</v>
      </c>
      <c r="BK809" s="4"/>
      <c r="BL809" s="3" t="s">
        <v>468</v>
      </c>
      <c r="BM809" s="4"/>
      <c r="BN809" s="4"/>
      <c r="BO809" s="4"/>
      <c r="BP809" s="4">
        <v>8.3120741992535994</v>
      </c>
      <c r="BQ809" s="4">
        <v>0.3575632725132431</v>
      </c>
      <c r="BR809" s="4">
        <v>4619.3519343493554</v>
      </c>
      <c r="BS809" s="4">
        <v>3182.885814771395</v>
      </c>
      <c r="BT809" s="4">
        <v>1945.8745603751465</v>
      </c>
      <c r="BU809" s="4">
        <v>834.36084407971862</v>
      </c>
      <c r="BV809" s="4">
        <v>6130.2363423212191</v>
      </c>
      <c r="BW809" s="4">
        <v>1126.0778429073857</v>
      </c>
    </row>
    <row r="810" spans="2:75" x14ac:dyDescent="0.3">
      <c r="B810" s="3" t="s">
        <v>337</v>
      </c>
      <c r="C810" s="4">
        <v>2024</v>
      </c>
      <c r="D810" s="3" t="s">
        <v>1276</v>
      </c>
      <c r="E810" s="4">
        <v>4265</v>
      </c>
      <c r="F810" s="4">
        <v>4265</v>
      </c>
      <c r="G810" s="4" t="b">
        <v>0</v>
      </c>
      <c r="H810" s="4">
        <v>19000912</v>
      </c>
      <c r="I810" s="4">
        <v>9668360</v>
      </c>
      <c r="J810" s="4">
        <v>4126455</v>
      </c>
      <c r="K810" s="4">
        <v>2091615</v>
      </c>
      <c r="L810" s="4">
        <v>1507160</v>
      </c>
      <c r="M810" s="4">
        <v>112</v>
      </c>
      <c r="N810" s="4">
        <v>16909185</v>
      </c>
      <c r="O810" s="4">
        <v>14775925</v>
      </c>
      <c r="P810" s="4">
        <v>3149695</v>
      </c>
      <c r="Q810" s="4">
        <v>11626230</v>
      </c>
      <c r="R810" s="4">
        <v>2346879</v>
      </c>
      <c r="S810" s="4">
        <v>1133898</v>
      </c>
      <c r="T810" s="4">
        <v>2090266</v>
      </c>
      <c r="U810" s="4">
        <v>3571568</v>
      </c>
      <c r="V810" s="4">
        <v>771248</v>
      </c>
      <c r="W810" s="4">
        <v>646754</v>
      </c>
      <c r="X810" s="4">
        <v>4224987</v>
      </c>
      <c r="Y810" s="4">
        <v>5004337</v>
      </c>
      <c r="Z810" s="4">
        <v>31124468</v>
      </c>
      <c r="AA810" s="4">
        <v>32805036</v>
      </c>
      <c r="AB810" s="4">
        <v>9361707</v>
      </c>
      <c r="AC810" s="4">
        <v>23443329</v>
      </c>
      <c r="AD810" s="4">
        <v>115156816</v>
      </c>
      <c r="AE810" s="4">
        <v>9735242</v>
      </c>
      <c r="AF810" s="4">
        <v>19291957</v>
      </c>
      <c r="AG810" s="4">
        <v>29027199</v>
      </c>
      <c r="AH810" s="4">
        <v>4474174</v>
      </c>
      <c r="AI810" s="4">
        <v>1235612</v>
      </c>
      <c r="AJ810" s="4">
        <v>269537</v>
      </c>
      <c r="AK810" s="4">
        <v>261021</v>
      </c>
      <c r="AL810" s="4">
        <v>15949749</v>
      </c>
      <c r="AM810" s="4">
        <v>3987437</v>
      </c>
      <c r="AN810" s="4">
        <v>530558</v>
      </c>
      <c r="AO810" s="4">
        <v>3456879</v>
      </c>
      <c r="AP810" s="4">
        <v>1092491216</v>
      </c>
      <c r="AQ810" s="4">
        <v>728590150</v>
      </c>
      <c r="AR810" s="4">
        <v>8559980</v>
      </c>
      <c r="AS810" s="4">
        <v>16990815</v>
      </c>
      <c r="AT810" s="4">
        <v>391770</v>
      </c>
      <c r="AU810" s="4">
        <v>1221</v>
      </c>
      <c r="AV810" s="4">
        <v>3512</v>
      </c>
      <c r="AW810" s="4">
        <v>141927271</v>
      </c>
      <c r="AX810" s="4">
        <v>91589030</v>
      </c>
      <c r="AY810" s="4">
        <v>5004337</v>
      </c>
      <c r="AZ810" s="4">
        <v>5632969.333333333</v>
      </c>
      <c r="BA810" s="4">
        <v>198440806</v>
      </c>
      <c r="BB810" s="4">
        <v>4938300</v>
      </c>
      <c r="BC810" s="4">
        <v>0</v>
      </c>
      <c r="BD810" s="4">
        <v>0.88991438937246803</v>
      </c>
      <c r="BE810" s="4">
        <v>0.22235706370304753</v>
      </c>
      <c r="BF810" s="4">
        <v>0.13305740002914151</v>
      </c>
      <c r="BG810" s="4">
        <v>3.3264347921713379E-2</v>
      </c>
      <c r="BH810" s="4">
        <v>2.4966991879568869</v>
      </c>
      <c r="BI810" s="4">
        <v>0.36977748549105227</v>
      </c>
      <c r="BJ810" s="4">
        <v>1.4151403079124392</v>
      </c>
      <c r="BK810" s="4">
        <v>2.5634237137576527E-2</v>
      </c>
      <c r="BL810" s="3" t="s">
        <v>474</v>
      </c>
      <c r="BM810" s="4">
        <v>4457260.3521302696</v>
      </c>
      <c r="BN810" s="4">
        <v>1.2637739078088974</v>
      </c>
      <c r="BO810" s="4">
        <v>0</v>
      </c>
      <c r="BP810" s="4">
        <v>7.8352849658060775</v>
      </c>
      <c r="BQ810" s="4">
        <v>0.34766514806378135</v>
      </c>
      <c r="BR810" s="4">
        <v>4455.0790152403279</v>
      </c>
      <c r="BS810" s="4">
        <v>3464.4607268464242</v>
      </c>
      <c r="BT810" s="4">
        <v>2007.0293083235638</v>
      </c>
      <c r="BU810" s="4">
        <v>1049.0443141852286</v>
      </c>
      <c r="BV810" s="4">
        <v>6805.9083235638918</v>
      </c>
      <c r="BW810" s="4">
        <v>46527.738804220397</v>
      </c>
    </row>
    <row r="811" spans="2:75" x14ac:dyDescent="0.3">
      <c r="B811" s="3" t="s">
        <v>339</v>
      </c>
      <c r="C811" s="4">
        <v>2019</v>
      </c>
      <c r="D811" s="3" t="s">
        <v>1277</v>
      </c>
      <c r="E811" s="4">
        <v>20404</v>
      </c>
      <c r="F811" s="4">
        <v>20404</v>
      </c>
      <c r="G811" s="4" t="b">
        <v>0</v>
      </c>
      <c r="H811" s="4">
        <v>69690010</v>
      </c>
      <c r="I811" s="4">
        <v>31395065</v>
      </c>
      <c r="J811" s="4">
        <v>21150983</v>
      </c>
      <c r="K811" s="4">
        <v>6552638</v>
      </c>
      <c r="L811" s="4">
        <v>2336404</v>
      </c>
      <c r="M811" s="4">
        <v>9021551</v>
      </c>
      <c r="N811" s="4">
        <v>54115821</v>
      </c>
      <c r="O811" s="4">
        <v>50110625</v>
      </c>
      <c r="P811" s="4">
        <v>7203753</v>
      </c>
      <c r="Q811" s="4">
        <v>42906872</v>
      </c>
      <c r="R811" s="4">
        <v>7975393</v>
      </c>
      <c r="S811" s="4">
        <v>9565116</v>
      </c>
      <c r="T811" s="4">
        <v>5842113</v>
      </c>
      <c r="U811" s="4">
        <v>6366429</v>
      </c>
      <c r="V811" s="4">
        <v>2349791</v>
      </c>
      <c r="W811" s="4">
        <v>2880304</v>
      </c>
      <c r="X811" s="4">
        <v>19579385</v>
      </c>
      <c r="Y811" s="4">
        <v>25424978</v>
      </c>
      <c r="Z811" s="4">
        <v>91662951</v>
      </c>
      <c r="AA811" s="4">
        <v>95874652</v>
      </c>
      <c r="AB811" s="4">
        <v>69056852</v>
      </c>
      <c r="AC811" s="4">
        <v>26817800</v>
      </c>
      <c r="AD811" s="4">
        <v>298011020</v>
      </c>
      <c r="AE811" s="4">
        <v>9304176</v>
      </c>
      <c r="AF811" s="4">
        <v>41761474</v>
      </c>
      <c r="AG811" s="4">
        <v>51065650</v>
      </c>
      <c r="AH811" s="4">
        <v>23873602</v>
      </c>
      <c r="AI811" s="4">
        <v>2090699</v>
      </c>
      <c r="AJ811" s="4">
        <v>1684993</v>
      </c>
      <c r="AK811" s="4">
        <v>1076393</v>
      </c>
      <c r="AL811" s="4">
        <v>54233187</v>
      </c>
      <c r="AM811" s="4">
        <v>13558297</v>
      </c>
      <c r="AN811" s="4">
        <v>2761386</v>
      </c>
      <c r="AO811" s="4">
        <v>9622031</v>
      </c>
      <c r="AP811" s="4">
        <v>7500357998</v>
      </c>
      <c r="AQ811" s="4">
        <v>6466081860</v>
      </c>
      <c r="AR811" s="4">
        <v>29438568.803207599</v>
      </c>
      <c r="AS811" s="4">
        <v>56846883.818712302</v>
      </c>
      <c r="AT811" s="4">
        <v>931497</v>
      </c>
      <c r="AU811" s="4">
        <v>2784.3376827000002</v>
      </c>
      <c r="AV811" s="4">
        <v>5384.2395668999998</v>
      </c>
      <c r="AW811" s="4">
        <v>393858790</v>
      </c>
      <c r="AX811" s="4">
        <v>270818972</v>
      </c>
      <c r="AY811" s="4">
        <v>25424978</v>
      </c>
      <c r="AZ811" s="4">
        <v>25424978</v>
      </c>
      <c r="BA811" s="4">
        <v>70812290</v>
      </c>
      <c r="BB811" s="4">
        <v>0</v>
      </c>
      <c r="BC811" s="4"/>
      <c r="BD811" s="4">
        <v>0.77652192903975759</v>
      </c>
      <c r="BE811" s="4">
        <v>0.28094966552594841</v>
      </c>
      <c r="BF811" s="4">
        <v>0.20366761400786546</v>
      </c>
      <c r="BG811" s="4">
        <v>5.0916904440817763E-2</v>
      </c>
      <c r="BH811" s="4">
        <v>1.1901508457666174</v>
      </c>
      <c r="BI811" s="4">
        <v>0.3808733974830249</v>
      </c>
      <c r="BJ811" s="4">
        <v>0</v>
      </c>
      <c r="BK811" s="4"/>
      <c r="BL811" s="3" t="s">
        <v>468</v>
      </c>
      <c r="BM811" s="4"/>
      <c r="BN811" s="4"/>
      <c r="BO811" s="4"/>
      <c r="BP811" s="4">
        <v>3.9249551569481764</v>
      </c>
      <c r="BQ811" s="4">
        <v>0.51712737668972175</v>
      </c>
      <c r="BR811" s="4">
        <v>3415.50725347971</v>
      </c>
      <c r="BS811" s="4">
        <v>2455.9216330131349</v>
      </c>
      <c r="BT811" s="4">
        <v>1442.7841993338363</v>
      </c>
      <c r="BU811" s="4">
        <v>1170.0451872181925</v>
      </c>
      <c r="BV811" s="4">
        <v>2502.7274063909035</v>
      </c>
      <c r="BW811" s="4">
        <v>3470.5101940795921</v>
      </c>
    </row>
    <row r="812" spans="2:75" x14ac:dyDescent="0.3">
      <c r="B812" s="3" t="s">
        <v>339</v>
      </c>
      <c r="C812" s="4">
        <v>2020</v>
      </c>
      <c r="D812" s="3" t="s">
        <v>1278</v>
      </c>
      <c r="E812" s="4">
        <v>21273</v>
      </c>
      <c r="F812" s="4">
        <v>21273</v>
      </c>
      <c r="G812" s="4" t="b">
        <v>0</v>
      </c>
      <c r="H812" s="4">
        <v>101702690</v>
      </c>
      <c r="I812" s="4">
        <v>31737888</v>
      </c>
      <c r="J812" s="4">
        <v>20361661</v>
      </c>
      <c r="K812" s="4">
        <v>5750365</v>
      </c>
      <c r="L812" s="4">
        <v>1797361</v>
      </c>
      <c r="M812" s="4">
        <v>39712939</v>
      </c>
      <c r="N812" s="4">
        <v>56239386</v>
      </c>
      <c r="O812" s="4">
        <v>52045205</v>
      </c>
      <c r="P812" s="4">
        <v>9086011</v>
      </c>
      <c r="Q812" s="4">
        <v>42959194</v>
      </c>
      <c r="R812" s="4">
        <v>8066305</v>
      </c>
      <c r="S812" s="4">
        <v>10145546</v>
      </c>
      <c r="T812" s="4">
        <v>5748635</v>
      </c>
      <c r="U812" s="4">
        <v>5628795</v>
      </c>
      <c r="V812" s="4">
        <v>2411211</v>
      </c>
      <c r="W812" s="4">
        <v>3187635</v>
      </c>
      <c r="X812" s="4">
        <v>49657485</v>
      </c>
      <c r="Y812" s="4">
        <v>52884095</v>
      </c>
      <c r="Z812" s="4">
        <v>112356071</v>
      </c>
      <c r="AA812" s="4">
        <v>117880451</v>
      </c>
      <c r="AB812" s="4">
        <v>85169917</v>
      </c>
      <c r="AC812" s="4">
        <v>32710534</v>
      </c>
      <c r="AD812" s="4">
        <v>347668505</v>
      </c>
      <c r="AE812" s="4">
        <v>15646780</v>
      </c>
      <c r="AF812" s="4">
        <v>50679085</v>
      </c>
      <c r="AG812" s="4">
        <v>66325865</v>
      </c>
      <c r="AH812" s="4">
        <v>33268668</v>
      </c>
      <c r="AI812" s="4">
        <v>13943926</v>
      </c>
      <c r="AJ812" s="4">
        <v>3807983</v>
      </c>
      <c r="AK812" s="4">
        <v>1070576</v>
      </c>
      <c r="AL812" s="4">
        <v>55046679</v>
      </c>
      <c r="AM812" s="4">
        <v>13761670</v>
      </c>
      <c r="AN812" s="4">
        <v>4878559</v>
      </c>
      <c r="AO812" s="4">
        <v>8290752</v>
      </c>
      <c r="AP812" s="4">
        <v>7749367363</v>
      </c>
      <c r="AQ812" s="4">
        <v>6687208385</v>
      </c>
      <c r="AR812" s="4">
        <v>30059176</v>
      </c>
      <c r="AS812" s="4">
        <v>55840911</v>
      </c>
      <c r="AT812" s="4">
        <v>941240</v>
      </c>
      <c r="AU812" s="4">
        <v>2799</v>
      </c>
      <c r="AV812" s="4">
        <v>5495</v>
      </c>
      <c r="AW812" s="4">
        <v>446264531</v>
      </c>
      <c r="AX812" s="4">
        <v>314611308</v>
      </c>
      <c r="AY812" s="4">
        <v>52884095</v>
      </c>
      <c r="AZ812" s="4">
        <v>39154536.5</v>
      </c>
      <c r="BA812" s="4">
        <v>80460145</v>
      </c>
      <c r="BB812" s="4">
        <v>0</v>
      </c>
      <c r="BC812" s="4"/>
      <c r="BD812" s="4">
        <v>0.55297835288329145</v>
      </c>
      <c r="BE812" s="4">
        <v>0.48826127411182535</v>
      </c>
      <c r="BF812" s="4">
        <v>0.3545034141931902</v>
      </c>
      <c r="BG812" s="4">
        <v>8.8625855158310271E-2</v>
      </c>
      <c r="BH812" s="4">
        <v>1.5439271276830753</v>
      </c>
      <c r="BI812" s="4">
        <v>0.35990061365748632</v>
      </c>
      <c r="BJ812" s="4">
        <v>0</v>
      </c>
      <c r="BK812" s="4"/>
      <c r="BL812" s="3" t="s">
        <v>468</v>
      </c>
      <c r="BM812" s="4"/>
      <c r="BN812" s="4"/>
      <c r="BO812" s="4"/>
      <c r="BP812" s="4">
        <v>3.8789199933300411</v>
      </c>
      <c r="BQ812" s="4">
        <v>0.5093721565059145</v>
      </c>
      <c r="BR812" s="4">
        <v>4780.8343910120811</v>
      </c>
      <c r="BS812" s="4">
        <v>2446.5380999388894</v>
      </c>
      <c r="BT812" s="4">
        <v>1413.0200723922344</v>
      </c>
      <c r="BU812" s="4">
        <v>1563.8916936962346</v>
      </c>
      <c r="BV812" s="4">
        <v>3117.8425703943967</v>
      </c>
      <c r="BW812" s="4">
        <v>3782.2660179570348</v>
      </c>
    </row>
    <row r="813" spans="2:75" x14ac:dyDescent="0.3">
      <c r="B813" s="3" t="s">
        <v>339</v>
      </c>
      <c r="C813" s="4">
        <v>2021</v>
      </c>
      <c r="D813" s="3" t="s">
        <v>1279</v>
      </c>
      <c r="E813" s="4">
        <v>22253</v>
      </c>
      <c r="F813" s="4">
        <v>22253</v>
      </c>
      <c r="G813" s="4" t="b">
        <v>0</v>
      </c>
      <c r="H813" s="4">
        <v>72058456</v>
      </c>
      <c r="I813" s="4">
        <v>33250545</v>
      </c>
      <c r="J813" s="4">
        <v>22378588</v>
      </c>
      <c r="K813" s="4">
        <v>3904438</v>
      </c>
      <c r="L813" s="4">
        <v>1671245</v>
      </c>
      <c r="M813" s="4">
        <v>8780695</v>
      </c>
      <c r="N813" s="4">
        <v>59373323</v>
      </c>
      <c r="O813" s="4">
        <v>59826873</v>
      </c>
      <c r="P813" s="4">
        <v>10427595</v>
      </c>
      <c r="Q813" s="4">
        <v>49399278</v>
      </c>
      <c r="R813" s="4">
        <v>9687091</v>
      </c>
      <c r="S813" s="4">
        <v>12182588</v>
      </c>
      <c r="T813" s="4">
        <v>5749926</v>
      </c>
      <c r="U813" s="4">
        <v>6502611</v>
      </c>
      <c r="V813" s="4">
        <v>2611946</v>
      </c>
      <c r="W813" s="4">
        <v>3566182</v>
      </c>
      <c r="X813" s="4">
        <v>12231583</v>
      </c>
      <c r="Y813" s="4">
        <v>25592912</v>
      </c>
      <c r="Z813" s="4">
        <v>122862278</v>
      </c>
      <c r="AA813" s="4">
        <v>128946266</v>
      </c>
      <c r="AB813" s="4">
        <v>99524076</v>
      </c>
      <c r="AC813" s="4">
        <v>29422190</v>
      </c>
      <c r="AD813" s="4">
        <v>359900088</v>
      </c>
      <c r="AE813" s="4">
        <v>18054340</v>
      </c>
      <c r="AF813" s="4">
        <v>52716852</v>
      </c>
      <c r="AG813" s="4">
        <v>70771192</v>
      </c>
      <c r="AH813" s="4">
        <v>40340417</v>
      </c>
      <c r="AI813" s="4">
        <v>11356362</v>
      </c>
      <c r="AJ813" s="4">
        <v>3488947</v>
      </c>
      <c r="AK813" s="4">
        <v>1081975</v>
      </c>
      <c r="AL813" s="4">
        <v>58754135</v>
      </c>
      <c r="AM813" s="4">
        <v>14688534</v>
      </c>
      <c r="AN813" s="4">
        <v>4570922</v>
      </c>
      <c r="AO813" s="4">
        <v>8509380</v>
      </c>
      <c r="AP813" s="4">
        <v>8627966523</v>
      </c>
      <c r="AQ813" s="4">
        <v>7463243210</v>
      </c>
      <c r="AR813" s="4">
        <v>32002428</v>
      </c>
      <c r="AS813" s="4">
        <v>62522749</v>
      </c>
      <c r="AT813" s="4">
        <v>1030249</v>
      </c>
      <c r="AU813" s="4">
        <v>2947</v>
      </c>
      <c r="AV813" s="4">
        <v>5787</v>
      </c>
      <c r="AW813" s="4">
        <v>470848391</v>
      </c>
      <c r="AX813" s="4">
        <v>329469312</v>
      </c>
      <c r="AY813" s="4">
        <v>25592912</v>
      </c>
      <c r="AZ813" s="4">
        <v>34633995</v>
      </c>
      <c r="BA813" s="4">
        <v>93037532</v>
      </c>
      <c r="BB813" s="4">
        <v>0</v>
      </c>
      <c r="BC813" s="4"/>
      <c r="BD813" s="4">
        <v>0.82396052171864465</v>
      </c>
      <c r="BE813" s="4">
        <v>0.1697452829130838</v>
      </c>
      <c r="BF813" s="4">
        <v>0.31118980287617537</v>
      </c>
      <c r="BG813" s="4">
        <v>7.7797452043162574E-2</v>
      </c>
      <c r="BH813" s="4">
        <v>1.4326361612005747</v>
      </c>
      <c r="BI813" s="4">
        <v>0.37420597008303563</v>
      </c>
      <c r="BJ813" s="4">
        <v>0</v>
      </c>
      <c r="BK813" s="4"/>
      <c r="BL813" s="3" t="s">
        <v>468</v>
      </c>
      <c r="BM813" s="4"/>
      <c r="BN813" s="4"/>
      <c r="BO813" s="4"/>
      <c r="BP813" s="4">
        <v>3.7091506920766943</v>
      </c>
      <c r="BQ813" s="4">
        <v>0.50924485916709872</v>
      </c>
      <c r="BR813" s="4">
        <v>3238.1456882218126</v>
      </c>
      <c r="BS813" s="4">
        <v>2688.4857322608186</v>
      </c>
      <c r="BT813" s="4">
        <v>1438.1174673077787</v>
      </c>
      <c r="BU813" s="4">
        <v>1812.8080258841505</v>
      </c>
      <c r="BV813" s="4">
        <v>3180.2989259875071</v>
      </c>
      <c r="BW813" s="4">
        <v>4180.8983957219252</v>
      </c>
    </row>
    <row r="814" spans="2:75" x14ac:dyDescent="0.3">
      <c r="B814" s="3" t="s">
        <v>339</v>
      </c>
      <c r="C814" s="4">
        <v>2022</v>
      </c>
      <c r="D814" s="3" t="s">
        <v>1280</v>
      </c>
      <c r="E814" s="4">
        <v>23652</v>
      </c>
      <c r="F814" s="4">
        <v>23652</v>
      </c>
      <c r="G814" s="4" t="b">
        <v>0</v>
      </c>
      <c r="H814" s="4">
        <v>80536929</v>
      </c>
      <c r="I814" s="4">
        <v>36424823</v>
      </c>
      <c r="J814" s="4">
        <v>26720817</v>
      </c>
      <c r="K814" s="4">
        <v>3711765</v>
      </c>
      <c r="L814" s="4">
        <v>3307362</v>
      </c>
      <c r="M814" s="4">
        <v>10372162</v>
      </c>
      <c r="N814" s="4">
        <v>66453002</v>
      </c>
      <c r="O814" s="4">
        <v>62820313</v>
      </c>
      <c r="P814" s="4">
        <v>11308558</v>
      </c>
      <c r="Q814" s="4">
        <v>51511755</v>
      </c>
      <c r="R814" s="4">
        <v>10905026</v>
      </c>
      <c r="S814" s="4">
        <v>11174094</v>
      </c>
      <c r="T814" s="4">
        <v>6316547</v>
      </c>
      <c r="U814" s="4">
        <v>6648194</v>
      </c>
      <c r="V814" s="4">
        <v>2725073</v>
      </c>
      <c r="W814" s="4">
        <v>4067241</v>
      </c>
      <c r="X814" s="4">
        <v>17716616</v>
      </c>
      <c r="Y814" s="4">
        <v>29551083</v>
      </c>
      <c r="Z814" s="4">
        <v>114596020</v>
      </c>
      <c r="AA814" s="4">
        <v>123196162</v>
      </c>
      <c r="AB814" s="4">
        <v>95812726</v>
      </c>
      <c r="AC814" s="4">
        <v>27383436</v>
      </c>
      <c r="AD814" s="4">
        <v>375885217</v>
      </c>
      <c r="AE814" s="4">
        <v>12430782</v>
      </c>
      <c r="AF814" s="4">
        <v>53669923</v>
      </c>
      <c r="AG814" s="4">
        <v>66100705</v>
      </c>
      <c r="AH814" s="4">
        <v>37870346</v>
      </c>
      <c r="AI814" s="4">
        <v>2195598</v>
      </c>
      <c r="AJ814" s="4">
        <v>11242034</v>
      </c>
      <c r="AK814" s="4">
        <v>1302151</v>
      </c>
      <c r="AL814" s="4">
        <v>65075744</v>
      </c>
      <c r="AM814" s="4">
        <v>16268936</v>
      </c>
      <c r="AN814" s="4">
        <v>5044185</v>
      </c>
      <c r="AO814" s="4">
        <v>7172592</v>
      </c>
      <c r="AP814" s="4">
        <v>11447857593</v>
      </c>
      <c r="AQ814" s="4">
        <v>9910410785</v>
      </c>
      <c r="AR814" s="4">
        <v>34173238</v>
      </c>
      <c r="AS814" s="4">
        <v>68705329</v>
      </c>
      <c r="AT814" s="4">
        <v>1390665</v>
      </c>
      <c r="AU814" s="4">
        <v>3189</v>
      </c>
      <c r="AV814" s="4">
        <v>6294</v>
      </c>
      <c r="AW814" s="4">
        <v>499620403</v>
      </c>
      <c r="AX814" s="4">
        <v>347654859</v>
      </c>
      <c r="AY814" s="4">
        <v>29551083</v>
      </c>
      <c r="AZ814" s="4">
        <v>36009363.333333336</v>
      </c>
      <c r="BA814" s="4">
        <v>97927805</v>
      </c>
      <c r="BB814" s="4">
        <v>0</v>
      </c>
      <c r="BC814" s="4"/>
      <c r="BD814" s="4">
        <v>0.82512460836444357</v>
      </c>
      <c r="BE814" s="4">
        <v>0.21998127095211192</v>
      </c>
      <c r="BF814" s="4">
        <v>0.31005008563559411</v>
      </c>
      <c r="BG814" s="4">
        <v>7.7512521408898527E-2</v>
      </c>
      <c r="BH814" s="4">
        <v>1.283215937799052</v>
      </c>
      <c r="BI814" s="4">
        <v>0.37831303030383445</v>
      </c>
      <c r="BJ814" s="4">
        <v>0</v>
      </c>
      <c r="BK814" s="4"/>
      <c r="BL814" s="3" t="s">
        <v>468</v>
      </c>
      <c r="BM814" s="4"/>
      <c r="BN814" s="4"/>
      <c r="BO814" s="4"/>
      <c r="BP814" s="4">
        <v>2.9851208160464755</v>
      </c>
      <c r="BQ814" s="4">
        <v>0.50667302192564345</v>
      </c>
      <c r="BR814" s="4">
        <v>3405.0790208016238</v>
      </c>
      <c r="BS814" s="4">
        <v>2656.0254101133096</v>
      </c>
      <c r="BT814" s="4">
        <v>1444.8350245222391</v>
      </c>
      <c r="BU814" s="4">
        <v>1601.1477253509217</v>
      </c>
      <c r="BV814" s="4">
        <v>2794.7194740402501</v>
      </c>
      <c r="BW814" s="4">
        <v>4140.3604346355487</v>
      </c>
    </row>
    <row r="815" spans="2:75" x14ac:dyDescent="0.3">
      <c r="B815" s="3" t="s">
        <v>339</v>
      </c>
      <c r="C815" s="4">
        <v>2023</v>
      </c>
      <c r="D815" s="3" t="s">
        <v>1281</v>
      </c>
      <c r="E815" s="4">
        <v>24655</v>
      </c>
      <c r="F815" s="4">
        <v>24655</v>
      </c>
      <c r="G815" s="4" t="b">
        <v>0</v>
      </c>
      <c r="H815" s="4">
        <v>94952698</v>
      </c>
      <c r="I815" s="4">
        <v>39895798</v>
      </c>
      <c r="J815" s="4">
        <v>29137830</v>
      </c>
      <c r="K815" s="4">
        <v>10545532</v>
      </c>
      <c r="L815" s="4">
        <v>6106720</v>
      </c>
      <c r="M815" s="4">
        <v>9253183</v>
      </c>
      <c r="N815" s="4">
        <v>75153983</v>
      </c>
      <c r="O815" s="4">
        <v>70517317</v>
      </c>
      <c r="P815" s="4">
        <v>12314471</v>
      </c>
      <c r="Q815" s="4">
        <v>58202846</v>
      </c>
      <c r="R815" s="4">
        <v>12449906</v>
      </c>
      <c r="S815" s="4">
        <v>12640078</v>
      </c>
      <c r="T815" s="4">
        <v>7130854</v>
      </c>
      <c r="U815" s="4">
        <v>7410897</v>
      </c>
      <c r="V815" s="4">
        <v>2986199</v>
      </c>
      <c r="W815" s="4">
        <v>4706618</v>
      </c>
      <c r="X815" s="4">
        <v>24435381</v>
      </c>
      <c r="Y815" s="4">
        <v>34916158</v>
      </c>
      <c r="Z815" s="4">
        <v>121245771</v>
      </c>
      <c r="AA815" s="4">
        <v>129740838</v>
      </c>
      <c r="AB815" s="4">
        <v>99725512</v>
      </c>
      <c r="AC815" s="4">
        <v>30015326</v>
      </c>
      <c r="AD815" s="4">
        <v>401128286</v>
      </c>
      <c r="AE815" s="4">
        <v>27232717</v>
      </c>
      <c r="AF815" s="4">
        <v>43367160</v>
      </c>
      <c r="AG815" s="4">
        <v>70599877</v>
      </c>
      <c r="AH815" s="4">
        <v>33273814</v>
      </c>
      <c r="AI815" s="4">
        <v>0</v>
      </c>
      <c r="AJ815" s="4">
        <v>3838434</v>
      </c>
      <c r="AK815" s="4">
        <v>1488972</v>
      </c>
      <c r="AL815" s="4">
        <v>73869569</v>
      </c>
      <c r="AM815" s="4">
        <v>18467392</v>
      </c>
      <c r="AN815" s="4">
        <v>5327406</v>
      </c>
      <c r="AO815" s="4">
        <v>7441284</v>
      </c>
      <c r="AP815" s="4">
        <v>13120472556</v>
      </c>
      <c r="AQ815" s="4">
        <v>11044472335</v>
      </c>
      <c r="AR815" s="4">
        <v>37223226</v>
      </c>
      <c r="AS815" s="4">
        <v>74121755</v>
      </c>
      <c r="AT815" s="4">
        <v>1507393</v>
      </c>
      <c r="AU815" s="4">
        <v>3203</v>
      </c>
      <c r="AV815" s="4">
        <v>6357</v>
      </c>
      <c r="AW815" s="4">
        <v>534173829</v>
      </c>
      <c r="AX815" s="4">
        <v>370272680</v>
      </c>
      <c r="AY815" s="4">
        <v>34916158</v>
      </c>
      <c r="AZ815" s="4">
        <v>30020051</v>
      </c>
      <c r="BA815" s="4">
        <v>113129076</v>
      </c>
      <c r="BB815" s="4">
        <v>0</v>
      </c>
      <c r="BC815" s="4"/>
      <c r="BD815" s="4">
        <v>0.7914886525920517</v>
      </c>
      <c r="BE815" s="4">
        <v>0.25734267182171061</v>
      </c>
      <c r="BF815" s="4">
        <v>0.28847635876251504</v>
      </c>
      <c r="BG815" s="4">
        <v>7.2119088714325652E-2</v>
      </c>
      <c r="BH815" s="4">
        <v>1.2129969898722821</v>
      </c>
      <c r="BI815" s="4">
        <v>0.38927251279628228</v>
      </c>
      <c r="BJ815" s="4">
        <v>0</v>
      </c>
      <c r="BK815" s="4"/>
      <c r="BL815" s="3" t="s">
        <v>468</v>
      </c>
      <c r="BM815" s="4"/>
      <c r="BN815" s="4"/>
      <c r="BO815" s="4"/>
      <c r="BP815" s="4">
        <v>2.8370339437947907</v>
      </c>
      <c r="BQ815" s="4">
        <v>0.50385401919144246</v>
      </c>
      <c r="BR815" s="4">
        <v>3851.2552423443522</v>
      </c>
      <c r="BS815" s="4">
        <v>2860.1629284120868</v>
      </c>
      <c r="BT815" s="4">
        <v>1509.763780166295</v>
      </c>
      <c r="BU815" s="4">
        <v>1349.5767187183128</v>
      </c>
      <c r="BV815" s="4">
        <v>2863.5115392415332</v>
      </c>
      <c r="BW815" s="4">
        <v>4588.4841208679782</v>
      </c>
    </row>
    <row r="816" spans="2:75" x14ac:dyDescent="0.3">
      <c r="B816" s="3" t="s">
        <v>339</v>
      </c>
      <c r="C816" s="4">
        <v>2024</v>
      </c>
      <c r="D816" s="3" t="s">
        <v>1282</v>
      </c>
      <c r="E816" s="4">
        <v>24655</v>
      </c>
      <c r="F816" s="4">
        <v>24655</v>
      </c>
      <c r="G816" s="4" t="b">
        <v>0</v>
      </c>
      <c r="H816" s="4">
        <v>143693496</v>
      </c>
      <c r="I816" s="4">
        <v>44261141</v>
      </c>
      <c r="J816" s="4">
        <v>29300157</v>
      </c>
      <c r="K816" s="4">
        <v>16867303</v>
      </c>
      <c r="L816" s="4">
        <v>6378392</v>
      </c>
      <c r="M816" s="4">
        <v>28929151</v>
      </c>
      <c r="N816" s="4">
        <v>97897042</v>
      </c>
      <c r="O816" s="4">
        <v>79164010</v>
      </c>
      <c r="P816" s="4">
        <v>12766127</v>
      </c>
      <c r="Q816" s="4">
        <v>66397883</v>
      </c>
      <c r="R816" s="4">
        <v>12854717</v>
      </c>
      <c r="S816" s="4">
        <v>15553597</v>
      </c>
      <c r="T816" s="4">
        <v>7347700</v>
      </c>
      <c r="U816" s="4">
        <v>8070427</v>
      </c>
      <c r="V816" s="4">
        <v>3172842</v>
      </c>
      <c r="W816" s="4">
        <v>4686136</v>
      </c>
      <c r="X816" s="4">
        <v>64529486</v>
      </c>
      <c r="Y816" s="4">
        <v>68817266</v>
      </c>
      <c r="Z816" s="4">
        <v>130382069</v>
      </c>
      <c r="AA816" s="4">
        <v>143271190</v>
      </c>
      <c r="AB816" s="4">
        <v>104136990</v>
      </c>
      <c r="AC816" s="4">
        <v>39134200</v>
      </c>
      <c r="AD816" s="4">
        <v>465771703</v>
      </c>
      <c r="AE816" s="4">
        <v>18534426</v>
      </c>
      <c r="AF816" s="4">
        <v>63346489</v>
      </c>
      <c r="AG816" s="4">
        <v>81880915</v>
      </c>
      <c r="AH816" s="4">
        <v>40815325</v>
      </c>
      <c r="AI816" s="4">
        <v>12000000</v>
      </c>
      <c r="AJ816" s="4">
        <v>3647658</v>
      </c>
      <c r="AK816" s="4">
        <v>1433218</v>
      </c>
      <c r="AL816" s="4">
        <v>76780667</v>
      </c>
      <c r="AM816" s="4">
        <v>19195167</v>
      </c>
      <c r="AN816" s="4">
        <v>5080876</v>
      </c>
      <c r="AO816" s="4">
        <v>7497994</v>
      </c>
      <c r="AP816" s="4">
        <v>13429778770</v>
      </c>
      <c r="AQ816" s="4">
        <v>11105093810</v>
      </c>
      <c r="AR816" s="4">
        <v>42252450</v>
      </c>
      <c r="AS816" s="4">
        <v>82004392</v>
      </c>
      <c r="AT816" s="4">
        <v>1500600</v>
      </c>
      <c r="AU816" s="4">
        <v>3468</v>
      </c>
      <c r="AV816" s="4">
        <v>6721</v>
      </c>
      <c r="AW816" s="4">
        <v>600375688</v>
      </c>
      <c r="AX816" s="4">
        <v>425374563</v>
      </c>
      <c r="AY816" s="4">
        <v>68817266</v>
      </c>
      <c r="AZ816" s="4">
        <v>44428169</v>
      </c>
      <c r="BA816" s="4">
        <v>997085704</v>
      </c>
      <c r="BB816" s="4">
        <v>16163793</v>
      </c>
      <c r="BC816" s="4">
        <v>1</v>
      </c>
      <c r="BD816" s="4">
        <v>0.68129069669235409</v>
      </c>
      <c r="BE816" s="4">
        <v>0.44907729157066373</v>
      </c>
      <c r="BF816" s="4">
        <v>0.26469558717566771</v>
      </c>
      <c r="BG816" s="4">
        <v>6.6173897655773167E-2</v>
      </c>
      <c r="BH816" s="4">
        <v>1.233185627318871</v>
      </c>
      <c r="BI816" s="4">
        <v>0.36254480437138714</v>
      </c>
      <c r="BJ816" s="4">
        <v>1.8218527460488603</v>
      </c>
      <c r="BK816" s="4">
        <v>1.8380226273876324E-2</v>
      </c>
      <c r="BL816" s="3" t="s">
        <v>474</v>
      </c>
      <c r="BM816" s="4">
        <v>23258003.531358499</v>
      </c>
      <c r="BN816" s="4">
        <v>1.9102314151813593</v>
      </c>
      <c r="BO816" s="4">
        <v>0</v>
      </c>
      <c r="BP816" s="4">
        <v>3.1461761748738026</v>
      </c>
      <c r="BQ816" s="4">
        <v>0.5159946436542181</v>
      </c>
      <c r="BR816" s="4">
        <v>5828.1685662137497</v>
      </c>
      <c r="BS816" s="4">
        <v>3210.8704116812005</v>
      </c>
      <c r="BT816" s="4">
        <v>1713.7477185155142</v>
      </c>
      <c r="BU816" s="4">
        <v>1655.4583248833908</v>
      </c>
      <c r="BV816" s="4">
        <v>3321.0673291421617</v>
      </c>
      <c r="BW816" s="4">
        <v>40441.521151896166</v>
      </c>
    </row>
    <row r="817" spans="2:75" x14ac:dyDescent="0.3">
      <c r="B817" s="3" t="s">
        <v>341</v>
      </c>
      <c r="C817" s="4">
        <v>2019</v>
      </c>
      <c r="D817" s="3" t="s">
        <v>1283</v>
      </c>
      <c r="E817" s="4">
        <v>419</v>
      </c>
      <c r="F817" s="4">
        <v>419</v>
      </c>
      <c r="G817" s="4" t="b">
        <v>0</v>
      </c>
      <c r="H817" s="4">
        <v>6197680</v>
      </c>
      <c r="I817" s="4">
        <v>2227563</v>
      </c>
      <c r="J817" s="4">
        <v>918974</v>
      </c>
      <c r="K817" s="4">
        <v>2890560</v>
      </c>
      <c r="L817" s="4">
        <v>44499</v>
      </c>
      <c r="M817" s="4">
        <v>0</v>
      </c>
      <c r="N817" s="4">
        <v>3307120</v>
      </c>
      <c r="O817" s="4">
        <v>3075302</v>
      </c>
      <c r="P817" s="4">
        <v>483151</v>
      </c>
      <c r="Q817" s="4">
        <v>2592151</v>
      </c>
      <c r="R817" s="4">
        <v>790804</v>
      </c>
      <c r="S817" s="4">
        <v>106722</v>
      </c>
      <c r="T817" s="4">
        <v>889202</v>
      </c>
      <c r="U817" s="4">
        <v>409748</v>
      </c>
      <c r="V817" s="4">
        <v>93390</v>
      </c>
      <c r="W817" s="4">
        <v>266577</v>
      </c>
      <c r="X817" s="4">
        <v>3122378</v>
      </c>
      <c r="Y817" s="4">
        <v>1394189</v>
      </c>
      <c r="Z817" s="4">
        <v>2936435</v>
      </c>
      <c r="AA817" s="4">
        <v>5146575</v>
      </c>
      <c r="AB817" s="4">
        <v>2138353</v>
      </c>
      <c r="AC817" s="4">
        <v>3008222</v>
      </c>
      <c r="AD817" s="4">
        <v>13455597</v>
      </c>
      <c r="AE817" s="4">
        <v>1949590</v>
      </c>
      <c r="AF817" s="4">
        <v>1639116</v>
      </c>
      <c r="AG817" s="4">
        <v>3588706</v>
      </c>
      <c r="AH817" s="4">
        <v>553126</v>
      </c>
      <c r="AI817" s="4">
        <v>400000</v>
      </c>
      <c r="AJ817" s="4">
        <v>96545</v>
      </c>
      <c r="AK817" s="4">
        <v>9201</v>
      </c>
      <c r="AL817" s="4">
        <v>3502731</v>
      </c>
      <c r="AM817" s="4">
        <v>875683</v>
      </c>
      <c r="AN817" s="4">
        <v>105746</v>
      </c>
      <c r="AO817" s="4">
        <v>769937</v>
      </c>
      <c r="AP817" s="4">
        <v>113765696</v>
      </c>
      <c r="AQ817" s="4">
        <v>38631795</v>
      </c>
      <c r="AR817" s="4">
        <v>2757680.08488</v>
      </c>
      <c r="AS817" s="4">
        <v>4128851.1214995999</v>
      </c>
      <c r="AT817" s="4">
        <v>110474</v>
      </c>
      <c r="AU817" s="4">
        <v>816.80056639999998</v>
      </c>
      <c r="AV817" s="4">
        <v>1794.7813902</v>
      </c>
      <c r="AW817" s="4">
        <v>18798919</v>
      </c>
      <c r="AX817" s="4">
        <v>10420018</v>
      </c>
      <c r="AY817" s="4">
        <v>1394189</v>
      </c>
      <c r="AZ817" s="4">
        <v>1394189</v>
      </c>
      <c r="BA817" s="4">
        <v>1513984</v>
      </c>
      <c r="BB817" s="4">
        <v>0</v>
      </c>
      <c r="BC817" s="4"/>
      <c r="BD817" s="4">
        <v>0.53360612358172732</v>
      </c>
      <c r="BE817" s="4">
        <v>0.50379787275238475</v>
      </c>
      <c r="BF817" s="4">
        <v>0.12075831094128811</v>
      </c>
      <c r="BG817" s="4">
        <v>3.0189586354190487E-2</v>
      </c>
      <c r="BH817" s="4">
        <v>1.3844509829867164</v>
      </c>
      <c r="BI817" s="4">
        <v>0.48475166380434753</v>
      </c>
      <c r="BJ817" s="4">
        <v>0</v>
      </c>
      <c r="BK817" s="4"/>
      <c r="BL817" s="3" t="s">
        <v>468</v>
      </c>
      <c r="BM817" s="4"/>
      <c r="BN817" s="4"/>
      <c r="BO817" s="4"/>
      <c r="BP817" s="4">
        <v>24.23999660565519</v>
      </c>
      <c r="BQ817" s="4">
        <v>0.4550975237764085</v>
      </c>
      <c r="BR817" s="4">
        <v>14791.599045346062</v>
      </c>
      <c r="BS817" s="4">
        <v>7339.6229116945105</v>
      </c>
      <c r="BT817" s="4">
        <v>6581.5753815751787</v>
      </c>
      <c r="BU817" s="4">
        <v>1320.109785202864</v>
      </c>
      <c r="BV817" s="4">
        <v>8564.9307875894992</v>
      </c>
      <c r="BW817" s="4">
        <v>3613.3269689737472</v>
      </c>
    </row>
    <row r="818" spans="2:75" x14ac:dyDescent="0.3">
      <c r="B818" s="3" t="s">
        <v>341</v>
      </c>
      <c r="C818" s="4">
        <v>2020</v>
      </c>
      <c r="D818" s="3" t="s">
        <v>1284</v>
      </c>
      <c r="E818" s="4">
        <v>425</v>
      </c>
      <c r="F818" s="4">
        <v>425</v>
      </c>
      <c r="G818" s="4" t="b">
        <v>0</v>
      </c>
      <c r="H818" s="4">
        <v>8386817</v>
      </c>
      <c r="I818" s="4">
        <v>2325813</v>
      </c>
      <c r="J818" s="4">
        <v>768701</v>
      </c>
      <c r="K818" s="4">
        <v>5055211</v>
      </c>
      <c r="L818" s="4">
        <v>54680</v>
      </c>
      <c r="M818" s="4">
        <v>0</v>
      </c>
      <c r="N818" s="4">
        <v>3331606</v>
      </c>
      <c r="O818" s="4">
        <v>3579105</v>
      </c>
      <c r="P818" s="4">
        <v>591842</v>
      </c>
      <c r="Q818" s="4">
        <v>2987263</v>
      </c>
      <c r="R818" s="4">
        <v>742172</v>
      </c>
      <c r="S818" s="4">
        <v>78471</v>
      </c>
      <c r="T818" s="4">
        <v>1072109</v>
      </c>
      <c r="U818" s="4">
        <v>460904</v>
      </c>
      <c r="V818" s="4">
        <v>145089</v>
      </c>
      <c r="W818" s="4">
        <v>122374</v>
      </c>
      <c r="X818" s="4">
        <v>4807712</v>
      </c>
      <c r="Y818" s="4">
        <v>3900852</v>
      </c>
      <c r="Z818" s="4">
        <v>5227637</v>
      </c>
      <c r="AA818" s="4">
        <v>7022025</v>
      </c>
      <c r="AB818" s="4">
        <v>2412659</v>
      </c>
      <c r="AC818" s="4">
        <v>4609366</v>
      </c>
      <c r="AD818" s="4">
        <v>18263310</v>
      </c>
      <c r="AE818" s="4">
        <v>3144905</v>
      </c>
      <c r="AF818" s="4">
        <v>1901101</v>
      </c>
      <c r="AG818" s="4">
        <v>5046006</v>
      </c>
      <c r="AH818" s="4">
        <v>410495</v>
      </c>
      <c r="AI818" s="4">
        <v>0</v>
      </c>
      <c r="AJ818" s="4">
        <v>142631</v>
      </c>
      <c r="AK818" s="4">
        <v>14035</v>
      </c>
      <c r="AL818" s="4">
        <v>3378118</v>
      </c>
      <c r="AM818" s="4">
        <v>844530</v>
      </c>
      <c r="AN818" s="4">
        <v>156666</v>
      </c>
      <c r="AO818" s="4">
        <v>687864</v>
      </c>
      <c r="AP818" s="4">
        <v>116888395</v>
      </c>
      <c r="AQ818" s="4">
        <v>38605295</v>
      </c>
      <c r="AR818" s="4">
        <v>2848664</v>
      </c>
      <c r="AS818" s="4">
        <v>4219025</v>
      </c>
      <c r="AT818" s="4">
        <v>108430</v>
      </c>
      <c r="AU818" s="4">
        <v>799</v>
      </c>
      <c r="AV818" s="4">
        <v>1861</v>
      </c>
      <c r="AW818" s="4">
        <v>22493624</v>
      </c>
      <c r="AX818" s="4">
        <v>13627799</v>
      </c>
      <c r="AY818" s="4">
        <v>3900852</v>
      </c>
      <c r="AZ818" s="4">
        <v>2647520.5</v>
      </c>
      <c r="BA818" s="4">
        <v>1180391</v>
      </c>
      <c r="BB818" s="4">
        <v>0</v>
      </c>
      <c r="BC818" s="4"/>
      <c r="BD818" s="4">
        <v>0.39724319727019203</v>
      </c>
      <c r="BE818" s="4">
        <v>0.57324632217443161</v>
      </c>
      <c r="BF818" s="4">
        <v>0.1855067315548293</v>
      </c>
      <c r="BG818" s="4">
        <v>4.637671034581977E-2</v>
      </c>
      <c r="BH818" s="4">
        <v>1.6891736683378731</v>
      </c>
      <c r="BI818" s="4">
        <v>0.41597748215861946</v>
      </c>
      <c r="BJ818" s="4">
        <v>0</v>
      </c>
      <c r="BK818" s="4"/>
      <c r="BL818" s="3" t="s">
        <v>468</v>
      </c>
      <c r="BM818" s="4"/>
      <c r="BN818" s="4"/>
      <c r="BO818" s="4"/>
      <c r="BP818" s="4">
        <v>24.370802593362669</v>
      </c>
      <c r="BQ818" s="4">
        <v>0.42933906501880709</v>
      </c>
      <c r="BR818" s="4">
        <v>19733.687058823529</v>
      </c>
      <c r="BS818" s="4">
        <v>8421.4235294117643</v>
      </c>
      <c r="BT818" s="4">
        <v>6702.738823529412</v>
      </c>
      <c r="BU818" s="4">
        <v>965.87058823529412</v>
      </c>
      <c r="BV818" s="4">
        <v>11872.955294117646</v>
      </c>
      <c r="BW818" s="4">
        <v>2777.3905882352942</v>
      </c>
    </row>
    <row r="819" spans="2:75" x14ac:dyDescent="0.3">
      <c r="B819" s="3" t="s">
        <v>341</v>
      </c>
      <c r="C819" s="4">
        <v>2021</v>
      </c>
      <c r="D819" s="3" t="s">
        <v>1285</v>
      </c>
      <c r="E819" s="4">
        <v>432</v>
      </c>
      <c r="F819" s="4">
        <v>432</v>
      </c>
      <c r="G819" s="4" t="b">
        <v>0</v>
      </c>
      <c r="H819" s="4">
        <v>5501244</v>
      </c>
      <c r="I819" s="4">
        <v>2328792</v>
      </c>
      <c r="J819" s="4">
        <v>533412</v>
      </c>
      <c r="K819" s="4">
        <v>1798092</v>
      </c>
      <c r="L819" s="4">
        <v>9720</v>
      </c>
      <c r="M819" s="4">
        <v>0</v>
      </c>
      <c r="N819" s="4">
        <v>3703152</v>
      </c>
      <c r="O819" s="4">
        <v>4503135</v>
      </c>
      <c r="P819" s="4">
        <v>650872</v>
      </c>
      <c r="Q819" s="4">
        <v>3852263</v>
      </c>
      <c r="R819" s="4">
        <v>862633</v>
      </c>
      <c r="S819" s="4">
        <v>154228</v>
      </c>
      <c r="T819" s="4">
        <v>1131922</v>
      </c>
      <c r="U819" s="4">
        <v>435099</v>
      </c>
      <c r="V819" s="4">
        <v>150707</v>
      </c>
      <c r="W819" s="4">
        <v>585409</v>
      </c>
      <c r="X819" s="4">
        <v>998109</v>
      </c>
      <c r="Y819" s="4">
        <v>1648815</v>
      </c>
      <c r="Z819" s="4">
        <v>5372727</v>
      </c>
      <c r="AA819" s="4">
        <v>7063672</v>
      </c>
      <c r="AB819" s="4">
        <v>2408117</v>
      </c>
      <c r="AC819" s="4">
        <v>4655555</v>
      </c>
      <c r="AD819" s="4">
        <v>19261419</v>
      </c>
      <c r="AE819" s="4">
        <v>2256122</v>
      </c>
      <c r="AF819" s="4">
        <v>2701281</v>
      </c>
      <c r="AG819" s="4">
        <v>4957403</v>
      </c>
      <c r="AH819" s="4">
        <v>275703</v>
      </c>
      <c r="AI819" s="4">
        <v>0</v>
      </c>
      <c r="AJ819" s="4">
        <v>134792</v>
      </c>
      <c r="AK819" s="4">
        <v>8683</v>
      </c>
      <c r="AL819" s="4">
        <v>3111754</v>
      </c>
      <c r="AM819" s="4">
        <v>777939</v>
      </c>
      <c r="AN819" s="4">
        <v>143475</v>
      </c>
      <c r="AO819" s="4">
        <v>634464</v>
      </c>
      <c r="AP819" s="4">
        <v>117994750</v>
      </c>
      <c r="AQ819" s="4">
        <v>39520100</v>
      </c>
      <c r="AR819" s="4">
        <v>2861222</v>
      </c>
      <c r="AS819" s="4">
        <v>4361612</v>
      </c>
      <c r="AT819" s="4">
        <v>110563</v>
      </c>
      <c r="AU819" s="4">
        <v>815</v>
      </c>
      <c r="AV819" s="4">
        <v>1792</v>
      </c>
      <c r="AW819" s="4">
        <v>23924250</v>
      </c>
      <c r="AX819" s="4">
        <v>14579719</v>
      </c>
      <c r="AY819" s="4">
        <v>1648815</v>
      </c>
      <c r="AZ819" s="4">
        <v>2314618.6666666665</v>
      </c>
      <c r="BA819" s="4">
        <v>1134370</v>
      </c>
      <c r="BB819" s="4">
        <v>0</v>
      </c>
      <c r="BC819" s="4"/>
      <c r="BD819" s="4">
        <v>0.67314810977298956</v>
      </c>
      <c r="BE819" s="4">
        <v>0.18143332671664808</v>
      </c>
      <c r="BF819" s="4">
        <v>0.1844296275157821</v>
      </c>
      <c r="BG819" s="4">
        <v>4.6107436513297642E-2</v>
      </c>
      <c r="BH819" s="4">
        <v>1.2868807243949856</v>
      </c>
      <c r="BI819" s="4">
        <v>0.41002984658102631</v>
      </c>
      <c r="BJ819" s="4">
        <v>0</v>
      </c>
      <c r="BK819" s="4"/>
      <c r="BL819" s="3" t="s">
        <v>468</v>
      </c>
      <c r="BM819" s="4"/>
      <c r="BN819" s="4"/>
      <c r="BO819" s="4"/>
      <c r="BP819" s="4">
        <v>24.248722930469366</v>
      </c>
      <c r="BQ819" s="4">
        <v>0.45479910714285715</v>
      </c>
      <c r="BR819" s="4">
        <v>12734.361111111111</v>
      </c>
      <c r="BS819" s="4">
        <v>10423.923611111111</v>
      </c>
      <c r="BT819" s="4">
        <v>6623.1990740740739</v>
      </c>
      <c r="BU819" s="4">
        <v>638.20138888888891</v>
      </c>
      <c r="BV819" s="4">
        <v>11475.469907407407</v>
      </c>
      <c r="BW819" s="4">
        <v>2625.8564814814813</v>
      </c>
    </row>
    <row r="820" spans="2:75" x14ac:dyDescent="0.3">
      <c r="B820" s="3" t="s">
        <v>341</v>
      </c>
      <c r="C820" s="4">
        <v>2022</v>
      </c>
      <c r="D820" s="3" t="s">
        <v>1286</v>
      </c>
      <c r="E820" s="4">
        <v>437</v>
      </c>
      <c r="F820" s="4">
        <v>437</v>
      </c>
      <c r="G820" s="4" t="b">
        <v>0</v>
      </c>
      <c r="H820" s="4">
        <v>4241554</v>
      </c>
      <c r="I820" s="4">
        <v>2461778</v>
      </c>
      <c r="J820" s="4">
        <v>675835</v>
      </c>
      <c r="K820" s="4">
        <v>986265</v>
      </c>
      <c r="L820" s="4">
        <v>35189</v>
      </c>
      <c r="M820" s="4">
        <v>0</v>
      </c>
      <c r="N820" s="4">
        <v>3255289</v>
      </c>
      <c r="O820" s="4">
        <v>4153877</v>
      </c>
      <c r="P820" s="4">
        <v>710882</v>
      </c>
      <c r="Q820" s="4">
        <v>3442995</v>
      </c>
      <c r="R820" s="4">
        <v>1049832</v>
      </c>
      <c r="S820" s="4">
        <v>89223</v>
      </c>
      <c r="T820" s="4">
        <v>961855</v>
      </c>
      <c r="U820" s="4">
        <v>497280</v>
      </c>
      <c r="V820" s="4">
        <v>156933</v>
      </c>
      <c r="W820" s="4">
        <v>104105</v>
      </c>
      <c r="X820" s="4">
        <v>87677</v>
      </c>
      <c r="Y820" s="4">
        <v>1451953</v>
      </c>
      <c r="Z820" s="4">
        <v>5896643</v>
      </c>
      <c r="AA820" s="4">
        <v>7025041</v>
      </c>
      <c r="AB820" s="4">
        <v>2985854</v>
      </c>
      <c r="AC820" s="4">
        <v>4039187</v>
      </c>
      <c r="AD820" s="4">
        <v>19349096</v>
      </c>
      <c r="AE820" s="4">
        <v>4710724</v>
      </c>
      <c r="AF820" s="4">
        <v>0</v>
      </c>
      <c r="AG820" s="4">
        <v>4710724</v>
      </c>
      <c r="AH820" s="4">
        <v>641925</v>
      </c>
      <c r="AI820" s="4">
        <v>525600</v>
      </c>
      <c r="AJ820" s="4">
        <v>159378</v>
      </c>
      <c r="AK820" s="4">
        <v>26034</v>
      </c>
      <c r="AL820" s="4">
        <v>3442567</v>
      </c>
      <c r="AM820" s="4">
        <v>860642</v>
      </c>
      <c r="AN820" s="4">
        <v>185412</v>
      </c>
      <c r="AO820" s="4">
        <v>675230</v>
      </c>
      <c r="AP820" s="4">
        <v>124557600</v>
      </c>
      <c r="AQ820" s="4">
        <v>45014400</v>
      </c>
      <c r="AR820" s="4">
        <v>2812526</v>
      </c>
      <c r="AS820" s="4">
        <v>4223895</v>
      </c>
      <c r="AT820" s="4">
        <v>126140</v>
      </c>
      <c r="AU820" s="4">
        <v>930</v>
      </c>
      <c r="AV820" s="4">
        <v>1925</v>
      </c>
      <c r="AW820" s="4">
        <v>25325688</v>
      </c>
      <c r="AX820" s="4">
        <v>15280297</v>
      </c>
      <c r="AY820" s="4">
        <v>1451953</v>
      </c>
      <c r="AZ820" s="4">
        <v>2333873.3333333335</v>
      </c>
      <c r="BA820" s="4">
        <v>1133958</v>
      </c>
      <c r="BB820" s="4">
        <v>0</v>
      </c>
      <c r="BC820" s="4"/>
      <c r="BD820" s="4">
        <v>0.76747555259228106</v>
      </c>
      <c r="BE820" s="4">
        <v>2.0670961633401343E-2</v>
      </c>
      <c r="BF820" s="4">
        <v>0.21543452445964756</v>
      </c>
      <c r="BG820" s="4">
        <v>5.3858646759816151E-2</v>
      </c>
      <c r="BH820" s="4">
        <v>1.3682052980036277</v>
      </c>
      <c r="BI820" s="4">
        <v>0.41524070415799119</v>
      </c>
      <c r="BJ820" s="4">
        <v>0</v>
      </c>
      <c r="BK820" s="4"/>
      <c r="BL820" s="3" t="s">
        <v>468</v>
      </c>
      <c r="BM820" s="4"/>
      <c r="BN820" s="4"/>
      <c r="BO820" s="4"/>
      <c r="BP820" s="4">
        <v>22.580123573350804</v>
      </c>
      <c r="BQ820" s="4">
        <v>0.48311688311688311</v>
      </c>
      <c r="BR820" s="4">
        <v>9706.0732265446222</v>
      </c>
      <c r="BS820" s="4">
        <v>9505.4393592677352</v>
      </c>
      <c r="BT820" s="4">
        <v>6435.9862700228832</v>
      </c>
      <c r="BU820" s="4">
        <v>1468.9359267734553</v>
      </c>
      <c r="BV820" s="4">
        <v>10779.688787185354</v>
      </c>
      <c r="BW820" s="4">
        <v>2594.8695652173915</v>
      </c>
    </row>
    <row r="821" spans="2:75" x14ac:dyDescent="0.3">
      <c r="B821" s="3" t="s">
        <v>341</v>
      </c>
      <c r="C821" s="4">
        <v>2023</v>
      </c>
      <c r="D821" s="3" t="s">
        <v>1287</v>
      </c>
      <c r="E821" s="4">
        <v>438</v>
      </c>
      <c r="F821" s="4">
        <v>438</v>
      </c>
      <c r="G821" s="4" t="b">
        <v>0</v>
      </c>
      <c r="H821" s="4">
        <v>5111898</v>
      </c>
      <c r="I821" s="4">
        <v>2602159</v>
      </c>
      <c r="J821" s="4">
        <v>1019077</v>
      </c>
      <c r="K821" s="4">
        <v>1280620</v>
      </c>
      <c r="L821" s="4">
        <v>140712</v>
      </c>
      <c r="M821" s="4">
        <v>0</v>
      </c>
      <c r="N821" s="4">
        <v>3831278</v>
      </c>
      <c r="O821" s="4">
        <v>4645862</v>
      </c>
      <c r="P821" s="4">
        <v>739338</v>
      </c>
      <c r="Q821" s="4">
        <v>3906524</v>
      </c>
      <c r="R821" s="4">
        <v>1050004</v>
      </c>
      <c r="S821" s="4">
        <v>76619</v>
      </c>
      <c r="T821" s="4">
        <v>1258942</v>
      </c>
      <c r="U821" s="4">
        <v>627684</v>
      </c>
      <c r="V821" s="4">
        <v>194084</v>
      </c>
      <c r="W821" s="4">
        <v>144303</v>
      </c>
      <c r="X821" s="4">
        <v>466036</v>
      </c>
      <c r="Y821" s="4">
        <v>406381</v>
      </c>
      <c r="Z821" s="4">
        <v>6482151</v>
      </c>
      <c r="AA821" s="4">
        <v>7482011</v>
      </c>
      <c r="AB821" s="4">
        <v>2739041</v>
      </c>
      <c r="AC821" s="4">
        <v>4742970</v>
      </c>
      <c r="AD821" s="4">
        <v>19815132</v>
      </c>
      <c r="AE821" s="4">
        <v>1133863</v>
      </c>
      <c r="AF821" s="4">
        <v>4705908</v>
      </c>
      <c r="AG821" s="4">
        <v>5839771</v>
      </c>
      <c r="AH821" s="4">
        <v>475597</v>
      </c>
      <c r="AI821" s="4">
        <v>0</v>
      </c>
      <c r="AJ821" s="4">
        <v>166328</v>
      </c>
      <c r="AK821" s="4">
        <v>36399</v>
      </c>
      <c r="AL821" s="4">
        <v>4568519</v>
      </c>
      <c r="AM821" s="4">
        <v>1142130</v>
      </c>
      <c r="AN821" s="4">
        <v>202727</v>
      </c>
      <c r="AO821" s="4">
        <v>939403</v>
      </c>
      <c r="AP821" s="4">
        <v>138237450</v>
      </c>
      <c r="AQ821" s="4">
        <v>56118300</v>
      </c>
      <c r="AR821" s="4">
        <v>2963973</v>
      </c>
      <c r="AS821" s="4">
        <v>4451132</v>
      </c>
      <c r="AT821" s="4">
        <v>156169</v>
      </c>
      <c r="AU821" s="4">
        <v>1094</v>
      </c>
      <c r="AV821" s="4">
        <v>2177</v>
      </c>
      <c r="AW821" s="4">
        <v>25825936</v>
      </c>
      <c r="AX821" s="4">
        <v>15041207</v>
      </c>
      <c r="AY821" s="4">
        <v>406381</v>
      </c>
      <c r="AZ821" s="4">
        <v>1169049.6666666667</v>
      </c>
      <c r="BA821" s="4">
        <v>1133958</v>
      </c>
      <c r="BB821" s="4">
        <v>0</v>
      </c>
      <c r="BC821" s="4"/>
      <c r="BD821" s="4">
        <v>0.74948248184920752</v>
      </c>
      <c r="BE821" s="4">
        <v>9.1166920779718219E-2</v>
      </c>
      <c r="BF821" s="4">
        <v>0.17749905877614633</v>
      </c>
      <c r="BG821" s="4">
        <v>4.4374774407198482E-2</v>
      </c>
      <c r="BH821" s="4">
        <v>1.4948765193814244</v>
      </c>
      <c r="BI821" s="4">
        <v>0.43677055762806849</v>
      </c>
      <c r="BJ821" s="4">
        <v>0</v>
      </c>
      <c r="BK821" s="4"/>
      <c r="BL821" s="3" t="s">
        <v>468</v>
      </c>
      <c r="BM821" s="4"/>
      <c r="BN821" s="4"/>
      <c r="BO821" s="4"/>
      <c r="BP821" s="4">
        <v>21.441172417459956</v>
      </c>
      <c r="BQ821" s="4">
        <v>0.50252641249425811</v>
      </c>
      <c r="BR821" s="4">
        <v>11671</v>
      </c>
      <c r="BS821" s="4">
        <v>10606.990867579909</v>
      </c>
      <c r="BT821" s="4">
        <v>6767.0616438356165</v>
      </c>
      <c r="BU821" s="4">
        <v>1085.8378995433791</v>
      </c>
      <c r="BV821" s="4">
        <v>13332.810502283104</v>
      </c>
      <c r="BW821" s="4">
        <v>2588.9452054794519</v>
      </c>
    </row>
    <row r="822" spans="2:75" x14ac:dyDescent="0.3">
      <c r="B822" s="3" t="s">
        <v>341</v>
      </c>
      <c r="C822" s="4">
        <v>2024</v>
      </c>
      <c r="D822" s="3" t="s">
        <v>1288</v>
      </c>
      <c r="E822" s="4">
        <v>438</v>
      </c>
      <c r="F822" s="4">
        <v>438</v>
      </c>
      <c r="G822" s="4" t="b">
        <v>0</v>
      </c>
      <c r="H822" s="4">
        <v>6675153</v>
      </c>
      <c r="I822" s="4">
        <v>3864641</v>
      </c>
      <c r="J822" s="4">
        <v>955166</v>
      </c>
      <c r="K822" s="4">
        <v>1573357</v>
      </c>
      <c r="L822" s="4">
        <v>180241</v>
      </c>
      <c r="M822" s="4">
        <v>0</v>
      </c>
      <c r="N822" s="4">
        <v>5101796</v>
      </c>
      <c r="O822" s="4">
        <v>4708161</v>
      </c>
      <c r="P822" s="4">
        <v>740858</v>
      </c>
      <c r="Q822" s="4">
        <v>3967303</v>
      </c>
      <c r="R822" s="4">
        <v>1026278</v>
      </c>
      <c r="S822" s="4">
        <v>81795</v>
      </c>
      <c r="T822" s="4">
        <v>1299646</v>
      </c>
      <c r="U822" s="4">
        <v>559243</v>
      </c>
      <c r="V822" s="4">
        <v>203234</v>
      </c>
      <c r="W822" s="4">
        <v>126718</v>
      </c>
      <c r="X822" s="4">
        <v>1966992</v>
      </c>
      <c r="Y822" s="4">
        <v>712481</v>
      </c>
      <c r="Z822" s="4">
        <v>8656566</v>
      </c>
      <c r="AA822" s="4">
        <v>9294463</v>
      </c>
      <c r="AB822" s="4">
        <v>2560252</v>
      </c>
      <c r="AC822" s="4">
        <v>6734211</v>
      </c>
      <c r="AD822" s="4">
        <v>21782124</v>
      </c>
      <c r="AE822" s="4">
        <v>1493256</v>
      </c>
      <c r="AF822" s="4">
        <v>5694412</v>
      </c>
      <c r="AG822" s="4">
        <v>7187668</v>
      </c>
      <c r="AH822" s="4">
        <v>316265</v>
      </c>
      <c r="AI822" s="4">
        <v>0</v>
      </c>
      <c r="AJ822" s="4">
        <v>159332</v>
      </c>
      <c r="AK822" s="4">
        <v>33559</v>
      </c>
      <c r="AL822" s="4">
        <v>5255451</v>
      </c>
      <c r="AM822" s="4">
        <v>1313863</v>
      </c>
      <c r="AN822" s="4">
        <v>192891</v>
      </c>
      <c r="AO822" s="4">
        <v>1120972</v>
      </c>
      <c r="AP822" s="4">
        <v>151777550</v>
      </c>
      <c r="AQ822" s="4">
        <v>64117700</v>
      </c>
      <c r="AR822" s="4">
        <v>3164313</v>
      </c>
      <c r="AS822" s="4">
        <v>4813333</v>
      </c>
      <c r="AT822" s="4">
        <v>179066</v>
      </c>
      <c r="AU822" s="4">
        <v>1254</v>
      </c>
      <c r="AV822" s="4">
        <v>2491</v>
      </c>
      <c r="AW822" s="4">
        <v>26538417</v>
      </c>
      <c r="AX822" s="4">
        <v>15012830</v>
      </c>
      <c r="AY822" s="4">
        <v>712481</v>
      </c>
      <c r="AZ822" s="4">
        <v>856938.33333333337</v>
      </c>
      <c r="BA822" s="4">
        <v>40133958</v>
      </c>
      <c r="BB822" s="4">
        <v>743105</v>
      </c>
      <c r="BC822" s="4">
        <v>0.3439153439153439</v>
      </c>
      <c r="BD822" s="4">
        <v>0.76429648878460166</v>
      </c>
      <c r="BE822" s="4">
        <v>0.29467369511979724</v>
      </c>
      <c r="BF822" s="4">
        <v>0.14681211054729451</v>
      </c>
      <c r="BG822" s="4">
        <v>3.6703034620625331E-2</v>
      </c>
      <c r="BH822" s="4">
        <v>1.8117265053866569</v>
      </c>
      <c r="BI822" s="4">
        <v>0.45368362302066734</v>
      </c>
      <c r="BJ822" s="4">
        <v>1.535163571088052</v>
      </c>
      <c r="BK822" s="4">
        <v>1.9053974358974358E-2</v>
      </c>
      <c r="BL822" s="3" t="s">
        <v>474</v>
      </c>
      <c r="BM822" s="4">
        <v>1137338.2129491521</v>
      </c>
      <c r="BN822" s="4">
        <v>0.75345954578565211</v>
      </c>
      <c r="BO822" s="4">
        <v>280399.87961581873</v>
      </c>
      <c r="BP822" s="4">
        <v>20.848359984727651</v>
      </c>
      <c r="BQ822" s="4">
        <v>0.5034122842232035</v>
      </c>
      <c r="BR822" s="4">
        <v>15240.075342465754</v>
      </c>
      <c r="BS822" s="4">
        <v>10749.226027397261</v>
      </c>
      <c r="BT822" s="4">
        <v>7224.4589041095887</v>
      </c>
      <c r="BU822" s="4">
        <v>722.06621004566205</v>
      </c>
      <c r="BV822" s="4">
        <v>16410.20091324201</v>
      </c>
      <c r="BW822" s="4">
        <v>91630.04109589041</v>
      </c>
    </row>
    <row r="823" spans="2:75" x14ac:dyDescent="0.3">
      <c r="B823" s="3" t="s">
        <v>343</v>
      </c>
      <c r="C823" s="4">
        <v>2019</v>
      </c>
      <c r="D823" s="3" t="s">
        <v>1289</v>
      </c>
      <c r="E823" s="4">
        <v>12354</v>
      </c>
      <c r="F823" s="4">
        <v>12354</v>
      </c>
      <c r="G823" s="4" t="b">
        <v>0</v>
      </c>
      <c r="H823" s="4">
        <v>38627151</v>
      </c>
      <c r="I823" s="4">
        <v>11544813</v>
      </c>
      <c r="J823" s="4">
        <v>20698423</v>
      </c>
      <c r="K823" s="4">
        <v>2959365</v>
      </c>
      <c r="L823" s="4">
        <v>1245705</v>
      </c>
      <c r="M823" s="4">
        <v>967631</v>
      </c>
      <c r="N823" s="4">
        <v>34700155</v>
      </c>
      <c r="O823" s="4">
        <v>32033316</v>
      </c>
      <c r="P823" s="4">
        <v>4034262</v>
      </c>
      <c r="Q823" s="4">
        <v>27999054</v>
      </c>
      <c r="R823" s="4">
        <v>1884075</v>
      </c>
      <c r="S823" s="4">
        <v>2670346</v>
      </c>
      <c r="T823" s="4">
        <v>2354327</v>
      </c>
      <c r="U823" s="4">
        <v>2768233</v>
      </c>
      <c r="V823" s="4">
        <v>3363189</v>
      </c>
      <c r="W823" s="4">
        <v>1654649</v>
      </c>
      <c r="X823" s="4">
        <v>6593835</v>
      </c>
      <c r="Y823" s="4">
        <v>4767330</v>
      </c>
      <c r="Z823" s="4">
        <v>28227077</v>
      </c>
      <c r="AA823" s="4">
        <v>33334907</v>
      </c>
      <c r="AB823" s="4">
        <v>29013655</v>
      </c>
      <c r="AC823" s="4">
        <v>4321252</v>
      </c>
      <c r="AD823" s="4">
        <v>119867169</v>
      </c>
      <c r="AE823" s="4">
        <v>16669139</v>
      </c>
      <c r="AF823" s="4">
        <v>4769480</v>
      </c>
      <c r="AG823" s="4">
        <v>21438619</v>
      </c>
      <c r="AH823" s="4">
        <v>15409866</v>
      </c>
      <c r="AI823" s="4">
        <v>0</v>
      </c>
      <c r="AJ823" s="4">
        <v>1197681</v>
      </c>
      <c r="AK823" s="4">
        <v>932596</v>
      </c>
      <c r="AL823" s="4">
        <v>33485964</v>
      </c>
      <c r="AM823" s="4">
        <v>8371491</v>
      </c>
      <c r="AN823" s="4">
        <v>2130277</v>
      </c>
      <c r="AO823" s="4">
        <v>6241214</v>
      </c>
      <c r="AP823" s="4">
        <v>3033089491</v>
      </c>
      <c r="AQ823" s="4">
        <v>2858488629</v>
      </c>
      <c r="AR823" s="4">
        <v>9463246.8609209098</v>
      </c>
      <c r="AS823" s="4">
        <v>24452129.268542599</v>
      </c>
      <c r="AT823" s="4">
        <v>580463</v>
      </c>
      <c r="AU823" s="4">
        <v>1682.32688975</v>
      </c>
      <c r="AV823" s="4">
        <v>4580.8408710800004</v>
      </c>
      <c r="AW823" s="4">
        <v>183309146</v>
      </c>
      <c r="AX823" s="4">
        <v>113838425</v>
      </c>
      <c r="AY823" s="4">
        <v>4767330</v>
      </c>
      <c r="AZ823" s="4">
        <v>4767330</v>
      </c>
      <c r="BA823" s="4">
        <v>324108922</v>
      </c>
      <c r="BB823" s="4">
        <v>5634676</v>
      </c>
      <c r="BC823" s="4">
        <v>1</v>
      </c>
      <c r="BD823" s="4">
        <v>0.89833586225398809</v>
      </c>
      <c r="BE823" s="4">
        <v>0.17070466833031511</v>
      </c>
      <c r="BF823" s="4">
        <v>0.25446805115122262</v>
      </c>
      <c r="BG823" s="4">
        <v>6.3617012787805655E-2</v>
      </c>
      <c r="BH823" s="4">
        <v>0.76569083369745283</v>
      </c>
      <c r="BI823" s="4">
        <v>0.41992156500259731</v>
      </c>
      <c r="BJ823" s="4">
        <v>1.8510759848013545</v>
      </c>
      <c r="BK823" s="4">
        <v>1.8399714077798855E-2</v>
      </c>
      <c r="BL823" s="3" t="s">
        <v>474</v>
      </c>
      <c r="BM823" s="4">
        <v>7467725.5045966823</v>
      </c>
      <c r="BN823" s="4"/>
      <c r="BO823" s="4"/>
      <c r="BP823" s="4">
        <v>3.1200025218513772</v>
      </c>
      <c r="BQ823" s="4">
        <v>0.36725285533731422</v>
      </c>
      <c r="BR823" s="4">
        <v>3126.6918406993686</v>
      </c>
      <c r="BS823" s="4">
        <v>2592.9509470616804</v>
      </c>
      <c r="BT823" s="4">
        <v>766.00670721393146</v>
      </c>
      <c r="BU823" s="4">
        <v>1247.3584264205924</v>
      </c>
      <c r="BV823" s="4">
        <v>1735.3585073660354</v>
      </c>
      <c r="BW823" s="4">
        <v>26235.14019750688</v>
      </c>
    </row>
    <row r="824" spans="2:75" x14ac:dyDescent="0.3">
      <c r="B824" s="3" t="s">
        <v>343</v>
      </c>
      <c r="C824" s="4">
        <v>2020</v>
      </c>
      <c r="D824" s="3" t="s">
        <v>1290</v>
      </c>
      <c r="E824" s="4">
        <v>12642</v>
      </c>
      <c r="F824" s="4">
        <v>12642</v>
      </c>
      <c r="G824" s="4" t="b">
        <v>0</v>
      </c>
      <c r="H824" s="4">
        <v>40112787</v>
      </c>
      <c r="I824" s="4">
        <v>12034463</v>
      </c>
      <c r="J824" s="4">
        <v>20818316</v>
      </c>
      <c r="K824" s="4">
        <v>4884598</v>
      </c>
      <c r="L824" s="4">
        <v>1234261</v>
      </c>
      <c r="M824" s="4">
        <v>871225</v>
      </c>
      <c r="N824" s="4">
        <v>34356964</v>
      </c>
      <c r="O824" s="4">
        <v>33594597</v>
      </c>
      <c r="P824" s="4">
        <v>4160468</v>
      </c>
      <c r="Q824" s="4">
        <v>29434129</v>
      </c>
      <c r="R824" s="4">
        <v>1610314</v>
      </c>
      <c r="S824" s="4">
        <v>2802515</v>
      </c>
      <c r="T824" s="4">
        <v>1998519</v>
      </c>
      <c r="U824" s="4">
        <v>2269664</v>
      </c>
      <c r="V824" s="4">
        <v>3710654</v>
      </c>
      <c r="W824" s="4">
        <v>1797217</v>
      </c>
      <c r="X824" s="4">
        <v>6518190</v>
      </c>
      <c r="Y824" s="4">
        <v>6122064</v>
      </c>
      <c r="Z824" s="4">
        <v>34160147</v>
      </c>
      <c r="AA824" s="4">
        <v>39386827</v>
      </c>
      <c r="AB824" s="4">
        <v>30924182</v>
      </c>
      <c r="AC824" s="4">
        <v>8462645</v>
      </c>
      <c r="AD824" s="4">
        <v>126385359</v>
      </c>
      <c r="AE824" s="4">
        <v>18704389</v>
      </c>
      <c r="AF824" s="4">
        <v>5261751</v>
      </c>
      <c r="AG824" s="4">
        <v>23966140</v>
      </c>
      <c r="AH824" s="4">
        <v>13380793</v>
      </c>
      <c r="AI824" s="4">
        <v>0</v>
      </c>
      <c r="AJ824" s="4">
        <v>1131383</v>
      </c>
      <c r="AK824" s="4">
        <v>854636</v>
      </c>
      <c r="AL824" s="4">
        <v>33917349</v>
      </c>
      <c r="AM824" s="4">
        <v>8479337</v>
      </c>
      <c r="AN824" s="4">
        <v>1986019</v>
      </c>
      <c r="AO824" s="4">
        <v>6493318</v>
      </c>
      <c r="AP824" s="4">
        <v>3108388360</v>
      </c>
      <c r="AQ824" s="4">
        <v>2927254450</v>
      </c>
      <c r="AR824" s="4">
        <v>9976224</v>
      </c>
      <c r="AS824" s="4">
        <v>25186259</v>
      </c>
      <c r="AT824" s="4">
        <v>589528</v>
      </c>
      <c r="AU824" s="4">
        <v>1757</v>
      </c>
      <c r="AV824" s="4">
        <v>4773</v>
      </c>
      <c r="AW824" s="4">
        <v>189202358</v>
      </c>
      <c r="AX824" s="4">
        <v>115800021</v>
      </c>
      <c r="AY824" s="4">
        <v>6122064</v>
      </c>
      <c r="AZ824" s="4">
        <v>5444697</v>
      </c>
      <c r="BA824" s="4">
        <v>451562644</v>
      </c>
      <c r="BB824" s="4">
        <v>4316145</v>
      </c>
      <c r="BC824" s="4">
        <v>1</v>
      </c>
      <c r="BD824" s="4">
        <v>0.85650902292079578</v>
      </c>
      <c r="BE824" s="4">
        <v>0.16249656250511837</v>
      </c>
      <c r="BF824" s="4">
        <v>0.2342186659169225</v>
      </c>
      <c r="BG824" s="4">
        <v>5.8554664752837847E-2</v>
      </c>
      <c r="BH824" s="4">
        <v>0.81422963118765979</v>
      </c>
      <c r="BI824" s="4">
        <v>0.43173397926208917</v>
      </c>
      <c r="BJ824" s="4">
        <v>2.5431368387510576</v>
      </c>
      <c r="BK824" s="4">
        <v>9.9823465033697222E-3</v>
      </c>
      <c r="BL824" s="3" t="s">
        <v>474</v>
      </c>
      <c r="BM824" s="4">
        <v>10580639.437244935</v>
      </c>
      <c r="BN824" s="4"/>
      <c r="BO824" s="4"/>
      <c r="BP824" s="4">
        <v>3.2094522448925913</v>
      </c>
      <c r="BQ824" s="4">
        <v>0.36811229834485648</v>
      </c>
      <c r="BR824" s="4">
        <v>3172.9779307071667</v>
      </c>
      <c r="BS824" s="4">
        <v>2657.3799240626481</v>
      </c>
      <c r="BT824" s="4">
        <v>789.13336497389651</v>
      </c>
      <c r="BU824" s="4">
        <v>1058.4395665242841</v>
      </c>
      <c r="BV824" s="4">
        <v>1895.7554184464484</v>
      </c>
      <c r="BW824" s="4">
        <v>35719.240942888784</v>
      </c>
    </row>
    <row r="825" spans="2:75" x14ac:dyDescent="0.3">
      <c r="B825" s="3" t="s">
        <v>343</v>
      </c>
      <c r="C825" s="4">
        <v>2021</v>
      </c>
      <c r="D825" s="3" t="s">
        <v>1291</v>
      </c>
      <c r="E825" s="4">
        <v>12877</v>
      </c>
      <c r="F825" s="4">
        <v>12877</v>
      </c>
      <c r="G825" s="4" t="b">
        <v>0</v>
      </c>
      <c r="H825" s="4">
        <v>42947507</v>
      </c>
      <c r="I825" s="4">
        <v>12368281</v>
      </c>
      <c r="J825" s="4">
        <v>23188121</v>
      </c>
      <c r="K825" s="4">
        <v>4597813</v>
      </c>
      <c r="L825" s="4">
        <v>1132589</v>
      </c>
      <c r="M825" s="4">
        <v>1302756</v>
      </c>
      <c r="N825" s="4">
        <v>37046938</v>
      </c>
      <c r="O825" s="4">
        <v>31813322</v>
      </c>
      <c r="P825" s="4">
        <v>4253753</v>
      </c>
      <c r="Q825" s="4">
        <v>27559569</v>
      </c>
      <c r="R825" s="4">
        <v>1783243</v>
      </c>
      <c r="S825" s="4">
        <v>3033719</v>
      </c>
      <c r="T825" s="4">
        <v>1881686</v>
      </c>
      <c r="U825" s="4">
        <v>2628144</v>
      </c>
      <c r="V825" s="4">
        <v>3754087</v>
      </c>
      <c r="W825" s="4">
        <v>1833345</v>
      </c>
      <c r="X825" s="4">
        <v>11134185</v>
      </c>
      <c r="Y825" s="4">
        <v>6345462</v>
      </c>
      <c r="Z825" s="4">
        <v>41208914</v>
      </c>
      <c r="AA825" s="4">
        <v>48417257</v>
      </c>
      <c r="AB825" s="4">
        <v>31035701</v>
      </c>
      <c r="AC825" s="4">
        <v>17381556</v>
      </c>
      <c r="AD825" s="4">
        <v>137519544</v>
      </c>
      <c r="AE825" s="4">
        <v>24608936</v>
      </c>
      <c r="AF825" s="4">
        <v>6279144</v>
      </c>
      <c r="AG825" s="4">
        <v>30888080</v>
      </c>
      <c r="AH825" s="4">
        <v>11260255</v>
      </c>
      <c r="AI825" s="4">
        <v>0</v>
      </c>
      <c r="AJ825" s="4">
        <v>1164853</v>
      </c>
      <c r="AK825" s="4">
        <v>710460</v>
      </c>
      <c r="AL825" s="4">
        <v>36514810</v>
      </c>
      <c r="AM825" s="4">
        <v>9128703</v>
      </c>
      <c r="AN825" s="4">
        <v>1875313</v>
      </c>
      <c r="AO825" s="4">
        <v>7253390</v>
      </c>
      <c r="AP825" s="4">
        <v>3131798282</v>
      </c>
      <c r="AQ825" s="4">
        <v>2947164354</v>
      </c>
      <c r="AR825" s="4">
        <v>10256437</v>
      </c>
      <c r="AS825" s="4">
        <v>26261475</v>
      </c>
      <c r="AT825" s="4">
        <v>581965</v>
      </c>
      <c r="AU825" s="4">
        <v>1769</v>
      </c>
      <c r="AV825" s="4">
        <v>4827</v>
      </c>
      <c r="AW825" s="4">
        <v>195485134</v>
      </c>
      <c r="AX825" s="4">
        <v>117891730</v>
      </c>
      <c r="AY825" s="4">
        <v>6345462</v>
      </c>
      <c r="AZ825" s="4">
        <v>5744952</v>
      </c>
      <c r="BA825" s="4">
        <v>449999544</v>
      </c>
      <c r="BB825" s="4">
        <v>7799714</v>
      </c>
      <c r="BC825" s="4">
        <v>1</v>
      </c>
      <c r="BD825" s="4">
        <v>0.86260974356439357</v>
      </c>
      <c r="BE825" s="4">
        <v>0.25925102008831385</v>
      </c>
      <c r="BF825" s="4">
        <v>0.20543038808470382</v>
      </c>
      <c r="BG825" s="4">
        <v>5.1357599834149489E-2</v>
      </c>
      <c r="BH825" s="4">
        <v>1.1207751471004499</v>
      </c>
      <c r="BI825" s="4">
        <v>0.43625281668422961</v>
      </c>
      <c r="BJ825" s="4">
        <v>2.4309544693931051</v>
      </c>
      <c r="BK825" s="4">
        <v>1.8039117725466562E-2</v>
      </c>
      <c r="BL825" s="3" t="s">
        <v>474</v>
      </c>
      <c r="BM825" s="4">
        <v>10340679.86704433</v>
      </c>
      <c r="BN825" s="4">
        <v>0.55556811291577834</v>
      </c>
      <c r="BO825" s="4">
        <v>4595727.8670443296</v>
      </c>
      <c r="BP825" s="4">
        <v>3.2749353810393336</v>
      </c>
      <c r="BQ825" s="4">
        <v>0.3664802154547338</v>
      </c>
      <c r="BR825" s="4">
        <v>3335.2106080608837</v>
      </c>
      <c r="BS825" s="4">
        <v>2470.5538557117343</v>
      </c>
      <c r="BT825" s="4">
        <v>796.49273899200125</v>
      </c>
      <c r="BU825" s="4">
        <v>874.44707618234065</v>
      </c>
      <c r="BV825" s="4">
        <v>2398.701560922575</v>
      </c>
      <c r="BW825" s="4">
        <v>34945.992389531726</v>
      </c>
    </row>
    <row r="826" spans="2:75" x14ac:dyDescent="0.3">
      <c r="B826" s="3" t="s">
        <v>343</v>
      </c>
      <c r="C826" s="4">
        <v>2022</v>
      </c>
      <c r="D826" s="3" t="s">
        <v>1292</v>
      </c>
      <c r="E826" s="4">
        <v>12918</v>
      </c>
      <c r="F826" s="4">
        <v>12918</v>
      </c>
      <c r="G826" s="4" t="b">
        <v>0</v>
      </c>
      <c r="H826" s="4">
        <v>50463444</v>
      </c>
      <c r="I826" s="4">
        <v>12948818</v>
      </c>
      <c r="J826" s="4">
        <v>24490304</v>
      </c>
      <c r="K826" s="4">
        <v>5005428</v>
      </c>
      <c r="L826" s="4">
        <v>1357005</v>
      </c>
      <c r="M826" s="4">
        <v>6551121</v>
      </c>
      <c r="N826" s="4">
        <v>38906895</v>
      </c>
      <c r="O826" s="4">
        <v>36071440</v>
      </c>
      <c r="P826" s="4">
        <v>4388160</v>
      </c>
      <c r="Q826" s="4">
        <v>31683280</v>
      </c>
      <c r="R826" s="4">
        <v>2151792</v>
      </c>
      <c r="S826" s="4">
        <v>2891208</v>
      </c>
      <c r="T826" s="4">
        <v>2577289</v>
      </c>
      <c r="U826" s="4">
        <v>2962262</v>
      </c>
      <c r="V826" s="4">
        <v>4635430</v>
      </c>
      <c r="W826" s="4">
        <v>1884391</v>
      </c>
      <c r="X826" s="4">
        <v>14392004</v>
      </c>
      <c r="Y826" s="4">
        <v>17686944</v>
      </c>
      <c r="Z826" s="4">
        <v>43608151</v>
      </c>
      <c r="AA826" s="4">
        <v>51532132</v>
      </c>
      <c r="AB826" s="4">
        <v>33998140</v>
      </c>
      <c r="AC826" s="4">
        <v>17533992</v>
      </c>
      <c r="AD826" s="4">
        <v>151911548</v>
      </c>
      <c r="AE826" s="4">
        <v>25169095</v>
      </c>
      <c r="AF826" s="4">
        <v>11151694</v>
      </c>
      <c r="AG826" s="4">
        <v>36320789</v>
      </c>
      <c r="AH826" s="4">
        <v>15594532</v>
      </c>
      <c r="AI826" s="4">
        <v>6464500</v>
      </c>
      <c r="AJ826" s="4">
        <v>1144548</v>
      </c>
      <c r="AK826" s="4">
        <v>707789</v>
      </c>
      <c r="AL826" s="4">
        <v>38308344</v>
      </c>
      <c r="AM826" s="4">
        <v>9577086</v>
      </c>
      <c r="AN826" s="4">
        <v>1852337</v>
      </c>
      <c r="AO826" s="4">
        <v>7724749</v>
      </c>
      <c r="AP826" s="4">
        <v>4149226905</v>
      </c>
      <c r="AQ826" s="4">
        <v>3942202824</v>
      </c>
      <c r="AR826" s="4">
        <v>10833334</v>
      </c>
      <c r="AS826" s="4">
        <v>27852150</v>
      </c>
      <c r="AT826" s="4">
        <v>783601</v>
      </c>
      <c r="AU826" s="4">
        <v>1881</v>
      </c>
      <c r="AV826" s="4">
        <v>5104</v>
      </c>
      <c r="AW826" s="4">
        <v>213045612</v>
      </c>
      <c r="AX826" s="4">
        <v>131185301</v>
      </c>
      <c r="AY826" s="4">
        <v>17686944</v>
      </c>
      <c r="AZ826" s="4">
        <v>10051490</v>
      </c>
      <c r="BA826" s="4">
        <v>511723715</v>
      </c>
      <c r="BB826" s="4">
        <v>8757183</v>
      </c>
      <c r="BC826" s="4">
        <v>1</v>
      </c>
      <c r="BD826" s="4">
        <v>0.7709916707230684</v>
      </c>
      <c r="BE826" s="4">
        <v>0.28519662669079821</v>
      </c>
      <c r="BF826" s="4">
        <v>0.19341342450093901</v>
      </c>
      <c r="BG826" s="4">
        <v>4.8353356125234753E-2</v>
      </c>
      <c r="BH826" s="4">
        <v>1.146370861855212</v>
      </c>
      <c r="BI826" s="4">
        <v>0.4407457186785253</v>
      </c>
      <c r="BJ826" s="4">
        <v>2.6081186786631387</v>
      </c>
      <c r="BK826" s="4">
        <v>1.8078058521248937E-2</v>
      </c>
      <c r="BL826" s="3" t="s">
        <v>474</v>
      </c>
      <c r="BM826" s="4">
        <v>11444842.060962439</v>
      </c>
      <c r="BN826" s="4">
        <v>0.87825502059874938</v>
      </c>
      <c r="BO826" s="4">
        <v>1393352.0609624386</v>
      </c>
      <c r="BP826" s="4">
        <v>2.6109283121984381</v>
      </c>
      <c r="BQ826" s="4">
        <v>0.36853448275862066</v>
      </c>
      <c r="BR826" s="4">
        <v>3906.4440315838365</v>
      </c>
      <c r="BS826" s="4">
        <v>2792.3393714197246</v>
      </c>
      <c r="BT826" s="4">
        <v>838.6231614801053</v>
      </c>
      <c r="BU826" s="4">
        <v>1207.1939928781544</v>
      </c>
      <c r="BV826" s="4">
        <v>2811.6418176188263</v>
      </c>
      <c r="BW826" s="4">
        <v>39613.230763276049</v>
      </c>
    </row>
    <row r="827" spans="2:75" x14ac:dyDescent="0.3">
      <c r="B827" s="3" t="s">
        <v>343</v>
      </c>
      <c r="C827" s="4">
        <v>2023</v>
      </c>
      <c r="D827" s="3" t="s">
        <v>1293</v>
      </c>
      <c r="E827" s="4">
        <v>13310</v>
      </c>
      <c r="F827" s="4">
        <v>13310</v>
      </c>
      <c r="G827" s="4" t="b">
        <v>0</v>
      </c>
      <c r="H827" s="4">
        <v>58275655</v>
      </c>
      <c r="I827" s="4">
        <v>13437298</v>
      </c>
      <c r="J827" s="4">
        <v>27052727</v>
      </c>
      <c r="K827" s="4">
        <v>11489924</v>
      </c>
      <c r="L827" s="4">
        <v>2348024</v>
      </c>
      <c r="M827" s="4">
        <v>3821015</v>
      </c>
      <c r="N827" s="4">
        <v>42964716</v>
      </c>
      <c r="O827" s="4">
        <v>39220347</v>
      </c>
      <c r="P827" s="4">
        <v>4567821</v>
      </c>
      <c r="Q827" s="4">
        <v>34652526</v>
      </c>
      <c r="R827" s="4">
        <v>2182745</v>
      </c>
      <c r="S827" s="4">
        <v>4024164</v>
      </c>
      <c r="T827" s="4">
        <v>2454997</v>
      </c>
      <c r="U827" s="4">
        <v>3245820</v>
      </c>
      <c r="V827" s="4">
        <v>4761291</v>
      </c>
      <c r="W827" s="4">
        <v>1981418</v>
      </c>
      <c r="X827" s="4">
        <v>19055308</v>
      </c>
      <c r="Y827" s="4">
        <v>22427895</v>
      </c>
      <c r="Z827" s="4">
        <v>44218404</v>
      </c>
      <c r="AA827" s="4">
        <v>53103258</v>
      </c>
      <c r="AB827" s="4">
        <v>44828799</v>
      </c>
      <c r="AC827" s="4">
        <v>8274459</v>
      </c>
      <c r="AD827" s="4">
        <v>162619464</v>
      </c>
      <c r="AE827" s="4">
        <v>26722805</v>
      </c>
      <c r="AF827" s="4">
        <v>9884199</v>
      </c>
      <c r="AG827" s="4">
        <v>36607004</v>
      </c>
      <c r="AH827" s="4">
        <v>13209446</v>
      </c>
      <c r="AI827" s="4">
        <v>0</v>
      </c>
      <c r="AJ827" s="4">
        <v>1334337</v>
      </c>
      <c r="AK827" s="4">
        <v>1004901</v>
      </c>
      <c r="AL827" s="4">
        <v>42182300</v>
      </c>
      <c r="AM827" s="4">
        <v>10545575</v>
      </c>
      <c r="AN827" s="4">
        <v>2339238</v>
      </c>
      <c r="AO827" s="4">
        <v>8206337</v>
      </c>
      <c r="AP827" s="4">
        <v>4754291247</v>
      </c>
      <c r="AQ827" s="4">
        <v>4520408768</v>
      </c>
      <c r="AR827" s="4">
        <v>11331381</v>
      </c>
      <c r="AS827" s="4">
        <v>29785919</v>
      </c>
      <c r="AT827" s="4">
        <v>891991</v>
      </c>
      <c r="AU827" s="4">
        <v>1951</v>
      </c>
      <c r="AV827" s="4">
        <v>5308</v>
      </c>
      <c r="AW827" s="4">
        <v>238429253</v>
      </c>
      <c r="AX827" s="4">
        <v>150776762</v>
      </c>
      <c r="AY827" s="4">
        <v>22427895</v>
      </c>
      <c r="AZ827" s="4">
        <v>15486767</v>
      </c>
      <c r="BA827" s="4">
        <v>535773847</v>
      </c>
      <c r="BB827" s="4">
        <v>9228286</v>
      </c>
      <c r="BC827" s="4">
        <v>1</v>
      </c>
      <c r="BD827" s="4">
        <v>0.737266977093608</v>
      </c>
      <c r="BE827" s="4">
        <v>0.32698573701145017</v>
      </c>
      <c r="BF827" s="4">
        <v>0.22182175936352452</v>
      </c>
      <c r="BG827" s="4">
        <v>5.5455439840881131E-2</v>
      </c>
      <c r="BH827" s="4">
        <v>1.0564021797429717</v>
      </c>
      <c r="BI827" s="4">
        <v>0.42776175306923025</v>
      </c>
      <c r="BJ827" s="4">
        <v>2.4511013131971175</v>
      </c>
      <c r="BK827" s="4">
        <v>1.8373735959044658E-2</v>
      </c>
      <c r="BL827" s="3" t="s">
        <v>474</v>
      </c>
      <c r="BM827" s="4">
        <v>11196192.051549371</v>
      </c>
      <c r="BN827" s="4">
        <v>1.3832173411009758</v>
      </c>
      <c r="BO827" s="4">
        <v>0</v>
      </c>
      <c r="BP827" s="4">
        <v>2.3834006818892726</v>
      </c>
      <c r="BQ827" s="4">
        <v>0.36755840241145443</v>
      </c>
      <c r="BR827" s="4">
        <v>4378.3362133734036</v>
      </c>
      <c r="BS827" s="4">
        <v>2946.6827197595794</v>
      </c>
      <c r="BT827" s="4">
        <v>851.34342599549211</v>
      </c>
      <c r="BU827" s="4">
        <v>992.44522915101425</v>
      </c>
      <c r="BV827" s="4">
        <v>2750.338392186326</v>
      </c>
      <c r="BW827" s="4">
        <v>40253.48211870774</v>
      </c>
    </row>
    <row r="828" spans="2:75" x14ac:dyDescent="0.3">
      <c r="B828" s="3" t="s">
        <v>343</v>
      </c>
      <c r="C828" s="4">
        <v>2024</v>
      </c>
      <c r="D828" s="3" t="s">
        <v>1294</v>
      </c>
      <c r="E828" s="4">
        <v>13310</v>
      </c>
      <c r="F828" s="4">
        <v>13310</v>
      </c>
      <c r="G828" s="4" t="b">
        <v>0</v>
      </c>
      <c r="H828" s="4">
        <v>50817635</v>
      </c>
      <c r="I828" s="4">
        <v>14170211</v>
      </c>
      <c r="J828" s="4">
        <v>27470064</v>
      </c>
      <c r="K828" s="4">
        <v>5131601</v>
      </c>
      <c r="L828" s="4">
        <v>2409662</v>
      </c>
      <c r="M828" s="4">
        <v>1061952</v>
      </c>
      <c r="N828" s="4">
        <v>44624082</v>
      </c>
      <c r="O828" s="4">
        <v>39945113</v>
      </c>
      <c r="P828" s="4">
        <v>4926427</v>
      </c>
      <c r="Q828" s="4">
        <v>35018686</v>
      </c>
      <c r="R828" s="4">
        <v>2435980</v>
      </c>
      <c r="S828" s="4">
        <v>3473264</v>
      </c>
      <c r="T828" s="4">
        <v>2740530</v>
      </c>
      <c r="U828" s="4">
        <v>3386504</v>
      </c>
      <c r="V828" s="4">
        <v>4479952</v>
      </c>
      <c r="W828" s="4">
        <v>1900599</v>
      </c>
      <c r="X828" s="4">
        <v>10872522</v>
      </c>
      <c r="Y828" s="4">
        <v>14287951</v>
      </c>
      <c r="Z828" s="4">
        <v>45167676</v>
      </c>
      <c r="AA828" s="4">
        <v>54014339</v>
      </c>
      <c r="AB828" s="4">
        <v>46081028</v>
      </c>
      <c r="AC828" s="4">
        <v>7933311</v>
      </c>
      <c r="AD828" s="4">
        <v>175291986</v>
      </c>
      <c r="AE828" s="4">
        <v>30814817</v>
      </c>
      <c r="AF828" s="4">
        <v>11305451</v>
      </c>
      <c r="AG828" s="4">
        <v>42120268</v>
      </c>
      <c r="AH828" s="4">
        <v>15102043</v>
      </c>
      <c r="AI828" s="4">
        <v>3732000</v>
      </c>
      <c r="AJ828" s="4">
        <v>1145763</v>
      </c>
      <c r="AK828" s="4">
        <v>766402</v>
      </c>
      <c r="AL828" s="4">
        <v>44283792</v>
      </c>
      <c r="AM828" s="4">
        <v>11070948</v>
      </c>
      <c r="AN828" s="4">
        <v>1912165</v>
      </c>
      <c r="AO828" s="4">
        <v>9158783</v>
      </c>
      <c r="AP828" s="4">
        <v>4759923648</v>
      </c>
      <c r="AQ828" s="4">
        <v>4503644829</v>
      </c>
      <c r="AR828" s="4">
        <v>12049854</v>
      </c>
      <c r="AS828" s="4">
        <v>31705779</v>
      </c>
      <c r="AT828" s="4">
        <v>878446</v>
      </c>
      <c r="AU828" s="4">
        <v>2050</v>
      </c>
      <c r="AV828" s="4">
        <v>5524</v>
      </c>
      <c r="AW828" s="4">
        <v>252193591</v>
      </c>
      <c r="AX828" s="4">
        <v>160138286</v>
      </c>
      <c r="AY828" s="4">
        <v>14287951</v>
      </c>
      <c r="AZ828" s="4">
        <v>18134263.333333332</v>
      </c>
      <c r="BA828" s="4">
        <v>567013731</v>
      </c>
      <c r="BB828" s="4">
        <v>9996990</v>
      </c>
      <c r="BC828" s="4">
        <v>1</v>
      </c>
      <c r="BD828" s="4">
        <v>0.87812197478296661</v>
      </c>
      <c r="BE828" s="4">
        <v>0.21395175119818149</v>
      </c>
      <c r="BF828" s="4">
        <v>0.17271917454584737</v>
      </c>
      <c r="BG828" s="4">
        <v>4.3179793636461843E-2</v>
      </c>
      <c r="BH828" s="4">
        <v>1.2027940739980936</v>
      </c>
      <c r="BI828" s="4">
        <v>0.40453944087618204</v>
      </c>
      <c r="BJ828" s="4">
        <v>2.3834853234385713</v>
      </c>
      <c r="BK828" s="4">
        <v>1.8431845620768866E-2</v>
      </c>
      <c r="BL828" s="3" t="s">
        <v>474</v>
      </c>
      <c r="BM828" s="4">
        <v>11742066.45149151</v>
      </c>
      <c r="BN828" s="4">
        <v>1.5443843218098861</v>
      </c>
      <c r="BO828" s="4">
        <v>0</v>
      </c>
      <c r="BP828" s="4">
        <v>2.5315225392455707</v>
      </c>
      <c r="BQ828" s="4">
        <v>0.3711078928312817</v>
      </c>
      <c r="BR828" s="4">
        <v>3818.004132231405</v>
      </c>
      <c r="BS828" s="4">
        <v>3001.1354620586026</v>
      </c>
      <c r="BT828" s="4">
        <v>905.32336589030808</v>
      </c>
      <c r="BU828" s="4">
        <v>1134.6388429752067</v>
      </c>
      <c r="BV828" s="4">
        <v>3164.5580766341095</v>
      </c>
      <c r="BW828" s="4">
        <v>42600.580841472576</v>
      </c>
    </row>
    <row r="829" spans="2:75" x14ac:dyDescent="0.3">
      <c r="B829" s="3" t="s">
        <v>345</v>
      </c>
      <c r="C829" s="4">
        <v>2019</v>
      </c>
      <c r="D829" s="3" t="s">
        <v>1295</v>
      </c>
      <c r="E829" s="4">
        <v>937</v>
      </c>
      <c r="F829" s="4">
        <v>937</v>
      </c>
      <c r="G829" s="4" t="b">
        <v>0</v>
      </c>
      <c r="H829" s="4">
        <v>11797705</v>
      </c>
      <c r="I829" s="4">
        <v>2140123</v>
      </c>
      <c r="J829" s="4">
        <v>2967980</v>
      </c>
      <c r="K829" s="4">
        <v>6689602</v>
      </c>
      <c r="L829" s="4">
        <v>0</v>
      </c>
      <c r="M829" s="4">
        <v>0</v>
      </c>
      <c r="N829" s="4">
        <v>5108103</v>
      </c>
      <c r="O829" s="4">
        <v>6443910</v>
      </c>
      <c r="P829" s="4">
        <v>1803671</v>
      </c>
      <c r="Q829" s="4">
        <v>4640239</v>
      </c>
      <c r="R829" s="4">
        <v>862085</v>
      </c>
      <c r="S829" s="4">
        <v>854292</v>
      </c>
      <c r="T829" s="4">
        <v>440184</v>
      </c>
      <c r="U829" s="4">
        <v>132533</v>
      </c>
      <c r="V829" s="4">
        <v>801920</v>
      </c>
      <c r="W829" s="4">
        <v>846594</v>
      </c>
      <c r="X829" s="4">
        <v>5353795</v>
      </c>
      <c r="Y829" s="4">
        <v>7881145</v>
      </c>
      <c r="Z829" s="4">
        <v>1894080</v>
      </c>
      <c r="AA829" s="4">
        <v>5279362</v>
      </c>
      <c r="AB829" s="4">
        <v>7640923</v>
      </c>
      <c r="AC829" s="4">
        <v>-2361561</v>
      </c>
      <c r="AD829" s="4">
        <v>47933672</v>
      </c>
      <c r="AE829" s="4">
        <v>2464066</v>
      </c>
      <c r="AF829" s="4">
        <v>0</v>
      </c>
      <c r="AG829" s="4">
        <v>2464066</v>
      </c>
      <c r="AH829" s="4">
        <v>4751724</v>
      </c>
      <c r="AI829" s="4">
        <v>3505000</v>
      </c>
      <c r="AJ829" s="4">
        <v>191696</v>
      </c>
      <c r="AK829" s="4">
        <v>23711</v>
      </c>
      <c r="AL829" s="4">
        <v>5355510</v>
      </c>
      <c r="AM829" s="4">
        <v>1338878</v>
      </c>
      <c r="AN829" s="4">
        <v>215407</v>
      </c>
      <c r="AO829" s="4">
        <v>1123471</v>
      </c>
      <c r="AP829" s="4">
        <v>794478655</v>
      </c>
      <c r="AQ829" s="4">
        <v>735226901</v>
      </c>
      <c r="AR829" s="4">
        <v>2047802.48373</v>
      </c>
      <c r="AS829" s="4">
        <v>7110741.0767128002</v>
      </c>
      <c r="AT829" s="4">
        <v>900206</v>
      </c>
      <c r="AU829" s="4">
        <v>2055.170298</v>
      </c>
      <c r="AV829" s="4">
        <v>6338.2902770000001</v>
      </c>
      <c r="AW829" s="4">
        <v>55587676</v>
      </c>
      <c r="AX829" s="4">
        <v>50221330</v>
      </c>
      <c r="AY829" s="4">
        <v>7881145</v>
      </c>
      <c r="AZ829" s="4">
        <v>7881145</v>
      </c>
      <c r="BA829" s="4">
        <v>79881628</v>
      </c>
      <c r="BB829" s="4">
        <v>1750000</v>
      </c>
      <c r="BC829" s="4">
        <v>0.882356713569034</v>
      </c>
      <c r="BD829" s="4">
        <v>0.43297429457678421</v>
      </c>
      <c r="BE829" s="4">
        <v>0.45379970087402594</v>
      </c>
      <c r="BF829" s="4">
        <v>0.16088620471768153</v>
      </c>
      <c r="BG829" s="4">
        <v>4.022156620004444E-2</v>
      </c>
      <c r="BH829" s="4">
        <v>0.53102135471901335</v>
      </c>
      <c r="BI829" s="4">
        <v>0.1277452811921794</v>
      </c>
      <c r="BJ829" s="4">
        <v>1.5783148774807494</v>
      </c>
      <c r="BK829" s="4">
        <v>2.6394327083870583E-2</v>
      </c>
      <c r="BL829" s="3" t="s">
        <v>474</v>
      </c>
      <c r="BM829" s="4">
        <v>2846760.7733805808</v>
      </c>
      <c r="BN829" s="4"/>
      <c r="BO829" s="4"/>
      <c r="BP829" s="4">
        <v>2.5775424812766055</v>
      </c>
      <c r="BQ829" s="4">
        <v>0.32424679340699752</v>
      </c>
      <c r="BR829" s="4">
        <v>12590.933831376735</v>
      </c>
      <c r="BS829" s="4">
        <v>6877.1718249733194</v>
      </c>
      <c r="BT829" s="4">
        <v>2185.4882430416224</v>
      </c>
      <c r="BU829" s="4">
        <v>5071.2102454642472</v>
      </c>
      <c r="BV829" s="4">
        <v>2629.7395944503737</v>
      </c>
      <c r="BW829" s="4">
        <v>85252.537886873004</v>
      </c>
    </row>
    <row r="830" spans="2:75" x14ac:dyDescent="0.3">
      <c r="B830" s="3" t="s">
        <v>345</v>
      </c>
      <c r="C830" s="4">
        <v>2020</v>
      </c>
      <c r="D830" s="3" t="s">
        <v>1296</v>
      </c>
      <c r="E830" s="4">
        <v>948</v>
      </c>
      <c r="F830" s="4">
        <v>948</v>
      </c>
      <c r="G830" s="4" t="b">
        <v>0</v>
      </c>
      <c r="H830" s="4">
        <v>6903031</v>
      </c>
      <c r="I830" s="4">
        <v>2245874</v>
      </c>
      <c r="J830" s="4">
        <v>2845025</v>
      </c>
      <c r="K830" s="4">
        <v>1804986</v>
      </c>
      <c r="L830" s="4">
        <v>0</v>
      </c>
      <c r="M830" s="4">
        <v>0</v>
      </c>
      <c r="N830" s="4">
        <v>5098045</v>
      </c>
      <c r="O830" s="4">
        <v>7137925</v>
      </c>
      <c r="P830" s="4">
        <v>1964443</v>
      </c>
      <c r="Q830" s="4">
        <v>5173482</v>
      </c>
      <c r="R830" s="4">
        <v>785830</v>
      </c>
      <c r="S830" s="4">
        <v>863096</v>
      </c>
      <c r="T830" s="4">
        <v>580170</v>
      </c>
      <c r="U830" s="4">
        <v>233615</v>
      </c>
      <c r="V830" s="4">
        <v>747407</v>
      </c>
      <c r="W830" s="4">
        <v>907491</v>
      </c>
      <c r="X830" s="4">
        <v>-234894</v>
      </c>
      <c r="Y830" s="4">
        <v>7889799</v>
      </c>
      <c r="Z830" s="4">
        <v>6461437</v>
      </c>
      <c r="AA830" s="4">
        <v>8958807</v>
      </c>
      <c r="AB830" s="4">
        <v>17238053</v>
      </c>
      <c r="AC830" s="4">
        <v>-8279246</v>
      </c>
      <c r="AD830" s="4">
        <v>47698778</v>
      </c>
      <c r="AE830" s="4">
        <v>4299235</v>
      </c>
      <c r="AF830" s="4">
        <v>0</v>
      </c>
      <c r="AG830" s="4">
        <v>4299235</v>
      </c>
      <c r="AH830" s="4">
        <v>12496273</v>
      </c>
      <c r="AI830" s="4">
        <v>8060000</v>
      </c>
      <c r="AJ830" s="4">
        <v>314390</v>
      </c>
      <c r="AK830" s="4">
        <v>134902</v>
      </c>
      <c r="AL830" s="4">
        <v>5340185</v>
      </c>
      <c r="AM830" s="4">
        <v>1335046</v>
      </c>
      <c r="AN830" s="4">
        <v>449292</v>
      </c>
      <c r="AO830" s="4">
        <v>885754</v>
      </c>
      <c r="AP830" s="4">
        <v>908089179</v>
      </c>
      <c r="AQ830" s="4">
        <v>838973501</v>
      </c>
      <c r="AR830" s="4">
        <v>2149467</v>
      </c>
      <c r="AS830" s="4">
        <v>7689238</v>
      </c>
      <c r="AT830" s="4">
        <v>955207</v>
      </c>
      <c r="AU830" s="4">
        <v>2020</v>
      </c>
      <c r="AV830" s="4">
        <v>6534</v>
      </c>
      <c r="AW830" s="4">
        <v>63195912</v>
      </c>
      <c r="AX830" s="4">
        <v>55895816</v>
      </c>
      <c r="AY830" s="4">
        <v>7889799</v>
      </c>
      <c r="AZ830" s="4">
        <v>7885472</v>
      </c>
      <c r="BA830" s="4">
        <v>94066853</v>
      </c>
      <c r="BB830" s="4">
        <v>1980000</v>
      </c>
      <c r="BC830" s="4">
        <v>0</v>
      </c>
      <c r="BD830" s="4">
        <v>0.73852268662852594</v>
      </c>
      <c r="BE830" s="4">
        <v>-3.402766118245739E-2</v>
      </c>
      <c r="BF830" s="4">
        <v>0.33653671858497758</v>
      </c>
      <c r="BG830" s="4">
        <v>8.4134163891325858E-2</v>
      </c>
      <c r="BH830" s="4">
        <v>0.83101381236080463</v>
      </c>
      <c r="BI830" s="4">
        <v>0.14003889845776807</v>
      </c>
      <c r="BJ830" s="4">
        <v>1.5922021535052071</v>
      </c>
      <c r="BK830" s="4">
        <v>2.3855421686746987E-2</v>
      </c>
      <c r="BL830" s="3" t="s">
        <v>474</v>
      </c>
      <c r="BM830" s="4">
        <v>3127790.3750382294</v>
      </c>
      <c r="BN830" s="4"/>
      <c r="BO830" s="4"/>
      <c r="BP830" s="4">
        <v>2.3670219288011141</v>
      </c>
      <c r="BQ830" s="4">
        <v>0.30915212733394554</v>
      </c>
      <c r="BR830" s="4">
        <v>7281.6782700421945</v>
      </c>
      <c r="BS830" s="4">
        <v>7529.4567510548522</v>
      </c>
      <c r="BT830" s="4">
        <v>2267.3702531645567</v>
      </c>
      <c r="BU830" s="4">
        <v>13181.722573839663</v>
      </c>
      <c r="BV830" s="4">
        <v>4535.0580168776369</v>
      </c>
      <c r="BW830" s="4">
        <v>99226.63818565401</v>
      </c>
    </row>
    <row r="831" spans="2:75" x14ac:dyDescent="0.3">
      <c r="B831" s="3" t="s">
        <v>345</v>
      </c>
      <c r="C831" s="4">
        <v>2021</v>
      </c>
      <c r="D831" s="3" t="s">
        <v>1297</v>
      </c>
      <c r="E831" s="4">
        <v>964</v>
      </c>
      <c r="F831" s="4">
        <v>964</v>
      </c>
      <c r="G831" s="4" t="b">
        <v>0</v>
      </c>
      <c r="H831" s="4">
        <v>7517184</v>
      </c>
      <c r="I831" s="4">
        <v>2359190</v>
      </c>
      <c r="J831" s="4">
        <v>3168641</v>
      </c>
      <c r="K831" s="4">
        <v>1685195</v>
      </c>
      <c r="L831" s="4">
        <v>5971</v>
      </c>
      <c r="M831" s="4">
        <v>298187</v>
      </c>
      <c r="N831" s="4">
        <v>5533802</v>
      </c>
      <c r="O831" s="4">
        <v>7497154</v>
      </c>
      <c r="P831" s="4">
        <v>2100016</v>
      </c>
      <c r="Q831" s="4">
        <v>5397138</v>
      </c>
      <c r="R831" s="4">
        <v>754363</v>
      </c>
      <c r="S831" s="4">
        <v>872875</v>
      </c>
      <c r="T831" s="4">
        <v>558934</v>
      </c>
      <c r="U831" s="4">
        <v>335049</v>
      </c>
      <c r="V831" s="4">
        <v>938336</v>
      </c>
      <c r="W831" s="4">
        <v>867660</v>
      </c>
      <c r="X831" s="4">
        <v>20030</v>
      </c>
      <c r="Y831" s="4">
        <v>3308138</v>
      </c>
      <c r="Z831" s="4">
        <v>4556150</v>
      </c>
      <c r="AA831" s="4">
        <v>6407540</v>
      </c>
      <c r="AB831" s="4">
        <v>15926825</v>
      </c>
      <c r="AC831" s="4">
        <v>-9519285</v>
      </c>
      <c r="AD831" s="4">
        <v>47718808</v>
      </c>
      <c r="AE831" s="4">
        <v>2452181</v>
      </c>
      <c r="AF831" s="4">
        <v>0</v>
      </c>
      <c r="AG831" s="4">
        <v>2452181</v>
      </c>
      <c r="AH831" s="4">
        <v>11831148</v>
      </c>
      <c r="AI831" s="4">
        <v>0</v>
      </c>
      <c r="AJ831" s="4">
        <v>659154</v>
      </c>
      <c r="AK831" s="4">
        <v>192748</v>
      </c>
      <c r="AL831" s="4">
        <v>5795444</v>
      </c>
      <c r="AM831" s="4">
        <v>1448861</v>
      </c>
      <c r="AN831" s="4">
        <v>851902</v>
      </c>
      <c r="AO831" s="4">
        <v>596959</v>
      </c>
      <c r="AP831" s="4">
        <v>988850179</v>
      </c>
      <c r="AQ831" s="4">
        <v>922870201</v>
      </c>
      <c r="AR831" s="4">
        <v>2256096</v>
      </c>
      <c r="AS831" s="4">
        <v>7824976</v>
      </c>
      <c r="AT831" s="4">
        <v>1038537</v>
      </c>
      <c r="AU831" s="4">
        <v>2147</v>
      </c>
      <c r="AV831" s="4">
        <v>6795</v>
      </c>
      <c r="AW831" s="4">
        <v>66497203</v>
      </c>
      <c r="AX831" s="4">
        <v>57097775</v>
      </c>
      <c r="AY831" s="4">
        <v>3308138</v>
      </c>
      <c r="AZ831" s="4">
        <v>6359694</v>
      </c>
      <c r="BA831" s="4">
        <v>14140912</v>
      </c>
      <c r="BB831" s="4">
        <v>0</v>
      </c>
      <c r="BC831" s="4"/>
      <c r="BD831" s="4">
        <v>0.73615359155768967</v>
      </c>
      <c r="BE831" s="4">
        <v>2.6645616230758754E-3</v>
      </c>
      <c r="BF831" s="4">
        <v>0.58798048950175341</v>
      </c>
      <c r="BG831" s="4">
        <v>0.14699512237543835</v>
      </c>
      <c r="BH831" s="4">
        <v>0.45434839724313147</v>
      </c>
      <c r="BI831" s="4">
        <v>0.17952814877585579</v>
      </c>
      <c r="BJ831" s="4">
        <v>0</v>
      </c>
      <c r="BK831" s="4"/>
      <c r="BL831" s="3" t="s">
        <v>468</v>
      </c>
      <c r="BM831" s="4"/>
      <c r="BN831" s="4"/>
      <c r="BO831" s="4"/>
      <c r="BP831" s="4">
        <v>2.2815347035498688</v>
      </c>
      <c r="BQ831" s="4">
        <v>0.31596762325239147</v>
      </c>
      <c r="BR831" s="4">
        <v>7797.9087136929456</v>
      </c>
      <c r="BS831" s="4">
        <v>7777.130705394191</v>
      </c>
      <c r="BT831" s="4">
        <v>2340.3485477178424</v>
      </c>
      <c r="BU831" s="4">
        <v>12272.975103734439</v>
      </c>
      <c r="BV831" s="4">
        <v>2543.7562240663901</v>
      </c>
      <c r="BW831" s="4">
        <v>14668.995850622407</v>
      </c>
    </row>
    <row r="832" spans="2:75" x14ac:dyDescent="0.3">
      <c r="B832" s="3" t="s">
        <v>345</v>
      </c>
      <c r="C832" s="4">
        <v>2022</v>
      </c>
      <c r="D832" s="3" t="s">
        <v>1298</v>
      </c>
      <c r="E832" s="4">
        <v>984</v>
      </c>
      <c r="F832" s="4">
        <v>984</v>
      </c>
      <c r="G832" s="4" t="b">
        <v>0</v>
      </c>
      <c r="H832" s="4">
        <v>10132618</v>
      </c>
      <c r="I832" s="4">
        <v>2456472</v>
      </c>
      <c r="J832" s="4">
        <v>3339706</v>
      </c>
      <c r="K832" s="4">
        <v>2749244</v>
      </c>
      <c r="L832" s="4">
        <v>124837</v>
      </c>
      <c r="M832" s="4">
        <v>1462359</v>
      </c>
      <c r="N832" s="4">
        <v>5921015</v>
      </c>
      <c r="O832" s="4">
        <v>8322025</v>
      </c>
      <c r="P832" s="4">
        <v>2233747</v>
      </c>
      <c r="Q832" s="4">
        <v>6088278</v>
      </c>
      <c r="R832" s="4">
        <v>897221</v>
      </c>
      <c r="S832" s="4">
        <v>845449</v>
      </c>
      <c r="T832" s="4">
        <v>604117</v>
      </c>
      <c r="U832" s="4">
        <v>369739</v>
      </c>
      <c r="V832" s="4">
        <v>996740</v>
      </c>
      <c r="W832" s="4">
        <v>976622</v>
      </c>
      <c r="X832" s="4">
        <v>1810593</v>
      </c>
      <c r="Y832" s="4">
        <v>6045335</v>
      </c>
      <c r="Z832" s="4">
        <v>5601635</v>
      </c>
      <c r="AA832" s="4">
        <v>8790396</v>
      </c>
      <c r="AB832" s="4">
        <v>20786901</v>
      </c>
      <c r="AC832" s="4">
        <v>-11996505</v>
      </c>
      <c r="AD832" s="4">
        <v>49529401</v>
      </c>
      <c r="AE832" s="4">
        <v>3146342</v>
      </c>
      <c r="AF832" s="4">
        <v>0</v>
      </c>
      <c r="AG832" s="4">
        <v>3146342</v>
      </c>
      <c r="AH832" s="4">
        <v>14526305</v>
      </c>
      <c r="AI832" s="4">
        <v>3300000</v>
      </c>
      <c r="AJ832" s="4">
        <v>587862</v>
      </c>
      <c r="AK832" s="4">
        <v>217514</v>
      </c>
      <c r="AL832" s="4">
        <v>6244034</v>
      </c>
      <c r="AM832" s="4">
        <v>1561009</v>
      </c>
      <c r="AN832" s="4">
        <v>805376</v>
      </c>
      <c r="AO832" s="4">
        <v>606168</v>
      </c>
      <c r="AP832" s="4">
        <v>1258783913</v>
      </c>
      <c r="AQ832" s="4">
        <v>1186667901</v>
      </c>
      <c r="AR832" s="4">
        <v>2365413</v>
      </c>
      <c r="AS832" s="4">
        <v>8166634</v>
      </c>
      <c r="AT832" s="4">
        <v>1294151</v>
      </c>
      <c r="AU832" s="4">
        <v>2232</v>
      </c>
      <c r="AV832" s="4">
        <v>7026</v>
      </c>
      <c r="AW832" s="4">
        <v>72542539</v>
      </c>
      <c r="AX832" s="4">
        <v>60909363</v>
      </c>
      <c r="AY832" s="4">
        <v>6045335</v>
      </c>
      <c r="AZ832" s="4">
        <v>5747757.333333333</v>
      </c>
      <c r="BA832" s="4">
        <v>10461845</v>
      </c>
      <c r="BB832" s="4">
        <v>0</v>
      </c>
      <c r="BC832" s="4"/>
      <c r="BD832" s="4">
        <v>0.58435194142323332</v>
      </c>
      <c r="BE832" s="4">
        <v>0.17868955486133989</v>
      </c>
      <c r="BF832" s="4">
        <v>0.51593296387144472</v>
      </c>
      <c r="BG832" s="4">
        <v>0.12898328228193504</v>
      </c>
      <c r="BH832" s="4">
        <v>0.51678684843234823</v>
      </c>
      <c r="BI832" s="4">
        <v>0.18738798248614941</v>
      </c>
      <c r="BJ832" s="4">
        <v>0</v>
      </c>
      <c r="BK832" s="4"/>
      <c r="BL832" s="3" t="s">
        <v>468</v>
      </c>
      <c r="BM832" s="4"/>
      <c r="BN832" s="4"/>
      <c r="BO832" s="4"/>
      <c r="BP832" s="4">
        <v>1.879125539793898</v>
      </c>
      <c r="BQ832" s="4">
        <v>0.31767719897523483</v>
      </c>
      <c r="BR832" s="4">
        <v>10297.376016260163</v>
      </c>
      <c r="BS832" s="4">
        <v>8457.3424796747968</v>
      </c>
      <c r="BT832" s="4">
        <v>2403.875</v>
      </c>
      <c r="BU832" s="4">
        <v>14762.505081300813</v>
      </c>
      <c r="BV832" s="4">
        <v>3197.5020325203254</v>
      </c>
      <c r="BW832" s="4">
        <v>10631.956300813008</v>
      </c>
    </row>
    <row r="833" spans="2:75" x14ac:dyDescent="0.3">
      <c r="B833" s="3" t="s">
        <v>345</v>
      </c>
      <c r="C833" s="4">
        <v>2023</v>
      </c>
      <c r="D833" s="3" t="s">
        <v>1299</v>
      </c>
      <c r="E833" s="4">
        <v>1024</v>
      </c>
      <c r="F833" s="4">
        <v>1024</v>
      </c>
      <c r="G833" s="4" t="b">
        <v>0</v>
      </c>
      <c r="H833" s="4">
        <v>12922832</v>
      </c>
      <c r="I833" s="4">
        <v>2686315</v>
      </c>
      <c r="J833" s="4">
        <v>3946021</v>
      </c>
      <c r="K833" s="4">
        <v>5056700</v>
      </c>
      <c r="L833" s="4">
        <v>310963</v>
      </c>
      <c r="M833" s="4">
        <v>706655</v>
      </c>
      <c r="N833" s="4">
        <v>7159477</v>
      </c>
      <c r="O833" s="4">
        <v>9131230</v>
      </c>
      <c r="P833" s="4">
        <v>2519260</v>
      </c>
      <c r="Q833" s="4">
        <v>6611970</v>
      </c>
      <c r="R833" s="4">
        <v>1346398</v>
      </c>
      <c r="S833" s="4">
        <v>944380</v>
      </c>
      <c r="T833" s="4">
        <v>805803</v>
      </c>
      <c r="U833" s="4">
        <v>405536</v>
      </c>
      <c r="V833" s="4">
        <v>1019570</v>
      </c>
      <c r="W833" s="4">
        <v>1128466</v>
      </c>
      <c r="X833" s="4">
        <v>3791602</v>
      </c>
      <c r="Y833" s="4">
        <v>4358229</v>
      </c>
      <c r="Z833" s="4">
        <v>7378322</v>
      </c>
      <c r="AA833" s="4">
        <v>10751339</v>
      </c>
      <c r="AB833" s="4">
        <v>20192559</v>
      </c>
      <c r="AC833" s="4">
        <v>-9441220</v>
      </c>
      <c r="AD833" s="4">
        <v>53321003</v>
      </c>
      <c r="AE833" s="4">
        <v>3329763</v>
      </c>
      <c r="AF833" s="4">
        <v>1133320</v>
      </c>
      <c r="AG833" s="4">
        <v>4463083</v>
      </c>
      <c r="AH833" s="4">
        <v>13861397</v>
      </c>
      <c r="AI833" s="4">
        <v>0</v>
      </c>
      <c r="AJ833" s="4">
        <v>636662</v>
      </c>
      <c r="AK833" s="4">
        <v>315362</v>
      </c>
      <c r="AL833" s="4">
        <v>7399231</v>
      </c>
      <c r="AM833" s="4">
        <v>1849808</v>
      </c>
      <c r="AN833" s="4">
        <v>952024</v>
      </c>
      <c r="AO833" s="4">
        <v>744311</v>
      </c>
      <c r="AP833" s="4">
        <v>1584851368</v>
      </c>
      <c r="AQ833" s="4">
        <v>1502734500</v>
      </c>
      <c r="AR833" s="4">
        <v>2593530</v>
      </c>
      <c r="AS833" s="4">
        <v>9000190</v>
      </c>
      <c r="AT833" s="4">
        <v>1773735</v>
      </c>
      <c r="AU833" s="4">
        <v>2683</v>
      </c>
      <c r="AV833" s="4">
        <v>8438</v>
      </c>
      <c r="AW833" s="4">
        <v>76719546</v>
      </c>
      <c r="AX833" s="4">
        <v>62719317</v>
      </c>
      <c r="AY833" s="4">
        <v>4358229</v>
      </c>
      <c r="AZ833" s="4">
        <v>4570567.333333333</v>
      </c>
      <c r="BA833" s="4">
        <v>6753429</v>
      </c>
      <c r="BB833" s="4">
        <v>0</v>
      </c>
      <c r="BC833" s="4"/>
      <c r="BD833" s="4">
        <v>0.55401764876305748</v>
      </c>
      <c r="BE833" s="4">
        <v>0.29340333450129197</v>
      </c>
      <c r="BF833" s="4">
        <v>0.5146609810315449</v>
      </c>
      <c r="BG833" s="4">
        <v>0.12866526264688857</v>
      </c>
      <c r="BH833" s="4">
        <v>0.67500049153278074</v>
      </c>
      <c r="BI833" s="4">
        <v>0.20010012846646899</v>
      </c>
      <c r="BJ833" s="4">
        <v>0</v>
      </c>
      <c r="BK833" s="4"/>
      <c r="BL833" s="3" t="s">
        <v>468</v>
      </c>
      <c r="BM833" s="4"/>
      <c r="BN833" s="4"/>
      <c r="BO833" s="4"/>
      <c r="BP833" s="4">
        <v>1.6364499866463187</v>
      </c>
      <c r="BQ833" s="4">
        <v>0.31796634273524532</v>
      </c>
      <c r="BR833" s="4">
        <v>12619.953125</v>
      </c>
      <c r="BS833" s="4">
        <v>8917.216796875</v>
      </c>
      <c r="BT833" s="4">
        <v>2532.744140625</v>
      </c>
      <c r="BU833" s="4">
        <v>13536.5205078125</v>
      </c>
      <c r="BV833" s="4">
        <v>4358.4794921875</v>
      </c>
      <c r="BW833" s="4">
        <v>6595.1455078125</v>
      </c>
    </row>
    <row r="834" spans="2:75" x14ac:dyDescent="0.3">
      <c r="B834" s="3" t="s">
        <v>345</v>
      </c>
      <c r="C834" s="4">
        <v>2024</v>
      </c>
      <c r="D834" s="3" t="s">
        <v>1300</v>
      </c>
      <c r="E834" s="4">
        <v>1024</v>
      </c>
      <c r="F834" s="4">
        <v>1024</v>
      </c>
      <c r="G834" s="4" t="b">
        <v>0</v>
      </c>
      <c r="H834" s="4">
        <v>9931372</v>
      </c>
      <c r="I834" s="4">
        <v>2998057</v>
      </c>
      <c r="J834" s="4">
        <v>4125813</v>
      </c>
      <c r="K834" s="4">
        <v>1453008</v>
      </c>
      <c r="L834" s="4">
        <v>335011</v>
      </c>
      <c r="M834" s="4">
        <v>910366</v>
      </c>
      <c r="N834" s="4">
        <v>7567998</v>
      </c>
      <c r="O834" s="4">
        <v>9397487</v>
      </c>
      <c r="P834" s="4">
        <v>2700870</v>
      </c>
      <c r="Q834" s="4">
        <v>6696617</v>
      </c>
      <c r="R834" s="4">
        <v>1127274</v>
      </c>
      <c r="S834" s="4">
        <v>1111238</v>
      </c>
      <c r="T834" s="4">
        <v>907297</v>
      </c>
      <c r="U834" s="4">
        <v>484968</v>
      </c>
      <c r="V834" s="4">
        <v>1110793</v>
      </c>
      <c r="W834" s="4">
        <v>1117126</v>
      </c>
      <c r="X834" s="4">
        <v>533885</v>
      </c>
      <c r="Y834" s="4">
        <v>3376402</v>
      </c>
      <c r="Z834" s="4">
        <v>9163141</v>
      </c>
      <c r="AA834" s="4">
        <v>11497497</v>
      </c>
      <c r="AB834" s="4">
        <v>21099272</v>
      </c>
      <c r="AC834" s="4">
        <v>-9601775</v>
      </c>
      <c r="AD834" s="4">
        <v>53854888</v>
      </c>
      <c r="AE834" s="4">
        <v>3279808</v>
      </c>
      <c r="AF834" s="4">
        <v>752657</v>
      </c>
      <c r="AG834" s="4">
        <v>4032465</v>
      </c>
      <c r="AH834" s="4">
        <v>13191738</v>
      </c>
      <c r="AI834" s="4">
        <v>0</v>
      </c>
      <c r="AJ834" s="4">
        <v>625801</v>
      </c>
      <c r="AK834" s="4">
        <v>314929</v>
      </c>
      <c r="AL834" s="4">
        <v>7820440</v>
      </c>
      <c r="AM834" s="4">
        <v>1955110</v>
      </c>
      <c r="AN834" s="4">
        <v>940730</v>
      </c>
      <c r="AO834" s="4">
        <v>862243</v>
      </c>
      <c r="AP834" s="4">
        <v>1543866643</v>
      </c>
      <c r="AQ834" s="4">
        <v>1448168003</v>
      </c>
      <c r="AR834" s="4">
        <v>2872783</v>
      </c>
      <c r="AS834" s="4">
        <v>10446588</v>
      </c>
      <c r="AT834" s="4">
        <v>1532625</v>
      </c>
      <c r="AU834" s="4">
        <v>2562</v>
      </c>
      <c r="AV834" s="4">
        <v>8185</v>
      </c>
      <c r="AW834" s="4">
        <v>80090864</v>
      </c>
      <c r="AX834" s="4">
        <v>63394849</v>
      </c>
      <c r="AY834" s="4">
        <v>3376402</v>
      </c>
      <c r="AZ834" s="4">
        <v>4593322</v>
      </c>
      <c r="BA834" s="4">
        <v>95098625</v>
      </c>
      <c r="BB834" s="4">
        <v>99197873</v>
      </c>
      <c r="BC834" s="4">
        <v>0.97060700876469475</v>
      </c>
      <c r="BD834" s="4">
        <v>0.76202945574891368</v>
      </c>
      <c r="BE834" s="4">
        <v>5.3757426466353286E-2</v>
      </c>
      <c r="BF834" s="4">
        <v>0.4811647426487512</v>
      </c>
      <c r="BG834" s="4">
        <v>0.1202911856621878</v>
      </c>
      <c r="BH834" s="4">
        <v>0.60216449589397159</v>
      </c>
      <c r="BI834" s="4">
        <v>0.23141406842143869</v>
      </c>
      <c r="BJ834" s="4">
        <v>1.2080141297732783</v>
      </c>
      <c r="BK834" s="4">
        <v>1.1381703750685686</v>
      </c>
      <c r="BL834" s="3" t="s">
        <v>515</v>
      </c>
      <c r="BM834" s="4">
        <v>3262689.1226807539</v>
      </c>
      <c r="BN834" s="4">
        <v>1.4078331791004182</v>
      </c>
      <c r="BO834" s="4">
        <v>0</v>
      </c>
      <c r="BP834" s="4">
        <v>1.8607714681999254</v>
      </c>
      <c r="BQ834" s="4">
        <v>0.31301160659743432</v>
      </c>
      <c r="BR834" s="4">
        <v>9698.60546875</v>
      </c>
      <c r="BS834" s="4">
        <v>9177.2333984375</v>
      </c>
      <c r="BT834" s="4">
        <v>2805.4521484375</v>
      </c>
      <c r="BU834" s="4">
        <v>12882.556640625</v>
      </c>
      <c r="BV834" s="4">
        <v>3937.9541015625</v>
      </c>
      <c r="BW834" s="4">
        <v>92869.7509765625</v>
      </c>
    </row>
    <row r="835" spans="2:75" x14ac:dyDescent="0.3">
      <c r="B835" s="3" t="s">
        <v>347</v>
      </c>
      <c r="C835" s="4">
        <v>2019</v>
      </c>
      <c r="D835" s="3" t="s">
        <v>1301</v>
      </c>
      <c r="E835" s="4">
        <v>584526</v>
      </c>
      <c r="F835" s="4">
        <v>584526</v>
      </c>
      <c r="G835" s="4" t="b">
        <v>0</v>
      </c>
      <c r="H835" s="4">
        <v>1131945000</v>
      </c>
      <c r="I835" s="4">
        <v>443667000</v>
      </c>
      <c r="J835" s="4">
        <v>323654000</v>
      </c>
      <c r="K835" s="4">
        <v>28926000</v>
      </c>
      <c r="L835" s="4">
        <v>28643000</v>
      </c>
      <c r="M835" s="4">
        <v>294910000</v>
      </c>
      <c r="N835" s="4">
        <v>808109000</v>
      </c>
      <c r="O835" s="4">
        <v>842425000</v>
      </c>
      <c r="P835" s="4">
        <v>134016000</v>
      </c>
      <c r="Q835" s="4">
        <v>708409000</v>
      </c>
      <c r="R835" s="4">
        <v>101915000</v>
      </c>
      <c r="S835" s="4">
        <v>242480000</v>
      </c>
      <c r="T835" s="4">
        <v>31924000</v>
      </c>
      <c r="U835" s="4">
        <v>122650000</v>
      </c>
      <c r="V835" s="4">
        <v>66425000</v>
      </c>
      <c r="W835" s="4">
        <v>75007000</v>
      </c>
      <c r="X835" s="4">
        <v>289520000</v>
      </c>
      <c r="Y835" s="4">
        <v>451276000</v>
      </c>
      <c r="Z835" s="4">
        <v>986585000</v>
      </c>
      <c r="AA835" s="4">
        <v>1163280000</v>
      </c>
      <c r="AB835" s="4">
        <v>1124523000</v>
      </c>
      <c r="AC835" s="4">
        <v>38757000</v>
      </c>
      <c r="AD835" s="4">
        <v>9339851000</v>
      </c>
      <c r="AE835" s="4">
        <v>208448000</v>
      </c>
      <c r="AF835" s="4">
        <v>57512000</v>
      </c>
      <c r="AG835" s="4">
        <v>265960000</v>
      </c>
      <c r="AH835" s="4">
        <v>221777000</v>
      </c>
      <c r="AI835" s="4">
        <v>0</v>
      </c>
      <c r="AJ835" s="4">
        <v>5941587</v>
      </c>
      <c r="AK835" s="4">
        <v>10436000</v>
      </c>
      <c r="AL835" s="4">
        <v>806106374</v>
      </c>
      <c r="AM835" s="4">
        <v>201526594</v>
      </c>
      <c r="AN835" s="4">
        <v>16377587</v>
      </c>
      <c r="AO835" s="4">
        <v>185149007</v>
      </c>
      <c r="AP835" s="4">
        <v>163055425234</v>
      </c>
      <c r="AQ835" s="4">
        <v>141758365955</v>
      </c>
      <c r="AR835" s="4">
        <v>364429422.11646301</v>
      </c>
      <c r="AS835" s="4">
        <v>931411572.01932704</v>
      </c>
      <c r="AT835" s="4">
        <v>1154329</v>
      </c>
      <c r="AU835" s="4">
        <v>2027.9367304899999</v>
      </c>
      <c r="AV835" s="4">
        <v>5106.0003519700003</v>
      </c>
      <c r="AW835" s="4">
        <v>11458237000</v>
      </c>
      <c r="AX835" s="4">
        <v>9295668000</v>
      </c>
      <c r="AY835" s="4">
        <v>451276000</v>
      </c>
      <c r="AZ835" s="4">
        <v>451276000</v>
      </c>
      <c r="BA835" s="4">
        <v>21989917000</v>
      </c>
      <c r="BB835" s="4">
        <v>156746000</v>
      </c>
      <c r="BC835" s="4">
        <v>0</v>
      </c>
      <c r="BD835" s="4">
        <v>0.71391189501256691</v>
      </c>
      <c r="BE835" s="4">
        <v>0.25577214440630952</v>
      </c>
      <c r="BF835" s="4">
        <v>8.1267621681731989E-2</v>
      </c>
      <c r="BG835" s="4">
        <v>2.0316905470840502E-2</v>
      </c>
      <c r="BH835" s="4">
        <v>0.37543283611585965</v>
      </c>
      <c r="BI835" s="4">
        <v>0.23540869182801399</v>
      </c>
      <c r="BJ835" s="4">
        <v>2.1464369513995893</v>
      </c>
      <c r="BK835" s="4">
        <v>7.9493359535959939E-3</v>
      </c>
      <c r="BL835" s="3" t="s">
        <v>474</v>
      </c>
      <c r="BM835" s="4">
        <v>287656894.4787674</v>
      </c>
      <c r="BN835" s="4"/>
      <c r="BO835" s="4"/>
      <c r="BP835" s="4">
        <v>2.235003352960947</v>
      </c>
      <c r="BQ835" s="4">
        <v>0.39716736989796331</v>
      </c>
      <c r="BR835" s="4">
        <v>1936.5177939048049</v>
      </c>
      <c r="BS835" s="4">
        <v>1441.2104850767973</v>
      </c>
      <c r="BT835" s="4">
        <v>623.4614407510752</v>
      </c>
      <c r="BU835" s="4">
        <v>379.4134050495615</v>
      </c>
      <c r="BV835" s="4">
        <v>455.00114622788379</v>
      </c>
      <c r="BW835" s="4">
        <v>37620.083623311883</v>
      </c>
    </row>
    <row r="836" spans="2:75" x14ac:dyDescent="0.3">
      <c r="B836" s="3" t="s">
        <v>347</v>
      </c>
      <c r="C836" s="4">
        <v>2020</v>
      </c>
      <c r="D836" s="3" t="s">
        <v>1302</v>
      </c>
      <c r="E836" s="4">
        <v>598530</v>
      </c>
      <c r="F836" s="4">
        <v>598530</v>
      </c>
      <c r="G836" s="4" t="b">
        <v>0</v>
      </c>
      <c r="H836" s="4">
        <v>1052315000</v>
      </c>
      <c r="I836" s="4">
        <v>466975000</v>
      </c>
      <c r="J836" s="4">
        <v>311271000</v>
      </c>
      <c r="K836" s="4">
        <v>42287000</v>
      </c>
      <c r="L836" s="4">
        <v>19407000</v>
      </c>
      <c r="M836" s="4">
        <v>212189000</v>
      </c>
      <c r="N836" s="4">
        <v>797839000</v>
      </c>
      <c r="O836" s="4">
        <v>779829000</v>
      </c>
      <c r="P836" s="4">
        <v>136354000</v>
      </c>
      <c r="Q836" s="4">
        <v>643475000</v>
      </c>
      <c r="R836" s="4">
        <v>64697000</v>
      </c>
      <c r="S836" s="4">
        <v>242273000</v>
      </c>
      <c r="T836" s="4">
        <v>31702000</v>
      </c>
      <c r="U836" s="4">
        <v>91176000</v>
      </c>
      <c r="V836" s="4">
        <v>69493000</v>
      </c>
      <c r="W836" s="4">
        <v>73381000</v>
      </c>
      <c r="X836" s="4">
        <v>272486000</v>
      </c>
      <c r="Y836" s="4">
        <v>317219000</v>
      </c>
      <c r="Z836" s="4">
        <v>1286652000</v>
      </c>
      <c r="AA836" s="4">
        <v>1447305000</v>
      </c>
      <c r="AB836" s="4">
        <v>1315616000</v>
      </c>
      <c r="AC836" s="4">
        <v>131689000</v>
      </c>
      <c r="AD836" s="4">
        <v>9612337000</v>
      </c>
      <c r="AE836" s="4">
        <v>293488000</v>
      </c>
      <c r="AF836" s="4">
        <v>58771000</v>
      </c>
      <c r="AG836" s="4">
        <v>352259000</v>
      </c>
      <c r="AH836" s="4">
        <v>214230000</v>
      </c>
      <c r="AI836" s="4">
        <v>0</v>
      </c>
      <c r="AJ836" s="4">
        <v>6002078</v>
      </c>
      <c r="AK836" s="4">
        <v>10376000</v>
      </c>
      <c r="AL836" s="4">
        <v>805230078</v>
      </c>
      <c r="AM836" s="4">
        <v>201307520</v>
      </c>
      <c r="AN836" s="4">
        <v>16378078</v>
      </c>
      <c r="AO836" s="4">
        <v>184929442</v>
      </c>
      <c r="AP836" s="4">
        <v>162045304271</v>
      </c>
      <c r="AQ836" s="4">
        <v>137639996372</v>
      </c>
      <c r="AR836" s="4">
        <v>386965896</v>
      </c>
      <c r="AS836" s="4">
        <v>933979844</v>
      </c>
      <c r="AT836" s="4">
        <v>1109084</v>
      </c>
      <c r="AU836" s="4">
        <v>2093</v>
      </c>
      <c r="AV836" s="4">
        <v>5297</v>
      </c>
      <c r="AW836" s="4">
        <v>11746846000</v>
      </c>
      <c r="AX836" s="4">
        <v>9474308000</v>
      </c>
      <c r="AY836" s="4">
        <v>317219000</v>
      </c>
      <c r="AZ836" s="4">
        <v>384247500</v>
      </c>
      <c r="BA836" s="4">
        <v>16099269778</v>
      </c>
      <c r="BB836" s="4">
        <v>124763445</v>
      </c>
      <c r="BC836" s="4">
        <v>0</v>
      </c>
      <c r="BD836" s="4">
        <v>0.75817507115264915</v>
      </c>
      <c r="BE836" s="4">
        <v>0.25893957607750528</v>
      </c>
      <c r="BF836" s="4">
        <v>8.1358500666045663E-2</v>
      </c>
      <c r="BG836" s="4">
        <v>2.0339625217030206E-2</v>
      </c>
      <c r="BH836" s="4">
        <v>0.54743230117720187</v>
      </c>
      <c r="BI836" s="4">
        <v>0.23996982502506045</v>
      </c>
      <c r="BJ836" s="4">
        <v>1.4595964390657372</v>
      </c>
      <c r="BK836" s="4">
        <v>9.0260979854252191E-3</v>
      </c>
      <c r="BL836" s="3" t="s">
        <v>474</v>
      </c>
      <c r="BM836" s="4">
        <v>199021812.85236955</v>
      </c>
      <c r="BN836" s="4"/>
      <c r="BO836" s="4"/>
      <c r="BP836" s="4">
        <v>2.388010548907046</v>
      </c>
      <c r="BQ836" s="4">
        <v>0.39512931848215971</v>
      </c>
      <c r="BR836" s="4">
        <v>1758.1658396404525</v>
      </c>
      <c r="BS836" s="4">
        <v>1302.9071224500026</v>
      </c>
      <c r="BT836" s="4">
        <v>646.52715152122698</v>
      </c>
      <c r="BU836" s="4">
        <v>357.92692095634305</v>
      </c>
      <c r="BV836" s="4">
        <v>588.54025696289239</v>
      </c>
      <c r="BW836" s="4">
        <v>26898.016436937163</v>
      </c>
    </row>
    <row r="837" spans="2:75" x14ac:dyDescent="0.3">
      <c r="B837" s="3" t="s">
        <v>347</v>
      </c>
      <c r="C837" s="4">
        <v>2021</v>
      </c>
      <c r="D837" s="3" t="s">
        <v>1303</v>
      </c>
      <c r="E837" s="4">
        <v>614646</v>
      </c>
      <c r="F837" s="4">
        <v>614646</v>
      </c>
      <c r="G837" s="4" t="b">
        <v>0</v>
      </c>
      <c r="H837" s="4">
        <v>1183121000</v>
      </c>
      <c r="I837" s="4">
        <v>523731000</v>
      </c>
      <c r="J837" s="4">
        <v>334854000</v>
      </c>
      <c r="K837" s="4">
        <v>49839000</v>
      </c>
      <c r="L837" s="4">
        <v>18015000</v>
      </c>
      <c r="M837" s="4">
        <v>253211000</v>
      </c>
      <c r="N837" s="4">
        <v>880071000</v>
      </c>
      <c r="O837" s="4">
        <v>877605000</v>
      </c>
      <c r="P837" s="4">
        <v>142707000</v>
      </c>
      <c r="Q837" s="4">
        <v>734898000</v>
      </c>
      <c r="R837" s="4">
        <v>73016000</v>
      </c>
      <c r="S837" s="4">
        <v>305321000</v>
      </c>
      <c r="T837" s="4">
        <v>34535000</v>
      </c>
      <c r="U837" s="4">
        <v>101240000</v>
      </c>
      <c r="V837" s="4">
        <v>70013000</v>
      </c>
      <c r="W837" s="4">
        <v>77702000</v>
      </c>
      <c r="X837" s="4">
        <v>305516000</v>
      </c>
      <c r="Y837" s="4">
        <v>303857000</v>
      </c>
      <c r="Z837" s="4">
        <v>1607869000</v>
      </c>
      <c r="AA837" s="4">
        <v>1768843000</v>
      </c>
      <c r="AB837" s="4">
        <v>1490846000</v>
      </c>
      <c r="AC837" s="4">
        <v>277997000</v>
      </c>
      <c r="AD837" s="4">
        <v>9917853000</v>
      </c>
      <c r="AE837" s="4">
        <v>493896000</v>
      </c>
      <c r="AF837" s="4">
        <v>149042000</v>
      </c>
      <c r="AG837" s="4">
        <v>642938000</v>
      </c>
      <c r="AH837" s="4">
        <v>356970000</v>
      </c>
      <c r="AI837" s="4">
        <v>150600000</v>
      </c>
      <c r="AJ837" s="4">
        <v>6065988</v>
      </c>
      <c r="AK837" s="4">
        <v>9309000</v>
      </c>
      <c r="AL837" s="4">
        <v>884948013</v>
      </c>
      <c r="AM837" s="4">
        <v>221237003</v>
      </c>
      <c r="AN837" s="4">
        <v>15374988</v>
      </c>
      <c r="AO837" s="4">
        <v>205862015</v>
      </c>
      <c r="AP837" s="4">
        <v>170055350471</v>
      </c>
      <c r="AQ837" s="4">
        <v>144304987710</v>
      </c>
      <c r="AR837" s="4">
        <v>401302147</v>
      </c>
      <c r="AS837" s="4">
        <v>1076753545</v>
      </c>
      <c r="AT837" s="4">
        <v>1166370</v>
      </c>
      <c r="AU837" s="4">
        <v>2179</v>
      </c>
      <c r="AV837" s="4">
        <v>5692</v>
      </c>
      <c r="AW837" s="4">
        <v>12029241000</v>
      </c>
      <c r="AX837" s="4">
        <v>9631885000</v>
      </c>
      <c r="AY837" s="4">
        <v>303857000</v>
      </c>
      <c r="AZ837" s="4">
        <v>357450666.66666669</v>
      </c>
      <c r="BA837" s="4">
        <v>15846965417</v>
      </c>
      <c r="BB837" s="4">
        <v>121678709</v>
      </c>
      <c r="BC837" s="4">
        <v>0</v>
      </c>
      <c r="BD837" s="4">
        <v>0.7438554467379076</v>
      </c>
      <c r="BE837" s="4">
        <v>0.25822887092698044</v>
      </c>
      <c r="BF837" s="4">
        <v>6.9495553598689822E-2</v>
      </c>
      <c r="BG837" s="4">
        <v>1.7373888380039788E-2</v>
      </c>
      <c r="BH837" s="4">
        <v>0.87486698834396071</v>
      </c>
      <c r="BI837" s="4">
        <v>0.24600609864970199</v>
      </c>
      <c r="BJ837" s="4">
        <v>1.3917580407523447</v>
      </c>
      <c r="BK837" s="4">
        <v>8.9714821549726452E-3</v>
      </c>
      <c r="BL837" s="3" t="s">
        <v>474</v>
      </c>
      <c r="BM837" s="4">
        <v>198613614.72164485</v>
      </c>
      <c r="BN837" s="4">
        <v>1.7997289217440129</v>
      </c>
      <c r="BO837" s="4">
        <v>0</v>
      </c>
      <c r="BP837" s="4">
        <v>2.3598325244605292</v>
      </c>
      <c r="BQ837" s="4">
        <v>0.38281799016163037</v>
      </c>
      <c r="BR837" s="4">
        <v>1924.8819645779847</v>
      </c>
      <c r="BS837" s="4">
        <v>1427.8218681973037</v>
      </c>
      <c r="BT837" s="4">
        <v>652.89963165789743</v>
      </c>
      <c r="BU837" s="4">
        <v>580.77332318114816</v>
      </c>
      <c r="BV837" s="4">
        <v>1046.0297472040818</v>
      </c>
      <c r="BW837" s="4">
        <v>25782.263964948928</v>
      </c>
    </row>
    <row r="838" spans="2:75" x14ac:dyDescent="0.3">
      <c r="B838" s="3" t="s">
        <v>347</v>
      </c>
      <c r="C838" s="4">
        <v>2022</v>
      </c>
      <c r="D838" s="3" t="s">
        <v>1304</v>
      </c>
      <c r="E838" s="4">
        <v>633234</v>
      </c>
      <c r="F838" s="4">
        <v>633234</v>
      </c>
      <c r="G838" s="4" t="b">
        <v>0</v>
      </c>
      <c r="H838" s="4">
        <v>1424543000</v>
      </c>
      <c r="I838" s="4">
        <v>538875000</v>
      </c>
      <c r="J838" s="4">
        <v>373706000</v>
      </c>
      <c r="K838" s="4">
        <v>69391000</v>
      </c>
      <c r="L838" s="4">
        <v>40003000</v>
      </c>
      <c r="M838" s="4">
        <v>374126000</v>
      </c>
      <c r="N838" s="4">
        <v>981026000</v>
      </c>
      <c r="O838" s="4">
        <v>945197000</v>
      </c>
      <c r="P838" s="4">
        <v>142440000</v>
      </c>
      <c r="Q838" s="4">
        <v>802757000</v>
      </c>
      <c r="R838" s="4">
        <v>78918000</v>
      </c>
      <c r="S838" s="4">
        <v>315169000</v>
      </c>
      <c r="T838" s="4">
        <v>56322000</v>
      </c>
      <c r="U838" s="4">
        <v>126834000</v>
      </c>
      <c r="V838" s="4">
        <v>82248000</v>
      </c>
      <c r="W838" s="4">
        <v>68051000</v>
      </c>
      <c r="X838" s="4">
        <v>479346000</v>
      </c>
      <c r="Y838" s="4">
        <v>449537000</v>
      </c>
      <c r="Z838" s="4">
        <v>1700752000</v>
      </c>
      <c r="AA838" s="4">
        <v>1910212000</v>
      </c>
      <c r="AB838" s="4">
        <v>1456805000</v>
      </c>
      <c r="AC838" s="4">
        <v>453407000</v>
      </c>
      <c r="AD838" s="4">
        <v>10397199000</v>
      </c>
      <c r="AE838" s="4">
        <v>532848000</v>
      </c>
      <c r="AF838" s="4">
        <v>263411000</v>
      </c>
      <c r="AG838" s="4">
        <v>796259000</v>
      </c>
      <c r="AH838" s="4">
        <v>333471000</v>
      </c>
      <c r="AI838" s="4">
        <v>0</v>
      </c>
      <c r="AJ838" s="4">
        <v>21590080</v>
      </c>
      <c r="AK838" s="4">
        <v>11353000</v>
      </c>
      <c r="AL838" s="4">
        <v>960356080</v>
      </c>
      <c r="AM838" s="4">
        <v>240089020</v>
      </c>
      <c r="AN838" s="4">
        <v>32943080</v>
      </c>
      <c r="AO838" s="4">
        <v>207145940</v>
      </c>
      <c r="AP838" s="4">
        <v>220919861578</v>
      </c>
      <c r="AQ838" s="4">
        <v>187492884604</v>
      </c>
      <c r="AR838" s="4">
        <v>420140694</v>
      </c>
      <c r="AS838" s="4">
        <v>1147937846</v>
      </c>
      <c r="AT838" s="4">
        <v>1539883</v>
      </c>
      <c r="AU838" s="4">
        <v>2310</v>
      </c>
      <c r="AV838" s="4">
        <v>6089</v>
      </c>
      <c r="AW838" s="4">
        <v>12562360000</v>
      </c>
      <c r="AX838" s="4">
        <v>9934411000</v>
      </c>
      <c r="AY838" s="4">
        <v>449537000</v>
      </c>
      <c r="AZ838" s="4">
        <v>356871000</v>
      </c>
      <c r="BA838" s="4">
        <v>11529846593</v>
      </c>
      <c r="BB838" s="4">
        <v>85601768</v>
      </c>
      <c r="BC838" s="4">
        <v>0</v>
      </c>
      <c r="BD838" s="4">
        <v>0.68866015276478143</v>
      </c>
      <c r="BE838" s="4">
        <v>0.33649107117159677</v>
      </c>
      <c r="BF838" s="4">
        <v>0.13721193913824131</v>
      </c>
      <c r="BG838" s="4">
        <v>3.4302984784560328E-2</v>
      </c>
      <c r="BH838" s="4">
        <v>0.99190539602893524</v>
      </c>
      <c r="BI838" s="4">
        <v>0.25762392411985119</v>
      </c>
      <c r="BJ838" s="4">
        <v>0.89878032046371636</v>
      </c>
      <c r="BK838" s="4">
        <v>9.3368082192840304E-3</v>
      </c>
      <c r="BL838" s="3" t="s">
        <v>489</v>
      </c>
      <c r="BM838" s="4"/>
      <c r="BN838" s="4"/>
      <c r="BO838" s="4"/>
      <c r="BP838" s="4">
        <v>1.9017787309796101</v>
      </c>
      <c r="BQ838" s="4">
        <v>0.3793726391854163</v>
      </c>
      <c r="BR838" s="4">
        <v>2249.631257955195</v>
      </c>
      <c r="BS838" s="4">
        <v>1492.6504262247447</v>
      </c>
      <c r="BT838" s="4">
        <v>663.48410540179464</v>
      </c>
      <c r="BU838" s="4">
        <v>526.61575341816774</v>
      </c>
      <c r="BV838" s="4">
        <v>1257.4482734660489</v>
      </c>
      <c r="BW838" s="4">
        <v>18207.876698029482</v>
      </c>
    </row>
    <row r="839" spans="2:75" x14ac:dyDescent="0.3">
      <c r="B839" s="3" t="s">
        <v>347</v>
      </c>
      <c r="C839" s="4">
        <v>2023</v>
      </c>
      <c r="D839" s="3" t="s">
        <v>1305</v>
      </c>
      <c r="E839" s="4">
        <v>662561</v>
      </c>
      <c r="F839" s="4">
        <v>662561</v>
      </c>
      <c r="G839" s="4" t="b">
        <v>0</v>
      </c>
      <c r="H839" s="4">
        <v>1650550000</v>
      </c>
      <c r="I839" s="4">
        <v>608067000</v>
      </c>
      <c r="J839" s="4">
        <v>413096000</v>
      </c>
      <c r="K839" s="4">
        <v>200104000</v>
      </c>
      <c r="L839" s="4">
        <v>85179000</v>
      </c>
      <c r="M839" s="4">
        <v>335948000</v>
      </c>
      <c r="N839" s="4">
        <v>1114498000</v>
      </c>
      <c r="O839" s="4">
        <v>1026368000</v>
      </c>
      <c r="P839" s="4">
        <v>147244000</v>
      </c>
      <c r="Q839" s="4">
        <v>879124000</v>
      </c>
      <c r="R839" s="4">
        <v>114032000</v>
      </c>
      <c r="S839" s="4">
        <v>339528000</v>
      </c>
      <c r="T839" s="4">
        <v>47495000</v>
      </c>
      <c r="U839" s="4">
        <v>142890000</v>
      </c>
      <c r="V839" s="4">
        <v>78431000</v>
      </c>
      <c r="W839" s="4">
        <v>73534000</v>
      </c>
      <c r="X839" s="4">
        <v>624182000</v>
      </c>
      <c r="Y839" s="4">
        <v>462376000</v>
      </c>
      <c r="Z839" s="4">
        <v>2020510000</v>
      </c>
      <c r="AA839" s="4">
        <v>2271805000</v>
      </c>
      <c r="AB839" s="4">
        <v>1509517000</v>
      </c>
      <c r="AC839" s="4">
        <v>762288000</v>
      </c>
      <c r="AD839" s="4">
        <v>11022312000</v>
      </c>
      <c r="AE839" s="4">
        <v>690478000</v>
      </c>
      <c r="AF839" s="4">
        <v>398041000</v>
      </c>
      <c r="AG839" s="4">
        <v>1088519000</v>
      </c>
      <c r="AH839" s="4">
        <v>308515000</v>
      </c>
      <c r="AI839" s="4">
        <v>0</v>
      </c>
      <c r="AJ839" s="4">
        <v>22753153</v>
      </c>
      <c r="AK839" s="4">
        <v>11083000</v>
      </c>
      <c r="AL839" s="4">
        <v>1114086153</v>
      </c>
      <c r="AM839" s="4">
        <v>278521538</v>
      </c>
      <c r="AN839" s="4">
        <v>33836153</v>
      </c>
      <c r="AO839" s="4">
        <v>244685385</v>
      </c>
      <c r="AP839" s="4">
        <v>256351347088</v>
      </c>
      <c r="AQ839" s="4">
        <v>214213609742</v>
      </c>
      <c r="AR839" s="4">
        <v>477994582</v>
      </c>
      <c r="AS839" s="4">
        <v>1293732594</v>
      </c>
      <c r="AT839" s="4">
        <v>1736132</v>
      </c>
      <c r="AU839" s="4">
        <v>2602</v>
      </c>
      <c r="AV839" s="4">
        <v>6646</v>
      </c>
      <c r="AW839" s="4">
        <v>12995030000</v>
      </c>
      <c r="AX839" s="4">
        <v>10249683000</v>
      </c>
      <c r="AY839" s="4">
        <v>462376000</v>
      </c>
      <c r="AZ839" s="4">
        <v>405256666.66666669</v>
      </c>
      <c r="BA839" s="4">
        <v>21123331335</v>
      </c>
      <c r="BB839" s="4">
        <v>154949011</v>
      </c>
      <c r="BC839" s="4">
        <v>0</v>
      </c>
      <c r="BD839" s="4">
        <v>0.67522825724758417</v>
      </c>
      <c r="BE839" s="4">
        <v>0.3781660658568356</v>
      </c>
      <c r="BF839" s="4">
        <v>0.12148487058835644</v>
      </c>
      <c r="BG839" s="4">
        <v>3.0371217619828007E-2</v>
      </c>
      <c r="BH839" s="4">
        <v>1.2381859669398174</v>
      </c>
      <c r="BI839" s="4">
        <v>0.26047288876879449</v>
      </c>
      <c r="BJ839" s="4">
        <v>1.7711965480176819</v>
      </c>
      <c r="BK839" s="4">
        <v>8.3001766012180123E-3</v>
      </c>
      <c r="BL839" s="3" t="s">
        <v>474</v>
      </c>
      <c r="BM839" s="4">
        <v>260798064.51631555</v>
      </c>
      <c r="BN839" s="4">
        <v>1.5539097938409501</v>
      </c>
      <c r="BO839" s="4">
        <v>0</v>
      </c>
      <c r="BP839" s="4">
        <v>1.8646072565240492</v>
      </c>
      <c r="BQ839" s="4">
        <v>0.3915136924465844</v>
      </c>
      <c r="BR839" s="4">
        <v>2491.1668510522049</v>
      </c>
      <c r="BS839" s="4">
        <v>1549.0920835968311</v>
      </c>
      <c r="BT839" s="4">
        <v>721.43482939684043</v>
      </c>
      <c r="BU839" s="4">
        <v>465.64014483194757</v>
      </c>
      <c r="BV839" s="4">
        <v>1642.8962767201813</v>
      </c>
      <c r="BW839" s="4">
        <v>31881.338223952211</v>
      </c>
    </row>
    <row r="840" spans="2:75" x14ac:dyDescent="0.3">
      <c r="B840" s="3" t="s">
        <v>347</v>
      </c>
      <c r="C840" s="4">
        <v>2024</v>
      </c>
      <c r="D840" s="3" t="s">
        <v>1306</v>
      </c>
      <c r="E840" s="4">
        <v>662561</v>
      </c>
      <c r="F840" s="4">
        <v>662561</v>
      </c>
      <c r="G840" s="4" t="b">
        <v>0</v>
      </c>
      <c r="H840" s="4">
        <v>1736615000</v>
      </c>
      <c r="I840" s="4">
        <v>659548000</v>
      </c>
      <c r="J840" s="4">
        <v>446290000</v>
      </c>
      <c r="K840" s="4">
        <v>141487000</v>
      </c>
      <c r="L840" s="4">
        <v>111917000</v>
      </c>
      <c r="M840" s="4">
        <v>373248000</v>
      </c>
      <c r="N840" s="4">
        <v>1221880000</v>
      </c>
      <c r="O840" s="4">
        <v>1136335000</v>
      </c>
      <c r="P840" s="4">
        <v>153003000</v>
      </c>
      <c r="Q840" s="4">
        <v>983332000</v>
      </c>
      <c r="R840" s="4">
        <v>145548000</v>
      </c>
      <c r="S840" s="4">
        <v>375258000</v>
      </c>
      <c r="T840" s="4">
        <v>61309000</v>
      </c>
      <c r="U840" s="4">
        <v>150474000</v>
      </c>
      <c r="V840" s="4">
        <v>82162000</v>
      </c>
      <c r="W840" s="4">
        <v>84011000</v>
      </c>
      <c r="X840" s="4">
        <v>600280000</v>
      </c>
      <c r="Y840" s="4">
        <v>496033000</v>
      </c>
      <c r="Z840" s="4">
        <v>2235554000</v>
      </c>
      <c r="AA840" s="4">
        <v>2548653000</v>
      </c>
      <c r="AB840" s="4">
        <v>1528847000</v>
      </c>
      <c r="AC840" s="4">
        <v>1019806000</v>
      </c>
      <c r="AD840" s="4">
        <v>11622592000</v>
      </c>
      <c r="AE840" s="4">
        <v>862269000</v>
      </c>
      <c r="AF840" s="4">
        <v>475763000</v>
      </c>
      <c r="AG840" s="4">
        <v>1338032000</v>
      </c>
      <c r="AH840" s="4">
        <v>295608000</v>
      </c>
      <c r="AI840" s="4">
        <v>0</v>
      </c>
      <c r="AJ840" s="4">
        <v>10527052</v>
      </c>
      <c r="AK840" s="4">
        <v>10850000</v>
      </c>
      <c r="AL840" s="4">
        <v>1225860052</v>
      </c>
      <c r="AM840" s="4">
        <v>306465013</v>
      </c>
      <c r="AN840" s="4">
        <v>21377052</v>
      </c>
      <c r="AO840" s="4">
        <v>285087961</v>
      </c>
      <c r="AP840" s="4">
        <v>266956176160</v>
      </c>
      <c r="AQ840" s="4">
        <v>219291681680</v>
      </c>
      <c r="AR840" s="4">
        <v>520204342</v>
      </c>
      <c r="AS840" s="4">
        <v>1425414846</v>
      </c>
      <c r="AT840" s="4">
        <v>1741553</v>
      </c>
      <c r="AU840" s="4">
        <v>2764</v>
      </c>
      <c r="AV840" s="4">
        <v>7080</v>
      </c>
      <c r="AW840" s="4">
        <v>13462607000</v>
      </c>
      <c r="AX840" s="4">
        <v>10590549000</v>
      </c>
      <c r="AY840" s="4">
        <v>496033000</v>
      </c>
      <c r="AZ840" s="4">
        <v>469315333.33333331</v>
      </c>
      <c r="BA840" s="4">
        <v>22803613635</v>
      </c>
      <c r="BB840" s="4">
        <v>177755715</v>
      </c>
      <c r="BC840" s="4">
        <v>0</v>
      </c>
      <c r="BD840" s="4">
        <v>0.70359866752273825</v>
      </c>
      <c r="BE840" s="4">
        <v>0.34566095536431507</v>
      </c>
      <c r="BF840" s="4">
        <v>6.9753645908024089E-2</v>
      </c>
      <c r="BG840" s="4">
        <v>1.7438411477006022E-2</v>
      </c>
      <c r="BH840" s="4">
        <v>1.3607123535082759</v>
      </c>
      <c r="BI840" s="4">
        <v>0.26417351507956965</v>
      </c>
      <c r="BJ840" s="4">
        <v>1.8591910599122763</v>
      </c>
      <c r="BK840" s="4">
        <v>8.7941854374991336E-3</v>
      </c>
      <c r="BL840" s="3" t="s">
        <v>474</v>
      </c>
      <c r="BM840" s="4">
        <v>284461809.73975801</v>
      </c>
      <c r="BN840" s="4">
        <v>1.649835996482937</v>
      </c>
      <c r="BO840" s="4">
        <v>0</v>
      </c>
      <c r="BP840" s="4">
        <v>1.9486507092018575</v>
      </c>
      <c r="BQ840" s="4">
        <v>0.39039548022598869</v>
      </c>
      <c r="BR840" s="4">
        <v>2621.064324643316</v>
      </c>
      <c r="BS840" s="4">
        <v>1715.064726115784</v>
      </c>
      <c r="BT840" s="4">
        <v>785.14180882967753</v>
      </c>
      <c r="BU840" s="4">
        <v>446.15967435451228</v>
      </c>
      <c r="BV840" s="4">
        <v>2019.4849983624149</v>
      </c>
      <c r="BW840" s="4">
        <v>34417.379886531206</v>
      </c>
    </row>
    <row r="841" spans="2:75" x14ac:dyDescent="0.3">
      <c r="B841" s="3" t="s">
        <v>349</v>
      </c>
      <c r="C841" s="4">
        <v>2019</v>
      </c>
      <c r="D841" s="3" t="s">
        <v>1307</v>
      </c>
      <c r="E841" s="4">
        <v>303</v>
      </c>
      <c r="F841" s="4">
        <v>303</v>
      </c>
      <c r="G841" s="4" t="b">
        <v>0</v>
      </c>
      <c r="H841" s="4">
        <v>5604102</v>
      </c>
      <c r="I841" s="4">
        <v>779540</v>
      </c>
      <c r="J841" s="4">
        <v>439078</v>
      </c>
      <c r="K841" s="4">
        <v>4133994</v>
      </c>
      <c r="L841" s="4">
        <v>69603</v>
      </c>
      <c r="M841" s="4">
        <v>0</v>
      </c>
      <c r="N841" s="4">
        <v>1470108</v>
      </c>
      <c r="O841" s="4">
        <v>2481118</v>
      </c>
      <c r="P841" s="4">
        <v>365392</v>
      </c>
      <c r="Q841" s="4">
        <v>2115726</v>
      </c>
      <c r="R841" s="4">
        <v>818786</v>
      </c>
      <c r="S841" s="4">
        <v>132238</v>
      </c>
      <c r="T841" s="4">
        <v>199129</v>
      </c>
      <c r="U841" s="4">
        <v>394091</v>
      </c>
      <c r="V841" s="4">
        <v>120754</v>
      </c>
      <c r="W841" s="4">
        <v>143496</v>
      </c>
      <c r="X841" s="4">
        <v>3122984</v>
      </c>
      <c r="Y841" s="4">
        <v>3756973</v>
      </c>
      <c r="Z841" s="4">
        <v>3029962</v>
      </c>
      <c r="AA841" s="4">
        <v>3898443</v>
      </c>
      <c r="AB841" s="4">
        <v>1667842</v>
      </c>
      <c r="AC841" s="4">
        <v>2230601</v>
      </c>
      <c r="AD841" s="4">
        <v>11410339</v>
      </c>
      <c r="AE841" s="4">
        <v>1494563</v>
      </c>
      <c r="AF841" s="4">
        <v>802887</v>
      </c>
      <c r="AG841" s="4">
        <v>2297450</v>
      </c>
      <c r="AH841" s="4">
        <v>0</v>
      </c>
      <c r="AI841" s="4">
        <v>0</v>
      </c>
      <c r="AJ841" s="4">
        <v>0</v>
      </c>
      <c r="AK841" s="4">
        <v>0</v>
      </c>
      <c r="AL841" s="4">
        <v>1697111</v>
      </c>
      <c r="AM841" s="4">
        <v>424278</v>
      </c>
      <c r="AN841" s="4">
        <v>0</v>
      </c>
      <c r="AO841" s="4">
        <v>424278</v>
      </c>
      <c r="AP841" s="4">
        <v>38861800</v>
      </c>
      <c r="AQ841" s="4">
        <v>34702700</v>
      </c>
      <c r="AR841" s="4">
        <v>726314.71585399995</v>
      </c>
      <c r="AS841" s="4">
        <v>1286012.0450629999</v>
      </c>
      <c r="AT841" s="4">
        <v>99858</v>
      </c>
      <c r="AU841" s="4">
        <v>1272.9098976</v>
      </c>
      <c r="AV841" s="4">
        <v>2470.1448120999999</v>
      </c>
      <c r="AW841" s="4">
        <v>22407879</v>
      </c>
      <c r="AX841" s="4">
        <v>9112889</v>
      </c>
      <c r="AY841" s="4">
        <v>3756973</v>
      </c>
      <c r="AZ841" s="4">
        <v>3756973</v>
      </c>
      <c r="BA841" s="4">
        <v>1127284</v>
      </c>
      <c r="BB841" s="4">
        <v>0</v>
      </c>
      <c r="BC841" s="4"/>
      <c r="BD841" s="4">
        <v>0.26232713109076172</v>
      </c>
      <c r="BE841" s="4">
        <v>0.55726751583036849</v>
      </c>
      <c r="BF841" s="4">
        <v>0</v>
      </c>
      <c r="BG841" s="4">
        <v>0</v>
      </c>
      <c r="BH841" s="4">
        <v>1.0858920294972034</v>
      </c>
      <c r="BI841" s="4">
        <v>0.62474709941145912</v>
      </c>
      <c r="BJ841" s="4">
        <v>0</v>
      </c>
      <c r="BK841" s="4"/>
      <c r="BL841" s="3" t="s">
        <v>468</v>
      </c>
      <c r="BM841" s="4"/>
      <c r="BN841" s="4"/>
      <c r="BO841" s="4"/>
      <c r="BP841" s="4">
        <v>18.689682821022185</v>
      </c>
      <c r="BQ841" s="4">
        <v>0.51531792442477586</v>
      </c>
      <c r="BR841" s="4">
        <v>18495.38613861386</v>
      </c>
      <c r="BS841" s="4">
        <v>8188.5082508250825</v>
      </c>
      <c r="BT841" s="4">
        <v>2397.0782701452144</v>
      </c>
      <c r="BU841" s="4">
        <v>0</v>
      </c>
      <c r="BV841" s="4">
        <v>7582.3432343234326</v>
      </c>
      <c r="BW841" s="4">
        <v>3720.4092409240925</v>
      </c>
    </row>
    <row r="842" spans="2:75" x14ac:dyDescent="0.3">
      <c r="B842" s="3" t="s">
        <v>349</v>
      </c>
      <c r="C842" s="4">
        <v>2020</v>
      </c>
      <c r="D842" s="3" t="s">
        <v>1308</v>
      </c>
      <c r="E842" s="4">
        <v>348</v>
      </c>
      <c r="F842" s="4">
        <v>348</v>
      </c>
      <c r="G842" s="4" t="b">
        <v>0</v>
      </c>
      <c r="H842" s="4">
        <v>2278425</v>
      </c>
      <c r="I842" s="4">
        <v>782180</v>
      </c>
      <c r="J842" s="4">
        <v>417828</v>
      </c>
      <c r="K842" s="4">
        <v>962746</v>
      </c>
      <c r="L842" s="4">
        <v>61147</v>
      </c>
      <c r="M842" s="4">
        <v>0</v>
      </c>
      <c r="N842" s="4">
        <v>1315679</v>
      </c>
      <c r="O842" s="4">
        <v>2640851</v>
      </c>
      <c r="P842" s="4">
        <v>409566</v>
      </c>
      <c r="Q842" s="4">
        <v>2231285</v>
      </c>
      <c r="R842" s="4">
        <v>860888</v>
      </c>
      <c r="S842" s="4">
        <v>118940</v>
      </c>
      <c r="T842" s="4">
        <v>224152</v>
      </c>
      <c r="U842" s="4">
        <v>282239</v>
      </c>
      <c r="V842" s="4">
        <v>177095</v>
      </c>
      <c r="W842" s="4">
        <v>103182</v>
      </c>
      <c r="X842" s="4">
        <v>-362426</v>
      </c>
      <c r="Y842" s="4">
        <v>379830</v>
      </c>
      <c r="Z842" s="4">
        <v>2699636</v>
      </c>
      <c r="AA842" s="4">
        <v>3080348</v>
      </c>
      <c r="AB842" s="4">
        <v>875998</v>
      </c>
      <c r="AC842" s="4">
        <v>2204350</v>
      </c>
      <c r="AD842" s="4">
        <v>11047913</v>
      </c>
      <c r="AE842" s="4">
        <v>1401285</v>
      </c>
      <c r="AF842" s="4">
        <v>803065</v>
      </c>
      <c r="AG842" s="4">
        <v>2204350</v>
      </c>
      <c r="AH842" s="4">
        <v>0</v>
      </c>
      <c r="AI842" s="4">
        <v>0</v>
      </c>
      <c r="AJ842" s="4">
        <v>0</v>
      </c>
      <c r="AK842" s="4">
        <v>0</v>
      </c>
      <c r="AL842" s="4">
        <v>1673317</v>
      </c>
      <c r="AM842" s="4">
        <v>418329</v>
      </c>
      <c r="AN842" s="4">
        <v>0</v>
      </c>
      <c r="AO842" s="4">
        <v>418329</v>
      </c>
      <c r="AP842" s="4">
        <v>40894050</v>
      </c>
      <c r="AQ842" s="4">
        <v>36659400</v>
      </c>
      <c r="AR842" s="4">
        <v>728499</v>
      </c>
      <c r="AS842" s="4">
        <v>1185588</v>
      </c>
      <c r="AT842" s="4">
        <v>103917</v>
      </c>
      <c r="AU842" s="4">
        <v>1266</v>
      </c>
      <c r="AV842" s="4">
        <v>2487</v>
      </c>
      <c r="AW842" s="4">
        <v>22181712</v>
      </c>
      <c r="AX842" s="4">
        <v>8780155</v>
      </c>
      <c r="AY842" s="4">
        <v>379830</v>
      </c>
      <c r="AZ842" s="4">
        <v>2068401.5</v>
      </c>
      <c r="BA842" s="4">
        <v>1127284</v>
      </c>
      <c r="BB842" s="4">
        <v>0</v>
      </c>
      <c r="BC842" s="4"/>
      <c r="BD842" s="4">
        <v>0.57745109011707652</v>
      </c>
      <c r="BE842" s="4">
        <v>-0.15906865488221031</v>
      </c>
      <c r="BF842" s="4">
        <v>0</v>
      </c>
      <c r="BG842" s="4">
        <v>0</v>
      </c>
      <c r="BH842" s="4">
        <v>0.98792848067369254</v>
      </c>
      <c r="BI842" s="4">
        <v>0.63651964327883903</v>
      </c>
      <c r="BJ842" s="4">
        <v>0</v>
      </c>
      <c r="BK842" s="4"/>
      <c r="BL842" s="3" t="s">
        <v>468</v>
      </c>
      <c r="BM842" s="4"/>
      <c r="BN842" s="4"/>
      <c r="BO842" s="4"/>
      <c r="BP842" s="4">
        <v>17.814303058757936</v>
      </c>
      <c r="BQ842" s="4">
        <v>0.50904704463208683</v>
      </c>
      <c r="BR842" s="4">
        <v>6547.1982758620688</v>
      </c>
      <c r="BS842" s="4">
        <v>7588.6522988505749</v>
      </c>
      <c r="BT842" s="4">
        <v>2093.3879310344828</v>
      </c>
      <c r="BU842" s="4">
        <v>0</v>
      </c>
      <c r="BV842" s="4">
        <v>6334.3390804597702</v>
      </c>
      <c r="BW842" s="4">
        <v>3239.32183908046</v>
      </c>
    </row>
    <row r="843" spans="2:75" x14ac:dyDescent="0.3">
      <c r="B843" s="3" t="s">
        <v>349</v>
      </c>
      <c r="C843" s="4">
        <v>2021</v>
      </c>
      <c r="D843" s="3" t="s">
        <v>1309</v>
      </c>
      <c r="E843" s="4">
        <v>296</v>
      </c>
      <c r="F843" s="4">
        <v>296</v>
      </c>
      <c r="G843" s="4" t="b">
        <v>0</v>
      </c>
      <c r="H843" s="4">
        <v>2481192</v>
      </c>
      <c r="I843" s="4">
        <v>874331</v>
      </c>
      <c r="J843" s="4">
        <v>546156</v>
      </c>
      <c r="K843" s="4">
        <v>951086</v>
      </c>
      <c r="L843" s="4">
        <v>-2602</v>
      </c>
      <c r="M843" s="4">
        <v>0</v>
      </c>
      <c r="N843" s="4">
        <v>1530106</v>
      </c>
      <c r="O843" s="4">
        <v>2445826</v>
      </c>
      <c r="P843" s="4">
        <v>415384</v>
      </c>
      <c r="Q843" s="4">
        <v>2030442</v>
      </c>
      <c r="R843" s="4">
        <v>852351</v>
      </c>
      <c r="S843" s="4">
        <v>157443</v>
      </c>
      <c r="T843" s="4">
        <v>272323</v>
      </c>
      <c r="U843" s="4">
        <v>326234</v>
      </c>
      <c r="V843" s="4">
        <v>198219</v>
      </c>
      <c r="W843" s="4">
        <v>162570</v>
      </c>
      <c r="X843" s="4">
        <v>35366</v>
      </c>
      <c r="Y843" s="4">
        <v>999509</v>
      </c>
      <c r="Z843" s="4">
        <v>2698400</v>
      </c>
      <c r="AA843" s="4">
        <v>2916065</v>
      </c>
      <c r="AB843" s="4">
        <v>1247872</v>
      </c>
      <c r="AC843" s="4">
        <v>1668193</v>
      </c>
      <c r="AD843" s="4">
        <v>11083279</v>
      </c>
      <c r="AE843" s="4">
        <v>1068433</v>
      </c>
      <c r="AF843" s="4">
        <v>821728</v>
      </c>
      <c r="AG843" s="4">
        <v>1890161</v>
      </c>
      <c r="AH843" s="4">
        <v>160000</v>
      </c>
      <c r="AI843" s="4">
        <v>160000</v>
      </c>
      <c r="AJ843" s="4">
        <v>0</v>
      </c>
      <c r="AK843" s="4">
        <v>0</v>
      </c>
      <c r="AL843" s="4">
        <v>1927848</v>
      </c>
      <c r="AM843" s="4">
        <v>481962</v>
      </c>
      <c r="AN843" s="4">
        <v>0</v>
      </c>
      <c r="AO843" s="4">
        <v>481962</v>
      </c>
      <c r="AP843" s="4">
        <v>48281300</v>
      </c>
      <c r="AQ843" s="4">
        <v>44070900</v>
      </c>
      <c r="AR843" s="4">
        <v>783587</v>
      </c>
      <c r="AS843" s="4">
        <v>1422949</v>
      </c>
      <c r="AT843" s="4">
        <v>125396</v>
      </c>
      <c r="AU843" s="4">
        <v>1295</v>
      </c>
      <c r="AV843" s="4">
        <v>2764</v>
      </c>
      <c r="AW843" s="4">
        <v>23170059</v>
      </c>
      <c r="AX843" s="4">
        <v>9353118</v>
      </c>
      <c r="AY843" s="4">
        <v>999509</v>
      </c>
      <c r="AZ843" s="4">
        <v>1712104</v>
      </c>
      <c r="BA843" s="4">
        <v>1216122</v>
      </c>
      <c r="BB843" s="4">
        <v>0</v>
      </c>
      <c r="BC843" s="4"/>
      <c r="BD843" s="4">
        <v>0.61668182067328925</v>
      </c>
      <c r="BE843" s="4">
        <v>1.4253632931268519E-2</v>
      </c>
      <c r="BF843" s="4">
        <v>0</v>
      </c>
      <c r="BG843" s="4">
        <v>0</v>
      </c>
      <c r="BH843" s="4">
        <v>0.93091110211471195</v>
      </c>
      <c r="BI843" s="4">
        <v>0.62936051059998943</v>
      </c>
      <c r="BJ843" s="4">
        <v>0</v>
      </c>
      <c r="BK843" s="4"/>
      <c r="BL843" s="3" t="s">
        <v>468</v>
      </c>
      <c r="BM843" s="4"/>
      <c r="BN843" s="4"/>
      <c r="BO843" s="4"/>
      <c r="BP843" s="4">
        <v>16.229616849587728</v>
      </c>
      <c r="BQ843" s="4">
        <v>0.46852387843704774</v>
      </c>
      <c r="BR843" s="4">
        <v>8382.405405405405</v>
      </c>
      <c r="BS843" s="4">
        <v>8262.9256756756749</v>
      </c>
      <c r="BT843" s="4">
        <v>2647.2533783783783</v>
      </c>
      <c r="BU843" s="4">
        <v>540.54054054054052</v>
      </c>
      <c r="BV843" s="4">
        <v>6385.6790540540542</v>
      </c>
      <c r="BW843" s="4">
        <v>4108.52027027027</v>
      </c>
    </row>
    <row r="844" spans="2:75" x14ac:dyDescent="0.3">
      <c r="B844" s="3" t="s">
        <v>349</v>
      </c>
      <c r="C844" s="4">
        <v>2022</v>
      </c>
      <c r="D844" s="3" t="s">
        <v>1310</v>
      </c>
      <c r="E844" s="4">
        <v>292</v>
      </c>
      <c r="F844" s="4">
        <v>292</v>
      </c>
      <c r="G844" s="4" t="b">
        <v>0</v>
      </c>
      <c r="H844" s="4">
        <v>2839808</v>
      </c>
      <c r="I844" s="4">
        <v>924067</v>
      </c>
      <c r="J844" s="4">
        <v>659101</v>
      </c>
      <c r="K844" s="4">
        <v>1235938</v>
      </c>
      <c r="L844" s="4">
        <v>13151</v>
      </c>
      <c r="M844" s="4">
        <v>0</v>
      </c>
      <c r="N844" s="4">
        <v>1603870</v>
      </c>
      <c r="O844" s="4">
        <v>2357964</v>
      </c>
      <c r="P844" s="4">
        <v>410866</v>
      </c>
      <c r="Q844" s="4">
        <v>1947098</v>
      </c>
      <c r="R844" s="4">
        <v>834352</v>
      </c>
      <c r="S844" s="4">
        <v>142290</v>
      </c>
      <c r="T844" s="4">
        <v>295183</v>
      </c>
      <c r="U844" s="4">
        <v>332243</v>
      </c>
      <c r="V844" s="4">
        <v>146882</v>
      </c>
      <c r="W844" s="4">
        <v>104155</v>
      </c>
      <c r="X844" s="4">
        <v>481844</v>
      </c>
      <c r="Y844" s="4">
        <v>699409</v>
      </c>
      <c r="Z844" s="4">
        <v>2352098</v>
      </c>
      <c r="AA844" s="4">
        <v>2893034</v>
      </c>
      <c r="AB844" s="4">
        <v>1032751</v>
      </c>
      <c r="AC844" s="4">
        <v>1860283</v>
      </c>
      <c r="AD844" s="4">
        <v>11565123</v>
      </c>
      <c r="AE844" s="4">
        <v>1080966</v>
      </c>
      <c r="AF844" s="4">
        <v>842496</v>
      </c>
      <c r="AG844" s="4">
        <v>1923462</v>
      </c>
      <c r="AH844" s="4">
        <v>0</v>
      </c>
      <c r="AI844" s="4">
        <v>0</v>
      </c>
      <c r="AJ844" s="4">
        <v>0</v>
      </c>
      <c r="AK844" s="4">
        <v>0</v>
      </c>
      <c r="AL844" s="4">
        <v>2047319</v>
      </c>
      <c r="AM844" s="4">
        <v>511830</v>
      </c>
      <c r="AN844" s="4">
        <v>0</v>
      </c>
      <c r="AO844" s="4">
        <v>511830</v>
      </c>
      <c r="AP844" s="4">
        <v>59962450</v>
      </c>
      <c r="AQ844" s="4">
        <v>55331500</v>
      </c>
      <c r="AR844" s="4">
        <v>816538</v>
      </c>
      <c r="AS844" s="4">
        <v>1550568</v>
      </c>
      <c r="AT844" s="4">
        <v>155530</v>
      </c>
      <c r="AU844" s="4">
        <v>1310</v>
      </c>
      <c r="AV844" s="4">
        <v>2805</v>
      </c>
      <c r="AW844" s="4">
        <v>23858345</v>
      </c>
      <c r="AX844" s="4">
        <v>9641661</v>
      </c>
      <c r="AY844" s="4">
        <v>699409</v>
      </c>
      <c r="AZ844" s="4">
        <v>692916</v>
      </c>
      <c r="BA844" s="4">
        <v>1876055</v>
      </c>
      <c r="BB844" s="4">
        <v>0</v>
      </c>
      <c r="BC844" s="4"/>
      <c r="BD844" s="4">
        <v>0.56478114013341751</v>
      </c>
      <c r="BE844" s="4">
        <v>0.1696748512575498</v>
      </c>
      <c r="BF844" s="4">
        <v>0</v>
      </c>
      <c r="BG844" s="4">
        <v>0</v>
      </c>
      <c r="BH844" s="4">
        <v>0.98786090890134959</v>
      </c>
      <c r="BI844" s="4">
        <v>0.64673352958222274</v>
      </c>
      <c r="BJ844" s="4">
        <v>0</v>
      </c>
      <c r="BK844" s="4"/>
      <c r="BL844" s="3" t="s">
        <v>468</v>
      </c>
      <c r="BM844" s="4"/>
      <c r="BN844" s="4"/>
      <c r="BO844" s="4"/>
      <c r="BP844" s="4">
        <v>13.617488945164849</v>
      </c>
      <c r="BQ844" s="4">
        <v>0.46702317290552586</v>
      </c>
      <c r="BR844" s="4">
        <v>9725.3698630136987</v>
      </c>
      <c r="BS844" s="4">
        <v>8075.2191780821922</v>
      </c>
      <c r="BT844" s="4">
        <v>2796.3630136986303</v>
      </c>
      <c r="BU844" s="4">
        <v>0</v>
      </c>
      <c r="BV844" s="4">
        <v>6587.1986301369861</v>
      </c>
      <c r="BW844" s="4">
        <v>6424.8458904109593</v>
      </c>
    </row>
    <row r="845" spans="2:75" x14ac:dyDescent="0.3">
      <c r="B845" s="3" t="s">
        <v>349</v>
      </c>
      <c r="C845" s="4">
        <v>2023</v>
      </c>
      <c r="D845" s="3" t="s">
        <v>1311</v>
      </c>
      <c r="E845" s="4">
        <v>277</v>
      </c>
      <c r="F845" s="4">
        <v>277</v>
      </c>
      <c r="G845" s="4" t="b">
        <v>0</v>
      </c>
      <c r="H845" s="4">
        <v>4850089</v>
      </c>
      <c r="I845" s="4">
        <v>979403</v>
      </c>
      <c r="J845" s="4">
        <v>668493</v>
      </c>
      <c r="K845" s="4">
        <v>2912994</v>
      </c>
      <c r="L845" s="4">
        <v>160839</v>
      </c>
      <c r="M845" s="4">
        <v>0</v>
      </c>
      <c r="N845" s="4">
        <v>1937095</v>
      </c>
      <c r="O845" s="4">
        <v>3006770</v>
      </c>
      <c r="P845" s="4">
        <v>614434</v>
      </c>
      <c r="Q845" s="4">
        <v>2392336</v>
      </c>
      <c r="R845" s="4">
        <v>1200824</v>
      </c>
      <c r="S845" s="4">
        <v>149275</v>
      </c>
      <c r="T845" s="4">
        <v>279402</v>
      </c>
      <c r="U845" s="4">
        <v>401293</v>
      </c>
      <c r="V845" s="4">
        <v>143333</v>
      </c>
      <c r="W845" s="4">
        <v>108863</v>
      </c>
      <c r="X845" s="4">
        <v>1843319</v>
      </c>
      <c r="Y845" s="4">
        <v>2114216</v>
      </c>
      <c r="Z845" s="4">
        <v>3163784</v>
      </c>
      <c r="AA845" s="4">
        <v>4249438</v>
      </c>
      <c r="AB845" s="4">
        <v>3298975</v>
      </c>
      <c r="AC845" s="4">
        <v>950463</v>
      </c>
      <c r="AD845" s="4">
        <v>13408442</v>
      </c>
      <c r="AE845" s="4">
        <v>845235</v>
      </c>
      <c r="AF845" s="4">
        <v>1628801</v>
      </c>
      <c r="AG845" s="4">
        <v>2474036</v>
      </c>
      <c r="AH845" s="4">
        <v>0</v>
      </c>
      <c r="AI845" s="4">
        <v>0</v>
      </c>
      <c r="AJ845" s="4">
        <v>0</v>
      </c>
      <c r="AK845" s="4">
        <v>0</v>
      </c>
      <c r="AL845" s="4">
        <v>2427642</v>
      </c>
      <c r="AM845" s="4">
        <v>606911</v>
      </c>
      <c r="AN845" s="4">
        <v>0</v>
      </c>
      <c r="AO845" s="4">
        <v>561880</v>
      </c>
      <c r="AP845" s="4">
        <v>64220200</v>
      </c>
      <c r="AQ845" s="4">
        <v>59331200</v>
      </c>
      <c r="AR845" s="4">
        <v>851762</v>
      </c>
      <c r="AS845" s="4">
        <v>1604962</v>
      </c>
      <c r="AT845" s="4">
        <v>158356</v>
      </c>
      <c r="AU845" s="4">
        <v>1241</v>
      </c>
      <c r="AV845" s="4">
        <v>2745</v>
      </c>
      <c r="AW845" s="4">
        <v>27217889</v>
      </c>
      <c r="AX845" s="4">
        <v>12386771</v>
      </c>
      <c r="AY845" s="4">
        <v>2114216</v>
      </c>
      <c r="AZ845" s="4">
        <v>1271044.6666666667</v>
      </c>
      <c r="BA845" s="4">
        <v>80869882</v>
      </c>
      <c r="BB845" s="4">
        <v>1646727</v>
      </c>
      <c r="BC845" s="4">
        <v>1</v>
      </c>
      <c r="BD845" s="4">
        <v>0.39939370184753309</v>
      </c>
      <c r="BE845" s="4">
        <v>0.38005879892100947</v>
      </c>
      <c r="BF845" s="4">
        <v>0</v>
      </c>
      <c r="BG845" s="4">
        <v>0</v>
      </c>
      <c r="BH845" s="4">
        <v>1.0341507213033621</v>
      </c>
      <c r="BI845" s="4">
        <v>0.59730623515329662</v>
      </c>
      <c r="BJ845" s="4">
        <v>3.1607723670798804</v>
      </c>
      <c r="BK845" s="4">
        <v>2.0982225223618155E-2</v>
      </c>
      <c r="BL845" s="3" t="s">
        <v>474</v>
      </c>
      <c r="BM845" s="4">
        <v>1942086.0085943593</v>
      </c>
      <c r="BN845" s="4">
        <v>0.65447393217493077</v>
      </c>
      <c r="BO845" s="4">
        <v>671041.34192769253</v>
      </c>
      <c r="BP845" s="4">
        <v>13.26314773233344</v>
      </c>
      <c r="BQ845" s="4">
        <v>0.45209471766848813</v>
      </c>
      <c r="BR845" s="4">
        <v>17509.346570397112</v>
      </c>
      <c r="BS845" s="4">
        <v>10854.765342960289</v>
      </c>
      <c r="BT845" s="4">
        <v>3074.9530685920577</v>
      </c>
      <c r="BU845" s="4">
        <v>0</v>
      </c>
      <c r="BV845" s="4">
        <v>8931.5379061371841</v>
      </c>
      <c r="BW845" s="4">
        <v>291949.03249097476</v>
      </c>
    </row>
    <row r="846" spans="2:75" x14ac:dyDescent="0.3">
      <c r="B846" s="3" t="s">
        <v>349</v>
      </c>
      <c r="C846" s="4">
        <v>2024</v>
      </c>
      <c r="D846" s="3" t="s">
        <v>1312</v>
      </c>
      <c r="E846" s="4">
        <v>277</v>
      </c>
      <c r="F846" s="4">
        <v>277</v>
      </c>
      <c r="G846" s="4" t="b">
        <v>0</v>
      </c>
      <c r="H846" s="4">
        <v>5203972</v>
      </c>
      <c r="I846" s="4">
        <v>1067387</v>
      </c>
      <c r="J846" s="4">
        <v>713787</v>
      </c>
      <c r="K846" s="4">
        <v>3090457</v>
      </c>
      <c r="L846" s="4">
        <v>160629</v>
      </c>
      <c r="M846" s="4">
        <v>0</v>
      </c>
      <c r="N846" s="4">
        <v>2113515</v>
      </c>
      <c r="O846" s="4">
        <v>3409460</v>
      </c>
      <c r="P846" s="4">
        <v>634838</v>
      </c>
      <c r="Q846" s="4">
        <v>2774622</v>
      </c>
      <c r="R846" s="4">
        <v>1294423</v>
      </c>
      <c r="S846" s="4">
        <v>205630</v>
      </c>
      <c r="T846" s="4">
        <v>383145</v>
      </c>
      <c r="U846" s="4">
        <v>412959</v>
      </c>
      <c r="V846" s="4">
        <v>127612</v>
      </c>
      <c r="W846" s="4">
        <v>184883</v>
      </c>
      <c r="X846" s="4">
        <v>1794512</v>
      </c>
      <c r="Y846" s="4">
        <v>3263207</v>
      </c>
      <c r="Z846" s="4">
        <v>3188481</v>
      </c>
      <c r="AA846" s="4">
        <v>4362949</v>
      </c>
      <c r="AB846" s="4">
        <v>3414362</v>
      </c>
      <c r="AC846" s="4">
        <v>948587</v>
      </c>
      <c r="AD846" s="4">
        <v>15753624</v>
      </c>
      <c r="AE846" s="4">
        <v>123154</v>
      </c>
      <c r="AF846" s="4">
        <v>2156243</v>
      </c>
      <c r="AG846" s="4">
        <v>2279397</v>
      </c>
      <c r="AH846" s="4">
        <v>0</v>
      </c>
      <c r="AI846" s="4">
        <v>0</v>
      </c>
      <c r="AJ846" s="4">
        <v>0</v>
      </c>
      <c r="AK846" s="4">
        <v>0</v>
      </c>
      <c r="AL846" s="4">
        <v>2473915</v>
      </c>
      <c r="AM846" s="4">
        <v>618479</v>
      </c>
      <c r="AN846" s="4">
        <v>0</v>
      </c>
      <c r="AO846" s="4">
        <v>573840</v>
      </c>
      <c r="AP846" s="4">
        <v>70233200</v>
      </c>
      <c r="AQ846" s="4">
        <v>65143300</v>
      </c>
      <c r="AR846" s="4">
        <v>922835</v>
      </c>
      <c r="AS846" s="4">
        <v>1729260</v>
      </c>
      <c r="AT846" s="4">
        <v>179332</v>
      </c>
      <c r="AU846" s="4">
        <v>1299</v>
      </c>
      <c r="AV846" s="4">
        <v>2944</v>
      </c>
      <c r="AW846" s="4">
        <v>30196516</v>
      </c>
      <c r="AX846" s="4">
        <v>14730560</v>
      </c>
      <c r="AY846" s="4">
        <v>3263207</v>
      </c>
      <c r="AZ846" s="4">
        <v>2025610.6666666667</v>
      </c>
      <c r="BA846" s="4">
        <v>112803385</v>
      </c>
      <c r="BB846" s="4">
        <v>2477616</v>
      </c>
      <c r="BC846" s="4">
        <v>0.83648993791523496</v>
      </c>
      <c r="BD846" s="4">
        <v>0.40613496767469154</v>
      </c>
      <c r="BE846" s="4">
        <v>0.34483506060370811</v>
      </c>
      <c r="BF846" s="4">
        <v>0</v>
      </c>
      <c r="BG846" s="4">
        <v>0</v>
      </c>
      <c r="BH846" s="4">
        <v>0.82151622815648406</v>
      </c>
      <c r="BI846" s="4">
        <v>0.60842796691599588</v>
      </c>
      <c r="BJ846" s="4">
        <v>4.2497395802086864</v>
      </c>
      <c r="BK846" s="4">
        <v>2.2935281637256017E-2</v>
      </c>
      <c r="BL846" s="3" t="s">
        <v>474</v>
      </c>
      <c r="BM846" s="4">
        <v>2697896.1756205219</v>
      </c>
      <c r="BN846" s="4">
        <v>0.75081120058327377</v>
      </c>
      <c r="BO846" s="4">
        <v>672285.50895385514</v>
      </c>
      <c r="BP846" s="4">
        <v>13.139583558772774</v>
      </c>
      <c r="BQ846" s="4">
        <v>0.44123641304347827</v>
      </c>
      <c r="BR846" s="4">
        <v>18786.902527075814</v>
      </c>
      <c r="BS846" s="4">
        <v>12308.519855595669</v>
      </c>
      <c r="BT846" s="4">
        <v>3331.5342960288808</v>
      </c>
      <c r="BU846" s="4">
        <v>0</v>
      </c>
      <c r="BV846" s="4">
        <v>8228.8700361010833</v>
      </c>
      <c r="BW846" s="4">
        <v>407232.43682310468</v>
      </c>
    </row>
    <row r="847" spans="2:75" x14ac:dyDescent="0.3">
      <c r="B847" s="3" t="s">
        <v>351</v>
      </c>
      <c r="C847" s="4">
        <v>2019</v>
      </c>
      <c r="D847" s="3" t="s">
        <v>1313</v>
      </c>
      <c r="E847" s="4">
        <v>1550</v>
      </c>
      <c r="F847" s="4">
        <v>1550</v>
      </c>
      <c r="G847" s="4" t="b">
        <v>0</v>
      </c>
      <c r="H847" s="4">
        <v>9144337</v>
      </c>
      <c r="I847" s="4">
        <v>3812418</v>
      </c>
      <c r="J847" s="4">
        <v>2633147</v>
      </c>
      <c r="K847" s="4">
        <v>2488533</v>
      </c>
      <c r="L847" s="4">
        <v>210239</v>
      </c>
      <c r="M847" s="4">
        <v>0</v>
      </c>
      <c r="N847" s="4">
        <v>6655804</v>
      </c>
      <c r="O847" s="4">
        <v>8097550</v>
      </c>
      <c r="P847" s="4">
        <v>1314774</v>
      </c>
      <c r="Q847" s="4">
        <v>6782776</v>
      </c>
      <c r="R847" s="4">
        <v>1250763</v>
      </c>
      <c r="S847" s="4">
        <v>510785</v>
      </c>
      <c r="T847" s="4">
        <v>779505</v>
      </c>
      <c r="U847" s="4">
        <v>3508281</v>
      </c>
      <c r="V847" s="4">
        <v>308286</v>
      </c>
      <c r="W847" s="4">
        <v>165526</v>
      </c>
      <c r="X847" s="4">
        <v>1046787</v>
      </c>
      <c r="Y847" s="4">
        <v>5601688</v>
      </c>
      <c r="Z847" s="4">
        <v>11100636</v>
      </c>
      <c r="AA847" s="4">
        <v>12059636</v>
      </c>
      <c r="AB847" s="4">
        <v>4272526</v>
      </c>
      <c r="AC847" s="4">
        <v>7787110</v>
      </c>
      <c r="AD847" s="4">
        <v>45202133</v>
      </c>
      <c r="AE847" s="4">
        <v>3696475</v>
      </c>
      <c r="AF847" s="4">
        <v>7383840</v>
      </c>
      <c r="AG847" s="4">
        <v>11080315</v>
      </c>
      <c r="AH847" s="4">
        <v>3234261</v>
      </c>
      <c r="AI847" s="4">
        <v>3234261</v>
      </c>
      <c r="AJ847" s="4">
        <v>0</v>
      </c>
      <c r="AK847" s="4">
        <v>0</v>
      </c>
      <c r="AL847" s="4">
        <v>8247916</v>
      </c>
      <c r="AM847" s="4">
        <v>2061979</v>
      </c>
      <c r="AN847" s="4">
        <v>0</v>
      </c>
      <c r="AO847" s="4">
        <v>1674556</v>
      </c>
      <c r="AP847" s="4">
        <v>229528723</v>
      </c>
      <c r="AQ847" s="4">
        <v>147579200</v>
      </c>
      <c r="AR847" s="4">
        <v>3198862.8240859001</v>
      </c>
      <c r="AS847" s="4">
        <v>5870915.9258084996</v>
      </c>
      <c r="AT847" s="4">
        <v>251709</v>
      </c>
      <c r="AU847" s="4">
        <v>864.87212399999999</v>
      </c>
      <c r="AV847" s="4">
        <v>2643.3574982</v>
      </c>
      <c r="AW847" s="4">
        <v>61042967</v>
      </c>
      <c r="AX847" s="4">
        <v>37356079</v>
      </c>
      <c r="AY847" s="4">
        <v>5601688</v>
      </c>
      <c r="AZ847" s="4">
        <v>5601688</v>
      </c>
      <c r="BA847" s="4">
        <v>150941282</v>
      </c>
      <c r="BB847" s="4">
        <v>3907000</v>
      </c>
      <c r="BC847" s="4">
        <v>0</v>
      </c>
      <c r="BD847" s="4">
        <v>0.72786075141368911</v>
      </c>
      <c r="BE847" s="4">
        <v>0.11447379946736434</v>
      </c>
      <c r="BF847" s="4">
        <v>0</v>
      </c>
      <c r="BG847" s="4">
        <v>0</v>
      </c>
      <c r="BH847" s="4">
        <v>1.6335958905321362</v>
      </c>
      <c r="BI847" s="4">
        <v>0.40207251564113106</v>
      </c>
      <c r="BJ847" s="4">
        <v>2.5259768047178182</v>
      </c>
      <c r="BK847" s="4">
        <v>2.625490393658584E-2</v>
      </c>
      <c r="BL847" s="3" t="s">
        <v>474</v>
      </c>
      <c r="BM847" s="4">
        <v>3321088.6274460647</v>
      </c>
      <c r="BN847" s="4"/>
      <c r="BO847" s="4"/>
      <c r="BP847" s="4">
        <v>13.936655867187046</v>
      </c>
      <c r="BQ847" s="4">
        <v>0.32718696755506455</v>
      </c>
      <c r="BR847" s="4">
        <v>5899.5722580645161</v>
      </c>
      <c r="BS847" s="4">
        <v>5224.2258064516127</v>
      </c>
      <c r="BT847" s="4">
        <v>2063.7824671521935</v>
      </c>
      <c r="BU847" s="4">
        <v>2086.62</v>
      </c>
      <c r="BV847" s="4">
        <v>7148.5903225806451</v>
      </c>
      <c r="BW847" s="4">
        <v>97381.472258064518</v>
      </c>
    </row>
    <row r="848" spans="2:75" x14ac:dyDescent="0.3">
      <c r="B848" s="3" t="s">
        <v>351</v>
      </c>
      <c r="C848" s="4">
        <v>2020</v>
      </c>
      <c r="D848" s="3" t="s">
        <v>1314</v>
      </c>
      <c r="E848" s="4">
        <v>1559</v>
      </c>
      <c r="F848" s="4">
        <v>1559</v>
      </c>
      <c r="G848" s="4" t="b">
        <v>0</v>
      </c>
      <c r="H848" s="4">
        <v>8099467</v>
      </c>
      <c r="I848" s="4">
        <v>2871157</v>
      </c>
      <c r="J848" s="4">
        <v>2144511</v>
      </c>
      <c r="K848" s="4">
        <v>2973407</v>
      </c>
      <c r="L848" s="4">
        <v>110392</v>
      </c>
      <c r="M848" s="4">
        <v>0</v>
      </c>
      <c r="N848" s="4">
        <v>5126060</v>
      </c>
      <c r="O848" s="4">
        <v>7166404</v>
      </c>
      <c r="P848" s="4">
        <v>1581348</v>
      </c>
      <c r="Q848" s="4">
        <v>5585056</v>
      </c>
      <c r="R848" s="4">
        <v>1240832</v>
      </c>
      <c r="S848" s="4">
        <v>507372</v>
      </c>
      <c r="T848" s="4">
        <v>601338</v>
      </c>
      <c r="U848" s="4">
        <v>2526225</v>
      </c>
      <c r="V848" s="4">
        <v>309658</v>
      </c>
      <c r="W848" s="4">
        <v>181274</v>
      </c>
      <c r="X848" s="4">
        <v>933063</v>
      </c>
      <c r="Y848" s="4">
        <v>1546703</v>
      </c>
      <c r="Z848" s="4">
        <v>13352040</v>
      </c>
      <c r="AA848" s="4">
        <v>14204080</v>
      </c>
      <c r="AB848" s="4">
        <v>5379249</v>
      </c>
      <c r="AC848" s="4">
        <v>8824831</v>
      </c>
      <c r="AD848" s="4">
        <v>46135196</v>
      </c>
      <c r="AE848" s="4">
        <v>5623858</v>
      </c>
      <c r="AF848" s="4">
        <v>7464189</v>
      </c>
      <c r="AG848" s="4">
        <v>13088047</v>
      </c>
      <c r="AH848" s="4">
        <v>4224285</v>
      </c>
      <c r="AI848" s="4">
        <v>990024</v>
      </c>
      <c r="AJ848" s="4">
        <v>0</v>
      </c>
      <c r="AK848" s="4">
        <v>71236</v>
      </c>
      <c r="AL848" s="4">
        <v>6953188</v>
      </c>
      <c r="AM848" s="4">
        <v>1738297</v>
      </c>
      <c r="AN848" s="4">
        <v>71236</v>
      </c>
      <c r="AO848" s="4">
        <v>1667061</v>
      </c>
      <c r="AP848" s="4">
        <v>234186363</v>
      </c>
      <c r="AQ848" s="4">
        <v>145010300</v>
      </c>
      <c r="AR848" s="4">
        <v>2253552</v>
      </c>
      <c r="AS848" s="4">
        <v>4687212</v>
      </c>
      <c r="AT848" s="4">
        <v>246374</v>
      </c>
      <c r="AU848" s="4">
        <v>605</v>
      </c>
      <c r="AV848" s="4">
        <v>2257</v>
      </c>
      <c r="AW848" s="4">
        <v>62539670</v>
      </c>
      <c r="AX848" s="4">
        <v>37271434</v>
      </c>
      <c r="AY848" s="4">
        <v>1546703</v>
      </c>
      <c r="AZ848" s="4">
        <v>3574195.5</v>
      </c>
      <c r="BA848" s="4">
        <v>2130987</v>
      </c>
      <c r="BB848" s="4">
        <v>0</v>
      </c>
      <c r="BC848" s="4"/>
      <c r="BD848" s="4">
        <v>0.63288855921013076</v>
      </c>
      <c r="BE848" s="4">
        <v>0.11520054344316731</v>
      </c>
      <c r="BF848" s="4">
        <v>4.0980338802862802E-2</v>
      </c>
      <c r="BG848" s="4">
        <v>1.0245084700715701E-2</v>
      </c>
      <c r="BH848" s="4">
        <v>2.3434047930763811</v>
      </c>
      <c r="BI848" s="4">
        <v>0.41828814576209183</v>
      </c>
      <c r="BJ848" s="4">
        <v>0</v>
      </c>
      <c r="BK848" s="4"/>
      <c r="BL848" s="3" t="s">
        <v>468</v>
      </c>
      <c r="BM848" s="4"/>
      <c r="BN848" s="4"/>
      <c r="BO848" s="4"/>
      <c r="BP848" s="4">
        <v>9.6229002027756838</v>
      </c>
      <c r="BQ848" s="4">
        <v>0.26805494018608772</v>
      </c>
      <c r="BR848" s="4">
        <v>5195.2963438101351</v>
      </c>
      <c r="BS848" s="4">
        <v>4596.795381654907</v>
      </c>
      <c r="BT848" s="4">
        <v>1445.5112251443234</v>
      </c>
      <c r="BU848" s="4">
        <v>2709.6119307248237</v>
      </c>
      <c r="BV848" s="4">
        <v>8395.1552277100709</v>
      </c>
      <c r="BW848" s="4">
        <v>1366.8935214881335</v>
      </c>
    </row>
    <row r="849" spans="2:75" x14ac:dyDescent="0.3">
      <c r="B849" s="3" t="s">
        <v>351</v>
      </c>
      <c r="C849" s="4">
        <v>2021</v>
      </c>
      <c r="D849" s="3" t="s">
        <v>1315</v>
      </c>
      <c r="E849" s="4">
        <v>1566</v>
      </c>
      <c r="F849" s="4">
        <v>1566</v>
      </c>
      <c r="G849" s="4" t="b">
        <v>0</v>
      </c>
      <c r="H849" s="4">
        <v>9050928</v>
      </c>
      <c r="I849" s="4">
        <v>4114696</v>
      </c>
      <c r="J849" s="4">
        <v>2398604</v>
      </c>
      <c r="K849" s="4">
        <v>2504802</v>
      </c>
      <c r="L849" s="4">
        <v>32526</v>
      </c>
      <c r="M849" s="4">
        <v>0</v>
      </c>
      <c r="N849" s="4">
        <v>6546126</v>
      </c>
      <c r="O849" s="4">
        <v>7774977</v>
      </c>
      <c r="P849" s="4">
        <v>1663560</v>
      </c>
      <c r="Q849" s="4">
        <v>6111417</v>
      </c>
      <c r="R849" s="4">
        <v>1338308</v>
      </c>
      <c r="S849" s="4">
        <v>602555</v>
      </c>
      <c r="T849" s="4">
        <v>607571</v>
      </c>
      <c r="U849" s="4">
        <v>2938953</v>
      </c>
      <c r="V849" s="4">
        <v>247863</v>
      </c>
      <c r="W849" s="4">
        <v>164338</v>
      </c>
      <c r="X849" s="4">
        <v>1275951</v>
      </c>
      <c r="Y849" s="4">
        <v>2068077</v>
      </c>
      <c r="Z849" s="4">
        <v>14137381</v>
      </c>
      <c r="AA849" s="4">
        <v>14935865</v>
      </c>
      <c r="AB849" s="4">
        <v>5263002</v>
      </c>
      <c r="AC849" s="4">
        <v>9672863</v>
      </c>
      <c r="AD849" s="4">
        <v>47411147</v>
      </c>
      <c r="AE849" s="4">
        <v>6606913</v>
      </c>
      <c r="AF849" s="4">
        <v>7188106</v>
      </c>
      <c r="AG849" s="4">
        <v>13795019</v>
      </c>
      <c r="AH849" s="4">
        <v>4057823</v>
      </c>
      <c r="AI849" s="4">
        <v>0</v>
      </c>
      <c r="AJ849" s="4">
        <v>166462</v>
      </c>
      <c r="AK849" s="4">
        <v>58744</v>
      </c>
      <c r="AL849" s="4">
        <v>7792872</v>
      </c>
      <c r="AM849" s="4">
        <v>1948218</v>
      </c>
      <c r="AN849" s="4">
        <v>225206</v>
      </c>
      <c r="AO849" s="4">
        <v>1708663</v>
      </c>
      <c r="AP849" s="4">
        <v>228582689</v>
      </c>
      <c r="AQ849" s="4">
        <v>139747200</v>
      </c>
      <c r="AR849" s="4">
        <v>3491268</v>
      </c>
      <c r="AS849" s="4">
        <v>6215699</v>
      </c>
      <c r="AT849" s="4">
        <v>235311</v>
      </c>
      <c r="AU849" s="4">
        <v>852</v>
      </c>
      <c r="AV849" s="4">
        <v>2420</v>
      </c>
      <c r="AW849" s="4">
        <v>64552518</v>
      </c>
      <c r="AX849" s="4">
        <v>37673951</v>
      </c>
      <c r="AY849" s="4">
        <v>2068077</v>
      </c>
      <c r="AZ849" s="4">
        <v>3072156</v>
      </c>
      <c r="BA849" s="4">
        <v>3429483</v>
      </c>
      <c r="BB849" s="4">
        <v>0</v>
      </c>
      <c r="BC849" s="4"/>
      <c r="BD849" s="4">
        <v>0.72325467620557804</v>
      </c>
      <c r="BE849" s="4">
        <v>0.14097460503497541</v>
      </c>
      <c r="BF849" s="4">
        <v>0.1155958932727241</v>
      </c>
      <c r="BG849" s="4">
        <v>2.8898973318181025E-2</v>
      </c>
      <c r="BH849" s="4">
        <v>2.2572537596436311</v>
      </c>
      <c r="BI849" s="4">
        <v>0.43974529406139601</v>
      </c>
      <c r="BJ849" s="4">
        <v>0</v>
      </c>
      <c r="BK849" s="4"/>
      <c r="BL849" s="3" t="s">
        <v>468</v>
      </c>
      <c r="BM849" s="4"/>
      <c r="BN849" s="4"/>
      <c r="BO849" s="4"/>
      <c r="BP849" s="4">
        <v>15.273545058348665</v>
      </c>
      <c r="BQ849" s="4">
        <v>0.35206611570247937</v>
      </c>
      <c r="BR849" s="4">
        <v>5779.6475095785445</v>
      </c>
      <c r="BS849" s="4">
        <v>4964.8639846743299</v>
      </c>
      <c r="BT849" s="4">
        <v>2229.4176245210729</v>
      </c>
      <c r="BU849" s="4">
        <v>2591.2024265644955</v>
      </c>
      <c r="BV849" s="4">
        <v>8809.0798212005102</v>
      </c>
      <c r="BW849" s="4">
        <v>2189.9636015325668</v>
      </c>
    </row>
    <row r="850" spans="2:75" x14ac:dyDescent="0.3">
      <c r="B850" s="3" t="s">
        <v>351</v>
      </c>
      <c r="C850" s="4">
        <v>2022</v>
      </c>
      <c r="D850" s="3" t="s">
        <v>1316</v>
      </c>
      <c r="E850" s="4">
        <v>1553</v>
      </c>
      <c r="F850" s="4">
        <v>1553</v>
      </c>
      <c r="G850" s="4" t="b">
        <v>0</v>
      </c>
      <c r="H850" s="4">
        <v>8973858</v>
      </c>
      <c r="I850" s="4">
        <v>4175071</v>
      </c>
      <c r="J850" s="4">
        <v>2497023</v>
      </c>
      <c r="K850" s="4">
        <v>2252145</v>
      </c>
      <c r="L850" s="4">
        <v>44519</v>
      </c>
      <c r="M850" s="4">
        <v>5100</v>
      </c>
      <c r="N850" s="4">
        <v>6716613</v>
      </c>
      <c r="O850" s="4">
        <v>8694674</v>
      </c>
      <c r="P850" s="4">
        <v>1822806</v>
      </c>
      <c r="Q850" s="4">
        <v>6871868</v>
      </c>
      <c r="R850" s="4">
        <v>1562704</v>
      </c>
      <c r="S850" s="4">
        <v>626926</v>
      </c>
      <c r="T850" s="4">
        <v>780326</v>
      </c>
      <c r="U850" s="4">
        <v>3222298</v>
      </c>
      <c r="V850" s="4">
        <v>263190</v>
      </c>
      <c r="W850" s="4">
        <v>214376</v>
      </c>
      <c r="X850" s="4">
        <v>279184</v>
      </c>
      <c r="Y850" s="4">
        <v>3567766</v>
      </c>
      <c r="Z850" s="4">
        <v>11948053</v>
      </c>
      <c r="AA850" s="4">
        <v>12652361</v>
      </c>
      <c r="AB850" s="4">
        <v>4459395</v>
      </c>
      <c r="AC850" s="4">
        <v>8192966</v>
      </c>
      <c r="AD850" s="4">
        <v>47690331</v>
      </c>
      <c r="AE850" s="4">
        <v>5649527</v>
      </c>
      <c r="AF850" s="4">
        <v>6518153</v>
      </c>
      <c r="AG850" s="4">
        <v>12167680</v>
      </c>
      <c r="AH850" s="4">
        <v>3891361</v>
      </c>
      <c r="AI850" s="4">
        <v>0</v>
      </c>
      <c r="AJ850" s="4">
        <v>166462</v>
      </c>
      <c r="AK850" s="4">
        <v>98790</v>
      </c>
      <c r="AL850" s="4">
        <v>8020979</v>
      </c>
      <c r="AM850" s="4">
        <v>2005245</v>
      </c>
      <c r="AN850" s="4">
        <v>265252</v>
      </c>
      <c r="AO850" s="4">
        <v>1710196</v>
      </c>
      <c r="AP850" s="4">
        <v>233914354</v>
      </c>
      <c r="AQ850" s="4">
        <v>143789700</v>
      </c>
      <c r="AR850" s="4">
        <v>3569542</v>
      </c>
      <c r="AS850" s="4">
        <v>6255984</v>
      </c>
      <c r="AT850" s="4">
        <v>241643</v>
      </c>
      <c r="AU850" s="4">
        <v>875</v>
      </c>
      <c r="AV850" s="4">
        <v>2607</v>
      </c>
      <c r="AW850" s="4">
        <v>68115385</v>
      </c>
      <c r="AX850" s="4">
        <v>39414012</v>
      </c>
      <c r="AY850" s="4">
        <v>3567766</v>
      </c>
      <c r="AZ850" s="4">
        <v>2394182</v>
      </c>
      <c r="BA850" s="4">
        <v>4972375</v>
      </c>
      <c r="BB850" s="4">
        <v>0</v>
      </c>
      <c r="BC850" s="4"/>
      <c r="BD850" s="4">
        <v>0.74846437284833345</v>
      </c>
      <c r="BE850" s="4">
        <v>3.1110810980071225E-2</v>
      </c>
      <c r="BF850" s="4">
        <v>0.13227909806532367</v>
      </c>
      <c r="BG850" s="4">
        <v>3.3069778639240918E-2</v>
      </c>
      <c r="BH850" s="4">
        <v>1.7706510078482298</v>
      </c>
      <c r="BI850" s="4">
        <v>0.45454553085131671</v>
      </c>
      <c r="BJ850" s="4">
        <v>0</v>
      </c>
      <c r="BK850" s="4"/>
      <c r="BL850" s="3" t="s">
        <v>468</v>
      </c>
      <c r="BM850" s="4"/>
      <c r="BN850" s="4"/>
      <c r="BO850" s="4"/>
      <c r="BP850" s="4">
        <v>15.260038295896967</v>
      </c>
      <c r="BQ850" s="4">
        <v>0.33563482930571537</v>
      </c>
      <c r="BR850" s="4">
        <v>5778.4018029620092</v>
      </c>
      <c r="BS850" s="4">
        <v>5598.6310367031556</v>
      </c>
      <c r="BT850" s="4">
        <v>2298.4816484224084</v>
      </c>
      <c r="BU850" s="4">
        <v>2505.7057308435287</v>
      </c>
      <c r="BV850" s="4">
        <v>7834.9517063747589</v>
      </c>
      <c r="BW850" s="4">
        <v>3201.7868641339342</v>
      </c>
    </row>
    <row r="851" spans="2:75" x14ac:dyDescent="0.3">
      <c r="B851" s="3" t="s">
        <v>351</v>
      </c>
      <c r="C851" s="4">
        <v>2023</v>
      </c>
      <c r="D851" s="3" t="s">
        <v>1317</v>
      </c>
      <c r="E851" s="4">
        <v>1606</v>
      </c>
      <c r="F851" s="4">
        <v>1606</v>
      </c>
      <c r="G851" s="4" t="b">
        <v>0</v>
      </c>
      <c r="H851" s="4">
        <v>11665831</v>
      </c>
      <c r="I851" s="4">
        <v>4332077</v>
      </c>
      <c r="J851" s="4">
        <v>3185767</v>
      </c>
      <c r="K851" s="4">
        <v>3917232</v>
      </c>
      <c r="L851" s="4">
        <v>203369</v>
      </c>
      <c r="M851" s="4">
        <v>27386</v>
      </c>
      <c r="N851" s="4">
        <v>7721213</v>
      </c>
      <c r="O851" s="4">
        <v>10157503</v>
      </c>
      <c r="P851" s="4">
        <v>1987575</v>
      </c>
      <c r="Q851" s="4">
        <v>8169928</v>
      </c>
      <c r="R851" s="4">
        <v>2093104</v>
      </c>
      <c r="S851" s="4">
        <v>689005</v>
      </c>
      <c r="T851" s="4">
        <v>1026537</v>
      </c>
      <c r="U851" s="4">
        <v>3583416</v>
      </c>
      <c r="V851" s="4">
        <v>382869</v>
      </c>
      <c r="W851" s="4">
        <v>218479</v>
      </c>
      <c r="X851" s="4">
        <v>1508328</v>
      </c>
      <c r="Y851" s="4">
        <v>2307882</v>
      </c>
      <c r="Z851" s="4">
        <v>12936216</v>
      </c>
      <c r="AA851" s="4">
        <v>14095840</v>
      </c>
      <c r="AB851" s="4">
        <v>5209297</v>
      </c>
      <c r="AC851" s="4">
        <v>8886543</v>
      </c>
      <c r="AD851" s="4">
        <v>49198659</v>
      </c>
      <c r="AE851" s="4">
        <v>5350432</v>
      </c>
      <c r="AF851" s="4">
        <v>7992498</v>
      </c>
      <c r="AG851" s="4">
        <v>13342930</v>
      </c>
      <c r="AH851" s="4">
        <v>3724899</v>
      </c>
      <c r="AI851" s="4">
        <v>0</v>
      </c>
      <c r="AJ851" s="4">
        <v>166462</v>
      </c>
      <c r="AK851" s="4">
        <v>205042</v>
      </c>
      <c r="AL851" s="4">
        <v>8840952</v>
      </c>
      <c r="AM851" s="4">
        <v>2210238</v>
      </c>
      <c r="AN851" s="4">
        <v>371504</v>
      </c>
      <c r="AO851" s="4">
        <v>1838734</v>
      </c>
      <c r="AP851" s="4">
        <v>246726290</v>
      </c>
      <c r="AQ851" s="4">
        <v>153045044</v>
      </c>
      <c r="AR851" s="4">
        <v>3877359</v>
      </c>
      <c r="AS851" s="4">
        <v>6610195</v>
      </c>
      <c r="AT851" s="4">
        <v>256716</v>
      </c>
      <c r="AU851" s="4">
        <v>972</v>
      </c>
      <c r="AV851" s="4">
        <v>2841</v>
      </c>
      <c r="AW851" s="4">
        <v>70871916</v>
      </c>
      <c r="AX851" s="4">
        <v>40238153</v>
      </c>
      <c r="AY851" s="4">
        <v>2307882</v>
      </c>
      <c r="AZ851" s="4">
        <v>2647908.3333333335</v>
      </c>
      <c r="BA851" s="4">
        <v>2543923</v>
      </c>
      <c r="BB851" s="4">
        <v>0</v>
      </c>
      <c r="BC851" s="4"/>
      <c r="BD851" s="4">
        <v>0.66186566563496418</v>
      </c>
      <c r="BE851" s="4">
        <v>0.12929451832449826</v>
      </c>
      <c r="BF851" s="4">
        <v>0.16808325619231956</v>
      </c>
      <c r="BG851" s="4">
        <v>4.2020814048079891E-2</v>
      </c>
      <c r="BH851" s="4">
        <v>1.6331759594454198</v>
      </c>
      <c r="BI851" s="4">
        <v>0.44833400858122674</v>
      </c>
      <c r="BJ851" s="4">
        <v>0</v>
      </c>
      <c r="BK851" s="4"/>
      <c r="BL851" s="3" t="s">
        <v>468</v>
      </c>
      <c r="BM851" s="4"/>
      <c r="BN851" s="4"/>
      <c r="BO851" s="4"/>
      <c r="BP851" s="4">
        <v>15.715224348406487</v>
      </c>
      <c r="BQ851" s="4">
        <v>0.34213305174234426</v>
      </c>
      <c r="BR851" s="4">
        <v>7263.9047322540473</v>
      </c>
      <c r="BS851" s="4">
        <v>6324.7216687422169</v>
      </c>
      <c r="BT851" s="4">
        <v>2414.2957658779578</v>
      </c>
      <c r="BU851" s="4">
        <v>2319.3642590286427</v>
      </c>
      <c r="BV851" s="4">
        <v>8308.1755915317553</v>
      </c>
      <c r="BW851" s="4">
        <v>1584.0118306351183</v>
      </c>
    </row>
    <row r="852" spans="2:75" x14ac:dyDescent="0.3">
      <c r="B852" s="3" t="s">
        <v>351</v>
      </c>
      <c r="C852" s="4">
        <v>2024</v>
      </c>
      <c r="D852" s="3" t="s">
        <v>1318</v>
      </c>
      <c r="E852" s="4">
        <v>1606</v>
      </c>
      <c r="F852" s="4">
        <v>1606</v>
      </c>
      <c r="G852" s="4" t="b">
        <v>0</v>
      </c>
      <c r="H852" s="4">
        <v>12143119</v>
      </c>
      <c r="I852" s="4">
        <v>4641439</v>
      </c>
      <c r="J852" s="4">
        <v>3343398</v>
      </c>
      <c r="K852" s="4">
        <v>3105486</v>
      </c>
      <c r="L852" s="4">
        <v>554377</v>
      </c>
      <c r="M852" s="4">
        <v>13824</v>
      </c>
      <c r="N852" s="4">
        <v>9023809</v>
      </c>
      <c r="O852" s="4">
        <v>10228406</v>
      </c>
      <c r="P852" s="4">
        <v>2012629</v>
      </c>
      <c r="Q852" s="4">
        <v>8215777</v>
      </c>
      <c r="R852" s="4">
        <v>2197486</v>
      </c>
      <c r="S852" s="4">
        <v>628115</v>
      </c>
      <c r="T852" s="4">
        <v>977458</v>
      </c>
      <c r="U852" s="4">
        <v>3746225</v>
      </c>
      <c r="V852" s="4">
        <v>282238</v>
      </c>
      <c r="W852" s="4">
        <v>228599</v>
      </c>
      <c r="X852" s="4">
        <v>1914713</v>
      </c>
      <c r="Y852" s="4">
        <v>1780620</v>
      </c>
      <c r="Z852" s="4">
        <v>15621314</v>
      </c>
      <c r="AA852" s="4">
        <v>16734671</v>
      </c>
      <c r="AB852" s="4">
        <v>5512177</v>
      </c>
      <c r="AC852" s="4">
        <v>11222494</v>
      </c>
      <c r="AD852" s="4">
        <v>51113372</v>
      </c>
      <c r="AE852" s="4">
        <v>6044432</v>
      </c>
      <c r="AF852" s="4">
        <v>9454305</v>
      </c>
      <c r="AG852" s="4">
        <v>15498737</v>
      </c>
      <c r="AH852" s="4">
        <v>3544319</v>
      </c>
      <c r="AI852" s="4">
        <v>0</v>
      </c>
      <c r="AJ852" s="4">
        <v>180580</v>
      </c>
      <c r="AK852" s="4">
        <v>196699</v>
      </c>
      <c r="AL852" s="4">
        <v>9557075</v>
      </c>
      <c r="AM852" s="4">
        <v>2389269</v>
      </c>
      <c r="AN852" s="4">
        <v>377279</v>
      </c>
      <c r="AO852" s="4">
        <v>2011990</v>
      </c>
      <c r="AP852" s="4">
        <v>241260427</v>
      </c>
      <c r="AQ852" s="4">
        <v>143425542</v>
      </c>
      <c r="AR852" s="4">
        <v>4183884</v>
      </c>
      <c r="AS852" s="4">
        <v>6726608</v>
      </c>
      <c r="AT852" s="4">
        <v>237742</v>
      </c>
      <c r="AU852" s="4">
        <v>945</v>
      </c>
      <c r="AV852" s="4">
        <v>2845</v>
      </c>
      <c r="AW852" s="4">
        <v>72124354</v>
      </c>
      <c r="AX852" s="4">
        <v>39803913</v>
      </c>
      <c r="AY852" s="4">
        <v>1780620</v>
      </c>
      <c r="AZ852" s="4">
        <v>2552089.3333333335</v>
      </c>
      <c r="BA852" s="4">
        <v>198287339</v>
      </c>
      <c r="BB852" s="4">
        <v>3911000</v>
      </c>
      <c r="BC852" s="4">
        <v>0</v>
      </c>
      <c r="BD852" s="4">
        <v>0.74312118657488246</v>
      </c>
      <c r="BE852" s="4">
        <v>0.15767884676086927</v>
      </c>
      <c r="BF852" s="4">
        <v>0.15790561883153384</v>
      </c>
      <c r="BG852" s="4">
        <v>3.9476408838478298E-2</v>
      </c>
      <c r="BH852" s="4">
        <v>1.8864602824541123</v>
      </c>
      <c r="BI852" s="4">
        <v>0.46930989661891664</v>
      </c>
      <c r="BJ852" s="4">
        <v>2.8319532659682438</v>
      </c>
      <c r="BK852" s="4">
        <v>2.0053222308248433E-2</v>
      </c>
      <c r="BL852" s="3" t="s">
        <v>474</v>
      </c>
      <c r="BM852" s="4">
        <v>5699671.2697324008</v>
      </c>
      <c r="BN852" s="4">
        <v>0.44776079401034541</v>
      </c>
      <c r="BO852" s="4">
        <v>3147581.9363990673</v>
      </c>
      <c r="BP852" s="4">
        <v>17.341774828244006</v>
      </c>
      <c r="BQ852" s="4">
        <v>0.33216168717047451</v>
      </c>
      <c r="BR852" s="4">
        <v>7561.0952677459527</v>
      </c>
      <c r="BS852" s="4">
        <v>6368.8704856787044</v>
      </c>
      <c r="BT852" s="4">
        <v>2605.1581569115815</v>
      </c>
      <c r="BU852" s="4">
        <v>2206.923412204234</v>
      </c>
      <c r="BV852" s="4">
        <v>9650.5211706102109</v>
      </c>
      <c r="BW852" s="4">
        <v>123466.58717310087</v>
      </c>
    </row>
    <row r="853" spans="2:75" x14ac:dyDescent="0.3">
      <c r="B853" s="3" t="s">
        <v>353</v>
      </c>
      <c r="C853" s="4">
        <v>2019</v>
      </c>
      <c r="D853" s="3" t="s">
        <v>1319</v>
      </c>
      <c r="E853" s="4">
        <v>1402</v>
      </c>
      <c r="F853" s="4">
        <v>1402</v>
      </c>
      <c r="G853" s="4" t="b">
        <v>0</v>
      </c>
      <c r="H853" s="4">
        <v>9630118</v>
      </c>
      <c r="I853" s="4">
        <v>928721</v>
      </c>
      <c r="J853" s="4">
        <v>719461</v>
      </c>
      <c r="K853" s="4">
        <v>7876944</v>
      </c>
      <c r="L853" s="4">
        <v>59992</v>
      </c>
      <c r="M853" s="4">
        <v>0</v>
      </c>
      <c r="N853" s="4">
        <v>1753174</v>
      </c>
      <c r="O853" s="4">
        <v>2618965</v>
      </c>
      <c r="P853" s="4">
        <v>547219</v>
      </c>
      <c r="Q853" s="4">
        <v>2071746</v>
      </c>
      <c r="R853" s="4">
        <v>729025</v>
      </c>
      <c r="S853" s="4">
        <v>298982</v>
      </c>
      <c r="T853" s="4">
        <v>437208</v>
      </c>
      <c r="U853" s="4">
        <v>102915</v>
      </c>
      <c r="V853" s="4">
        <v>269216</v>
      </c>
      <c r="W853" s="4">
        <v>89015</v>
      </c>
      <c r="X853" s="4">
        <v>7011153</v>
      </c>
      <c r="Y853" s="4">
        <v>3471461</v>
      </c>
      <c r="Z853" s="4">
        <v>6346873</v>
      </c>
      <c r="AA853" s="4">
        <v>7436911</v>
      </c>
      <c r="AB853" s="4">
        <v>1451735</v>
      </c>
      <c r="AC853" s="4">
        <v>5985176</v>
      </c>
      <c r="AD853" s="4">
        <v>20742815</v>
      </c>
      <c r="AE853" s="4">
        <v>1663471</v>
      </c>
      <c r="AF853" s="4">
        <v>4392445</v>
      </c>
      <c r="AG853" s="4">
        <v>6055916</v>
      </c>
      <c r="AH853" s="4">
        <v>38762</v>
      </c>
      <c r="AI853" s="4">
        <v>0</v>
      </c>
      <c r="AJ853" s="4">
        <v>66425</v>
      </c>
      <c r="AK853" s="4">
        <v>1034</v>
      </c>
      <c r="AL853" s="4">
        <v>2165964</v>
      </c>
      <c r="AM853" s="4">
        <v>541491</v>
      </c>
      <c r="AN853" s="4">
        <v>67459</v>
      </c>
      <c r="AO853" s="4">
        <v>474032</v>
      </c>
      <c r="AP853" s="4">
        <v>142474465</v>
      </c>
      <c r="AQ853" s="4">
        <v>137393300</v>
      </c>
      <c r="AR853" s="4">
        <v>875261.05429474998</v>
      </c>
      <c r="AS853" s="4">
        <v>2239880.1780506</v>
      </c>
      <c r="AT853" s="4">
        <v>252628</v>
      </c>
      <c r="AU853" s="4">
        <v>1487.5065056399999</v>
      </c>
      <c r="AV853" s="4">
        <v>3761.1268461599998</v>
      </c>
      <c r="AW853" s="4">
        <v>25509861</v>
      </c>
      <c r="AX853" s="4">
        <v>14725661</v>
      </c>
      <c r="AY853" s="4">
        <v>3471461</v>
      </c>
      <c r="AZ853" s="4">
        <v>3471461</v>
      </c>
      <c r="BA853" s="4">
        <v>266078</v>
      </c>
      <c r="BB853" s="4">
        <v>0</v>
      </c>
      <c r="BC853" s="4"/>
      <c r="BD853" s="4">
        <v>0.18205114412928275</v>
      </c>
      <c r="BE853" s="4">
        <v>0.72804435002769441</v>
      </c>
      <c r="BF853" s="4">
        <v>0.12458009459067648</v>
      </c>
      <c r="BG853" s="4">
        <v>3.1145023647669121E-2</v>
      </c>
      <c r="BH853" s="4">
        <v>2.9230977156466094</v>
      </c>
      <c r="BI853" s="4">
        <v>0.42720221450168544</v>
      </c>
      <c r="BJ853" s="4">
        <v>0</v>
      </c>
      <c r="BK853" s="4"/>
      <c r="BL853" s="3" t="s">
        <v>468</v>
      </c>
      <c r="BM853" s="4"/>
      <c r="BN853" s="4"/>
      <c r="BO853" s="4"/>
      <c r="BP853" s="4">
        <v>6.1432836704791276</v>
      </c>
      <c r="BQ853" s="4">
        <v>0.39549490524593722</v>
      </c>
      <c r="BR853" s="4">
        <v>6868.8430813124105</v>
      </c>
      <c r="BS853" s="4">
        <v>1868.0206847360912</v>
      </c>
      <c r="BT853" s="4">
        <v>624.29461789925108</v>
      </c>
      <c r="BU853" s="4">
        <v>27.647646219686163</v>
      </c>
      <c r="BV853" s="4">
        <v>4319.4835948644795</v>
      </c>
      <c r="BW853" s="4">
        <v>189.7845934379458</v>
      </c>
    </row>
    <row r="854" spans="2:75" x14ac:dyDescent="0.3">
      <c r="B854" s="3" t="s">
        <v>353</v>
      </c>
      <c r="C854" s="4">
        <v>2020</v>
      </c>
      <c r="D854" s="3" t="s">
        <v>1320</v>
      </c>
      <c r="E854" s="4">
        <v>1432</v>
      </c>
      <c r="F854" s="4">
        <v>1432</v>
      </c>
      <c r="G854" s="4" t="b">
        <v>0</v>
      </c>
      <c r="H854" s="4">
        <v>4778726</v>
      </c>
      <c r="I854" s="4">
        <v>926540</v>
      </c>
      <c r="J854" s="4">
        <v>753396</v>
      </c>
      <c r="K854" s="4">
        <v>2960937</v>
      </c>
      <c r="L854" s="4">
        <v>92853</v>
      </c>
      <c r="M854" s="4">
        <v>0</v>
      </c>
      <c r="N854" s="4">
        <v>1817789</v>
      </c>
      <c r="O854" s="4">
        <v>2696971</v>
      </c>
      <c r="P854" s="4">
        <v>603948</v>
      </c>
      <c r="Q854" s="4">
        <v>2093023</v>
      </c>
      <c r="R854" s="4">
        <v>677879</v>
      </c>
      <c r="S854" s="4">
        <v>270684</v>
      </c>
      <c r="T854" s="4">
        <v>481093</v>
      </c>
      <c r="U854" s="4">
        <v>127983</v>
      </c>
      <c r="V854" s="4">
        <v>246007</v>
      </c>
      <c r="W854" s="4">
        <v>118560</v>
      </c>
      <c r="X854" s="4">
        <v>2081755</v>
      </c>
      <c r="Y854" s="4">
        <v>2215658</v>
      </c>
      <c r="Z854" s="4">
        <v>7514673</v>
      </c>
      <c r="AA854" s="4">
        <v>8205663</v>
      </c>
      <c r="AB854" s="4">
        <v>1751194</v>
      </c>
      <c r="AC854" s="4">
        <v>6454469</v>
      </c>
      <c r="AD854" s="4">
        <v>22824570</v>
      </c>
      <c r="AE854" s="4">
        <v>1914297</v>
      </c>
      <c r="AF854" s="4">
        <v>4572902</v>
      </c>
      <c r="AG854" s="4">
        <v>6487199</v>
      </c>
      <c r="AH854" s="4">
        <v>0</v>
      </c>
      <c r="AI854" s="4">
        <v>0</v>
      </c>
      <c r="AJ854" s="4">
        <v>38762</v>
      </c>
      <c r="AK854" s="4">
        <v>2722</v>
      </c>
      <c r="AL854" s="4">
        <v>2247919</v>
      </c>
      <c r="AM854" s="4">
        <v>561980</v>
      </c>
      <c r="AN854" s="4">
        <v>41484</v>
      </c>
      <c r="AO854" s="4">
        <v>520496</v>
      </c>
      <c r="AP854" s="4">
        <v>161067413</v>
      </c>
      <c r="AQ854" s="4">
        <v>156002900</v>
      </c>
      <c r="AR854" s="4">
        <v>875262</v>
      </c>
      <c r="AS854" s="4">
        <v>2318925</v>
      </c>
      <c r="AT854" s="4">
        <v>287230</v>
      </c>
      <c r="AU854" s="4">
        <v>1490</v>
      </c>
      <c r="AV854" s="4">
        <v>3906</v>
      </c>
      <c r="AW854" s="4">
        <v>27709507</v>
      </c>
      <c r="AX854" s="4">
        <v>16337371</v>
      </c>
      <c r="AY854" s="4">
        <v>2215658</v>
      </c>
      <c r="AZ854" s="4">
        <v>2843559.5</v>
      </c>
      <c r="BA854" s="4">
        <v>299561</v>
      </c>
      <c r="BB854" s="4">
        <v>0</v>
      </c>
      <c r="BC854" s="4"/>
      <c r="BD854" s="4">
        <v>0.38039197057960639</v>
      </c>
      <c r="BE854" s="4">
        <v>0.43562970549054286</v>
      </c>
      <c r="BF854" s="4">
        <v>7.3817573579130935E-2</v>
      </c>
      <c r="BG854" s="4">
        <v>1.845440160432827E-2</v>
      </c>
      <c r="BH854" s="4">
        <v>3.0994399010426545</v>
      </c>
      <c r="BI854" s="4">
        <v>0.41489085750114213</v>
      </c>
      <c r="BJ854" s="4">
        <v>0</v>
      </c>
      <c r="BK854" s="4"/>
      <c r="BL854" s="3" t="s">
        <v>468</v>
      </c>
      <c r="BM854" s="4"/>
      <c r="BN854" s="4"/>
      <c r="BO854" s="4"/>
      <c r="BP854" s="4">
        <v>5.4341345881056649</v>
      </c>
      <c r="BQ854" s="4">
        <v>0.38146441372247825</v>
      </c>
      <c r="BR854" s="4">
        <v>3337.0991620111731</v>
      </c>
      <c r="BS854" s="4">
        <v>1883.3596368715084</v>
      </c>
      <c r="BT854" s="4">
        <v>611.21648044692733</v>
      </c>
      <c r="BU854" s="4">
        <v>0</v>
      </c>
      <c r="BV854" s="4">
        <v>4530.1668994413412</v>
      </c>
      <c r="BW854" s="4">
        <v>209.19064245810057</v>
      </c>
    </row>
    <row r="855" spans="2:75" x14ac:dyDescent="0.3">
      <c r="B855" s="3" t="s">
        <v>353</v>
      </c>
      <c r="C855" s="4">
        <v>2021</v>
      </c>
      <c r="D855" s="3" t="s">
        <v>1321</v>
      </c>
      <c r="E855" s="4">
        <v>1502</v>
      </c>
      <c r="F855" s="4">
        <v>1502</v>
      </c>
      <c r="G855" s="4" t="b">
        <v>0</v>
      </c>
      <c r="H855" s="4">
        <v>4387925</v>
      </c>
      <c r="I855" s="4">
        <v>925904</v>
      </c>
      <c r="J855" s="4">
        <v>752713</v>
      </c>
      <c r="K855" s="4">
        <v>2617485</v>
      </c>
      <c r="L855" s="4">
        <v>36823</v>
      </c>
      <c r="M855" s="4">
        <v>0</v>
      </c>
      <c r="N855" s="4">
        <v>1770440</v>
      </c>
      <c r="O855" s="4">
        <v>2862295</v>
      </c>
      <c r="P855" s="4">
        <v>622155</v>
      </c>
      <c r="Q855" s="4">
        <v>2240140</v>
      </c>
      <c r="R855" s="4">
        <v>827616</v>
      </c>
      <c r="S855" s="4">
        <v>244983</v>
      </c>
      <c r="T855" s="4">
        <v>525044</v>
      </c>
      <c r="U855" s="4">
        <v>122820</v>
      </c>
      <c r="V855" s="4">
        <v>235626</v>
      </c>
      <c r="W855" s="4">
        <v>111756</v>
      </c>
      <c r="X855" s="4">
        <v>1525630</v>
      </c>
      <c r="Y855" s="4">
        <v>2764936</v>
      </c>
      <c r="Z855" s="4">
        <v>6367771</v>
      </c>
      <c r="AA855" s="4">
        <v>7055473</v>
      </c>
      <c r="AB855" s="4">
        <v>1386527</v>
      </c>
      <c r="AC855" s="4">
        <v>5668946</v>
      </c>
      <c r="AD855" s="4">
        <v>24184373</v>
      </c>
      <c r="AE855" s="4">
        <v>1973574</v>
      </c>
      <c r="AF855" s="4">
        <v>3788817</v>
      </c>
      <c r="AG855" s="4">
        <v>5762391</v>
      </c>
      <c r="AH855" s="4">
        <v>58170</v>
      </c>
      <c r="AI855" s="4">
        <v>58170</v>
      </c>
      <c r="AJ855" s="4">
        <v>7500</v>
      </c>
      <c r="AK855" s="4">
        <v>344</v>
      </c>
      <c r="AL855" s="4">
        <v>2194227</v>
      </c>
      <c r="AM855" s="4">
        <v>548557</v>
      </c>
      <c r="AN855" s="4">
        <v>7844</v>
      </c>
      <c r="AO855" s="4">
        <v>540713</v>
      </c>
      <c r="AP855" s="4">
        <v>176783658</v>
      </c>
      <c r="AQ855" s="4">
        <v>171715650</v>
      </c>
      <c r="AR855" s="4">
        <v>875260</v>
      </c>
      <c r="AS855" s="4">
        <v>2351166</v>
      </c>
      <c r="AT855" s="4">
        <v>316723</v>
      </c>
      <c r="AU855" s="4">
        <v>1492</v>
      </c>
      <c r="AV855" s="4">
        <v>3952</v>
      </c>
      <c r="AW855" s="4">
        <v>30451789</v>
      </c>
      <c r="AX855" s="4">
        <v>18480152</v>
      </c>
      <c r="AY855" s="4">
        <v>2764936</v>
      </c>
      <c r="AZ855" s="4">
        <v>2817351.6666666665</v>
      </c>
      <c r="BA855" s="4">
        <v>2399000</v>
      </c>
      <c r="BB855" s="4">
        <v>0</v>
      </c>
      <c r="BC855" s="4"/>
      <c r="BD855" s="4">
        <v>0.40348000478586121</v>
      </c>
      <c r="BE855" s="4">
        <v>0.3476882581174473</v>
      </c>
      <c r="BF855" s="4">
        <v>1.429933443561927E-2</v>
      </c>
      <c r="BG855" s="4">
        <v>3.5748352381043528E-3</v>
      </c>
      <c r="BH855" s="4">
        <v>2.5723352111921578</v>
      </c>
      <c r="BI855" s="4">
        <v>0.42675389602081987</v>
      </c>
      <c r="BJ855" s="4">
        <v>0</v>
      </c>
      <c r="BK855" s="4"/>
      <c r="BL855" s="3" t="s">
        <v>468</v>
      </c>
      <c r="BM855" s="4"/>
      <c r="BN855" s="4"/>
      <c r="BO855" s="4"/>
      <c r="BP855" s="4">
        <v>4.9510232444675397</v>
      </c>
      <c r="BQ855" s="4">
        <v>0.37753036437246962</v>
      </c>
      <c r="BR855" s="4">
        <v>2921.3881491344873</v>
      </c>
      <c r="BS855" s="4">
        <v>1905.6557922769641</v>
      </c>
      <c r="BT855" s="4">
        <v>582.72969374167781</v>
      </c>
      <c r="BU855" s="4">
        <v>38.728362183754996</v>
      </c>
      <c r="BV855" s="4">
        <v>3836.4786950732355</v>
      </c>
      <c r="BW855" s="4">
        <v>1597.2037283621837</v>
      </c>
    </row>
    <row r="856" spans="2:75" x14ac:dyDescent="0.3">
      <c r="B856" s="3" t="s">
        <v>353</v>
      </c>
      <c r="C856" s="4">
        <v>2022</v>
      </c>
      <c r="D856" s="3" t="s">
        <v>1322</v>
      </c>
      <c r="E856" s="4">
        <v>1460</v>
      </c>
      <c r="F856" s="4">
        <v>1460</v>
      </c>
      <c r="G856" s="4" t="b">
        <v>0</v>
      </c>
      <c r="H856" s="4">
        <v>4244474</v>
      </c>
      <c r="I856" s="4">
        <v>994425</v>
      </c>
      <c r="J856" s="4">
        <v>915759</v>
      </c>
      <c r="K856" s="4">
        <v>2145919</v>
      </c>
      <c r="L856" s="4">
        <v>138371</v>
      </c>
      <c r="M856" s="4">
        <v>50000</v>
      </c>
      <c r="N856" s="4">
        <v>2048555</v>
      </c>
      <c r="O856" s="4">
        <v>3010415</v>
      </c>
      <c r="P856" s="4">
        <v>693601</v>
      </c>
      <c r="Q856" s="4">
        <v>2316814</v>
      </c>
      <c r="R856" s="4">
        <v>830197</v>
      </c>
      <c r="S856" s="4">
        <v>220321</v>
      </c>
      <c r="T856" s="4">
        <v>429936</v>
      </c>
      <c r="U856" s="4">
        <v>151633</v>
      </c>
      <c r="V856" s="4">
        <v>264804</v>
      </c>
      <c r="W856" s="4">
        <v>110337</v>
      </c>
      <c r="X856" s="4">
        <v>1234059</v>
      </c>
      <c r="Y856" s="4">
        <v>1990895</v>
      </c>
      <c r="Z856" s="4">
        <v>6350265</v>
      </c>
      <c r="AA856" s="4">
        <v>7108709</v>
      </c>
      <c r="AB856" s="4">
        <v>1340762</v>
      </c>
      <c r="AC856" s="4">
        <v>5767947</v>
      </c>
      <c r="AD856" s="4">
        <v>25586388</v>
      </c>
      <c r="AE856" s="4">
        <v>3491595</v>
      </c>
      <c r="AF856" s="4">
        <v>2544625</v>
      </c>
      <c r="AG856" s="4">
        <v>6036220</v>
      </c>
      <c r="AH856" s="4">
        <v>227278</v>
      </c>
      <c r="AI856" s="4">
        <v>202000</v>
      </c>
      <c r="AJ856" s="4">
        <v>32892</v>
      </c>
      <c r="AK856" s="4">
        <v>4918</v>
      </c>
      <c r="AL856" s="4">
        <v>2631555</v>
      </c>
      <c r="AM856" s="4">
        <v>657889</v>
      </c>
      <c r="AN856" s="4">
        <v>37810</v>
      </c>
      <c r="AO856" s="4">
        <v>620079</v>
      </c>
      <c r="AP856" s="4">
        <v>223385713</v>
      </c>
      <c r="AQ856" s="4">
        <v>217574750</v>
      </c>
      <c r="AR856" s="4">
        <v>936531</v>
      </c>
      <c r="AS856" s="4">
        <v>2481193</v>
      </c>
      <c r="AT856" s="4">
        <v>400817</v>
      </c>
      <c r="AU856" s="4">
        <v>1595</v>
      </c>
      <c r="AV856" s="4">
        <v>4192</v>
      </c>
      <c r="AW856" s="4">
        <v>32442684</v>
      </c>
      <c r="AX856" s="4">
        <v>19777446</v>
      </c>
      <c r="AY856" s="4">
        <v>1990895</v>
      </c>
      <c r="AZ856" s="4">
        <v>2323829.6666666665</v>
      </c>
      <c r="BA856" s="4">
        <v>836918</v>
      </c>
      <c r="BB856" s="4">
        <v>0</v>
      </c>
      <c r="BC856" s="4"/>
      <c r="BD856" s="4">
        <v>0.48264048737252246</v>
      </c>
      <c r="BE856" s="4">
        <v>0.29074486025830293</v>
      </c>
      <c r="BF856" s="4">
        <v>5.7471701153234057E-2</v>
      </c>
      <c r="BG856" s="4">
        <v>1.4367930748169808E-2</v>
      </c>
      <c r="BH856" s="4">
        <v>2.6053968941831327</v>
      </c>
      <c r="BI856" s="4">
        <v>0.40072555115417863</v>
      </c>
      <c r="BJ856" s="4">
        <v>0</v>
      </c>
      <c r="BK856" s="4"/>
      <c r="BL856" s="3" t="s">
        <v>468</v>
      </c>
      <c r="BM856" s="4"/>
      <c r="BN856" s="4"/>
      <c r="BO856" s="4"/>
      <c r="BP856" s="4">
        <v>4.1924391109112698</v>
      </c>
      <c r="BQ856" s="4">
        <v>0.38048664122137404</v>
      </c>
      <c r="BR856" s="4">
        <v>2907.1739726027399</v>
      </c>
      <c r="BS856" s="4">
        <v>2061.928082191781</v>
      </c>
      <c r="BT856" s="4">
        <v>641.45958904109591</v>
      </c>
      <c r="BU856" s="4">
        <v>155.66986301369863</v>
      </c>
      <c r="BV856" s="4">
        <v>4134.3972602739723</v>
      </c>
      <c r="BW856" s="4">
        <v>573.23150684931511</v>
      </c>
    </row>
    <row r="857" spans="2:75" x14ac:dyDescent="0.3">
      <c r="B857" s="3" t="s">
        <v>353</v>
      </c>
      <c r="C857" s="4">
        <v>2023</v>
      </c>
      <c r="D857" s="3" t="s">
        <v>1323</v>
      </c>
      <c r="E857" s="4">
        <v>1500</v>
      </c>
      <c r="F857" s="4">
        <v>1500</v>
      </c>
      <c r="G857" s="4" t="b">
        <v>0</v>
      </c>
      <c r="H857" s="4">
        <v>5959460</v>
      </c>
      <c r="I857" s="4">
        <v>1108402</v>
      </c>
      <c r="J857" s="4">
        <v>1185134</v>
      </c>
      <c r="K857" s="4">
        <v>3228880</v>
      </c>
      <c r="L857" s="4">
        <v>377044</v>
      </c>
      <c r="M857" s="4">
        <v>60000</v>
      </c>
      <c r="N857" s="4">
        <v>2670580</v>
      </c>
      <c r="O857" s="4">
        <v>3487639</v>
      </c>
      <c r="P857" s="4">
        <v>717655</v>
      </c>
      <c r="Q857" s="4">
        <v>2769984</v>
      </c>
      <c r="R857" s="4">
        <v>949753</v>
      </c>
      <c r="S857" s="4">
        <v>272203</v>
      </c>
      <c r="T857" s="4">
        <v>441647</v>
      </c>
      <c r="U857" s="4">
        <v>133806</v>
      </c>
      <c r="V857" s="4">
        <v>358237</v>
      </c>
      <c r="W857" s="4">
        <v>91145</v>
      </c>
      <c r="X857" s="4">
        <v>2471821</v>
      </c>
      <c r="Y857" s="4">
        <v>2780132</v>
      </c>
      <c r="Z857" s="4">
        <v>7029445</v>
      </c>
      <c r="AA857" s="4">
        <v>7514258</v>
      </c>
      <c r="AB857" s="4">
        <v>1103858</v>
      </c>
      <c r="AC857" s="4">
        <v>6410400</v>
      </c>
      <c r="AD857" s="4">
        <v>28058209</v>
      </c>
      <c r="AE857" s="4">
        <v>3681373</v>
      </c>
      <c r="AF857" s="4">
        <v>2932356</v>
      </c>
      <c r="AG857" s="4">
        <v>6613729</v>
      </c>
      <c r="AH857" s="4">
        <v>183187</v>
      </c>
      <c r="AI857" s="4">
        <v>0</v>
      </c>
      <c r="AJ857" s="4">
        <v>44091</v>
      </c>
      <c r="AK857" s="4">
        <v>10844</v>
      </c>
      <c r="AL857" s="4">
        <v>3114580</v>
      </c>
      <c r="AM857" s="4">
        <v>778645</v>
      </c>
      <c r="AN857" s="4">
        <v>54935</v>
      </c>
      <c r="AO857" s="4">
        <v>723710</v>
      </c>
      <c r="AP857" s="4">
        <v>238406589</v>
      </c>
      <c r="AQ857" s="4">
        <v>232268925</v>
      </c>
      <c r="AR857" s="4">
        <v>1049161</v>
      </c>
      <c r="AS857" s="4">
        <v>2658454</v>
      </c>
      <c r="AT857" s="4">
        <v>427524</v>
      </c>
      <c r="AU857" s="4">
        <v>1785</v>
      </c>
      <c r="AV857" s="4">
        <v>4481</v>
      </c>
      <c r="AW857" s="4">
        <v>34876673</v>
      </c>
      <c r="AX857" s="4">
        <v>21627667</v>
      </c>
      <c r="AY857" s="4">
        <v>2780132</v>
      </c>
      <c r="AZ857" s="4">
        <v>2511987.6666666665</v>
      </c>
      <c r="BA857" s="4">
        <v>2746193</v>
      </c>
      <c r="BB857" s="4">
        <v>0</v>
      </c>
      <c r="BC857" s="4"/>
      <c r="BD857" s="4">
        <v>0.44812449450117964</v>
      </c>
      <c r="BE857" s="4">
        <v>0.41477264718615448</v>
      </c>
      <c r="BF857" s="4">
        <v>7.0552048751356525E-2</v>
      </c>
      <c r="BG857" s="4">
        <v>1.7638012187839131E-2</v>
      </c>
      <c r="BH857" s="4">
        <v>2.3876415892654976</v>
      </c>
      <c r="BI857" s="4">
        <v>0.41235008004860185</v>
      </c>
      <c r="BJ857" s="4">
        <v>0</v>
      </c>
      <c r="BK857" s="4"/>
      <c r="BL857" s="3" t="s">
        <v>468</v>
      </c>
      <c r="BM857" s="4"/>
      <c r="BN857" s="4"/>
      <c r="BO857" s="4"/>
      <c r="BP857" s="4">
        <v>4.4007214918040711</v>
      </c>
      <c r="BQ857" s="4">
        <v>0.39834858290560143</v>
      </c>
      <c r="BR857" s="4">
        <v>3972.9733333333334</v>
      </c>
      <c r="BS857" s="4">
        <v>2325.0926666666664</v>
      </c>
      <c r="BT857" s="4">
        <v>699.44066666666663</v>
      </c>
      <c r="BU857" s="4">
        <v>122.12466666666667</v>
      </c>
      <c r="BV857" s="4">
        <v>4409.1526666666668</v>
      </c>
      <c r="BW857" s="4">
        <v>1830.7953333333332</v>
      </c>
    </row>
    <row r="858" spans="2:75" x14ac:dyDescent="0.3">
      <c r="B858" s="3" t="s">
        <v>353</v>
      </c>
      <c r="C858" s="4">
        <v>2024</v>
      </c>
      <c r="D858" s="3" t="s">
        <v>1324</v>
      </c>
      <c r="E858" s="4">
        <v>1500</v>
      </c>
      <c r="F858" s="4">
        <v>1500</v>
      </c>
      <c r="G858" s="4" t="b">
        <v>0</v>
      </c>
      <c r="H858" s="4">
        <v>5451978</v>
      </c>
      <c r="I858" s="4">
        <v>1205226</v>
      </c>
      <c r="J858" s="4">
        <v>947302</v>
      </c>
      <c r="K858" s="4">
        <v>2975476</v>
      </c>
      <c r="L858" s="4">
        <v>323974</v>
      </c>
      <c r="M858" s="4">
        <v>0</v>
      </c>
      <c r="N858" s="4">
        <v>2476502</v>
      </c>
      <c r="O858" s="4">
        <v>3386609</v>
      </c>
      <c r="P858" s="4">
        <v>789789</v>
      </c>
      <c r="Q858" s="4">
        <v>2596820</v>
      </c>
      <c r="R858" s="4">
        <v>919691</v>
      </c>
      <c r="S858" s="4">
        <v>417518</v>
      </c>
      <c r="T858" s="4">
        <v>472051</v>
      </c>
      <c r="U858" s="4">
        <v>161793</v>
      </c>
      <c r="V858" s="4">
        <v>299101</v>
      </c>
      <c r="W858" s="4">
        <v>106926</v>
      </c>
      <c r="X858" s="4">
        <v>2065369</v>
      </c>
      <c r="Y858" s="4">
        <v>453223</v>
      </c>
      <c r="Z858" s="4">
        <v>9683959</v>
      </c>
      <c r="AA858" s="4">
        <v>10244046</v>
      </c>
      <c r="AB858" s="4">
        <v>1457056</v>
      </c>
      <c r="AC858" s="4">
        <v>8786990</v>
      </c>
      <c r="AD858" s="4">
        <v>30123578</v>
      </c>
      <c r="AE858" s="4">
        <v>4162033</v>
      </c>
      <c r="AF858" s="4">
        <v>4805829</v>
      </c>
      <c r="AG858" s="4">
        <v>8967862</v>
      </c>
      <c r="AH858" s="4">
        <v>137385</v>
      </c>
      <c r="AI858" s="4">
        <v>0</v>
      </c>
      <c r="AJ858" s="4">
        <v>45802</v>
      </c>
      <c r="AK858" s="4">
        <v>9133</v>
      </c>
      <c r="AL858" s="4">
        <v>2965202</v>
      </c>
      <c r="AM858" s="4">
        <v>741301</v>
      </c>
      <c r="AN858" s="4">
        <v>54935</v>
      </c>
      <c r="AO858" s="4">
        <v>686366</v>
      </c>
      <c r="AP858" s="4">
        <v>232949124</v>
      </c>
      <c r="AQ858" s="4">
        <v>226086725</v>
      </c>
      <c r="AR858" s="4">
        <v>1138263</v>
      </c>
      <c r="AS858" s="4">
        <v>2780892</v>
      </c>
      <c r="AT858" s="4">
        <v>408237</v>
      </c>
      <c r="AU858" s="4">
        <v>1900</v>
      </c>
      <c r="AV858" s="4">
        <v>4599</v>
      </c>
      <c r="AW858" s="4">
        <v>35329896</v>
      </c>
      <c r="AX858" s="4">
        <v>21291101</v>
      </c>
      <c r="AY858" s="4">
        <v>453223</v>
      </c>
      <c r="AZ858" s="4">
        <v>1741416.6666666667</v>
      </c>
      <c r="BA858" s="4">
        <v>91864950</v>
      </c>
      <c r="BB858" s="4">
        <v>1788245</v>
      </c>
      <c r="BC858" s="4">
        <v>0.92478750446000568</v>
      </c>
      <c r="BD858" s="4">
        <v>0.45423917704730282</v>
      </c>
      <c r="BE858" s="4">
        <v>0.37882929828403561</v>
      </c>
      <c r="BF858" s="4">
        <v>7.4106199775799575E-2</v>
      </c>
      <c r="BG858" s="4">
        <v>1.8526562439928208E-2</v>
      </c>
      <c r="BH858" s="4">
        <v>3.4534014679492611</v>
      </c>
      <c r="BI858" s="4">
        <v>0.40636002820102779</v>
      </c>
      <c r="BJ858" s="4">
        <v>2.6364357580395348</v>
      </c>
      <c r="BK858" s="4">
        <v>1.9633194792984414E-2</v>
      </c>
      <c r="BL858" s="3" t="s">
        <v>474</v>
      </c>
      <c r="BM858" s="4">
        <v>2082227.960906286</v>
      </c>
      <c r="BN858" s="4">
        <v>0.83632373561476825</v>
      </c>
      <c r="BO858" s="4">
        <v>340811.29423961928</v>
      </c>
      <c r="BP858" s="4">
        <v>4.8863158635445219</v>
      </c>
      <c r="BQ858" s="4">
        <v>0.41313328984561859</v>
      </c>
      <c r="BR858" s="4">
        <v>3634.652</v>
      </c>
      <c r="BS858" s="4">
        <v>2257.7393333333334</v>
      </c>
      <c r="BT858" s="4">
        <v>758.84199999999998</v>
      </c>
      <c r="BU858" s="4">
        <v>91.59</v>
      </c>
      <c r="BV858" s="4">
        <v>5978.5746666666664</v>
      </c>
      <c r="BW858" s="4">
        <v>61243.3</v>
      </c>
    </row>
    <row r="859" spans="2:75" x14ac:dyDescent="0.3">
      <c r="B859" s="3" t="s">
        <v>355</v>
      </c>
      <c r="C859" s="4">
        <v>2019</v>
      </c>
      <c r="D859" s="3" t="s">
        <v>1325</v>
      </c>
      <c r="E859" s="4">
        <v>12594</v>
      </c>
      <c r="F859" s="4">
        <v>12594</v>
      </c>
      <c r="G859" s="4" t="b">
        <v>0</v>
      </c>
      <c r="H859" s="4">
        <v>35982879</v>
      </c>
      <c r="I859" s="4">
        <v>15948092</v>
      </c>
      <c r="J859" s="4">
        <v>4997220</v>
      </c>
      <c r="K859" s="4">
        <v>12350213</v>
      </c>
      <c r="L859" s="4">
        <v>701211</v>
      </c>
      <c r="M859" s="4">
        <v>997144</v>
      </c>
      <c r="N859" s="4">
        <v>22635522</v>
      </c>
      <c r="O859" s="4">
        <v>26466737</v>
      </c>
      <c r="P859" s="4">
        <v>4071193</v>
      </c>
      <c r="Q859" s="4">
        <v>22395544</v>
      </c>
      <c r="R859" s="4">
        <v>2487419</v>
      </c>
      <c r="S859" s="4">
        <v>6455834</v>
      </c>
      <c r="T859" s="4">
        <v>4084706</v>
      </c>
      <c r="U859" s="4">
        <v>4826948</v>
      </c>
      <c r="V859" s="4">
        <v>1024456</v>
      </c>
      <c r="W859" s="4">
        <v>608566</v>
      </c>
      <c r="X859" s="4">
        <v>9516142</v>
      </c>
      <c r="Y859" s="4">
        <v>5119625</v>
      </c>
      <c r="Z859" s="4">
        <v>32745188</v>
      </c>
      <c r="AA859" s="4">
        <v>39127437</v>
      </c>
      <c r="AB859" s="4">
        <v>19935774</v>
      </c>
      <c r="AC859" s="4">
        <v>19191663</v>
      </c>
      <c r="AD859" s="4">
        <v>109491563</v>
      </c>
      <c r="AE859" s="4">
        <v>6715365</v>
      </c>
      <c r="AF859" s="4">
        <v>18551407</v>
      </c>
      <c r="AG859" s="4">
        <v>25266772</v>
      </c>
      <c r="AH859" s="4">
        <v>5294167</v>
      </c>
      <c r="AI859" s="4">
        <v>1233700</v>
      </c>
      <c r="AJ859" s="4">
        <v>237616</v>
      </c>
      <c r="AK859" s="4">
        <v>570992</v>
      </c>
      <c r="AL859" s="4">
        <v>25141718</v>
      </c>
      <c r="AM859" s="4">
        <v>6285430</v>
      </c>
      <c r="AN859" s="4">
        <v>808608</v>
      </c>
      <c r="AO859" s="4">
        <v>5476822</v>
      </c>
      <c r="AP859" s="4">
        <v>1607183508</v>
      </c>
      <c r="AQ859" s="4">
        <v>1285783550</v>
      </c>
      <c r="AR859" s="4">
        <v>13780177.441962499</v>
      </c>
      <c r="AS859" s="4">
        <v>24567702.195618998</v>
      </c>
      <c r="AT859" s="4">
        <v>313921</v>
      </c>
      <c r="AU859" s="4">
        <v>1550.455819</v>
      </c>
      <c r="AV859" s="4">
        <v>3197.6414058999999</v>
      </c>
      <c r="AW859" s="4">
        <v>165434893</v>
      </c>
      <c r="AX859" s="4">
        <v>89518958</v>
      </c>
      <c r="AY859" s="4">
        <v>5119625</v>
      </c>
      <c r="AZ859" s="4">
        <v>5119625</v>
      </c>
      <c r="BA859" s="4">
        <v>221943206</v>
      </c>
      <c r="BB859" s="4">
        <v>5870696</v>
      </c>
      <c r="BC859" s="4">
        <v>4.3456927760902417E-2</v>
      </c>
      <c r="BD859" s="4">
        <v>0.62906367219810289</v>
      </c>
      <c r="BE859" s="4">
        <v>0.26446305199759029</v>
      </c>
      <c r="BF859" s="4">
        <v>0.12864800021637343</v>
      </c>
      <c r="BG859" s="4">
        <v>3.2162002612550186E-2</v>
      </c>
      <c r="BH859" s="4">
        <v>1.1282053251307491</v>
      </c>
      <c r="BI859" s="4">
        <v>0.50763492854137571</v>
      </c>
      <c r="BJ859" s="4">
        <v>1.3778599767196267</v>
      </c>
      <c r="BK859" s="4">
        <v>2.8490695969061938E-2</v>
      </c>
      <c r="BL859" s="3" t="s">
        <v>474</v>
      </c>
      <c r="BM859" s="4">
        <v>5609533.892201107</v>
      </c>
      <c r="BN859" s="4"/>
      <c r="BO859" s="4"/>
      <c r="BP859" s="4">
        <v>8.5741157580136758</v>
      </c>
      <c r="BQ859" s="4">
        <v>0.48487482559465195</v>
      </c>
      <c r="BR859" s="4">
        <v>2857.1445926631727</v>
      </c>
      <c r="BS859" s="4">
        <v>2101.5354136890583</v>
      </c>
      <c r="BT859" s="4">
        <v>1094.1859172592108</v>
      </c>
      <c r="BU859" s="4">
        <v>420.37216134667301</v>
      </c>
      <c r="BV859" s="4">
        <v>2006.2547244719708</v>
      </c>
      <c r="BW859" s="4">
        <v>17622.932031125933</v>
      </c>
    </row>
    <row r="860" spans="2:75" x14ac:dyDescent="0.3">
      <c r="B860" s="3" t="s">
        <v>355</v>
      </c>
      <c r="C860" s="4">
        <v>2020</v>
      </c>
      <c r="D860" s="3" t="s">
        <v>1326</v>
      </c>
      <c r="E860" s="4">
        <v>12817</v>
      </c>
      <c r="F860" s="4">
        <v>12817</v>
      </c>
      <c r="G860" s="4" t="b">
        <v>0</v>
      </c>
      <c r="H860" s="4">
        <v>35258702</v>
      </c>
      <c r="I860" s="4">
        <v>16639245</v>
      </c>
      <c r="J860" s="4">
        <v>4239541</v>
      </c>
      <c r="K860" s="4">
        <v>13159061</v>
      </c>
      <c r="L860" s="4">
        <v>1305721</v>
      </c>
      <c r="M860" s="4">
        <v>30000</v>
      </c>
      <c r="N860" s="4">
        <v>22069641</v>
      </c>
      <c r="O860" s="4">
        <v>27303770</v>
      </c>
      <c r="P860" s="4">
        <v>4135942</v>
      </c>
      <c r="Q860" s="4">
        <v>23167828</v>
      </c>
      <c r="R860" s="4">
        <v>2401080</v>
      </c>
      <c r="S860" s="4">
        <v>7193175</v>
      </c>
      <c r="T860" s="4">
        <v>4329488</v>
      </c>
      <c r="U860" s="4">
        <v>3951225</v>
      </c>
      <c r="V860" s="4">
        <v>875491</v>
      </c>
      <c r="W860" s="4">
        <v>684986</v>
      </c>
      <c r="X860" s="4">
        <v>7954932</v>
      </c>
      <c r="Y860" s="4">
        <v>3865205</v>
      </c>
      <c r="Z860" s="4">
        <v>45579769</v>
      </c>
      <c r="AA860" s="4">
        <v>50413328</v>
      </c>
      <c r="AB860" s="4">
        <v>23002955</v>
      </c>
      <c r="AC860" s="4">
        <v>27410373</v>
      </c>
      <c r="AD860" s="4">
        <v>117446495</v>
      </c>
      <c r="AE860" s="4">
        <v>5524358</v>
      </c>
      <c r="AF860" s="4">
        <v>27673681</v>
      </c>
      <c r="AG860" s="4">
        <v>33198039</v>
      </c>
      <c r="AH860" s="4">
        <v>4934832</v>
      </c>
      <c r="AI860" s="4">
        <v>0</v>
      </c>
      <c r="AJ860" s="4">
        <v>303948</v>
      </c>
      <c r="AK860" s="4">
        <v>445581</v>
      </c>
      <c r="AL860" s="4">
        <v>24718565</v>
      </c>
      <c r="AM860" s="4">
        <v>6179641</v>
      </c>
      <c r="AN860" s="4">
        <v>749529</v>
      </c>
      <c r="AO860" s="4">
        <v>5430112</v>
      </c>
      <c r="AP860" s="4">
        <v>1921936387</v>
      </c>
      <c r="AQ860" s="4">
        <v>1565073350</v>
      </c>
      <c r="AR860" s="4">
        <v>14382091</v>
      </c>
      <c r="AS860" s="4">
        <v>24672943</v>
      </c>
      <c r="AT860" s="4">
        <v>377938</v>
      </c>
      <c r="AU860" s="4">
        <v>1621</v>
      </c>
      <c r="AV860" s="4">
        <v>3335</v>
      </c>
      <c r="AW860" s="4">
        <v>168194402</v>
      </c>
      <c r="AX860" s="4">
        <v>89183288</v>
      </c>
      <c r="AY860" s="4">
        <v>3865205</v>
      </c>
      <c r="AZ860" s="4">
        <v>4492415</v>
      </c>
      <c r="BA860" s="4">
        <v>223059092</v>
      </c>
      <c r="BB860" s="4">
        <v>5828861</v>
      </c>
      <c r="BC860" s="4">
        <v>4.5571247989027251E-2</v>
      </c>
      <c r="BD860" s="4">
        <v>0.62593458488630693</v>
      </c>
      <c r="BE860" s="4">
        <v>0.22561613300455588</v>
      </c>
      <c r="BF860" s="4">
        <v>0.12129005552264283</v>
      </c>
      <c r="BG860" s="4">
        <v>3.0322512653950584E-2</v>
      </c>
      <c r="BH860" s="4">
        <v>1.4329370452853845</v>
      </c>
      <c r="BI860" s="4">
        <v>0.50630346293100936</v>
      </c>
      <c r="BJ860" s="4">
        <v>1.3515731032426188</v>
      </c>
      <c r="BK860" s="4">
        <v>2.7635471015095017E-2</v>
      </c>
      <c r="BL860" s="3" t="s">
        <v>474</v>
      </c>
      <c r="BM860" s="4">
        <v>5590027.9637714829</v>
      </c>
      <c r="BN860" s="4"/>
      <c r="BO860" s="4"/>
      <c r="BP860" s="4">
        <v>7.4831254027347782</v>
      </c>
      <c r="BQ860" s="4">
        <v>0.48605697151424287</v>
      </c>
      <c r="BR860" s="4">
        <v>2750.9325115081533</v>
      </c>
      <c r="BS860" s="4">
        <v>2130.277756105173</v>
      </c>
      <c r="BT860" s="4">
        <v>1122.1105562924242</v>
      </c>
      <c r="BU860" s="4">
        <v>385.0223921354451</v>
      </c>
      <c r="BV860" s="4">
        <v>2590.1567449481158</v>
      </c>
      <c r="BW860" s="4">
        <v>17403.377701490208</v>
      </c>
    </row>
    <row r="861" spans="2:75" x14ac:dyDescent="0.3">
      <c r="B861" s="3" t="s">
        <v>355</v>
      </c>
      <c r="C861" s="4">
        <v>2021</v>
      </c>
      <c r="D861" s="3" t="s">
        <v>1327</v>
      </c>
      <c r="E861" s="4">
        <v>13125</v>
      </c>
      <c r="F861" s="4">
        <v>13125</v>
      </c>
      <c r="G861" s="4" t="b">
        <v>0</v>
      </c>
      <c r="H861" s="4">
        <v>31723922</v>
      </c>
      <c r="I861" s="4">
        <v>17698982</v>
      </c>
      <c r="J861" s="4">
        <v>7864681</v>
      </c>
      <c r="K861" s="4">
        <v>4094558</v>
      </c>
      <c r="L861" s="4">
        <v>-106370</v>
      </c>
      <c r="M861" s="4">
        <v>106000</v>
      </c>
      <c r="N861" s="4">
        <v>27523364</v>
      </c>
      <c r="O861" s="4">
        <v>31575233</v>
      </c>
      <c r="P861" s="4">
        <v>4233754</v>
      </c>
      <c r="Q861" s="4">
        <v>27341479</v>
      </c>
      <c r="R861" s="4">
        <v>2327242</v>
      </c>
      <c r="S861" s="4">
        <v>7270770</v>
      </c>
      <c r="T861" s="4">
        <v>5282543</v>
      </c>
      <c r="U861" s="4">
        <v>4360827</v>
      </c>
      <c r="V861" s="4">
        <v>915410</v>
      </c>
      <c r="W861" s="4">
        <v>818971</v>
      </c>
      <c r="X861" s="4">
        <v>148689</v>
      </c>
      <c r="Y861" s="4">
        <v>2899378</v>
      </c>
      <c r="Z861" s="4">
        <v>49192264</v>
      </c>
      <c r="AA861" s="4">
        <v>56002808</v>
      </c>
      <c r="AB861" s="4">
        <v>27043373</v>
      </c>
      <c r="AC861" s="4">
        <v>28959435</v>
      </c>
      <c r="AD861" s="4">
        <v>117595184</v>
      </c>
      <c r="AE861" s="4">
        <v>7767587</v>
      </c>
      <c r="AF861" s="4">
        <v>26636575</v>
      </c>
      <c r="AG861" s="4">
        <v>34404162</v>
      </c>
      <c r="AH861" s="4">
        <v>4563172</v>
      </c>
      <c r="AI861" s="4">
        <v>0</v>
      </c>
      <c r="AJ861" s="4">
        <v>303948</v>
      </c>
      <c r="AK861" s="4">
        <v>179640</v>
      </c>
      <c r="AL861" s="4">
        <v>27714181</v>
      </c>
      <c r="AM861" s="4">
        <v>6928545</v>
      </c>
      <c r="AN861" s="4">
        <v>483588</v>
      </c>
      <c r="AO861" s="4">
        <v>6418554</v>
      </c>
      <c r="AP861" s="4">
        <v>1956849357</v>
      </c>
      <c r="AQ861" s="4">
        <v>1602578750</v>
      </c>
      <c r="AR861" s="4">
        <v>15254858</v>
      </c>
      <c r="AS861" s="4">
        <v>26674928</v>
      </c>
      <c r="AT861" s="4">
        <v>383306</v>
      </c>
      <c r="AU861" s="4">
        <v>1710</v>
      </c>
      <c r="AV861" s="4">
        <v>3435</v>
      </c>
      <c r="AW861" s="4">
        <v>169812930</v>
      </c>
      <c r="AX861" s="4">
        <v>87754194</v>
      </c>
      <c r="AY861" s="4">
        <v>2899378</v>
      </c>
      <c r="AZ861" s="4">
        <v>3961402.6666666665</v>
      </c>
      <c r="BA861" s="4">
        <v>227560434</v>
      </c>
      <c r="BB861" s="4">
        <v>6052144</v>
      </c>
      <c r="BC861" s="4">
        <v>4.7672150783362489E-2</v>
      </c>
      <c r="BD861" s="4">
        <v>0.86759020527159281</v>
      </c>
      <c r="BE861" s="4">
        <v>4.686967771513245E-3</v>
      </c>
      <c r="BF861" s="4">
        <v>6.9796472419533975E-2</v>
      </c>
      <c r="BG861" s="4">
        <v>1.7449117475273758E-2</v>
      </c>
      <c r="BH861" s="4">
        <v>1.2583138607827324</v>
      </c>
      <c r="BI861" s="4">
        <v>0.51953010608112205</v>
      </c>
      <c r="BJ861" s="4">
        <v>1.3656108824176869</v>
      </c>
      <c r="BK861" s="4">
        <v>2.8058740995303314E-2</v>
      </c>
      <c r="BL861" s="3" t="s">
        <v>474</v>
      </c>
      <c r="BM861" s="4">
        <v>5781660.5358794117</v>
      </c>
      <c r="BN861" s="4">
        <v>0.6851669415876771</v>
      </c>
      <c r="BO861" s="4">
        <v>1820257.8692127452</v>
      </c>
      <c r="BP861" s="4">
        <v>7.7956220520658093</v>
      </c>
      <c r="BQ861" s="4">
        <v>0.49781659388646288</v>
      </c>
      <c r="BR861" s="4">
        <v>2417.060723809524</v>
      </c>
      <c r="BS861" s="4">
        <v>2405.7320380952383</v>
      </c>
      <c r="BT861" s="4">
        <v>1162.2748952380953</v>
      </c>
      <c r="BU861" s="4">
        <v>347.67024761904764</v>
      </c>
      <c r="BV861" s="4">
        <v>2621.2694857142856</v>
      </c>
      <c r="BW861" s="4">
        <v>17337.93782857143</v>
      </c>
    </row>
    <row r="862" spans="2:75" x14ac:dyDescent="0.3">
      <c r="B862" s="3" t="s">
        <v>355</v>
      </c>
      <c r="C862" s="4">
        <v>2022</v>
      </c>
      <c r="D862" s="3" t="s">
        <v>1328</v>
      </c>
      <c r="E862" s="4">
        <v>13384</v>
      </c>
      <c r="F862" s="4">
        <v>13384</v>
      </c>
      <c r="G862" s="4" t="b">
        <v>0</v>
      </c>
      <c r="H862" s="4">
        <v>34147203</v>
      </c>
      <c r="I862" s="4">
        <v>18830612</v>
      </c>
      <c r="J862" s="4">
        <v>8059532</v>
      </c>
      <c r="K862" s="4">
        <v>4226845</v>
      </c>
      <c r="L862" s="4">
        <v>-273312</v>
      </c>
      <c r="M862" s="4">
        <v>1088403</v>
      </c>
      <c r="N862" s="4">
        <v>28831955</v>
      </c>
      <c r="O862" s="4">
        <v>32871376</v>
      </c>
      <c r="P862" s="4">
        <v>4303766</v>
      </c>
      <c r="Q862" s="4">
        <v>28567610</v>
      </c>
      <c r="R862" s="4">
        <v>2394611</v>
      </c>
      <c r="S862" s="4">
        <v>7647158</v>
      </c>
      <c r="T862" s="4">
        <v>5117193</v>
      </c>
      <c r="U862" s="4">
        <v>5203561</v>
      </c>
      <c r="V862" s="4">
        <v>965457</v>
      </c>
      <c r="W862" s="4">
        <v>1270676</v>
      </c>
      <c r="X862" s="4">
        <v>1275827</v>
      </c>
      <c r="Y862" s="4">
        <v>4720507</v>
      </c>
      <c r="Z862" s="4">
        <v>49274158</v>
      </c>
      <c r="AA862" s="4">
        <v>58360055</v>
      </c>
      <c r="AB862" s="4">
        <v>28793691</v>
      </c>
      <c r="AC862" s="4">
        <v>29566364</v>
      </c>
      <c r="AD862" s="4">
        <v>118871011</v>
      </c>
      <c r="AE862" s="4">
        <v>10481656</v>
      </c>
      <c r="AF862" s="4">
        <v>24529944</v>
      </c>
      <c r="AG862" s="4">
        <v>35011600</v>
      </c>
      <c r="AH862" s="4">
        <v>4186613</v>
      </c>
      <c r="AI862" s="4">
        <v>0</v>
      </c>
      <c r="AJ862" s="4">
        <v>298639</v>
      </c>
      <c r="AK862" s="4">
        <v>178022</v>
      </c>
      <c r="AL862" s="4">
        <v>27798082</v>
      </c>
      <c r="AM862" s="4">
        <v>6949521</v>
      </c>
      <c r="AN862" s="4">
        <v>476661</v>
      </c>
      <c r="AO862" s="4">
        <v>6472860</v>
      </c>
      <c r="AP862" s="4">
        <v>2225542157</v>
      </c>
      <c r="AQ862" s="4">
        <v>1849926625</v>
      </c>
      <c r="AR862" s="4">
        <v>16224083</v>
      </c>
      <c r="AS862" s="4">
        <v>27966368</v>
      </c>
      <c r="AT862" s="4">
        <v>440376</v>
      </c>
      <c r="AU862" s="4">
        <v>1811</v>
      </c>
      <c r="AV862" s="4">
        <v>3767</v>
      </c>
      <c r="AW862" s="4">
        <v>173303648</v>
      </c>
      <c r="AX862" s="4">
        <v>88046024</v>
      </c>
      <c r="AY862" s="4">
        <v>4720507</v>
      </c>
      <c r="AZ862" s="4">
        <v>3828363.3333333335</v>
      </c>
      <c r="BA862" s="4">
        <v>340823660</v>
      </c>
      <c r="BB862" s="4">
        <v>7035560</v>
      </c>
      <c r="BC862" s="4">
        <v>3.1754188185317944E-2</v>
      </c>
      <c r="BD862" s="4">
        <v>0.84434309304923161</v>
      </c>
      <c r="BE862" s="4">
        <v>3.7362562315865225E-2</v>
      </c>
      <c r="BF862" s="4">
        <v>6.8589043762872295E-2</v>
      </c>
      <c r="BG862" s="4">
        <v>1.7147262174419083E-2</v>
      </c>
      <c r="BH862" s="4">
        <v>1.225569797403423</v>
      </c>
      <c r="BI862" s="4">
        <v>0.53212059881450635</v>
      </c>
      <c r="BJ862" s="4">
        <v>2.0455469542389935</v>
      </c>
      <c r="BK862" s="4">
        <v>2.1466738404718317E-2</v>
      </c>
      <c r="BL862" s="3" t="s">
        <v>474</v>
      </c>
      <c r="BM862" s="4">
        <v>8803555.4330573361</v>
      </c>
      <c r="BN862" s="4">
        <v>0.43486559066327174</v>
      </c>
      <c r="BO862" s="4">
        <v>4975192.0997240022</v>
      </c>
      <c r="BP862" s="4">
        <v>7.2899463840621372</v>
      </c>
      <c r="BQ862" s="4">
        <v>0.48075391558269182</v>
      </c>
      <c r="BR862" s="4">
        <v>2551.34511356844</v>
      </c>
      <c r="BS862" s="4">
        <v>2456.020322773461</v>
      </c>
      <c r="BT862" s="4">
        <v>1212.1998655110581</v>
      </c>
      <c r="BU862" s="4">
        <v>312.80730723251645</v>
      </c>
      <c r="BV862" s="4">
        <v>2615.929468021518</v>
      </c>
      <c r="BW862" s="4">
        <v>25465.007471607889</v>
      </c>
    </row>
    <row r="863" spans="2:75" x14ac:dyDescent="0.3">
      <c r="B863" s="3" t="s">
        <v>355</v>
      </c>
      <c r="C863" s="4">
        <v>2023</v>
      </c>
      <c r="D863" s="3" t="s">
        <v>1329</v>
      </c>
      <c r="E863" s="4">
        <v>13926</v>
      </c>
      <c r="F863" s="4">
        <v>13926</v>
      </c>
      <c r="G863" s="4" t="b">
        <v>0</v>
      </c>
      <c r="H863" s="4">
        <v>53848446</v>
      </c>
      <c r="I863" s="4">
        <v>20843013</v>
      </c>
      <c r="J863" s="4">
        <v>9030139</v>
      </c>
      <c r="K863" s="4">
        <v>16646584</v>
      </c>
      <c r="L863" s="4">
        <v>2661549</v>
      </c>
      <c r="M863" s="4">
        <v>3935043</v>
      </c>
      <c r="N863" s="4">
        <v>33266819</v>
      </c>
      <c r="O863" s="4">
        <v>40564239</v>
      </c>
      <c r="P863" s="4">
        <v>4558809</v>
      </c>
      <c r="Q863" s="4">
        <v>36005430</v>
      </c>
      <c r="R863" s="4">
        <v>3721926</v>
      </c>
      <c r="S863" s="4">
        <v>7664496</v>
      </c>
      <c r="T863" s="4">
        <v>5176267</v>
      </c>
      <c r="U863" s="4">
        <v>5678043</v>
      </c>
      <c r="V863" s="4">
        <v>1106401</v>
      </c>
      <c r="W863" s="4">
        <v>699219</v>
      </c>
      <c r="X863" s="4">
        <v>13284207</v>
      </c>
      <c r="Y863" s="4">
        <v>12203556</v>
      </c>
      <c r="Z863" s="4">
        <v>49517050</v>
      </c>
      <c r="AA863" s="4">
        <v>59413105</v>
      </c>
      <c r="AB863" s="4">
        <v>26943577</v>
      </c>
      <c r="AC863" s="4">
        <v>32469528</v>
      </c>
      <c r="AD863" s="4">
        <v>132155218</v>
      </c>
      <c r="AE863" s="4">
        <v>17631712</v>
      </c>
      <c r="AF863" s="4">
        <v>27897593</v>
      </c>
      <c r="AG863" s="4">
        <v>45529305</v>
      </c>
      <c r="AH863" s="4">
        <v>3797164</v>
      </c>
      <c r="AI863" s="4">
        <v>0</v>
      </c>
      <c r="AJ863" s="4">
        <v>298639</v>
      </c>
      <c r="AK863" s="4">
        <v>187448</v>
      </c>
      <c r="AL863" s="4">
        <v>33604124</v>
      </c>
      <c r="AM863" s="4">
        <v>8401031</v>
      </c>
      <c r="AN863" s="4">
        <v>486087</v>
      </c>
      <c r="AO863" s="4">
        <v>7914944</v>
      </c>
      <c r="AP863" s="4">
        <v>2380121749</v>
      </c>
      <c r="AQ863" s="4">
        <v>1991713625</v>
      </c>
      <c r="AR863" s="4">
        <v>17979523</v>
      </c>
      <c r="AS863" s="4">
        <v>30099054</v>
      </c>
      <c r="AT863" s="4">
        <v>468655</v>
      </c>
      <c r="AU863" s="4">
        <v>2002</v>
      </c>
      <c r="AV863" s="4">
        <v>4031</v>
      </c>
      <c r="AW863" s="4">
        <v>187066669</v>
      </c>
      <c r="AX863" s="4">
        <v>98568080</v>
      </c>
      <c r="AY863" s="4">
        <v>12203556</v>
      </c>
      <c r="AZ863" s="4">
        <v>6607813.666666667</v>
      </c>
      <c r="BA863" s="4">
        <v>366513293</v>
      </c>
      <c r="BB863" s="4">
        <v>7581681</v>
      </c>
      <c r="BC863" s="4">
        <v>3.2584775484962025E-2</v>
      </c>
      <c r="BD863" s="4">
        <v>0.61778605458735059</v>
      </c>
      <c r="BE863" s="4">
        <v>0.24669619992376382</v>
      </c>
      <c r="BF863" s="4">
        <v>5.7860398324919883E-2</v>
      </c>
      <c r="BG863" s="4">
        <v>1.4465099581229971E-2</v>
      </c>
      <c r="BH863" s="4">
        <v>1.2645121860785997</v>
      </c>
      <c r="BI863" s="4">
        <v>0.51930526081985651</v>
      </c>
      <c r="BJ863" s="4">
        <v>2.0529837473404546</v>
      </c>
      <c r="BK863" s="4">
        <v>2.1670372269500384E-2</v>
      </c>
      <c r="BL863" s="3" t="s">
        <v>474</v>
      </c>
      <c r="BM863" s="4">
        <v>9359160.7842293903</v>
      </c>
      <c r="BN863" s="4">
        <v>0.70602630075563311</v>
      </c>
      <c r="BO863" s="4">
        <v>2751347.1175627233</v>
      </c>
      <c r="BP863" s="4">
        <v>7.5540350015935251</v>
      </c>
      <c r="BQ863" s="4">
        <v>0.49665095509799057</v>
      </c>
      <c r="BR863" s="4">
        <v>3866.756139595002</v>
      </c>
      <c r="BS863" s="4">
        <v>2912.8420939250323</v>
      </c>
      <c r="BT863" s="4">
        <v>1291.075901192015</v>
      </c>
      <c r="BU863" s="4">
        <v>272.66724113169613</v>
      </c>
      <c r="BV863" s="4">
        <v>3269.3741921585524</v>
      </c>
      <c r="BW863" s="4">
        <v>26318.633706735603</v>
      </c>
    </row>
    <row r="864" spans="2:75" x14ac:dyDescent="0.3">
      <c r="B864" s="3" t="s">
        <v>355</v>
      </c>
      <c r="C864" s="4">
        <v>2024</v>
      </c>
      <c r="D864" s="3" t="s">
        <v>1330</v>
      </c>
      <c r="E864" s="4">
        <v>13926</v>
      </c>
      <c r="F864" s="4">
        <v>13926</v>
      </c>
      <c r="G864" s="4" t="b">
        <v>0</v>
      </c>
      <c r="H864" s="4">
        <v>46601780</v>
      </c>
      <c r="I864" s="4">
        <v>22448978</v>
      </c>
      <c r="J864" s="4">
        <v>8209694</v>
      </c>
      <c r="K864" s="4">
        <v>11031868</v>
      </c>
      <c r="L864" s="4">
        <v>2899271</v>
      </c>
      <c r="M864" s="4">
        <v>132250</v>
      </c>
      <c r="N864" s="4">
        <v>35437662</v>
      </c>
      <c r="O864" s="4">
        <v>34488332</v>
      </c>
      <c r="P864" s="4">
        <v>4793687</v>
      </c>
      <c r="Q864" s="4">
        <v>29694645</v>
      </c>
      <c r="R864" s="4">
        <v>3833408</v>
      </c>
      <c r="S864" s="4">
        <v>10241945</v>
      </c>
      <c r="T864" s="4">
        <v>5873354</v>
      </c>
      <c r="U864" s="4">
        <v>5946701</v>
      </c>
      <c r="V864" s="4">
        <v>976639</v>
      </c>
      <c r="W864" s="4">
        <v>856411</v>
      </c>
      <c r="X864" s="4">
        <v>12113448</v>
      </c>
      <c r="Y864" s="4">
        <v>5367476</v>
      </c>
      <c r="Z864" s="4">
        <v>63066698</v>
      </c>
      <c r="AA864" s="4">
        <v>71004821</v>
      </c>
      <c r="AB864" s="4">
        <v>26864103</v>
      </c>
      <c r="AC864" s="4">
        <v>44140718</v>
      </c>
      <c r="AD864" s="4">
        <v>144268666</v>
      </c>
      <c r="AE864" s="4">
        <v>12828998</v>
      </c>
      <c r="AF864" s="4">
        <v>36217725</v>
      </c>
      <c r="AG864" s="4">
        <v>49046723</v>
      </c>
      <c r="AH864" s="4">
        <v>3394375</v>
      </c>
      <c r="AI864" s="4">
        <v>0</v>
      </c>
      <c r="AJ864" s="4">
        <v>298639</v>
      </c>
      <c r="AK864" s="4">
        <v>199503</v>
      </c>
      <c r="AL864" s="4">
        <v>34658819</v>
      </c>
      <c r="AM864" s="4">
        <v>8664705</v>
      </c>
      <c r="AN864" s="4">
        <v>498142</v>
      </c>
      <c r="AO864" s="4">
        <v>8166563</v>
      </c>
      <c r="AP864" s="4">
        <v>2380083510</v>
      </c>
      <c r="AQ864" s="4">
        <v>1975241900</v>
      </c>
      <c r="AR864" s="4">
        <v>19625665</v>
      </c>
      <c r="AS864" s="4">
        <v>31999348</v>
      </c>
      <c r="AT864" s="4">
        <v>461207</v>
      </c>
      <c r="AU864" s="4">
        <v>2178</v>
      </c>
      <c r="AV864" s="4">
        <v>4212</v>
      </c>
      <c r="AW864" s="4">
        <v>191169583</v>
      </c>
      <c r="AX864" s="4">
        <v>98616318</v>
      </c>
      <c r="AY864" s="4">
        <v>5367476</v>
      </c>
      <c r="AZ864" s="4">
        <v>7430513</v>
      </c>
      <c r="BA864" s="4">
        <v>376315320</v>
      </c>
      <c r="BB864" s="4">
        <v>7899761</v>
      </c>
      <c r="BC864" s="4">
        <v>0</v>
      </c>
      <c r="BD864" s="4">
        <v>0.76043580309593328</v>
      </c>
      <c r="BE864" s="4">
        <v>0.25993530719212871</v>
      </c>
      <c r="BF864" s="4">
        <v>5.7490935929151658E-2</v>
      </c>
      <c r="BG864" s="4">
        <v>1.4372734396979886E-2</v>
      </c>
      <c r="BH864" s="4">
        <v>1.6517026218026853</v>
      </c>
      <c r="BI864" s="4">
        <v>0.53324157676696959</v>
      </c>
      <c r="BJ864" s="4">
        <v>2.0667090429447592</v>
      </c>
      <c r="BK864" s="4">
        <v>2.2022512874290551E-2</v>
      </c>
      <c r="BL864" s="3" t="s">
        <v>474</v>
      </c>
      <c r="BM864" s="4">
        <v>9907156.2719467338</v>
      </c>
      <c r="BN864" s="4">
        <v>0.75001471623500704</v>
      </c>
      <c r="BO864" s="4">
        <v>2476643.2719467338</v>
      </c>
      <c r="BP864" s="4">
        <v>8.2457884009288396</v>
      </c>
      <c r="BQ864" s="4">
        <v>0.51709401709401714</v>
      </c>
      <c r="BR864" s="4">
        <v>3346.3866149648138</v>
      </c>
      <c r="BS864" s="4">
        <v>2476.5425822203074</v>
      </c>
      <c r="BT864" s="4">
        <v>1409.2822777538418</v>
      </c>
      <c r="BU864" s="4">
        <v>243.7437167887405</v>
      </c>
      <c r="BV864" s="4">
        <v>3521.9533965244864</v>
      </c>
      <c r="BW864" s="4">
        <v>27022.498922878069</v>
      </c>
    </row>
    <row r="865" spans="2:75" x14ac:dyDescent="0.3">
      <c r="B865" s="3" t="s">
        <v>357</v>
      </c>
      <c r="C865" s="4">
        <v>2019</v>
      </c>
      <c r="D865" s="3" t="s">
        <v>1331</v>
      </c>
      <c r="E865" s="4">
        <v>2434</v>
      </c>
      <c r="F865" s="4">
        <v>2434</v>
      </c>
      <c r="G865" s="4" t="b">
        <v>0</v>
      </c>
      <c r="H865" s="4">
        <v>13055873</v>
      </c>
      <c r="I865" s="4">
        <v>6701264</v>
      </c>
      <c r="J865" s="4">
        <v>2276875</v>
      </c>
      <c r="K865" s="4">
        <v>3312646</v>
      </c>
      <c r="L865" s="4">
        <v>57782</v>
      </c>
      <c r="M865" s="4">
        <v>334241</v>
      </c>
      <c r="N865" s="4">
        <v>9408986</v>
      </c>
      <c r="O865" s="4">
        <v>9806918</v>
      </c>
      <c r="P865" s="4">
        <v>1106468</v>
      </c>
      <c r="Q865" s="4">
        <v>8700450</v>
      </c>
      <c r="R865" s="4">
        <v>1801748</v>
      </c>
      <c r="S865" s="4">
        <v>898379</v>
      </c>
      <c r="T865" s="4">
        <v>952436</v>
      </c>
      <c r="U865" s="4">
        <v>1272867</v>
      </c>
      <c r="V865" s="4">
        <v>678142</v>
      </c>
      <c r="W865" s="4">
        <v>468806</v>
      </c>
      <c r="X865" s="4">
        <v>3248955</v>
      </c>
      <c r="Y865" s="4">
        <v>2645054</v>
      </c>
      <c r="Z865" s="4">
        <v>18929688</v>
      </c>
      <c r="AA865" s="4">
        <v>20834018</v>
      </c>
      <c r="AB865" s="4">
        <v>9087355</v>
      </c>
      <c r="AC865" s="4">
        <v>11746663</v>
      </c>
      <c r="AD865" s="4">
        <v>45618310</v>
      </c>
      <c r="AE865" s="4">
        <v>8928507</v>
      </c>
      <c r="AF865" s="4">
        <v>3947509</v>
      </c>
      <c r="AG865" s="4">
        <v>12876016</v>
      </c>
      <c r="AH865" s="4">
        <v>969393</v>
      </c>
      <c r="AI865" s="4">
        <v>0</v>
      </c>
      <c r="AJ865" s="4">
        <v>146610</v>
      </c>
      <c r="AK865" s="4">
        <v>28877</v>
      </c>
      <c r="AL865" s="4">
        <v>7960103</v>
      </c>
      <c r="AM865" s="4">
        <v>1990026</v>
      </c>
      <c r="AN865" s="4">
        <v>175487</v>
      </c>
      <c r="AO865" s="4">
        <v>599305</v>
      </c>
      <c r="AP865" s="4">
        <v>1076633646</v>
      </c>
      <c r="AQ865" s="4">
        <v>837589802</v>
      </c>
      <c r="AR865" s="4">
        <v>4753967.1781663802</v>
      </c>
      <c r="AS865" s="4">
        <v>9656028.8198096994</v>
      </c>
      <c r="AT865" s="4">
        <v>886959</v>
      </c>
      <c r="AU865" s="4">
        <v>2669.80867713</v>
      </c>
      <c r="AV865" s="4">
        <v>5324.7446734499999</v>
      </c>
      <c r="AW865" s="4">
        <v>47691998</v>
      </c>
      <c r="AX865" s="4">
        <v>33747065</v>
      </c>
      <c r="AY865" s="4">
        <v>2645054</v>
      </c>
      <c r="AZ865" s="4">
        <v>2645054</v>
      </c>
      <c r="BA865" s="4">
        <v>7693096</v>
      </c>
      <c r="BB865" s="4">
        <v>0</v>
      </c>
      <c r="BC865" s="4"/>
      <c r="BD865" s="4">
        <v>0.72067076632868599</v>
      </c>
      <c r="BE865" s="4">
        <v>0.24885007689642816</v>
      </c>
      <c r="BF865" s="4">
        <v>8.818326996732706E-2</v>
      </c>
      <c r="BG865" s="4">
        <v>2.2045820261370992E-2</v>
      </c>
      <c r="BH865" s="4">
        <v>1.4799252912205692</v>
      </c>
      <c r="BI865" s="4">
        <v>0.34863289497296701</v>
      </c>
      <c r="BJ865" s="4">
        <v>0</v>
      </c>
      <c r="BK865" s="4"/>
      <c r="BL865" s="3" t="s">
        <v>468</v>
      </c>
      <c r="BM865" s="4"/>
      <c r="BN865" s="4"/>
      <c r="BO865" s="4"/>
      <c r="BP865" s="4">
        <v>4.4155848146012522</v>
      </c>
      <c r="BQ865" s="4">
        <v>0.5013965628140028</v>
      </c>
      <c r="BR865" s="4">
        <v>5363.9576828266227</v>
      </c>
      <c r="BS865" s="4">
        <v>4029.1364009860313</v>
      </c>
      <c r="BT865" s="4">
        <v>1953.1500321143715</v>
      </c>
      <c r="BU865" s="4">
        <v>398.27156943303203</v>
      </c>
      <c r="BV865" s="4">
        <v>5290.0640920295809</v>
      </c>
      <c r="BW865" s="4">
        <v>3160.680361544782</v>
      </c>
    </row>
    <row r="866" spans="2:75" x14ac:dyDescent="0.3">
      <c r="B866" s="3" t="s">
        <v>357</v>
      </c>
      <c r="C866" s="4">
        <v>2020</v>
      </c>
      <c r="D866" s="3" t="s">
        <v>1332</v>
      </c>
      <c r="E866" s="4">
        <v>2522</v>
      </c>
      <c r="F866" s="4">
        <v>2522</v>
      </c>
      <c r="G866" s="4" t="b">
        <v>0</v>
      </c>
      <c r="H866" s="4">
        <v>13182569</v>
      </c>
      <c r="I866" s="4">
        <v>5357971</v>
      </c>
      <c r="J866" s="4">
        <v>2122323</v>
      </c>
      <c r="K866" s="4">
        <v>5138053</v>
      </c>
      <c r="L866" s="4">
        <v>38600</v>
      </c>
      <c r="M866" s="4">
        <v>180467</v>
      </c>
      <c r="N866" s="4">
        <v>7864049</v>
      </c>
      <c r="O866" s="4">
        <v>8605441</v>
      </c>
      <c r="P866" s="4">
        <v>1127299</v>
      </c>
      <c r="Q866" s="4">
        <v>7478142</v>
      </c>
      <c r="R866" s="4">
        <v>1783377</v>
      </c>
      <c r="S866" s="4">
        <v>883692</v>
      </c>
      <c r="T866" s="4">
        <v>849919</v>
      </c>
      <c r="U866" s="4">
        <v>815557</v>
      </c>
      <c r="V866" s="4">
        <v>678226</v>
      </c>
      <c r="W866" s="4">
        <v>443909</v>
      </c>
      <c r="X866" s="4">
        <v>4577128</v>
      </c>
      <c r="Y866" s="4">
        <v>3846410</v>
      </c>
      <c r="Z866" s="4">
        <v>37631414</v>
      </c>
      <c r="AA866" s="4">
        <v>40929402</v>
      </c>
      <c r="AB866" s="4">
        <v>27131976</v>
      </c>
      <c r="AC866" s="4">
        <v>13797426</v>
      </c>
      <c r="AD866" s="4">
        <v>50195438</v>
      </c>
      <c r="AE866" s="4">
        <v>10874034</v>
      </c>
      <c r="AF866" s="4">
        <v>3856640</v>
      </c>
      <c r="AG866" s="4">
        <v>14730674</v>
      </c>
      <c r="AH866" s="4">
        <v>811846</v>
      </c>
      <c r="AI866" s="4">
        <v>0</v>
      </c>
      <c r="AJ866" s="4">
        <v>138273</v>
      </c>
      <c r="AK866" s="4">
        <v>28350</v>
      </c>
      <c r="AL866" s="4">
        <v>6499601</v>
      </c>
      <c r="AM866" s="4">
        <v>1624900</v>
      </c>
      <c r="AN866" s="4">
        <v>166623</v>
      </c>
      <c r="AO866" s="4">
        <v>192519</v>
      </c>
      <c r="AP866" s="4">
        <v>1232071826</v>
      </c>
      <c r="AQ866" s="4">
        <v>968346002</v>
      </c>
      <c r="AR866" s="4">
        <v>3870793</v>
      </c>
      <c r="AS866" s="4">
        <v>8043600</v>
      </c>
      <c r="AT866" s="4">
        <v>1019960</v>
      </c>
      <c r="AU866" s="4">
        <v>2194</v>
      </c>
      <c r="AV866" s="4">
        <v>5202</v>
      </c>
      <c r="AW866" s="4">
        <v>51018214</v>
      </c>
      <c r="AX866" s="4">
        <v>36276610</v>
      </c>
      <c r="AY866" s="4">
        <v>3846410</v>
      </c>
      <c r="AZ866" s="4">
        <v>3245732</v>
      </c>
      <c r="BA866" s="4">
        <v>11170883</v>
      </c>
      <c r="BB866" s="4">
        <v>0</v>
      </c>
      <c r="BC866" s="4"/>
      <c r="BD866" s="4">
        <v>0.59654904897520356</v>
      </c>
      <c r="BE866" s="4">
        <v>0.34721062336180453</v>
      </c>
      <c r="BF866" s="4">
        <v>0.10254354114099329</v>
      </c>
      <c r="BG866" s="4">
        <v>2.5635881341023858E-2</v>
      </c>
      <c r="BH866" s="4">
        <v>1.9698307413793426</v>
      </c>
      <c r="BI866" s="4">
        <v>0.36995210544967239</v>
      </c>
      <c r="BJ866" s="4">
        <v>0</v>
      </c>
      <c r="BK866" s="4"/>
      <c r="BL866" s="3" t="s">
        <v>468</v>
      </c>
      <c r="BM866" s="4"/>
      <c r="BN866" s="4"/>
      <c r="BO866" s="4"/>
      <c r="BP866" s="4">
        <v>3.1416942732687732</v>
      </c>
      <c r="BQ866" s="4">
        <v>0.421760861207228</v>
      </c>
      <c r="BR866" s="4">
        <v>5227.0297383029338</v>
      </c>
      <c r="BS866" s="4">
        <v>3412.1494845360826</v>
      </c>
      <c r="BT866" s="4">
        <v>1534.8108643933385</v>
      </c>
      <c r="BU866" s="4">
        <v>321.90563045202219</v>
      </c>
      <c r="BV866" s="4">
        <v>5840.8699444885015</v>
      </c>
      <c r="BW866" s="4">
        <v>4429.3747026169704</v>
      </c>
    </row>
    <row r="867" spans="2:75" x14ac:dyDescent="0.3">
      <c r="B867" s="3" t="s">
        <v>357</v>
      </c>
      <c r="C867" s="4">
        <v>2021</v>
      </c>
      <c r="D867" s="3" t="s">
        <v>1333</v>
      </c>
      <c r="E867" s="4">
        <v>2618</v>
      </c>
      <c r="F867" s="4">
        <v>2618</v>
      </c>
      <c r="G867" s="4" t="b">
        <v>0</v>
      </c>
      <c r="H867" s="4">
        <v>12790528</v>
      </c>
      <c r="I867" s="4">
        <v>6913075</v>
      </c>
      <c r="J867" s="4">
        <v>2743273</v>
      </c>
      <c r="K867" s="4">
        <v>2256383</v>
      </c>
      <c r="L867" s="4">
        <v>29065</v>
      </c>
      <c r="M867" s="4">
        <v>107018</v>
      </c>
      <c r="N867" s="4">
        <v>10427127</v>
      </c>
      <c r="O867" s="4">
        <v>10540581</v>
      </c>
      <c r="P867" s="4">
        <v>1210115</v>
      </c>
      <c r="Q867" s="4">
        <v>9330466</v>
      </c>
      <c r="R867" s="4">
        <v>1649736</v>
      </c>
      <c r="S867" s="4">
        <v>1137811</v>
      </c>
      <c r="T867" s="4">
        <v>1415193</v>
      </c>
      <c r="U867" s="4">
        <v>976544</v>
      </c>
      <c r="V867" s="4">
        <v>808413</v>
      </c>
      <c r="W867" s="4">
        <v>639736</v>
      </c>
      <c r="X867" s="4">
        <v>2249947</v>
      </c>
      <c r="Y867" s="4">
        <v>1734723</v>
      </c>
      <c r="Z867" s="4">
        <v>43657775</v>
      </c>
      <c r="AA867" s="4">
        <v>44749684</v>
      </c>
      <c r="AB867" s="4">
        <v>29242821</v>
      </c>
      <c r="AC867" s="4">
        <v>15506863</v>
      </c>
      <c r="AD867" s="4">
        <v>51501727</v>
      </c>
      <c r="AE867" s="4">
        <v>12205246</v>
      </c>
      <c r="AF867" s="4">
        <v>4182632</v>
      </c>
      <c r="AG867" s="4">
        <v>16387878</v>
      </c>
      <c r="AH867" s="4">
        <v>752859</v>
      </c>
      <c r="AI867" s="4">
        <v>18768</v>
      </c>
      <c r="AJ867" s="4">
        <v>119459</v>
      </c>
      <c r="AK867" s="4">
        <v>24517</v>
      </c>
      <c r="AL867" s="4">
        <v>8825871</v>
      </c>
      <c r="AM867" s="4">
        <v>2206468</v>
      </c>
      <c r="AN867" s="4">
        <v>80311</v>
      </c>
      <c r="AO867" s="4">
        <v>716289</v>
      </c>
      <c r="AP867" s="4">
        <v>1295982503</v>
      </c>
      <c r="AQ867" s="4">
        <v>1042850102</v>
      </c>
      <c r="AR867" s="4">
        <v>5012995</v>
      </c>
      <c r="AS867" s="4">
        <v>10497622</v>
      </c>
      <c r="AT867" s="4">
        <v>1106047</v>
      </c>
      <c r="AU867" s="4">
        <v>2845</v>
      </c>
      <c r="AV867" s="4">
        <v>6049</v>
      </c>
      <c r="AW867" s="4">
        <v>37750295</v>
      </c>
      <c r="AX867" s="4">
        <v>35866708</v>
      </c>
      <c r="AY867" s="4">
        <v>1734723</v>
      </c>
      <c r="AZ867" s="4">
        <v>2742062.3333333335</v>
      </c>
      <c r="BA867" s="4">
        <v>7940821</v>
      </c>
      <c r="BB867" s="4">
        <v>0</v>
      </c>
      <c r="BC867" s="4"/>
      <c r="BD867" s="4">
        <v>0.81522256157056217</v>
      </c>
      <c r="BE867" s="4">
        <v>0.17590728076276443</v>
      </c>
      <c r="BF867" s="4">
        <v>3.6397989909665585E-2</v>
      </c>
      <c r="BG867" s="4">
        <v>9.0994985084191689E-3</v>
      </c>
      <c r="BH867" s="4">
        <v>1.756383657579375</v>
      </c>
      <c r="BI867" s="4">
        <v>6.3187528904401338E-2</v>
      </c>
      <c r="BJ867" s="4">
        <v>0</v>
      </c>
      <c r="BK867" s="4"/>
      <c r="BL867" s="3" t="s">
        <v>468</v>
      </c>
      <c r="BM867" s="4"/>
      <c r="BN867" s="4"/>
      <c r="BO867" s="4"/>
      <c r="BP867" s="4">
        <v>3.8681039199184313</v>
      </c>
      <c r="BQ867" s="4">
        <v>0.47032567366506861</v>
      </c>
      <c r="BR867" s="4">
        <v>4885.6103896103896</v>
      </c>
      <c r="BS867" s="4">
        <v>4026.1959511077157</v>
      </c>
      <c r="BT867" s="4">
        <v>1914.818563789152</v>
      </c>
      <c r="BU867" s="4">
        <v>287.57028265851795</v>
      </c>
      <c r="BV867" s="4">
        <v>6259.6936592818947</v>
      </c>
      <c r="BW867" s="4">
        <v>3033.1631016042779</v>
      </c>
    </row>
    <row r="868" spans="2:75" x14ac:dyDescent="0.3">
      <c r="B868" s="3" t="s">
        <v>357</v>
      </c>
      <c r="C868" s="4">
        <v>2022</v>
      </c>
      <c r="D868" s="3" t="s">
        <v>1334</v>
      </c>
      <c r="E868" s="4">
        <v>2522</v>
      </c>
      <c r="F868" s="4">
        <v>2522</v>
      </c>
      <c r="G868" s="4" t="b">
        <v>0</v>
      </c>
      <c r="H868" s="4">
        <v>29375621</v>
      </c>
      <c r="I868" s="4">
        <v>8613155</v>
      </c>
      <c r="J868" s="4">
        <v>3952589</v>
      </c>
      <c r="K868" s="4">
        <v>16155226</v>
      </c>
      <c r="L868" s="4">
        <v>341321</v>
      </c>
      <c r="M868" s="4">
        <v>307419</v>
      </c>
      <c r="N868" s="4">
        <v>12912976</v>
      </c>
      <c r="O868" s="4">
        <v>12575561</v>
      </c>
      <c r="P868" s="4">
        <v>1244704</v>
      </c>
      <c r="Q868" s="4">
        <v>11330857</v>
      </c>
      <c r="R868" s="4">
        <v>1889407</v>
      </c>
      <c r="S868" s="4">
        <v>1476126</v>
      </c>
      <c r="T868" s="4">
        <v>1564073</v>
      </c>
      <c r="U868" s="4">
        <v>1091869</v>
      </c>
      <c r="V868" s="4">
        <v>845910</v>
      </c>
      <c r="W868" s="4">
        <v>780265</v>
      </c>
      <c r="X868" s="4">
        <v>16800060</v>
      </c>
      <c r="Y868" s="4">
        <v>20587779</v>
      </c>
      <c r="Z868" s="4">
        <v>34243052</v>
      </c>
      <c r="AA868" s="4">
        <v>40997775</v>
      </c>
      <c r="AB868" s="4">
        <v>28078063</v>
      </c>
      <c r="AC868" s="4">
        <v>12919712</v>
      </c>
      <c r="AD868" s="4">
        <v>68294789</v>
      </c>
      <c r="AE868" s="4">
        <v>5598362</v>
      </c>
      <c r="AF868" s="4">
        <v>8225561</v>
      </c>
      <c r="AG868" s="4">
        <v>13823923</v>
      </c>
      <c r="AH868" s="4">
        <v>724308</v>
      </c>
      <c r="AI868" s="4">
        <v>434725</v>
      </c>
      <c r="AJ868" s="4">
        <v>439236</v>
      </c>
      <c r="AK868" s="4">
        <v>24307</v>
      </c>
      <c r="AL868" s="4">
        <v>11416914</v>
      </c>
      <c r="AM868" s="4">
        <v>2854229</v>
      </c>
      <c r="AN868" s="4">
        <v>463543</v>
      </c>
      <c r="AO868" s="4">
        <v>904223</v>
      </c>
      <c r="AP868" s="4">
        <v>1696196835</v>
      </c>
      <c r="AQ868" s="4">
        <v>1411598102</v>
      </c>
      <c r="AR868" s="4">
        <v>5866909</v>
      </c>
      <c r="AS868" s="4">
        <v>11615571</v>
      </c>
      <c r="AT868" s="4">
        <v>1500282</v>
      </c>
      <c r="AU868" s="4">
        <v>3312</v>
      </c>
      <c r="AV868" s="4">
        <v>6756</v>
      </c>
      <c r="AW868" s="4">
        <v>72146284</v>
      </c>
      <c r="AX868" s="4">
        <v>55195174</v>
      </c>
      <c r="AY868" s="4">
        <v>20587779</v>
      </c>
      <c r="AZ868" s="4">
        <v>8722970.666666666</v>
      </c>
      <c r="BA868" s="4">
        <v>26901306</v>
      </c>
      <c r="BB868" s="4">
        <v>0</v>
      </c>
      <c r="BC868" s="4"/>
      <c r="BD868" s="4">
        <v>0.43958137940300906</v>
      </c>
      <c r="BE868" s="4">
        <v>0.57190484585840751</v>
      </c>
      <c r="BF868" s="4">
        <v>0.16240567943216891</v>
      </c>
      <c r="BG868" s="4">
        <v>4.0601426970545633E-2</v>
      </c>
      <c r="BH868" s="4">
        <v>1.2200244871151404</v>
      </c>
      <c r="BI868" s="4">
        <v>0.37465174587995159</v>
      </c>
      <c r="BJ868" s="4">
        <v>0</v>
      </c>
      <c r="BK868" s="4"/>
      <c r="BL868" s="3" t="s">
        <v>468</v>
      </c>
      <c r="BM868" s="4"/>
      <c r="BN868" s="4"/>
      <c r="BO868" s="4"/>
      <c r="BP868" s="4">
        <v>3.4588609523021541</v>
      </c>
      <c r="BQ868" s="4">
        <v>0.49023090586145646</v>
      </c>
      <c r="BR868" s="4">
        <v>11647.748215701824</v>
      </c>
      <c r="BS868" s="4">
        <v>4986.3445678033304</v>
      </c>
      <c r="BT868" s="4">
        <v>2326.2922283901667</v>
      </c>
      <c r="BU868" s="4">
        <v>287.1958762886598</v>
      </c>
      <c r="BV868" s="4">
        <v>5481.3334655035687</v>
      </c>
      <c r="BW868" s="4">
        <v>10666.655828707375</v>
      </c>
    </row>
    <row r="869" spans="2:75" x14ac:dyDescent="0.3">
      <c r="B869" s="3" t="s">
        <v>357</v>
      </c>
      <c r="C869" s="4">
        <v>2023</v>
      </c>
      <c r="D869" s="3" t="s">
        <v>1335</v>
      </c>
      <c r="E869" s="4">
        <v>2653</v>
      </c>
      <c r="F869" s="4">
        <v>2653</v>
      </c>
      <c r="G869" s="4" t="b">
        <v>0</v>
      </c>
      <c r="H869" s="4">
        <v>50615335</v>
      </c>
      <c r="I869" s="4">
        <v>9093844</v>
      </c>
      <c r="J869" s="4">
        <v>3868121</v>
      </c>
      <c r="K869" s="4">
        <v>36363833</v>
      </c>
      <c r="L869" s="4">
        <v>926402</v>
      </c>
      <c r="M869" s="4">
        <v>60473</v>
      </c>
      <c r="N869" s="4">
        <v>14191029</v>
      </c>
      <c r="O869" s="4">
        <v>13232892</v>
      </c>
      <c r="P869" s="4">
        <v>1305409</v>
      </c>
      <c r="Q869" s="4">
        <v>11927483</v>
      </c>
      <c r="R869" s="4">
        <v>2386968</v>
      </c>
      <c r="S869" s="4">
        <v>1234362</v>
      </c>
      <c r="T869" s="4">
        <v>2213542</v>
      </c>
      <c r="U869" s="4">
        <v>1070859</v>
      </c>
      <c r="V869" s="4">
        <v>1367713</v>
      </c>
      <c r="W869" s="4">
        <v>933377</v>
      </c>
      <c r="X869" s="4">
        <v>37382443</v>
      </c>
      <c r="Y869" s="4">
        <v>44469571</v>
      </c>
      <c r="Z869" s="4">
        <v>39400403</v>
      </c>
      <c r="AA869" s="4">
        <v>49172210</v>
      </c>
      <c r="AB869" s="4">
        <v>41914695</v>
      </c>
      <c r="AC869" s="4">
        <v>7257515</v>
      </c>
      <c r="AD869" s="4">
        <v>104979049</v>
      </c>
      <c r="AE869" s="4">
        <v>18300283</v>
      </c>
      <c r="AF869" s="4">
        <v>4417425</v>
      </c>
      <c r="AG869" s="4">
        <v>22717708</v>
      </c>
      <c r="AH869" s="4">
        <v>14915396</v>
      </c>
      <c r="AI869" s="4">
        <v>14378798</v>
      </c>
      <c r="AJ869" s="4">
        <v>161508</v>
      </c>
      <c r="AK869" s="4">
        <v>26913</v>
      </c>
      <c r="AL869" s="4">
        <v>13117373</v>
      </c>
      <c r="AM869" s="4">
        <v>3279343</v>
      </c>
      <c r="AN869" s="4">
        <v>188421</v>
      </c>
      <c r="AO869" s="4">
        <v>1587826</v>
      </c>
      <c r="AP869" s="4">
        <v>2020498387</v>
      </c>
      <c r="AQ869" s="4">
        <v>1711142349</v>
      </c>
      <c r="AR869" s="4">
        <v>6368318</v>
      </c>
      <c r="AS869" s="4">
        <v>12845316</v>
      </c>
      <c r="AT869" s="4">
        <v>1807403</v>
      </c>
      <c r="AU869" s="4">
        <v>3265</v>
      </c>
      <c r="AV869" s="4">
        <v>7177</v>
      </c>
      <c r="AW869" s="4">
        <v>115426083</v>
      </c>
      <c r="AX869" s="4">
        <v>97498362</v>
      </c>
      <c r="AY869" s="4">
        <v>44469571</v>
      </c>
      <c r="AZ869" s="4">
        <v>22264024.333333332</v>
      </c>
      <c r="BA869" s="4">
        <v>69004818</v>
      </c>
      <c r="BB869" s="4">
        <v>0</v>
      </c>
      <c r="BC869" s="4"/>
      <c r="BD869" s="4">
        <v>0.28037014869110322</v>
      </c>
      <c r="BE869" s="4">
        <v>0.73855962822334376</v>
      </c>
      <c r="BF869" s="4">
        <v>5.7456935733773501E-2</v>
      </c>
      <c r="BG869" s="4">
        <v>1.4364232838389212E-2</v>
      </c>
      <c r="BH869" s="4">
        <v>1.9046523059391491</v>
      </c>
      <c r="BI869" s="4">
        <v>0.38619630464615734</v>
      </c>
      <c r="BJ869" s="4">
        <v>0</v>
      </c>
      <c r="BK869" s="4"/>
      <c r="BL869" s="3" t="s">
        <v>468</v>
      </c>
      <c r="BM869" s="4"/>
      <c r="BN869" s="4"/>
      <c r="BO869" s="4"/>
      <c r="BP869" s="4">
        <v>3.151855027934749</v>
      </c>
      <c r="BQ869" s="4">
        <v>0.45492545631879616</v>
      </c>
      <c r="BR869" s="4">
        <v>19078.528081417262</v>
      </c>
      <c r="BS869" s="4">
        <v>4987.8974745571049</v>
      </c>
      <c r="BT869" s="4">
        <v>2400.4214097248396</v>
      </c>
      <c r="BU869" s="4">
        <v>5622.0866943083302</v>
      </c>
      <c r="BV869" s="4">
        <v>8563.0260082924997</v>
      </c>
      <c r="BW869" s="4">
        <v>26010.108556351301</v>
      </c>
    </row>
    <row r="870" spans="2:75" x14ac:dyDescent="0.3">
      <c r="B870" s="3" t="s">
        <v>357</v>
      </c>
      <c r="C870" s="4">
        <v>2024</v>
      </c>
      <c r="D870" s="3" t="s">
        <v>1336</v>
      </c>
      <c r="E870" s="4">
        <v>2653</v>
      </c>
      <c r="F870" s="4">
        <v>2653</v>
      </c>
      <c r="G870" s="4" t="b">
        <v>0</v>
      </c>
      <c r="H870" s="4">
        <v>35542785</v>
      </c>
      <c r="I870" s="4">
        <v>9945896</v>
      </c>
      <c r="J870" s="4">
        <v>5049936</v>
      </c>
      <c r="K870" s="4">
        <v>18198396</v>
      </c>
      <c r="L870" s="4">
        <v>1723842</v>
      </c>
      <c r="M870" s="4">
        <v>624715</v>
      </c>
      <c r="N870" s="4">
        <v>16719674</v>
      </c>
      <c r="O870" s="4">
        <v>17460968</v>
      </c>
      <c r="P870" s="4">
        <v>2335022</v>
      </c>
      <c r="Q870" s="4">
        <v>15125946</v>
      </c>
      <c r="R870" s="4">
        <v>2827224</v>
      </c>
      <c r="S870" s="4">
        <v>1163886</v>
      </c>
      <c r="T870" s="4">
        <v>2355330</v>
      </c>
      <c r="U870" s="4">
        <v>2535065</v>
      </c>
      <c r="V870" s="4">
        <v>1370251</v>
      </c>
      <c r="W870" s="4">
        <v>1491904</v>
      </c>
      <c r="X870" s="4">
        <v>18081817</v>
      </c>
      <c r="Y870" s="4">
        <v>24701065</v>
      </c>
      <c r="Z870" s="4">
        <v>24482226</v>
      </c>
      <c r="AA870" s="4">
        <v>35999194</v>
      </c>
      <c r="AB870" s="4">
        <v>32879415</v>
      </c>
      <c r="AC870" s="4">
        <v>3119779</v>
      </c>
      <c r="AD870" s="4">
        <v>123060867</v>
      </c>
      <c r="AE870" s="4">
        <v>17761816</v>
      </c>
      <c r="AF870" s="4">
        <v>2996135</v>
      </c>
      <c r="AG870" s="4">
        <v>20757951</v>
      </c>
      <c r="AH870" s="4">
        <v>17312733</v>
      </c>
      <c r="AI870" s="4">
        <v>2511127</v>
      </c>
      <c r="AJ870" s="4">
        <v>85339</v>
      </c>
      <c r="AK870" s="4">
        <v>655916</v>
      </c>
      <c r="AL870" s="4">
        <v>16301720</v>
      </c>
      <c r="AM870" s="4">
        <v>4075430</v>
      </c>
      <c r="AN870" s="4">
        <v>741255</v>
      </c>
      <c r="AO870" s="4">
        <v>2787393</v>
      </c>
      <c r="AP870" s="4">
        <v>2100075403</v>
      </c>
      <c r="AQ870" s="4">
        <v>1755135102</v>
      </c>
      <c r="AR870" s="4">
        <v>6908293</v>
      </c>
      <c r="AS870" s="4">
        <v>14333646</v>
      </c>
      <c r="AT870" s="4">
        <v>1825165</v>
      </c>
      <c r="AU870" s="4">
        <v>3504</v>
      </c>
      <c r="AV870" s="4">
        <v>7740</v>
      </c>
      <c r="AW870" s="4">
        <v>139294733</v>
      </c>
      <c r="AX870" s="4">
        <v>119615649</v>
      </c>
      <c r="AY870" s="4">
        <v>24701065</v>
      </c>
      <c r="AZ870" s="4">
        <v>29919471.666666668</v>
      </c>
      <c r="BA870" s="4">
        <v>139294733</v>
      </c>
      <c r="BB870" s="4">
        <v>19679084</v>
      </c>
      <c r="BC870" s="4">
        <v>2.2692182469134112E-2</v>
      </c>
      <c r="BD870" s="4">
        <v>0.47040978921601106</v>
      </c>
      <c r="BE870" s="4">
        <v>0.50873382600716288</v>
      </c>
      <c r="BF870" s="4">
        <v>0.18188387483038598</v>
      </c>
      <c r="BG870" s="4">
        <v>4.5470968707596496E-2</v>
      </c>
      <c r="BH870" s="4">
        <v>1.3723406787251522</v>
      </c>
      <c r="BI870" s="4">
        <v>0.15019076526955</v>
      </c>
      <c r="BJ870" s="4">
        <v>1</v>
      </c>
      <c r="BK870" s="4">
        <v>0.15019076526955</v>
      </c>
      <c r="BL870" s="3" t="s">
        <v>515</v>
      </c>
      <c r="BM870" s="4">
        <v>2335022</v>
      </c>
      <c r="BN870" s="4">
        <v>12.813357504411808</v>
      </c>
      <c r="BO870" s="4">
        <v>0</v>
      </c>
      <c r="BP870" s="4">
        <v>3.2895452182961451</v>
      </c>
      <c r="BQ870" s="4">
        <v>0.45271317829457364</v>
      </c>
      <c r="BR870" s="4">
        <v>13397.20505088579</v>
      </c>
      <c r="BS870" s="4">
        <v>6581.5936675461744</v>
      </c>
      <c r="BT870" s="4">
        <v>2603.9551451187335</v>
      </c>
      <c r="BU870" s="4">
        <v>6525.7191858273654</v>
      </c>
      <c r="BV870" s="4">
        <v>7824.3313230305312</v>
      </c>
      <c r="BW870" s="4">
        <v>52504.611006407838</v>
      </c>
    </row>
    <row r="871" spans="2:75" x14ac:dyDescent="0.3">
      <c r="B871" s="3" t="s">
        <v>359</v>
      </c>
      <c r="C871" s="4">
        <v>2019</v>
      </c>
      <c r="D871" s="3" t="s">
        <v>1337</v>
      </c>
      <c r="E871" s="4">
        <v>8171</v>
      </c>
      <c r="F871" s="4">
        <v>8171</v>
      </c>
      <c r="G871" s="4" t="b">
        <v>0</v>
      </c>
      <c r="H871" s="4">
        <v>24912654</v>
      </c>
      <c r="I871" s="4">
        <v>16558293</v>
      </c>
      <c r="J871" s="4">
        <v>5007813</v>
      </c>
      <c r="K871" s="4">
        <v>2817778</v>
      </c>
      <c r="L871" s="4">
        <v>513770</v>
      </c>
      <c r="M871" s="4">
        <v>0</v>
      </c>
      <c r="N871" s="4">
        <v>22094876</v>
      </c>
      <c r="O871" s="4">
        <v>22718100</v>
      </c>
      <c r="P871" s="4">
        <v>3953694</v>
      </c>
      <c r="Q871" s="4">
        <v>18764406</v>
      </c>
      <c r="R871" s="4">
        <v>2744638</v>
      </c>
      <c r="S871" s="4">
        <v>2449785</v>
      </c>
      <c r="T871" s="4">
        <v>3987904</v>
      </c>
      <c r="U871" s="4">
        <v>5475881</v>
      </c>
      <c r="V871" s="4">
        <v>1675382</v>
      </c>
      <c r="W871" s="4">
        <v>620378</v>
      </c>
      <c r="X871" s="4">
        <v>2194554</v>
      </c>
      <c r="Y871" s="4">
        <v>4469354</v>
      </c>
      <c r="Z871" s="4">
        <v>14554197</v>
      </c>
      <c r="AA871" s="4">
        <v>17321824</v>
      </c>
      <c r="AB871" s="4">
        <v>22960655</v>
      </c>
      <c r="AC871" s="4">
        <v>-5638831</v>
      </c>
      <c r="AD871" s="4">
        <v>100262057</v>
      </c>
      <c r="AE871" s="4">
        <v>10530515</v>
      </c>
      <c r="AF871" s="4">
        <v>1690209</v>
      </c>
      <c r="AG871" s="4">
        <v>12220724</v>
      </c>
      <c r="AH871" s="4">
        <v>17540348</v>
      </c>
      <c r="AI871" s="4">
        <v>0</v>
      </c>
      <c r="AJ871" s="4">
        <v>735956</v>
      </c>
      <c r="AK871" s="4">
        <v>801123</v>
      </c>
      <c r="AL871" s="4">
        <v>20425997</v>
      </c>
      <c r="AM871" s="4">
        <v>5106499</v>
      </c>
      <c r="AN871" s="4">
        <v>1537079</v>
      </c>
      <c r="AO871" s="4">
        <v>3532270</v>
      </c>
      <c r="AP871" s="4">
        <v>1094311537</v>
      </c>
      <c r="AQ871" s="4">
        <v>734704200</v>
      </c>
      <c r="AR871" s="4">
        <v>14608622.569080001</v>
      </c>
      <c r="AS871" s="4">
        <v>26749620.827989399</v>
      </c>
      <c r="AT871" s="4">
        <v>217654</v>
      </c>
      <c r="AU871" s="4">
        <v>1138.560371</v>
      </c>
      <c r="AV871" s="4">
        <v>3158.8418508</v>
      </c>
      <c r="AW871" s="4">
        <v>188671314</v>
      </c>
      <c r="AX871" s="4">
        <v>105581679</v>
      </c>
      <c r="AY871" s="4">
        <v>4469354</v>
      </c>
      <c r="AZ871" s="4">
        <v>4469354</v>
      </c>
      <c r="BA871" s="4">
        <v>11672021</v>
      </c>
      <c r="BB871" s="4">
        <v>0</v>
      </c>
      <c r="BC871" s="4"/>
      <c r="BD871" s="4">
        <v>0.88689370470123341</v>
      </c>
      <c r="BE871" s="4">
        <v>8.8089932128467732E-2</v>
      </c>
      <c r="BF871" s="4">
        <v>0.30100446509438267</v>
      </c>
      <c r="BG871" s="4">
        <v>7.5251112589510324E-2</v>
      </c>
      <c r="BH871" s="4">
        <v>0.65127156170038103</v>
      </c>
      <c r="BI871" s="4">
        <v>0.46943484118888545</v>
      </c>
      <c r="BJ871" s="4">
        <v>0</v>
      </c>
      <c r="BK871" s="4"/>
      <c r="BL871" s="3" t="s">
        <v>468</v>
      </c>
      <c r="BM871" s="4"/>
      <c r="BN871" s="4"/>
      <c r="BO871" s="4"/>
      <c r="BP871" s="4">
        <v>13.349601164882904</v>
      </c>
      <c r="BQ871" s="4">
        <v>0.36043601572255074</v>
      </c>
      <c r="BR871" s="4">
        <v>3048.9112715701872</v>
      </c>
      <c r="BS871" s="4">
        <v>2780.3328845918491</v>
      </c>
      <c r="BT871" s="4">
        <v>1787.8622652160079</v>
      </c>
      <c r="BU871" s="4">
        <v>2146.6586709093135</v>
      </c>
      <c r="BV871" s="4">
        <v>1495.6215885448537</v>
      </c>
      <c r="BW871" s="4">
        <v>1428.469098029617</v>
      </c>
    </row>
    <row r="872" spans="2:75" x14ac:dyDescent="0.3">
      <c r="B872" s="3" t="s">
        <v>359</v>
      </c>
      <c r="C872" s="4">
        <v>2020</v>
      </c>
      <c r="D872" s="3" t="s">
        <v>1338</v>
      </c>
      <c r="E872" s="4">
        <v>8250</v>
      </c>
      <c r="F872" s="4">
        <v>8250</v>
      </c>
      <c r="G872" s="4" t="b">
        <v>0</v>
      </c>
      <c r="H872" s="4">
        <v>25268405</v>
      </c>
      <c r="I872" s="4">
        <v>16589447</v>
      </c>
      <c r="J872" s="4">
        <v>4244401</v>
      </c>
      <c r="K872" s="4">
        <v>3940254</v>
      </c>
      <c r="L872" s="4">
        <v>373626</v>
      </c>
      <c r="M872" s="4">
        <v>0</v>
      </c>
      <c r="N872" s="4">
        <v>21328151</v>
      </c>
      <c r="O872" s="4">
        <v>21636231</v>
      </c>
      <c r="P872" s="4">
        <v>4064875</v>
      </c>
      <c r="Q872" s="4">
        <v>17571356</v>
      </c>
      <c r="R872" s="4">
        <v>2854864</v>
      </c>
      <c r="S872" s="4">
        <v>2354251</v>
      </c>
      <c r="T872" s="4">
        <v>3997356</v>
      </c>
      <c r="U872" s="4">
        <v>4734020</v>
      </c>
      <c r="V872" s="4">
        <v>1577884</v>
      </c>
      <c r="W872" s="4">
        <v>608361</v>
      </c>
      <c r="X872" s="4">
        <v>3632174</v>
      </c>
      <c r="Y872" s="4">
        <v>4159860</v>
      </c>
      <c r="Z872" s="4">
        <v>18762826</v>
      </c>
      <c r="AA872" s="4">
        <v>20964090</v>
      </c>
      <c r="AB872" s="4">
        <v>22350251</v>
      </c>
      <c r="AC872" s="4">
        <v>-1386161</v>
      </c>
      <c r="AD872" s="4">
        <v>103894227</v>
      </c>
      <c r="AE872" s="4">
        <v>13590053</v>
      </c>
      <c r="AF872" s="4">
        <v>1911788</v>
      </c>
      <c r="AG872" s="4">
        <v>15501841</v>
      </c>
      <c r="AH872" s="4">
        <v>16579808</v>
      </c>
      <c r="AI872" s="4">
        <v>0</v>
      </c>
      <c r="AJ872" s="4">
        <v>735954</v>
      </c>
      <c r="AK872" s="4">
        <v>758327</v>
      </c>
      <c r="AL872" s="4">
        <v>19376389</v>
      </c>
      <c r="AM872" s="4">
        <v>4844097</v>
      </c>
      <c r="AN872" s="4">
        <v>1494281</v>
      </c>
      <c r="AO872" s="4">
        <v>3310266</v>
      </c>
      <c r="AP872" s="4">
        <v>1142746717</v>
      </c>
      <c r="AQ872" s="4">
        <v>776643100</v>
      </c>
      <c r="AR872" s="4">
        <v>14608378</v>
      </c>
      <c r="AS872" s="4">
        <v>25929098</v>
      </c>
      <c r="AT872" s="4">
        <v>229930</v>
      </c>
      <c r="AU872" s="4">
        <v>1134</v>
      </c>
      <c r="AV872" s="4">
        <v>3224</v>
      </c>
      <c r="AW872" s="4">
        <v>191682575</v>
      </c>
      <c r="AX872" s="4">
        <v>104972191</v>
      </c>
      <c r="AY872" s="4">
        <v>4159860</v>
      </c>
      <c r="AZ872" s="4">
        <v>4314607</v>
      </c>
      <c r="BA872" s="4">
        <v>11143963</v>
      </c>
      <c r="BB872" s="4">
        <v>0</v>
      </c>
      <c r="BC872" s="4"/>
      <c r="BD872" s="4">
        <v>0.84406400008231619</v>
      </c>
      <c r="BE872" s="4">
        <v>0.14374369889987121</v>
      </c>
      <c r="BF872" s="4">
        <v>0.30847462385662383</v>
      </c>
      <c r="BG872" s="4">
        <v>7.7118651984123571E-2</v>
      </c>
      <c r="BH872" s="4">
        <v>0.88222223714549974</v>
      </c>
      <c r="BI872" s="4">
        <v>0.48028719751096788</v>
      </c>
      <c r="BJ872" s="4">
        <v>0</v>
      </c>
      <c r="BK872" s="4"/>
      <c r="BL872" s="3" t="s">
        <v>468</v>
      </c>
      <c r="BM872" s="4"/>
      <c r="BN872" s="4"/>
      <c r="BO872" s="4"/>
      <c r="BP872" s="4">
        <v>12.783565931697181</v>
      </c>
      <c r="BQ872" s="4">
        <v>0.35173697270471466</v>
      </c>
      <c r="BR872" s="4">
        <v>3062.8369696969698</v>
      </c>
      <c r="BS872" s="4">
        <v>2622.5734545454548</v>
      </c>
      <c r="BT872" s="4">
        <v>1770.7124848484848</v>
      </c>
      <c r="BU872" s="4">
        <v>2009.6736969696969</v>
      </c>
      <c r="BV872" s="4">
        <v>1879.0110303030303</v>
      </c>
      <c r="BW872" s="4">
        <v>1350.783393939394</v>
      </c>
    </row>
    <row r="873" spans="2:75" x14ac:dyDescent="0.3">
      <c r="B873" s="3" t="s">
        <v>359</v>
      </c>
      <c r="C873" s="4">
        <v>2021</v>
      </c>
      <c r="D873" s="3" t="s">
        <v>1339</v>
      </c>
      <c r="E873" s="4">
        <v>8168</v>
      </c>
      <c r="F873" s="4">
        <v>8168</v>
      </c>
      <c r="G873" s="4" t="b">
        <v>0</v>
      </c>
      <c r="H873" s="4">
        <v>27265442</v>
      </c>
      <c r="I873" s="4">
        <v>15977550</v>
      </c>
      <c r="J873" s="4">
        <v>5730948</v>
      </c>
      <c r="K873" s="4">
        <v>5163627</v>
      </c>
      <c r="L873" s="4">
        <v>393317</v>
      </c>
      <c r="M873" s="4">
        <v>0</v>
      </c>
      <c r="N873" s="4">
        <v>22101815</v>
      </c>
      <c r="O873" s="4">
        <v>23470098</v>
      </c>
      <c r="P873" s="4">
        <v>3940071</v>
      </c>
      <c r="Q873" s="4">
        <v>19530027</v>
      </c>
      <c r="R873" s="4">
        <v>2603884</v>
      </c>
      <c r="S873" s="4">
        <v>2262759</v>
      </c>
      <c r="T873" s="4">
        <v>3746560</v>
      </c>
      <c r="U873" s="4">
        <v>6044448</v>
      </c>
      <c r="V873" s="4">
        <v>1919826</v>
      </c>
      <c r="W873" s="4">
        <v>951593</v>
      </c>
      <c r="X873" s="4">
        <v>3795344</v>
      </c>
      <c r="Y873" s="4">
        <v>6137709</v>
      </c>
      <c r="Z873" s="4">
        <v>22401569</v>
      </c>
      <c r="AA873" s="4">
        <v>25093359</v>
      </c>
      <c r="AB873" s="4">
        <v>23251080</v>
      </c>
      <c r="AC873" s="4">
        <v>1842279</v>
      </c>
      <c r="AD873" s="4">
        <v>108121939</v>
      </c>
      <c r="AE873" s="4">
        <v>13348463</v>
      </c>
      <c r="AF873" s="4">
        <v>4393316</v>
      </c>
      <c r="AG873" s="4">
        <v>17741779</v>
      </c>
      <c r="AH873" s="4">
        <v>15584041</v>
      </c>
      <c r="AI873" s="4">
        <v>0</v>
      </c>
      <c r="AJ873" s="4">
        <v>744518</v>
      </c>
      <c r="AK873" s="4">
        <v>667291</v>
      </c>
      <c r="AL873" s="4">
        <v>20049710</v>
      </c>
      <c r="AM873" s="4">
        <v>5012428</v>
      </c>
      <c r="AN873" s="4">
        <v>1411809</v>
      </c>
      <c r="AO873" s="4">
        <v>3557519</v>
      </c>
      <c r="AP873" s="4">
        <v>1223685006</v>
      </c>
      <c r="AQ873" s="4">
        <v>855203900</v>
      </c>
      <c r="AR873" s="4">
        <v>15192482</v>
      </c>
      <c r="AS873" s="4">
        <v>27827851</v>
      </c>
      <c r="AT873" s="4">
        <v>254045</v>
      </c>
      <c r="AU873" s="4">
        <v>1189</v>
      </c>
      <c r="AV873" s="4">
        <v>3343</v>
      </c>
      <c r="AW873" s="4">
        <v>195959262</v>
      </c>
      <c r="AX873" s="4">
        <v>105964200</v>
      </c>
      <c r="AY873" s="4">
        <v>6137709</v>
      </c>
      <c r="AZ873" s="4">
        <v>4922307.666666667</v>
      </c>
      <c r="BA873" s="4">
        <v>12597140</v>
      </c>
      <c r="BB873" s="4">
        <v>0</v>
      </c>
      <c r="BC873" s="4"/>
      <c r="BD873" s="4">
        <v>0.81061642059571237</v>
      </c>
      <c r="BE873" s="4">
        <v>0.13919979731118975</v>
      </c>
      <c r="BF873" s="4">
        <v>0.28166170167431831</v>
      </c>
      <c r="BG873" s="4">
        <v>7.0415432442663753E-2</v>
      </c>
      <c r="BH873" s="4">
        <v>0.9084359688801249</v>
      </c>
      <c r="BI873" s="4">
        <v>0.49080508568721737</v>
      </c>
      <c r="BJ873" s="4">
        <v>0</v>
      </c>
      <c r="BK873" s="4"/>
      <c r="BL873" s="3" t="s">
        <v>468</v>
      </c>
      <c r="BM873" s="4"/>
      <c r="BN873" s="4"/>
      <c r="BO873" s="4"/>
      <c r="BP873" s="4">
        <v>12.415353563627797</v>
      </c>
      <c r="BQ873" s="4">
        <v>0.35566856117259948</v>
      </c>
      <c r="BR873" s="4">
        <v>3338.0805582762</v>
      </c>
      <c r="BS873" s="4">
        <v>2873.4204211557299</v>
      </c>
      <c r="BT873" s="4">
        <v>1860.0002448579824</v>
      </c>
      <c r="BU873" s="4">
        <v>1907.938418217434</v>
      </c>
      <c r="BV873" s="4">
        <v>2172.1081047992166</v>
      </c>
      <c r="BW873" s="4">
        <v>1542.2551420176299</v>
      </c>
    </row>
    <row r="874" spans="2:75" x14ac:dyDescent="0.3">
      <c r="B874" s="3" t="s">
        <v>359</v>
      </c>
      <c r="C874" s="4">
        <v>2022</v>
      </c>
      <c r="D874" s="3" t="s">
        <v>1340</v>
      </c>
      <c r="E874" s="4">
        <v>8207</v>
      </c>
      <c r="F874" s="4">
        <v>8207</v>
      </c>
      <c r="G874" s="4" t="b">
        <v>0</v>
      </c>
      <c r="H874" s="4">
        <v>26839744</v>
      </c>
      <c r="I874" s="4">
        <v>16692871</v>
      </c>
      <c r="J874" s="4">
        <v>6193935</v>
      </c>
      <c r="K874" s="4">
        <v>3150035</v>
      </c>
      <c r="L874" s="4">
        <v>802903</v>
      </c>
      <c r="M874" s="4">
        <v>0</v>
      </c>
      <c r="N874" s="4">
        <v>23689709</v>
      </c>
      <c r="O874" s="4">
        <v>23869498</v>
      </c>
      <c r="P874" s="4">
        <v>3887398</v>
      </c>
      <c r="Q874" s="4">
        <v>19982100</v>
      </c>
      <c r="R874" s="4">
        <v>2602369</v>
      </c>
      <c r="S874" s="4">
        <v>2179665</v>
      </c>
      <c r="T874" s="4">
        <v>4066378</v>
      </c>
      <c r="U874" s="4">
        <v>6862523</v>
      </c>
      <c r="V874" s="4">
        <v>2004941</v>
      </c>
      <c r="W874" s="4">
        <v>774230</v>
      </c>
      <c r="X874" s="4">
        <v>2970246</v>
      </c>
      <c r="Y874" s="4">
        <v>2752691</v>
      </c>
      <c r="Z874" s="4">
        <v>22921437</v>
      </c>
      <c r="AA874" s="4">
        <v>26921194</v>
      </c>
      <c r="AB874" s="4">
        <v>21074436</v>
      </c>
      <c r="AC874" s="4">
        <v>5846758</v>
      </c>
      <c r="AD874" s="4">
        <v>111092185</v>
      </c>
      <c r="AE874" s="4">
        <v>13769135</v>
      </c>
      <c r="AF874" s="4">
        <v>7402037</v>
      </c>
      <c r="AG874" s="4">
        <v>21171172</v>
      </c>
      <c r="AH874" s="4">
        <v>14908479</v>
      </c>
      <c r="AI874" s="4">
        <v>403500</v>
      </c>
      <c r="AJ874" s="4">
        <v>793185</v>
      </c>
      <c r="AK874" s="4">
        <v>556200</v>
      </c>
      <c r="AL874" s="4">
        <v>21071342</v>
      </c>
      <c r="AM874" s="4">
        <v>5267836</v>
      </c>
      <c r="AN874" s="4">
        <v>1349385</v>
      </c>
      <c r="AO874" s="4">
        <v>3918451</v>
      </c>
      <c r="AP874" s="4">
        <v>1507567692</v>
      </c>
      <c r="AQ874" s="4">
        <v>1116382900</v>
      </c>
      <c r="AR874" s="4">
        <v>15876763</v>
      </c>
      <c r="AS874" s="4">
        <v>28714210</v>
      </c>
      <c r="AT874" s="4">
        <v>331388</v>
      </c>
      <c r="AU874" s="4">
        <v>1256</v>
      </c>
      <c r="AV874" s="4">
        <v>3560</v>
      </c>
      <c r="AW874" s="4">
        <v>198232844</v>
      </c>
      <c r="AX874" s="4">
        <v>104829492</v>
      </c>
      <c r="AY874" s="4">
        <v>2752691</v>
      </c>
      <c r="AZ874" s="4">
        <v>4350086.666666667</v>
      </c>
      <c r="BA874" s="4">
        <v>11922133</v>
      </c>
      <c r="BB874" s="4">
        <v>0</v>
      </c>
      <c r="BC874" s="4"/>
      <c r="BD874" s="4">
        <v>0.88263543050187065</v>
      </c>
      <c r="BE874" s="4">
        <v>0.11066595866190079</v>
      </c>
      <c r="BF874" s="4">
        <v>0.25615546877313566</v>
      </c>
      <c r="BG874" s="4">
        <v>6.4038873271574259E-2</v>
      </c>
      <c r="BH874" s="4">
        <v>1.0595068586384815</v>
      </c>
      <c r="BI874" s="4">
        <v>0.50133109094302153</v>
      </c>
      <c r="BJ874" s="4">
        <v>0</v>
      </c>
      <c r="BK874" s="4"/>
      <c r="BL874" s="3" t="s">
        <v>468</v>
      </c>
      <c r="BM874" s="4"/>
      <c r="BN874" s="4"/>
      <c r="BO874" s="4"/>
      <c r="BP874" s="4">
        <v>10.531376524086456</v>
      </c>
      <c r="BQ874" s="4">
        <v>0.35280898876404493</v>
      </c>
      <c r="BR874" s="4">
        <v>3270.3477519190933</v>
      </c>
      <c r="BS874" s="4">
        <v>2908.431582795175</v>
      </c>
      <c r="BT874" s="4">
        <v>1934.5391738759595</v>
      </c>
      <c r="BU874" s="4">
        <v>1816.5564761788717</v>
      </c>
      <c r="BV874" s="4">
        <v>2579.6481052759841</v>
      </c>
      <c r="BW874" s="4">
        <v>1452.6785670768857</v>
      </c>
    </row>
    <row r="875" spans="2:75" x14ac:dyDescent="0.3">
      <c r="B875" s="3" t="s">
        <v>359</v>
      </c>
      <c r="C875" s="4">
        <v>2023</v>
      </c>
      <c r="D875" s="3" t="s">
        <v>1341</v>
      </c>
      <c r="E875" s="4">
        <v>8480</v>
      </c>
      <c r="F875" s="4">
        <v>8480</v>
      </c>
      <c r="G875" s="4" t="b">
        <v>0</v>
      </c>
      <c r="H875" s="4">
        <v>32222886</v>
      </c>
      <c r="I875" s="4">
        <v>17526072</v>
      </c>
      <c r="J875" s="4">
        <v>7040720</v>
      </c>
      <c r="K875" s="4">
        <v>4925959</v>
      </c>
      <c r="L875" s="4">
        <v>1619110</v>
      </c>
      <c r="M875" s="4">
        <v>1065525</v>
      </c>
      <c r="N875" s="4">
        <v>26231402</v>
      </c>
      <c r="O875" s="4">
        <v>24865864</v>
      </c>
      <c r="P875" s="4">
        <v>4453530</v>
      </c>
      <c r="Q875" s="4">
        <v>20412334</v>
      </c>
      <c r="R875" s="4">
        <v>2701207</v>
      </c>
      <c r="S875" s="4">
        <v>2324126</v>
      </c>
      <c r="T875" s="4">
        <v>3207152</v>
      </c>
      <c r="U875" s="4">
        <v>7886901</v>
      </c>
      <c r="V875" s="4">
        <v>1996127</v>
      </c>
      <c r="W875" s="4">
        <v>783911</v>
      </c>
      <c r="X875" s="4">
        <v>7357022</v>
      </c>
      <c r="Y875" s="4">
        <v>5082669</v>
      </c>
      <c r="Z875" s="4">
        <v>30424486</v>
      </c>
      <c r="AA875" s="4">
        <v>33289060</v>
      </c>
      <c r="AB875" s="4">
        <v>22589427</v>
      </c>
      <c r="AC875" s="4">
        <v>10699633</v>
      </c>
      <c r="AD875" s="4">
        <v>118449207</v>
      </c>
      <c r="AE875" s="4">
        <v>11370120</v>
      </c>
      <c r="AF875" s="4">
        <v>15482903</v>
      </c>
      <c r="AG875" s="4">
        <v>26853023</v>
      </c>
      <c r="AH875" s="4">
        <v>13776270</v>
      </c>
      <c r="AI875" s="4">
        <v>0</v>
      </c>
      <c r="AJ875" s="4">
        <v>810386</v>
      </c>
      <c r="AK875" s="4">
        <v>573424</v>
      </c>
      <c r="AL875" s="4">
        <v>22831599</v>
      </c>
      <c r="AM875" s="4">
        <v>5707900</v>
      </c>
      <c r="AN875" s="4">
        <v>1383810</v>
      </c>
      <c r="AO875" s="4">
        <v>4324090</v>
      </c>
      <c r="AP875" s="4">
        <v>1717781077</v>
      </c>
      <c r="AQ875" s="4">
        <v>1302869300</v>
      </c>
      <c r="AR875" s="4">
        <v>16696133</v>
      </c>
      <c r="AS875" s="4">
        <v>29114292</v>
      </c>
      <c r="AT875" s="4">
        <v>387049</v>
      </c>
      <c r="AU875" s="4">
        <v>1313</v>
      </c>
      <c r="AV875" s="4">
        <v>3709</v>
      </c>
      <c r="AW875" s="4">
        <v>204884633</v>
      </c>
      <c r="AX875" s="4">
        <v>107280577</v>
      </c>
      <c r="AY875" s="4">
        <v>5082669</v>
      </c>
      <c r="AZ875" s="4">
        <v>4657689.666666667</v>
      </c>
      <c r="BA875" s="4">
        <v>12177852</v>
      </c>
      <c r="BB875" s="4">
        <v>0</v>
      </c>
      <c r="BC875" s="4"/>
      <c r="BD875" s="4">
        <v>0.81406122344224541</v>
      </c>
      <c r="BE875" s="4">
        <v>0.22831666909040985</v>
      </c>
      <c r="BF875" s="4">
        <v>0.24243767410080766</v>
      </c>
      <c r="BG875" s="4">
        <v>6.060942117983064E-2</v>
      </c>
      <c r="BH875" s="4">
        <v>1.3155292775436656</v>
      </c>
      <c r="BI875" s="4">
        <v>0.50648999217105906</v>
      </c>
      <c r="BJ875" s="4">
        <v>0</v>
      </c>
      <c r="BK875" s="4"/>
      <c r="BL875" s="3" t="s">
        <v>468</v>
      </c>
      <c r="BM875" s="4"/>
      <c r="BN875" s="4"/>
      <c r="BO875" s="4"/>
      <c r="BP875" s="4">
        <v>9.7195930398527732</v>
      </c>
      <c r="BQ875" s="4">
        <v>0.35400377460231869</v>
      </c>
      <c r="BR875" s="4">
        <v>3799.8686320754719</v>
      </c>
      <c r="BS875" s="4">
        <v>2932.2952830188678</v>
      </c>
      <c r="BT875" s="4">
        <v>1968.8836084905661</v>
      </c>
      <c r="BU875" s="4">
        <v>1624.5601415094341</v>
      </c>
      <c r="BV875" s="4">
        <v>3166.6300707547171</v>
      </c>
      <c r="BW875" s="4">
        <v>1436.0674528301886</v>
      </c>
    </row>
    <row r="876" spans="2:75" x14ac:dyDescent="0.3">
      <c r="B876" s="3" t="s">
        <v>359</v>
      </c>
      <c r="C876" s="4">
        <v>2024</v>
      </c>
      <c r="D876" s="3" t="s">
        <v>1342</v>
      </c>
      <c r="E876" s="4">
        <v>8480</v>
      </c>
      <c r="F876" s="4">
        <v>8480</v>
      </c>
      <c r="G876" s="4" t="b">
        <v>0</v>
      </c>
      <c r="H876" s="4">
        <v>30701787</v>
      </c>
      <c r="I876" s="4">
        <v>18057765</v>
      </c>
      <c r="J876" s="4">
        <v>6594432</v>
      </c>
      <c r="K876" s="4">
        <v>3562067</v>
      </c>
      <c r="L876" s="4">
        <v>1818101</v>
      </c>
      <c r="M876" s="4">
        <v>669422</v>
      </c>
      <c r="N876" s="4">
        <v>26470298</v>
      </c>
      <c r="O876" s="4">
        <v>25600826</v>
      </c>
      <c r="P876" s="4">
        <v>3915643</v>
      </c>
      <c r="Q876" s="4">
        <v>21685183</v>
      </c>
      <c r="R876" s="4">
        <v>3247527</v>
      </c>
      <c r="S876" s="4">
        <v>3019664</v>
      </c>
      <c r="T876" s="4">
        <v>3488409</v>
      </c>
      <c r="U876" s="4">
        <v>7792765</v>
      </c>
      <c r="V876" s="4">
        <v>2051768</v>
      </c>
      <c r="W876" s="4">
        <v>761364</v>
      </c>
      <c r="X876" s="4">
        <v>5100961</v>
      </c>
      <c r="Y876" s="4">
        <v>8075737</v>
      </c>
      <c r="Z876" s="4">
        <v>32591798</v>
      </c>
      <c r="AA876" s="4">
        <v>35259327</v>
      </c>
      <c r="AB876" s="4">
        <v>23054539</v>
      </c>
      <c r="AC876" s="4">
        <v>12204788</v>
      </c>
      <c r="AD876" s="4">
        <v>123550168</v>
      </c>
      <c r="AE876" s="4">
        <v>25569990</v>
      </c>
      <c r="AF876" s="4">
        <v>816849</v>
      </c>
      <c r="AG876" s="4">
        <v>26386839</v>
      </c>
      <c r="AH876" s="4">
        <v>12380751</v>
      </c>
      <c r="AI876" s="4">
        <v>0</v>
      </c>
      <c r="AJ876" s="4">
        <v>1041381</v>
      </c>
      <c r="AK876" s="4">
        <v>597779</v>
      </c>
      <c r="AL876" s="4">
        <v>23128652</v>
      </c>
      <c r="AM876" s="4">
        <v>5782163</v>
      </c>
      <c r="AN876" s="4">
        <v>1639160</v>
      </c>
      <c r="AO876" s="4">
        <v>4143003</v>
      </c>
      <c r="AP876" s="4">
        <v>1745458857</v>
      </c>
      <c r="AQ876" s="4">
        <v>1295750400</v>
      </c>
      <c r="AR876" s="4">
        <v>17366981</v>
      </c>
      <c r="AS876" s="4">
        <v>30904880</v>
      </c>
      <c r="AT876" s="4">
        <v>382511</v>
      </c>
      <c r="AU876" s="4">
        <v>1368</v>
      </c>
      <c r="AV876" s="4">
        <v>3826</v>
      </c>
      <c r="AW876" s="4">
        <v>212979630</v>
      </c>
      <c r="AX876" s="4">
        <v>110931270</v>
      </c>
      <c r="AY876" s="4">
        <v>8075737</v>
      </c>
      <c r="AZ876" s="4">
        <v>5303699</v>
      </c>
      <c r="BA876" s="4">
        <v>533299839</v>
      </c>
      <c r="BB876" s="4">
        <v>8659134</v>
      </c>
      <c r="BC876" s="4">
        <v>0</v>
      </c>
      <c r="BD876" s="4">
        <v>0.86217450469576906</v>
      </c>
      <c r="BE876" s="4">
        <v>0.16614541036324693</v>
      </c>
      <c r="BF876" s="4">
        <v>0.28348560910510479</v>
      </c>
      <c r="BG876" s="4">
        <v>7.0871402276276196E-2</v>
      </c>
      <c r="BH876" s="4">
        <v>1.2168142182613815</v>
      </c>
      <c r="BI876" s="4">
        <v>0.51158599988849707</v>
      </c>
      <c r="BJ876" s="4">
        <v>2.6058203620886933</v>
      </c>
      <c r="BK876" s="4">
        <v>1.6658757582652256E-2</v>
      </c>
      <c r="BL876" s="3" t="s">
        <v>474</v>
      </c>
      <c r="BM876" s="4">
        <v>10203462.260070058</v>
      </c>
      <c r="BN876" s="4">
        <v>0.51979405272613655</v>
      </c>
      <c r="BO876" s="4">
        <v>4899763.2600700576</v>
      </c>
      <c r="BP876" s="4">
        <v>9.9498082870022078</v>
      </c>
      <c r="BQ876" s="4">
        <v>0.35755358076319915</v>
      </c>
      <c r="BR876" s="4">
        <v>3620.4937500000001</v>
      </c>
      <c r="BS876" s="4">
        <v>3018.9653301886792</v>
      </c>
      <c r="BT876" s="4">
        <v>2047.9930424528302</v>
      </c>
      <c r="BU876" s="4">
        <v>1459.9942216981133</v>
      </c>
      <c r="BV876" s="4">
        <v>3111.6555424528301</v>
      </c>
      <c r="BW876" s="4">
        <v>62889.131957547172</v>
      </c>
    </row>
    <row r="877" spans="2:75" x14ac:dyDescent="0.3">
      <c r="B877" s="3" t="s">
        <v>361</v>
      </c>
      <c r="C877" s="4">
        <v>2019</v>
      </c>
      <c r="D877" s="3" t="s">
        <v>1343</v>
      </c>
      <c r="E877" s="4">
        <v>2215</v>
      </c>
      <c r="F877" s="4">
        <v>2215</v>
      </c>
      <c r="G877" s="4" t="b">
        <v>0</v>
      </c>
      <c r="H877" s="4">
        <v>13784918</v>
      </c>
      <c r="I877" s="4">
        <v>9520383</v>
      </c>
      <c r="J877" s="4">
        <v>1507506</v>
      </c>
      <c r="K877" s="4">
        <v>2587287</v>
      </c>
      <c r="L877" s="4">
        <v>591775</v>
      </c>
      <c r="M877" s="4">
        <v>0</v>
      </c>
      <c r="N877" s="4">
        <v>11197631</v>
      </c>
      <c r="O877" s="4">
        <v>13841080</v>
      </c>
      <c r="P877" s="4">
        <v>3186321</v>
      </c>
      <c r="Q877" s="4">
        <v>10654759</v>
      </c>
      <c r="R877" s="4">
        <v>2524866</v>
      </c>
      <c r="S877" s="4">
        <v>575081</v>
      </c>
      <c r="T877" s="4">
        <v>1642722</v>
      </c>
      <c r="U877" s="4">
        <v>3327363</v>
      </c>
      <c r="V877" s="4">
        <v>429636</v>
      </c>
      <c r="W877" s="4">
        <v>483897</v>
      </c>
      <c r="X877" s="4">
        <v>-56162</v>
      </c>
      <c r="Y877" s="4">
        <v>1303833</v>
      </c>
      <c r="Z877" s="4">
        <v>30271596</v>
      </c>
      <c r="AA877" s="4">
        <v>33244091</v>
      </c>
      <c r="AB877" s="4">
        <v>3262486</v>
      </c>
      <c r="AC877" s="4">
        <v>29981605</v>
      </c>
      <c r="AD877" s="4">
        <v>85721120</v>
      </c>
      <c r="AE877" s="4">
        <v>20095352</v>
      </c>
      <c r="AF877" s="4">
        <v>10912678</v>
      </c>
      <c r="AG877" s="4">
        <v>31008030</v>
      </c>
      <c r="AH877" s="4">
        <v>910709</v>
      </c>
      <c r="AI877" s="4">
        <v>0</v>
      </c>
      <c r="AJ877" s="4">
        <v>121884</v>
      </c>
      <c r="AK877" s="4">
        <v>81753</v>
      </c>
      <c r="AL877" s="4">
        <v>11407184</v>
      </c>
      <c r="AM877" s="4">
        <v>2851796</v>
      </c>
      <c r="AN877" s="4">
        <v>203637</v>
      </c>
      <c r="AO877" s="4">
        <v>2648159</v>
      </c>
      <c r="AP877" s="4">
        <v>333664593</v>
      </c>
      <c r="AQ877" s="4">
        <v>164144407</v>
      </c>
      <c r="AR877" s="4">
        <v>9026093.1047856994</v>
      </c>
      <c r="AS877" s="4">
        <v>12539884.503463199</v>
      </c>
      <c r="AT877" s="4">
        <v>126293</v>
      </c>
      <c r="AU877" s="4">
        <v>891.62858000000006</v>
      </c>
      <c r="AV877" s="4">
        <v>1953.4805643</v>
      </c>
      <c r="AW877" s="4">
        <v>108125214</v>
      </c>
      <c r="AX877" s="4">
        <v>55623800</v>
      </c>
      <c r="AY877" s="4">
        <v>1303833</v>
      </c>
      <c r="AZ877" s="4">
        <v>1303833</v>
      </c>
      <c r="BA877" s="4">
        <v>167953691</v>
      </c>
      <c r="BB877" s="4">
        <v>3924869</v>
      </c>
      <c r="BC877" s="4">
        <v>0</v>
      </c>
      <c r="BD877" s="4">
        <v>0.8123103089913194</v>
      </c>
      <c r="BE877" s="4">
        <v>-4.0741627915378241E-3</v>
      </c>
      <c r="BF877" s="4">
        <v>7.1406580274325379E-2</v>
      </c>
      <c r="BG877" s="4">
        <v>1.7851645068581345E-2</v>
      </c>
      <c r="BH877" s="4">
        <v>2.9102516537445848</v>
      </c>
      <c r="BI877" s="4">
        <v>0.51898193512080071</v>
      </c>
      <c r="BJ877" s="4">
        <v>1.5914107145531418</v>
      </c>
      <c r="BK877" s="4">
        <v>2.4379462646534466E-2</v>
      </c>
      <c r="BL877" s="3" t="s">
        <v>474</v>
      </c>
      <c r="BM877" s="4">
        <v>5070745.379405681</v>
      </c>
      <c r="BN877" s="4"/>
      <c r="BO877" s="4"/>
      <c r="BP877" s="4">
        <v>27.051396204888</v>
      </c>
      <c r="BQ877" s="4">
        <v>0.45643074023595498</v>
      </c>
      <c r="BR877" s="4">
        <v>6223.43927765237</v>
      </c>
      <c r="BS877" s="4">
        <v>6248.7945823927766</v>
      </c>
      <c r="BT877" s="4">
        <v>4074.9856003547175</v>
      </c>
      <c r="BU877" s="4">
        <v>411.15530474040634</v>
      </c>
      <c r="BV877" s="4">
        <v>13999.110609480813</v>
      </c>
      <c r="BW877" s="4">
        <v>75825.594130925514</v>
      </c>
    </row>
    <row r="878" spans="2:75" x14ac:dyDescent="0.3">
      <c r="B878" s="3" t="s">
        <v>361</v>
      </c>
      <c r="C878" s="4">
        <v>2020</v>
      </c>
      <c r="D878" s="3" t="s">
        <v>1344</v>
      </c>
      <c r="E878" s="4">
        <v>2208</v>
      </c>
      <c r="F878" s="4">
        <v>2208</v>
      </c>
      <c r="G878" s="4" t="b">
        <v>0</v>
      </c>
      <c r="H878" s="4">
        <v>15341735</v>
      </c>
      <c r="I878" s="4">
        <v>9354173</v>
      </c>
      <c r="J878" s="4">
        <v>1398124</v>
      </c>
      <c r="K878" s="4">
        <v>3592308</v>
      </c>
      <c r="L878" s="4">
        <v>530760</v>
      </c>
      <c r="M878" s="4">
        <v>0</v>
      </c>
      <c r="N878" s="4">
        <v>11749427</v>
      </c>
      <c r="O878" s="4">
        <v>14745738</v>
      </c>
      <c r="P878" s="4">
        <v>3241540</v>
      </c>
      <c r="Q878" s="4">
        <v>11504198</v>
      </c>
      <c r="R878" s="4">
        <v>2922989</v>
      </c>
      <c r="S878" s="4">
        <v>600706</v>
      </c>
      <c r="T878" s="4">
        <v>1678265</v>
      </c>
      <c r="U878" s="4">
        <v>2992301</v>
      </c>
      <c r="V878" s="4">
        <v>434769</v>
      </c>
      <c r="W878" s="4">
        <v>211372</v>
      </c>
      <c r="X878" s="4">
        <v>595997</v>
      </c>
      <c r="Y878" s="4">
        <v>2738332</v>
      </c>
      <c r="Z878" s="4">
        <v>31414246</v>
      </c>
      <c r="AA878" s="4">
        <v>34687706</v>
      </c>
      <c r="AB878" s="4">
        <v>1900877</v>
      </c>
      <c r="AC878" s="4">
        <v>32786829</v>
      </c>
      <c r="AD878" s="4">
        <v>88102354</v>
      </c>
      <c r="AE878" s="4">
        <v>20483368</v>
      </c>
      <c r="AF878" s="4">
        <v>13304784</v>
      </c>
      <c r="AG878" s="4">
        <v>33788152</v>
      </c>
      <c r="AH878" s="4">
        <v>746588</v>
      </c>
      <c r="AI878" s="4">
        <v>0</v>
      </c>
      <c r="AJ878" s="4">
        <v>114205</v>
      </c>
      <c r="AK878" s="4">
        <v>68130</v>
      </c>
      <c r="AL878" s="4">
        <v>10933777</v>
      </c>
      <c r="AM878" s="4">
        <v>2733444</v>
      </c>
      <c r="AN878" s="4">
        <v>182335</v>
      </c>
      <c r="AO878" s="4">
        <v>2551109</v>
      </c>
      <c r="AP878" s="4">
        <v>331995498</v>
      </c>
      <c r="AQ878" s="4">
        <v>163356807</v>
      </c>
      <c r="AR878" s="4">
        <v>8667406</v>
      </c>
      <c r="AS878" s="4">
        <v>13012185</v>
      </c>
      <c r="AT878" s="4">
        <v>131314</v>
      </c>
      <c r="AU878" s="4">
        <v>959</v>
      </c>
      <c r="AV878" s="4">
        <v>2248</v>
      </c>
      <c r="AW878" s="4">
        <v>109078308</v>
      </c>
      <c r="AX878" s="4">
        <v>55060790</v>
      </c>
      <c r="AY878" s="4">
        <v>2738332</v>
      </c>
      <c r="AZ878" s="4">
        <v>2021082.5</v>
      </c>
      <c r="BA878" s="4">
        <v>177687478</v>
      </c>
      <c r="BB878" s="4">
        <v>5227582</v>
      </c>
      <c r="BC878" s="4">
        <v>0.41290225086501942</v>
      </c>
      <c r="BD878" s="4">
        <v>0.76584734386299858</v>
      </c>
      <c r="BE878" s="4">
        <v>3.884808334911273E-2</v>
      </c>
      <c r="BF878" s="4">
        <v>6.6705226081090377E-2</v>
      </c>
      <c r="BG878" s="4">
        <v>1.6676304995062549E-2</v>
      </c>
      <c r="BH878" s="4">
        <v>2.9370280309848629</v>
      </c>
      <c r="BI878" s="4">
        <v>0.52971912828741274</v>
      </c>
      <c r="BJ878" s="4">
        <v>1.6728111744216554</v>
      </c>
      <c r="BK878" s="4">
        <v>3.0645376642800912E-2</v>
      </c>
      <c r="BL878" s="3" t="s">
        <v>474</v>
      </c>
      <c r="BM878" s="4">
        <v>5422484.334334773</v>
      </c>
      <c r="BN878" s="4"/>
      <c r="BO878" s="4"/>
      <c r="BP878" s="4">
        <v>26.106998595505051</v>
      </c>
      <c r="BQ878" s="4">
        <v>0.42660142348754448</v>
      </c>
      <c r="BR878" s="4">
        <v>6948.249547101449</v>
      </c>
      <c r="BS878" s="4">
        <v>6678.323369565217</v>
      </c>
      <c r="BT878" s="4">
        <v>3925.455615942029</v>
      </c>
      <c r="BU878" s="4">
        <v>338.12862318840581</v>
      </c>
      <c r="BV878" s="4">
        <v>15302.605072463768</v>
      </c>
      <c r="BW878" s="4">
        <v>80474.401268115937</v>
      </c>
    </row>
    <row r="879" spans="2:75" x14ac:dyDescent="0.3">
      <c r="B879" s="3" t="s">
        <v>361</v>
      </c>
      <c r="C879" s="4">
        <v>2021</v>
      </c>
      <c r="D879" s="3" t="s">
        <v>1345</v>
      </c>
      <c r="E879" s="4">
        <v>2273</v>
      </c>
      <c r="F879" s="4">
        <v>2273</v>
      </c>
      <c r="G879" s="4" t="b">
        <v>0</v>
      </c>
      <c r="H879" s="4">
        <v>14896828</v>
      </c>
      <c r="I879" s="4">
        <v>9701122</v>
      </c>
      <c r="J879" s="4">
        <v>1803644</v>
      </c>
      <c r="K879" s="4">
        <v>2911515</v>
      </c>
      <c r="L879" s="4">
        <v>435265</v>
      </c>
      <c r="M879" s="4">
        <v>0</v>
      </c>
      <c r="N879" s="4">
        <v>11985313</v>
      </c>
      <c r="O879" s="4">
        <v>13826873</v>
      </c>
      <c r="P879" s="4">
        <v>3225579</v>
      </c>
      <c r="Q879" s="4">
        <v>10601294</v>
      </c>
      <c r="R879" s="4">
        <v>2974260</v>
      </c>
      <c r="S879" s="4">
        <v>668887</v>
      </c>
      <c r="T879" s="4">
        <v>1764436</v>
      </c>
      <c r="U879" s="4">
        <v>3251047</v>
      </c>
      <c r="V879" s="4">
        <v>580056</v>
      </c>
      <c r="W879" s="4">
        <v>351699</v>
      </c>
      <c r="X879" s="4">
        <v>1069955</v>
      </c>
      <c r="Y879" s="4">
        <v>2112118</v>
      </c>
      <c r="Z879" s="4">
        <v>34747867</v>
      </c>
      <c r="AA879" s="4">
        <v>38006426</v>
      </c>
      <c r="AB879" s="4">
        <v>2974634</v>
      </c>
      <c r="AC879" s="4">
        <v>35031792</v>
      </c>
      <c r="AD879" s="4">
        <v>89172310</v>
      </c>
      <c r="AE879" s="4">
        <v>20434784</v>
      </c>
      <c r="AF879" s="4">
        <v>15509657</v>
      </c>
      <c r="AG879" s="4">
        <v>35944441</v>
      </c>
      <c r="AH879" s="4">
        <v>570774</v>
      </c>
      <c r="AI879" s="4">
        <v>0</v>
      </c>
      <c r="AJ879" s="4">
        <v>114205</v>
      </c>
      <c r="AK879" s="4">
        <v>51453</v>
      </c>
      <c r="AL879" s="4">
        <v>11668763</v>
      </c>
      <c r="AM879" s="4">
        <v>2917191</v>
      </c>
      <c r="AN879" s="4">
        <v>165658</v>
      </c>
      <c r="AO879" s="4">
        <v>2751533</v>
      </c>
      <c r="AP879" s="4">
        <v>321008614</v>
      </c>
      <c r="AQ879" s="4">
        <v>166858307</v>
      </c>
      <c r="AR879" s="4">
        <v>9167724</v>
      </c>
      <c r="AS879" s="4">
        <v>12653214</v>
      </c>
      <c r="AT879" s="4">
        <v>131900</v>
      </c>
      <c r="AU879" s="4">
        <v>944</v>
      </c>
      <c r="AV879" s="4">
        <v>2090</v>
      </c>
      <c r="AW879" s="4">
        <v>110459498</v>
      </c>
      <c r="AX879" s="4">
        <v>53798647</v>
      </c>
      <c r="AY879" s="4">
        <v>2112118</v>
      </c>
      <c r="AZ879" s="4">
        <v>2051427.6666666667</v>
      </c>
      <c r="BA879" s="4">
        <v>180812661</v>
      </c>
      <c r="BB879" s="4">
        <v>5552352</v>
      </c>
      <c r="BC879" s="4">
        <v>0.41365023959597969</v>
      </c>
      <c r="BD879" s="4">
        <v>0.80455470117531058</v>
      </c>
      <c r="BE879" s="4">
        <v>7.1824350794679248E-2</v>
      </c>
      <c r="BF879" s="4">
        <v>5.6786819923686858E-2</v>
      </c>
      <c r="BG879" s="4">
        <v>1.419670619756353E-2</v>
      </c>
      <c r="BH879" s="4">
        <v>3.3905710944343208</v>
      </c>
      <c r="BI879" s="4">
        <v>0.55306161418925126</v>
      </c>
      <c r="BJ879" s="4">
        <v>1.6867110748495378</v>
      </c>
      <c r="BK879" s="4">
        <v>3.2131183211363719E-2</v>
      </c>
      <c r="BL879" s="3" t="s">
        <v>474</v>
      </c>
      <c r="BM879" s="4">
        <v>5440619.8221020969</v>
      </c>
      <c r="BN879" s="4">
        <v>0.37705771286074807</v>
      </c>
      <c r="BO879" s="4">
        <v>3389192.1554354299</v>
      </c>
      <c r="BP879" s="4">
        <v>28.559121469556576</v>
      </c>
      <c r="BQ879" s="4">
        <v>0.45167464114832534</v>
      </c>
      <c r="BR879" s="4">
        <v>6553.8178618565771</v>
      </c>
      <c r="BS879" s="4">
        <v>6083.0941487021555</v>
      </c>
      <c r="BT879" s="4">
        <v>4033.3145622525299</v>
      </c>
      <c r="BU879" s="4">
        <v>251.11042674879013</v>
      </c>
      <c r="BV879" s="4">
        <v>15813.656401231852</v>
      </c>
      <c r="BW879" s="4">
        <v>79548.025076990758</v>
      </c>
    </row>
    <row r="880" spans="2:75" x14ac:dyDescent="0.3">
      <c r="B880" s="3" t="s">
        <v>361</v>
      </c>
      <c r="C880" s="4">
        <v>2022</v>
      </c>
      <c r="D880" s="3" t="s">
        <v>1346</v>
      </c>
      <c r="E880" s="4">
        <v>2240</v>
      </c>
      <c r="F880" s="4">
        <v>2240</v>
      </c>
      <c r="G880" s="4" t="b">
        <v>0</v>
      </c>
      <c r="H880" s="4">
        <v>16058366</v>
      </c>
      <c r="I880" s="4">
        <v>9848031</v>
      </c>
      <c r="J880" s="4">
        <v>1775529</v>
      </c>
      <c r="K880" s="4">
        <v>3996944</v>
      </c>
      <c r="L880" s="4">
        <v>600378</v>
      </c>
      <c r="M880" s="4">
        <v>0</v>
      </c>
      <c r="N880" s="4">
        <v>12061422</v>
      </c>
      <c r="O880" s="4">
        <v>14415531</v>
      </c>
      <c r="P880" s="4">
        <v>3307979</v>
      </c>
      <c r="Q880" s="4">
        <v>11107552</v>
      </c>
      <c r="R880" s="4">
        <v>3305441</v>
      </c>
      <c r="S880" s="4">
        <v>605482</v>
      </c>
      <c r="T880" s="4">
        <v>1727566</v>
      </c>
      <c r="U880" s="4">
        <v>3512905</v>
      </c>
      <c r="V880" s="4">
        <v>650704</v>
      </c>
      <c r="W880" s="4">
        <v>263784</v>
      </c>
      <c r="X880" s="4">
        <v>1642835</v>
      </c>
      <c r="Y880" s="4">
        <v>2803434</v>
      </c>
      <c r="Z880" s="4">
        <v>36197671</v>
      </c>
      <c r="AA880" s="4">
        <v>39143061</v>
      </c>
      <c r="AB880" s="4">
        <v>2127562</v>
      </c>
      <c r="AC880" s="4">
        <v>37015499</v>
      </c>
      <c r="AD880" s="4">
        <v>90815145</v>
      </c>
      <c r="AE880" s="4">
        <v>24227006</v>
      </c>
      <c r="AF880" s="4">
        <v>13681968</v>
      </c>
      <c r="AG880" s="4">
        <v>37908974</v>
      </c>
      <c r="AH880" s="4">
        <v>387928</v>
      </c>
      <c r="AI880" s="4">
        <v>0</v>
      </c>
      <c r="AJ880" s="4">
        <v>114205</v>
      </c>
      <c r="AK880" s="4">
        <v>51543</v>
      </c>
      <c r="AL880" s="4">
        <v>11921762</v>
      </c>
      <c r="AM880" s="4">
        <v>2980441</v>
      </c>
      <c r="AN880" s="4">
        <v>165748</v>
      </c>
      <c r="AO880" s="4">
        <v>2814693</v>
      </c>
      <c r="AP880" s="4">
        <v>341833974</v>
      </c>
      <c r="AQ880" s="4">
        <v>186583207</v>
      </c>
      <c r="AR880" s="4">
        <v>9363061</v>
      </c>
      <c r="AS880" s="4">
        <v>12920634</v>
      </c>
      <c r="AT880" s="4">
        <v>147305</v>
      </c>
      <c r="AU880" s="4">
        <v>943</v>
      </c>
      <c r="AV880" s="4">
        <v>2148</v>
      </c>
      <c r="AW880" s="4">
        <v>112945132</v>
      </c>
      <c r="AX880" s="4">
        <v>53294100</v>
      </c>
      <c r="AY880" s="4">
        <v>2803434</v>
      </c>
      <c r="AZ880" s="4">
        <v>2551294.6666666665</v>
      </c>
      <c r="BA880" s="4">
        <v>211339341</v>
      </c>
      <c r="BB880" s="4">
        <v>6913663</v>
      </c>
      <c r="BC880" s="4">
        <v>0</v>
      </c>
      <c r="BD880" s="4">
        <v>0.75109895988172148</v>
      </c>
      <c r="BE880" s="4">
        <v>0.10230399531309724</v>
      </c>
      <c r="BF880" s="4">
        <v>5.5611904412803337E-2</v>
      </c>
      <c r="BG880" s="4">
        <v>1.3902978435570179E-2</v>
      </c>
      <c r="BH880" s="4">
        <v>3.4129008804100129</v>
      </c>
      <c r="BI880" s="4">
        <v>0.56511324412959574</v>
      </c>
      <c r="BJ880" s="4">
        <v>1.932152701927361</v>
      </c>
      <c r="BK880" s="4">
        <v>3.389879681353429E-2</v>
      </c>
      <c r="BL880" s="3" t="s">
        <v>474</v>
      </c>
      <c r="BM880" s="4">
        <v>6391520.5627689697</v>
      </c>
      <c r="BN880" s="4">
        <v>0.39916865503462928</v>
      </c>
      <c r="BO880" s="4">
        <v>3840225.8961023032</v>
      </c>
      <c r="BP880" s="4">
        <v>27.390668313150172</v>
      </c>
      <c r="BQ880" s="4">
        <v>0.43901303538175046</v>
      </c>
      <c r="BR880" s="4">
        <v>7168.9133928571428</v>
      </c>
      <c r="BS880" s="4">
        <v>6435.5049107142859</v>
      </c>
      <c r="BT880" s="4">
        <v>4179.9379464285712</v>
      </c>
      <c r="BU880" s="4">
        <v>173.18214285714285</v>
      </c>
      <c r="BV880" s="4">
        <v>16923.649107142857</v>
      </c>
      <c r="BW880" s="4">
        <v>94347.920089285719</v>
      </c>
    </row>
    <row r="881" spans="2:75" x14ac:dyDescent="0.3">
      <c r="B881" s="3" t="s">
        <v>361</v>
      </c>
      <c r="C881" s="4">
        <v>2023</v>
      </c>
      <c r="D881" s="3" t="s">
        <v>1347</v>
      </c>
      <c r="E881" s="4">
        <v>2301</v>
      </c>
      <c r="F881" s="4">
        <v>2301</v>
      </c>
      <c r="G881" s="4" t="b">
        <v>0</v>
      </c>
      <c r="H881" s="4">
        <v>18232141</v>
      </c>
      <c r="I881" s="4">
        <v>10340931</v>
      </c>
      <c r="J881" s="4">
        <v>1872189</v>
      </c>
      <c r="K881" s="4">
        <v>4421810</v>
      </c>
      <c r="L881" s="4">
        <v>1303620</v>
      </c>
      <c r="M881" s="4">
        <v>0</v>
      </c>
      <c r="N881" s="4">
        <v>13810331</v>
      </c>
      <c r="O881" s="4">
        <v>15240425</v>
      </c>
      <c r="P881" s="4">
        <v>3173667</v>
      </c>
      <c r="Q881" s="4">
        <v>12066758</v>
      </c>
      <c r="R881" s="4">
        <v>3252406</v>
      </c>
      <c r="S881" s="4">
        <v>834298</v>
      </c>
      <c r="T881" s="4">
        <v>2196459</v>
      </c>
      <c r="U881" s="4">
        <v>3853644</v>
      </c>
      <c r="V881" s="4">
        <v>575772</v>
      </c>
      <c r="W881" s="4">
        <v>323956</v>
      </c>
      <c r="X881" s="4">
        <v>2991716</v>
      </c>
      <c r="Y881" s="4">
        <v>1608437</v>
      </c>
      <c r="Z881" s="4">
        <v>40273569</v>
      </c>
      <c r="AA881" s="4">
        <v>43474196</v>
      </c>
      <c r="AB881" s="4">
        <v>3213181</v>
      </c>
      <c r="AC881" s="4">
        <v>40261015</v>
      </c>
      <c r="AD881" s="4">
        <v>92477186</v>
      </c>
      <c r="AE881" s="4">
        <v>22926846</v>
      </c>
      <c r="AF881" s="4">
        <v>19427365</v>
      </c>
      <c r="AG881" s="4">
        <v>42354211</v>
      </c>
      <c r="AH881" s="4">
        <v>197767</v>
      </c>
      <c r="AI881" s="4">
        <v>0</v>
      </c>
      <c r="AJ881" s="4">
        <v>114206</v>
      </c>
      <c r="AK881" s="4">
        <v>66772</v>
      </c>
      <c r="AL881" s="4">
        <v>13020808</v>
      </c>
      <c r="AM881" s="4">
        <v>3255202</v>
      </c>
      <c r="AN881" s="4">
        <v>180978</v>
      </c>
      <c r="AO881" s="4">
        <v>3074224</v>
      </c>
      <c r="AP881" s="4">
        <v>354232632</v>
      </c>
      <c r="AQ881" s="4">
        <v>195686807</v>
      </c>
      <c r="AR881" s="4">
        <v>9871331</v>
      </c>
      <c r="AS881" s="4">
        <v>13449900</v>
      </c>
      <c r="AT881" s="4">
        <v>152999</v>
      </c>
      <c r="AU881" s="4">
        <v>984</v>
      </c>
      <c r="AV881" s="4">
        <v>2853</v>
      </c>
      <c r="AW881" s="4">
        <v>115057796</v>
      </c>
      <c r="AX881" s="4">
        <v>51737207</v>
      </c>
      <c r="AY881" s="4">
        <v>1608437</v>
      </c>
      <c r="AZ881" s="4">
        <v>2174663</v>
      </c>
      <c r="BA881" s="4">
        <v>8197985</v>
      </c>
      <c r="BB881" s="4">
        <v>0</v>
      </c>
      <c r="BC881" s="4"/>
      <c r="BD881" s="4">
        <v>0.7574717088903602</v>
      </c>
      <c r="BE881" s="4">
        <v>0.16409021847735819</v>
      </c>
      <c r="BF881" s="4">
        <v>5.5596549768647231E-2</v>
      </c>
      <c r="BG881" s="4">
        <v>1.3899137442161808E-2</v>
      </c>
      <c r="BH881" s="4">
        <v>3.5099909188532661</v>
      </c>
      <c r="BI881" s="4">
        <v>0.5925575612331937</v>
      </c>
      <c r="BJ881" s="4">
        <v>0</v>
      </c>
      <c r="BK881" s="4"/>
      <c r="BL881" s="3" t="s">
        <v>468</v>
      </c>
      <c r="BM881" s="4"/>
      <c r="BN881" s="4"/>
      <c r="BO881" s="4"/>
      <c r="BP881" s="4">
        <v>27.866803078718057</v>
      </c>
      <c r="BQ881" s="4">
        <v>0.3449001051524711</v>
      </c>
      <c r="BR881" s="4">
        <v>7923.5727944372011</v>
      </c>
      <c r="BS881" s="4">
        <v>6623.3920034767489</v>
      </c>
      <c r="BT881" s="4">
        <v>4290.0178183398521</v>
      </c>
      <c r="BU881" s="4">
        <v>85.948283355063012</v>
      </c>
      <c r="BV881" s="4">
        <v>18406.871360278139</v>
      </c>
      <c r="BW881" s="4">
        <v>3562.7922642329422</v>
      </c>
    </row>
    <row r="882" spans="2:75" x14ac:dyDescent="0.3">
      <c r="B882" s="3" t="s">
        <v>361</v>
      </c>
      <c r="C882" s="4">
        <v>2024</v>
      </c>
      <c r="D882" s="3" t="s">
        <v>1348</v>
      </c>
      <c r="E882" s="4">
        <v>2301</v>
      </c>
      <c r="F882" s="4">
        <v>2301</v>
      </c>
      <c r="G882" s="4" t="b">
        <v>0</v>
      </c>
      <c r="H882" s="4">
        <v>20129068</v>
      </c>
      <c r="I882" s="4">
        <v>10900661</v>
      </c>
      <c r="J882" s="4">
        <v>2705397</v>
      </c>
      <c r="K882" s="4">
        <v>3234386</v>
      </c>
      <c r="L882" s="4">
        <v>1793520</v>
      </c>
      <c r="M882" s="4">
        <v>0</v>
      </c>
      <c r="N882" s="4">
        <v>16894682</v>
      </c>
      <c r="O882" s="4">
        <v>16499457</v>
      </c>
      <c r="P882" s="4">
        <v>3340554</v>
      </c>
      <c r="Q882" s="4">
        <v>13158903</v>
      </c>
      <c r="R882" s="4">
        <v>3312500</v>
      </c>
      <c r="S882" s="4">
        <v>951906</v>
      </c>
      <c r="T882" s="4">
        <v>2581062</v>
      </c>
      <c r="U882" s="4">
        <v>3920607</v>
      </c>
      <c r="V882" s="4">
        <v>756891</v>
      </c>
      <c r="W882" s="4">
        <v>288101</v>
      </c>
      <c r="X882" s="4">
        <v>3629611</v>
      </c>
      <c r="Y882" s="4">
        <v>1522096</v>
      </c>
      <c r="Z882" s="4">
        <v>44248714</v>
      </c>
      <c r="AA882" s="4">
        <v>48856137</v>
      </c>
      <c r="AB882" s="4">
        <v>3039009</v>
      </c>
      <c r="AC882" s="4">
        <v>45817128</v>
      </c>
      <c r="AD882" s="4">
        <v>96106797</v>
      </c>
      <c r="AE882" s="4">
        <v>25138423</v>
      </c>
      <c r="AF882" s="4">
        <v>22703665</v>
      </c>
      <c r="AG882" s="4">
        <v>47842088</v>
      </c>
      <c r="AH882" s="4">
        <v>0</v>
      </c>
      <c r="AI882" s="4">
        <v>0</v>
      </c>
      <c r="AJ882" s="4">
        <v>114206</v>
      </c>
      <c r="AK882" s="4">
        <v>25727</v>
      </c>
      <c r="AL882" s="4">
        <v>14397445</v>
      </c>
      <c r="AM882" s="4">
        <v>3599361</v>
      </c>
      <c r="AN882" s="4">
        <v>139933</v>
      </c>
      <c r="AO882" s="4">
        <v>3459428</v>
      </c>
      <c r="AP882" s="4">
        <v>401035792</v>
      </c>
      <c r="AQ882" s="4">
        <v>232574505</v>
      </c>
      <c r="AR882" s="4">
        <v>10802731</v>
      </c>
      <c r="AS882" s="4">
        <v>15109109</v>
      </c>
      <c r="AT882" s="4">
        <v>180748</v>
      </c>
      <c r="AU882" s="4">
        <v>1077</v>
      </c>
      <c r="AV882" s="4">
        <v>2556</v>
      </c>
      <c r="AW882" s="4">
        <v>115363885</v>
      </c>
      <c r="AX882" s="4">
        <v>49693790</v>
      </c>
      <c r="AY882" s="4">
        <v>1522096</v>
      </c>
      <c r="AZ882" s="4">
        <v>1977989</v>
      </c>
      <c r="BA882" s="4">
        <v>716361537</v>
      </c>
      <c r="BB882" s="4">
        <v>329014850</v>
      </c>
      <c r="BC882" s="4">
        <v>0</v>
      </c>
      <c r="BD882" s="4">
        <v>0.83931764749366433</v>
      </c>
      <c r="BE882" s="4">
        <v>0.18031689296295289</v>
      </c>
      <c r="BF882" s="4">
        <v>3.8877178476957437E-2</v>
      </c>
      <c r="BG882" s="4">
        <v>9.7192939441685666E-3</v>
      </c>
      <c r="BH882" s="4">
        <v>3.6357200900409405</v>
      </c>
      <c r="BI882" s="4">
        <v>0.61341368359082571</v>
      </c>
      <c r="BJ882" s="4">
        <v>6.6138213831235841</v>
      </c>
      <c r="BK882" s="4">
        <v>0.46467451399365151</v>
      </c>
      <c r="BL882" s="3" t="s">
        <v>489</v>
      </c>
      <c r="BM882" s="4"/>
      <c r="BN882" s="4"/>
      <c r="BO882" s="4"/>
      <c r="BP882" s="4">
        <v>26.937074484364228</v>
      </c>
      <c r="BQ882" s="4">
        <v>0.42136150234741782</v>
      </c>
      <c r="BR882" s="4">
        <v>8747.9652325076058</v>
      </c>
      <c r="BS882" s="4">
        <v>7170.5593220338988</v>
      </c>
      <c r="BT882" s="4">
        <v>4694.7983485441109</v>
      </c>
      <c r="BU882" s="4">
        <v>0</v>
      </c>
      <c r="BV882" s="4">
        <v>20791.867883528899</v>
      </c>
      <c r="BW882" s="4">
        <v>311326.17861799221</v>
      </c>
    </row>
    <row r="883" spans="2:75" x14ac:dyDescent="0.3">
      <c r="B883" s="3" t="s">
        <v>363</v>
      </c>
      <c r="C883" s="4">
        <v>2019</v>
      </c>
      <c r="D883" s="3" t="s">
        <v>1349</v>
      </c>
      <c r="E883" s="4">
        <v>1842</v>
      </c>
      <c r="F883" s="4">
        <v>1842</v>
      </c>
      <c r="G883" s="4" t="b">
        <v>0</v>
      </c>
      <c r="H883" s="4">
        <v>8493967</v>
      </c>
      <c r="I883" s="4">
        <v>3177950</v>
      </c>
      <c r="J883" s="4">
        <v>2177509</v>
      </c>
      <c r="K883" s="4">
        <v>1796668</v>
      </c>
      <c r="L883" s="4">
        <v>152333</v>
      </c>
      <c r="M883" s="4">
        <v>0</v>
      </c>
      <c r="N883" s="4">
        <v>6697299</v>
      </c>
      <c r="O883" s="4">
        <v>7236179</v>
      </c>
      <c r="P883" s="4">
        <v>1329126</v>
      </c>
      <c r="Q883" s="4">
        <v>5907053</v>
      </c>
      <c r="R883" s="4">
        <v>2048520</v>
      </c>
      <c r="S883" s="4">
        <v>393369</v>
      </c>
      <c r="T883" s="4">
        <v>950578</v>
      </c>
      <c r="U883" s="4">
        <v>1364108</v>
      </c>
      <c r="V883" s="4">
        <v>344065</v>
      </c>
      <c r="W883" s="4">
        <v>425581</v>
      </c>
      <c r="X883" s="4">
        <v>1257788</v>
      </c>
      <c r="Y883" s="4">
        <v>1614672</v>
      </c>
      <c r="Z883" s="4">
        <v>11066622</v>
      </c>
      <c r="AA883" s="4">
        <v>12508552</v>
      </c>
      <c r="AB883" s="4">
        <v>4361999</v>
      </c>
      <c r="AC883" s="4">
        <v>8146553</v>
      </c>
      <c r="AD883" s="4">
        <v>49088081</v>
      </c>
      <c r="AE883" s="4">
        <v>4639299</v>
      </c>
      <c r="AF883" s="4">
        <v>5543115</v>
      </c>
      <c r="AG883" s="4">
        <v>10182414</v>
      </c>
      <c r="AH883" s="4">
        <v>1940157</v>
      </c>
      <c r="AI883" s="4">
        <v>0</v>
      </c>
      <c r="AJ883" s="4">
        <v>72314</v>
      </c>
      <c r="AK883" s="4">
        <v>76610</v>
      </c>
      <c r="AL883" s="4">
        <v>6385595</v>
      </c>
      <c r="AM883" s="4">
        <v>1596399</v>
      </c>
      <c r="AN883" s="4">
        <v>148924</v>
      </c>
      <c r="AO883" s="4">
        <v>1447475</v>
      </c>
      <c r="AP883" s="4">
        <v>583179623</v>
      </c>
      <c r="AQ883" s="4">
        <v>483476700</v>
      </c>
      <c r="AR883" s="4">
        <v>3008612.2378377998</v>
      </c>
      <c r="AS883" s="4">
        <v>6478173.7667228999</v>
      </c>
      <c r="AT883" s="4">
        <v>418113</v>
      </c>
      <c r="AU883" s="4">
        <v>1529.4573539999999</v>
      </c>
      <c r="AV883" s="4">
        <v>3516.3547271000002</v>
      </c>
      <c r="AW883" s="4">
        <v>60121099</v>
      </c>
      <c r="AX883" s="4">
        <v>40845824</v>
      </c>
      <c r="AY883" s="4">
        <v>1614672</v>
      </c>
      <c r="AZ883" s="4">
        <v>1614672</v>
      </c>
      <c r="BA883" s="4">
        <v>17674456</v>
      </c>
      <c r="BB883" s="4">
        <v>0</v>
      </c>
      <c r="BC883" s="4"/>
      <c r="BD883" s="4">
        <v>0.78847716267322443</v>
      </c>
      <c r="BE883" s="4">
        <v>0.14808016089537432</v>
      </c>
      <c r="BF883" s="4">
        <v>9.328745507858624E-2</v>
      </c>
      <c r="BG883" s="4">
        <v>2.3321867421908216E-2</v>
      </c>
      <c r="BH883" s="4">
        <v>1.7237722431134441</v>
      </c>
      <c r="BI883" s="4">
        <v>0.4541059937295866</v>
      </c>
      <c r="BJ883" s="4">
        <v>0</v>
      </c>
      <c r="BK883" s="4"/>
      <c r="BL883" s="3" t="s">
        <v>468</v>
      </c>
      <c r="BM883" s="4"/>
      <c r="BN883" s="4"/>
      <c r="BO883" s="4"/>
      <c r="BP883" s="4">
        <v>5.1589803881707299</v>
      </c>
      <c r="BQ883" s="4">
        <v>0.43495536505822618</v>
      </c>
      <c r="BR883" s="4">
        <v>4611.2741585233443</v>
      </c>
      <c r="BS883" s="4">
        <v>3928.4359391965254</v>
      </c>
      <c r="BT883" s="4">
        <v>1633.3399771106406</v>
      </c>
      <c r="BU883" s="4">
        <v>1053.2882736156353</v>
      </c>
      <c r="BV883" s="4">
        <v>5527.9120521172636</v>
      </c>
      <c r="BW883" s="4">
        <v>9595.2529858849084</v>
      </c>
    </row>
    <row r="884" spans="2:75" x14ac:dyDescent="0.3">
      <c r="B884" s="3" t="s">
        <v>363</v>
      </c>
      <c r="C884" s="4">
        <v>2020</v>
      </c>
      <c r="D884" s="3" t="s">
        <v>1350</v>
      </c>
      <c r="E884" s="4">
        <v>1941</v>
      </c>
      <c r="F884" s="4">
        <v>1941</v>
      </c>
      <c r="G884" s="4" t="b">
        <v>0</v>
      </c>
      <c r="H884" s="4">
        <v>7848780</v>
      </c>
      <c r="I884" s="4">
        <v>3701832</v>
      </c>
      <c r="J884" s="4">
        <v>2109407</v>
      </c>
      <c r="K884" s="4">
        <v>1506311</v>
      </c>
      <c r="L884" s="4">
        <v>65090</v>
      </c>
      <c r="M884" s="4">
        <v>0</v>
      </c>
      <c r="N884" s="4">
        <v>6342469</v>
      </c>
      <c r="O884" s="4">
        <v>6678225</v>
      </c>
      <c r="P884" s="4">
        <v>1184015</v>
      </c>
      <c r="Q884" s="4">
        <v>5494210</v>
      </c>
      <c r="R884" s="4">
        <v>1545038</v>
      </c>
      <c r="S884" s="4">
        <v>415997</v>
      </c>
      <c r="T884" s="4">
        <v>834824</v>
      </c>
      <c r="U884" s="4">
        <v>1276399</v>
      </c>
      <c r="V884" s="4">
        <v>438077</v>
      </c>
      <c r="W884" s="4">
        <v>375349</v>
      </c>
      <c r="X884" s="4">
        <v>1170555</v>
      </c>
      <c r="Y884" s="4">
        <v>1619534</v>
      </c>
      <c r="Z884" s="4">
        <v>13245717</v>
      </c>
      <c r="AA884" s="4">
        <v>14700657</v>
      </c>
      <c r="AB884" s="4">
        <v>5789195</v>
      </c>
      <c r="AC884" s="4">
        <v>8911462</v>
      </c>
      <c r="AD884" s="4">
        <v>50264105</v>
      </c>
      <c r="AE884" s="4">
        <v>4567899</v>
      </c>
      <c r="AF884" s="4">
        <v>6460368</v>
      </c>
      <c r="AG884" s="4">
        <v>11028267</v>
      </c>
      <c r="AH884" s="4">
        <v>2029583</v>
      </c>
      <c r="AI884" s="4">
        <v>200000</v>
      </c>
      <c r="AJ884" s="4">
        <v>91779</v>
      </c>
      <c r="AK884" s="4">
        <v>77938</v>
      </c>
      <c r="AL884" s="4">
        <v>5846450</v>
      </c>
      <c r="AM884" s="4">
        <v>1461613</v>
      </c>
      <c r="AN884" s="4">
        <v>169717</v>
      </c>
      <c r="AO884" s="4">
        <v>1291896</v>
      </c>
      <c r="AP884" s="4">
        <v>662152679</v>
      </c>
      <c r="AQ884" s="4">
        <v>547417601</v>
      </c>
      <c r="AR884" s="4">
        <v>3129048</v>
      </c>
      <c r="AS884" s="4">
        <v>6432096</v>
      </c>
      <c r="AT884" s="4">
        <v>452234</v>
      </c>
      <c r="AU884" s="4">
        <v>1546</v>
      </c>
      <c r="AV884" s="4">
        <v>3622</v>
      </c>
      <c r="AW884" s="4">
        <v>61724981</v>
      </c>
      <c r="AX884" s="4">
        <v>41265691</v>
      </c>
      <c r="AY884" s="4">
        <v>1619534</v>
      </c>
      <c r="AZ884" s="4">
        <v>1617103</v>
      </c>
      <c r="BA884" s="4">
        <v>18539993</v>
      </c>
      <c r="BB884" s="4">
        <v>0</v>
      </c>
      <c r="BC884" s="4"/>
      <c r="BD884" s="4">
        <v>0.8080834218821269</v>
      </c>
      <c r="BE884" s="4">
        <v>0.149138464831477</v>
      </c>
      <c r="BF884" s="4">
        <v>0.11611623596670254</v>
      </c>
      <c r="BG884" s="4">
        <v>2.9029068922166442E-2</v>
      </c>
      <c r="BH884" s="4">
        <v>2.0072525440418185</v>
      </c>
      <c r="BI884" s="4">
        <v>0.47375930728520754</v>
      </c>
      <c r="BJ884" s="4">
        <v>0</v>
      </c>
      <c r="BK884" s="4"/>
      <c r="BL884" s="3" t="s">
        <v>468</v>
      </c>
      <c r="BM884" s="4"/>
      <c r="BN884" s="4"/>
      <c r="BO884" s="4"/>
      <c r="BP884" s="4">
        <v>4.725568738505399</v>
      </c>
      <c r="BQ884" s="4">
        <v>0.42683600220872447</v>
      </c>
      <c r="BR884" s="4">
        <v>4043.6785162287479</v>
      </c>
      <c r="BS884" s="4">
        <v>3440.6105100463678</v>
      </c>
      <c r="BT884" s="4">
        <v>1612.080370942813</v>
      </c>
      <c r="BU884" s="4">
        <v>1045.6378155589903</v>
      </c>
      <c r="BV884" s="4">
        <v>5681.7449768160741</v>
      </c>
      <c r="BW884" s="4">
        <v>9551.773827923751</v>
      </c>
    </row>
    <row r="885" spans="2:75" x14ac:dyDescent="0.3">
      <c r="B885" s="3" t="s">
        <v>363</v>
      </c>
      <c r="C885" s="4">
        <v>2021</v>
      </c>
      <c r="D885" s="3" t="s">
        <v>1351</v>
      </c>
      <c r="E885" s="4">
        <v>2055</v>
      </c>
      <c r="F885" s="4">
        <v>2055</v>
      </c>
      <c r="G885" s="4" t="b">
        <v>0</v>
      </c>
      <c r="H885" s="4">
        <v>8279043</v>
      </c>
      <c r="I885" s="4">
        <v>3972520</v>
      </c>
      <c r="J885" s="4">
        <v>2211444</v>
      </c>
      <c r="K885" s="4">
        <v>1061451</v>
      </c>
      <c r="L885" s="4">
        <v>48562</v>
      </c>
      <c r="M885" s="4">
        <v>0</v>
      </c>
      <c r="N885" s="4">
        <v>7217592</v>
      </c>
      <c r="O885" s="4">
        <v>7464927</v>
      </c>
      <c r="P885" s="4">
        <v>1300714</v>
      </c>
      <c r="Q885" s="4">
        <v>6164213</v>
      </c>
      <c r="R885" s="4">
        <v>1673539</v>
      </c>
      <c r="S885" s="4">
        <v>560744</v>
      </c>
      <c r="T885" s="4">
        <v>1029880</v>
      </c>
      <c r="U885" s="4">
        <v>1523046</v>
      </c>
      <c r="V885" s="4">
        <v>494542</v>
      </c>
      <c r="W885" s="4">
        <v>427405</v>
      </c>
      <c r="X885" s="4">
        <v>814116</v>
      </c>
      <c r="Y885" s="4">
        <v>1014296</v>
      </c>
      <c r="Z885" s="4">
        <v>13944134</v>
      </c>
      <c r="AA885" s="4">
        <v>16187944</v>
      </c>
      <c r="AB885" s="4">
        <v>6197091</v>
      </c>
      <c r="AC885" s="4">
        <v>9990853</v>
      </c>
      <c r="AD885" s="4">
        <v>51074945</v>
      </c>
      <c r="AE885" s="4">
        <v>5735772</v>
      </c>
      <c r="AF885" s="4">
        <v>6258399</v>
      </c>
      <c r="AG885" s="4">
        <v>11994171</v>
      </c>
      <c r="AH885" s="4">
        <v>1898390</v>
      </c>
      <c r="AI885" s="4">
        <v>0</v>
      </c>
      <c r="AJ885" s="4">
        <v>112300</v>
      </c>
      <c r="AK885" s="4">
        <v>78194</v>
      </c>
      <c r="AL885" s="4">
        <v>6018743</v>
      </c>
      <c r="AM885" s="4">
        <v>1504686</v>
      </c>
      <c r="AN885" s="4">
        <v>190494</v>
      </c>
      <c r="AO885" s="4">
        <v>1314192</v>
      </c>
      <c r="AP885" s="4">
        <v>724436386</v>
      </c>
      <c r="AQ885" s="4">
        <v>614177500</v>
      </c>
      <c r="AR885" s="4">
        <v>3200823</v>
      </c>
      <c r="AS885" s="4">
        <v>6948910</v>
      </c>
      <c r="AT885" s="4">
        <v>519112</v>
      </c>
      <c r="AU885" s="4">
        <v>1655</v>
      </c>
      <c r="AV885" s="4">
        <v>3851</v>
      </c>
      <c r="AW885" s="4">
        <v>62720989</v>
      </c>
      <c r="AX885" s="4">
        <v>40979160</v>
      </c>
      <c r="AY885" s="4">
        <v>1014296</v>
      </c>
      <c r="AZ885" s="4">
        <v>1416167.3333333333</v>
      </c>
      <c r="BA885" s="4">
        <v>15591511</v>
      </c>
      <c r="BB885" s="4">
        <v>0</v>
      </c>
      <c r="BC885" s="4"/>
      <c r="BD885" s="4">
        <v>0.87179061637921196</v>
      </c>
      <c r="BE885" s="4">
        <v>9.8334553885032358E-2</v>
      </c>
      <c r="BF885" s="4">
        <v>0.12660050003788165</v>
      </c>
      <c r="BG885" s="4">
        <v>3.1650130268064278E-2</v>
      </c>
      <c r="BH885" s="4">
        <v>1.9457749107631421</v>
      </c>
      <c r="BI885" s="4">
        <v>0.46132123508773004</v>
      </c>
      <c r="BJ885" s="4">
        <v>0</v>
      </c>
      <c r="BK885" s="4"/>
      <c r="BL885" s="3" t="s">
        <v>468</v>
      </c>
      <c r="BM885" s="4"/>
      <c r="BN885" s="4"/>
      <c r="BO885" s="4"/>
      <c r="BP885" s="4">
        <v>4.4183631052457928</v>
      </c>
      <c r="BQ885" s="4">
        <v>0.42975850428460138</v>
      </c>
      <c r="BR885" s="4">
        <v>4028.7313868613137</v>
      </c>
      <c r="BS885" s="4">
        <v>3632.5678832116787</v>
      </c>
      <c r="BT885" s="4">
        <v>1557.578102189781</v>
      </c>
      <c r="BU885" s="4">
        <v>923.79075425790757</v>
      </c>
      <c r="BV885" s="4">
        <v>5836.5795620437957</v>
      </c>
      <c r="BW885" s="4">
        <v>7587.1099756691001</v>
      </c>
    </row>
    <row r="886" spans="2:75" x14ac:dyDescent="0.3">
      <c r="B886" s="3" t="s">
        <v>363</v>
      </c>
      <c r="C886" s="4">
        <v>2022</v>
      </c>
      <c r="D886" s="3" t="s">
        <v>1352</v>
      </c>
      <c r="E886" s="4">
        <v>2204</v>
      </c>
      <c r="F886" s="4">
        <v>2204</v>
      </c>
      <c r="G886" s="4" t="b">
        <v>0</v>
      </c>
      <c r="H886" s="4">
        <v>10489439</v>
      </c>
      <c r="I886" s="4">
        <v>4693327</v>
      </c>
      <c r="J886" s="4">
        <v>2561220</v>
      </c>
      <c r="K886" s="4">
        <v>1532055</v>
      </c>
      <c r="L886" s="4">
        <v>162587</v>
      </c>
      <c r="M886" s="4">
        <v>379769</v>
      </c>
      <c r="N886" s="4">
        <v>8577615</v>
      </c>
      <c r="O886" s="4">
        <v>8403695</v>
      </c>
      <c r="P886" s="4">
        <v>1290391</v>
      </c>
      <c r="Q886" s="4">
        <v>7113304</v>
      </c>
      <c r="R886" s="4">
        <v>1538222</v>
      </c>
      <c r="S886" s="4">
        <v>614474</v>
      </c>
      <c r="T886" s="4">
        <v>1167800</v>
      </c>
      <c r="U886" s="4">
        <v>2231260</v>
      </c>
      <c r="V886" s="4">
        <v>651352</v>
      </c>
      <c r="W886" s="4">
        <v>396955</v>
      </c>
      <c r="X886" s="4">
        <v>2085744</v>
      </c>
      <c r="Y886" s="4">
        <v>1467998</v>
      </c>
      <c r="Z886" s="4">
        <v>13707028</v>
      </c>
      <c r="AA886" s="4">
        <v>18196050</v>
      </c>
      <c r="AB886" s="4">
        <v>6327715</v>
      </c>
      <c r="AC886" s="4">
        <v>11868335</v>
      </c>
      <c r="AD886" s="4">
        <v>53160689</v>
      </c>
      <c r="AE886" s="4">
        <v>7193698</v>
      </c>
      <c r="AF886" s="4">
        <v>6898234</v>
      </c>
      <c r="AG886" s="4">
        <v>14091932</v>
      </c>
      <c r="AH886" s="4">
        <v>2088013</v>
      </c>
      <c r="AI886" s="4">
        <v>350000</v>
      </c>
      <c r="AJ886" s="4">
        <v>137516</v>
      </c>
      <c r="AK886" s="4">
        <v>41935</v>
      </c>
      <c r="AL886" s="4">
        <v>7097914</v>
      </c>
      <c r="AM886" s="4">
        <v>1774479</v>
      </c>
      <c r="AN886" s="4">
        <v>179451</v>
      </c>
      <c r="AO886" s="4">
        <v>1595028</v>
      </c>
      <c r="AP886" s="4">
        <v>1057108669</v>
      </c>
      <c r="AQ886" s="4">
        <v>924228800</v>
      </c>
      <c r="AR886" s="4">
        <v>3726992</v>
      </c>
      <c r="AS886" s="4">
        <v>7752357</v>
      </c>
      <c r="AT886" s="4">
        <v>750498</v>
      </c>
      <c r="AU886" s="4">
        <v>1900</v>
      </c>
      <c r="AV886" s="4">
        <v>4264</v>
      </c>
      <c r="AW886" s="4">
        <v>64188987</v>
      </c>
      <c r="AX886" s="4">
        <v>41156767</v>
      </c>
      <c r="AY886" s="4">
        <v>1467998</v>
      </c>
      <c r="AZ886" s="4">
        <v>1367276</v>
      </c>
      <c r="BA886" s="4">
        <v>16022691</v>
      </c>
      <c r="BB886" s="4">
        <v>0</v>
      </c>
      <c r="BC886" s="4"/>
      <c r="BD886" s="4">
        <v>0.81773820315843393</v>
      </c>
      <c r="BE886" s="4">
        <v>0.19884228317644062</v>
      </c>
      <c r="BF886" s="4">
        <v>0.1011288383801668</v>
      </c>
      <c r="BG886" s="4">
        <v>2.5282216718883886E-2</v>
      </c>
      <c r="BH886" s="4">
        <v>1.9810670259558709</v>
      </c>
      <c r="BI886" s="4">
        <v>0.4781812576993672</v>
      </c>
      <c r="BJ886" s="4">
        <v>0</v>
      </c>
      <c r="BK886" s="4"/>
      <c r="BL886" s="3" t="s">
        <v>468</v>
      </c>
      <c r="BM886" s="4"/>
      <c r="BN886" s="4"/>
      <c r="BO886" s="4"/>
      <c r="BP886" s="4">
        <v>3.5256469928731611</v>
      </c>
      <c r="BQ886" s="4">
        <v>0.4455909943714822</v>
      </c>
      <c r="BR886" s="4">
        <v>4759.2735934664242</v>
      </c>
      <c r="BS886" s="4">
        <v>3812.9287658802177</v>
      </c>
      <c r="BT886" s="4">
        <v>1691.0127041742287</v>
      </c>
      <c r="BU886" s="4">
        <v>947.37431941923774</v>
      </c>
      <c r="BV886" s="4">
        <v>6393.7985480943735</v>
      </c>
      <c r="BW886" s="4">
        <v>7269.8235027223227</v>
      </c>
    </row>
    <row r="887" spans="2:75" x14ac:dyDescent="0.3">
      <c r="B887" s="3" t="s">
        <v>363</v>
      </c>
      <c r="C887" s="4">
        <v>2023</v>
      </c>
      <c r="D887" s="3" t="s">
        <v>1353</v>
      </c>
      <c r="E887" s="4">
        <v>2309</v>
      </c>
      <c r="F887" s="4">
        <v>2309</v>
      </c>
      <c r="G887" s="4" t="b">
        <v>0</v>
      </c>
      <c r="H887" s="4">
        <v>12337557</v>
      </c>
      <c r="I887" s="4">
        <v>4696400</v>
      </c>
      <c r="J887" s="4">
        <v>2562625</v>
      </c>
      <c r="K887" s="4">
        <v>4476607</v>
      </c>
      <c r="L887" s="4">
        <v>488047</v>
      </c>
      <c r="M887" s="4">
        <v>0</v>
      </c>
      <c r="N887" s="4">
        <v>7860950</v>
      </c>
      <c r="O887" s="4">
        <v>8164647</v>
      </c>
      <c r="P887" s="4">
        <v>1361289</v>
      </c>
      <c r="Q887" s="4">
        <v>6803358</v>
      </c>
      <c r="R887" s="4">
        <v>1835766</v>
      </c>
      <c r="S887" s="4">
        <v>697483</v>
      </c>
      <c r="T887" s="4">
        <v>1199009</v>
      </c>
      <c r="U887" s="4">
        <v>1895559</v>
      </c>
      <c r="V887" s="4">
        <v>392997</v>
      </c>
      <c r="W887" s="4">
        <v>391882</v>
      </c>
      <c r="X887" s="4">
        <v>4172910</v>
      </c>
      <c r="Y887" s="4">
        <v>2693048</v>
      </c>
      <c r="Z887" s="4">
        <v>17504790</v>
      </c>
      <c r="AA887" s="4">
        <v>20668623</v>
      </c>
      <c r="AB887" s="4">
        <v>5997991</v>
      </c>
      <c r="AC887" s="4">
        <v>14670632</v>
      </c>
      <c r="AD887" s="4">
        <v>57333596</v>
      </c>
      <c r="AE887" s="4">
        <v>6538833</v>
      </c>
      <c r="AF887" s="4">
        <v>10194944</v>
      </c>
      <c r="AG887" s="4">
        <v>16733777</v>
      </c>
      <c r="AH887" s="4">
        <v>1888710</v>
      </c>
      <c r="AI887" s="4">
        <v>0</v>
      </c>
      <c r="AJ887" s="4">
        <v>173065</v>
      </c>
      <c r="AK887" s="4">
        <v>41935</v>
      </c>
      <c r="AL887" s="4">
        <v>7759984</v>
      </c>
      <c r="AM887" s="4">
        <v>1939996</v>
      </c>
      <c r="AN887" s="4">
        <v>215000</v>
      </c>
      <c r="AO887" s="4">
        <v>530296</v>
      </c>
      <c r="AP887" s="4">
        <v>1289133702</v>
      </c>
      <c r="AQ887" s="4">
        <v>1121250600</v>
      </c>
      <c r="AR887" s="4">
        <v>4162688</v>
      </c>
      <c r="AS887" s="4">
        <v>8820134</v>
      </c>
      <c r="AT887" s="4">
        <v>893118</v>
      </c>
      <c r="AU887" s="4">
        <v>2080</v>
      </c>
      <c r="AV887" s="4">
        <v>4756</v>
      </c>
      <c r="AW887" s="4">
        <v>66840369</v>
      </c>
      <c r="AX887" s="4">
        <v>42488529</v>
      </c>
      <c r="AY887" s="4">
        <v>2693048</v>
      </c>
      <c r="AZ887" s="4">
        <v>1725114</v>
      </c>
      <c r="BA887" s="4">
        <v>16895257</v>
      </c>
      <c r="BB887" s="4">
        <v>0</v>
      </c>
      <c r="BC887" s="4"/>
      <c r="BD887" s="4">
        <v>0.63715612418244549</v>
      </c>
      <c r="BE887" s="4">
        <v>0.33822822459908392</v>
      </c>
      <c r="BF887" s="4">
        <v>0.11082497077313562</v>
      </c>
      <c r="BG887" s="4">
        <v>2.7706242693283905E-2</v>
      </c>
      <c r="BH887" s="4">
        <v>2.4596349332197422</v>
      </c>
      <c r="BI887" s="4">
        <v>0.48757203707942431</v>
      </c>
      <c r="BJ887" s="4">
        <v>0</v>
      </c>
      <c r="BK887" s="4"/>
      <c r="BL887" s="3" t="s">
        <v>468</v>
      </c>
      <c r="BM887" s="4"/>
      <c r="BN887" s="4"/>
      <c r="BO887" s="4"/>
      <c r="BP887" s="4">
        <v>3.2290583928896459</v>
      </c>
      <c r="BQ887" s="4">
        <v>0.43734230445752731</v>
      </c>
      <c r="BR887" s="4">
        <v>5343.2468601126029</v>
      </c>
      <c r="BS887" s="4">
        <v>3536.0099610220873</v>
      </c>
      <c r="BT887" s="4">
        <v>1802.8098744045042</v>
      </c>
      <c r="BU887" s="4">
        <v>817.97747942832393</v>
      </c>
      <c r="BV887" s="4">
        <v>7247.1966219142487</v>
      </c>
      <c r="BW887" s="4">
        <v>7317.1316587267211</v>
      </c>
    </row>
    <row r="888" spans="2:75" x14ac:dyDescent="0.3">
      <c r="B888" s="3" t="s">
        <v>363</v>
      </c>
      <c r="C888" s="4">
        <v>2024</v>
      </c>
      <c r="D888" s="3" t="s">
        <v>1354</v>
      </c>
      <c r="E888" s="4">
        <v>2309</v>
      </c>
      <c r="F888" s="4">
        <v>2309</v>
      </c>
      <c r="G888" s="4" t="b">
        <v>0</v>
      </c>
      <c r="H888" s="4">
        <v>14820820</v>
      </c>
      <c r="I888" s="4">
        <v>5876836</v>
      </c>
      <c r="J888" s="4">
        <v>2917528</v>
      </c>
      <c r="K888" s="4">
        <v>5401404</v>
      </c>
      <c r="L888" s="4">
        <v>641930</v>
      </c>
      <c r="M888" s="4">
        <v>0</v>
      </c>
      <c r="N888" s="4">
        <v>9419416</v>
      </c>
      <c r="O888" s="4">
        <v>8940281</v>
      </c>
      <c r="P888" s="4">
        <v>1379250</v>
      </c>
      <c r="Q888" s="4">
        <v>7561031</v>
      </c>
      <c r="R888" s="4">
        <v>1829624</v>
      </c>
      <c r="S888" s="4">
        <v>710919</v>
      </c>
      <c r="T888" s="4">
        <v>799354</v>
      </c>
      <c r="U888" s="4">
        <v>2170974</v>
      </c>
      <c r="V888" s="4">
        <v>658380</v>
      </c>
      <c r="W888" s="4">
        <v>422701</v>
      </c>
      <c r="X888" s="4">
        <v>5880539</v>
      </c>
      <c r="Y888" s="4">
        <v>8315922</v>
      </c>
      <c r="Z888" s="4">
        <v>15168773</v>
      </c>
      <c r="AA888" s="4">
        <v>20277429</v>
      </c>
      <c r="AB888" s="4">
        <v>6625989</v>
      </c>
      <c r="AC888" s="4">
        <v>13651440</v>
      </c>
      <c r="AD888" s="4">
        <v>63214135</v>
      </c>
      <c r="AE888" s="4">
        <v>6177006</v>
      </c>
      <c r="AF888" s="4">
        <v>9054626</v>
      </c>
      <c r="AG888" s="4">
        <v>15231632</v>
      </c>
      <c r="AH888" s="4">
        <v>1442533</v>
      </c>
      <c r="AI888" s="4">
        <v>0</v>
      </c>
      <c r="AJ888" s="4">
        <v>416448</v>
      </c>
      <c r="AK888" s="4">
        <v>54309</v>
      </c>
      <c r="AL888" s="4">
        <v>9799065</v>
      </c>
      <c r="AM888" s="4">
        <v>2449766</v>
      </c>
      <c r="AN888" s="4">
        <v>470757</v>
      </c>
      <c r="AO888" s="4">
        <v>794709</v>
      </c>
      <c r="AP888" s="4">
        <v>1297973343</v>
      </c>
      <c r="AQ888" s="4">
        <v>1111127700</v>
      </c>
      <c r="AR888" s="4">
        <v>5685843</v>
      </c>
      <c r="AS888" s="4">
        <v>10721916</v>
      </c>
      <c r="AT888" s="4">
        <v>866584</v>
      </c>
      <c r="AU888" s="4">
        <v>2706</v>
      </c>
      <c r="AV888" s="4">
        <v>5438</v>
      </c>
      <c r="AW888" s="4">
        <v>75144750</v>
      </c>
      <c r="AX888" s="4">
        <v>49425036</v>
      </c>
      <c r="AY888" s="4">
        <v>8315922</v>
      </c>
      <c r="AZ888" s="4">
        <v>4158989.3333333335</v>
      </c>
      <c r="BA888" s="4">
        <v>106852579</v>
      </c>
      <c r="BB888" s="4">
        <v>1130531</v>
      </c>
      <c r="BC888" s="4">
        <v>0</v>
      </c>
      <c r="BD888" s="4">
        <v>0.63555295860822814</v>
      </c>
      <c r="BE888" s="4">
        <v>0.39677554953099758</v>
      </c>
      <c r="BF888" s="4">
        <v>0.19216406791505802</v>
      </c>
      <c r="BG888" s="4">
        <v>4.8041012076152162E-2</v>
      </c>
      <c r="BH888" s="4">
        <v>2.0144914099677678</v>
      </c>
      <c r="BI888" s="4">
        <v>0.44426983225224459</v>
      </c>
      <c r="BJ888" s="4">
        <v>1.547705618768267</v>
      </c>
      <c r="BK888" s="4">
        <v>1.2617543339598591E-2</v>
      </c>
      <c r="BL888" s="3" t="s">
        <v>474</v>
      </c>
      <c r="BM888" s="4">
        <v>2134672.9746861323</v>
      </c>
      <c r="BN888" s="4">
        <v>1.9483027998444786</v>
      </c>
      <c r="BO888" s="4">
        <v>0</v>
      </c>
      <c r="BP888" s="4">
        <v>4.3805545242233839</v>
      </c>
      <c r="BQ888" s="4">
        <v>0.49760941522618612</v>
      </c>
      <c r="BR888" s="4">
        <v>6418.7180597661327</v>
      </c>
      <c r="BS888" s="4">
        <v>3871.9276743178866</v>
      </c>
      <c r="BT888" s="4">
        <v>2462.469900389779</v>
      </c>
      <c r="BU888" s="4">
        <v>624.74361195322649</v>
      </c>
      <c r="BV888" s="4">
        <v>6596.635773061932</v>
      </c>
      <c r="BW888" s="4">
        <v>46276.560848852314</v>
      </c>
    </row>
    <row r="889" spans="2:75" x14ac:dyDescent="0.3">
      <c r="B889" s="3" t="s">
        <v>365</v>
      </c>
      <c r="C889" s="4">
        <v>2019</v>
      </c>
      <c r="D889" s="3" t="s">
        <v>1355</v>
      </c>
      <c r="E889" s="4">
        <v>1128</v>
      </c>
      <c r="F889" s="4">
        <v>1128</v>
      </c>
      <c r="G889" s="4" t="b">
        <v>0</v>
      </c>
      <c r="H889" s="4">
        <v>7377971</v>
      </c>
      <c r="I889" s="4">
        <v>1451024</v>
      </c>
      <c r="J889" s="4">
        <v>1096009</v>
      </c>
      <c r="K889" s="4">
        <v>4592502</v>
      </c>
      <c r="L889" s="4">
        <v>117249</v>
      </c>
      <c r="M889" s="4">
        <v>0</v>
      </c>
      <c r="N889" s="4">
        <v>2785469</v>
      </c>
      <c r="O889" s="4">
        <v>3804520</v>
      </c>
      <c r="P889" s="4">
        <v>570845</v>
      </c>
      <c r="Q889" s="4">
        <v>3233675</v>
      </c>
      <c r="R889" s="4">
        <v>1020037</v>
      </c>
      <c r="S889" s="4">
        <v>110856</v>
      </c>
      <c r="T889" s="4">
        <v>347992</v>
      </c>
      <c r="U889" s="4">
        <v>890610</v>
      </c>
      <c r="V889" s="4">
        <v>310423</v>
      </c>
      <c r="W889" s="4">
        <v>351088</v>
      </c>
      <c r="X889" s="4">
        <v>3573451</v>
      </c>
      <c r="Y889" s="4">
        <v>506783</v>
      </c>
      <c r="Z889" s="4">
        <v>7999101</v>
      </c>
      <c r="AA889" s="4">
        <v>15479370</v>
      </c>
      <c r="AB889" s="4">
        <v>2312449</v>
      </c>
      <c r="AC889" s="4">
        <v>13166921</v>
      </c>
      <c r="AD889" s="4">
        <v>26627907</v>
      </c>
      <c r="AE889" s="4">
        <v>13077093</v>
      </c>
      <c r="AF889" s="4">
        <v>741607</v>
      </c>
      <c r="AG889" s="4">
        <v>13818700</v>
      </c>
      <c r="AH889" s="4">
        <v>616770</v>
      </c>
      <c r="AI889" s="4">
        <v>0</v>
      </c>
      <c r="AJ889" s="4">
        <v>37852</v>
      </c>
      <c r="AK889" s="4">
        <v>33717</v>
      </c>
      <c r="AL889" s="4">
        <v>2553086</v>
      </c>
      <c r="AM889" s="4">
        <v>638272</v>
      </c>
      <c r="AN889" s="4">
        <v>71569</v>
      </c>
      <c r="AO889" s="4">
        <v>566703</v>
      </c>
      <c r="AP889" s="4">
        <v>185098600</v>
      </c>
      <c r="AQ889" s="4">
        <v>147904600</v>
      </c>
      <c r="AR889" s="4">
        <v>790474.16437400004</v>
      </c>
      <c r="AS889" s="4">
        <v>3082332.115487</v>
      </c>
      <c r="AT889" s="4">
        <v>225515</v>
      </c>
      <c r="AU889" s="4">
        <v>695.65288595000004</v>
      </c>
      <c r="AV889" s="4">
        <v>3084.7318416500002</v>
      </c>
      <c r="AW889" s="4">
        <v>22646100</v>
      </c>
      <c r="AX889" s="4">
        <v>13425977</v>
      </c>
      <c r="AY889" s="4">
        <v>506783</v>
      </c>
      <c r="AZ889" s="4">
        <v>506783</v>
      </c>
      <c r="BA889" s="4">
        <v>23646100</v>
      </c>
      <c r="BB889" s="4">
        <v>600000</v>
      </c>
      <c r="BC889" s="4">
        <v>1</v>
      </c>
      <c r="BD889" s="4">
        <v>0.3775386213906235</v>
      </c>
      <c r="BE889" s="4">
        <v>0.48434061342881396</v>
      </c>
      <c r="BF889" s="4">
        <v>0.11212931164143186</v>
      </c>
      <c r="BG889" s="4">
        <v>2.8032349869922125E-2</v>
      </c>
      <c r="BH889" s="4">
        <v>4.2733731744841394</v>
      </c>
      <c r="BI889" s="4">
        <v>0.42898593219423425</v>
      </c>
      <c r="BJ889" s="4">
        <v>1.0465271376742191</v>
      </c>
      <c r="BK889" s="4">
        <v>2.6675163595443935E-2</v>
      </c>
      <c r="BL889" s="3" t="s">
        <v>474</v>
      </c>
      <c r="BM889" s="4">
        <v>597404.78390563966</v>
      </c>
      <c r="BN889" s="4"/>
      <c r="BO889" s="4"/>
      <c r="BP889" s="4">
        <v>4.2705572293577587</v>
      </c>
      <c r="BQ889" s="4">
        <v>0.22551486536278645</v>
      </c>
      <c r="BR889" s="4">
        <v>6540.7544326241132</v>
      </c>
      <c r="BS889" s="4">
        <v>3372.8014184397161</v>
      </c>
      <c r="BT889" s="4">
        <v>700.77496841666675</v>
      </c>
      <c r="BU889" s="4">
        <v>546.781914893617</v>
      </c>
      <c r="BV889" s="4">
        <v>12250.620567375887</v>
      </c>
      <c r="BW889" s="4">
        <v>20962.85460992908</v>
      </c>
    </row>
    <row r="890" spans="2:75" x14ac:dyDescent="0.3">
      <c r="B890" s="3" t="s">
        <v>365</v>
      </c>
      <c r="C890" s="4">
        <v>2020</v>
      </c>
      <c r="D890" s="3" t="s">
        <v>1356</v>
      </c>
      <c r="E890" s="4">
        <v>1054</v>
      </c>
      <c r="F890" s="4">
        <v>1054</v>
      </c>
      <c r="G890" s="4" t="b">
        <v>0</v>
      </c>
      <c r="H890" s="4">
        <v>8511938</v>
      </c>
      <c r="I890" s="4">
        <v>1456173</v>
      </c>
      <c r="J890" s="4">
        <v>1506901</v>
      </c>
      <c r="K890" s="4">
        <v>3858675</v>
      </c>
      <c r="L890" s="4">
        <v>117155</v>
      </c>
      <c r="M890" s="4">
        <v>0</v>
      </c>
      <c r="N890" s="4">
        <v>4653263</v>
      </c>
      <c r="O890" s="4">
        <v>3875605</v>
      </c>
      <c r="P890" s="4">
        <v>576362</v>
      </c>
      <c r="Q890" s="4">
        <v>3299243</v>
      </c>
      <c r="R890" s="4">
        <v>1093777</v>
      </c>
      <c r="S890" s="4">
        <v>94269</v>
      </c>
      <c r="T890" s="4">
        <v>383715</v>
      </c>
      <c r="U890" s="4">
        <v>819255</v>
      </c>
      <c r="V890" s="4">
        <v>368754</v>
      </c>
      <c r="W890" s="4">
        <v>369945</v>
      </c>
      <c r="X890" s="4">
        <v>4636333</v>
      </c>
      <c r="Y890" s="4">
        <v>1350253</v>
      </c>
      <c r="Z890" s="4">
        <v>10144593</v>
      </c>
      <c r="AA890" s="4">
        <v>19841674</v>
      </c>
      <c r="AB890" s="4">
        <v>2813470</v>
      </c>
      <c r="AC890" s="4">
        <v>17028204</v>
      </c>
      <c r="AD890" s="4">
        <v>31264240</v>
      </c>
      <c r="AE890" s="4">
        <v>16874861</v>
      </c>
      <c r="AF890" s="4">
        <v>748013</v>
      </c>
      <c r="AG890" s="4">
        <v>17622874</v>
      </c>
      <c r="AH890" s="4">
        <v>558502</v>
      </c>
      <c r="AI890" s="4">
        <v>0</v>
      </c>
      <c r="AJ890" s="4">
        <v>37852</v>
      </c>
      <c r="AK890" s="4">
        <v>35665</v>
      </c>
      <c r="AL890" s="4">
        <v>3052264</v>
      </c>
      <c r="AM890" s="4">
        <v>763066</v>
      </c>
      <c r="AN890" s="4">
        <v>73517</v>
      </c>
      <c r="AO890" s="4">
        <v>689549</v>
      </c>
      <c r="AP890" s="4">
        <v>197331900</v>
      </c>
      <c r="AQ890" s="4">
        <v>150028900</v>
      </c>
      <c r="AR890" s="4">
        <v>868514</v>
      </c>
      <c r="AS890" s="4">
        <v>3284085</v>
      </c>
      <c r="AT890" s="4">
        <v>229119</v>
      </c>
      <c r="AU890" s="4">
        <v>734</v>
      </c>
      <c r="AV890" s="4">
        <v>3156</v>
      </c>
      <c r="AW890" s="4">
        <v>24980321</v>
      </c>
      <c r="AX890" s="4">
        <v>14199868</v>
      </c>
      <c r="AY890" s="4">
        <v>1350253</v>
      </c>
      <c r="AZ890" s="4">
        <v>928518</v>
      </c>
      <c r="BA890" s="4">
        <v>1153267</v>
      </c>
      <c r="BB890" s="4">
        <v>0</v>
      </c>
      <c r="BC890" s="4"/>
      <c r="BD890" s="4">
        <v>0.54667491704004423</v>
      </c>
      <c r="BE890" s="4">
        <v>0.54468594578578933</v>
      </c>
      <c r="BF890" s="4">
        <v>9.6344221862853283E-2</v>
      </c>
      <c r="BG890" s="4">
        <v>2.4086055465713321E-2</v>
      </c>
      <c r="BH890" s="4">
        <v>5.3414901539534982</v>
      </c>
      <c r="BI890" s="4">
        <v>0.45244590455874234</v>
      </c>
      <c r="BJ890" s="4">
        <v>0</v>
      </c>
      <c r="BK890" s="4"/>
      <c r="BL890" s="3" t="s">
        <v>468</v>
      </c>
      <c r="BM890" s="4"/>
      <c r="BN890" s="4"/>
      <c r="BO890" s="4"/>
      <c r="BP890" s="4">
        <v>4.4012853471739737</v>
      </c>
      <c r="BQ890" s="4">
        <v>0.23257287705956908</v>
      </c>
      <c r="BR890" s="4">
        <v>8075.8425047438332</v>
      </c>
      <c r="BS890" s="4">
        <v>3677.0445920303605</v>
      </c>
      <c r="BT890" s="4">
        <v>824.01707779886146</v>
      </c>
      <c r="BU890" s="4">
        <v>529.88804554079695</v>
      </c>
      <c r="BV890" s="4">
        <v>16719.994307400379</v>
      </c>
      <c r="BW890" s="4">
        <v>1094.1812144212524</v>
      </c>
    </row>
    <row r="891" spans="2:75" x14ac:dyDescent="0.3">
      <c r="B891" s="3" t="s">
        <v>365</v>
      </c>
      <c r="C891" s="4">
        <v>2021</v>
      </c>
      <c r="D891" s="3" t="s">
        <v>1357</v>
      </c>
      <c r="E891" s="4">
        <v>1111</v>
      </c>
      <c r="F891" s="4">
        <v>1111</v>
      </c>
      <c r="G891" s="4" t="b">
        <v>0</v>
      </c>
      <c r="H891" s="4">
        <v>9137188</v>
      </c>
      <c r="I891" s="4">
        <v>1451226</v>
      </c>
      <c r="J891" s="4">
        <v>1890209</v>
      </c>
      <c r="K891" s="4">
        <v>4371492</v>
      </c>
      <c r="L891" s="4">
        <v>62341</v>
      </c>
      <c r="M891" s="4">
        <v>0</v>
      </c>
      <c r="N891" s="4">
        <v>4765696</v>
      </c>
      <c r="O891" s="4">
        <v>4648523</v>
      </c>
      <c r="P891" s="4">
        <v>613610</v>
      </c>
      <c r="Q891" s="4">
        <v>4034913</v>
      </c>
      <c r="R891" s="4">
        <v>1319182</v>
      </c>
      <c r="S891" s="4">
        <v>82589</v>
      </c>
      <c r="T891" s="4">
        <v>491682</v>
      </c>
      <c r="U891" s="4">
        <v>983102</v>
      </c>
      <c r="V891" s="4">
        <v>568991</v>
      </c>
      <c r="W891" s="4">
        <v>394758</v>
      </c>
      <c r="X891" s="4">
        <v>4488665</v>
      </c>
      <c r="Y891" s="4">
        <v>2818144</v>
      </c>
      <c r="Z891" s="4">
        <v>10918103</v>
      </c>
      <c r="AA891" s="4">
        <v>22550100</v>
      </c>
      <c r="AB891" s="4">
        <v>3224050</v>
      </c>
      <c r="AC891" s="4">
        <v>19326050</v>
      </c>
      <c r="AD891" s="4">
        <v>35752905</v>
      </c>
      <c r="AE891" s="4">
        <v>19097363</v>
      </c>
      <c r="AF891" s="4">
        <v>749044</v>
      </c>
      <c r="AG891" s="4">
        <v>19846407</v>
      </c>
      <c r="AH891" s="4">
        <v>497904</v>
      </c>
      <c r="AI891" s="4">
        <v>0</v>
      </c>
      <c r="AJ891" s="4">
        <v>37852</v>
      </c>
      <c r="AK891" s="4">
        <v>38081</v>
      </c>
      <c r="AL891" s="4">
        <v>3392286</v>
      </c>
      <c r="AM891" s="4">
        <v>848072</v>
      </c>
      <c r="AN891" s="4">
        <v>75933</v>
      </c>
      <c r="AO891" s="4">
        <v>772139</v>
      </c>
      <c r="AP891" s="4">
        <v>198459500</v>
      </c>
      <c r="AQ891" s="4">
        <v>150421600</v>
      </c>
      <c r="AR891" s="4">
        <v>879095</v>
      </c>
      <c r="AS891" s="4">
        <v>3465807</v>
      </c>
      <c r="AT891" s="4">
        <v>233813</v>
      </c>
      <c r="AU891" s="4">
        <v>783</v>
      </c>
      <c r="AV891" s="4">
        <v>3228</v>
      </c>
      <c r="AW891" s="4">
        <v>27798465</v>
      </c>
      <c r="AX891" s="4">
        <v>16404402</v>
      </c>
      <c r="AY891" s="4">
        <v>2818144</v>
      </c>
      <c r="AZ891" s="4">
        <v>1558393.3333333333</v>
      </c>
      <c r="BA891" s="4">
        <v>1153267</v>
      </c>
      <c r="BB891" s="4">
        <v>0</v>
      </c>
      <c r="BC891" s="4"/>
      <c r="BD891" s="4">
        <v>0.52157140687047265</v>
      </c>
      <c r="BE891" s="4">
        <v>0.49125234153001995</v>
      </c>
      <c r="BF891" s="4">
        <v>8.9536029959720403E-2</v>
      </c>
      <c r="BG891" s="4">
        <v>2.2384020686935006E-2</v>
      </c>
      <c r="BH891" s="4">
        <v>4.9186703653833428</v>
      </c>
      <c r="BI891" s="4">
        <v>0.42762162998375919</v>
      </c>
      <c r="BJ891" s="4">
        <v>0</v>
      </c>
      <c r="BK891" s="4"/>
      <c r="BL891" s="3" t="s">
        <v>468</v>
      </c>
      <c r="BM891" s="4"/>
      <c r="BN891" s="4"/>
      <c r="BO891" s="4"/>
      <c r="BP891" s="4">
        <v>4.4295939473796917</v>
      </c>
      <c r="BQ891" s="4">
        <v>0.24256505576208179</v>
      </c>
      <c r="BR891" s="4">
        <v>8224.2916291629172</v>
      </c>
      <c r="BS891" s="4">
        <v>4184.0891089108909</v>
      </c>
      <c r="BT891" s="4">
        <v>791.26462646264622</v>
      </c>
      <c r="BU891" s="4">
        <v>448.15841584158414</v>
      </c>
      <c r="BV891" s="4">
        <v>17863.552655265528</v>
      </c>
      <c r="BW891" s="4">
        <v>1038.0441044104412</v>
      </c>
    </row>
    <row r="892" spans="2:75" x14ac:dyDescent="0.3">
      <c r="B892" s="3" t="s">
        <v>365</v>
      </c>
      <c r="C892" s="4">
        <v>2022</v>
      </c>
      <c r="D892" s="3" t="s">
        <v>1358</v>
      </c>
      <c r="E892" s="4">
        <v>1011</v>
      </c>
      <c r="F892" s="4">
        <v>1011</v>
      </c>
      <c r="G892" s="4" t="b">
        <v>0</v>
      </c>
      <c r="H892" s="4">
        <v>9720226</v>
      </c>
      <c r="I892" s="4">
        <v>1733411</v>
      </c>
      <c r="J892" s="4">
        <v>3111001</v>
      </c>
      <c r="K892" s="4">
        <v>3238016</v>
      </c>
      <c r="L892" s="4">
        <v>80698</v>
      </c>
      <c r="M892" s="4">
        <v>348455</v>
      </c>
      <c r="N892" s="4">
        <v>6133755</v>
      </c>
      <c r="O892" s="4">
        <v>4987294</v>
      </c>
      <c r="P892" s="4">
        <v>701606</v>
      </c>
      <c r="Q892" s="4">
        <v>4285688</v>
      </c>
      <c r="R892" s="4">
        <v>1277002</v>
      </c>
      <c r="S892" s="4">
        <v>101558</v>
      </c>
      <c r="T892" s="4">
        <v>606029</v>
      </c>
      <c r="U892" s="4">
        <v>1368191</v>
      </c>
      <c r="V892" s="4">
        <v>359739</v>
      </c>
      <c r="W892" s="4">
        <v>351471</v>
      </c>
      <c r="X892" s="4">
        <v>4732932</v>
      </c>
      <c r="Y892" s="4">
        <v>2122349</v>
      </c>
      <c r="Z892" s="4">
        <v>13804940</v>
      </c>
      <c r="AA892" s="4">
        <v>25710877</v>
      </c>
      <c r="AB892" s="4">
        <v>3068881</v>
      </c>
      <c r="AC892" s="4">
        <v>22641996</v>
      </c>
      <c r="AD892" s="4">
        <v>40485837</v>
      </c>
      <c r="AE892" s="4">
        <v>22332028</v>
      </c>
      <c r="AF892" s="4">
        <v>763545</v>
      </c>
      <c r="AG892" s="4">
        <v>23095573</v>
      </c>
      <c r="AH892" s="4">
        <v>434881</v>
      </c>
      <c r="AI892" s="4">
        <v>0</v>
      </c>
      <c r="AJ892" s="4">
        <v>37852</v>
      </c>
      <c r="AK892" s="4">
        <v>22766</v>
      </c>
      <c r="AL892" s="4">
        <v>4753440</v>
      </c>
      <c r="AM892" s="4">
        <v>1188360</v>
      </c>
      <c r="AN892" s="4">
        <v>60618</v>
      </c>
      <c r="AO892" s="4">
        <v>1127742</v>
      </c>
      <c r="AP892" s="4">
        <v>226924150</v>
      </c>
      <c r="AQ892" s="4">
        <v>174044300</v>
      </c>
      <c r="AR892" s="4">
        <v>932009</v>
      </c>
      <c r="AS892" s="4">
        <v>3720323</v>
      </c>
      <c r="AT892" s="4">
        <v>268605</v>
      </c>
      <c r="AU892" s="4">
        <v>823</v>
      </c>
      <c r="AV892" s="4">
        <v>3346</v>
      </c>
      <c r="AW892" s="4">
        <v>29920814</v>
      </c>
      <c r="AX892" s="4">
        <v>17825145</v>
      </c>
      <c r="AY892" s="4">
        <v>2122349</v>
      </c>
      <c r="AZ892" s="4">
        <v>2096915.3333333333</v>
      </c>
      <c r="BA892" s="4">
        <v>17825145</v>
      </c>
      <c r="BB892" s="4">
        <v>500000</v>
      </c>
      <c r="BC892" s="4">
        <v>1</v>
      </c>
      <c r="BD892" s="4">
        <v>0.63103008098782887</v>
      </c>
      <c r="BE892" s="4">
        <v>0.48691583919962356</v>
      </c>
      <c r="BF892" s="4">
        <v>5.1009795011612645E-2</v>
      </c>
      <c r="BG892" s="4">
        <v>1.2752448752903161E-2</v>
      </c>
      <c r="BH892" s="4">
        <v>5.3890000858671936</v>
      </c>
      <c r="BI892" s="4">
        <v>0.44508170339224756</v>
      </c>
      <c r="BJ892" s="4">
        <v>0.55491829660775249</v>
      </c>
      <c r="BK892" s="4">
        <v>3.3155135531563025E-2</v>
      </c>
      <c r="BL892" s="3" t="s">
        <v>489</v>
      </c>
      <c r="BM892" s="4"/>
      <c r="BN892" s="4"/>
      <c r="BO892" s="4"/>
      <c r="BP892" s="4">
        <v>4.1071388831907054</v>
      </c>
      <c r="BQ892" s="4">
        <v>0.24596533173939031</v>
      </c>
      <c r="BR892" s="4">
        <v>9614.4668644906033</v>
      </c>
      <c r="BS892" s="4">
        <v>4933.0306627101882</v>
      </c>
      <c r="BT892" s="4">
        <v>921.86844708209696</v>
      </c>
      <c r="BU892" s="4">
        <v>430.14935707220576</v>
      </c>
      <c r="BV892" s="4">
        <v>22844.285855588525</v>
      </c>
      <c r="BW892" s="4">
        <v>17631.201780415431</v>
      </c>
    </row>
    <row r="893" spans="2:75" x14ac:dyDescent="0.3">
      <c r="B893" s="3" t="s">
        <v>365</v>
      </c>
      <c r="C893" s="4">
        <v>2023</v>
      </c>
      <c r="D893" s="3" t="s">
        <v>1359</v>
      </c>
      <c r="E893" s="4">
        <v>1018</v>
      </c>
      <c r="F893" s="4">
        <v>1018</v>
      </c>
      <c r="G893" s="4" t="b">
        <v>0</v>
      </c>
      <c r="H893" s="4">
        <v>9685884</v>
      </c>
      <c r="I893" s="4">
        <v>1871264</v>
      </c>
      <c r="J893" s="4">
        <v>2808324</v>
      </c>
      <c r="K893" s="4">
        <v>5680353</v>
      </c>
      <c r="L893" s="4">
        <v>618094</v>
      </c>
      <c r="M893" s="4">
        <v>0</v>
      </c>
      <c r="N893" s="4">
        <v>4005531</v>
      </c>
      <c r="O893" s="4">
        <v>5539558</v>
      </c>
      <c r="P893" s="4">
        <v>690448</v>
      </c>
      <c r="Q893" s="4">
        <v>4849110</v>
      </c>
      <c r="R893" s="4">
        <v>1248794</v>
      </c>
      <c r="S893" s="4">
        <v>143327</v>
      </c>
      <c r="T893" s="4">
        <v>578244</v>
      </c>
      <c r="U893" s="4">
        <v>1089029</v>
      </c>
      <c r="V893" s="4">
        <v>423647</v>
      </c>
      <c r="W893" s="4">
        <v>1019515</v>
      </c>
      <c r="X893" s="4">
        <v>4146326</v>
      </c>
      <c r="Y893" s="4">
        <v>4769256</v>
      </c>
      <c r="Z893" s="4">
        <v>15391397</v>
      </c>
      <c r="AA893" s="4">
        <v>25335688</v>
      </c>
      <c r="AB893" s="4">
        <v>3329666</v>
      </c>
      <c r="AC893" s="4">
        <v>22006022</v>
      </c>
      <c r="AD893" s="4">
        <v>43965056</v>
      </c>
      <c r="AE893" s="4">
        <v>19681978</v>
      </c>
      <c r="AF893" s="4">
        <v>3415575</v>
      </c>
      <c r="AG893" s="4">
        <v>23097553</v>
      </c>
      <c r="AH893" s="4">
        <v>369336</v>
      </c>
      <c r="AI893" s="4">
        <v>0</v>
      </c>
      <c r="AJ893" s="4">
        <v>37852</v>
      </c>
      <c r="AK893" s="4">
        <v>22765</v>
      </c>
      <c r="AL893" s="4">
        <v>4983634</v>
      </c>
      <c r="AM893" s="4">
        <v>1245909</v>
      </c>
      <c r="AN893" s="4">
        <v>60617</v>
      </c>
      <c r="AO893" s="4">
        <v>1185292</v>
      </c>
      <c r="AP893" s="4">
        <v>283012000</v>
      </c>
      <c r="AQ893" s="4">
        <v>222862200</v>
      </c>
      <c r="AR893" s="4">
        <v>1009962</v>
      </c>
      <c r="AS893" s="4">
        <v>3868086</v>
      </c>
      <c r="AT893" s="4">
        <v>349277</v>
      </c>
      <c r="AU893" s="4">
        <v>899</v>
      </c>
      <c r="AV893" s="4">
        <v>3768</v>
      </c>
      <c r="AW893" s="4">
        <v>35367015</v>
      </c>
      <c r="AX893" s="4">
        <v>21913795</v>
      </c>
      <c r="AY893" s="4">
        <v>4769256</v>
      </c>
      <c r="AZ893" s="4">
        <v>3236583</v>
      </c>
      <c r="BA893" s="4">
        <v>35367015</v>
      </c>
      <c r="BB893" s="4">
        <v>500000</v>
      </c>
      <c r="BC893" s="4">
        <v>0</v>
      </c>
      <c r="BD893" s="4">
        <v>0.41354315207574238</v>
      </c>
      <c r="BE893" s="4">
        <v>0.4280792543045116</v>
      </c>
      <c r="BF893" s="4">
        <v>4.8652830985248523E-2</v>
      </c>
      <c r="BG893" s="4">
        <v>1.216321262757257E-2</v>
      </c>
      <c r="BH893" s="4">
        <v>4.7632561439109447</v>
      </c>
      <c r="BI893" s="4">
        <v>0.44398281283610447</v>
      </c>
      <c r="BJ893" s="4">
        <v>1</v>
      </c>
      <c r="BK893" s="4">
        <v>1.6500986858020032E-2</v>
      </c>
      <c r="BL893" s="3" t="s">
        <v>474</v>
      </c>
      <c r="BM893" s="4">
        <v>690448</v>
      </c>
      <c r="BN893" s="4">
        <v>4.687656420179362</v>
      </c>
      <c r="BO893" s="4">
        <v>0</v>
      </c>
      <c r="BP893" s="4">
        <v>3.5686189984876964</v>
      </c>
      <c r="BQ893" s="4">
        <v>0.23858811040339703</v>
      </c>
      <c r="BR893" s="4">
        <v>9514.6208251473472</v>
      </c>
      <c r="BS893" s="4">
        <v>5441.609037328094</v>
      </c>
      <c r="BT893" s="4">
        <v>992.10412573673875</v>
      </c>
      <c r="BU893" s="4">
        <v>362.80550098231828</v>
      </c>
      <c r="BV893" s="4">
        <v>22689.148330058939</v>
      </c>
      <c r="BW893" s="4">
        <v>34741.66502946955</v>
      </c>
    </row>
    <row r="894" spans="2:75" x14ac:dyDescent="0.3">
      <c r="B894" s="3" t="s">
        <v>365</v>
      </c>
      <c r="C894" s="4">
        <v>2024</v>
      </c>
      <c r="D894" s="3" t="s">
        <v>1360</v>
      </c>
      <c r="E894" s="4">
        <v>1018</v>
      </c>
      <c r="F894" s="4">
        <v>1018</v>
      </c>
      <c r="G894" s="4" t="b">
        <v>0</v>
      </c>
      <c r="H894" s="4">
        <v>6462654</v>
      </c>
      <c r="I894" s="4">
        <v>1738845</v>
      </c>
      <c r="J894" s="4">
        <v>1550202</v>
      </c>
      <c r="K894" s="4">
        <v>3206240</v>
      </c>
      <c r="L894" s="4">
        <v>520116</v>
      </c>
      <c r="M894" s="4">
        <v>293390</v>
      </c>
      <c r="N894" s="4">
        <v>2963024</v>
      </c>
      <c r="O894" s="4">
        <v>5160215</v>
      </c>
      <c r="P894" s="4">
        <v>785482</v>
      </c>
      <c r="Q894" s="4">
        <v>4374733</v>
      </c>
      <c r="R894" s="4">
        <v>1355028</v>
      </c>
      <c r="S894" s="4">
        <v>111657</v>
      </c>
      <c r="T894" s="4">
        <v>556650</v>
      </c>
      <c r="U894" s="4">
        <v>858087</v>
      </c>
      <c r="V894" s="4">
        <v>339684</v>
      </c>
      <c r="W894" s="4">
        <v>863596</v>
      </c>
      <c r="X894" s="4">
        <v>1302439</v>
      </c>
      <c r="Y894" s="4">
        <v>3894768</v>
      </c>
      <c r="Z894" s="4">
        <v>13749978</v>
      </c>
      <c r="AA894" s="4">
        <v>24106277</v>
      </c>
      <c r="AB894" s="4">
        <v>3921763</v>
      </c>
      <c r="AC894" s="4">
        <v>20184514</v>
      </c>
      <c r="AD894" s="4">
        <v>45267495</v>
      </c>
      <c r="AE894" s="4">
        <v>18613418</v>
      </c>
      <c r="AF894" s="4">
        <v>2609112</v>
      </c>
      <c r="AG894" s="4">
        <v>21222530</v>
      </c>
      <c r="AH894" s="4">
        <v>301171</v>
      </c>
      <c r="AI894" s="4">
        <v>0</v>
      </c>
      <c r="AJ894" s="4">
        <v>37852</v>
      </c>
      <c r="AK894" s="4">
        <v>29857</v>
      </c>
      <c r="AL894" s="4">
        <v>3659780</v>
      </c>
      <c r="AM894" s="4">
        <v>914945</v>
      </c>
      <c r="AN894" s="4">
        <v>67709</v>
      </c>
      <c r="AO894" s="4">
        <v>847236</v>
      </c>
      <c r="AP894" s="4">
        <v>284355686</v>
      </c>
      <c r="AQ894" s="4">
        <v>219213400</v>
      </c>
      <c r="AR894" s="4">
        <v>1079883</v>
      </c>
      <c r="AS894" s="4">
        <v>4056252</v>
      </c>
      <c r="AT894" s="4">
        <v>339328</v>
      </c>
      <c r="AU894" s="4">
        <v>953</v>
      </c>
      <c r="AV894" s="4">
        <v>3860</v>
      </c>
      <c r="AW894" s="4">
        <v>39261783</v>
      </c>
      <c r="AX894" s="4">
        <v>25023081</v>
      </c>
      <c r="AY894" s="4">
        <v>3894768</v>
      </c>
      <c r="AZ894" s="4">
        <v>3595457.6666666665</v>
      </c>
      <c r="BA894" s="4">
        <v>39938728</v>
      </c>
      <c r="BB894" s="4">
        <v>1252103</v>
      </c>
      <c r="BC894" s="4">
        <v>0</v>
      </c>
      <c r="BD894" s="4">
        <v>0.45848408409300573</v>
      </c>
      <c r="BE894" s="4">
        <v>0.20153314721784579</v>
      </c>
      <c r="BF894" s="4">
        <v>7.4003355392947112E-2</v>
      </c>
      <c r="BG894" s="4">
        <v>1.8500838848236778E-2</v>
      </c>
      <c r="BH894" s="4">
        <v>4.8511600593681949</v>
      </c>
      <c r="BI894" s="4">
        <v>0.46062424609980845</v>
      </c>
      <c r="BJ894" s="4">
        <v>1.0218992770742752</v>
      </c>
      <c r="BK894" s="4">
        <v>3.9637691913588333E-2</v>
      </c>
      <c r="BL894" s="3" t="s">
        <v>474</v>
      </c>
      <c r="BM894" s="4">
        <v>802683.48795485578</v>
      </c>
      <c r="BN894" s="4">
        <v>4.479296909205738</v>
      </c>
      <c r="BO894" s="4">
        <v>0</v>
      </c>
      <c r="BP894" s="4">
        <v>3.797648695514392</v>
      </c>
      <c r="BQ894" s="4">
        <v>0.24689119170984455</v>
      </c>
      <c r="BR894" s="4">
        <v>6348.3831041257372</v>
      </c>
      <c r="BS894" s="4">
        <v>5068.9734774066801</v>
      </c>
      <c r="BT894" s="4">
        <v>1060.7888015717092</v>
      </c>
      <c r="BU894" s="4">
        <v>295.84577603143418</v>
      </c>
      <c r="BV894" s="4">
        <v>20847.278978388997</v>
      </c>
      <c r="BW894" s="4">
        <v>39232.542239685659</v>
      </c>
    </row>
    <row r="895" spans="2:75" x14ac:dyDescent="0.3">
      <c r="B895" s="3" t="s">
        <v>367</v>
      </c>
      <c r="C895" s="4">
        <v>2019</v>
      </c>
      <c r="D895" s="3" t="s">
        <v>1361</v>
      </c>
      <c r="E895" s="4">
        <v>685885</v>
      </c>
      <c r="F895" s="4">
        <v>685885</v>
      </c>
      <c r="G895" s="4" t="b">
        <v>0</v>
      </c>
      <c r="H895" s="4">
        <v>1973893000</v>
      </c>
      <c r="I895" s="4">
        <v>873498000</v>
      </c>
      <c r="J895" s="4">
        <v>814063000</v>
      </c>
      <c r="K895" s="4">
        <v>104567000</v>
      </c>
      <c r="L895" s="4">
        <v>49070000</v>
      </c>
      <c r="M895" s="4">
        <v>132695000</v>
      </c>
      <c r="N895" s="4">
        <v>1736631000</v>
      </c>
      <c r="O895" s="4">
        <v>1673170000</v>
      </c>
      <c r="P895" s="4">
        <v>193176000</v>
      </c>
      <c r="Q895" s="4">
        <v>1479994000</v>
      </c>
      <c r="R895" s="4">
        <v>154065000</v>
      </c>
      <c r="S895" s="4">
        <v>464232000</v>
      </c>
      <c r="T895" s="4">
        <v>145259000</v>
      </c>
      <c r="U895" s="4">
        <v>289327000</v>
      </c>
      <c r="V895" s="4">
        <v>102611000</v>
      </c>
      <c r="W895" s="4">
        <v>123040000</v>
      </c>
      <c r="X895" s="4">
        <v>300723000</v>
      </c>
      <c r="Y895" s="4">
        <v>348376000</v>
      </c>
      <c r="Z895" s="4">
        <v>2647735000</v>
      </c>
      <c r="AA895" s="4">
        <v>2915307000</v>
      </c>
      <c r="AB895" s="4">
        <v>2265540000</v>
      </c>
      <c r="AC895" s="4">
        <v>649767000</v>
      </c>
      <c r="AD895" s="4">
        <v>7908872000</v>
      </c>
      <c r="AE895" s="4">
        <v>1770405000</v>
      </c>
      <c r="AF895" s="4">
        <v>0</v>
      </c>
      <c r="AG895" s="4">
        <v>1770405000</v>
      </c>
      <c r="AH895" s="4">
        <v>1096332000</v>
      </c>
      <c r="AI895" s="4">
        <v>123644000</v>
      </c>
      <c r="AJ895" s="4">
        <v>132139000</v>
      </c>
      <c r="AK895" s="4">
        <v>40072000</v>
      </c>
      <c r="AL895" s="4">
        <v>1758806982</v>
      </c>
      <c r="AM895" s="4">
        <v>439701746</v>
      </c>
      <c r="AN895" s="4">
        <v>172211000</v>
      </c>
      <c r="AO895" s="4">
        <v>240562225</v>
      </c>
      <c r="AP895" s="4">
        <v>422143700902</v>
      </c>
      <c r="AQ895" s="4">
        <v>336804806418</v>
      </c>
      <c r="AR895" s="4">
        <v>823944278.12746096</v>
      </c>
      <c r="AS895" s="4">
        <v>1779720022.7989199</v>
      </c>
      <c r="AT895" s="4">
        <v>2290135</v>
      </c>
      <c r="AU895" s="4">
        <v>3058.9791221999999</v>
      </c>
      <c r="AV895" s="4">
        <v>7253.6679301000004</v>
      </c>
      <c r="AW895" s="4">
        <v>11056179000</v>
      </c>
      <c r="AX895" s="4">
        <v>7234799000</v>
      </c>
      <c r="AY895" s="4">
        <v>348376000</v>
      </c>
      <c r="AZ895" s="4">
        <v>348376000</v>
      </c>
      <c r="BA895" s="4">
        <v>28653626000</v>
      </c>
      <c r="BB895" s="4">
        <v>10570000000</v>
      </c>
      <c r="BC895" s="4">
        <v>0.35528094226684687</v>
      </c>
      <c r="BD895" s="4">
        <v>0.87979996889395728</v>
      </c>
      <c r="BE895" s="4">
        <v>0.15235020337981847</v>
      </c>
      <c r="BF895" s="4">
        <v>0.39165411910827391</v>
      </c>
      <c r="BG895" s="4">
        <v>9.7913529888409317E-2</v>
      </c>
      <c r="BH895" s="4">
        <v>1.196224444153152</v>
      </c>
      <c r="BI895" s="4">
        <v>0.44190304471102981</v>
      </c>
      <c r="BJ895" s="4">
        <v>3.0349626073410594</v>
      </c>
      <c r="BK895" s="4">
        <v>0.40274337969136981</v>
      </c>
      <c r="BL895" s="3" t="s">
        <v>515</v>
      </c>
      <c r="BM895" s="4">
        <v>586281936.63571644</v>
      </c>
      <c r="BN895" s="4"/>
      <c r="BO895" s="4"/>
      <c r="BP895" s="4">
        <v>1.9518099556310526</v>
      </c>
      <c r="BQ895" s="4">
        <v>0.42171480024697355</v>
      </c>
      <c r="BR895" s="4">
        <v>2877.8774867506945</v>
      </c>
      <c r="BS895" s="4">
        <v>2439.4322663420253</v>
      </c>
      <c r="BT895" s="4">
        <v>1201.2863353586401</v>
      </c>
      <c r="BU895" s="4">
        <v>1598.4195601303425</v>
      </c>
      <c r="BV895" s="4">
        <v>2581.1980142443704</v>
      </c>
      <c r="BW895" s="4">
        <v>41776.137399126674</v>
      </c>
    </row>
    <row r="896" spans="2:75" x14ac:dyDescent="0.3">
      <c r="B896" s="3" t="s">
        <v>367</v>
      </c>
      <c r="C896" s="4">
        <v>2020</v>
      </c>
      <c r="D896" s="3" t="s">
        <v>1362</v>
      </c>
      <c r="E896" s="4">
        <v>697266</v>
      </c>
      <c r="F896" s="4">
        <v>697266</v>
      </c>
      <c r="G896" s="4" t="b">
        <v>0</v>
      </c>
      <c r="H896" s="4">
        <v>1858187000</v>
      </c>
      <c r="I896" s="4">
        <v>935538000</v>
      </c>
      <c r="J896" s="4">
        <v>672825000</v>
      </c>
      <c r="K896" s="4">
        <v>70567000</v>
      </c>
      <c r="L896" s="4">
        <v>40471000</v>
      </c>
      <c r="M896" s="4">
        <v>125829000</v>
      </c>
      <c r="N896" s="4">
        <v>1661791000</v>
      </c>
      <c r="O896" s="4">
        <v>1629210000</v>
      </c>
      <c r="P896" s="4">
        <v>197786000</v>
      </c>
      <c r="Q896" s="4">
        <v>1431424000</v>
      </c>
      <c r="R896" s="4">
        <v>157375000</v>
      </c>
      <c r="S896" s="4">
        <v>478747000</v>
      </c>
      <c r="T896" s="4">
        <v>131093000</v>
      </c>
      <c r="U896" s="4">
        <v>215307000</v>
      </c>
      <c r="V896" s="4">
        <v>101747000</v>
      </c>
      <c r="W896" s="4">
        <v>103912000</v>
      </c>
      <c r="X896" s="4">
        <v>228977000</v>
      </c>
      <c r="Y896" s="4">
        <v>354977000</v>
      </c>
      <c r="Z896" s="4">
        <v>3207930000</v>
      </c>
      <c r="AA896" s="4">
        <v>3477284000</v>
      </c>
      <c r="AB896" s="4">
        <v>2739329000</v>
      </c>
      <c r="AC896" s="4">
        <v>737955000</v>
      </c>
      <c r="AD896" s="4">
        <v>8137849000</v>
      </c>
      <c r="AE896" s="4">
        <v>1834170000</v>
      </c>
      <c r="AF896" s="4">
        <v>0</v>
      </c>
      <c r="AG896" s="4">
        <v>1834170000</v>
      </c>
      <c r="AH896" s="4">
        <v>1070839000</v>
      </c>
      <c r="AI896" s="4">
        <v>107959000</v>
      </c>
      <c r="AJ896" s="4">
        <v>132731000</v>
      </c>
      <c r="AK896" s="4">
        <v>33726000</v>
      </c>
      <c r="AL896" s="4">
        <v>1665507000</v>
      </c>
      <c r="AM896" s="4">
        <v>416376750</v>
      </c>
      <c r="AN896" s="4">
        <v>166457000</v>
      </c>
      <c r="AO896" s="4">
        <v>211800258</v>
      </c>
      <c r="AP896" s="4">
        <v>388657180496</v>
      </c>
      <c r="AQ896" s="4">
        <v>306259204812</v>
      </c>
      <c r="AR896" s="4">
        <v>863561735</v>
      </c>
      <c r="AS896" s="4">
        <v>1611240336</v>
      </c>
      <c r="AT896" s="4">
        <v>2022879</v>
      </c>
      <c r="AU896" s="4">
        <v>3198</v>
      </c>
      <c r="AV896" s="4">
        <v>7548</v>
      </c>
      <c r="AW896" s="4">
        <v>11383856000</v>
      </c>
      <c r="AX896" s="4">
        <v>7374518000</v>
      </c>
      <c r="AY896" s="4">
        <v>354977000</v>
      </c>
      <c r="AZ896" s="4">
        <v>351676500</v>
      </c>
      <c r="BA896" s="4">
        <v>29770749000</v>
      </c>
      <c r="BB896" s="4">
        <v>11120000000</v>
      </c>
      <c r="BC896" s="4">
        <v>0.35681100167255159</v>
      </c>
      <c r="BD896" s="4">
        <v>0.89430773113793172</v>
      </c>
      <c r="BE896" s="4">
        <v>0.12322602622879182</v>
      </c>
      <c r="BF896" s="4">
        <v>0.39977496341954732</v>
      </c>
      <c r="BG896" s="4">
        <v>9.9943740854886831E-2</v>
      </c>
      <c r="BH896" s="4">
        <v>1.2813603795940267</v>
      </c>
      <c r="BI896" s="4">
        <v>0.45159829679908114</v>
      </c>
      <c r="BJ896" s="4">
        <v>3.0710375533883516</v>
      </c>
      <c r="BK896" s="4">
        <v>0.40784889051898038</v>
      </c>
      <c r="BL896" s="3" t="s">
        <v>515</v>
      </c>
      <c r="BM896" s="4">
        <v>607408233.53446853</v>
      </c>
      <c r="BN896" s="4"/>
      <c r="BO896" s="4"/>
      <c r="BP896" s="4">
        <v>2.2219111812058432</v>
      </c>
      <c r="BQ896" s="4">
        <v>0.42368839427662958</v>
      </c>
      <c r="BR896" s="4">
        <v>2664.9614350907686</v>
      </c>
      <c r="BS896" s="4">
        <v>2336.5688273915548</v>
      </c>
      <c r="BT896" s="4">
        <v>1238.4968362145867</v>
      </c>
      <c r="BU896" s="4">
        <v>1535.7682720798089</v>
      </c>
      <c r="BV896" s="4">
        <v>2630.5169045959506</v>
      </c>
      <c r="BW896" s="4">
        <v>42696.401373363966</v>
      </c>
    </row>
    <row r="897" spans="2:75" x14ac:dyDescent="0.3">
      <c r="B897" s="3" t="s">
        <v>367</v>
      </c>
      <c r="C897" s="4">
        <v>2021</v>
      </c>
      <c r="D897" s="3" t="s">
        <v>1363</v>
      </c>
      <c r="E897" s="4">
        <v>693235</v>
      </c>
      <c r="F897" s="4">
        <v>693235</v>
      </c>
      <c r="G897" s="4" t="b">
        <v>0</v>
      </c>
      <c r="H897" s="4">
        <v>2350223000</v>
      </c>
      <c r="I897" s="4">
        <v>982108000</v>
      </c>
      <c r="J897" s="4">
        <v>822841000</v>
      </c>
      <c r="K897" s="4">
        <v>126633000</v>
      </c>
      <c r="L897" s="4">
        <v>31454000</v>
      </c>
      <c r="M897" s="4">
        <v>384948000</v>
      </c>
      <c r="N897" s="4">
        <v>1838642000</v>
      </c>
      <c r="O897" s="4">
        <v>1766815000</v>
      </c>
      <c r="P897" s="4">
        <v>205326000</v>
      </c>
      <c r="Q897" s="4">
        <v>1561489000</v>
      </c>
      <c r="R897" s="4">
        <v>180185000</v>
      </c>
      <c r="S897" s="4">
        <v>516372000</v>
      </c>
      <c r="T897" s="4">
        <v>140727000</v>
      </c>
      <c r="U897" s="4">
        <v>276869000</v>
      </c>
      <c r="V897" s="4">
        <v>105737000</v>
      </c>
      <c r="W897" s="4">
        <v>110563000</v>
      </c>
      <c r="X897" s="4">
        <v>583408000</v>
      </c>
      <c r="Y897" s="4">
        <v>585399000</v>
      </c>
      <c r="Z897" s="4">
        <v>3046784000</v>
      </c>
      <c r="AA897" s="4">
        <v>3286583000</v>
      </c>
      <c r="AB897" s="4">
        <v>2346572000</v>
      </c>
      <c r="AC897" s="4">
        <v>940011000</v>
      </c>
      <c r="AD897" s="4">
        <v>8721257000</v>
      </c>
      <c r="AE897" s="4">
        <v>1967795000</v>
      </c>
      <c r="AF897" s="4">
        <v>0</v>
      </c>
      <c r="AG897" s="4">
        <v>1967795000</v>
      </c>
      <c r="AH897" s="4">
        <v>1020964000</v>
      </c>
      <c r="AI897" s="4">
        <v>100000000</v>
      </c>
      <c r="AJ897" s="4">
        <v>149154000</v>
      </c>
      <c r="AK897" s="4">
        <v>32187000</v>
      </c>
      <c r="AL897" s="4">
        <v>1854683118</v>
      </c>
      <c r="AM897" s="4">
        <v>463670780</v>
      </c>
      <c r="AN897" s="4">
        <v>181341000</v>
      </c>
      <c r="AO897" s="4">
        <v>238898444</v>
      </c>
      <c r="AP897" s="4">
        <v>397246670348</v>
      </c>
      <c r="AQ897" s="4">
        <v>319525213661</v>
      </c>
      <c r="AR897" s="4">
        <v>903551178</v>
      </c>
      <c r="AS897" s="4">
        <v>1872419132</v>
      </c>
      <c r="AT897" s="4">
        <v>2166526</v>
      </c>
      <c r="AU897" s="4">
        <v>3470</v>
      </c>
      <c r="AV897" s="4">
        <v>8043</v>
      </c>
      <c r="AW897" s="4">
        <v>11961793000</v>
      </c>
      <c r="AX897" s="4">
        <v>7752224000</v>
      </c>
      <c r="AY897" s="4">
        <v>585399000</v>
      </c>
      <c r="AZ897" s="4">
        <v>429584000</v>
      </c>
      <c r="BA897" s="4">
        <v>30586478000</v>
      </c>
      <c r="BB897" s="4">
        <v>11470000000</v>
      </c>
      <c r="BC897" s="4">
        <v>0.3621220351258374</v>
      </c>
      <c r="BD897" s="4">
        <v>0.78232661326180541</v>
      </c>
      <c r="BE897" s="4">
        <v>0.24823516747134208</v>
      </c>
      <c r="BF897" s="4">
        <v>0.39109861527180989</v>
      </c>
      <c r="BG897" s="4">
        <v>9.7774653923387897E-2</v>
      </c>
      <c r="BH897" s="4">
        <v>1.2602042025272031</v>
      </c>
      <c r="BI897" s="4">
        <v>0.44828836945299494</v>
      </c>
      <c r="BJ897" s="4">
        <v>2.9833929958686158</v>
      </c>
      <c r="BK897" s="4">
        <v>0.40942352311261826</v>
      </c>
      <c r="BL897" s="3" t="s">
        <v>515</v>
      </c>
      <c r="BM897" s="4">
        <v>612568150.26971936</v>
      </c>
      <c r="BN897" s="4">
        <v>0.70128360380938881</v>
      </c>
      <c r="BO897" s="4">
        <v>182984150.26971936</v>
      </c>
      <c r="BP897" s="4">
        <v>2.2745343018443984</v>
      </c>
      <c r="BQ897" s="4">
        <v>0.43143105806291188</v>
      </c>
      <c r="BR897" s="4">
        <v>3390.2255367948819</v>
      </c>
      <c r="BS897" s="4">
        <v>2548.6523329029837</v>
      </c>
      <c r="BT897" s="4">
        <v>1303.3836693184851</v>
      </c>
      <c r="BU897" s="4">
        <v>1472.7531068108217</v>
      </c>
      <c r="BV897" s="4">
        <v>2838.5684508139375</v>
      </c>
      <c r="BW897" s="4">
        <v>44121.370098162959</v>
      </c>
    </row>
    <row r="898" spans="2:75" x14ac:dyDescent="0.3">
      <c r="B898" s="3" t="s">
        <v>367</v>
      </c>
      <c r="C898" s="4">
        <v>2022</v>
      </c>
      <c r="D898" s="3" t="s">
        <v>1364</v>
      </c>
      <c r="E898" s="4">
        <v>706012</v>
      </c>
      <c r="F898" s="4">
        <v>706012</v>
      </c>
      <c r="G898" s="4" t="b">
        <v>0</v>
      </c>
      <c r="H898" s="4">
        <v>2452279000</v>
      </c>
      <c r="I898" s="4">
        <v>1082144000</v>
      </c>
      <c r="J898" s="4">
        <v>899926000</v>
      </c>
      <c r="K898" s="4">
        <v>94463000</v>
      </c>
      <c r="L898" s="4">
        <v>58676000</v>
      </c>
      <c r="M898" s="4">
        <v>315960000</v>
      </c>
      <c r="N898" s="4">
        <v>2041856000</v>
      </c>
      <c r="O898" s="4">
        <v>1899831000</v>
      </c>
      <c r="P898" s="4">
        <v>206929000</v>
      </c>
      <c r="Q898" s="4">
        <v>1692902000</v>
      </c>
      <c r="R898" s="4">
        <v>168671000</v>
      </c>
      <c r="S898" s="4">
        <v>522741000</v>
      </c>
      <c r="T898" s="4">
        <v>152277000</v>
      </c>
      <c r="U898" s="4">
        <v>305252000</v>
      </c>
      <c r="V898" s="4">
        <v>109179000</v>
      </c>
      <c r="W898" s="4">
        <v>117907000</v>
      </c>
      <c r="X898" s="4">
        <v>552448000</v>
      </c>
      <c r="Y898" s="4">
        <v>455042000</v>
      </c>
      <c r="Z898" s="4">
        <v>3532165000</v>
      </c>
      <c r="AA898" s="4">
        <v>3777574000</v>
      </c>
      <c r="AB898" s="4">
        <v>2529944000</v>
      </c>
      <c r="AC898" s="4">
        <v>1247630000</v>
      </c>
      <c r="AD898" s="4">
        <v>9273707000</v>
      </c>
      <c r="AE898" s="4">
        <v>1349151000</v>
      </c>
      <c r="AF898" s="4">
        <v>949274000</v>
      </c>
      <c r="AG898" s="4">
        <v>2298425000</v>
      </c>
      <c r="AH898" s="4">
        <v>1019598000</v>
      </c>
      <c r="AI898" s="4">
        <v>2000000</v>
      </c>
      <c r="AJ898" s="4">
        <v>2645000</v>
      </c>
      <c r="AK898" s="4">
        <v>29080000</v>
      </c>
      <c r="AL898" s="4">
        <v>2058775459</v>
      </c>
      <c r="AM898" s="4">
        <v>514693865</v>
      </c>
      <c r="AN898" s="4">
        <v>31725000</v>
      </c>
      <c r="AO898" s="4">
        <v>441242142</v>
      </c>
      <c r="AP898" s="4">
        <v>443508417329</v>
      </c>
      <c r="AQ898" s="4">
        <v>357074207439</v>
      </c>
      <c r="AR898" s="4">
        <v>964776189</v>
      </c>
      <c r="AS898" s="4">
        <v>1935812359</v>
      </c>
      <c r="AT898" s="4">
        <v>2490709</v>
      </c>
      <c r="AU898" s="4">
        <v>3814</v>
      </c>
      <c r="AV898" s="4">
        <v>8520</v>
      </c>
      <c r="AW898" s="4">
        <v>12401672000</v>
      </c>
      <c r="AX898" s="4">
        <v>7994880000</v>
      </c>
      <c r="AY898" s="4">
        <v>455042000</v>
      </c>
      <c r="AZ898" s="4">
        <v>465139333.33333331</v>
      </c>
      <c r="BA898" s="4">
        <v>31851211000</v>
      </c>
      <c r="BB898" s="4">
        <v>11970000000</v>
      </c>
      <c r="BC898" s="4">
        <v>0.36205395996518713</v>
      </c>
      <c r="BD898" s="4">
        <v>0.83263609075476319</v>
      </c>
      <c r="BE898" s="4">
        <v>0.22527942375235444</v>
      </c>
      <c r="BF898" s="4">
        <v>6.1638581994755269E-2</v>
      </c>
      <c r="BG898" s="4">
        <v>1.5409645506173677E-2</v>
      </c>
      <c r="BH898" s="4">
        <v>1.3576834335360228</v>
      </c>
      <c r="BI898" s="4">
        <v>0.45311908607725637</v>
      </c>
      <c r="BJ898" s="4">
        <v>2.9998577959440689</v>
      </c>
      <c r="BK898" s="4">
        <v>0.41028277634961441</v>
      </c>
      <c r="BL898" s="3" t="s">
        <v>515</v>
      </c>
      <c r="BM898" s="4">
        <v>620757573.85691023</v>
      </c>
      <c r="BN898" s="4">
        <v>0.74930915533307985</v>
      </c>
      <c r="BO898" s="4">
        <v>155618240.52357692</v>
      </c>
      <c r="BP898" s="4">
        <v>2.175327798309445</v>
      </c>
      <c r="BQ898" s="4">
        <v>0.44765258215962439</v>
      </c>
      <c r="BR898" s="4">
        <v>3473.4239644651934</v>
      </c>
      <c r="BS898" s="4">
        <v>2690.9330153028559</v>
      </c>
      <c r="BT898" s="4">
        <v>1366.5152844427573</v>
      </c>
      <c r="BU898" s="4">
        <v>1444.1652549815017</v>
      </c>
      <c r="BV898" s="4">
        <v>3255.5041557367299</v>
      </c>
      <c r="BW898" s="4">
        <v>45114.262930375124</v>
      </c>
    </row>
    <row r="899" spans="2:75" x14ac:dyDescent="0.3">
      <c r="B899" s="3" t="s">
        <v>367</v>
      </c>
      <c r="C899" s="4">
        <v>2023</v>
      </c>
      <c r="D899" s="3" t="s">
        <v>1365</v>
      </c>
      <c r="E899" s="4">
        <v>725778</v>
      </c>
      <c r="F899" s="4">
        <v>725778</v>
      </c>
      <c r="G899" s="4" t="b">
        <v>0</v>
      </c>
      <c r="H899" s="4">
        <v>2618136000</v>
      </c>
      <c r="I899" s="4">
        <v>1183722000</v>
      </c>
      <c r="J899" s="4">
        <v>952569000</v>
      </c>
      <c r="K899" s="4">
        <v>185552000</v>
      </c>
      <c r="L899" s="4">
        <v>145301000</v>
      </c>
      <c r="M899" s="4">
        <v>150510000</v>
      </c>
      <c r="N899" s="4">
        <v>2282074000</v>
      </c>
      <c r="O899" s="4">
        <v>2084128000</v>
      </c>
      <c r="P899" s="4">
        <v>218661000</v>
      </c>
      <c r="Q899" s="4">
        <v>1865467000</v>
      </c>
      <c r="R899" s="4">
        <v>217895000</v>
      </c>
      <c r="S899" s="4">
        <v>633435000</v>
      </c>
      <c r="T899" s="4">
        <v>125534000</v>
      </c>
      <c r="U899" s="4">
        <v>344105000</v>
      </c>
      <c r="V899" s="4">
        <v>111297000</v>
      </c>
      <c r="W899" s="4">
        <v>123297000</v>
      </c>
      <c r="X899" s="4">
        <v>534008000</v>
      </c>
      <c r="Y899" s="4">
        <v>476622000</v>
      </c>
      <c r="Z899" s="4">
        <v>3913424000</v>
      </c>
      <c r="AA899" s="4">
        <v>4259459000</v>
      </c>
      <c r="AB899" s="4">
        <v>2845938000</v>
      </c>
      <c r="AC899" s="4">
        <v>1413521000</v>
      </c>
      <c r="AD899" s="4">
        <v>9728545000</v>
      </c>
      <c r="AE899" s="4">
        <v>1309604000</v>
      </c>
      <c r="AF899" s="4">
        <v>1380443000</v>
      </c>
      <c r="AG899" s="4">
        <v>2690047000</v>
      </c>
      <c r="AH899" s="4">
        <v>1006953000</v>
      </c>
      <c r="AI899" s="4">
        <v>104069000</v>
      </c>
      <c r="AJ899" s="4">
        <v>112373000</v>
      </c>
      <c r="AK899" s="4">
        <v>28413000</v>
      </c>
      <c r="AL899" s="4">
        <v>2295406794</v>
      </c>
      <c r="AM899" s="4">
        <v>573851699</v>
      </c>
      <c r="AN899" s="4">
        <v>140786000</v>
      </c>
      <c r="AO899" s="4">
        <v>400714010</v>
      </c>
      <c r="AP899" s="4">
        <v>465670372763</v>
      </c>
      <c r="AQ899" s="4">
        <v>374321337004</v>
      </c>
      <c r="AR899" s="4">
        <v>1071830017</v>
      </c>
      <c r="AS899" s="4">
        <v>2056710221</v>
      </c>
      <c r="AT899" s="4">
        <v>2589338</v>
      </c>
      <c r="AU899" s="4">
        <v>4229</v>
      </c>
      <c r="AV899" s="4">
        <v>9015</v>
      </c>
      <c r="AW899" s="4">
        <v>12954272000</v>
      </c>
      <c r="AX899" s="4">
        <v>8282985000</v>
      </c>
      <c r="AY899" s="4">
        <v>476622000</v>
      </c>
      <c r="AZ899" s="4">
        <v>505687666.66666669</v>
      </c>
      <c r="BA899" s="4">
        <v>33385807000</v>
      </c>
      <c r="BB899" s="4">
        <v>12700000000</v>
      </c>
      <c r="BC899" s="4">
        <v>0.38941430230628837</v>
      </c>
      <c r="BD899" s="4">
        <v>0.87164073982405799</v>
      </c>
      <c r="BE899" s="4">
        <v>0.20396495827565872</v>
      </c>
      <c r="BF899" s="4">
        <v>0.24533516280484166</v>
      </c>
      <c r="BG899" s="4">
        <v>6.1333790754650876E-2</v>
      </c>
      <c r="BH899" s="4">
        <v>1.4420233646588227</v>
      </c>
      <c r="BI899" s="4">
        <v>0.45826291648619971</v>
      </c>
      <c r="BJ899" s="4">
        <v>3.0043758427580807</v>
      </c>
      <c r="BK899" s="4">
        <v>0.41469387755102038</v>
      </c>
      <c r="BL899" s="3" t="s">
        <v>515</v>
      </c>
      <c r="BM899" s="4">
        <v>656939826.15332472</v>
      </c>
      <c r="BN899" s="4">
        <v>0.76976253613316947</v>
      </c>
      <c r="BO899" s="4">
        <v>151252159.48665804</v>
      </c>
      <c r="BP899" s="4">
        <v>2.3016925269271988</v>
      </c>
      <c r="BQ899" s="4">
        <v>0.46910704381586243</v>
      </c>
      <c r="BR899" s="4">
        <v>3607.35100815952</v>
      </c>
      <c r="BS899" s="4">
        <v>2871.5778102946078</v>
      </c>
      <c r="BT899" s="4">
        <v>1476.8014695953859</v>
      </c>
      <c r="BU899" s="4">
        <v>1387.4118532113125</v>
      </c>
      <c r="BV899" s="4">
        <v>3706.4322699227587</v>
      </c>
      <c r="BW899" s="4">
        <v>46000.026178803986</v>
      </c>
    </row>
    <row r="900" spans="2:75" x14ac:dyDescent="0.3">
      <c r="B900" s="3" t="s">
        <v>367</v>
      </c>
      <c r="C900" s="4">
        <v>2024</v>
      </c>
      <c r="D900" s="3" t="s">
        <v>1366</v>
      </c>
      <c r="E900" s="4">
        <v>725778</v>
      </c>
      <c r="F900" s="4">
        <v>725778</v>
      </c>
      <c r="G900" s="4" t="b">
        <v>0</v>
      </c>
      <c r="H900" s="4">
        <v>3164278000</v>
      </c>
      <c r="I900" s="4">
        <v>1271706000</v>
      </c>
      <c r="J900" s="4">
        <v>1082556000</v>
      </c>
      <c r="K900" s="4">
        <v>143862000</v>
      </c>
      <c r="L900" s="4">
        <v>172468000</v>
      </c>
      <c r="M900" s="4">
        <v>480272000</v>
      </c>
      <c r="N900" s="4">
        <v>2540144000</v>
      </c>
      <c r="O900" s="4">
        <v>2303644000</v>
      </c>
      <c r="P900" s="4">
        <v>227348000</v>
      </c>
      <c r="Q900" s="4">
        <v>2076296000</v>
      </c>
      <c r="R900" s="4">
        <v>277417000</v>
      </c>
      <c r="S900" s="4">
        <v>660491000</v>
      </c>
      <c r="T900" s="4">
        <v>163023000</v>
      </c>
      <c r="U900" s="4">
        <v>370590000</v>
      </c>
      <c r="V900" s="4">
        <v>117538000</v>
      </c>
      <c r="W900" s="4">
        <v>152373000</v>
      </c>
      <c r="X900" s="4">
        <v>860634000</v>
      </c>
      <c r="Y900" s="4">
        <v>879123000</v>
      </c>
      <c r="Z900" s="4">
        <v>4119433000</v>
      </c>
      <c r="AA900" s="4">
        <v>4598741000</v>
      </c>
      <c r="AB900" s="4">
        <v>3108889000</v>
      </c>
      <c r="AC900" s="4">
        <v>1489852000</v>
      </c>
      <c r="AD900" s="4">
        <v>10448514000</v>
      </c>
      <c r="AE900" s="4">
        <v>1238481000</v>
      </c>
      <c r="AF900" s="4">
        <v>1484687000</v>
      </c>
      <c r="AG900" s="4">
        <v>2723168000</v>
      </c>
      <c r="AH900" s="4">
        <v>1027970000</v>
      </c>
      <c r="AI900" s="4">
        <v>132364000</v>
      </c>
      <c r="AJ900" s="4">
        <v>111311000</v>
      </c>
      <c r="AK900" s="4">
        <v>34253000</v>
      </c>
      <c r="AL900" s="4">
        <v>2544726581</v>
      </c>
      <c r="AM900" s="4">
        <v>636181645</v>
      </c>
      <c r="AN900" s="4">
        <v>145564000</v>
      </c>
      <c r="AO900" s="4">
        <v>459647582</v>
      </c>
      <c r="AP900" s="4">
        <v>465931661976</v>
      </c>
      <c r="AQ900" s="4">
        <v>381556853361</v>
      </c>
      <c r="AR900" s="4">
        <v>1159737355</v>
      </c>
      <c r="AS900" s="4">
        <v>2183142794</v>
      </c>
      <c r="AT900" s="4">
        <v>2673403</v>
      </c>
      <c r="AU900" s="4">
        <v>4640</v>
      </c>
      <c r="AV900" s="4">
        <v>9892</v>
      </c>
      <c r="AW900" s="4">
        <v>13808630000</v>
      </c>
      <c r="AX900" s="4">
        <v>8925037000</v>
      </c>
      <c r="AY900" s="4">
        <v>879123000</v>
      </c>
      <c r="AZ900" s="4">
        <v>603595666.66666663</v>
      </c>
      <c r="BA900" s="4">
        <v>34639871000</v>
      </c>
      <c r="BB900" s="4">
        <v>12950000000</v>
      </c>
      <c r="BC900" s="4">
        <v>0.3879851827991625</v>
      </c>
      <c r="BD900" s="4">
        <v>0.80275626857058702</v>
      </c>
      <c r="BE900" s="4">
        <v>0.27198431996177325</v>
      </c>
      <c r="BF900" s="4">
        <v>0.22880886480149865</v>
      </c>
      <c r="BG900" s="4">
        <v>5.7202216177895934E-2</v>
      </c>
      <c r="BH900" s="4">
        <v>1.3115509541992085</v>
      </c>
      <c r="BI900" s="4">
        <v>0.45412892366287916</v>
      </c>
      <c r="BJ900" s="4">
        <v>2.9371125017772854</v>
      </c>
      <c r="BK900" s="4">
        <v>0.41000474908975781</v>
      </c>
      <c r="BL900" s="3" t="s">
        <v>515</v>
      </c>
      <c r="BM900" s="4">
        <v>667746653.05406225</v>
      </c>
      <c r="BN900" s="4">
        <v>0.9039291532290139</v>
      </c>
      <c r="BO900" s="4">
        <v>64150986.38739562</v>
      </c>
      <c r="BP900" s="4">
        <v>2.4890717880849613</v>
      </c>
      <c r="BQ900" s="4">
        <v>0.46906591184795793</v>
      </c>
      <c r="BR900" s="4">
        <v>4359.8428169495355</v>
      </c>
      <c r="BS900" s="4">
        <v>3174.0339332412941</v>
      </c>
      <c r="BT900" s="4">
        <v>1597.9229943591567</v>
      </c>
      <c r="BU900" s="4">
        <v>1416.3697439161838</v>
      </c>
      <c r="BV900" s="4">
        <v>3752.0674365990703</v>
      </c>
      <c r="BW900" s="4">
        <v>47727.915423173479</v>
      </c>
    </row>
    <row r="901" spans="2:75" x14ac:dyDescent="0.3">
      <c r="B901" s="3" t="s">
        <v>370</v>
      </c>
      <c r="C901" s="4">
        <v>2019</v>
      </c>
      <c r="D901" s="3" t="s">
        <v>1367</v>
      </c>
      <c r="E901" s="4">
        <v>4668</v>
      </c>
      <c r="F901" s="4">
        <v>4668</v>
      </c>
      <c r="G901" s="4" t="b">
        <v>0</v>
      </c>
      <c r="H901" s="4">
        <v>11330118</v>
      </c>
      <c r="I901" s="4">
        <v>5804785</v>
      </c>
      <c r="J901" s="4">
        <v>3097222</v>
      </c>
      <c r="K901" s="4">
        <v>1622620</v>
      </c>
      <c r="L901" s="4">
        <v>296778</v>
      </c>
      <c r="M901" s="4">
        <v>487530</v>
      </c>
      <c r="N901" s="4">
        <v>9219968</v>
      </c>
      <c r="O901" s="4">
        <v>9096889</v>
      </c>
      <c r="P901" s="4">
        <v>2920997</v>
      </c>
      <c r="Q901" s="4">
        <v>6175892</v>
      </c>
      <c r="R901" s="4">
        <v>1266768</v>
      </c>
      <c r="S901" s="4">
        <v>570834</v>
      </c>
      <c r="T901" s="4">
        <v>1415390</v>
      </c>
      <c r="U901" s="4">
        <v>2067538</v>
      </c>
      <c r="V901" s="4">
        <v>366360</v>
      </c>
      <c r="W901" s="4">
        <v>351924</v>
      </c>
      <c r="X901" s="4">
        <v>2233229</v>
      </c>
      <c r="Y901" s="4">
        <v>4364509</v>
      </c>
      <c r="Z901" s="4">
        <v>15647230</v>
      </c>
      <c r="AA901" s="4">
        <v>16635699</v>
      </c>
      <c r="AB901" s="4">
        <v>12042599</v>
      </c>
      <c r="AC901" s="4">
        <v>4593100</v>
      </c>
      <c r="AD901" s="4">
        <v>61370801</v>
      </c>
      <c r="AE901" s="4">
        <v>7846278</v>
      </c>
      <c r="AF901" s="4">
        <v>444303</v>
      </c>
      <c r="AG901" s="4">
        <v>8290581</v>
      </c>
      <c r="AH901" s="4">
        <v>3514021</v>
      </c>
      <c r="AI901" s="4">
        <v>275535</v>
      </c>
      <c r="AJ901" s="4">
        <v>349142</v>
      </c>
      <c r="AK901" s="4">
        <v>120714</v>
      </c>
      <c r="AL901" s="4">
        <v>9350371</v>
      </c>
      <c r="AM901" s="4">
        <v>2337593</v>
      </c>
      <c r="AN901" s="4">
        <v>469856</v>
      </c>
      <c r="AO901" s="4">
        <v>1867737</v>
      </c>
      <c r="AP901" s="4">
        <v>506005247</v>
      </c>
      <c r="AQ901" s="4">
        <v>391971050</v>
      </c>
      <c r="AR901" s="4">
        <v>4983413.0732132997</v>
      </c>
      <c r="AS901" s="4">
        <v>10215003.0039862</v>
      </c>
      <c r="AT901" s="4">
        <v>231331</v>
      </c>
      <c r="AU901" s="4">
        <v>1241.1139481</v>
      </c>
      <c r="AV901" s="4">
        <v>3527.6002763000001</v>
      </c>
      <c r="AW901" s="4">
        <v>102947065</v>
      </c>
      <c r="AX901" s="4">
        <v>56594241</v>
      </c>
      <c r="AY901" s="4">
        <v>4364509</v>
      </c>
      <c r="AZ901" s="4">
        <v>4364509</v>
      </c>
      <c r="BA901" s="4">
        <v>1099760</v>
      </c>
      <c r="BB901" s="4">
        <v>0</v>
      </c>
      <c r="BC901" s="4"/>
      <c r="BD901" s="4">
        <v>0.81375745601237337</v>
      </c>
      <c r="BE901" s="4">
        <v>0.19710553764753377</v>
      </c>
      <c r="BF901" s="4">
        <v>0.20099991743643997</v>
      </c>
      <c r="BG901" s="4">
        <v>5.0249984733226095E-2</v>
      </c>
      <c r="BH901" s="4">
        <v>1.3424102947396102</v>
      </c>
      <c r="BI901" s="4">
        <v>0.45512077123690214</v>
      </c>
      <c r="BJ901" s="4">
        <v>0</v>
      </c>
      <c r="BK901" s="4"/>
      <c r="BL901" s="3" t="s">
        <v>468</v>
      </c>
      <c r="BM901" s="4"/>
      <c r="BN901" s="4"/>
      <c r="BO901" s="4"/>
      <c r="BP901" s="4">
        <v>9.848540312099372</v>
      </c>
      <c r="BQ901" s="4">
        <v>0.35182953024421726</v>
      </c>
      <c r="BR901" s="4">
        <v>2427.1889460154243</v>
      </c>
      <c r="BS901" s="4">
        <v>1948.7765638389033</v>
      </c>
      <c r="BT901" s="4">
        <v>1067.5692101999357</v>
      </c>
      <c r="BU901" s="4">
        <v>752.78941730934014</v>
      </c>
      <c r="BV901" s="4">
        <v>1776.0456298200513</v>
      </c>
      <c r="BW901" s="4">
        <v>235.5955441302485</v>
      </c>
    </row>
    <row r="902" spans="2:75" x14ac:dyDescent="0.3">
      <c r="B902" s="3" t="s">
        <v>370</v>
      </c>
      <c r="C902" s="4">
        <v>2020</v>
      </c>
      <c r="D902" s="3" t="s">
        <v>1368</v>
      </c>
      <c r="E902" s="4">
        <v>4665</v>
      </c>
      <c r="F902" s="4">
        <v>4665</v>
      </c>
      <c r="G902" s="4" t="b">
        <v>0</v>
      </c>
      <c r="H902" s="4">
        <v>15616103</v>
      </c>
      <c r="I902" s="4">
        <v>5951935</v>
      </c>
      <c r="J902" s="4">
        <v>5207925</v>
      </c>
      <c r="K902" s="4">
        <v>4267832</v>
      </c>
      <c r="L902" s="4">
        <v>188411</v>
      </c>
      <c r="M902" s="4">
        <v>0</v>
      </c>
      <c r="N902" s="4">
        <v>11348271</v>
      </c>
      <c r="O902" s="4">
        <v>8749652</v>
      </c>
      <c r="P902" s="4">
        <v>2956317</v>
      </c>
      <c r="Q902" s="4">
        <v>5793335</v>
      </c>
      <c r="R902" s="4">
        <v>1075501</v>
      </c>
      <c r="S902" s="4">
        <v>521293</v>
      </c>
      <c r="T902" s="4">
        <v>1364311</v>
      </c>
      <c r="U902" s="4">
        <v>1868051</v>
      </c>
      <c r="V902" s="4">
        <v>415351</v>
      </c>
      <c r="W902" s="4">
        <v>380586</v>
      </c>
      <c r="X902" s="4">
        <v>6866451</v>
      </c>
      <c r="Y902" s="4">
        <v>4254459</v>
      </c>
      <c r="Z902" s="4">
        <v>23782327</v>
      </c>
      <c r="AA902" s="4">
        <v>24672315</v>
      </c>
      <c r="AB902" s="4">
        <v>14497233</v>
      </c>
      <c r="AC902" s="4">
        <v>10175082</v>
      </c>
      <c r="AD902" s="4">
        <v>68237252</v>
      </c>
      <c r="AE902" s="4">
        <v>13605592</v>
      </c>
      <c r="AF902" s="4">
        <v>450302</v>
      </c>
      <c r="AG902" s="4">
        <v>14055894</v>
      </c>
      <c r="AH902" s="4">
        <v>3670709</v>
      </c>
      <c r="AI902" s="4">
        <v>547809</v>
      </c>
      <c r="AJ902" s="4">
        <v>385472</v>
      </c>
      <c r="AK902" s="4">
        <v>114703</v>
      </c>
      <c r="AL902" s="4">
        <v>11487550</v>
      </c>
      <c r="AM902" s="4">
        <v>2871888</v>
      </c>
      <c r="AN902" s="4">
        <v>500175</v>
      </c>
      <c r="AO902" s="4">
        <v>2371713</v>
      </c>
      <c r="AP902" s="4">
        <v>522285277</v>
      </c>
      <c r="AQ902" s="4">
        <v>396829551</v>
      </c>
      <c r="AR902" s="4">
        <v>5130807</v>
      </c>
      <c r="AS902" s="4">
        <v>10268124</v>
      </c>
      <c r="AT902" s="4">
        <v>233634</v>
      </c>
      <c r="AU902" s="4">
        <v>1218</v>
      </c>
      <c r="AV902" s="4">
        <v>3633</v>
      </c>
      <c r="AW902" s="4">
        <v>107007770</v>
      </c>
      <c r="AX902" s="4">
        <v>57852067</v>
      </c>
      <c r="AY902" s="4">
        <v>4254459</v>
      </c>
      <c r="AZ902" s="4">
        <v>4309484</v>
      </c>
      <c r="BA902" s="4">
        <v>1392880</v>
      </c>
      <c r="BB902" s="4">
        <v>0</v>
      </c>
      <c r="BC902" s="4"/>
      <c r="BD902" s="4">
        <v>0.72670313457845404</v>
      </c>
      <c r="BE902" s="4">
        <v>0.4397032345393726</v>
      </c>
      <c r="BF902" s="4">
        <v>0.17416243251825977</v>
      </c>
      <c r="BG902" s="4">
        <v>4.3540615710051314E-2</v>
      </c>
      <c r="BH902" s="4">
        <v>2.4262180592007887</v>
      </c>
      <c r="BI902" s="4">
        <v>0.46542398519754175</v>
      </c>
      <c r="BJ902" s="4">
        <v>0</v>
      </c>
      <c r="BK902" s="4"/>
      <c r="BL902" s="3" t="s">
        <v>468</v>
      </c>
      <c r="BM902" s="4"/>
      <c r="BN902" s="4"/>
      <c r="BO902" s="4"/>
      <c r="BP902" s="4">
        <v>9.823763421920086</v>
      </c>
      <c r="BQ902" s="4">
        <v>0.33526011560693642</v>
      </c>
      <c r="BR902" s="4">
        <v>3347.5033226152195</v>
      </c>
      <c r="BS902" s="4">
        <v>1875.5952840300108</v>
      </c>
      <c r="BT902" s="4">
        <v>1099.8514469453376</v>
      </c>
      <c r="BU902" s="4">
        <v>786.86152197213289</v>
      </c>
      <c r="BV902" s="4">
        <v>3013.0533762057876</v>
      </c>
      <c r="BW902" s="4">
        <v>298.58092175777062</v>
      </c>
    </row>
    <row r="903" spans="2:75" x14ac:dyDescent="0.3">
      <c r="B903" s="3" t="s">
        <v>370</v>
      </c>
      <c r="C903" s="4">
        <v>2021</v>
      </c>
      <c r="D903" s="3" t="s">
        <v>1369</v>
      </c>
      <c r="E903" s="4">
        <v>4703</v>
      </c>
      <c r="F903" s="4">
        <v>4703</v>
      </c>
      <c r="G903" s="4" t="b">
        <v>0</v>
      </c>
      <c r="H903" s="4">
        <v>14243234</v>
      </c>
      <c r="I903" s="4">
        <v>6189614</v>
      </c>
      <c r="J903" s="4">
        <v>2696809</v>
      </c>
      <c r="K903" s="4">
        <v>5151156</v>
      </c>
      <c r="L903" s="4">
        <v>205655</v>
      </c>
      <c r="M903" s="4">
        <v>0</v>
      </c>
      <c r="N903" s="4">
        <v>9092078</v>
      </c>
      <c r="O903" s="4">
        <v>9284708</v>
      </c>
      <c r="P903" s="4">
        <v>3087216</v>
      </c>
      <c r="Q903" s="4">
        <v>6197492</v>
      </c>
      <c r="R903" s="4">
        <v>1232154</v>
      </c>
      <c r="S903" s="4">
        <v>505170</v>
      </c>
      <c r="T903" s="4">
        <v>1479269</v>
      </c>
      <c r="U903" s="4">
        <v>2115384</v>
      </c>
      <c r="V903" s="4">
        <v>363417</v>
      </c>
      <c r="W903" s="4">
        <v>370930</v>
      </c>
      <c r="X903" s="4">
        <v>4958526</v>
      </c>
      <c r="Y903" s="4">
        <v>4577163</v>
      </c>
      <c r="Z903" s="4">
        <v>24865780</v>
      </c>
      <c r="AA903" s="4">
        <v>26687324</v>
      </c>
      <c r="AB903" s="4">
        <v>13037508</v>
      </c>
      <c r="AC903" s="4">
        <v>13649816</v>
      </c>
      <c r="AD903" s="4">
        <v>73195778</v>
      </c>
      <c r="AE903" s="4">
        <v>16621616</v>
      </c>
      <c r="AF903" s="4">
        <v>453528</v>
      </c>
      <c r="AG903" s="4">
        <v>17075144</v>
      </c>
      <c r="AH903" s="4">
        <v>3221379</v>
      </c>
      <c r="AI903" s="4">
        <v>0</v>
      </c>
      <c r="AJ903" s="4">
        <v>440162</v>
      </c>
      <c r="AK903" s="4">
        <v>107982</v>
      </c>
      <c r="AL903" s="4">
        <v>9268176</v>
      </c>
      <c r="AM903" s="4">
        <v>2317044</v>
      </c>
      <c r="AN903" s="4">
        <v>548144</v>
      </c>
      <c r="AO903" s="4">
        <v>1768900</v>
      </c>
      <c r="AP903" s="4">
        <v>553899265</v>
      </c>
      <c r="AQ903" s="4">
        <v>425558612</v>
      </c>
      <c r="AR903" s="4">
        <v>5260203</v>
      </c>
      <c r="AS903" s="4">
        <v>10803335</v>
      </c>
      <c r="AT903" s="4">
        <v>242913</v>
      </c>
      <c r="AU903" s="4">
        <v>1252</v>
      </c>
      <c r="AV903" s="4">
        <v>3630</v>
      </c>
      <c r="AW903" s="4">
        <v>111584933</v>
      </c>
      <c r="AX903" s="4">
        <v>59342014</v>
      </c>
      <c r="AY903" s="4">
        <v>4577163</v>
      </c>
      <c r="AZ903" s="4">
        <v>4398710.333333333</v>
      </c>
      <c r="BA903" s="4">
        <v>3126203</v>
      </c>
      <c r="BB903" s="4">
        <v>0</v>
      </c>
      <c r="BC903" s="4"/>
      <c r="BD903" s="4">
        <v>0.63834365144882121</v>
      </c>
      <c r="BE903" s="4">
        <v>0.34813203237410828</v>
      </c>
      <c r="BF903" s="4">
        <v>0.23657038882300033</v>
      </c>
      <c r="BG903" s="4">
        <v>5.9142597205750082E-2</v>
      </c>
      <c r="BH903" s="4">
        <v>2.7551699945719976</v>
      </c>
      <c r="BI903" s="4">
        <v>0.48168477539797855</v>
      </c>
      <c r="BJ903" s="4">
        <v>0</v>
      </c>
      <c r="BK903" s="4"/>
      <c r="BL903" s="3" t="s">
        <v>468</v>
      </c>
      <c r="BM903" s="4"/>
      <c r="BN903" s="4"/>
      <c r="BO903" s="4"/>
      <c r="BP903" s="4">
        <v>9.4966780647379991</v>
      </c>
      <c r="BQ903" s="4">
        <v>0.34490358126721765</v>
      </c>
      <c r="BR903" s="4">
        <v>3028.5422071018497</v>
      </c>
      <c r="BS903" s="4">
        <v>1974.2096534127154</v>
      </c>
      <c r="BT903" s="4">
        <v>1118.4782054008081</v>
      </c>
      <c r="BU903" s="4">
        <v>684.96257707846053</v>
      </c>
      <c r="BV903" s="4">
        <v>3630.6918987880076</v>
      </c>
      <c r="BW903" s="4">
        <v>664.72528173506271</v>
      </c>
    </row>
    <row r="904" spans="2:75" x14ac:dyDescent="0.3">
      <c r="B904" s="3" t="s">
        <v>370</v>
      </c>
      <c r="C904" s="4">
        <v>2022</v>
      </c>
      <c r="D904" s="3" t="s">
        <v>1370</v>
      </c>
      <c r="E904" s="4">
        <v>4719</v>
      </c>
      <c r="F904" s="4">
        <v>4719</v>
      </c>
      <c r="G904" s="4" t="b">
        <v>0</v>
      </c>
      <c r="H904" s="4">
        <v>17572027</v>
      </c>
      <c r="I904" s="4">
        <v>6376792</v>
      </c>
      <c r="J904" s="4">
        <v>2222253</v>
      </c>
      <c r="K904" s="4">
        <v>5225126</v>
      </c>
      <c r="L904" s="4">
        <v>333674</v>
      </c>
      <c r="M904" s="4">
        <v>29000</v>
      </c>
      <c r="N904" s="4">
        <v>12317901</v>
      </c>
      <c r="O904" s="4">
        <v>10241538</v>
      </c>
      <c r="P904" s="4">
        <v>3044957</v>
      </c>
      <c r="Q904" s="4">
        <v>7196581</v>
      </c>
      <c r="R904" s="4">
        <v>1432430</v>
      </c>
      <c r="S904" s="4">
        <v>524489</v>
      </c>
      <c r="T904" s="4">
        <v>1689871</v>
      </c>
      <c r="U904" s="4">
        <v>2400398</v>
      </c>
      <c r="V904" s="4">
        <v>417515</v>
      </c>
      <c r="W904" s="4">
        <v>454143</v>
      </c>
      <c r="X904" s="4">
        <v>7330489</v>
      </c>
      <c r="Y904" s="4">
        <v>6578039</v>
      </c>
      <c r="Z904" s="4">
        <v>25039476</v>
      </c>
      <c r="AA904" s="4">
        <v>26305108</v>
      </c>
      <c r="AB904" s="4">
        <v>9772278</v>
      </c>
      <c r="AC904" s="4">
        <v>16532830</v>
      </c>
      <c r="AD904" s="4">
        <v>79579064</v>
      </c>
      <c r="AE904" s="4">
        <v>19155626</v>
      </c>
      <c r="AF904" s="4">
        <v>400436</v>
      </c>
      <c r="AG904" s="4">
        <v>19556062</v>
      </c>
      <c r="AH904" s="4">
        <v>2794522</v>
      </c>
      <c r="AI904" s="4">
        <v>0</v>
      </c>
      <c r="AJ904" s="4">
        <v>414064</v>
      </c>
      <c r="AK904" s="4">
        <v>104885</v>
      </c>
      <c r="AL904" s="4">
        <v>9229907</v>
      </c>
      <c r="AM904" s="4">
        <v>2307477</v>
      </c>
      <c r="AN904" s="4">
        <v>518949</v>
      </c>
      <c r="AO904" s="4">
        <v>1788528</v>
      </c>
      <c r="AP904" s="4">
        <v>623779298</v>
      </c>
      <c r="AQ904" s="4">
        <v>493253961</v>
      </c>
      <c r="AR904" s="4">
        <v>5498236</v>
      </c>
      <c r="AS904" s="4">
        <v>11057351</v>
      </c>
      <c r="AT904" s="4">
        <v>283693</v>
      </c>
      <c r="AU904" s="4">
        <v>1427</v>
      </c>
      <c r="AV904" s="4">
        <v>3887</v>
      </c>
      <c r="AW904" s="4">
        <v>117992577</v>
      </c>
      <c r="AX904" s="4">
        <v>62817524</v>
      </c>
      <c r="AY904" s="4">
        <v>6578039</v>
      </c>
      <c r="AZ904" s="4">
        <v>5136553.666666667</v>
      </c>
      <c r="BA904" s="4">
        <v>2977710</v>
      </c>
      <c r="BB904" s="4">
        <v>0</v>
      </c>
      <c r="BC904" s="4"/>
      <c r="BD904" s="4">
        <v>0.70099488237754248</v>
      </c>
      <c r="BE904" s="4">
        <v>0.41716809335656041</v>
      </c>
      <c r="BF904" s="4">
        <v>0.22489888306579003</v>
      </c>
      <c r="BG904" s="4">
        <v>5.6224726858027929E-2</v>
      </c>
      <c r="BH904" s="4">
        <v>2.7174101146085898</v>
      </c>
      <c r="BI904" s="4">
        <v>0.4797210520619043</v>
      </c>
      <c r="BJ904" s="4">
        <v>0</v>
      </c>
      <c r="BK904" s="4"/>
      <c r="BL904" s="3" t="s">
        <v>468</v>
      </c>
      <c r="BM904" s="4"/>
      <c r="BN904" s="4"/>
      <c r="BO904" s="4"/>
      <c r="BP904" s="4">
        <v>8.8143931958447261</v>
      </c>
      <c r="BQ904" s="4">
        <v>0.36712117314124004</v>
      </c>
      <c r="BR904" s="4">
        <v>3723.6759906759908</v>
      </c>
      <c r="BS904" s="4">
        <v>2170.2771773680865</v>
      </c>
      <c r="BT904" s="4">
        <v>1165.1273574909937</v>
      </c>
      <c r="BU904" s="4">
        <v>592.18520873066325</v>
      </c>
      <c r="BV904" s="4">
        <v>4144.1114642932826</v>
      </c>
      <c r="BW904" s="4">
        <v>631.00445009535918</v>
      </c>
    </row>
    <row r="905" spans="2:75" x14ac:dyDescent="0.3">
      <c r="B905" s="3" t="s">
        <v>370</v>
      </c>
      <c r="C905" s="4">
        <v>2023</v>
      </c>
      <c r="D905" s="3" t="s">
        <v>1371</v>
      </c>
      <c r="E905" s="4">
        <v>4839</v>
      </c>
      <c r="F905" s="4">
        <v>4839</v>
      </c>
      <c r="G905" s="4" t="b">
        <v>0</v>
      </c>
      <c r="H905" s="4">
        <v>13684436</v>
      </c>
      <c r="I905" s="4">
        <v>6741667</v>
      </c>
      <c r="J905" s="4">
        <v>2245477</v>
      </c>
      <c r="K905" s="4">
        <v>3663427</v>
      </c>
      <c r="L905" s="4">
        <v>936685</v>
      </c>
      <c r="M905" s="4">
        <v>26000</v>
      </c>
      <c r="N905" s="4">
        <v>9995009</v>
      </c>
      <c r="O905" s="4">
        <v>10769548</v>
      </c>
      <c r="P905" s="4">
        <v>3143367</v>
      </c>
      <c r="Q905" s="4">
        <v>7626181</v>
      </c>
      <c r="R905" s="4">
        <v>1451607</v>
      </c>
      <c r="S905" s="4">
        <v>705144</v>
      </c>
      <c r="T905" s="4">
        <v>1637356</v>
      </c>
      <c r="U905" s="4">
        <v>2606297</v>
      </c>
      <c r="V905" s="4">
        <v>409077</v>
      </c>
      <c r="W905" s="4">
        <v>462977</v>
      </c>
      <c r="X905" s="4">
        <v>2914888</v>
      </c>
      <c r="Y905" s="4">
        <v>6833071</v>
      </c>
      <c r="Z905" s="4">
        <v>25009450</v>
      </c>
      <c r="AA905" s="4">
        <v>26366997</v>
      </c>
      <c r="AB905" s="4">
        <v>10790266</v>
      </c>
      <c r="AC905" s="4">
        <v>15576731</v>
      </c>
      <c r="AD905" s="4">
        <v>82623861</v>
      </c>
      <c r="AE905" s="4">
        <v>18498779</v>
      </c>
      <c r="AF905" s="4">
        <v>405874</v>
      </c>
      <c r="AG905" s="4">
        <v>18904653</v>
      </c>
      <c r="AH905" s="4">
        <v>2779241</v>
      </c>
      <c r="AI905" s="4">
        <v>306926</v>
      </c>
      <c r="AJ905" s="4">
        <v>305681</v>
      </c>
      <c r="AK905" s="4">
        <v>119225</v>
      </c>
      <c r="AL905" s="4">
        <v>9953676</v>
      </c>
      <c r="AM905" s="4">
        <v>2488419</v>
      </c>
      <c r="AN905" s="4">
        <v>424906</v>
      </c>
      <c r="AO905" s="4">
        <v>2063513</v>
      </c>
      <c r="AP905" s="4">
        <v>684434732</v>
      </c>
      <c r="AQ905" s="4">
        <v>547956594</v>
      </c>
      <c r="AR905" s="4">
        <v>5850650</v>
      </c>
      <c r="AS905" s="4">
        <v>11542844</v>
      </c>
      <c r="AT905" s="4">
        <v>323958</v>
      </c>
      <c r="AU905" s="4">
        <v>1557</v>
      </c>
      <c r="AV905" s="4">
        <v>4164</v>
      </c>
      <c r="AW905" s="4">
        <v>125118332</v>
      </c>
      <c r="AX905" s="4">
        <v>66799914</v>
      </c>
      <c r="AY905" s="4">
        <v>6833071</v>
      </c>
      <c r="AZ905" s="4">
        <v>5996091</v>
      </c>
      <c r="BA905" s="4">
        <v>7036651</v>
      </c>
      <c r="BB905" s="4">
        <v>0</v>
      </c>
      <c r="BC905" s="4"/>
      <c r="BD905" s="4">
        <v>0.7303924692256224</v>
      </c>
      <c r="BE905" s="4">
        <v>0.21300753644505335</v>
      </c>
      <c r="BF905" s="4">
        <v>0.17075339804108552</v>
      </c>
      <c r="BG905" s="4">
        <v>4.2688349510271381E-2</v>
      </c>
      <c r="BH905" s="4">
        <v>2.478914806768945</v>
      </c>
      <c r="BI905" s="4">
        <v>0.49388201036873791</v>
      </c>
      <c r="BJ905" s="4">
        <v>0</v>
      </c>
      <c r="BK905" s="4"/>
      <c r="BL905" s="3" t="s">
        <v>468</v>
      </c>
      <c r="BM905" s="4"/>
      <c r="BN905" s="4"/>
      <c r="BO905" s="4"/>
      <c r="BP905" s="4">
        <v>8.5481488978557572</v>
      </c>
      <c r="BQ905" s="4">
        <v>0.37391930835734871</v>
      </c>
      <c r="BR905" s="4">
        <v>2827.9470965075429</v>
      </c>
      <c r="BS905" s="4">
        <v>2225.5730522835297</v>
      </c>
      <c r="BT905" s="4">
        <v>1209.0617896259557</v>
      </c>
      <c r="BU905" s="4">
        <v>574.34201281256458</v>
      </c>
      <c r="BV905" s="4">
        <v>3906.7272163670182</v>
      </c>
      <c r="BW905" s="4">
        <v>1454.153957429221</v>
      </c>
    </row>
    <row r="906" spans="2:75" x14ac:dyDescent="0.3">
      <c r="B906" s="3" t="s">
        <v>370</v>
      </c>
      <c r="C906" s="4">
        <v>2024</v>
      </c>
      <c r="D906" s="3" t="s">
        <v>1372</v>
      </c>
      <c r="E906" s="4">
        <v>4839</v>
      </c>
      <c r="F906" s="4">
        <v>4839</v>
      </c>
      <c r="G906" s="4" t="b">
        <v>0</v>
      </c>
      <c r="H906" s="4">
        <v>14244643</v>
      </c>
      <c r="I906" s="4">
        <v>6987407</v>
      </c>
      <c r="J906" s="4">
        <v>2932728</v>
      </c>
      <c r="K906" s="4">
        <v>3377248</v>
      </c>
      <c r="L906" s="4">
        <v>910160</v>
      </c>
      <c r="M906" s="4">
        <v>37100</v>
      </c>
      <c r="N906" s="4">
        <v>10830295</v>
      </c>
      <c r="O906" s="4">
        <v>11919211</v>
      </c>
      <c r="P906" s="4">
        <v>3305122</v>
      </c>
      <c r="Q906" s="4">
        <v>8614089</v>
      </c>
      <c r="R906" s="4">
        <v>1878192</v>
      </c>
      <c r="S906" s="4">
        <v>861202</v>
      </c>
      <c r="T906" s="4">
        <v>1522197</v>
      </c>
      <c r="U906" s="4">
        <v>2680671</v>
      </c>
      <c r="V906" s="4">
        <v>558115</v>
      </c>
      <c r="W906" s="4">
        <v>663149</v>
      </c>
      <c r="X906" s="4">
        <v>2325432</v>
      </c>
      <c r="Y906" s="4">
        <v>4718533</v>
      </c>
      <c r="Z906" s="4">
        <v>30401516</v>
      </c>
      <c r="AA906" s="4">
        <v>31651813</v>
      </c>
      <c r="AB906" s="4">
        <v>15174201</v>
      </c>
      <c r="AC906" s="4">
        <v>16477612</v>
      </c>
      <c r="AD906" s="4">
        <v>84949293</v>
      </c>
      <c r="AE906" s="4">
        <v>19274594</v>
      </c>
      <c r="AF906" s="4">
        <v>322627</v>
      </c>
      <c r="AG906" s="4">
        <v>19597221</v>
      </c>
      <c r="AH906" s="4">
        <v>2461911</v>
      </c>
      <c r="AI906" s="4">
        <v>0</v>
      </c>
      <c r="AJ906" s="4">
        <v>317330</v>
      </c>
      <c r="AK906" s="4">
        <v>121163</v>
      </c>
      <c r="AL906" s="4">
        <v>10913262</v>
      </c>
      <c r="AM906" s="4">
        <v>2728316</v>
      </c>
      <c r="AN906" s="4">
        <v>438493</v>
      </c>
      <c r="AO906" s="4">
        <v>2289823</v>
      </c>
      <c r="AP906" s="4">
        <v>694805004</v>
      </c>
      <c r="AQ906" s="4">
        <v>543104438</v>
      </c>
      <c r="AR906" s="4">
        <v>6046741</v>
      </c>
      <c r="AS906" s="4">
        <v>11965273</v>
      </c>
      <c r="AT906" s="4">
        <v>319708</v>
      </c>
      <c r="AU906" s="4">
        <v>1600</v>
      </c>
      <c r="AV906" s="4">
        <v>4236</v>
      </c>
      <c r="AW906" s="4">
        <v>129836865</v>
      </c>
      <c r="AX906" s="4">
        <v>68213325</v>
      </c>
      <c r="AY906" s="4">
        <v>4718533</v>
      </c>
      <c r="AZ906" s="4">
        <v>6043214.333333333</v>
      </c>
      <c r="BA906" s="4">
        <v>165589780</v>
      </c>
      <c r="BB906" s="4">
        <v>4680000</v>
      </c>
      <c r="BC906" s="4">
        <v>0.2392638036809816</v>
      </c>
      <c r="BD906" s="4">
        <v>0.76030652365243556</v>
      </c>
      <c r="BE906" s="4">
        <v>0.16324958091262801</v>
      </c>
      <c r="BF906" s="4">
        <v>0.16071928618239237</v>
      </c>
      <c r="BG906" s="4">
        <v>4.0179828909083282E-2</v>
      </c>
      <c r="BH906" s="4">
        <v>2.2750195638795931</v>
      </c>
      <c r="BI906" s="4">
        <v>0.48428252796517895</v>
      </c>
      <c r="BJ906" s="4">
        <v>1.2809723696224553</v>
      </c>
      <c r="BK906" s="4">
        <v>2.8711656441717793E-2</v>
      </c>
      <c r="BL906" s="3" t="s">
        <v>474</v>
      </c>
      <c r="BM906" s="4">
        <v>4233769.9602313088</v>
      </c>
      <c r="BN906" s="4">
        <v>1.4273837242217966</v>
      </c>
      <c r="BO906" s="4">
        <v>0</v>
      </c>
      <c r="BP906" s="4">
        <v>8.7027885020816562</v>
      </c>
      <c r="BQ906" s="4">
        <v>0.37771482530689332</v>
      </c>
      <c r="BR906" s="4">
        <v>2943.7162636908452</v>
      </c>
      <c r="BS906" s="4">
        <v>2463.1558173176277</v>
      </c>
      <c r="BT906" s="4">
        <v>1249.5848315767721</v>
      </c>
      <c r="BU906" s="4">
        <v>508.76441413515187</v>
      </c>
      <c r="BV906" s="4">
        <v>4049.8493490390579</v>
      </c>
      <c r="BW906" s="4">
        <v>34219.83467658607</v>
      </c>
    </row>
    <row r="907" spans="2:75" x14ac:dyDescent="0.3">
      <c r="B907" s="3" t="s">
        <v>372</v>
      </c>
      <c r="C907" s="4">
        <v>2019</v>
      </c>
      <c r="D907" s="3" t="s">
        <v>1373</v>
      </c>
      <c r="E907" s="4">
        <v>43315</v>
      </c>
      <c r="F907" s="4">
        <v>43315</v>
      </c>
      <c r="G907" s="4" t="b">
        <v>0</v>
      </c>
      <c r="H907" s="4">
        <v>89148000</v>
      </c>
      <c r="I907" s="4">
        <v>43811000</v>
      </c>
      <c r="J907" s="4">
        <v>23472000</v>
      </c>
      <c r="K907" s="4">
        <v>11281000</v>
      </c>
      <c r="L907" s="4">
        <v>2096000</v>
      </c>
      <c r="M907" s="4">
        <v>3551000</v>
      </c>
      <c r="N907" s="4">
        <v>74316000</v>
      </c>
      <c r="O907" s="4">
        <v>81360000</v>
      </c>
      <c r="P907" s="4">
        <v>11421000</v>
      </c>
      <c r="Q907" s="4">
        <v>69939000</v>
      </c>
      <c r="R907" s="4">
        <v>10132000</v>
      </c>
      <c r="S907" s="4">
        <v>20349000</v>
      </c>
      <c r="T907" s="4">
        <v>11898000</v>
      </c>
      <c r="U907" s="4">
        <v>9419000</v>
      </c>
      <c r="V907" s="4">
        <v>0</v>
      </c>
      <c r="W907" s="4">
        <v>8054000</v>
      </c>
      <c r="X907" s="4">
        <v>7788000</v>
      </c>
      <c r="Y907" s="4">
        <v>12505000</v>
      </c>
      <c r="Z907" s="4">
        <v>105912000</v>
      </c>
      <c r="AA907" s="4">
        <v>127834000</v>
      </c>
      <c r="AB907" s="4">
        <v>58606000</v>
      </c>
      <c r="AC907" s="4">
        <v>69228000</v>
      </c>
      <c r="AD907" s="4">
        <v>633213000</v>
      </c>
      <c r="AE907" s="4">
        <v>77708000</v>
      </c>
      <c r="AF907" s="4">
        <v>3519000</v>
      </c>
      <c r="AG907" s="4">
        <v>81227000</v>
      </c>
      <c r="AH907" s="4">
        <v>10859000</v>
      </c>
      <c r="AI907" s="4">
        <v>0</v>
      </c>
      <c r="AJ907" s="4">
        <v>1800000</v>
      </c>
      <c r="AK907" s="4">
        <v>966000</v>
      </c>
      <c r="AL907" s="4">
        <v>74062060</v>
      </c>
      <c r="AM907" s="4">
        <v>18515515</v>
      </c>
      <c r="AN907" s="4">
        <v>3825000</v>
      </c>
      <c r="AO907" s="4">
        <v>14467615</v>
      </c>
      <c r="AP907" s="4">
        <v>9318201795</v>
      </c>
      <c r="AQ907" s="4">
        <v>7911985518</v>
      </c>
      <c r="AR907" s="4">
        <v>42286525.514737003</v>
      </c>
      <c r="AS907" s="4">
        <v>98715466.596274003</v>
      </c>
      <c r="AT907" s="4">
        <v>498523</v>
      </c>
      <c r="AU907" s="4">
        <v>1756.03231181</v>
      </c>
      <c r="AV907" s="4">
        <v>4202.4503119700003</v>
      </c>
      <c r="AW907" s="4">
        <v>780835000</v>
      </c>
      <c r="AX907" s="4">
        <v>562845000</v>
      </c>
      <c r="AY907" s="4">
        <v>12505000</v>
      </c>
      <c r="AZ907" s="4">
        <v>12505000</v>
      </c>
      <c r="BA907" s="4">
        <v>1176069000</v>
      </c>
      <c r="BB907" s="4">
        <v>14191000</v>
      </c>
      <c r="BC907" s="4">
        <v>1</v>
      </c>
      <c r="BD907" s="4">
        <v>0.83362498317404765</v>
      </c>
      <c r="BE907" s="4">
        <v>8.7360344595504111E-2</v>
      </c>
      <c r="BF907" s="4">
        <v>0.20658350577880227</v>
      </c>
      <c r="BG907" s="4">
        <v>5.1645876444700568E-2</v>
      </c>
      <c r="BH907" s="4">
        <v>1.1613977895022805</v>
      </c>
      <c r="BI907" s="4">
        <v>0.42542935206869631</v>
      </c>
      <c r="BJ907" s="4">
        <v>1.7713387978142077</v>
      </c>
      <c r="BK907" s="4">
        <v>1.5635156902451871E-2</v>
      </c>
      <c r="BL907" s="3" t="s">
        <v>474</v>
      </c>
      <c r="BM907" s="4">
        <v>20230460.409836065</v>
      </c>
      <c r="BN907" s="4"/>
      <c r="BO907" s="4"/>
      <c r="BP907" s="4">
        <v>4.5380564238721774</v>
      </c>
      <c r="BQ907" s="4">
        <v>0.41785914917500055</v>
      </c>
      <c r="BR907" s="4">
        <v>2058.1322867366962</v>
      </c>
      <c r="BS907" s="4">
        <v>1878.3331409442455</v>
      </c>
      <c r="BT907" s="4">
        <v>976.25592784802041</v>
      </c>
      <c r="BU907" s="4">
        <v>250.69837238831815</v>
      </c>
      <c r="BV907" s="4">
        <v>1875.2626111046982</v>
      </c>
      <c r="BW907" s="4">
        <v>27151.541036592404</v>
      </c>
    </row>
    <row r="908" spans="2:75" x14ac:dyDescent="0.3">
      <c r="B908" s="3" t="s">
        <v>372</v>
      </c>
      <c r="C908" s="4">
        <v>2020</v>
      </c>
      <c r="D908" s="3" t="s">
        <v>1374</v>
      </c>
      <c r="E908" s="4">
        <v>44171</v>
      </c>
      <c r="F908" s="4">
        <v>44171</v>
      </c>
      <c r="G908" s="4" t="b">
        <v>0</v>
      </c>
      <c r="H908" s="4">
        <v>91823000</v>
      </c>
      <c r="I908" s="4">
        <v>45723000</v>
      </c>
      <c r="J908" s="4">
        <v>23777000</v>
      </c>
      <c r="K908" s="4">
        <v>16147000</v>
      </c>
      <c r="L908" s="4">
        <v>1400000</v>
      </c>
      <c r="M908" s="4">
        <v>4100000</v>
      </c>
      <c r="N908" s="4">
        <v>71576000</v>
      </c>
      <c r="O908" s="4">
        <v>81514000</v>
      </c>
      <c r="P908" s="4">
        <v>11513000</v>
      </c>
      <c r="Q908" s="4">
        <v>70001000</v>
      </c>
      <c r="R908" s="4">
        <v>8793000</v>
      </c>
      <c r="S908" s="4">
        <v>20997000</v>
      </c>
      <c r="T908" s="4">
        <v>11317000</v>
      </c>
      <c r="U908" s="4">
        <v>8808000</v>
      </c>
      <c r="V908" s="4">
        <v>0</v>
      </c>
      <c r="W908" s="4">
        <v>8744000</v>
      </c>
      <c r="X908" s="4">
        <v>10309000</v>
      </c>
      <c r="Y908" s="4">
        <v>19446000</v>
      </c>
      <c r="Z908" s="4">
        <v>108810000</v>
      </c>
      <c r="AA908" s="4">
        <v>130785000</v>
      </c>
      <c r="AB908" s="4">
        <v>58878000</v>
      </c>
      <c r="AC908" s="4">
        <v>71907000</v>
      </c>
      <c r="AD908" s="4">
        <v>676947000</v>
      </c>
      <c r="AE908" s="4">
        <v>78622000</v>
      </c>
      <c r="AF908" s="4">
        <v>3818000</v>
      </c>
      <c r="AG908" s="4">
        <v>82440000</v>
      </c>
      <c r="AH908" s="4">
        <v>9440000</v>
      </c>
      <c r="AI908" s="4">
        <v>0</v>
      </c>
      <c r="AJ908" s="4">
        <v>831000</v>
      </c>
      <c r="AK908" s="4">
        <v>438000</v>
      </c>
      <c r="AL908" s="4">
        <v>71235852</v>
      </c>
      <c r="AM908" s="4">
        <v>17808963</v>
      </c>
      <c r="AN908" s="4">
        <v>1269000</v>
      </c>
      <c r="AO908" s="4">
        <v>16302663</v>
      </c>
      <c r="AP908" s="4">
        <v>9877732477</v>
      </c>
      <c r="AQ908" s="4">
        <v>8390412980</v>
      </c>
      <c r="AR908" s="4">
        <v>44954694</v>
      </c>
      <c r="AS908" s="4">
        <v>101014233</v>
      </c>
      <c r="AT908" s="4">
        <v>520242</v>
      </c>
      <c r="AU908" s="4">
        <v>1846</v>
      </c>
      <c r="AV908" s="4">
        <v>4449</v>
      </c>
      <c r="AW908" s="4">
        <v>831915000</v>
      </c>
      <c r="AX908" s="4">
        <v>603947000</v>
      </c>
      <c r="AY908" s="4">
        <v>19446000</v>
      </c>
      <c r="AZ908" s="4">
        <v>15975500</v>
      </c>
      <c r="BA908" s="4">
        <v>1505979000</v>
      </c>
      <c r="BB908" s="4">
        <v>17748000</v>
      </c>
      <c r="BC908" s="4">
        <v>1</v>
      </c>
      <c r="BD908" s="4">
        <v>0.77949968962024763</v>
      </c>
      <c r="BE908" s="4">
        <v>0.11227034620955534</v>
      </c>
      <c r="BF908" s="4">
        <v>7.1256254505105102E-2</v>
      </c>
      <c r="BG908" s="4">
        <v>1.7814063626276275E-2</v>
      </c>
      <c r="BH908" s="4">
        <v>1.1776974614648361</v>
      </c>
      <c r="BI908" s="4">
        <v>0.42760141953587477</v>
      </c>
      <c r="BJ908" s="4">
        <v>2.264347291102391</v>
      </c>
      <c r="BK908" s="4">
        <v>1.4701837978257052E-2</v>
      </c>
      <c r="BL908" s="3" t="s">
        <v>474</v>
      </c>
      <c r="BM908" s="4">
        <v>26069430.362461828</v>
      </c>
      <c r="BN908" s="4"/>
      <c r="BO908" s="4"/>
      <c r="BP908" s="4">
        <v>4.5511147527710074</v>
      </c>
      <c r="BQ908" s="4">
        <v>0.41492470218026523</v>
      </c>
      <c r="BR908" s="4">
        <v>2078.8073622965294</v>
      </c>
      <c r="BS908" s="4">
        <v>1845.4189400285254</v>
      </c>
      <c r="BT908" s="4">
        <v>1017.7422743428947</v>
      </c>
      <c r="BU908" s="4">
        <v>213.71488080414753</v>
      </c>
      <c r="BV908" s="4">
        <v>1866.3829209209662</v>
      </c>
      <c r="BW908" s="4">
        <v>34094.292635439539</v>
      </c>
    </row>
    <row r="909" spans="2:75" x14ac:dyDescent="0.3">
      <c r="B909" s="3" t="s">
        <v>372</v>
      </c>
      <c r="C909" s="4">
        <v>2021</v>
      </c>
      <c r="D909" s="3" t="s">
        <v>1375</v>
      </c>
      <c r="E909" s="4">
        <v>44916</v>
      </c>
      <c r="F909" s="4">
        <v>44916</v>
      </c>
      <c r="G909" s="4" t="b">
        <v>0</v>
      </c>
      <c r="H909" s="4">
        <v>95198000</v>
      </c>
      <c r="I909" s="4">
        <v>47471000</v>
      </c>
      <c r="J909" s="4">
        <v>26520000</v>
      </c>
      <c r="K909" s="4">
        <v>15439000</v>
      </c>
      <c r="L909" s="4">
        <v>1148000</v>
      </c>
      <c r="M909" s="4">
        <v>2897000</v>
      </c>
      <c r="N909" s="4">
        <v>76862000</v>
      </c>
      <c r="O909" s="4">
        <v>83393000</v>
      </c>
      <c r="P909" s="4">
        <v>11860000</v>
      </c>
      <c r="Q909" s="4">
        <v>71533000</v>
      </c>
      <c r="R909" s="4">
        <v>9567000</v>
      </c>
      <c r="S909" s="4">
        <v>21640000</v>
      </c>
      <c r="T909" s="4">
        <v>11623000</v>
      </c>
      <c r="U909" s="4">
        <v>6521000</v>
      </c>
      <c r="V909" s="4">
        <v>0</v>
      </c>
      <c r="W909" s="4">
        <v>7886000</v>
      </c>
      <c r="X909" s="4">
        <v>11805000</v>
      </c>
      <c r="Y909" s="4">
        <v>21906000</v>
      </c>
      <c r="Z909" s="4">
        <v>113893000</v>
      </c>
      <c r="AA909" s="4">
        <v>133677000</v>
      </c>
      <c r="AB909" s="4">
        <v>62754000</v>
      </c>
      <c r="AC909" s="4">
        <v>70923000</v>
      </c>
      <c r="AD909" s="4">
        <v>688752000</v>
      </c>
      <c r="AE909" s="4">
        <v>76526000</v>
      </c>
      <c r="AF909" s="4">
        <v>4079000</v>
      </c>
      <c r="AG909" s="4">
        <v>80605000</v>
      </c>
      <c r="AH909" s="4">
        <v>8527000</v>
      </c>
      <c r="AI909" s="4">
        <v>0</v>
      </c>
      <c r="AJ909" s="4">
        <v>527000</v>
      </c>
      <c r="AK909" s="4">
        <v>402000</v>
      </c>
      <c r="AL909" s="4">
        <v>76933096</v>
      </c>
      <c r="AM909" s="4">
        <v>19233274</v>
      </c>
      <c r="AN909" s="4">
        <v>929000</v>
      </c>
      <c r="AO909" s="4">
        <v>18045674</v>
      </c>
      <c r="AP909" s="4">
        <v>10232296613</v>
      </c>
      <c r="AQ909" s="4">
        <v>8766207105</v>
      </c>
      <c r="AR909" s="4">
        <v>46576679</v>
      </c>
      <c r="AS909" s="4">
        <v>94572690</v>
      </c>
      <c r="AT909" s="4">
        <v>542162</v>
      </c>
      <c r="AU909" s="4">
        <v>1918</v>
      </c>
      <c r="AV909" s="4">
        <v>4647</v>
      </c>
      <c r="AW909" s="4">
        <v>855342000</v>
      </c>
      <c r="AX909" s="4">
        <v>616674000</v>
      </c>
      <c r="AY909" s="4">
        <v>21906000</v>
      </c>
      <c r="AZ909" s="4">
        <v>17952333.333333332</v>
      </c>
      <c r="BA909" s="4">
        <v>1587563000</v>
      </c>
      <c r="BB909" s="4">
        <v>22818000</v>
      </c>
      <c r="BC909" s="4">
        <v>0.98025789506518446</v>
      </c>
      <c r="BD909" s="4">
        <v>0.80739091157377252</v>
      </c>
      <c r="BE909" s="4">
        <v>0.1240047059812181</v>
      </c>
      <c r="BF909" s="4">
        <v>4.8301708799032346E-2</v>
      </c>
      <c r="BG909" s="4">
        <v>1.2075427199758086E-2</v>
      </c>
      <c r="BH909" s="4">
        <v>1.1268225853801741</v>
      </c>
      <c r="BI909" s="4">
        <v>0.43228498771979396</v>
      </c>
      <c r="BJ909" s="4">
        <v>2.3262278394806812</v>
      </c>
      <c r="BK909" s="4">
        <v>1.7766475723899406E-2</v>
      </c>
      <c r="BL909" s="3" t="s">
        <v>474</v>
      </c>
      <c r="BM909" s="4">
        <v>27589062.17624088</v>
      </c>
      <c r="BN909" s="4">
        <v>0.65070473286306574</v>
      </c>
      <c r="BO909" s="4">
        <v>9636728.842907548</v>
      </c>
      <c r="BP909" s="4">
        <v>4.5519281507950948</v>
      </c>
      <c r="BQ909" s="4">
        <v>0.41273940176457929</v>
      </c>
      <c r="BR909" s="4">
        <v>2119.4674503517676</v>
      </c>
      <c r="BS909" s="4">
        <v>1856.6435123341348</v>
      </c>
      <c r="BT909" s="4">
        <v>1036.9729940333066</v>
      </c>
      <c r="BU909" s="4">
        <v>189.8432629797845</v>
      </c>
      <c r="BV909" s="4">
        <v>1794.5720901237867</v>
      </c>
      <c r="BW909" s="4">
        <v>35345.15540119334</v>
      </c>
    </row>
    <row r="910" spans="2:75" x14ac:dyDescent="0.3">
      <c r="B910" s="3" t="s">
        <v>372</v>
      </c>
      <c r="C910" s="4">
        <v>2022</v>
      </c>
      <c r="D910" s="3" t="s">
        <v>1376</v>
      </c>
      <c r="E910" s="4">
        <v>45549</v>
      </c>
      <c r="F910" s="4">
        <v>45549</v>
      </c>
      <c r="G910" s="4" t="b">
        <v>0</v>
      </c>
      <c r="H910" s="4">
        <v>108904000</v>
      </c>
      <c r="I910" s="4">
        <v>52017000</v>
      </c>
      <c r="J910" s="4">
        <v>29629000</v>
      </c>
      <c r="K910" s="4">
        <v>17356000</v>
      </c>
      <c r="L910" s="4">
        <v>3466000</v>
      </c>
      <c r="M910" s="4">
        <v>6436000</v>
      </c>
      <c r="N910" s="4">
        <v>85112000</v>
      </c>
      <c r="O910" s="4">
        <v>88024000</v>
      </c>
      <c r="P910" s="4">
        <v>12083000</v>
      </c>
      <c r="Q910" s="4">
        <v>75941000</v>
      </c>
      <c r="R910" s="4">
        <v>10018000</v>
      </c>
      <c r="S910" s="4">
        <v>24237000</v>
      </c>
      <c r="T910" s="4">
        <v>13058000</v>
      </c>
      <c r="U910" s="4">
        <v>8773000</v>
      </c>
      <c r="V910" s="4">
        <v>0</v>
      </c>
      <c r="W910" s="4">
        <v>7931000</v>
      </c>
      <c r="X910" s="4">
        <v>20880000</v>
      </c>
      <c r="Y910" s="4">
        <v>35128000</v>
      </c>
      <c r="Z910" s="4">
        <v>112044000</v>
      </c>
      <c r="AA910" s="4">
        <v>135095000</v>
      </c>
      <c r="AB910" s="4">
        <v>65283000</v>
      </c>
      <c r="AC910" s="4">
        <v>69812000</v>
      </c>
      <c r="AD910" s="4">
        <v>709632000</v>
      </c>
      <c r="AE910" s="4">
        <v>75081000</v>
      </c>
      <c r="AF910" s="4">
        <v>4102000</v>
      </c>
      <c r="AG910" s="4">
        <v>79183000</v>
      </c>
      <c r="AH910" s="4">
        <v>7580000</v>
      </c>
      <c r="AI910" s="4">
        <v>0</v>
      </c>
      <c r="AJ910" s="4">
        <v>527000</v>
      </c>
      <c r="AK910" s="4">
        <v>246000</v>
      </c>
      <c r="AL910" s="4">
        <v>85669000</v>
      </c>
      <c r="AM910" s="4">
        <v>21417250</v>
      </c>
      <c r="AN910" s="4">
        <v>773000</v>
      </c>
      <c r="AO910" s="4">
        <v>9814750</v>
      </c>
      <c r="AP910" s="4">
        <v>13238531458</v>
      </c>
      <c r="AQ910" s="4">
        <v>11593343443</v>
      </c>
      <c r="AR910" s="4">
        <v>50521122</v>
      </c>
      <c r="AS910" s="4">
        <v>94462789</v>
      </c>
      <c r="AT910" s="4">
        <v>727854</v>
      </c>
      <c r="AU910" s="4">
        <v>2134</v>
      </c>
      <c r="AV910" s="4">
        <v>4472</v>
      </c>
      <c r="AW910" s="4">
        <v>886472000</v>
      </c>
      <c r="AX910" s="4">
        <v>638029000</v>
      </c>
      <c r="AY910" s="4">
        <v>35128000</v>
      </c>
      <c r="AZ910" s="4">
        <v>25493333.333333332</v>
      </c>
      <c r="BA910" s="4">
        <v>1678207000</v>
      </c>
      <c r="BB910" s="4">
        <v>24668000</v>
      </c>
      <c r="BC910" s="4">
        <v>0.97962004350194354</v>
      </c>
      <c r="BD910" s="4">
        <v>0.78153235877470062</v>
      </c>
      <c r="BE910" s="4">
        <v>0.19172849482112686</v>
      </c>
      <c r="BF910" s="4">
        <v>3.6092402152470553E-2</v>
      </c>
      <c r="BG910" s="4">
        <v>9.0231005381176382E-3</v>
      </c>
      <c r="BH910" s="4">
        <v>1.042691036462517</v>
      </c>
      <c r="BI910" s="4">
        <v>0.43085340686402024</v>
      </c>
      <c r="BJ910" s="4">
        <v>2.3730381700570558</v>
      </c>
      <c r="BK910" s="4">
        <v>1.8027353812761947E-2</v>
      </c>
      <c r="BL910" s="3" t="s">
        <v>474</v>
      </c>
      <c r="BM910" s="4">
        <v>28673420.208799403</v>
      </c>
      <c r="BN910" s="4">
        <v>0.8890928653676915</v>
      </c>
      <c r="BO910" s="4">
        <v>3180086.8754660711</v>
      </c>
      <c r="BP910" s="4">
        <v>3.8162179967076528</v>
      </c>
      <c r="BQ910" s="4">
        <v>0.47719141323792486</v>
      </c>
      <c r="BR910" s="4">
        <v>2390.9196689279679</v>
      </c>
      <c r="BS910" s="4">
        <v>1932.5122395661815</v>
      </c>
      <c r="BT910" s="4">
        <v>1109.1598498320491</v>
      </c>
      <c r="BU910" s="4">
        <v>166.41419131045686</v>
      </c>
      <c r="BV910" s="4">
        <v>1738.4135765878505</v>
      </c>
      <c r="BW910" s="4">
        <v>36843.99218424115</v>
      </c>
    </row>
    <row r="911" spans="2:75" x14ac:dyDescent="0.3">
      <c r="B911" s="3" t="s">
        <v>372</v>
      </c>
      <c r="C911" s="4">
        <v>2023</v>
      </c>
      <c r="D911" s="3" t="s">
        <v>1377</v>
      </c>
      <c r="E911" s="4">
        <v>47265</v>
      </c>
      <c r="F911" s="4">
        <v>47265</v>
      </c>
      <c r="G911" s="4" t="b">
        <v>0</v>
      </c>
      <c r="H911" s="4">
        <v>123653000</v>
      </c>
      <c r="I911" s="4">
        <v>55256000</v>
      </c>
      <c r="J911" s="4">
        <v>32755000</v>
      </c>
      <c r="K911" s="4">
        <v>21619000</v>
      </c>
      <c r="L911" s="4">
        <v>6216000</v>
      </c>
      <c r="M911" s="4">
        <v>7807000</v>
      </c>
      <c r="N911" s="4">
        <v>94227000</v>
      </c>
      <c r="O911" s="4">
        <v>103323000</v>
      </c>
      <c r="P911" s="4">
        <v>12932000</v>
      </c>
      <c r="Q911" s="4">
        <v>90391000</v>
      </c>
      <c r="R911" s="4">
        <v>14756000</v>
      </c>
      <c r="S911" s="4">
        <v>26182000</v>
      </c>
      <c r="T911" s="4">
        <v>19910000</v>
      </c>
      <c r="U911" s="4">
        <v>10271000</v>
      </c>
      <c r="V911" s="4">
        <v>0</v>
      </c>
      <c r="W911" s="4">
        <v>9369000</v>
      </c>
      <c r="X911" s="4">
        <v>20330000</v>
      </c>
      <c r="Y911" s="4">
        <v>27582000</v>
      </c>
      <c r="Z911" s="4">
        <v>113878000</v>
      </c>
      <c r="AA911" s="4">
        <v>138085000</v>
      </c>
      <c r="AB911" s="4">
        <v>67550000</v>
      </c>
      <c r="AC911" s="4">
        <v>70535000</v>
      </c>
      <c r="AD911" s="4">
        <v>729962000</v>
      </c>
      <c r="AE911" s="4">
        <v>72538000</v>
      </c>
      <c r="AF911" s="4">
        <v>13822000</v>
      </c>
      <c r="AG911" s="4">
        <v>86360000</v>
      </c>
      <c r="AH911" s="4">
        <v>8097000</v>
      </c>
      <c r="AI911" s="4">
        <v>1500000</v>
      </c>
      <c r="AJ911" s="4">
        <v>527000</v>
      </c>
      <c r="AK911" s="4">
        <v>259000</v>
      </c>
      <c r="AL911" s="4">
        <v>94773000</v>
      </c>
      <c r="AM911" s="4">
        <v>23693250</v>
      </c>
      <c r="AN911" s="4">
        <v>786000</v>
      </c>
      <c r="AO911" s="4">
        <v>11787350</v>
      </c>
      <c r="AP911" s="4">
        <v>14850781928</v>
      </c>
      <c r="AQ911" s="4">
        <v>13009425743</v>
      </c>
      <c r="AR911" s="4">
        <v>53566214</v>
      </c>
      <c r="AS911" s="4">
        <v>100199179</v>
      </c>
      <c r="AT911" s="4">
        <v>800229</v>
      </c>
      <c r="AU911" s="4">
        <v>2239</v>
      </c>
      <c r="AV911" s="4">
        <v>4682</v>
      </c>
      <c r="AW911" s="4">
        <v>918272000</v>
      </c>
      <c r="AX911" s="4">
        <v>657633000</v>
      </c>
      <c r="AY911" s="4">
        <v>27582000</v>
      </c>
      <c r="AZ911" s="4">
        <v>28205333.333333332</v>
      </c>
      <c r="BA911" s="4">
        <v>2101368000</v>
      </c>
      <c r="BB911" s="4">
        <v>26527000</v>
      </c>
      <c r="BC911" s="4">
        <v>0.98377990965016804</v>
      </c>
      <c r="BD911" s="4">
        <v>0.76202760952018955</v>
      </c>
      <c r="BE911" s="4">
        <v>0.16441170048442011</v>
      </c>
      <c r="BF911" s="4">
        <v>3.3174005254661139E-2</v>
      </c>
      <c r="BG911" s="4">
        <v>8.2935013136652847E-3</v>
      </c>
      <c r="BH911" s="4">
        <v>0.95540485225298977</v>
      </c>
      <c r="BI911" s="4">
        <v>0.42134029534671313</v>
      </c>
      <c r="BJ911" s="4">
        <v>2.9125534477323614</v>
      </c>
      <c r="BK911" s="4">
        <v>1.4723390414893563E-2</v>
      </c>
      <c r="BL911" s="3" t="s">
        <v>474</v>
      </c>
      <c r="BM911" s="4">
        <v>37665141.186074898</v>
      </c>
      <c r="BN911" s="4">
        <v>0.74884448710791152</v>
      </c>
      <c r="BO911" s="4">
        <v>9459807.8527415656</v>
      </c>
      <c r="BP911" s="4">
        <v>3.6069625329966666</v>
      </c>
      <c r="BQ911" s="4">
        <v>0.47821443827424176</v>
      </c>
      <c r="BR911" s="4">
        <v>2616.1641806833809</v>
      </c>
      <c r="BS911" s="4">
        <v>2186.0361789907965</v>
      </c>
      <c r="BT911" s="4">
        <v>1133.3167036919497</v>
      </c>
      <c r="BU911" s="4">
        <v>171.31069501745478</v>
      </c>
      <c r="BV911" s="4">
        <v>1827.1448217497091</v>
      </c>
      <c r="BW911" s="4">
        <v>44459.282767375436</v>
      </c>
    </row>
    <row r="912" spans="2:75" x14ac:dyDescent="0.3">
      <c r="B912" s="3" t="s">
        <v>372</v>
      </c>
      <c r="C912" s="4">
        <v>2024</v>
      </c>
      <c r="D912" s="3" t="s">
        <v>1378</v>
      </c>
      <c r="E912" s="4">
        <v>47265</v>
      </c>
      <c r="F912" s="4">
        <v>47265</v>
      </c>
      <c r="G912" s="4" t="b">
        <v>0</v>
      </c>
      <c r="H912" s="4">
        <v>117955000</v>
      </c>
      <c r="I912" s="4">
        <v>58830940</v>
      </c>
      <c r="J912" s="4">
        <v>31055060</v>
      </c>
      <c r="K912" s="4">
        <v>14295000</v>
      </c>
      <c r="L912" s="4">
        <v>6713000</v>
      </c>
      <c r="M912" s="4">
        <v>7061000</v>
      </c>
      <c r="N912" s="4">
        <v>96599000</v>
      </c>
      <c r="O912" s="4">
        <v>107028000</v>
      </c>
      <c r="P912" s="4">
        <v>13405000</v>
      </c>
      <c r="Q912" s="4">
        <v>93623000</v>
      </c>
      <c r="R912" s="4">
        <v>11179000</v>
      </c>
      <c r="S912" s="4">
        <v>26274000</v>
      </c>
      <c r="T912" s="4">
        <v>16875000</v>
      </c>
      <c r="U912" s="4">
        <v>12472000</v>
      </c>
      <c r="V912" s="4">
        <v>0</v>
      </c>
      <c r="W912" s="4">
        <v>9762000</v>
      </c>
      <c r="X912" s="4">
        <v>10927000</v>
      </c>
      <c r="Y912" s="4">
        <v>55433000</v>
      </c>
      <c r="Z912" s="4">
        <v>121907000</v>
      </c>
      <c r="AA912" s="4">
        <v>146926000</v>
      </c>
      <c r="AB912" s="4">
        <v>109113000</v>
      </c>
      <c r="AC912" s="4">
        <v>37813000</v>
      </c>
      <c r="AD912" s="4">
        <v>740296000</v>
      </c>
      <c r="AE912" s="4">
        <v>80829000</v>
      </c>
      <c r="AF912" s="4">
        <v>10732000</v>
      </c>
      <c r="AG912" s="4">
        <v>91561000</v>
      </c>
      <c r="AH912" s="4">
        <v>37075000</v>
      </c>
      <c r="AI912" s="4">
        <v>30000000</v>
      </c>
      <c r="AJ912" s="4">
        <v>544000</v>
      </c>
      <c r="AK912" s="4">
        <v>191000</v>
      </c>
      <c r="AL912" s="4">
        <v>95174000</v>
      </c>
      <c r="AM912" s="4">
        <v>23793500</v>
      </c>
      <c r="AN912" s="4">
        <v>735000</v>
      </c>
      <c r="AO912" s="4">
        <v>14905050</v>
      </c>
      <c r="AP912" s="4">
        <v>15404869840</v>
      </c>
      <c r="AQ912" s="4">
        <v>13373859005</v>
      </c>
      <c r="AR912" s="4">
        <v>57119276</v>
      </c>
      <c r="AS912" s="4">
        <v>109970141</v>
      </c>
      <c r="AT912" s="4">
        <v>816341</v>
      </c>
      <c r="AU912" s="4">
        <v>2369</v>
      </c>
      <c r="AV912" s="4">
        <v>4800</v>
      </c>
      <c r="AW912" s="4">
        <v>972127000</v>
      </c>
      <c r="AX912" s="4">
        <v>699225000</v>
      </c>
      <c r="AY912" s="4">
        <v>55433000</v>
      </c>
      <c r="AZ912" s="4">
        <v>39381000</v>
      </c>
      <c r="BA912" s="4">
        <v>3172068000</v>
      </c>
      <c r="BB912" s="4">
        <v>33156000</v>
      </c>
      <c r="BC912" s="4">
        <v>0.92540369173512682</v>
      </c>
      <c r="BD912" s="4">
        <v>0.81894790386164218</v>
      </c>
      <c r="BE912" s="4">
        <v>9.2637022593361873E-2</v>
      </c>
      <c r="BF912" s="4">
        <v>3.0890789501334399E-2</v>
      </c>
      <c r="BG912" s="4">
        <v>7.7226973753335999E-3</v>
      </c>
      <c r="BH912" s="4">
        <v>0.97797549747391133</v>
      </c>
      <c r="BI912" s="4">
        <v>0.42636007711608348</v>
      </c>
      <c r="BJ912" s="4">
        <v>4.4370104081715551</v>
      </c>
      <c r="BK912" s="4">
        <v>1.1674586225776976E-2</v>
      </c>
      <c r="BL912" s="3" t="s">
        <v>474</v>
      </c>
      <c r="BM912" s="4">
        <v>59478124.521539696</v>
      </c>
      <c r="BN912" s="4">
        <v>0.66210897395963408</v>
      </c>
      <c r="BO912" s="4">
        <v>20097124.521539696</v>
      </c>
      <c r="BP912" s="4">
        <v>3.7078713804958707</v>
      </c>
      <c r="BQ912" s="4">
        <v>0.49354166666666666</v>
      </c>
      <c r="BR912" s="4">
        <v>2495.6098593039246</v>
      </c>
      <c r="BS912" s="4">
        <v>2264.4239923833702</v>
      </c>
      <c r="BT912" s="4">
        <v>1208.4899185443774</v>
      </c>
      <c r="BU912" s="4">
        <v>784.40706653972279</v>
      </c>
      <c r="BV912" s="4">
        <v>1937.1839627631439</v>
      </c>
      <c r="BW912" s="4">
        <v>67112.408759124082</v>
      </c>
    </row>
    <row r="913" spans="2:75" x14ac:dyDescent="0.3">
      <c r="B913" s="3" t="s">
        <v>374</v>
      </c>
      <c r="C913" s="4">
        <v>2019</v>
      </c>
      <c r="D913" s="3" t="s">
        <v>1379</v>
      </c>
      <c r="E913" s="4">
        <v>94005</v>
      </c>
      <c r="F913" s="4">
        <v>94005</v>
      </c>
      <c r="G913" s="4" t="b">
        <v>0</v>
      </c>
      <c r="H913" s="4">
        <v>271868765</v>
      </c>
      <c r="I913" s="4">
        <v>149890562</v>
      </c>
      <c r="J913" s="4">
        <v>90316823</v>
      </c>
      <c r="K913" s="4">
        <v>12440618</v>
      </c>
      <c r="L913" s="4">
        <v>7419999</v>
      </c>
      <c r="M913" s="4">
        <v>2464041</v>
      </c>
      <c r="N913" s="4">
        <v>256964106</v>
      </c>
      <c r="O913" s="4">
        <v>208502338</v>
      </c>
      <c r="P913" s="4">
        <v>14676748</v>
      </c>
      <c r="Q913" s="4">
        <v>193825590</v>
      </c>
      <c r="R913" s="4">
        <v>17343653</v>
      </c>
      <c r="S913" s="4">
        <v>78570985</v>
      </c>
      <c r="T913" s="4">
        <v>25213443</v>
      </c>
      <c r="U913" s="4">
        <v>28188271</v>
      </c>
      <c r="V913" s="4">
        <v>15287374</v>
      </c>
      <c r="W913" s="4">
        <v>4033641</v>
      </c>
      <c r="X913" s="4">
        <v>63366427</v>
      </c>
      <c r="Y913" s="4">
        <v>42192705</v>
      </c>
      <c r="Z913" s="4">
        <v>317975587</v>
      </c>
      <c r="AA913" s="4">
        <v>353301372</v>
      </c>
      <c r="AB913" s="4">
        <v>167825904</v>
      </c>
      <c r="AC913" s="4">
        <v>185475468</v>
      </c>
      <c r="AD913" s="4">
        <v>741254387</v>
      </c>
      <c r="AE913" s="4">
        <v>5683204</v>
      </c>
      <c r="AF913" s="4">
        <v>248703063</v>
      </c>
      <c r="AG913" s="4">
        <v>254386267</v>
      </c>
      <c r="AH913" s="4">
        <v>65635785</v>
      </c>
      <c r="AI913" s="4">
        <v>0</v>
      </c>
      <c r="AJ913" s="4">
        <v>3081616</v>
      </c>
      <c r="AK913" s="4">
        <v>2747570</v>
      </c>
      <c r="AL913" s="4">
        <v>257860860</v>
      </c>
      <c r="AM913" s="4">
        <v>64465215</v>
      </c>
      <c r="AN913" s="4">
        <v>5829186</v>
      </c>
      <c r="AO913" s="4">
        <v>58520358</v>
      </c>
      <c r="AP913" s="4">
        <v>28794442286</v>
      </c>
      <c r="AQ913" s="4">
        <v>22595469322</v>
      </c>
      <c r="AR913" s="4">
        <v>139700935.96233001</v>
      </c>
      <c r="AS913" s="4">
        <v>259940331.44624701</v>
      </c>
      <c r="AT913" s="4">
        <v>912433</v>
      </c>
      <c r="AU913" s="4">
        <v>2880.0035211999998</v>
      </c>
      <c r="AV913" s="4">
        <v>5573.9126206000001</v>
      </c>
      <c r="AW913" s="4">
        <v>750346301</v>
      </c>
      <c r="AX913" s="4">
        <v>552503905</v>
      </c>
      <c r="AY913" s="4">
        <v>42192705</v>
      </c>
      <c r="AZ913" s="4">
        <v>42192705</v>
      </c>
      <c r="BA913" s="4">
        <v>151600615</v>
      </c>
      <c r="BB913" s="4">
        <v>0</v>
      </c>
      <c r="BC913" s="4"/>
      <c r="BD913" s="4">
        <v>0.94517700847318742</v>
      </c>
      <c r="BE913" s="4">
        <v>0.23307726064080955</v>
      </c>
      <c r="BF913" s="4">
        <v>9.0423742478792632E-2</v>
      </c>
      <c r="BG913" s="4">
        <v>2.2605935619698158E-2</v>
      </c>
      <c r="BH913" s="4">
        <v>1.3124493365401337</v>
      </c>
      <c r="BI913" s="4">
        <v>0.33042809430780601</v>
      </c>
      <c r="BJ913" s="4">
        <v>0</v>
      </c>
      <c r="BK913" s="4"/>
      <c r="BL913" s="3" t="s">
        <v>468</v>
      </c>
      <c r="BM913" s="4"/>
      <c r="BN913" s="4"/>
      <c r="BO913" s="4"/>
      <c r="BP913" s="4">
        <v>4.8516631985698613</v>
      </c>
      <c r="BQ913" s="4">
        <v>0.51669333863543487</v>
      </c>
      <c r="BR913" s="4">
        <v>2892.0670709004839</v>
      </c>
      <c r="BS913" s="4">
        <v>2217.9920004255091</v>
      </c>
      <c r="BT913" s="4">
        <v>1486.1011218800065</v>
      </c>
      <c r="BU913" s="4">
        <v>698.21589277166106</v>
      </c>
      <c r="BV913" s="4">
        <v>2706.0929418647943</v>
      </c>
      <c r="BW913" s="4">
        <v>1612.6867187915536</v>
      </c>
    </row>
    <row r="914" spans="2:75" x14ac:dyDescent="0.3">
      <c r="B914" s="3" t="s">
        <v>374</v>
      </c>
      <c r="C914" s="4">
        <v>2020</v>
      </c>
      <c r="D914" s="3" t="s">
        <v>1380</v>
      </c>
      <c r="E914" s="4">
        <v>94415</v>
      </c>
      <c r="F914" s="4">
        <v>94415</v>
      </c>
      <c r="G914" s="4" t="b">
        <v>0</v>
      </c>
      <c r="H914" s="4">
        <v>258715385</v>
      </c>
      <c r="I914" s="4">
        <v>153368111</v>
      </c>
      <c r="J914" s="4">
        <v>73585193</v>
      </c>
      <c r="K914" s="4">
        <v>14058334</v>
      </c>
      <c r="L914" s="4">
        <v>6058640</v>
      </c>
      <c r="M914" s="4">
        <v>1259880</v>
      </c>
      <c r="N914" s="4">
        <v>243397171</v>
      </c>
      <c r="O914" s="4">
        <v>210976407</v>
      </c>
      <c r="P914" s="4">
        <v>15550162</v>
      </c>
      <c r="Q914" s="4">
        <v>195426245</v>
      </c>
      <c r="R914" s="4">
        <v>16512169</v>
      </c>
      <c r="S914" s="4">
        <v>81905293</v>
      </c>
      <c r="T914" s="4">
        <v>24697850</v>
      </c>
      <c r="U914" s="4">
        <v>29815349</v>
      </c>
      <c r="V914" s="4">
        <v>15823854</v>
      </c>
      <c r="W914" s="4">
        <v>4532749</v>
      </c>
      <c r="X914" s="4">
        <v>47738978</v>
      </c>
      <c r="Y914" s="4">
        <v>48167900</v>
      </c>
      <c r="Z914" s="4">
        <v>290464722</v>
      </c>
      <c r="AA914" s="4">
        <v>359686232</v>
      </c>
      <c r="AB914" s="4">
        <v>161276300</v>
      </c>
      <c r="AC914" s="4">
        <v>198409932</v>
      </c>
      <c r="AD914" s="4">
        <v>789494372</v>
      </c>
      <c r="AE914" s="4">
        <v>11767055</v>
      </c>
      <c r="AF914" s="4">
        <v>255185616</v>
      </c>
      <c r="AG914" s="4">
        <v>266952671</v>
      </c>
      <c r="AH914" s="4">
        <v>62515519</v>
      </c>
      <c r="AI914" s="4">
        <v>1860000</v>
      </c>
      <c r="AJ914" s="4">
        <v>3331780</v>
      </c>
      <c r="AK914" s="4">
        <v>2642370</v>
      </c>
      <c r="AL914" s="4">
        <v>244483134</v>
      </c>
      <c r="AM914" s="4">
        <v>61120784</v>
      </c>
      <c r="AN914" s="4">
        <v>5974150</v>
      </c>
      <c r="AO914" s="4">
        <v>54964132</v>
      </c>
      <c r="AP914" s="4">
        <v>30034875727</v>
      </c>
      <c r="AQ914" s="4">
        <v>23225633812</v>
      </c>
      <c r="AR914" s="4">
        <v>143327317</v>
      </c>
      <c r="AS914" s="4">
        <v>255543910</v>
      </c>
      <c r="AT914" s="4">
        <v>884826</v>
      </c>
      <c r="AU914" s="4">
        <v>2756</v>
      </c>
      <c r="AV914" s="4">
        <v>5480</v>
      </c>
      <c r="AW914" s="4">
        <v>797513260</v>
      </c>
      <c r="AX914" s="4">
        <v>585057220</v>
      </c>
      <c r="AY914" s="4">
        <v>48167900</v>
      </c>
      <c r="AZ914" s="4">
        <v>45180302.5</v>
      </c>
      <c r="BA914" s="4">
        <v>163031656</v>
      </c>
      <c r="BB914" s="4">
        <v>0</v>
      </c>
      <c r="BC914" s="4"/>
      <c r="BD914" s="4">
        <v>0.94079125213214509</v>
      </c>
      <c r="BE914" s="4">
        <v>0.18452315079754533</v>
      </c>
      <c r="BF914" s="4">
        <v>9.7743347009423179E-2</v>
      </c>
      <c r="BG914" s="4">
        <v>2.443583695225373E-2</v>
      </c>
      <c r="BH914" s="4">
        <v>1.3660021508370075</v>
      </c>
      <c r="BI914" s="4">
        <v>0.33484980283210858</v>
      </c>
      <c r="BJ914" s="4">
        <v>0</v>
      </c>
      <c r="BK914" s="4"/>
      <c r="BL914" s="3" t="s">
        <v>468</v>
      </c>
      <c r="BM914" s="4"/>
      <c r="BN914" s="4"/>
      <c r="BO914" s="4"/>
      <c r="BP914" s="4">
        <v>4.7720296332425045</v>
      </c>
      <c r="BQ914" s="4">
        <v>0.50291970802919705</v>
      </c>
      <c r="BR914" s="4">
        <v>2740.1936662606577</v>
      </c>
      <c r="BS914" s="4">
        <v>2234.5644971667639</v>
      </c>
      <c r="BT914" s="4">
        <v>1518.0566329502728</v>
      </c>
      <c r="BU914" s="4">
        <v>662.13545517131809</v>
      </c>
      <c r="BV914" s="4">
        <v>2827.4391886882381</v>
      </c>
      <c r="BW914" s="4">
        <v>1726.7558756553515</v>
      </c>
    </row>
    <row r="915" spans="2:75" x14ac:dyDescent="0.3">
      <c r="B915" s="3" t="s">
        <v>374</v>
      </c>
      <c r="C915" s="4">
        <v>2021</v>
      </c>
      <c r="D915" s="3" t="s">
        <v>1381</v>
      </c>
      <c r="E915" s="4">
        <v>94890</v>
      </c>
      <c r="F915" s="4">
        <v>94890</v>
      </c>
      <c r="G915" s="4" t="b">
        <v>0</v>
      </c>
      <c r="H915" s="4">
        <v>273681544</v>
      </c>
      <c r="I915" s="4">
        <v>158234857</v>
      </c>
      <c r="J915" s="4">
        <v>81662899</v>
      </c>
      <c r="K915" s="4">
        <v>15933625</v>
      </c>
      <c r="L915" s="4">
        <v>4166979</v>
      </c>
      <c r="M915" s="4">
        <v>3674631</v>
      </c>
      <c r="N915" s="4">
        <v>254073288</v>
      </c>
      <c r="O915" s="4">
        <v>216692761</v>
      </c>
      <c r="P915" s="4">
        <v>16658985</v>
      </c>
      <c r="Q915" s="4">
        <v>200033776</v>
      </c>
      <c r="R915" s="4">
        <v>19086827</v>
      </c>
      <c r="S915" s="4">
        <v>82617602</v>
      </c>
      <c r="T915" s="4">
        <v>24513192</v>
      </c>
      <c r="U915" s="4">
        <v>32322256</v>
      </c>
      <c r="V915" s="4">
        <v>16738634</v>
      </c>
      <c r="W915" s="4">
        <v>4280732</v>
      </c>
      <c r="X915" s="4">
        <v>56988783</v>
      </c>
      <c r="Y915" s="4">
        <v>47790883</v>
      </c>
      <c r="Z915" s="4">
        <v>288557283</v>
      </c>
      <c r="AA915" s="4">
        <v>387651273</v>
      </c>
      <c r="AB915" s="4">
        <v>164366159</v>
      </c>
      <c r="AC915" s="4">
        <v>223285114</v>
      </c>
      <c r="AD915" s="4">
        <v>846483155</v>
      </c>
      <c r="AE915" s="4">
        <v>12905728</v>
      </c>
      <c r="AF915" s="4">
        <v>273510829</v>
      </c>
      <c r="AG915" s="4">
        <v>286416557</v>
      </c>
      <c r="AH915" s="4">
        <v>59482154</v>
      </c>
      <c r="AI915" s="4">
        <v>2140000</v>
      </c>
      <c r="AJ915" s="4">
        <v>3823847</v>
      </c>
      <c r="AK915" s="4">
        <v>2537396</v>
      </c>
      <c r="AL915" s="4">
        <v>255020797</v>
      </c>
      <c r="AM915" s="4">
        <v>63755199</v>
      </c>
      <c r="AN915" s="4">
        <v>6361243</v>
      </c>
      <c r="AO915" s="4">
        <v>57264378</v>
      </c>
      <c r="AP915" s="4">
        <v>30600037888</v>
      </c>
      <c r="AQ915" s="4">
        <v>24100129874</v>
      </c>
      <c r="AR915" s="4">
        <v>147670457</v>
      </c>
      <c r="AS915" s="4">
        <v>276823028</v>
      </c>
      <c r="AT915" s="4">
        <v>928811</v>
      </c>
      <c r="AU915" s="4">
        <v>2992</v>
      </c>
      <c r="AV915" s="4">
        <v>5758</v>
      </c>
      <c r="AW915" s="4">
        <v>848162232</v>
      </c>
      <c r="AX915" s="4">
        <v>619548752</v>
      </c>
      <c r="AY915" s="4">
        <v>47790883</v>
      </c>
      <c r="AZ915" s="4">
        <v>46050496</v>
      </c>
      <c r="BA915" s="4">
        <v>176997204</v>
      </c>
      <c r="BB915" s="4">
        <v>0</v>
      </c>
      <c r="BC915" s="4"/>
      <c r="BD915" s="4">
        <v>0.92835375117585572</v>
      </c>
      <c r="BE915" s="4">
        <v>0.20823027438050409</v>
      </c>
      <c r="BF915" s="4">
        <v>9.9776066889854742E-2</v>
      </c>
      <c r="BG915" s="4">
        <v>2.4944016624651989E-2</v>
      </c>
      <c r="BH915" s="4">
        <v>1.4318409756960244</v>
      </c>
      <c r="BI915" s="4">
        <v>0.34062185969558595</v>
      </c>
      <c r="BJ915" s="4">
        <v>0</v>
      </c>
      <c r="BK915" s="4"/>
      <c r="BL915" s="3" t="s">
        <v>468</v>
      </c>
      <c r="BM915" s="4"/>
      <c r="BN915" s="4"/>
      <c r="BO915" s="4"/>
      <c r="BP915" s="4">
        <v>4.8258259529119707</v>
      </c>
      <c r="BQ915" s="4">
        <v>0.51962486974643973</v>
      </c>
      <c r="BR915" s="4">
        <v>2884.1979555274529</v>
      </c>
      <c r="BS915" s="4">
        <v>2283.6206238802824</v>
      </c>
      <c r="BT915" s="4">
        <v>1556.2278111497524</v>
      </c>
      <c r="BU915" s="4">
        <v>626.85376752028662</v>
      </c>
      <c r="BV915" s="4">
        <v>3018.4061228791234</v>
      </c>
      <c r="BW915" s="4">
        <v>1865.2882706291496</v>
      </c>
    </row>
    <row r="916" spans="2:75" x14ac:dyDescent="0.3">
      <c r="B916" s="3" t="s">
        <v>374</v>
      </c>
      <c r="C916" s="4">
        <v>2022</v>
      </c>
      <c r="D916" s="3" t="s">
        <v>1382</v>
      </c>
      <c r="E916" s="4">
        <v>96390</v>
      </c>
      <c r="F916" s="4">
        <v>96390</v>
      </c>
      <c r="G916" s="4" t="b">
        <v>0</v>
      </c>
      <c r="H916" s="4">
        <v>303716088</v>
      </c>
      <c r="I916" s="4">
        <v>166009112</v>
      </c>
      <c r="J916" s="4">
        <v>102845267</v>
      </c>
      <c r="K916" s="4">
        <v>14869969</v>
      </c>
      <c r="L916" s="4">
        <v>8841705</v>
      </c>
      <c r="M916" s="4">
        <v>5317159</v>
      </c>
      <c r="N916" s="4">
        <v>283528960</v>
      </c>
      <c r="O916" s="4">
        <v>244205262</v>
      </c>
      <c r="P916" s="4">
        <v>17809743</v>
      </c>
      <c r="Q916" s="4">
        <v>226395519</v>
      </c>
      <c r="R916" s="4">
        <v>29927669</v>
      </c>
      <c r="S916" s="4">
        <v>86110823</v>
      </c>
      <c r="T916" s="4">
        <v>25952209</v>
      </c>
      <c r="U916" s="4">
        <v>29086435</v>
      </c>
      <c r="V916" s="4">
        <v>16870385</v>
      </c>
      <c r="W916" s="4">
        <v>5142895</v>
      </c>
      <c r="X916" s="4">
        <v>59510826</v>
      </c>
      <c r="Y916" s="4">
        <v>44201751</v>
      </c>
      <c r="Z916" s="4">
        <v>376287389</v>
      </c>
      <c r="AA916" s="4">
        <v>419654126</v>
      </c>
      <c r="AB916" s="4">
        <v>161890992</v>
      </c>
      <c r="AC916" s="4">
        <v>257763134</v>
      </c>
      <c r="AD916" s="4">
        <v>905993980</v>
      </c>
      <c r="AE916" s="4">
        <v>14444547</v>
      </c>
      <c r="AF916" s="4">
        <v>303906173</v>
      </c>
      <c r="AG916" s="4">
        <v>318350720</v>
      </c>
      <c r="AH916" s="4">
        <v>54066384</v>
      </c>
      <c r="AI916" s="4">
        <v>0</v>
      </c>
      <c r="AJ916" s="4">
        <v>3918957</v>
      </c>
      <c r="AK916" s="4">
        <v>2516562</v>
      </c>
      <c r="AL916" s="4">
        <v>278202984</v>
      </c>
      <c r="AM916" s="4">
        <v>69550746</v>
      </c>
      <c r="AN916" s="4">
        <v>6435519</v>
      </c>
      <c r="AO916" s="4">
        <v>62981615</v>
      </c>
      <c r="AP916" s="4">
        <v>35339816281</v>
      </c>
      <c r="AQ916" s="4">
        <v>28439762884</v>
      </c>
      <c r="AR916" s="4">
        <v>155147488</v>
      </c>
      <c r="AS916" s="4">
        <v>285075440</v>
      </c>
      <c r="AT916" s="4">
        <v>1150024</v>
      </c>
      <c r="AU916" s="4">
        <v>3322</v>
      </c>
      <c r="AV916" s="4">
        <v>6222</v>
      </c>
      <c r="AW916" s="4">
        <v>887759994</v>
      </c>
      <c r="AX916" s="4">
        <v>641709643</v>
      </c>
      <c r="AY916" s="4">
        <v>44201751</v>
      </c>
      <c r="AZ916" s="4">
        <v>46720178</v>
      </c>
      <c r="BA916" s="4">
        <v>159947532</v>
      </c>
      <c r="BB916" s="4">
        <v>0</v>
      </c>
      <c r="BC916" s="4"/>
      <c r="BD916" s="4">
        <v>0.93353289865896072</v>
      </c>
      <c r="BE916" s="4">
        <v>0.19594229068300129</v>
      </c>
      <c r="BF916" s="4">
        <v>9.2529834259434118E-2</v>
      </c>
      <c r="BG916" s="4">
        <v>2.313245856485853E-2</v>
      </c>
      <c r="BH916" s="4">
        <v>1.4061705876784603</v>
      </c>
      <c r="BI916" s="4">
        <v>0.33806834019283388</v>
      </c>
      <c r="BJ916" s="4">
        <v>0</v>
      </c>
      <c r="BK916" s="4"/>
      <c r="BL916" s="3" t="s">
        <v>468</v>
      </c>
      <c r="BM916" s="4"/>
      <c r="BN916" s="4"/>
      <c r="BO916" s="4"/>
      <c r="BP916" s="4">
        <v>4.3901611362765651</v>
      </c>
      <c r="BQ916" s="4">
        <v>0.53391192542590804</v>
      </c>
      <c r="BR916" s="4">
        <v>3150.9086834733894</v>
      </c>
      <c r="BS916" s="4">
        <v>2533.5124183006537</v>
      </c>
      <c r="BT916" s="4">
        <v>1609.5807448905489</v>
      </c>
      <c r="BU916" s="4">
        <v>560.91279178338004</v>
      </c>
      <c r="BV916" s="4">
        <v>3302.7359684614585</v>
      </c>
      <c r="BW916" s="4">
        <v>1659.3788982259571</v>
      </c>
    </row>
    <row r="917" spans="2:75" x14ac:dyDescent="0.3">
      <c r="B917" s="3" t="s">
        <v>374</v>
      </c>
      <c r="C917" s="4">
        <v>2023</v>
      </c>
      <c r="D917" s="3" t="s">
        <v>1383</v>
      </c>
      <c r="E917" s="4">
        <v>99792</v>
      </c>
      <c r="F917" s="4">
        <v>99792</v>
      </c>
      <c r="G917" s="4" t="b">
        <v>0</v>
      </c>
      <c r="H917" s="4">
        <v>346308072</v>
      </c>
      <c r="I917" s="4">
        <v>177734449</v>
      </c>
      <c r="J917" s="4">
        <v>116564127</v>
      </c>
      <c r="K917" s="4">
        <v>27997318</v>
      </c>
      <c r="L917" s="4">
        <v>17813876</v>
      </c>
      <c r="M917" s="4">
        <v>6153835</v>
      </c>
      <c r="N917" s="4">
        <v>312156919</v>
      </c>
      <c r="O917" s="4">
        <v>275501452</v>
      </c>
      <c r="P917" s="4">
        <v>20906966</v>
      </c>
      <c r="Q917" s="4">
        <v>254594486</v>
      </c>
      <c r="R917" s="4">
        <v>20675758</v>
      </c>
      <c r="S917" s="4">
        <v>95196491</v>
      </c>
      <c r="T917" s="4">
        <v>31040463</v>
      </c>
      <c r="U917" s="4">
        <v>45064550</v>
      </c>
      <c r="V917" s="4">
        <v>18434642</v>
      </c>
      <c r="W917" s="4">
        <v>5352165</v>
      </c>
      <c r="X917" s="4">
        <v>70806620</v>
      </c>
      <c r="Y917" s="4">
        <v>103542059</v>
      </c>
      <c r="Z917" s="4">
        <v>370243443</v>
      </c>
      <c r="AA917" s="4">
        <v>416547820</v>
      </c>
      <c r="AB917" s="4">
        <v>167937183</v>
      </c>
      <c r="AC917" s="4">
        <v>248610637</v>
      </c>
      <c r="AD917" s="4">
        <v>976800598</v>
      </c>
      <c r="AE917" s="4">
        <v>15511643</v>
      </c>
      <c r="AF917" s="4">
        <v>289498685</v>
      </c>
      <c r="AG917" s="4">
        <v>305010328</v>
      </c>
      <c r="AH917" s="4">
        <v>48962799</v>
      </c>
      <c r="AI917" s="4">
        <v>0</v>
      </c>
      <c r="AJ917" s="4">
        <v>3668453</v>
      </c>
      <c r="AK917" s="4">
        <v>2546132</v>
      </c>
      <c r="AL917" s="4">
        <v>312665321</v>
      </c>
      <c r="AM917" s="4">
        <v>78166330</v>
      </c>
      <c r="AN917" s="4">
        <v>6214585</v>
      </c>
      <c r="AO917" s="4">
        <v>71833609</v>
      </c>
      <c r="AP917" s="4">
        <v>38593587730</v>
      </c>
      <c r="AQ917" s="4">
        <v>31307866817</v>
      </c>
      <c r="AR917" s="4">
        <v>166258927</v>
      </c>
      <c r="AS917" s="4">
        <v>303618121</v>
      </c>
      <c r="AT917" s="4">
        <v>1230097</v>
      </c>
      <c r="AU917" s="4">
        <v>3458</v>
      </c>
      <c r="AV917" s="4">
        <v>6478</v>
      </c>
      <c r="AW917" s="4">
        <v>989204921</v>
      </c>
      <c r="AX917" s="4">
        <v>722459962</v>
      </c>
      <c r="AY917" s="4">
        <v>103542059</v>
      </c>
      <c r="AZ917" s="4">
        <v>65178231</v>
      </c>
      <c r="BA917" s="4">
        <v>178187438</v>
      </c>
      <c r="BB917" s="4">
        <v>0</v>
      </c>
      <c r="BC917" s="4"/>
      <c r="BD917" s="4">
        <v>0.90138505059160157</v>
      </c>
      <c r="BE917" s="4">
        <v>0.20446136179003069</v>
      </c>
      <c r="BF917" s="4">
        <v>7.9504628143600958E-2</v>
      </c>
      <c r="BG917" s="4">
        <v>1.9876156972330167E-2</v>
      </c>
      <c r="BH917" s="4">
        <v>1.1980240923206797</v>
      </c>
      <c r="BI917" s="4">
        <v>0.32890161382624594</v>
      </c>
      <c r="BJ917" s="4">
        <v>0</v>
      </c>
      <c r="BK917" s="4"/>
      <c r="BL917" s="3" t="s">
        <v>468</v>
      </c>
      <c r="BM917" s="4"/>
      <c r="BN917" s="4"/>
      <c r="BO917" s="4"/>
      <c r="BP917" s="4">
        <v>4.3079417276036702</v>
      </c>
      <c r="BQ917" s="4">
        <v>0.53380673047236804</v>
      </c>
      <c r="BR917" s="4">
        <v>3470.298941798942</v>
      </c>
      <c r="BS917" s="4">
        <v>2760.7568943402275</v>
      </c>
      <c r="BT917" s="4">
        <v>1666.054663700497</v>
      </c>
      <c r="BU917" s="4">
        <v>490.64853896103898</v>
      </c>
      <c r="BV917" s="4">
        <v>3056.4607182940517</v>
      </c>
      <c r="BW917" s="4">
        <v>1785.5884038800705</v>
      </c>
    </row>
    <row r="918" spans="2:75" x14ac:dyDescent="0.3">
      <c r="B918" s="3" t="s">
        <v>374</v>
      </c>
      <c r="C918" s="4">
        <v>2024</v>
      </c>
      <c r="D918" s="3" t="s">
        <v>1384</v>
      </c>
      <c r="E918" s="4">
        <v>99792</v>
      </c>
      <c r="F918" s="4">
        <v>99792</v>
      </c>
      <c r="G918" s="4" t="b">
        <v>0</v>
      </c>
      <c r="H918" s="4">
        <v>356508636</v>
      </c>
      <c r="I918" s="4">
        <v>192742992</v>
      </c>
      <c r="J918" s="4">
        <v>121653719</v>
      </c>
      <c r="K918" s="4">
        <v>16116788</v>
      </c>
      <c r="L918" s="4">
        <v>17432877</v>
      </c>
      <c r="M918" s="4">
        <v>8562260</v>
      </c>
      <c r="N918" s="4">
        <v>331829588</v>
      </c>
      <c r="O918" s="4">
        <v>309296843</v>
      </c>
      <c r="P918" s="4">
        <v>21701362</v>
      </c>
      <c r="Q918" s="4">
        <v>287595481</v>
      </c>
      <c r="R918" s="4">
        <v>27124156</v>
      </c>
      <c r="S918" s="4">
        <v>105062218</v>
      </c>
      <c r="T918" s="4">
        <v>35507521</v>
      </c>
      <c r="U918" s="4">
        <v>49196125</v>
      </c>
      <c r="V918" s="4">
        <v>18810555</v>
      </c>
      <c r="W918" s="4">
        <v>6974589</v>
      </c>
      <c r="X918" s="4">
        <v>47211793</v>
      </c>
      <c r="Y918" s="4">
        <v>77224466</v>
      </c>
      <c r="Z918" s="4">
        <v>365211904</v>
      </c>
      <c r="AA918" s="4">
        <v>404862756</v>
      </c>
      <c r="AB918" s="4">
        <v>159818463</v>
      </c>
      <c r="AC918" s="4">
        <v>245044293</v>
      </c>
      <c r="AD918" s="4">
        <v>1024012391</v>
      </c>
      <c r="AE918" s="4">
        <v>15372175</v>
      </c>
      <c r="AF918" s="4">
        <v>281759188</v>
      </c>
      <c r="AG918" s="4">
        <v>297131363</v>
      </c>
      <c r="AH918" s="4">
        <v>44676341</v>
      </c>
      <c r="AI918" s="4">
        <v>791244</v>
      </c>
      <c r="AJ918" s="4">
        <v>3705114</v>
      </c>
      <c r="AK918" s="4">
        <v>3173905</v>
      </c>
      <c r="AL918" s="4">
        <v>332334000</v>
      </c>
      <c r="AM918" s="4">
        <v>83083500</v>
      </c>
      <c r="AN918" s="4">
        <v>6879019</v>
      </c>
      <c r="AO918" s="4">
        <v>71313282</v>
      </c>
      <c r="AP918" s="4">
        <v>39104706482</v>
      </c>
      <c r="AQ918" s="4">
        <v>31647844915</v>
      </c>
      <c r="AR918" s="4">
        <v>180857098</v>
      </c>
      <c r="AS918" s="4">
        <v>330557264</v>
      </c>
      <c r="AT918" s="4">
        <v>1228984</v>
      </c>
      <c r="AU918" s="4">
        <v>3757</v>
      </c>
      <c r="AV918" s="4">
        <v>6991</v>
      </c>
      <c r="AW918" s="4">
        <v>1060888037</v>
      </c>
      <c r="AX918" s="4">
        <v>773485605</v>
      </c>
      <c r="AY918" s="4">
        <v>77224466</v>
      </c>
      <c r="AZ918" s="4">
        <v>74989425.333333328</v>
      </c>
      <c r="BA918" s="4">
        <v>3775807901</v>
      </c>
      <c r="BB918" s="4">
        <v>48451394</v>
      </c>
      <c r="BC918" s="4">
        <v>0.7979672968546131</v>
      </c>
      <c r="BD918" s="4">
        <v>0.9307757358225679</v>
      </c>
      <c r="BE918" s="4">
        <v>0.13242818892050626</v>
      </c>
      <c r="BF918" s="4">
        <v>8.2796451762383622E-2</v>
      </c>
      <c r="BG918" s="4">
        <v>2.0699112940595905E-2</v>
      </c>
      <c r="BH918" s="4">
        <v>1.0331572734273944</v>
      </c>
      <c r="BI918" s="4">
        <v>0.32494486224737729</v>
      </c>
      <c r="BJ918" s="4">
        <v>4.0695608769940685</v>
      </c>
      <c r="BK918" s="4">
        <v>1.3461019798694822E-2</v>
      </c>
      <c r="BL918" s="3" t="s">
        <v>474</v>
      </c>
      <c r="BM918" s="4">
        <v>88315013.772685751</v>
      </c>
      <c r="BN918" s="4">
        <v>0.84911298917247313</v>
      </c>
      <c r="BO918" s="4">
        <v>13325588.439352423</v>
      </c>
      <c r="BP918" s="4">
        <v>4.6249445212751823</v>
      </c>
      <c r="BQ918" s="4">
        <v>0.53740523530253181</v>
      </c>
      <c r="BR918" s="4">
        <v>3572.517195767196</v>
      </c>
      <c r="BS918" s="4">
        <v>3099.4152136443804</v>
      </c>
      <c r="BT918" s="4">
        <v>1812.3406485489818</v>
      </c>
      <c r="BU918" s="4">
        <v>447.69461479878146</v>
      </c>
      <c r="BV918" s="4">
        <v>2977.5068442360107</v>
      </c>
      <c r="BW918" s="4">
        <v>37836.779511383676</v>
      </c>
    </row>
    <row r="919" spans="2:75" x14ac:dyDescent="0.3">
      <c r="B919" s="3" t="s">
        <v>376</v>
      </c>
      <c r="C919" s="4">
        <v>2019</v>
      </c>
      <c r="D919" s="3" t="s">
        <v>1385</v>
      </c>
      <c r="E919" s="4">
        <v>11567</v>
      </c>
      <c r="F919" s="4">
        <v>11567</v>
      </c>
      <c r="G919" s="4" t="b">
        <v>0</v>
      </c>
      <c r="H919" s="4">
        <v>17121701</v>
      </c>
      <c r="I919" s="4">
        <v>8973886</v>
      </c>
      <c r="J919" s="4">
        <v>3154937</v>
      </c>
      <c r="K919" s="4">
        <v>3718856</v>
      </c>
      <c r="L919" s="4">
        <v>583371</v>
      </c>
      <c r="M919" s="4">
        <v>387108</v>
      </c>
      <c r="N919" s="4">
        <v>13015737</v>
      </c>
      <c r="O919" s="4">
        <v>15921809</v>
      </c>
      <c r="P919" s="4">
        <v>3083698</v>
      </c>
      <c r="Q919" s="4">
        <v>12838111</v>
      </c>
      <c r="R919" s="4">
        <v>2166535</v>
      </c>
      <c r="S919" s="4">
        <v>3920762</v>
      </c>
      <c r="T919" s="4">
        <v>2682726</v>
      </c>
      <c r="U919" s="4">
        <v>2844281</v>
      </c>
      <c r="V919" s="4">
        <v>0</v>
      </c>
      <c r="W919" s="4">
        <v>284337</v>
      </c>
      <c r="X919" s="4">
        <v>1199892</v>
      </c>
      <c r="Y919" s="4">
        <v>2635331</v>
      </c>
      <c r="Z919" s="4">
        <v>25678695</v>
      </c>
      <c r="AA919" s="4">
        <v>27911908</v>
      </c>
      <c r="AB919" s="4">
        <v>17571406</v>
      </c>
      <c r="AC919" s="4">
        <v>10340502</v>
      </c>
      <c r="AD919" s="4">
        <v>142921006</v>
      </c>
      <c r="AE919" s="4">
        <v>9668909</v>
      </c>
      <c r="AF919" s="4">
        <v>6791650</v>
      </c>
      <c r="AG919" s="4">
        <v>16460559</v>
      </c>
      <c r="AH919" s="4">
        <v>5811314</v>
      </c>
      <c r="AI919" s="4">
        <v>0</v>
      </c>
      <c r="AJ919" s="4">
        <v>306470</v>
      </c>
      <c r="AK919" s="4">
        <v>260633</v>
      </c>
      <c r="AL919" s="4">
        <v>15610313</v>
      </c>
      <c r="AM919" s="4">
        <v>3902578</v>
      </c>
      <c r="AN919" s="4">
        <v>567103</v>
      </c>
      <c r="AO919" s="4">
        <v>3335475</v>
      </c>
      <c r="AP919" s="4">
        <v>3010737499</v>
      </c>
      <c r="AQ919" s="4">
        <v>2684050503</v>
      </c>
      <c r="AR919" s="4">
        <v>8739558.1237611491</v>
      </c>
      <c r="AS919" s="4">
        <v>18659931.708715599</v>
      </c>
      <c r="AT919" s="4">
        <v>774328</v>
      </c>
      <c r="AU919" s="4">
        <v>1755.5951580000001</v>
      </c>
      <c r="AV919" s="4">
        <v>3795.0021551999998</v>
      </c>
      <c r="AW919" s="4">
        <v>179331002</v>
      </c>
      <c r="AX919" s="4">
        <v>132271761</v>
      </c>
      <c r="AY919" s="4">
        <v>2635331</v>
      </c>
      <c r="AZ919" s="4">
        <v>2635331</v>
      </c>
      <c r="BA919" s="4">
        <v>190842192</v>
      </c>
      <c r="BB919" s="4">
        <v>3107330</v>
      </c>
      <c r="BC919" s="4">
        <v>0</v>
      </c>
      <c r="BD919" s="4">
        <v>0.76018948117362872</v>
      </c>
      <c r="BE919" s="4">
        <v>7.0080186542213305E-2</v>
      </c>
      <c r="BF919" s="4">
        <v>0.14531496872067642</v>
      </c>
      <c r="BG919" s="4">
        <v>3.6328739852942091E-2</v>
      </c>
      <c r="BH919" s="4">
        <v>1.2821636298361963</v>
      </c>
      <c r="BI919" s="4">
        <v>0.36338884793684312</v>
      </c>
      <c r="BJ919" s="4">
        <v>1.0888887704857397</v>
      </c>
      <c r="BK919" s="4">
        <v>2.2035886953083863E-2</v>
      </c>
      <c r="BL919" s="3" t="s">
        <v>474</v>
      </c>
      <c r="BM919" s="4">
        <v>3357804.1237693345</v>
      </c>
      <c r="BN919" s="4"/>
      <c r="BO919" s="4"/>
      <c r="BP919" s="4">
        <v>2.902796449927616</v>
      </c>
      <c r="BQ919" s="4">
        <v>0.46260715704586436</v>
      </c>
      <c r="BR919" s="4">
        <v>1480.2196766663785</v>
      </c>
      <c r="BS919" s="4">
        <v>1376.485605602144</v>
      </c>
      <c r="BT919" s="4">
        <v>755.55961993266612</v>
      </c>
      <c r="BU919" s="4">
        <v>502.4045992910867</v>
      </c>
      <c r="BV919" s="4">
        <v>1423.0620731391027</v>
      </c>
      <c r="BW919" s="4">
        <v>16498.849485605602</v>
      </c>
    </row>
    <row r="920" spans="2:75" x14ac:dyDescent="0.3">
      <c r="B920" s="3" t="s">
        <v>376</v>
      </c>
      <c r="C920" s="4">
        <v>2020</v>
      </c>
      <c r="D920" s="3" t="s">
        <v>1386</v>
      </c>
      <c r="E920" s="4">
        <v>11829</v>
      </c>
      <c r="F920" s="4">
        <v>11829</v>
      </c>
      <c r="G920" s="4" t="b">
        <v>0</v>
      </c>
      <c r="H920" s="4">
        <v>19535260</v>
      </c>
      <c r="I920" s="4">
        <v>9266730</v>
      </c>
      <c r="J920" s="4">
        <v>4101255</v>
      </c>
      <c r="K920" s="4">
        <v>4295221</v>
      </c>
      <c r="L920" s="4">
        <v>707891</v>
      </c>
      <c r="M920" s="4">
        <v>843524</v>
      </c>
      <c r="N920" s="4">
        <v>14396515</v>
      </c>
      <c r="O920" s="4">
        <v>17007642</v>
      </c>
      <c r="P920" s="4">
        <v>3133093</v>
      </c>
      <c r="Q920" s="4">
        <v>13874549</v>
      </c>
      <c r="R920" s="4">
        <v>2079186</v>
      </c>
      <c r="S920" s="4">
        <v>4030840</v>
      </c>
      <c r="T920" s="4">
        <v>2624440</v>
      </c>
      <c r="U920" s="4">
        <v>2449447</v>
      </c>
      <c r="V920" s="4">
        <v>0</v>
      </c>
      <c r="W920" s="4">
        <v>1685163</v>
      </c>
      <c r="X920" s="4">
        <v>2527618</v>
      </c>
      <c r="Y920" s="4">
        <v>2383073</v>
      </c>
      <c r="Z920" s="4">
        <v>30160007</v>
      </c>
      <c r="AA920" s="4">
        <v>31641712</v>
      </c>
      <c r="AB920" s="4">
        <v>17884645</v>
      </c>
      <c r="AC920" s="4">
        <v>13757067</v>
      </c>
      <c r="AD920" s="4">
        <v>145448627</v>
      </c>
      <c r="AE920" s="4">
        <v>11633688</v>
      </c>
      <c r="AF920" s="4">
        <v>7657367</v>
      </c>
      <c r="AG920" s="4">
        <v>19291055</v>
      </c>
      <c r="AH920" s="4">
        <v>5419897</v>
      </c>
      <c r="AI920" s="4">
        <v>0</v>
      </c>
      <c r="AJ920" s="4">
        <v>306470</v>
      </c>
      <c r="AK920" s="4">
        <v>260633</v>
      </c>
      <c r="AL920" s="4">
        <v>15329844</v>
      </c>
      <c r="AM920" s="4">
        <v>3832461</v>
      </c>
      <c r="AN920" s="4">
        <v>567103</v>
      </c>
      <c r="AO920" s="4">
        <v>3265358</v>
      </c>
      <c r="AP920" s="4">
        <v>3124207010</v>
      </c>
      <c r="AQ920" s="4">
        <v>2793069603</v>
      </c>
      <c r="AR920" s="4">
        <v>9060080</v>
      </c>
      <c r="AS920" s="4">
        <v>18756538</v>
      </c>
      <c r="AT920" s="4">
        <v>769193</v>
      </c>
      <c r="AU920" s="4">
        <v>1751</v>
      </c>
      <c r="AV920" s="4">
        <v>3835</v>
      </c>
      <c r="AW920" s="4">
        <v>181658194</v>
      </c>
      <c r="AX920" s="4">
        <v>131577469</v>
      </c>
      <c r="AY920" s="4">
        <v>2383073</v>
      </c>
      <c r="AZ920" s="4">
        <v>2509202</v>
      </c>
      <c r="BA920" s="4">
        <v>196084918</v>
      </c>
      <c r="BB920" s="4">
        <v>3186357</v>
      </c>
      <c r="BC920" s="4">
        <v>5.6157240272763739E-2</v>
      </c>
      <c r="BD920" s="4">
        <v>0.73695026326754798</v>
      </c>
      <c r="BE920" s="4">
        <v>0.12938747679836357</v>
      </c>
      <c r="BF920" s="4">
        <v>0.14797358668490038</v>
      </c>
      <c r="BG920" s="4">
        <v>3.6993396671225094E-2</v>
      </c>
      <c r="BH920" s="4">
        <v>1.3903915002930907</v>
      </c>
      <c r="BI920" s="4">
        <v>0.38457583420033142</v>
      </c>
      <c r="BJ920" s="4">
        <v>1.1107845267231642</v>
      </c>
      <c r="BK920" s="4">
        <v>2.2028047010024195E-2</v>
      </c>
      <c r="BL920" s="3" t="s">
        <v>474</v>
      </c>
      <c r="BM920" s="4">
        <v>3480191.2251846585</v>
      </c>
      <c r="BN920" s="4"/>
      <c r="BO920" s="4"/>
      <c r="BP920" s="4">
        <v>2.8999614849465432</v>
      </c>
      <c r="BQ920" s="4">
        <v>0.45658409387222948</v>
      </c>
      <c r="BR920" s="4">
        <v>1651.4718065770564</v>
      </c>
      <c r="BS920" s="4">
        <v>1437.7920365204159</v>
      </c>
      <c r="BT920" s="4">
        <v>765.92104150815794</v>
      </c>
      <c r="BU920" s="4">
        <v>458.18725166962548</v>
      </c>
      <c r="BV920" s="4">
        <v>1630.8272043283455</v>
      </c>
      <c r="BW920" s="4">
        <v>16576.626764730747</v>
      </c>
    </row>
    <row r="921" spans="2:75" x14ac:dyDescent="0.3">
      <c r="B921" s="3" t="s">
        <v>376</v>
      </c>
      <c r="C921" s="4">
        <v>2021</v>
      </c>
      <c r="D921" s="3" t="s">
        <v>1387</v>
      </c>
      <c r="E921" s="4">
        <v>12034</v>
      </c>
      <c r="F921" s="4">
        <v>12034</v>
      </c>
      <c r="G921" s="4" t="b">
        <v>0</v>
      </c>
      <c r="H921" s="4">
        <v>19443813</v>
      </c>
      <c r="I921" s="4">
        <v>9707019</v>
      </c>
      <c r="J921" s="4">
        <v>4527670</v>
      </c>
      <c r="K921" s="4">
        <v>3245148</v>
      </c>
      <c r="L921" s="4">
        <v>122652</v>
      </c>
      <c r="M921" s="4">
        <v>739235</v>
      </c>
      <c r="N921" s="4">
        <v>15459430</v>
      </c>
      <c r="O921" s="4">
        <v>18810722</v>
      </c>
      <c r="P921" s="4">
        <v>3025625</v>
      </c>
      <c r="Q921" s="4">
        <v>15785097</v>
      </c>
      <c r="R921" s="4">
        <v>2544390</v>
      </c>
      <c r="S921" s="4">
        <v>4941431</v>
      </c>
      <c r="T921" s="4">
        <v>2643911</v>
      </c>
      <c r="U921" s="4">
        <v>2858390</v>
      </c>
      <c r="V921" s="4">
        <v>0</v>
      </c>
      <c r="W921" s="4">
        <v>1708323</v>
      </c>
      <c r="X921" s="4">
        <v>633091</v>
      </c>
      <c r="Y921" s="4">
        <v>2175108</v>
      </c>
      <c r="Z921" s="4">
        <v>30682611</v>
      </c>
      <c r="AA921" s="4">
        <v>33805086</v>
      </c>
      <c r="AB921" s="4">
        <v>18247719</v>
      </c>
      <c r="AC921" s="4">
        <v>15557367</v>
      </c>
      <c r="AD921" s="4">
        <v>146081718</v>
      </c>
      <c r="AE921" s="4">
        <v>11899762</v>
      </c>
      <c r="AF921" s="4">
        <v>8765578</v>
      </c>
      <c r="AG921" s="4">
        <v>20665340</v>
      </c>
      <c r="AH921" s="4">
        <v>5012823</v>
      </c>
      <c r="AI921" s="4">
        <v>0</v>
      </c>
      <c r="AJ921" s="4">
        <v>306470</v>
      </c>
      <c r="AK921" s="4">
        <v>251094</v>
      </c>
      <c r="AL921" s="4">
        <v>17097249</v>
      </c>
      <c r="AM921" s="4">
        <v>4274312</v>
      </c>
      <c r="AN921" s="4">
        <v>557564</v>
      </c>
      <c r="AO921" s="4">
        <v>3716748</v>
      </c>
      <c r="AP921" s="4">
        <v>3187745513</v>
      </c>
      <c r="AQ921" s="4">
        <v>2877972003</v>
      </c>
      <c r="AR921" s="4">
        <v>9425387</v>
      </c>
      <c r="AS921" s="4">
        <v>19930949</v>
      </c>
      <c r="AT921" s="4">
        <v>808801</v>
      </c>
      <c r="AU921" s="4">
        <v>1887</v>
      </c>
      <c r="AV921" s="4">
        <v>3961</v>
      </c>
      <c r="AW921" s="4">
        <v>183367269</v>
      </c>
      <c r="AX921" s="4">
        <v>130429201</v>
      </c>
      <c r="AY921" s="4">
        <v>2175108</v>
      </c>
      <c r="AZ921" s="4">
        <v>2397837.3333333335</v>
      </c>
      <c r="BA921" s="4">
        <v>218554302</v>
      </c>
      <c r="BB921" s="4">
        <v>3608856</v>
      </c>
      <c r="BC921" s="4">
        <v>5.3908355795148251E-2</v>
      </c>
      <c r="BD921" s="4">
        <v>0.79508221972716975</v>
      </c>
      <c r="BE921" s="4">
        <v>3.2560023077778007E-2</v>
      </c>
      <c r="BF921" s="4">
        <v>0.13044532079080798</v>
      </c>
      <c r="BG921" s="4">
        <v>3.26113282902998E-2</v>
      </c>
      <c r="BH921" s="4">
        <v>1.3091677548766409</v>
      </c>
      <c r="BI921" s="4">
        <v>0.39739425667172473</v>
      </c>
      <c r="BJ921" s="4">
        <v>1.2641412003082253</v>
      </c>
      <c r="BK921" s="4">
        <v>2.1430261282660332E-2</v>
      </c>
      <c r="BL921" s="3" t="s">
        <v>474</v>
      </c>
      <c r="BM921" s="4">
        <v>3824817.2191825742</v>
      </c>
      <c r="BN921" s="4">
        <v>0.626915535024126</v>
      </c>
      <c r="BO921" s="4">
        <v>1426979.8858492407</v>
      </c>
      <c r="BP921" s="4">
        <v>2.956756416584124</v>
      </c>
      <c r="BQ921" s="4">
        <v>0.47639484978540775</v>
      </c>
      <c r="BR921" s="4">
        <v>1615.739820508559</v>
      </c>
      <c r="BS921" s="4">
        <v>1563.1312946651155</v>
      </c>
      <c r="BT921" s="4">
        <v>783.22976566395209</v>
      </c>
      <c r="BU921" s="4">
        <v>416.55501080272563</v>
      </c>
      <c r="BV921" s="4">
        <v>1717.246135948147</v>
      </c>
      <c r="BW921" s="4">
        <v>18161.401196609608</v>
      </c>
    </row>
    <row r="922" spans="2:75" x14ac:dyDescent="0.3">
      <c r="B922" s="3" t="s">
        <v>376</v>
      </c>
      <c r="C922" s="4">
        <v>2022</v>
      </c>
      <c r="D922" s="3" t="s">
        <v>1388</v>
      </c>
      <c r="E922" s="4">
        <v>12606</v>
      </c>
      <c r="F922" s="4">
        <v>12606</v>
      </c>
      <c r="G922" s="4" t="b">
        <v>0</v>
      </c>
      <c r="H922" s="4">
        <v>20741495</v>
      </c>
      <c r="I922" s="4">
        <v>10294778</v>
      </c>
      <c r="J922" s="4">
        <v>5368410</v>
      </c>
      <c r="K922" s="4">
        <v>3309007</v>
      </c>
      <c r="L922" s="4">
        <v>480050</v>
      </c>
      <c r="M922" s="4">
        <v>1216646</v>
      </c>
      <c r="N922" s="4">
        <v>16215842</v>
      </c>
      <c r="O922" s="4">
        <v>24712095</v>
      </c>
      <c r="P922" s="4">
        <v>3151045</v>
      </c>
      <c r="Q922" s="4">
        <v>21561050</v>
      </c>
      <c r="R922" s="4">
        <v>2757391</v>
      </c>
      <c r="S922" s="4">
        <v>4655735</v>
      </c>
      <c r="T922" s="4">
        <v>2494126</v>
      </c>
      <c r="U922" s="4">
        <v>3356816</v>
      </c>
      <c r="V922" s="4">
        <v>0</v>
      </c>
      <c r="W922" s="4">
        <v>1707863</v>
      </c>
      <c r="X922" s="4">
        <v>-3970600</v>
      </c>
      <c r="Y922" s="4">
        <v>1611577</v>
      </c>
      <c r="Z922" s="4">
        <v>37253511</v>
      </c>
      <c r="AA922" s="4">
        <v>39634878</v>
      </c>
      <c r="AB922" s="4">
        <v>19751696</v>
      </c>
      <c r="AC922" s="4">
        <v>19883182</v>
      </c>
      <c r="AD922" s="4">
        <v>142846540</v>
      </c>
      <c r="AE922" s="4">
        <v>13155244</v>
      </c>
      <c r="AF922" s="4">
        <v>11447370</v>
      </c>
      <c r="AG922" s="4">
        <v>24602614</v>
      </c>
      <c r="AH922" s="4">
        <v>4587651</v>
      </c>
      <c r="AI922" s="4">
        <v>0</v>
      </c>
      <c r="AJ922" s="4">
        <v>315615</v>
      </c>
      <c r="AK922" s="4">
        <v>217112</v>
      </c>
      <c r="AL922" s="4">
        <v>18618116</v>
      </c>
      <c r="AM922" s="4">
        <v>4654529</v>
      </c>
      <c r="AN922" s="4">
        <v>532727</v>
      </c>
      <c r="AO922" s="4">
        <v>4121802</v>
      </c>
      <c r="AP922" s="4">
        <v>3942344315</v>
      </c>
      <c r="AQ922" s="4">
        <v>3617074203</v>
      </c>
      <c r="AR922" s="4">
        <v>10012845</v>
      </c>
      <c r="AS922" s="4">
        <v>20993297</v>
      </c>
      <c r="AT922" s="4">
        <v>1034399</v>
      </c>
      <c r="AU922" s="4">
        <v>2055</v>
      </c>
      <c r="AV922" s="4">
        <v>4299</v>
      </c>
      <c r="AW922" s="4">
        <v>178617275</v>
      </c>
      <c r="AX922" s="4">
        <v>122831577</v>
      </c>
      <c r="AY922" s="4">
        <v>1611577</v>
      </c>
      <c r="AZ922" s="4">
        <v>2056586</v>
      </c>
      <c r="BA922" s="4">
        <v>212743391</v>
      </c>
      <c r="BB922" s="4">
        <v>3608856</v>
      </c>
      <c r="BC922" s="4">
        <v>0</v>
      </c>
      <c r="BD922" s="4">
        <v>0.78180680804348968</v>
      </c>
      <c r="BE922" s="4">
        <v>-0.19143268120258447</v>
      </c>
      <c r="BF922" s="4">
        <v>0.1144534710171534</v>
      </c>
      <c r="BG922" s="4">
        <v>2.8613367754288351E-2</v>
      </c>
      <c r="BH922" s="4">
        <v>1.1410675268597772</v>
      </c>
      <c r="BI922" s="4">
        <v>0.41546201195758958</v>
      </c>
      <c r="BJ922" s="4">
        <v>1.2541530414060265</v>
      </c>
      <c r="BK922" s="4">
        <v>2.1430261282660332E-2</v>
      </c>
      <c r="BL922" s="3" t="s">
        <v>474</v>
      </c>
      <c r="BM922" s="4">
        <v>3951892.6703572525</v>
      </c>
      <c r="BN922" s="4">
        <v>0.52040532766141245</v>
      </c>
      <c r="BO922" s="4">
        <v>1895306.6703572525</v>
      </c>
      <c r="BP922" s="4">
        <v>2.5398200156954074</v>
      </c>
      <c r="BQ922" s="4">
        <v>0.47801814375436147</v>
      </c>
      <c r="BR922" s="4">
        <v>1645.3668887831191</v>
      </c>
      <c r="BS922" s="4">
        <v>1960.3438838648262</v>
      </c>
      <c r="BT922" s="4">
        <v>794.29200380771056</v>
      </c>
      <c r="BU922" s="4">
        <v>363.92598762494049</v>
      </c>
      <c r="BV922" s="4">
        <v>1951.6590512454386</v>
      </c>
      <c r="BW922" s="4">
        <v>16876.359749325718</v>
      </c>
    </row>
    <row r="923" spans="2:75" x14ac:dyDescent="0.3">
      <c r="B923" s="3" t="s">
        <v>376</v>
      </c>
      <c r="C923" s="4">
        <v>2023</v>
      </c>
      <c r="D923" s="3" t="s">
        <v>1389</v>
      </c>
      <c r="E923" s="4">
        <v>13219</v>
      </c>
      <c r="F923" s="4">
        <v>13219</v>
      </c>
      <c r="G923" s="4" t="b">
        <v>0</v>
      </c>
      <c r="H923" s="4">
        <v>28035677</v>
      </c>
      <c r="I923" s="4">
        <v>11383295</v>
      </c>
      <c r="J923" s="4">
        <v>5420897</v>
      </c>
      <c r="K923" s="4">
        <v>7943027</v>
      </c>
      <c r="L923" s="4">
        <v>2028004</v>
      </c>
      <c r="M923" s="4">
        <v>1138436</v>
      </c>
      <c r="N923" s="4">
        <v>18954214</v>
      </c>
      <c r="O923" s="4">
        <v>20679147</v>
      </c>
      <c r="P923" s="4">
        <v>3164434</v>
      </c>
      <c r="Q923" s="4">
        <v>17514713</v>
      </c>
      <c r="R923" s="4">
        <v>2813575</v>
      </c>
      <c r="S923" s="4">
        <v>5536345</v>
      </c>
      <c r="T923" s="4">
        <v>2845357</v>
      </c>
      <c r="U923" s="4">
        <v>3368307</v>
      </c>
      <c r="V923" s="4">
        <v>0</v>
      </c>
      <c r="W923" s="4">
        <v>1750102</v>
      </c>
      <c r="X923" s="4">
        <v>7356530</v>
      </c>
      <c r="Y923" s="4">
        <v>2780314</v>
      </c>
      <c r="Z923" s="4">
        <v>49147681</v>
      </c>
      <c r="AA923" s="4">
        <v>51566355</v>
      </c>
      <c r="AB923" s="4">
        <v>23694223</v>
      </c>
      <c r="AC923" s="4">
        <v>27872132</v>
      </c>
      <c r="AD923" s="4">
        <v>150203069</v>
      </c>
      <c r="AE923" s="4">
        <v>14822042</v>
      </c>
      <c r="AF923" s="4">
        <v>17343762</v>
      </c>
      <c r="AG923" s="4">
        <v>32165804</v>
      </c>
      <c r="AH923" s="4">
        <v>4146384</v>
      </c>
      <c r="AI923" s="4">
        <v>0</v>
      </c>
      <c r="AJ923" s="4">
        <v>315615</v>
      </c>
      <c r="AK923" s="4">
        <v>217112</v>
      </c>
      <c r="AL923" s="4">
        <v>21208048</v>
      </c>
      <c r="AM923" s="4">
        <v>5302012</v>
      </c>
      <c r="AN923" s="4">
        <v>532727</v>
      </c>
      <c r="AO923" s="4">
        <v>4769285</v>
      </c>
      <c r="AP923" s="4">
        <v>4446177720</v>
      </c>
      <c r="AQ923" s="4">
        <v>4081682803</v>
      </c>
      <c r="AR923" s="4">
        <v>11114627</v>
      </c>
      <c r="AS923" s="4">
        <v>22904707</v>
      </c>
      <c r="AT923" s="4">
        <v>1146609</v>
      </c>
      <c r="AU923" s="4">
        <v>2244</v>
      </c>
      <c r="AV923" s="4">
        <v>4645</v>
      </c>
      <c r="AW923" s="4">
        <v>180853525</v>
      </c>
      <c r="AX923" s="4">
        <v>122183649</v>
      </c>
      <c r="AY923" s="4">
        <v>2780314</v>
      </c>
      <c r="AZ923" s="4">
        <v>2188999.6666666665</v>
      </c>
      <c r="BA923" s="4">
        <v>350404023</v>
      </c>
      <c r="BB923" s="4">
        <v>5227000</v>
      </c>
      <c r="BC923" s="4">
        <v>0</v>
      </c>
      <c r="BD923" s="4">
        <v>0.67607477429562335</v>
      </c>
      <c r="BE923" s="4">
        <v>0.26239887126677913</v>
      </c>
      <c r="BF923" s="4">
        <v>0.10047638519113121</v>
      </c>
      <c r="BG923" s="4">
        <v>2.5119096297782802E-2</v>
      </c>
      <c r="BH923" s="4">
        <v>1.8365019169883057</v>
      </c>
      <c r="BI923" s="4">
        <v>0.43187406016401886</v>
      </c>
      <c r="BJ923" s="4">
        <v>2.248075962766503</v>
      </c>
      <c r="BK923" s="4">
        <v>1.7115258677144727E-2</v>
      </c>
      <c r="BL923" s="3" t="s">
        <v>474</v>
      </c>
      <c r="BM923" s="4">
        <v>7113888.0111610563</v>
      </c>
      <c r="BN923" s="4">
        <v>0.30770791770018324</v>
      </c>
      <c r="BO923" s="4">
        <v>4924888.3444943894</v>
      </c>
      <c r="BP923" s="4">
        <v>2.4998161791877269</v>
      </c>
      <c r="BQ923" s="4">
        <v>0.48310010764262645</v>
      </c>
      <c r="BR923" s="4">
        <v>2120.8621680913834</v>
      </c>
      <c r="BS923" s="4">
        <v>1564.3503290717906</v>
      </c>
      <c r="BT923" s="4">
        <v>840.80694454951208</v>
      </c>
      <c r="BU923" s="4">
        <v>313.66850745139573</v>
      </c>
      <c r="BV923" s="4">
        <v>2433.3008548301686</v>
      </c>
      <c r="BW923" s="4">
        <v>26507.604433013086</v>
      </c>
    </row>
    <row r="924" spans="2:75" x14ac:dyDescent="0.3">
      <c r="B924" s="3" t="s">
        <v>376</v>
      </c>
      <c r="C924" s="4">
        <v>2024</v>
      </c>
      <c r="D924" s="3" t="s">
        <v>1390</v>
      </c>
      <c r="E924" s="4">
        <v>13219</v>
      </c>
      <c r="F924" s="4">
        <v>13219</v>
      </c>
      <c r="G924" s="4" t="b">
        <v>0</v>
      </c>
      <c r="H924" s="4">
        <v>26178259</v>
      </c>
      <c r="I924" s="4">
        <v>12323694</v>
      </c>
      <c r="J924" s="4">
        <v>6369542</v>
      </c>
      <c r="K924" s="4">
        <v>3883450</v>
      </c>
      <c r="L924" s="4">
        <v>2203075</v>
      </c>
      <c r="M924" s="4">
        <v>1398498</v>
      </c>
      <c r="N924" s="4">
        <v>20896311</v>
      </c>
      <c r="O924" s="4">
        <v>21510379</v>
      </c>
      <c r="P924" s="4">
        <v>3314066</v>
      </c>
      <c r="Q924" s="4">
        <v>18196313</v>
      </c>
      <c r="R924" s="4">
        <v>2794298</v>
      </c>
      <c r="S924" s="4">
        <v>5712872</v>
      </c>
      <c r="T924" s="4">
        <v>2834995</v>
      </c>
      <c r="U924" s="4">
        <v>3530297</v>
      </c>
      <c r="V924" s="4">
        <v>0</v>
      </c>
      <c r="W924" s="4">
        <v>1866078</v>
      </c>
      <c r="X924" s="4">
        <v>4667880</v>
      </c>
      <c r="Y924" s="4">
        <v>4753869</v>
      </c>
      <c r="Z924" s="4">
        <v>53150526</v>
      </c>
      <c r="AA924" s="4">
        <v>55732807</v>
      </c>
      <c r="AB924" s="4">
        <v>24307667</v>
      </c>
      <c r="AC924" s="4">
        <v>31425140</v>
      </c>
      <c r="AD924" s="4">
        <v>154870949</v>
      </c>
      <c r="AE924" s="4">
        <v>16135234</v>
      </c>
      <c r="AF924" s="4">
        <v>19073220</v>
      </c>
      <c r="AG924" s="4">
        <v>35208454</v>
      </c>
      <c r="AH924" s="4">
        <v>3688412</v>
      </c>
      <c r="AI924" s="4">
        <v>0</v>
      </c>
      <c r="AJ924" s="4">
        <v>315615</v>
      </c>
      <c r="AK924" s="4">
        <v>266198</v>
      </c>
      <c r="AL924" s="4">
        <v>23063468</v>
      </c>
      <c r="AM924" s="4">
        <v>5765867</v>
      </c>
      <c r="AN924" s="4">
        <v>581813</v>
      </c>
      <c r="AO924" s="4">
        <v>5184054</v>
      </c>
      <c r="AP924" s="4">
        <v>4524014820</v>
      </c>
      <c r="AQ924" s="4">
        <v>4158758303</v>
      </c>
      <c r="AR924" s="4">
        <v>12025406</v>
      </c>
      <c r="AS924" s="4">
        <v>24861149</v>
      </c>
      <c r="AT924" s="4">
        <v>1148366</v>
      </c>
      <c r="AU924" s="4">
        <v>2393</v>
      </c>
      <c r="AV924" s="4">
        <v>4986</v>
      </c>
      <c r="AW924" s="4">
        <v>184957023</v>
      </c>
      <c r="AX924" s="4">
        <v>123278431</v>
      </c>
      <c r="AY924" s="4">
        <v>4753869</v>
      </c>
      <c r="AZ924" s="4">
        <v>3048586.6666666665</v>
      </c>
      <c r="BA924" s="4">
        <v>349648298</v>
      </c>
      <c r="BB924" s="4">
        <v>5227000</v>
      </c>
      <c r="BC924" s="4">
        <v>2.6195153896529141E-2</v>
      </c>
      <c r="BD924" s="4">
        <v>0.79823150194976678</v>
      </c>
      <c r="BE924" s="4">
        <v>0.1783113231479603</v>
      </c>
      <c r="BF924" s="4">
        <v>0.10090642049148897</v>
      </c>
      <c r="BG924" s="4">
        <v>2.5226605122872243E-2</v>
      </c>
      <c r="BH924" s="4">
        <v>1.9349224208222842</v>
      </c>
      <c r="BI924" s="4">
        <v>0.43834234159964136</v>
      </c>
      <c r="BJ924" s="4">
        <v>2.1704411009338616</v>
      </c>
      <c r="BK924" s="4">
        <v>1.7115258677144727E-2</v>
      </c>
      <c r="BL924" s="3" t="s">
        <v>474</v>
      </c>
      <c r="BM924" s="4">
        <v>7192985.0576074785</v>
      </c>
      <c r="BN924" s="4">
        <v>0.42382774915435228</v>
      </c>
      <c r="BO924" s="4">
        <v>4144398.390940812</v>
      </c>
      <c r="BP924" s="4">
        <v>2.6581270129437815</v>
      </c>
      <c r="BQ924" s="4">
        <v>0.47994384275972723</v>
      </c>
      <c r="BR924" s="4">
        <v>1980.3509342612906</v>
      </c>
      <c r="BS924" s="4">
        <v>1627.2319388758606</v>
      </c>
      <c r="BT924" s="4">
        <v>909.7061804977684</v>
      </c>
      <c r="BU924" s="4">
        <v>279.02352674181105</v>
      </c>
      <c r="BV924" s="4">
        <v>2663.4733338376577</v>
      </c>
      <c r="BW924" s="4">
        <v>26450.434828655722</v>
      </c>
    </row>
    <row r="925" spans="2:75" x14ac:dyDescent="0.3">
      <c r="B925" s="3" t="s">
        <v>378</v>
      </c>
      <c r="C925" s="4">
        <v>2019</v>
      </c>
      <c r="D925" s="3" t="s">
        <v>1391</v>
      </c>
      <c r="E925" s="4">
        <v>1739</v>
      </c>
      <c r="F925" s="4">
        <v>1739</v>
      </c>
      <c r="G925" s="4" t="b">
        <v>0</v>
      </c>
      <c r="H925" s="4">
        <v>2769435</v>
      </c>
      <c r="I925" s="4">
        <v>1402456</v>
      </c>
      <c r="J925" s="4">
        <v>625399</v>
      </c>
      <c r="K925" s="4">
        <v>569491</v>
      </c>
      <c r="L925" s="4">
        <v>57251</v>
      </c>
      <c r="M925" s="4">
        <v>0</v>
      </c>
      <c r="N925" s="4">
        <v>2199944</v>
      </c>
      <c r="O925" s="4">
        <v>2562204</v>
      </c>
      <c r="P925" s="4">
        <v>331867</v>
      </c>
      <c r="Q925" s="4">
        <v>2230337</v>
      </c>
      <c r="R925" s="4">
        <v>542064</v>
      </c>
      <c r="S925" s="4">
        <v>90425</v>
      </c>
      <c r="T925" s="4">
        <v>474872</v>
      </c>
      <c r="U925" s="4">
        <v>421592</v>
      </c>
      <c r="V925" s="4">
        <v>338302</v>
      </c>
      <c r="W925" s="4">
        <v>211424</v>
      </c>
      <c r="X925" s="4">
        <v>207231</v>
      </c>
      <c r="Y925" s="4">
        <v>442808</v>
      </c>
      <c r="Z925" s="4">
        <v>2338512</v>
      </c>
      <c r="AA925" s="4">
        <v>2675993</v>
      </c>
      <c r="AB925" s="4">
        <v>2357714</v>
      </c>
      <c r="AC925" s="4">
        <v>318279</v>
      </c>
      <c r="AD925" s="4">
        <v>7643047</v>
      </c>
      <c r="AE925" s="4">
        <v>1056325</v>
      </c>
      <c r="AF925" s="4">
        <v>251753</v>
      </c>
      <c r="AG925" s="4">
        <v>1308078</v>
      </c>
      <c r="AH925" s="4">
        <v>989799</v>
      </c>
      <c r="AI925" s="4">
        <v>0</v>
      </c>
      <c r="AJ925" s="4">
        <v>120248</v>
      </c>
      <c r="AK925" s="4">
        <v>58019</v>
      </c>
      <c r="AL925" s="4">
        <v>2598453</v>
      </c>
      <c r="AM925" s="4">
        <v>649613</v>
      </c>
      <c r="AN925" s="4">
        <v>-105326</v>
      </c>
      <c r="AO925" s="4">
        <v>754939</v>
      </c>
      <c r="AP925" s="4">
        <v>182124400</v>
      </c>
      <c r="AQ925" s="4">
        <v>178143700</v>
      </c>
      <c r="AR925" s="4">
        <v>735107.05012000003</v>
      </c>
      <c r="AS925" s="4">
        <v>2496089.54372</v>
      </c>
      <c r="AT925" s="4">
        <v>244077</v>
      </c>
      <c r="AU925" s="4">
        <v>987.29146500000002</v>
      </c>
      <c r="AV925" s="4">
        <v>3243.4518597000001</v>
      </c>
      <c r="AW925" s="4">
        <v>13698994</v>
      </c>
      <c r="AX925" s="4">
        <v>7324768</v>
      </c>
      <c r="AY925" s="4">
        <v>442808</v>
      </c>
      <c r="AZ925" s="4">
        <v>442808</v>
      </c>
      <c r="BA925" s="4">
        <v>77240</v>
      </c>
      <c r="BB925" s="4">
        <v>0</v>
      </c>
      <c r="BC925" s="4"/>
      <c r="BD925" s="4">
        <v>0.79436563775643765</v>
      </c>
      <c r="BE925" s="4">
        <v>7.4827898109181112E-2</v>
      </c>
      <c r="BF925" s="4">
        <v>-0.16213653359769586</v>
      </c>
      <c r="BG925" s="4">
        <v>-4.0534117800091057E-2</v>
      </c>
      <c r="BH925" s="4">
        <v>0.58649343126173314</v>
      </c>
      <c r="BI925" s="4">
        <v>0.46794458334807693</v>
      </c>
      <c r="BJ925" s="4">
        <v>0</v>
      </c>
      <c r="BK925" s="4"/>
      <c r="BL925" s="3" t="s">
        <v>468</v>
      </c>
      <c r="BM925" s="4"/>
      <c r="BN925" s="4"/>
      <c r="BO925" s="4"/>
      <c r="BP925" s="4">
        <v>4.0362908546026786</v>
      </c>
      <c r="BQ925" s="4">
        <v>0.30439528863280818</v>
      </c>
      <c r="BR925" s="4">
        <v>1592.5445658424383</v>
      </c>
      <c r="BS925" s="4">
        <v>1473.3778033352501</v>
      </c>
      <c r="BT925" s="4">
        <v>422.71825768832662</v>
      </c>
      <c r="BU925" s="4">
        <v>569.17711328349628</v>
      </c>
      <c r="BV925" s="4">
        <v>752.20126509488216</v>
      </c>
      <c r="BW925" s="4">
        <v>44.416331224841862</v>
      </c>
    </row>
    <row r="926" spans="2:75" x14ac:dyDescent="0.3">
      <c r="B926" s="3" t="s">
        <v>378</v>
      </c>
      <c r="C926" s="4">
        <v>2020</v>
      </c>
      <c r="D926" s="3" t="s">
        <v>1392</v>
      </c>
      <c r="E926" s="4">
        <v>1709</v>
      </c>
      <c r="F926" s="4">
        <v>1709</v>
      </c>
      <c r="G926" s="4" t="b">
        <v>0</v>
      </c>
      <c r="H926" s="4">
        <v>3363400</v>
      </c>
      <c r="I926" s="4">
        <v>1420777</v>
      </c>
      <c r="J926" s="4">
        <v>524052</v>
      </c>
      <c r="K926" s="4">
        <v>1278910</v>
      </c>
      <c r="L926" s="4">
        <v>73295</v>
      </c>
      <c r="M926" s="4">
        <v>0</v>
      </c>
      <c r="N926" s="4">
        <v>2084490</v>
      </c>
      <c r="O926" s="4">
        <v>2534735</v>
      </c>
      <c r="P926" s="4">
        <v>400116</v>
      </c>
      <c r="Q926" s="4">
        <v>2134619</v>
      </c>
      <c r="R926" s="4">
        <v>605056</v>
      </c>
      <c r="S926" s="4">
        <v>72194</v>
      </c>
      <c r="T926" s="4">
        <v>427280</v>
      </c>
      <c r="U926" s="4">
        <v>251446</v>
      </c>
      <c r="V926" s="4">
        <v>386499</v>
      </c>
      <c r="W926" s="4">
        <v>214033</v>
      </c>
      <c r="X926" s="4">
        <v>828665</v>
      </c>
      <c r="Y926" s="4">
        <v>0</v>
      </c>
      <c r="Z926" s="4">
        <v>3643974</v>
      </c>
      <c r="AA926" s="4">
        <v>3892600</v>
      </c>
      <c r="AB926" s="4">
        <v>2345540</v>
      </c>
      <c r="AC926" s="4">
        <v>1547060</v>
      </c>
      <c r="AD926" s="4">
        <v>8471712</v>
      </c>
      <c r="AE926" s="4">
        <v>2022627</v>
      </c>
      <c r="AF926" s="4">
        <v>333103</v>
      </c>
      <c r="AG926" s="4">
        <v>2355730</v>
      </c>
      <c r="AH926" s="4">
        <v>808670</v>
      </c>
      <c r="AI926" s="4">
        <v>0</v>
      </c>
      <c r="AJ926" s="4">
        <v>149418</v>
      </c>
      <c r="AK926" s="4">
        <v>58982</v>
      </c>
      <c r="AL926" s="4">
        <v>2544380</v>
      </c>
      <c r="AM926" s="4">
        <v>636095</v>
      </c>
      <c r="AN926" s="4">
        <v>208400</v>
      </c>
      <c r="AO926" s="4">
        <v>427695</v>
      </c>
      <c r="AP926" s="4">
        <v>209356500</v>
      </c>
      <c r="AQ926" s="4">
        <v>205061100</v>
      </c>
      <c r="AR926" s="4">
        <v>754802</v>
      </c>
      <c r="AS926" s="4">
        <v>3065718</v>
      </c>
      <c r="AT926" s="4">
        <v>281686</v>
      </c>
      <c r="AU926" s="4">
        <v>1010</v>
      </c>
      <c r="AV926" s="4">
        <v>4216</v>
      </c>
      <c r="AW926" s="4">
        <v>13698994</v>
      </c>
      <c r="AX926" s="4">
        <v>6924652</v>
      </c>
      <c r="AY926" s="4">
        <v>0</v>
      </c>
      <c r="AZ926" s="4">
        <v>221404</v>
      </c>
      <c r="BA926" s="4">
        <v>77240</v>
      </c>
      <c r="BB926" s="4">
        <v>0</v>
      </c>
      <c r="BC926" s="4"/>
      <c r="BD926" s="4">
        <v>0.61975679372063985</v>
      </c>
      <c r="BE926" s="4">
        <v>0.2463771778557412</v>
      </c>
      <c r="BF926" s="4">
        <v>0.32762401842492078</v>
      </c>
      <c r="BG926" s="4">
        <v>8.1906004606230196E-2</v>
      </c>
      <c r="BH926" s="4">
        <v>1.1035833560930546</v>
      </c>
      <c r="BI926" s="4">
        <v>0.4973178931288878</v>
      </c>
      <c r="BJ926" s="4">
        <v>0</v>
      </c>
      <c r="BK926" s="4"/>
      <c r="BL926" s="3" t="s">
        <v>468</v>
      </c>
      <c r="BM926" s="4"/>
      <c r="BN926" s="4"/>
      <c r="BO926" s="4"/>
      <c r="BP926" s="4">
        <v>3.6053430392655592</v>
      </c>
      <c r="BQ926" s="4">
        <v>0.23956356736242884</v>
      </c>
      <c r="BR926" s="4">
        <v>1968.0514921006436</v>
      </c>
      <c r="BS926" s="4">
        <v>1483.1685196021065</v>
      </c>
      <c r="BT926" s="4">
        <v>441.662960795787</v>
      </c>
      <c r="BU926" s="4">
        <v>473.18314803978933</v>
      </c>
      <c r="BV926" s="4">
        <v>1378.4259801053247</v>
      </c>
      <c r="BW926" s="4">
        <v>45.196021064950266</v>
      </c>
    </row>
    <row r="927" spans="2:75" x14ac:dyDescent="0.3">
      <c r="B927" s="3" t="s">
        <v>378</v>
      </c>
      <c r="C927" s="4">
        <v>2021</v>
      </c>
      <c r="D927" s="3" t="s">
        <v>1393</v>
      </c>
      <c r="E927" s="4">
        <v>1793</v>
      </c>
      <c r="F927" s="4">
        <v>1793</v>
      </c>
      <c r="G927" s="4" t="b">
        <v>0</v>
      </c>
      <c r="H927" s="4">
        <v>2768597</v>
      </c>
      <c r="I927" s="4">
        <v>1472669</v>
      </c>
      <c r="J927" s="4">
        <v>584845</v>
      </c>
      <c r="K927" s="4">
        <v>542237</v>
      </c>
      <c r="L927" s="4">
        <v>81459</v>
      </c>
      <c r="M927" s="4">
        <v>0</v>
      </c>
      <c r="N927" s="4">
        <v>2226360</v>
      </c>
      <c r="O927" s="4">
        <v>2809527</v>
      </c>
      <c r="P927" s="4">
        <v>318155</v>
      </c>
      <c r="Q927" s="4">
        <v>2491372</v>
      </c>
      <c r="R927" s="4">
        <v>718971</v>
      </c>
      <c r="S927" s="4">
        <v>62884</v>
      </c>
      <c r="T927" s="4">
        <v>471497</v>
      </c>
      <c r="U927" s="4">
        <v>459653</v>
      </c>
      <c r="V927" s="4">
        <v>329090</v>
      </c>
      <c r="W927" s="4">
        <v>233074</v>
      </c>
      <c r="X927" s="4">
        <v>-40930</v>
      </c>
      <c r="Y927" s="4">
        <v>65000</v>
      </c>
      <c r="Z927" s="4">
        <v>3958685</v>
      </c>
      <c r="AA927" s="4">
        <v>4185290</v>
      </c>
      <c r="AB927" s="4">
        <v>2426005</v>
      </c>
      <c r="AC927" s="4">
        <v>1759285</v>
      </c>
      <c r="AD927" s="4">
        <v>8430782</v>
      </c>
      <c r="AE927" s="4">
        <v>1969265</v>
      </c>
      <c r="AF927" s="4">
        <v>415697</v>
      </c>
      <c r="AG927" s="4">
        <v>2384962</v>
      </c>
      <c r="AH927" s="4">
        <v>625677</v>
      </c>
      <c r="AI927" s="4">
        <v>0</v>
      </c>
      <c r="AJ927" s="4">
        <v>151515</v>
      </c>
      <c r="AK927" s="4">
        <v>29153</v>
      </c>
      <c r="AL927" s="4">
        <v>2671250</v>
      </c>
      <c r="AM927" s="4">
        <v>667813</v>
      </c>
      <c r="AN927" s="4">
        <v>180668</v>
      </c>
      <c r="AO927" s="4">
        <v>487145</v>
      </c>
      <c r="AP927" s="4">
        <v>222075050</v>
      </c>
      <c r="AQ927" s="4">
        <v>218040700</v>
      </c>
      <c r="AR927" s="4">
        <v>772216</v>
      </c>
      <c r="AS927" s="4">
        <v>2987888</v>
      </c>
      <c r="AT927" s="4">
        <v>299255</v>
      </c>
      <c r="AU927" s="4">
        <v>1036</v>
      </c>
      <c r="AV927" s="4">
        <v>4288</v>
      </c>
      <c r="AW927" s="4">
        <v>13697452</v>
      </c>
      <c r="AX927" s="4">
        <v>6671497</v>
      </c>
      <c r="AY927" s="4">
        <v>65000</v>
      </c>
      <c r="AZ927" s="4">
        <v>169269.33333333334</v>
      </c>
      <c r="BA927" s="4">
        <v>77240</v>
      </c>
      <c r="BB927" s="4">
        <v>0</v>
      </c>
      <c r="BC927" s="4"/>
      <c r="BD927" s="4">
        <v>0.80414737139424775</v>
      </c>
      <c r="BE927" s="4">
        <v>-1.4783661182902388E-2</v>
      </c>
      <c r="BF927" s="4">
        <v>0.27053681195184881</v>
      </c>
      <c r="BG927" s="4">
        <v>6.7634253626579321E-2</v>
      </c>
      <c r="BH927" s="4">
        <v>0.95728859439698288</v>
      </c>
      <c r="BI927" s="4">
        <v>0.51584769752482562</v>
      </c>
      <c r="BJ927" s="4">
        <v>0</v>
      </c>
      <c r="BK927" s="4"/>
      <c r="BL927" s="3" t="s">
        <v>468</v>
      </c>
      <c r="BM927" s="4"/>
      <c r="BN927" s="4"/>
      <c r="BO927" s="4"/>
      <c r="BP927" s="4">
        <v>3.4772749122425055</v>
      </c>
      <c r="BQ927" s="4">
        <v>0.24160447761194029</v>
      </c>
      <c r="BR927" s="4">
        <v>1544.1143335192414</v>
      </c>
      <c r="BS927" s="4">
        <v>1566.9419966536532</v>
      </c>
      <c r="BT927" s="4">
        <v>430.68377021751257</v>
      </c>
      <c r="BU927" s="4">
        <v>348.9553820412716</v>
      </c>
      <c r="BV927" s="4">
        <v>1330.1517010596765</v>
      </c>
      <c r="BW927" s="4">
        <v>43.078639152258788</v>
      </c>
    </row>
    <row r="928" spans="2:75" x14ac:dyDescent="0.3">
      <c r="B928" s="3" t="s">
        <v>378</v>
      </c>
      <c r="C928" s="4">
        <v>2022</v>
      </c>
      <c r="D928" s="3" t="s">
        <v>1394</v>
      </c>
      <c r="E928" s="4">
        <v>1822</v>
      </c>
      <c r="F928" s="4">
        <v>1822</v>
      </c>
      <c r="G928" s="4" t="b">
        <v>0</v>
      </c>
      <c r="H928" s="4">
        <v>3063619</v>
      </c>
      <c r="I928" s="4">
        <v>1594514</v>
      </c>
      <c r="J928" s="4">
        <v>697245</v>
      </c>
      <c r="K928" s="4">
        <v>690646</v>
      </c>
      <c r="L928" s="4">
        <v>81214</v>
      </c>
      <c r="M928" s="4">
        <v>0</v>
      </c>
      <c r="N928" s="4">
        <v>2372973</v>
      </c>
      <c r="O928" s="4">
        <v>2966765</v>
      </c>
      <c r="P928" s="4">
        <v>325768</v>
      </c>
      <c r="Q928" s="4">
        <v>2640997</v>
      </c>
      <c r="R928" s="4">
        <v>728133</v>
      </c>
      <c r="S928" s="4">
        <v>68147</v>
      </c>
      <c r="T928" s="4">
        <v>461940</v>
      </c>
      <c r="U928" s="4">
        <v>563098</v>
      </c>
      <c r="V928" s="4">
        <v>344423</v>
      </c>
      <c r="W928" s="4">
        <v>243838</v>
      </c>
      <c r="X928" s="4">
        <v>96854</v>
      </c>
      <c r="Y928" s="4">
        <v>345806</v>
      </c>
      <c r="Z928" s="4">
        <v>4067177</v>
      </c>
      <c r="AA928" s="4">
        <v>4346090</v>
      </c>
      <c r="AB928" s="4">
        <v>2509989</v>
      </c>
      <c r="AC928" s="4">
        <v>1836101</v>
      </c>
      <c r="AD928" s="4">
        <v>8527636</v>
      </c>
      <c r="AE928" s="4">
        <v>1792592</v>
      </c>
      <c r="AF928" s="4">
        <v>495251</v>
      </c>
      <c r="AG928" s="4">
        <v>2287843</v>
      </c>
      <c r="AH928" s="4">
        <v>451742</v>
      </c>
      <c r="AI928" s="4">
        <v>0</v>
      </c>
      <c r="AJ928" s="4">
        <v>138536</v>
      </c>
      <c r="AK928" s="4">
        <v>20184</v>
      </c>
      <c r="AL928" s="4">
        <v>2929574</v>
      </c>
      <c r="AM928" s="4">
        <v>732394</v>
      </c>
      <c r="AN928" s="4">
        <v>158720</v>
      </c>
      <c r="AO928" s="4">
        <v>573674</v>
      </c>
      <c r="AP928" s="4">
        <v>287196000</v>
      </c>
      <c r="AQ928" s="4">
        <v>282436500</v>
      </c>
      <c r="AR928" s="4">
        <v>884299</v>
      </c>
      <c r="AS928" s="4">
        <v>3198524</v>
      </c>
      <c r="AT928" s="4">
        <v>388239</v>
      </c>
      <c r="AU928" s="4">
        <v>1167</v>
      </c>
      <c r="AV928" s="4">
        <v>4108</v>
      </c>
      <c r="AW928" s="4">
        <v>14043258</v>
      </c>
      <c r="AX928" s="4">
        <v>6691535</v>
      </c>
      <c r="AY928" s="4">
        <v>345806</v>
      </c>
      <c r="AZ928" s="4">
        <v>136935.33333333334</v>
      </c>
      <c r="BA928" s="4">
        <v>127304</v>
      </c>
      <c r="BB928" s="4">
        <v>0</v>
      </c>
      <c r="BC928" s="4"/>
      <c r="BD928" s="4">
        <v>0.77456530985086591</v>
      </c>
      <c r="BE928" s="4">
        <v>3.1614244460554657E-2</v>
      </c>
      <c r="BF928" s="4">
        <v>0.2167139545108234</v>
      </c>
      <c r="BG928" s="4">
        <v>5.4178525614987025E-2</v>
      </c>
      <c r="BH928" s="4">
        <v>0.86628004499815792</v>
      </c>
      <c r="BI928" s="4">
        <v>0.52829457470181351</v>
      </c>
      <c r="BJ928" s="4">
        <v>0</v>
      </c>
      <c r="BK928" s="4"/>
      <c r="BL928" s="3" t="s">
        <v>468</v>
      </c>
      <c r="BM928" s="4"/>
      <c r="BN928" s="4"/>
      <c r="BO928" s="4"/>
      <c r="BP928" s="4">
        <v>3.079078399420605</v>
      </c>
      <c r="BQ928" s="4">
        <v>0.28407984420642646</v>
      </c>
      <c r="BR928" s="4">
        <v>1681.459385290889</v>
      </c>
      <c r="BS928" s="4">
        <v>1628.301317233809</v>
      </c>
      <c r="BT928" s="4">
        <v>485.34522502744238</v>
      </c>
      <c r="BU928" s="4">
        <v>247.93743139407246</v>
      </c>
      <c r="BV928" s="4">
        <v>1255.6767288693743</v>
      </c>
      <c r="BW928" s="4">
        <v>69.870472008781562</v>
      </c>
    </row>
    <row r="929" spans="2:75" x14ac:dyDescent="0.3">
      <c r="B929" s="3" t="s">
        <v>378</v>
      </c>
      <c r="C929" s="4">
        <v>2023</v>
      </c>
      <c r="D929" s="3" t="s">
        <v>1395</v>
      </c>
      <c r="E929" s="4">
        <v>1881</v>
      </c>
      <c r="F929" s="4">
        <v>1881</v>
      </c>
      <c r="G929" s="4" t="b">
        <v>0</v>
      </c>
      <c r="H929" s="4">
        <v>4863366</v>
      </c>
      <c r="I929" s="4">
        <v>1810059</v>
      </c>
      <c r="J929" s="4">
        <v>741408</v>
      </c>
      <c r="K929" s="4">
        <v>2204340</v>
      </c>
      <c r="L929" s="4">
        <v>107559</v>
      </c>
      <c r="M929" s="4">
        <v>0</v>
      </c>
      <c r="N929" s="4">
        <v>2659026</v>
      </c>
      <c r="O929" s="4">
        <v>3394430</v>
      </c>
      <c r="P929" s="4">
        <v>377041</v>
      </c>
      <c r="Q929" s="4">
        <v>3017389</v>
      </c>
      <c r="R929" s="4">
        <v>748909</v>
      </c>
      <c r="S929" s="4">
        <v>57227</v>
      </c>
      <c r="T929" s="4">
        <v>813359</v>
      </c>
      <c r="U929" s="4">
        <v>515499</v>
      </c>
      <c r="V929" s="4">
        <v>328303</v>
      </c>
      <c r="W929" s="4">
        <v>313031</v>
      </c>
      <c r="X929" s="4">
        <v>1468936</v>
      </c>
      <c r="Y929" s="4">
        <v>1169094</v>
      </c>
      <c r="Z929" s="4">
        <v>4736682</v>
      </c>
      <c r="AA929" s="4">
        <v>5295388</v>
      </c>
      <c r="AB929" s="4">
        <v>3461226</v>
      </c>
      <c r="AC929" s="4">
        <v>1834162</v>
      </c>
      <c r="AD929" s="4">
        <v>9996572</v>
      </c>
      <c r="AE929" s="4">
        <v>1701451</v>
      </c>
      <c r="AF929" s="4">
        <v>1330413</v>
      </c>
      <c r="AG929" s="4">
        <v>3031864</v>
      </c>
      <c r="AH929" s="4">
        <v>487249</v>
      </c>
      <c r="AI929" s="4">
        <v>237383</v>
      </c>
      <c r="AJ929" s="4">
        <v>162420</v>
      </c>
      <c r="AK929" s="4">
        <v>28223</v>
      </c>
      <c r="AL929" s="4">
        <v>3071570</v>
      </c>
      <c r="AM929" s="4">
        <v>767893</v>
      </c>
      <c r="AN929" s="4">
        <v>190643</v>
      </c>
      <c r="AO929" s="4">
        <v>577250</v>
      </c>
      <c r="AP929" s="4">
        <v>311444150</v>
      </c>
      <c r="AQ929" s="4">
        <v>305480400</v>
      </c>
      <c r="AR929" s="4">
        <v>992741</v>
      </c>
      <c r="AS929" s="4">
        <v>3487086</v>
      </c>
      <c r="AT929" s="4">
        <v>417117</v>
      </c>
      <c r="AU929" s="4">
        <v>1301</v>
      </c>
      <c r="AV929" s="4">
        <v>4452</v>
      </c>
      <c r="AW929" s="4">
        <v>15891176</v>
      </c>
      <c r="AX929" s="4">
        <v>8162410</v>
      </c>
      <c r="AY929" s="4">
        <v>1169094</v>
      </c>
      <c r="AZ929" s="4">
        <v>526633.33333333337</v>
      </c>
      <c r="BA929" s="4">
        <v>392136</v>
      </c>
      <c r="BB929" s="4">
        <v>0</v>
      </c>
      <c r="BC929" s="4"/>
      <c r="BD929" s="4">
        <v>0.54674601911515608</v>
      </c>
      <c r="BE929" s="4">
        <v>0.30204101439208975</v>
      </c>
      <c r="BF929" s="4">
        <v>0.24826766229149114</v>
      </c>
      <c r="BG929" s="4">
        <v>6.2066955986677823E-2</v>
      </c>
      <c r="BH929" s="4">
        <v>1.0047971938652922</v>
      </c>
      <c r="BI929" s="4">
        <v>0.49866094932331295</v>
      </c>
      <c r="BJ929" s="4">
        <v>0</v>
      </c>
      <c r="BK929" s="4"/>
      <c r="BL929" s="3" t="s">
        <v>468</v>
      </c>
      <c r="BM929" s="4"/>
      <c r="BN929" s="4"/>
      <c r="BO929" s="4"/>
      <c r="BP929" s="4">
        <v>3.1875410085564297</v>
      </c>
      <c r="BQ929" s="4">
        <v>0.29222821203953281</v>
      </c>
      <c r="BR929" s="4">
        <v>2585.5215311004786</v>
      </c>
      <c r="BS929" s="4">
        <v>1804.5879851143009</v>
      </c>
      <c r="BT929" s="4">
        <v>527.77299308878253</v>
      </c>
      <c r="BU929" s="4">
        <v>259.03721424774056</v>
      </c>
      <c r="BV929" s="4">
        <v>1611.8362573099416</v>
      </c>
      <c r="BW929" s="4">
        <v>208.47208931419459</v>
      </c>
    </row>
    <row r="930" spans="2:75" x14ac:dyDescent="0.3">
      <c r="B930" s="3" t="s">
        <v>378</v>
      </c>
      <c r="C930" s="4">
        <v>2024</v>
      </c>
      <c r="D930" s="3" t="s">
        <v>1396</v>
      </c>
      <c r="E930" s="4">
        <v>1881</v>
      </c>
      <c r="F930" s="4">
        <v>1881</v>
      </c>
      <c r="G930" s="4" t="b">
        <v>0</v>
      </c>
      <c r="H930" s="4">
        <v>3451845</v>
      </c>
      <c r="I930" s="4">
        <v>1936765</v>
      </c>
      <c r="J930" s="4">
        <v>674549</v>
      </c>
      <c r="K930" s="4">
        <v>703983</v>
      </c>
      <c r="L930" s="4">
        <v>136548</v>
      </c>
      <c r="M930" s="4">
        <v>0</v>
      </c>
      <c r="N930" s="4">
        <v>2747862</v>
      </c>
      <c r="O930" s="4">
        <v>3255894</v>
      </c>
      <c r="P930" s="4">
        <v>407257</v>
      </c>
      <c r="Q930" s="4">
        <v>2848637</v>
      </c>
      <c r="R930" s="4">
        <v>732308</v>
      </c>
      <c r="S930" s="4">
        <v>64933</v>
      </c>
      <c r="T930" s="4">
        <v>612097</v>
      </c>
      <c r="U930" s="4">
        <v>523596</v>
      </c>
      <c r="V930" s="4">
        <v>365463</v>
      </c>
      <c r="W930" s="4">
        <v>390706</v>
      </c>
      <c r="X930" s="4">
        <v>195951</v>
      </c>
      <c r="Y930" s="4">
        <v>597505</v>
      </c>
      <c r="Z930" s="4">
        <v>5304075</v>
      </c>
      <c r="AA930" s="4">
        <v>5541746</v>
      </c>
      <c r="AB930" s="4">
        <v>3807218</v>
      </c>
      <c r="AC930" s="4">
        <v>1734528</v>
      </c>
      <c r="AD930" s="4">
        <v>10192523</v>
      </c>
      <c r="AE930" s="4">
        <v>1816315</v>
      </c>
      <c r="AF930" s="4">
        <v>1064684</v>
      </c>
      <c r="AG930" s="4">
        <v>2880999</v>
      </c>
      <c r="AH930" s="4">
        <v>297819</v>
      </c>
      <c r="AI930" s="4">
        <v>0</v>
      </c>
      <c r="AJ930" s="4">
        <v>145775</v>
      </c>
      <c r="AK930" s="4">
        <v>38527</v>
      </c>
      <c r="AL930" s="4">
        <v>3205107</v>
      </c>
      <c r="AM930" s="4">
        <v>801277</v>
      </c>
      <c r="AN930" s="4">
        <v>184302</v>
      </c>
      <c r="AO930" s="4">
        <v>616975</v>
      </c>
      <c r="AP930" s="4">
        <v>323023400</v>
      </c>
      <c r="AQ930" s="4">
        <v>316363400</v>
      </c>
      <c r="AR930" s="4">
        <v>1131798</v>
      </c>
      <c r="AS930" s="4">
        <v>3651114</v>
      </c>
      <c r="AT930" s="4">
        <v>429717</v>
      </c>
      <c r="AU930" s="4">
        <v>1475</v>
      </c>
      <c r="AV930" s="4">
        <v>4631</v>
      </c>
      <c r="AW930" s="4">
        <v>16518310</v>
      </c>
      <c r="AX930" s="4">
        <v>8382287</v>
      </c>
      <c r="AY930" s="4">
        <v>597505</v>
      </c>
      <c r="AZ930" s="4">
        <v>704135</v>
      </c>
      <c r="BA930" s="4">
        <v>86735734</v>
      </c>
      <c r="BB930" s="4">
        <v>1047600</v>
      </c>
      <c r="BC930" s="4">
        <v>0.97884514131086264</v>
      </c>
      <c r="BD930" s="4">
        <v>0.79605602221420724</v>
      </c>
      <c r="BE930" s="4">
        <v>5.6767033282201257E-2</v>
      </c>
      <c r="BF930" s="4">
        <v>0.2300103459852211</v>
      </c>
      <c r="BG930" s="4">
        <v>5.7502604437230959E-2</v>
      </c>
      <c r="BH930" s="4">
        <v>1.0113605208385625</v>
      </c>
      <c r="BI930" s="4">
        <v>0.5045228335003703</v>
      </c>
      <c r="BJ930" s="4">
        <v>5.3542519136901285</v>
      </c>
      <c r="BK930" s="4">
        <v>1.2132920381659333E-2</v>
      </c>
      <c r="BL930" s="3" t="s">
        <v>474</v>
      </c>
      <c r="BM930" s="4">
        <v>2180556.5716137006</v>
      </c>
      <c r="BN930" s="4">
        <v>0.32291526354618327</v>
      </c>
      <c r="BO930" s="4">
        <v>1476421.5716137006</v>
      </c>
      <c r="BP930" s="4">
        <v>3.5037647427399996</v>
      </c>
      <c r="BQ930" s="4">
        <v>0.31850572230619739</v>
      </c>
      <c r="BR930" s="4">
        <v>1835.1116427432216</v>
      </c>
      <c r="BS930" s="4">
        <v>1730.9377990430621</v>
      </c>
      <c r="BT930" s="4">
        <v>601.70015948963317</v>
      </c>
      <c r="BU930" s="4">
        <v>158.33014354066987</v>
      </c>
      <c r="BV930" s="4">
        <v>1531.6315789473683</v>
      </c>
      <c r="BW930" s="4">
        <v>46111.501329080274</v>
      </c>
    </row>
    <row r="931" spans="2:75" x14ac:dyDescent="0.3">
      <c r="B931" s="3" t="s">
        <v>380</v>
      </c>
      <c r="C931" s="4">
        <v>2019</v>
      </c>
      <c r="D931" s="3" t="s">
        <v>1397</v>
      </c>
      <c r="E931" s="4">
        <v>231</v>
      </c>
      <c r="F931" s="4">
        <v>231</v>
      </c>
      <c r="G931" s="4" t="b">
        <v>0</v>
      </c>
      <c r="H931" s="4">
        <v>1277772</v>
      </c>
      <c r="I931" s="4">
        <v>207741</v>
      </c>
      <c r="J931" s="4">
        <v>191181</v>
      </c>
      <c r="K931" s="4">
        <v>915765</v>
      </c>
      <c r="L931" s="4">
        <v>0</v>
      </c>
      <c r="M931" s="4">
        <v>0</v>
      </c>
      <c r="N931" s="4">
        <v>362007</v>
      </c>
      <c r="O931" s="4">
        <v>1420792</v>
      </c>
      <c r="P931" s="4">
        <v>199372</v>
      </c>
      <c r="Q931" s="4">
        <v>1221420</v>
      </c>
      <c r="R931" s="4">
        <v>759351</v>
      </c>
      <c r="S931" s="4">
        <v>14730</v>
      </c>
      <c r="T931" s="4">
        <v>0</v>
      </c>
      <c r="U931" s="4">
        <v>0</v>
      </c>
      <c r="V931" s="4">
        <v>53195</v>
      </c>
      <c r="W931" s="4">
        <v>36755</v>
      </c>
      <c r="X931" s="4">
        <v>-143020</v>
      </c>
      <c r="Y931" s="4">
        <v>303568</v>
      </c>
      <c r="Z931" s="4">
        <v>273243</v>
      </c>
      <c r="AA931" s="4">
        <v>639213</v>
      </c>
      <c r="AB931" s="4">
        <v>229043</v>
      </c>
      <c r="AC931" s="4">
        <v>410170</v>
      </c>
      <c r="AD931" s="4">
        <v>6830875</v>
      </c>
      <c r="AE931" s="4">
        <v>282632</v>
      </c>
      <c r="AF931" s="4">
        <v>130210</v>
      </c>
      <c r="AG931" s="4">
        <v>412842</v>
      </c>
      <c r="AH931" s="4">
        <v>0</v>
      </c>
      <c r="AI931" s="4">
        <v>0</v>
      </c>
      <c r="AJ931" s="4">
        <v>0</v>
      </c>
      <c r="AK931" s="4">
        <v>0</v>
      </c>
      <c r="AL931" s="4">
        <v>852661</v>
      </c>
      <c r="AM931" s="4">
        <v>213165</v>
      </c>
      <c r="AN931" s="4">
        <v>0</v>
      </c>
      <c r="AO931" s="4">
        <v>213165</v>
      </c>
      <c r="AP931" s="4">
        <v>17021850</v>
      </c>
      <c r="AQ931" s="4">
        <v>13848100</v>
      </c>
      <c r="AR931" s="4">
        <v>79324.939253000004</v>
      </c>
      <c r="AS931" s="4">
        <v>409729.67975750001</v>
      </c>
      <c r="AT931" s="4">
        <v>91989</v>
      </c>
      <c r="AU931" s="4">
        <v>306.23598045</v>
      </c>
      <c r="AV931" s="4">
        <v>1660.3619099699999</v>
      </c>
      <c r="AW931" s="4">
        <v>9437347</v>
      </c>
      <c r="AX931" s="4">
        <v>6418033</v>
      </c>
      <c r="AY931" s="4">
        <v>303568</v>
      </c>
      <c r="AZ931" s="4">
        <v>303568</v>
      </c>
      <c r="BA931" s="4">
        <v>257524</v>
      </c>
      <c r="BB931" s="4">
        <v>0</v>
      </c>
      <c r="BC931" s="4"/>
      <c r="BD931" s="4">
        <v>0.28331110714587576</v>
      </c>
      <c r="BE931" s="4">
        <v>-0.11192920176682539</v>
      </c>
      <c r="BF931" s="4">
        <v>0</v>
      </c>
      <c r="BG931" s="4">
        <v>0</v>
      </c>
      <c r="BH931" s="4">
        <v>0.33800167018715921</v>
      </c>
      <c r="BI931" s="4">
        <v>0.32890764887296847</v>
      </c>
      <c r="BJ931" s="4">
        <v>0</v>
      </c>
      <c r="BK931" s="4"/>
      <c r="BL931" s="3" t="s">
        <v>468</v>
      </c>
      <c r="BM931" s="4"/>
      <c r="BN931" s="4"/>
      <c r="BO931" s="4"/>
      <c r="BP931" s="4">
        <v>4.6601831911924965</v>
      </c>
      <c r="BQ931" s="4">
        <v>0.18443929519892033</v>
      </c>
      <c r="BR931" s="4">
        <v>5531.4805194805194</v>
      </c>
      <c r="BS931" s="4">
        <v>6150.6147186147182</v>
      </c>
      <c r="BT931" s="4">
        <v>343.39800542424246</v>
      </c>
      <c r="BU931" s="4">
        <v>0</v>
      </c>
      <c r="BV931" s="4">
        <v>1787.1948051948052</v>
      </c>
      <c r="BW931" s="4">
        <v>1114.8225108225108</v>
      </c>
    </row>
    <row r="932" spans="2:75" x14ac:dyDescent="0.3">
      <c r="B932" s="3" t="s">
        <v>380</v>
      </c>
      <c r="C932" s="4">
        <v>2020</v>
      </c>
      <c r="D932" s="3" t="s">
        <v>1398</v>
      </c>
      <c r="E932" s="4">
        <v>231</v>
      </c>
      <c r="F932" s="4">
        <v>231</v>
      </c>
      <c r="G932" s="4" t="b">
        <v>0</v>
      </c>
      <c r="H932" s="4">
        <v>1531360</v>
      </c>
      <c r="I932" s="4">
        <v>206058</v>
      </c>
      <c r="J932" s="4">
        <v>100944</v>
      </c>
      <c r="K932" s="4">
        <v>1042053</v>
      </c>
      <c r="L932" s="4">
        <v>0</v>
      </c>
      <c r="M932" s="4">
        <v>0</v>
      </c>
      <c r="N932" s="4">
        <v>489307</v>
      </c>
      <c r="O932" s="4">
        <v>1021913</v>
      </c>
      <c r="P932" s="4">
        <v>153919</v>
      </c>
      <c r="Q932" s="4">
        <v>867994</v>
      </c>
      <c r="R932" s="4">
        <v>598033</v>
      </c>
      <c r="S932" s="4">
        <v>26055</v>
      </c>
      <c r="T932" s="4">
        <v>0</v>
      </c>
      <c r="U932" s="4">
        <v>0</v>
      </c>
      <c r="V932" s="4">
        <v>68522</v>
      </c>
      <c r="W932" s="4">
        <v>56732</v>
      </c>
      <c r="X932" s="4">
        <v>509447</v>
      </c>
      <c r="Y932" s="4">
        <v>18842</v>
      </c>
      <c r="Z932" s="4">
        <v>623873</v>
      </c>
      <c r="AA932" s="4">
        <v>1198443</v>
      </c>
      <c r="AB932" s="4">
        <v>143880</v>
      </c>
      <c r="AC932" s="4">
        <v>1054563</v>
      </c>
      <c r="AD932" s="4">
        <v>7340322</v>
      </c>
      <c r="AE932" s="4">
        <v>862893</v>
      </c>
      <c r="AF932" s="4">
        <v>194473</v>
      </c>
      <c r="AG932" s="4">
        <v>1057366</v>
      </c>
      <c r="AH932" s="4">
        <v>0</v>
      </c>
      <c r="AI932" s="4">
        <v>0</v>
      </c>
      <c r="AJ932" s="4">
        <v>0</v>
      </c>
      <c r="AK932" s="4">
        <v>0</v>
      </c>
      <c r="AL932" s="4">
        <v>784800</v>
      </c>
      <c r="AM932" s="4">
        <v>196200</v>
      </c>
      <c r="AN932" s="4">
        <v>0</v>
      </c>
      <c r="AO932" s="4">
        <v>196200</v>
      </c>
      <c r="AP932" s="4">
        <v>19247450</v>
      </c>
      <c r="AQ932" s="4">
        <v>15464000</v>
      </c>
      <c r="AR932" s="4">
        <v>90588</v>
      </c>
      <c r="AS932" s="4">
        <v>381262</v>
      </c>
      <c r="AT932" s="4">
        <v>100480</v>
      </c>
      <c r="AU932" s="4">
        <v>335</v>
      </c>
      <c r="AV932" s="4">
        <v>1745</v>
      </c>
      <c r="AW932" s="4">
        <v>9456189</v>
      </c>
      <c r="AX932" s="4">
        <v>6282956</v>
      </c>
      <c r="AY932" s="4">
        <v>18842</v>
      </c>
      <c r="AZ932" s="4">
        <v>161205</v>
      </c>
      <c r="BA932" s="4">
        <v>3291383</v>
      </c>
      <c r="BB932" s="4">
        <v>139374</v>
      </c>
      <c r="BC932" s="4">
        <v>0.73407933281154514</v>
      </c>
      <c r="BD932" s="4">
        <v>0.3195244749764915</v>
      </c>
      <c r="BE932" s="4">
        <v>0.3326761832619371</v>
      </c>
      <c r="BF932" s="4">
        <v>0</v>
      </c>
      <c r="BG932" s="4">
        <v>0</v>
      </c>
      <c r="BH932" s="4">
        <v>1.2181720150139286</v>
      </c>
      <c r="BI932" s="4">
        <v>0.34496668810093639</v>
      </c>
      <c r="BJ932" s="4">
        <v>0.32981514165370734</v>
      </c>
      <c r="BK932" s="4">
        <v>4.59395113616025E-2</v>
      </c>
      <c r="BL932" s="3" t="s">
        <v>489</v>
      </c>
      <c r="BM932" s="4"/>
      <c r="BN932" s="4"/>
      <c r="BO932" s="4"/>
      <c r="BP932" s="4">
        <v>4.7064935874622353</v>
      </c>
      <c r="BQ932" s="4">
        <v>0.19197707736389685</v>
      </c>
      <c r="BR932" s="4">
        <v>6629.2640692640689</v>
      </c>
      <c r="BS932" s="4">
        <v>4423.8658008658012</v>
      </c>
      <c r="BT932" s="4">
        <v>392.15584415584414</v>
      </c>
      <c r="BU932" s="4">
        <v>0</v>
      </c>
      <c r="BV932" s="4">
        <v>4577.3419913419912</v>
      </c>
      <c r="BW932" s="4">
        <v>14248.411255411256</v>
      </c>
    </row>
    <row r="933" spans="2:75" x14ac:dyDescent="0.3">
      <c r="B933" s="3" t="s">
        <v>380</v>
      </c>
      <c r="C933" s="4">
        <v>2021</v>
      </c>
      <c r="D933" s="3" t="s">
        <v>1399</v>
      </c>
      <c r="E933" s="4">
        <v>231</v>
      </c>
      <c r="F933" s="4">
        <v>231</v>
      </c>
      <c r="G933" s="4" t="b">
        <v>0</v>
      </c>
      <c r="H933" s="4"/>
      <c r="I933" s="4"/>
      <c r="J933" s="4"/>
      <c r="K933" s="4">
        <v>0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>
        <v>0</v>
      </c>
      <c r="AG933" s="4"/>
      <c r="AH933" s="4"/>
      <c r="AI933" s="4"/>
      <c r="AJ933" s="4"/>
      <c r="AK933" s="4"/>
      <c r="AL933" s="4"/>
      <c r="AM933" s="4"/>
      <c r="AN933" s="4"/>
      <c r="AO933" s="4"/>
      <c r="AP933" s="4">
        <v>20104500</v>
      </c>
      <c r="AQ933" s="4">
        <v>17097100</v>
      </c>
      <c r="AR933" s="4">
        <v>91089</v>
      </c>
      <c r="AS933" s="4">
        <v>389589</v>
      </c>
      <c r="AT933" s="4">
        <v>112029</v>
      </c>
      <c r="AU933" s="4">
        <v>384</v>
      </c>
      <c r="AV933" s="4">
        <v>1834</v>
      </c>
      <c r="AW933" s="4"/>
      <c r="AX933" s="4"/>
      <c r="AY933" s="4"/>
      <c r="AZ933" s="4">
        <v>161205</v>
      </c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3" t="s">
        <v>468</v>
      </c>
      <c r="BM933" s="4"/>
      <c r="BN933" s="4"/>
      <c r="BO933" s="4"/>
      <c r="BP933" s="4">
        <v>4.5307766917854213</v>
      </c>
      <c r="BQ933" s="4">
        <v>0.20937840785169029</v>
      </c>
      <c r="BR933" s="4"/>
      <c r="BS933" s="4"/>
      <c r="BT933" s="4">
        <v>394.3246753246753</v>
      </c>
      <c r="BU933" s="4"/>
      <c r="BV933" s="4"/>
      <c r="BW933" s="4"/>
    </row>
    <row r="934" spans="2:75" x14ac:dyDescent="0.3">
      <c r="B934" s="3" t="s">
        <v>380</v>
      </c>
      <c r="C934" s="4">
        <v>2022</v>
      </c>
      <c r="D934" s="3" t="s">
        <v>1400</v>
      </c>
      <c r="E934" s="4">
        <v>232</v>
      </c>
      <c r="F934" s="4">
        <v>232</v>
      </c>
      <c r="G934" s="4" t="b">
        <v>0</v>
      </c>
      <c r="H934" s="4"/>
      <c r="I934" s="4"/>
      <c r="J934" s="4"/>
      <c r="K934" s="4">
        <v>0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>
        <v>0</v>
      </c>
      <c r="AG934" s="4"/>
      <c r="AH934" s="4"/>
      <c r="AI934" s="4"/>
      <c r="AJ934" s="4"/>
      <c r="AK934" s="4"/>
      <c r="AL934" s="4"/>
      <c r="AM934" s="4"/>
      <c r="AN934" s="4"/>
      <c r="AO934" s="4"/>
      <c r="AP934" s="4">
        <v>27325000</v>
      </c>
      <c r="AQ934" s="4">
        <v>23871700</v>
      </c>
      <c r="AR934" s="4">
        <v>92583</v>
      </c>
      <c r="AS934" s="4">
        <v>469938</v>
      </c>
      <c r="AT934" s="4">
        <v>157924</v>
      </c>
      <c r="AU934" s="4">
        <v>388</v>
      </c>
      <c r="AV934" s="4">
        <v>1954</v>
      </c>
      <c r="AW934" s="4"/>
      <c r="AX934" s="4"/>
      <c r="AY934" s="4"/>
      <c r="AZ934" s="4">
        <v>18842</v>
      </c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3" t="s">
        <v>468</v>
      </c>
      <c r="BM934" s="4"/>
      <c r="BN934" s="4"/>
      <c r="BO934" s="4"/>
      <c r="BP934" s="4">
        <v>3.3882159194876489</v>
      </c>
      <c r="BQ934" s="4">
        <v>0.19856704196519959</v>
      </c>
      <c r="BR934" s="4"/>
      <c r="BS934" s="4"/>
      <c r="BT934" s="4">
        <v>399.06465517241378</v>
      </c>
      <c r="BU934" s="4"/>
      <c r="BV934" s="4"/>
      <c r="BW934" s="4"/>
    </row>
    <row r="935" spans="2:75" x14ac:dyDescent="0.3">
      <c r="B935" s="3" t="s">
        <v>380</v>
      </c>
      <c r="C935" s="4">
        <v>2023</v>
      </c>
      <c r="D935" s="3" t="s">
        <v>1401</v>
      </c>
      <c r="E935" s="4">
        <v>227</v>
      </c>
      <c r="F935" s="4">
        <v>227</v>
      </c>
      <c r="G935" s="4" t="b">
        <v>0</v>
      </c>
      <c r="H935" s="4"/>
      <c r="I935" s="4"/>
      <c r="J935" s="4"/>
      <c r="K935" s="4">
        <v>0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>
        <v>0</v>
      </c>
      <c r="AG935" s="4"/>
      <c r="AH935" s="4"/>
      <c r="AI935" s="4"/>
      <c r="AJ935" s="4"/>
      <c r="AK935" s="4"/>
      <c r="AL935" s="4"/>
      <c r="AM935" s="4"/>
      <c r="AN935" s="4"/>
      <c r="AO935" s="4"/>
      <c r="AP935" s="4">
        <v>29203850</v>
      </c>
      <c r="AQ935" s="4">
        <v>25329200</v>
      </c>
      <c r="AR935" s="4">
        <v>97870</v>
      </c>
      <c r="AS935" s="4">
        <v>496009</v>
      </c>
      <c r="AT935" s="4">
        <v>167180</v>
      </c>
      <c r="AU935" s="4">
        <v>400</v>
      </c>
      <c r="AV935" s="4">
        <v>1980</v>
      </c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3" t="s">
        <v>468</v>
      </c>
      <c r="BM935" s="4"/>
      <c r="BN935" s="4"/>
      <c r="BO935" s="4"/>
      <c r="BP935" s="4">
        <v>3.3512704660515649</v>
      </c>
      <c r="BQ935" s="4">
        <v>0.20202020202020202</v>
      </c>
      <c r="BR935" s="4"/>
      <c r="BS935" s="4"/>
      <c r="BT935" s="4">
        <v>431.14537444933922</v>
      </c>
      <c r="BU935" s="4"/>
      <c r="BV935" s="4"/>
      <c r="BW935" s="4"/>
    </row>
    <row r="936" spans="2:75" x14ac:dyDescent="0.3">
      <c r="B936" s="3" t="s">
        <v>380</v>
      </c>
      <c r="C936" s="4">
        <v>2024</v>
      </c>
      <c r="D936" s="3" t="s">
        <v>1402</v>
      </c>
      <c r="E936" s="4">
        <v>227</v>
      </c>
      <c r="F936" s="4">
        <v>227</v>
      </c>
      <c r="G936" s="4" t="b">
        <v>0</v>
      </c>
      <c r="H936" s="4"/>
      <c r="I936" s="4"/>
      <c r="J936" s="4"/>
      <c r="K936" s="4">
        <v>0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>
        <v>0</v>
      </c>
      <c r="AG936" s="4"/>
      <c r="AH936" s="4"/>
      <c r="AI936" s="4"/>
      <c r="AJ936" s="4"/>
      <c r="AK936" s="4"/>
      <c r="AL936" s="4"/>
      <c r="AM936" s="4"/>
      <c r="AN936" s="4"/>
      <c r="AO936" s="4"/>
      <c r="AP936" s="4">
        <v>31729200</v>
      </c>
      <c r="AQ936" s="4">
        <v>27655800</v>
      </c>
      <c r="AR936" s="4">
        <v>97881</v>
      </c>
      <c r="AS936" s="4">
        <v>459061</v>
      </c>
      <c r="AT936" s="4">
        <v>178988</v>
      </c>
      <c r="AU936" s="4">
        <v>398</v>
      </c>
      <c r="AV936" s="4">
        <v>2030</v>
      </c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3" t="s">
        <v>468</v>
      </c>
      <c r="BM936" s="4"/>
      <c r="BN936" s="4"/>
      <c r="BO936" s="4"/>
      <c r="BP936" s="4">
        <v>3.0848871071442079</v>
      </c>
      <c r="BQ936" s="4">
        <v>0.19605911330049261</v>
      </c>
      <c r="BR936" s="4"/>
      <c r="BS936" s="4"/>
      <c r="BT936" s="4">
        <v>431.19383259911893</v>
      </c>
      <c r="BU936" s="4"/>
      <c r="BV936" s="4"/>
      <c r="BW936" s="4"/>
    </row>
    <row r="937" spans="2:75" x14ac:dyDescent="0.3">
      <c r="B937" s="3" t="s">
        <v>382</v>
      </c>
      <c r="C937" s="4">
        <v>2019</v>
      </c>
      <c r="D937" s="3" t="s">
        <v>1403</v>
      </c>
      <c r="E937" s="4">
        <v>35818</v>
      </c>
      <c r="F937" s="4">
        <v>35818</v>
      </c>
      <c r="G937" s="4" t="b">
        <v>0</v>
      </c>
      <c r="H937" s="4">
        <v>69741073</v>
      </c>
      <c r="I937" s="4">
        <v>34603407</v>
      </c>
      <c r="J937" s="4">
        <v>23145843</v>
      </c>
      <c r="K937" s="4">
        <v>3134271</v>
      </c>
      <c r="L937" s="4">
        <v>1679477</v>
      </c>
      <c r="M937" s="4">
        <v>1971558</v>
      </c>
      <c r="N937" s="4">
        <v>64635244</v>
      </c>
      <c r="O937" s="4">
        <v>65633226</v>
      </c>
      <c r="P937" s="4">
        <v>11856221</v>
      </c>
      <c r="Q937" s="4">
        <v>53777005</v>
      </c>
      <c r="R937" s="4">
        <v>7916640</v>
      </c>
      <c r="S937" s="4">
        <v>15920513</v>
      </c>
      <c r="T937" s="4">
        <v>5723434</v>
      </c>
      <c r="U937" s="4">
        <v>8067926</v>
      </c>
      <c r="V937" s="4">
        <v>5704016</v>
      </c>
      <c r="W937" s="4">
        <v>4891789</v>
      </c>
      <c r="X937" s="4">
        <v>4107847</v>
      </c>
      <c r="Y937" s="4">
        <v>15106946</v>
      </c>
      <c r="Z937" s="4">
        <v>55623923</v>
      </c>
      <c r="AA937" s="4">
        <v>74421407</v>
      </c>
      <c r="AB937" s="4">
        <v>67526081</v>
      </c>
      <c r="AC937" s="4">
        <v>6895326</v>
      </c>
      <c r="AD937" s="4">
        <v>385284026</v>
      </c>
      <c r="AE937" s="4">
        <v>9686227</v>
      </c>
      <c r="AF937" s="4">
        <v>14816779</v>
      </c>
      <c r="AG937" s="4">
        <v>24503006</v>
      </c>
      <c r="AH937" s="4">
        <v>16563331</v>
      </c>
      <c r="AI937" s="4">
        <v>0</v>
      </c>
      <c r="AJ937" s="4">
        <v>1547830</v>
      </c>
      <c r="AK937" s="4">
        <v>965472</v>
      </c>
      <c r="AL937" s="4">
        <v>64173889</v>
      </c>
      <c r="AM937" s="4">
        <v>16043472</v>
      </c>
      <c r="AN937" s="4">
        <v>2513302</v>
      </c>
      <c r="AO937" s="4">
        <v>13530170</v>
      </c>
      <c r="AP937" s="4">
        <v>9643321911</v>
      </c>
      <c r="AQ937" s="4">
        <v>9009126394</v>
      </c>
      <c r="AR937" s="4">
        <v>33009013.547029</v>
      </c>
      <c r="AS937" s="4">
        <v>73541836.491243601</v>
      </c>
      <c r="AT937" s="4">
        <v>677019</v>
      </c>
      <c r="AU937" s="4">
        <v>2131.5130792199998</v>
      </c>
      <c r="AV937" s="4">
        <v>5244.0711531400002</v>
      </c>
      <c r="AW937" s="4">
        <v>616461174</v>
      </c>
      <c r="AX937" s="4">
        <v>377344351</v>
      </c>
      <c r="AY937" s="4">
        <v>15106946</v>
      </c>
      <c r="AZ937" s="4">
        <v>15106946</v>
      </c>
      <c r="BA937" s="4">
        <v>114858948</v>
      </c>
      <c r="BB937" s="4">
        <v>0</v>
      </c>
      <c r="BC937" s="4"/>
      <c r="BD937" s="4">
        <v>0.9267887805511682</v>
      </c>
      <c r="BE937" s="4">
        <v>5.8901402334317399E-2</v>
      </c>
      <c r="BF937" s="4">
        <v>0.15665574135075</v>
      </c>
      <c r="BG937" s="4">
        <v>3.9163934727409151E-2</v>
      </c>
      <c r="BH937" s="4">
        <v>0.45564095657614251</v>
      </c>
      <c r="BI937" s="4">
        <v>0.47670606429884543</v>
      </c>
      <c r="BJ937" s="4">
        <v>0</v>
      </c>
      <c r="BK937" s="4"/>
      <c r="BL937" s="3" t="s">
        <v>468</v>
      </c>
      <c r="BM937" s="4"/>
      <c r="BN937" s="4"/>
      <c r="BO937" s="4"/>
      <c r="BP937" s="4">
        <v>3.4229919784567273</v>
      </c>
      <c r="BQ937" s="4">
        <v>0.40646150995562114</v>
      </c>
      <c r="BR937" s="4">
        <v>1947.0956781506504</v>
      </c>
      <c r="BS937" s="4">
        <v>1832.4090122284886</v>
      </c>
      <c r="BT937" s="4">
        <v>921.57612225777541</v>
      </c>
      <c r="BU937" s="4">
        <v>462.43037020492488</v>
      </c>
      <c r="BV937" s="4">
        <v>684.09754871852147</v>
      </c>
      <c r="BW937" s="4">
        <v>3206.7381763359203</v>
      </c>
    </row>
    <row r="938" spans="2:75" x14ac:dyDescent="0.3">
      <c r="B938" s="3" t="s">
        <v>382</v>
      </c>
      <c r="C938" s="4">
        <v>2020</v>
      </c>
      <c r="D938" s="3" t="s">
        <v>1404</v>
      </c>
      <c r="E938" s="4">
        <v>36496</v>
      </c>
      <c r="F938" s="4">
        <v>36496</v>
      </c>
      <c r="G938" s="4" t="b">
        <v>0</v>
      </c>
      <c r="H938" s="4">
        <v>78645401</v>
      </c>
      <c r="I938" s="4">
        <v>35860409</v>
      </c>
      <c r="J938" s="4">
        <v>24418233</v>
      </c>
      <c r="K938" s="4">
        <v>12473908</v>
      </c>
      <c r="L938" s="4">
        <v>1208722</v>
      </c>
      <c r="M938" s="4">
        <v>333147</v>
      </c>
      <c r="N938" s="4">
        <v>65838346</v>
      </c>
      <c r="O938" s="4">
        <v>67528877</v>
      </c>
      <c r="P938" s="4">
        <v>12384765</v>
      </c>
      <c r="Q938" s="4">
        <v>55144112</v>
      </c>
      <c r="R938" s="4">
        <v>7847637</v>
      </c>
      <c r="S938" s="4">
        <v>16902740</v>
      </c>
      <c r="T938" s="4">
        <v>5808567</v>
      </c>
      <c r="U938" s="4">
        <v>8109394</v>
      </c>
      <c r="V938" s="4">
        <v>6257643</v>
      </c>
      <c r="W938" s="4">
        <v>5119630</v>
      </c>
      <c r="X938" s="4">
        <v>11116524</v>
      </c>
      <c r="Y938" s="4">
        <v>20595377</v>
      </c>
      <c r="Z938" s="4">
        <v>65130882</v>
      </c>
      <c r="AA938" s="4">
        <v>84319314</v>
      </c>
      <c r="AB938" s="4">
        <v>74224180</v>
      </c>
      <c r="AC938" s="4">
        <v>10095134</v>
      </c>
      <c r="AD938" s="4">
        <v>396400545</v>
      </c>
      <c r="AE938" s="4">
        <v>7716894</v>
      </c>
      <c r="AF938" s="4">
        <v>18150548</v>
      </c>
      <c r="AG938" s="4">
        <v>25867442</v>
      </c>
      <c r="AH938" s="4">
        <v>14816338</v>
      </c>
      <c r="AI938" s="4">
        <v>500000</v>
      </c>
      <c r="AJ938" s="4">
        <v>1545765</v>
      </c>
      <c r="AK938" s="4">
        <v>790808</v>
      </c>
      <c r="AL938" s="4">
        <v>65464260</v>
      </c>
      <c r="AM938" s="4">
        <v>16366065</v>
      </c>
      <c r="AN938" s="4">
        <v>2336573</v>
      </c>
      <c r="AO938" s="4">
        <v>14029492</v>
      </c>
      <c r="AP938" s="4">
        <v>9757146775</v>
      </c>
      <c r="AQ938" s="4">
        <v>9058582920</v>
      </c>
      <c r="AR938" s="4">
        <v>34408691</v>
      </c>
      <c r="AS938" s="4">
        <v>75321269</v>
      </c>
      <c r="AT938" s="4">
        <v>674407</v>
      </c>
      <c r="AU938" s="4">
        <v>2172</v>
      </c>
      <c r="AV938" s="4">
        <v>5456</v>
      </c>
      <c r="AW938" s="4">
        <v>635585085</v>
      </c>
      <c r="AX938" s="4">
        <v>385349441</v>
      </c>
      <c r="AY938" s="4">
        <v>20595377</v>
      </c>
      <c r="AZ938" s="4">
        <v>17851161.5</v>
      </c>
      <c r="BA938" s="4">
        <v>126671723</v>
      </c>
      <c r="BB938" s="4">
        <v>0</v>
      </c>
      <c r="BC938" s="4"/>
      <c r="BD938" s="4">
        <v>0.83715443195464156</v>
      </c>
      <c r="BE938" s="4">
        <v>0.14134995636934955</v>
      </c>
      <c r="BF938" s="4">
        <v>0.14276938286631516</v>
      </c>
      <c r="BG938" s="4">
        <v>3.569234571657879E-2</v>
      </c>
      <c r="BH938" s="4">
        <v>0.46908801432871022</v>
      </c>
      <c r="BI938" s="4">
        <v>0.49170578468717824</v>
      </c>
      <c r="BJ938" s="4">
        <v>0</v>
      </c>
      <c r="BK938" s="4"/>
      <c r="BL938" s="3" t="s">
        <v>468</v>
      </c>
      <c r="BM938" s="4"/>
      <c r="BN938" s="4"/>
      <c r="BO938" s="4"/>
      <c r="BP938" s="4">
        <v>3.5265115707967811</v>
      </c>
      <c r="BQ938" s="4">
        <v>0.39809384164222872</v>
      </c>
      <c r="BR938" s="4">
        <v>2154.9046744848752</v>
      </c>
      <c r="BS938" s="4">
        <v>1850.3089927663304</v>
      </c>
      <c r="BT938" s="4">
        <v>942.80718434896971</v>
      </c>
      <c r="BU938" s="4">
        <v>405.97155852696187</v>
      </c>
      <c r="BV938" s="4">
        <v>708.7747150372644</v>
      </c>
      <c r="BW938" s="4">
        <v>3470.8385302498905</v>
      </c>
    </row>
    <row r="939" spans="2:75" x14ac:dyDescent="0.3">
      <c r="B939" s="3" t="s">
        <v>382</v>
      </c>
      <c r="C939" s="4">
        <v>2021</v>
      </c>
      <c r="D939" s="3" t="s">
        <v>1405</v>
      </c>
      <c r="E939" s="4">
        <v>38311</v>
      </c>
      <c r="F939" s="4">
        <v>38311</v>
      </c>
      <c r="G939" s="4" t="b">
        <v>0</v>
      </c>
      <c r="H939" s="4">
        <v>83731408</v>
      </c>
      <c r="I939" s="4">
        <v>38685335</v>
      </c>
      <c r="J939" s="4">
        <v>27067226</v>
      </c>
      <c r="K939" s="4">
        <v>9520677</v>
      </c>
      <c r="L939" s="4">
        <v>1126204</v>
      </c>
      <c r="M939" s="4">
        <v>3265952</v>
      </c>
      <c r="N939" s="4">
        <v>70944779</v>
      </c>
      <c r="O939" s="4">
        <v>68771269</v>
      </c>
      <c r="P939" s="4">
        <v>12695804</v>
      </c>
      <c r="Q939" s="4">
        <v>56075465</v>
      </c>
      <c r="R939" s="4">
        <v>8272536</v>
      </c>
      <c r="S939" s="4">
        <v>16271812</v>
      </c>
      <c r="T939" s="4">
        <v>5722473</v>
      </c>
      <c r="U939" s="4">
        <v>8563372</v>
      </c>
      <c r="V939" s="4">
        <v>6624787</v>
      </c>
      <c r="W939" s="4">
        <v>5148320</v>
      </c>
      <c r="X939" s="4">
        <v>14960139</v>
      </c>
      <c r="Y939" s="4">
        <v>28646380</v>
      </c>
      <c r="Z939" s="4">
        <v>63217545</v>
      </c>
      <c r="AA939" s="4">
        <v>84334300</v>
      </c>
      <c r="AB939" s="4">
        <v>76240622</v>
      </c>
      <c r="AC939" s="4">
        <v>8093678</v>
      </c>
      <c r="AD939" s="4">
        <v>411360684</v>
      </c>
      <c r="AE939" s="4">
        <v>1759329</v>
      </c>
      <c r="AF939" s="4">
        <v>25276767</v>
      </c>
      <c r="AG939" s="4">
        <v>27036096</v>
      </c>
      <c r="AH939" s="4">
        <v>16497266</v>
      </c>
      <c r="AI939" s="4">
        <v>3843410</v>
      </c>
      <c r="AJ939" s="4">
        <v>1705851</v>
      </c>
      <c r="AK939" s="4">
        <v>703238</v>
      </c>
      <c r="AL939" s="4">
        <v>70827643</v>
      </c>
      <c r="AM939" s="4">
        <v>17706911</v>
      </c>
      <c r="AN939" s="4">
        <v>2409089</v>
      </c>
      <c r="AO939" s="4">
        <v>12323922</v>
      </c>
      <c r="AP939" s="4">
        <v>10202933771</v>
      </c>
      <c r="AQ939" s="4">
        <v>9479728184</v>
      </c>
      <c r="AR939" s="4">
        <v>36559222</v>
      </c>
      <c r="AS939" s="4">
        <v>81021596</v>
      </c>
      <c r="AT939" s="4">
        <v>698720</v>
      </c>
      <c r="AU939" s="4">
        <v>2288</v>
      </c>
      <c r="AV939" s="4">
        <v>5656</v>
      </c>
      <c r="AW939" s="4">
        <v>660126224</v>
      </c>
      <c r="AX939" s="4">
        <v>400821854</v>
      </c>
      <c r="AY939" s="4">
        <v>28646380</v>
      </c>
      <c r="AZ939" s="4">
        <v>21449567.666666668</v>
      </c>
      <c r="BA939" s="4">
        <v>142419284</v>
      </c>
      <c r="BB939" s="4">
        <v>0</v>
      </c>
      <c r="BC939" s="4"/>
      <c r="BD939" s="4">
        <v>0.84728993211245174</v>
      </c>
      <c r="BE939" s="4">
        <v>0.17866818864433762</v>
      </c>
      <c r="BF939" s="4">
        <v>0.13605360076639003</v>
      </c>
      <c r="BG939" s="4">
        <v>3.4013400671825261E-2</v>
      </c>
      <c r="BH939" s="4">
        <v>0.48213770496597752</v>
      </c>
      <c r="BI939" s="4">
        <v>0.50087095606637999</v>
      </c>
      <c r="BJ939" s="4">
        <v>0</v>
      </c>
      <c r="BK939" s="4"/>
      <c r="BL939" s="3" t="s">
        <v>468</v>
      </c>
      <c r="BM939" s="4"/>
      <c r="BN939" s="4"/>
      <c r="BO939" s="4"/>
      <c r="BP939" s="4">
        <v>3.5832068325203674</v>
      </c>
      <c r="BQ939" s="4">
        <v>0.4045261669024045</v>
      </c>
      <c r="BR939" s="4">
        <v>2185.5709326303149</v>
      </c>
      <c r="BS939" s="4">
        <v>1795.0789329435411</v>
      </c>
      <c r="BT939" s="4">
        <v>954.27480358121693</v>
      </c>
      <c r="BU939" s="4">
        <v>430.61434052882981</v>
      </c>
      <c r="BV939" s="4">
        <v>705.70060818041816</v>
      </c>
      <c r="BW939" s="4">
        <v>3717.4514891284489</v>
      </c>
    </row>
    <row r="940" spans="2:75" x14ac:dyDescent="0.3">
      <c r="B940" s="3" t="s">
        <v>382</v>
      </c>
      <c r="C940" s="4">
        <v>2022</v>
      </c>
      <c r="D940" s="3" t="s">
        <v>1406</v>
      </c>
      <c r="E940" s="4">
        <v>38745</v>
      </c>
      <c r="F940" s="4">
        <v>38745</v>
      </c>
      <c r="G940" s="4" t="b">
        <v>0</v>
      </c>
      <c r="H940" s="4">
        <v>107668761</v>
      </c>
      <c r="I940" s="4">
        <v>40716284</v>
      </c>
      <c r="J940" s="4">
        <v>32862532</v>
      </c>
      <c r="K940" s="4">
        <v>25810851</v>
      </c>
      <c r="L940" s="4">
        <v>1913997</v>
      </c>
      <c r="M940" s="4">
        <v>6365097</v>
      </c>
      <c r="N940" s="4">
        <v>75492813</v>
      </c>
      <c r="O940" s="4">
        <v>73512110</v>
      </c>
      <c r="P940" s="4">
        <v>12562802</v>
      </c>
      <c r="Q940" s="4">
        <v>60949308</v>
      </c>
      <c r="R940" s="4">
        <v>9027826</v>
      </c>
      <c r="S940" s="4">
        <v>17864462</v>
      </c>
      <c r="T940" s="4">
        <v>7102371</v>
      </c>
      <c r="U940" s="4">
        <v>9278403</v>
      </c>
      <c r="V940" s="4">
        <v>7191189</v>
      </c>
      <c r="W940" s="4">
        <v>5231950</v>
      </c>
      <c r="X940" s="4">
        <v>34156651</v>
      </c>
      <c r="Y940" s="4">
        <v>56180024</v>
      </c>
      <c r="Z940" s="4">
        <v>59607916</v>
      </c>
      <c r="AA940" s="4">
        <v>86751048</v>
      </c>
      <c r="AB940" s="4">
        <v>87161274</v>
      </c>
      <c r="AC940" s="4">
        <v>-410226</v>
      </c>
      <c r="AD940" s="4">
        <v>445517335</v>
      </c>
      <c r="AE940" s="4">
        <v>5579864</v>
      </c>
      <c r="AF940" s="4">
        <v>28227729</v>
      </c>
      <c r="AG940" s="4">
        <v>33807593</v>
      </c>
      <c r="AH940" s="4">
        <v>32588625</v>
      </c>
      <c r="AI940" s="4">
        <v>18469192</v>
      </c>
      <c r="AJ940" s="4">
        <v>1764058</v>
      </c>
      <c r="AK940" s="4">
        <v>912998</v>
      </c>
      <c r="AL940" s="4">
        <v>75150966</v>
      </c>
      <c r="AM940" s="4">
        <v>18787742</v>
      </c>
      <c r="AN940" s="4">
        <v>2677056</v>
      </c>
      <c r="AO940" s="4">
        <v>14777136</v>
      </c>
      <c r="AP940" s="4">
        <v>13548294836</v>
      </c>
      <c r="AQ940" s="4">
        <v>12707133359</v>
      </c>
      <c r="AR940" s="4">
        <v>38935521</v>
      </c>
      <c r="AS940" s="4">
        <v>86636868</v>
      </c>
      <c r="AT940" s="4">
        <v>933229</v>
      </c>
      <c r="AU940" s="4">
        <v>2477</v>
      </c>
      <c r="AV940" s="4">
        <v>6000</v>
      </c>
      <c r="AW940" s="4">
        <v>715569606</v>
      </c>
      <c r="AX940" s="4">
        <v>444298367</v>
      </c>
      <c r="AY940" s="4">
        <v>56180024</v>
      </c>
      <c r="AZ940" s="4">
        <v>35140593.666666664</v>
      </c>
      <c r="BA940" s="4">
        <v>178009502</v>
      </c>
      <c r="BB940" s="4">
        <v>0</v>
      </c>
      <c r="BC940" s="4"/>
      <c r="BD940" s="4">
        <v>0.70115799883682139</v>
      </c>
      <c r="BE940" s="4">
        <v>0.31723826560983642</v>
      </c>
      <c r="BF940" s="4">
        <v>0.14248950193163182</v>
      </c>
      <c r="BG940" s="4">
        <v>3.5622376430929713E-2</v>
      </c>
      <c r="BH940" s="4">
        <v>0.55468378738606838</v>
      </c>
      <c r="BI940" s="4">
        <v>0.50463424830351622</v>
      </c>
      <c r="BJ940" s="4">
        <v>0</v>
      </c>
      <c r="BK940" s="4"/>
      <c r="BL940" s="3" t="s">
        <v>468</v>
      </c>
      <c r="BM940" s="4"/>
      <c r="BN940" s="4"/>
      <c r="BO940" s="4"/>
      <c r="BP940" s="4">
        <v>2.8738318342867806</v>
      </c>
      <c r="BQ940" s="4">
        <v>0.41283333333333333</v>
      </c>
      <c r="BR940" s="4">
        <v>2778.9072396438251</v>
      </c>
      <c r="BS940" s="4">
        <v>1897.3315266485997</v>
      </c>
      <c r="BT940" s="4">
        <v>1004.9173054587689</v>
      </c>
      <c r="BU940" s="4">
        <v>841.10530391018199</v>
      </c>
      <c r="BV940" s="4">
        <v>872.56660214221188</v>
      </c>
      <c r="BW940" s="4">
        <v>4594.3864240547164</v>
      </c>
    </row>
    <row r="941" spans="2:75" x14ac:dyDescent="0.3">
      <c r="B941" s="3" t="s">
        <v>382</v>
      </c>
      <c r="C941" s="4">
        <v>2023</v>
      </c>
      <c r="D941" s="3" t="s">
        <v>1407</v>
      </c>
      <c r="E941" s="4">
        <v>46358</v>
      </c>
      <c r="F941" s="4">
        <v>46358</v>
      </c>
      <c r="G941" s="4" t="b">
        <v>0</v>
      </c>
      <c r="H941" s="4">
        <v>114225040</v>
      </c>
      <c r="I941" s="4">
        <v>42891227</v>
      </c>
      <c r="J941" s="4">
        <v>29884368</v>
      </c>
      <c r="K941" s="4">
        <v>22916178</v>
      </c>
      <c r="L941" s="4">
        <v>3529612</v>
      </c>
      <c r="M941" s="4">
        <v>5697778</v>
      </c>
      <c r="N941" s="4">
        <v>85611084</v>
      </c>
      <c r="O941" s="4">
        <v>84325008</v>
      </c>
      <c r="P941" s="4">
        <v>12916993</v>
      </c>
      <c r="Q941" s="4">
        <v>71408015</v>
      </c>
      <c r="R941" s="4">
        <v>8620296</v>
      </c>
      <c r="S941" s="4">
        <v>23862470</v>
      </c>
      <c r="T941" s="4">
        <v>9203098</v>
      </c>
      <c r="U941" s="4">
        <v>9772530</v>
      </c>
      <c r="V941" s="4">
        <v>10221167</v>
      </c>
      <c r="W941" s="4">
        <v>5536988</v>
      </c>
      <c r="X941" s="4">
        <v>29900032</v>
      </c>
      <c r="Y941" s="4">
        <v>49695599</v>
      </c>
      <c r="Z941" s="4">
        <v>75721700</v>
      </c>
      <c r="AA941" s="4">
        <v>101258060</v>
      </c>
      <c r="AB941" s="4">
        <v>110629273</v>
      </c>
      <c r="AC941" s="4">
        <v>-9371213</v>
      </c>
      <c r="AD941" s="4">
        <v>475417367</v>
      </c>
      <c r="AE941" s="4">
        <v>1152761</v>
      </c>
      <c r="AF941" s="4">
        <v>35968072</v>
      </c>
      <c r="AG941" s="4">
        <v>37120833</v>
      </c>
      <c r="AH941" s="4">
        <v>42557486</v>
      </c>
      <c r="AI941" s="4">
        <v>12600000</v>
      </c>
      <c r="AJ941" s="4">
        <v>2084611</v>
      </c>
      <c r="AK941" s="4">
        <v>2120987</v>
      </c>
      <c r="AL941" s="4">
        <v>81821645</v>
      </c>
      <c r="AM941" s="4">
        <v>20455411</v>
      </c>
      <c r="AN941" s="4">
        <v>4205598</v>
      </c>
      <c r="AO941" s="4">
        <v>16038443</v>
      </c>
      <c r="AP941" s="4">
        <v>15564665535</v>
      </c>
      <c r="AQ941" s="4">
        <v>14544769421</v>
      </c>
      <c r="AR941" s="4">
        <v>41563986</v>
      </c>
      <c r="AS941" s="4">
        <v>92685304</v>
      </c>
      <c r="AT941" s="4">
        <v>1058285</v>
      </c>
      <c r="AU941" s="4">
        <v>2612</v>
      </c>
      <c r="AV941" s="4">
        <v>6305</v>
      </c>
      <c r="AW941" s="4">
        <v>765091507</v>
      </c>
      <c r="AX941" s="4">
        <v>482564142</v>
      </c>
      <c r="AY941" s="4">
        <v>49695599</v>
      </c>
      <c r="AZ941" s="4">
        <v>44840667.666666664</v>
      </c>
      <c r="BA941" s="4">
        <v>155211974</v>
      </c>
      <c r="BB941" s="4">
        <v>0</v>
      </c>
      <c r="BC941" s="4"/>
      <c r="BD941" s="4">
        <v>0.74949489183807683</v>
      </c>
      <c r="BE941" s="4">
        <v>0.26176425064066511</v>
      </c>
      <c r="BF941" s="4">
        <v>0.20559831332648365</v>
      </c>
      <c r="BG941" s="4">
        <v>5.1399577703430434E-2</v>
      </c>
      <c r="BH941" s="4">
        <v>0.51984126711826395</v>
      </c>
      <c r="BI941" s="4">
        <v>0.4632511007710764</v>
      </c>
      <c r="BJ941" s="4">
        <v>0</v>
      </c>
      <c r="BK941" s="4"/>
      <c r="BL941" s="3" t="s">
        <v>468</v>
      </c>
      <c r="BM941" s="4"/>
      <c r="BN941" s="4"/>
      <c r="BO941" s="4"/>
      <c r="BP941" s="4">
        <v>2.6704066275330987</v>
      </c>
      <c r="BQ941" s="4">
        <v>0.41427438540840605</v>
      </c>
      <c r="BR941" s="4">
        <v>2463.9768756201734</v>
      </c>
      <c r="BS941" s="4">
        <v>1818.9958151775313</v>
      </c>
      <c r="BT941" s="4">
        <v>896.58712627809655</v>
      </c>
      <c r="BU941" s="4">
        <v>918.01816299236373</v>
      </c>
      <c r="BV941" s="4">
        <v>800.74276284567929</v>
      </c>
      <c r="BW941" s="4">
        <v>3348.1162690366282</v>
      </c>
    </row>
    <row r="942" spans="2:75" x14ac:dyDescent="0.3">
      <c r="B942" s="3" t="s">
        <v>382</v>
      </c>
      <c r="C942" s="4">
        <v>2024</v>
      </c>
      <c r="D942" s="3" t="s">
        <v>1408</v>
      </c>
      <c r="E942" s="4">
        <v>46358</v>
      </c>
      <c r="F942" s="4">
        <v>46358</v>
      </c>
      <c r="G942" s="4" t="b">
        <v>0</v>
      </c>
      <c r="H942" s="4">
        <v>90298864</v>
      </c>
      <c r="I942" s="4">
        <v>46264222</v>
      </c>
      <c r="J942" s="4">
        <v>36998126</v>
      </c>
      <c r="K942" s="4">
        <v>3420789</v>
      </c>
      <c r="L942" s="4">
        <v>3081126</v>
      </c>
      <c r="M942" s="4">
        <v>367176</v>
      </c>
      <c r="N942" s="4">
        <v>86510899</v>
      </c>
      <c r="O942" s="4">
        <v>90017934</v>
      </c>
      <c r="P942" s="4">
        <v>13849006</v>
      </c>
      <c r="Q942" s="4">
        <v>76168928</v>
      </c>
      <c r="R942" s="4">
        <v>10247737</v>
      </c>
      <c r="S942" s="4">
        <v>21400167</v>
      </c>
      <c r="T942" s="4">
        <v>11125683</v>
      </c>
      <c r="U942" s="4">
        <v>10339596</v>
      </c>
      <c r="V942" s="4">
        <v>12730334</v>
      </c>
      <c r="W942" s="4">
        <v>6151030</v>
      </c>
      <c r="X942" s="4">
        <v>280930</v>
      </c>
      <c r="Y942" s="4">
        <v>36022399</v>
      </c>
      <c r="Z942" s="4">
        <v>56781646</v>
      </c>
      <c r="AA942" s="4">
        <v>81560858</v>
      </c>
      <c r="AB942" s="4">
        <v>112264200</v>
      </c>
      <c r="AC942" s="4">
        <v>-30703342</v>
      </c>
      <c r="AD942" s="4">
        <v>475826392</v>
      </c>
      <c r="AE942" s="4">
        <v>-21857914</v>
      </c>
      <c r="AF942" s="4">
        <v>42722991</v>
      </c>
      <c r="AG942" s="4">
        <v>20865077</v>
      </c>
      <c r="AH942" s="4">
        <v>47959261</v>
      </c>
      <c r="AI942" s="4">
        <v>8212993</v>
      </c>
      <c r="AJ942" s="4">
        <v>2313359</v>
      </c>
      <c r="AK942" s="4">
        <v>2514843</v>
      </c>
      <c r="AL942" s="4">
        <v>86203430</v>
      </c>
      <c r="AM942" s="4">
        <v>21550858</v>
      </c>
      <c r="AN942" s="4">
        <v>4828202</v>
      </c>
      <c r="AO942" s="4">
        <v>13766461</v>
      </c>
      <c r="AP942" s="4">
        <v>15487510022</v>
      </c>
      <c r="AQ942" s="4">
        <v>14297613715</v>
      </c>
      <c r="AR942" s="4">
        <v>45035286</v>
      </c>
      <c r="AS942" s="4">
        <v>98352448</v>
      </c>
      <c r="AT942" s="4">
        <v>1026040</v>
      </c>
      <c r="AU942" s="4">
        <v>2791</v>
      </c>
      <c r="AV942" s="4">
        <v>6504</v>
      </c>
      <c r="AW942" s="4">
        <v>800520672</v>
      </c>
      <c r="AX942" s="4">
        <v>504709706</v>
      </c>
      <c r="AY942" s="4">
        <v>36022399</v>
      </c>
      <c r="AZ942" s="4">
        <v>47299340.666666664</v>
      </c>
      <c r="BA942" s="4">
        <v>504709706</v>
      </c>
      <c r="BB942" s="4">
        <v>13849006</v>
      </c>
      <c r="BC942" s="4">
        <v>0.47464195632872347</v>
      </c>
      <c r="BD942" s="4">
        <v>0.95805080117065478</v>
      </c>
      <c r="BE942" s="4">
        <v>3.1111133358222537E-3</v>
      </c>
      <c r="BF942" s="4">
        <v>0.22403757660135851</v>
      </c>
      <c r="BG942" s="4">
        <v>5.6009395449809825E-2</v>
      </c>
      <c r="BH942" s="4">
        <v>0.27393160896264679</v>
      </c>
      <c r="BI942" s="4">
        <v>0.45974733729707778</v>
      </c>
      <c r="BJ942" s="4">
        <v>0.54025266270292227</v>
      </c>
      <c r="BK942" s="4">
        <v>3.9840670642157253E-2</v>
      </c>
      <c r="BL942" s="3" t="s">
        <v>489</v>
      </c>
      <c r="BM942" s="4"/>
      <c r="BN942" s="4"/>
      <c r="BO942" s="4"/>
      <c r="BP942" s="4">
        <v>2.9078454791007333</v>
      </c>
      <c r="BQ942" s="4">
        <v>0.42912054120541204</v>
      </c>
      <c r="BR942" s="4">
        <v>1947.8593554510549</v>
      </c>
      <c r="BS942" s="4">
        <v>1941.7993442340048</v>
      </c>
      <c r="BT942" s="4">
        <v>971.4674058414945</v>
      </c>
      <c r="BU942" s="4">
        <v>1034.541201087191</v>
      </c>
      <c r="BV942" s="4">
        <v>450.08578886060656</v>
      </c>
      <c r="BW942" s="4">
        <v>10887.219163898357</v>
      </c>
    </row>
    <row r="943" spans="2:75" x14ac:dyDescent="0.3">
      <c r="B943" s="3" t="s">
        <v>384</v>
      </c>
      <c r="C943" s="4">
        <v>2019</v>
      </c>
      <c r="D943" s="3" t="s">
        <v>1409</v>
      </c>
      <c r="E943" s="4">
        <v>43945</v>
      </c>
      <c r="F943" s="4">
        <v>43945</v>
      </c>
      <c r="G943" s="4" t="b">
        <v>0</v>
      </c>
      <c r="H943" s="4">
        <v>178806892</v>
      </c>
      <c r="I943" s="4">
        <v>76070574</v>
      </c>
      <c r="J943" s="4">
        <v>73347331</v>
      </c>
      <c r="K943" s="4">
        <v>19740425</v>
      </c>
      <c r="L943" s="4">
        <v>4416053</v>
      </c>
      <c r="M943" s="4">
        <v>5232509</v>
      </c>
      <c r="N943" s="4">
        <v>153833958</v>
      </c>
      <c r="O943" s="4">
        <v>162681905</v>
      </c>
      <c r="P943" s="4">
        <v>15427635</v>
      </c>
      <c r="Q943" s="4">
        <v>147254270</v>
      </c>
      <c r="R943" s="4">
        <v>22082454</v>
      </c>
      <c r="S943" s="4">
        <v>35647458</v>
      </c>
      <c r="T943" s="4">
        <v>27905880</v>
      </c>
      <c r="U943" s="4">
        <v>28614244</v>
      </c>
      <c r="V943" s="4">
        <v>8181412</v>
      </c>
      <c r="W943" s="4">
        <v>9901997</v>
      </c>
      <c r="X943" s="4">
        <v>16124987</v>
      </c>
      <c r="Y943" s="4">
        <v>28155775</v>
      </c>
      <c r="Z943" s="4">
        <v>162267505</v>
      </c>
      <c r="AA943" s="4">
        <v>195106671</v>
      </c>
      <c r="AB943" s="4">
        <v>140627619</v>
      </c>
      <c r="AC943" s="4">
        <v>54479052</v>
      </c>
      <c r="AD943" s="4">
        <v>568792955</v>
      </c>
      <c r="AE943" s="4">
        <v>-14488106</v>
      </c>
      <c r="AF943" s="4">
        <v>102846750</v>
      </c>
      <c r="AG943" s="4">
        <v>88358644</v>
      </c>
      <c r="AH943" s="4">
        <v>31742812</v>
      </c>
      <c r="AI943" s="4">
        <v>0</v>
      </c>
      <c r="AJ943" s="4">
        <v>1027097</v>
      </c>
      <c r="AK943" s="4">
        <v>1239072</v>
      </c>
      <c r="AL943" s="4">
        <v>154403495</v>
      </c>
      <c r="AM943" s="4">
        <v>38600874</v>
      </c>
      <c r="AN943" s="4">
        <v>2266169</v>
      </c>
      <c r="AO943" s="4">
        <v>36334705</v>
      </c>
      <c r="AP943" s="4">
        <v>49694082465</v>
      </c>
      <c r="AQ943" s="4">
        <v>48111166630</v>
      </c>
      <c r="AR943" s="4">
        <v>73837205.168248907</v>
      </c>
      <c r="AS943" s="4">
        <v>164446359.97346601</v>
      </c>
      <c r="AT943" s="4">
        <v>3348434</v>
      </c>
      <c r="AU943" s="4">
        <v>4802.4244958199997</v>
      </c>
      <c r="AV943" s="4">
        <v>10415.64005584</v>
      </c>
      <c r="AW943" s="4">
        <v>837350503</v>
      </c>
      <c r="AX943" s="4">
        <v>512177123</v>
      </c>
      <c r="AY943" s="4">
        <v>28155775</v>
      </c>
      <c r="AZ943" s="4">
        <v>28155775</v>
      </c>
      <c r="BA943" s="4">
        <v>935975637</v>
      </c>
      <c r="BB943" s="4">
        <v>19354043</v>
      </c>
      <c r="BC943" s="4">
        <v>1</v>
      </c>
      <c r="BD943" s="4">
        <v>0.86033573023572263</v>
      </c>
      <c r="BE943" s="4">
        <v>9.0181014946560334E-2</v>
      </c>
      <c r="BF943" s="4">
        <v>5.8707712162165034E-2</v>
      </c>
      <c r="BG943" s="4">
        <v>1.467692813559693E-2</v>
      </c>
      <c r="BH943" s="4">
        <v>0.60004130270721523</v>
      </c>
      <c r="BI943" s="4">
        <v>0.47718741356782057</v>
      </c>
      <c r="BJ943" s="4">
        <v>1.1447310127484596</v>
      </c>
      <c r="BK943" s="4">
        <v>2.4810884535732821E-2</v>
      </c>
      <c r="BL943" s="3" t="s">
        <v>474</v>
      </c>
      <c r="BM943" s="4">
        <v>17660492.237863582</v>
      </c>
      <c r="BN943" s="4"/>
      <c r="BO943" s="4"/>
      <c r="BP943" s="4">
        <v>1.4858349627494005</v>
      </c>
      <c r="BQ943" s="4">
        <v>0.46107819299374725</v>
      </c>
      <c r="BR943" s="4">
        <v>4068.8790988735918</v>
      </c>
      <c r="BS943" s="4">
        <v>3701.9434520423256</v>
      </c>
      <c r="BT943" s="4">
        <v>1680.2185724940018</v>
      </c>
      <c r="BU943" s="4">
        <v>722.3304585277051</v>
      </c>
      <c r="BV943" s="4">
        <v>2010.6643304130162</v>
      </c>
      <c r="BW943" s="4">
        <v>21298.797064512459</v>
      </c>
    </row>
    <row r="944" spans="2:75" x14ac:dyDescent="0.3">
      <c r="B944" s="3" t="s">
        <v>384</v>
      </c>
      <c r="C944" s="4">
        <v>2020</v>
      </c>
      <c r="D944" s="3" t="s">
        <v>1410</v>
      </c>
      <c r="E944" s="4">
        <v>43805</v>
      </c>
      <c r="F944" s="4">
        <v>43805</v>
      </c>
      <c r="G944" s="4" t="b">
        <v>0</v>
      </c>
      <c r="H944" s="4">
        <v>203073257</v>
      </c>
      <c r="I944" s="4">
        <v>78525219</v>
      </c>
      <c r="J944" s="4">
        <v>67934865</v>
      </c>
      <c r="K944" s="4">
        <v>24894324</v>
      </c>
      <c r="L944" s="4">
        <v>3952851</v>
      </c>
      <c r="M944" s="4">
        <v>22716285</v>
      </c>
      <c r="N944" s="4">
        <v>155462648</v>
      </c>
      <c r="O944" s="4">
        <v>153697696</v>
      </c>
      <c r="P944" s="4">
        <v>16144005</v>
      </c>
      <c r="Q944" s="4">
        <v>137553691</v>
      </c>
      <c r="R944" s="4">
        <v>20195957</v>
      </c>
      <c r="S944" s="4">
        <v>35276293</v>
      </c>
      <c r="T944" s="4">
        <v>27877795</v>
      </c>
      <c r="U944" s="4">
        <v>22774257</v>
      </c>
      <c r="V944" s="4">
        <v>6985277</v>
      </c>
      <c r="W944" s="4">
        <v>11341282</v>
      </c>
      <c r="X944" s="4">
        <v>49375561</v>
      </c>
      <c r="Y944" s="4">
        <v>24934627</v>
      </c>
      <c r="Z944" s="4">
        <v>258163144</v>
      </c>
      <c r="AA944" s="4">
        <v>289050915</v>
      </c>
      <c r="AB944" s="4">
        <v>196240093</v>
      </c>
      <c r="AC944" s="4">
        <v>92810822</v>
      </c>
      <c r="AD944" s="4">
        <v>618168516</v>
      </c>
      <c r="AE944" s="4">
        <v>-10807542</v>
      </c>
      <c r="AF944" s="4">
        <v>134033148</v>
      </c>
      <c r="AG944" s="4">
        <v>123225606</v>
      </c>
      <c r="AH944" s="4">
        <v>30429226</v>
      </c>
      <c r="AI944" s="4">
        <v>0</v>
      </c>
      <c r="AJ944" s="4">
        <v>1027097</v>
      </c>
      <c r="AK944" s="4">
        <v>1218653</v>
      </c>
      <c r="AL944" s="4">
        <v>151054906</v>
      </c>
      <c r="AM944" s="4">
        <v>37763727</v>
      </c>
      <c r="AN944" s="4">
        <v>2245750</v>
      </c>
      <c r="AO944" s="4">
        <v>35517977</v>
      </c>
      <c r="AP944" s="4">
        <v>43054060920</v>
      </c>
      <c r="AQ944" s="4">
        <v>41509775930</v>
      </c>
      <c r="AR944" s="4">
        <v>76189847</v>
      </c>
      <c r="AS944" s="4">
        <v>163052744</v>
      </c>
      <c r="AT944" s="4">
        <v>2843995</v>
      </c>
      <c r="AU944" s="4">
        <v>4884</v>
      </c>
      <c r="AV944" s="4">
        <v>10443</v>
      </c>
      <c r="AW944" s="4">
        <v>838793493</v>
      </c>
      <c r="AX944" s="4">
        <v>523440294</v>
      </c>
      <c r="AY944" s="4">
        <v>24934627</v>
      </c>
      <c r="AZ944" s="4">
        <v>26545201</v>
      </c>
      <c r="BA944" s="4">
        <v>941631572</v>
      </c>
      <c r="BB944" s="4">
        <v>20079032</v>
      </c>
      <c r="BC944" s="4">
        <v>1</v>
      </c>
      <c r="BD944" s="4">
        <v>0.76554958686657593</v>
      </c>
      <c r="BE944" s="4">
        <v>0.24314162154793234</v>
      </c>
      <c r="BF944" s="4">
        <v>5.9468441766883866E-2</v>
      </c>
      <c r="BG944" s="4">
        <v>1.4867110638564761E-2</v>
      </c>
      <c r="BH944" s="4">
        <v>0.89583641924955693</v>
      </c>
      <c r="BI944" s="4">
        <v>0.47032962132856959</v>
      </c>
      <c r="BJ944" s="4">
        <v>1.153376578730148</v>
      </c>
      <c r="BK944" s="4">
        <v>2.5964306925834322E-2</v>
      </c>
      <c r="BL944" s="3" t="s">
        <v>474</v>
      </c>
      <c r="BM944" s="4">
        <v>18620117.253902402</v>
      </c>
      <c r="BN944" s="4"/>
      <c r="BO944" s="4"/>
      <c r="BP944" s="4">
        <v>1.7696320712132259</v>
      </c>
      <c r="BQ944" s="4">
        <v>0.46768170066072967</v>
      </c>
      <c r="BR944" s="4">
        <v>4635.8465243693645</v>
      </c>
      <c r="BS944" s="4">
        <v>3508.6792831868506</v>
      </c>
      <c r="BT944" s="4">
        <v>1739.2956740098161</v>
      </c>
      <c r="BU944" s="4">
        <v>694.65188905376101</v>
      </c>
      <c r="BV944" s="4">
        <v>2813.0488756991213</v>
      </c>
      <c r="BW944" s="4">
        <v>21495.983837461477</v>
      </c>
    </row>
    <row r="945" spans="2:75" x14ac:dyDescent="0.3">
      <c r="B945" s="3" t="s">
        <v>384</v>
      </c>
      <c r="C945" s="4">
        <v>2021</v>
      </c>
      <c r="D945" s="3" t="s">
        <v>1411</v>
      </c>
      <c r="E945" s="4">
        <v>45503</v>
      </c>
      <c r="F945" s="4">
        <v>45503</v>
      </c>
      <c r="G945" s="4" t="b">
        <v>0</v>
      </c>
      <c r="H945" s="4">
        <v>193057202</v>
      </c>
      <c r="I945" s="4">
        <v>82224228</v>
      </c>
      <c r="J945" s="4">
        <v>76587742</v>
      </c>
      <c r="K945" s="4">
        <v>21330381</v>
      </c>
      <c r="L945" s="4">
        <v>3087443</v>
      </c>
      <c r="M945" s="4">
        <v>9827408</v>
      </c>
      <c r="N945" s="4">
        <v>161899413</v>
      </c>
      <c r="O945" s="4">
        <v>162980496</v>
      </c>
      <c r="P945" s="4">
        <v>16161367</v>
      </c>
      <c r="Q945" s="4">
        <v>146819129</v>
      </c>
      <c r="R945" s="4">
        <v>23621818</v>
      </c>
      <c r="S945" s="4">
        <v>37012105</v>
      </c>
      <c r="T945" s="4">
        <v>29463888</v>
      </c>
      <c r="U945" s="4">
        <v>24985857</v>
      </c>
      <c r="V945" s="4">
        <v>6989083</v>
      </c>
      <c r="W945" s="4">
        <v>12714693</v>
      </c>
      <c r="X945" s="4">
        <v>30076706</v>
      </c>
      <c r="Y945" s="4">
        <v>23277706</v>
      </c>
      <c r="Z945" s="4">
        <v>229049432</v>
      </c>
      <c r="AA945" s="4">
        <v>257637109</v>
      </c>
      <c r="AB945" s="4">
        <v>148200591</v>
      </c>
      <c r="AC945" s="4">
        <v>109436518</v>
      </c>
      <c r="AD945" s="4">
        <v>648245224</v>
      </c>
      <c r="AE945" s="4">
        <v>64629590</v>
      </c>
      <c r="AF945" s="4">
        <v>80709830</v>
      </c>
      <c r="AG945" s="4">
        <v>145339420</v>
      </c>
      <c r="AH945" s="4">
        <v>29066114</v>
      </c>
      <c r="AI945" s="4">
        <v>0</v>
      </c>
      <c r="AJ945" s="4">
        <v>1036267</v>
      </c>
      <c r="AK945" s="4">
        <v>1197538</v>
      </c>
      <c r="AL945" s="4">
        <v>162511468</v>
      </c>
      <c r="AM945" s="4">
        <v>40627867</v>
      </c>
      <c r="AN945" s="4">
        <v>2233805</v>
      </c>
      <c r="AO945" s="4">
        <v>38394062</v>
      </c>
      <c r="AP945" s="4">
        <v>44521652085</v>
      </c>
      <c r="AQ945" s="4">
        <v>43045837230</v>
      </c>
      <c r="AR945" s="4">
        <v>79991759</v>
      </c>
      <c r="AS945" s="4">
        <v>173934641</v>
      </c>
      <c r="AT945" s="4">
        <v>2966263</v>
      </c>
      <c r="AU945" s="4">
        <v>5157</v>
      </c>
      <c r="AV945" s="4">
        <v>10860</v>
      </c>
      <c r="AW945" s="4">
        <v>844652565</v>
      </c>
      <c r="AX945" s="4">
        <v>537007401</v>
      </c>
      <c r="AY945" s="4">
        <v>23277706</v>
      </c>
      <c r="AZ945" s="4">
        <v>25456036</v>
      </c>
      <c r="BA945" s="4">
        <v>924241393</v>
      </c>
      <c r="BB945" s="4">
        <v>19516840</v>
      </c>
      <c r="BC945" s="4">
        <v>1</v>
      </c>
      <c r="BD945" s="4">
        <v>0.8386085125174455</v>
      </c>
      <c r="BE945" s="4">
        <v>0.15579168085115</v>
      </c>
      <c r="BF945" s="4">
        <v>5.4982089017865499E-2</v>
      </c>
      <c r="BG945" s="4">
        <v>1.3745522254466375E-2</v>
      </c>
      <c r="BH945" s="4">
        <v>0.9899215517073392</v>
      </c>
      <c r="BI945" s="4">
        <v>0.46079553056807432</v>
      </c>
      <c r="BJ945" s="4">
        <v>1.1192093376301251</v>
      </c>
      <c r="BK945" s="4">
        <v>2.6118987788838834E-2</v>
      </c>
      <c r="BL945" s="3" t="s">
        <v>474</v>
      </c>
      <c r="BM945" s="4">
        <v>18087952.855267361</v>
      </c>
      <c r="BN945" s="4">
        <v>1.4073475425156801</v>
      </c>
      <c r="BO945" s="4">
        <v>0</v>
      </c>
      <c r="BP945" s="4">
        <v>1.7966934121690061</v>
      </c>
      <c r="BQ945" s="4">
        <v>0.47486187845303868</v>
      </c>
      <c r="BR945" s="4">
        <v>4242.7356877568509</v>
      </c>
      <c r="BS945" s="4">
        <v>3581.7527635540514</v>
      </c>
      <c r="BT945" s="4">
        <v>1757.9447289189725</v>
      </c>
      <c r="BU945" s="4">
        <v>638.77357536865702</v>
      </c>
      <c r="BV945" s="4">
        <v>3194.062369514098</v>
      </c>
      <c r="BW945" s="4">
        <v>20311.658418126277</v>
      </c>
    </row>
    <row r="946" spans="2:75" x14ac:dyDescent="0.3">
      <c r="B946" s="3" t="s">
        <v>384</v>
      </c>
      <c r="C946" s="4">
        <v>2022</v>
      </c>
      <c r="D946" s="3" t="s">
        <v>1412</v>
      </c>
      <c r="E946" s="4">
        <v>45406</v>
      </c>
      <c r="F946" s="4">
        <v>45406</v>
      </c>
      <c r="G946" s="4" t="b">
        <v>0</v>
      </c>
      <c r="H946" s="4">
        <v>202979143</v>
      </c>
      <c r="I946" s="4">
        <v>86189799</v>
      </c>
      <c r="J946" s="4">
        <v>100673031</v>
      </c>
      <c r="K946" s="4">
        <v>2998481</v>
      </c>
      <c r="L946" s="4">
        <v>5316632</v>
      </c>
      <c r="M946" s="4">
        <v>7801200</v>
      </c>
      <c r="N946" s="4">
        <v>192179462</v>
      </c>
      <c r="O946" s="4">
        <v>176718534</v>
      </c>
      <c r="P946" s="4">
        <v>15876667</v>
      </c>
      <c r="Q946" s="4">
        <v>160841867</v>
      </c>
      <c r="R946" s="4">
        <v>27414123</v>
      </c>
      <c r="S946" s="4">
        <v>38779337</v>
      </c>
      <c r="T946" s="4">
        <v>31257074</v>
      </c>
      <c r="U946" s="4">
        <v>29011966</v>
      </c>
      <c r="V946" s="4">
        <v>7459077</v>
      </c>
      <c r="W946" s="4">
        <v>12689641</v>
      </c>
      <c r="X946" s="4">
        <v>26260609</v>
      </c>
      <c r="Y946" s="4">
        <v>32860415</v>
      </c>
      <c r="Z946" s="4">
        <v>266089607</v>
      </c>
      <c r="AA946" s="4">
        <v>302719587</v>
      </c>
      <c r="AB946" s="4">
        <v>197520341</v>
      </c>
      <c r="AC946" s="4">
        <v>105199246</v>
      </c>
      <c r="AD946" s="4">
        <v>655280269</v>
      </c>
      <c r="AE946" s="4">
        <v>7634201</v>
      </c>
      <c r="AF946" s="4">
        <v>127381201</v>
      </c>
      <c r="AG946" s="4">
        <v>135015402</v>
      </c>
      <c r="AH946" s="4">
        <v>27653748</v>
      </c>
      <c r="AI946" s="4">
        <v>0</v>
      </c>
      <c r="AJ946" s="4">
        <v>1036267</v>
      </c>
      <c r="AK946" s="4">
        <v>1054477</v>
      </c>
      <c r="AL946" s="4">
        <v>192463426</v>
      </c>
      <c r="AM946" s="4">
        <v>48115857</v>
      </c>
      <c r="AN946" s="4">
        <v>2090744</v>
      </c>
      <c r="AO946" s="4">
        <v>46025113</v>
      </c>
      <c r="AP946" s="4">
        <v>52784449180</v>
      </c>
      <c r="AQ946" s="4">
        <v>51222360530</v>
      </c>
      <c r="AR946" s="4">
        <v>83859871</v>
      </c>
      <c r="AS946" s="4">
        <v>181731842</v>
      </c>
      <c r="AT946" s="4">
        <v>3567565</v>
      </c>
      <c r="AU946" s="4">
        <v>5467</v>
      </c>
      <c r="AV946" s="4">
        <v>11524</v>
      </c>
      <c r="AW946" s="4">
        <v>843810211</v>
      </c>
      <c r="AX946" s="4">
        <v>547918614</v>
      </c>
      <c r="AY946" s="4">
        <v>32860415</v>
      </c>
      <c r="AZ946" s="4">
        <v>27024249.333333332</v>
      </c>
      <c r="BA946" s="4">
        <v>1000924361</v>
      </c>
      <c r="BB946" s="4">
        <v>20367383</v>
      </c>
      <c r="BC946" s="4">
        <v>1</v>
      </c>
      <c r="BD946" s="4">
        <v>0.9467941344101547</v>
      </c>
      <c r="BE946" s="4">
        <v>0.1293758984882501</v>
      </c>
      <c r="BF946" s="4">
        <v>4.3452286426073634E-2</v>
      </c>
      <c r="BG946" s="4">
        <v>1.0863071719402937E-2</v>
      </c>
      <c r="BH946" s="4">
        <v>0.83942946272813412</v>
      </c>
      <c r="BI946" s="4">
        <v>0.45514519756403682</v>
      </c>
      <c r="BJ946" s="4">
        <v>1.2416755040254006</v>
      </c>
      <c r="BK946" s="4">
        <v>2.5231580161180125E-2</v>
      </c>
      <c r="BL946" s="3" t="s">
        <v>474</v>
      </c>
      <c r="BM946" s="4">
        <v>19713668.499468446</v>
      </c>
      <c r="BN946" s="4">
        <v>1.3708381742374336</v>
      </c>
      <c r="BO946" s="4">
        <v>0</v>
      </c>
      <c r="BP946" s="4">
        <v>1.5887230482225903</v>
      </c>
      <c r="BQ946" s="4">
        <v>0.4744012495661229</v>
      </c>
      <c r="BR946" s="4">
        <v>4470.3154428930102</v>
      </c>
      <c r="BS946" s="4">
        <v>3891.964365942827</v>
      </c>
      <c r="BT946" s="4">
        <v>1846.8896401356649</v>
      </c>
      <c r="BU946" s="4">
        <v>609.03290314055414</v>
      </c>
      <c r="BV946" s="4">
        <v>2973.5145575474608</v>
      </c>
      <c r="BW946" s="4">
        <v>22043.878804563272</v>
      </c>
    </row>
    <row r="947" spans="2:75" x14ac:dyDescent="0.3">
      <c r="B947" s="3" t="s">
        <v>384</v>
      </c>
      <c r="C947" s="4">
        <v>2023</v>
      </c>
      <c r="D947" s="3" t="s">
        <v>1413</v>
      </c>
      <c r="E947" s="4">
        <v>40715</v>
      </c>
      <c r="F947" s="4">
        <v>40715</v>
      </c>
      <c r="G947" s="4" t="b">
        <v>0</v>
      </c>
      <c r="H947" s="4">
        <v>243879444</v>
      </c>
      <c r="I947" s="4">
        <v>90849691</v>
      </c>
      <c r="J947" s="4">
        <v>113444251</v>
      </c>
      <c r="K947" s="4">
        <v>10147878</v>
      </c>
      <c r="L947" s="4">
        <v>14853155</v>
      </c>
      <c r="M947" s="4">
        <v>14584469</v>
      </c>
      <c r="N947" s="4">
        <v>219147097</v>
      </c>
      <c r="O947" s="4">
        <v>192266285</v>
      </c>
      <c r="P947" s="4">
        <v>18233737</v>
      </c>
      <c r="Q947" s="4">
        <v>174032548</v>
      </c>
      <c r="R947" s="4">
        <v>27512758</v>
      </c>
      <c r="S947" s="4">
        <v>42253353</v>
      </c>
      <c r="T947" s="4">
        <v>34918113</v>
      </c>
      <c r="U947" s="4">
        <v>31468650</v>
      </c>
      <c r="V947" s="4">
        <v>6527800</v>
      </c>
      <c r="W947" s="4">
        <v>14922903</v>
      </c>
      <c r="X947" s="4">
        <v>51613159</v>
      </c>
      <c r="Y947" s="4">
        <v>32955796</v>
      </c>
      <c r="Z947" s="4">
        <v>304907933</v>
      </c>
      <c r="AA947" s="4">
        <v>345788879</v>
      </c>
      <c r="AB947" s="4">
        <v>203150900</v>
      </c>
      <c r="AC947" s="4">
        <v>142637979</v>
      </c>
      <c r="AD947" s="4">
        <v>711286665</v>
      </c>
      <c r="AE947" s="4">
        <v>11262158</v>
      </c>
      <c r="AF947" s="4">
        <v>166984774</v>
      </c>
      <c r="AG947" s="4">
        <v>178246932</v>
      </c>
      <c r="AH947" s="4">
        <v>25916536</v>
      </c>
      <c r="AI947" s="4">
        <v>0</v>
      </c>
      <c r="AJ947" s="4">
        <v>1036267</v>
      </c>
      <c r="AK947" s="4">
        <v>1054477</v>
      </c>
      <c r="AL947" s="4">
        <v>219114152</v>
      </c>
      <c r="AM947" s="4">
        <v>54778538</v>
      </c>
      <c r="AN947" s="4">
        <v>2090744</v>
      </c>
      <c r="AO947" s="4">
        <v>52687794</v>
      </c>
      <c r="AP947" s="4">
        <v>56173436291</v>
      </c>
      <c r="AQ947" s="4">
        <v>54475610326</v>
      </c>
      <c r="AR947" s="4">
        <v>88102775</v>
      </c>
      <c r="AS947" s="4">
        <v>190421412</v>
      </c>
      <c r="AT947" s="4">
        <v>3755568</v>
      </c>
      <c r="AU947" s="4">
        <v>5681</v>
      </c>
      <c r="AV947" s="4">
        <v>12051</v>
      </c>
      <c r="AW947" s="4">
        <v>874220325</v>
      </c>
      <c r="AX947" s="4">
        <v>561615430</v>
      </c>
      <c r="AY947" s="4">
        <v>32955796</v>
      </c>
      <c r="AZ947" s="4">
        <v>29697972.333333332</v>
      </c>
      <c r="BA947" s="4">
        <v>1034124465</v>
      </c>
      <c r="BB947" s="4">
        <v>23256915</v>
      </c>
      <c r="BC947" s="4">
        <v>1</v>
      </c>
      <c r="BD947" s="4">
        <v>0.89858781619987615</v>
      </c>
      <c r="BE947" s="4">
        <v>0.21163390465987778</v>
      </c>
      <c r="BF947" s="4">
        <v>3.8167210669258822E-2</v>
      </c>
      <c r="BG947" s="4">
        <v>9.5418026673147055E-3</v>
      </c>
      <c r="BH947" s="4">
        <v>1.0242160679047232</v>
      </c>
      <c r="BI947" s="4">
        <v>0.44856770835482002</v>
      </c>
      <c r="BJ947" s="4">
        <v>1.2294520488434715</v>
      </c>
      <c r="BK947" s="4">
        <v>2.7143930994298664E-2</v>
      </c>
      <c r="BL947" s="3" t="s">
        <v>474</v>
      </c>
      <c r="BM947" s="4">
        <v>22417505.312723015</v>
      </c>
      <c r="BN947" s="4">
        <v>1.3247670478515869</v>
      </c>
      <c r="BO947" s="4">
        <v>0</v>
      </c>
      <c r="BP947" s="4">
        <v>1.5684063645954247</v>
      </c>
      <c r="BQ947" s="4">
        <v>0.47141316073354911</v>
      </c>
      <c r="BR947" s="4">
        <v>5989.9163453272749</v>
      </c>
      <c r="BS947" s="4">
        <v>4722.2469605796387</v>
      </c>
      <c r="BT947" s="4">
        <v>2163.8898440378239</v>
      </c>
      <c r="BU947" s="4">
        <v>636.53533095910598</v>
      </c>
      <c r="BV947" s="4">
        <v>4377.9180154734131</v>
      </c>
      <c r="BW947" s="4">
        <v>25399.102664865528</v>
      </c>
    </row>
    <row r="948" spans="2:75" x14ac:dyDescent="0.3">
      <c r="B948" s="3" t="s">
        <v>384</v>
      </c>
      <c r="C948" s="4">
        <v>2024</v>
      </c>
      <c r="D948" s="3" t="s">
        <v>1414</v>
      </c>
      <c r="E948" s="4">
        <v>40715</v>
      </c>
      <c r="F948" s="4">
        <v>40715</v>
      </c>
      <c r="G948" s="4" t="b">
        <v>0</v>
      </c>
      <c r="H948" s="4">
        <v>238371678</v>
      </c>
      <c r="I948" s="4">
        <v>98399640</v>
      </c>
      <c r="J948" s="4">
        <v>113881124</v>
      </c>
      <c r="K948" s="4">
        <v>2184673</v>
      </c>
      <c r="L948" s="4">
        <v>17589804</v>
      </c>
      <c r="M948" s="4">
        <v>6287280</v>
      </c>
      <c r="N948" s="4">
        <v>229899725</v>
      </c>
      <c r="O948" s="4">
        <v>213681565</v>
      </c>
      <c r="P948" s="4">
        <v>19737859</v>
      </c>
      <c r="Q948" s="4">
        <v>193943706</v>
      </c>
      <c r="R948" s="4">
        <v>38730434</v>
      </c>
      <c r="S948" s="4">
        <v>45055104</v>
      </c>
      <c r="T948" s="4">
        <v>37831835</v>
      </c>
      <c r="U948" s="4">
        <v>32131369</v>
      </c>
      <c r="V948" s="4">
        <v>9040810</v>
      </c>
      <c r="W948" s="4">
        <v>14297406</v>
      </c>
      <c r="X948" s="4">
        <v>24690113</v>
      </c>
      <c r="Y948" s="4">
        <v>31746492</v>
      </c>
      <c r="Z948" s="4">
        <v>315832426</v>
      </c>
      <c r="AA948" s="4">
        <v>359020864</v>
      </c>
      <c r="AB948" s="4">
        <v>201266396</v>
      </c>
      <c r="AC948" s="4">
        <v>157754468</v>
      </c>
      <c r="AD948" s="4">
        <v>735976779</v>
      </c>
      <c r="AE948" s="4">
        <v>38283860</v>
      </c>
      <c r="AF948" s="4">
        <v>154037440</v>
      </c>
      <c r="AG948" s="4">
        <v>192321300</v>
      </c>
      <c r="AH948" s="4">
        <v>24505023</v>
      </c>
      <c r="AI948" s="4">
        <v>0</v>
      </c>
      <c r="AJ948" s="4">
        <v>1036267</v>
      </c>
      <c r="AK948" s="4">
        <v>1001160</v>
      </c>
      <c r="AL948" s="4">
        <v>230147322</v>
      </c>
      <c r="AM948" s="4">
        <v>57536831</v>
      </c>
      <c r="AN948" s="4">
        <v>2037427</v>
      </c>
      <c r="AO948" s="4">
        <v>55499404</v>
      </c>
      <c r="AP948" s="4">
        <v>55428870954</v>
      </c>
      <c r="AQ948" s="4">
        <v>53740653824</v>
      </c>
      <c r="AR948" s="4">
        <v>95325406</v>
      </c>
      <c r="AS948" s="4">
        <v>290598151</v>
      </c>
      <c r="AT948" s="4">
        <v>3691993</v>
      </c>
      <c r="AU948" s="4">
        <v>6128</v>
      </c>
      <c r="AV948" s="4">
        <v>12994</v>
      </c>
      <c r="AW948" s="4">
        <v>901231343</v>
      </c>
      <c r="AX948" s="4">
        <v>570936238</v>
      </c>
      <c r="AY948" s="4">
        <v>31746492</v>
      </c>
      <c r="AZ948" s="4">
        <v>32520901</v>
      </c>
      <c r="BA948" s="4">
        <v>1103760707</v>
      </c>
      <c r="BB948" s="4">
        <v>25126227</v>
      </c>
      <c r="BC948" s="4">
        <v>1</v>
      </c>
      <c r="BD948" s="4">
        <v>0.9644590621206266</v>
      </c>
      <c r="BE948" s="4">
        <v>0.10357821536164208</v>
      </c>
      <c r="BF948" s="4">
        <v>3.541083102056837E-2</v>
      </c>
      <c r="BG948" s="4">
        <v>8.8527078320728841E-3</v>
      </c>
      <c r="BH948" s="4">
        <v>0.99163465505810222</v>
      </c>
      <c r="BI948" s="4">
        <v>0.45959910002622606</v>
      </c>
      <c r="BJ948" s="4">
        <v>1.2818156006983026</v>
      </c>
      <c r="BK948" s="4">
        <v>2.7275879188977482E-2</v>
      </c>
      <c r="BL948" s="3" t="s">
        <v>474</v>
      </c>
      <c r="BM948" s="4">
        <v>25300295.590583399</v>
      </c>
      <c r="BN948" s="4">
        <v>1.2853960888940785</v>
      </c>
      <c r="BO948" s="4">
        <v>0</v>
      </c>
      <c r="BP948" s="4">
        <v>1.7197789592198232</v>
      </c>
      <c r="BQ948" s="4">
        <v>0.47160227797444976</v>
      </c>
      <c r="BR948" s="4">
        <v>5854.6402554341148</v>
      </c>
      <c r="BS948" s="4">
        <v>5248.227066191821</v>
      </c>
      <c r="BT948" s="4">
        <v>2341.284686233575</v>
      </c>
      <c r="BU948" s="4">
        <v>601.86719882107332</v>
      </c>
      <c r="BV948" s="4">
        <v>4723.5981824880264</v>
      </c>
      <c r="BW948" s="4">
        <v>27109.436497605304</v>
      </c>
    </row>
    <row r="949" spans="2:75" x14ac:dyDescent="0.3">
      <c r="B949" s="3" t="s">
        <v>386</v>
      </c>
      <c r="C949" s="4">
        <v>2019</v>
      </c>
      <c r="D949" s="3" t="s">
        <v>1415</v>
      </c>
      <c r="E949" s="4">
        <v>13763</v>
      </c>
      <c r="F949" s="4">
        <v>13763</v>
      </c>
      <c r="G949" s="4" t="b">
        <v>0</v>
      </c>
      <c r="H949" s="4">
        <v>109306484</v>
      </c>
      <c r="I949" s="4">
        <v>58621789</v>
      </c>
      <c r="J949" s="4">
        <v>31187565</v>
      </c>
      <c r="K949" s="4">
        <v>12838962</v>
      </c>
      <c r="L949" s="4">
        <v>3809235</v>
      </c>
      <c r="M949" s="4">
        <v>558793</v>
      </c>
      <c r="N949" s="4">
        <v>95908729</v>
      </c>
      <c r="O949" s="4">
        <v>97373656</v>
      </c>
      <c r="P949" s="4">
        <v>13891162</v>
      </c>
      <c r="Q949" s="4">
        <v>83482494</v>
      </c>
      <c r="R949" s="4">
        <v>21112466</v>
      </c>
      <c r="S949" s="4">
        <v>12424824</v>
      </c>
      <c r="T949" s="4">
        <v>10485885</v>
      </c>
      <c r="U949" s="4">
        <v>19558872</v>
      </c>
      <c r="V949" s="4">
        <v>3225672</v>
      </c>
      <c r="W949" s="4">
        <v>5079646</v>
      </c>
      <c r="X949" s="4">
        <v>11932828</v>
      </c>
      <c r="Y949" s="4">
        <v>29399764</v>
      </c>
      <c r="Z949" s="4">
        <v>100704166</v>
      </c>
      <c r="AA949" s="4">
        <v>112915967</v>
      </c>
      <c r="AB949" s="4">
        <v>77158567</v>
      </c>
      <c r="AC949" s="4">
        <v>35757400</v>
      </c>
      <c r="AD949" s="4">
        <v>534399577</v>
      </c>
      <c r="AE949" s="4">
        <v>1523316</v>
      </c>
      <c r="AF949" s="4">
        <v>75739261</v>
      </c>
      <c r="AG949" s="4">
        <v>77262577</v>
      </c>
      <c r="AH949" s="4">
        <v>39999800</v>
      </c>
      <c r="AI949" s="4">
        <v>10353826</v>
      </c>
      <c r="AJ949" s="4">
        <v>1813741</v>
      </c>
      <c r="AK949" s="4">
        <v>1299528</v>
      </c>
      <c r="AL949" s="4">
        <v>95555118</v>
      </c>
      <c r="AM949" s="4">
        <v>23888780</v>
      </c>
      <c r="AN949" s="4">
        <v>3113269</v>
      </c>
      <c r="AO949" s="4">
        <v>20775511</v>
      </c>
      <c r="AP949" s="4">
        <v>18756667115</v>
      </c>
      <c r="AQ949" s="4">
        <v>16950108630</v>
      </c>
      <c r="AR949" s="4">
        <v>39198063.160956003</v>
      </c>
      <c r="AS949" s="4">
        <v>82184743.434414595</v>
      </c>
      <c r="AT949" s="4">
        <v>2355863</v>
      </c>
      <c r="AU949" s="4">
        <v>3656.2993759999999</v>
      </c>
      <c r="AV949" s="4">
        <v>7659.9560035000004</v>
      </c>
      <c r="AW949" s="4">
        <v>686996632</v>
      </c>
      <c r="AX949" s="4">
        <v>497136806</v>
      </c>
      <c r="AY949" s="4">
        <v>29399764</v>
      </c>
      <c r="AZ949" s="4">
        <v>29399764</v>
      </c>
      <c r="BA949" s="4">
        <v>1080953641</v>
      </c>
      <c r="BB949" s="4">
        <v>26182553</v>
      </c>
      <c r="BC949" s="4">
        <v>0</v>
      </c>
      <c r="BD949" s="4">
        <v>0.87742945789016502</v>
      </c>
      <c r="BE949" s="4">
        <v>0.10916852837385201</v>
      </c>
      <c r="BF949" s="4">
        <v>0.13032348240471051</v>
      </c>
      <c r="BG949" s="4">
        <v>3.2580871283105946E-2</v>
      </c>
      <c r="BH949" s="4">
        <v>0.92549435573882111</v>
      </c>
      <c r="BI949" s="4">
        <v>0.33493195718570007</v>
      </c>
      <c r="BJ949" s="4">
        <v>1.694980053712861</v>
      </c>
      <c r="BK949" s="4">
        <v>2.7250276182668308E-2</v>
      </c>
      <c r="BL949" s="3" t="s">
        <v>474</v>
      </c>
      <c r="BM949" s="4">
        <v>23545242.512894053</v>
      </c>
      <c r="BN949" s="4"/>
      <c r="BO949" s="4"/>
      <c r="BP949" s="4">
        <v>2.0898202714067842</v>
      </c>
      <c r="BQ949" s="4">
        <v>0.47732641993365982</v>
      </c>
      <c r="BR949" s="4">
        <v>7942.053622030081</v>
      </c>
      <c r="BS949" s="4">
        <v>7075.0313158468362</v>
      </c>
      <c r="BT949" s="4">
        <v>2848.0755039566957</v>
      </c>
      <c r="BU949" s="4">
        <v>2906.3285620867541</v>
      </c>
      <c r="BV949" s="4">
        <v>5613.7889268328126</v>
      </c>
      <c r="BW949" s="4">
        <v>78540.55373101795</v>
      </c>
    </row>
    <row r="950" spans="2:75" x14ac:dyDescent="0.3">
      <c r="B950" s="3" t="s">
        <v>386</v>
      </c>
      <c r="C950" s="4">
        <v>2020</v>
      </c>
      <c r="D950" s="3" t="s">
        <v>1416</v>
      </c>
      <c r="E950" s="4">
        <v>13948</v>
      </c>
      <c r="F950" s="4">
        <v>13948</v>
      </c>
      <c r="G950" s="4" t="b">
        <v>0</v>
      </c>
      <c r="H950" s="4">
        <v>103686565</v>
      </c>
      <c r="I950" s="4">
        <v>54615856</v>
      </c>
      <c r="J950" s="4">
        <v>26386222</v>
      </c>
      <c r="K950" s="4">
        <v>13408444</v>
      </c>
      <c r="L950" s="4">
        <v>3567838</v>
      </c>
      <c r="M950" s="4">
        <v>372187</v>
      </c>
      <c r="N950" s="4">
        <v>89905934</v>
      </c>
      <c r="O950" s="4">
        <v>89011829</v>
      </c>
      <c r="P950" s="4">
        <v>14506529</v>
      </c>
      <c r="Q950" s="4">
        <v>74505300</v>
      </c>
      <c r="R950" s="4">
        <v>17900678</v>
      </c>
      <c r="S950" s="4">
        <v>12140521</v>
      </c>
      <c r="T950" s="4">
        <v>9214592</v>
      </c>
      <c r="U950" s="4">
        <v>15734420</v>
      </c>
      <c r="V950" s="4">
        <v>2639834</v>
      </c>
      <c r="W950" s="4">
        <v>5319897</v>
      </c>
      <c r="X950" s="4">
        <v>14674736</v>
      </c>
      <c r="Y950" s="4">
        <v>29907949</v>
      </c>
      <c r="Z950" s="4">
        <v>129926127</v>
      </c>
      <c r="AA950" s="4">
        <v>138505290</v>
      </c>
      <c r="AB950" s="4">
        <v>104145575</v>
      </c>
      <c r="AC950" s="4">
        <v>34359715</v>
      </c>
      <c r="AD950" s="4">
        <v>549074316</v>
      </c>
      <c r="AE950" s="4">
        <v>1987948</v>
      </c>
      <c r="AF950" s="4">
        <v>76660716</v>
      </c>
      <c r="AG950" s="4">
        <v>78648664</v>
      </c>
      <c r="AH950" s="4">
        <v>42593415</v>
      </c>
      <c r="AI950" s="4">
        <v>18506532</v>
      </c>
      <c r="AJ950" s="4">
        <v>15443151</v>
      </c>
      <c r="AK950" s="4">
        <v>1368403</v>
      </c>
      <c r="AL950" s="4">
        <v>89521184</v>
      </c>
      <c r="AM950" s="4">
        <v>22380296</v>
      </c>
      <c r="AN950" s="4">
        <v>16811554</v>
      </c>
      <c r="AO950" s="4">
        <v>5568742</v>
      </c>
      <c r="AP950" s="4">
        <v>19399522930</v>
      </c>
      <c r="AQ950" s="4">
        <v>17422401930</v>
      </c>
      <c r="AR950" s="4">
        <v>40276992</v>
      </c>
      <c r="AS950" s="4">
        <v>80950447</v>
      </c>
      <c r="AT950" s="4">
        <v>2478787</v>
      </c>
      <c r="AU950" s="4">
        <v>3862</v>
      </c>
      <c r="AV950" s="4">
        <v>8163</v>
      </c>
      <c r="AW950" s="4">
        <v>717049490</v>
      </c>
      <c r="AX950" s="4">
        <v>513019067</v>
      </c>
      <c r="AY950" s="4">
        <v>29907949</v>
      </c>
      <c r="AZ950" s="4">
        <v>29653856.5</v>
      </c>
      <c r="BA950" s="4">
        <v>1076450358</v>
      </c>
      <c r="BB950" s="4">
        <v>30465893</v>
      </c>
      <c r="BC950" s="4">
        <v>0</v>
      </c>
      <c r="BD950" s="4">
        <v>0.86709337897344752</v>
      </c>
      <c r="BE950" s="4">
        <v>0.14152977292670463</v>
      </c>
      <c r="BF950" s="4">
        <v>0.75117657067627708</v>
      </c>
      <c r="BG950" s="4">
        <v>0.18779414266906927</v>
      </c>
      <c r="BH950" s="4">
        <v>1.0556116678947671</v>
      </c>
      <c r="BI950" s="4">
        <v>0.34814946164128907</v>
      </c>
      <c r="BJ950" s="4">
        <v>1.6132674572145154</v>
      </c>
      <c r="BK950" s="4">
        <v>3.2223917510103027E-2</v>
      </c>
      <c r="BL950" s="3" t="s">
        <v>474</v>
      </c>
      <c r="BM950" s="4">
        <v>23402911.152838625</v>
      </c>
      <c r="BN950" s="4"/>
      <c r="BO950" s="4"/>
      <c r="BP950" s="4">
        <v>2.0761846641967914</v>
      </c>
      <c r="BQ950" s="4">
        <v>0.47311037608722284</v>
      </c>
      <c r="BR950" s="4">
        <v>7433.7944508173214</v>
      </c>
      <c r="BS950" s="4">
        <v>6381.6912102093493</v>
      </c>
      <c r="BT950" s="4">
        <v>2887.653570404359</v>
      </c>
      <c r="BU950" s="4">
        <v>3053.7292084886722</v>
      </c>
      <c r="BV950" s="4">
        <v>5638.7054774878115</v>
      </c>
      <c r="BW950" s="4">
        <v>77175.964869515345</v>
      </c>
    </row>
    <row r="951" spans="2:75" x14ac:dyDescent="0.3">
      <c r="B951" s="3" t="s">
        <v>386</v>
      </c>
      <c r="C951" s="4">
        <v>2021</v>
      </c>
      <c r="D951" s="3" t="s">
        <v>1417</v>
      </c>
      <c r="E951" s="4">
        <v>13918</v>
      </c>
      <c r="F951" s="4">
        <v>13918</v>
      </c>
      <c r="G951" s="4" t="b">
        <v>0</v>
      </c>
      <c r="H951" s="4">
        <v>99511709</v>
      </c>
      <c r="I951" s="4">
        <v>56124228</v>
      </c>
      <c r="J951" s="4">
        <v>29161209</v>
      </c>
      <c r="K951" s="4">
        <v>9493258</v>
      </c>
      <c r="L951" s="4">
        <v>2093291</v>
      </c>
      <c r="M951" s="4">
        <v>824590</v>
      </c>
      <c r="N951" s="4">
        <v>89193861</v>
      </c>
      <c r="O951" s="4">
        <v>97469339</v>
      </c>
      <c r="P951" s="4">
        <v>15477381</v>
      </c>
      <c r="Q951" s="4">
        <v>81991958</v>
      </c>
      <c r="R951" s="4">
        <v>20126717</v>
      </c>
      <c r="S951" s="4">
        <v>13225646</v>
      </c>
      <c r="T951" s="4">
        <v>8047083</v>
      </c>
      <c r="U951" s="4">
        <v>18174096</v>
      </c>
      <c r="V951" s="4">
        <v>3352700</v>
      </c>
      <c r="W951" s="4">
        <v>6014803</v>
      </c>
      <c r="X951" s="4">
        <v>2042370</v>
      </c>
      <c r="Y951" s="4">
        <v>19026138</v>
      </c>
      <c r="Z951" s="4">
        <v>105297181</v>
      </c>
      <c r="AA951" s="4">
        <v>116610573</v>
      </c>
      <c r="AB951" s="4">
        <v>103870137</v>
      </c>
      <c r="AC951" s="4">
        <v>12740436</v>
      </c>
      <c r="AD951" s="4">
        <v>551116686</v>
      </c>
      <c r="AE951" s="4">
        <v>8042900</v>
      </c>
      <c r="AF951" s="4">
        <v>60218773</v>
      </c>
      <c r="AG951" s="4">
        <v>68261673</v>
      </c>
      <c r="AH951" s="4">
        <v>53978105</v>
      </c>
      <c r="AI951" s="4">
        <v>23666304</v>
      </c>
      <c r="AJ951" s="4">
        <v>11760780</v>
      </c>
      <c r="AK951" s="4">
        <v>1260951</v>
      </c>
      <c r="AL951" s="4">
        <v>88784530</v>
      </c>
      <c r="AM951" s="4">
        <v>22196133</v>
      </c>
      <c r="AN951" s="4">
        <v>13021731</v>
      </c>
      <c r="AO951" s="4">
        <v>9174402</v>
      </c>
      <c r="AP951" s="4">
        <v>19649262400</v>
      </c>
      <c r="AQ951" s="4">
        <v>17898198030</v>
      </c>
      <c r="AR951" s="4">
        <v>41057805</v>
      </c>
      <c r="AS951" s="4">
        <v>86271889</v>
      </c>
      <c r="AT951" s="4">
        <v>2576896</v>
      </c>
      <c r="AU951" s="4">
        <v>3974</v>
      </c>
      <c r="AV951" s="4">
        <v>8326</v>
      </c>
      <c r="AW951" s="4">
        <v>755278688</v>
      </c>
      <c r="AX951" s="4">
        <v>536833118</v>
      </c>
      <c r="AY951" s="4">
        <v>19026138</v>
      </c>
      <c r="AZ951" s="4">
        <v>26111283.666666668</v>
      </c>
      <c r="BA951" s="4">
        <v>1156222860</v>
      </c>
      <c r="BB951" s="4">
        <v>30152314</v>
      </c>
      <c r="BC951" s="4">
        <v>1</v>
      </c>
      <c r="BD951" s="4">
        <v>0.89631523663210322</v>
      </c>
      <c r="BE951" s="4">
        <v>2.0523916436808457E-2</v>
      </c>
      <c r="BF951" s="4">
        <v>0.58666665044762523</v>
      </c>
      <c r="BG951" s="4">
        <v>0.14666666591578512</v>
      </c>
      <c r="BH951" s="4">
        <v>0.83254107677243172</v>
      </c>
      <c r="BI951" s="4">
        <v>0.34203045136393534</v>
      </c>
      <c r="BJ951" s="4">
        <v>1.6277770527500253</v>
      </c>
      <c r="BK951" s="4">
        <v>2.9003289463198315E-2</v>
      </c>
      <c r="BL951" s="3" t="s">
        <v>474</v>
      </c>
      <c r="BM951" s="4">
        <v>25193725.62846924</v>
      </c>
      <c r="BN951" s="4">
        <v>1.0364201012477716</v>
      </c>
      <c r="BO951" s="4">
        <v>0</v>
      </c>
      <c r="BP951" s="4">
        <v>2.0895341598166044</v>
      </c>
      <c r="BQ951" s="4">
        <v>0.47730002402113858</v>
      </c>
      <c r="BR951" s="4">
        <v>7149.8569478373329</v>
      </c>
      <c r="BS951" s="4">
        <v>7003.1138813047855</v>
      </c>
      <c r="BT951" s="4">
        <v>2949.978804425923</v>
      </c>
      <c r="BU951" s="4">
        <v>3878.2946544043684</v>
      </c>
      <c r="BV951" s="4">
        <v>4904.5604971978737</v>
      </c>
      <c r="BW951" s="4">
        <v>83073.922977439288</v>
      </c>
    </row>
    <row r="952" spans="2:75" x14ac:dyDescent="0.3">
      <c r="B952" s="3" t="s">
        <v>386</v>
      </c>
      <c r="C952" s="4">
        <v>2022</v>
      </c>
      <c r="D952" s="3" t="s">
        <v>1418</v>
      </c>
      <c r="E952" s="4">
        <v>13537</v>
      </c>
      <c r="F952" s="4">
        <v>13537</v>
      </c>
      <c r="G952" s="4" t="b">
        <v>0</v>
      </c>
      <c r="H952" s="4">
        <v>141768269</v>
      </c>
      <c r="I952" s="4">
        <v>66692111</v>
      </c>
      <c r="J952" s="4">
        <v>33446674</v>
      </c>
      <c r="K952" s="4">
        <v>8636675</v>
      </c>
      <c r="L952" s="4">
        <v>3063896</v>
      </c>
      <c r="M952" s="4">
        <v>4148239</v>
      </c>
      <c r="N952" s="4">
        <v>128983355</v>
      </c>
      <c r="O952" s="4">
        <v>108956689</v>
      </c>
      <c r="P952" s="4">
        <v>15932770</v>
      </c>
      <c r="Q952" s="4">
        <v>93023919</v>
      </c>
      <c r="R952" s="4">
        <v>25159312</v>
      </c>
      <c r="S952" s="4">
        <v>14725684</v>
      </c>
      <c r="T952" s="4">
        <v>8037979</v>
      </c>
      <c r="U952" s="4">
        <v>19917584</v>
      </c>
      <c r="V952" s="4">
        <v>3244953</v>
      </c>
      <c r="W952" s="4">
        <v>5527872</v>
      </c>
      <c r="X952" s="4">
        <v>32811580</v>
      </c>
      <c r="Y952" s="4">
        <v>40875980</v>
      </c>
      <c r="Z952" s="4">
        <v>108463027</v>
      </c>
      <c r="AA952" s="4">
        <v>126936495</v>
      </c>
      <c r="AB952" s="4">
        <v>91385409</v>
      </c>
      <c r="AC952" s="4">
        <v>35551086</v>
      </c>
      <c r="AD952" s="4">
        <v>580372076</v>
      </c>
      <c r="AE952" s="4">
        <v>15588907</v>
      </c>
      <c r="AF952" s="4">
        <v>59896056</v>
      </c>
      <c r="AG952" s="4">
        <v>75484963</v>
      </c>
      <c r="AH952" s="4">
        <v>38032037</v>
      </c>
      <c r="AI952" s="4">
        <v>0</v>
      </c>
      <c r="AJ952" s="4">
        <v>15477047</v>
      </c>
      <c r="AK952" s="4">
        <v>1278963</v>
      </c>
      <c r="AL952" s="4">
        <v>90446222</v>
      </c>
      <c r="AM952" s="4">
        <v>22611556</v>
      </c>
      <c r="AN952" s="4">
        <v>16756010</v>
      </c>
      <c r="AO952" s="4">
        <v>5855546</v>
      </c>
      <c r="AP952" s="4">
        <v>24224249077</v>
      </c>
      <c r="AQ952" s="4">
        <v>22404476330</v>
      </c>
      <c r="AR952" s="4">
        <v>43846380</v>
      </c>
      <c r="AS952" s="4">
        <v>90733862</v>
      </c>
      <c r="AT952" s="4">
        <v>3260629</v>
      </c>
      <c r="AU952" s="4">
        <v>4302</v>
      </c>
      <c r="AV952" s="4">
        <v>8932</v>
      </c>
      <c r="AW952" s="4">
        <v>776543136</v>
      </c>
      <c r="AX952" s="4">
        <v>542919150</v>
      </c>
      <c r="AY952" s="4">
        <v>40875980</v>
      </c>
      <c r="AZ952" s="4">
        <v>29936689</v>
      </c>
      <c r="BA952" s="4">
        <v>1086060694</v>
      </c>
      <c r="BB952" s="4">
        <v>29680795</v>
      </c>
      <c r="BC952" s="4">
        <v>1</v>
      </c>
      <c r="BD952" s="4">
        <v>0.90981822596705331</v>
      </c>
      <c r="BE952" s="4">
        <v>0.23144516210464558</v>
      </c>
      <c r="BF952" s="4">
        <v>0.74103745889933448</v>
      </c>
      <c r="BG952" s="4">
        <v>0.18525936882139754</v>
      </c>
      <c r="BH952" s="4">
        <v>0.81145756716613926</v>
      </c>
      <c r="BI952" s="4">
        <v>0.35845771292025247</v>
      </c>
      <c r="BJ952" s="4">
        <v>1.4749039593449176</v>
      </c>
      <c r="BK952" s="4">
        <v>3.0876800230353069E-2</v>
      </c>
      <c r="BL952" s="3" t="s">
        <v>474</v>
      </c>
      <c r="BM952" s="4">
        <v>23499305.556331921</v>
      </c>
      <c r="BN952" s="4">
        <v>1.2739393054929453</v>
      </c>
      <c r="BO952" s="4">
        <v>0</v>
      </c>
      <c r="BP952" s="4">
        <v>1.8100201934280169</v>
      </c>
      <c r="BQ952" s="4">
        <v>0.48163905060456785</v>
      </c>
      <c r="BR952" s="4">
        <v>10472.650439536086</v>
      </c>
      <c r="BS952" s="4">
        <v>8048.806160892369</v>
      </c>
      <c r="BT952" s="4">
        <v>3239.002733249612</v>
      </c>
      <c r="BU952" s="4">
        <v>2809.4878481199676</v>
      </c>
      <c r="BV952" s="4">
        <v>5576.1958336411317</v>
      </c>
      <c r="BW952" s="4">
        <v>80229.053261431633</v>
      </c>
    </row>
    <row r="953" spans="2:75" x14ac:dyDescent="0.3">
      <c r="B953" s="3" t="s">
        <v>386</v>
      </c>
      <c r="C953" s="4">
        <v>2023</v>
      </c>
      <c r="D953" s="3" t="s">
        <v>1419</v>
      </c>
      <c r="E953" s="4">
        <v>14025</v>
      </c>
      <c r="F953" s="4">
        <v>14025</v>
      </c>
      <c r="G953" s="4" t="b">
        <v>0</v>
      </c>
      <c r="H953" s="4">
        <v>145875583</v>
      </c>
      <c r="I953" s="4">
        <v>73406749</v>
      </c>
      <c r="J953" s="4">
        <v>39539474</v>
      </c>
      <c r="K953" s="4">
        <v>17220237</v>
      </c>
      <c r="L953" s="4">
        <v>5071017</v>
      </c>
      <c r="M953" s="4">
        <v>2147665</v>
      </c>
      <c r="N953" s="4">
        <v>126507681</v>
      </c>
      <c r="O953" s="4">
        <v>114429987</v>
      </c>
      <c r="P953" s="4">
        <v>16259989</v>
      </c>
      <c r="Q953" s="4">
        <v>98169998</v>
      </c>
      <c r="R953" s="4">
        <v>28632070</v>
      </c>
      <c r="S953" s="4">
        <v>15745184</v>
      </c>
      <c r="T953" s="4">
        <v>9759715</v>
      </c>
      <c r="U953" s="4">
        <v>22131665</v>
      </c>
      <c r="V953" s="4">
        <v>1029068</v>
      </c>
      <c r="W953" s="4">
        <v>5714179</v>
      </c>
      <c r="X953" s="4">
        <v>31445596</v>
      </c>
      <c r="Y953" s="4">
        <v>44644564</v>
      </c>
      <c r="Z953" s="4">
        <v>136064600</v>
      </c>
      <c r="AA953" s="4">
        <v>151813643</v>
      </c>
      <c r="AB953" s="4">
        <v>97543209</v>
      </c>
      <c r="AC953" s="4">
        <v>54270434</v>
      </c>
      <c r="AD953" s="4">
        <v>611236129</v>
      </c>
      <c r="AE953" s="4">
        <v>18516735</v>
      </c>
      <c r="AF953" s="4">
        <v>88982523</v>
      </c>
      <c r="AG953" s="4">
        <v>107499258</v>
      </c>
      <c r="AH953" s="4">
        <v>45470393</v>
      </c>
      <c r="AI953" s="4">
        <v>10131903</v>
      </c>
      <c r="AJ953" s="4">
        <v>2177557</v>
      </c>
      <c r="AK953" s="4">
        <v>1312042</v>
      </c>
      <c r="AL953" s="4">
        <v>102156420</v>
      </c>
      <c r="AM953" s="4">
        <v>25539105</v>
      </c>
      <c r="AN953" s="4">
        <v>3489599</v>
      </c>
      <c r="AO953" s="4">
        <v>22049506</v>
      </c>
      <c r="AP953" s="4">
        <v>27732210947</v>
      </c>
      <c r="AQ953" s="4">
        <v>25407566172</v>
      </c>
      <c r="AR953" s="4">
        <v>47729274</v>
      </c>
      <c r="AS953" s="4">
        <v>98860603</v>
      </c>
      <c r="AT953" s="4">
        <v>3595352</v>
      </c>
      <c r="AU953" s="4">
        <v>4556</v>
      </c>
      <c r="AV953" s="4">
        <v>9438</v>
      </c>
      <c r="AW953" s="4">
        <v>800513780</v>
      </c>
      <c r="AX953" s="4">
        <v>550834793</v>
      </c>
      <c r="AY953" s="4">
        <v>44644564</v>
      </c>
      <c r="AZ953" s="4">
        <v>34848894</v>
      </c>
      <c r="BA953" s="4">
        <v>1130422654</v>
      </c>
      <c r="BB953" s="4">
        <v>25233000</v>
      </c>
      <c r="BC953" s="4">
        <v>1</v>
      </c>
      <c r="BD953" s="4">
        <v>0.86722999420677549</v>
      </c>
      <c r="BE953" s="4">
        <v>0.21556449237978367</v>
      </c>
      <c r="BF953" s="4">
        <v>0.13663748201043066</v>
      </c>
      <c r="BG953" s="4">
        <v>3.4159370502607665E-2</v>
      </c>
      <c r="BH953" s="4">
        <v>1.0950316816752914</v>
      </c>
      <c r="BI953" s="4">
        <v>0.37911249405064434</v>
      </c>
      <c r="BJ953" s="4">
        <v>1.5009335288258749</v>
      </c>
      <c r="BK953" s="4">
        <v>2.5526632857762847E-2</v>
      </c>
      <c r="BL953" s="3" t="s">
        <v>474</v>
      </c>
      <c r="BM953" s="4">
        <v>24405162.66843991</v>
      </c>
      <c r="BN953" s="4">
        <v>1.4279312321513693</v>
      </c>
      <c r="BO953" s="4">
        <v>0</v>
      </c>
      <c r="BP953" s="4">
        <v>1.7210771290906841</v>
      </c>
      <c r="BQ953" s="4">
        <v>0.48272939182030089</v>
      </c>
      <c r="BR953" s="4">
        <v>10401.111087344028</v>
      </c>
      <c r="BS953" s="4">
        <v>8159.0008556149733</v>
      </c>
      <c r="BT953" s="4">
        <v>3403.1567914438501</v>
      </c>
      <c r="BU953" s="4">
        <v>3242.0957575757575</v>
      </c>
      <c r="BV953" s="4">
        <v>7664.8312299465242</v>
      </c>
      <c r="BW953" s="4">
        <v>80600.545739750451</v>
      </c>
    </row>
    <row r="954" spans="2:75" x14ac:dyDescent="0.3">
      <c r="B954" s="3" t="s">
        <v>386</v>
      </c>
      <c r="C954" s="4">
        <v>2024</v>
      </c>
      <c r="D954" s="3" t="s">
        <v>1420</v>
      </c>
      <c r="E954" s="4">
        <v>14025</v>
      </c>
      <c r="F954" s="4">
        <v>14025</v>
      </c>
      <c r="G954" s="4" t="b">
        <v>0</v>
      </c>
      <c r="H954" s="4">
        <v>146940459</v>
      </c>
      <c r="I954" s="4">
        <v>76791867</v>
      </c>
      <c r="J954" s="4">
        <v>41084149</v>
      </c>
      <c r="K954" s="4">
        <v>17914936</v>
      </c>
      <c r="L954" s="4">
        <v>6819480</v>
      </c>
      <c r="M954" s="4">
        <v>4331689</v>
      </c>
      <c r="N954" s="4">
        <v>124693834</v>
      </c>
      <c r="O954" s="4">
        <v>128733558</v>
      </c>
      <c r="P954" s="4">
        <v>17504876</v>
      </c>
      <c r="Q954" s="4">
        <v>111228682</v>
      </c>
      <c r="R954" s="4">
        <v>29227920</v>
      </c>
      <c r="S954" s="4">
        <v>19280645</v>
      </c>
      <c r="T954" s="4">
        <v>11264547</v>
      </c>
      <c r="U954" s="4">
        <v>22689180</v>
      </c>
      <c r="V954" s="4">
        <v>4974746</v>
      </c>
      <c r="W954" s="4">
        <v>6249170</v>
      </c>
      <c r="X954" s="4">
        <v>18206901</v>
      </c>
      <c r="Y954" s="4">
        <v>45874488</v>
      </c>
      <c r="Z954" s="4">
        <v>133646292</v>
      </c>
      <c r="AA954" s="4">
        <v>156261274</v>
      </c>
      <c r="AB954" s="4">
        <v>112258542</v>
      </c>
      <c r="AC954" s="4">
        <v>44002732</v>
      </c>
      <c r="AD954" s="4">
        <v>629443030</v>
      </c>
      <c r="AE954" s="4">
        <v>15226241</v>
      </c>
      <c r="AF954" s="4">
        <v>92942193</v>
      </c>
      <c r="AG954" s="4">
        <v>108168434</v>
      </c>
      <c r="AH954" s="4">
        <v>61911208</v>
      </c>
      <c r="AI954" s="4">
        <v>19293927</v>
      </c>
      <c r="AJ954" s="4">
        <v>2288273</v>
      </c>
      <c r="AK954" s="4">
        <v>1811655</v>
      </c>
      <c r="AL954" s="4">
        <v>110107359</v>
      </c>
      <c r="AM954" s="4">
        <v>27526840</v>
      </c>
      <c r="AN954" s="4">
        <v>4099928</v>
      </c>
      <c r="AO954" s="4">
        <v>23426912</v>
      </c>
      <c r="AP954" s="4">
        <v>27759640592</v>
      </c>
      <c r="AQ954" s="4">
        <v>25344482530</v>
      </c>
      <c r="AR954" s="4">
        <v>51846025</v>
      </c>
      <c r="AS954" s="4">
        <v>105407301</v>
      </c>
      <c r="AT954" s="4">
        <v>3568356</v>
      </c>
      <c r="AU954" s="4">
        <v>4928</v>
      </c>
      <c r="AV954" s="4">
        <v>9999</v>
      </c>
      <c r="AW954" s="4">
        <v>845348838</v>
      </c>
      <c r="AX954" s="4">
        <v>579053749</v>
      </c>
      <c r="AY954" s="4">
        <v>45874488</v>
      </c>
      <c r="AZ954" s="4">
        <v>43798344</v>
      </c>
      <c r="BA954" s="4">
        <v>1214092442</v>
      </c>
      <c r="BB954" s="4">
        <v>27346000</v>
      </c>
      <c r="BC954" s="4">
        <v>0</v>
      </c>
      <c r="BD954" s="4">
        <v>0.84860109222879176</v>
      </c>
      <c r="BE954" s="4">
        <v>0.12390665664110931</v>
      </c>
      <c r="BF954" s="4">
        <v>0.1489429226166171</v>
      </c>
      <c r="BG954" s="4">
        <v>3.7235730992330858E-2</v>
      </c>
      <c r="BH954" s="4">
        <v>0.97248688067705413</v>
      </c>
      <c r="BI954" s="4">
        <v>0.37844155167842736</v>
      </c>
      <c r="BJ954" s="4">
        <v>1.524034829907267</v>
      </c>
      <c r="BK954" s="4">
        <v>2.5499670833620848E-2</v>
      </c>
      <c r="BL954" s="3" t="s">
        <v>474</v>
      </c>
      <c r="BM954" s="4">
        <v>26678040.717207801</v>
      </c>
      <c r="BN954" s="4">
        <v>1.6417376547352409</v>
      </c>
      <c r="BO954" s="4">
        <v>0</v>
      </c>
      <c r="BP954" s="4">
        <v>1.8676763781639669</v>
      </c>
      <c r="BQ954" s="4">
        <v>0.49284928492849284</v>
      </c>
      <c r="BR954" s="4">
        <v>10477.03807486631</v>
      </c>
      <c r="BS954" s="4">
        <v>9178.8633155080206</v>
      </c>
      <c r="BT954" s="4">
        <v>3696.6862745098038</v>
      </c>
      <c r="BU954" s="4">
        <v>4414.3463814616753</v>
      </c>
      <c r="BV954" s="4">
        <v>7712.5443137254906</v>
      </c>
      <c r="BW954" s="4">
        <v>86566.30602495544</v>
      </c>
    </row>
    <row r="955" spans="2:75" x14ac:dyDescent="0.3">
      <c r="B955" s="3" t="s">
        <v>388</v>
      </c>
      <c r="C955" s="4">
        <v>2019</v>
      </c>
      <c r="D955" s="3" t="s">
        <v>1421</v>
      </c>
      <c r="E955" s="4">
        <v>21027</v>
      </c>
      <c r="F955" s="4">
        <v>21027</v>
      </c>
      <c r="G955" s="4" t="b">
        <v>0</v>
      </c>
      <c r="H955" s="4">
        <v>65967099</v>
      </c>
      <c r="I955" s="4">
        <v>24284258</v>
      </c>
      <c r="J955" s="4">
        <v>21303862</v>
      </c>
      <c r="K955" s="4">
        <v>4571934</v>
      </c>
      <c r="L955" s="4">
        <v>2239494</v>
      </c>
      <c r="M955" s="4">
        <v>13538595</v>
      </c>
      <c r="N955" s="4">
        <v>47856570</v>
      </c>
      <c r="O955" s="4">
        <v>43723290</v>
      </c>
      <c r="P955" s="4">
        <v>6751247</v>
      </c>
      <c r="Q955" s="4">
        <v>36972043</v>
      </c>
      <c r="R955" s="4">
        <v>5923222</v>
      </c>
      <c r="S955" s="4">
        <v>10762811</v>
      </c>
      <c r="T955" s="4">
        <v>5185726</v>
      </c>
      <c r="U955" s="4">
        <v>7979926</v>
      </c>
      <c r="V955" s="4">
        <v>2897412</v>
      </c>
      <c r="W955" s="4">
        <v>2180255</v>
      </c>
      <c r="X955" s="4">
        <v>22243809</v>
      </c>
      <c r="Y955" s="4">
        <v>19781445</v>
      </c>
      <c r="Z955" s="4">
        <v>111400431</v>
      </c>
      <c r="AA955" s="4">
        <v>123584233</v>
      </c>
      <c r="AB955" s="4">
        <v>75704504</v>
      </c>
      <c r="AC955" s="4">
        <v>47879729</v>
      </c>
      <c r="AD955" s="4">
        <v>205296055</v>
      </c>
      <c r="AE955" s="4">
        <v>51379102</v>
      </c>
      <c r="AF955" s="4">
        <v>20804694</v>
      </c>
      <c r="AG955" s="4">
        <v>72183796</v>
      </c>
      <c r="AH955" s="4">
        <v>23328618</v>
      </c>
      <c r="AI955" s="4">
        <v>0</v>
      </c>
      <c r="AJ955" s="4">
        <v>648364</v>
      </c>
      <c r="AK955" s="4">
        <v>694606</v>
      </c>
      <c r="AL955" s="4">
        <v>48162032</v>
      </c>
      <c r="AM955" s="4">
        <v>12040508</v>
      </c>
      <c r="AN955" s="4">
        <v>1342970</v>
      </c>
      <c r="AO955" s="4">
        <v>10461413</v>
      </c>
      <c r="AP955" s="4">
        <v>9510743180</v>
      </c>
      <c r="AQ955" s="4">
        <v>9087421212</v>
      </c>
      <c r="AR955" s="4">
        <v>23163637.989680398</v>
      </c>
      <c r="AS955" s="4">
        <v>51857455.075272404</v>
      </c>
      <c r="AT955" s="4">
        <v>1512377</v>
      </c>
      <c r="AU955" s="4">
        <v>3479.19304096</v>
      </c>
      <c r="AV955" s="4">
        <v>6648.29621924</v>
      </c>
      <c r="AW955" s="4">
        <v>226874387</v>
      </c>
      <c r="AX955" s="4">
        <v>156440877</v>
      </c>
      <c r="AY955" s="4">
        <v>19781445</v>
      </c>
      <c r="AZ955" s="4">
        <v>19781445</v>
      </c>
      <c r="BA955" s="4">
        <v>19881170</v>
      </c>
      <c r="BB955" s="4">
        <v>0</v>
      </c>
      <c r="BC955" s="4"/>
      <c r="BD955" s="4">
        <v>0.725461187856692</v>
      </c>
      <c r="BE955" s="4">
        <v>0.33719550104818163</v>
      </c>
      <c r="BF955" s="4">
        <v>0.11153765273026686</v>
      </c>
      <c r="BG955" s="4">
        <v>2.7884413182566715E-2</v>
      </c>
      <c r="BH955" s="4">
        <v>1.9523886196929934</v>
      </c>
      <c r="BI955" s="4">
        <v>0.3402696524108807</v>
      </c>
      <c r="BJ955" s="4">
        <v>0</v>
      </c>
      <c r="BK955" s="4"/>
      <c r="BL955" s="3" t="s">
        <v>468</v>
      </c>
      <c r="BM955" s="4"/>
      <c r="BN955" s="4"/>
      <c r="BO955" s="4"/>
      <c r="BP955" s="4">
        <v>2.4355234445180756</v>
      </c>
      <c r="BQ955" s="4">
        <v>0.52332100228797029</v>
      </c>
      <c r="BR955" s="4">
        <v>3137.256812669425</v>
      </c>
      <c r="BS955" s="4">
        <v>2079.3879298045372</v>
      </c>
      <c r="BT955" s="4">
        <v>1101.6140195786559</v>
      </c>
      <c r="BU955" s="4">
        <v>1109.4601226993866</v>
      </c>
      <c r="BV955" s="4">
        <v>3432.9098777761924</v>
      </c>
      <c r="BW955" s="4">
        <v>945.50672944309702</v>
      </c>
    </row>
    <row r="956" spans="2:75" x14ac:dyDescent="0.3">
      <c r="B956" s="3" t="s">
        <v>388</v>
      </c>
      <c r="C956" s="4">
        <v>2020</v>
      </c>
      <c r="D956" s="3" t="s">
        <v>1422</v>
      </c>
      <c r="E956" s="4">
        <v>20922</v>
      </c>
      <c r="F956" s="4">
        <v>20922</v>
      </c>
      <c r="G956" s="4" t="b">
        <v>0</v>
      </c>
      <c r="H956" s="4">
        <v>57789994</v>
      </c>
      <c r="I956" s="4">
        <v>25199768</v>
      </c>
      <c r="J956" s="4">
        <v>20935172</v>
      </c>
      <c r="K956" s="4">
        <v>5459271</v>
      </c>
      <c r="L956" s="4">
        <v>1238752</v>
      </c>
      <c r="M956" s="4">
        <v>4604723</v>
      </c>
      <c r="N956" s="4">
        <v>47726000</v>
      </c>
      <c r="O956" s="4">
        <v>44589843</v>
      </c>
      <c r="P956" s="4">
        <v>6404914</v>
      </c>
      <c r="Q956" s="4">
        <v>38184929</v>
      </c>
      <c r="R956" s="4">
        <v>5816252</v>
      </c>
      <c r="S956" s="4">
        <v>11992616</v>
      </c>
      <c r="T956" s="4">
        <v>5843040</v>
      </c>
      <c r="U956" s="4">
        <v>7015150</v>
      </c>
      <c r="V956" s="4">
        <v>2834040</v>
      </c>
      <c r="W956" s="4">
        <v>2310767</v>
      </c>
      <c r="X956" s="4">
        <v>13200151</v>
      </c>
      <c r="Y956" s="4">
        <v>6517491</v>
      </c>
      <c r="Z956" s="4">
        <v>127772639</v>
      </c>
      <c r="AA956" s="4">
        <v>136718873</v>
      </c>
      <c r="AB956" s="4">
        <v>75717698</v>
      </c>
      <c r="AC956" s="4">
        <v>61001175</v>
      </c>
      <c r="AD956" s="4">
        <v>218496206</v>
      </c>
      <c r="AE956" s="4">
        <v>58228749</v>
      </c>
      <c r="AF956" s="4">
        <v>26632385</v>
      </c>
      <c r="AG956" s="4">
        <v>84861134</v>
      </c>
      <c r="AH956" s="4">
        <v>22790895</v>
      </c>
      <c r="AI956" s="4">
        <v>248299</v>
      </c>
      <c r="AJ956" s="4">
        <v>727467</v>
      </c>
      <c r="AK956" s="4">
        <v>710653</v>
      </c>
      <c r="AL956" s="4">
        <v>47712589</v>
      </c>
      <c r="AM956" s="4">
        <v>11928147</v>
      </c>
      <c r="AN956" s="4">
        <v>1438120</v>
      </c>
      <c r="AO956" s="4">
        <v>10490027</v>
      </c>
      <c r="AP956" s="4">
        <v>9137389022</v>
      </c>
      <c r="AQ956" s="4">
        <v>8651619612</v>
      </c>
      <c r="AR956" s="4">
        <v>24413867</v>
      </c>
      <c r="AS956" s="4">
        <v>52518077</v>
      </c>
      <c r="AT956" s="4">
        <v>1377176</v>
      </c>
      <c r="AU956" s="4">
        <v>3538</v>
      </c>
      <c r="AV956" s="4">
        <v>7078</v>
      </c>
      <c r="AW956" s="4">
        <v>232011464</v>
      </c>
      <c r="AX956" s="4">
        <v>156425967</v>
      </c>
      <c r="AY956" s="4">
        <v>6517491</v>
      </c>
      <c r="AZ956" s="4">
        <v>13149468</v>
      </c>
      <c r="BA956" s="4">
        <v>21490166</v>
      </c>
      <c r="BB956" s="4">
        <v>0</v>
      </c>
      <c r="BC956" s="4"/>
      <c r="BD956" s="4">
        <v>0.8258523093115393</v>
      </c>
      <c r="BE956" s="4">
        <v>0.22841585690422464</v>
      </c>
      <c r="BF956" s="4">
        <v>0.12056524789642516</v>
      </c>
      <c r="BG956" s="4">
        <v>3.0141311342379681E-2</v>
      </c>
      <c r="BH956" s="4">
        <v>2.2223724443745856</v>
      </c>
      <c r="BI956" s="4">
        <v>0.35903966828097367</v>
      </c>
      <c r="BJ956" s="4">
        <v>0</v>
      </c>
      <c r="BK956" s="4"/>
      <c r="BL956" s="3" t="s">
        <v>468</v>
      </c>
      <c r="BM956" s="4"/>
      <c r="BN956" s="4"/>
      <c r="BO956" s="4"/>
      <c r="BP956" s="4">
        <v>2.6718646805142012</v>
      </c>
      <c r="BQ956" s="4">
        <v>0.4998587171517378</v>
      </c>
      <c r="BR956" s="4">
        <v>2762.1639422617341</v>
      </c>
      <c r="BS956" s="4">
        <v>2131.2418984800688</v>
      </c>
      <c r="BT956" s="4">
        <v>1166.8992926106491</v>
      </c>
      <c r="BU956" s="4">
        <v>1089.3267852021795</v>
      </c>
      <c r="BV956" s="4">
        <v>4056.0717904598032</v>
      </c>
      <c r="BW956" s="4">
        <v>1027.1563904024472</v>
      </c>
    </row>
    <row r="957" spans="2:75" x14ac:dyDescent="0.3">
      <c r="B957" s="3" t="s">
        <v>388</v>
      </c>
      <c r="C957" s="4">
        <v>2021</v>
      </c>
      <c r="D957" s="3" t="s">
        <v>1423</v>
      </c>
      <c r="E957" s="4">
        <v>21522</v>
      </c>
      <c r="F957" s="4">
        <v>21522</v>
      </c>
      <c r="G957" s="4" t="b">
        <v>0</v>
      </c>
      <c r="H957" s="4">
        <v>56075624</v>
      </c>
      <c r="I957" s="4">
        <v>26633233</v>
      </c>
      <c r="J957" s="4">
        <v>23059879</v>
      </c>
      <c r="K957" s="4">
        <v>570728</v>
      </c>
      <c r="L957" s="4">
        <v>868962</v>
      </c>
      <c r="M957" s="4">
        <v>4782690</v>
      </c>
      <c r="N957" s="4">
        <v>50722206</v>
      </c>
      <c r="O957" s="4">
        <v>44908856</v>
      </c>
      <c r="P957" s="4">
        <v>6370411</v>
      </c>
      <c r="Q957" s="4">
        <v>38538445</v>
      </c>
      <c r="R957" s="4">
        <v>5725223</v>
      </c>
      <c r="S957" s="4">
        <v>12090603</v>
      </c>
      <c r="T957" s="4">
        <v>6059020</v>
      </c>
      <c r="U957" s="4">
        <v>6906142</v>
      </c>
      <c r="V957" s="4">
        <v>2921109</v>
      </c>
      <c r="W957" s="4">
        <v>2362479</v>
      </c>
      <c r="X957" s="4">
        <v>11166768</v>
      </c>
      <c r="Y957" s="4">
        <v>7270223</v>
      </c>
      <c r="Z957" s="4">
        <v>145498168</v>
      </c>
      <c r="AA957" s="4">
        <v>151477353</v>
      </c>
      <c r="AB957" s="4">
        <v>80116027</v>
      </c>
      <c r="AC957" s="4">
        <v>71361326</v>
      </c>
      <c r="AD957" s="4">
        <v>229662974</v>
      </c>
      <c r="AE957" s="4">
        <v>63145453</v>
      </c>
      <c r="AF957" s="4">
        <v>31428393</v>
      </c>
      <c r="AG957" s="4">
        <v>94573846</v>
      </c>
      <c r="AH957" s="4">
        <v>22033017</v>
      </c>
      <c r="AI957" s="4">
        <v>0</v>
      </c>
      <c r="AJ957" s="4">
        <v>676423</v>
      </c>
      <c r="AK957" s="4">
        <v>698964</v>
      </c>
      <c r="AL957" s="4">
        <v>50747603</v>
      </c>
      <c r="AM957" s="4">
        <v>12686901</v>
      </c>
      <c r="AN957" s="4">
        <v>1375387</v>
      </c>
      <c r="AO957" s="4">
        <v>11311514</v>
      </c>
      <c r="AP957" s="4">
        <v>9625201222</v>
      </c>
      <c r="AQ957" s="4">
        <v>9126305910</v>
      </c>
      <c r="AR957" s="4">
        <v>25893492</v>
      </c>
      <c r="AS957" s="4">
        <v>56482981</v>
      </c>
      <c r="AT957" s="4">
        <v>1464175</v>
      </c>
      <c r="AU957" s="4">
        <v>3793</v>
      </c>
      <c r="AV957" s="4">
        <v>7483</v>
      </c>
      <c r="AW957" s="4">
        <v>237759264</v>
      </c>
      <c r="AX957" s="4">
        <v>157122145</v>
      </c>
      <c r="AY957" s="4">
        <v>7270223</v>
      </c>
      <c r="AZ957" s="4">
        <v>11189719.666666666</v>
      </c>
      <c r="BA957" s="4">
        <v>21601832</v>
      </c>
      <c r="BB957" s="4">
        <v>0</v>
      </c>
      <c r="BC957" s="4"/>
      <c r="BD957" s="4">
        <v>0.90453217248193263</v>
      </c>
      <c r="BE957" s="4">
        <v>0.19913765025601854</v>
      </c>
      <c r="BF957" s="4">
        <v>0.10841000493343489</v>
      </c>
      <c r="BG957" s="4">
        <v>2.7102501767423379E-2</v>
      </c>
      <c r="BH957" s="4">
        <v>2.4540130251752501</v>
      </c>
      <c r="BI957" s="4">
        <v>0.37304809857289573</v>
      </c>
      <c r="BJ957" s="4">
        <v>0</v>
      </c>
      <c r="BK957" s="4"/>
      <c r="BL957" s="3" t="s">
        <v>468</v>
      </c>
      <c r="BM957" s="4"/>
      <c r="BN957" s="4"/>
      <c r="BO957" s="4"/>
      <c r="BP957" s="4">
        <v>2.690176693741853</v>
      </c>
      <c r="BQ957" s="4">
        <v>0.50688226647066681</v>
      </c>
      <c r="BR957" s="4">
        <v>2605.5024625964129</v>
      </c>
      <c r="BS957" s="4">
        <v>2086.6488244586935</v>
      </c>
      <c r="BT957" s="4">
        <v>1203.117368274324</v>
      </c>
      <c r="BU957" s="4">
        <v>1023.743936437134</v>
      </c>
      <c r="BV957" s="4">
        <v>4394.2870551064025</v>
      </c>
      <c r="BW957" s="4">
        <v>1003.7093206951026</v>
      </c>
    </row>
    <row r="958" spans="2:75" x14ac:dyDescent="0.3">
      <c r="B958" s="3" t="s">
        <v>388</v>
      </c>
      <c r="C958" s="4">
        <v>2022</v>
      </c>
      <c r="D958" s="3" t="s">
        <v>1424</v>
      </c>
      <c r="E958" s="4">
        <v>21807</v>
      </c>
      <c r="F958" s="4">
        <v>21807</v>
      </c>
      <c r="G958" s="4" t="b">
        <v>0</v>
      </c>
      <c r="H958" s="4">
        <v>66007620</v>
      </c>
      <c r="I958" s="4">
        <v>28497334</v>
      </c>
      <c r="J958" s="4">
        <v>23550060</v>
      </c>
      <c r="K958" s="4">
        <v>775316</v>
      </c>
      <c r="L958" s="4">
        <v>3095022</v>
      </c>
      <c r="M958" s="4">
        <v>9930826</v>
      </c>
      <c r="N958" s="4">
        <v>55301478</v>
      </c>
      <c r="O958" s="4">
        <v>47317406</v>
      </c>
      <c r="P958" s="4">
        <v>6655816</v>
      </c>
      <c r="Q958" s="4">
        <v>40661590</v>
      </c>
      <c r="R958" s="4">
        <v>6125784</v>
      </c>
      <c r="S958" s="4">
        <v>13379097</v>
      </c>
      <c r="T958" s="4">
        <v>5781859</v>
      </c>
      <c r="U958" s="4">
        <v>7684358</v>
      </c>
      <c r="V958" s="4">
        <v>2850696</v>
      </c>
      <c r="W958" s="4">
        <v>2312657</v>
      </c>
      <c r="X958" s="4">
        <v>18690214</v>
      </c>
      <c r="Y958" s="4">
        <v>18559333</v>
      </c>
      <c r="Z958" s="4">
        <v>154866668</v>
      </c>
      <c r="AA958" s="4">
        <v>160772323</v>
      </c>
      <c r="AB958" s="4">
        <v>82770805</v>
      </c>
      <c r="AC958" s="4">
        <v>78001518</v>
      </c>
      <c r="AD958" s="4">
        <v>248353188</v>
      </c>
      <c r="AE958" s="4">
        <v>72121445</v>
      </c>
      <c r="AF958" s="4">
        <v>28537275</v>
      </c>
      <c r="AG958" s="4">
        <v>100658720</v>
      </c>
      <c r="AH958" s="4">
        <v>21250543</v>
      </c>
      <c r="AI958" s="4">
        <v>0</v>
      </c>
      <c r="AJ958" s="4">
        <v>677364</v>
      </c>
      <c r="AK958" s="4">
        <v>698025</v>
      </c>
      <c r="AL958" s="4">
        <v>55249815</v>
      </c>
      <c r="AM958" s="4">
        <v>13812454</v>
      </c>
      <c r="AN958" s="4">
        <v>1375389</v>
      </c>
      <c r="AO958" s="4">
        <v>12437065</v>
      </c>
      <c r="AP958" s="4">
        <v>11772306521</v>
      </c>
      <c r="AQ958" s="4">
        <v>11236039414</v>
      </c>
      <c r="AR958" s="4">
        <v>27536431</v>
      </c>
      <c r="AS958" s="4">
        <v>59195940</v>
      </c>
      <c r="AT958" s="4">
        <v>1841241</v>
      </c>
      <c r="AU958" s="4">
        <v>4166</v>
      </c>
      <c r="AV958" s="4">
        <v>8034</v>
      </c>
      <c r="AW958" s="4">
        <v>254949000</v>
      </c>
      <c r="AX958" s="4">
        <v>168945011</v>
      </c>
      <c r="AY958" s="4">
        <v>18559333</v>
      </c>
      <c r="AZ958" s="4">
        <v>10782349</v>
      </c>
      <c r="BA958" s="4">
        <v>31914402</v>
      </c>
      <c r="BB958" s="4">
        <v>0</v>
      </c>
      <c r="BC958" s="4"/>
      <c r="BD958" s="4">
        <v>0.83780445348582477</v>
      </c>
      <c r="BE958" s="4">
        <v>0.28315236937795968</v>
      </c>
      <c r="BF958" s="4">
        <v>9.9576005827784114E-2</v>
      </c>
      <c r="BG958" s="4">
        <v>2.4894001907517699E-2</v>
      </c>
      <c r="BH958" s="4">
        <v>2.4755234608385948</v>
      </c>
      <c r="BI958" s="4">
        <v>0.38560828576022094</v>
      </c>
      <c r="BJ958" s="4">
        <v>0</v>
      </c>
      <c r="BK958" s="4"/>
      <c r="BL958" s="3" t="s">
        <v>468</v>
      </c>
      <c r="BM958" s="4"/>
      <c r="BN958" s="4"/>
      <c r="BO958" s="4"/>
      <c r="BP958" s="4">
        <v>2.3390854588163505</v>
      </c>
      <c r="BQ958" s="4">
        <v>0.51854617874035347</v>
      </c>
      <c r="BR958" s="4">
        <v>3026.9005365249691</v>
      </c>
      <c r="BS958" s="4">
        <v>2169.8264777365066</v>
      </c>
      <c r="BT958" s="4">
        <v>1262.7335717888752</v>
      </c>
      <c r="BU958" s="4">
        <v>974.48264318796714</v>
      </c>
      <c r="BV958" s="4">
        <v>4615.8903104507726</v>
      </c>
      <c r="BW958" s="4">
        <v>1463.4934654010181</v>
      </c>
    </row>
    <row r="959" spans="2:75" x14ac:dyDescent="0.3">
      <c r="B959" s="3" t="s">
        <v>388</v>
      </c>
      <c r="C959" s="4">
        <v>2023</v>
      </c>
      <c r="D959" s="3" t="s">
        <v>1425</v>
      </c>
      <c r="E959" s="4">
        <v>22362</v>
      </c>
      <c r="F959" s="4">
        <v>22362</v>
      </c>
      <c r="G959" s="4" t="b">
        <v>0</v>
      </c>
      <c r="H959" s="4">
        <v>72711369</v>
      </c>
      <c r="I959" s="4">
        <v>31051989</v>
      </c>
      <c r="J959" s="4">
        <v>26036242</v>
      </c>
      <c r="K959" s="4">
        <v>6490179</v>
      </c>
      <c r="L959" s="4">
        <v>7619598</v>
      </c>
      <c r="M959" s="4">
        <v>1463038</v>
      </c>
      <c r="N959" s="4">
        <v>64758152</v>
      </c>
      <c r="O959" s="4">
        <v>49172500</v>
      </c>
      <c r="P959" s="4">
        <v>6868884</v>
      </c>
      <c r="Q959" s="4">
        <v>42303616</v>
      </c>
      <c r="R959" s="4">
        <v>6467676</v>
      </c>
      <c r="S959" s="4">
        <v>13647062</v>
      </c>
      <c r="T959" s="4">
        <v>6235391</v>
      </c>
      <c r="U959" s="4">
        <v>8261165</v>
      </c>
      <c r="V959" s="4">
        <v>2817597</v>
      </c>
      <c r="W959" s="4">
        <v>2383897</v>
      </c>
      <c r="X959" s="4">
        <v>23538869</v>
      </c>
      <c r="Y959" s="4">
        <v>6212603</v>
      </c>
      <c r="Z959" s="4">
        <v>171329026</v>
      </c>
      <c r="AA959" s="4">
        <v>177296676</v>
      </c>
      <c r="AB959" s="4">
        <v>75696837</v>
      </c>
      <c r="AC959" s="4">
        <v>101599839</v>
      </c>
      <c r="AD959" s="4">
        <v>271892057</v>
      </c>
      <c r="AE959" s="4">
        <v>90676379</v>
      </c>
      <c r="AF959" s="4">
        <v>33407822</v>
      </c>
      <c r="AG959" s="4">
        <v>124084201</v>
      </c>
      <c r="AH959" s="4">
        <v>20450587</v>
      </c>
      <c r="AI959" s="4">
        <v>10966</v>
      </c>
      <c r="AJ959" s="4">
        <v>681375</v>
      </c>
      <c r="AK959" s="4">
        <v>689572</v>
      </c>
      <c r="AL959" s="4">
        <v>64787282</v>
      </c>
      <c r="AM959" s="4">
        <v>16196821</v>
      </c>
      <c r="AN959" s="4">
        <v>1370947</v>
      </c>
      <c r="AO959" s="4">
        <v>14825874</v>
      </c>
      <c r="AP959" s="4">
        <v>13336240441</v>
      </c>
      <c r="AQ959" s="4">
        <v>12652109214</v>
      </c>
      <c r="AR959" s="4">
        <v>30123910</v>
      </c>
      <c r="AS959" s="4">
        <v>64381242</v>
      </c>
      <c r="AT959" s="4">
        <v>2009536</v>
      </c>
      <c r="AU959" s="4">
        <v>4404</v>
      </c>
      <c r="AV959" s="4">
        <v>8453</v>
      </c>
      <c r="AW959" s="4">
        <v>260949362</v>
      </c>
      <c r="AX959" s="4">
        <v>168732243</v>
      </c>
      <c r="AY959" s="4">
        <v>6212603</v>
      </c>
      <c r="AZ959" s="4">
        <v>10680719.666666666</v>
      </c>
      <c r="BA959" s="4">
        <v>32232935</v>
      </c>
      <c r="BB959" s="4">
        <v>0</v>
      </c>
      <c r="BC959" s="4"/>
      <c r="BD959" s="4">
        <v>0.89061934729904479</v>
      </c>
      <c r="BE959" s="4">
        <v>0.32373024086508395</v>
      </c>
      <c r="BF959" s="4">
        <v>8.464296790092328E-2</v>
      </c>
      <c r="BG959" s="4">
        <v>2.1160742628468347E-2</v>
      </c>
      <c r="BH959" s="4">
        <v>2.9331819057737287</v>
      </c>
      <c r="BI959" s="4">
        <v>0.40319412212573608</v>
      </c>
      <c r="BJ959" s="4">
        <v>0</v>
      </c>
      <c r="BK959" s="4"/>
      <c r="BL959" s="3" t="s">
        <v>468</v>
      </c>
      <c r="BM959" s="4"/>
      <c r="BN959" s="4"/>
      <c r="BO959" s="4"/>
      <c r="BP959" s="4">
        <v>2.2588007567251989</v>
      </c>
      <c r="BQ959" s="4">
        <v>0.5209984620844671</v>
      </c>
      <c r="BR959" s="4">
        <v>3251.5592970217331</v>
      </c>
      <c r="BS959" s="4">
        <v>2198.9312226097845</v>
      </c>
      <c r="BT959" s="4">
        <v>1347.1026741794115</v>
      </c>
      <c r="BU959" s="4">
        <v>914.52405867095968</v>
      </c>
      <c r="BV959" s="4">
        <v>5548.8865486092482</v>
      </c>
      <c r="BW959" s="4">
        <v>1441.4155710580449</v>
      </c>
    </row>
    <row r="960" spans="2:75" x14ac:dyDescent="0.3">
      <c r="B960" s="3" t="s">
        <v>388</v>
      </c>
      <c r="C960" s="4">
        <v>2024</v>
      </c>
      <c r="D960" s="3" t="s">
        <v>1426</v>
      </c>
      <c r="E960" s="4">
        <v>22362</v>
      </c>
      <c r="F960" s="4">
        <v>22362</v>
      </c>
      <c r="G960" s="4" t="b">
        <v>0</v>
      </c>
      <c r="H960" s="4">
        <v>73593637</v>
      </c>
      <c r="I960" s="4">
        <v>33087049</v>
      </c>
      <c r="J960" s="4">
        <v>27949515</v>
      </c>
      <c r="K960" s="4">
        <v>1502728</v>
      </c>
      <c r="L960" s="4">
        <v>8077335</v>
      </c>
      <c r="M960" s="4">
        <v>2945060</v>
      </c>
      <c r="N960" s="4">
        <v>69145849</v>
      </c>
      <c r="O960" s="4">
        <v>55667154</v>
      </c>
      <c r="P960" s="4">
        <v>6969020</v>
      </c>
      <c r="Q960" s="4">
        <v>48698134</v>
      </c>
      <c r="R960" s="4">
        <v>6647718</v>
      </c>
      <c r="S960" s="4">
        <v>14354795</v>
      </c>
      <c r="T960" s="4">
        <v>6187167</v>
      </c>
      <c r="U960" s="4">
        <v>9624327</v>
      </c>
      <c r="V960" s="4">
        <v>4685143</v>
      </c>
      <c r="W960" s="4">
        <v>3629412</v>
      </c>
      <c r="X960" s="4">
        <v>17926483</v>
      </c>
      <c r="Y960" s="4">
        <v>10520559</v>
      </c>
      <c r="Z960" s="4">
        <v>185092894</v>
      </c>
      <c r="AA960" s="4">
        <v>193260136</v>
      </c>
      <c r="AB960" s="4">
        <v>77144824</v>
      </c>
      <c r="AC960" s="4">
        <v>116115312</v>
      </c>
      <c r="AD960" s="4">
        <v>289818540</v>
      </c>
      <c r="AE960" s="4">
        <v>101626252</v>
      </c>
      <c r="AF960" s="4">
        <v>36136269</v>
      </c>
      <c r="AG960" s="4">
        <v>137762521</v>
      </c>
      <c r="AH960" s="4">
        <v>19631379</v>
      </c>
      <c r="AI960" s="4">
        <v>0</v>
      </c>
      <c r="AJ960" s="4">
        <v>675647</v>
      </c>
      <c r="AK960" s="4">
        <v>682853</v>
      </c>
      <c r="AL960" s="4">
        <v>69207338</v>
      </c>
      <c r="AM960" s="4">
        <v>17301835</v>
      </c>
      <c r="AN960" s="4">
        <v>1358500</v>
      </c>
      <c r="AO960" s="4">
        <v>15943335</v>
      </c>
      <c r="AP960" s="4">
        <v>13397107161</v>
      </c>
      <c r="AQ960" s="4">
        <v>12717113814</v>
      </c>
      <c r="AR960" s="4">
        <v>31948195</v>
      </c>
      <c r="AS960" s="4">
        <v>68726925</v>
      </c>
      <c r="AT960" s="4">
        <v>1992208</v>
      </c>
      <c r="AU960" s="4">
        <v>4607</v>
      </c>
      <c r="AV960" s="4">
        <v>8953</v>
      </c>
      <c r="AW960" s="4">
        <v>270706483</v>
      </c>
      <c r="AX960" s="4">
        <v>172161198</v>
      </c>
      <c r="AY960" s="4">
        <v>10520559</v>
      </c>
      <c r="AZ960" s="4">
        <v>11764165</v>
      </c>
      <c r="BA960" s="4">
        <v>32000450</v>
      </c>
      <c r="BB960" s="4">
        <v>0</v>
      </c>
      <c r="BC960" s="4"/>
      <c r="BD960" s="4">
        <v>0.93956287280651718</v>
      </c>
      <c r="BE960" s="4">
        <v>0.24358740416647706</v>
      </c>
      <c r="BF960" s="4">
        <v>7.851768323995692E-2</v>
      </c>
      <c r="BG960" s="4">
        <v>1.9629421377253379E-2</v>
      </c>
      <c r="BH960" s="4">
        <v>2.8289075922293039</v>
      </c>
      <c r="BI960" s="4">
        <v>0.41283114532760889</v>
      </c>
      <c r="BJ960" s="4">
        <v>0</v>
      </c>
      <c r="BK960" s="4"/>
      <c r="BL960" s="3" t="s">
        <v>468</v>
      </c>
      <c r="BM960" s="4"/>
      <c r="BN960" s="4"/>
      <c r="BO960" s="4"/>
      <c r="BP960" s="4">
        <v>2.3847084759464812</v>
      </c>
      <c r="BQ960" s="4">
        <v>0.51457611973640116</v>
      </c>
      <c r="BR960" s="4">
        <v>3291.0131920221806</v>
      </c>
      <c r="BS960" s="4">
        <v>2489.3638314998657</v>
      </c>
      <c r="BT960" s="4">
        <v>1428.6823629371254</v>
      </c>
      <c r="BU960" s="4">
        <v>877.89012610678833</v>
      </c>
      <c r="BV960" s="4">
        <v>6160.5635005813438</v>
      </c>
      <c r="BW960" s="4">
        <v>1431.0191396118414</v>
      </c>
    </row>
    <row r="961" spans="2:75" x14ac:dyDescent="0.3">
      <c r="B961" s="3" t="s">
        <v>390</v>
      </c>
      <c r="C961" s="4">
        <v>2019</v>
      </c>
      <c r="D961" s="3" t="s">
        <v>1427</v>
      </c>
      <c r="E961" s="4">
        <v>11359</v>
      </c>
      <c r="F961" s="4">
        <v>11359</v>
      </c>
      <c r="G961" s="4" t="b">
        <v>0</v>
      </c>
      <c r="H961" s="4">
        <v>33165096</v>
      </c>
      <c r="I961" s="4">
        <v>14865257</v>
      </c>
      <c r="J961" s="4">
        <v>8045800</v>
      </c>
      <c r="K961" s="4">
        <v>7912807</v>
      </c>
      <c r="L961" s="4">
        <v>335950</v>
      </c>
      <c r="M961" s="4">
        <v>321344</v>
      </c>
      <c r="N961" s="4">
        <v>24930945</v>
      </c>
      <c r="O961" s="4">
        <v>28592892</v>
      </c>
      <c r="P961" s="4">
        <v>4280082</v>
      </c>
      <c r="Q961" s="4">
        <v>24312810</v>
      </c>
      <c r="R961" s="4">
        <v>1920112</v>
      </c>
      <c r="S961" s="4">
        <v>6971025</v>
      </c>
      <c r="T961" s="4">
        <v>3751120</v>
      </c>
      <c r="U961" s="4">
        <v>5388693</v>
      </c>
      <c r="V961" s="4">
        <v>1654708</v>
      </c>
      <c r="W961" s="4">
        <v>930289</v>
      </c>
      <c r="X961" s="4">
        <v>4572204</v>
      </c>
      <c r="Y961" s="4">
        <v>4786301</v>
      </c>
      <c r="Z961" s="4">
        <v>19770402</v>
      </c>
      <c r="AA961" s="4">
        <v>26179815</v>
      </c>
      <c r="AB961" s="4">
        <v>18096782</v>
      </c>
      <c r="AC961" s="4">
        <v>8083033</v>
      </c>
      <c r="AD961" s="4">
        <v>115865332</v>
      </c>
      <c r="AE961" s="4">
        <v>18260185</v>
      </c>
      <c r="AF961" s="4">
        <v>0</v>
      </c>
      <c r="AG961" s="4">
        <v>18260185</v>
      </c>
      <c r="AH961" s="4">
        <v>9543378</v>
      </c>
      <c r="AI961" s="4">
        <v>296176</v>
      </c>
      <c r="AJ961" s="4">
        <v>695323</v>
      </c>
      <c r="AK961" s="4">
        <v>604500</v>
      </c>
      <c r="AL961" s="4">
        <v>22032220</v>
      </c>
      <c r="AM961" s="4">
        <v>5508055</v>
      </c>
      <c r="AN961" s="4">
        <v>1299823</v>
      </c>
      <c r="AO961" s="4">
        <v>4208232</v>
      </c>
      <c r="AP961" s="4">
        <v>1211601245</v>
      </c>
      <c r="AQ961" s="4">
        <v>893254301</v>
      </c>
      <c r="AR961" s="4">
        <v>13115772.9064236</v>
      </c>
      <c r="AS961" s="4">
        <v>26945198.890807301</v>
      </c>
      <c r="AT961" s="4">
        <v>230834</v>
      </c>
      <c r="AU961" s="4">
        <v>1376.41235852</v>
      </c>
      <c r="AV961" s="4">
        <v>3659.7993753400001</v>
      </c>
      <c r="AW961" s="4">
        <v>200655639</v>
      </c>
      <c r="AX961" s="4">
        <v>107148525</v>
      </c>
      <c r="AY961" s="4">
        <v>4786301</v>
      </c>
      <c r="AZ961" s="4">
        <v>4786301</v>
      </c>
      <c r="BA961" s="4">
        <v>31915248</v>
      </c>
      <c r="BB961" s="4">
        <v>0</v>
      </c>
      <c r="BC961" s="4"/>
      <c r="BD961" s="4">
        <v>0.75172238307406081</v>
      </c>
      <c r="BE961" s="4">
        <v>0.1378619256823499</v>
      </c>
      <c r="BF961" s="4">
        <v>0.23598584255240734</v>
      </c>
      <c r="BG961" s="4">
        <v>5.8996460638101836E-2</v>
      </c>
      <c r="BH961" s="4">
        <v>0.75105201743443062</v>
      </c>
      <c r="BI961" s="4">
        <v>0.55414778551745802</v>
      </c>
      <c r="BJ961" s="4">
        <v>0</v>
      </c>
      <c r="BK961" s="4"/>
      <c r="BL961" s="3" t="s">
        <v>468</v>
      </c>
      <c r="BM961" s="4"/>
      <c r="BN961" s="4"/>
      <c r="BO961" s="4"/>
      <c r="BP961" s="4">
        <v>10.825156346239641</v>
      </c>
      <c r="BQ961" s="4">
        <v>0.37608956594570964</v>
      </c>
      <c r="BR961" s="4">
        <v>2919.7196936350033</v>
      </c>
      <c r="BS961" s="4">
        <v>2517.2015142178006</v>
      </c>
      <c r="BT961" s="4">
        <v>1154.6591166848843</v>
      </c>
      <c r="BU961" s="4">
        <v>840.16004930011445</v>
      </c>
      <c r="BV961" s="4">
        <v>1607.5521612818029</v>
      </c>
      <c r="BW961" s="4">
        <v>2809.6881767761247</v>
      </c>
    </row>
    <row r="962" spans="2:75" x14ac:dyDescent="0.3">
      <c r="B962" s="3" t="s">
        <v>390</v>
      </c>
      <c r="C962" s="4">
        <v>2020</v>
      </c>
      <c r="D962" s="3" t="s">
        <v>1428</v>
      </c>
      <c r="E962" s="4">
        <v>11559</v>
      </c>
      <c r="F962" s="4">
        <v>11559</v>
      </c>
      <c r="G962" s="4" t="b">
        <v>0</v>
      </c>
      <c r="H962" s="4">
        <v>39075579</v>
      </c>
      <c r="I962" s="4">
        <v>15086959</v>
      </c>
      <c r="J962" s="4">
        <v>6560707</v>
      </c>
      <c r="K962" s="4">
        <v>16758846</v>
      </c>
      <c r="L962" s="4">
        <v>307384</v>
      </c>
      <c r="M962" s="4">
        <v>299000</v>
      </c>
      <c r="N962" s="4">
        <v>22017733</v>
      </c>
      <c r="O962" s="4">
        <v>38420674</v>
      </c>
      <c r="P962" s="4">
        <v>4598282</v>
      </c>
      <c r="Q962" s="4">
        <v>33822392</v>
      </c>
      <c r="R962" s="4">
        <v>1763451</v>
      </c>
      <c r="S962" s="4">
        <v>17982281</v>
      </c>
      <c r="T962" s="4">
        <v>3632821</v>
      </c>
      <c r="U962" s="4">
        <v>4222857</v>
      </c>
      <c r="V962" s="4">
        <v>1745649</v>
      </c>
      <c r="W962" s="4">
        <v>908861</v>
      </c>
      <c r="X962" s="4">
        <v>654905</v>
      </c>
      <c r="Y962" s="4">
        <v>6191654</v>
      </c>
      <c r="Z962" s="4">
        <v>19915974</v>
      </c>
      <c r="AA962" s="4">
        <v>28356072</v>
      </c>
      <c r="AB962" s="4">
        <v>21181297</v>
      </c>
      <c r="AC962" s="4">
        <v>7174775</v>
      </c>
      <c r="AD962" s="4">
        <v>116520237</v>
      </c>
      <c r="AE962" s="4">
        <v>16117379</v>
      </c>
      <c r="AF962" s="4">
        <v>0</v>
      </c>
      <c r="AG962" s="4">
        <v>16117379</v>
      </c>
      <c r="AH962" s="4">
        <v>8324241</v>
      </c>
      <c r="AI962" s="4">
        <v>0</v>
      </c>
      <c r="AJ962" s="4">
        <v>865642</v>
      </c>
      <c r="AK962" s="4">
        <v>450517</v>
      </c>
      <c r="AL962" s="4">
        <v>20808538</v>
      </c>
      <c r="AM962" s="4">
        <v>5202135</v>
      </c>
      <c r="AN962" s="4">
        <v>1316159</v>
      </c>
      <c r="AO962" s="4">
        <v>3885976</v>
      </c>
      <c r="AP962" s="4">
        <v>1276365235</v>
      </c>
      <c r="AQ962" s="4">
        <v>947834101</v>
      </c>
      <c r="AR962" s="4">
        <v>13463975</v>
      </c>
      <c r="AS962" s="4">
        <v>26617203</v>
      </c>
      <c r="AT962" s="4">
        <v>244066</v>
      </c>
      <c r="AU962" s="4">
        <v>1455</v>
      </c>
      <c r="AV962" s="4">
        <v>3782</v>
      </c>
      <c r="AW962" s="4">
        <v>206586420</v>
      </c>
      <c r="AX962" s="4">
        <v>108727099</v>
      </c>
      <c r="AY962" s="4">
        <v>6191654</v>
      </c>
      <c r="AZ962" s="4">
        <v>5488977.5</v>
      </c>
      <c r="BA962" s="4">
        <v>29683786</v>
      </c>
      <c r="BB962" s="4">
        <v>0</v>
      </c>
      <c r="BC962" s="4"/>
      <c r="BD962" s="4">
        <v>0.56346530399459982</v>
      </c>
      <c r="BE962" s="4">
        <v>1.6759956391177212E-2</v>
      </c>
      <c r="BF962" s="4">
        <v>0.25300362255112563</v>
      </c>
      <c r="BG962" s="4">
        <v>6.3250911717103814E-2</v>
      </c>
      <c r="BH962" s="4">
        <v>0.47652983857558034</v>
      </c>
      <c r="BI962" s="4">
        <v>0.55318181978002656</v>
      </c>
      <c r="BJ962" s="4">
        <v>0</v>
      </c>
      <c r="BK962" s="4"/>
      <c r="BL962" s="3" t="s">
        <v>468</v>
      </c>
      <c r="BM962" s="4"/>
      <c r="BN962" s="4"/>
      <c r="BO962" s="4"/>
      <c r="BP962" s="4">
        <v>10.548685149670344</v>
      </c>
      <c r="BQ962" s="4">
        <v>0.38471708090957163</v>
      </c>
      <c r="BR962" s="4">
        <v>3380.5328315598235</v>
      </c>
      <c r="BS962" s="4">
        <v>3323.8752487239381</v>
      </c>
      <c r="BT962" s="4">
        <v>1164.8044813565186</v>
      </c>
      <c r="BU962" s="4">
        <v>720.15234881910203</v>
      </c>
      <c r="BV962" s="4">
        <v>1394.3575568820831</v>
      </c>
      <c r="BW962" s="4">
        <v>2568.023704472705</v>
      </c>
    </row>
    <row r="963" spans="2:75" x14ac:dyDescent="0.3">
      <c r="B963" s="3" t="s">
        <v>390</v>
      </c>
      <c r="C963" s="4">
        <v>2021</v>
      </c>
      <c r="D963" s="3" t="s">
        <v>1429</v>
      </c>
      <c r="E963" s="4">
        <v>11505</v>
      </c>
      <c r="F963" s="4">
        <v>11505</v>
      </c>
      <c r="G963" s="4" t="b">
        <v>0</v>
      </c>
      <c r="H963" s="4">
        <v>37024607</v>
      </c>
      <c r="I963" s="4">
        <v>15628362</v>
      </c>
      <c r="J963" s="4">
        <v>8351130</v>
      </c>
      <c r="K963" s="4">
        <v>11871029</v>
      </c>
      <c r="L963" s="4">
        <v>289230</v>
      </c>
      <c r="M963" s="4">
        <v>112500</v>
      </c>
      <c r="N963" s="4">
        <v>25041078</v>
      </c>
      <c r="O963" s="4">
        <v>29045513</v>
      </c>
      <c r="P963" s="4">
        <v>4689937</v>
      </c>
      <c r="Q963" s="4">
        <v>24355576</v>
      </c>
      <c r="R963" s="4">
        <v>1776851</v>
      </c>
      <c r="S963" s="4">
        <v>6532841</v>
      </c>
      <c r="T963" s="4">
        <v>3808908</v>
      </c>
      <c r="U963" s="4">
        <v>5206230</v>
      </c>
      <c r="V963" s="4">
        <v>1771569</v>
      </c>
      <c r="W963" s="4">
        <v>1234562</v>
      </c>
      <c r="X963" s="4">
        <v>7979094</v>
      </c>
      <c r="Y963" s="4">
        <v>5062267</v>
      </c>
      <c r="Z963" s="4">
        <v>25459908</v>
      </c>
      <c r="AA963" s="4">
        <v>32086445</v>
      </c>
      <c r="AB963" s="4">
        <v>17148332</v>
      </c>
      <c r="AC963" s="4">
        <v>14938113</v>
      </c>
      <c r="AD963" s="4">
        <v>124499331</v>
      </c>
      <c r="AE963" s="4">
        <v>22876829</v>
      </c>
      <c r="AF963" s="4">
        <v>0</v>
      </c>
      <c r="AG963" s="4">
        <v>22876829</v>
      </c>
      <c r="AH963" s="4">
        <v>7377125</v>
      </c>
      <c r="AI963" s="4">
        <v>0</v>
      </c>
      <c r="AJ963" s="4">
        <v>614894</v>
      </c>
      <c r="AK963" s="4">
        <v>317219</v>
      </c>
      <c r="AL963" s="4">
        <v>22977612</v>
      </c>
      <c r="AM963" s="4">
        <v>5744403</v>
      </c>
      <c r="AN963" s="4">
        <v>932113</v>
      </c>
      <c r="AO963" s="4">
        <v>4812290</v>
      </c>
      <c r="AP963" s="4">
        <v>1323863224</v>
      </c>
      <c r="AQ963" s="4">
        <v>993768301</v>
      </c>
      <c r="AR963" s="4">
        <v>13923662</v>
      </c>
      <c r="AS963" s="4">
        <v>28048289</v>
      </c>
      <c r="AT963" s="4">
        <v>257476</v>
      </c>
      <c r="AU963" s="4">
        <v>1535</v>
      </c>
      <c r="AV963" s="4">
        <v>3429</v>
      </c>
      <c r="AW963" s="4">
        <v>211205460</v>
      </c>
      <c r="AX963" s="4">
        <v>108999627</v>
      </c>
      <c r="AY963" s="4">
        <v>5062267</v>
      </c>
      <c r="AZ963" s="4">
        <v>5346740.666666667</v>
      </c>
      <c r="BA963" s="4">
        <v>31547966</v>
      </c>
      <c r="BB963" s="4">
        <v>0</v>
      </c>
      <c r="BC963" s="4"/>
      <c r="BD963" s="4">
        <v>0.67633609183211585</v>
      </c>
      <c r="BE963" s="4">
        <v>0.21550786481001674</v>
      </c>
      <c r="BF963" s="4">
        <v>0.16226455560308006</v>
      </c>
      <c r="BG963" s="4">
        <v>4.0566138900770016E-2</v>
      </c>
      <c r="BH963" s="4">
        <v>0.93928507377530301</v>
      </c>
      <c r="BI963" s="4">
        <v>0.56889267864328552</v>
      </c>
      <c r="BJ963" s="4">
        <v>0</v>
      </c>
      <c r="BK963" s="4"/>
      <c r="BL963" s="3" t="s">
        <v>468</v>
      </c>
      <c r="BM963" s="4"/>
      <c r="BN963" s="4"/>
      <c r="BO963" s="4"/>
      <c r="BP963" s="4">
        <v>10.517447533537648</v>
      </c>
      <c r="BQ963" s="4">
        <v>0.44765237678623504</v>
      </c>
      <c r="BR963" s="4">
        <v>3218.1318557149066</v>
      </c>
      <c r="BS963" s="4">
        <v>2524.59913081269</v>
      </c>
      <c r="BT963" s="4">
        <v>1210.2270317253367</v>
      </c>
      <c r="BU963" s="4">
        <v>641.21034332898739</v>
      </c>
      <c r="BV963" s="4">
        <v>1988.4249456757932</v>
      </c>
      <c r="BW963" s="4">
        <v>2742.1091699261192</v>
      </c>
    </row>
    <row r="964" spans="2:75" x14ac:dyDescent="0.3">
      <c r="B964" s="3" t="s">
        <v>390</v>
      </c>
      <c r="C964" s="4">
        <v>2022</v>
      </c>
      <c r="D964" s="3" t="s">
        <v>1430</v>
      </c>
      <c r="E964" s="4">
        <v>11385</v>
      </c>
      <c r="F964" s="4">
        <v>11385</v>
      </c>
      <c r="G964" s="4" t="b">
        <v>0</v>
      </c>
      <c r="H964" s="4">
        <v>35169568</v>
      </c>
      <c r="I964" s="4">
        <v>16700364</v>
      </c>
      <c r="J964" s="4">
        <v>11353101</v>
      </c>
      <c r="K964" s="4">
        <v>5787191</v>
      </c>
      <c r="L964" s="4">
        <v>747370</v>
      </c>
      <c r="M964" s="4">
        <v>4040</v>
      </c>
      <c r="N964" s="4">
        <v>29378337</v>
      </c>
      <c r="O964" s="4">
        <v>30231717</v>
      </c>
      <c r="P964" s="4">
        <v>4739192</v>
      </c>
      <c r="Q964" s="4">
        <v>25492525</v>
      </c>
      <c r="R964" s="4">
        <v>2047993</v>
      </c>
      <c r="S964" s="4">
        <v>7213409</v>
      </c>
      <c r="T964" s="4">
        <v>4271255</v>
      </c>
      <c r="U964" s="4">
        <v>4947831</v>
      </c>
      <c r="V964" s="4">
        <v>1561988</v>
      </c>
      <c r="W964" s="4">
        <v>995087</v>
      </c>
      <c r="X964" s="4">
        <v>4937851</v>
      </c>
      <c r="Y964" s="4">
        <v>8261540</v>
      </c>
      <c r="Z964" s="4">
        <v>26992480</v>
      </c>
      <c r="AA964" s="4">
        <v>32650658</v>
      </c>
      <c r="AB964" s="4">
        <v>16865563</v>
      </c>
      <c r="AC964" s="4">
        <v>15785095</v>
      </c>
      <c r="AD964" s="4">
        <v>129059088</v>
      </c>
      <c r="AE964" s="4">
        <v>23086220</v>
      </c>
      <c r="AF964" s="4">
        <v>0</v>
      </c>
      <c r="AG964" s="4">
        <v>23086220</v>
      </c>
      <c r="AH964" s="4">
        <v>6549107</v>
      </c>
      <c r="AI964" s="4">
        <v>0</v>
      </c>
      <c r="AJ964" s="4">
        <v>565802</v>
      </c>
      <c r="AK964" s="4">
        <v>266756</v>
      </c>
      <c r="AL964" s="4">
        <v>27770685</v>
      </c>
      <c r="AM964" s="4">
        <v>6942671</v>
      </c>
      <c r="AN964" s="4">
        <v>832558</v>
      </c>
      <c r="AO964" s="4">
        <v>6110113</v>
      </c>
      <c r="AP964" s="4">
        <v>1602159749</v>
      </c>
      <c r="AQ964" s="4">
        <v>1246892601</v>
      </c>
      <c r="AR964" s="4">
        <v>15183932</v>
      </c>
      <c r="AS964" s="4">
        <v>29552053</v>
      </c>
      <c r="AT964" s="4">
        <v>330955</v>
      </c>
      <c r="AU964" s="4">
        <v>1776</v>
      </c>
      <c r="AV964" s="4">
        <v>3773</v>
      </c>
      <c r="AW964" s="4">
        <v>219391135</v>
      </c>
      <c r="AX964" s="4">
        <v>112521974</v>
      </c>
      <c r="AY964" s="4">
        <v>8261540</v>
      </c>
      <c r="AZ964" s="4">
        <v>6505153.666666667</v>
      </c>
      <c r="BA964" s="4">
        <v>35370703</v>
      </c>
      <c r="BB964" s="4">
        <v>0</v>
      </c>
      <c r="BC964" s="4"/>
      <c r="BD964" s="4">
        <v>0.83533403083029056</v>
      </c>
      <c r="BE964" s="4">
        <v>0.14040124120944561</v>
      </c>
      <c r="BF964" s="4">
        <v>0.11991897642852441</v>
      </c>
      <c r="BG964" s="4">
        <v>2.9979743027584663E-2</v>
      </c>
      <c r="BH964" s="4">
        <v>0.905607428059794</v>
      </c>
      <c r="BI964" s="4">
        <v>0.5807461695340439</v>
      </c>
      <c r="BJ964" s="4">
        <v>0</v>
      </c>
      <c r="BK964" s="4"/>
      <c r="BL964" s="3" t="s">
        <v>468</v>
      </c>
      <c r="BM964" s="4"/>
      <c r="BN964" s="4"/>
      <c r="BO964" s="4"/>
      <c r="BP964" s="4">
        <v>9.4771648142310188</v>
      </c>
      <c r="BQ964" s="4">
        <v>0.4707129605088789</v>
      </c>
      <c r="BR964" s="4">
        <v>3089.1144488361879</v>
      </c>
      <c r="BS964" s="4">
        <v>2655.3989459815548</v>
      </c>
      <c r="BT964" s="4">
        <v>1333.6787000439174</v>
      </c>
      <c r="BU964" s="4">
        <v>575.23996486605188</v>
      </c>
      <c r="BV964" s="4">
        <v>2027.7751427316646</v>
      </c>
      <c r="BW964" s="4">
        <v>3106.7811155028548</v>
      </c>
    </row>
    <row r="965" spans="2:75" x14ac:dyDescent="0.3">
      <c r="B965" s="3" t="s">
        <v>390</v>
      </c>
      <c r="C965" s="4">
        <v>2023</v>
      </c>
      <c r="D965" s="3" t="s">
        <v>1431</v>
      </c>
      <c r="E965" s="4">
        <v>11626</v>
      </c>
      <c r="F965" s="4">
        <v>11626</v>
      </c>
      <c r="G965" s="4" t="b">
        <v>0</v>
      </c>
      <c r="H965" s="4">
        <v>45107925</v>
      </c>
      <c r="I965" s="4">
        <v>18096521</v>
      </c>
      <c r="J965" s="4">
        <v>13890102</v>
      </c>
      <c r="K965" s="4">
        <v>10439961</v>
      </c>
      <c r="L965" s="4">
        <v>1560080</v>
      </c>
      <c r="M965" s="4">
        <v>200877</v>
      </c>
      <c r="N965" s="4">
        <v>34467087</v>
      </c>
      <c r="O965" s="4">
        <v>33191260</v>
      </c>
      <c r="P965" s="4">
        <v>4207957</v>
      </c>
      <c r="Q965" s="4">
        <v>28983303</v>
      </c>
      <c r="R965" s="4">
        <v>2063438</v>
      </c>
      <c r="S965" s="4">
        <v>7378279</v>
      </c>
      <c r="T965" s="4">
        <v>4061583</v>
      </c>
      <c r="U965" s="4">
        <v>5749323</v>
      </c>
      <c r="V965" s="4">
        <v>1508231</v>
      </c>
      <c r="W965" s="4">
        <v>2522533</v>
      </c>
      <c r="X965" s="4">
        <v>11916665</v>
      </c>
      <c r="Y965" s="4">
        <v>5256931</v>
      </c>
      <c r="Z965" s="4">
        <v>32941437</v>
      </c>
      <c r="AA965" s="4">
        <v>41319807</v>
      </c>
      <c r="AB965" s="4">
        <v>14618787</v>
      </c>
      <c r="AC965" s="4">
        <v>26701020</v>
      </c>
      <c r="AD965" s="4">
        <v>140975753</v>
      </c>
      <c r="AE965" s="4">
        <v>33125524</v>
      </c>
      <c r="AF965" s="4">
        <v>0</v>
      </c>
      <c r="AG965" s="4">
        <v>33125524</v>
      </c>
      <c r="AH965" s="4">
        <v>5688041</v>
      </c>
      <c r="AI965" s="4">
        <v>0</v>
      </c>
      <c r="AJ965" s="4">
        <v>588011</v>
      </c>
      <c r="AK965" s="4">
        <v>293971</v>
      </c>
      <c r="AL965" s="4">
        <v>32342189</v>
      </c>
      <c r="AM965" s="4">
        <v>8085547</v>
      </c>
      <c r="AN965" s="4">
        <v>881982</v>
      </c>
      <c r="AO965" s="4">
        <v>7203565</v>
      </c>
      <c r="AP965" s="4">
        <v>1834032273</v>
      </c>
      <c r="AQ965" s="4">
        <v>1451904201</v>
      </c>
      <c r="AR965" s="4">
        <v>16185396</v>
      </c>
      <c r="AS965" s="4">
        <v>31046287</v>
      </c>
      <c r="AT965" s="4">
        <v>383548</v>
      </c>
      <c r="AU965" s="4">
        <v>1976</v>
      </c>
      <c r="AV965" s="4">
        <v>4138</v>
      </c>
      <c r="AW965" s="4">
        <v>223720169</v>
      </c>
      <c r="AX965" s="4">
        <v>113538273</v>
      </c>
      <c r="AY965" s="4">
        <v>5256931</v>
      </c>
      <c r="AZ965" s="4">
        <v>6193579.333333333</v>
      </c>
      <c r="BA965" s="4">
        <v>36856284</v>
      </c>
      <c r="BB965" s="4">
        <v>0</v>
      </c>
      <c r="BC965" s="4"/>
      <c r="BD965" s="4">
        <v>0.76410269370626116</v>
      </c>
      <c r="BE965" s="4">
        <v>0.26418118323997392</v>
      </c>
      <c r="BF965" s="4">
        <v>0.10908130272447863</v>
      </c>
      <c r="BG965" s="4">
        <v>2.727032483793846E-2</v>
      </c>
      <c r="BH965" s="4">
        <v>1.142917492875122</v>
      </c>
      <c r="BI965" s="4">
        <v>0.58963718965813006</v>
      </c>
      <c r="BJ965" s="4">
        <v>0</v>
      </c>
      <c r="BK965" s="4"/>
      <c r="BL965" s="3" t="s">
        <v>468</v>
      </c>
      <c r="BM965" s="4"/>
      <c r="BN965" s="4"/>
      <c r="BO965" s="4"/>
      <c r="BP965" s="4">
        <v>8.8250333640666536</v>
      </c>
      <c r="BQ965" s="4">
        <v>0.47752537457709038</v>
      </c>
      <c r="BR965" s="4">
        <v>3879.9178565284706</v>
      </c>
      <c r="BS965" s="4">
        <v>2854.916566316876</v>
      </c>
      <c r="BT965" s="4">
        <v>1392.1723722690522</v>
      </c>
      <c r="BU965" s="4">
        <v>489.25176328917945</v>
      </c>
      <c r="BV965" s="4">
        <v>2849.2623430242561</v>
      </c>
      <c r="BW965" s="4">
        <v>3170.160330294168</v>
      </c>
    </row>
    <row r="966" spans="2:75" x14ac:dyDescent="0.3">
      <c r="B966" s="3" t="s">
        <v>390</v>
      </c>
      <c r="C966" s="4">
        <v>2024</v>
      </c>
      <c r="D966" s="3" t="s">
        <v>1432</v>
      </c>
      <c r="E966" s="4">
        <v>11626</v>
      </c>
      <c r="F966" s="4">
        <v>11626</v>
      </c>
      <c r="G966" s="4" t="b">
        <v>0</v>
      </c>
      <c r="H966" s="4">
        <v>41646874</v>
      </c>
      <c r="I966" s="4">
        <v>19437286</v>
      </c>
      <c r="J966" s="4">
        <v>12757948</v>
      </c>
      <c r="K966" s="4">
        <v>4631641</v>
      </c>
      <c r="L966" s="4">
        <v>2182863</v>
      </c>
      <c r="M966" s="4">
        <v>9409</v>
      </c>
      <c r="N966" s="4">
        <v>37005824</v>
      </c>
      <c r="O966" s="4">
        <v>33547155</v>
      </c>
      <c r="P966" s="4">
        <v>4437773</v>
      </c>
      <c r="Q966" s="4">
        <v>29109382</v>
      </c>
      <c r="R966" s="4">
        <v>2201736</v>
      </c>
      <c r="S966" s="4">
        <v>8311854</v>
      </c>
      <c r="T966" s="4">
        <v>4450999</v>
      </c>
      <c r="U966" s="4">
        <v>5970657</v>
      </c>
      <c r="V966" s="4">
        <v>1781445</v>
      </c>
      <c r="W966" s="4">
        <v>1183052</v>
      </c>
      <c r="X966" s="4">
        <v>8099719</v>
      </c>
      <c r="Y966" s="4">
        <v>5964911</v>
      </c>
      <c r="Z966" s="4">
        <v>41167866</v>
      </c>
      <c r="AA966" s="4">
        <v>47886250</v>
      </c>
      <c r="AB966" s="4">
        <v>16777945</v>
      </c>
      <c r="AC966" s="4">
        <v>31108305</v>
      </c>
      <c r="AD966" s="4">
        <v>149075472</v>
      </c>
      <c r="AE966" s="4">
        <v>39025016</v>
      </c>
      <c r="AF966" s="4">
        <v>0</v>
      </c>
      <c r="AG966" s="4">
        <v>39025016</v>
      </c>
      <c r="AH966" s="4">
        <v>4797484</v>
      </c>
      <c r="AI966" s="4">
        <v>0</v>
      </c>
      <c r="AJ966" s="4">
        <v>589605</v>
      </c>
      <c r="AK966" s="4">
        <v>282404</v>
      </c>
      <c r="AL966" s="4">
        <v>32862654</v>
      </c>
      <c r="AM966" s="4">
        <v>8215664</v>
      </c>
      <c r="AN966" s="4">
        <v>872009</v>
      </c>
      <c r="AO966" s="4">
        <v>7343655</v>
      </c>
      <c r="AP966" s="4">
        <v>1851438711</v>
      </c>
      <c r="AQ966" s="4">
        <v>1444144209</v>
      </c>
      <c r="AR966" s="4">
        <v>17220817</v>
      </c>
      <c r="AS966" s="4">
        <v>33105161</v>
      </c>
      <c r="AT966" s="4">
        <v>377644</v>
      </c>
      <c r="AU966" s="4">
        <v>2004</v>
      </c>
      <c r="AV966" s="4">
        <v>4270</v>
      </c>
      <c r="AW966" s="4">
        <v>231245513</v>
      </c>
      <c r="AX966" s="4">
        <v>117158290</v>
      </c>
      <c r="AY966" s="4">
        <v>5964911</v>
      </c>
      <c r="AZ966" s="4">
        <v>6494460.666666667</v>
      </c>
      <c r="BA966" s="4">
        <v>1323090904</v>
      </c>
      <c r="BB966" s="4">
        <v>21854721</v>
      </c>
      <c r="BC966" s="4">
        <v>0</v>
      </c>
      <c r="BD966" s="4">
        <v>0.88856186421098493</v>
      </c>
      <c r="BE966" s="4">
        <v>0.19448564134729535</v>
      </c>
      <c r="BF966" s="4">
        <v>0.10613980805446765</v>
      </c>
      <c r="BG966" s="4">
        <v>2.6534953628517041E-2</v>
      </c>
      <c r="BH966" s="4">
        <v>1.3406336142759747</v>
      </c>
      <c r="BI966" s="4">
        <v>0.57382562261721271</v>
      </c>
      <c r="BJ966" s="4">
        <v>6.4916654540036358</v>
      </c>
      <c r="BK966" s="4">
        <v>1.6932928072894548E-2</v>
      </c>
      <c r="BL966" s="3" t="s">
        <v>489</v>
      </c>
      <c r="BM966" s="4"/>
      <c r="BN966" s="4"/>
      <c r="BO966" s="4"/>
      <c r="BP966" s="4">
        <v>9.301316267011984</v>
      </c>
      <c r="BQ966" s="4">
        <v>0.46932084309133487</v>
      </c>
      <c r="BR966" s="4">
        <v>3582.2186478582489</v>
      </c>
      <c r="BS966" s="4">
        <v>2885.5285566832958</v>
      </c>
      <c r="BT966" s="4">
        <v>1481.2331842422157</v>
      </c>
      <c r="BU966" s="4">
        <v>412.65129881300533</v>
      </c>
      <c r="BV966" s="4">
        <v>3356.7018751075175</v>
      </c>
      <c r="BW966" s="4">
        <v>113804.48167899536</v>
      </c>
    </row>
    <row r="967" spans="2:75" x14ac:dyDescent="0.3">
      <c r="B967" s="3" t="s">
        <v>392</v>
      </c>
      <c r="C967" s="4">
        <v>2019</v>
      </c>
      <c r="D967" s="3" t="s">
        <v>1433</v>
      </c>
      <c r="E967" s="4">
        <v>117</v>
      </c>
      <c r="F967" s="4">
        <v>117</v>
      </c>
      <c r="G967" s="4" t="b">
        <v>0</v>
      </c>
      <c r="H967" s="4">
        <v>1164653</v>
      </c>
      <c r="I967" s="4">
        <v>190805</v>
      </c>
      <c r="J967" s="4">
        <v>183246</v>
      </c>
      <c r="K967" s="4">
        <v>763813</v>
      </c>
      <c r="L967" s="4">
        <v>0</v>
      </c>
      <c r="M967" s="4">
        <v>26789</v>
      </c>
      <c r="N967" s="4">
        <v>374051</v>
      </c>
      <c r="O967" s="4">
        <v>928294</v>
      </c>
      <c r="P967" s="4">
        <v>230002</v>
      </c>
      <c r="Q967" s="4">
        <v>698292</v>
      </c>
      <c r="R967" s="4">
        <v>302415</v>
      </c>
      <c r="S967" s="4">
        <v>154565</v>
      </c>
      <c r="T967" s="4">
        <v>126547</v>
      </c>
      <c r="U967" s="4">
        <v>47546</v>
      </c>
      <c r="V967" s="4">
        <v>15620</v>
      </c>
      <c r="W967" s="4">
        <v>25089</v>
      </c>
      <c r="X967" s="4">
        <v>236359</v>
      </c>
      <c r="Y967" s="4">
        <v>170279</v>
      </c>
      <c r="Z967" s="4">
        <v>1007425</v>
      </c>
      <c r="AA967" s="4">
        <v>1317955</v>
      </c>
      <c r="AB967" s="4">
        <v>217407</v>
      </c>
      <c r="AC967" s="4">
        <v>1100548</v>
      </c>
      <c r="AD967" s="4">
        <v>7170516</v>
      </c>
      <c r="AE967" s="4">
        <v>1088205</v>
      </c>
      <c r="AF967" s="4">
        <v>41854</v>
      </c>
      <c r="AG967" s="4">
        <v>1130059</v>
      </c>
      <c r="AH967" s="4">
        <v>0</v>
      </c>
      <c r="AI967" s="4">
        <v>0</v>
      </c>
      <c r="AJ967" s="4">
        <v>0</v>
      </c>
      <c r="AK967" s="4">
        <v>0</v>
      </c>
      <c r="AL967" s="4">
        <v>706823</v>
      </c>
      <c r="AM967" s="4">
        <v>176706</v>
      </c>
      <c r="AN967" s="4">
        <v>0</v>
      </c>
      <c r="AO967" s="4">
        <v>176706</v>
      </c>
      <c r="AP967" s="4">
        <v>9675101</v>
      </c>
      <c r="AQ967" s="4">
        <v>7621101</v>
      </c>
      <c r="AR967" s="4">
        <v>192572.54720130001</v>
      </c>
      <c r="AS967" s="4">
        <v>320176.05326399999</v>
      </c>
      <c r="AT967" s="4">
        <v>77613</v>
      </c>
      <c r="AU967" s="4">
        <v>1039.3389669000001</v>
      </c>
      <c r="AV967" s="4">
        <v>2024.3458720000001</v>
      </c>
      <c r="AW967" s="4">
        <v>9310824</v>
      </c>
      <c r="AX967" s="4">
        <v>6040457</v>
      </c>
      <c r="AY967" s="4">
        <v>170279</v>
      </c>
      <c r="AZ967" s="4">
        <v>170279</v>
      </c>
      <c r="BA967" s="4">
        <v>6040457</v>
      </c>
      <c r="BB967" s="4">
        <v>230002</v>
      </c>
      <c r="BC967" s="4">
        <v>0</v>
      </c>
      <c r="BD967" s="4">
        <v>0.32116948138200818</v>
      </c>
      <c r="BE967" s="4">
        <v>0.20294370941387693</v>
      </c>
      <c r="BF967" s="4">
        <v>0</v>
      </c>
      <c r="BG967" s="4">
        <v>0</v>
      </c>
      <c r="BH967" s="4">
        <v>1.6183186976221982</v>
      </c>
      <c r="BI967" s="4">
        <v>0.36465518529429275</v>
      </c>
      <c r="BJ967" s="4">
        <v>0.63534481470570725</v>
      </c>
      <c r="BK967" s="4">
        <v>4.0365285103672072E-2</v>
      </c>
      <c r="BL967" s="3" t="s">
        <v>489</v>
      </c>
      <c r="BM967" s="4"/>
      <c r="BN967" s="4"/>
      <c r="BO967" s="4"/>
      <c r="BP967" s="4">
        <v>19.903931462968707</v>
      </c>
      <c r="BQ967" s="4">
        <v>0.51341965880225826</v>
      </c>
      <c r="BR967" s="4">
        <v>9954.2991452991446</v>
      </c>
      <c r="BS967" s="4">
        <v>7934.136752136752</v>
      </c>
      <c r="BT967" s="4">
        <v>1645.919206848718</v>
      </c>
      <c r="BU967" s="4">
        <v>0</v>
      </c>
      <c r="BV967" s="4">
        <v>9658.6239316239316</v>
      </c>
      <c r="BW967" s="4">
        <v>51627.837606837609</v>
      </c>
    </row>
    <row r="968" spans="2:75" x14ac:dyDescent="0.3">
      <c r="B968" s="3" t="s">
        <v>392</v>
      </c>
      <c r="C968" s="4">
        <v>2020</v>
      </c>
      <c r="D968" s="3" t="s">
        <v>1434</v>
      </c>
      <c r="E968" s="4">
        <v>118</v>
      </c>
      <c r="F968" s="4">
        <v>118</v>
      </c>
      <c r="G968" s="4" t="b">
        <v>0</v>
      </c>
      <c r="H968" s="4">
        <v>1199225</v>
      </c>
      <c r="I968" s="4">
        <v>187587</v>
      </c>
      <c r="J968" s="4">
        <v>136587</v>
      </c>
      <c r="K968" s="4">
        <v>828866</v>
      </c>
      <c r="L968" s="4">
        <v>6888</v>
      </c>
      <c r="M968" s="4">
        <v>26789</v>
      </c>
      <c r="N968" s="4">
        <v>343570</v>
      </c>
      <c r="O968" s="4">
        <v>837813</v>
      </c>
      <c r="P968" s="4">
        <v>241039</v>
      </c>
      <c r="Q968" s="4">
        <v>596774</v>
      </c>
      <c r="R968" s="4">
        <v>305059</v>
      </c>
      <c r="S968" s="4">
        <v>26086</v>
      </c>
      <c r="T968" s="4">
        <v>142247</v>
      </c>
      <c r="U968" s="4">
        <v>44615</v>
      </c>
      <c r="V968" s="4">
        <v>17850</v>
      </c>
      <c r="W968" s="4">
        <v>30729</v>
      </c>
      <c r="X968" s="4">
        <v>361412</v>
      </c>
      <c r="Y968" s="4">
        <v>163165</v>
      </c>
      <c r="Z968" s="4">
        <v>1423330</v>
      </c>
      <c r="AA968" s="4">
        <v>1771915</v>
      </c>
      <c r="AB968" s="4">
        <v>213245</v>
      </c>
      <c r="AC968" s="4">
        <v>1558670</v>
      </c>
      <c r="AD968" s="4">
        <v>7531927</v>
      </c>
      <c r="AE968" s="4">
        <v>1527072</v>
      </c>
      <c r="AF968" s="4">
        <v>42274</v>
      </c>
      <c r="AG968" s="4">
        <v>1569346</v>
      </c>
      <c r="AH968" s="4">
        <v>0</v>
      </c>
      <c r="AI968" s="4">
        <v>0</v>
      </c>
      <c r="AJ968" s="4">
        <v>0</v>
      </c>
      <c r="AK968" s="4">
        <v>0</v>
      </c>
      <c r="AL968" s="4">
        <v>695430</v>
      </c>
      <c r="AM968" s="4">
        <v>173858</v>
      </c>
      <c r="AN968" s="4">
        <v>0</v>
      </c>
      <c r="AO968" s="4">
        <v>173858</v>
      </c>
      <c r="AP968" s="4">
        <v>9650500</v>
      </c>
      <c r="AQ968" s="4">
        <v>7504900</v>
      </c>
      <c r="AR968" s="4">
        <v>193892</v>
      </c>
      <c r="AS968" s="4">
        <v>315810</v>
      </c>
      <c r="AT968" s="4">
        <v>73100</v>
      </c>
      <c r="AU968" s="4">
        <v>978</v>
      </c>
      <c r="AV968" s="4">
        <v>1933</v>
      </c>
      <c r="AW968" s="4">
        <v>9473987</v>
      </c>
      <c r="AX968" s="4">
        <v>5962581</v>
      </c>
      <c r="AY968" s="4">
        <v>163165</v>
      </c>
      <c r="AZ968" s="4">
        <v>166722</v>
      </c>
      <c r="BA968" s="4">
        <v>5962582</v>
      </c>
      <c r="BB968" s="4">
        <v>241039</v>
      </c>
      <c r="BC968" s="4">
        <v>0</v>
      </c>
      <c r="BD968" s="4">
        <v>0.28649336029519062</v>
      </c>
      <c r="BE968" s="4">
        <v>0.30137130229940168</v>
      </c>
      <c r="BF968" s="4">
        <v>0</v>
      </c>
      <c r="BG968" s="4">
        <v>0</v>
      </c>
      <c r="BH968" s="4">
        <v>2.6297157717997099</v>
      </c>
      <c r="BI968" s="4">
        <v>0.38453580418209626</v>
      </c>
      <c r="BJ968" s="4">
        <v>0.61546430532839735</v>
      </c>
      <c r="BK968" s="4">
        <v>4.2888433384221748E-2</v>
      </c>
      <c r="BL968" s="3" t="s">
        <v>489</v>
      </c>
      <c r="BM968" s="4"/>
      <c r="BN968" s="4"/>
      <c r="BO968" s="4"/>
      <c r="BP968" s="4">
        <v>20.091394228278329</v>
      </c>
      <c r="BQ968" s="4">
        <v>0.50594930160372475</v>
      </c>
      <c r="BR968" s="4">
        <v>10162.923728813559</v>
      </c>
      <c r="BS968" s="4">
        <v>7100.1101694915251</v>
      </c>
      <c r="BT968" s="4">
        <v>1643.1525423728813</v>
      </c>
      <c r="BU968" s="4">
        <v>0</v>
      </c>
      <c r="BV968" s="4">
        <v>13299.542372881357</v>
      </c>
      <c r="BW968" s="4">
        <v>50530.355932203391</v>
      </c>
    </row>
    <row r="969" spans="2:75" x14ac:dyDescent="0.3">
      <c r="B969" s="3" t="s">
        <v>392</v>
      </c>
      <c r="C969" s="4">
        <v>2021</v>
      </c>
      <c r="D969" s="3" t="s">
        <v>1435</v>
      </c>
      <c r="E969" s="4">
        <v>120</v>
      </c>
      <c r="F969" s="4">
        <v>120</v>
      </c>
      <c r="G969" s="4" t="b">
        <v>0</v>
      </c>
      <c r="H969" s="4">
        <v>1100657</v>
      </c>
      <c r="I969" s="4">
        <v>207366</v>
      </c>
      <c r="J969" s="4">
        <v>199657</v>
      </c>
      <c r="K969" s="4">
        <v>666845</v>
      </c>
      <c r="L969" s="4">
        <v>0</v>
      </c>
      <c r="M969" s="4">
        <v>26789</v>
      </c>
      <c r="N969" s="4">
        <v>407023</v>
      </c>
      <c r="O969" s="4">
        <v>862124</v>
      </c>
      <c r="P969" s="4">
        <v>248010</v>
      </c>
      <c r="Q969" s="4">
        <v>614114</v>
      </c>
      <c r="R969" s="4">
        <v>306669</v>
      </c>
      <c r="S969" s="4">
        <v>14027</v>
      </c>
      <c r="T969" s="4">
        <v>162671</v>
      </c>
      <c r="U969" s="4">
        <v>61453</v>
      </c>
      <c r="V969" s="4">
        <v>27445</v>
      </c>
      <c r="W969" s="4">
        <v>12614</v>
      </c>
      <c r="X969" s="4">
        <v>238533</v>
      </c>
      <c r="Y969" s="4">
        <v>168798</v>
      </c>
      <c r="Z969" s="4">
        <v>2284318</v>
      </c>
      <c r="AA969" s="4">
        <v>2395194</v>
      </c>
      <c r="AB969" s="4">
        <v>519231</v>
      </c>
      <c r="AC969" s="4">
        <v>1875963</v>
      </c>
      <c r="AD969" s="4">
        <v>7770460</v>
      </c>
      <c r="AE969" s="4">
        <v>1845642</v>
      </c>
      <c r="AF969" s="4">
        <v>42373</v>
      </c>
      <c r="AG969" s="4">
        <v>1888015</v>
      </c>
      <c r="AH969" s="4">
        <v>0</v>
      </c>
      <c r="AI969" s="4">
        <v>0</v>
      </c>
      <c r="AJ969" s="4">
        <v>0</v>
      </c>
      <c r="AK969" s="4">
        <v>0</v>
      </c>
      <c r="AL969" s="4">
        <v>791758</v>
      </c>
      <c r="AM969" s="4">
        <v>197940</v>
      </c>
      <c r="AN969" s="4">
        <v>0</v>
      </c>
      <c r="AO969" s="4">
        <v>197940</v>
      </c>
      <c r="AP969" s="4">
        <v>10228300</v>
      </c>
      <c r="AQ969" s="4">
        <v>8158900</v>
      </c>
      <c r="AR969" s="4">
        <v>206872</v>
      </c>
      <c r="AS969" s="4">
        <v>330871</v>
      </c>
      <c r="AT969" s="4">
        <v>82944</v>
      </c>
      <c r="AU969" s="4">
        <v>1143</v>
      </c>
      <c r="AV969" s="4">
        <v>2100</v>
      </c>
      <c r="AW969" s="4">
        <v>9632700</v>
      </c>
      <c r="AX969" s="4">
        <v>5882445</v>
      </c>
      <c r="AY969" s="4">
        <v>168798</v>
      </c>
      <c r="AZ969" s="4">
        <v>167414</v>
      </c>
      <c r="BA969" s="4">
        <v>5882443</v>
      </c>
      <c r="BB969" s="4">
        <v>248010</v>
      </c>
      <c r="BC969" s="4">
        <v>0</v>
      </c>
      <c r="BD969" s="4">
        <v>0.3698000376138979</v>
      </c>
      <c r="BE969" s="4">
        <v>0.21671874162432075</v>
      </c>
      <c r="BF969" s="4">
        <v>0</v>
      </c>
      <c r="BG969" s="4">
        <v>0</v>
      </c>
      <c r="BH969" s="4">
        <v>3.0743721849689147</v>
      </c>
      <c r="BI969" s="4">
        <v>0.40434199270767585</v>
      </c>
      <c r="BJ969" s="4">
        <v>0.59565779165792454</v>
      </c>
      <c r="BK969" s="4">
        <v>4.4891117184441297E-2</v>
      </c>
      <c r="BL969" s="3" t="s">
        <v>489</v>
      </c>
      <c r="BM969" s="4"/>
      <c r="BN969" s="4"/>
      <c r="BO969" s="4"/>
      <c r="BP969" s="4">
        <v>20.225452910063254</v>
      </c>
      <c r="BQ969" s="4">
        <v>0.54428571428571426</v>
      </c>
      <c r="BR969" s="4">
        <v>9172.1416666666664</v>
      </c>
      <c r="BS969" s="4">
        <v>7184.3666666666668</v>
      </c>
      <c r="BT969" s="4">
        <v>1723.9333333333334</v>
      </c>
      <c r="BU969" s="4">
        <v>0</v>
      </c>
      <c r="BV969" s="4">
        <v>15733.458333333334</v>
      </c>
      <c r="BW969" s="4">
        <v>49020.35833333333</v>
      </c>
    </row>
    <row r="970" spans="2:75" x14ac:dyDescent="0.3">
      <c r="B970" s="3" t="s">
        <v>392</v>
      </c>
      <c r="C970" s="4">
        <v>2022</v>
      </c>
      <c r="D970" s="3" t="s">
        <v>1436</v>
      </c>
      <c r="E970" s="4">
        <v>122</v>
      </c>
      <c r="F970" s="4">
        <v>122</v>
      </c>
      <c r="G970" s="4" t="b">
        <v>0</v>
      </c>
      <c r="H970" s="4">
        <v>1051315</v>
      </c>
      <c r="I970" s="4">
        <v>225588</v>
      </c>
      <c r="J970" s="4">
        <v>213464</v>
      </c>
      <c r="K970" s="4">
        <v>581842</v>
      </c>
      <c r="L970" s="4">
        <v>25335</v>
      </c>
      <c r="M970" s="4">
        <v>5086</v>
      </c>
      <c r="N970" s="4">
        <v>464387</v>
      </c>
      <c r="O970" s="4">
        <v>969173</v>
      </c>
      <c r="P970" s="4">
        <v>233613</v>
      </c>
      <c r="Q970" s="4">
        <v>735560</v>
      </c>
      <c r="R970" s="4">
        <v>364859</v>
      </c>
      <c r="S970" s="4">
        <v>21493</v>
      </c>
      <c r="T970" s="4">
        <v>155683</v>
      </c>
      <c r="U970" s="4">
        <v>86205</v>
      </c>
      <c r="V970" s="4">
        <v>18594</v>
      </c>
      <c r="W970" s="4">
        <v>27622</v>
      </c>
      <c r="X970" s="4">
        <v>82142</v>
      </c>
      <c r="Y970" s="4">
        <v>119018</v>
      </c>
      <c r="Z970" s="4">
        <v>2457601</v>
      </c>
      <c r="AA970" s="4">
        <v>2632051</v>
      </c>
      <c r="AB970" s="4">
        <v>530319</v>
      </c>
      <c r="AC970" s="4">
        <v>2101732</v>
      </c>
      <c r="AD970" s="4">
        <v>7852602</v>
      </c>
      <c r="AE970" s="4">
        <v>2074018</v>
      </c>
      <c r="AF970" s="4">
        <v>43378</v>
      </c>
      <c r="AG970" s="4">
        <v>2117396</v>
      </c>
      <c r="AH970" s="4">
        <v>0</v>
      </c>
      <c r="AI970" s="4">
        <v>0</v>
      </c>
      <c r="AJ970" s="4">
        <v>0</v>
      </c>
      <c r="AK970" s="4">
        <v>0</v>
      </c>
      <c r="AL970" s="4">
        <v>951387</v>
      </c>
      <c r="AM970" s="4">
        <v>237847</v>
      </c>
      <c r="AN970" s="4">
        <v>0</v>
      </c>
      <c r="AO970" s="4">
        <v>237847</v>
      </c>
      <c r="AP970" s="4">
        <v>14824750</v>
      </c>
      <c r="AQ970" s="4">
        <v>12541200</v>
      </c>
      <c r="AR970" s="4">
        <v>218510</v>
      </c>
      <c r="AS970" s="4">
        <v>353093</v>
      </c>
      <c r="AT970" s="4">
        <v>132492</v>
      </c>
      <c r="AU970" s="4">
        <v>1463</v>
      </c>
      <c r="AV970" s="4">
        <v>2635</v>
      </c>
      <c r="AW970" s="4">
        <v>9702139</v>
      </c>
      <c r="AX970" s="4">
        <v>5735206</v>
      </c>
      <c r="AY970" s="4">
        <v>119018</v>
      </c>
      <c r="AZ970" s="4">
        <v>150327</v>
      </c>
      <c r="BA970" s="4">
        <v>5641568</v>
      </c>
      <c r="BB970" s="4">
        <v>159414</v>
      </c>
      <c r="BC970" s="4">
        <v>0</v>
      </c>
      <c r="BD970" s="4">
        <v>0.44172013145441663</v>
      </c>
      <c r="BE970" s="4">
        <v>7.8132624379943214E-2</v>
      </c>
      <c r="BF970" s="4">
        <v>0</v>
      </c>
      <c r="BG970" s="4">
        <v>0</v>
      </c>
      <c r="BH970" s="4">
        <v>2.8786176518570885</v>
      </c>
      <c r="BI970" s="4">
        <v>0.42452530644834546</v>
      </c>
      <c r="BJ970" s="4">
        <v>0.56545392923695348</v>
      </c>
      <c r="BK970" s="4">
        <v>3.0170183499608049E-2</v>
      </c>
      <c r="BL970" s="3" t="s">
        <v>489</v>
      </c>
      <c r="BM970" s="4"/>
      <c r="BN970" s="4"/>
      <c r="BO970" s="4"/>
      <c r="BP970" s="4">
        <v>14.739540295789137</v>
      </c>
      <c r="BQ970" s="4">
        <v>0.55521821631878554</v>
      </c>
      <c r="BR970" s="4">
        <v>8617.3360655737706</v>
      </c>
      <c r="BS970" s="4">
        <v>7944.0409836065573</v>
      </c>
      <c r="BT970" s="4">
        <v>1791.0655737704917</v>
      </c>
      <c r="BU970" s="4">
        <v>0</v>
      </c>
      <c r="BV970" s="4">
        <v>17355.704918032789</v>
      </c>
      <c r="BW970" s="4">
        <v>46242.360655737706</v>
      </c>
    </row>
    <row r="971" spans="2:75" x14ac:dyDescent="0.3">
      <c r="B971" s="3" t="s">
        <v>392</v>
      </c>
      <c r="C971" s="4">
        <v>2023</v>
      </c>
      <c r="D971" s="3" t="s">
        <v>1437</v>
      </c>
      <c r="E971" s="4">
        <v>121</v>
      </c>
      <c r="F971" s="4">
        <v>121</v>
      </c>
      <c r="G971" s="4" t="b">
        <v>0</v>
      </c>
      <c r="H971" s="4">
        <v>1590084</v>
      </c>
      <c r="I971" s="4">
        <v>231691</v>
      </c>
      <c r="J971" s="4">
        <v>192151</v>
      </c>
      <c r="K971" s="4">
        <v>1083211</v>
      </c>
      <c r="L971" s="4">
        <v>54972</v>
      </c>
      <c r="M971" s="4">
        <v>1270</v>
      </c>
      <c r="N971" s="4">
        <v>505603</v>
      </c>
      <c r="O971" s="4">
        <v>1029545</v>
      </c>
      <c r="P971" s="4">
        <v>276136</v>
      </c>
      <c r="Q971" s="4">
        <v>753409</v>
      </c>
      <c r="R971" s="4">
        <v>419386</v>
      </c>
      <c r="S971" s="4">
        <v>26273</v>
      </c>
      <c r="T971" s="4">
        <v>168358</v>
      </c>
      <c r="U971" s="4">
        <v>58686</v>
      </c>
      <c r="V971" s="4">
        <v>21105</v>
      </c>
      <c r="W971" s="4">
        <v>28305</v>
      </c>
      <c r="X971" s="4">
        <v>560539</v>
      </c>
      <c r="Y971" s="4">
        <v>72911</v>
      </c>
      <c r="Z971" s="4">
        <v>3372795</v>
      </c>
      <c r="AA971" s="4">
        <v>3461264</v>
      </c>
      <c r="AB971" s="4">
        <v>1605690</v>
      </c>
      <c r="AC971" s="4">
        <v>1855574</v>
      </c>
      <c r="AD971" s="4">
        <v>8413141</v>
      </c>
      <c r="AE971" s="4">
        <v>2241649</v>
      </c>
      <c r="AF971" s="4">
        <v>639511</v>
      </c>
      <c r="AG971" s="4">
        <v>2881160</v>
      </c>
      <c r="AH971" s="4">
        <v>0</v>
      </c>
      <c r="AI971" s="4">
        <v>0</v>
      </c>
      <c r="AJ971" s="4">
        <v>0</v>
      </c>
      <c r="AK971" s="4">
        <v>4896</v>
      </c>
      <c r="AL971" s="4">
        <v>855814</v>
      </c>
      <c r="AM971" s="4">
        <v>213954</v>
      </c>
      <c r="AN971" s="4">
        <v>4896</v>
      </c>
      <c r="AO971" s="4">
        <v>209058</v>
      </c>
      <c r="AP971" s="4">
        <v>13545800</v>
      </c>
      <c r="AQ971" s="4">
        <v>11113100</v>
      </c>
      <c r="AR971" s="4">
        <v>223188</v>
      </c>
      <c r="AS971" s="4">
        <v>352121</v>
      </c>
      <c r="AT971" s="4">
        <v>116780</v>
      </c>
      <c r="AU971" s="4">
        <v>1376</v>
      </c>
      <c r="AV971" s="4">
        <v>2466</v>
      </c>
      <c r="AW971" s="4">
        <v>10775678</v>
      </c>
      <c r="AX971" s="4">
        <v>6532609</v>
      </c>
      <c r="AY971" s="4">
        <v>72911</v>
      </c>
      <c r="AZ971" s="4">
        <v>120242.33333333333</v>
      </c>
      <c r="BA971" s="4">
        <v>10775678</v>
      </c>
      <c r="BB971" s="4">
        <v>276136</v>
      </c>
      <c r="BC971" s="4">
        <v>0</v>
      </c>
      <c r="BD971" s="4">
        <v>0.31797250962842216</v>
      </c>
      <c r="BE971" s="4">
        <v>0.3525216277882175</v>
      </c>
      <c r="BF971" s="4">
        <v>2.2883423539639361E-2</v>
      </c>
      <c r="BG971" s="4">
        <v>5.720869254300584E-3</v>
      </c>
      <c r="BH971" s="4">
        <v>3.8241645640017574</v>
      </c>
      <c r="BI971" s="4">
        <v>0.40728499387978578</v>
      </c>
      <c r="BJ971" s="4">
        <v>1</v>
      </c>
      <c r="BK971" s="4">
        <v>2.6505826106054019E-2</v>
      </c>
      <c r="BL971" s="3" t="s">
        <v>474</v>
      </c>
      <c r="BM971" s="4">
        <v>276136</v>
      </c>
      <c r="BN971" s="4">
        <v>0.43544606039536071</v>
      </c>
      <c r="BO971" s="4">
        <v>155893.66666666669</v>
      </c>
      <c r="BP971" s="4">
        <v>16.476546235733583</v>
      </c>
      <c r="BQ971" s="4">
        <v>0.55798864557988648</v>
      </c>
      <c r="BR971" s="4">
        <v>13141.190082644629</v>
      </c>
      <c r="BS971" s="4">
        <v>8508.636363636364</v>
      </c>
      <c r="BT971" s="4">
        <v>1844.5289256198348</v>
      </c>
      <c r="BU971" s="4">
        <v>0</v>
      </c>
      <c r="BV971" s="4">
        <v>23811.239669421488</v>
      </c>
      <c r="BW971" s="4">
        <v>89055.190082644622</v>
      </c>
    </row>
    <row r="972" spans="2:75" x14ac:dyDescent="0.3">
      <c r="B972" s="3" t="s">
        <v>392</v>
      </c>
      <c r="C972" s="4">
        <v>2024</v>
      </c>
      <c r="D972" s="3" t="s">
        <v>1438</v>
      </c>
      <c r="E972" s="4">
        <v>121</v>
      </c>
      <c r="F972" s="4">
        <v>121</v>
      </c>
      <c r="G972" s="4" t="b">
        <v>0</v>
      </c>
      <c r="H972" s="4">
        <v>1887751</v>
      </c>
      <c r="I972" s="4">
        <v>237330</v>
      </c>
      <c r="J972" s="4">
        <v>188404</v>
      </c>
      <c r="K972" s="4">
        <v>1328408</v>
      </c>
      <c r="L972" s="4">
        <v>93821</v>
      </c>
      <c r="M972" s="4">
        <v>12999</v>
      </c>
      <c r="N972" s="4">
        <v>546344</v>
      </c>
      <c r="O972" s="4">
        <v>1519560</v>
      </c>
      <c r="P972" s="4">
        <v>272045</v>
      </c>
      <c r="Q972" s="4">
        <v>1247515</v>
      </c>
      <c r="R972" s="4">
        <v>722896</v>
      </c>
      <c r="S972" s="4">
        <v>28629</v>
      </c>
      <c r="T972" s="4">
        <v>314558</v>
      </c>
      <c r="U972" s="4">
        <v>73398</v>
      </c>
      <c r="V972" s="4">
        <v>28460</v>
      </c>
      <c r="W972" s="4">
        <v>12892</v>
      </c>
      <c r="X972" s="4">
        <v>368191</v>
      </c>
      <c r="Y972" s="4">
        <v>869385</v>
      </c>
      <c r="Z972" s="4">
        <v>2806619</v>
      </c>
      <c r="AA972" s="4">
        <v>2965174</v>
      </c>
      <c r="AB972" s="4">
        <v>1367226</v>
      </c>
      <c r="AC972" s="4">
        <v>1597948</v>
      </c>
      <c r="AD972" s="4">
        <v>8781332</v>
      </c>
      <c r="AE972" s="4">
        <v>2454069</v>
      </c>
      <c r="AF972" s="4">
        <v>197939</v>
      </c>
      <c r="AG972" s="4">
        <v>2652008</v>
      </c>
      <c r="AH972" s="4">
        <v>0</v>
      </c>
      <c r="AI972" s="4">
        <v>0</v>
      </c>
      <c r="AJ972" s="4">
        <v>0</v>
      </c>
      <c r="AK972" s="4">
        <v>5035</v>
      </c>
      <c r="AL972" s="4">
        <v>938555</v>
      </c>
      <c r="AM972" s="4">
        <v>234639</v>
      </c>
      <c r="AN972" s="4">
        <v>5035</v>
      </c>
      <c r="AO972" s="4">
        <v>229604</v>
      </c>
      <c r="AP972" s="4">
        <v>19034850</v>
      </c>
      <c r="AQ972" s="4">
        <v>16185700</v>
      </c>
      <c r="AR972" s="4">
        <v>231550</v>
      </c>
      <c r="AS972" s="4">
        <v>380269</v>
      </c>
      <c r="AT972" s="4">
        <v>161276</v>
      </c>
      <c r="AU972" s="4">
        <v>1353</v>
      </c>
      <c r="AV972" s="4">
        <v>2857</v>
      </c>
      <c r="AW972" s="4">
        <v>11669079</v>
      </c>
      <c r="AX972" s="4">
        <v>7153965</v>
      </c>
      <c r="AY972" s="4">
        <v>869385</v>
      </c>
      <c r="AZ972" s="4">
        <v>353771.33333333331</v>
      </c>
      <c r="BA972" s="4">
        <v>43657742</v>
      </c>
      <c r="BB972" s="4">
        <v>939839</v>
      </c>
      <c r="BC972" s="4">
        <v>1</v>
      </c>
      <c r="BD972" s="4">
        <v>0.28941528835105901</v>
      </c>
      <c r="BE972" s="4">
        <v>0.19504214274022369</v>
      </c>
      <c r="BF972" s="4">
        <v>2.1458495816978423E-2</v>
      </c>
      <c r="BG972" s="4">
        <v>5.3646296700779385E-3</v>
      </c>
      <c r="BH972" s="4">
        <v>2.1258325551195778</v>
      </c>
      <c r="BI972" s="4">
        <v>0.39916713647555546</v>
      </c>
      <c r="BJ972" s="4">
        <v>3.828017855006884</v>
      </c>
      <c r="BK972" s="4">
        <v>2.1705288683602771E-2</v>
      </c>
      <c r="BL972" s="3" t="s">
        <v>474</v>
      </c>
      <c r="BM972" s="4">
        <v>1041393.1173653478</v>
      </c>
      <c r="BN972" s="4">
        <v>0.33970969025448355</v>
      </c>
      <c r="BO972" s="4">
        <v>687621.78403201443</v>
      </c>
      <c r="BP972" s="4">
        <v>12.164529796662437</v>
      </c>
      <c r="BQ972" s="4">
        <v>0.47357367868393418</v>
      </c>
      <c r="BR972" s="4">
        <v>15601.247933884297</v>
      </c>
      <c r="BS972" s="4">
        <v>12558.347107438016</v>
      </c>
      <c r="BT972" s="4">
        <v>1913.6363636363637</v>
      </c>
      <c r="BU972" s="4">
        <v>0</v>
      </c>
      <c r="BV972" s="4">
        <v>21917.421487603307</v>
      </c>
      <c r="BW972" s="4">
        <v>360807.78512396693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A5B82-9709-4D4B-BA21-4CC69B482D87}">
  <sheetPr>
    <tabColor rgb="FF98A2B3"/>
  </sheetPr>
  <dimension ref="B1:L10652"/>
  <sheetViews>
    <sheetView zoomScale="90" zoomScaleNormal="90" workbookViewId="0"/>
  </sheetViews>
  <sheetFormatPr defaultRowHeight="13" x14ac:dyDescent="0.3"/>
  <cols>
    <col min="2" max="2" width="15.8984375" customWidth="1"/>
    <col min="4" max="4" width="15.3984375" customWidth="1"/>
    <col min="5" max="5" width="15.19921875" customWidth="1"/>
    <col min="6" max="6" width="25.296875" customWidth="1"/>
    <col min="7" max="7" width="16" customWidth="1"/>
    <col min="8" max="8" width="10.8984375" customWidth="1"/>
    <col min="9" max="9" width="19" customWidth="1"/>
    <col min="10" max="10" width="25.296875" customWidth="1"/>
    <col min="11" max="11" width="12.69921875" customWidth="1"/>
    <col min="12" max="12" width="18.69921875" customWidth="1"/>
  </cols>
  <sheetData>
    <row r="1" spans="2:12" ht="30" customHeight="1" x14ac:dyDescent="0.55000000000000004">
      <c r="B1" s="1" t="s">
        <v>2</v>
      </c>
    </row>
    <row r="2" spans="2:12" x14ac:dyDescent="0.3">
      <c r="B2" s="2" t="s">
        <v>1</v>
      </c>
    </row>
    <row r="4" spans="2:12" x14ac:dyDescent="0.3">
      <c r="B4" s="3" t="s">
        <v>6</v>
      </c>
      <c r="C4" s="3" t="s">
        <v>394</v>
      </c>
      <c r="D4" s="3" t="s">
        <v>1439</v>
      </c>
      <c r="E4" s="3" t="s">
        <v>1440</v>
      </c>
      <c r="F4" s="3" t="s">
        <v>1441</v>
      </c>
      <c r="G4" s="3" t="s">
        <v>1442</v>
      </c>
      <c r="H4" s="3" t="s">
        <v>1443</v>
      </c>
      <c r="I4" s="3" t="s">
        <v>444</v>
      </c>
      <c r="J4" s="3" t="s">
        <v>445</v>
      </c>
      <c r="K4" s="3" t="s">
        <v>1444</v>
      </c>
      <c r="L4" s="3" t="s">
        <v>1445</v>
      </c>
    </row>
    <row r="5" spans="2:12" x14ac:dyDescent="0.3">
      <c r="B5" s="3" t="s">
        <v>18</v>
      </c>
      <c r="C5" s="4">
        <v>2019</v>
      </c>
      <c r="D5" s="3" t="s">
        <v>1446</v>
      </c>
      <c r="E5" s="4">
        <v>3399886</v>
      </c>
      <c r="F5" s="4">
        <v>2330259</v>
      </c>
      <c r="G5" s="4">
        <v>1069627</v>
      </c>
      <c r="H5" s="4">
        <v>35424</v>
      </c>
      <c r="I5" s="4">
        <v>0</v>
      </c>
      <c r="J5" s="4">
        <v>0</v>
      </c>
      <c r="K5" s="3" t="s">
        <v>1447</v>
      </c>
      <c r="L5" s="4">
        <v>0.68539327495098368</v>
      </c>
    </row>
    <row r="6" spans="2:12" x14ac:dyDescent="0.3">
      <c r="B6" s="3" t="s">
        <v>18</v>
      </c>
      <c r="C6" s="4">
        <v>2019</v>
      </c>
      <c r="D6" s="3" t="s">
        <v>1448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3" t="s">
        <v>1447</v>
      </c>
      <c r="L6" s="4"/>
    </row>
    <row r="7" spans="2:12" x14ac:dyDescent="0.3">
      <c r="B7" s="3" t="s">
        <v>18</v>
      </c>
      <c r="C7" s="4">
        <v>2019</v>
      </c>
      <c r="D7" s="3" t="s">
        <v>1449</v>
      </c>
      <c r="E7" s="4">
        <v>4582766</v>
      </c>
      <c r="F7" s="4">
        <v>2748773</v>
      </c>
      <c r="G7" s="4">
        <v>1833993</v>
      </c>
      <c r="H7" s="4">
        <v>80823</v>
      </c>
      <c r="I7" s="4">
        <v>0</v>
      </c>
      <c r="J7" s="4">
        <v>0</v>
      </c>
      <c r="K7" s="3" t="s">
        <v>1447</v>
      </c>
      <c r="L7" s="4">
        <v>0.59980653605268086</v>
      </c>
    </row>
    <row r="8" spans="2:12" x14ac:dyDescent="0.3">
      <c r="B8" s="3" t="s">
        <v>18</v>
      </c>
      <c r="C8" s="4">
        <v>2019</v>
      </c>
      <c r="D8" s="3" t="s">
        <v>1450</v>
      </c>
      <c r="E8" s="4">
        <v>1916301</v>
      </c>
      <c r="F8" s="4"/>
      <c r="G8" s="4">
        <v>1916301</v>
      </c>
      <c r="H8" s="4">
        <v>338141</v>
      </c>
      <c r="I8" s="4">
        <v>1916301</v>
      </c>
      <c r="J8" s="4"/>
      <c r="K8" s="3" t="s">
        <v>1451</v>
      </c>
      <c r="L8" s="4"/>
    </row>
    <row r="9" spans="2:12" x14ac:dyDescent="0.3">
      <c r="B9" s="3" t="s">
        <v>18</v>
      </c>
      <c r="C9" s="4">
        <v>2019</v>
      </c>
      <c r="D9" s="3" t="s">
        <v>1452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3" t="s">
        <v>1447</v>
      </c>
      <c r="L9" s="4"/>
    </row>
    <row r="10" spans="2:12" x14ac:dyDescent="0.3">
      <c r="B10" s="3" t="s">
        <v>18</v>
      </c>
      <c r="C10" s="4">
        <v>2019</v>
      </c>
      <c r="D10" s="3" t="s">
        <v>1453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3" t="s">
        <v>1451</v>
      </c>
      <c r="L10" s="4"/>
    </row>
    <row r="11" spans="2:12" x14ac:dyDescent="0.3">
      <c r="B11" s="3" t="s">
        <v>18</v>
      </c>
      <c r="C11" s="4">
        <v>2019</v>
      </c>
      <c r="D11" s="3" t="s">
        <v>1454</v>
      </c>
      <c r="E11" s="4">
        <v>2120823</v>
      </c>
      <c r="F11" s="4">
        <v>848550</v>
      </c>
      <c r="G11" s="4">
        <v>1272273</v>
      </c>
      <c r="H11" s="4">
        <v>13897</v>
      </c>
      <c r="I11" s="4">
        <v>0</v>
      </c>
      <c r="J11" s="4">
        <v>0</v>
      </c>
      <c r="K11" s="3" t="s">
        <v>1447</v>
      </c>
      <c r="L11" s="4">
        <v>0.40010411052690392</v>
      </c>
    </row>
    <row r="12" spans="2:12" x14ac:dyDescent="0.3">
      <c r="B12" s="3" t="s">
        <v>18</v>
      </c>
      <c r="C12" s="4">
        <v>2019</v>
      </c>
      <c r="D12" s="3" t="s">
        <v>1455</v>
      </c>
      <c r="E12" s="4">
        <v>8004607</v>
      </c>
      <c r="F12" s="4">
        <v>3811844</v>
      </c>
      <c r="G12" s="4">
        <v>4192763</v>
      </c>
      <c r="H12" s="4">
        <v>0</v>
      </c>
      <c r="I12" s="4">
        <v>0</v>
      </c>
      <c r="J12" s="4">
        <v>0</v>
      </c>
      <c r="K12" s="3" t="s">
        <v>1447</v>
      </c>
      <c r="L12" s="4">
        <v>0.47620626471730593</v>
      </c>
    </row>
    <row r="13" spans="2:12" x14ac:dyDescent="0.3">
      <c r="B13" s="3" t="s">
        <v>18</v>
      </c>
      <c r="C13" s="4">
        <v>2019</v>
      </c>
      <c r="D13" s="3" t="s">
        <v>1456</v>
      </c>
      <c r="E13" s="4">
        <v>23521135</v>
      </c>
      <c r="F13" s="4">
        <v>9979328</v>
      </c>
      <c r="G13" s="4">
        <v>13541807</v>
      </c>
      <c r="H13" s="4">
        <v>1658870</v>
      </c>
      <c r="I13" s="4">
        <v>0</v>
      </c>
      <c r="J13" s="4">
        <v>0</v>
      </c>
      <c r="K13" s="3" t="s">
        <v>1447</v>
      </c>
      <c r="L13" s="4">
        <v>0.42427068251595851</v>
      </c>
    </row>
    <row r="14" spans="2:12" x14ac:dyDescent="0.3">
      <c r="B14" s="3" t="s">
        <v>18</v>
      </c>
      <c r="C14" s="4">
        <v>2019</v>
      </c>
      <c r="D14" s="3" t="s">
        <v>1457</v>
      </c>
      <c r="E14" s="4">
        <v>9794198</v>
      </c>
      <c r="F14" s="4">
        <v>4256001</v>
      </c>
      <c r="G14" s="4">
        <v>5538197</v>
      </c>
      <c r="H14" s="4">
        <v>1243953</v>
      </c>
      <c r="I14" s="4">
        <v>0</v>
      </c>
      <c r="J14" s="4">
        <v>0</v>
      </c>
      <c r="K14" s="3" t="s">
        <v>1447</v>
      </c>
      <c r="L14" s="4">
        <v>0.4345430835684555</v>
      </c>
    </row>
    <row r="15" spans="2:12" x14ac:dyDescent="0.3">
      <c r="B15" s="3" t="s">
        <v>18</v>
      </c>
      <c r="C15" s="4">
        <v>2019</v>
      </c>
      <c r="D15" s="3" t="s">
        <v>1458</v>
      </c>
      <c r="E15" s="4">
        <v>6398706</v>
      </c>
      <c r="F15" s="4"/>
      <c r="G15" s="4">
        <v>6398706</v>
      </c>
      <c r="H15" s="4">
        <v>0</v>
      </c>
      <c r="I15" s="4">
        <v>6398706</v>
      </c>
      <c r="J15" s="4"/>
      <c r="K15" s="3" t="s">
        <v>1451</v>
      </c>
      <c r="L15" s="4"/>
    </row>
    <row r="16" spans="2:12" x14ac:dyDescent="0.3">
      <c r="B16" s="3" t="s">
        <v>18</v>
      </c>
      <c r="C16" s="4">
        <v>2020</v>
      </c>
      <c r="D16" s="3" t="s">
        <v>1446</v>
      </c>
      <c r="E16" s="4">
        <v>3399886</v>
      </c>
      <c r="F16" s="4">
        <v>2407982</v>
      </c>
      <c r="G16" s="4">
        <v>991904</v>
      </c>
      <c r="H16" s="4">
        <v>0</v>
      </c>
      <c r="I16" s="4">
        <v>0</v>
      </c>
      <c r="J16" s="4">
        <v>0</v>
      </c>
      <c r="K16" s="3" t="s">
        <v>1447</v>
      </c>
      <c r="L16" s="4">
        <v>0.70825374733152813</v>
      </c>
    </row>
    <row r="17" spans="2:12" x14ac:dyDescent="0.3">
      <c r="B17" s="3" t="s">
        <v>18</v>
      </c>
      <c r="C17" s="4">
        <v>2020</v>
      </c>
      <c r="D17" s="3" t="s">
        <v>1448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3" t="s">
        <v>1451</v>
      </c>
      <c r="L17" s="4"/>
    </row>
    <row r="18" spans="2:12" x14ac:dyDescent="0.3">
      <c r="B18" s="3" t="s">
        <v>18</v>
      </c>
      <c r="C18" s="4">
        <v>2020</v>
      </c>
      <c r="D18" s="3" t="s">
        <v>1449</v>
      </c>
      <c r="E18" s="4">
        <v>5046504</v>
      </c>
      <c r="F18" s="4">
        <v>2694340</v>
      </c>
      <c r="G18" s="4">
        <v>2352164</v>
      </c>
      <c r="H18" s="4">
        <v>814873</v>
      </c>
      <c r="I18" s="4">
        <v>0</v>
      </c>
      <c r="J18" s="4">
        <v>0</v>
      </c>
      <c r="K18" s="3" t="s">
        <v>1447</v>
      </c>
      <c r="L18" s="4">
        <v>0.53390228165874831</v>
      </c>
    </row>
    <row r="19" spans="2:12" x14ac:dyDescent="0.3">
      <c r="B19" s="3" t="s">
        <v>18</v>
      </c>
      <c r="C19" s="4">
        <v>2020</v>
      </c>
      <c r="D19" s="3" t="s">
        <v>1450</v>
      </c>
      <c r="E19" s="4">
        <v>1916301</v>
      </c>
      <c r="F19" s="4"/>
      <c r="G19" s="4">
        <v>1916301</v>
      </c>
      <c r="H19" s="4">
        <v>0</v>
      </c>
      <c r="I19" s="4">
        <v>1916301</v>
      </c>
      <c r="J19" s="4"/>
      <c r="K19" s="3" t="s">
        <v>1451</v>
      </c>
      <c r="L19" s="4"/>
    </row>
    <row r="20" spans="2:12" x14ac:dyDescent="0.3">
      <c r="B20" s="3" t="s">
        <v>18</v>
      </c>
      <c r="C20" s="4">
        <v>2020</v>
      </c>
      <c r="D20" s="3" t="s">
        <v>1452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3" t="s">
        <v>1451</v>
      </c>
      <c r="L20" s="4"/>
    </row>
    <row r="21" spans="2:12" x14ac:dyDescent="0.3">
      <c r="B21" s="3" t="s">
        <v>18</v>
      </c>
      <c r="C21" s="4">
        <v>2020</v>
      </c>
      <c r="D21" s="3" t="s">
        <v>1453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3" t="s">
        <v>1451</v>
      </c>
      <c r="L21" s="4"/>
    </row>
    <row r="22" spans="2:12" x14ac:dyDescent="0.3">
      <c r="B22" s="3" t="s">
        <v>18</v>
      </c>
      <c r="C22" s="4">
        <v>2020</v>
      </c>
      <c r="D22" s="3" t="s">
        <v>1454</v>
      </c>
      <c r="E22" s="4">
        <v>2120823</v>
      </c>
      <c r="F22" s="4">
        <v>928492</v>
      </c>
      <c r="G22" s="4">
        <v>1192331</v>
      </c>
      <c r="H22" s="4">
        <v>0</v>
      </c>
      <c r="I22" s="4">
        <v>0</v>
      </c>
      <c r="J22" s="4">
        <v>0</v>
      </c>
      <c r="K22" s="3" t="s">
        <v>1447</v>
      </c>
      <c r="L22" s="4">
        <v>0.43779796805296811</v>
      </c>
    </row>
    <row r="23" spans="2:12" x14ac:dyDescent="0.3">
      <c r="B23" s="3" t="s">
        <v>18</v>
      </c>
      <c r="C23" s="4">
        <v>2020</v>
      </c>
      <c r="D23" s="3" t="s">
        <v>1455</v>
      </c>
      <c r="E23" s="4">
        <v>8038704</v>
      </c>
      <c r="F23" s="4">
        <v>3980247</v>
      </c>
      <c r="G23" s="4">
        <v>4058457</v>
      </c>
      <c r="H23" s="4">
        <v>76493</v>
      </c>
      <c r="I23" s="4">
        <v>0</v>
      </c>
      <c r="J23" s="4">
        <v>0</v>
      </c>
      <c r="K23" s="3" t="s">
        <v>1447</v>
      </c>
      <c r="L23" s="4">
        <v>0.49513540988696686</v>
      </c>
    </row>
    <row r="24" spans="2:12" x14ac:dyDescent="0.3">
      <c r="B24" s="3" t="s">
        <v>18</v>
      </c>
      <c r="C24" s="4">
        <v>2020</v>
      </c>
      <c r="D24" s="3" t="s">
        <v>1456</v>
      </c>
      <c r="E24" s="4">
        <v>24080220</v>
      </c>
      <c r="F24" s="4">
        <v>10531273</v>
      </c>
      <c r="G24" s="4">
        <v>13548947</v>
      </c>
      <c r="H24" s="4">
        <v>391573</v>
      </c>
      <c r="I24" s="4">
        <v>0</v>
      </c>
      <c r="J24" s="4">
        <v>0</v>
      </c>
      <c r="K24" s="3" t="s">
        <v>1447</v>
      </c>
      <c r="L24" s="4">
        <v>0.4373412286100376</v>
      </c>
    </row>
    <row r="25" spans="2:12" x14ac:dyDescent="0.3">
      <c r="B25" s="3" t="s">
        <v>18</v>
      </c>
      <c r="C25" s="4">
        <v>2020</v>
      </c>
      <c r="D25" s="3" t="s">
        <v>1457</v>
      </c>
      <c r="E25" s="4">
        <v>16312207</v>
      </c>
      <c r="F25" s="4">
        <v>4595763</v>
      </c>
      <c r="G25" s="4">
        <v>11716444</v>
      </c>
      <c r="H25" s="4">
        <v>481331</v>
      </c>
      <c r="I25" s="4">
        <v>0</v>
      </c>
      <c r="J25" s="4">
        <v>0</v>
      </c>
      <c r="K25" s="3" t="s">
        <v>1447</v>
      </c>
      <c r="L25" s="4">
        <v>0.28173765818445046</v>
      </c>
    </row>
    <row r="26" spans="2:12" x14ac:dyDescent="0.3">
      <c r="B26" s="3" t="s">
        <v>18</v>
      </c>
      <c r="C26" s="4">
        <v>2020</v>
      </c>
      <c r="D26" s="3" t="s">
        <v>1458</v>
      </c>
      <c r="E26" s="4">
        <v>257045</v>
      </c>
      <c r="F26" s="4"/>
      <c r="G26" s="4">
        <v>257045</v>
      </c>
      <c r="H26" s="4">
        <v>20133</v>
      </c>
      <c r="I26" s="4">
        <v>257045</v>
      </c>
      <c r="J26" s="4"/>
      <c r="K26" s="3" t="s">
        <v>1451</v>
      </c>
      <c r="L26" s="4"/>
    </row>
    <row r="27" spans="2:12" x14ac:dyDescent="0.3">
      <c r="B27" s="3" t="s">
        <v>18</v>
      </c>
      <c r="C27" s="4">
        <v>2021</v>
      </c>
      <c r="D27" s="3" t="s">
        <v>1446</v>
      </c>
      <c r="E27" s="4">
        <v>3399886</v>
      </c>
      <c r="F27" s="4">
        <v>2484899</v>
      </c>
      <c r="G27" s="4">
        <v>914987</v>
      </c>
      <c r="H27" s="4">
        <v>0</v>
      </c>
      <c r="I27" s="4">
        <v>0</v>
      </c>
      <c r="J27" s="4">
        <v>0</v>
      </c>
      <c r="K27" s="3" t="s">
        <v>1447</v>
      </c>
      <c r="L27" s="4">
        <v>0.73087715293983391</v>
      </c>
    </row>
    <row r="28" spans="2:12" x14ac:dyDescent="0.3">
      <c r="B28" s="3" t="s">
        <v>18</v>
      </c>
      <c r="C28" s="4">
        <v>2021</v>
      </c>
      <c r="D28" s="3" t="s">
        <v>1448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3" t="s">
        <v>1451</v>
      </c>
      <c r="L28" s="4"/>
    </row>
    <row r="29" spans="2:12" x14ac:dyDescent="0.3">
      <c r="B29" s="3" t="s">
        <v>18</v>
      </c>
      <c r="C29" s="4">
        <v>2021</v>
      </c>
      <c r="D29" s="3" t="s">
        <v>1449</v>
      </c>
      <c r="E29" s="4">
        <v>5353574</v>
      </c>
      <c r="F29" s="4">
        <v>2833708</v>
      </c>
      <c r="G29" s="4">
        <v>2519866</v>
      </c>
      <c r="H29" s="4">
        <v>435180</v>
      </c>
      <c r="I29" s="4">
        <v>0</v>
      </c>
      <c r="J29" s="4">
        <v>0</v>
      </c>
      <c r="K29" s="3" t="s">
        <v>1447</v>
      </c>
      <c r="L29" s="4">
        <v>0.52931144689510223</v>
      </c>
    </row>
    <row r="30" spans="2:12" x14ac:dyDescent="0.3">
      <c r="B30" s="3" t="s">
        <v>18</v>
      </c>
      <c r="C30" s="4">
        <v>2021</v>
      </c>
      <c r="D30" s="3" t="s">
        <v>1450</v>
      </c>
      <c r="E30" s="4">
        <v>2088612</v>
      </c>
      <c r="F30" s="4"/>
      <c r="G30" s="4">
        <v>2088612</v>
      </c>
      <c r="H30" s="4">
        <v>172310</v>
      </c>
      <c r="I30" s="4">
        <v>2088612</v>
      </c>
      <c r="J30" s="4"/>
      <c r="K30" s="3" t="s">
        <v>1451</v>
      </c>
      <c r="L30" s="4"/>
    </row>
    <row r="31" spans="2:12" x14ac:dyDescent="0.3">
      <c r="B31" s="3" t="s">
        <v>18</v>
      </c>
      <c r="C31" s="4">
        <v>2021</v>
      </c>
      <c r="D31" s="3" t="s">
        <v>1452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3" t="s">
        <v>1451</v>
      </c>
      <c r="L31" s="4"/>
    </row>
    <row r="32" spans="2:12" x14ac:dyDescent="0.3">
      <c r="B32" s="3" t="s">
        <v>18</v>
      </c>
      <c r="C32" s="4">
        <v>2021</v>
      </c>
      <c r="D32" s="3" t="s">
        <v>1453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3" t="s">
        <v>1451</v>
      </c>
      <c r="L32" s="4"/>
    </row>
    <row r="33" spans="2:12" x14ac:dyDescent="0.3">
      <c r="B33" s="3" t="s">
        <v>18</v>
      </c>
      <c r="C33" s="4">
        <v>2021</v>
      </c>
      <c r="D33" s="3" t="s">
        <v>1454</v>
      </c>
      <c r="E33" s="4">
        <v>2120823</v>
      </c>
      <c r="F33" s="4">
        <v>1008434</v>
      </c>
      <c r="G33" s="4">
        <v>1112389</v>
      </c>
      <c r="H33" s="4">
        <v>0</v>
      </c>
      <c r="I33" s="4">
        <v>0</v>
      </c>
      <c r="J33" s="4">
        <v>0</v>
      </c>
      <c r="K33" s="3" t="s">
        <v>1447</v>
      </c>
      <c r="L33" s="4">
        <v>0.4754918255790323</v>
      </c>
    </row>
    <row r="34" spans="2:12" x14ac:dyDescent="0.3">
      <c r="B34" s="3" t="s">
        <v>18</v>
      </c>
      <c r="C34" s="4">
        <v>2021</v>
      </c>
      <c r="D34" s="3" t="s">
        <v>1455</v>
      </c>
      <c r="E34" s="4">
        <v>8298042</v>
      </c>
      <c r="F34" s="4">
        <v>4152806</v>
      </c>
      <c r="G34" s="4">
        <v>4145236</v>
      </c>
      <c r="H34" s="4">
        <v>259338</v>
      </c>
      <c r="I34" s="4">
        <v>0</v>
      </c>
      <c r="J34" s="4">
        <v>0</v>
      </c>
      <c r="K34" s="3" t="s">
        <v>1447</v>
      </c>
      <c r="L34" s="4">
        <v>0.50045613169950209</v>
      </c>
    </row>
    <row r="35" spans="2:12" x14ac:dyDescent="0.3">
      <c r="B35" s="3" t="s">
        <v>18</v>
      </c>
      <c r="C35" s="4">
        <v>2021</v>
      </c>
      <c r="D35" s="3" t="s">
        <v>1456</v>
      </c>
      <c r="E35" s="4">
        <v>24612720</v>
      </c>
      <c r="F35" s="4">
        <v>11085578</v>
      </c>
      <c r="G35" s="4">
        <v>13527142</v>
      </c>
      <c r="H35" s="4">
        <v>532500</v>
      </c>
      <c r="I35" s="4">
        <v>0</v>
      </c>
      <c r="J35" s="4">
        <v>0</v>
      </c>
      <c r="K35" s="3" t="s">
        <v>1447</v>
      </c>
      <c r="L35" s="4">
        <v>0.45040036208919615</v>
      </c>
    </row>
    <row r="36" spans="2:12" x14ac:dyDescent="0.3">
      <c r="B36" s="3" t="s">
        <v>18</v>
      </c>
      <c r="C36" s="4">
        <v>2021</v>
      </c>
      <c r="D36" s="3" t="s">
        <v>1457</v>
      </c>
      <c r="E36" s="4">
        <v>16635403</v>
      </c>
      <c r="F36" s="4">
        <v>4938081</v>
      </c>
      <c r="G36" s="4">
        <v>11697322</v>
      </c>
      <c r="H36" s="4">
        <v>323196</v>
      </c>
      <c r="I36" s="4">
        <v>0</v>
      </c>
      <c r="J36" s="4">
        <v>0</v>
      </c>
      <c r="K36" s="3" t="s">
        <v>1447</v>
      </c>
      <c r="L36" s="4">
        <v>0.29684168156310969</v>
      </c>
    </row>
    <row r="37" spans="2:12" x14ac:dyDescent="0.3">
      <c r="B37" s="3" t="s">
        <v>18</v>
      </c>
      <c r="C37" s="4">
        <v>2021</v>
      </c>
      <c r="D37" s="3" t="s">
        <v>1458</v>
      </c>
      <c r="E37" s="4">
        <v>2213055</v>
      </c>
      <c r="F37" s="4"/>
      <c r="G37" s="4">
        <v>2213055</v>
      </c>
      <c r="H37" s="4">
        <v>1956010</v>
      </c>
      <c r="I37" s="4">
        <v>2213055</v>
      </c>
      <c r="J37" s="4"/>
      <c r="K37" s="3" t="s">
        <v>1451</v>
      </c>
      <c r="L37" s="4"/>
    </row>
    <row r="38" spans="2:12" x14ac:dyDescent="0.3">
      <c r="B38" s="3" t="s">
        <v>18</v>
      </c>
      <c r="C38" s="4">
        <v>2022</v>
      </c>
      <c r="D38" s="3" t="s">
        <v>1446</v>
      </c>
      <c r="E38" s="4">
        <v>3901918</v>
      </c>
      <c r="F38" s="4">
        <v>2589538</v>
      </c>
      <c r="G38" s="4">
        <v>1312380</v>
      </c>
      <c r="H38" s="4">
        <v>502033</v>
      </c>
      <c r="I38" s="4">
        <v>0</v>
      </c>
      <c r="J38" s="4">
        <v>0</v>
      </c>
      <c r="K38" s="3" t="s">
        <v>1447</v>
      </c>
      <c r="L38" s="4">
        <v>0.66365771910122151</v>
      </c>
    </row>
    <row r="39" spans="2:12" x14ac:dyDescent="0.3">
      <c r="B39" s="3" t="s">
        <v>18</v>
      </c>
      <c r="C39" s="4">
        <v>2022</v>
      </c>
      <c r="D39" s="3" t="s">
        <v>1448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3" t="s">
        <v>1451</v>
      </c>
      <c r="L39" s="4"/>
    </row>
    <row r="40" spans="2:12" x14ac:dyDescent="0.3">
      <c r="B40" s="3" t="s">
        <v>18</v>
      </c>
      <c r="C40" s="4">
        <v>2022</v>
      </c>
      <c r="D40" s="3" t="s">
        <v>1449</v>
      </c>
      <c r="E40" s="4">
        <v>5438038</v>
      </c>
      <c r="F40" s="4">
        <v>3082072</v>
      </c>
      <c r="G40" s="4">
        <v>2355966</v>
      </c>
      <c r="H40" s="4">
        <v>97234</v>
      </c>
      <c r="I40" s="4">
        <v>0</v>
      </c>
      <c r="J40" s="4">
        <v>0</v>
      </c>
      <c r="K40" s="3" t="s">
        <v>1447</v>
      </c>
      <c r="L40" s="4">
        <v>0.56676176223851327</v>
      </c>
    </row>
    <row r="41" spans="2:12" x14ac:dyDescent="0.3">
      <c r="B41" s="3" t="s">
        <v>18</v>
      </c>
      <c r="C41" s="4">
        <v>2022</v>
      </c>
      <c r="D41" s="3" t="s">
        <v>1450</v>
      </c>
      <c r="E41" s="4">
        <v>2114120</v>
      </c>
      <c r="F41" s="4"/>
      <c r="G41" s="4">
        <v>2114120</v>
      </c>
      <c r="H41" s="4">
        <v>91400</v>
      </c>
      <c r="I41" s="4">
        <v>2114120</v>
      </c>
      <c r="J41" s="4"/>
      <c r="K41" s="3" t="s">
        <v>1451</v>
      </c>
      <c r="L41" s="4"/>
    </row>
    <row r="42" spans="2:12" x14ac:dyDescent="0.3">
      <c r="B42" s="3" t="s">
        <v>18</v>
      </c>
      <c r="C42" s="4">
        <v>2022</v>
      </c>
      <c r="D42" s="3" t="s">
        <v>1452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3" t="s">
        <v>1459</v>
      </c>
      <c r="L42" s="4"/>
    </row>
    <row r="43" spans="2:12" x14ac:dyDescent="0.3">
      <c r="B43" s="3" t="s">
        <v>18</v>
      </c>
      <c r="C43" s="4">
        <v>2022</v>
      </c>
      <c r="D43" s="3" t="s">
        <v>1453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3" t="s">
        <v>1451</v>
      </c>
      <c r="L43" s="4"/>
    </row>
    <row r="44" spans="2:12" x14ac:dyDescent="0.3">
      <c r="B44" s="3" t="s">
        <v>18</v>
      </c>
      <c r="C44" s="4">
        <v>2022</v>
      </c>
      <c r="D44" s="3" t="s">
        <v>1454</v>
      </c>
      <c r="E44" s="4">
        <v>2097545</v>
      </c>
      <c r="F44" s="4">
        <v>1070779</v>
      </c>
      <c r="G44" s="4">
        <v>1026766</v>
      </c>
      <c r="H44" s="4">
        <v>0</v>
      </c>
      <c r="I44" s="4">
        <v>0</v>
      </c>
      <c r="J44" s="4">
        <v>0</v>
      </c>
      <c r="K44" s="3" t="s">
        <v>1459</v>
      </c>
      <c r="L44" s="4">
        <v>0.51049155083681164</v>
      </c>
    </row>
    <row r="45" spans="2:12" x14ac:dyDescent="0.3">
      <c r="B45" s="3" t="s">
        <v>18</v>
      </c>
      <c r="C45" s="4">
        <v>2022</v>
      </c>
      <c r="D45" s="3" t="s">
        <v>1455</v>
      </c>
      <c r="E45" s="4">
        <v>8325015</v>
      </c>
      <c r="F45" s="4">
        <v>4330753</v>
      </c>
      <c r="G45" s="4">
        <v>3994262</v>
      </c>
      <c r="H45" s="4">
        <v>26973</v>
      </c>
      <c r="I45" s="4">
        <v>0</v>
      </c>
      <c r="J45" s="4">
        <v>0</v>
      </c>
      <c r="K45" s="3" t="s">
        <v>1447</v>
      </c>
      <c r="L45" s="4">
        <v>0.52020963325591607</v>
      </c>
    </row>
    <row r="46" spans="2:12" x14ac:dyDescent="0.3">
      <c r="B46" s="3" t="s">
        <v>18</v>
      </c>
      <c r="C46" s="4">
        <v>2022</v>
      </c>
      <c r="D46" s="3" t="s">
        <v>1456</v>
      </c>
      <c r="E46" s="4">
        <v>27492874</v>
      </c>
      <c r="F46" s="4">
        <v>11755121</v>
      </c>
      <c r="G46" s="4">
        <v>15737753</v>
      </c>
      <c r="H46" s="4">
        <v>2880160</v>
      </c>
      <c r="I46" s="4">
        <v>0</v>
      </c>
      <c r="J46" s="4">
        <v>0</v>
      </c>
      <c r="K46" s="3" t="s">
        <v>1447</v>
      </c>
      <c r="L46" s="4">
        <v>0.42756974043528517</v>
      </c>
    </row>
    <row r="47" spans="2:12" x14ac:dyDescent="0.3">
      <c r="B47" s="3" t="s">
        <v>18</v>
      </c>
      <c r="C47" s="4">
        <v>2022</v>
      </c>
      <c r="D47" s="3" t="s">
        <v>1457</v>
      </c>
      <c r="E47" s="4">
        <v>16635403</v>
      </c>
      <c r="F47" s="4">
        <v>5275655</v>
      </c>
      <c r="G47" s="4">
        <v>11359748</v>
      </c>
      <c r="H47" s="4">
        <v>0</v>
      </c>
      <c r="I47" s="4">
        <v>0</v>
      </c>
      <c r="J47" s="4">
        <v>0</v>
      </c>
      <c r="K47" s="3" t="s">
        <v>1447</v>
      </c>
      <c r="L47" s="4">
        <v>0.31713418665000181</v>
      </c>
    </row>
    <row r="48" spans="2:12" x14ac:dyDescent="0.3">
      <c r="B48" s="3" t="s">
        <v>18</v>
      </c>
      <c r="C48" s="4">
        <v>2022</v>
      </c>
      <c r="D48" s="3" t="s">
        <v>1458</v>
      </c>
      <c r="E48" s="4">
        <v>2573062</v>
      </c>
      <c r="F48" s="4"/>
      <c r="G48" s="4">
        <v>2573062</v>
      </c>
      <c r="H48" s="4">
        <v>360000</v>
      </c>
      <c r="I48" s="4">
        <v>2573062</v>
      </c>
      <c r="J48" s="4"/>
      <c r="K48" s="3" t="s">
        <v>1451</v>
      </c>
      <c r="L48" s="4"/>
    </row>
    <row r="49" spans="2:12" x14ac:dyDescent="0.3">
      <c r="B49" s="3" t="s">
        <v>18</v>
      </c>
      <c r="C49" s="4">
        <v>2023</v>
      </c>
      <c r="D49" s="3" t="s">
        <v>1446</v>
      </c>
      <c r="E49" s="4">
        <v>4614636</v>
      </c>
      <c r="F49" s="4">
        <v>2883046</v>
      </c>
      <c r="G49" s="4">
        <v>1731590</v>
      </c>
      <c r="H49" s="4">
        <v>361488</v>
      </c>
      <c r="I49" s="4">
        <v>0</v>
      </c>
      <c r="J49" s="4">
        <v>0</v>
      </c>
      <c r="K49" s="3" t="s">
        <v>1447</v>
      </c>
      <c r="L49" s="4">
        <v>0.6247613029500052</v>
      </c>
    </row>
    <row r="50" spans="2:12" x14ac:dyDescent="0.3">
      <c r="B50" s="3" t="s">
        <v>18</v>
      </c>
      <c r="C50" s="4">
        <v>2023</v>
      </c>
      <c r="D50" s="3" t="s">
        <v>1448</v>
      </c>
      <c r="E50" s="4">
        <v>3735504</v>
      </c>
      <c r="F50" s="4">
        <v>1516823</v>
      </c>
      <c r="G50" s="4">
        <v>2218681</v>
      </c>
      <c r="H50" s="4">
        <v>0</v>
      </c>
      <c r="I50" s="4">
        <v>0</v>
      </c>
      <c r="J50" s="4">
        <v>0</v>
      </c>
      <c r="K50" s="3" t="s">
        <v>1447</v>
      </c>
      <c r="L50" s="4">
        <v>0.40605578256642211</v>
      </c>
    </row>
    <row r="51" spans="2:12" x14ac:dyDescent="0.3">
      <c r="B51" s="3" t="s">
        <v>18</v>
      </c>
      <c r="C51" s="4">
        <v>2023</v>
      </c>
      <c r="D51" s="3" t="s">
        <v>1449</v>
      </c>
      <c r="E51" s="4">
        <v>5957364</v>
      </c>
      <c r="F51" s="4">
        <v>3451391</v>
      </c>
      <c r="G51" s="4">
        <v>2505973</v>
      </c>
      <c r="H51" s="4">
        <v>519326</v>
      </c>
      <c r="I51" s="4">
        <v>0</v>
      </c>
      <c r="J51" s="4">
        <v>0</v>
      </c>
      <c r="K51" s="3" t="s">
        <v>1447</v>
      </c>
      <c r="L51" s="4">
        <v>0.57934868508957993</v>
      </c>
    </row>
    <row r="52" spans="2:12" x14ac:dyDescent="0.3">
      <c r="B52" s="3" t="s">
        <v>18</v>
      </c>
      <c r="C52" s="4">
        <v>2023</v>
      </c>
      <c r="D52" s="3" t="s">
        <v>1450</v>
      </c>
      <c r="E52" s="4">
        <v>2114120</v>
      </c>
      <c r="F52" s="4"/>
      <c r="G52" s="4">
        <v>2114120</v>
      </c>
      <c r="H52" s="4">
        <v>0</v>
      </c>
      <c r="I52" s="4">
        <v>2114120</v>
      </c>
      <c r="J52" s="4"/>
      <c r="K52" s="3" t="s">
        <v>1451</v>
      </c>
      <c r="L52" s="4"/>
    </row>
    <row r="53" spans="2:12" x14ac:dyDescent="0.3">
      <c r="B53" s="3" t="s">
        <v>18</v>
      </c>
      <c r="C53" s="4">
        <v>2023</v>
      </c>
      <c r="D53" s="3" t="s">
        <v>1452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3" t="s">
        <v>1451</v>
      </c>
      <c r="L53" s="4"/>
    </row>
    <row r="54" spans="2:12" x14ac:dyDescent="0.3">
      <c r="B54" s="3" t="s">
        <v>18</v>
      </c>
      <c r="C54" s="4">
        <v>2023</v>
      </c>
      <c r="D54" s="3" t="s">
        <v>1453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3" t="s">
        <v>1451</v>
      </c>
      <c r="L54" s="4"/>
    </row>
    <row r="55" spans="2:12" x14ac:dyDescent="0.3">
      <c r="B55" s="3" t="s">
        <v>18</v>
      </c>
      <c r="C55" s="4">
        <v>2023</v>
      </c>
      <c r="D55" s="3" t="s">
        <v>1454</v>
      </c>
      <c r="E55" s="4">
        <v>2301034</v>
      </c>
      <c r="F55" s="4">
        <v>1171815</v>
      </c>
      <c r="G55" s="4">
        <v>1129219</v>
      </c>
      <c r="H55" s="4">
        <v>216832</v>
      </c>
      <c r="I55" s="4">
        <v>0</v>
      </c>
      <c r="J55" s="4">
        <v>0</v>
      </c>
      <c r="K55" s="3" t="s">
        <v>1447</v>
      </c>
      <c r="L55" s="4">
        <v>0.50925583889677428</v>
      </c>
    </row>
    <row r="56" spans="2:12" x14ac:dyDescent="0.3">
      <c r="B56" s="3" t="s">
        <v>18</v>
      </c>
      <c r="C56" s="4">
        <v>2023</v>
      </c>
      <c r="D56" s="3" t="s">
        <v>1455</v>
      </c>
      <c r="E56" s="4">
        <v>8325015</v>
      </c>
      <c r="F56" s="4">
        <v>4504982</v>
      </c>
      <c r="G56" s="4">
        <v>3820033</v>
      </c>
      <c r="H56" s="4">
        <v>0</v>
      </c>
      <c r="I56" s="4">
        <v>0</v>
      </c>
      <c r="J56" s="4">
        <v>0</v>
      </c>
      <c r="K56" s="3" t="s">
        <v>1447</v>
      </c>
      <c r="L56" s="4">
        <v>0.54113800395554845</v>
      </c>
    </row>
    <row r="57" spans="2:12" x14ac:dyDescent="0.3">
      <c r="B57" s="3" t="s">
        <v>18</v>
      </c>
      <c r="C57" s="4">
        <v>2023</v>
      </c>
      <c r="D57" s="3" t="s">
        <v>1456</v>
      </c>
      <c r="E57" s="4">
        <v>24435524</v>
      </c>
      <c r="F57" s="4">
        <v>10837187</v>
      </c>
      <c r="G57" s="4">
        <v>13598337</v>
      </c>
      <c r="H57" s="4">
        <v>772915</v>
      </c>
      <c r="I57" s="4">
        <v>0</v>
      </c>
      <c r="J57" s="4">
        <v>0</v>
      </c>
      <c r="K57" s="3" t="s">
        <v>1447</v>
      </c>
      <c r="L57" s="4">
        <v>0.44350131390675313</v>
      </c>
    </row>
    <row r="58" spans="2:12" x14ac:dyDescent="0.3">
      <c r="B58" s="3" t="s">
        <v>18</v>
      </c>
      <c r="C58" s="4">
        <v>2023</v>
      </c>
      <c r="D58" s="3" t="s">
        <v>1457</v>
      </c>
      <c r="E58" s="4">
        <v>17611688</v>
      </c>
      <c r="F58" s="4">
        <v>5635967</v>
      </c>
      <c r="G58" s="4">
        <v>11975721</v>
      </c>
      <c r="H58" s="4">
        <v>964956</v>
      </c>
      <c r="I58" s="4">
        <v>0</v>
      </c>
      <c r="J58" s="4">
        <v>0</v>
      </c>
      <c r="K58" s="3" t="s">
        <v>1447</v>
      </c>
      <c r="L58" s="4">
        <v>0.32001288008281775</v>
      </c>
    </row>
    <row r="59" spans="2:12" x14ac:dyDescent="0.3">
      <c r="B59" s="3" t="s">
        <v>18</v>
      </c>
      <c r="C59" s="4">
        <v>2023</v>
      </c>
      <c r="D59" s="3" t="s">
        <v>1458</v>
      </c>
      <c r="E59" s="4">
        <v>1864368</v>
      </c>
      <c r="F59" s="4"/>
      <c r="G59" s="4">
        <v>1864368</v>
      </c>
      <c r="H59" s="4">
        <v>-708693</v>
      </c>
      <c r="I59" s="4">
        <v>1864368</v>
      </c>
      <c r="J59" s="4"/>
      <c r="K59" s="3" t="s">
        <v>1451</v>
      </c>
      <c r="L59" s="4"/>
    </row>
    <row r="60" spans="2:12" x14ac:dyDescent="0.3">
      <c r="B60" s="3" t="s">
        <v>18</v>
      </c>
      <c r="C60" s="4">
        <v>2024</v>
      </c>
      <c r="D60" s="3" t="s">
        <v>1446</v>
      </c>
      <c r="E60" s="4">
        <v>4137875</v>
      </c>
      <c r="F60" s="4">
        <v>2548710</v>
      </c>
      <c r="G60" s="4">
        <v>1589165</v>
      </c>
      <c r="H60" s="4">
        <v>24636</v>
      </c>
      <c r="I60" s="4">
        <v>9274849</v>
      </c>
      <c r="J60" s="4">
        <v>397893</v>
      </c>
      <c r="K60" s="3" t="s">
        <v>1447</v>
      </c>
      <c r="L60" s="4">
        <v>0.61594659094341897</v>
      </c>
    </row>
    <row r="61" spans="2:12" x14ac:dyDescent="0.3">
      <c r="B61" s="3" t="s">
        <v>18</v>
      </c>
      <c r="C61" s="4">
        <v>2024</v>
      </c>
      <c r="D61" s="3" t="s">
        <v>1448</v>
      </c>
      <c r="E61" s="4">
        <v>3791449</v>
      </c>
      <c r="F61" s="4">
        <v>1631622</v>
      </c>
      <c r="G61" s="4">
        <v>2159827</v>
      </c>
      <c r="H61" s="4">
        <v>0</v>
      </c>
      <c r="I61" s="4">
        <v>9327325</v>
      </c>
      <c r="J61" s="4">
        <v>186546</v>
      </c>
      <c r="K61" s="3" t="s">
        <v>1447</v>
      </c>
      <c r="L61" s="4">
        <v>0.43034259461224456</v>
      </c>
    </row>
    <row r="62" spans="2:12" x14ac:dyDescent="0.3">
      <c r="B62" s="3" t="s">
        <v>18</v>
      </c>
      <c r="C62" s="4">
        <v>2024</v>
      </c>
      <c r="D62" s="3" t="s">
        <v>1449</v>
      </c>
      <c r="E62" s="4">
        <v>7049114</v>
      </c>
      <c r="F62" s="4">
        <v>3374748</v>
      </c>
      <c r="G62" s="4">
        <v>3674366</v>
      </c>
      <c r="H62" s="4">
        <v>1557210</v>
      </c>
      <c r="I62" s="4">
        <v>9151913</v>
      </c>
      <c r="J62" s="4">
        <v>762659</v>
      </c>
      <c r="K62" s="3" t="s">
        <v>1447</v>
      </c>
      <c r="L62" s="4">
        <v>0.47874782561326146</v>
      </c>
    </row>
    <row r="63" spans="2:12" x14ac:dyDescent="0.3">
      <c r="B63" s="3" t="s">
        <v>18</v>
      </c>
      <c r="C63" s="4">
        <v>2024</v>
      </c>
      <c r="D63" s="3" t="s">
        <v>1450</v>
      </c>
      <c r="E63" s="4">
        <v>2172862</v>
      </c>
      <c r="F63" s="4"/>
      <c r="G63" s="4">
        <v>2172862</v>
      </c>
      <c r="H63" s="4">
        <v>58742</v>
      </c>
      <c r="I63" s="4">
        <v>2172862</v>
      </c>
      <c r="J63" s="4"/>
      <c r="K63" s="3" t="s">
        <v>1451</v>
      </c>
      <c r="L63" s="4"/>
    </row>
    <row r="64" spans="2:12" x14ac:dyDescent="0.3">
      <c r="B64" s="3" t="s">
        <v>18</v>
      </c>
      <c r="C64" s="4">
        <v>2024</v>
      </c>
      <c r="D64" s="3" t="s">
        <v>1452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3"/>
      <c r="L64" s="4"/>
    </row>
    <row r="65" spans="2:12" x14ac:dyDescent="0.3">
      <c r="B65" s="3" t="s">
        <v>18</v>
      </c>
      <c r="C65" s="4">
        <v>2024</v>
      </c>
      <c r="D65" s="3" t="s">
        <v>1453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3" t="s">
        <v>1451</v>
      </c>
      <c r="L65" s="4"/>
    </row>
    <row r="66" spans="2:12" x14ac:dyDescent="0.3">
      <c r="B66" s="3" t="s">
        <v>18</v>
      </c>
      <c r="C66" s="4">
        <v>2024</v>
      </c>
      <c r="D66" s="3" t="s">
        <v>1454</v>
      </c>
      <c r="E66" s="4">
        <v>2328033</v>
      </c>
      <c r="F66" s="4">
        <v>1268257</v>
      </c>
      <c r="G66" s="4">
        <v>1059776</v>
      </c>
      <c r="H66" s="4">
        <v>26999</v>
      </c>
      <c r="I66" s="4">
        <v>3323177</v>
      </c>
      <c r="J66" s="4">
        <v>126254</v>
      </c>
      <c r="K66" s="3" t="s">
        <v>1447</v>
      </c>
      <c r="L66" s="4">
        <v>0.54477621236468732</v>
      </c>
    </row>
    <row r="67" spans="2:12" x14ac:dyDescent="0.3">
      <c r="B67" s="3" t="s">
        <v>18</v>
      </c>
      <c r="C67" s="4">
        <v>2024</v>
      </c>
      <c r="D67" s="3" t="s">
        <v>1455</v>
      </c>
      <c r="E67" s="4">
        <v>8325015</v>
      </c>
      <c r="F67" s="4">
        <v>4679216</v>
      </c>
      <c r="G67" s="4">
        <v>3645799</v>
      </c>
      <c r="H67" s="4">
        <v>0</v>
      </c>
      <c r="I67" s="4">
        <v>25626702</v>
      </c>
      <c r="J67" s="4">
        <v>401524</v>
      </c>
      <c r="K67" s="3" t="s">
        <v>1447</v>
      </c>
      <c r="L67" s="4">
        <v>0.56206697525469929</v>
      </c>
    </row>
    <row r="68" spans="2:12" x14ac:dyDescent="0.3">
      <c r="B68" s="3" t="s">
        <v>18</v>
      </c>
      <c r="C68" s="4">
        <v>2024</v>
      </c>
      <c r="D68" s="3" t="s">
        <v>1456</v>
      </c>
      <c r="E68" s="4">
        <v>24678882</v>
      </c>
      <c r="F68" s="4">
        <v>11388286</v>
      </c>
      <c r="G68" s="4">
        <v>13290596</v>
      </c>
      <c r="H68" s="4">
        <v>327498</v>
      </c>
      <c r="I68" s="4">
        <v>76837134</v>
      </c>
      <c r="J68" s="4">
        <v>1835880</v>
      </c>
      <c r="K68" s="3" t="s">
        <v>1447</v>
      </c>
      <c r="L68" s="4">
        <v>0.46145874841494033</v>
      </c>
    </row>
    <row r="69" spans="2:12" x14ac:dyDescent="0.3">
      <c r="B69" s="3" t="s">
        <v>18</v>
      </c>
      <c r="C69" s="4">
        <v>2024</v>
      </c>
      <c r="D69" s="3" t="s">
        <v>1457</v>
      </c>
      <c r="E69" s="4">
        <v>17615349</v>
      </c>
      <c r="F69" s="4">
        <v>5994354</v>
      </c>
      <c r="G69" s="4">
        <v>11620995</v>
      </c>
      <c r="H69" s="4">
        <v>3661</v>
      </c>
      <c r="I69" s="4">
        <v>37399402</v>
      </c>
      <c r="J69" s="4">
        <v>760946</v>
      </c>
      <c r="K69" s="3" t="s">
        <v>1447</v>
      </c>
      <c r="L69" s="4">
        <v>0.34029152644094646</v>
      </c>
    </row>
    <row r="70" spans="2:12" x14ac:dyDescent="0.3">
      <c r="B70" s="3" t="s">
        <v>18</v>
      </c>
      <c r="C70" s="4">
        <v>2024</v>
      </c>
      <c r="D70" s="3" t="s">
        <v>1458</v>
      </c>
      <c r="E70" s="4">
        <v>3204164</v>
      </c>
      <c r="F70" s="4"/>
      <c r="G70" s="4">
        <v>3204164</v>
      </c>
      <c r="H70" s="4">
        <v>1339794</v>
      </c>
      <c r="I70" s="4">
        <v>3204164</v>
      </c>
      <c r="J70" s="4"/>
      <c r="K70" s="3" t="s">
        <v>1451</v>
      </c>
      <c r="L70" s="4"/>
    </row>
    <row r="71" spans="2:12" x14ac:dyDescent="0.3">
      <c r="B71" s="3" t="s">
        <v>24</v>
      </c>
      <c r="C71" s="4">
        <v>2019</v>
      </c>
      <c r="D71" s="3" t="s">
        <v>1446</v>
      </c>
      <c r="E71" s="4">
        <v>228841000</v>
      </c>
      <c r="F71" s="4">
        <v>127257000</v>
      </c>
      <c r="G71" s="4">
        <v>101584000</v>
      </c>
      <c r="H71" s="4">
        <v>1266000</v>
      </c>
      <c r="I71" s="4">
        <v>0</v>
      </c>
      <c r="J71" s="4">
        <v>0</v>
      </c>
      <c r="K71" s="3" t="s">
        <v>1447</v>
      </c>
      <c r="L71" s="4">
        <v>0.55609353219047286</v>
      </c>
    </row>
    <row r="72" spans="2:12" x14ac:dyDescent="0.3">
      <c r="B72" s="3" t="s">
        <v>24</v>
      </c>
      <c r="C72" s="4">
        <v>2019</v>
      </c>
      <c r="D72" s="3" t="s">
        <v>1448</v>
      </c>
      <c r="E72" s="4">
        <v>269529000</v>
      </c>
      <c r="F72" s="4">
        <v>89001000</v>
      </c>
      <c r="G72" s="4">
        <v>180528000</v>
      </c>
      <c r="H72" s="4">
        <v>2931000</v>
      </c>
      <c r="I72" s="4">
        <v>0</v>
      </c>
      <c r="J72" s="4">
        <v>0</v>
      </c>
      <c r="K72" s="3" t="s">
        <v>1447</v>
      </c>
      <c r="L72" s="4">
        <v>0.33020936522600536</v>
      </c>
    </row>
    <row r="73" spans="2:12" x14ac:dyDescent="0.3">
      <c r="B73" s="3" t="s">
        <v>24</v>
      </c>
      <c r="C73" s="4">
        <v>2019</v>
      </c>
      <c r="D73" s="3" t="s">
        <v>1449</v>
      </c>
      <c r="E73" s="4">
        <v>71006000</v>
      </c>
      <c r="F73" s="4">
        <v>53230000</v>
      </c>
      <c r="G73" s="4">
        <v>17776000</v>
      </c>
      <c r="H73" s="4">
        <v>2766000</v>
      </c>
      <c r="I73" s="4">
        <v>0</v>
      </c>
      <c r="J73" s="4">
        <v>0</v>
      </c>
      <c r="K73" s="3" t="s">
        <v>1447</v>
      </c>
      <c r="L73" s="4">
        <v>0.7496549587358815</v>
      </c>
    </row>
    <row r="74" spans="2:12" x14ac:dyDescent="0.3">
      <c r="B74" s="3" t="s">
        <v>24</v>
      </c>
      <c r="C74" s="4">
        <v>2019</v>
      </c>
      <c r="D74" s="3" t="s">
        <v>1450</v>
      </c>
      <c r="E74" s="4">
        <v>455844000</v>
      </c>
      <c r="F74" s="4"/>
      <c r="G74" s="4">
        <v>455844000</v>
      </c>
      <c r="H74" s="4">
        <v>14634000</v>
      </c>
      <c r="I74" s="4">
        <v>455844000</v>
      </c>
      <c r="J74" s="4"/>
      <c r="K74" s="3" t="s">
        <v>1451</v>
      </c>
      <c r="L74" s="4"/>
    </row>
    <row r="75" spans="2:12" x14ac:dyDescent="0.3">
      <c r="B75" s="3" t="s">
        <v>24</v>
      </c>
      <c r="C75" s="4">
        <v>2019</v>
      </c>
      <c r="D75" s="3" t="s">
        <v>1452</v>
      </c>
      <c r="E75" s="4">
        <v>51465000</v>
      </c>
      <c r="F75" s="4">
        <v>32736000</v>
      </c>
      <c r="G75" s="4">
        <v>18729000</v>
      </c>
      <c r="H75" s="4">
        <v>0</v>
      </c>
      <c r="I75" s="4">
        <v>0</v>
      </c>
      <c r="J75" s="4">
        <v>0</v>
      </c>
      <c r="K75" s="3" t="s">
        <v>1447</v>
      </c>
      <c r="L75" s="4">
        <v>0.6360827747012533</v>
      </c>
    </row>
    <row r="76" spans="2:12" x14ac:dyDescent="0.3">
      <c r="B76" s="3" t="s">
        <v>24</v>
      </c>
      <c r="C76" s="4">
        <v>2019</v>
      </c>
      <c r="D76" s="3" t="s">
        <v>1453</v>
      </c>
      <c r="E76" s="4">
        <v>37141000</v>
      </c>
      <c r="F76" s="4">
        <v>13239000</v>
      </c>
      <c r="G76" s="4">
        <v>23902000</v>
      </c>
      <c r="H76" s="4">
        <v>0</v>
      </c>
      <c r="I76" s="4">
        <v>0</v>
      </c>
      <c r="J76" s="4">
        <v>0</v>
      </c>
      <c r="K76" s="3" t="s">
        <v>1451</v>
      </c>
      <c r="L76" s="4">
        <v>0.35645243800651571</v>
      </c>
    </row>
    <row r="77" spans="2:12" x14ac:dyDescent="0.3">
      <c r="B77" s="3" t="s">
        <v>24</v>
      </c>
      <c r="C77" s="4">
        <v>2019</v>
      </c>
      <c r="D77" s="3" t="s">
        <v>1454</v>
      </c>
      <c r="E77" s="4">
        <v>79579000</v>
      </c>
      <c r="F77" s="4">
        <v>54155000</v>
      </c>
      <c r="G77" s="4">
        <v>25424000</v>
      </c>
      <c r="H77" s="4">
        <v>111000</v>
      </c>
      <c r="I77" s="4">
        <v>0</v>
      </c>
      <c r="J77" s="4">
        <v>0</v>
      </c>
      <c r="K77" s="3" t="s">
        <v>1447</v>
      </c>
      <c r="L77" s="4">
        <v>0.68051872981565487</v>
      </c>
    </row>
    <row r="78" spans="2:12" x14ac:dyDescent="0.3">
      <c r="B78" s="3" t="s">
        <v>24</v>
      </c>
      <c r="C78" s="4">
        <v>2019</v>
      </c>
      <c r="D78" s="3" t="s">
        <v>1455</v>
      </c>
      <c r="E78" s="4">
        <v>262874000</v>
      </c>
      <c r="F78" s="4">
        <v>111191000</v>
      </c>
      <c r="G78" s="4">
        <v>151683000</v>
      </c>
      <c r="H78" s="4">
        <v>2347000</v>
      </c>
      <c r="I78" s="4">
        <v>0</v>
      </c>
      <c r="J78" s="4">
        <v>0</v>
      </c>
      <c r="K78" s="3" t="s">
        <v>1447</v>
      </c>
      <c r="L78" s="4">
        <v>0.42298211310361616</v>
      </c>
    </row>
    <row r="79" spans="2:12" x14ac:dyDescent="0.3">
      <c r="B79" s="3" t="s">
        <v>24</v>
      </c>
      <c r="C79" s="4">
        <v>2019</v>
      </c>
      <c r="D79" s="3" t="s">
        <v>1456</v>
      </c>
      <c r="E79" s="4">
        <v>555276000</v>
      </c>
      <c r="F79" s="4">
        <v>362193000</v>
      </c>
      <c r="G79" s="4">
        <v>193083000</v>
      </c>
      <c r="H79" s="4">
        <v>7363000</v>
      </c>
      <c r="I79" s="4">
        <v>0</v>
      </c>
      <c r="J79" s="4">
        <v>0</v>
      </c>
      <c r="K79" s="3" t="s">
        <v>1447</v>
      </c>
      <c r="L79" s="4">
        <v>0.65227562509454762</v>
      </c>
    </row>
    <row r="80" spans="2:12" x14ac:dyDescent="0.3">
      <c r="B80" s="3" t="s">
        <v>24</v>
      </c>
      <c r="C80" s="4">
        <v>2019</v>
      </c>
      <c r="D80" s="3" t="s">
        <v>1457</v>
      </c>
      <c r="E80" s="4">
        <v>344408000</v>
      </c>
      <c r="F80" s="4">
        <v>117224000</v>
      </c>
      <c r="G80" s="4">
        <v>227184000</v>
      </c>
      <c r="H80" s="4">
        <v>3083000</v>
      </c>
      <c r="I80" s="4">
        <v>0</v>
      </c>
      <c r="J80" s="4">
        <v>0</v>
      </c>
      <c r="K80" s="3" t="s">
        <v>1447</v>
      </c>
      <c r="L80" s="4">
        <v>0.3403637546166175</v>
      </c>
    </row>
    <row r="81" spans="2:12" x14ac:dyDescent="0.3">
      <c r="B81" s="3" t="s">
        <v>24</v>
      </c>
      <c r="C81" s="4">
        <v>2019</v>
      </c>
      <c r="D81" s="3" t="s">
        <v>1458</v>
      </c>
      <c r="E81" s="4">
        <v>43830000</v>
      </c>
      <c r="F81" s="4"/>
      <c r="G81" s="4">
        <v>43830000</v>
      </c>
      <c r="H81" s="4">
        <v>20880000</v>
      </c>
      <c r="I81" s="4">
        <v>43830000</v>
      </c>
      <c r="J81" s="4"/>
      <c r="K81" s="3" t="s">
        <v>1451</v>
      </c>
      <c r="L81" s="4"/>
    </row>
    <row r="82" spans="2:12" x14ac:dyDescent="0.3">
      <c r="B82" s="3" t="s">
        <v>24</v>
      </c>
      <c r="C82" s="4">
        <v>2020</v>
      </c>
      <c r="D82" s="3" t="s">
        <v>1446</v>
      </c>
      <c r="E82" s="4">
        <v>236158000</v>
      </c>
      <c r="F82" s="4">
        <v>130409000</v>
      </c>
      <c r="G82" s="4">
        <v>105749000</v>
      </c>
      <c r="H82" s="4">
        <v>483000</v>
      </c>
      <c r="I82" s="4">
        <v>0</v>
      </c>
      <c r="J82" s="4">
        <v>0</v>
      </c>
      <c r="K82" s="3" t="s">
        <v>1447</v>
      </c>
      <c r="L82" s="4">
        <v>0.55221080801836064</v>
      </c>
    </row>
    <row r="83" spans="2:12" x14ac:dyDescent="0.3">
      <c r="B83" s="3" t="s">
        <v>24</v>
      </c>
      <c r="C83" s="4">
        <v>2020</v>
      </c>
      <c r="D83" s="3" t="s">
        <v>1448</v>
      </c>
      <c r="E83" s="4">
        <v>278994000</v>
      </c>
      <c r="F83" s="4">
        <v>92583000</v>
      </c>
      <c r="G83" s="4">
        <v>186411000</v>
      </c>
      <c r="H83" s="4">
        <v>4666000</v>
      </c>
      <c r="I83" s="4">
        <v>0</v>
      </c>
      <c r="J83" s="4">
        <v>0</v>
      </c>
      <c r="K83" s="3" t="s">
        <v>1447</v>
      </c>
      <c r="L83" s="4">
        <v>0.33184584614722895</v>
      </c>
    </row>
    <row r="84" spans="2:12" x14ac:dyDescent="0.3">
      <c r="B84" s="3" t="s">
        <v>24</v>
      </c>
      <c r="C84" s="4">
        <v>2020</v>
      </c>
      <c r="D84" s="3" t="s">
        <v>1449</v>
      </c>
      <c r="E84" s="4">
        <v>75932000</v>
      </c>
      <c r="F84" s="4">
        <v>54668000</v>
      </c>
      <c r="G84" s="4">
        <v>21264000</v>
      </c>
      <c r="H84" s="4">
        <v>2628000</v>
      </c>
      <c r="I84" s="4">
        <v>0</v>
      </c>
      <c r="J84" s="4">
        <v>0</v>
      </c>
      <c r="K84" s="3" t="s">
        <v>1447</v>
      </c>
      <c r="L84" s="4">
        <v>0.71995996417847552</v>
      </c>
    </row>
    <row r="85" spans="2:12" x14ac:dyDescent="0.3">
      <c r="B85" s="3" t="s">
        <v>24</v>
      </c>
      <c r="C85" s="4">
        <v>2020</v>
      </c>
      <c r="D85" s="3" t="s">
        <v>1450</v>
      </c>
      <c r="E85" s="4">
        <v>447993000</v>
      </c>
      <c r="F85" s="4"/>
      <c r="G85" s="4">
        <v>447993000</v>
      </c>
      <c r="H85" s="4">
        <v>2237000</v>
      </c>
      <c r="I85" s="4">
        <v>447993000</v>
      </c>
      <c r="J85" s="4"/>
      <c r="K85" s="3" t="s">
        <v>1451</v>
      </c>
      <c r="L85" s="4"/>
    </row>
    <row r="86" spans="2:12" x14ac:dyDescent="0.3">
      <c r="B86" s="3" t="s">
        <v>24</v>
      </c>
      <c r="C86" s="4">
        <v>2020</v>
      </c>
      <c r="D86" s="3" t="s">
        <v>1452</v>
      </c>
      <c r="E86" s="4">
        <v>51804000</v>
      </c>
      <c r="F86" s="4">
        <v>33454000</v>
      </c>
      <c r="G86" s="4">
        <v>18350000</v>
      </c>
      <c r="H86" s="4">
        <v>67000</v>
      </c>
      <c r="I86" s="4">
        <v>0</v>
      </c>
      <c r="J86" s="4">
        <v>0</v>
      </c>
      <c r="K86" s="3" t="s">
        <v>1447</v>
      </c>
      <c r="L86" s="4">
        <v>0.64578024862944949</v>
      </c>
    </row>
    <row r="87" spans="2:12" x14ac:dyDescent="0.3">
      <c r="B87" s="3" t="s">
        <v>24</v>
      </c>
      <c r="C87" s="4">
        <v>2020</v>
      </c>
      <c r="D87" s="3" t="s">
        <v>1453</v>
      </c>
      <c r="E87" s="4">
        <v>37141000</v>
      </c>
      <c r="F87" s="4">
        <v>14253000</v>
      </c>
      <c r="G87" s="4">
        <v>22888000</v>
      </c>
      <c r="H87" s="4">
        <v>455000</v>
      </c>
      <c r="I87" s="4">
        <v>0</v>
      </c>
      <c r="J87" s="4">
        <v>0</v>
      </c>
      <c r="K87" s="3" t="s">
        <v>1451</v>
      </c>
      <c r="L87" s="4">
        <v>0.38375380307476914</v>
      </c>
    </row>
    <row r="88" spans="2:12" x14ac:dyDescent="0.3">
      <c r="B88" s="3" t="s">
        <v>24</v>
      </c>
      <c r="C88" s="4">
        <v>2020</v>
      </c>
      <c r="D88" s="3" t="s">
        <v>1454</v>
      </c>
      <c r="E88" s="4">
        <v>79792000</v>
      </c>
      <c r="F88" s="4">
        <v>56179000</v>
      </c>
      <c r="G88" s="4">
        <v>23613000</v>
      </c>
      <c r="H88" s="4">
        <v>388000</v>
      </c>
      <c r="I88" s="4">
        <v>0</v>
      </c>
      <c r="J88" s="4">
        <v>0</v>
      </c>
      <c r="K88" s="3" t="s">
        <v>1447</v>
      </c>
      <c r="L88" s="4">
        <v>0.70406807700020058</v>
      </c>
    </row>
    <row r="89" spans="2:12" x14ac:dyDescent="0.3">
      <c r="B89" s="3" t="s">
        <v>24</v>
      </c>
      <c r="C89" s="4">
        <v>2020</v>
      </c>
      <c r="D89" s="3" t="s">
        <v>1455</v>
      </c>
      <c r="E89" s="4">
        <v>270311000</v>
      </c>
      <c r="F89" s="4">
        <v>114930000</v>
      </c>
      <c r="G89" s="4">
        <v>155381000</v>
      </c>
      <c r="H89" s="4">
        <v>4170000</v>
      </c>
      <c r="I89" s="4">
        <v>0</v>
      </c>
      <c r="J89" s="4">
        <v>0</v>
      </c>
      <c r="K89" s="3" t="s">
        <v>1447</v>
      </c>
      <c r="L89" s="4">
        <v>0.42517692583727634</v>
      </c>
    </row>
    <row r="90" spans="2:12" x14ac:dyDescent="0.3">
      <c r="B90" s="3" t="s">
        <v>24</v>
      </c>
      <c r="C90" s="4">
        <v>2020</v>
      </c>
      <c r="D90" s="3" t="s">
        <v>1456</v>
      </c>
      <c r="E90" s="4">
        <v>563848000</v>
      </c>
      <c r="F90" s="4">
        <v>373028000</v>
      </c>
      <c r="G90" s="4">
        <v>190820000</v>
      </c>
      <c r="H90" s="4">
        <v>19600000</v>
      </c>
      <c r="I90" s="4">
        <v>0</v>
      </c>
      <c r="J90" s="4">
        <v>0</v>
      </c>
      <c r="K90" s="3" t="s">
        <v>1447</v>
      </c>
      <c r="L90" s="4">
        <v>0.661575460053064</v>
      </c>
    </row>
    <row r="91" spans="2:12" x14ac:dyDescent="0.3">
      <c r="B91" s="3" t="s">
        <v>24</v>
      </c>
      <c r="C91" s="4">
        <v>2020</v>
      </c>
      <c r="D91" s="3" t="s">
        <v>1457</v>
      </c>
      <c r="E91" s="4">
        <v>349695000</v>
      </c>
      <c r="F91" s="4">
        <v>122821000</v>
      </c>
      <c r="G91" s="4">
        <v>226874000</v>
      </c>
      <c r="H91" s="4">
        <v>4616000</v>
      </c>
      <c r="I91" s="4">
        <v>0</v>
      </c>
      <c r="J91" s="4">
        <v>0</v>
      </c>
      <c r="K91" s="3" t="s">
        <v>1447</v>
      </c>
      <c r="L91" s="4">
        <v>0.3512232087962367</v>
      </c>
    </row>
    <row r="92" spans="2:12" x14ac:dyDescent="0.3">
      <c r="B92" s="3" t="s">
        <v>24</v>
      </c>
      <c r="C92" s="4">
        <v>2020</v>
      </c>
      <c r="D92" s="3" t="s">
        <v>1458</v>
      </c>
      <c r="E92" s="4">
        <v>35717000</v>
      </c>
      <c r="F92" s="4"/>
      <c r="G92" s="4">
        <v>35717000</v>
      </c>
      <c r="H92" s="4">
        <v>16859000</v>
      </c>
      <c r="I92" s="4">
        <v>35717000</v>
      </c>
      <c r="J92" s="4"/>
      <c r="K92" s="3" t="s">
        <v>1451</v>
      </c>
      <c r="L92" s="4"/>
    </row>
    <row r="93" spans="2:12" x14ac:dyDescent="0.3">
      <c r="B93" s="3" t="s">
        <v>24</v>
      </c>
      <c r="C93" s="4">
        <v>2021</v>
      </c>
      <c r="D93" s="3" t="s">
        <v>1446</v>
      </c>
      <c r="E93" s="4">
        <v>244100000</v>
      </c>
      <c r="F93" s="4">
        <v>133777000</v>
      </c>
      <c r="G93" s="4">
        <v>110323000</v>
      </c>
      <c r="H93" s="4">
        <v>446000</v>
      </c>
      <c r="I93" s="4">
        <v>0</v>
      </c>
      <c r="J93" s="4">
        <v>0</v>
      </c>
      <c r="K93" s="3" t="s">
        <v>1447</v>
      </c>
      <c r="L93" s="4">
        <v>0.54804178615321586</v>
      </c>
    </row>
    <row r="94" spans="2:12" x14ac:dyDescent="0.3">
      <c r="B94" s="3" t="s">
        <v>24</v>
      </c>
      <c r="C94" s="4">
        <v>2021</v>
      </c>
      <c r="D94" s="3" t="s">
        <v>1448</v>
      </c>
      <c r="E94" s="4">
        <v>282823000</v>
      </c>
      <c r="F94" s="4">
        <v>96393000</v>
      </c>
      <c r="G94" s="4">
        <v>186430000</v>
      </c>
      <c r="H94" s="4">
        <v>1423000</v>
      </c>
      <c r="I94" s="4">
        <v>0</v>
      </c>
      <c r="J94" s="4">
        <v>0</v>
      </c>
      <c r="K94" s="3" t="s">
        <v>1447</v>
      </c>
      <c r="L94" s="4">
        <v>0.3408244732571255</v>
      </c>
    </row>
    <row r="95" spans="2:12" x14ac:dyDescent="0.3">
      <c r="B95" s="3" t="s">
        <v>24</v>
      </c>
      <c r="C95" s="4">
        <v>2021</v>
      </c>
      <c r="D95" s="3" t="s">
        <v>1449</v>
      </c>
      <c r="E95" s="4">
        <v>78003000</v>
      </c>
      <c r="F95" s="4">
        <v>53488000</v>
      </c>
      <c r="G95" s="4">
        <v>24515000</v>
      </c>
      <c r="H95" s="4">
        <v>5393000</v>
      </c>
      <c r="I95" s="4">
        <v>0</v>
      </c>
      <c r="J95" s="4">
        <v>0</v>
      </c>
      <c r="K95" s="3" t="s">
        <v>1447</v>
      </c>
      <c r="L95" s="4">
        <v>0.68571721600451263</v>
      </c>
    </row>
    <row r="96" spans="2:12" x14ac:dyDescent="0.3">
      <c r="B96" s="3" t="s">
        <v>24</v>
      </c>
      <c r="C96" s="4">
        <v>2021</v>
      </c>
      <c r="D96" s="3" t="s">
        <v>1450</v>
      </c>
      <c r="E96" s="4">
        <v>451424000</v>
      </c>
      <c r="F96" s="4"/>
      <c r="G96" s="4">
        <v>451424000</v>
      </c>
      <c r="H96" s="4">
        <v>61000</v>
      </c>
      <c r="I96" s="4">
        <v>451424000</v>
      </c>
      <c r="J96" s="4"/>
      <c r="K96" s="3" t="s">
        <v>1451</v>
      </c>
      <c r="L96" s="4"/>
    </row>
    <row r="97" spans="2:12" x14ac:dyDescent="0.3">
      <c r="B97" s="3" t="s">
        <v>24</v>
      </c>
      <c r="C97" s="4">
        <v>2021</v>
      </c>
      <c r="D97" s="3" t="s">
        <v>1452</v>
      </c>
      <c r="E97" s="4">
        <v>51969000</v>
      </c>
      <c r="F97" s="4">
        <v>34195000</v>
      </c>
      <c r="G97" s="4">
        <v>17774000</v>
      </c>
      <c r="H97" s="4">
        <v>26000</v>
      </c>
      <c r="I97" s="4">
        <v>0</v>
      </c>
      <c r="J97" s="4">
        <v>0</v>
      </c>
      <c r="K97" s="3" t="s">
        <v>1447</v>
      </c>
      <c r="L97" s="4">
        <v>0.65798841617117898</v>
      </c>
    </row>
    <row r="98" spans="2:12" x14ac:dyDescent="0.3">
      <c r="B98" s="3" t="s">
        <v>24</v>
      </c>
      <c r="C98" s="4">
        <v>2021</v>
      </c>
      <c r="D98" s="3" t="s">
        <v>1453</v>
      </c>
      <c r="E98" s="4">
        <v>37239000</v>
      </c>
      <c r="F98" s="4">
        <v>15271000</v>
      </c>
      <c r="G98" s="4">
        <v>21968000</v>
      </c>
      <c r="H98" s="4">
        <v>247000</v>
      </c>
      <c r="I98" s="4">
        <v>0</v>
      </c>
      <c r="J98" s="4">
        <v>0</v>
      </c>
      <c r="K98" s="3" t="s">
        <v>1451</v>
      </c>
      <c r="L98" s="4">
        <v>0.4100808292381643</v>
      </c>
    </row>
    <row r="99" spans="2:12" x14ac:dyDescent="0.3">
      <c r="B99" s="3" t="s">
        <v>24</v>
      </c>
      <c r="C99" s="4">
        <v>2021</v>
      </c>
      <c r="D99" s="3" t="s">
        <v>1454</v>
      </c>
      <c r="E99" s="4">
        <v>80325000</v>
      </c>
      <c r="F99" s="4">
        <v>57358000</v>
      </c>
      <c r="G99" s="4">
        <v>22967000</v>
      </c>
      <c r="H99" s="4">
        <v>2197000</v>
      </c>
      <c r="I99" s="4">
        <v>0</v>
      </c>
      <c r="J99" s="4">
        <v>0</v>
      </c>
      <c r="K99" s="3" t="s">
        <v>1447</v>
      </c>
      <c r="L99" s="4">
        <v>0.71407407407407408</v>
      </c>
    </row>
    <row r="100" spans="2:12" x14ac:dyDescent="0.3">
      <c r="B100" s="3" t="s">
        <v>24</v>
      </c>
      <c r="C100" s="4">
        <v>2021</v>
      </c>
      <c r="D100" s="3" t="s">
        <v>1455</v>
      </c>
      <c r="E100" s="4">
        <v>274596000</v>
      </c>
      <c r="F100" s="4">
        <v>120123000</v>
      </c>
      <c r="G100" s="4">
        <v>154473000</v>
      </c>
      <c r="H100" s="4">
        <v>1483000</v>
      </c>
      <c r="I100" s="4">
        <v>0</v>
      </c>
      <c r="J100" s="4">
        <v>0</v>
      </c>
      <c r="K100" s="3" t="s">
        <v>1447</v>
      </c>
      <c r="L100" s="4">
        <v>0.43745356815102915</v>
      </c>
    </row>
    <row r="101" spans="2:12" x14ac:dyDescent="0.3">
      <c r="B101" s="3" t="s">
        <v>24</v>
      </c>
      <c r="C101" s="4">
        <v>2021</v>
      </c>
      <c r="D101" s="3" t="s">
        <v>1456</v>
      </c>
      <c r="E101" s="4">
        <v>569638000</v>
      </c>
      <c r="F101" s="4">
        <v>387986000</v>
      </c>
      <c r="G101" s="4">
        <v>181652000</v>
      </c>
      <c r="H101" s="4">
        <v>8591000</v>
      </c>
      <c r="I101" s="4">
        <v>0</v>
      </c>
      <c r="J101" s="4">
        <v>0</v>
      </c>
      <c r="K101" s="3" t="s">
        <v>1447</v>
      </c>
      <c r="L101" s="4">
        <v>0.68110975742489088</v>
      </c>
    </row>
    <row r="102" spans="2:12" x14ac:dyDescent="0.3">
      <c r="B102" s="3" t="s">
        <v>24</v>
      </c>
      <c r="C102" s="4">
        <v>2021</v>
      </c>
      <c r="D102" s="3" t="s">
        <v>1457</v>
      </c>
      <c r="E102" s="4">
        <v>356443000</v>
      </c>
      <c r="F102" s="4">
        <v>128995000</v>
      </c>
      <c r="G102" s="4">
        <v>227448000</v>
      </c>
      <c r="H102" s="4">
        <v>5972000</v>
      </c>
      <c r="I102" s="4">
        <v>0</v>
      </c>
      <c r="J102" s="4">
        <v>0</v>
      </c>
      <c r="K102" s="3" t="s">
        <v>1447</v>
      </c>
      <c r="L102" s="4">
        <v>0.36189516977469049</v>
      </c>
    </row>
    <row r="103" spans="2:12" x14ac:dyDescent="0.3">
      <c r="B103" s="3" t="s">
        <v>24</v>
      </c>
      <c r="C103" s="4">
        <v>2021</v>
      </c>
      <c r="D103" s="3" t="s">
        <v>1458</v>
      </c>
      <c r="E103" s="4">
        <v>52530000</v>
      </c>
      <c r="F103" s="4"/>
      <c r="G103" s="4">
        <v>52530000</v>
      </c>
      <c r="H103" s="4">
        <v>35042000</v>
      </c>
      <c r="I103" s="4">
        <v>52530000</v>
      </c>
      <c r="J103" s="4"/>
      <c r="K103" s="3" t="s">
        <v>1451</v>
      </c>
      <c r="L103" s="4"/>
    </row>
    <row r="104" spans="2:12" x14ac:dyDescent="0.3">
      <c r="B104" s="3" t="s">
        <v>24</v>
      </c>
      <c r="C104" s="4">
        <v>2022</v>
      </c>
      <c r="D104" s="3" t="s">
        <v>1446</v>
      </c>
      <c r="E104" s="4">
        <v>245601000</v>
      </c>
      <c r="F104" s="4">
        <v>137388000</v>
      </c>
      <c r="G104" s="4">
        <v>108213000</v>
      </c>
      <c r="H104" s="4">
        <v>487000</v>
      </c>
      <c r="I104" s="4">
        <v>0</v>
      </c>
      <c r="J104" s="4">
        <v>0</v>
      </c>
      <c r="K104" s="3" t="s">
        <v>1447</v>
      </c>
      <c r="L104" s="4">
        <v>0.55939511646939544</v>
      </c>
    </row>
    <row r="105" spans="2:12" x14ac:dyDescent="0.3">
      <c r="B105" s="3" t="s">
        <v>24</v>
      </c>
      <c r="C105" s="4">
        <v>2022</v>
      </c>
      <c r="D105" s="3" t="s">
        <v>1448</v>
      </c>
      <c r="E105" s="4">
        <v>285907000</v>
      </c>
      <c r="F105" s="4">
        <v>100185000</v>
      </c>
      <c r="G105" s="4">
        <v>185722000</v>
      </c>
      <c r="H105" s="4">
        <v>2678000</v>
      </c>
      <c r="I105" s="4">
        <v>0</v>
      </c>
      <c r="J105" s="4">
        <v>0</v>
      </c>
      <c r="K105" s="3" t="s">
        <v>1447</v>
      </c>
      <c r="L105" s="4">
        <v>0.35041114768088927</v>
      </c>
    </row>
    <row r="106" spans="2:12" x14ac:dyDescent="0.3">
      <c r="B106" s="3" t="s">
        <v>24</v>
      </c>
      <c r="C106" s="4">
        <v>2022</v>
      </c>
      <c r="D106" s="3" t="s">
        <v>1449</v>
      </c>
      <c r="E106" s="4">
        <v>86555000</v>
      </c>
      <c r="F106" s="4">
        <v>55687000</v>
      </c>
      <c r="G106" s="4">
        <v>30868000</v>
      </c>
      <c r="H106" s="4">
        <v>5477000</v>
      </c>
      <c r="I106" s="4">
        <v>0</v>
      </c>
      <c r="J106" s="4">
        <v>0</v>
      </c>
      <c r="K106" s="3" t="s">
        <v>1447</v>
      </c>
      <c r="L106" s="4">
        <v>0.64337126682456247</v>
      </c>
    </row>
    <row r="107" spans="2:12" x14ac:dyDescent="0.3">
      <c r="B107" s="3" t="s">
        <v>24</v>
      </c>
      <c r="C107" s="4">
        <v>2022</v>
      </c>
      <c r="D107" s="3" t="s">
        <v>1450</v>
      </c>
      <c r="E107" s="4">
        <v>455715000</v>
      </c>
      <c r="F107" s="4"/>
      <c r="G107" s="4">
        <v>455715000</v>
      </c>
      <c r="H107" s="4">
        <v>4502000</v>
      </c>
      <c r="I107" s="4">
        <v>455715000</v>
      </c>
      <c r="J107" s="4"/>
      <c r="K107" s="3" t="s">
        <v>1451</v>
      </c>
      <c r="L107" s="4"/>
    </row>
    <row r="108" spans="2:12" x14ac:dyDescent="0.3">
      <c r="B108" s="3" t="s">
        <v>24</v>
      </c>
      <c r="C108" s="4">
        <v>2022</v>
      </c>
      <c r="D108" s="3" t="s">
        <v>1452</v>
      </c>
      <c r="E108" s="4">
        <v>51969000</v>
      </c>
      <c r="F108" s="4">
        <v>34913000</v>
      </c>
      <c r="G108" s="4">
        <v>17056000</v>
      </c>
      <c r="H108" s="4">
        <v>0</v>
      </c>
      <c r="I108" s="4">
        <v>0</v>
      </c>
      <c r="J108" s="4">
        <v>0</v>
      </c>
      <c r="K108" s="3" t="s">
        <v>1447</v>
      </c>
      <c r="L108" s="4">
        <v>0.67180434489791996</v>
      </c>
    </row>
    <row r="109" spans="2:12" x14ac:dyDescent="0.3">
      <c r="B109" s="3" t="s">
        <v>24</v>
      </c>
      <c r="C109" s="4">
        <v>2022</v>
      </c>
      <c r="D109" s="3" t="s">
        <v>1453</v>
      </c>
      <c r="E109" s="4">
        <v>37239000</v>
      </c>
      <c r="F109" s="4">
        <v>16289000</v>
      </c>
      <c r="G109" s="4">
        <v>20950000</v>
      </c>
      <c r="H109" s="4">
        <v>0</v>
      </c>
      <c r="I109" s="4">
        <v>0</v>
      </c>
      <c r="J109" s="4">
        <v>0</v>
      </c>
      <c r="K109" s="3" t="s">
        <v>1451</v>
      </c>
      <c r="L109" s="4">
        <v>0.43741776094954216</v>
      </c>
    </row>
    <row r="110" spans="2:12" x14ac:dyDescent="0.3">
      <c r="B110" s="3" t="s">
        <v>24</v>
      </c>
      <c r="C110" s="4">
        <v>2022</v>
      </c>
      <c r="D110" s="3" t="s">
        <v>1454</v>
      </c>
      <c r="E110" s="4">
        <v>81413000</v>
      </c>
      <c r="F110" s="4">
        <v>59128000</v>
      </c>
      <c r="G110" s="4">
        <v>22285000</v>
      </c>
      <c r="H110" s="4">
        <v>957000</v>
      </c>
      <c r="I110" s="4">
        <v>0</v>
      </c>
      <c r="J110" s="4">
        <v>0</v>
      </c>
      <c r="K110" s="3" t="s">
        <v>1447</v>
      </c>
      <c r="L110" s="4">
        <v>0.72627221696780608</v>
      </c>
    </row>
    <row r="111" spans="2:12" x14ac:dyDescent="0.3">
      <c r="B111" s="3" t="s">
        <v>24</v>
      </c>
      <c r="C111" s="4">
        <v>2022</v>
      </c>
      <c r="D111" s="3" t="s">
        <v>1455</v>
      </c>
      <c r="E111" s="4">
        <v>279813000</v>
      </c>
      <c r="F111" s="4">
        <v>125460000</v>
      </c>
      <c r="G111" s="4">
        <v>154353000</v>
      </c>
      <c r="H111" s="4">
        <v>2608000</v>
      </c>
      <c r="I111" s="4">
        <v>0</v>
      </c>
      <c r="J111" s="4">
        <v>0</v>
      </c>
      <c r="K111" s="3" t="s">
        <v>1447</v>
      </c>
      <c r="L111" s="4">
        <v>0.44837087626379046</v>
      </c>
    </row>
    <row r="112" spans="2:12" x14ac:dyDescent="0.3">
      <c r="B112" s="3" t="s">
        <v>24</v>
      </c>
      <c r="C112" s="4">
        <v>2022</v>
      </c>
      <c r="D112" s="3" t="s">
        <v>1456</v>
      </c>
      <c r="E112" s="4">
        <v>576373000</v>
      </c>
      <c r="F112" s="4">
        <v>401419000</v>
      </c>
      <c r="G112" s="4">
        <v>174954000</v>
      </c>
      <c r="H112" s="4">
        <v>3880000</v>
      </c>
      <c r="I112" s="4">
        <v>0</v>
      </c>
      <c r="J112" s="4">
        <v>0</v>
      </c>
      <c r="K112" s="3" t="s">
        <v>1447</v>
      </c>
      <c r="L112" s="4">
        <v>0.69645698185029481</v>
      </c>
    </row>
    <row r="113" spans="2:12" x14ac:dyDescent="0.3">
      <c r="B113" s="3" t="s">
        <v>24</v>
      </c>
      <c r="C113" s="4">
        <v>2022</v>
      </c>
      <c r="D113" s="3" t="s">
        <v>1457</v>
      </c>
      <c r="E113" s="4">
        <v>362832000</v>
      </c>
      <c r="F113" s="4">
        <v>135293000</v>
      </c>
      <c r="G113" s="4">
        <v>227539000</v>
      </c>
      <c r="H113" s="4">
        <v>4496000</v>
      </c>
      <c r="I113" s="4">
        <v>0</v>
      </c>
      <c r="J113" s="4">
        <v>0</v>
      </c>
      <c r="K113" s="3" t="s">
        <v>1447</v>
      </c>
      <c r="L113" s="4">
        <v>0.37288056180270757</v>
      </c>
    </row>
    <row r="114" spans="2:12" x14ac:dyDescent="0.3">
      <c r="B114" s="3" t="s">
        <v>24</v>
      </c>
      <c r="C114" s="4">
        <v>2022</v>
      </c>
      <c r="D114" s="3" t="s">
        <v>1458</v>
      </c>
      <c r="E114" s="4">
        <v>96237000</v>
      </c>
      <c r="F114" s="4"/>
      <c r="G114" s="4">
        <v>96237000</v>
      </c>
      <c r="H114" s="4">
        <v>60096000</v>
      </c>
      <c r="I114" s="4">
        <v>96237000</v>
      </c>
      <c r="J114" s="4"/>
      <c r="K114" s="3" t="s">
        <v>1451</v>
      </c>
      <c r="L114" s="4"/>
    </row>
    <row r="115" spans="2:12" x14ac:dyDescent="0.3">
      <c r="B115" s="3" t="s">
        <v>24</v>
      </c>
      <c r="C115" s="4">
        <v>2023</v>
      </c>
      <c r="D115" s="3" t="s">
        <v>1446</v>
      </c>
      <c r="E115" s="4">
        <v>248418000</v>
      </c>
      <c r="F115" s="4">
        <v>141292000</v>
      </c>
      <c r="G115" s="4">
        <v>107126000</v>
      </c>
      <c r="H115" s="4">
        <v>46000</v>
      </c>
      <c r="I115" s="4">
        <v>0</v>
      </c>
      <c r="J115" s="4">
        <v>0</v>
      </c>
      <c r="K115" s="3" t="s">
        <v>1447</v>
      </c>
      <c r="L115" s="4">
        <v>0.56876715857949101</v>
      </c>
    </row>
    <row r="116" spans="2:12" x14ac:dyDescent="0.3">
      <c r="B116" s="3" t="s">
        <v>24</v>
      </c>
      <c r="C116" s="4">
        <v>2023</v>
      </c>
      <c r="D116" s="3" t="s">
        <v>1448</v>
      </c>
      <c r="E116" s="4">
        <v>287432000</v>
      </c>
      <c r="F116" s="4">
        <v>104062000</v>
      </c>
      <c r="G116" s="4">
        <v>183370000</v>
      </c>
      <c r="H116" s="4">
        <v>1239000</v>
      </c>
      <c r="I116" s="4">
        <v>0</v>
      </c>
      <c r="J116" s="4">
        <v>0</v>
      </c>
      <c r="K116" s="3" t="s">
        <v>1447</v>
      </c>
      <c r="L116" s="4">
        <v>0.36204041303682261</v>
      </c>
    </row>
    <row r="117" spans="2:12" x14ac:dyDescent="0.3">
      <c r="B117" s="3" t="s">
        <v>24</v>
      </c>
      <c r="C117" s="4">
        <v>2023</v>
      </c>
      <c r="D117" s="3" t="s">
        <v>1449</v>
      </c>
      <c r="E117" s="4">
        <v>42337000</v>
      </c>
      <c r="F117" s="4">
        <v>23502000</v>
      </c>
      <c r="G117" s="4">
        <v>18835000</v>
      </c>
      <c r="H117" s="4">
        <v>3207000</v>
      </c>
      <c r="I117" s="4">
        <v>0</v>
      </c>
      <c r="J117" s="4">
        <v>0</v>
      </c>
      <c r="K117" s="3" t="s">
        <v>1447</v>
      </c>
      <c r="L117" s="4">
        <v>0.55511727330703642</v>
      </c>
    </row>
    <row r="118" spans="2:12" x14ac:dyDescent="0.3">
      <c r="B118" s="3" t="s">
        <v>24</v>
      </c>
      <c r="C118" s="4">
        <v>2023</v>
      </c>
      <c r="D118" s="3" t="s">
        <v>1450</v>
      </c>
      <c r="E118" s="4">
        <v>455230000</v>
      </c>
      <c r="F118" s="4"/>
      <c r="G118" s="4">
        <v>455230000</v>
      </c>
      <c r="H118" s="4">
        <v>1269000</v>
      </c>
      <c r="I118" s="4">
        <v>455230000</v>
      </c>
      <c r="J118" s="4"/>
      <c r="K118" s="3" t="s">
        <v>1451</v>
      </c>
      <c r="L118" s="4"/>
    </row>
    <row r="119" spans="2:12" x14ac:dyDescent="0.3">
      <c r="B119" s="3" t="s">
        <v>24</v>
      </c>
      <c r="C119" s="4">
        <v>2023</v>
      </c>
      <c r="D119" s="3" t="s">
        <v>1452</v>
      </c>
      <c r="E119" s="4">
        <v>51968000</v>
      </c>
      <c r="F119" s="4">
        <v>35629000</v>
      </c>
      <c r="G119" s="4">
        <v>16339000</v>
      </c>
      <c r="H119" s="4">
        <v>0</v>
      </c>
      <c r="I119" s="4">
        <v>0</v>
      </c>
      <c r="J119" s="4">
        <v>0</v>
      </c>
      <c r="K119" s="3" t="s">
        <v>1447</v>
      </c>
      <c r="L119" s="4">
        <v>0.68559498152709364</v>
      </c>
    </row>
    <row r="120" spans="2:12" x14ac:dyDescent="0.3">
      <c r="B120" s="3" t="s">
        <v>24</v>
      </c>
      <c r="C120" s="4">
        <v>2023</v>
      </c>
      <c r="D120" s="3" t="s">
        <v>1453</v>
      </c>
      <c r="E120" s="4">
        <v>83943000</v>
      </c>
      <c r="F120" s="4">
        <v>52789000</v>
      </c>
      <c r="G120" s="4">
        <v>31154000</v>
      </c>
      <c r="H120" s="4">
        <v>0</v>
      </c>
      <c r="I120" s="4">
        <v>0</v>
      </c>
      <c r="J120" s="4">
        <v>0</v>
      </c>
      <c r="K120" s="3" t="s">
        <v>1451</v>
      </c>
      <c r="L120" s="4">
        <v>0.62886720750985792</v>
      </c>
    </row>
    <row r="121" spans="2:12" x14ac:dyDescent="0.3">
      <c r="B121" s="3" t="s">
        <v>24</v>
      </c>
      <c r="C121" s="4">
        <v>2023</v>
      </c>
      <c r="D121" s="3" t="s">
        <v>1454</v>
      </c>
      <c r="E121" s="4">
        <v>81411000</v>
      </c>
      <c r="F121" s="4">
        <v>61197000</v>
      </c>
      <c r="G121" s="4">
        <v>20214000</v>
      </c>
      <c r="H121" s="4">
        <v>0</v>
      </c>
      <c r="I121" s="4">
        <v>0</v>
      </c>
      <c r="J121" s="4">
        <v>0</v>
      </c>
      <c r="K121" s="3" t="s">
        <v>1447</v>
      </c>
      <c r="L121" s="4">
        <v>0.75170431514168845</v>
      </c>
    </row>
    <row r="122" spans="2:12" x14ac:dyDescent="0.3">
      <c r="B122" s="3" t="s">
        <v>24</v>
      </c>
      <c r="C122" s="4">
        <v>2023</v>
      </c>
      <c r="D122" s="3" t="s">
        <v>1455</v>
      </c>
      <c r="E122" s="4">
        <v>280313000</v>
      </c>
      <c r="F122" s="4">
        <v>130814000</v>
      </c>
      <c r="G122" s="4">
        <v>149499000</v>
      </c>
      <c r="H122" s="4">
        <v>567000</v>
      </c>
      <c r="I122" s="4">
        <v>0</v>
      </c>
      <c r="J122" s="4">
        <v>0</v>
      </c>
      <c r="K122" s="3" t="s">
        <v>1447</v>
      </c>
      <c r="L122" s="4">
        <v>0.46667118542486435</v>
      </c>
    </row>
    <row r="123" spans="2:12" x14ac:dyDescent="0.3">
      <c r="B123" s="3" t="s">
        <v>24</v>
      </c>
      <c r="C123" s="4">
        <v>2023</v>
      </c>
      <c r="D123" s="3" t="s">
        <v>1456</v>
      </c>
      <c r="E123" s="4">
        <v>580821000</v>
      </c>
      <c r="F123" s="4">
        <v>413748000</v>
      </c>
      <c r="G123" s="4">
        <v>167073000</v>
      </c>
      <c r="H123" s="4">
        <v>4395000</v>
      </c>
      <c r="I123" s="4">
        <v>0</v>
      </c>
      <c r="J123" s="4">
        <v>0</v>
      </c>
      <c r="K123" s="3" t="s">
        <v>1447</v>
      </c>
      <c r="L123" s="4">
        <v>0.71235027659123895</v>
      </c>
    </row>
    <row r="124" spans="2:12" x14ac:dyDescent="0.3">
      <c r="B124" s="3" t="s">
        <v>24</v>
      </c>
      <c r="C124" s="4">
        <v>2023</v>
      </c>
      <c r="D124" s="3" t="s">
        <v>1457</v>
      </c>
      <c r="E124" s="4">
        <v>364085000</v>
      </c>
      <c r="F124" s="4">
        <v>141607000</v>
      </c>
      <c r="G124" s="4">
        <v>222478000</v>
      </c>
      <c r="H124" s="4">
        <v>1164000</v>
      </c>
      <c r="I124" s="4">
        <v>0</v>
      </c>
      <c r="J124" s="4">
        <v>0</v>
      </c>
      <c r="K124" s="3" t="s">
        <v>1447</v>
      </c>
      <c r="L124" s="4">
        <v>0.38893939602016014</v>
      </c>
    </row>
    <row r="125" spans="2:12" x14ac:dyDescent="0.3">
      <c r="B125" s="3" t="s">
        <v>24</v>
      </c>
      <c r="C125" s="4">
        <v>2023</v>
      </c>
      <c r="D125" s="3" t="s">
        <v>1458</v>
      </c>
      <c r="E125" s="4">
        <v>183473000</v>
      </c>
      <c r="F125" s="4"/>
      <c r="G125" s="4">
        <v>183473000</v>
      </c>
      <c r="H125" s="4">
        <v>89491000</v>
      </c>
      <c r="I125" s="4">
        <v>183473000</v>
      </c>
      <c r="J125" s="4"/>
      <c r="K125" s="3" t="s">
        <v>1451</v>
      </c>
      <c r="L125" s="4"/>
    </row>
    <row r="126" spans="2:12" x14ac:dyDescent="0.3">
      <c r="B126" s="3" t="s">
        <v>24</v>
      </c>
      <c r="C126" s="4">
        <v>2024</v>
      </c>
      <c r="D126" s="3" t="s">
        <v>1446</v>
      </c>
      <c r="E126" s="4">
        <v>266804000</v>
      </c>
      <c r="F126" s="4">
        <v>145363000</v>
      </c>
      <c r="G126" s="4">
        <v>121441000</v>
      </c>
      <c r="H126" s="4">
        <v>1800000</v>
      </c>
      <c r="I126" s="4">
        <v>429945000</v>
      </c>
      <c r="J126" s="4">
        <v>3968000</v>
      </c>
      <c r="K126" s="3" t="s">
        <v>1459</v>
      </c>
      <c r="L126" s="4">
        <v>0.54483066220896237</v>
      </c>
    </row>
    <row r="127" spans="2:12" x14ac:dyDescent="0.3">
      <c r="B127" s="3" t="s">
        <v>24</v>
      </c>
      <c r="C127" s="4">
        <v>2024</v>
      </c>
      <c r="D127" s="3" t="s">
        <v>1448</v>
      </c>
      <c r="E127" s="4">
        <v>303935000</v>
      </c>
      <c r="F127" s="4">
        <v>107994000</v>
      </c>
      <c r="G127" s="4">
        <v>195941000</v>
      </c>
      <c r="H127" s="4">
        <v>14124000</v>
      </c>
      <c r="I127" s="4">
        <v>541251000</v>
      </c>
      <c r="J127" s="4">
        <v>3932000</v>
      </c>
      <c r="K127" s="3" t="s">
        <v>1459</v>
      </c>
      <c r="L127" s="4">
        <v>0.35531939394936418</v>
      </c>
    </row>
    <row r="128" spans="2:12" x14ac:dyDescent="0.3">
      <c r="B128" s="3" t="s">
        <v>24</v>
      </c>
      <c r="C128" s="4">
        <v>2024</v>
      </c>
      <c r="D128" s="3" t="s">
        <v>1449</v>
      </c>
      <c r="E128" s="4">
        <v>46246000</v>
      </c>
      <c r="F128" s="4">
        <v>25155000</v>
      </c>
      <c r="G128" s="4">
        <v>21091000</v>
      </c>
      <c r="H128" s="4">
        <v>4445000</v>
      </c>
      <c r="I128" s="4">
        <v>54523000</v>
      </c>
      <c r="J128" s="4">
        <v>2726000</v>
      </c>
      <c r="K128" s="3" t="s">
        <v>1459</v>
      </c>
      <c r="L128" s="4">
        <v>0.54393893525926562</v>
      </c>
    </row>
    <row r="129" spans="2:12" x14ac:dyDescent="0.3">
      <c r="B129" s="3" t="s">
        <v>24</v>
      </c>
      <c r="C129" s="4">
        <v>2024</v>
      </c>
      <c r="D129" s="3" t="s">
        <v>1450</v>
      </c>
      <c r="E129" s="4">
        <v>465964000</v>
      </c>
      <c r="F129" s="4"/>
      <c r="G129" s="4">
        <v>465964000</v>
      </c>
      <c r="H129" s="4">
        <v>10736000</v>
      </c>
      <c r="I129" s="4">
        <v>465964000</v>
      </c>
      <c r="J129" s="4"/>
      <c r="K129" s="3" t="s">
        <v>1451</v>
      </c>
      <c r="L129" s="4"/>
    </row>
    <row r="130" spans="2:12" x14ac:dyDescent="0.3">
      <c r="B130" s="3" t="s">
        <v>24</v>
      </c>
      <c r="C130" s="4">
        <v>2024</v>
      </c>
      <c r="D130" s="3" t="s">
        <v>1452</v>
      </c>
      <c r="E130" s="4">
        <v>51969000</v>
      </c>
      <c r="F130" s="4">
        <v>36338000</v>
      </c>
      <c r="G130" s="4">
        <v>15631000</v>
      </c>
      <c r="H130" s="4">
        <v>0</v>
      </c>
      <c r="I130" s="4">
        <v>140557000</v>
      </c>
      <c r="J130" s="4">
        <v>709000</v>
      </c>
      <c r="K130" s="3" t="s">
        <v>1459</v>
      </c>
      <c r="L130" s="4">
        <v>0.69922453770517035</v>
      </c>
    </row>
    <row r="131" spans="2:12" x14ac:dyDescent="0.3">
      <c r="B131" s="3" t="s">
        <v>24</v>
      </c>
      <c r="C131" s="4">
        <v>2024</v>
      </c>
      <c r="D131" s="3" t="s">
        <v>1453</v>
      </c>
      <c r="E131" s="4">
        <v>85671000</v>
      </c>
      <c r="F131" s="4">
        <v>55083000</v>
      </c>
      <c r="G131" s="4">
        <v>30588000</v>
      </c>
      <c r="H131" s="4">
        <v>1632000</v>
      </c>
      <c r="I131" s="4">
        <v>123816000</v>
      </c>
      <c r="J131" s="4">
        <v>2594000</v>
      </c>
      <c r="K131" s="3" t="s">
        <v>1451</v>
      </c>
      <c r="L131" s="4">
        <v>0.64295969464579616</v>
      </c>
    </row>
    <row r="132" spans="2:12" x14ac:dyDescent="0.3">
      <c r="B132" s="3" t="s">
        <v>24</v>
      </c>
      <c r="C132" s="4">
        <v>2024</v>
      </c>
      <c r="D132" s="3" t="s">
        <v>1454</v>
      </c>
      <c r="E132" s="4">
        <v>81792000</v>
      </c>
      <c r="F132" s="4">
        <v>63114000</v>
      </c>
      <c r="G132" s="4">
        <v>18678000</v>
      </c>
      <c r="H132" s="4">
        <v>90000</v>
      </c>
      <c r="I132" s="4">
        <v>134903000</v>
      </c>
      <c r="J132" s="4">
        <v>1916000</v>
      </c>
      <c r="K132" s="3" t="s">
        <v>1459</v>
      </c>
      <c r="L132" s="4">
        <v>0.77164025821596249</v>
      </c>
    </row>
    <row r="133" spans="2:12" x14ac:dyDescent="0.3">
      <c r="B133" s="3" t="s">
        <v>24</v>
      </c>
      <c r="C133" s="4">
        <v>2024</v>
      </c>
      <c r="D133" s="3" t="s">
        <v>1455</v>
      </c>
      <c r="E133" s="4">
        <v>286160000</v>
      </c>
      <c r="F133" s="4">
        <v>136140000</v>
      </c>
      <c r="G133" s="4">
        <v>150020000</v>
      </c>
      <c r="H133" s="4">
        <v>3242000</v>
      </c>
      <c r="I133" s="4">
        <v>505083000</v>
      </c>
      <c r="J133" s="4">
        <v>5324000</v>
      </c>
      <c r="K133" s="3" t="s">
        <v>1459</v>
      </c>
      <c r="L133" s="4">
        <v>0.47574783337992732</v>
      </c>
    </row>
    <row r="134" spans="2:12" x14ac:dyDescent="0.3">
      <c r="B134" s="3" t="s">
        <v>24</v>
      </c>
      <c r="C134" s="4">
        <v>2024</v>
      </c>
      <c r="D134" s="3" t="s">
        <v>1456</v>
      </c>
      <c r="E134" s="4">
        <v>638679000</v>
      </c>
      <c r="F134" s="4">
        <v>424435000</v>
      </c>
      <c r="G134" s="4">
        <v>214244000</v>
      </c>
      <c r="H134" s="4">
        <v>11299000</v>
      </c>
      <c r="I134" s="4">
        <v>1332195000</v>
      </c>
      <c r="J134" s="4">
        <v>2180000</v>
      </c>
      <c r="K134" s="3" t="s">
        <v>1459</v>
      </c>
      <c r="L134" s="4">
        <v>0.66455136304779083</v>
      </c>
    </row>
    <row r="135" spans="2:12" x14ac:dyDescent="0.3">
      <c r="B135" s="3" t="s">
        <v>24</v>
      </c>
      <c r="C135" s="4">
        <v>2024</v>
      </c>
      <c r="D135" s="3" t="s">
        <v>1457</v>
      </c>
      <c r="E135" s="4">
        <v>378856000</v>
      </c>
      <c r="F135" s="4">
        <v>147876000</v>
      </c>
      <c r="G135" s="4">
        <v>230980000</v>
      </c>
      <c r="H135" s="4">
        <v>8513000</v>
      </c>
      <c r="I135" s="4">
        <v>634164000</v>
      </c>
      <c r="J135" s="4">
        <v>6250000</v>
      </c>
      <c r="K135" s="3" t="s">
        <v>1459</v>
      </c>
      <c r="L135" s="4">
        <v>0.39032244441159702</v>
      </c>
    </row>
    <row r="136" spans="2:12" x14ac:dyDescent="0.3">
      <c r="B136" s="3" t="s">
        <v>24</v>
      </c>
      <c r="C136" s="4">
        <v>2024</v>
      </c>
      <c r="D136" s="3" t="s">
        <v>1458</v>
      </c>
      <c r="E136" s="4">
        <v>152314000</v>
      </c>
      <c r="F136" s="4"/>
      <c r="G136" s="4">
        <v>152314000</v>
      </c>
      <c r="H136" s="4">
        <v>44788000</v>
      </c>
      <c r="I136" s="4">
        <v>152314000</v>
      </c>
      <c r="J136" s="4"/>
      <c r="K136" s="3" t="s">
        <v>1451</v>
      </c>
      <c r="L136" s="4"/>
    </row>
    <row r="137" spans="2:12" x14ac:dyDescent="0.3">
      <c r="B137" s="3" t="s">
        <v>31</v>
      </c>
      <c r="C137" s="4">
        <v>2019</v>
      </c>
      <c r="D137" s="3" t="s">
        <v>1446</v>
      </c>
      <c r="E137" s="4">
        <v>2107649</v>
      </c>
      <c r="F137" s="4">
        <v>794823</v>
      </c>
      <c r="G137" s="4">
        <v>1312826</v>
      </c>
      <c r="H137" s="4">
        <v>0</v>
      </c>
      <c r="I137" s="4">
        <v>0</v>
      </c>
      <c r="J137" s="4">
        <v>0</v>
      </c>
      <c r="K137" s="3" t="s">
        <v>1459</v>
      </c>
      <c r="L137" s="4">
        <v>0.37711355163976545</v>
      </c>
    </row>
    <row r="138" spans="2:12" x14ac:dyDescent="0.3">
      <c r="B138" s="3" t="s">
        <v>31</v>
      </c>
      <c r="C138" s="4">
        <v>2019</v>
      </c>
      <c r="D138" s="3" t="s">
        <v>1448</v>
      </c>
      <c r="E138" s="4">
        <v>64420</v>
      </c>
      <c r="F138" s="4">
        <v>64420</v>
      </c>
      <c r="G138" s="4">
        <v>0</v>
      </c>
      <c r="H138" s="4">
        <v>0</v>
      </c>
      <c r="I138" s="4">
        <v>0</v>
      </c>
      <c r="J138" s="4">
        <v>0</v>
      </c>
      <c r="K138" s="3" t="s">
        <v>1459</v>
      </c>
      <c r="L138" s="4">
        <v>1</v>
      </c>
    </row>
    <row r="139" spans="2:12" x14ac:dyDescent="0.3">
      <c r="B139" s="3" t="s">
        <v>31</v>
      </c>
      <c r="C139" s="4">
        <v>2019</v>
      </c>
      <c r="D139" s="3" t="s">
        <v>1449</v>
      </c>
      <c r="E139" s="4">
        <v>544098</v>
      </c>
      <c r="F139" s="4">
        <v>464220</v>
      </c>
      <c r="G139" s="4">
        <v>79878</v>
      </c>
      <c r="H139" s="4">
        <v>0</v>
      </c>
      <c r="I139" s="4">
        <v>0</v>
      </c>
      <c r="J139" s="4">
        <v>0</v>
      </c>
      <c r="K139" s="3" t="s">
        <v>1459</v>
      </c>
      <c r="L139" s="4">
        <v>0.8531918882260181</v>
      </c>
    </row>
    <row r="140" spans="2:12" x14ac:dyDescent="0.3">
      <c r="B140" s="3" t="s">
        <v>31</v>
      </c>
      <c r="C140" s="4">
        <v>2019</v>
      </c>
      <c r="D140" s="3" t="s">
        <v>1450</v>
      </c>
      <c r="E140" s="4">
        <v>166609</v>
      </c>
      <c r="F140" s="4"/>
      <c r="G140" s="4">
        <v>166609</v>
      </c>
      <c r="H140" s="4">
        <v>0</v>
      </c>
      <c r="I140" s="4">
        <v>166609</v>
      </c>
      <c r="J140" s="4"/>
      <c r="K140" s="3" t="s">
        <v>1451</v>
      </c>
      <c r="L140" s="4"/>
    </row>
    <row r="141" spans="2:12" x14ac:dyDescent="0.3">
      <c r="B141" s="3" t="s">
        <v>31</v>
      </c>
      <c r="C141" s="4">
        <v>2019</v>
      </c>
      <c r="D141" s="3" t="s">
        <v>1452</v>
      </c>
      <c r="E141" s="4">
        <v>4597760</v>
      </c>
      <c r="F141" s="4">
        <v>3501612</v>
      </c>
      <c r="G141" s="4">
        <v>1096148</v>
      </c>
      <c r="H141" s="4">
        <v>0</v>
      </c>
      <c r="I141" s="4">
        <v>0</v>
      </c>
      <c r="J141" s="4">
        <v>0</v>
      </c>
      <c r="K141" s="3" t="s">
        <v>1459</v>
      </c>
      <c r="L141" s="4">
        <v>0.76159086163697109</v>
      </c>
    </row>
    <row r="142" spans="2:12" x14ac:dyDescent="0.3">
      <c r="B142" s="3" t="s">
        <v>31</v>
      </c>
      <c r="C142" s="4">
        <v>2019</v>
      </c>
      <c r="D142" s="3" t="s">
        <v>1453</v>
      </c>
      <c r="E142" s="4">
        <v>337504</v>
      </c>
      <c r="F142" s="4">
        <v>194867</v>
      </c>
      <c r="G142" s="4">
        <v>142637</v>
      </c>
      <c r="H142" s="4">
        <v>11747</v>
      </c>
      <c r="I142" s="4">
        <v>0</v>
      </c>
      <c r="J142" s="4">
        <v>0</v>
      </c>
      <c r="K142" s="3" t="s">
        <v>1451</v>
      </c>
      <c r="L142" s="4">
        <v>0.57737686071868777</v>
      </c>
    </row>
    <row r="143" spans="2:12" x14ac:dyDescent="0.3">
      <c r="B143" s="3" t="s">
        <v>31</v>
      </c>
      <c r="C143" s="4">
        <v>2019</v>
      </c>
      <c r="D143" s="3" t="s">
        <v>1454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3" t="s">
        <v>1459</v>
      </c>
      <c r="L143" s="4"/>
    </row>
    <row r="144" spans="2:12" x14ac:dyDescent="0.3">
      <c r="B144" s="3" t="s">
        <v>31</v>
      </c>
      <c r="C144" s="4">
        <v>2019</v>
      </c>
      <c r="D144" s="3" t="s">
        <v>1455</v>
      </c>
      <c r="E144" s="4">
        <v>4413087</v>
      </c>
      <c r="F144" s="4">
        <v>1139474</v>
      </c>
      <c r="G144" s="4">
        <v>3273613</v>
      </c>
      <c r="H144" s="4">
        <v>15031</v>
      </c>
      <c r="I144" s="4">
        <v>0</v>
      </c>
      <c r="J144" s="4">
        <v>0</v>
      </c>
      <c r="K144" s="3" t="s">
        <v>1459</v>
      </c>
      <c r="L144" s="4">
        <v>0.25820338461489656</v>
      </c>
    </row>
    <row r="145" spans="2:12" x14ac:dyDescent="0.3">
      <c r="B145" s="3" t="s">
        <v>31</v>
      </c>
      <c r="C145" s="4">
        <v>2019</v>
      </c>
      <c r="D145" s="3" t="s">
        <v>1456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3" t="s">
        <v>1459</v>
      </c>
      <c r="L145" s="4"/>
    </row>
    <row r="146" spans="2:12" x14ac:dyDescent="0.3">
      <c r="B146" s="3" t="s">
        <v>31</v>
      </c>
      <c r="C146" s="4">
        <v>2019</v>
      </c>
      <c r="D146" s="3" t="s">
        <v>1457</v>
      </c>
      <c r="E146" s="4">
        <v>552269</v>
      </c>
      <c r="F146" s="4">
        <v>464456</v>
      </c>
      <c r="G146" s="4">
        <v>87813</v>
      </c>
      <c r="H146" s="4">
        <v>0</v>
      </c>
      <c r="I146" s="4">
        <v>0</v>
      </c>
      <c r="J146" s="4">
        <v>0</v>
      </c>
      <c r="K146" s="3" t="s">
        <v>1459</v>
      </c>
      <c r="L146" s="4">
        <v>0.84099596392337794</v>
      </c>
    </row>
    <row r="147" spans="2:12" x14ac:dyDescent="0.3">
      <c r="B147" s="3" t="s">
        <v>31</v>
      </c>
      <c r="C147" s="4">
        <v>2019</v>
      </c>
      <c r="D147" s="3" t="s">
        <v>1458</v>
      </c>
      <c r="E147" s="4">
        <v>195909</v>
      </c>
      <c r="F147" s="4"/>
      <c r="G147" s="4">
        <v>195909</v>
      </c>
      <c r="H147" s="4">
        <v>195909</v>
      </c>
      <c r="I147" s="4">
        <v>195909</v>
      </c>
      <c r="J147" s="4"/>
      <c r="K147" s="3" t="s">
        <v>1451</v>
      </c>
      <c r="L147" s="4"/>
    </row>
    <row r="148" spans="2:12" x14ac:dyDescent="0.3">
      <c r="B148" s="3" t="s">
        <v>31</v>
      </c>
      <c r="C148" s="4">
        <v>2020</v>
      </c>
      <c r="D148" s="3" t="s">
        <v>1446</v>
      </c>
      <c r="E148" s="4">
        <v>2107649</v>
      </c>
      <c r="F148" s="4">
        <v>855996</v>
      </c>
      <c r="G148" s="4">
        <v>1251653</v>
      </c>
      <c r="H148" s="4">
        <v>0</v>
      </c>
      <c r="I148" s="4">
        <v>0</v>
      </c>
      <c r="J148" s="4">
        <v>0</v>
      </c>
      <c r="K148" s="3" t="s">
        <v>1459</v>
      </c>
      <c r="L148" s="4">
        <v>0.40613783414600818</v>
      </c>
    </row>
    <row r="149" spans="2:12" x14ac:dyDescent="0.3">
      <c r="B149" s="3" t="s">
        <v>31</v>
      </c>
      <c r="C149" s="4">
        <v>2020</v>
      </c>
      <c r="D149" s="3" t="s">
        <v>1448</v>
      </c>
      <c r="E149" s="4">
        <v>109020</v>
      </c>
      <c r="F149" s="4">
        <v>64420</v>
      </c>
      <c r="G149" s="4">
        <v>44600</v>
      </c>
      <c r="H149" s="4">
        <v>44599</v>
      </c>
      <c r="I149" s="4">
        <v>0</v>
      </c>
      <c r="J149" s="4">
        <v>0</v>
      </c>
      <c r="K149" s="3" t="s">
        <v>1459</v>
      </c>
      <c r="L149" s="4">
        <v>0.59090075215556781</v>
      </c>
    </row>
    <row r="150" spans="2:12" x14ac:dyDescent="0.3">
      <c r="B150" s="3" t="s">
        <v>31</v>
      </c>
      <c r="C150" s="4">
        <v>2020</v>
      </c>
      <c r="D150" s="3" t="s">
        <v>1449</v>
      </c>
      <c r="E150" s="4">
        <v>544098</v>
      </c>
      <c r="F150" s="4">
        <v>489885</v>
      </c>
      <c r="G150" s="4">
        <v>54213</v>
      </c>
      <c r="H150" s="4">
        <v>0</v>
      </c>
      <c r="I150" s="4">
        <v>0</v>
      </c>
      <c r="J150" s="4">
        <v>0</v>
      </c>
      <c r="K150" s="3" t="s">
        <v>1459</v>
      </c>
      <c r="L150" s="4">
        <v>0.90036169954677281</v>
      </c>
    </row>
    <row r="151" spans="2:12" x14ac:dyDescent="0.3">
      <c r="B151" s="3" t="s">
        <v>31</v>
      </c>
      <c r="C151" s="4">
        <v>2020</v>
      </c>
      <c r="D151" s="3" t="s">
        <v>1450</v>
      </c>
      <c r="E151" s="4">
        <v>166609</v>
      </c>
      <c r="F151" s="4"/>
      <c r="G151" s="4">
        <v>166609</v>
      </c>
      <c r="H151" s="4">
        <v>0</v>
      </c>
      <c r="I151" s="4">
        <v>166609</v>
      </c>
      <c r="J151" s="4"/>
      <c r="K151" s="3" t="s">
        <v>1451</v>
      </c>
      <c r="L151" s="4"/>
    </row>
    <row r="152" spans="2:12" x14ac:dyDescent="0.3">
      <c r="B152" s="3" t="s">
        <v>31</v>
      </c>
      <c r="C152" s="4">
        <v>2020</v>
      </c>
      <c r="D152" s="3" t="s">
        <v>1452</v>
      </c>
      <c r="E152" s="4">
        <v>4627635</v>
      </c>
      <c r="F152" s="4">
        <v>3640622</v>
      </c>
      <c r="G152" s="4">
        <v>987013</v>
      </c>
      <c r="H152" s="4">
        <v>15200</v>
      </c>
      <c r="I152" s="4">
        <v>0</v>
      </c>
      <c r="J152" s="4">
        <v>0</v>
      </c>
      <c r="K152" s="3" t="s">
        <v>1459</v>
      </c>
      <c r="L152" s="4">
        <v>0.78671329955798153</v>
      </c>
    </row>
    <row r="153" spans="2:12" x14ac:dyDescent="0.3">
      <c r="B153" s="3" t="s">
        <v>31</v>
      </c>
      <c r="C153" s="4">
        <v>2020</v>
      </c>
      <c r="D153" s="3" t="s">
        <v>1453</v>
      </c>
      <c r="E153" s="4">
        <v>349061</v>
      </c>
      <c r="F153" s="4">
        <v>233310</v>
      </c>
      <c r="G153" s="4">
        <v>115751</v>
      </c>
      <c r="H153" s="4">
        <v>11556</v>
      </c>
      <c r="I153" s="4">
        <v>0</v>
      </c>
      <c r="J153" s="4">
        <v>0</v>
      </c>
      <c r="K153" s="3" t="s">
        <v>1451</v>
      </c>
      <c r="L153" s="4">
        <v>0.66839320348019404</v>
      </c>
    </row>
    <row r="154" spans="2:12" x14ac:dyDescent="0.3">
      <c r="B154" s="3" t="s">
        <v>31</v>
      </c>
      <c r="C154" s="4">
        <v>2020</v>
      </c>
      <c r="D154" s="3" t="s">
        <v>1454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3" t="s">
        <v>1459</v>
      </c>
      <c r="L154" s="4"/>
    </row>
    <row r="155" spans="2:12" x14ac:dyDescent="0.3">
      <c r="B155" s="3" t="s">
        <v>31</v>
      </c>
      <c r="C155" s="4">
        <v>2020</v>
      </c>
      <c r="D155" s="3" t="s">
        <v>1455</v>
      </c>
      <c r="E155" s="4">
        <v>4872767</v>
      </c>
      <c r="F155" s="4">
        <v>1220567</v>
      </c>
      <c r="G155" s="4">
        <v>3652200</v>
      </c>
      <c r="H155" s="4">
        <v>278447</v>
      </c>
      <c r="I155" s="4">
        <v>0</v>
      </c>
      <c r="J155" s="4">
        <v>0</v>
      </c>
      <c r="K155" s="3" t="s">
        <v>1459</v>
      </c>
      <c r="L155" s="4">
        <v>0.25048745404818246</v>
      </c>
    </row>
    <row r="156" spans="2:12" x14ac:dyDescent="0.3">
      <c r="B156" s="3" t="s">
        <v>31</v>
      </c>
      <c r="C156" s="4">
        <v>2020</v>
      </c>
      <c r="D156" s="3" t="s">
        <v>1456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3" t="s">
        <v>1459</v>
      </c>
      <c r="L156" s="4"/>
    </row>
    <row r="157" spans="2:12" x14ac:dyDescent="0.3">
      <c r="B157" s="3" t="s">
        <v>31</v>
      </c>
      <c r="C157" s="4">
        <v>2020</v>
      </c>
      <c r="D157" s="3" t="s">
        <v>1457</v>
      </c>
      <c r="E157" s="4">
        <v>552269</v>
      </c>
      <c r="F157" s="4">
        <v>472390</v>
      </c>
      <c r="G157" s="4">
        <v>79879</v>
      </c>
      <c r="H157" s="4">
        <v>0</v>
      </c>
      <c r="I157" s="4">
        <v>0</v>
      </c>
      <c r="J157" s="4">
        <v>0</v>
      </c>
      <c r="K157" s="3" t="s">
        <v>1459</v>
      </c>
      <c r="L157" s="4">
        <v>0.85536215141534289</v>
      </c>
    </row>
    <row r="158" spans="2:12" x14ac:dyDescent="0.3">
      <c r="B158" s="3" t="s">
        <v>31</v>
      </c>
      <c r="C158" s="4">
        <v>2020</v>
      </c>
      <c r="D158" s="3" t="s">
        <v>1458</v>
      </c>
      <c r="E158" s="4">
        <v>19372</v>
      </c>
      <c r="F158" s="4"/>
      <c r="G158" s="4">
        <v>19372</v>
      </c>
      <c r="H158" s="4">
        <v>19373</v>
      </c>
      <c r="I158" s="4">
        <v>19372</v>
      </c>
      <c r="J158" s="4"/>
      <c r="K158" s="3" t="s">
        <v>1451</v>
      </c>
      <c r="L158" s="4"/>
    </row>
    <row r="159" spans="2:12" x14ac:dyDescent="0.3">
      <c r="B159" s="3" t="s">
        <v>31</v>
      </c>
      <c r="C159" s="4">
        <v>2021</v>
      </c>
      <c r="D159" s="3" t="s">
        <v>1446</v>
      </c>
      <c r="E159" s="4">
        <v>2107649</v>
      </c>
      <c r="F159" s="4">
        <v>917169</v>
      </c>
      <c r="G159" s="4">
        <v>1190480</v>
      </c>
      <c r="H159" s="4">
        <v>0</v>
      </c>
      <c r="I159" s="4">
        <v>0</v>
      </c>
      <c r="J159" s="4">
        <v>0</v>
      </c>
      <c r="K159" s="3" t="s">
        <v>1447</v>
      </c>
      <c r="L159" s="4">
        <v>0.43516211665225091</v>
      </c>
    </row>
    <row r="160" spans="2:12" x14ac:dyDescent="0.3">
      <c r="B160" s="3" t="s">
        <v>31</v>
      </c>
      <c r="C160" s="4">
        <v>2021</v>
      </c>
      <c r="D160" s="3" t="s">
        <v>1448</v>
      </c>
      <c r="E160" s="4">
        <v>109020</v>
      </c>
      <c r="F160" s="4">
        <v>56009</v>
      </c>
      <c r="G160" s="4">
        <v>53011</v>
      </c>
      <c r="H160" s="4">
        <v>0</v>
      </c>
      <c r="I160" s="4">
        <v>0</v>
      </c>
      <c r="J160" s="4">
        <v>0</v>
      </c>
      <c r="K160" s="3" t="s">
        <v>1447</v>
      </c>
      <c r="L160" s="4">
        <v>0.51374977068427807</v>
      </c>
    </row>
    <row r="161" spans="2:12" x14ac:dyDescent="0.3">
      <c r="B161" s="3" t="s">
        <v>31</v>
      </c>
      <c r="C161" s="4">
        <v>2021</v>
      </c>
      <c r="D161" s="3" t="s">
        <v>1449</v>
      </c>
      <c r="E161" s="4">
        <v>544098</v>
      </c>
      <c r="F161" s="4">
        <v>507217</v>
      </c>
      <c r="G161" s="4">
        <v>36881</v>
      </c>
      <c r="H161" s="4">
        <v>0</v>
      </c>
      <c r="I161" s="4">
        <v>0</v>
      </c>
      <c r="J161" s="4">
        <v>0</v>
      </c>
      <c r="K161" s="3" t="s">
        <v>1447</v>
      </c>
      <c r="L161" s="4">
        <v>0.93221625515991602</v>
      </c>
    </row>
    <row r="162" spans="2:12" x14ac:dyDescent="0.3">
      <c r="B162" s="3" t="s">
        <v>31</v>
      </c>
      <c r="C162" s="4">
        <v>2021</v>
      </c>
      <c r="D162" s="3" t="s">
        <v>1450</v>
      </c>
      <c r="E162" s="4">
        <v>166609</v>
      </c>
      <c r="F162" s="4"/>
      <c r="G162" s="4">
        <v>166609</v>
      </c>
      <c r="H162" s="4">
        <v>0</v>
      </c>
      <c r="I162" s="4">
        <v>166609</v>
      </c>
      <c r="J162" s="4"/>
      <c r="K162" s="3" t="s">
        <v>1451</v>
      </c>
      <c r="L162" s="4"/>
    </row>
    <row r="163" spans="2:12" x14ac:dyDescent="0.3">
      <c r="B163" s="3" t="s">
        <v>31</v>
      </c>
      <c r="C163" s="4">
        <v>2021</v>
      </c>
      <c r="D163" s="3" t="s">
        <v>1452</v>
      </c>
      <c r="E163" s="4">
        <v>4627635</v>
      </c>
      <c r="F163" s="4">
        <v>3759008</v>
      </c>
      <c r="G163" s="4">
        <v>868627</v>
      </c>
      <c r="H163" s="4">
        <v>0</v>
      </c>
      <c r="I163" s="4">
        <v>0</v>
      </c>
      <c r="J163" s="4">
        <v>0</v>
      </c>
      <c r="K163" s="3" t="s">
        <v>1447</v>
      </c>
      <c r="L163" s="4">
        <v>0.81229569747830155</v>
      </c>
    </row>
    <row r="164" spans="2:12" x14ac:dyDescent="0.3">
      <c r="B164" s="3" t="s">
        <v>31</v>
      </c>
      <c r="C164" s="4">
        <v>2021</v>
      </c>
      <c r="D164" s="3" t="s">
        <v>1453</v>
      </c>
      <c r="E164" s="4">
        <v>349061</v>
      </c>
      <c r="F164" s="4">
        <v>271804</v>
      </c>
      <c r="G164" s="4">
        <v>77257</v>
      </c>
      <c r="H164" s="4">
        <v>0</v>
      </c>
      <c r="I164" s="4">
        <v>0</v>
      </c>
      <c r="J164" s="4">
        <v>0</v>
      </c>
      <c r="K164" s="3" t="s">
        <v>1451</v>
      </c>
      <c r="L164" s="4">
        <v>0.77867192267254148</v>
      </c>
    </row>
    <row r="165" spans="2:12" x14ac:dyDescent="0.3">
      <c r="B165" s="3" t="s">
        <v>31</v>
      </c>
      <c r="C165" s="4">
        <v>2021</v>
      </c>
      <c r="D165" s="3" t="s">
        <v>1454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3" t="s">
        <v>1447</v>
      </c>
      <c r="L165" s="4"/>
    </row>
    <row r="166" spans="2:12" x14ac:dyDescent="0.3">
      <c r="B166" s="3" t="s">
        <v>31</v>
      </c>
      <c r="C166" s="4">
        <v>2021</v>
      </c>
      <c r="D166" s="3" t="s">
        <v>1455</v>
      </c>
      <c r="E166" s="4">
        <v>4872767</v>
      </c>
      <c r="F166" s="4">
        <v>1318023</v>
      </c>
      <c r="G166" s="4">
        <v>3554744</v>
      </c>
      <c r="H166" s="4">
        <v>0</v>
      </c>
      <c r="I166" s="4">
        <v>0</v>
      </c>
      <c r="J166" s="4">
        <v>0</v>
      </c>
      <c r="K166" s="3" t="s">
        <v>1447</v>
      </c>
      <c r="L166" s="4">
        <v>0.27048758949483936</v>
      </c>
    </row>
    <row r="167" spans="2:12" x14ac:dyDescent="0.3">
      <c r="B167" s="3" t="s">
        <v>31</v>
      </c>
      <c r="C167" s="4">
        <v>2021</v>
      </c>
      <c r="D167" s="3" t="s">
        <v>1456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3" t="s">
        <v>1447</v>
      </c>
      <c r="L167" s="4"/>
    </row>
    <row r="168" spans="2:12" x14ac:dyDescent="0.3">
      <c r="B168" s="3" t="s">
        <v>31</v>
      </c>
      <c r="C168" s="4">
        <v>2021</v>
      </c>
      <c r="D168" s="3" t="s">
        <v>1457</v>
      </c>
      <c r="E168" s="4">
        <v>552269</v>
      </c>
      <c r="F168" s="4">
        <v>478167</v>
      </c>
      <c r="G168" s="4">
        <v>74102</v>
      </c>
      <c r="H168" s="4">
        <v>0</v>
      </c>
      <c r="I168" s="4">
        <v>0</v>
      </c>
      <c r="J168" s="4">
        <v>0</v>
      </c>
      <c r="K168" s="3" t="s">
        <v>1447</v>
      </c>
      <c r="L168" s="4">
        <v>0.86582263353546918</v>
      </c>
    </row>
    <row r="169" spans="2:12" x14ac:dyDescent="0.3">
      <c r="B169" s="3" t="s">
        <v>31</v>
      </c>
      <c r="C169" s="4">
        <v>2021</v>
      </c>
      <c r="D169" s="3" t="s">
        <v>1458</v>
      </c>
      <c r="E169" s="4">
        <v>50835</v>
      </c>
      <c r="F169" s="4"/>
      <c r="G169" s="4">
        <v>50835</v>
      </c>
      <c r="H169" s="4">
        <v>31463</v>
      </c>
      <c r="I169" s="4">
        <v>50835</v>
      </c>
      <c r="J169" s="4"/>
      <c r="K169" s="3" t="s">
        <v>1451</v>
      </c>
      <c r="L169" s="4"/>
    </row>
    <row r="170" spans="2:12" x14ac:dyDescent="0.3">
      <c r="B170" s="3" t="s">
        <v>31</v>
      </c>
      <c r="C170" s="4">
        <v>2022</v>
      </c>
      <c r="D170" s="3" t="s">
        <v>1446</v>
      </c>
      <c r="E170" s="4">
        <v>2124649</v>
      </c>
      <c r="F170" s="4">
        <v>978306</v>
      </c>
      <c r="G170" s="4">
        <v>1146343</v>
      </c>
      <c r="H170" s="4">
        <v>17000</v>
      </c>
      <c r="I170" s="4">
        <v>0</v>
      </c>
      <c r="J170" s="4">
        <v>0</v>
      </c>
      <c r="K170" s="3" t="s">
        <v>1460</v>
      </c>
      <c r="L170" s="4">
        <v>0.46045535050730735</v>
      </c>
    </row>
    <row r="171" spans="2:12" x14ac:dyDescent="0.3">
      <c r="B171" s="3" t="s">
        <v>31</v>
      </c>
      <c r="C171" s="4">
        <v>2022</v>
      </c>
      <c r="D171" s="3" t="s">
        <v>1448</v>
      </c>
      <c r="E171" s="4">
        <v>109020</v>
      </c>
      <c r="F171" s="4">
        <v>59869</v>
      </c>
      <c r="G171" s="4">
        <v>49151</v>
      </c>
      <c r="H171" s="4">
        <v>0</v>
      </c>
      <c r="I171" s="4">
        <v>0</v>
      </c>
      <c r="J171" s="4">
        <v>0</v>
      </c>
      <c r="K171" s="3" t="s">
        <v>1460</v>
      </c>
      <c r="L171" s="4">
        <v>0.54915611814345988</v>
      </c>
    </row>
    <row r="172" spans="2:12" x14ac:dyDescent="0.3">
      <c r="B172" s="3" t="s">
        <v>31</v>
      </c>
      <c r="C172" s="4">
        <v>2022</v>
      </c>
      <c r="D172" s="3" t="s">
        <v>1449</v>
      </c>
      <c r="E172" s="4">
        <v>552381</v>
      </c>
      <c r="F172" s="4">
        <v>521266</v>
      </c>
      <c r="G172" s="4">
        <v>31115</v>
      </c>
      <c r="H172" s="4">
        <v>8283</v>
      </c>
      <c r="I172" s="4">
        <v>0</v>
      </c>
      <c r="J172" s="4">
        <v>0</v>
      </c>
      <c r="K172" s="3" t="s">
        <v>1460</v>
      </c>
      <c r="L172" s="4">
        <v>0.94367112554559263</v>
      </c>
    </row>
    <row r="173" spans="2:12" x14ac:dyDescent="0.3">
      <c r="B173" s="3" t="s">
        <v>31</v>
      </c>
      <c r="C173" s="4">
        <v>2022</v>
      </c>
      <c r="D173" s="3" t="s">
        <v>1450</v>
      </c>
      <c r="E173" s="4">
        <v>166609</v>
      </c>
      <c r="F173" s="4"/>
      <c r="G173" s="4">
        <v>166609</v>
      </c>
      <c r="H173" s="4">
        <v>0</v>
      </c>
      <c r="I173" s="4">
        <v>166609</v>
      </c>
      <c r="J173" s="4"/>
      <c r="K173" s="3" t="s">
        <v>1451</v>
      </c>
      <c r="L173" s="4"/>
    </row>
    <row r="174" spans="2:12" x14ac:dyDescent="0.3">
      <c r="B174" s="3" t="s">
        <v>31</v>
      </c>
      <c r="C174" s="4">
        <v>2022</v>
      </c>
      <c r="D174" s="3" t="s">
        <v>1452</v>
      </c>
      <c r="E174" s="4">
        <v>4672195</v>
      </c>
      <c r="F174" s="4">
        <v>3865212</v>
      </c>
      <c r="G174" s="4">
        <v>806983</v>
      </c>
      <c r="H174" s="4">
        <v>44560</v>
      </c>
      <c r="I174" s="4">
        <v>0</v>
      </c>
      <c r="J174" s="4">
        <v>0</v>
      </c>
      <c r="K174" s="3" t="s">
        <v>1460</v>
      </c>
      <c r="L174" s="4">
        <v>0.82727968331801216</v>
      </c>
    </row>
    <row r="175" spans="2:12" x14ac:dyDescent="0.3">
      <c r="B175" s="3" t="s">
        <v>31</v>
      </c>
      <c r="C175" s="4">
        <v>2022</v>
      </c>
      <c r="D175" s="3" t="s">
        <v>1453</v>
      </c>
      <c r="E175" s="4">
        <v>363334</v>
      </c>
      <c r="F175" s="4">
        <v>302466</v>
      </c>
      <c r="G175" s="4">
        <v>60868</v>
      </c>
      <c r="H175" s="4">
        <v>14273</v>
      </c>
      <c r="I175" s="4">
        <v>0</v>
      </c>
      <c r="J175" s="4">
        <v>0</v>
      </c>
      <c r="K175" s="3" t="s">
        <v>1451</v>
      </c>
      <c r="L175" s="4">
        <v>0.83247370188311576</v>
      </c>
    </row>
    <row r="176" spans="2:12" x14ac:dyDescent="0.3">
      <c r="B176" s="3" t="s">
        <v>31</v>
      </c>
      <c r="C176" s="4">
        <v>2022</v>
      </c>
      <c r="D176" s="3" t="s">
        <v>1454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3" t="s">
        <v>1460</v>
      </c>
      <c r="L176" s="4"/>
    </row>
    <row r="177" spans="2:12" x14ac:dyDescent="0.3">
      <c r="B177" s="3" t="s">
        <v>31</v>
      </c>
      <c r="C177" s="4">
        <v>2022</v>
      </c>
      <c r="D177" s="3" t="s">
        <v>1455</v>
      </c>
      <c r="E177" s="4">
        <v>4872767</v>
      </c>
      <c r="F177" s="4">
        <v>1415731</v>
      </c>
      <c r="G177" s="4">
        <v>3457036</v>
      </c>
      <c r="H177" s="4">
        <v>0</v>
      </c>
      <c r="I177" s="4">
        <v>0</v>
      </c>
      <c r="J177" s="4">
        <v>0</v>
      </c>
      <c r="K177" s="3" t="s">
        <v>1460</v>
      </c>
      <c r="L177" s="4">
        <v>0.29053944093776696</v>
      </c>
    </row>
    <row r="178" spans="2:12" x14ac:dyDescent="0.3">
      <c r="B178" s="3" t="s">
        <v>31</v>
      </c>
      <c r="C178" s="4">
        <v>2022</v>
      </c>
      <c r="D178" s="3" t="s">
        <v>1456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3" t="s">
        <v>1460</v>
      </c>
      <c r="L178" s="4"/>
    </row>
    <row r="179" spans="2:12" x14ac:dyDescent="0.3">
      <c r="B179" s="3" t="s">
        <v>31</v>
      </c>
      <c r="C179" s="4">
        <v>2022</v>
      </c>
      <c r="D179" s="3" t="s">
        <v>1457</v>
      </c>
      <c r="E179" s="4">
        <v>552269</v>
      </c>
      <c r="F179" s="4">
        <v>482181</v>
      </c>
      <c r="G179" s="4">
        <v>70088</v>
      </c>
      <c r="H179" s="4">
        <v>0</v>
      </c>
      <c r="I179" s="4">
        <v>0</v>
      </c>
      <c r="J179" s="4">
        <v>0</v>
      </c>
      <c r="K179" s="3" t="s">
        <v>1460</v>
      </c>
      <c r="L179" s="4">
        <v>0.87309083073647087</v>
      </c>
    </row>
    <row r="180" spans="2:12" x14ac:dyDescent="0.3">
      <c r="B180" s="3" t="s">
        <v>31</v>
      </c>
      <c r="C180" s="4">
        <v>2022</v>
      </c>
      <c r="D180" s="3" t="s">
        <v>1458</v>
      </c>
      <c r="E180" s="4">
        <v>186611</v>
      </c>
      <c r="F180" s="4"/>
      <c r="G180" s="4">
        <v>186611</v>
      </c>
      <c r="H180" s="4">
        <v>135776</v>
      </c>
      <c r="I180" s="4">
        <v>186611</v>
      </c>
      <c r="J180" s="4"/>
      <c r="K180" s="3" t="s">
        <v>1451</v>
      </c>
      <c r="L180" s="4"/>
    </row>
    <row r="181" spans="2:12" x14ac:dyDescent="0.3">
      <c r="B181" s="3" t="s">
        <v>31</v>
      </c>
      <c r="C181" s="4">
        <v>2023</v>
      </c>
      <c r="D181" s="3" t="s">
        <v>1446</v>
      </c>
      <c r="E181" s="4">
        <v>3159234</v>
      </c>
      <c r="F181" s="4">
        <v>1075060</v>
      </c>
      <c r="G181" s="4">
        <v>2084174</v>
      </c>
      <c r="H181" s="4">
        <v>215883</v>
      </c>
      <c r="I181" s="4">
        <v>0</v>
      </c>
      <c r="J181" s="4">
        <v>0</v>
      </c>
      <c r="K181" s="3" t="s">
        <v>1460</v>
      </c>
      <c r="L181" s="4">
        <v>0.34029134910551101</v>
      </c>
    </row>
    <row r="182" spans="2:12" x14ac:dyDescent="0.3">
      <c r="B182" s="3" t="s">
        <v>31</v>
      </c>
      <c r="C182" s="4">
        <v>2023</v>
      </c>
      <c r="D182" s="3" t="s">
        <v>1448</v>
      </c>
      <c r="E182" s="4">
        <v>109020</v>
      </c>
      <c r="F182" s="4">
        <v>63542</v>
      </c>
      <c r="G182" s="4">
        <v>45478</v>
      </c>
      <c r="H182" s="4">
        <v>0</v>
      </c>
      <c r="I182" s="4">
        <v>0</v>
      </c>
      <c r="J182" s="4">
        <v>0</v>
      </c>
      <c r="K182" s="3" t="s">
        <v>1460</v>
      </c>
      <c r="L182" s="4">
        <v>0.58284718400293523</v>
      </c>
    </row>
    <row r="183" spans="2:12" x14ac:dyDescent="0.3">
      <c r="B183" s="3" t="s">
        <v>31</v>
      </c>
      <c r="C183" s="4">
        <v>2023</v>
      </c>
      <c r="D183" s="3" t="s">
        <v>1449</v>
      </c>
      <c r="E183" s="4">
        <v>552381</v>
      </c>
      <c r="F183" s="4">
        <v>529959</v>
      </c>
      <c r="G183" s="4">
        <v>22422</v>
      </c>
      <c r="H183" s="4">
        <v>0</v>
      </c>
      <c r="I183" s="4">
        <v>0</v>
      </c>
      <c r="J183" s="4">
        <v>0</v>
      </c>
      <c r="K183" s="3" t="s">
        <v>1460</v>
      </c>
      <c r="L183" s="4">
        <v>0.95940845177513345</v>
      </c>
    </row>
    <row r="184" spans="2:12" x14ac:dyDescent="0.3">
      <c r="B184" s="3" t="s">
        <v>31</v>
      </c>
      <c r="C184" s="4">
        <v>2023</v>
      </c>
      <c r="D184" s="3" t="s">
        <v>1450</v>
      </c>
      <c r="E184" s="4">
        <v>166609</v>
      </c>
      <c r="F184" s="4"/>
      <c r="G184" s="4">
        <v>166609</v>
      </c>
      <c r="H184" s="4">
        <v>0</v>
      </c>
      <c r="I184" s="4">
        <v>166609</v>
      </c>
      <c r="J184" s="4"/>
      <c r="K184" s="3" t="s">
        <v>1451</v>
      </c>
      <c r="L184" s="4"/>
    </row>
    <row r="185" spans="2:12" x14ac:dyDescent="0.3">
      <c r="B185" s="3" t="s">
        <v>31</v>
      </c>
      <c r="C185" s="4">
        <v>2023</v>
      </c>
      <c r="D185" s="3" t="s">
        <v>1452</v>
      </c>
      <c r="E185" s="4">
        <v>5357604</v>
      </c>
      <c r="F185" s="4">
        <v>4004454</v>
      </c>
      <c r="G185" s="4">
        <v>1353150</v>
      </c>
      <c r="H185" s="4">
        <v>155684</v>
      </c>
      <c r="I185" s="4">
        <v>0</v>
      </c>
      <c r="J185" s="4">
        <v>0</v>
      </c>
      <c r="K185" s="3" t="s">
        <v>1460</v>
      </c>
      <c r="L185" s="4">
        <v>0.74743374090358305</v>
      </c>
    </row>
    <row r="186" spans="2:12" x14ac:dyDescent="0.3">
      <c r="B186" s="3" t="s">
        <v>31</v>
      </c>
      <c r="C186" s="4">
        <v>2023</v>
      </c>
      <c r="D186" s="3" t="s">
        <v>1453</v>
      </c>
      <c r="E186" s="4">
        <v>387636</v>
      </c>
      <c r="F186" s="4">
        <v>319750</v>
      </c>
      <c r="G186" s="4">
        <v>67886</v>
      </c>
      <c r="H186" s="4">
        <v>24303</v>
      </c>
      <c r="I186" s="4">
        <v>0</v>
      </c>
      <c r="J186" s="4">
        <v>0</v>
      </c>
      <c r="K186" s="3" t="s">
        <v>1451</v>
      </c>
      <c r="L186" s="4">
        <v>0.8248717869341341</v>
      </c>
    </row>
    <row r="187" spans="2:12" x14ac:dyDescent="0.3">
      <c r="B187" s="3" t="s">
        <v>31</v>
      </c>
      <c r="C187" s="4">
        <v>2023</v>
      </c>
      <c r="D187" s="3" t="s">
        <v>1454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3" t="s">
        <v>1460</v>
      </c>
      <c r="L187" s="4"/>
    </row>
    <row r="188" spans="2:12" x14ac:dyDescent="0.3">
      <c r="B188" s="3" t="s">
        <v>31</v>
      </c>
      <c r="C188" s="4">
        <v>2023</v>
      </c>
      <c r="D188" s="3" t="s">
        <v>1455</v>
      </c>
      <c r="E188" s="4">
        <v>4872767</v>
      </c>
      <c r="F188" s="4">
        <v>1513186</v>
      </c>
      <c r="G188" s="4">
        <v>3359581</v>
      </c>
      <c r="H188" s="4">
        <v>0</v>
      </c>
      <c r="I188" s="4">
        <v>0</v>
      </c>
      <c r="J188" s="4">
        <v>0</v>
      </c>
      <c r="K188" s="3" t="s">
        <v>1460</v>
      </c>
      <c r="L188" s="4">
        <v>0.31053937116221647</v>
      </c>
    </row>
    <row r="189" spans="2:12" x14ac:dyDescent="0.3">
      <c r="B189" s="3" t="s">
        <v>31</v>
      </c>
      <c r="C189" s="4">
        <v>2023</v>
      </c>
      <c r="D189" s="3" t="s">
        <v>1456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3" t="s">
        <v>1460</v>
      </c>
      <c r="L189" s="4"/>
    </row>
    <row r="190" spans="2:12" x14ac:dyDescent="0.3">
      <c r="B190" s="3" t="s">
        <v>31</v>
      </c>
      <c r="C190" s="4">
        <v>2023</v>
      </c>
      <c r="D190" s="3" t="s">
        <v>1457</v>
      </c>
      <c r="E190" s="4">
        <v>560030</v>
      </c>
      <c r="F190" s="4">
        <v>486453</v>
      </c>
      <c r="G190" s="4">
        <v>73577</v>
      </c>
      <c r="H190" s="4">
        <v>0</v>
      </c>
      <c r="I190" s="4">
        <v>0</v>
      </c>
      <c r="J190" s="4">
        <v>0</v>
      </c>
      <c r="K190" s="3" t="s">
        <v>1460</v>
      </c>
      <c r="L190" s="4">
        <v>0.86861953823902294</v>
      </c>
    </row>
    <row r="191" spans="2:12" x14ac:dyDescent="0.3">
      <c r="B191" s="3" t="s">
        <v>31</v>
      </c>
      <c r="C191" s="4">
        <v>2023</v>
      </c>
      <c r="D191" s="3" t="s">
        <v>1458</v>
      </c>
      <c r="E191" s="4">
        <v>108765</v>
      </c>
      <c r="F191" s="4"/>
      <c r="G191" s="4">
        <v>108765</v>
      </c>
      <c r="H191" s="4">
        <v>-77848</v>
      </c>
      <c r="I191" s="4">
        <v>108765</v>
      </c>
      <c r="J191" s="4"/>
      <c r="K191" s="3" t="s">
        <v>1451</v>
      </c>
      <c r="L191" s="4"/>
    </row>
    <row r="192" spans="2:12" x14ac:dyDescent="0.3">
      <c r="B192" s="3" t="s">
        <v>31</v>
      </c>
      <c r="C192" s="4">
        <v>2024</v>
      </c>
      <c r="D192" s="3" t="s">
        <v>1446</v>
      </c>
      <c r="E192" s="4">
        <v>3214669</v>
      </c>
      <c r="F192" s="4">
        <v>1174837</v>
      </c>
      <c r="G192" s="4">
        <v>2039832</v>
      </c>
      <c r="H192" s="4">
        <v>38187</v>
      </c>
      <c r="I192" s="4">
        <v>8263723</v>
      </c>
      <c r="J192" s="4">
        <v>211000</v>
      </c>
      <c r="K192" s="3" t="s">
        <v>1460</v>
      </c>
      <c r="L192" s="4">
        <v>0.36546126521890743</v>
      </c>
    </row>
    <row r="193" spans="2:12" x14ac:dyDescent="0.3">
      <c r="B193" s="3" t="s">
        <v>31</v>
      </c>
      <c r="C193" s="4">
        <v>2024</v>
      </c>
      <c r="D193" s="3" t="s">
        <v>1448</v>
      </c>
      <c r="E193" s="4">
        <v>109020</v>
      </c>
      <c r="F193" s="4">
        <v>64986</v>
      </c>
      <c r="G193" s="4">
        <v>44034</v>
      </c>
      <c r="H193" s="4">
        <v>0</v>
      </c>
      <c r="I193" s="4">
        <v>187892</v>
      </c>
      <c r="J193" s="4">
        <v>5930</v>
      </c>
      <c r="K193" s="3" t="s">
        <v>1460</v>
      </c>
      <c r="L193" s="4">
        <v>0.59609246009906436</v>
      </c>
    </row>
    <row r="194" spans="2:12" x14ac:dyDescent="0.3">
      <c r="B194" s="3" t="s">
        <v>31</v>
      </c>
      <c r="C194" s="4">
        <v>2024</v>
      </c>
      <c r="D194" s="3" t="s">
        <v>1449</v>
      </c>
      <c r="E194" s="4">
        <v>552381</v>
      </c>
      <c r="F194" s="4">
        <v>532150</v>
      </c>
      <c r="G194" s="4">
        <v>20231</v>
      </c>
      <c r="H194" s="4">
        <v>0</v>
      </c>
      <c r="I194" s="4">
        <v>1281546</v>
      </c>
      <c r="J194" s="4">
        <v>99000</v>
      </c>
      <c r="K194" s="3" t="s">
        <v>1460</v>
      </c>
      <c r="L194" s="4">
        <v>0.9633749169504382</v>
      </c>
    </row>
    <row r="195" spans="2:12" x14ac:dyDescent="0.3">
      <c r="B195" s="3" t="s">
        <v>31</v>
      </c>
      <c r="C195" s="4">
        <v>2024</v>
      </c>
      <c r="D195" s="3" t="s">
        <v>1450</v>
      </c>
      <c r="E195" s="4">
        <v>166609</v>
      </c>
      <c r="F195" s="4"/>
      <c r="G195" s="4">
        <v>166609</v>
      </c>
      <c r="H195" s="4">
        <v>0</v>
      </c>
      <c r="I195" s="4">
        <v>166609</v>
      </c>
      <c r="J195" s="4"/>
      <c r="K195" s="3" t="s">
        <v>1451</v>
      </c>
      <c r="L195" s="4"/>
    </row>
    <row r="196" spans="2:12" x14ac:dyDescent="0.3">
      <c r="B196" s="3" t="s">
        <v>31</v>
      </c>
      <c r="C196" s="4">
        <v>2024</v>
      </c>
      <c r="D196" s="3" t="s">
        <v>1452</v>
      </c>
      <c r="E196" s="4">
        <v>5372659</v>
      </c>
      <c r="F196" s="4">
        <v>4187320</v>
      </c>
      <c r="G196" s="4">
        <v>1185339</v>
      </c>
      <c r="H196" s="4">
        <v>0</v>
      </c>
      <c r="I196" s="4">
        <v>9846730</v>
      </c>
      <c r="J196" s="4">
        <v>236070</v>
      </c>
      <c r="K196" s="3" t="s">
        <v>1460</v>
      </c>
      <c r="L196" s="4">
        <v>0.77937572438526248</v>
      </c>
    </row>
    <row r="197" spans="2:12" x14ac:dyDescent="0.3">
      <c r="B197" s="3" t="s">
        <v>31</v>
      </c>
      <c r="C197" s="4">
        <v>2024</v>
      </c>
      <c r="D197" s="3" t="s">
        <v>1453</v>
      </c>
      <c r="E197" s="4">
        <v>392976</v>
      </c>
      <c r="F197" s="4">
        <v>329836</v>
      </c>
      <c r="G197" s="4">
        <v>63140</v>
      </c>
      <c r="H197" s="4">
        <v>5340</v>
      </c>
      <c r="I197" s="4">
        <v>1168999</v>
      </c>
      <c r="J197" s="4">
        <v>29511</v>
      </c>
      <c r="K197" s="3" t="s">
        <v>1451</v>
      </c>
      <c r="L197" s="4">
        <v>0.83932861039859941</v>
      </c>
    </row>
    <row r="198" spans="2:12" x14ac:dyDescent="0.3">
      <c r="B198" s="3" t="s">
        <v>31</v>
      </c>
      <c r="C198" s="4">
        <v>2024</v>
      </c>
      <c r="D198" s="3" t="s">
        <v>1454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3"/>
      <c r="L198" s="4"/>
    </row>
    <row r="199" spans="2:12" x14ac:dyDescent="0.3">
      <c r="B199" s="3" t="s">
        <v>31</v>
      </c>
      <c r="C199" s="4">
        <v>2024</v>
      </c>
      <c r="D199" s="3" t="s">
        <v>1455</v>
      </c>
      <c r="E199" s="4">
        <v>4872767</v>
      </c>
      <c r="F199" s="4">
        <v>1609641</v>
      </c>
      <c r="G199" s="4">
        <v>3263126</v>
      </c>
      <c r="H199" s="4">
        <v>0</v>
      </c>
      <c r="I199" s="4">
        <v>7448168</v>
      </c>
      <c r="J199" s="4">
        <v>105687</v>
      </c>
      <c r="K199" s="3" t="s">
        <v>1460</v>
      </c>
      <c r="L199" s="4">
        <v>0.33033407917924251</v>
      </c>
    </row>
    <row r="200" spans="2:12" x14ac:dyDescent="0.3">
      <c r="B200" s="3" t="s">
        <v>31</v>
      </c>
      <c r="C200" s="4">
        <v>2024</v>
      </c>
      <c r="D200" s="3" t="s">
        <v>1456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3"/>
      <c r="L200" s="4"/>
    </row>
    <row r="201" spans="2:12" x14ac:dyDescent="0.3">
      <c r="B201" s="3" t="s">
        <v>31</v>
      </c>
      <c r="C201" s="4">
        <v>2024</v>
      </c>
      <c r="D201" s="3" t="s">
        <v>1457</v>
      </c>
      <c r="E201" s="4">
        <v>871641</v>
      </c>
      <c r="F201" s="4">
        <v>496866</v>
      </c>
      <c r="G201" s="4">
        <v>374775</v>
      </c>
      <c r="H201" s="4">
        <v>311346</v>
      </c>
      <c r="I201" s="4">
        <v>3076735</v>
      </c>
      <c r="J201" s="4">
        <v>57630</v>
      </c>
      <c r="K201" s="3" t="s">
        <v>1460</v>
      </c>
      <c r="L201" s="4">
        <v>0.57003514061408311</v>
      </c>
    </row>
    <row r="202" spans="2:12" x14ac:dyDescent="0.3">
      <c r="B202" s="3" t="s">
        <v>31</v>
      </c>
      <c r="C202" s="4">
        <v>2024</v>
      </c>
      <c r="D202" s="3" t="s">
        <v>1458</v>
      </c>
      <c r="E202" s="4">
        <v>262162</v>
      </c>
      <c r="F202" s="4"/>
      <c r="G202" s="4">
        <v>262162</v>
      </c>
      <c r="H202" s="4">
        <v>153417</v>
      </c>
      <c r="I202" s="4">
        <v>262162</v>
      </c>
      <c r="J202" s="4"/>
      <c r="K202" s="3" t="s">
        <v>1451</v>
      </c>
      <c r="L202" s="4"/>
    </row>
    <row r="203" spans="2:12" x14ac:dyDescent="0.3">
      <c r="B203" s="3" t="s">
        <v>36</v>
      </c>
      <c r="C203" s="4">
        <v>2019</v>
      </c>
      <c r="D203" s="3" t="s">
        <v>1446</v>
      </c>
      <c r="E203" s="4">
        <v>504543</v>
      </c>
      <c r="F203" s="4">
        <v>230701</v>
      </c>
      <c r="G203" s="4">
        <v>273842</v>
      </c>
      <c r="H203" s="4">
        <v>41352</v>
      </c>
      <c r="I203" s="4">
        <v>0</v>
      </c>
      <c r="J203" s="4">
        <v>0</v>
      </c>
      <c r="K203" s="3" t="s">
        <v>1447</v>
      </c>
      <c r="L203" s="4">
        <v>0.45724744967227771</v>
      </c>
    </row>
    <row r="204" spans="2:12" x14ac:dyDescent="0.3">
      <c r="B204" s="3" t="s">
        <v>36</v>
      </c>
      <c r="C204" s="4">
        <v>2019</v>
      </c>
      <c r="D204" s="3" t="s">
        <v>1448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3" t="s">
        <v>1451</v>
      </c>
      <c r="L204" s="4"/>
    </row>
    <row r="205" spans="2:12" x14ac:dyDescent="0.3">
      <c r="B205" s="3" t="s">
        <v>36</v>
      </c>
      <c r="C205" s="4">
        <v>2019</v>
      </c>
      <c r="D205" s="3" t="s">
        <v>1449</v>
      </c>
      <c r="E205" s="4">
        <v>935256</v>
      </c>
      <c r="F205" s="4">
        <v>592336</v>
      </c>
      <c r="G205" s="4">
        <v>342920</v>
      </c>
      <c r="H205" s="4">
        <v>12983</v>
      </c>
      <c r="I205" s="4">
        <v>0</v>
      </c>
      <c r="J205" s="4">
        <v>0</v>
      </c>
      <c r="K205" s="3" t="s">
        <v>1447</v>
      </c>
      <c r="L205" s="4">
        <v>0.63334103176028811</v>
      </c>
    </row>
    <row r="206" spans="2:12" x14ac:dyDescent="0.3">
      <c r="B206" s="3" t="s">
        <v>36</v>
      </c>
      <c r="C206" s="4">
        <v>2019</v>
      </c>
      <c r="D206" s="3" t="s">
        <v>1450</v>
      </c>
      <c r="E206" s="4">
        <v>37790548</v>
      </c>
      <c r="F206" s="4"/>
      <c r="G206" s="4">
        <v>37790548</v>
      </c>
      <c r="H206" s="4">
        <v>5550</v>
      </c>
      <c r="I206" s="4">
        <v>37790548</v>
      </c>
      <c r="J206" s="4"/>
      <c r="K206" s="3" t="s">
        <v>1451</v>
      </c>
      <c r="L206" s="4"/>
    </row>
    <row r="207" spans="2:12" x14ac:dyDescent="0.3">
      <c r="B207" s="3" t="s">
        <v>36</v>
      </c>
      <c r="C207" s="4">
        <v>2019</v>
      </c>
      <c r="D207" s="3" t="s">
        <v>1452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3" t="s">
        <v>1451</v>
      </c>
      <c r="L207" s="4"/>
    </row>
    <row r="208" spans="2:12" x14ac:dyDescent="0.3">
      <c r="B208" s="3" t="s">
        <v>36</v>
      </c>
      <c r="C208" s="4">
        <v>2019</v>
      </c>
      <c r="D208" s="3" t="s">
        <v>1453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3" t="s">
        <v>1451</v>
      </c>
      <c r="L208" s="4"/>
    </row>
    <row r="209" spans="2:12" x14ac:dyDescent="0.3">
      <c r="B209" s="3" t="s">
        <v>36</v>
      </c>
      <c r="C209" s="4">
        <v>2019</v>
      </c>
      <c r="D209" s="3" t="s">
        <v>1454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3" t="s">
        <v>1451</v>
      </c>
      <c r="L209" s="4"/>
    </row>
    <row r="210" spans="2:12" x14ac:dyDescent="0.3">
      <c r="B210" s="3" t="s">
        <v>36</v>
      </c>
      <c r="C210" s="4">
        <v>2019</v>
      </c>
      <c r="D210" s="3" t="s">
        <v>1455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3" t="s">
        <v>1451</v>
      </c>
      <c r="L210" s="4"/>
    </row>
    <row r="211" spans="2:12" x14ac:dyDescent="0.3">
      <c r="B211" s="3" t="s">
        <v>36</v>
      </c>
      <c r="C211" s="4">
        <v>2019</v>
      </c>
      <c r="D211" s="3" t="s">
        <v>1456</v>
      </c>
      <c r="E211" s="4">
        <v>23035187</v>
      </c>
      <c r="F211" s="4">
        <v>10912972</v>
      </c>
      <c r="G211" s="4">
        <v>12122215</v>
      </c>
      <c r="H211" s="4">
        <v>92850</v>
      </c>
      <c r="I211" s="4">
        <v>0</v>
      </c>
      <c r="J211" s="4">
        <v>0</v>
      </c>
      <c r="K211" s="3" t="s">
        <v>1447</v>
      </c>
      <c r="L211" s="4">
        <v>0.47375226430764378</v>
      </c>
    </row>
    <row r="212" spans="2:12" x14ac:dyDescent="0.3">
      <c r="B212" s="3" t="s">
        <v>36</v>
      </c>
      <c r="C212" s="4">
        <v>2019</v>
      </c>
      <c r="D212" s="3" t="s">
        <v>1457</v>
      </c>
      <c r="E212" s="4">
        <v>11572028</v>
      </c>
      <c r="F212" s="4">
        <v>2969309</v>
      </c>
      <c r="G212" s="4">
        <v>8602719</v>
      </c>
      <c r="H212" s="4">
        <v>14229</v>
      </c>
      <c r="I212" s="4">
        <v>0</v>
      </c>
      <c r="J212" s="4">
        <v>0</v>
      </c>
      <c r="K212" s="3" t="s">
        <v>1447</v>
      </c>
      <c r="L212" s="4">
        <v>0.25659365843221255</v>
      </c>
    </row>
    <row r="213" spans="2:12" x14ac:dyDescent="0.3">
      <c r="B213" s="3" t="s">
        <v>36</v>
      </c>
      <c r="C213" s="4">
        <v>2019</v>
      </c>
      <c r="D213" s="3" t="s">
        <v>1458</v>
      </c>
      <c r="E213" s="4">
        <v>0</v>
      </c>
      <c r="F213" s="4"/>
      <c r="G213" s="4">
        <v>0</v>
      </c>
      <c r="H213" s="4">
        <v>0</v>
      </c>
      <c r="I213" s="4">
        <v>0</v>
      </c>
      <c r="J213" s="4"/>
      <c r="K213" s="3" t="s">
        <v>1451</v>
      </c>
      <c r="L213" s="4"/>
    </row>
    <row r="214" spans="2:12" x14ac:dyDescent="0.3">
      <c r="B214" s="3" t="s">
        <v>36</v>
      </c>
      <c r="C214" s="4">
        <v>2020</v>
      </c>
      <c r="D214" s="3" t="s">
        <v>1446</v>
      </c>
      <c r="E214" s="4">
        <v>679479</v>
      </c>
      <c r="F214" s="4">
        <v>136185</v>
      </c>
      <c r="G214" s="4">
        <v>543294</v>
      </c>
      <c r="H214" s="4">
        <v>297608</v>
      </c>
      <c r="I214" s="4">
        <v>543000</v>
      </c>
      <c r="J214" s="4">
        <v>18000</v>
      </c>
      <c r="K214" s="3" t="s">
        <v>1460</v>
      </c>
      <c r="L214" s="4">
        <v>0.20042562021784338</v>
      </c>
    </row>
    <row r="215" spans="2:12" x14ac:dyDescent="0.3">
      <c r="B215" s="3" t="s">
        <v>36</v>
      </c>
      <c r="C215" s="4">
        <v>2020</v>
      </c>
      <c r="D215" s="3" t="s">
        <v>1448</v>
      </c>
      <c r="E215" s="4">
        <v>5705821</v>
      </c>
      <c r="F215" s="4">
        <v>2000553</v>
      </c>
      <c r="G215" s="4">
        <v>3705268</v>
      </c>
      <c r="H215" s="4">
        <v>302559</v>
      </c>
      <c r="I215" s="4">
        <v>4780162</v>
      </c>
      <c r="J215" s="4">
        <v>243451</v>
      </c>
      <c r="K215" s="3" t="s">
        <v>1460</v>
      </c>
      <c r="L215" s="4">
        <v>0.35061615147057718</v>
      </c>
    </row>
    <row r="216" spans="2:12" x14ac:dyDescent="0.3">
      <c r="B216" s="3" t="s">
        <v>36</v>
      </c>
      <c r="C216" s="4">
        <v>2020</v>
      </c>
      <c r="D216" s="3" t="s">
        <v>1449</v>
      </c>
      <c r="E216" s="4">
        <v>979759</v>
      </c>
      <c r="F216" s="4">
        <v>584272</v>
      </c>
      <c r="G216" s="4">
        <v>395487</v>
      </c>
      <c r="H216" s="4">
        <v>125263</v>
      </c>
      <c r="I216" s="4">
        <v>395000</v>
      </c>
      <c r="J216" s="4">
        <v>62000</v>
      </c>
      <c r="K216" s="3" t="s">
        <v>1460</v>
      </c>
      <c r="L216" s="4">
        <v>0.59634256995853063</v>
      </c>
    </row>
    <row r="217" spans="2:12" x14ac:dyDescent="0.3">
      <c r="B217" s="3" t="s">
        <v>36</v>
      </c>
      <c r="C217" s="4">
        <v>2020</v>
      </c>
      <c r="D217" s="3" t="s">
        <v>1450</v>
      </c>
      <c r="E217" s="4">
        <v>37790548</v>
      </c>
      <c r="F217" s="4"/>
      <c r="G217" s="4">
        <v>37790548</v>
      </c>
      <c r="H217" s="4">
        <v>0</v>
      </c>
      <c r="I217" s="4">
        <v>37790548</v>
      </c>
      <c r="J217" s="4"/>
      <c r="K217" s="3" t="s">
        <v>1451</v>
      </c>
      <c r="L217" s="4"/>
    </row>
    <row r="218" spans="2:12" x14ac:dyDescent="0.3">
      <c r="B218" s="3" t="s">
        <v>36</v>
      </c>
      <c r="C218" s="4">
        <v>2020</v>
      </c>
      <c r="D218" s="3" t="s">
        <v>1452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3" t="s">
        <v>1451</v>
      </c>
      <c r="L218" s="4"/>
    </row>
    <row r="219" spans="2:12" x14ac:dyDescent="0.3">
      <c r="B219" s="3" t="s">
        <v>36</v>
      </c>
      <c r="C219" s="4">
        <v>2020</v>
      </c>
      <c r="D219" s="3" t="s">
        <v>1453</v>
      </c>
      <c r="E219" s="4">
        <v>134027</v>
      </c>
      <c r="F219" s="4">
        <v>83648</v>
      </c>
      <c r="G219" s="4">
        <v>50379</v>
      </c>
      <c r="H219" s="4">
        <v>39400</v>
      </c>
      <c r="I219" s="4">
        <v>0</v>
      </c>
      <c r="J219" s="4">
        <v>0</v>
      </c>
      <c r="K219" s="3" t="s">
        <v>1451</v>
      </c>
      <c r="L219" s="4">
        <v>0.624113051847762</v>
      </c>
    </row>
    <row r="220" spans="2:12" x14ac:dyDescent="0.3">
      <c r="B220" s="3" t="s">
        <v>36</v>
      </c>
      <c r="C220" s="4">
        <v>2020</v>
      </c>
      <c r="D220" s="3" t="s">
        <v>1454</v>
      </c>
      <c r="E220" s="4">
        <v>277354</v>
      </c>
      <c r="F220" s="4">
        <v>142720</v>
      </c>
      <c r="G220" s="4">
        <v>134634</v>
      </c>
      <c r="H220" s="4">
        <v>42915</v>
      </c>
      <c r="I220" s="4">
        <v>0</v>
      </c>
      <c r="J220" s="4">
        <v>0</v>
      </c>
      <c r="K220" s="3" t="s">
        <v>1460</v>
      </c>
      <c r="L220" s="4">
        <v>0.51457703873028693</v>
      </c>
    </row>
    <row r="221" spans="2:12" x14ac:dyDescent="0.3">
      <c r="B221" s="3" t="s">
        <v>36</v>
      </c>
      <c r="C221" s="4">
        <v>2020</v>
      </c>
      <c r="D221" s="3" t="s">
        <v>1455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3" t="s">
        <v>1451</v>
      </c>
      <c r="L221" s="4"/>
    </row>
    <row r="222" spans="2:12" x14ac:dyDescent="0.3">
      <c r="B222" s="3" t="s">
        <v>36</v>
      </c>
      <c r="C222" s="4">
        <v>2020</v>
      </c>
      <c r="D222" s="3" t="s">
        <v>1456</v>
      </c>
      <c r="E222" s="4">
        <v>15961988</v>
      </c>
      <c r="F222" s="4">
        <v>7167609</v>
      </c>
      <c r="G222" s="4">
        <v>8794379</v>
      </c>
      <c r="H222" s="4">
        <v>918290</v>
      </c>
      <c r="I222" s="4">
        <v>6920713</v>
      </c>
      <c r="J222" s="4">
        <v>273404</v>
      </c>
      <c r="K222" s="3" t="s">
        <v>1460</v>
      </c>
      <c r="L222" s="4">
        <v>0.44904237492222149</v>
      </c>
    </row>
    <row r="223" spans="2:12" x14ac:dyDescent="0.3">
      <c r="B223" s="3" t="s">
        <v>36</v>
      </c>
      <c r="C223" s="4">
        <v>2020</v>
      </c>
      <c r="D223" s="3" t="s">
        <v>1457</v>
      </c>
      <c r="E223" s="4">
        <v>11980886</v>
      </c>
      <c r="F223" s="4">
        <v>3908623</v>
      </c>
      <c r="G223" s="4">
        <v>8072263</v>
      </c>
      <c r="H223" s="4">
        <v>49399</v>
      </c>
      <c r="I223" s="4">
        <v>8072262</v>
      </c>
      <c r="J223" s="4">
        <v>290610</v>
      </c>
      <c r="K223" s="3" t="s">
        <v>1460</v>
      </c>
      <c r="L223" s="4">
        <v>0.32623822645503847</v>
      </c>
    </row>
    <row r="224" spans="2:12" x14ac:dyDescent="0.3">
      <c r="B224" s="3" t="s">
        <v>36</v>
      </c>
      <c r="C224" s="4">
        <v>2020</v>
      </c>
      <c r="D224" s="3" t="s">
        <v>1458</v>
      </c>
      <c r="E224" s="4">
        <v>0</v>
      </c>
      <c r="F224" s="4"/>
      <c r="G224" s="4">
        <v>0</v>
      </c>
      <c r="H224" s="4">
        <v>0</v>
      </c>
      <c r="I224" s="4">
        <v>0</v>
      </c>
      <c r="J224" s="4"/>
      <c r="K224" s="3" t="s">
        <v>1451</v>
      </c>
      <c r="L224" s="4"/>
    </row>
    <row r="225" spans="2:12" x14ac:dyDescent="0.3">
      <c r="B225" s="3" t="s">
        <v>36</v>
      </c>
      <c r="C225" s="4">
        <v>2021</v>
      </c>
      <c r="D225" s="3" t="s">
        <v>1446</v>
      </c>
      <c r="E225" s="4">
        <v>354858</v>
      </c>
      <c r="F225" s="4">
        <v>153920</v>
      </c>
      <c r="G225" s="4">
        <v>200938</v>
      </c>
      <c r="H225" s="4">
        <v>0</v>
      </c>
      <c r="I225" s="4">
        <v>200938</v>
      </c>
      <c r="J225" s="4">
        <v>153920</v>
      </c>
      <c r="K225" s="3" t="s">
        <v>1460</v>
      </c>
      <c r="L225" s="4">
        <v>0.43375096517480233</v>
      </c>
    </row>
    <row r="226" spans="2:12" x14ac:dyDescent="0.3">
      <c r="B226" s="3" t="s">
        <v>36</v>
      </c>
      <c r="C226" s="4">
        <v>2021</v>
      </c>
      <c r="D226" s="3" t="s">
        <v>1448</v>
      </c>
      <c r="E226" s="4">
        <v>5705821</v>
      </c>
      <c r="F226" s="4">
        <v>2138303</v>
      </c>
      <c r="G226" s="4">
        <v>3567518</v>
      </c>
      <c r="H226" s="4">
        <v>0</v>
      </c>
      <c r="I226" s="4">
        <v>0</v>
      </c>
      <c r="J226" s="4">
        <v>0</v>
      </c>
      <c r="K226" s="3" t="s">
        <v>1460</v>
      </c>
      <c r="L226" s="4">
        <v>0.37475816363674919</v>
      </c>
    </row>
    <row r="227" spans="2:12" x14ac:dyDescent="0.3">
      <c r="B227" s="3" t="s">
        <v>36</v>
      </c>
      <c r="C227" s="4">
        <v>2021</v>
      </c>
      <c r="D227" s="3" t="s">
        <v>1449</v>
      </c>
      <c r="E227" s="4">
        <v>953747</v>
      </c>
      <c r="F227" s="4">
        <v>468202</v>
      </c>
      <c r="G227" s="4">
        <v>485545</v>
      </c>
      <c r="H227" s="4">
        <v>180723</v>
      </c>
      <c r="I227" s="4">
        <v>485545</v>
      </c>
      <c r="J227" s="4">
        <v>90665</v>
      </c>
      <c r="K227" s="3" t="s">
        <v>1460</v>
      </c>
      <c r="L227" s="4">
        <v>0.49090796615874022</v>
      </c>
    </row>
    <row r="228" spans="2:12" x14ac:dyDescent="0.3">
      <c r="B228" s="3" t="s">
        <v>36</v>
      </c>
      <c r="C228" s="4">
        <v>2021</v>
      </c>
      <c r="D228" s="3" t="s">
        <v>1450</v>
      </c>
      <c r="E228" s="4">
        <v>37790548</v>
      </c>
      <c r="F228" s="4"/>
      <c r="G228" s="4">
        <v>37790548</v>
      </c>
      <c r="H228" s="4">
        <v>0</v>
      </c>
      <c r="I228" s="4">
        <v>37790548</v>
      </c>
      <c r="J228" s="4"/>
      <c r="K228" s="3" t="s">
        <v>1451</v>
      </c>
      <c r="L228" s="4"/>
    </row>
    <row r="229" spans="2:12" x14ac:dyDescent="0.3">
      <c r="B229" s="3" t="s">
        <v>36</v>
      </c>
      <c r="C229" s="4">
        <v>2021</v>
      </c>
      <c r="D229" s="3" t="s">
        <v>1452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3" t="s">
        <v>1451</v>
      </c>
      <c r="L229" s="4"/>
    </row>
    <row r="230" spans="2:12" x14ac:dyDescent="0.3">
      <c r="B230" s="3" t="s">
        <v>36</v>
      </c>
      <c r="C230" s="4">
        <v>2021</v>
      </c>
      <c r="D230" s="3" t="s">
        <v>1453</v>
      </c>
      <c r="E230" s="4">
        <v>169865</v>
      </c>
      <c r="F230" s="4">
        <v>96453</v>
      </c>
      <c r="G230" s="4">
        <v>73412</v>
      </c>
      <c r="H230" s="4">
        <v>35839</v>
      </c>
      <c r="I230" s="4">
        <v>73412</v>
      </c>
      <c r="J230" s="4">
        <v>12806</v>
      </c>
      <c r="K230" s="3" t="s">
        <v>1451</v>
      </c>
      <c r="L230" s="4">
        <v>0.56782150531304276</v>
      </c>
    </row>
    <row r="231" spans="2:12" x14ac:dyDescent="0.3">
      <c r="B231" s="3" t="s">
        <v>36</v>
      </c>
      <c r="C231" s="4">
        <v>2021</v>
      </c>
      <c r="D231" s="3" t="s">
        <v>1454</v>
      </c>
      <c r="E231" s="4">
        <v>353242</v>
      </c>
      <c r="F231" s="4">
        <v>159760</v>
      </c>
      <c r="G231" s="4">
        <v>193482</v>
      </c>
      <c r="H231" s="4">
        <v>75888</v>
      </c>
      <c r="I231" s="4">
        <v>193482</v>
      </c>
      <c r="J231" s="4">
        <v>17040</v>
      </c>
      <c r="K231" s="3" t="s">
        <v>1460</v>
      </c>
      <c r="L231" s="4">
        <v>0.45226785036886891</v>
      </c>
    </row>
    <row r="232" spans="2:12" x14ac:dyDescent="0.3">
      <c r="B232" s="3" t="s">
        <v>36</v>
      </c>
      <c r="C232" s="4">
        <v>2021</v>
      </c>
      <c r="D232" s="3" t="s">
        <v>1455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3" t="s">
        <v>1451</v>
      </c>
      <c r="L232" s="4"/>
    </row>
    <row r="233" spans="2:12" x14ac:dyDescent="0.3">
      <c r="B233" s="3" t="s">
        <v>36</v>
      </c>
      <c r="C233" s="4">
        <v>2021</v>
      </c>
      <c r="D233" s="3" t="s">
        <v>1456</v>
      </c>
      <c r="E233" s="4">
        <v>15961988</v>
      </c>
      <c r="F233" s="4">
        <v>7661485</v>
      </c>
      <c r="G233" s="4">
        <v>8300503</v>
      </c>
      <c r="H233" s="4">
        <v>0</v>
      </c>
      <c r="I233" s="4">
        <v>8300503</v>
      </c>
      <c r="J233" s="4">
        <v>493873</v>
      </c>
      <c r="K233" s="3" t="s">
        <v>1460</v>
      </c>
      <c r="L233" s="4">
        <v>0.47998313242686313</v>
      </c>
    </row>
    <row r="234" spans="2:12" x14ac:dyDescent="0.3">
      <c r="B234" s="3" t="s">
        <v>36</v>
      </c>
      <c r="C234" s="4">
        <v>2021</v>
      </c>
      <c r="D234" s="3" t="s">
        <v>1457</v>
      </c>
      <c r="E234" s="4">
        <v>11989180</v>
      </c>
      <c r="F234" s="4">
        <v>4216348</v>
      </c>
      <c r="G234" s="4">
        <v>7772832</v>
      </c>
      <c r="H234" s="4">
        <v>8293</v>
      </c>
      <c r="I234" s="4">
        <v>7772832</v>
      </c>
      <c r="J234" s="4">
        <v>307725</v>
      </c>
      <c r="K234" s="3" t="s">
        <v>1460</v>
      </c>
      <c r="L234" s="4">
        <v>0.35167943095357646</v>
      </c>
    </row>
    <row r="235" spans="2:12" x14ac:dyDescent="0.3">
      <c r="B235" s="3" t="s">
        <v>36</v>
      </c>
      <c r="C235" s="4">
        <v>2021</v>
      </c>
      <c r="D235" s="3" t="s">
        <v>1458</v>
      </c>
      <c r="E235" s="4">
        <v>630170</v>
      </c>
      <c r="F235" s="4"/>
      <c r="G235" s="4">
        <v>630170</v>
      </c>
      <c r="H235" s="4">
        <v>305547</v>
      </c>
      <c r="I235" s="4">
        <v>630170</v>
      </c>
      <c r="J235" s="4"/>
      <c r="K235" s="3" t="s">
        <v>1451</v>
      </c>
      <c r="L235" s="4"/>
    </row>
    <row r="236" spans="2:12" x14ac:dyDescent="0.3">
      <c r="B236" s="3" t="s">
        <v>36</v>
      </c>
      <c r="C236" s="4">
        <v>2022</v>
      </c>
      <c r="D236" s="3" t="s">
        <v>1446</v>
      </c>
      <c r="E236" s="4">
        <v>602257</v>
      </c>
      <c r="F236" s="4">
        <v>175281</v>
      </c>
      <c r="G236" s="4">
        <v>426976</v>
      </c>
      <c r="H236" s="4">
        <v>247400</v>
      </c>
      <c r="I236" s="4">
        <v>426976</v>
      </c>
      <c r="J236" s="4">
        <v>21361</v>
      </c>
      <c r="K236" s="3" t="s">
        <v>1460</v>
      </c>
      <c r="L236" s="4">
        <v>0.29104020376683043</v>
      </c>
    </row>
    <row r="237" spans="2:12" x14ac:dyDescent="0.3">
      <c r="B237" s="3" t="s">
        <v>36</v>
      </c>
      <c r="C237" s="4">
        <v>2022</v>
      </c>
      <c r="D237" s="3" t="s">
        <v>1448</v>
      </c>
      <c r="E237" s="4">
        <v>7764596</v>
      </c>
      <c r="F237" s="4">
        <v>3635892</v>
      </c>
      <c r="G237" s="4">
        <v>4128704</v>
      </c>
      <c r="H237" s="4">
        <v>10021</v>
      </c>
      <c r="I237" s="4">
        <v>4128705</v>
      </c>
      <c r="J237" s="4">
        <v>260911</v>
      </c>
      <c r="K237" s="3" t="s">
        <v>1460</v>
      </c>
      <c r="L237" s="4">
        <v>0.46826544484735588</v>
      </c>
    </row>
    <row r="238" spans="2:12" x14ac:dyDescent="0.3">
      <c r="B238" s="3" t="s">
        <v>36</v>
      </c>
      <c r="C238" s="4">
        <v>2022</v>
      </c>
      <c r="D238" s="3" t="s">
        <v>1449</v>
      </c>
      <c r="E238" s="4">
        <v>982651</v>
      </c>
      <c r="F238" s="4">
        <v>565535</v>
      </c>
      <c r="G238" s="4">
        <v>417116</v>
      </c>
      <c r="H238" s="4">
        <v>28904</v>
      </c>
      <c r="I238" s="4">
        <v>417116</v>
      </c>
      <c r="J238" s="4">
        <v>80292</v>
      </c>
      <c r="K238" s="3" t="s">
        <v>1460</v>
      </c>
      <c r="L238" s="4">
        <v>0.57551969112126278</v>
      </c>
    </row>
    <row r="239" spans="2:12" x14ac:dyDescent="0.3">
      <c r="B239" s="3" t="s">
        <v>36</v>
      </c>
      <c r="C239" s="4">
        <v>2022</v>
      </c>
      <c r="D239" s="3" t="s">
        <v>1450</v>
      </c>
      <c r="E239" s="4">
        <v>37790548</v>
      </c>
      <c r="F239" s="4"/>
      <c r="G239" s="4">
        <v>37790548</v>
      </c>
      <c r="H239" s="4">
        <v>0</v>
      </c>
      <c r="I239" s="4">
        <v>37790548</v>
      </c>
      <c r="J239" s="4"/>
      <c r="K239" s="3" t="s">
        <v>1451</v>
      </c>
      <c r="L239" s="4"/>
    </row>
    <row r="240" spans="2:12" x14ac:dyDescent="0.3">
      <c r="B240" s="3" t="s">
        <v>36</v>
      </c>
      <c r="C240" s="4">
        <v>2022</v>
      </c>
      <c r="D240" s="3" t="s">
        <v>1452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3" t="s">
        <v>1451</v>
      </c>
      <c r="L240" s="4"/>
    </row>
    <row r="241" spans="2:12" x14ac:dyDescent="0.3">
      <c r="B241" s="3" t="s">
        <v>36</v>
      </c>
      <c r="C241" s="4">
        <v>2022</v>
      </c>
      <c r="D241" s="3" t="s">
        <v>1453</v>
      </c>
      <c r="E241" s="4">
        <v>169865</v>
      </c>
      <c r="F241" s="4">
        <v>114223</v>
      </c>
      <c r="G241" s="4">
        <v>55642</v>
      </c>
      <c r="H241" s="4">
        <v>0</v>
      </c>
      <c r="I241" s="4">
        <v>55640</v>
      </c>
      <c r="J241" s="4">
        <v>12806</v>
      </c>
      <c r="K241" s="3" t="s">
        <v>1451</v>
      </c>
      <c r="L241" s="4">
        <v>0.67243399169929063</v>
      </c>
    </row>
    <row r="242" spans="2:12" x14ac:dyDescent="0.3">
      <c r="B242" s="3" t="s">
        <v>36</v>
      </c>
      <c r="C242" s="4">
        <v>2022</v>
      </c>
      <c r="D242" s="3" t="s">
        <v>1454</v>
      </c>
      <c r="E242" s="4">
        <v>173869</v>
      </c>
      <c r="F242" s="4">
        <v>0</v>
      </c>
      <c r="G242" s="4">
        <v>173869</v>
      </c>
      <c r="H242" s="4">
        <v>0</v>
      </c>
      <c r="I242" s="4">
        <v>173869</v>
      </c>
      <c r="J242" s="4">
        <v>17040</v>
      </c>
      <c r="K242" s="3" t="s">
        <v>1460</v>
      </c>
      <c r="L242" s="4">
        <v>0</v>
      </c>
    </row>
    <row r="243" spans="2:12" x14ac:dyDescent="0.3">
      <c r="B243" s="3" t="s">
        <v>36</v>
      </c>
      <c r="C243" s="4">
        <v>2022</v>
      </c>
      <c r="D243" s="3" t="s">
        <v>1455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3" t="s">
        <v>1451</v>
      </c>
      <c r="L243" s="4"/>
    </row>
    <row r="244" spans="2:12" x14ac:dyDescent="0.3">
      <c r="B244" s="3" t="s">
        <v>36</v>
      </c>
      <c r="C244" s="4">
        <v>2022</v>
      </c>
      <c r="D244" s="3" t="s">
        <v>1456</v>
      </c>
      <c r="E244" s="4">
        <v>14511566</v>
      </c>
      <c r="F244" s="4">
        <v>6965731</v>
      </c>
      <c r="G244" s="4">
        <v>7545835</v>
      </c>
      <c r="H244" s="4">
        <v>418961</v>
      </c>
      <c r="I244" s="4">
        <v>7545835</v>
      </c>
      <c r="J244" s="4">
        <v>386131</v>
      </c>
      <c r="K244" s="3" t="s">
        <v>1460</v>
      </c>
      <c r="L244" s="4">
        <v>0.48001235703989492</v>
      </c>
    </row>
    <row r="245" spans="2:12" x14ac:dyDescent="0.3">
      <c r="B245" s="3" t="s">
        <v>36</v>
      </c>
      <c r="C245" s="4">
        <v>2022</v>
      </c>
      <c r="D245" s="3" t="s">
        <v>1457</v>
      </c>
      <c r="E245" s="4">
        <v>12057493</v>
      </c>
      <c r="F245" s="4">
        <v>4508941</v>
      </c>
      <c r="G245" s="4">
        <v>7548552</v>
      </c>
      <c r="H245" s="4">
        <v>68313</v>
      </c>
      <c r="I245" s="4">
        <v>7548552</v>
      </c>
      <c r="J245" s="4">
        <v>292594</v>
      </c>
      <c r="K245" s="3" t="s">
        <v>1460</v>
      </c>
      <c r="L245" s="4">
        <v>0.37395344123359642</v>
      </c>
    </row>
    <row r="246" spans="2:12" x14ac:dyDescent="0.3">
      <c r="B246" s="3" t="s">
        <v>36</v>
      </c>
      <c r="C246" s="4">
        <v>2022</v>
      </c>
      <c r="D246" s="3" t="s">
        <v>1458</v>
      </c>
      <c r="E246" s="4">
        <v>3575182</v>
      </c>
      <c r="F246" s="4"/>
      <c r="G246" s="4">
        <v>3575182</v>
      </c>
      <c r="H246" s="4">
        <v>2945012</v>
      </c>
      <c r="I246" s="4">
        <v>3575182</v>
      </c>
      <c r="J246" s="4"/>
      <c r="K246" s="3" t="s">
        <v>1451</v>
      </c>
      <c r="L246" s="4"/>
    </row>
    <row r="247" spans="2:12" x14ac:dyDescent="0.3">
      <c r="B247" s="3" t="s">
        <v>36</v>
      </c>
      <c r="C247" s="4">
        <v>2023</v>
      </c>
      <c r="D247" s="3" t="s">
        <v>1446</v>
      </c>
      <c r="E247" s="4">
        <v>602257</v>
      </c>
      <c r="F247" s="4">
        <v>199201</v>
      </c>
      <c r="G247" s="4">
        <v>403056</v>
      </c>
      <c r="H247" s="4">
        <v>0</v>
      </c>
      <c r="I247" s="4">
        <v>0</v>
      </c>
      <c r="J247" s="4">
        <v>0</v>
      </c>
      <c r="K247" s="3" t="s">
        <v>1460</v>
      </c>
      <c r="L247" s="4">
        <v>0.33075746732707134</v>
      </c>
    </row>
    <row r="248" spans="2:12" x14ac:dyDescent="0.3">
      <c r="B248" s="3" t="s">
        <v>36</v>
      </c>
      <c r="C248" s="4">
        <v>2023</v>
      </c>
      <c r="D248" s="3" t="s">
        <v>1448</v>
      </c>
      <c r="E248" s="4">
        <v>7802118</v>
      </c>
      <c r="F248" s="4">
        <v>3889655</v>
      </c>
      <c r="G248" s="4">
        <v>3912463</v>
      </c>
      <c r="H248" s="4">
        <v>0</v>
      </c>
      <c r="I248" s="4">
        <v>0</v>
      </c>
      <c r="J248" s="4">
        <v>0</v>
      </c>
      <c r="K248" s="3" t="s">
        <v>1460</v>
      </c>
      <c r="L248" s="4">
        <v>0.49853834561333216</v>
      </c>
    </row>
    <row r="249" spans="2:12" x14ac:dyDescent="0.3">
      <c r="B249" s="3" t="s">
        <v>36</v>
      </c>
      <c r="C249" s="4">
        <v>2023</v>
      </c>
      <c r="D249" s="3" t="s">
        <v>1449</v>
      </c>
      <c r="E249" s="4">
        <v>939851</v>
      </c>
      <c r="F249" s="4">
        <v>646016</v>
      </c>
      <c r="G249" s="4">
        <v>293835</v>
      </c>
      <c r="H249" s="4">
        <v>0</v>
      </c>
      <c r="I249" s="4">
        <v>0</v>
      </c>
      <c r="J249" s="4">
        <v>0</v>
      </c>
      <c r="K249" s="3" t="s">
        <v>1460</v>
      </c>
      <c r="L249" s="4">
        <v>0.68736001770493405</v>
      </c>
    </row>
    <row r="250" spans="2:12" x14ac:dyDescent="0.3">
      <c r="B250" s="3" t="s">
        <v>36</v>
      </c>
      <c r="C250" s="4">
        <v>2023</v>
      </c>
      <c r="D250" s="3" t="s">
        <v>1450</v>
      </c>
      <c r="E250" s="4">
        <v>37790548</v>
      </c>
      <c r="F250" s="4"/>
      <c r="G250" s="4">
        <v>37790548</v>
      </c>
      <c r="H250" s="4">
        <v>0</v>
      </c>
      <c r="I250" s="4">
        <v>37790548</v>
      </c>
      <c r="J250" s="4"/>
      <c r="K250" s="3" t="s">
        <v>1451</v>
      </c>
      <c r="L250" s="4"/>
    </row>
    <row r="251" spans="2:12" x14ac:dyDescent="0.3">
      <c r="B251" s="3" t="s">
        <v>36</v>
      </c>
      <c r="C251" s="4">
        <v>2023</v>
      </c>
      <c r="D251" s="3" t="s">
        <v>1452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3" t="s">
        <v>1451</v>
      </c>
      <c r="L251" s="4"/>
    </row>
    <row r="252" spans="2:12" x14ac:dyDescent="0.3">
      <c r="B252" s="3" t="s">
        <v>36</v>
      </c>
      <c r="C252" s="4">
        <v>2023</v>
      </c>
      <c r="D252" s="3" t="s">
        <v>1453</v>
      </c>
      <c r="E252" s="4">
        <v>815948</v>
      </c>
      <c r="F252" s="4">
        <v>185104</v>
      </c>
      <c r="G252" s="4">
        <v>630844</v>
      </c>
      <c r="H252" s="4">
        <v>468104</v>
      </c>
      <c r="I252" s="4">
        <v>0</v>
      </c>
      <c r="J252" s="4">
        <v>0</v>
      </c>
      <c r="K252" s="3" t="s">
        <v>1451</v>
      </c>
      <c r="L252" s="4">
        <v>0.2268575938662758</v>
      </c>
    </row>
    <row r="253" spans="2:12" x14ac:dyDescent="0.3">
      <c r="B253" s="3" t="s">
        <v>36</v>
      </c>
      <c r="C253" s="4">
        <v>2023</v>
      </c>
      <c r="D253" s="3" t="s">
        <v>1454</v>
      </c>
      <c r="E253" s="4">
        <v>154255</v>
      </c>
      <c r="F253" s="4">
        <v>0</v>
      </c>
      <c r="G253" s="4">
        <v>154255</v>
      </c>
      <c r="H253" s="4">
        <v>0</v>
      </c>
      <c r="I253" s="4">
        <v>0</v>
      </c>
      <c r="J253" s="4">
        <v>0</v>
      </c>
      <c r="K253" s="3" t="s">
        <v>1460</v>
      </c>
      <c r="L253" s="4">
        <v>0</v>
      </c>
    </row>
    <row r="254" spans="2:12" x14ac:dyDescent="0.3">
      <c r="B254" s="3" t="s">
        <v>36</v>
      </c>
      <c r="C254" s="4">
        <v>2023</v>
      </c>
      <c r="D254" s="3" t="s">
        <v>1455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3" t="s">
        <v>1459</v>
      </c>
      <c r="L254" s="4"/>
    </row>
    <row r="255" spans="2:12" x14ac:dyDescent="0.3">
      <c r="B255" s="3" t="s">
        <v>36</v>
      </c>
      <c r="C255" s="4">
        <v>2023</v>
      </c>
      <c r="D255" s="3" t="s">
        <v>1456</v>
      </c>
      <c r="E255" s="4">
        <v>15153567</v>
      </c>
      <c r="F255" s="4">
        <v>7379224</v>
      </c>
      <c r="G255" s="4">
        <v>7774343</v>
      </c>
      <c r="H255" s="4">
        <v>642001</v>
      </c>
      <c r="I255" s="4">
        <v>0</v>
      </c>
      <c r="J255" s="4">
        <v>0</v>
      </c>
      <c r="K255" s="3" t="s">
        <v>1460</v>
      </c>
      <c r="L255" s="4">
        <v>0.48696283851848216</v>
      </c>
    </row>
    <row r="256" spans="2:12" x14ac:dyDescent="0.3">
      <c r="B256" s="3" t="s">
        <v>36</v>
      </c>
      <c r="C256" s="4">
        <v>2023</v>
      </c>
      <c r="D256" s="3" t="s">
        <v>1457</v>
      </c>
      <c r="E256" s="4">
        <v>12602293</v>
      </c>
      <c r="F256" s="4">
        <v>4811392</v>
      </c>
      <c r="G256" s="4">
        <v>7790901</v>
      </c>
      <c r="H256" s="4">
        <v>544801</v>
      </c>
      <c r="I256" s="4">
        <v>0</v>
      </c>
      <c r="J256" s="4">
        <v>0</v>
      </c>
      <c r="K256" s="3" t="s">
        <v>1460</v>
      </c>
      <c r="L256" s="4">
        <v>0.38178702875738568</v>
      </c>
    </row>
    <row r="257" spans="2:12" x14ac:dyDescent="0.3">
      <c r="B257" s="3" t="s">
        <v>36</v>
      </c>
      <c r="C257" s="4">
        <v>2023</v>
      </c>
      <c r="D257" s="3" t="s">
        <v>1458</v>
      </c>
      <c r="E257" s="4">
        <v>11326465</v>
      </c>
      <c r="F257" s="4"/>
      <c r="G257" s="4">
        <v>11326465</v>
      </c>
      <c r="H257" s="4">
        <v>7947171</v>
      </c>
      <c r="I257" s="4">
        <v>11326465</v>
      </c>
      <c r="J257" s="4"/>
      <c r="K257" s="3" t="s">
        <v>1451</v>
      </c>
      <c r="L257" s="4"/>
    </row>
    <row r="258" spans="2:12" x14ac:dyDescent="0.3">
      <c r="B258" s="3" t="s">
        <v>36</v>
      </c>
      <c r="C258" s="4">
        <v>2024</v>
      </c>
      <c r="D258" s="3" t="s">
        <v>1446</v>
      </c>
      <c r="E258" s="4">
        <v>11542399</v>
      </c>
      <c r="F258" s="4">
        <v>441274</v>
      </c>
      <c r="G258" s="4">
        <v>11101125</v>
      </c>
      <c r="H258" s="4">
        <v>360013</v>
      </c>
      <c r="I258" s="4">
        <v>10410000</v>
      </c>
      <c r="J258" s="4">
        <v>279000</v>
      </c>
      <c r="K258" s="3" t="s">
        <v>1460</v>
      </c>
      <c r="L258" s="4">
        <v>3.8230700567533665E-2</v>
      </c>
    </row>
    <row r="259" spans="2:12" x14ac:dyDescent="0.3">
      <c r="B259" s="3" t="s">
        <v>36</v>
      </c>
      <c r="C259" s="4">
        <v>2024</v>
      </c>
      <c r="D259" s="3" t="s">
        <v>1448</v>
      </c>
      <c r="E259" s="4">
        <v>7886591</v>
      </c>
      <c r="F259" s="4">
        <v>3980999</v>
      </c>
      <c r="G259" s="4">
        <v>3905592</v>
      </c>
      <c r="H259" s="4">
        <v>330362</v>
      </c>
      <c r="I259" s="4">
        <v>14700000</v>
      </c>
      <c r="J259" s="4">
        <v>384000</v>
      </c>
      <c r="K259" s="3" t="s">
        <v>1460</v>
      </c>
      <c r="L259" s="4">
        <v>0.50478070943453257</v>
      </c>
    </row>
    <row r="260" spans="2:12" x14ac:dyDescent="0.3">
      <c r="B260" s="3" t="s">
        <v>36</v>
      </c>
      <c r="C260" s="4">
        <v>2024</v>
      </c>
      <c r="D260" s="3" t="s">
        <v>1449</v>
      </c>
      <c r="E260" s="4">
        <v>1221837</v>
      </c>
      <c r="F260" s="4">
        <v>763236</v>
      </c>
      <c r="G260" s="4">
        <v>458601</v>
      </c>
      <c r="H260" s="4">
        <v>215849</v>
      </c>
      <c r="I260" s="4">
        <v>3200000</v>
      </c>
      <c r="J260" s="4">
        <v>143520</v>
      </c>
      <c r="K260" s="3" t="s">
        <v>1460</v>
      </c>
      <c r="L260" s="4">
        <v>0.62466270050751449</v>
      </c>
    </row>
    <row r="261" spans="2:12" x14ac:dyDescent="0.3">
      <c r="B261" s="3" t="s">
        <v>36</v>
      </c>
      <c r="C261" s="4">
        <v>2024</v>
      </c>
      <c r="D261" s="3" t="s">
        <v>1450</v>
      </c>
      <c r="E261" s="4">
        <v>37790548</v>
      </c>
      <c r="F261" s="4"/>
      <c r="G261" s="4">
        <v>37790548</v>
      </c>
      <c r="H261" s="4">
        <v>0</v>
      </c>
      <c r="I261" s="4">
        <v>37790548</v>
      </c>
      <c r="J261" s="4"/>
      <c r="K261" s="3" t="s">
        <v>1451</v>
      </c>
      <c r="L261" s="4"/>
    </row>
    <row r="262" spans="2:12" x14ac:dyDescent="0.3">
      <c r="B262" s="3" t="s">
        <v>36</v>
      </c>
      <c r="C262" s="4">
        <v>2024</v>
      </c>
      <c r="D262" s="3" t="s">
        <v>1452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3"/>
      <c r="L262" s="4"/>
    </row>
    <row r="263" spans="2:12" x14ac:dyDescent="0.3">
      <c r="B263" s="3" t="s">
        <v>36</v>
      </c>
      <c r="C263" s="4">
        <v>2024</v>
      </c>
      <c r="D263" s="3" t="s">
        <v>1453</v>
      </c>
      <c r="E263" s="4">
        <v>834330</v>
      </c>
      <c r="F263" s="4">
        <v>264858</v>
      </c>
      <c r="G263" s="4">
        <v>569472</v>
      </c>
      <c r="H263" s="4">
        <v>-46347</v>
      </c>
      <c r="I263" s="4">
        <v>965189</v>
      </c>
      <c r="J263" s="4">
        <v>40480</v>
      </c>
      <c r="K263" s="3" t="s">
        <v>1451</v>
      </c>
      <c r="L263" s="4">
        <v>0.31744992988385889</v>
      </c>
    </row>
    <row r="264" spans="2:12" x14ac:dyDescent="0.3">
      <c r="B264" s="3" t="s">
        <v>36</v>
      </c>
      <c r="C264" s="4">
        <v>2024</v>
      </c>
      <c r="D264" s="3" t="s">
        <v>1454</v>
      </c>
      <c r="E264" s="4">
        <v>335335</v>
      </c>
      <c r="F264" s="4">
        <v>217124</v>
      </c>
      <c r="G264" s="4">
        <v>118211</v>
      </c>
      <c r="H264" s="4">
        <v>0</v>
      </c>
      <c r="I264" s="4">
        <v>0</v>
      </c>
      <c r="J264" s="4">
        <v>0</v>
      </c>
      <c r="K264" s="3" t="s">
        <v>1460</v>
      </c>
      <c r="L264" s="4">
        <v>0.64748385942415798</v>
      </c>
    </row>
    <row r="265" spans="2:12" x14ac:dyDescent="0.3">
      <c r="B265" s="3" t="s">
        <v>36</v>
      </c>
      <c r="C265" s="4">
        <v>2024</v>
      </c>
      <c r="D265" s="3" t="s">
        <v>1455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3"/>
      <c r="L265" s="4"/>
    </row>
    <row r="266" spans="2:12" x14ac:dyDescent="0.3">
      <c r="B266" s="3" t="s">
        <v>36</v>
      </c>
      <c r="C266" s="4">
        <v>2024</v>
      </c>
      <c r="D266" s="3" t="s">
        <v>1456</v>
      </c>
      <c r="E266" s="4">
        <v>16204420</v>
      </c>
      <c r="F266" s="4">
        <v>7796963</v>
      </c>
      <c r="G266" s="4">
        <v>8407457</v>
      </c>
      <c r="H266" s="4">
        <v>729107</v>
      </c>
      <c r="I266" s="4">
        <v>19670000</v>
      </c>
      <c r="J266" s="4">
        <v>664000</v>
      </c>
      <c r="K266" s="3" t="s">
        <v>1460</v>
      </c>
      <c r="L266" s="4">
        <v>0.48116273214345223</v>
      </c>
    </row>
    <row r="267" spans="2:12" x14ac:dyDescent="0.3">
      <c r="B267" s="3" t="s">
        <v>36</v>
      </c>
      <c r="C267" s="4">
        <v>2024</v>
      </c>
      <c r="D267" s="3" t="s">
        <v>1457</v>
      </c>
      <c r="E267" s="4">
        <v>13624833</v>
      </c>
      <c r="F267" s="4">
        <v>5145397</v>
      </c>
      <c r="G267" s="4">
        <v>8479436</v>
      </c>
      <c r="H267" s="4">
        <v>683777</v>
      </c>
      <c r="I267" s="4">
        <v>25840000</v>
      </c>
      <c r="J267" s="4">
        <v>395000</v>
      </c>
      <c r="K267" s="3" t="s">
        <v>1460</v>
      </c>
      <c r="L267" s="4">
        <v>0.37764844530571495</v>
      </c>
    </row>
    <row r="268" spans="2:12" x14ac:dyDescent="0.3">
      <c r="B268" s="3" t="s">
        <v>36</v>
      </c>
      <c r="C268" s="4">
        <v>2024</v>
      </c>
      <c r="D268" s="3" t="s">
        <v>1458</v>
      </c>
      <c r="E268" s="4">
        <v>64811</v>
      </c>
      <c r="F268" s="4"/>
      <c r="G268" s="4">
        <v>64811</v>
      </c>
      <c r="H268" s="4">
        <v>45040</v>
      </c>
      <c r="I268" s="4">
        <v>64811</v>
      </c>
      <c r="J268" s="4"/>
      <c r="K268" s="3" t="s">
        <v>1451</v>
      </c>
      <c r="L268" s="4"/>
    </row>
    <row r="269" spans="2:12" x14ac:dyDescent="0.3">
      <c r="B269" s="3" t="s">
        <v>40</v>
      </c>
      <c r="C269" s="4">
        <v>2019</v>
      </c>
      <c r="D269" s="3" t="s">
        <v>1446</v>
      </c>
      <c r="E269" s="4">
        <v>4139807</v>
      </c>
      <c r="F269" s="4">
        <v>1671151</v>
      </c>
      <c r="G269" s="4">
        <v>2468656</v>
      </c>
      <c r="H269" s="4">
        <v>0</v>
      </c>
      <c r="I269" s="4">
        <v>0</v>
      </c>
      <c r="J269" s="4">
        <v>0</v>
      </c>
      <c r="K269" s="3" t="s">
        <v>1447</v>
      </c>
      <c r="L269" s="4">
        <v>0.40367848066347056</v>
      </c>
    </row>
    <row r="270" spans="2:12" x14ac:dyDescent="0.3">
      <c r="B270" s="3" t="s">
        <v>40</v>
      </c>
      <c r="C270" s="4">
        <v>2019</v>
      </c>
      <c r="D270" s="3" t="s">
        <v>1448</v>
      </c>
      <c r="E270" s="4">
        <v>10935662</v>
      </c>
      <c r="F270" s="4">
        <v>2205319</v>
      </c>
      <c r="G270" s="4">
        <v>8730343</v>
      </c>
      <c r="H270" s="4">
        <v>383195</v>
      </c>
      <c r="I270" s="4">
        <v>0</v>
      </c>
      <c r="J270" s="4">
        <v>0</v>
      </c>
      <c r="K270" s="3" t="s">
        <v>1447</v>
      </c>
      <c r="L270" s="4">
        <v>0.20166305432629503</v>
      </c>
    </row>
    <row r="271" spans="2:12" x14ac:dyDescent="0.3">
      <c r="B271" s="3" t="s">
        <v>40</v>
      </c>
      <c r="C271" s="4">
        <v>2019</v>
      </c>
      <c r="D271" s="3" t="s">
        <v>1449</v>
      </c>
      <c r="E271" s="4">
        <v>3043882</v>
      </c>
      <c r="F271" s="4">
        <v>1437459</v>
      </c>
      <c r="G271" s="4">
        <v>1606423</v>
      </c>
      <c r="H271" s="4">
        <v>726253</v>
      </c>
      <c r="I271" s="4">
        <v>0</v>
      </c>
      <c r="J271" s="4">
        <v>0</v>
      </c>
      <c r="K271" s="3" t="s">
        <v>1447</v>
      </c>
      <c r="L271" s="4">
        <v>0.47224531042924789</v>
      </c>
    </row>
    <row r="272" spans="2:12" x14ac:dyDescent="0.3">
      <c r="B272" s="3" t="s">
        <v>40</v>
      </c>
      <c r="C272" s="4">
        <v>2019</v>
      </c>
      <c r="D272" s="3" t="s">
        <v>1450</v>
      </c>
      <c r="E272" s="4">
        <v>1556927</v>
      </c>
      <c r="F272" s="4"/>
      <c r="G272" s="4">
        <v>1556927</v>
      </c>
      <c r="H272" s="4">
        <v>0</v>
      </c>
      <c r="I272" s="4">
        <v>1556927</v>
      </c>
      <c r="J272" s="4"/>
      <c r="K272" s="3" t="s">
        <v>1451</v>
      </c>
      <c r="L272" s="4"/>
    </row>
    <row r="273" spans="2:12" x14ac:dyDescent="0.3">
      <c r="B273" s="3" t="s">
        <v>40</v>
      </c>
      <c r="C273" s="4">
        <v>2019</v>
      </c>
      <c r="D273" s="3" t="s">
        <v>1452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3" t="s">
        <v>1451</v>
      </c>
      <c r="L273" s="4"/>
    </row>
    <row r="274" spans="2:12" x14ac:dyDescent="0.3">
      <c r="B274" s="3" t="s">
        <v>40</v>
      </c>
      <c r="C274" s="4">
        <v>2019</v>
      </c>
      <c r="D274" s="3" t="s">
        <v>1453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3" t="s">
        <v>1451</v>
      </c>
      <c r="L274" s="4"/>
    </row>
    <row r="275" spans="2:12" x14ac:dyDescent="0.3">
      <c r="B275" s="3" t="s">
        <v>40</v>
      </c>
      <c r="C275" s="4">
        <v>2019</v>
      </c>
      <c r="D275" s="3" t="s">
        <v>1454</v>
      </c>
      <c r="E275" s="4">
        <v>7214506</v>
      </c>
      <c r="F275" s="4">
        <v>2881874</v>
      </c>
      <c r="G275" s="4">
        <v>4332632</v>
      </c>
      <c r="H275" s="4">
        <v>21959</v>
      </c>
      <c r="I275" s="4">
        <v>0</v>
      </c>
      <c r="J275" s="4">
        <v>0</v>
      </c>
      <c r="K275" s="3" t="s">
        <v>1459</v>
      </c>
      <c r="L275" s="4">
        <v>0.39945548593347902</v>
      </c>
    </row>
    <row r="276" spans="2:12" x14ac:dyDescent="0.3">
      <c r="B276" s="3" t="s">
        <v>40</v>
      </c>
      <c r="C276" s="4">
        <v>2019</v>
      </c>
      <c r="D276" s="3" t="s">
        <v>1455</v>
      </c>
      <c r="E276" s="4">
        <v>14276546</v>
      </c>
      <c r="F276" s="4">
        <v>4542992</v>
      </c>
      <c r="G276" s="4">
        <v>9733554</v>
      </c>
      <c r="H276" s="4">
        <v>136486</v>
      </c>
      <c r="I276" s="4">
        <v>0</v>
      </c>
      <c r="J276" s="4">
        <v>0</v>
      </c>
      <c r="K276" s="3" t="s">
        <v>1447</v>
      </c>
      <c r="L276" s="4">
        <v>0.31821366316474586</v>
      </c>
    </row>
    <row r="277" spans="2:12" x14ac:dyDescent="0.3">
      <c r="B277" s="3" t="s">
        <v>40</v>
      </c>
      <c r="C277" s="4">
        <v>2019</v>
      </c>
      <c r="D277" s="3" t="s">
        <v>1456</v>
      </c>
      <c r="E277" s="4">
        <v>22627720</v>
      </c>
      <c r="F277" s="4">
        <v>13125776</v>
      </c>
      <c r="G277" s="4">
        <v>9501944</v>
      </c>
      <c r="H277" s="4">
        <v>215239</v>
      </c>
      <c r="I277" s="4">
        <v>0</v>
      </c>
      <c r="J277" s="4">
        <v>0</v>
      </c>
      <c r="K277" s="3" t="s">
        <v>1447</v>
      </c>
      <c r="L277" s="4">
        <v>0.58007505837972184</v>
      </c>
    </row>
    <row r="278" spans="2:12" x14ac:dyDescent="0.3">
      <c r="B278" s="3" t="s">
        <v>40</v>
      </c>
      <c r="C278" s="4">
        <v>2019</v>
      </c>
      <c r="D278" s="3" t="s">
        <v>1457</v>
      </c>
      <c r="E278" s="4">
        <v>10568641</v>
      </c>
      <c r="F278" s="4">
        <v>2383953</v>
      </c>
      <c r="G278" s="4">
        <v>8184688</v>
      </c>
      <c r="H278" s="4">
        <v>91793</v>
      </c>
      <c r="I278" s="4">
        <v>0</v>
      </c>
      <c r="J278" s="4">
        <v>0</v>
      </c>
      <c r="K278" s="3" t="s">
        <v>1447</v>
      </c>
      <c r="L278" s="4">
        <v>0.22556854755497893</v>
      </c>
    </row>
    <row r="279" spans="2:12" x14ac:dyDescent="0.3">
      <c r="B279" s="3" t="s">
        <v>40</v>
      </c>
      <c r="C279" s="4">
        <v>2019</v>
      </c>
      <c r="D279" s="3" t="s">
        <v>1458</v>
      </c>
      <c r="E279" s="4">
        <v>0</v>
      </c>
      <c r="F279" s="4"/>
      <c r="G279" s="4">
        <v>0</v>
      </c>
      <c r="H279" s="4">
        <v>279111</v>
      </c>
      <c r="I279" s="4">
        <v>0</v>
      </c>
      <c r="J279" s="4"/>
      <c r="K279" s="3" t="s">
        <v>1451</v>
      </c>
      <c r="L279" s="4"/>
    </row>
    <row r="280" spans="2:12" x14ac:dyDescent="0.3">
      <c r="B280" s="3" t="s">
        <v>40</v>
      </c>
      <c r="C280" s="4">
        <v>2020</v>
      </c>
      <c r="D280" s="3" t="s">
        <v>1446</v>
      </c>
      <c r="E280" s="4">
        <v>4046475</v>
      </c>
      <c r="F280" s="4">
        <v>1745259</v>
      </c>
      <c r="G280" s="4">
        <v>2301216</v>
      </c>
      <c r="H280" s="4">
        <v>23531</v>
      </c>
      <c r="I280" s="4">
        <v>0</v>
      </c>
      <c r="J280" s="4">
        <v>0</v>
      </c>
      <c r="K280" s="3" t="s">
        <v>1460</v>
      </c>
      <c r="L280" s="4">
        <v>0.43130354197171611</v>
      </c>
    </row>
    <row r="281" spans="2:12" x14ac:dyDescent="0.3">
      <c r="B281" s="3" t="s">
        <v>40</v>
      </c>
      <c r="C281" s="4">
        <v>2020</v>
      </c>
      <c r="D281" s="3" t="s">
        <v>1448</v>
      </c>
      <c r="E281" s="4">
        <v>11383011</v>
      </c>
      <c r="F281" s="4">
        <v>2313495</v>
      </c>
      <c r="G281" s="4">
        <v>9069516</v>
      </c>
      <c r="H281" s="4">
        <v>435556</v>
      </c>
      <c r="I281" s="4">
        <v>0</v>
      </c>
      <c r="J281" s="4">
        <v>0</v>
      </c>
      <c r="K281" s="3" t="s">
        <v>1460</v>
      </c>
      <c r="L281" s="4">
        <v>0.20324104052961031</v>
      </c>
    </row>
    <row r="282" spans="2:12" x14ac:dyDescent="0.3">
      <c r="B282" s="3" t="s">
        <v>40</v>
      </c>
      <c r="C282" s="4">
        <v>2020</v>
      </c>
      <c r="D282" s="3" t="s">
        <v>1449</v>
      </c>
      <c r="E282" s="4">
        <v>2869411</v>
      </c>
      <c r="F282" s="4">
        <v>1317712</v>
      </c>
      <c r="G282" s="4">
        <v>1551699</v>
      </c>
      <c r="H282" s="4">
        <v>0</v>
      </c>
      <c r="I282" s="4">
        <v>0</v>
      </c>
      <c r="J282" s="4">
        <v>0</v>
      </c>
      <c r="K282" s="3" t="s">
        <v>1460</v>
      </c>
      <c r="L282" s="4">
        <v>0.45922734665755444</v>
      </c>
    </row>
    <row r="283" spans="2:12" x14ac:dyDescent="0.3">
      <c r="B283" s="3" t="s">
        <v>40</v>
      </c>
      <c r="C283" s="4">
        <v>2020</v>
      </c>
      <c r="D283" s="3" t="s">
        <v>1450</v>
      </c>
      <c r="E283" s="4">
        <v>1556927</v>
      </c>
      <c r="F283" s="4"/>
      <c r="G283" s="4">
        <v>1556927</v>
      </c>
      <c r="H283" s="4">
        <v>0</v>
      </c>
      <c r="I283" s="4">
        <v>1556927</v>
      </c>
      <c r="J283" s="4"/>
      <c r="K283" s="3" t="s">
        <v>1451</v>
      </c>
      <c r="L283" s="4"/>
    </row>
    <row r="284" spans="2:12" x14ac:dyDescent="0.3">
      <c r="B284" s="3" t="s">
        <v>40</v>
      </c>
      <c r="C284" s="4">
        <v>2020</v>
      </c>
      <c r="D284" s="3" t="s">
        <v>1452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3" t="s">
        <v>1451</v>
      </c>
      <c r="L284" s="4"/>
    </row>
    <row r="285" spans="2:12" x14ac:dyDescent="0.3">
      <c r="B285" s="3" t="s">
        <v>40</v>
      </c>
      <c r="C285" s="4">
        <v>2020</v>
      </c>
      <c r="D285" s="3" t="s">
        <v>1453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3" t="s">
        <v>1451</v>
      </c>
      <c r="L285" s="4"/>
    </row>
    <row r="286" spans="2:12" x14ac:dyDescent="0.3">
      <c r="B286" s="3" t="s">
        <v>40</v>
      </c>
      <c r="C286" s="4">
        <v>2020</v>
      </c>
      <c r="D286" s="3" t="s">
        <v>1454</v>
      </c>
      <c r="E286" s="4">
        <v>7664241</v>
      </c>
      <c r="F286" s="4">
        <v>3033436</v>
      </c>
      <c r="G286" s="4">
        <v>4630805</v>
      </c>
      <c r="H286" s="4">
        <v>372839</v>
      </c>
      <c r="I286" s="4">
        <v>0</v>
      </c>
      <c r="J286" s="4">
        <v>0</v>
      </c>
      <c r="K286" s="3" t="s">
        <v>1447</v>
      </c>
      <c r="L286" s="4">
        <v>0.39579078998168249</v>
      </c>
    </row>
    <row r="287" spans="2:12" x14ac:dyDescent="0.3">
      <c r="B287" s="3" t="s">
        <v>40</v>
      </c>
      <c r="C287" s="4">
        <v>2020</v>
      </c>
      <c r="D287" s="3" t="s">
        <v>1455</v>
      </c>
      <c r="E287" s="4">
        <v>14841615</v>
      </c>
      <c r="F287" s="4">
        <v>4752465</v>
      </c>
      <c r="G287" s="4">
        <v>10089150</v>
      </c>
      <c r="H287" s="4">
        <v>583123</v>
      </c>
      <c r="I287" s="4">
        <v>0</v>
      </c>
      <c r="J287" s="4">
        <v>0</v>
      </c>
      <c r="K287" s="3" t="s">
        <v>1460</v>
      </c>
      <c r="L287" s="4">
        <v>0.32021211977267972</v>
      </c>
    </row>
    <row r="288" spans="2:12" x14ac:dyDescent="0.3">
      <c r="B288" s="3" t="s">
        <v>40</v>
      </c>
      <c r="C288" s="4">
        <v>2020</v>
      </c>
      <c r="D288" s="3" t="s">
        <v>1456</v>
      </c>
      <c r="E288" s="4">
        <v>23708912</v>
      </c>
      <c r="F288" s="4">
        <v>13633777</v>
      </c>
      <c r="G288" s="4">
        <v>10075135</v>
      </c>
      <c r="H288" s="4">
        <v>1152700</v>
      </c>
      <c r="I288" s="4">
        <v>0</v>
      </c>
      <c r="J288" s="4">
        <v>0</v>
      </c>
      <c r="K288" s="3" t="s">
        <v>1460</v>
      </c>
      <c r="L288" s="4">
        <v>0.57504861463065027</v>
      </c>
    </row>
    <row r="289" spans="2:12" x14ac:dyDescent="0.3">
      <c r="B289" s="3" t="s">
        <v>40</v>
      </c>
      <c r="C289" s="4">
        <v>2020</v>
      </c>
      <c r="D289" s="3" t="s">
        <v>1457</v>
      </c>
      <c r="E289" s="4">
        <v>11616562</v>
      </c>
      <c r="F289" s="4">
        <v>2552609</v>
      </c>
      <c r="G289" s="4">
        <v>9063953</v>
      </c>
      <c r="H289" s="4">
        <v>1047921</v>
      </c>
      <c r="I289" s="4">
        <v>0</v>
      </c>
      <c r="J289" s="4">
        <v>0</v>
      </c>
      <c r="K289" s="3" t="s">
        <v>1460</v>
      </c>
      <c r="L289" s="4">
        <v>0.2197387660824261</v>
      </c>
    </row>
    <row r="290" spans="2:12" x14ac:dyDescent="0.3">
      <c r="B290" s="3" t="s">
        <v>40</v>
      </c>
      <c r="C290" s="4">
        <v>2020</v>
      </c>
      <c r="D290" s="3" t="s">
        <v>1458</v>
      </c>
      <c r="E290" s="4">
        <v>0</v>
      </c>
      <c r="F290" s="4"/>
      <c r="G290" s="4">
        <v>0</v>
      </c>
      <c r="H290" s="4">
        <v>0</v>
      </c>
      <c r="I290" s="4">
        <v>0</v>
      </c>
      <c r="J290" s="4"/>
      <c r="K290" s="3" t="s">
        <v>1451</v>
      </c>
      <c r="L290" s="4"/>
    </row>
    <row r="291" spans="2:12" x14ac:dyDescent="0.3">
      <c r="B291" s="3" t="s">
        <v>40</v>
      </c>
      <c r="C291" s="4">
        <v>2021</v>
      </c>
      <c r="D291" s="3" t="s">
        <v>1446</v>
      </c>
      <c r="E291" s="4">
        <v>2979034</v>
      </c>
      <c r="F291" s="4">
        <v>1874126</v>
      </c>
      <c r="G291" s="4">
        <v>1104908</v>
      </c>
      <c r="H291" s="4">
        <v>307726</v>
      </c>
      <c r="I291" s="4">
        <v>0</v>
      </c>
      <c r="J291" s="4">
        <v>0</v>
      </c>
      <c r="K291" s="3" t="s">
        <v>1460</v>
      </c>
      <c r="L291" s="4">
        <v>0.62910527372295855</v>
      </c>
    </row>
    <row r="292" spans="2:12" x14ac:dyDescent="0.3">
      <c r="B292" s="3" t="s">
        <v>40</v>
      </c>
      <c r="C292" s="4">
        <v>2021</v>
      </c>
      <c r="D292" s="3" t="s">
        <v>1448</v>
      </c>
      <c r="E292" s="4">
        <v>11540703</v>
      </c>
      <c r="F292" s="4">
        <v>2424500</v>
      </c>
      <c r="G292" s="4">
        <v>9116203</v>
      </c>
      <c r="H292" s="4">
        <v>226010</v>
      </c>
      <c r="I292" s="4">
        <v>0</v>
      </c>
      <c r="J292" s="4">
        <v>0</v>
      </c>
      <c r="K292" s="3" t="s">
        <v>1460</v>
      </c>
      <c r="L292" s="4">
        <v>0.21008252270247316</v>
      </c>
    </row>
    <row r="293" spans="2:12" x14ac:dyDescent="0.3">
      <c r="B293" s="3" t="s">
        <v>40</v>
      </c>
      <c r="C293" s="4">
        <v>2021</v>
      </c>
      <c r="D293" s="3" t="s">
        <v>1449</v>
      </c>
      <c r="E293" s="4">
        <v>3512759</v>
      </c>
      <c r="F293" s="4">
        <v>1471100</v>
      </c>
      <c r="G293" s="4">
        <v>2041659</v>
      </c>
      <c r="H293" s="4">
        <v>0</v>
      </c>
      <c r="I293" s="4">
        <v>0</v>
      </c>
      <c r="J293" s="4">
        <v>0</v>
      </c>
      <c r="K293" s="3" t="s">
        <v>1460</v>
      </c>
      <c r="L293" s="4">
        <v>0.41878762533951236</v>
      </c>
    </row>
    <row r="294" spans="2:12" x14ac:dyDescent="0.3">
      <c r="B294" s="3" t="s">
        <v>40</v>
      </c>
      <c r="C294" s="4">
        <v>2021</v>
      </c>
      <c r="D294" s="3" t="s">
        <v>1450</v>
      </c>
      <c r="E294" s="4">
        <v>1556929</v>
      </c>
      <c r="F294" s="4"/>
      <c r="G294" s="4">
        <v>1556929</v>
      </c>
      <c r="H294" s="4">
        <v>0</v>
      </c>
      <c r="I294" s="4">
        <v>1556929</v>
      </c>
      <c r="J294" s="4"/>
      <c r="K294" s="3" t="s">
        <v>1451</v>
      </c>
      <c r="L294" s="4"/>
    </row>
    <row r="295" spans="2:12" x14ac:dyDescent="0.3">
      <c r="B295" s="3" t="s">
        <v>40</v>
      </c>
      <c r="C295" s="4">
        <v>2021</v>
      </c>
      <c r="D295" s="3" t="s">
        <v>1452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3" t="s">
        <v>1451</v>
      </c>
      <c r="L295" s="4"/>
    </row>
    <row r="296" spans="2:12" x14ac:dyDescent="0.3">
      <c r="B296" s="3" t="s">
        <v>40</v>
      </c>
      <c r="C296" s="4">
        <v>2021</v>
      </c>
      <c r="D296" s="3" t="s">
        <v>1453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3" t="s">
        <v>1451</v>
      </c>
      <c r="L296" s="4"/>
    </row>
    <row r="297" spans="2:12" x14ac:dyDescent="0.3">
      <c r="B297" s="3" t="s">
        <v>40</v>
      </c>
      <c r="C297" s="4">
        <v>2021</v>
      </c>
      <c r="D297" s="3" t="s">
        <v>1454</v>
      </c>
      <c r="E297" s="4">
        <v>7766950</v>
      </c>
      <c r="F297" s="4">
        <v>3073055</v>
      </c>
      <c r="G297" s="4">
        <v>4693895</v>
      </c>
      <c r="H297" s="4">
        <v>75354</v>
      </c>
      <c r="I297" s="4">
        <v>0</v>
      </c>
      <c r="J297" s="4">
        <v>0</v>
      </c>
      <c r="K297" s="3" t="s">
        <v>1447</v>
      </c>
      <c r="L297" s="4">
        <v>0.39565788372527183</v>
      </c>
    </row>
    <row r="298" spans="2:12" x14ac:dyDescent="0.3">
      <c r="B298" s="3" t="s">
        <v>40</v>
      </c>
      <c r="C298" s="4">
        <v>2021</v>
      </c>
      <c r="D298" s="3" t="s">
        <v>1455</v>
      </c>
      <c r="E298" s="4">
        <v>15338081</v>
      </c>
      <c r="F298" s="4">
        <v>5024036</v>
      </c>
      <c r="G298" s="4">
        <v>10314045</v>
      </c>
      <c r="H298" s="4">
        <v>297019</v>
      </c>
      <c r="I298" s="4">
        <v>0</v>
      </c>
      <c r="J298" s="4">
        <v>0</v>
      </c>
      <c r="K298" s="3" t="s">
        <v>1460</v>
      </c>
      <c r="L298" s="4">
        <v>0.32755310132995125</v>
      </c>
    </row>
    <row r="299" spans="2:12" x14ac:dyDescent="0.3">
      <c r="B299" s="3" t="s">
        <v>40</v>
      </c>
      <c r="C299" s="4">
        <v>2021</v>
      </c>
      <c r="D299" s="3" t="s">
        <v>1456</v>
      </c>
      <c r="E299" s="4">
        <v>24096076</v>
      </c>
      <c r="F299" s="4">
        <v>14130035</v>
      </c>
      <c r="G299" s="4">
        <v>9966041</v>
      </c>
      <c r="H299" s="4">
        <v>435305</v>
      </c>
      <c r="I299" s="4">
        <v>0</v>
      </c>
      <c r="J299" s="4">
        <v>0</v>
      </c>
      <c r="K299" s="3" t="s">
        <v>1460</v>
      </c>
      <c r="L299" s="4">
        <v>0.58640398544559702</v>
      </c>
    </row>
    <row r="300" spans="2:12" x14ac:dyDescent="0.3">
      <c r="B300" s="3" t="s">
        <v>40</v>
      </c>
      <c r="C300" s="4">
        <v>2021</v>
      </c>
      <c r="D300" s="3" t="s">
        <v>1457</v>
      </c>
      <c r="E300" s="4">
        <v>11854685</v>
      </c>
      <c r="F300" s="4">
        <v>2728897</v>
      </c>
      <c r="G300" s="4">
        <v>9125788</v>
      </c>
      <c r="H300" s="4">
        <v>254346</v>
      </c>
      <c r="I300" s="4">
        <v>0</v>
      </c>
      <c r="J300" s="4">
        <v>0</v>
      </c>
      <c r="K300" s="3" t="s">
        <v>1460</v>
      </c>
      <c r="L300" s="4">
        <v>0.23019565682259799</v>
      </c>
    </row>
    <row r="301" spans="2:12" x14ac:dyDescent="0.3">
      <c r="B301" s="3" t="s">
        <v>40</v>
      </c>
      <c r="C301" s="4">
        <v>2021</v>
      </c>
      <c r="D301" s="3" t="s">
        <v>1458</v>
      </c>
      <c r="E301" s="4">
        <v>637700</v>
      </c>
      <c r="F301" s="4"/>
      <c r="G301" s="4">
        <v>637700</v>
      </c>
      <c r="H301" s="4">
        <v>0</v>
      </c>
      <c r="I301" s="4">
        <v>637700</v>
      </c>
      <c r="J301" s="4"/>
      <c r="K301" s="3" t="s">
        <v>1451</v>
      </c>
      <c r="L301" s="4"/>
    </row>
    <row r="302" spans="2:12" x14ac:dyDescent="0.3">
      <c r="B302" s="3" t="s">
        <v>40</v>
      </c>
      <c r="C302" s="4">
        <v>2022</v>
      </c>
      <c r="D302" s="3" t="s">
        <v>1446</v>
      </c>
      <c r="E302" s="4">
        <v>3129226</v>
      </c>
      <c r="F302" s="4">
        <v>1357093</v>
      </c>
      <c r="G302" s="4">
        <v>1772133</v>
      </c>
      <c r="H302" s="4">
        <v>0</v>
      </c>
      <c r="I302" s="4">
        <v>0</v>
      </c>
      <c r="J302" s="4">
        <v>0</v>
      </c>
      <c r="K302" s="3" t="s">
        <v>1459</v>
      </c>
      <c r="L302" s="4">
        <v>0.43368328142486351</v>
      </c>
    </row>
    <row r="303" spans="2:12" x14ac:dyDescent="0.3">
      <c r="B303" s="3" t="s">
        <v>40</v>
      </c>
      <c r="C303" s="4">
        <v>2022</v>
      </c>
      <c r="D303" s="3" t="s">
        <v>1448</v>
      </c>
      <c r="E303" s="4">
        <v>11540703</v>
      </c>
      <c r="F303" s="4">
        <v>2549084</v>
      </c>
      <c r="G303" s="4">
        <v>8991619</v>
      </c>
      <c r="H303" s="4">
        <v>0</v>
      </c>
      <c r="I303" s="4">
        <v>0</v>
      </c>
      <c r="J303" s="4">
        <v>0</v>
      </c>
      <c r="K303" s="3" t="s">
        <v>1459</v>
      </c>
      <c r="L303" s="4">
        <v>0.22087770563023759</v>
      </c>
    </row>
    <row r="304" spans="2:12" x14ac:dyDescent="0.3">
      <c r="B304" s="3" t="s">
        <v>40</v>
      </c>
      <c r="C304" s="4">
        <v>2022</v>
      </c>
      <c r="D304" s="3" t="s">
        <v>1449</v>
      </c>
      <c r="E304" s="4">
        <v>3620600</v>
      </c>
      <c r="F304" s="4">
        <v>1989547</v>
      </c>
      <c r="G304" s="4">
        <v>1631053</v>
      </c>
      <c r="H304" s="4">
        <v>0</v>
      </c>
      <c r="I304" s="4">
        <v>0</v>
      </c>
      <c r="J304" s="4">
        <v>0</v>
      </c>
      <c r="K304" s="3" t="s">
        <v>1459</v>
      </c>
      <c r="L304" s="4">
        <v>0.54950754018670933</v>
      </c>
    </row>
    <row r="305" spans="2:12" x14ac:dyDescent="0.3">
      <c r="B305" s="3" t="s">
        <v>40</v>
      </c>
      <c r="C305" s="4">
        <v>2022</v>
      </c>
      <c r="D305" s="3" t="s">
        <v>1450</v>
      </c>
      <c r="E305" s="4">
        <v>1397896</v>
      </c>
      <c r="F305" s="4"/>
      <c r="G305" s="4">
        <v>1397896</v>
      </c>
      <c r="H305" s="4">
        <v>0</v>
      </c>
      <c r="I305" s="4">
        <v>1397896</v>
      </c>
      <c r="J305" s="4"/>
      <c r="K305" s="3" t="s">
        <v>1451</v>
      </c>
      <c r="L305" s="4"/>
    </row>
    <row r="306" spans="2:12" x14ac:dyDescent="0.3">
      <c r="B306" s="3" t="s">
        <v>40</v>
      </c>
      <c r="C306" s="4">
        <v>2022</v>
      </c>
      <c r="D306" s="3" t="s">
        <v>1452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3" t="s">
        <v>1459</v>
      </c>
      <c r="L306" s="4"/>
    </row>
    <row r="307" spans="2:12" x14ac:dyDescent="0.3">
      <c r="B307" s="3" t="s">
        <v>40</v>
      </c>
      <c r="C307" s="4">
        <v>2022</v>
      </c>
      <c r="D307" s="3" t="s">
        <v>1453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3" t="s">
        <v>1451</v>
      </c>
      <c r="L307" s="4"/>
    </row>
    <row r="308" spans="2:12" x14ac:dyDescent="0.3">
      <c r="B308" s="3" t="s">
        <v>40</v>
      </c>
      <c r="C308" s="4">
        <v>2022</v>
      </c>
      <c r="D308" s="3" t="s">
        <v>1454</v>
      </c>
      <c r="E308" s="4">
        <v>7632637</v>
      </c>
      <c r="F308" s="4">
        <v>3617725</v>
      </c>
      <c r="G308" s="4">
        <v>4014912</v>
      </c>
      <c r="H308" s="4">
        <v>0</v>
      </c>
      <c r="I308" s="4">
        <v>0</v>
      </c>
      <c r="J308" s="4">
        <v>0</v>
      </c>
      <c r="K308" s="3" t="s">
        <v>1459</v>
      </c>
      <c r="L308" s="4">
        <v>0.4739810107568328</v>
      </c>
    </row>
    <row r="309" spans="2:12" x14ac:dyDescent="0.3">
      <c r="B309" s="3" t="s">
        <v>40</v>
      </c>
      <c r="C309" s="4">
        <v>2022</v>
      </c>
      <c r="D309" s="3" t="s">
        <v>1455</v>
      </c>
      <c r="E309" s="4">
        <v>15296791</v>
      </c>
      <c r="F309" s="4">
        <v>5460288</v>
      </c>
      <c r="G309" s="4">
        <v>9836503</v>
      </c>
      <c r="H309" s="4">
        <v>138155</v>
      </c>
      <c r="I309" s="4">
        <v>0</v>
      </c>
      <c r="J309" s="4">
        <v>0</v>
      </c>
      <c r="K309" s="3" t="s">
        <v>1459</v>
      </c>
      <c r="L309" s="4">
        <v>0.35695643615709988</v>
      </c>
    </row>
    <row r="310" spans="2:12" x14ac:dyDescent="0.3">
      <c r="B310" s="3" t="s">
        <v>40</v>
      </c>
      <c r="C310" s="4">
        <v>2022</v>
      </c>
      <c r="D310" s="3" t="s">
        <v>1456</v>
      </c>
      <c r="E310" s="4">
        <v>25833944</v>
      </c>
      <c r="F310" s="4">
        <v>14309772</v>
      </c>
      <c r="G310" s="4">
        <v>11524172</v>
      </c>
      <c r="H310" s="4">
        <v>1737870</v>
      </c>
      <c r="I310" s="4">
        <v>0</v>
      </c>
      <c r="J310" s="4">
        <v>0</v>
      </c>
      <c r="K310" s="3" t="s">
        <v>1459</v>
      </c>
      <c r="L310" s="4">
        <v>0.55391356426258409</v>
      </c>
    </row>
    <row r="311" spans="2:12" x14ac:dyDescent="0.3">
      <c r="B311" s="3" t="s">
        <v>40</v>
      </c>
      <c r="C311" s="4">
        <v>2022</v>
      </c>
      <c r="D311" s="3" t="s">
        <v>1457</v>
      </c>
      <c r="E311" s="4">
        <v>11773675</v>
      </c>
      <c r="F311" s="4">
        <v>2966864</v>
      </c>
      <c r="G311" s="4">
        <v>8806811</v>
      </c>
      <c r="H311" s="4">
        <v>0</v>
      </c>
      <c r="I311" s="4">
        <v>0</v>
      </c>
      <c r="J311" s="4">
        <v>0</v>
      </c>
      <c r="K311" s="3" t="s">
        <v>1459</v>
      </c>
      <c r="L311" s="4">
        <v>0.25199132811123121</v>
      </c>
    </row>
    <row r="312" spans="2:12" x14ac:dyDescent="0.3">
      <c r="B312" s="3" t="s">
        <v>40</v>
      </c>
      <c r="C312" s="4">
        <v>2022</v>
      </c>
      <c r="D312" s="3" t="s">
        <v>1458</v>
      </c>
      <c r="E312" s="4">
        <v>4555233</v>
      </c>
      <c r="F312" s="4"/>
      <c r="G312" s="4">
        <v>4555233</v>
      </c>
      <c r="H312" s="4">
        <v>4025454</v>
      </c>
      <c r="I312" s="4">
        <v>4555233</v>
      </c>
      <c r="J312" s="4"/>
      <c r="K312" s="3" t="s">
        <v>1451</v>
      </c>
      <c r="L312" s="4"/>
    </row>
    <row r="313" spans="2:12" x14ac:dyDescent="0.3">
      <c r="B313" s="3" t="s">
        <v>40</v>
      </c>
      <c r="C313" s="4">
        <v>2023</v>
      </c>
      <c r="D313" s="3" t="s">
        <v>1446</v>
      </c>
      <c r="E313" s="4">
        <v>27469295</v>
      </c>
      <c r="F313" s="4">
        <v>4073484</v>
      </c>
      <c r="G313" s="4">
        <v>23395811</v>
      </c>
      <c r="H313" s="4">
        <v>5151175</v>
      </c>
      <c r="I313" s="4">
        <v>0</v>
      </c>
      <c r="J313" s="4">
        <v>0</v>
      </c>
      <c r="K313" s="3" t="s">
        <v>1460</v>
      </c>
      <c r="L313" s="4">
        <v>0.14829226596459794</v>
      </c>
    </row>
    <row r="314" spans="2:12" x14ac:dyDescent="0.3">
      <c r="B314" s="3" t="s">
        <v>40</v>
      </c>
      <c r="C314" s="4">
        <v>2023</v>
      </c>
      <c r="D314" s="3" t="s">
        <v>1448</v>
      </c>
      <c r="E314" s="4">
        <v>13368803</v>
      </c>
      <c r="F314" s="4">
        <v>2664874</v>
      </c>
      <c r="G314" s="4">
        <v>10703929</v>
      </c>
      <c r="H314" s="4">
        <v>1411010</v>
      </c>
      <c r="I314" s="4">
        <v>0</v>
      </c>
      <c r="J314" s="4">
        <v>0</v>
      </c>
      <c r="K314" s="3" t="s">
        <v>1460</v>
      </c>
      <c r="L314" s="4">
        <v>0.1993352733225256</v>
      </c>
    </row>
    <row r="315" spans="2:12" x14ac:dyDescent="0.3">
      <c r="B315" s="3" t="s">
        <v>40</v>
      </c>
      <c r="C315" s="4">
        <v>2023</v>
      </c>
      <c r="D315" s="3" t="s">
        <v>1449</v>
      </c>
      <c r="E315" s="4">
        <v>6558820</v>
      </c>
      <c r="F315" s="4">
        <v>3360486</v>
      </c>
      <c r="G315" s="4">
        <v>3198334</v>
      </c>
      <c r="H315" s="4">
        <v>1274864</v>
      </c>
      <c r="I315" s="4">
        <v>0</v>
      </c>
      <c r="J315" s="4">
        <v>0</v>
      </c>
      <c r="K315" s="3" t="s">
        <v>1460</v>
      </c>
      <c r="L315" s="4">
        <v>0.5123613698805578</v>
      </c>
    </row>
    <row r="316" spans="2:12" x14ac:dyDescent="0.3">
      <c r="B316" s="3" t="s">
        <v>40</v>
      </c>
      <c r="C316" s="4">
        <v>2023</v>
      </c>
      <c r="D316" s="3" t="s">
        <v>1450</v>
      </c>
      <c r="E316" s="4">
        <v>1797593</v>
      </c>
      <c r="F316" s="4"/>
      <c r="G316" s="4">
        <v>1797593</v>
      </c>
      <c r="H316" s="4">
        <v>0</v>
      </c>
      <c r="I316" s="4">
        <v>1797593</v>
      </c>
      <c r="J316" s="4"/>
      <c r="K316" s="3" t="s">
        <v>1451</v>
      </c>
      <c r="L316" s="4"/>
    </row>
    <row r="317" spans="2:12" x14ac:dyDescent="0.3">
      <c r="B317" s="3" t="s">
        <v>40</v>
      </c>
      <c r="C317" s="4">
        <v>2023</v>
      </c>
      <c r="D317" s="3" t="s">
        <v>1452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3" t="s">
        <v>1451</v>
      </c>
      <c r="L317" s="4"/>
    </row>
    <row r="318" spans="2:12" x14ac:dyDescent="0.3">
      <c r="B318" s="3" t="s">
        <v>40</v>
      </c>
      <c r="C318" s="4">
        <v>2023</v>
      </c>
      <c r="D318" s="3" t="s">
        <v>1453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3" t="s">
        <v>1451</v>
      </c>
      <c r="L318" s="4"/>
    </row>
    <row r="319" spans="2:12" x14ac:dyDescent="0.3">
      <c r="B319" s="3" t="s">
        <v>40</v>
      </c>
      <c r="C319" s="4">
        <v>2023</v>
      </c>
      <c r="D319" s="3" t="s">
        <v>1454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3" t="s">
        <v>1459</v>
      </c>
      <c r="L319" s="4"/>
    </row>
    <row r="320" spans="2:12" x14ac:dyDescent="0.3">
      <c r="B320" s="3" t="s">
        <v>40</v>
      </c>
      <c r="C320" s="4">
        <v>2023</v>
      </c>
      <c r="D320" s="3" t="s">
        <v>1455</v>
      </c>
      <c r="E320" s="4">
        <v>6443536</v>
      </c>
      <c r="F320" s="4">
        <v>5321275</v>
      </c>
      <c r="G320" s="4">
        <v>1122261</v>
      </c>
      <c r="H320" s="4">
        <v>0</v>
      </c>
      <c r="I320" s="4">
        <v>0</v>
      </c>
      <c r="J320" s="4">
        <v>0</v>
      </c>
      <c r="K320" s="3" t="s">
        <v>1460</v>
      </c>
      <c r="L320" s="4">
        <v>0.82583149997144423</v>
      </c>
    </row>
    <row r="321" spans="2:12" x14ac:dyDescent="0.3">
      <c r="B321" s="3" t="s">
        <v>40</v>
      </c>
      <c r="C321" s="4">
        <v>2023</v>
      </c>
      <c r="D321" s="3" t="s">
        <v>1456</v>
      </c>
      <c r="E321" s="4">
        <v>24843358</v>
      </c>
      <c r="F321" s="4">
        <v>14716572</v>
      </c>
      <c r="G321" s="4">
        <v>10126786</v>
      </c>
      <c r="H321" s="4">
        <v>0</v>
      </c>
      <c r="I321" s="4">
        <v>0</v>
      </c>
      <c r="J321" s="4">
        <v>0</v>
      </c>
      <c r="K321" s="3" t="s">
        <v>1460</v>
      </c>
      <c r="L321" s="4">
        <v>0.59237450911426703</v>
      </c>
    </row>
    <row r="322" spans="2:12" x14ac:dyDescent="0.3">
      <c r="B322" s="3" t="s">
        <v>40</v>
      </c>
      <c r="C322" s="4">
        <v>2023</v>
      </c>
      <c r="D322" s="3" t="s">
        <v>1457</v>
      </c>
      <c r="E322" s="4">
        <v>7321195</v>
      </c>
      <c r="F322" s="4">
        <v>3179269</v>
      </c>
      <c r="G322" s="4">
        <v>4141926</v>
      </c>
      <c r="H322" s="4">
        <v>0</v>
      </c>
      <c r="I322" s="4">
        <v>0</v>
      </c>
      <c r="J322" s="4">
        <v>0</v>
      </c>
      <c r="K322" s="3" t="s">
        <v>1460</v>
      </c>
      <c r="L322" s="4">
        <v>0.43425547332095377</v>
      </c>
    </row>
    <row r="323" spans="2:12" x14ac:dyDescent="0.3">
      <c r="B323" s="3" t="s">
        <v>40</v>
      </c>
      <c r="C323" s="4">
        <v>2023</v>
      </c>
      <c r="D323" s="3" t="s">
        <v>1458</v>
      </c>
      <c r="E323" s="4">
        <v>433943</v>
      </c>
      <c r="F323" s="4"/>
      <c r="G323" s="4">
        <v>433943</v>
      </c>
      <c r="H323" s="4">
        <v>-4121290</v>
      </c>
      <c r="I323" s="4">
        <v>433943</v>
      </c>
      <c r="J323" s="4"/>
      <c r="K323" s="3" t="s">
        <v>1451</v>
      </c>
      <c r="L323" s="4"/>
    </row>
    <row r="324" spans="2:12" x14ac:dyDescent="0.3">
      <c r="B324" s="3" t="s">
        <v>40</v>
      </c>
      <c r="C324" s="4">
        <v>2024</v>
      </c>
      <c r="D324" s="3" t="s">
        <v>1446</v>
      </c>
      <c r="E324" s="4">
        <v>27794698</v>
      </c>
      <c r="F324" s="4">
        <v>4343748</v>
      </c>
      <c r="G324" s="4">
        <v>23450950</v>
      </c>
      <c r="H324" s="4">
        <v>323285</v>
      </c>
      <c r="I324" s="4">
        <v>44000000</v>
      </c>
      <c r="J324" s="4">
        <v>772000</v>
      </c>
      <c r="K324" s="3" t="s">
        <v>1447</v>
      </c>
      <c r="L324" s="4">
        <v>0.1562797336384083</v>
      </c>
    </row>
    <row r="325" spans="2:12" x14ac:dyDescent="0.3">
      <c r="B325" s="3" t="s">
        <v>40</v>
      </c>
      <c r="C325" s="4">
        <v>2024</v>
      </c>
      <c r="D325" s="3" t="s">
        <v>1448</v>
      </c>
      <c r="E325" s="4">
        <v>13366387</v>
      </c>
      <c r="F325" s="4">
        <v>2795970</v>
      </c>
      <c r="G325" s="4">
        <v>10570417</v>
      </c>
      <c r="H325" s="4">
        <v>0</v>
      </c>
      <c r="I325" s="4">
        <v>27500000</v>
      </c>
      <c r="J325" s="4">
        <v>367000</v>
      </c>
      <c r="K325" s="3" t="s">
        <v>1447</v>
      </c>
      <c r="L325" s="4">
        <v>0.20917918955960202</v>
      </c>
    </row>
    <row r="326" spans="2:12" x14ac:dyDescent="0.3">
      <c r="B326" s="3" t="s">
        <v>40</v>
      </c>
      <c r="C326" s="4">
        <v>2024</v>
      </c>
      <c r="D326" s="3" t="s">
        <v>1449</v>
      </c>
      <c r="E326" s="4">
        <v>6742754</v>
      </c>
      <c r="F326" s="4">
        <v>3520012</v>
      </c>
      <c r="G326" s="4">
        <v>3222742</v>
      </c>
      <c r="H326" s="4">
        <v>274187</v>
      </c>
      <c r="I326" s="4">
        <v>3600000</v>
      </c>
      <c r="J326" s="4">
        <v>257000</v>
      </c>
      <c r="K326" s="3" t="s">
        <v>1459</v>
      </c>
      <c r="L326" s="4">
        <v>0.52204366346451314</v>
      </c>
    </row>
    <row r="327" spans="2:12" x14ac:dyDescent="0.3">
      <c r="B327" s="3" t="s">
        <v>40</v>
      </c>
      <c r="C327" s="4">
        <v>2024</v>
      </c>
      <c r="D327" s="3" t="s">
        <v>1450</v>
      </c>
      <c r="E327" s="4">
        <v>1797593</v>
      </c>
      <c r="F327" s="4"/>
      <c r="G327" s="4">
        <v>1797593</v>
      </c>
      <c r="H327" s="4">
        <v>0</v>
      </c>
      <c r="I327" s="4">
        <v>1797593</v>
      </c>
      <c r="J327" s="4"/>
      <c r="K327" s="3" t="s">
        <v>1451</v>
      </c>
      <c r="L327" s="4"/>
    </row>
    <row r="328" spans="2:12" x14ac:dyDescent="0.3">
      <c r="B328" s="3" t="s">
        <v>40</v>
      </c>
      <c r="C328" s="4">
        <v>2024</v>
      </c>
      <c r="D328" s="3" t="s">
        <v>1452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3"/>
      <c r="L328" s="4"/>
    </row>
    <row r="329" spans="2:12" x14ac:dyDescent="0.3">
      <c r="B329" s="3" t="s">
        <v>40</v>
      </c>
      <c r="C329" s="4">
        <v>2024</v>
      </c>
      <c r="D329" s="3" t="s">
        <v>1453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3" t="s">
        <v>1451</v>
      </c>
      <c r="L329" s="4"/>
    </row>
    <row r="330" spans="2:12" x14ac:dyDescent="0.3">
      <c r="B330" s="3" t="s">
        <v>40</v>
      </c>
      <c r="C330" s="4">
        <v>2024</v>
      </c>
      <c r="D330" s="3" t="s">
        <v>1454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3"/>
      <c r="L330" s="4"/>
    </row>
    <row r="331" spans="2:12" x14ac:dyDescent="0.3">
      <c r="B331" s="3" t="s">
        <v>40</v>
      </c>
      <c r="C331" s="4">
        <v>2024</v>
      </c>
      <c r="D331" s="3" t="s">
        <v>1455</v>
      </c>
      <c r="E331" s="4">
        <v>7827159</v>
      </c>
      <c r="F331" s="4">
        <v>5536755</v>
      </c>
      <c r="G331" s="4">
        <v>2290404</v>
      </c>
      <c r="H331" s="4">
        <v>1403198</v>
      </c>
      <c r="I331" s="4">
        <v>39400000</v>
      </c>
      <c r="J331" s="4">
        <v>525000</v>
      </c>
      <c r="K331" s="3" t="s">
        <v>1447</v>
      </c>
      <c r="L331" s="4">
        <v>0.70737735109252287</v>
      </c>
    </row>
    <row r="332" spans="2:12" x14ac:dyDescent="0.3">
      <c r="B332" s="3" t="s">
        <v>40</v>
      </c>
      <c r="C332" s="4">
        <v>2024</v>
      </c>
      <c r="D332" s="3" t="s">
        <v>1456</v>
      </c>
      <c r="E332" s="4">
        <v>24631396</v>
      </c>
      <c r="F332" s="4">
        <v>14712741</v>
      </c>
      <c r="G332" s="4">
        <v>9918655</v>
      </c>
      <c r="H332" s="4">
        <v>213400</v>
      </c>
      <c r="I332" s="4">
        <v>67800000</v>
      </c>
      <c r="J332" s="4">
        <v>1413000</v>
      </c>
      <c r="K332" s="3" t="s">
        <v>1447</v>
      </c>
      <c r="L332" s="4">
        <v>0.59731657109487424</v>
      </c>
    </row>
    <row r="333" spans="2:12" x14ac:dyDescent="0.3">
      <c r="B333" s="3" t="s">
        <v>40</v>
      </c>
      <c r="C333" s="4">
        <v>2024</v>
      </c>
      <c r="D333" s="3" t="s">
        <v>1457</v>
      </c>
      <c r="E333" s="4">
        <v>7315431</v>
      </c>
      <c r="F333" s="4">
        <v>3350826</v>
      </c>
      <c r="G333" s="4">
        <v>3964605</v>
      </c>
      <c r="H333" s="4">
        <v>0</v>
      </c>
      <c r="I333" s="4">
        <v>27000000</v>
      </c>
      <c r="J333" s="4">
        <v>360000</v>
      </c>
      <c r="K333" s="3" t="s">
        <v>1447</v>
      </c>
      <c r="L333" s="4">
        <v>0.45804901994154545</v>
      </c>
    </row>
    <row r="334" spans="2:12" x14ac:dyDescent="0.3">
      <c r="B334" s="3" t="s">
        <v>40</v>
      </c>
      <c r="C334" s="4">
        <v>2024</v>
      </c>
      <c r="D334" s="3" t="s">
        <v>1458</v>
      </c>
      <c r="E334" s="4">
        <v>579479</v>
      </c>
      <c r="F334" s="4"/>
      <c r="G334" s="4">
        <v>579479</v>
      </c>
      <c r="H334" s="4">
        <v>145537</v>
      </c>
      <c r="I334" s="4">
        <v>579479</v>
      </c>
      <c r="J334" s="4"/>
      <c r="K334" s="3" t="s">
        <v>1451</v>
      </c>
      <c r="L334" s="4"/>
    </row>
    <row r="335" spans="2:12" x14ac:dyDescent="0.3">
      <c r="B335" s="3" t="s">
        <v>43</v>
      </c>
      <c r="C335" s="4">
        <v>2019</v>
      </c>
      <c r="D335" s="3" t="s">
        <v>1446</v>
      </c>
      <c r="E335" s="4">
        <v>3857177</v>
      </c>
      <c r="F335" s="4">
        <v>2558329</v>
      </c>
      <c r="G335" s="4">
        <v>1298848</v>
      </c>
      <c r="H335" s="4">
        <v>0</v>
      </c>
      <c r="I335" s="4">
        <v>13561512</v>
      </c>
      <c r="J335" s="4">
        <v>234040</v>
      </c>
      <c r="K335" s="3" t="s">
        <v>1460</v>
      </c>
      <c r="L335" s="4">
        <v>0.66326461036141193</v>
      </c>
    </row>
    <row r="336" spans="2:12" x14ac:dyDescent="0.3">
      <c r="B336" s="3" t="s">
        <v>43</v>
      </c>
      <c r="C336" s="4">
        <v>2019</v>
      </c>
      <c r="D336" s="3" t="s">
        <v>1448</v>
      </c>
      <c r="E336" s="4">
        <v>530323</v>
      </c>
      <c r="F336" s="4">
        <v>157783</v>
      </c>
      <c r="G336" s="4">
        <v>372540</v>
      </c>
      <c r="H336" s="4">
        <v>0</v>
      </c>
      <c r="I336" s="4">
        <v>919514</v>
      </c>
      <c r="J336" s="4">
        <v>13136</v>
      </c>
      <c r="K336" s="3" t="s">
        <v>1460</v>
      </c>
      <c r="L336" s="4">
        <v>0.29752245329733013</v>
      </c>
    </row>
    <row r="337" spans="2:12" x14ac:dyDescent="0.3">
      <c r="B337" s="3" t="s">
        <v>43</v>
      </c>
      <c r="C337" s="4">
        <v>2019</v>
      </c>
      <c r="D337" s="3" t="s">
        <v>1449</v>
      </c>
      <c r="E337" s="4">
        <v>1402813</v>
      </c>
      <c r="F337" s="4">
        <v>616096</v>
      </c>
      <c r="G337" s="4">
        <v>786717</v>
      </c>
      <c r="H337" s="4">
        <v>32798</v>
      </c>
      <c r="I337" s="4">
        <v>1830000</v>
      </c>
      <c r="J337" s="4">
        <v>91953</v>
      </c>
      <c r="K337" s="3" t="s">
        <v>1460</v>
      </c>
      <c r="L337" s="4">
        <v>0.43918612102967397</v>
      </c>
    </row>
    <row r="338" spans="2:12" x14ac:dyDescent="0.3">
      <c r="B338" s="3" t="s">
        <v>43</v>
      </c>
      <c r="C338" s="4">
        <v>2019</v>
      </c>
      <c r="D338" s="3" t="s">
        <v>1450</v>
      </c>
      <c r="E338" s="4">
        <v>557504</v>
      </c>
      <c r="F338" s="4"/>
      <c r="G338" s="4">
        <v>557504</v>
      </c>
      <c r="H338" s="4">
        <v>0</v>
      </c>
      <c r="I338" s="4">
        <v>557504</v>
      </c>
      <c r="J338" s="4"/>
      <c r="K338" s="3" t="s">
        <v>1451</v>
      </c>
      <c r="L338" s="4"/>
    </row>
    <row r="339" spans="2:12" x14ac:dyDescent="0.3">
      <c r="B339" s="3" t="s">
        <v>43</v>
      </c>
      <c r="C339" s="4">
        <v>2019</v>
      </c>
      <c r="D339" s="3" t="s">
        <v>1452</v>
      </c>
      <c r="E339" s="4">
        <v>1098640</v>
      </c>
      <c r="F339" s="4">
        <v>740560</v>
      </c>
      <c r="G339" s="4">
        <v>358080</v>
      </c>
      <c r="H339" s="4">
        <v>0</v>
      </c>
      <c r="I339" s="4">
        <v>1620125</v>
      </c>
      <c r="J339" s="4">
        <v>78966</v>
      </c>
      <c r="K339" s="3" t="s">
        <v>1460</v>
      </c>
      <c r="L339" s="4">
        <v>0.67406975897473242</v>
      </c>
    </row>
    <row r="340" spans="2:12" x14ac:dyDescent="0.3">
      <c r="B340" s="3" t="s">
        <v>43</v>
      </c>
      <c r="C340" s="4">
        <v>2019</v>
      </c>
      <c r="D340" s="3" t="s">
        <v>1453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3" t="s">
        <v>1451</v>
      </c>
      <c r="L340" s="4"/>
    </row>
    <row r="341" spans="2:12" x14ac:dyDescent="0.3">
      <c r="B341" s="3" t="s">
        <v>43</v>
      </c>
      <c r="C341" s="4">
        <v>2019</v>
      </c>
      <c r="D341" s="3" t="s">
        <v>1454</v>
      </c>
      <c r="E341" s="4">
        <v>269311</v>
      </c>
      <c r="F341" s="4">
        <v>251728</v>
      </c>
      <c r="G341" s="4">
        <v>17583</v>
      </c>
      <c r="H341" s="4">
        <v>0</v>
      </c>
      <c r="I341" s="4">
        <v>285711</v>
      </c>
      <c r="J341" s="4">
        <v>7097</v>
      </c>
      <c r="K341" s="3" t="s">
        <v>1460</v>
      </c>
      <c r="L341" s="4">
        <v>0.93471117035694795</v>
      </c>
    </row>
    <row r="342" spans="2:12" x14ac:dyDescent="0.3">
      <c r="B342" s="3" t="s">
        <v>43</v>
      </c>
      <c r="C342" s="4">
        <v>2019</v>
      </c>
      <c r="D342" s="3" t="s">
        <v>1455</v>
      </c>
      <c r="E342" s="4">
        <v>3189844</v>
      </c>
      <c r="F342" s="4">
        <v>1243370</v>
      </c>
      <c r="G342" s="4">
        <v>1946474</v>
      </c>
      <c r="H342" s="4">
        <v>0</v>
      </c>
      <c r="I342" s="4">
        <v>9460455</v>
      </c>
      <c r="J342" s="4">
        <v>168474</v>
      </c>
      <c r="K342" s="3" t="s">
        <v>1460</v>
      </c>
      <c r="L342" s="4">
        <v>0.38979022171617173</v>
      </c>
    </row>
    <row r="343" spans="2:12" x14ac:dyDescent="0.3">
      <c r="B343" s="3" t="s">
        <v>43</v>
      </c>
      <c r="C343" s="4">
        <v>2019</v>
      </c>
      <c r="D343" s="3" t="s">
        <v>1456</v>
      </c>
      <c r="E343" s="4">
        <v>7268342</v>
      </c>
      <c r="F343" s="4">
        <v>6776697</v>
      </c>
      <c r="G343" s="4">
        <v>491645</v>
      </c>
      <c r="H343" s="4">
        <v>0</v>
      </c>
      <c r="I343" s="4">
        <v>10337390</v>
      </c>
      <c r="J343" s="4">
        <v>111355</v>
      </c>
      <c r="K343" s="3" t="s">
        <v>1460</v>
      </c>
      <c r="L343" s="4">
        <v>0.932358026080776</v>
      </c>
    </row>
    <row r="344" spans="2:12" x14ac:dyDescent="0.3">
      <c r="B344" s="3" t="s">
        <v>43</v>
      </c>
      <c r="C344" s="4">
        <v>2019</v>
      </c>
      <c r="D344" s="3" t="s">
        <v>1457</v>
      </c>
      <c r="E344" s="4">
        <v>3041227</v>
      </c>
      <c r="F344" s="4">
        <v>2071801</v>
      </c>
      <c r="G344" s="4">
        <v>969426</v>
      </c>
      <c r="H344" s="4">
        <v>0</v>
      </c>
      <c r="I344" s="4">
        <v>14404492</v>
      </c>
      <c r="J344" s="4">
        <v>208754</v>
      </c>
      <c r="K344" s="3" t="s">
        <v>1460</v>
      </c>
      <c r="L344" s="4">
        <v>0.68123852642370986</v>
      </c>
    </row>
    <row r="345" spans="2:12" x14ac:dyDescent="0.3">
      <c r="B345" s="3" t="s">
        <v>43</v>
      </c>
      <c r="C345" s="4">
        <v>2019</v>
      </c>
      <c r="D345" s="3" t="s">
        <v>1458</v>
      </c>
      <c r="E345" s="4">
        <v>7812145</v>
      </c>
      <c r="F345" s="4"/>
      <c r="G345" s="4">
        <v>7812145</v>
      </c>
      <c r="H345" s="4">
        <v>5587690</v>
      </c>
      <c r="I345" s="4">
        <v>7812145</v>
      </c>
      <c r="J345" s="4"/>
      <c r="K345" s="3" t="s">
        <v>1451</v>
      </c>
      <c r="L345" s="4"/>
    </row>
    <row r="346" spans="2:12" x14ac:dyDescent="0.3">
      <c r="B346" s="3" t="s">
        <v>43</v>
      </c>
      <c r="C346" s="4">
        <v>2020</v>
      </c>
      <c r="D346" s="3" t="s">
        <v>1446</v>
      </c>
      <c r="E346" s="4">
        <v>3787311</v>
      </c>
      <c r="F346" s="4">
        <v>2422200</v>
      </c>
      <c r="G346" s="4">
        <v>1365111</v>
      </c>
      <c r="H346" s="4">
        <v>247479</v>
      </c>
      <c r="I346" s="4">
        <v>13136512</v>
      </c>
      <c r="J346" s="4">
        <v>289430</v>
      </c>
      <c r="K346" s="3" t="s">
        <v>1460</v>
      </c>
      <c r="L346" s="4">
        <v>0.63955666698615454</v>
      </c>
    </row>
    <row r="347" spans="2:12" x14ac:dyDescent="0.3">
      <c r="B347" s="3" t="s">
        <v>43</v>
      </c>
      <c r="C347" s="4">
        <v>2020</v>
      </c>
      <c r="D347" s="3" t="s">
        <v>1448</v>
      </c>
      <c r="E347" s="4">
        <v>530323</v>
      </c>
      <c r="F347" s="4">
        <v>163028</v>
      </c>
      <c r="G347" s="4">
        <v>367295</v>
      </c>
      <c r="H347" s="4">
        <v>0</v>
      </c>
      <c r="I347" s="4">
        <v>919514</v>
      </c>
      <c r="J347" s="4">
        <v>13136</v>
      </c>
      <c r="K347" s="3" t="s">
        <v>1460</v>
      </c>
      <c r="L347" s="4">
        <v>0.30741265228926523</v>
      </c>
    </row>
    <row r="348" spans="2:12" x14ac:dyDescent="0.3">
      <c r="B348" s="3" t="s">
        <v>43</v>
      </c>
      <c r="C348" s="4">
        <v>2020</v>
      </c>
      <c r="D348" s="3" t="s">
        <v>1449</v>
      </c>
      <c r="E348" s="4">
        <v>1796909</v>
      </c>
      <c r="F348" s="4">
        <v>962442</v>
      </c>
      <c r="G348" s="4">
        <v>834467</v>
      </c>
      <c r="H348" s="4">
        <v>36515</v>
      </c>
      <c r="I348" s="4">
        <v>2651000</v>
      </c>
      <c r="J348" s="4">
        <v>127294</v>
      </c>
      <c r="K348" s="3" t="s">
        <v>1460</v>
      </c>
      <c r="L348" s="4">
        <v>0.53560976098400082</v>
      </c>
    </row>
    <row r="349" spans="2:12" x14ac:dyDescent="0.3">
      <c r="B349" s="3" t="s">
        <v>43</v>
      </c>
      <c r="C349" s="4">
        <v>2020</v>
      </c>
      <c r="D349" s="3" t="s">
        <v>1450</v>
      </c>
      <c r="E349" s="4">
        <v>598549</v>
      </c>
      <c r="F349" s="4"/>
      <c r="G349" s="4">
        <v>598549</v>
      </c>
      <c r="H349" s="4">
        <v>0</v>
      </c>
      <c r="I349" s="4">
        <v>598549</v>
      </c>
      <c r="J349" s="4"/>
      <c r="K349" s="3" t="s">
        <v>1451</v>
      </c>
      <c r="L349" s="4"/>
    </row>
    <row r="350" spans="2:12" x14ac:dyDescent="0.3">
      <c r="B350" s="3" t="s">
        <v>43</v>
      </c>
      <c r="C350" s="4">
        <v>2020</v>
      </c>
      <c r="D350" s="3" t="s">
        <v>1452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3" t="s">
        <v>1460</v>
      </c>
      <c r="L350" s="4"/>
    </row>
    <row r="351" spans="2:12" x14ac:dyDescent="0.3">
      <c r="B351" s="3" t="s">
        <v>43</v>
      </c>
      <c r="C351" s="4">
        <v>2020</v>
      </c>
      <c r="D351" s="3" t="s">
        <v>1453</v>
      </c>
      <c r="E351" s="4">
        <v>697640</v>
      </c>
      <c r="F351" s="4">
        <v>490152</v>
      </c>
      <c r="G351" s="4">
        <v>207488</v>
      </c>
      <c r="H351" s="4">
        <v>0</v>
      </c>
      <c r="I351" s="4">
        <v>835125</v>
      </c>
      <c r="J351" s="4">
        <v>46025</v>
      </c>
      <c r="K351" s="3" t="s">
        <v>1451</v>
      </c>
      <c r="L351" s="4">
        <v>0.70258586090247122</v>
      </c>
    </row>
    <row r="352" spans="2:12" x14ac:dyDescent="0.3">
      <c r="B352" s="3" t="s">
        <v>43</v>
      </c>
      <c r="C352" s="4">
        <v>2020</v>
      </c>
      <c r="D352" s="3" t="s">
        <v>1454</v>
      </c>
      <c r="E352" s="4">
        <v>619311</v>
      </c>
      <c r="F352" s="4">
        <v>455253</v>
      </c>
      <c r="G352" s="4">
        <v>164058</v>
      </c>
      <c r="H352" s="4">
        <v>39287</v>
      </c>
      <c r="I352" s="4">
        <v>1055711</v>
      </c>
      <c r="J352" s="4">
        <v>224968</v>
      </c>
      <c r="K352" s="3" t="s">
        <v>1460</v>
      </c>
      <c r="L352" s="4">
        <v>0.73509593725930911</v>
      </c>
    </row>
    <row r="353" spans="2:12" x14ac:dyDescent="0.3">
      <c r="B353" s="3" t="s">
        <v>43</v>
      </c>
      <c r="C353" s="4">
        <v>2020</v>
      </c>
      <c r="D353" s="3" t="s">
        <v>1455</v>
      </c>
      <c r="E353" s="4">
        <v>3226343</v>
      </c>
      <c r="F353" s="4">
        <v>1302676</v>
      </c>
      <c r="G353" s="4">
        <v>1923667</v>
      </c>
      <c r="H353" s="4">
        <v>141589</v>
      </c>
      <c r="I353" s="4">
        <v>9496954</v>
      </c>
      <c r="J353" s="4">
        <v>170907</v>
      </c>
      <c r="K353" s="3" t="s">
        <v>1460</v>
      </c>
      <c r="L353" s="4">
        <v>0.40376240219964216</v>
      </c>
    </row>
    <row r="354" spans="2:12" x14ac:dyDescent="0.3">
      <c r="B354" s="3" t="s">
        <v>43</v>
      </c>
      <c r="C354" s="4">
        <v>2020</v>
      </c>
      <c r="D354" s="3" t="s">
        <v>1456</v>
      </c>
      <c r="E354" s="4">
        <v>7268342</v>
      </c>
      <c r="F354" s="4">
        <v>6820478</v>
      </c>
      <c r="G354" s="4">
        <v>447864</v>
      </c>
      <c r="H354" s="4">
        <v>0</v>
      </c>
      <c r="I354" s="4">
        <v>10337390</v>
      </c>
      <c r="J354" s="4">
        <v>11355</v>
      </c>
      <c r="K354" s="3" t="s">
        <v>1460</v>
      </c>
      <c r="L354" s="4">
        <v>0.93838154561246567</v>
      </c>
    </row>
    <row r="355" spans="2:12" x14ac:dyDescent="0.3">
      <c r="B355" s="3" t="s">
        <v>43</v>
      </c>
      <c r="C355" s="4">
        <v>2020</v>
      </c>
      <c r="D355" s="3" t="s">
        <v>1457</v>
      </c>
      <c r="E355" s="4">
        <v>11157225</v>
      </c>
      <c r="F355" s="4">
        <v>2296415</v>
      </c>
      <c r="G355" s="4">
        <v>8860810</v>
      </c>
      <c r="H355" s="4">
        <v>673440</v>
      </c>
      <c r="I355" s="4">
        <v>24339962</v>
      </c>
      <c r="J355" s="4">
        <v>434644</v>
      </c>
      <c r="K355" s="3" t="s">
        <v>1460</v>
      </c>
      <c r="L355" s="4">
        <v>0.2058231325441586</v>
      </c>
    </row>
    <row r="356" spans="2:12" x14ac:dyDescent="0.3">
      <c r="B356" s="3" t="s">
        <v>43</v>
      </c>
      <c r="C356" s="4">
        <v>2020</v>
      </c>
      <c r="D356" s="3" t="s">
        <v>1458</v>
      </c>
      <c r="E356" s="4">
        <v>465454</v>
      </c>
      <c r="F356" s="4"/>
      <c r="G356" s="4">
        <v>465454</v>
      </c>
      <c r="H356" s="4">
        <v>0</v>
      </c>
      <c r="I356" s="4">
        <v>465454</v>
      </c>
      <c r="J356" s="4"/>
      <c r="K356" s="3" t="s">
        <v>1451</v>
      </c>
      <c r="L356" s="4"/>
    </row>
    <row r="357" spans="2:12" x14ac:dyDescent="0.3">
      <c r="B357" s="3" t="s">
        <v>43</v>
      </c>
      <c r="C357" s="4">
        <v>2021</v>
      </c>
      <c r="D357" s="3" t="s">
        <v>1446</v>
      </c>
      <c r="E357" s="4">
        <v>3918264</v>
      </c>
      <c r="F357" s="4">
        <v>2552877</v>
      </c>
      <c r="G357" s="4">
        <v>1365387</v>
      </c>
      <c r="H357" s="4">
        <v>0</v>
      </c>
      <c r="I357" s="4">
        <v>0</v>
      </c>
      <c r="J357" s="4">
        <v>0</v>
      </c>
      <c r="K357" s="3" t="s">
        <v>1460</v>
      </c>
      <c r="L357" s="4">
        <v>0.65153266854913294</v>
      </c>
    </row>
    <row r="358" spans="2:12" x14ac:dyDescent="0.3">
      <c r="B358" s="3" t="s">
        <v>43</v>
      </c>
      <c r="C358" s="4">
        <v>2021</v>
      </c>
      <c r="D358" s="3" t="s">
        <v>1448</v>
      </c>
      <c r="E358" s="4">
        <v>530323</v>
      </c>
      <c r="F358" s="4">
        <v>173518</v>
      </c>
      <c r="G358" s="4">
        <v>356805</v>
      </c>
      <c r="H358" s="4">
        <v>0</v>
      </c>
      <c r="I358" s="4">
        <v>0</v>
      </c>
      <c r="J358" s="4">
        <v>0</v>
      </c>
      <c r="K358" s="3" t="s">
        <v>1460</v>
      </c>
      <c r="L358" s="4">
        <v>0.32719305027313544</v>
      </c>
    </row>
    <row r="359" spans="2:12" x14ac:dyDescent="0.3">
      <c r="B359" s="3" t="s">
        <v>43</v>
      </c>
      <c r="C359" s="4">
        <v>2021</v>
      </c>
      <c r="D359" s="3" t="s">
        <v>1449</v>
      </c>
      <c r="E359" s="4">
        <v>2135360</v>
      </c>
      <c r="F359" s="4">
        <v>1114702</v>
      </c>
      <c r="G359" s="4">
        <v>1020658</v>
      </c>
      <c r="H359" s="4">
        <v>0</v>
      </c>
      <c r="I359" s="4">
        <v>0</v>
      </c>
      <c r="J359" s="4">
        <v>0</v>
      </c>
      <c r="K359" s="3" t="s">
        <v>1460</v>
      </c>
      <c r="L359" s="4">
        <v>0.5220206428892552</v>
      </c>
    </row>
    <row r="360" spans="2:12" x14ac:dyDescent="0.3">
      <c r="B360" s="3" t="s">
        <v>43</v>
      </c>
      <c r="C360" s="4">
        <v>2021</v>
      </c>
      <c r="D360" s="3" t="s">
        <v>1450</v>
      </c>
      <c r="E360" s="4">
        <v>598549</v>
      </c>
      <c r="F360" s="4"/>
      <c r="G360" s="4">
        <v>598549</v>
      </c>
      <c r="H360" s="4">
        <v>0</v>
      </c>
      <c r="I360" s="4">
        <v>598549</v>
      </c>
      <c r="J360" s="4"/>
      <c r="K360" s="3" t="s">
        <v>1451</v>
      </c>
      <c r="L360" s="4"/>
    </row>
    <row r="361" spans="2:12" x14ac:dyDescent="0.3">
      <c r="B361" s="3" t="s">
        <v>43</v>
      </c>
      <c r="C361" s="4">
        <v>2021</v>
      </c>
      <c r="D361" s="3" t="s">
        <v>1452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3" t="s">
        <v>1460</v>
      </c>
      <c r="L361" s="4"/>
    </row>
    <row r="362" spans="2:12" x14ac:dyDescent="0.3">
      <c r="B362" s="3" t="s">
        <v>43</v>
      </c>
      <c r="C362" s="4">
        <v>2021</v>
      </c>
      <c r="D362" s="3" t="s">
        <v>1453</v>
      </c>
      <c r="E362" s="4">
        <v>697640</v>
      </c>
      <c r="F362" s="4">
        <v>528458</v>
      </c>
      <c r="G362" s="4">
        <v>169182</v>
      </c>
      <c r="H362" s="4">
        <v>386452</v>
      </c>
      <c r="I362" s="4">
        <v>0</v>
      </c>
      <c r="J362" s="4">
        <v>0</v>
      </c>
      <c r="K362" s="3" t="s">
        <v>1451</v>
      </c>
      <c r="L362" s="4">
        <v>0.75749383636259393</v>
      </c>
    </row>
    <row r="363" spans="2:12" x14ac:dyDescent="0.3">
      <c r="B363" s="3" t="s">
        <v>43</v>
      </c>
      <c r="C363" s="4">
        <v>2021</v>
      </c>
      <c r="D363" s="3" t="s">
        <v>1454</v>
      </c>
      <c r="E363" s="4">
        <v>750228</v>
      </c>
      <c r="F363" s="4">
        <v>473577</v>
      </c>
      <c r="G363" s="4">
        <v>276651</v>
      </c>
      <c r="H363" s="4">
        <v>310206</v>
      </c>
      <c r="I363" s="4">
        <v>0</v>
      </c>
      <c r="J363" s="4">
        <v>0</v>
      </c>
      <c r="K363" s="3" t="s">
        <v>1460</v>
      </c>
      <c r="L363" s="4">
        <v>0.6312441017930549</v>
      </c>
    </row>
    <row r="364" spans="2:12" x14ac:dyDescent="0.3">
      <c r="B364" s="3" t="s">
        <v>43</v>
      </c>
      <c r="C364" s="4">
        <v>2021</v>
      </c>
      <c r="D364" s="3" t="s">
        <v>1455</v>
      </c>
      <c r="E364" s="4">
        <v>3287506</v>
      </c>
      <c r="F364" s="4">
        <v>1428229</v>
      </c>
      <c r="G364" s="4">
        <v>1859277</v>
      </c>
      <c r="H364" s="4">
        <v>543736</v>
      </c>
      <c r="I364" s="4">
        <v>0</v>
      </c>
      <c r="J364" s="4">
        <v>0</v>
      </c>
      <c r="K364" s="3" t="s">
        <v>1460</v>
      </c>
      <c r="L364" s="4">
        <v>0.43444148847180813</v>
      </c>
    </row>
    <row r="365" spans="2:12" x14ac:dyDescent="0.3">
      <c r="B365" s="3" t="s">
        <v>43</v>
      </c>
      <c r="C365" s="4">
        <v>2021</v>
      </c>
      <c r="D365" s="3" t="s">
        <v>1456</v>
      </c>
      <c r="E365" s="4">
        <v>7356471</v>
      </c>
      <c r="F365" s="4">
        <v>6916286</v>
      </c>
      <c r="G365" s="4">
        <v>440185</v>
      </c>
      <c r="H365" s="4">
        <v>88129</v>
      </c>
      <c r="I365" s="4">
        <v>0</v>
      </c>
      <c r="J365" s="4">
        <v>0</v>
      </c>
      <c r="K365" s="3" t="s">
        <v>1460</v>
      </c>
      <c r="L365" s="4">
        <v>0.9401635648397173</v>
      </c>
    </row>
    <row r="366" spans="2:12" x14ac:dyDescent="0.3">
      <c r="B366" s="3" t="s">
        <v>43</v>
      </c>
      <c r="C366" s="4">
        <v>2021</v>
      </c>
      <c r="D366" s="3" t="s">
        <v>1457</v>
      </c>
      <c r="E366" s="4">
        <v>12253588</v>
      </c>
      <c r="F366" s="4">
        <v>2254108</v>
      </c>
      <c r="G366" s="4">
        <v>9999480</v>
      </c>
      <c r="H366" s="4">
        <v>1116050</v>
      </c>
      <c r="I366" s="4">
        <v>0</v>
      </c>
      <c r="J366" s="4">
        <v>0</v>
      </c>
      <c r="K366" s="3" t="s">
        <v>1460</v>
      </c>
      <c r="L366" s="4">
        <v>0.18395493630110626</v>
      </c>
    </row>
    <row r="367" spans="2:12" x14ac:dyDescent="0.3">
      <c r="B367" s="3" t="s">
        <v>43</v>
      </c>
      <c r="C367" s="4">
        <v>2021</v>
      </c>
      <c r="D367" s="3" t="s">
        <v>1458</v>
      </c>
      <c r="E367" s="4">
        <v>1016051</v>
      </c>
      <c r="F367" s="4"/>
      <c r="G367" s="4">
        <v>1016051</v>
      </c>
      <c r="H367" s="4">
        <v>0</v>
      </c>
      <c r="I367" s="4">
        <v>1016051</v>
      </c>
      <c r="J367" s="4"/>
      <c r="K367" s="3" t="s">
        <v>1451</v>
      </c>
      <c r="L367" s="4"/>
    </row>
    <row r="368" spans="2:12" x14ac:dyDescent="0.3">
      <c r="B368" s="3" t="s">
        <v>43</v>
      </c>
      <c r="C368" s="4">
        <v>2022</v>
      </c>
      <c r="D368" s="3" t="s">
        <v>1446</v>
      </c>
      <c r="E368" s="4">
        <v>4028059</v>
      </c>
      <c r="F368" s="4">
        <v>2560197</v>
      </c>
      <c r="G368" s="4">
        <v>1467862</v>
      </c>
      <c r="H368" s="4">
        <v>0</v>
      </c>
      <c r="I368" s="4">
        <v>13376512</v>
      </c>
      <c r="J368" s="4">
        <v>304430</v>
      </c>
      <c r="K368" s="3" t="s">
        <v>1460</v>
      </c>
      <c r="L368" s="4">
        <v>0.63559073985758396</v>
      </c>
    </row>
    <row r="369" spans="2:12" x14ac:dyDescent="0.3">
      <c r="B369" s="3" t="s">
        <v>43</v>
      </c>
      <c r="C369" s="4">
        <v>2022</v>
      </c>
      <c r="D369" s="3" t="s">
        <v>1448</v>
      </c>
      <c r="E369" s="4">
        <v>530323</v>
      </c>
      <c r="F369" s="4">
        <v>173517</v>
      </c>
      <c r="G369" s="4">
        <v>356806</v>
      </c>
      <c r="H369" s="4">
        <v>0</v>
      </c>
      <c r="I369" s="4">
        <v>919513</v>
      </c>
      <c r="J369" s="4">
        <v>13136</v>
      </c>
      <c r="K369" s="3" t="s">
        <v>1460</v>
      </c>
      <c r="L369" s="4">
        <v>0.32719116462985764</v>
      </c>
    </row>
    <row r="370" spans="2:12" x14ac:dyDescent="0.3">
      <c r="B370" s="3" t="s">
        <v>43</v>
      </c>
      <c r="C370" s="4">
        <v>2022</v>
      </c>
      <c r="D370" s="3" t="s">
        <v>1449</v>
      </c>
      <c r="E370" s="4">
        <v>2135361</v>
      </c>
      <c r="F370" s="4">
        <v>1114702</v>
      </c>
      <c r="G370" s="4">
        <v>1020659</v>
      </c>
      <c r="H370" s="4">
        <v>0</v>
      </c>
      <c r="I370" s="4">
        <v>2683000</v>
      </c>
      <c r="J370" s="4">
        <v>137988</v>
      </c>
      <c r="K370" s="3" t="s">
        <v>1460</v>
      </c>
      <c r="L370" s="4">
        <v>0.52202039842443504</v>
      </c>
    </row>
    <row r="371" spans="2:12" x14ac:dyDescent="0.3">
      <c r="B371" s="3" t="s">
        <v>43</v>
      </c>
      <c r="C371" s="4">
        <v>2022</v>
      </c>
      <c r="D371" s="3" t="s">
        <v>1450</v>
      </c>
      <c r="E371" s="4">
        <v>600280</v>
      </c>
      <c r="F371" s="4"/>
      <c r="G371" s="4">
        <v>600280</v>
      </c>
      <c r="H371" s="4">
        <v>0</v>
      </c>
      <c r="I371" s="4">
        <v>600280</v>
      </c>
      <c r="J371" s="4"/>
      <c r="K371" s="3" t="s">
        <v>1451</v>
      </c>
      <c r="L371" s="4"/>
    </row>
    <row r="372" spans="2:12" x14ac:dyDescent="0.3">
      <c r="B372" s="3" t="s">
        <v>43</v>
      </c>
      <c r="C372" s="4">
        <v>2022</v>
      </c>
      <c r="D372" s="3" t="s">
        <v>1452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3" t="s">
        <v>1451</v>
      </c>
      <c r="L372" s="4"/>
    </row>
    <row r="373" spans="2:12" x14ac:dyDescent="0.3">
      <c r="B373" s="3" t="s">
        <v>43</v>
      </c>
      <c r="C373" s="4">
        <v>2022</v>
      </c>
      <c r="D373" s="3" t="s">
        <v>1453</v>
      </c>
      <c r="E373" s="4">
        <v>756975</v>
      </c>
      <c r="F373" s="4">
        <v>560075</v>
      </c>
      <c r="G373" s="4">
        <v>196900</v>
      </c>
      <c r="H373" s="4">
        <v>59336</v>
      </c>
      <c r="I373" s="4">
        <v>0</v>
      </c>
      <c r="J373" s="4">
        <v>0</v>
      </c>
      <c r="K373" s="3" t="s">
        <v>1451</v>
      </c>
      <c r="L373" s="4">
        <v>0.73988572938340103</v>
      </c>
    </row>
    <row r="374" spans="2:12" x14ac:dyDescent="0.3">
      <c r="B374" s="3" t="s">
        <v>43</v>
      </c>
      <c r="C374" s="4">
        <v>2022</v>
      </c>
      <c r="D374" s="3" t="s">
        <v>1454</v>
      </c>
      <c r="E374" s="4">
        <v>830631</v>
      </c>
      <c r="F374" s="4">
        <v>480515</v>
      </c>
      <c r="G374" s="4">
        <v>350116</v>
      </c>
      <c r="H374" s="4">
        <v>347088</v>
      </c>
      <c r="I374" s="4">
        <v>1273711</v>
      </c>
      <c r="J374" s="4">
        <v>30405</v>
      </c>
      <c r="K374" s="3" t="s">
        <v>1460</v>
      </c>
      <c r="L374" s="4">
        <v>0.57849394014911559</v>
      </c>
    </row>
    <row r="375" spans="2:12" x14ac:dyDescent="0.3">
      <c r="B375" s="3" t="s">
        <v>43</v>
      </c>
      <c r="C375" s="4">
        <v>2022</v>
      </c>
      <c r="D375" s="3" t="s">
        <v>1455</v>
      </c>
      <c r="E375" s="4">
        <v>3349546</v>
      </c>
      <c r="F375" s="4">
        <v>1431354</v>
      </c>
      <c r="G375" s="4">
        <v>1918192</v>
      </c>
      <c r="H375" s="4">
        <v>583848</v>
      </c>
      <c r="I375" s="4">
        <v>9620946</v>
      </c>
      <c r="J375" s="4">
        <v>164860</v>
      </c>
      <c r="K375" s="3" t="s">
        <v>1460</v>
      </c>
      <c r="L375" s="4">
        <v>0.42732776322522514</v>
      </c>
    </row>
    <row r="376" spans="2:12" x14ac:dyDescent="0.3">
      <c r="B376" s="3" t="s">
        <v>43</v>
      </c>
      <c r="C376" s="4">
        <v>2022</v>
      </c>
      <c r="D376" s="3" t="s">
        <v>1456</v>
      </c>
      <c r="E376" s="4">
        <v>7356470</v>
      </c>
      <c r="F376" s="4">
        <v>6916285</v>
      </c>
      <c r="G376" s="4">
        <v>440185</v>
      </c>
      <c r="H376" s="4">
        <v>0</v>
      </c>
      <c r="I376" s="4">
        <v>10629598</v>
      </c>
      <c r="J376" s="4">
        <v>118992</v>
      </c>
      <c r="K376" s="3" t="s">
        <v>1460</v>
      </c>
      <c r="L376" s="4">
        <v>0.94016355670586571</v>
      </c>
    </row>
    <row r="377" spans="2:12" x14ac:dyDescent="0.3">
      <c r="B377" s="3" t="s">
        <v>43</v>
      </c>
      <c r="C377" s="4">
        <v>2022</v>
      </c>
      <c r="D377" s="3" t="s">
        <v>1457</v>
      </c>
      <c r="E377" s="4">
        <v>12763546</v>
      </c>
      <c r="F377" s="4">
        <v>2818705</v>
      </c>
      <c r="G377" s="4">
        <v>9944841</v>
      </c>
      <c r="H377" s="4">
        <v>170923</v>
      </c>
      <c r="I377" s="4">
        <v>26001272</v>
      </c>
      <c r="J377" s="4">
        <v>482776</v>
      </c>
      <c r="K377" s="3" t="s">
        <v>1460</v>
      </c>
      <c r="L377" s="4">
        <v>0.22084027432501907</v>
      </c>
    </row>
    <row r="378" spans="2:12" x14ac:dyDescent="0.3">
      <c r="B378" s="3" t="s">
        <v>43</v>
      </c>
      <c r="C378" s="4">
        <v>2022</v>
      </c>
      <c r="D378" s="3" t="s">
        <v>1458</v>
      </c>
      <c r="E378" s="4">
        <v>1353984</v>
      </c>
      <c r="F378" s="4"/>
      <c r="G378" s="4">
        <v>1353984</v>
      </c>
      <c r="H378" s="4">
        <v>0</v>
      </c>
      <c r="I378" s="4">
        <v>1353984</v>
      </c>
      <c r="J378" s="4"/>
      <c r="K378" s="3" t="s">
        <v>1451</v>
      </c>
      <c r="L378" s="4"/>
    </row>
    <row r="379" spans="2:12" x14ac:dyDescent="0.3">
      <c r="B379" s="3" t="s">
        <v>43</v>
      </c>
      <c r="C379" s="4">
        <v>2023</v>
      </c>
      <c r="D379" s="3" t="s">
        <v>1446</v>
      </c>
      <c r="E379" s="4">
        <v>4253375</v>
      </c>
      <c r="F379" s="4">
        <v>2630564</v>
      </c>
      <c r="G379" s="4">
        <v>1622811</v>
      </c>
      <c r="H379" s="4">
        <v>0</v>
      </c>
      <c r="I379" s="4">
        <v>13376512</v>
      </c>
      <c r="J379" s="4">
        <v>304430</v>
      </c>
      <c r="K379" s="3" t="s">
        <v>1460</v>
      </c>
      <c r="L379" s="4">
        <v>0.61846510124313048</v>
      </c>
    </row>
    <row r="380" spans="2:12" x14ac:dyDescent="0.3">
      <c r="B380" s="3" t="s">
        <v>43</v>
      </c>
      <c r="C380" s="4">
        <v>2023</v>
      </c>
      <c r="D380" s="3" t="s">
        <v>1448</v>
      </c>
      <c r="E380" s="4">
        <v>530323</v>
      </c>
      <c r="F380" s="4">
        <v>178587</v>
      </c>
      <c r="G380" s="4">
        <v>351736</v>
      </c>
      <c r="H380" s="4">
        <v>0</v>
      </c>
      <c r="I380" s="4">
        <v>965412</v>
      </c>
      <c r="J380" s="4">
        <v>13792</v>
      </c>
      <c r="K380" s="3" t="s">
        <v>1460</v>
      </c>
      <c r="L380" s="4">
        <v>0.33675137604818195</v>
      </c>
    </row>
    <row r="381" spans="2:12" x14ac:dyDescent="0.3">
      <c r="B381" s="3" t="s">
        <v>43</v>
      </c>
      <c r="C381" s="4">
        <v>2023</v>
      </c>
      <c r="D381" s="3" t="s">
        <v>1449</v>
      </c>
      <c r="E381" s="4">
        <v>2135361</v>
      </c>
      <c r="F381" s="4">
        <v>1208428</v>
      </c>
      <c r="G381" s="4">
        <v>926933</v>
      </c>
      <c r="H381" s="4">
        <v>0</v>
      </c>
      <c r="I381" s="4">
        <v>3093000</v>
      </c>
      <c r="J381" s="4">
        <v>150710</v>
      </c>
      <c r="K381" s="3" t="s">
        <v>1460</v>
      </c>
      <c r="L381" s="4">
        <v>0.56591274262291014</v>
      </c>
    </row>
    <row r="382" spans="2:12" x14ac:dyDescent="0.3">
      <c r="B382" s="3" t="s">
        <v>43</v>
      </c>
      <c r="C382" s="4">
        <v>2023</v>
      </c>
      <c r="D382" s="3" t="s">
        <v>1450</v>
      </c>
      <c r="E382" s="4">
        <v>656841</v>
      </c>
      <c r="F382" s="4"/>
      <c r="G382" s="4">
        <v>656841</v>
      </c>
      <c r="H382" s="4">
        <v>56561</v>
      </c>
      <c r="I382" s="4">
        <v>656841</v>
      </c>
      <c r="J382" s="4"/>
      <c r="K382" s="3" t="s">
        <v>1451</v>
      </c>
      <c r="L382" s="4"/>
    </row>
    <row r="383" spans="2:12" x14ac:dyDescent="0.3">
      <c r="B383" s="3" t="s">
        <v>43</v>
      </c>
      <c r="C383" s="4">
        <v>2023</v>
      </c>
      <c r="D383" s="3" t="s">
        <v>1452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3" t="s">
        <v>1451</v>
      </c>
      <c r="L383" s="4"/>
    </row>
    <row r="384" spans="2:12" x14ac:dyDescent="0.3">
      <c r="B384" s="3" t="s">
        <v>43</v>
      </c>
      <c r="C384" s="4">
        <v>2023</v>
      </c>
      <c r="D384" s="3" t="s">
        <v>1453</v>
      </c>
      <c r="E384" s="4">
        <v>991373</v>
      </c>
      <c r="F384" s="4">
        <v>581874</v>
      </c>
      <c r="G384" s="4">
        <v>409499</v>
      </c>
      <c r="H384" s="4">
        <v>266657</v>
      </c>
      <c r="I384" s="4">
        <v>826923</v>
      </c>
      <c r="J384" s="4">
        <v>68012</v>
      </c>
      <c r="K384" s="3" t="s">
        <v>1451</v>
      </c>
      <c r="L384" s="4">
        <v>0.58693750989788906</v>
      </c>
    </row>
    <row r="385" spans="2:12" x14ac:dyDescent="0.3">
      <c r="B385" s="3" t="s">
        <v>43</v>
      </c>
      <c r="C385" s="4">
        <v>2023</v>
      </c>
      <c r="D385" s="3" t="s">
        <v>1454</v>
      </c>
      <c r="E385" s="4">
        <v>1109844</v>
      </c>
      <c r="F385" s="4">
        <v>510987</v>
      </c>
      <c r="G385" s="4">
        <v>598857</v>
      </c>
      <c r="H385" s="4">
        <v>279213</v>
      </c>
      <c r="I385" s="4">
        <v>1552311</v>
      </c>
      <c r="J385" s="4">
        <v>44665</v>
      </c>
      <c r="K385" s="3" t="s">
        <v>1460</v>
      </c>
      <c r="L385" s="4">
        <v>0.46041335539048733</v>
      </c>
    </row>
    <row r="386" spans="2:12" x14ac:dyDescent="0.3">
      <c r="B386" s="3" t="s">
        <v>43</v>
      </c>
      <c r="C386" s="4">
        <v>2023</v>
      </c>
      <c r="D386" s="3" t="s">
        <v>1455</v>
      </c>
      <c r="E386" s="4">
        <v>3349547</v>
      </c>
      <c r="F386" s="4">
        <v>1497568</v>
      </c>
      <c r="G386" s="4">
        <v>1851979</v>
      </c>
      <c r="H386" s="4">
        <v>0</v>
      </c>
      <c r="I386" s="4">
        <v>9620947</v>
      </c>
      <c r="J386" s="4">
        <v>164860</v>
      </c>
      <c r="K386" s="3" t="s">
        <v>1460</v>
      </c>
      <c r="L386" s="4">
        <v>0.44709568189370086</v>
      </c>
    </row>
    <row r="387" spans="2:12" x14ac:dyDescent="0.3">
      <c r="B387" s="3" t="s">
        <v>43</v>
      </c>
      <c r="C387" s="4">
        <v>2023</v>
      </c>
      <c r="D387" s="3" t="s">
        <v>1456</v>
      </c>
      <c r="E387" s="4">
        <v>7440711</v>
      </c>
      <c r="F387" s="4">
        <v>6968116</v>
      </c>
      <c r="G387" s="4">
        <v>472595</v>
      </c>
      <c r="H387" s="4">
        <v>84241</v>
      </c>
      <c r="I387" s="4">
        <v>10714587</v>
      </c>
      <c r="J387" s="4">
        <v>123242</v>
      </c>
      <c r="K387" s="3" t="s">
        <v>1460</v>
      </c>
      <c r="L387" s="4">
        <v>0.9364852364243148</v>
      </c>
    </row>
    <row r="388" spans="2:12" x14ac:dyDescent="0.3">
      <c r="B388" s="3" t="s">
        <v>43</v>
      </c>
      <c r="C388" s="4">
        <v>2023</v>
      </c>
      <c r="D388" s="3" t="s">
        <v>1457</v>
      </c>
      <c r="E388" s="4">
        <v>12951848</v>
      </c>
      <c r="F388" s="4">
        <v>3104640</v>
      </c>
      <c r="G388" s="4">
        <v>9847208</v>
      </c>
      <c r="H388" s="4">
        <v>188305</v>
      </c>
      <c r="I388" s="4">
        <v>26189273</v>
      </c>
      <c r="J388" s="4">
        <v>495310</v>
      </c>
      <c r="K388" s="3" t="s">
        <v>1460</v>
      </c>
      <c r="L388" s="4">
        <v>0.23970633379885248</v>
      </c>
    </row>
    <row r="389" spans="2:12" x14ac:dyDescent="0.3">
      <c r="B389" s="3" t="s">
        <v>43</v>
      </c>
      <c r="C389" s="4">
        <v>2023</v>
      </c>
      <c r="D389" s="3" t="s">
        <v>1458</v>
      </c>
      <c r="E389" s="4">
        <v>2605274</v>
      </c>
      <c r="F389" s="4"/>
      <c r="G389" s="4">
        <v>2605274</v>
      </c>
      <c r="H389" s="4">
        <v>1251300</v>
      </c>
      <c r="I389" s="4">
        <v>2605274</v>
      </c>
      <c r="J389" s="4"/>
      <c r="K389" s="3" t="s">
        <v>1451</v>
      </c>
      <c r="L389" s="4"/>
    </row>
    <row r="390" spans="2:12" x14ac:dyDescent="0.3">
      <c r="B390" s="3" t="s">
        <v>43</v>
      </c>
      <c r="C390" s="4">
        <v>2024</v>
      </c>
      <c r="D390" s="3" t="s">
        <v>1446</v>
      </c>
      <c r="E390" s="4">
        <v>4307575</v>
      </c>
      <c r="F390" s="4">
        <v>2711108</v>
      </c>
      <c r="G390" s="4">
        <v>1596467</v>
      </c>
      <c r="H390" s="4">
        <v>54200</v>
      </c>
      <c r="I390" s="4">
        <v>13431512</v>
      </c>
      <c r="J390" s="4">
        <v>3071334</v>
      </c>
      <c r="K390" s="3" t="s">
        <v>1460</v>
      </c>
      <c r="L390" s="4">
        <v>0.62938149654968278</v>
      </c>
    </row>
    <row r="391" spans="2:12" x14ac:dyDescent="0.3">
      <c r="B391" s="3" t="s">
        <v>43</v>
      </c>
      <c r="C391" s="4">
        <v>2024</v>
      </c>
      <c r="D391" s="3" t="s">
        <v>1448</v>
      </c>
      <c r="E391" s="4">
        <v>530323</v>
      </c>
      <c r="F391" s="4">
        <v>184008</v>
      </c>
      <c r="G391" s="4">
        <v>346315</v>
      </c>
      <c r="H391" s="4">
        <v>0</v>
      </c>
      <c r="I391" s="4">
        <v>965412</v>
      </c>
      <c r="J391" s="4">
        <v>13792</v>
      </c>
      <c r="K391" s="3" t="s">
        <v>1460</v>
      </c>
      <c r="L391" s="4">
        <v>0.34697344825700566</v>
      </c>
    </row>
    <row r="392" spans="2:12" x14ac:dyDescent="0.3">
      <c r="B392" s="3" t="s">
        <v>43</v>
      </c>
      <c r="C392" s="4">
        <v>2024</v>
      </c>
      <c r="D392" s="3" t="s">
        <v>1449</v>
      </c>
      <c r="E392" s="4">
        <v>2135360</v>
      </c>
      <c r="F392" s="4">
        <v>1302153</v>
      </c>
      <c r="G392" s="4">
        <v>833207</v>
      </c>
      <c r="H392" s="4">
        <v>0</v>
      </c>
      <c r="I392" s="4">
        <v>2683000</v>
      </c>
      <c r="J392" s="4">
        <v>137988</v>
      </c>
      <c r="K392" s="3" t="s">
        <v>1460</v>
      </c>
      <c r="L392" s="4">
        <v>0.60980490409111343</v>
      </c>
    </row>
    <row r="393" spans="2:12" x14ac:dyDescent="0.3">
      <c r="B393" s="3" t="s">
        <v>43</v>
      </c>
      <c r="C393" s="4">
        <v>2024</v>
      </c>
      <c r="D393" s="3" t="s">
        <v>1450</v>
      </c>
      <c r="E393" s="4">
        <v>656841</v>
      </c>
      <c r="F393" s="4"/>
      <c r="G393" s="4">
        <v>656841</v>
      </c>
      <c r="H393" s="4">
        <v>0</v>
      </c>
      <c r="I393" s="4">
        <v>656841</v>
      </c>
      <c r="J393" s="4"/>
      <c r="K393" s="3" t="s">
        <v>1451</v>
      </c>
      <c r="L393" s="4"/>
    </row>
    <row r="394" spans="2:12" x14ac:dyDescent="0.3">
      <c r="B394" s="3" t="s">
        <v>43</v>
      </c>
      <c r="C394" s="4">
        <v>2024</v>
      </c>
      <c r="D394" s="3" t="s">
        <v>1452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3"/>
      <c r="L394" s="4"/>
    </row>
    <row r="395" spans="2:12" x14ac:dyDescent="0.3">
      <c r="B395" s="3" t="s">
        <v>43</v>
      </c>
      <c r="C395" s="4">
        <v>2024</v>
      </c>
      <c r="D395" s="3" t="s">
        <v>1453</v>
      </c>
      <c r="E395" s="4">
        <v>1106455</v>
      </c>
      <c r="F395" s="4">
        <v>641907</v>
      </c>
      <c r="G395" s="4">
        <v>464548</v>
      </c>
      <c r="H395" s="4">
        <v>115093</v>
      </c>
      <c r="I395" s="4">
        <v>1201000</v>
      </c>
      <c r="J395" s="4">
        <v>72566</v>
      </c>
      <c r="K395" s="3" t="s">
        <v>1451</v>
      </c>
      <c r="L395" s="4">
        <v>0.58014740771201723</v>
      </c>
    </row>
    <row r="396" spans="2:12" x14ac:dyDescent="0.3">
      <c r="B396" s="3" t="s">
        <v>43</v>
      </c>
      <c r="C396" s="4">
        <v>2024</v>
      </c>
      <c r="D396" s="3" t="s">
        <v>1454</v>
      </c>
      <c r="E396" s="4">
        <v>1109844</v>
      </c>
      <c r="F396" s="4">
        <v>541496</v>
      </c>
      <c r="G396" s="4">
        <v>568348</v>
      </c>
      <c r="H396" s="4">
        <v>0</v>
      </c>
      <c r="I396" s="4">
        <v>1552311</v>
      </c>
      <c r="J396" s="4">
        <v>44665</v>
      </c>
      <c r="K396" s="3" t="s">
        <v>1460</v>
      </c>
      <c r="L396" s="4">
        <v>0.48790280435808997</v>
      </c>
    </row>
    <row r="397" spans="2:12" x14ac:dyDescent="0.3">
      <c r="B397" s="3" t="s">
        <v>43</v>
      </c>
      <c r="C397" s="4">
        <v>2024</v>
      </c>
      <c r="D397" s="3" t="s">
        <v>1455</v>
      </c>
      <c r="E397" s="4">
        <v>4750640</v>
      </c>
      <c r="F397" s="4">
        <v>1610484</v>
      </c>
      <c r="G397" s="4">
        <v>3140156</v>
      </c>
      <c r="H397" s="4">
        <v>115039</v>
      </c>
      <c r="I397" s="4">
        <v>11020947</v>
      </c>
      <c r="J397" s="4">
        <v>211527</v>
      </c>
      <c r="K397" s="3" t="s">
        <v>1460</v>
      </c>
      <c r="L397" s="4">
        <v>0.33900358688513549</v>
      </c>
    </row>
    <row r="398" spans="2:12" x14ac:dyDescent="0.3">
      <c r="B398" s="3" t="s">
        <v>43</v>
      </c>
      <c r="C398" s="4">
        <v>2024</v>
      </c>
      <c r="D398" s="3" t="s">
        <v>1456</v>
      </c>
      <c r="E398" s="4">
        <v>7469756</v>
      </c>
      <c r="F398" s="4">
        <v>7016845</v>
      </c>
      <c r="G398" s="4">
        <v>452911</v>
      </c>
      <c r="H398" s="4">
        <v>29045</v>
      </c>
      <c r="I398" s="4">
        <v>10714587</v>
      </c>
      <c r="J398" s="4">
        <v>123242</v>
      </c>
      <c r="K398" s="3" t="s">
        <v>1460</v>
      </c>
      <c r="L398" s="4">
        <v>0.93936736353905004</v>
      </c>
    </row>
    <row r="399" spans="2:12" x14ac:dyDescent="0.3">
      <c r="B399" s="3" t="s">
        <v>43</v>
      </c>
      <c r="C399" s="4">
        <v>2024</v>
      </c>
      <c r="D399" s="3" t="s">
        <v>1457</v>
      </c>
      <c r="E399" s="4">
        <v>12951848</v>
      </c>
      <c r="F399" s="4">
        <v>3386434</v>
      </c>
      <c r="G399" s="4">
        <v>9565414</v>
      </c>
      <c r="H399" s="4">
        <v>0</v>
      </c>
      <c r="I399" s="4">
        <v>26184282</v>
      </c>
      <c r="J399" s="4">
        <v>495060</v>
      </c>
      <c r="K399" s="3" t="s">
        <v>1460</v>
      </c>
      <c r="L399" s="4">
        <v>0.26146338344921899</v>
      </c>
    </row>
    <row r="400" spans="2:12" x14ac:dyDescent="0.3">
      <c r="B400" s="3" t="s">
        <v>43</v>
      </c>
      <c r="C400" s="4">
        <v>2024</v>
      </c>
      <c r="D400" s="3" t="s">
        <v>1458</v>
      </c>
      <c r="E400" s="4">
        <v>1322019</v>
      </c>
      <c r="F400" s="4"/>
      <c r="G400" s="4">
        <v>1322019</v>
      </c>
      <c r="H400" s="4">
        <v>2789</v>
      </c>
      <c r="I400" s="4">
        <v>1322019</v>
      </c>
      <c r="J400" s="4"/>
      <c r="K400" s="3" t="s">
        <v>1451</v>
      </c>
      <c r="L400" s="4"/>
    </row>
    <row r="401" spans="2:12" x14ac:dyDescent="0.3">
      <c r="B401" s="3" t="s">
        <v>46</v>
      </c>
      <c r="C401" s="4">
        <v>2019</v>
      </c>
      <c r="D401" s="3" t="s">
        <v>1446</v>
      </c>
      <c r="E401" s="4">
        <v>1280376</v>
      </c>
      <c r="F401" s="4">
        <v>341766</v>
      </c>
      <c r="G401" s="4">
        <v>938610</v>
      </c>
      <c r="H401" s="4">
        <v>0</v>
      </c>
      <c r="I401" s="4">
        <v>0</v>
      </c>
      <c r="J401" s="4">
        <v>0</v>
      </c>
      <c r="K401" s="3" t="s">
        <v>1447</v>
      </c>
      <c r="L401" s="4">
        <v>0.26692627790586515</v>
      </c>
    </row>
    <row r="402" spans="2:12" x14ac:dyDescent="0.3">
      <c r="B402" s="3" t="s">
        <v>46</v>
      </c>
      <c r="C402" s="4">
        <v>2019</v>
      </c>
      <c r="D402" s="3" t="s">
        <v>1448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3" t="s">
        <v>1447</v>
      </c>
      <c r="L402" s="4"/>
    </row>
    <row r="403" spans="2:12" x14ac:dyDescent="0.3">
      <c r="B403" s="3" t="s">
        <v>46</v>
      </c>
      <c r="C403" s="4">
        <v>2019</v>
      </c>
      <c r="D403" s="3" t="s">
        <v>1449</v>
      </c>
      <c r="E403" s="4">
        <v>951109</v>
      </c>
      <c r="F403" s="4">
        <v>657691</v>
      </c>
      <c r="G403" s="4">
        <v>293418</v>
      </c>
      <c r="H403" s="4">
        <v>32440</v>
      </c>
      <c r="I403" s="4">
        <v>0</v>
      </c>
      <c r="J403" s="4">
        <v>0</v>
      </c>
      <c r="K403" s="3" t="s">
        <v>1447</v>
      </c>
      <c r="L403" s="4">
        <v>0.69149908159842877</v>
      </c>
    </row>
    <row r="404" spans="2:12" x14ac:dyDescent="0.3">
      <c r="B404" s="3" t="s">
        <v>46</v>
      </c>
      <c r="C404" s="4">
        <v>2019</v>
      </c>
      <c r="D404" s="3" t="s">
        <v>1450</v>
      </c>
      <c r="E404" s="4">
        <v>4945629</v>
      </c>
      <c r="F404" s="4"/>
      <c r="G404" s="4">
        <v>4945629</v>
      </c>
      <c r="H404" s="4">
        <v>0</v>
      </c>
      <c r="I404" s="4">
        <v>4945629</v>
      </c>
      <c r="J404" s="4"/>
      <c r="K404" s="3" t="s">
        <v>1451</v>
      </c>
      <c r="L404" s="4"/>
    </row>
    <row r="405" spans="2:12" x14ac:dyDescent="0.3">
      <c r="B405" s="3" t="s">
        <v>46</v>
      </c>
      <c r="C405" s="4">
        <v>2019</v>
      </c>
      <c r="D405" s="3" t="s">
        <v>1452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3" t="s">
        <v>1447</v>
      </c>
      <c r="L405" s="4"/>
    </row>
    <row r="406" spans="2:12" x14ac:dyDescent="0.3">
      <c r="B406" s="3" t="s">
        <v>46</v>
      </c>
      <c r="C406" s="4">
        <v>2019</v>
      </c>
      <c r="D406" s="3" t="s">
        <v>1453</v>
      </c>
      <c r="E406" s="4">
        <v>975389</v>
      </c>
      <c r="F406" s="4">
        <v>671017</v>
      </c>
      <c r="G406" s="4">
        <v>304372</v>
      </c>
      <c r="H406" s="4">
        <v>8086</v>
      </c>
      <c r="I406" s="4">
        <v>0</v>
      </c>
      <c r="J406" s="4">
        <v>0</v>
      </c>
      <c r="K406" s="3" t="s">
        <v>1451</v>
      </c>
      <c r="L406" s="4">
        <v>0.68794809045416749</v>
      </c>
    </row>
    <row r="407" spans="2:12" x14ac:dyDescent="0.3">
      <c r="B407" s="3" t="s">
        <v>46</v>
      </c>
      <c r="C407" s="4">
        <v>2019</v>
      </c>
      <c r="D407" s="3" t="s">
        <v>1454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3" t="s">
        <v>1447</v>
      </c>
      <c r="L407" s="4"/>
    </row>
    <row r="408" spans="2:12" x14ac:dyDescent="0.3">
      <c r="B408" s="3" t="s">
        <v>46</v>
      </c>
      <c r="C408" s="4">
        <v>2019</v>
      </c>
      <c r="D408" s="3" t="s">
        <v>1455</v>
      </c>
      <c r="E408" s="4">
        <v>8746379</v>
      </c>
      <c r="F408" s="4">
        <v>434271</v>
      </c>
      <c r="G408" s="4">
        <v>8312108</v>
      </c>
      <c r="H408" s="4">
        <v>0</v>
      </c>
      <c r="I408" s="4">
        <v>0</v>
      </c>
      <c r="J408" s="4">
        <v>0</v>
      </c>
      <c r="K408" s="3" t="s">
        <v>1447</v>
      </c>
      <c r="L408" s="4">
        <v>4.96515186456018E-2</v>
      </c>
    </row>
    <row r="409" spans="2:12" x14ac:dyDescent="0.3">
      <c r="B409" s="3" t="s">
        <v>46</v>
      </c>
      <c r="C409" s="4">
        <v>2019</v>
      </c>
      <c r="D409" s="3" t="s">
        <v>1456</v>
      </c>
      <c r="E409" s="4">
        <v>7050748</v>
      </c>
      <c r="F409" s="4">
        <v>2850327</v>
      </c>
      <c r="G409" s="4">
        <v>4200421</v>
      </c>
      <c r="H409" s="4">
        <v>0</v>
      </c>
      <c r="I409" s="4">
        <v>0</v>
      </c>
      <c r="J409" s="4">
        <v>0</v>
      </c>
      <c r="K409" s="3" t="s">
        <v>1447</v>
      </c>
      <c r="L409" s="4">
        <v>0.40425881055456814</v>
      </c>
    </row>
    <row r="410" spans="2:12" x14ac:dyDescent="0.3">
      <c r="B410" s="3" t="s">
        <v>46</v>
      </c>
      <c r="C410" s="4">
        <v>2019</v>
      </c>
      <c r="D410" s="3" t="s">
        <v>1457</v>
      </c>
      <c r="E410" s="4">
        <v>8986131</v>
      </c>
      <c r="F410" s="4">
        <v>1354374</v>
      </c>
      <c r="G410" s="4">
        <v>7631757</v>
      </c>
      <c r="H410" s="4">
        <v>435199</v>
      </c>
      <c r="I410" s="4">
        <v>0</v>
      </c>
      <c r="J410" s="4">
        <v>0</v>
      </c>
      <c r="K410" s="3" t="s">
        <v>1447</v>
      </c>
      <c r="L410" s="4">
        <v>0.15071825683378084</v>
      </c>
    </row>
    <row r="411" spans="2:12" x14ac:dyDescent="0.3">
      <c r="B411" s="3" t="s">
        <v>46</v>
      </c>
      <c r="C411" s="4">
        <v>2019</v>
      </c>
      <c r="D411" s="3" t="s">
        <v>1458</v>
      </c>
      <c r="E411" s="4">
        <v>0</v>
      </c>
      <c r="F411" s="4"/>
      <c r="G411" s="4">
        <v>0</v>
      </c>
      <c r="H411" s="4">
        <v>0</v>
      </c>
      <c r="I411" s="4">
        <v>0</v>
      </c>
      <c r="J411" s="4"/>
      <c r="K411" s="3" t="s">
        <v>1451</v>
      </c>
      <c r="L411" s="4"/>
    </row>
    <row r="412" spans="2:12" x14ac:dyDescent="0.3">
      <c r="B412" s="3" t="s">
        <v>46</v>
      </c>
      <c r="C412" s="4">
        <v>2020</v>
      </c>
      <c r="D412" s="3" t="s">
        <v>1446</v>
      </c>
      <c r="E412" s="4">
        <v>1280376</v>
      </c>
      <c r="F412" s="4">
        <v>370586</v>
      </c>
      <c r="G412" s="4">
        <v>909790</v>
      </c>
      <c r="H412" s="4">
        <v>0</v>
      </c>
      <c r="I412" s="4">
        <v>0</v>
      </c>
      <c r="J412" s="4">
        <v>0</v>
      </c>
      <c r="K412" s="3" t="s">
        <v>1447</v>
      </c>
      <c r="L412" s="4">
        <v>0.28943529088330305</v>
      </c>
    </row>
    <row r="413" spans="2:12" x14ac:dyDescent="0.3">
      <c r="B413" s="3" t="s">
        <v>46</v>
      </c>
      <c r="C413" s="4">
        <v>2020</v>
      </c>
      <c r="D413" s="3" t="s">
        <v>1448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3" t="s">
        <v>1447</v>
      </c>
      <c r="L413" s="4"/>
    </row>
    <row r="414" spans="2:12" x14ac:dyDescent="0.3">
      <c r="B414" s="3" t="s">
        <v>46</v>
      </c>
      <c r="C414" s="4">
        <v>2020</v>
      </c>
      <c r="D414" s="3" t="s">
        <v>1449</v>
      </c>
      <c r="E414" s="4">
        <v>955526</v>
      </c>
      <c r="F414" s="4">
        <v>728957</v>
      </c>
      <c r="G414" s="4">
        <v>226569</v>
      </c>
      <c r="H414" s="4">
        <v>4417</v>
      </c>
      <c r="I414" s="4">
        <v>0</v>
      </c>
      <c r="J414" s="4">
        <v>0</v>
      </c>
      <c r="K414" s="3" t="s">
        <v>1447</v>
      </c>
      <c r="L414" s="4">
        <v>0.76288557297237336</v>
      </c>
    </row>
    <row r="415" spans="2:12" x14ac:dyDescent="0.3">
      <c r="B415" s="3" t="s">
        <v>46</v>
      </c>
      <c r="C415" s="4">
        <v>2020</v>
      </c>
      <c r="D415" s="3" t="s">
        <v>1450</v>
      </c>
      <c r="E415" s="4">
        <v>4945629</v>
      </c>
      <c r="F415" s="4"/>
      <c r="G415" s="4">
        <v>4945629</v>
      </c>
      <c r="H415" s="4">
        <v>0</v>
      </c>
      <c r="I415" s="4">
        <v>4945629</v>
      </c>
      <c r="J415" s="4"/>
      <c r="K415" s="3" t="s">
        <v>1451</v>
      </c>
      <c r="L415" s="4"/>
    </row>
    <row r="416" spans="2:12" x14ac:dyDescent="0.3">
      <c r="B416" s="3" t="s">
        <v>46</v>
      </c>
      <c r="C416" s="4">
        <v>2020</v>
      </c>
      <c r="D416" s="3" t="s">
        <v>1452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3" t="s">
        <v>1447</v>
      </c>
      <c r="L416" s="4"/>
    </row>
    <row r="417" spans="2:12" x14ac:dyDescent="0.3">
      <c r="B417" s="3" t="s">
        <v>46</v>
      </c>
      <c r="C417" s="4">
        <v>2020</v>
      </c>
      <c r="D417" s="3" t="s">
        <v>1453</v>
      </c>
      <c r="E417" s="4">
        <v>1005112</v>
      </c>
      <c r="F417" s="4">
        <v>679730</v>
      </c>
      <c r="G417" s="4">
        <v>325382</v>
      </c>
      <c r="H417" s="4">
        <v>29723</v>
      </c>
      <c r="I417" s="4">
        <v>0</v>
      </c>
      <c r="J417" s="4">
        <v>0</v>
      </c>
      <c r="K417" s="3" t="s">
        <v>1451</v>
      </c>
      <c r="L417" s="4">
        <v>0.67627289297113158</v>
      </c>
    </row>
    <row r="418" spans="2:12" x14ac:dyDescent="0.3">
      <c r="B418" s="3" t="s">
        <v>46</v>
      </c>
      <c r="C418" s="4">
        <v>2020</v>
      </c>
      <c r="D418" s="3" t="s">
        <v>1454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3" t="s">
        <v>1447</v>
      </c>
      <c r="L418" s="4"/>
    </row>
    <row r="419" spans="2:12" x14ac:dyDescent="0.3">
      <c r="B419" s="3" t="s">
        <v>46</v>
      </c>
      <c r="C419" s="4">
        <v>2020</v>
      </c>
      <c r="D419" s="3" t="s">
        <v>1455</v>
      </c>
      <c r="E419" s="4">
        <v>8746379</v>
      </c>
      <c r="F419" s="4">
        <v>572681</v>
      </c>
      <c r="G419" s="4">
        <v>8173698</v>
      </c>
      <c r="H419" s="4">
        <v>0</v>
      </c>
      <c r="I419" s="4">
        <v>0</v>
      </c>
      <c r="J419" s="4">
        <v>0</v>
      </c>
      <c r="K419" s="3" t="s">
        <v>1447</v>
      </c>
      <c r="L419" s="4">
        <v>6.5476353128534684E-2</v>
      </c>
    </row>
    <row r="420" spans="2:12" x14ac:dyDescent="0.3">
      <c r="B420" s="3" t="s">
        <v>46</v>
      </c>
      <c r="C420" s="4">
        <v>2020</v>
      </c>
      <c r="D420" s="3" t="s">
        <v>1456</v>
      </c>
      <c r="E420" s="4">
        <v>7050748</v>
      </c>
      <c r="F420" s="4">
        <v>3036803</v>
      </c>
      <c r="G420" s="4">
        <v>4013945</v>
      </c>
      <c r="H420" s="4">
        <v>0</v>
      </c>
      <c r="I420" s="4">
        <v>0</v>
      </c>
      <c r="J420" s="4">
        <v>0</v>
      </c>
      <c r="K420" s="3" t="s">
        <v>1447</v>
      </c>
      <c r="L420" s="4">
        <v>0.43070650092727752</v>
      </c>
    </row>
    <row r="421" spans="2:12" x14ac:dyDescent="0.3">
      <c r="B421" s="3" t="s">
        <v>46</v>
      </c>
      <c r="C421" s="4">
        <v>2020</v>
      </c>
      <c r="D421" s="3" t="s">
        <v>1457</v>
      </c>
      <c r="E421" s="4">
        <v>9566815</v>
      </c>
      <c r="F421" s="4">
        <v>1521823</v>
      </c>
      <c r="G421" s="4">
        <v>8044992</v>
      </c>
      <c r="H421" s="4">
        <v>580684</v>
      </c>
      <c r="I421" s="4">
        <v>0</v>
      </c>
      <c r="J421" s="4">
        <v>0</v>
      </c>
      <c r="K421" s="3" t="s">
        <v>1447</v>
      </c>
      <c r="L421" s="4">
        <v>0.15907310844831848</v>
      </c>
    </row>
    <row r="422" spans="2:12" x14ac:dyDescent="0.3">
      <c r="B422" s="3" t="s">
        <v>46</v>
      </c>
      <c r="C422" s="4">
        <v>2020</v>
      </c>
      <c r="D422" s="3" t="s">
        <v>1458</v>
      </c>
      <c r="E422" s="4">
        <v>0</v>
      </c>
      <c r="F422" s="4"/>
      <c r="G422" s="4">
        <v>0</v>
      </c>
      <c r="H422" s="4">
        <v>0</v>
      </c>
      <c r="I422" s="4">
        <v>0</v>
      </c>
      <c r="J422" s="4"/>
      <c r="K422" s="3" t="s">
        <v>1451</v>
      </c>
      <c r="L422" s="4"/>
    </row>
    <row r="423" spans="2:12" x14ac:dyDescent="0.3">
      <c r="B423" s="3" t="s">
        <v>46</v>
      </c>
      <c r="C423" s="4">
        <v>2021</v>
      </c>
      <c r="D423" s="3" t="s">
        <v>1446</v>
      </c>
      <c r="E423" s="4">
        <v>1280376</v>
      </c>
      <c r="F423" s="4">
        <v>399406</v>
      </c>
      <c r="G423" s="4">
        <v>880970</v>
      </c>
      <c r="H423" s="4">
        <v>0</v>
      </c>
      <c r="I423" s="4">
        <v>0</v>
      </c>
      <c r="J423" s="4">
        <v>0</v>
      </c>
      <c r="K423" s="3" t="s">
        <v>1447</v>
      </c>
      <c r="L423" s="4">
        <v>0.3119443038607409</v>
      </c>
    </row>
    <row r="424" spans="2:12" x14ac:dyDescent="0.3">
      <c r="B424" s="3" t="s">
        <v>46</v>
      </c>
      <c r="C424" s="4">
        <v>2021</v>
      </c>
      <c r="D424" s="3" t="s">
        <v>1448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3" t="s">
        <v>1447</v>
      </c>
      <c r="L424" s="4"/>
    </row>
    <row r="425" spans="2:12" x14ac:dyDescent="0.3">
      <c r="B425" s="3" t="s">
        <v>46</v>
      </c>
      <c r="C425" s="4">
        <v>2021</v>
      </c>
      <c r="D425" s="3" t="s">
        <v>1449</v>
      </c>
      <c r="E425" s="4">
        <v>2530725</v>
      </c>
      <c r="F425" s="4">
        <v>1515279</v>
      </c>
      <c r="G425" s="4">
        <v>1015446</v>
      </c>
      <c r="H425" s="4">
        <v>416374</v>
      </c>
      <c r="I425" s="4">
        <v>0</v>
      </c>
      <c r="J425" s="4">
        <v>0</v>
      </c>
      <c r="K425" s="3" t="s">
        <v>1447</v>
      </c>
      <c r="L425" s="4">
        <v>0.59875292653291057</v>
      </c>
    </row>
    <row r="426" spans="2:12" x14ac:dyDescent="0.3">
      <c r="B426" s="3" t="s">
        <v>46</v>
      </c>
      <c r="C426" s="4">
        <v>2021</v>
      </c>
      <c r="D426" s="3" t="s">
        <v>1450</v>
      </c>
      <c r="E426" s="4">
        <v>4945629</v>
      </c>
      <c r="F426" s="4"/>
      <c r="G426" s="4">
        <v>4945629</v>
      </c>
      <c r="H426" s="4">
        <v>0</v>
      </c>
      <c r="I426" s="4">
        <v>4945629</v>
      </c>
      <c r="J426" s="4"/>
      <c r="K426" s="3" t="s">
        <v>1451</v>
      </c>
      <c r="L426" s="4"/>
    </row>
    <row r="427" spans="2:12" x14ac:dyDescent="0.3">
      <c r="B427" s="3" t="s">
        <v>46</v>
      </c>
      <c r="C427" s="4">
        <v>2021</v>
      </c>
      <c r="D427" s="3" t="s">
        <v>1452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3" t="s">
        <v>1447</v>
      </c>
      <c r="L427" s="4"/>
    </row>
    <row r="428" spans="2:12" x14ac:dyDescent="0.3">
      <c r="B428" s="3" t="s">
        <v>46</v>
      </c>
      <c r="C428" s="4">
        <v>2021</v>
      </c>
      <c r="D428" s="3" t="s">
        <v>1453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3" t="s">
        <v>1451</v>
      </c>
      <c r="L428" s="4"/>
    </row>
    <row r="429" spans="2:12" x14ac:dyDescent="0.3">
      <c r="B429" s="3" t="s">
        <v>46</v>
      </c>
      <c r="C429" s="4">
        <v>2021</v>
      </c>
      <c r="D429" s="3" t="s">
        <v>1454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3" t="s">
        <v>1447</v>
      </c>
      <c r="L429" s="4"/>
    </row>
    <row r="430" spans="2:12" x14ac:dyDescent="0.3">
      <c r="B430" s="3" t="s">
        <v>46</v>
      </c>
      <c r="C430" s="4">
        <v>2021</v>
      </c>
      <c r="D430" s="3" t="s">
        <v>1455</v>
      </c>
      <c r="E430" s="4">
        <v>8746379</v>
      </c>
      <c r="F430" s="4">
        <v>711091</v>
      </c>
      <c r="G430" s="4">
        <v>8035288</v>
      </c>
      <c r="H430" s="4">
        <v>153713</v>
      </c>
      <c r="I430" s="4">
        <v>0</v>
      </c>
      <c r="J430" s="4">
        <v>0</v>
      </c>
      <c r="K430" s="3" t="s">
        <v>1447</v>
      </c>
      <c r="L430" s="4">
        <v>8.1301187611467554E-2</v>
      </c>
    </row>
    <row r="431" spans="2:12" x14ac:dyDescent="0.3">
      <c r="B431" s="3" t="s">
        <v>46</v>
      </c>
      <c r="C431" s="4">
        <v>2021</v>
      </c>
      <c r="D431" s="3" t="s">
        <v>1456</v>
      </c>
      <c r="E431" s="4">
        <v>7050748</v>
      </c>
      <c r="F431" s="4">
        <v>3221879</v>
      </c>
      <c r="G431" s="4">
        <v>3828869</v>
      </c>
      <c r="H431" s="4">
        <v>0</v>
      </c>
      <c r="I431" s="4">
        <v>0</v>
      </c>
      <c r="J431" s="4">
        <v>0</v>
      </c>
      <c r="K431" s="3" t="s">
        <v>1447</v>
      </c>
      <c r="L431" s="4">
        <v>0.45695563080683071</v>
      </c>
    </row>
    <row r="432" spans="2:12" x14ac:dyDescent="0.3">
      <c r="B432" s="3" t="s">
        <v>46</v>
      </c>
      <c r="C432" s="4">
        <v>2021</v>
      </c>
      <c r="D432" s="3" t="s">
        <v>1457</v>
      </c>
      <c r="E432" s="4">
        <v>10063002</v>
      </c>
      <c r="F432" s="4">
        <v>1697407</v>
      </c>
      <c r="G432" s="4">
        <v>8365595</v>
      </c>
      <c r="H432" s="4">
        <v>496187</v>
      </c>
      <c r="I432" s="4">
        <v>0</v>
      </c>
      <c r="J432" s="4">
        <v>0</v>
      </c>
      <c r="K432" s="3" t="s">
        <v>1447</v>
      </c>
      <c r="L432" s="4">
        <v>0.16867799489655275</v>
      </c>
    </row>
    <row r="433" spans="2:12" x14ac:dyDescent="0.3">
      <c r="B433" s="3" t="s">
        <v>46</v>
      </c>
      <c r="C433" s="4">
        <v>2021</v>
      </c>
      <c r="D433" s="3" t="s">
        <v>1458</v>
      </c>
      <c r="E433" s="4">
        <v>0</v>
      </c>
      <c r="F433" s="4"/>
      <c r="G433" s="4">
        <v>0</v>
      </c>
      <c r="H433" s="4">
        <v>0</v>
      </c>
      <c r="I433" s="4">
        <v>0</v>
      </c>
      <c r="J433" s="4"/>
      <c r="K433" s="3" t="s">
        <v>1451</v>
      </c>
      <c r="L433" s="4"/>
    </row>
    <row r="434" spans="2:12" x14ac:dyDescent="0.3">
      <c r="B434" s="3" t="s">
        <v>46</v>
      </c>
      <c r="C434" s="4">
        <v>2022</v>
      </c>
      <c r="D434" s="3" t="s">
        <v>1446</v>
      </c>
      <c r="E434" s="4">
        <v>1429081</v>
      </c>
      <c r="F434" s="4">
        <v>431200</v>
      </c>
      <c r="G434" s="4">
        <v>997881</v>
      </c>
      <c r="H434" s="4">
        <v>148705</v>
      </c>
      <c r="I434" s="4">
        <v>0</v>
      </c>
      <c r="J434" s="4">
        <v>0</v>
      </c>
      <c r="K434" s="3" t="s">
        <v>1447</v>
      </c>
      <c r="L434" s="4">
        <v>0.30173237206288517</v>
      </c>
    </row>
    <row r="435" spans="2:12" x14ac:dyDescent="0.3">
      <c r="B435" s="3" t="s">
        <v>46</v>
      </c>
      <c r="C435" s="4">
        <v>2022</v>
      </c>
      <c r="D435" s="3" t="s">
        <v>1448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3" t="s">
        <v>1447</v>
      </c>
      <c r="L435" s="4"/>
    </row>
    <row r="436" spans="2:12" x14ac:dyDescent="0.3">
      <c r="B436" s="3" t="s">
        <v>46</v>
      </c>
      <c r="C436" s="4">
        <v>2022</v>
      </c>
      <c r="D436" s="3" t="s">
        <v>1449</v>
      </c>
      <c r="E436" s="4">
        <v>1456443</v>
      </c>
      <c r="F436" s="4">
        <v>798749</v>
      </c>
      <c r="G436" s="4">
        <v>657694</v>
      </c>
      <c r="H436" s="4">
        <v>150089</v>
      </c>
      <c r="I436" s="4">
        <v>0</v>
      </c>
      <c r="J436" s="4">
        <v>0</v>
      </c>
      <c r="K436" s="3" t="s">
        <v>1447</v>
      </c>
      <c r="L436" s="4">
        <v>0.54842448348476391</v>
      </c>
    </row>
    <row r="437" spans="2:12" x14ac:dyDescent="0.3">
      <c r="B437" s="3" t="s">
        <v>46</v>
      </c>
      <c r="C437" s="4">
        <v>2022</v>
      </c>
      <c r="D437" s="3" t="s">
        <v>1450</v>
      </c>
      <c r="E437" s="4">
        <v>4945629</v>
      </c>
      <c r="F437" s="4"/>
      <c r="G437" s="4">
        <v>4945629</v>
      </c>
      <c r="H437" s="4">
        <v>0</v>
      </c>
      <c r="I437" s="4">
        <v>4945629</v>
      </c>
      <c r="J437" s="4"/>
      <c r="K437" s="3" t="s">
        <v>1451</v>
      </c>
      <c r="L437" s="4"/>
    </row>
    <row r="438" spans="2:12" x14ac:dyDescent="0.3">
      <c r="B438" s="3" t="s">
        <v>46</v>
      </c>
      <c r="C438" s="4">
        <v>2022</v>
      </c>
      <c r="D438" s="3" t="s">
        <v>1452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3" t="s">
        <v>1459</v>
      </c>
      <c r="L438" s="4"/>
    </row>
    <row r="439" spans="2:12" x14ac:dyDescent="0.3">
      <c r="B439" s="3" t="s">
        <v>46</v>
      </c>
      <c r="C439" s="4">
        <v>2022</v>
      </c>
      <c r="D439" s="3" t="s">
        <v>1453</v>
      </c>
      <c r="E439" s="4">
        <v>1224371</v>
      </c>
      <c r="F439" s="4">
        <v>705596</v>
      </c>
      <c r="G439" s="4">
        <v>518775</v>
      </c>
      <c r="H439" s="4">
        <v>0</v>
      </c>
      <c r="I439" s="4">
        <v>0</v>
      </c>
      <c r="J439" s="4">
        <v>0</v>
      </c>
      <c r="K439" s="3" t="s">
        <v>1451</v>
      </c>
      <c r="L439" s="4">
        <v>0.57629264332461316</v>
      </c>
    </row>
    <row r="440" spans="2:12" x14ac:dyDescent="0.3">
      <c r="B440" s="3" t="s">
        <v>46</v>
      </c>
      <c r="C440" s="4">
        <v>2022</v>
      </c>
      <c r="D440" s="3" t="s">
        <v>1454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3" t="s">
        <v>1447</v>
      </c>
      <c r="L440" s="4"/>
    </row>
    <row r="441" spans="2:12" x14ac:dyDescent="0.3">
      <c r="B441" s="3" t="s">
        <v>46</v>
      </c>
      <c r="C441" s="4">
        <v>2022</v>
      </c>
      <c r="D441" s="3" t="s">
        <v>1455</v>
      </c>
      <c r="E441" s="4">
        <v>8849252</v>
      </c>
      <c r="F441" s="4">
        <v>850787</v>
      </c>
      <c r="G441" s="4">
        <v>7998465</v>
      </c>
      <c r="H441" s="4">
        <v>102873</v>
      </c>
      <c r="I441" s="4">
        <v>0</v>
      </c>
      <c r="J441" s="4">
        <v>0</v>
      </c>
      <c r="K441" s="3" t="s">
        <v>1447</v>
      </c>
      <c r="L441" s="4">
        <v>9.6142250215046424E-2</v>
      </c>
    </row>
    <row r="442" spans="2:12" x14ac:dyDescent="0.3">
      <c r="B442" s="3" t="s">
        <v>46</v>
      </c>
      <c r="C442" s="4">
        <v>2022</v>
      </c>
      <c r="D442" s="3" t="s">
        <v>1456</v>
      </c>
      <c r="E442" s="4">
        <v>7310000</v>
      </c>
      <c r="F442" s="4">
        <v>3413332</v>
      </c>
      <c r="G442" s="4">
        <v>3896668</v>
      </c>
      <c r="H442" s="4">
        <v>259252</v>
      </c>
      <c r="I442" s="4">
        <v>0</v>
      </c>
      <c r="J442" s="4">
        <v>0</v>
      </c>
      <c r="K442" s="3" t="s">
        <v>1447</v>
      </c>
      <c r="L442" s="4">
        <v>0.46694008207934334</v>
      </c>
    </row>
    <row r="443" spans="2:12" x14ac:dyDescent="0.3">
      <c r="B443" s="3" t="s">
        <v>46</v>
      </c>
      <c r="C443" s="4">
        <v>2022</v>
      </c>
      <c r="D443" s="3" t="s">
        <v>1457</v>
      </c>
      <c r="E443" s="4">
        <v>10253495</v>
      </c>
      <c r="F443" s="4">
        <v>1875952</v>
      </c>
      <c r="G443" s="4">
        <v>8377543</v>
      </c>
      <c r="H443" s="4">
        <v>190493</v>
      </c>
      <c r="I443" s="4">
        <v>0</v>
      </c>
      <c r="J443" s="4">
        <v>0</v>
      </c>
      <c r="K443" s="3" t="s">
        <v>1447</v>
      </c>
      <c r="L443" s="4">
        <v>0.18295732333219064</v>
      </c>
    </row>
    <row r="444" spans="2:12" x14ac:dyDescent="0.3">
      <c r="B444" s="3" t="s">
        <v>46</v>
      </c>
      <c r="C444" s="4">
        <v>2022</v>
      </c>
      <c r="D444" s="3" t="s">
        <v>1458</v>
      </c>
      <c r="E444" s="4">
        <v>0</v>
      </c>
      <c r="F444" s="4"/>
      <c r="G444" s="4">
        <v>0</v>
      </c>
      <c r="H444" s="4">
        <v>0</v>
      </c>
      <c r="I444" s="4">
        <v>0</v>
      </c>
      <c r="J444" s="4"/>
      <c r="K444" s="3" t="s">
        <v>1451</v>
      </c>
      <c r="L444" s="4"/>
    </row>
    <row r="445" spans="2:12" x14ac:dyDescent="0.3">
      <c r="B445" s="3" t="s">
        <v>46</v>
      </c>
      <c r="C445" s="4">
        <v>2023</v>
      </c>
      <c r="D445" s="3" t="s">
        <v>1446</v>
      </c>
      <c r="E445" s="4">
        <v>2131643</v>
      </c>
      <c r="F445" s="4">
        <v>525116</v>
      </c>
      <c r="G445" s="4">
        <v>1606527</v>
      </c>
      <c r="H445" s="4">
        <v>637637</v>
      </c>
      <c r="I445" s="4">
        <v>0</v>
      </c>
      <c r="J445" s="4">
        <v>0</v>
      </c>
      <c r="K445" s="3" t="s">
        <v>1447</v>
      </c>
      <c r="L445" s="4">
        <v>0.24634331358487327</v>
      </c>
    </row>
    <row r="446" spans="2:12" x14ac:dyDescent="0.3">
      <c r="B446" s="3" t="s">
        <v>46</v>
      </c>
      <c r="C446" s="4">
        <v>2023</v>
      </c>
      <c r="D446" s="3" t="s">
        <v>1448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3" t="s">
        <v>1447</v>
      </c>
      <c r="L446" s="4"/>
    </row>
    <row r="447" spans="2:12" x14ac:dyDescent="0.3">
      <c r="B447" s="3" t="s">
        <v>46</v>
      </c>
      <c r="C447" s="4">
        <v>2023</v>
      </c>
      <c r="D447" s="3" t="s">
        <v>1449</v>
      </c>
      <c r="E447" s="4">
        <v>2931217</v>
      </c>
      <c r="F447" s="4">
        <v>1738732</v>
      </c>
      <c r="G447" s="4">
        <v>1192485</v>
      </c>
      <c r="H447" s="4">
        <v>0</v>
      </c>
      <c r="I447" s="4">
        <v>0</v>
      </c>
      <c r="J447" s="4">
        <v>0</v>
      </c>
      <c r="K447" s="3" t="s">
        <v>1447</v>
      </c>
      <c r="L447" s="4">
        <v>0.59317750954637616</v>
      </c>
    </row>
    <row r="448" spans="2:12" x14ac:dyDescent="0.3">
      <c r="B448" s="3" t="s">
        <v>46</v>
      </c>
      <c r="C448" s="4">
        <v>2023</v>
      </c>
      <c r="D448" s="3" t="s">
        <v>1450</v>
      </c>
      <c r="E448" s="4">
        <v>4945629</v>
      </c>
      <c r="F448" s="4"/>
      <c r="G448" s="4">
        <v>4945629</v>
      </c>
      <c r="H448" s="4">
        <v>0</v>
      </c>
      <c r="I448" s="4">
        <v>4945629</v>
      </c>
      <c r="J448" s="4"/>
      <c r="K448" s="3" t="s">
        <v>1451</v>
      </c>
      <c r="L448" s="4"/>
    </row>
    <row r="449" spans="2:12" x14ac:dyDescent="0.3">
      <c r="B449" s="3" t="s">
        <v>46</v>
      </c>
      <c r="C449" s="4">
        <v>2023</v>
      </c>
      <c r="D449" s="3" t="s">
        <v>1452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3" t="s">
        <v>1447</v>
      </c>
      <c r="L449" s="4"/>
    </row>
    <row r="450" spans="2:12" x14ac:dyDescent="0.3">
      <c r="B450" s="3" t="s">
        <v>46</v>
      </c>
      <c r="C450" s="4">
        <v>2023</v>
      </c>
      <c r="D450" s="3" t="s">
        <v>1453</v>
      </c>
      <c r="E450" s="4">
        <v>0</v>
      </c>
      <c r="F450" s="4">
        <v>0</v>
      </c>
      <c r="G450" s="4">
        <v>0</v>
      </c>
      <c r="H450" s="4">
        <v>287803</v>
      </c>
      <c r="I450" s="4">
        <v>0</v>
      </c>
      <c r="J450" s="4">
        <v>0</v>
      </c>
      <c r="K450" s="3" t="s">
        <v>1451</v>
      </c>
      <c r="L450" s="4"/>
    </row>
    <row r="451" spans="2:12" x14ac:dyDescent="0.3">
      <c r="B451" s="3" t="s">
        <v>46</v>
      </c>
      <c r="C451" s="4">
        <v>2023</v>
      </c>
      <c r="D451" s="3" t="s">
        <v>1454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3" t="s">
        <v>1447</v>
      </c>
      <c r="L451" s="4"/>
    </row>
    <row r="452" spans="2:12" x14ac:dyDescent="0.3">
      <c r="B452" s="3" t="s">
        <v>46</v>
      </c>
      <c r="C452" s="4">
        <v>2023</v>
      </c>
      <c r="D452" s="3" t="s">
        <v>1455</v>
      </c>
      <c r="E452" s="4">
        <v>8698677</v>
      </c>
      <c r="F452" s="4">
        <v>988177</v>
      </c>
      <c r="G452" s="4">
        <v>7710500</v>
      </c>
      <c r="H452" s="4">
        <v>18397</v>
      </c>
      <c r="I452" s="4">
        <v>0</v>
      </c>
      <c r="J452" s="4">
        <v>0</v>
      </c>
      <c r="K452" s="3" t="s">
        <v>1447</v>
      </c>
      <c r="L452" s="4">
        <v>0.11360083838036519</v>
      </c>
    </row>
    <row r="453" spans="2:12" x14ac:dyDescent="0.3">
      <c r="B453" s="3" t="s">
        <v>46</v>
      </c>
      <c r="C453" s="4">
        <v>2023</v>
      </c>
      <c r="D453" s="3" t="s">
        <v>1456</v>
      </c>
      <c r="E453" s="4">
        <v>7310000</v>
      </c>
      <c r="F453" s="4">
        <v>3516888</v>
      </c>
      <c r="G453" s="4">
        <v>3793112</v>
      </c>
      <c r="H453" s="4">
        <v>0</v>
      </c>
      <c r="I453" s="4">
        <v>0</v>
      </c>
      <c r="J453" s="4">
        <v>0</v>
      </c>
      <c r="K453" s="3" t="s">
        <v>1447</v>
      </c>
      <c r="L453" s="4">
        <v>0.48110642954856359</v>
      </c>
    </row>
    <row r="454" spans="2:12" x14ac:dyDescent="0.3">
      <c r="B454" s="3" t="s">
        <v>46</v>
      </c>
      <c r="C454" s="4">
        <v>2023</v>
      </c>
      <c r="D454" s="3" t="s">
        <v>1457</v>
      </c>
      <c r="E454" s="4">
        <v>11444426</v>
      </c>
      <c r="F454" s="4">
        <v>2078600</v>
      </c>
      <c r="G454" s="4">
        <v>9365826</v>
      </c>
      <c r="H454" s="4">
        <v>991062</v>
      </c>
      <c r="I454" s="4">
        <v>0</v>
      </c>
      <c r="J454" s="4">
        <v>0</v>
      </c>
      <c r="K454" s="3" t="s">
        <v>1447</v>
      </c>
      <c r="L454" s="4">
        <v>0.18162553543532894</v>
      </c>
    </row>
    <row r="455" spans="2:12" x14ac:dyDescent="0.3">
      <c r="B455" s="3" t="s">
        <v>46</v>
      </c>
      <c r="C455" s="4">
        <v>2023</v>
      </c>
      <c r="D455" s="3" t="s">
        <v>1458</v>
      </c>
      <c r="E455" s="4">
        <v>0</v>
      </c>
      <c r="F455" s="4"/>
      <c r="G455" s="4">
        <v>0</v>
      </c>
      <c r="H455" s="4">
        <v>0</v>
      </c>
      <c r="I455" s="4">
        <v>0</v>
      </c>
      <c r="J455" s="4"/>
      <c r="K455" s="3" t="s">
        <v>1451</v>
      </c>
      <c r="L455" s="4"/>
    </row>
    <row r="456" spans="2:12" x14ac:dyDescent="0.3">
      <c r="B456" s="3" t="s">
        <v>46</v>
      </c>
      <c r="C456" s="4">
        <v>2024</v>
      </c>
      <c r="D456" s="3" t="s">
        <v>1446</v>
      </c>
      <c r="E456" s="4"/>
      <c r="F456" s="4"/>
      <c r="G456" s="4"/>
      <c r="H456" s="4"/>
      <c r="I456" s="4"/>
      <c r="J456" s="4"/>
      <c r="K456" s="3"/>
      <c r="L456" s="4"/>
    </row>
    <row r="457" spans="2:12" x14ac:dyDescent="0.3">
      <c r="B457" s="3" t="s">
        <v>46</v>
      </c>
      <c r="C457" s="4">
        <v>2024</v>
      </c>
      <c r="D457" s="3" t="s">
        <v>1448</v>
      </c>
      <c r="E457" s="4"/>
      <c r="F457" s="4"/>
      <c r="G457" s="4"/>
      <c r="H457" s="4"/>
      <c r="I457" s="4"/>
      <c r="J457" s="4"/>
      <c r="K457" s="3"/>
      <c r="L457" s="4"/>
    </row>
    <row r="458" spans="2:12" x14ac:dyDescent="0.3">
      <c r="B458" s="3" t="s">
        <v>46</v>
      </c>
      <c r="C458" s="4">
        <v>2024</v>
      </c>
      <c r="D458" s="3" t="s">
        <v>1449</v>
      </c>
      <c r="E458" s="4"/>
      <c r="F458" s="4"/>
      <c r="G458" s="4"/>
      <c r="H458" s="4"/>
      <c r="I458" s="4"/>
      <c r="J458" s="4"/>
      <c r="K458" s="3"/>
      <c r="L458" s="4"/>
    </row>
    <row r="459" spans="2:12" x14ac:dyDescent="0.3">
      <c r="B459" s="3" t="s">
        <v>46</v>
      </c>
      <c r="C459" s="4">
        <v>2024</v>
      </c>
      <c r="D459" s="3" t="s">
        <v>1450</v>
      </c>
      <c r="E459" s="4"/>
      <c r="F459" s="4"/>
      <c r="G459" s="4"/>
      <c r="H459" s="4"/>
      <c r="I459" s="4"/>
      <c r="J459" s="4"/>
      <c r="K459" s="3"/>
      <c r="L459" s="4"/>
    </row>
    <row r="460" spans="2:12" x14ac:dyDescent="0.3">
      <c r="B460" s="3" t="s">
        <v>46</v>
      </c>
      <c r="C460" s="4">
        <v>2024</v>
      </c>
      <c r="D460" s="3" t="s">
        <v>1452</v>
      </c>
      <c r="E460" s="4"/>
      <c r="F460" s="4"/>
      <c r="G460" s="4"/>
      <c r="H460" s="4"/>
      <c r="I460" s="4"/>
      <c r="J460" s="4"/>
      <c r="K460" s="3"/>
      <c r="L460" s="4"/>
    </row>
    <row r="461" spans="2:12" x14ac:dyDescent="0.3">
      <c r="B461" s="3" t="s">
        <v>46</v>
      </c>
      <c r="C461" s="4">
        <v>2024</v>
      </c>
      <c r="D461" s="3" t="s">
        <v>1453</v>
      </c>
      <c r="E461" s="4"/>
      <c r="F461" s="4"/>
      <c r="G461" s="4"/>
      <c r="H461" s="4"/>
      <c r="I461" s="4"/>
      <c r="J461" s="4"/>
      <c r="K461" s="3"/>
      <c r="L461" s="4"/>
    </row>
    <row r="462" spans="2:12" x14ac:dyDescent="0.3">
      <c r="B462" s="3" t="s">
        <v>46</v>
      </c>
      <c r="C462" s="4">
        <v>2024</v>
      </c>
      <c r="D462" s="3" t="s">
        <v>1454</v>
      </c>
      <c r="E462" s="4"/>
      <c r="F462" s="4"/>
      <c r="G462" s="4"/>
      <c r="H462" s="4"/>
      <c r="I462" s="4"/>
      <c r="J462" s="4"/>
      <c r="K462" s="3"/>
      <c r="L462" s="4"/>
    </row>
    <row r="463" spans="2:12" x14ac:dyDescent="0.3">
      <c r="B463" s="3" t="s">
        <v>46</v>
      </c>
      <c r="C463" s="4">
        <v>2024</v>
      </c>
      <c r="D463" s="3" t="s">
        <v>1455</v>
      </c>
      <c r="E463" s="4"/>
      <c r="F463" s="4"/>
      <c r="G463" s="4"/>
      <c r="H463" s="4"/>
      <c r="I463" s="4"/>
      <c r="J463" s="4"/>
      <c r="K463" s="3"/>
      <c r="L463" s="4"/>
    </row>
    <row r="464" spans="2:12" x14ac:dyDescent="0.3">
      <c r="B464" s="3" t="s">
        <v>46</v>
      </c>
      <c r="C464" s="4">
        <v>2024</v>
      </c>
      <c r="D464" s="3" t="s">
        <v>1456</v>
      </c>
      <c r="E464" s="4"/>
      <c r="F464" s="4"/>
      <c r="G464" s="4"/>
      <c r="H464" s="4"/>
      <c r="I464" s="4"/>
      <c r="J464" s="4"/>
      <c r="K464" s="3"/>
      <c r="L464" s="4"/>
    </row>
    <row r="465" spans="2:12" x14ac:dyDescent="0.3">
      <c r="B465" s="3" t="s">
        <v>46</v>
      </c>
      <c r="C465" s="4">
        <v>2024</v>
      </c>
      <c r="D465" s="3" t="s">
        <v>1457</v>
      </c>
      <c r="E465" s="4"/>
      <c r="F465" s="4"/>
      <c r="G465" s="4"/>
      <c r="H465" s="4"/>
      <c r="I465" s="4"/>
      <c r="J465" s="4"/>
      <c r="K465" s="3"/>
      <c r="L465" s="4"/>
    </row>
    <row r="466" spans="2:12" x14ac:dyDescent="0.3">
      <c r="B466" s="3" t="s">
        <v>46</v>
      </c>
      <c r="C466" s="4">
        <v>2024</v>
      </c>
      <c r="D466" s="3" t="s">
        <v>1458</v>
      </c>
      <c r="E466" s="4"/>
      <c r="F466" s="4"/>
      <c r="G466" s="4"/>
      <c r="H466" s="4"/>
      <c r="I466" s="4"/>
      <c r="J466" s="4"/>
      <c r="K466" s="3"/>
      <c r="L466" s="4"/>
    </row>
    <row r="467" spans="2:12" x14ac:dyDescent="0.3">
      <c r="B467" s="3" t="s">
        <v>48</v>
      </c>
      <c r="C467" s="4">
        <v>2019</v>
      </c>
      <c r="D467" s="3" t="s">
        <v>1446</v>
      </c>
      <c r="E467" s="4">
        <v>495373</v>
      </c>
      <c r="F467" s="4">
        <v>215809</v>
      </c>
      <c r="G467" s="4">
        <v>279564</v>
      </c>
      <c r="H467" s="4">
        <v>23932</v>
      </c>
      <c r="I467" s="4">
        <v>0</v>
      </c>
      <c r="J467" s="4">
        <v>0</v>
      </c>
      <c r="K467" s="3" t="s">
        <v>1447</v>
      </c>
      <c r="L467" s="4">
        <v>0.43564950047741802</v>
      </c>
    </row>
    <row r="468" spans="2:12" x14ac:dyDescent="0.3">
      <c r="B468" s="3" t="s">
        <v>48</v>
      </c>
      <c r="C468" s="4">
        <v>2019</v>
      </c>
      <c r="D468" s="3" t="s">
        <v>1448</v>
      </c>
      <c r="E468" s="4">
        <v>352146</v>
      </c>
      <c r="F468" s="4">
        <v>297710</v>
      </c>
      <c r="G468" s="4">
        <v>54436</v>
      </c>
      <c r="H468" s="4">
        <v>8620</v>
      </c>
      <c r="I468" s="4">
        <v>0</v>
      </c>
      <c r="J468" s="4">
        <v>0</v>
      </c>
      <c r="K468" s="3" t="s">
        <v>1447</v>
      </c>
      <c r="L468" s="4">
        <v>0.84541638979287004</v>
      </c>
    </row>
    <row r="469" spans="2:12" x14ac:dyDescent="0.3">
      <c r="B469" s="3" t="s">
        <v>48</v>
      </c>
      <c r="C469" s="4">
        <v>2019</v>
      </c>
      <c r="D469" s="3" t="s">
        <v>1449</v>
      </c>
      <c r="E469" s="4">
        <v>394367</v>
      </c>
      <c r="F469" s="4">
        <v>230458</v>
      </c>
      <c r="G469" s="4">
        <v>163909</v>
      </c>
      <c r="H469" s="4">
        <v>0</v>
      </c>
      <c r="I469" s="4">
        <v>0</v>
      </c>
      <c r="J469" s="4">
        <v>0</v>
      </c>
      <c r="K469" s="3" t="s">
        <v>1447</v>
      </c>
      <c r="L469" s="4">
        <v>0.58437445323772019</v>
      </c>
    </row>
    <row r="470" spans="2:12" x14ac:dyDescent="0.3">
      <c r="B470" s="3" t="s">
        <v>48</v>
      </c>
      <c r="C470" s="4">
        <v>2019</v>
      </c>
      <c r="D470" s="3" t="s">
        <v>1450</v>
      </c>
      <c r="E470" s="4">
        <v>329318</v>
      </c>
      <c r="F470" s="4"/>
      <c r="G470" s="4">
        <v>329318</v>
      </c>
      <c r="H470" s="4">
        <v>0</v>
      </c>
      <c r="I470" s="4">
        <v>329318</v>
      </c>
      <c r="J470" s="4"/>
      <c r="K470" s="3" t="s">
        <v>1451</v>
      </c>
      <c r="L470" s="4"/>
    </row>
    <row r="471" spans="2:12" x14ac:dyDescent="0.3">
      <c r="B471" s="3" t="s">
        <v>48</v>
      </c>
      <c r="C471" s="4">
        <v>2019</v>
      </c>
      <c r="D471" s="3" t="s">
        <v>1452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3" t="s">
        <v>1447</v>
      </c>
      <c r="L471" s="4"/>
    </row>
    <row r="472" spans="2:12" x14ac:dyDescent="0.3">
      <c r="B472" s="3" t="s">
        <v>48</v>
      </c>
      <c r="C472" s="4">
        <v>2019</v>
      </c>
      <c r="D472" s="3" t="s">
        <v>1453</v>
      </c>
      <c r="E472" s="4">
        <v>290834</v>
      </c>
      <c r="F472" s="4">
        <v>157350</v>
      </c>
      <c r="G472" s="4">
        <v>133484</v>
      </c>
      <c r="H472" s="4">
        <v>13735</v>
      </c>
      <c r="I472" s="4">
        <v>0</v>
      </c>
      <c r="J472" s="4">
        <v>0</v>
      </c>
      <c r="K472" s="3" t="s">
        <v>1451</v>
      </c>
      <c r="L472" s="4">
        <v>0.54103027844062246</v>
      </c>
    </row>
    <row r="473" spans="2:12" x14ac:dyDescent="0.3">
      <c r="B473" s="3" t="s">
        <v>48</v>
      </c>
      <c r="C473" s="4">
        <v>2019</v>
      </c>
      <c r="D473" s="3" t="s">
        <v>1454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3" t="s">
        <v>1447</v>
      </c>
      <c r="L473" s="4"/>
    </row>
    <row r="474" spans="2:12" x14ac:dyDescent="0.3">
      <c r="B474" s="3" t="s">
        <v>48</v>
      </c>
      <c r="C474" s="4">
        <v>2019</v>
      </c>
      <c r="D474" s="3" t="s">
        <v>1455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3" t="s">
        <v>1447</v>
      </c>
      <c r="L474" s="4"/>
    </row>
    <row r="475" spans="2:12" x14ac:dyDescent="0.3">
      <c r="B475" s="3" t="s">
        <v>48</v>
      </c>
      <c r="C475" s="4">
        <v>2019</v>
      </c>
      <c r="D475" s="3" t="s">
        <v>1456</v>
      </c>
      <c r="E475" s="4">
        <v>2698445</v>
      </c>
      <c r="F475" s="4">
        <v>951590</v>
      </c>
      <c r="G475" s="4">
        <v>1746855</v>
      </c>
      <c r="H475" s="4">
        <v>19393</v>
      </c>
      <c r="I475" s="4">
        <v>0</v>
      </c>
      <c r="J475" s="4">
        <v>0</v>
      </c>
      <c r="K475" s="3" t="s">
        <v>1447</v>
      </c>
      <c r="L475" s="4">
        <v>0.35264383746935735</v>
      </c>
    </row>
    <row r="476" spans="2:12" x14ac:dyDescent="0.3">
      <c r="B476" s="3" t="s">
        <v>48</v>
      </c>
      <c r="C476" s="4">
        <v>2019</v>
      </c>
      <c r="D476" s="3" t="s">
        <v>1457</v>
      </c>
      <c r="E476" s="4">
        <v>9691836</v>
      </c>
      <c r="F476" s="4">
        <v>1343183</v>
      </c>
      <c r="G476" s="4">
        <v>8348653</v>
      </c>
      <c r="H476" s="4">
        <v>9128</v>
      </c>
      <c r="I476" s="4">
        <v>0</v>
      </c>
      <c r="J476" s="4">
        <v>0</v>
      </c>
      <c r="K476" s="3" t="s">
        <v>1447</v>
      </c>
      <c r="L476" s="4">
        <v>0.13858911768626708</v>
      </c>
    </row>
    <row r="477" spans="2:12" x14ac:dyDescent="0.3">
      <c r="B477" s="3" t="s">
        <v>48</v>
      </c>
      <c r="C477" s="4">
        <v>2019</v>
      </c>
      <c r="D477" s="3" t="s">
        <v>1458</v>
      </c>
      <c r="E477" s="4">
        <v>12669</v>
      </c>
      <c r="F477" s="4"/>
      <c r="G477" s="4">
        <v>12669</v>
      </c>
      <c r="H477" s="4">
        <v>0</v>
      </c>
      <c r="I477" s="4">
        <v>12669</v>
      </c>
      <c r="J477" s="4"/>
      <c r="K477" s="3" t="s">
        <v>1451</v>
      </c>
      <c r="L477" s="4"/>
    </row>
    <row r="478" spans="2:12" x14ac:dyDescent="0.3">
      <c r="B478" s="3" t="s">
        <v>48</v>
      </c>
      <c r="C478" s="4">
        <v>2020</v>
      </c>
      <c r="D478" s="3" t="s">
        <v>1446</v>
      </c>
      <c r="E478" s="4">
        <v>514043</v>
      </c>
      <c r="F478" s="4">
        <v>235533</v>
      </c>
      <c r="G478" s="4">
        <v>278510</v>
      </c>
      <c r="H478" s="4">
        <v>18670</v>
      </c>
      <c r="I478" s="4">
        <v>0</v>
      </c>
      <c r="J478" s="4">
        <v>0</v>
      </c>
      <c r="K478" s="3" t="s">
        <v>1459</v>
      </c>
      <c r="L478" s="4">
        <v>0.45819707689823613</v>
      </c>
    </row>
    <row r="479" spans="2:12" x14ac:dyDescent="0.3">
      <c r="B479" s="3" t="s">
        <v>48</v>
      </c>
      <c r="C479" s="4">
        <v>2020</v>
      </c>
      <c r="D479" s="3" t="s">
        <v>1448</v>
      </c>
      <c r="E479" s="4">
        <v>352146</v>
      </c>
      <c r="F479" s="4">
        <v>307385</v>
      </c>
      <c r="G479" s="4">
        <v>44761</v>
      </c>
      <c r="H479" s="4">
        <v>0</v>
      </c>
      <c r="I479" s="4">
        <v>0</v>
      </c>
      <c r="J479" s="4">
        <v>0</v>
      </c>
      <c r="K479" s="3" t="s">
        <v>1459</v>
      </c>
      <c r="L479" s="4">
        <v>0.87289078961567079</v>
      </c>
    </row>
    <row r="480" spans="2:12" x14ac:dyDescent="0.3">
      <c r="B480" s="3" t="s">
        <v>48</v>
      </c>
      <c r="C480" s="4">
        <v>2020</v>
      </c>
      <c r="D480" s="3" t="s">
        <v>1449</v>
      </c>
      <c r="E480" s="4">
        <v>394367</v>
      </c>
      <c r="F480" s="4">
        <v>248957</v>
      </c>
      <c r="G480" s="4">
        <v>145410</v>
      </c>
      <c r="H480" s="4">
        <v>0</v>
      </c>
      <c r="I480" s="4">
        <v>0</v>
      </c>
      <c r="J480" s="4">
        <v>0</v>
      </c>
      <c r="K480" s="3" t="s">
        <v>1459</v>
      </c>
      <c r="L480" s="4">
        <v>0.63128253631769393</v>
      </c>
    </row>
    <row r="481" spans="2:12" x14ac:dyDescent="0.3">
      <c r="B481" s="3" t="s">
        <v>48</v>
      </c>
      <c r="C481" s="4">
        <v>2020</v>
      </c>
      <c r="D481" s="3" t="s">
        <v>1450</v>
      </c>
      <c r="E481" s="4">
        <v>329318</v>
      </c>
      <c r="F481" s="4"/>
      <c r="G481" s="4">
        <v>329318</v>
      </c>
      <c r="H481" s="4">
        <v>0</v>
      </c>
      <c r="I481" s="4">
        <v>329318</v>
      </c>
      <c r="J481" s="4"/>
      <c r="K481" s="3" t="s">
        <v>1451</v>
      </c>
      <c r="L481" s="4"/>
    </row>
    <row r="482" spans="2:12" x14ac:dyDescent="0.3">
      <c r="B482" s="3" t="s">
        <v>48</v>
      </c>
      <c r="C482" s="4">
        <v>2020</v>
      </c>
      <c r="D482" s="3" t="s">
        <v>1452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3" t="s">
        <v>1459</v>
      </c>
      <c r="L482" s="4"/>
    </row>
    <row r="483" spans="2:12" x14ac:dyDescent="0.3">
      <c r="B483" s="3" t="s">
        <v>48</v>
      </c>
      <c r="C483" s="4">
        <v>2020</v>
      </c>
      <c r="D483" s="3" t="s">
        <v>1453</v>
      </c>
      <c r="E483" s="4">
        <v>292931</v>
      </c>
      <c r="F483" s="4">
        <v>184689</v>
      </c>
      <c r="G483" s="4">
        <v>108242</v>
      </c>
      <c r="H483" s="4">
        <v>2097</v>
      </c>
      <c r="I483" s="4">
        <v>0</v>
      </c>
      <c r="J483" s="4">
        <v>0</v>
      </c>
      <c r="K483" s="3" t="s">
        <v>1451</v>
      </c>
      <c r="L483" s="4">
        <v>0.63048636026914184</v>
      </c>
    </row>
    <row r="484" spans="2:12" x14ac:dyDescent="0.3">
      <c r="B484" s="3" t="s">
        <v>48</v>
      </c>
      <c r="C484" s="4">
        <v>2020</v>
      </c>
      <c r="D484" s="3" t="s">
        <v>1454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3" t="s">
        <v>1459</v>
      </c>
      <c r="L484" s="4"/>
    </row>
    <row r="485" spans="2:12" x14ac:dyDescent="0.3">
      <c r="B485" s="3" t="s">
        <v>48</v>
      </c>
      <c r="C485" s="4">
        <v>2020</v>
      </c>
      <c r="D485" s="3" t="s">
        <v>1455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3" t="s">
        <v>1459</v>
      </c>
      <c r="L485" s="4"/>
    </row>
    <row r="486" spans="2:12" x14ac:dyDescent="0.3">
      <c r="B486" s="3" t="s">
        <v>48</v>
      </c>
      <c r="C486" s="4">
        <v>2020</v>
      </c>
      <c r="D486" s="3" t="s">
        <v>1456</v>
      </c>
      <c r="E486" s="4">
        <v>2698445</v>
      </c>
      <c r="F486" s="4">
        <v>1028536</v>
      </c>
      <c r="G486" s="4">
        <v>1669909</v>
      </c>
      <c r="H486" s="4">
        <v>0</v>
      </c>
      <c r="I486" s="4">
        <v>0</v>
      </c>
      <c r="J486" s="4">
        <v>0</v>
      </c>
      <c r="K486" s="3" t="s">
        <v>1459</v>
      </c>
      <c r="L486" s="4">
        <v>0.38115877848168112</v>
      </c>
    </row>
    <row r="487" spans="2:12" x14ac:dyDescent="0.3">
      <c r="B487" s="3" t="s">
        <v>48</v>
      </c>
      <c r="C487" s="4">
        <v>2020</v>
      </c>
      <c r="D487" s="3" t="s">
        <v>1457</v>
      </c>
      <c r="E487" s="4">
        <v>9697165</v>
      </c>
      <c r="F487" s="4">
        <v>1503035</v>
      </c>
      <c r="G487" s="4">
        <v>8194130</v>
      </c>
      <c r="H487" s="4">
        <v>5329</v>
      </c>
      <c r="I487" s="4">
        <v>0</v>
      </c>
      <c r="J487" s="4">
        <v>0</v>
      </c>
      <c r="K487" s="3" t="s">
        <v>1459</v>
      </c>
      <c r="L487" s="4">
        <v>0.15499736263124325</v>
      </c>
    </row>
    <row r="488" spans="2:12" x14ac:dyDescent="0.3">
      <c r="B488" s="3" t="s">
        <v>48</v>
      </c>
      <c r="C488" s="4">
        <v>2020</v>
      </c>
      <c r="D488" s="3" t="s">
        <v>1458</v>
      </c>
      <c r="E488" s="4">
        <v>34012</v>
      </c>
      <c r="F488" s="4"/>
      <c r="G488" s="4">
        <v>34012</v>
      </c>
      <c r="H488" s="4">
        <v>21343</v>
      </c>
      <c r="I488" s="4">
        <v>34012</v>
      </c>
      <c r="J488" s="4"/>
      <c r="K488" s="3" t="s">
        <v>1451</v>
      </c>
      <c r="L488" s="4"/>
    </row>
    <row r="489" spans="2:12" x14ac:dyDescent="0.3">
      <c r="B489" s="3" t="s">
        <v>48</v>
      </c>
      <c r="C489" s="4">
        <v>2021</v>
      </c>
      <c r="D489" s="3" t="s">
        <v>1446</v>
      </c>
      <c r="E489" s="4">
        <v>520905</v>
      </c>
      <c r="F489" s="4">
        <v>256841</v>
      </c>
      <c r="G489" s="4">
        <v>264064</v>
      </c>
      <c r="H489" s="4">
        <v>6862</v>
      </c>
      <c r="I489" s="4">
        <v>1261000</v>
      </c>
      <c r="J489" s="4">
        <v>0</v>
      </c>
      <c r="K489" s="3" t="s">
        <v>1447</v>
      </c>
      <c r="L489" s="4">
        <v>0.49306687399813787</v>
      </c>
    </row>
    <row r="490" spans="2:12" x14ac:dyDescent="0.3">
      <c r="B490" s="3" t="s">
        <v>48</v>
      </c>
      <c r="C490" s="4">
        <v>2021</v>
      </c>
      <c r="D490" s="3" t="s">
        <v>1448</v>
      </c>
      <c r="E490" s="4">
        <v>352146</v>
      </c>
      <c r="F490" s="4">
        <v>309900</v>
      </c>
      <c r="G490" s="4">
        <v>42246</v>
      </c>
      <c r="H490" s="4">
        <v>0</v>
      </c>
      <c r="I490" s="4">
        <v>4716000</v>
      </c>
      <c r="J490" s="4">
        <v>0</v>
      </c>
      <c r="K490" s="3" t="s">
        <v>1447</v>
      </c>
      <c r="L490" s="4">
        <v>0.88003271370397507</v>
      </c>
    </row>
    <row r="491" spans="2:12" x14ac:dyDescent="0.3">
      <c r="B491" s="3" t="s">
        <v>48</v>
      </c>
      <c r="C491" s="4">
        <v>2021</v>
      </c>
      <c r="D491" s="3" t="s">
        <v>1449</v>
      </c>
      <c r="E491" s="4">
        <v>401971</v>
      </c>
      <c r="F491" s="4">
        <v>244851</v>
      </c>
      <c r="G491" s="4">
        <v>157120</v>
      </c>
      <c r="H491" s="4">
        <v>32962</v>
      </c>
      <c r="I491" s="4">
        <v>300000</v>
      </c>
      <c r="J491" s="4">
        <v>0</v>
      </c>
      <c r="K491" s="3" t="s">
        <v>1447</v>
      </c>
      <c r="L491" s="4">
        <v>0.60912603147988287</v>
      </c>
    </row>
    <row r="492" spans="2:12" x14ac:dyDescent="0.3">
      <c r="B492" s="3" t="s">
        <v>48</v>
      </c>
      <c r="C492" s="4">
        <v>2021</v>
      </c>
      <c r="D492" s="3" t="s">
        <v>1450</v>
      </c>
      <c r="E492" s="4">
        <v>329318</v>
      </c>
      <c r="F492" s="4"/>
      <c r="G492" s="4">
        <v>329318</v>
      </c>
      <c r="H492" s="4">
        <v>0</v>
      </c>
      <c r="I492" s="4">
        <v>329318</v>
      </c>
      <c r="J492" s="4"/>
      <c r="K492" s="3" t="s">
        <v>1451</v>
      </c>
      <c r="L492" s="4"/>
    </row>
    <row r="493" spans="2:12" x14ac:dyDescent="0.3">
      <c r="B493" s="3" t="s">
        <v>48</v>
      </c>
      <c r="C493" s="4">
        <v>2021</v>
      </c>
      <c r="D493" s="3" t="s">
        <v>1452</v>
      </c>
      <c r="E493" s="4">
        <v>157190</v>
      </c>
      <c r="F493" s="4">
        <v>92669</v>
      </c>
      <c r="G493" s="4">
        <v>64521</v>
      </c>
      <c r="H493" s="4">
        <v>0</v>
      </c>
      <c r="I493" s="4">
        <v>275000</v>
      </c>
      <c r="J493" s="4">
        <v>0</v>
      </c>
      <c r="K493" s="3" t="s">
        <v>1447</v>
      </c>
      <c r="L493" s="4">
        <v>0.58953495769450981</v>
      </c>
    </row>
    <row r="494" spans="2:12" x14ac:dyDescent="0.3">
      <c r="B494" s="3" t="s">
        <v>48</v>
      </c>
      <c r="C494" s="4">
        <v>2021</v>
      </c>
      <c r="D494" s="3" t="s">
        <v>1453</v>
      </c>
      <c r="E494" s="4">
        <v>168242</v>
      </c>
      <c r="F494" s="4">
        <v>117573</v>
      </c>
      <c r="G494" s="4">
        <v>50669</v>
      </c>
      <c r="H494" s="4">
        <v>32501</v>
      </c>
      <c r="I494" s="4">
        <v>716000</v>
      </c>
      <c r="J494" s="4">
        <v>0</v>
      </c>
      <c r="K494" s="3" t="s">
        <v>1451</v>
      </c>
      <c r="L494" s="4">
        <v>0.69883263394396167</v>
      </c>
    </row>
    <row r="495" spans="2:12" x14ac:dyDescent="0.3">
      <c r="B495" s="3" t="s">
        <v>48</v>
      </c>
      <c r="C495" s="4">
        <v>2021</v>
      </c>
      <c r="D495" s="3" t="s">
        <v>1454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3" t="s">
        <v>1447</v>
      </c>
      <c r="L495" s="4"/>
    </row>
    <row r="496" spans="2:12" x14ac:dyDescent="0.3">
      <c r="B496" s="3" t="s">
        <v>48</v>
      </c>
      <c r="C496" s="4">
        <v>2021</v>
      </c>
      <c r="D496" s="3" t="s">
        <v>1455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3" t="s">
        <v>1451</v>
      </c>
      <c r="L496" s="4"/>
    </row>
    <row r="497" spans="2:12" x14ac:dyDescent="0.3">
      <c r="B497" s="3" t="s">
        <v>48</v>
      </c>
      <c r="C497" s="4">
        <v>2021</v>
      </c>
      <c r="D497" s="3" t="s">
        <v>1456</v>
      </c>
      <c r="E497" s="4">
        <v>2724710</v>
      </c>
      <c r="F497" s="4">
        <v>1105599</v>
      </c>
      <c r="G497" s="4">
        <v>1619111</v>
      </c>
      <c r="H497" s="4">
        <v>26265</v>
      </c>
      <c r="I497" s="4">
        <v>2901000</v>
      </c>
      <c r="J497" s="4">
        <v>0</v>
      </c>
      <c r="K497" s="3" t="s">
        <v>1447</v>
      </c>
      <c r="L497" s="4">
        <v>0.40576758627523662</v>
      </c>
    </row>
    <row r="498" spans="2:12" x14ac:dyDescent="0.3">
      <c r="B498" s="3" t="s">
        <v>48</v>
      </c>
      <c r="C498" s="4">
        <v>2021</v>
      </c>
      <c r="D498" s="3" t="s">
        <v>1457</v>
      </c>
      <c r="E498" s="4">
        <v>9697165</v>
      </c>
      <c r="F498" s="4">
        <v>1663009</v>
      </c>
      <c r="G498" s="4">
        <v>8034156</v>
      </c>
      <c r="H498" s="4">
        <v>0</v>
      </c>
      <c r="I498" s="4">
        <v>11438000</v>
      </c>
      <c r="J498" s="4">
        <v>0</v>
      </c>
      <c r="K498" s="3" t="s">
        <v>1447</v>
      </c>
      <c r="L498" s="4">
        <v>0.17149434912162473</v>
      </c>
    </row>
    <row r="499" spans="2:12" x14ac:dyDescent="0.3">
      <c r="B499" s="3" t="s">
        <v>48</v>
      </c>
      <c r="C499" s="4">
        <v>2021</v>
      </c>
      <c r="D499" s="3" t="s">
        <v>1458</v>
      </c>
      <c r="E499" s="4">
        <v>0</v>
      </c>
      <c r="F499" s="4"/>
      <c r="G499" s="4">
        <v>0</v>
      </c>
      <c r="H499" s="4">
        <v>0</v>
      </c>
      <c r="I499" s="4">
        <v>0</v>
      </c>
      <c r="J499" s="4"/>
      <c r="K499" s="3" t="s">
        <v>1451</v>
      </c>
      <c r="L499" s="4"/>
    </row>
    <row r="500" spans="2:12" x14ac:dyDescent="0.3">
      <c r="B500" s="3" t="s">
        <v>48</v>
      </c>
      <c r="C500" s="4">
        <v>2022</v>
      </c>
      <c r="D500" s="3" t="s">
        <v>1446</v>
      </c>
      <c r="E500" s="4">
        <v>520905</v>
      </c>
      <c r="F500" s="4">
        <v>278494</v>
      </c>
      <c r="G500" s="4">
        <v>242411</v>
      </c>
      <c r="H500" s="4">
        <v>0</v>
      </c>
      <c r="I500" s="4">
        <v>1325000</v>
      </c>
      <c r="J500" s="4">
        <v>57600</v>
      </c>
      <c r="K500" s="3" t="s">
        <v>1447</v>
      </c>
      <c r="L500" s="4">
        <v>0.53463491423580112</v>
      </c>
    </row>
    <row r="501" spans="2:12" x14ac:dyDescent="0.3">
      <c r="B501" s="3" t="s">
        <v>48</v>
      </c>
      <c r="C501" s="4">
        <v>2022</v>
      </c>
      <c r="D501" s="3" t="s">
        <v>1448</v>
      </c>
      <c r="E501" s="4">
        <v>352146</v>
      </c>
      <c r="F501" s="4">
        <v>312413</v>
      </c>
      <c r="G501" s="4">
        <v>39733</v>
      </c>
      <c r="H501" s="4">
        <v>0</v>
      </c>
      <c r="I501" s="4">
        <v>4950000</v>
      </c>
      <c r="J501" s="4">
        <v>0</v>
      </c>
      <c r="K501" s="3" t="s">
        <v>1447</v>
      </c>
      <c r="L501" s="4">
        <v>0.88716895832978371</v>
      </c>
    </row>
    <row r="502" spans="2:12" x14ac:dyDescent="0.3">
      <c r="B502" s="3" t="s">
        <v>48</v>
      </c>
      <c r="C502" s="4">
        <v>2022</v>
      </c>
      <c r="D502" s="3" t="s">
        <v>1449</v>
      </c>
      <c r="E502" s="4">
        <v>421380</v>
      </c>
      <c r="F502" s="4">
        <v>260028</v>
      </c>
      <c r="G502" s="4">
        <v>161352</v>
      </c>
      <c r="H502" s="4">
        <v>26309</v>
      </c>
      <c r="I502" s="4">
        <v>550000</v>
      </c>
      <c r="J502" s="4">
        <v>137500</v>
      </c>
      <c r="K502" s="3" t="s">
        <v>1447</v>
      </c>
      <c r="L502" s="4">
        <v>0.61708671507902602</v>
      </c>
    </row>
    <row r="503" spans="2:12" x14ac:dyDescent="0.3">
      <c r="B503" s="3" t="s">
        <v>48</v>
      </c>
      <c r="C503" s="4">
        <v>2022</v>
      </c>
      <c r="D503" s="3" t="s">
        <v>1450</v>
      </c>
      <c r="E503" s="4">
        <v>329318</v>
      </c>
      <c r="F503" s="4"/>
      <c r="G503" s="4">
        <v>329318</v>
      </c>
      <c r="H503" s="4">
        <v>0</v>
      </c>
      <c r="I503" s="4">
        <v>329318</v>
      </c>
      <c r="J503" s="4"/>
      <c r="K503" s="3" t="s">
        <v>1451</v>
      </c>
      <c r="L503" s="4"/>
    </row>
    <row r="504" spans="2:12" x14ac:dyDescent="0.3">
      <c r="B504" s="3" t="s">
        <v>48</v>
      </c>
      <c r="C504" s="4">
        <v>2022</v>
      </c>
      <c r="D504" s="3" t="s">
        <v>1452</v>
      </c>
      <c r="E504" s="4">
        <v>157190</v>
      </c>
      <c r="F504" s="4">
        <v>99911</v>
      </c>
      <c r="G504" s="4">
        <v>57279</v>
      </c>
      <c r="H504" s="4">
        <v>0</v>
      </c>
      <c r="I504" s="4">
        <v>290000</v>
      </c>
      <c r="J504" s="4">
        <v>26000</v>
      </c>
      <c r="K504" s="3" t="s">
        <v>1447</v>
      </c>
      <c r="L504" s="4">
        <v>0.63560659075004766</v>
      </c>
    </row>
    <row r="505" spans="2:12" x14ac:dyDescent="0.3">
      <c r="B505" s="3" t="s">
        <v>48</v>
      </c>
      <c r="C505" s="4">
        <v>2022</v>
      </c>
      <c r="D505" s="3" t="s">
        <v>1453</v>
      </c>
      <c r="E505" s="4">
        <v>176728</v>
      </c>
      <c r="F505" s="4">
        <v>131888</v>
      </c>
      <c r="G505" s="4">
        <v>44840</v>
      </c>
      <c r="H505" s="4">
        <v>8486</v>
      </c>
      <c r="I505" s="4">
        <v>752000</v>
      </c>
      <c r="J505" s="4">
        <v>150000</v>
      </c>
      <c r="K505" s="3" t="s">
        <v>1451</v>
      </c>
      <c r="L505" s="4">
        <v>0.74627676429315104</v>
      </c>
    </row>
    <row r="506" spans="2:12" x14ac:dyDescent="0.3">
      <c r="B506" s="3" t="s">
        <v>48</v>
      </c>
      <c r="C506" s="4">
        <v>2022</v>
      </c>
      <c r="D506" s="3" t="s">
        <v>1454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3" t="s">
        <v>1451</v>
      </c>
      <c r="L506" s="4"/>
    </row>
    <row r="507" spans="2:12" x14ac:dyDescent="0.3">
      <c r="B507" s="3" t="s">
        <v>48</v>
      </c>
      <c r="C507" s="4">
        <v>2022</v>
      </c>
      <c r="D507" s="3" t="s">
        <v>1455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3" t="s">
        <v>1451</v>
      </c>
      <c r="L507" s="4"/>
    </row>
    <row r="508" spans="2:12" x14ac:dyDescent="0.3">
      <c r="B508" s="3" t="s">
        <v>48</v>
      </c>
      <c r="C508" s="4">
        <v>2022</v>
      </c>
      <c r="D508" s="3" t="s">
        <v>1456</v>
      </c>
      <c r="E508" s="4">
        <v>2879722</v>
      </c>
      <c r="F508" s="4">
        <v>1184494</v>
      </c>
      <c r="G508" s="4">
        <v>1695228</v>
      </c>
      <c r="H508" s="4">
        <v>155012</v>
      </c>
      <c r="I508" s="4">
        <v>3050000</v>
      </c>
      <c r="J508" s="4">
        <v>473000</v>
      </c>
      <c r="K508" s="3" t="s">
        <v>1447</v>
      </c>
      <c r="L508" s="4">
        <v>0.41132234292060138</v>
      </c>
    </row>
    <row r="509" spans="2:12" x14ac:dyDescent="0.3">
      <c r="B509" s="3" t="s">
        <v>48</v>
      </c>
      <c r="C509" s="4">
        <v>2022</v>
      </c>
      <c r="D509" s="3" t="s">
        <v>1457</v>
      </c>
      <c r="E509" s="4">
        <v>9730408</v>
      </c>
      <c r="F509" s="4">
        <v>1819769</v>
      </c>
      <c r="G509" s="4">
        <v>7910639</v>
      </c>
      <c r="H509" s="4">
        <v>33244</v>
      </c>
      <c r="I509" s="4">
        <v>12013000</v>
      </c>
      <c r="J509" s="4">
        <v>288000</v>
      </c>
      <c r="K509" s="3" t="s">
        <v>1447</v>
      </c>
      <c r="L509" s="4">
        <v>0.18701877660217331</v>
      </c>
    </row>
    <row r="510" spans="2:12" x14ac:dyDescent="0.3">
      <c r="B510" s="3" t="s">
        <v>48</v>
      </c>
      <c r="C510" s="4">
        <v>2022</v>
      </c>
      <c r="D510" s="3" t="s">
        <v>1458</v>
      </c>
      <c r="E510" s="4">
        <v>25191</v>
      </c>
      <c r="F510" s="4"/>
      <c r="G510" s="4">
        <v>25191</v>
      </c>
      <c r="H510" s="4">
        <v>25191</v>
      </c>
      <c r="I510" s="4">
        <v>25191</v>
      </c>
      <c r="J510" s="4"/>
      <c r="K510" s="3" t="s">
        <v>1451</v>
      </c>
      <c r="L510" s="4"/>
    </row>
    <row r="511" spans="2:12" x14ac:dyDescent="0.3">
      <c r="B511" s="3" t="s">
        <v>48</v>
      </c>
      <c r="C511" s="4">
        <v>2023</v>
      </c>
      <c r="D511" s="3" t="s">
        <v>1446</v>
      </c>
      <c r="E511" s="4">
        <v>522093</v>
      </c>
      <c r="F511" s="4">
        <v>299514</v>
      </c>
      <c r="G511" s="4">
        <v>222579</v>
      </c>
      <c r="H511" s="4">
        <v>1188</v>
      </c>
      <c r="I511" s="4">
        <v>1399500</v>
      </c>
      <c r="J511" s="4">
        <v>30454</v>
      </c>
      <c r="K511" s="3" t="s">
        <v>1460</v>
      </c>
      <c r="L511" s="4">
        <v>0.57367940194563039</v>
      </c>
    </row>
    <row r="512" spans="2:12" x14ac:dyDescent="0.3">
      <c r="B512" s="3" t="s">
        <v>48</v>
      </c>
      <c r="C512" s="4">
        <v>2023</v>
      </c>
      <c r="D512" s="3" t="s">
        <v>1448</v>
      </c>
      <c r="E512" s="4">
        <v>407526</v>
      </c>
      <c r="F512" s="4">
        <v>315167</v>
      </c>
      <c r="G512" s="4">
        <v>92359</v>
      </c>
      <c r="H512" s="4">
        <v>55380</v>
      </c>
      <c r="I512" s="4">
        <v>4029252</v>
      </c>
      <c r="J512" s="4">
        <v>57576</v>
      </c>
      <c r="K512" s="3" t="s">
        <v>1460</v>
      </c>
      <c r="L512" s="4">
        <v>0.77336660728395246</v>
      </c>
    </row>
    <row r="513" spans="2:12" x14ac:dyDescent="0.3">
      <c r="B513" s="3" t="s">
        <v>48</v>
      </c>
      <c r="C513" s="4">
        <v>2023</v>
      </c>
      <c r="D513" s="3" t="s">
        <v>1449</v>
      </c>
      <c r="E513" s="4">
        <v>400325</v>
      </c>
      <c r="F513" s="4">
        <v>141944</v>
      </c>
      <c r="G513" s="4">
        <v>258381</v>
      </c>
      <c r="H513" s="4">
        <v>149256</v>
      </c>
      <c r="I513" s="4">
        <v>500000</v>
      </c>
      <c r="J513" s="4">
        <v>41667</v>
      </c>
      <c r="K513" s="3" t="s">
        <v>1460</v>
      </c>
      <c r="L513" s="4">
        <v>0.35457191032286267</v>
      </c>
    </row>
    <row r="514" spans="2:12" x14ac:dyDescent="0.3">
      <c r="B514" s="3" t="s">
        <v>48</v>
      </c>
      <c r="C514" s="4">
        <v>2023</v>
      </c>
      <c r="D514" s="3" t="s">
        <v>1450</v>
      </c>
      <c r="E514" s="4">
        <v>329318</v>
      </c>
      <c r="F514" s="4"/>
      <c r="G514" s="4">
        <v>329318</v>
      </c>
      <c r="H514" s="4">
        <v>0</v>
      </c>
      <c r="I514" s="4">
        <v>329318</v>
      </c>
      <c r="J514" s="4"/>
      <c r="K514" s="3" t="s">
        <v>1451</v>
      </c>
      <c r="L514" s="4"/>
    </row>
    <row r="515" spans="2:12" x14ac:dyDescent="0.3">
      <c r="B515" s="3" t="s">
        <v>48</v>
      </c>
      <c r="C515" s="4">
        <v>2023</v>
      </c>
      <c r="D515" s="3" t="s">
        <v>1452</v>
      </c>
      <c r="E515" s="4">
        <v>158378</v>
      </c>
      <c r="F515" s="4">
        <v>106963</v>
      </c>
      <c r="G515" s="4">
        <v>51415</v>
      </c>
      <c r="H515" s="4">
        <v>1188</v>
      </c>
      <c r="I515" s="4">
        <v>185000</v>
      </c>
      <c r="J515" s="4">
        <v>16083</v>
      </c>
      <c r="K515" s="3" t="s">
        <v>1460</v>
      </c>
      <c r="L515" s="4">
        <v>0.67536526537776709</v>
      </c>
    </row>
    <row r="516" spans="2:12" x14ac:dyDescent="0.3">
      <c r="B516" s="3" t="s">
        <v>48</v>
      </c>
      <c r="C516" s="4">
        <v>2023</v>
      </c>
      <c r="D516" s="3" t="s">
        <v>1453</v>
      </c>
      <c r="E516" s="4">
        <v>263206</v>
      </c>
      <c r="F516" s="4">
        <v>213147</v>
      </c>
      <c r="G516" s="4">
        <v>50059</v>
      </c>
      <c r="H516" s="4">
        <v>22121</v>
      </c>
      <c r="I516" s="4">
        <v>386667</v>
      </c>
      <c r="J516" s="4">
        <v>31750</v>
      </c>
      <c r="K516" s="3" t="s">
        <v>1451</v>
      </c>
      <c r="L516" s="4">
        <v>0.80981056662842033</v>
      </c>
    </row>
    <row r="517" spans="2:12" x14ac:dyDescent="0.3">
      <c r="B517" s="3" t="s">
        <v>48</v>
      </c>
      <c r="C517" s="4">
        <v>2023</v>
      </c>
      <c r="D517" s="3" t="s">
        <v>1454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3" t="s">
        <v>1460</v>
      </c>
      <c r="L517" s="4"/>
    </row>
    <row r="518" spans="2:12" x14ac:dyDescent="0.3">
      <c r="B518" s="3" t="s">
        <v>48</v>
      </c>
      <c r="C518" s="4">
        <v>2023</v>
      </c>
      <c r="D518" s="3" t="s">
        <v>1455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3" t="s">
        <v>1460</v>
      </c>
      <c r="L518" s="4"/>
    </row>
    <row r="519" spans="2:12" x14ac:dyDescent="0.3">
      <c r="B519" s="3" t="s">
        <v>48</v>
      </c>
      <c r="C519" s="4">
        <v>2023</v>
      </c>
      <c r="D519" s="3" t="s">
        <v>1456</v>
      </c>
      <c r="E519" s="4">
        <v>2879722</v>
      </c>
      <c r="F519" s="4">
        <v>1261052</v>
      </c>
      <c r="G519" s="4">
        <v>1618670</v>
      </c>
      <c r="H519" s="4">
        <v>0</v>
      </c>
      <c r="I519" s="4">
        <v>4521164</v>
      </c>
      <c r="J519" s="4">
        <v>208887</v>
      </c>
      <c r="K519" s="3" t="s">
        <v>1460</v>
      </c>
      <c r="L519" s="4">
        <v>0.43790754802026027</v>
      </c>
    </row>
    <row r="520" spans="2:12" x14ac:dyDescent="0.3">
      <c r="B520" s="3" t="s">
        <v>48</v>
      </c>
      <c r="C520" s="4">
        <v>2023</v>
      </c>
      <c r="D520" s="3" t="s">
        <v>1457</v>
      </c>
      <c r="E520" s="4">
        <v>9741922</v>
      </c>
      <c r="F520" s="4">
        <v>1968144</v>
      </c>
      <c r="G520" s="4">
        <v>7773778</v>
      </c>
      <c r="H520" s="4">
        <v>33998</v>
      </c>
      <c r="I520" s="4">
        <v>10502029</v>
      </c>
      <c r="J520" s="4">
        <v>189320</v>
      </c>
      <c r="K520" s="3" t="s">
        <v>1460</v>
      </c>
      <c r="L520" s="4">
        <v>0.20202830611864886</v>
      </c>
    </row>
    <row r="521" spans="2:12" x14ac:dyDescent="0.3">
      <c r="B521" s="3" t="s">
        <v>48</v>
      </c>
      <c r="C521" s="4">
        <v>2023</v>
      </c>
      <c r="D521" s="3" t="s">
        <v>1458</v>
      </c>
      <c r="E521" s="4">
        <v>32471</v>
      </c>
      <c r="F521" s="4"/>
      <c r="G521" s="4">
        <v>32471</v>
      </c>
      <c r="H521" s="4">
        <v>32472</v>
      </c>
      <c r="I521" s="4">
        <v>32471</v>
      </c>
      <c r="J521" s="4"/>
      <c r="K521" s="3" t="s">
        <v>1451</v>
      </c>
      <c r="L521" s="4"/>
    </row>
    <row r="522" spans="2:12" x14ac:dyDescent="0.3">
      <c r="B522" s="3" t="s">
        <v>48</v>
      </c>
      <c r="C522" s="4">
        <v>2024</v>
      </c>
      <c r="D522" s="3" t="s">
        <v>1446</v>
      </c>
      <c r="E522" s="4">
        <v>513671</v>
      </c>
      <c r="F522" s="4">
        <v>307451</v>
      </c>
      <c r="G522" s="4">
        <v>206220</v>
      </c>
      <c r="H522" s="4">
        <v>6378</v>
      </c>
      <c r="I522" s="4">
        <v>1405900</v>
      </c>
      <c r="J522" s="4">
        <v>31500</v>
      </c>
      <c r="K522" s="3" t="s">
        <v>1460</v>
      </c>
      <c r="L522" s="4">
        <v>0.59853680663303943</v>
      </c>
    </row>
    <row r="523" spans="2:12" x14ac:dyDescent="0.3">
      <c r="B523" s="3" t="s">
        <v>48</v>
      </c>
      <c r="C523" s="4">
        <v>2024</v>
      </c>
      <c r="D523" s="3" t="s">
        <v>1448</v>
      </c>
      <c r="E523" s="4">
        <v>407526</v>
      </c>
      <c r="F523" s="4">
        <v>317920</v>
      </c>
      <c r="G523" s="4">
        <v>89606</v>
      </c>
      <c r="H523" s="4">
        <v>0</v>
      </c>
      <c r="I523" s="4">
        <v>4029252</v>
      </c>
      <c r="J523" s="4">
        <v>57576</v>
      </c>
      <c r="K523" s="3" t="s">
        <v>1460</v>
      </c>
      <c r="L523" s="4">
        <v>0.78012200448560343</v>
      </c>
    </row>
    <row r="524" spans="2:12" x14ac:dyDescent="0.3">
      <c r="B524" s="3" t="s">
        <v>48</v>
      </c>
      <c r="C524" s="4">
        <v>2024</v>
      </c>
      <c r="D524" s="3" t="s">
        <v>1449</v>
      </c>
      <c r="E524" s="4">
        <v>588139</v>
      </c>
      <c r="F524" s="4">
        <v>160333</v>
      </c>
      <c r="G524" s="4">
        <v>427806</v>
      </c>
      <c r="H524" s="4">
        <v>198322</v>
      </c>
      <c r="I524" s="4">
        <v>700000</v>
      </c>
      <c r="J524" s="4">
        <v>58333</v>
      </c>
      <c r="K524" s="3" t="s">
        <v>1460</v>
      </c>
      <c r="L524" s="4">
        <v>0.27261072637590772</v>
      </c>
    </row>
    <row r="525" spans="2:12" x14ac:dyDescent="0.3">
      <c r="B525" s="3" t="s">
        <v>48</v>
      </c>
      <c r="C525" s="4">
        <v>2024</v>
      </c>
      <c r="D525" s="3" t="s">
        <v>1450</v>
      </c>
      <c r="E525" s="4">
        <v>329318</v>
      </c>
      <c r="F525" s="4"/>
      <c r="G525" s="4">
        <v>329318</v>
      </c>
      <c r="H525" s="4">
        <v>0</v>
      </c>
      <c r="I525" s="4">
        <v>329318</v>
      </c>
      <c r="J525" s="4"/>
      <c r="K525" s="3" t="s">
        <v>1451</v>
      </c>
      <c r="L525" s="4"/>
    </row>
    <row r="526" spans="2:12" x14ac:dyDescent="0.3">
      <c r="B526" s="3" t="s">
        <v>48</v>
      </c>
      <c r="C526" s="4">
        <v>2024</v>
      </c>
      <c r="D526" s="3" t="s">
        <v>1452</v>
      </c>
      <c r="E526" s="4">
        <v>158378</v>
      </c>
      <c r="F526" s="4">
        <v>112926</v>
      </c>
      <c r="G526" s="4">
        <v>45452</v>
      </c>
      <c r="H526" s="4">
        <v>0</v>
      </c>
      <c r="I526" s="4">
        <v>185000</v>
      </c>
      <c r="J526" s="4">
        <v>16083</v>
      </c>
      <c r="K526" s="3" t="s">
        <v>1460</v>
      </c>
      <c r="L526" s="4">
        <v>0.71301569662453124</v>
      </c>
    </row>
    <row r="527" spans="2:12" x14ac:dyDescent="0.3">
      <c r="B527" s="3" t="s">
        <v>48</v>
      </c>
      <c r="C527" s="4">
        <v>2024</v>
      </c>
      <c r="D527" s="3" t="s">
        <v>1453</v>
      </c>
      <c r="E527" s="4">
        <v>281421</v>
      </c>
      <c r="F527" s="4">
        <v>229220</v>
      </c>
      <c r="G527" s="4">
        <v>52201</v>
      </c>
      <c r="H527" s="4">
        <v>18215</v>
      </c>
      <c r="I527" s="4">
        <v>395067</v>
      </c>
      <c r="J527" s="4">
        <v>38150</v>
      </c>
      <c r="K527" s="3" t="s">
        <v>1451</v>
      </c>
      <c r="L527" s="4">
        <v>0.81450922283695959</v>
      </c>
    </row>
    <row r="528" spans="2:12" x14ac:dyDescent="0.3">
      <c r="B528" s="3" t="s">
        <v>48</v>
      </c>
      <c r="C528" s="4">
        <v>2024</v>
      </c>
      <c r="D528" s="3" t="s">
        <v>1454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3"/>
      <c r="L528" s="4"/>
    </row>
    <row r="529" spans="2:12" x14ac:dyDescent="0.3">
      <c r="B529" s="3" t="s">
        <v>48</v>
      </c>
      <c r="C529" s="4">
        <v>2024</v>
      </c>
      <c r="D529" s="3" t="s">
        <v>1455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3"/>
      <c r="L529" s="4"/>
    </row>
    <row r="530" spans="2:12" x14ac:dyDescent="0.3">
      <c r="B530" s="3" t="s">
        <v>48</v>
      </c>
      <c r="C530" s="4">
        <v>2024</v>
      </c>
      <c r="D530" s="3" t="s">
        <v>1456</v>
      </c>
      <c r="E530" s="4">
        <v>2937464</v>
      </c>
      <c r="F530" s="4">
        <v>1334014</v>
      </c>
      <c r="G530" s="4">
        <v>1603450</v>
      </c>
      <c r="H530" s="4">
        <v>57742</v>
      </c>
      <c r="I530" s="4">
        <v>4577164</v>
      </c>
      <c r="J530" s="4">
        <v>210961</v>
      </c>
      <c r="K530" s="3" t="s">
        <v>1460</v>
      </c>
      <c r="L530" s="4">
        <v>0.45413799113793396</v>
      </c>
    </row>
    <row r="531" spans="2:12" x14ac:dyDescent="0.3">
      <c r="B531" s="3" t="s">
        <v>48</v>
      </c>
      <c r="C531" s="4">
        <v>2024</v>
      </c>
      <c r="D531" s="3" t="s">
        <v>1457</v>
      </c>
      <c r="E531" s="4">
        <v>9741922</v>
      </c>
      <c r="F531" s="4">
        <v>2121649</v>
      </c>
      <c r="G531" s="4">
        <v>7620273</v>
      </c>
      <c r="H531" s="4">
        <v>0</v>
      </c>
      <c r="I531" s="4">
        <v>10502029</v>
      </c>
      <c r="J531" s="4">
        <v>189320</v>
      </c>
      <c r="K531" s="3" t="s">
        <v>1460</v>
      </c>
      <c r="L531" s="4">
        <v>0.21778546368981397</v>
      </c>
    </row>
    <row r="532" spans="2:12" x14ac:dyDescent="0.3">
      <c r="B532" s="3" t="s">
        <v>48</v>
      </c>
      <c r="C532" s="4">
        <v>2024</v>
      </c>
      <c r="D532" s="3" t="s">
        <v>1458</v>
      </c>
      <c r="E532" s="4">
        <v>364222</v>
      </c>
      <c r="F532" s="4"/>
      <c r="G532" s="4">
        <v>364222</v>
      </c>
      <c r="H532" s="4">
        <v>331751</v>
      </c>
      <c r="I532" s="4">
        <v>364222</v>
      </c>
      <c r="J532" s="4"/>
      <c r="K532" s="3" t="s">
        <v>1451</v>
      </c>
      <c r="L532" s="4"/>
    </row>
    <row r="533" spans="2:12" x14ac:dyDescent="0.3">
      <c r="B533" s="3" t="s">
        <v>50</v>
      </c>
      <c r="C533" s="4">
        <v>2019</v>
      </c>
      <c r="D533" s="3" t="s">
        <v>1446</v>
      </c>
      <c r="E533" s="4">
        <v>2891489</v>
      </c>
      <c r="F533" s="4">
        <v>1343389</v>
      </c>
      <c r="G533" s="4">
        <v>1548100</v>
      </c>
      <c r="H533" s="4">
        <v>12335</v>
      </c>
      <c r="I533" s="4">
        <v>0</v>
      </c>
      <c r="J533" s="4">
        <v>0</v>
      </c>
      <c r="K533" s="3" t="s">
        <v>1447</v>
      </c>
      <c r="L533" s="4">
        <v>0.46460111036216978</v>
      </c>
    </row>
    <row r="534" spans="2:12" x14ac:dyDescent="0.3">
      <c r="B534" s="3" t="s">
        <v>50</v>
      </c>
      <c r="C534" s="4">
        <v>2019</v>
      </c>
      <c r="D534" s="3" t="s">
        <v>1448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3" t="s">
        <v>1447</v>
      </c>
      <c r="L534" s="4"/>
    </row>
    <row r="535" spans="2:12" x14ac:dyDescent="0.3">
      <c r="B535" s="3" t="s">
        <v>50</v>
      </c>
      <c r="C535" s="4">
        <v>2019</v>
      </c>
      <c r="D535" s="3" t="s">
        <v>1449</v>
      </c>
      <c r="E535" s="4">
        <v>8137668</v>
      </c>
      <c r="F535" s="4">
        <v>5723882</v>
      </c>
      <c r="G535" s="4">
        <v>2413786</v>
      </c>
      <c r="H535" s="4">
        <v>521476</v>
      </c>
      <c r="I535" s="4">
        <v>0</v>
      </c>
      <c r="J535" s="4">
        <v>0</v>
      </c>
      <c r="K535" s="3" t="s">
        <v>1447</v>
      </c>
      <c r="L535" s="4">
        <v>0.70338111606420906</v>
      </c>
    </row>
    <row r="536" spans="2:12" x14ac:dyDescent="0.3">
      <c r="B536" s="3" t="s">
        <v>50</v>
      </c>
      <c r="C536" s="4">
        <v>2019</v>
      </c>
      <c r="D536" s="3" t="s">
        <v>1450</v>
      </c>
      <c r="E536" s="4">
        <v>26964255</v>
      </c>
      <c r="F536" s="4"/>
      <c r="G536" s="4">
        <v>26964255</v>
      </c>
      <c r="H536" s="4">
        <v>536000</v>
      </c>
      <c r="I536" s="4">
        <v>26964255</v>
      </c>
      <c r="J536" s="4"/>
      <c r="K536" s="3" t="s">
        <v>1451</v>
      </c>
      <c r="L536" s="4"/>
    </row>
    <row r="537" spans="2:12" x14ac:dyDescent="0.3">
      <c r="B537" s="3" t="s">
        <v>50</v>
      </c>
      <c r="C537" s="4">
        <v>2019</v>
      </c>
      <c r="D537" s="3" t="s">
        <v>1452</v>
      </c>
      <c r="E537" s="4">
        <v>1606493</v>
      </c>
      <c r="F537" s="4">
        <v>799671</v>
      </c>
      <c r="G537" s="4">
        <v>806822</v>
      </c>
      <c r="H537" s="4">
        <v>0</v>
      </c>
      <c r="I537" s="4">
        <v>0</v>
      </c>
      <c r="J537" s="4">
        <v>0</v>
      </c>
      <c r="K537" s="3" t="s">
        <v>1447</v>
      </c>
      <c r="L537" s="4">
        <v>0.49777434448827351</v>
      </c>
    </row>
    <row r="538" spans="2:12" x14ac:dyDescent="0.3">
      <c r="B538" s="3" t="s">
        <v>50</v>
      </c>
      <c r="C538" s="4">
        <v>2019</v>
      </c>
      <c r="D538" s="3" t="s">
        <v>1453</v>
      </c>
      <c r="E538" s="4">
        <v>3975787</v>
      </c>
      <c r="F538" s="4">
        <v>341135</v>
      </c>
      <c r="G538" s="4">
        <v>3634652</v>
      </c>
      <c r="H538" s="4">
        <v>71307</v>
      </c>
      <c r="I538" s="4">
        <v>0</v>
      </c>
      <c r="J538" s="4">
        <v>0</v>
      </c>
      <c r="K538" s="3" t="s">
        <v>1451</v>
      </c>
      <c r="L538" s="4">
        <v>8.5803137844155136E-2</v>
      </c>
    </row>
    <row r="539" spans="2:12" x14ac:dyDescent="0.3">
      <c r="B539" s="3" t="s">
        <v>50</v>
      </c>
      <c r="C539" s="4">
        <v>2019</v>
      </c>
      <c r="D539" s="3" t="s">
        <v>1454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3" t="s">
        <v>1447</v>
      </c>
      <c r="L539" s="4"/>
    </row>
    <row r="540" spans="2:12" x14ac:dyDescent="0.3">
      <c r="B540" s="3" t="s">
        <v>50</v>
      </c>
      <c r="C540" s="4">
        <v>2019</v>
      </c>
      <c r="D540" s="3" t="s">
        <v>1455</v>
      </c>
      <c r="E540" s="4">
        <v>4116298</v>
      </c>
      <c r="F540" s="4">
        <v>1340779</v>
      </c>
      <c r="G540" s="4">
        <v>2775519</v>
      </c>
      <c r="H540" s="4">
        <v>84797</v>
      </c>
      <c r="I540" s="4">
        <v>0</v>
      </c>
      <c r="J540" s="4">
        <v>0</v>
      </c>
      <c r="K540" s="3" t="s">
        <v>1447</v>
      </c>
      <c r="L540" s="4">
        <v>0.32572447378688324</v>
      </c>
    </row>
    <row r="541" spans="2:12" x14ac:dyDescent="0.3">
      <c r="B541" s="3" t="s">
        <v>50</v>
      </c>
      <c r="C541" s="4">
        <v>2019</v>
      </c>
      <c r="D541" s="3" t="s">
        <v>1456</v>
      </c>
      <c r="E541" s="4">
        <v>23693813</v>
      </c>
      <c r="F541" s="4">
        <v>9629235</v>
      </c>
      <c r="G541" s="4">
        <v>14064578</v>
      </c>
      <c r="H541" s="4">
        <v>1453201</v>
      </c>
      <c r="I541" s="4">
        <v>0</v>
      </c>
      <c r="J541" s="4">
        <v>0</v>
      </c>
      <c r="K541" s="3" t="s">
        <v>1447</v>
      </c>
      <c r="L541" s="4">
        <v>0.40640292889962454</v>
      </c>
    </row>
    <row r="542" spans="2:12" x14ac:dyDescent="0.3">
      <c r="B542" s="3" t="s">
        <v>50</v>
      </c>
      <c r="C542" s="4">
        <v>2019</v>
      </c>
      <c r="D542" s="3" t="s">
        <v>1457</v>
      </c>
      <c r="E542" s="4">
        <v>13330283</v>
      </c>
      <c r="F542" s="4">
        <v>4670379</v>
      </c>
      <c r="G542" s="4">
        <v>8659904</v>
      </c>
      <c r="H542" s="4">
        <v>1095688</v>
      </c>
      <c r="I542" s="4">
        <v>0</v>
      </c>
      <c r="J542" s="4">
        <v>0</v>
      </c>
      <c r="K542" s="3" t="s">
        <v>1447</v>
      </c>
      <c r="L542" s="4">
        <v>0.35035857828374689</v>
      </c>
    </row>
    <row r="543" spans="2:12" x14ac:dyDescent="0.3">
      <c r="B543" s="3" t="s">
        <v>50</v>
      </c>
      <c r="C543" s="4">
        <v>2019</v>
      </c>
      <c r="D543" s="3" t="s">
        <v>1458</v>
      </c>
      <c r="E543" s="4">
        <v>0</v>
      </c>
      <c r="F543" s="4"/>
      <c r="G543" s="4">
        <v>0</v>
      </c>
      <c r="H543" s="4">
        <v>0</v>
      </c>
      <c r="I543" s="4">
        <v>0</v>
      </c>
      <c r="J543" s="4"/>
      <c r="K543" s="3" t="s">
        <v>1451</v>
      </c>
      <c r="L543" s="4"/>
    </row>
    <row r="544" spans="2:12" x14ac:dyDescent="0.3">
      <c r="B544" s="3" t="s">
        <v>50</v>
      </c>
      <c r="C544" s="4">
        <v>2020</v>
      </c>
      <c r="D544" s="3" t="s">
        <v>1446</v>
      </c>
      <c r="E544" s="4">
        <v>2897916</v>
      </c>
      <c r="F544" s="4">
        <v>1407063</v>
      </c>
      <c r="G544" s="4">
        <v>1490853</v>
      </c>
      <c r="H544" s="4">
        <v>33027</v>
      </c>
      <c r="I544" s="4">
        <v>0</v>
      </c>
      <c r="J544" s="4">
        <v>0</v>
      </c>
      <c r="K544" s="3" t="s">
        <v>1447</v>
      </c>
      <c r="L544" s="4">
        <v>0.48554305921910779</v>
      </c>
    </row>
    <row r="545" spans="2:12" x14ac:dyDescent="0.3">
      <c r="B545" s="3" t="s">
        <v>50</v>
      </c>
      <c r="C545" s="4">
        <v>2020</v>
      </c>
      <c r="D545" s="3" t="s">
        <v>1448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3" t="s">
        <v>1447</v>
      </c>
      <c r="L545" s="4"/>
    </row>
    <row r="546" spans="2:12" x14ac:dyDescent="0.3">
      <c r="B546" s="3" t="s">
        <v>50</v>
      </c>
      <c r="C546" s="4">
        <v>2020</v>
      </c>
      <c r="D546" s="3" t="s">
        <v>1449</v>
      </c>
      <c r="E546" s="4">
        <v>8433828</v>
      </c>
      <c r="F546" s="4">
        <v>5999694</v>
      </c>
      <c r="G546" s="4">
        <v>2434134</v>
      </c>
      <c r="H546" s="4">
        <v>296160</v>
      </c>
      <c r="I546" s="4">
        <v>0</v>
      </c>
      <c r="J546" s="4">
        <v>0</v>
      </c>
      <c r="K546" s="3" t="s">
        <v>1447</v>
      </c>
      <c r="L546" s="4">
        <v>0.71138443895227643</v>
      </c>
    </row>
    <row r="547" spans="2:12" x14ac:dyDescent="0.3">
      <c r="B547" s="3" t="s">
        <v>50</v>
      </c>
      <c r="C547" s="4">
        <v>2020</v>
      </c>
      <c r="D547" s="3" t="s">
        <v>1450</v>
      </c>
      <c r="E547" s="4">
        <v>28108531</v>
      </c>
      <c r="F547" s="4"/>
      <c r="G547" s="4">
        <v>28108531</v>
      </c>
      <c r="H547" s="4">
        <v>1182700</v>
      </c>
      <c r="I547" s="4">
        <v>28108531</v>
      </c>
      <c r="J547" s="4"/>
      <c r="K547" s="3" t="s">
        <v>1451</v>
      </c>
      <c r="L547" s="4"/>
    </row>
    <row r="548" spans="2:12" x14ac:dyDescent="0.3">
      <c r="B548" s="3" t="s">
        <v>50</v>
      </c>
      <c r="C548" s="4">
        <v>2020</v>
      </c>
      <c r="D548" s="3" t="s">
        <v>1452</v>
      </c>
      <c r="E548" s="4">
        <v>1606493</v>
      </c>
      <c r="F548" s="4">
        <v>866240</v>
      </c>
      <c r="G548" s="4">
        <v>740253</v>
      </c>
      <c r="H548" s="4">
        <v>0</v>
      </c>
      <c r="I548" s="4">
        <v>0</v>
      </c>
      <c r="J548" s="4">
        <v>0</v>
      </c>
      <c r="K548" s="3" t="s">
        <v>1447</v>
      </c>
      <c r="L548" s="4">
        <v>0.53921181106920479</v>
      </c>
    </row>
    <row r="549" spans="2:12" x14ac:dyDescent="0.3">
      <c r="B549" s="3" t="s">
        <v>50</v>
      </c>
      <c r="C549" s="4">
        <v>2020</v>
      </c>
      <c r="D549" s="3" t="s">
        <v>1453</v>
      </c>
      <c r="E549" s="4">
        <v>1521438</v>
      </c>
      <c r="F549" s="4">
        <v>281407</v>
      </c>
      <c r="G549" s="4">
        <v>1240031</v>
      </c>
      <c r="H549" s="4">
        <v>921292</v>
      </c>
      <c r="I549" s="4">
        <v>0</v>
      </c>
      <c r="J549" s="4">
        <v>0</v>
      </c>
      <c r="K549" s="3" t="s">
        <v>1451</v>
      </c>
      <c r="L549" s="4">
        <v>0.18496120117941053</v>
      </c>
    </row>
    <row r="550" spans="2:12" x14ac:dyDescent="0.3">
      <c r="B550" s="3" t="s">
        <v>50</v>
      </c>
      <c r="C550" s="4">
        <v>2020</v>
      </c>
      <c r="D550" s="3" t="s">
        <v>1454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3" t="s">
        <v>1447</v>
      </c>
      <c r="L550" s="4"/>
    </row>
    <row r="551" spans="2:12" x14ac:dyDescent="0.3">
      <c r="B551" s="3" t="s">
        <v>50</v>
      </c>
      <c r="C551" s="4">
        <v>2020</v>
      </c>
      <c r="D551" s="3" t="s">
        <v>1455</v>
      </c>
      <c r="E551" s="4">
        <v>4166999</v>
      </c>
      <c r="F551" s="4">
        <v>1496147</v>
      </c>
      <c r="G551" s="4">
        <v>2670852</v>
      </c>
      <c r="H551" s="4">
        <v>50701</v>
      </c>
      <c r="I551" s="4">
        <v>0</v>
      </c>
      <c r="J551" s="4">
        <v>0</v>
      </c>
      <c r="K551" s="3" t="s">
        <v>1447</v>
      </c>
      <c r="L551" s="4">
        <v>0.359046642439799</v>
      </c>
    </row>
    <row r="552" spans="2:12" x14ac:dyDescent="0.3">
      <c r="B552" s="3" t="s">
        <v>50</v>
      </c>
      <c r="C552" s="4">
        <v>2020</v>
      </c>
      <c r="D552" s="3" t="s">
        <v>1456</v>
      </c>
      <c r="E552" s="4">
        <v>24695248</v>
      </c>
      <c r="F552" s="4">
        <v>10234537</v>
      </c>
      <c r="G552" s="4">
        <v>14460711</v>
      </c>
      <c r="H552" s="4">
        <v>1071435</v>
      </c>
      <c r="I552" s="4">
        <v>0</v>
      </c>
      <c r="J552" s="4">
        <v>0</v>
      </c>
      <c r="K552" s="3" t="s">
        <v>1447</v>
      </c>
      <c r="L552" s="4">
        <v>0.41443345699545109</v>
      </c>
    </row>
    <row r="553" spans="2:12" x14ac:dyDescent="0.3">
      <c r="B553" s="3" t="s">
        <v>50</v>
      </c>
      <c r="C553" s="4">
        <v>2020</v>
      </c>
      <c r="D553" s="3" t="s">
        <v>1457</v>
      </c>
      <c r="E553" s="4">
        <v>14168732</v>
      </c>
      <c r="F553" s="4">
        <v>5092926</v>
      </c>
      <c r="G553" s="4">
        <v>9075806</v>
      </c>
      <c r="H553" s="4">
        <v>838449</v>
      </c>
      <c r="I553" s="4">
        <v>0</v>
      </c>
      <c r="J553" s="4">
        <v>0</v>
      </c>
      <c r="K553" s="3" t="s">
        <v>1447</v>
      </c>
      <c r="L553" s="4">
        <v>0.35944825549668102</v>
      </c>
    </row>
    <row r="554" spans="2:12" x14ac:dyDescent="0.3">
      <c r="B554" s="3" t="s">
        <v>50</v>
      </c>
      <c r="C554" s="4">
        <v>2020</v>
      </c>
      <c r="D554" s="3" t="s">
        <v>1458</v>
      </c>
      <c r="E554" s="4">
        <v>9012963</v>
      </c>
      <c r="F554" s="4"/>
      <c r="G554" s="4">
        <v>9012963</v>
      </c>
      <c r="H554" s="4">
        <v>5905880</v>
      </c>
      <c r="I554" s="4">
        <v>9012963</v>
      </c>
      <c r="J554" s="4"/>
      <c r="K554" s="3" t="s">
        <v>1451</v>
      </c>
      <c r="L554" s="4"/>
    </row>
    <row r="555" spans="2:12" x14ac:dyDescent="0.3">
      <c r="B555" s="3" t="s">
        <v>50</v>
      </c>
      <c r="C555" s="4">
        <v>2021</v>
      </c>
      <c r="D555" s="3" t="s">
        <v>1446</v>
      </c>
      <c r="E555" s="4">
        <v>2924737</v>
      </c>
      <c r="F555" s="4">
        <v>1567046</v>
      </c>
      <c r="G555" s="4">
        <v>1357691</v>
      </c>
      <c r="H555" s="4">
        <v>0</v>
      </c>
      <c r="I555" s="4">
        <v>0</v>
      </c>
      <c r="J555" s="4">
        <v>0</v>
      </c>
      <c r="K555" s="3" t="s">
        <v>1447</v>
      </c>
      <c r="L555" s="4">
        <v>0.53579039756395186</v>
      </c>
    </row>
    <row r="556" spans="2:12" x14ac:dyDescent="0.3">
      <c r="B556" s="3" t="s">
        <v>50</v>
      </c>
      <c r="C556" s="4">
        <v>2021</v>
      </c>
      <c r="D556" s="3" t="s">
        <v>1448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3" t="s">
        <v>1451</v>
      </c>
      <c r="L556" s="4"/>
    </row>
    <row r="557" spans="2:12" x14ac:dyDescent="0.3">
      <c r="B557" s="3" t="s">
        <v>50</v>
      </c>
      <c r="C557" s="4">
        <v>2021</v>
      </c>
      <c r="D557" s="3" t="s">
        <v>1449</v>
      </c>
      <c r="E557" s="4">
        <v>8422961</v>
      </c>
      <c r="F557" s="4">
        <v>5880054</v>
      </c>
      <c r="G557" s="4">
        <v>2542907</v>
      </c>
      <c r="H557" s="4">
        <v>588130</v>
      </c>
      <c r="I557" s="4">
        <v>0</v>
      </c>
      <c r="J557" s="4">
        <v>0</v>
      </c>
      <c r="K557" s="3" t="s">
        <v>1447</v>
      </c>
      <c r="L557" s="4">
        <v>0.6980982103561918</v>
      </c>
    </row>
    <row r="558" spans="2:12" x14ac:dyDescent="0.3">
      <c r="B558" s="3" t="s">
        <v>50</v>
      </c>
      <c r="C558" s="4">
        <v>2021</v>
      </c>
      <c r="D558" s="3" t="s">
        <v>1450</v>
      </c>
      <c r="E558" s="4">
        <v>28089289</v>
      </c>
      <c r="F558" s="4"/>
      <c r="G558" s="4">
        <v>28089289</v>
      </c>
      <c r="H558" s="4">
        <v>0</v>
      </c>
      <c r="I558" s="4">
        <v>28089289</v>
      </c>
      <c r="J558" s="4"/>
      <c r="K558" s="3" t="s">
        <v>1451</v>
      </c>
      <c r="L558" s="4"/>
    </row>
    <row r="559" spans="2:12" x14ac:dyDescent="0.3">
      <c r="B559" s="3" t="s">
        <v>50</v>
      </c>
      <c r="C559" s="4">
        <v>2021</v>
      </c>
      <c r="D559" s="3" t="s">
        <v>1452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3" t="s">
        <v>1451</v>
      </c>
      <c r="L559" s="4"/>
    </row>
    <row r="560" spans="2:12" x14ac:dyDescent="0.3">
      <c r="B560" s="3" t="s">
        <v>50</v>
      </c>
      <c r="C560" s="4">
        <v>2021</v>
      </c>
      <c r="D560" s="3" t="s">
        <v>1453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3" t="s">
        <v>1451</v>
      </c>
      <c r="L560" s="4"/>
    </row>
    <row r="561" spans="2:12" x14ac:dyDescent="0.3">
      <c r="B561" s="3" t="s">
        <v>50</v>
      </c>
      <c r="C561" s="4">
        <v>2021</v>
      </c>
      <c r="D561" s="3" t="s">
        <v>1454</v>
      </c>
      <c r="E561" s="4">
        <v>1598421</v>
      </c>
      <c r="F561" s="4">
        <v>361549</v>
      </c>
      <c r="G561" s="4">
        <v>1236872</v>
      </c>
      <c r="H561" s="4">
        <v>114098</v>
      </c>
      <c r="I561" s="4">
        <v>0</v>
      </c>
      <c r="J561" s="4">
        <v>0</v>
      </c>
      <c r="K561" s="3" t="s">
        <v>1447</v>
      </c>
      <c r="L561" s="4">
        <v>0.22619134758614909</v>
      </c>
    </row>
    <row r="562" spans="2:12" x14ac:dyDescent="0.3">
      <c r="B562" s="3" t="s">
        <v>50</v>
      </c>
      <c r="C562" s="4">
        <v>2021</v>
      </c>
      <c r="D562" s="3" t="s">
        <v>1455</v>
      </c>
      <c r="E562" s="4">
        <v>5409693</v>
      </c>
      <c r="F562" s="4">
        <v>1658377</v>
      </c>
      <c r="G562" s="4">
        <v>3751316</v>
      </c>
      <c r="H562" s="4">
        <v>73273</v>
      </c>
      <c r="I562" s="4">
        <v>0</v>
      </c>
      <c r="J562" s="4">
        <v>0</v>
      </c>
      <c r="K562" s="3" t="s">
        <v>1447</v>
      </c>
      <c r="L562" s="4">
        <v>0.30655658278575143</v>
      </c>
    </row>
    <row r="563" spans="2:12" x14ac:dyDescent="0.3">
      <c r="B563" s="3" t="s">
        <v>50</v>
      </c>
      <c r="C563" s="4">
        <v>2021</v>
      </c>
      <c r="D563" s="3" t="s">
        <v>1456</v>
      </c>
      <c r="E563" s="4">
        <v>27941109</v>
      </c>
      <c r="F563" s="4">
        <v>11778863</v>
      </c>
      <c r="G563" s="4">
        <v>16162246</v>
      </c>
      <c r="H563" s="4">
        <v>1440746</v>
      </c>
      <c r="I563" s="4">
        <v>0</v>
      </c>
      <c r="J563" s="4">
        <v>0</v>
      </c>
      <c r="K563" s="3" t="s">
        <v>1447</v>
      </c>
      <c r="L563" s="4">
        <v>0.42156032532566978</v>
      </c>
    </row>
    <row r="564" spans="2:12" x14ac:dyDescent="0.3">
      <c r="B564" s="3" t="s">
        <v>50</v>
      </c>
      <c r="C564" s="4">
        <v>2021</v>
      </c>
      <c r="D564" s="3" t="s">
        <v>1457</v>
      </c>
      <c r="E564" s="4">
        <v>14367211</v>
      </c>
      <c r="F564" s="4">
        <v>5328095</v>
      </c>
      <c r="G564" s="4">
        <v>9039116</v>
      </c>
      <c r="H564" s="4">
        <v>144733</v>
      </c>
      <c r="I564" s="4">
        <v>0</v>
      </c>
      <c r="J564" s="4">
        <v>0</v>
      </c>
      <c r="K564" s="3" t="s">
        <v>1447</v>
      </c>
      <c r="L564" s="4">
        <v>0.37085103016862492</v>
      </c>
    </row>
    <row r="565" spans="2:12" x14ac:dyDescent="0.3">
      <c r="B565" s="3" t="s">
        <v>50</v>
      </c>
      <c r="C565" s="4">
        <v>2021</v>
      </c>
      <c r="D565" s="3" t="s">
        <v>1458</v>
      </c>
      <c r="E565" s="4">
        <v>13929227</v>
      </c>
      <c r="F565" s="4"/>
      <c r="G565" s="4">
        <v>13929227</v>
      </c>
      <c r="H565" s="4">
        <v>6333497</v>
      </c>
      <c r="I565" s="4">
        <v>13929227</v>
      </c>
      <c r="J565" s="4"/>
      <c r="K565" s="3" t="s">
        <v>1451</v>
      </c>
      <c r="L565" s="4"/>
    </row>
    <row r="566" spans="2:12" x14ac:dyDescent="0.3">
      <c r="B566" s="3" t="s">
        <v>50</v>
      </c>
      <c r="C566" s="4">
        <v>2022</v>
      </c>
      <c r="D566" s="3" t="s">
        <v>1446</v>
      </c>
      <c r="E566" s="4">
        <v>7083332</v>
      </c>
      <c r="F566" s="4">
        <v>1690904</v>
      </c>
      <c r="G566" s="4">
        <v>5392428</v>
      </c>
      <c r="H566" s="4">
        <v>4158595</v>
      </c>
      <c r="I566" s="4">
        <v>0</v>
      </c>
      <c r="J566" s="4">
        <v>0</v>
      </c>
      <c r="K566" s="3" t="s">
        <v>1447</v>
      </c>
      <c r="L566" s="4">
        <v>0.23871590375828777</v>
      </c>
    </row>
    <row r="567" spans="2:12" x14ac:dyDescent="0.3">
      <c r="B567" s="3" t="s">
        <v>50</v>
      </c>
      <c r="C567" s="4">
        <v>2022</v>
      </c>
      <c r="D567" s="3" t="s">
        <v>1448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3" t="s">
        <v>1451</v>
      </c>
      <c r="L567" s="4"/>
    </row>
    <row r="568" spans="2:12" x14ac:dyDescent="0.3">
      <c r="B568" s="3" t="s">
        <v>50</v>
      </c>
      <c r="C568" s="4">
        <v>2022</v>
      </c>
      <c r="D568" s="3" t="s">
        <v>1449</v>
      </c>
      <c r="E568" s="4">
        <v>3327733</v>
      </c>
      <c r="F568" s="4">
        <v>2023902</v>
      </c>
      <c r="G568" s="4">
        <v>1303831</v>
      </c>
      <c r="H568" s="4">
        <v>639000</v>
      </c>
      <c r="I568" s="4">
        <v>0</v>
      </c>
      <c r="J568" s="4">
        <v>0</v>
      </c>
      <c r="K568" s="3" t="s">
        <v>1447</v>
      </c>
      <c r="L568" s="4">
        <v>0.60819242409171648</v>
      </c>
    </row>
    <row r="569" spans="2:12" x14ac:dyDescent="0.3">
      <c r="B569" s="3" t="s">
        <v>50</v>
      </c>
      <c r="C569" s="4">
        <v>2022</v>
      </c>
      <c r="D569" s="3" t="s">
        <v>1450</v>
      </c>
      <c r="E569" s="4">
        <v>28089289</v>
      </c>
      <c r="F569" s="4"/>
      <c r="G569" s="4">
        <v>28089289</v>
      </c>
      <c r="H569" s="4">
        <v>0</v>
      </c>
      <c r="I569" s="4">
        <v>28089289</v>
      </c>
      <c r="J569" s="4"/>
      <c r="K569" s="3" t="s">
        <v>1451</v>
      </c>
      <c r="L569" s="4"/>
    </row>
    <row r="570" spans="2:12" x14ac:dyDescent="0.3">
      <c r="B570" s="3" t="s">
        <v>50</v>
      </c>
      <c r="C570" s="4">
        <v>2022</v>
      </c>
      <c r="D570" s="3" t="s">
        <v>1452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3" t="s">
        <v>1447</v>
      </c>
      <c r="L570" s="4"/>
    </row>
    <row r="571" spans="2:12" x14ac:dyDescent="0.3">
      <c r="B571" s="3" t="s">
        <v>50</v>
      </c>
      <c r="C571" s="4">
        <v>2022</v>
      </c>
      <c r="D571" s="3" t="s">
        <v>1453</v>
      </c>
      <c r="E571" s="4">
        <v>3181085</v>
      </c>
      <c r="F571" s="4">
        <v>1812648</v>
      </c>
      <c r="G571" s="4">
        <v>1368437</v>
      </c>
      <c r="H571" s="4">
        <v>35552</v>
      </c>
      <c r="I571" s="4">
        <v>0</v>
      </c>
      <c r="J571" s="4">
        <v>0</v>
      </c>
      <c r="K571" s="3" t="s">
        <v>1451</v>
      </c>
      <c r="L571" s="4">
        <v>0.56982067439254214</v>
      </c>
    </row>
    <row r="572" spans="2:12" x14ac:dyDescent="0.3">
      <c r="B572" s="3" t="s">
        <v>50</v>
      </c>
      <c r="C572" s="4">
        <v>2022</v>
      </c>
      <c r="D572" s="3" t="s">
        <v>1454</v>
      </c>
      <c r="E572" s="4">
        <v>1706186</v>
      </c>
      <c r="F572" s="4">
        <v>413958</v>
      </c>
      <c r="G572" s="4">
        <v>1292228</v>
      </c>
      <c r="H572" s="4">
        <v>107766</v>
      </c>
      <c r="I572" s="4">
        <v>0</v>
      </c>
      <c r="J572" s="4">
        <v>0</v>
      </c>
      <c r="K572" s="3" t="s">
        <v>1447</v>
      </c>
      <c r="L572" s="4">
        <v>0.24262184779385132</v>
      </c>
    </row>
    <row r="573" spans="2:12" x14ac:dyDescent="0.3">
      <c r="B573" s="3" t="s">
        <v>50</v>
      </c>
      <c r="C573" s="4">
        <v>2022</v>
      </c>
      <c r="D573" s="3" t="s">
        <v>1455</v>
      </c>
      <c r="E573" s="4">
        <v>5849142</v>
      </c>
      <c r="F573" s="4">
        <v>2079802</v>
      </c>
      <c r="G573" s="4">
        <v>3769340</v>
      </c>
      <c r="H573" s="4">
        <v>232403</v>
      </c>
      <c r="I573" s="4">
        <v>0</v>
      </c>
      <c r="J573" s="4">
        <v>0</v>
      </c>
      <c r="K573" s="3" t="s">
        <v>1447</v>
      </c>
      <c r="L573" s="4">
        <v>0.35557386023454379</v>
      </c>
    </row>
    <row r="574" spans="2:12" x14ac:dyDescent="0.3">
      <c r="B574" s="3" t="s">
        <v>50</v>
      </c>
      <c r="C574" s="4">
        <v>2022</v>
      </c>
      <c r="D574" s="3" t="s">
        <v>1456</v>
      </c>
      <c r="E574" s="4">
        <v>28791461</v>
      </c>
      <c r="F574" s="4">
        <v>11340236</v>
      </c>
      <c r="G574" s="4">
        <v>17451225</v>
      </c>
      <c r="H574" s="4">
        <v>2543913</v>
      </c>
      <c r="I574" s="4">
        <v>0</v>
      </c>
      <c r="J574" s="4">
        <v>0</v>
      </c>
      <c r="K574" s="3" t="s">
        <v>1447</v>
      </c>
      <c r="L574" s="4">
        <v>0.39387497563947865</v>
      </c>
    </row>
    <row r="575" spans="2:12" x14ac:dyDescent="0.3">
      <c r="B575" s="3" t="s">
        <v>50</v>
      </c>
      <c r="C575" s="4">
        <v>2022</v>
      </c>
      <c r="D575" s="3" t="s">
        <v>1457</v>
      </c>
      <c r="E575" s="4">
        <v>17406444</v>
      </c>
      <c r="F575" s="4">
        <v>8508028</v>
      </c>
      <c r="G575" s="4">
        <v>8898416</v>
      </c>
      <c r="H575" s="4">
        <v>-62333</v>
      </c>
      <c r="I575" s="4">
        <v>0</v>
      </c>
      <c r="J575" s="4">
        <v>0</v>
      </c>
      <c r="K575" s="3" t="s">
        <v>1447</v>
      </c>
      <c r="L575" s="4">
        <v>0.48878610703024694</v>
      </c>
    </row>
    <row r="576" spans="2:12" x14ac:dyDescent="0.3">
      <c r="B576" s="3" t="s">
        <v>50</v>
      </c>
      <c r="C576" s="4">
        <v>2022</v>
      </c>
      <c r="D576" s="3" t="s">
        <v>1458</v>
      </c>
      <c r="E576" s="4">
        <v>18106064</v>
      </c>
      <c r="F576" s="4"/>
      <c r="G576" s="4">
        <v>18106064</v>
      </c>
      <c r="H576" s="4">
        <v>4176836</v>
      </c>
      <c r="I576" s="4">
        <v>18106064</v>
      </c>
      <c r="J576" s="4"/>
      <c r="K576" s="3" t="s">
        <v>1451</v>
      </c>
      <c r="L576" s="4"/>
    </row>
    <row r="577" spans="2:12" x14ac:dyDescent="0.3">
      <c r="B577" s="3" t="s">
        <v>50</v>
      </c>
      <c r="C577" s="4">
        <v>2023</v>
      </c>
      <c r="D577" s="3" t="s">
        <v>1446</v>
      </c>
      <c r="E577" s="4">
        <v>7278772</v>
      </c>
      <c r="F577" s="4">
        <v>1883347</v>
      </c>
      <c r="G577" s="4">
        <v>5395425</v>
      </c>
      <c r="H577" s="4">
        <v>195440</v>
      </c>
      <c r="I577" s="4">
        <v>0</v>
      </c>
      <c r="J577" s="4">
        <v>0</v>
      </c>
      <c r="K577" s="3" t="s">
        <v>1447</v>
      </c>
      <c r="L577" s="4">
        <v>0.25874515646320562</v>
      </c>
    </row>
    <row r="578" spans="2:12" x14ac:dyDescent="0.3">
      <c r="B578" s="3" t="s">
        <v>50</v>
      </c>
      <c r="C578" s="4">
        <v>2023</v>
      </c>
      <c r="D578" s="3" t="s">
        <v>1448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3" t="s">
        <v>1451</v>
      </c>
      <c r="L578" s="4"/>
    </row>
    <row r="579" spans="2:12" x14ac:dyDescent="0.3">
      <c r="B579" s="3" t="s">
        <v>50</v>
      </c>
      <c r="C579" s="4">
        <v>2023</v>
      </c>
      <c r="D579" s="3" t="s">
        <v>1449</v>
      </c>
      <c r="E579" s="4">
        <v>8276941</v>
      </c>
      <c r="F579" s="4">
        <v>5831239</v>
      </c>
      <c r="G579" s="4">
        <v>2445702</v>
      </c>
      <c r="H579" s="4">
        <v>331962</v>
      </c>
      <c r="I579" s="4">
        <v>0</v>
      </c>
      <c r="J579" s="4">
        <v>0</v>
      </c>
      <c r="K579" s="3" t="s">
        <v>1447</v>
      </c>
      <c r="L579" s="4">
        <v>0.70451619746957239</v>
      </c>
    </row>
    <row r="580" spans="2:12" x14ac:dyDescent="0.3">
      <c r="B580" s="3" t="s">
        <v>50</v>
      </c>
      <c r="C580" s="4">
        <v>2023</v>
      </c>
      <c r="D580" s="3" t="s">
        <v>1450</v>
      </c>
      <c r="E580" s="4">
        <v>32780637</v>
      </c>
      <c r="F580" s="4"/>
      <c r="G580" s="4">
        <v>32780637</v>
      </c>
      <c r="H580" s="4">
        <v>4691348</v>
      </c>
      <c r="I580" s="4">
        <v>32780637</v>
      </c>
      <c r="J580" s="4"/>
      <c r="K580" s="3" t="s">
        <v>1451</v>
      </c>
      <c r="L580" s="4"/>
    </row>
    <row r="581" spans="2:12" x14ac:dyDescent="0.3">
      <c r="B581" s="3" t="s">
        <v>50</v>
      </c>
      <c r="C581" s="4">
        <v>2023</v>
      </c>
      <c r="D581" s="3" t="s">
        <v>1452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3" t="s">
        <v>1451</v>
      </c>
      <c r="L581" s="4"/>
    </row>
    <row r="582" spans="2:12" x14ac:dyDescent="0.3">
      <c r="B582" s="3" t="s">
        <v>50</v>
      </c>
      <c r="C582" s="4">
        <v>2023</v>
      </c>
      <c r="D582" s="3" t="s">
        <v>1453</v>
      </c>
      <c r="E582" s="4">
        <v>2076516</v>
      </c>
      <c r="F582" s="4">
        <v>1106077</v>
      </c>
      <c r="G582" s="4">
        <v>970439</v>
      </c>
      <c r="H582" s="4">
        <v>482404</v>
      </c>
      <c r="I582" s="4">
        <v>0</v>
      </c>
      <c r="J582" s="4">
        <v>0</v>
      </c>
      <c r="K582" s="3" t="s">
        <v>1451</v>
      </c>
      <c r="L582" s="4">
        <v>0.53265999395140706</v>
      </c>
    </row>
    <row r="583" spans="2:12" x14ac:dyDescent="0.3">
      <c r="B583" s="3" t="s">
        <v>50</v>
      </c>
      <c r="C583" s="4">
        <v>2023</v>
      </c>
      <c r="D583" s="3" t="s">
        <v>1454</v>
      </c>
      <c r="E583" s="4">
        <v>1790336</v>
      </c>
      <c r="F583" s="4">
        <v>483888</v>
      </c>
      <c r="G583" s="4">
        <v>1306448</v>
      </c>
      <c r="H583" s="4">
        <v>84150</v>
      </c>
      <c r="I583" s="4">
        <v>0</v>
      </c>
      <c r="J583" s="4">
        <v>0</v>
      </c>
      <c r="K583" s="3" t="s">
        <v>1447</v>
      </c>
      <c r="L583" s="4">
        <v>0.2702777579180668</v>
      </c>
    </row>
    <row r="584" spans="2:12" x14ac:dyDescent="0.3">
      <c r="B584" s="3" t="s">
        <v>50</v>
      </c>
      <c r="C584" s="4">
        <v>2023</v>
      </c>
      <c r="D584" s="3" t="s">
        <v>1455</v>
      </c>
      <c r="E584" s="4">
        <v>7692237</v>
      </c>
      <c r="F584" s="4">
        <v>2086402</v>
      </c>
      <c r="G584" s="4">
        <v>5605835</v>
      </c>
      <c r="H584" s="4">
        <v>2050141</v>
      </c>
      <c r="I584" s="4">
        <v>0</v>
      </c>
      <c r="J584" s="4">
        <v>0</v>
      </c>
      <c r="K584" s="3" t="s">
        <v>1447</v>
      </c>
      <c r="L584" s="4">
        <v>0.27123475264737684</v>
      </c>
    </row>
    <row r="585" spans="2:12" x14ac:dyDescent="0.3">
      <c r="B585" s="3" t="s">
        <v>50</v>
      </c>
      <c r="C585" s="4">
        <v>2023</v>
      </c>
      <c r="D585" s="3" t="s">
        <v>1456</v>
      </c>
      <c r="E585" s="4">
        <v>29908036</v>
      </c>
      <c r="F585" s="4">
        <v>12073980</v>
      </c>
      <c r="G585" s="4">
        <v>17834056</v>
      </c>
      <c r="H585" s="4">
        <v>1116575</v>
      </c>
      <c r="I585" s="4">
        <v>0</v>
      </c>
      <c r="J585" s="4">
        <v>0</v>
      </c>
      <c r="K585" s="3" t="s">
        <v>1447</v>
      </c>
      <c r="L585" s="4">
        <v>0.40370353974430151</v>
      </c>
    </row>
    <row r="586" spans="2:12" x14ac:dyDescent="0.3">
      <c r="B586" s="3" t="s">
        <v>50</v>
      </c>
      <c r="C586" s="4">
        <v>2023</v>
      </c>
      <c r="D586" s="3" t="s">
        <v>1457</v>
      </c>
      <c r="E586" s="4">
        <v>15239058</v>
      </c>
      <c r="F586" s="4">
        <v>6109840</v>
      </c>
      <c r="G586" s="4">
        <v>9129218</v>
      </c>
      <c r="H586" s="4">
        <v>1016340</v>
      </c>
      <c r="I586" s="4">
        <v>0</v>
      </c>
      <c r="J586" s="4">
        <v>0</v>
      </c>
      <c r="K586" s="3" t="s">
        <v>1447</v>
      </c>
      <c r="L586" s="4">
        <v>0.40093291855703944</v>
      </c>
    </row>
    <row r="587" spans="2:12" x14ac:dyDescent="0.3">
      <c r="B587" s="3" t="s">
        <v>50</v>
      </c>
      <c r="C587" s="4">
        <v>2023</v>
      </c>
      <c r="D587" s="3" t="s">
        <v>1458</v>
      </c>
      <c r="E587" s="4">
        <v>24225734</v>
      </c>
      <c r="F587" s="4"/>
      <c r="G587" s="4">
        <v>24225734</v>
      </c>
      <c r="H587" s="4">
        <v>5854250</v>
      </c>
      <c r="I587" s="4">
        <v>24225734</v>
      </c>
      <c r="J587" s="4"/>
      <c r="K587" s="3" t="s">
        <v>1451</v>
      </c>
      <c r="L587" s="4"/>
    </row>
    <row r="588" spans="2:12" x14ac:dyDescent="0.3">
      <c r="B588" s="3" t="s">
        <v>50</v>
      </c>
      <c r="C588" s="4">
        <v>2024</v>
      </c>
      <c r="D588" s="3" t="s">
        <v>1446</v>
      </c>
      <c r="E588" s="4">
        <v>7456221</v>
      </c>
      <c r="F588" s="4">
        <v>2079255</v>
      </c>
      <c r="G588" s="4">
        <v>5376966</v>
      </c>
      <c r="H588" s="4">
        <v>177449</v>
      </c>
      <c r="I588" s="4">
        <v>31150000</v>
      </c>
      <c r="J588" s="4">
        <v>618000</v>
      </c>
      <c r="K588" s="3" t="s">
        <v>1447</v>
      </c>
      <c r="L588" s="4">
        <v>0.27886177193513978</v>
      </c>
    </row>
    <row r="589" spans="2:12" x14ac:dyDescent="0.3">
      <c r="B589" s="3" t="s">
        <v>50</v>
      </c>
      <c r="C589" s="4">
        <v>2024</v>
      </c>
      <c r="D589" s="3" t="s">
        <v>1448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3"/>
      <c r="L589" s="4"/>
    </row>
    <row r="590" spans="2:12" x14ac:dyDescent="0.3">
      <c r="B590" s="3" t="s">
        <v>50</v>
      </c>
      <c r="C590" s="4">
        <v>2024</v>
      </c>
      <c r="D590" s="3" t="s">
        <v>1449</v>
      </c>
      <c r="E590" s="4">
        <v>8707592</v>
      </c>
      <c r="F590" s="4">
        <v>6074685</v>
      </c>
      <c r="G590" s="4">
        <v>2632907</v>
      </c>
      <c r="H590" s="4">
        <v>654114</v>
      </c>
      <c r="I590" s="4">
        <v>8595000</v>
      </c>
      <c r="J590" s="4">
        <v>674500</v>
      </c>
      <c r="K590" s="3" t="s">
        <v>1447</v>
      </c>
      <c r="L590" s="4">
        <v>0.69763087200227114</v>
      </c>
    </row>
    <row r="591" spans="2:12" x14ac:dyDescent="0.3">
      <c r="B591" s="3" t="s">
        <v>50</v>
      </c>
      <c r="C591" s="4">
        <v>2024</v>
      </c>
      <c r="D591" s="3" t="s">
        <v>1450</v>
      </c>
      <c r="E591" s="4">
        <v>32780637</v>
      </c>
      <c r="F591" s="4"/>
      <c r="G591" s="4">
        <v>32780637</v>
      </c>
      <c r="H591" s="4">
        <v>0</v>
      </c>
      <c r="I591" s="4">
        <v>32780637</v>
      </c>
      <c r="J591" s="4"/>
      <c r="K591" s="3" t="s">
        <v>1451</v>
      </c>
      <c r="L591" s="4"/>
    </row>
    <row r="592" spans="2:12" x14ac:dyDescent="0.3">
      <c r="B592" s="3" t="s">
        <v>50</v>
      </c>
      <c r="C592" s="4">
        <v>2024</v>
      </c>
      <c r="D592" s="3" t="s">
        <v>1452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3"/>
      <c r="L592" s="4"/>
    </row>
    <row r="593" spans="2:12" x14ac:dyDescent="0.3">
      <c r="B593" s="3" t="s">
        <v>50</v>
      </c>
      <c r="C593" s="4">
        <v>2024</v>
      </c>
      <c r="D593" s="3" t="s">
        <v>1453</v>
      </c>
      <c r="E593" s="4">
        <v>2089266</v>
      </c>
      <c r="F593" s="4">
        <v>1189393</v>
      </c>
      <c r="G593" s="4">
        <v>899873</v>
      </c>
      <c r="H593" s="4">
        <v>12750</v>
      </c>
      <c r="I593" s="4">
        <v>6000000</v>
      </c>
      <c r="J593" s="4">
        <v>148750</v>
      </c>
      <c r="K593" s="3" t="s">
        <v>1451</v>
      </c>
      <c r="L593" s="4">
        <v>0.56928749139650003</v>
      </c>
    </row>
    <row r="594" spans="2:12" x14ac:dyDescent="0.3">
      <c r="B594" s="3" t="s">
        <v>50</v>
      </c>
      <c r="C594" s="4">
        <v>2024</v>
      </c>
      <c r="D594" s="3" t="s">
        <v>1454</v>
      </c>
      <c r="E594" s="4">
        <v>1837104</v>
      </c>
      <c r="F594" s="4">
        <v>556437</v>
      </c>
      <c r="G594" s="4">
        <v>1280667</v>
      </c>
      <c r="H594" s="4">
        <v>46768</v>
      </c>
      <c r="I594" s="4">
        <v>2871250</v>
      </c>
      <c r="J594" s="4">
        <v>131000</v>
      </c>
      <c r="K594" s="3" t="s">
        <v>1447</v>
      </c>
      <c r="L594" s="4">
        <v>0.30288813262613329</v>
      </c>
    </row>
    <row r="595" spans="2:12" x14ac:dyDescent="0.3">
      <c r="B595" s="3" t="s">
        <v>50</v>
      </c>
      <c r="C595" s="4">
        <v>2024</v>
      </c>
      <c r="D595" s="3" t="s">
        <v>1455</v>
      </c>
      <c r="E595" s="4">
        <v>7692237</v>
      </c>
      <c r="F595" s="4">
        <v>2313928</v>
      </c>
      <c r="G595" s="4">
        <v>5378309</v>
      </c>
      <c r="H595" s="4">
        <v>0</v>
      </c>
      <c r="I595" s="4">
        <v>16100000</v>
      </c>
      <c r="J595" s="4">
        <v>321000</v>
      </c>
      <c r="K595" s="3" t="s">
        <v>1447</v>
      </c>
      <c r="L595" s="4">
        <v>0.30081340447518712</v>
      </c>
    </row>
    <row r="596" spans="2:12" x14ac:dyDescent="0.3">
      <c r="B596" s="3" t="s">
        <v>50</v>
      </c>
      <c r="C596" s="4">
        <v>2024</v>
      </c>
      <c r="D596" s="3" t="s">
        <v>1456</v>
      </c>
      <c r="E596" s="4">
        <v>31353561</v>
      </c>
      <c r="F596" s="4">
        <v>12839750</v>
      </c>
      <c r="G596" s="4">
        <v>18513811</v>
      </c>
      <c r="H596" s="4">
        <v>1356300</v>
      </c>
      <c r="I596" s="4">
        <v>70200000</v>
      </c>
      <c r="J596" s="4">
        <v>0</v>
      </c>
      <c r="K596" s="3" t="s">
        <v>1447</v>
      </c>
      <c r="L596" s="4">
        <v>0.40951488732013563</v>
      </c>
    </row>
    <row r="597" spans="2:12" x14ac:dyDescent="0.3">
      <c r="B597" s="3" t="s">
        <v>50</v>
      </c>
      <c r="C597" s="4">
        <v>2024</v>
      </c>
      <c r="D597" s="3" t="s">
        <v>1457</v>
      </c>
      <c r="E597" s="4">
        <v>15239058</v>
      </c>
      <c r="F597" s="4">
        <v>6447380</v>
      </c>
      <c r="G597" s="4">
        <v>8791678</v>
      </c>
      <c r="H597" s="4">
        <v>0</v>
      </c>
      <c r="I597" s="4">
        <v>72000000</v>
      </c>
      <c r="J597" s="4">
        <v>1494000</v>
      </c>
      <c r="K597" s="3" t="s">
        <v>1447</v>
      </c>
      <c r="L597" s="4">
        <v>0.42308258161364043</v>
      </c>
    </row>
    <row r="598" spans="2:12" x14ac:dyDescent="0.3">
      <c r="B598" s="3" t="s">
        <v>50</v>
      </c>
      <c r="C598" s="4">
        <v>2024</v>
      </c>
      <c r="D598" s="3" t="s">
        <v>1458</v>
      </c>
      <c r="E598" s="4">
        <v>29241729</v>
      </c>
      <c r="F598" s="4"/>
      <c r="G598" s="4">
        <v>29241729</v>
      </c>
      <c r="H598" s="4">
        <v>5127041</v>
      </c>
      <c r="I598" s="4">
        <v>29241729</v>
      </c>
      <c r="J598" s="4"/>
      <c r="K598" s="3" t="s">
        <v>1451</v>
      </c>
      <c r="L598" s="4"/>
    </row>
    <row r="599" spans="2:12" x14ac:dyDescent="0.3">
      <c r="B599" s="3" t="s">
        <v>52</v>
      </c>
      <c r="C599" s="4">
        <v>2019</v>
      </c>
      <c r="D599" s="3" t="s">
        <v>1446</v>
      </c>
      <c r="E599" s="4">
        <v>334846021</v>
      </c>
      <c r="F599" s="4">
        <v>149749666</v>
      </c>
      <c r="G599" s="4">
        <v>185096355</v>
      </c>
      <c r="H599" s="4">
        <v>23486761</v>
      </c>
      <c r="I599" s="4">
        <v>0</v>
      </c>
      <c r="J599" s="4">
        <v>0</v>
      </c>
      <c r="K599" s="3" t="s">
        <v>1460</v>
      </c>
      <c r="L599" s="4">
        <v>0.44721948778958315</v>
      </c>
    </row>
    <row r="600" spans="2:12" x14ac:dyDescent="0.3">
      <c r="B600" s="3" t="s">
        <v>52</v>
      </c>
      <c r="C600" s="4">
        <v>2019</v>
      </c>
      <c r="D600" s="3" t="s">
        <v>1448</v>
      </c>
      <c r="E600" s="4">
        <v>247902397</v>
      </c>
      <c r="F600" s="4">
        <v>95924599</v>
      </c>
      <c r="G600" s="4">
        <v>151977798</v>
      </c>
      <c r="H600" s="4">
        <v>14539763</v>
      </c>
      <c r="I600" s="4">
        <v>0</v>
      </c>
      <c r="J600" s="4">
        <v>0</v>
      </c>
      <c r="K600" s="3" t="s">
        <v>1447</v>
      </c>
      <c r="L600" s="4">
        <v>0.38694502417417126</v>
      </c>
    </row>
    <row r="601" spans="2:12" x14ac:dyDescent="0.3">
      <c r="B601" s="3" t="s">
        <v>52</v>
      </c>
      <c r="C601" s="4">
        <v>2019</v>
      </c>
      <c r="D601" s="3" t="s">
        <v>1449</v>
      </c>
      <c r="E601" s="4">
        <v>74455198</v>
      </c>
      <c r="F601" s="4">
        <v>45197349</v>
      </c>
      <c r="G601" s="4">
        <v>29257849</v>
      </c>
      <c r="H601" s="4">
        <v>7449945</v>
      </c>
      <c r="I601" s="4">
        <v>0</v>
      </c>
      <c r="J601" s="4">
        <v>0</v>
      </c>
      <c r="K601" s="3" t="s">
        <v>1459</v>
      </c>
      <c r="L601" s="4">
        <v>0.60704088114841892</v>
      </c>
    </row>
    <row r="602" spans="2:12" x14ac:dyDescent="0.3">
      <c r="B602" s="3" t="s">
        <v>52</v>
      </c>
      <c r="C602" s="4">
        <v>2019</v>
      </c>
      <c r="D602" s="3" t="s">
        <v>1450</v>
      </c>
      <c r="E602" s="4">
        <v>1731895201</v>
      </c>
      <c r="F602" s="4"/>
      <c r="G602" s="4">
        <v>1731895201</v>
      </c>
      <c r="H602" s="4">
        <v>15168129</v>
      </c>
      <c r="I602" s="4">
        <v>1731895201</v>
      </c>
      <c r="J602" s="4"/>
      <c r="K602" s="3" t="s">
        <v>1451</v>
      </c>
      <c r="L602" s="4"/>
    </row>
    <row r="603" spans="2:12" x14ac:dyDescent="0.3">
      <c r="B603" s="3" t="s">
        <v>52</v>
      </c>
      <c r="C603" s="4">
        <v>2019</v>
      </c>
      <c r="D603" s="3" t="s">
        <v>1452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3" t="s">
        <v>1459</v>
      </c>
      <c r="L603" s="4"/>
    </row>
    <row r="604" spans="2:12" x14ac:dyDescent="0.3">
      <c r="B604" s="3" t="s">
        <v>52</v>
      </c>
      <c r="C604" s="4">
        <v>2019</v>
      </c>
      <c r="D604" s="3" t="s">
        <v>1453</v>
      </c>
      <c r="E604" s="4">
        <v>142789921</v>
      </c>
      <c r="F604" s="4">
        <v>71153728</v>
      </c>
      <c r="G604" s="4">
        <v>71636193</v>
      </c>
      <c r="H604" s="4">
        <v>19989017</v>
      </c>
      <c r="I604" s="4">
        <v>0</v>
      </c>
      <c r="J604" s="4">
        <v>0</v>
      </c>
      <c r="K604" s="3" t="s">
        <v>1451</v>
      </c>
      <c r="L604" s="4">
        <v>0.49831057753719188</v>
      </c>
    </row>
    <row r="605" spans="2:12" x14ac:dyDescent="0.3">
      <c r="B605" s="3" t="s">
        <v>52</v>
      </c>
      <c r="C605" s="4">
        <v>2019</v>
      </c>
      <c r="D605" s="3" t="s">
        <v>1454</v>
      </c>
      <c r="E605" s="4">
        <v>165435956</v>
      </c>
      <c r="F605" s="4">
        <v>76499056</v>
      </c>
      <c r="G605" s="4">
        <v>88936900</v>
      </c>
      <c r="H605" s="4">
        <v>7006586</v>
      </c>
      <c r="I605" s="4">
        <v>0</v>
      </c>
      <c r="J605" s="4">
        <v>0</v>
      </c>
      <c r="K605" s="3" t="s">
        <v>1459</v>
      </c>
      <c r="L605" s="4">
        <v>0.46240888528488933</v>
      </c>
    </row>
    <row r="606" spans="2:12" x14ac:dyDescent="0.3">
      <c r="B606" s="3" t="s">
        <v>52</v>
      </c>
      <c r="C606" s="4">
        <v>2019</v>
      </c>
      <c r="D606" s="3" t="s">
        <v>1455</v>
      </c>
      <c r="E606" s="4">
        <v>169474531</v>
      </c>
      <c r="F606" s="4">
        <v>71694433</v>
      </c>
      <c r="G606" s="4">
        <v>97780098</v>
      </c>
      <c r="H606" s="4">
        <v>13160011</v>
      </c>
      <c r="I606" s="4">
        <v>0</v>
      </c>
      <c r="J606" s="4">
        <v>0</v>
      </c>
      <c r="K606" s="3" t="s">
        <v>1460</v>
      </c>
      <c r="L606" s="4">
        <v>0.42303957165103467</v>
      </c>
    </row>
    <row r="607" spans="2:12" x14ac:dyDescent="0.3">
      <c r="B607" s="3" t="s">
        <v>52</v>
      </c>
      <c r="C607" s="4">
        <v>2019</v>
      </c>
      <c r="D607" s="3" t="s">
        <v>1456</v>
      </c>
      <c r="E607" s="4">
        <v>843029823</v>
      </c>
      <c r="F607" s="4">
        <v>544529612</v>
      </c>
      <c r="G607" s="4">
        <v>298500211</v>
      </c>
      <c r="H607" s="4">
        <v>32060621</v>
      </c>
      <c r="I607" s="4">
        <v>0</v>
      </c>
      <c r="J607" s="4">
        <v>0</v>
      </c>
      <c r="K607" s="3" t="s">
        <v>1447</v>
      </c>
      <c r="L607" s="4">
        <v>0.64591974938945906</v>
      </c>
    </row>
    <row r="608" spans="2:12" x14ac:dyDescent="0.3">
      <c r="B608" s="3" t="s">
        <v>52</v>
      </c>
      <c r="C608" s="4">
        <v>2019</v>
      </c>
      <c r="D608" s="3" t="s">
        <v>1457</v>
      </c>
      <c r="E608" s="4">
        <v>290815872</v>
      </c>
      <c r="F608" s="4">
        <v>86430988</v>
      </c>
      <c r="G608" s="4">
        <v>204384884</v>
      </c>
      <c r="H608" s="4">
        <v>11916096</v>
      </c>
      <c r="I608" s="4">
        <v>0</v>
      </c>
      <c r="J608" s="4">
        <v>0</v>
      </c>
      <c r="K608" s="3" t="s">
        <v>1460</v>
      </c>
      <c r="L608" s="4">
        <v>0.29720175658087877</v>
      </c>
    </row>
    <row r="609" spans="2:12" x14ac:dyDescent="0.3">
      <c r="B609" s="3" t="s">
        <v>52</v>
      </c>
      <c r="C609" s="4">
        <v>2019</v>
      </c>
      <c r="D609" s="3" t="s">
        <v>1458</v>
      </c>
      <c r="E609" s="4">
        <v>51989100</v>
      </c>
      <c r="F609" s="4"/>
      <c r="G609" s="4">
        <v>51989100</v>
      </c>
      <c r="H609" s="4">
        <v>-12228952</v>
      </c>
      <c r="I609" s="4">
        <v>51989100</v>
      </c>
      <c r="J609" s="4"/>
      <c r="K609" s="3" t="s">
        <v>1451</v>
      </c>
      <c r="L609" s="4"/>
    </row>
    <row r="610" spans="2:12" x14ac:dyDescent="0.3">
      <c r="B610" s="3" t="s">
        <v>52</v>
      </c>
      <c r="C610" s="4">
        <v>2020</v>
      </c>
      <c r="D610" s="3" t="s">
        <v>1446</v>
      </c>
      <c r="E610" s="4">
        <v>348212679</v>
      </c>
      <c r="F610" s="4">
        <v>157594542</v>
      </c>
      <c r="G610" s="4">
        <v>190618137</v>
      </c>
      <c r="H610" s="4">
        <v>16330706</v>
      </c>
      <c r="I610" s="4">
        <v>0</v>
      </c>
      <c r="J610" s="4">
        <v>0</v>
      </c>
      <c r="K610" s="3" t="s">
        <v>1460</v>
      </c>
      <c r="L610" s="4">
        <v>0.45258128581814222</v>
      </c>
    </row>
    <row r="611" spans="2:12" x14ac:dyDescent="0.3">
      <c r="B611" s="3" t="s">
        <v>52</v>
      </c>
      <c r="C611" s="4">
        <v>2020</v>
      </c>
      <c r="D611" s="3" t="s">
        <v>1448</v>
      </c>
      <c r="E611" s="4">
        <v>260597747</v>
      </c>
      <c r="F611" s="4">
        <v>99777226</v>
      </c>
      <c r="G611" s="4">
        <v>160820521</v>
      </c>
      <c r="H611" s="4">
        <v>12825114</v>
      </c>
      <c r="I611" s="4">
        <v>0</v>
      </c>
      <c r="J611" s="4">
        <v>0</v>
      </c>
      <c r="K611" s="3" t="s">
        <v>1447</v>
      </c>
      <c r="L611" s="4">
        <v>0.38287831398634464</v>
      </c>
    </row>
    <row r="612" spans="2:12" x14ac:dyDescent="0.3">
      <c r="B612" s="3" t="s">
        <v>52</v>
      </c>
      <c r="C612" s="4">
        <v>2020</v>
      </c>
      <c r="D612" s="3" t="s">
        <v>1449</v>
      </c>
      <c r="E612" s="4">
        <v>79172240</v>
      </c>
      <c r="F612" s="4">
        <v>48444240</v>
      </c>
      <c r="G612" s="4">
        <v>30728000</v>
      </c>
      <c r="H612" s="4">
        <v>8239178</v>
      </c>
      <c r="I612" s="4">
        <v>0</v>
      </c>
      <c r="J612" s="4">
        <v>0</v>
      </c>
      <c r="K612" s="3" t="s">
        <v>1459</v>
      </c>
      <c r="L612" s="4">
        <v>0.61188416546001478</v>
      </c>
    </row>
    <row r="613" spans="2:12" x14ac:dyDescent="0.3">
      <c r="B613" s="3" t="s">
        <v>52</v>
      </c>
      <c r="C613" s="4">
        <v>2020</v>
      </c>
      <c r="D613" s="3" t="s">
        <v>1450</v>
      </c>
      <c r="E613" s="4">
        <v>1762937895</v>
      </c>
      <c r="F613" s="4"/>
      <c r="G613" s="4">
        <v>1762937895</v>
      </c>
      <c r="H613" s="4">
        <v>32364594</v>
      </c>
      <c r="I613" s="4">
        <v>1762937895</v>
      </c>
      <c r="J613" s="4"/>
      <c r="K613" s="3" t="s">
        <v>1451</v>
      </c>
      <c r="L613" s="4"/>
    </row>
    <row r="614" spans="2:12" x14ac:dyDescent="0.3">
      <c r="B614" s="3" t="s">
        <v>52</v>
      </c>
      <c r="C614" s="4">
        <v>2020</v>
      </c>
      <c r="D614" s="3" t="s">
        <v>1452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3" t="s">
        <v>1451</v>
      </c>
      <c r="L614" s="4"/>
    </row>
    <row r="615" spans="2:12" x14ac:dyDescent="0.3">
      <c r="B615" s="3" t="s">
        <v>52</v>
      </c>
      <c r="C615" s="4">
        <v>2020</v>
      </c>
      <c r="D615" s="3" t="s">
        <v>1453</v>
      </c>
      <c r="E615" s="4">
        <v>150500536</v>
      </c>
      <c r="F615" s="4">
        <v>80279148</v>
      </c>
      <c r="G615" s="4">
        <v>70221388</v>
      </c>
      <c r="H615" s="4">
        <v>14349947</v>
      </c>
      <c r="I615" s="4">
        <v>0</v>
      </c>
      <c r="J615" s="4">
        <v>0</v>
      </c>
      <c r="K615" s="3" t="s">
        <v>1451</v>
      </c>
      <c r="L615" s="4">
        <v>0.5334143660458458</v>
      </c>
    </row>
    <row r="616" spans="2:12" x14ac:dyDescent="0.3">
      <c r="B616" s="3" t="s">
        <v>52</v>
      </c>
      <c r="C616" s="4">
        <v>2020</v>
      </c>
      <c r="D616" s="3" t="s">
        <v>1454</v>
      </c>
      <c r="E616" s="4">
        <v>173215994</v>
      </c>
      <c r="F616" s="4">
        <v>80270363</v>
      </c>
      <c r="G616" s="4">
        <v>92945631</v>
      </c>
      <c r="H616" s="4">
        <v>9389090</v>
      </c>
      <c r="I616" s="4">
        <v>0</v>
      </c>
      <c r="J616" s="4">
        <v>0</v>
      </c>
      <c r="K616" s="3" t="s">
        <v>1459</v>
      </c>
      <c r="L616" s="4">
        <v>0.4634119583668469</v>
      </c>
    </row>
    <row r="617" spans="2:12" x14ac:dyDescent="0.3">
      <c r="B617" s="3" t="s">
        <v>52</v>
      </c>
      <c r="C617" s="4">
        <v>2020</v>
      </c>
      <c r="D617" s="3" t="s">
        <v>1455</v>
      </c>
      <c r="E617" s="4">
        <v>172883811</v>
      </c>
      <c r="F617" s="4">
        <v>73920746</v>
      </c>
      <c r="G617" s="4">
        <v>98963065</v>
      </c>
      <c r="H617" s="4">
        <v>4108150</v>
      </c>
      <c r="I617" s="4">
        <v>0</v>
      </c>
      <c r="J617" s="4">
        <v>0</v>
      </c>
      <c r="K617" s="3" t="s">
        <v>1460</v>
      </c>
      <c r="L617" s="4">
        <v>0.42757471374806749</v>
      </c>
    </row>
    <row r="618" spans="2:12" x14ac:dyDescent="0.3">
      <c r="B618" s="3" t="s">
        <v>52</v>
      </c>
      <c r="C618" s="4">
        <v>2020</v>
      </c>
      <c r="D618" s="3" t="s">
        <v>1456</v>
      </c>
      <c r="E618" s="4">
        <v>858274437</v>
      </c>
      <c r="F618" s="4">
        <v>563078763</v>
      </c>
      <c r="G618" s="4">
        <v>295195674</v>
      </c>
      <c r="H618" s="4">
        <v>15760051</v>
      </c>
      <c r="I618" s="4">
        <v>0</v>
      </c>
      <c r="J618" s="4">
        <v>0</v>
      </c>
      <c r="K618" s="3" t="s">
        <v>1460</v>
      </c>
      <c r="L618" s="4">
        <v>0.65605910968078851</v>
      </c>
    </row>
    <row r="619" spans="2:12" x14ac:dyDescent="0.3">
      <c r="B619" s="3" t="s">
        <v>52</v>
      </c>
      <c r="C619" s="4">
        <v>2020</v>
      </c>
      <c r="D619" s="3" t="s">
        <v>1457</v>
      </c>
      <c r="E619" s="4">
        <v>293202440</v>
      </c>
      <c r="F619" s="4">
        <v>90660306</v>
      </c>
      <c r="G619" s="4">
        <v>202542134</v>
      </c>
      <c r="H619" s="4">
        <v>5292325</v>
      </c>
      <c r="I619" s="4">
        <v>0</v>
      </c>
      <c r="J619" s="4">
        <v>0</v>
      </c>
      <c r="K619" s="3" t="s">
        <v>1460</v>
      </c>
      <c r="L619" s="4">
        <v>0.3092072016863161</v>
      </c>
    </row>
    <row r="620" spans="2:12" x14ac:dyDescent="0.3">
      <c r="B620" s="3" t="s">
        <v>52</v>
      </c>
      <c r="C620" s="4">
        <v>2020</v>
      </c>
      <c r="D620" s="3" t="s">
        <v>1458</v>
      </c>
      <c r="E620" s="4">
        <v>103328674</v>
      </c>
      <c r="F620" s="4"/>
      <c r="G620" s="4">
        <v>103328674</v>
      </c>
      <c r="H620" s="4">
        <v>51339572</v>
      </c>
      <c r="I620" s="4">
        <v>103328674</v>
      </c>
      <c r="J620" s="4"/>
      <c r="K620" s="3" t="s">
        <v>1451</v>
      </c>
      <c r="L620" s="4"/>
    </row>
    <row r="621" spans="2:12" x14ac:dyDescent="0.3">
      <c r="B621" s="3" t="s">
        <v>52</v>
      </c>
      <c r="C621" s="4">
        <v>2021</v>
      </c>
      <c r="D621" s="3" t="s">
        <v>1446</v>
      </c>
      <c r="E621" s="4">
        <v>382200755</v>
      </c>
      <c r="F621" s="4">
        <v>167807039</v>
      </c>
      <c r="G621" s="4">
        <v>214393716</v>
      </c>
      <c r="H621" s="4">
        <v>34078862</v>
      </c>
      <c r="I621" s="4">
        <v>0</v>
      </c>
      <c r="J621" s="4">
        <v>0</v>
      </c>
      <c r="K621" s="3" t="s">
        <v>1460</v>
      </c>
      <c r="L621" s="4">
        <v>0.43905470307090316</v>
      </c>
    </row>
    <row r="622" spans="2:12" x14ac:dyDescent="0.3">
      <c r="B622" s="3" t="s">
        <v>52</v>
      </c>
      <c r="C622" s="4">
        <v>2021</v>
      </c>
      <c r="D622" s="3" t="s">
        <v>1448</v>
      </c>
      <c r="E622" s="4">
        <v>282224002</v>
      </c>
      <c r="F622" s="4">
        <v>107089479</v>
      </c>
      <c r="G622" s="4">
        <v>175134523</v>
      </c>
      <c r="H622" s="4">
        <v>21781102</v>
      </c>
      <c r="I622" s="4">
        <v>0</v>
      </c>
      <c r="J622" s="4">
        <v>0</v>
      </c>
      <c r="K622" s="3" t="s">
        <v>1447</v>
      </c>
      <c r="L622" s="4">
        <v>0.37944851692663617</v>
      </c>
    </row>
    <row r="623" spans="2:12" x14ac:dyDescent="0.3">
      <c r="B623" s="3" t="s">
        <v>52</v>
      </c>
      <c r="C623" s="4">
        <v>2021</v>
      </c>
      <c r="D623" s="3" t="s">
        <v>1449</v>
      </c>
      <c r="E623" s="4">
        <v>82161555</v>
      </c>
      <c r="F623" s="4">
        <v>51374251</v>
      </c>
      <c r="G623" s="4">
        <v>30787304</v>
      </c>
      <c r="H623" s="4">
        <v>7231783</v>
      </c>
      <c r="I623" s="4">
        <v>0</v>
      </c>
      <c r="J623" s="4">
        <v>0</v>
      </c>
      <c r="K623" s="3" t="s">
        <v>1459</v>
      </c>
      <c r="L623" s="4">
        <v>0.62528333354937116</v>
      </c>
    </row>
    <row r="624" spans="2:12" x14ac:dyDescent="0.3">
      <c r="B624" s="3" t="s">
        <v>52</v>
      </c>
      <c r="C624" s="4">
        <v>2021</v>
      </c>
      <c r="D624" s="3" t="s">
        <v>1450</v>
      </c>
      <c r="E624" s="4">
        <v>1804066288</v>
      </c>
      <c r="F624" s="4"/>
      <c r="G624" s="4">
        <v>1804066288</v>
      </c>
      <c r="H624" s="4">
        <v>41220969</v>
      </c>
      <c r="I624" s="4">
        <v>1804066288</v>
      </c>
      <c r="J624" s="4"/>
      <c r="K624" s="3" t="s">
        <v>1451</v>
      </c>
      <c r="L624" s="4"/>
    </row>
    <row r="625" spans="2:12" x14ac:dyDescent="0.3">
      <c r="B625" s="3" t="s">
        <v>52</v>
      </c>
      <c r="C625" s="4">
        <v>2021</v>
      </c>
      <c r="D625" s="3" t="s">
        <v>1452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3" t="s">
        <v>1459</v>
      </c>
      <c r="L625" s="4"/>
    </row>
    <row r="626" spans="2:12" x14ac:dyDescent="0.3">
      <c r="B626" s="3" t="s">
        <v>52</v>
      </c>
      <c r="C626" s="4">
        <v>2021</v>
      </c>
      <c r="D626" s="3" t="s">
        <v>1453</v>
      </c>
      <c r="E626" s="4">
        <v>149751010</v>
      </c>
      <c r="F626" s="4">
        <v>84070000</v>
      </c>
      <c r="G626" s="4">
        <v>65681010</v>
      </c>
      <c r="H626" s="4">
        <v>11115275</v>
      </c>
      <c r="I626" s="4">
        <v>0</v>
      </c>
      <c r="J626" s="4">
        <v>0</v>
      </c>
      <c r="K626" s="3" t="s">
        <v>1451</v>
      </c>
      <c r="L626" s="4">
        <v>0.56139855083448187</v>
      </c>
    </row>
    <row r="627" spans="2:12" x14ac:dyDescent="0.3">
      <c r="B627" s="3" t="s">
        <v>52</v>
      </c>
      <c r="C627" s="4">
        <v>2021</v>
      </c>
      <c r="D627" s="3" t="s">
        <v>1454</v>
      </c>
      <c r="E627" s="4">
        <v>181373025</v>
      </c>
      <c r="F627" s="4">
        <v>85231935</v>
      </c>
      <c r="G627" s="4">
        <v>96141090</v>
      </c>
      <c r="H627" s="4">
        <v>8670198</v>
      </c>
      <c r="I627" s="4">
        <v>0</v>
      </c>
      <c r="J627" s="4">
        <v>0</v>
      </c>
      <c r="K627" s="3" t="s">
        <v>1447</v>
      </c>
      <c r="L627" s="4">
        <v>0.46992619216666864</v>
      </c>
    </row>
    <row r="628" spans="2:12" x14ac:dyDescent="0.3">
      <c r="B628" s="3" t="s">
        <v>52</v>
      </c>
      <c r="C628" s="4">
        <v>2021</v>
      </c>
      <c r="D628" s="3" t="s">
        <v>1455</v>
      </c>
      <c r="E628" s="4">
        <v>180428523</v>
      </c>
      <c r="F628" s="4">
        <v>76616793</v>
      </c>
      <c r="G628" s="4">
        <v>103811730</v>
      </c>
      <c r="H628" s="4">
        <v>7746411</v>
      </c>
      <c r="I628" s="4">
        <v>0</v>
      </c>
      <c r="J628" s="4">
        <v>0</v>
      </c>
      <c r="K628" s="3" t="s">
        <v>1460</v>
      </c>
      <c r="L628" s="4">
        <v>0.42463792157739938</v>
      </c>
    </row>
    <row r="629" spans="2:12" x14ac:dyDescent="0.3">
      <c r="B629" s="3" t="s">
        <v>52</v>
      </c>
      <c r="C629" s="4">
        <v>2021</v>
      </c>
      <c r="D629" s="3" t="s">
        <v>1456</v>
      </c>
      <c r="E629" s="4">
        <v>906499744</v>
      </c>
      <c r="F629" s="4">
        <v>581524976</v>
      </c>
      <c r="G629" s="4">
        <v>324974768</v>
      </c>
      <c r="H629" s="4">
        <v>48922185</v>
      </c>
      <c r="I629" s="4">
        <v>0</v>
      </c>
      <c r="J629" s="4">
        <v>0</v>
      </c>
      <c r="K629" s="3" t="s">
        <v>1460</v>
      </c>
      <c r="L629" s="4">
        <v>0.64150594619472945</v>
      </c>
    </row>
    <row r="630" spans="2:12" x14ac:dyDescent="0.3">
      <c r="B630" s="3" t="s">
        <v>52</v>
      </c>
      <c r="C630" s="4">
        <v>2021</v>
      </c>
      <c r="D630" s="3" t="s">
        <v>1457</v>
      </c>
      <c r="E630" s="4">
        <v>299774457</v>
      </c>
      <c r="F630" s="4">
        <v>95910275</v>
      </c>
      <c r="G630" s="4">
        <v>203864182</v>
      </c>
      <c r="H630" s="4">
        <v>7582354</v>
      </c>
      <c r="I630" s="4">
        <v>0</v>
      </c>
      <c r="J630" s="4">
        <v>0</v>
      </c>
      <c r="K630" s="3" t="s">
        <v>1460</v>
      </c>
      <c r="L630" s="4">
        <v>0.31994145184958173</v>
      </c>
    </row>
    <row r="631" spans="2:12" x14ac:dyDescent="0.3">
      <c r="B631" s="3" t="s">
        <v>52</v>
      </c>
      <c r="C631" s="4">
        <v>2021</v>
      </c>
      <c r="D631" s="3" t="s">
        <v>1458</v>
      </c>
      <c r="E631" s="4">
        <v>157179981</v>
      </c>
      <c r="F631" s="4"/>
      <c r="G631" s="4">
        <v>157179981</v>
      </c>
      <c r="H631" s="4">
        <v>53851308</v>
      </c>
      <c r="I631" s="4">
        <v>157179981</v>
      </c>
      <c r="J631" s="4"/>
      <c r="K631" s="3" t="s">
        <v>1451</v>
      </c>
      <c r="L631" s="4"/>
    </row>
    <row r="632" spans="2:12" x14ac:dyDescent="0.3">
      <c r="B632" s="3" t="s">
        <v>52</v>
      </c>
      <c r="C632" s="4">
        <v>2022</v>
      </c>
      <c r="D632" s="3" t="s">
        <v>1446</v>
      </c>
      <c r="E632" s="4">
        <v>441654173</v>
      </c>
      <c r="F632" s="4">
        <v>178371665</v>
      </c>
      <c r="G632" s="4">
        <v>263282508</v>
      </c>
      <c r="H632" s="4">
        <v>70218905</v>
      </c>
      <c r="I632" s="4">
        <v>0</v>
      </c>
      <c r="J632" s="4">
        <v>0</v>
      </c>
      <c r="K632" s="3" t="s">
        <v>1460</v>
      </c>
      <c r="L632" s="4">
        <v>0.40387179812744572</v>
      </c>
    </row>
    <row r="633" spans="2:12" x14ac:dyDescent="0.3">
      <c r="B633" s="3" t="s">
        <v>52</v>
      </c>
      <c r="C633" s="4">
        <v>2022</v>
      </c>
      <c r="D633" s="3" t="s">
        <v>1448</v>
      </c>
      <c r="E633" s="4">
        <v>292462040</v>
      </c>
      <c r="F633" s="4">
        <v>110008782</v>
      </c>
      <c r="G633" s="4">
        <v>182453258</v>
      </c>
      <c r="H633" s="4">
        <v>12454150</v>
      </c>
      <c r="I633" s="4">
        <v>0</v>
      </c>
      <c r="J633" s="4">
        <v>0</v>
      </c>
      <c r="K633" s="3" t="s">
        <v>1447</v>
      </c>
      <c r="L633" s="4">
        <v>0.37614721554975133</v>
      </c>
    </row>
    <row r="634" spans="2:12" x14ac:dyDescent="0.3">
      <c r="B634" s="3" t="s">
        <v>52</v>
      </c>
      <c r="C634" s="4">
        <v>2022</v>
      </c>
      <c r="D634" s="3" t="s">
        <v>1449</v>
      </c>
      <c r="E634" s="4">
        <v>89090498</v>
      </c>
      <c r="F634" s="4">
        <v>54442631</v>
      </c>
      <c r="G634" s="4">
        <v>34647867</v>
      </c>
      <c r="H634" s="4">
        <v>11405170</v>
      </c>
      <c r="I634" s="4">
        <v>0</v>
      </c>
      <c r="J634" s="4">
        <v>0</v>
      </c>
      <c r="K634" s="3" t="s">
        <v>1447</v>
      </c>
      <c r="L634" s="4">
        <v>0.61109357588280622</v>
      </c>
    </row>
    <row r="635" spans="2:12" x14ac:dyDescent="0.3">
      <c r="B635" s="3" t="s">
        <v>52</v>
      </c>
      <c r="C635" s="4">
        <v>2022</v>
      </c>
      <c r="D635" s="3" t="s">
        <v>1450</v>
      </c>
      <c r="E635" s="4">
        <v>1890895229</v>
      </c>
      <c r="F635" s="4"/>
      <c r="G635" s="4">
        <v>1890895229</v>
      </c>
      <c r="H635" s="4">
        <v>87278124</v>
      </c>
      <c r="I635" s="4">
        <v>1890895229</v>
      </c>
      <c r="J635" s="4"/>
      <c r="K635" s="3" t="s">
        <v>1451</v>
      </c>
      <c r="L635" s="4"/>
    </row>
    <row r="636" spans="2:12" x14ac:dyDescent="0.3">
      <c r="B636" s="3" t="s">
        <v>52</v>
      </c>
      <c r="C636" s="4">
        <v>2022</v>
      </c>
      <c r="D636" s="3" t="s">
        <v>1452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3" t="s">
        <v>1459</v>
      </c>
      <c r="L636" s="4"/>
    </row>
    <row r="637" spans="2:12" x14ac:dyDescent="0.3">
      <c r="B637" s="3" t="s">
        <v>52</v>
      </c>
      <c r="C637" s="4">
        <v>2022</v>
      </c>
      <c r="D637" s="3" t="s">
        <v>1453</v>
      </c>
      <c r="E637" s="4">
        <v>164074015</v>
      </c>
      <c r="F637" s="4">
        <v>95569122</v>
      </c>
      <c r="G637" s="4">
        <v>68504893</v>
      </c>
      <c r="H637" s="4">
        <v>19245194</v>
      </c>
      <c r="I637" s="4">
        <v>0</v>
      </c>
      <c r="J637" s="4">
        <v>0</v>
      </c>
      <c r="K637" s="3" t="s">
        <v>1451</v>
      </c>
      <c r="L637" s="4">
        <v>0.58247567111708698</v>
      </c>
    </row>
    <row r="638" spans="2:12" x14ac:dyDescent="0.3">
      <c r="B638" s="3" t="s">
        <v>52</v>
      </c>
      <c r="C638" s="4">
        <v>2022</v>
      </c>
      <c r="D638" s="3" t="s">
        <v>1454</v>
      </c>
      <c r="E638" s="4">
        <v>187289521</v>
      </c>
      <c r="F638" s="4">
        <v>90707085</v>
      </c>
      <c r="G638" s="4">
        <v>96582436</v>
      </c>
      <c r="H638" s="4">
        <v>6750632</v>
      </c>
      <c r="I638" s="4">
        <v>0</v>
      </c>
      <c r="J638" s="4">
        <v>0</v>
      </c>
      <c r="K638" s="3" t="s">
        <v>1447</v>
      </c>
      <c r="L638" s="4">
        <v>0.48431478982745652</v>
      </c>
    </row>
    <row r="639" spans="2:12" x14ac:dyDescent="0.3">
      <c r="B639" s="3" t="s">
        <v>52</v>
      </c>
      <c r="C639" s="4">
        <v>2022</v>
      </c>
      <c r="D639" s="3" t="s">
        <v>1455</v>
      </c>
      <c r="E639" s="4">
        <v>183196487</v>
      </c>
      <c r="F639" s="4">
        <v>79123963</v>
      </c>
      <c r="G639" s="4">
        <v>104072524</v>
      </c>
      <c r="H639" s="4">
        <v>3617812</v>
      </c>
      <c r="I639" s="4">
        <v>0</v>
      </c>
      <c r="J639" s="4">
        <v>0</v>
      </c>
      <c r="K639" s="3" t="s">
        <v>1460</v>
      </c>
      <c r="L639" s="4">
        <v>0.43190764351283656</v>
      </c>
    </row>
    <row r="640" spans="2:12" x14ac:dyDescent="0.3">
      <c r="B640" s="3" t="s">
        <v>52</v>
      </c>
      <c r="C640" s="4">
        <v>2022</v>
      </c>
      <c r="D640" s="3" t="s">
        <v>1456</v>
      </c>
      <c r="E640" s="4">
        <v>961263359</v>
      </c>
      <c r="F640" s="4">
        <v>601385335</v>
      </c>
      <c r="G640" s="4">
        <v>359878024</v>
      </c>
      <c r="H640" s="4">
        <v>55161505</v>
      </c>
      <c r="I640" s="4">
        <v>0</v>
      </c>
      <c r="J640" s="4">
        <v>0</v>
      </c>
      <c r="K640" s="3" t="s">
        <v>1460</v>
      </c>
      <c r="L640" s="4">
        <v>0.62561974236240492</v>
      </c>
    </row>
    <row r="641" spans="2:12" x14ac:dyDescent="0.3">
      <c r="B641" s="3" t="s">
        <v>52</v>
      </c>
      <c r="C641" s="4">
        <v>2022</v>
      </c>
      <c r="D641" s="3" t="s">
        <v>1457</v>
      </c>
      <c r="E641" s="4">
        <v>314801906</v>
      </c>
      <c r="F641" s="4">
        <v>101438508</v>
      </c>
      <c r="G641" s="4">
        <v>213363398</v>
      </c>
      <c r="H641" s="4">
        <v>16031984</v>
      </c>
      <c r="I641" s="4">
        <v>0</v>
      </c>
      <c r="J641" s="4">
        <v>0</v>
      </c>
      <c r="K641" s="3" t="s">
        <v>1460</v>
      </c>
      <c r="L641" s="4">
        <v>0.32222965003267801</v>
      </c>
    </row>
    <row r="642" spans="2:12" x14ac:dyDescent="0.3">
      <c r="B642" s="3" t="s">
        <v>52</v>
      </c>
      <c r="C642" s="4">
        <v>2022</v>
      </c>
      <c r="D642" s="3" t="s">
        <v>1458</v>
      </c>
      <c r="E642" s="4">
        <v>150752320</v>
      </c>
      <c r="F642" s="4"/>
      <c r="G642" s="4">
        <v>150752320</v>
      </c>
      <c r="H642" s="4">
        <v>-6427661</v>
      </c>
      <c r="I642" s="4">
        <v>150752320</v>
      </c>
      <c r="J642" s="4"/>
      <c r="K642" s="3" t="s">
        <v>1451</v>
      </c>
      <c r="L642" s="4"/>
    </row>
    <row r="643" spans="2:12" x14ac:dyDescent="0.3">
      <c r="B643" s="3" t="s">
        <v>52</v>
      </c>
      <c r="C643" s="4">
        <v>2023</v>
      </c>
      <c r="D643" s="3" t="s">
        <v>1446</v>
      </c>
      <c r="E643" s="4">
        <v>488936717</v>
      </c>
      <c r="F643" s="4">
        <v>192037099</v>
      </c>
      <c r="G643" s="4">
        <v>296899618</v>
      </c>
      <c r="H643" s="4">
        <v>41780947</v>
      </c>
      <c r="I643" s="4">
        <v>0</v>
      </c>
      <c r="J643" s="4">
        <v>0</v>
      </c>
      <c r="K643" s="3" t="s">
        <v>1460</v>
      </c>
      <c r="L643" s="4">
        <v>0.39276473278238172</v>
      </c>
    </row>
    <row r="644" spans="2:12" x14ac:dyDescent="0.3">
      <c r="B644" s="3" t="s">
        <v>52</v>
      </c>
      <c r="C644" s="4">
        <v>2023</v>
      </c>
      <c r="D644" s="3" t="s">
        <v>1448</v>
      </c>
      <c r="E644" s="4">
        <v>305868819</v>
      </c>
      <c r="F644" s="4">
        <v>114367632</v>
      </c>
      <c r="G644" s="4">
        <v>191501187</v>
      </c>
      <c r="H644" s="4">
        <v>13702191</v>
      </c>
      <c r="I644" s="4">
        <v>0</v>
      </c>
      <c r="J644" s="4">
        <v>0</v>
      </c>
      <c r="K644" s="3" t="s">
        <v>1447</v>
      </c>
      <c r="L644" s="4">
        <v>0.3739107254342261</v>
      </c>
    </row>
    <row r="645" spans="2:12" x14ac:dyDescent="0.3">
      <c r="B645" s="3" t="s">
        <v>52</v>
      </c>
      <c r="C645" s="4">
        <v>2023</v>
      </c>
      <c r="D645" s="3" t="s">
        <v>1449</v>
      </c>
      <c r="E645" s="4">
        <v>94939912</v>
      </c>
      <c r="F645" s="4">
        <v>57430584</v>
      </c>
      <c r="G645" s="4">
        <v>37509328</v>
      </c>
      <c r="H645" s="4">
        <v>11389030</v>
      </c>
      <c r="I645" s="4">
        <v>0</v>
      </c>
      <c r="J645" s="4">
        <v>0</v>
      </c>
      <c r="K645" s="3" t="s">
        <v>1447</v>
      </c>
      <c r="L645" s="4">
        <v>0.60491507512667586</v>
      </c>
    </row>
    <row r="646" spans="2:12" x14ac:dyDescent="0.3">
      <c r="B646" s="3" t="s">
        <v>52</v>
      </c>
      <c r="C646" s="4">
        <v>2023</v>
      </c>
      <c r="D646" s="3" t="s">
        <v>1450</v>
      </c>
      <c r="E646" s="4">
        <v>1926327831</v>
      </c>
      <c r="F646" s="4"/>
      <c r="G646" s="4">
        <v>1926327831</v>
      </c>
      <c r="H646" s="4">
        <v>35458706</v>
      </c>
      <c r="I646" s="4">
        <v>1926327831</v>
      </c>
      <c r="J646" s="4"/>
      <c r="K646" s="3" t="s">
        <v>1451</v>
      </c>
      <c r="L646" s="4"/>
    </row>
    <row r="647" spans="2:12" x14ac:dyDescent="0.3">
      <c r="B647" s="3" t="s">
        <v>52</v>
      </c>
      <c r="C647" s="4">
        <v>2023</v>
      </c>
      <c r="D647" s="3" t="s">
        <v>1452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3" t="s">
        <v>1459</v>
      </c>
      <c r="L647" s="4"/>
    </row>
    <row r="648" spans="2:12" x14ac:dyDescent="0.3">
      <c r="B648" s="3" t="s">
        <v>52</v>
      </c>
      <c r="C648" s="4">
        <v>2023</v>
      </c>
      <c r="D648" s="3" t="s">
        <v>1453</v>
      </c>
      <c r="E648" s="4">
        <v>178288167</v>
      </c>
      <c r="F648" s="4">
        <v>106256185</v>
      </c>
      <c r="G648" s="4">
        <v>72031982</v>
      </c>
      <c r="H648" s="4">
        <v>21233420</v>
      </c>
      <c r="I648" s="4">
        <v>0</v>
      </c>
      <c r="J648" s="4">
        <v>0</v>
      </c>
      <c r="K648" s="3" t="s">
        <v>1451</v>
      </c>
      <c r="L648" s="4">
        <v>0.59598001812425383</v>
      </c>
    </row>
    <row r="649" spans="2:12" x14ac:dyDescent="0.3">
      <c r="B649" s="3" t="s">
        <v>52</v>
      </c>
      <c r="C649" s="4">
        <v>2023</v>
      </c>
      <c r="D649" s="3" t="s">
        <v>1454</v>
      </c>
      <c r="E649" s="4">
        <v>203082825</v>
      </c>
      <c r="F649" s="4">
        <v>96433758</v>
      </c>
      <c r="G649" s="4">
        <v>106649067</v>
      </c>
      <c r="H649" s="4">
        <v>15146310</v>
      </c>
      <c r="I649" s="4">
        <v>0</v>
      </c>
      <c r="J649" s="4">
        <v>0</v>
      </c>
      <c r="K649" s="3" t="s">
        <v>1447</v>
      </c>
      <c r="L649" s="4">
        <v>0.47484940196198278</v>
      </c>
    </row>
    <row r="650" spans="2:12" x14ac:dyDescent="0.3">
      <c r="B650" s="3" t="s">
        <v>52</v>
      </c>
      <c r="C650" s="4">
        <v>2023</v>
      </c>
      <c r="D650" s="3" t="s">
        <v>1455</v>
      </c>
      <c r="E650" s="4">
        <v>189660524</v>
      </c>
      <c r="F650" s="4">
        <v>81733043</v>
      </c>
      <c r="G650" s="4">
        <v>107927481</v>
      </c>
      <c r="H650" s="4">
        <v>6822750</v>
      </c>
      <c r="I650" s="4">
        <v>0</v>
      </c>
      <c r="J650" s="4">
        <v>0</v>
      </c>
      <c r="K650" s="3" t="s">
        <v>1460</v>
      </c>
      <c r="L650" s="4">
        <v>0.43094388476961076</v>
      </c>
    </row>
    <row r="651" spans="2:12" x14ac:dyDescent="0.3">
      <c r="B651" s="3" t="s">
        <v>52</v>
      </c>
      <c r="C651" s="4">
        <v>2023</v>
      </c>
      <c r="D651" s="3" t="s">
        <v>1456</v>
      </c>
      <c r="E651" s="4">
        <v>995292090</v>
      </c>
      <c r="F651" s="4">
        <v>620666115</v>
      </c>
      <c r="G651" s="4">
        <v>374625975</v>
      </c>
      <c r="H651" s="4">
        <v>34421427</v>
      </c>
      <c r="I651" s="4">
        <v>0</v>
      </c>
      <c r="J651" s="4">
        <v>0</v>
      </c>
      <c r="K651" s="3" t="s">
        <v>1460</v>
      </c>
      <c r="L651" s="4">
        <v>0.6236019769834602</v>
      </c>
    </row>
    <row r="652" spans="2:12" x14ac:dyDescent="0.3">
      <c r="B652" s="3" t="s">
        <v>52</v>
      </c>
      <c r="C652" s="4">
        <v>2023</v>
      </c>
      <c r="D652" s="3" t="s">
        <v>1457</v>
      </c>
      <c r="E652" s="4">
        <v>324789219</v>
      </c>
      <c r="F652" s="4">
        <v>106705591</v>
      </c>
      <c r="G652" s="4">
        <v>218083628</v>
      </c>
      <c r="H652" s="4">
        <v>11772371</v>
      </c>
      <c r="I652" s="4">
        <v>0</v>
      </c>
      <c r="J652" s="4">
        <v>0</v>
      </c>
      <c r="K652" s="3" t="s">
        <v>1460</v>
      </c>
      <c r="L652" s="4">
        <v>0.32853797096017523</v>
      </c>
    </row>
    <row r="653" spans="2:12" x14ac:dyDescent="0.3">
      <c r="B653" s="3" t="s">
        <v>52</v>
      </c>
      <c r="C653" s="4">
        <v>2023</v>
      </c>
      <c r="D653" s="3" t="s">
        <v>1458</v>
      </c>
      <c r="E653" s="4">
        <v>241538482</v>
      </c>
      <c r="F653" s="4"/>
      <c r="G653" s="4">
        <v>241538482</v>
      </c>
      <c r="H653" s="4">
        <v>90786162</v>
      </c>
      <c r="I653" s="4">
        <v>241538482</v>
      </c>
      <c r="J653" s="4"/>
      <c r="K653" s="3" t="s">
        <v>1451</v>
      </c>
      <c r="L653" s="4"/>
    </row>
    <row r="654" spans="2:12" x14ac:dyDescent="0.3">
      <c r="B654" s="3" t="s">
        <v>52</v>
      </c>
      <c r="C654" s="4">
        <v>2024</v>
      </c>
      <c r="D654" s="3" t="s">
        <v>1446</v>
      </c>
      <c r="E654" s="4">
        <v>651794366</v>
      </c>
      <c r="F654" s="4">
        <v>203883348</v>
      </c>
      <c r="G654" s="4">
        <v>447911018</v>
      </c>
      <c r="H654" s="4">
        <v>170005758</v>
      </c>
      <c r="I654" s="4">
        <v>1214656151</v>
      </c>
      <c r="J654" s="4">
        <v>24186935</v>
      </c>
      <c r="K654" s="3" t="s">
        <v>1460</v>
      </c>
      <c r="L654" s="4">
        <v>0.31280317633184329</v>
      </c>
    </row>
    <row r="655" spans="2:12" x14ac:dyDescent="0.3">
      <c r="B655" s="3" t="s">
        <v>52</v>
      </c>
      <c r="C655" s="4">
        <v>2024</v>
      </c>
      <c r="D655" s="3" t="s">
        <v>1448</v>
      </c>
      <c r="E655" s="4">
        <v>321913353</v>
      </c>
      <c r="F655" s="4">
        <v>119097965</v>
      </c>
      <c r="G655" s="4">
        <v>202815388</v>
      </c>
      <c r="H655" s="4">
        <v>16170247</v>
      </c>
      <c r="I655" s="4">
        <v>1017158298</v>
      </c>
      <c r="J655" s="4">
        <v>18124772</v>
      </c>
      <c r="K655" s="3" t="s">
        <v>1460</v>
      </c>
      <c r="L655" s="4">
        <v>0.36996901150602474</v>
      </c>
    </row>
    <row r="656" spans="2:12" x14ac:dyDescent="0.3">
      <c r="B656" s="3" t="s">
        <v>52</v>
      </c>
      <c r="C656" s="4">
        <v>2024</v>
      </c>
      <c r="D656" s="3" t="s">
        <v>1449</v>
      </c>
      <c r="E656" s="4">
        <v>102263367</v>
      </c>
      <c r="F656" s="4">
        <v>61880299</v>
      </c>
      <c r="G656" s="4">
        <v>40383068</v>
      </c>
      <c r="H656" s="4">
        <v>11499156</v>
      </c>
      <c r="I656" s="4">
        <v>121860200</v>
      </c>
      <c r="J656" s="4">
        <v>11368266</v>
      </c>
      <c r="K656" s="3" t="s">
        <v>1447</v>
      </c>
      <c r="L656" s="4">
        <v>0.60510719346840991</v>
      </c>
    </row>
    <row r="657" spans="2:12" x14ac:dyDescent="0.3">
      <c r="B657" s="3" t="s">
        <v>52</v>
      </c>
      <c r="C657" s="4">
        <v>2024</v>
      </c>
      <c r="D657" s="3" t="s">
        <v>1450</v>
      </c>
      <c r="E657" s="4">
        <v>2067380777</v>
      </c>
      <c r="F657" s="4"/>
      <c r="G657" s="4">
        <v>2067380777</v>
      </c>
      <c r="H657" s="4">
        <v>141105837</v>
      </c>
      <c r="I657" s="4">
        <v>2067380777</v>
      </c>
      <c r="J657" s="4"/>
      <c r="K657" s="3" t="s">
        <v>1451</v>
      </c>
      <c r="L657" s="4"/>
    </row>
    <row r="658" spans="2:12" x14ac:dyDescent="0.3">
      <c r="B658" s="3" t="s">
        <v>52</v>
      </c>
      <c r="C658" s="4">
        <v>2024</v>
      </c>
      <c r="D658" s="3" t="s">
        <v>1452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3"/>
      <c r="L658" s="4"/>
    </row>
    <row r="659" spans="2:12" x14ac:dyDescent="0.3">
      <c r="B659" s="3" t="s">
        <v>52</v>
      </c>
      <c r="C659" s="4">
        <v>2024</v>
      </c>
      <c r="D659" s="3" t="s">
        <v>1453</v>
      </c>
      <c r="E659" s="4">
        <v>193754153</v>
      </c>
      <c r="F659" s="4">
        <v>110106056</v>
      </c>
      <c r="G659" s="4">
        <v>83648097</v>
      </c>
      <c r="H659" s="4">
        <v>31257873</v>
      </c>
      <c r="I659" s="4">
        <v>229757517</v>
      </c>
      <c r="J659" s="4">
        <v>21866004</v>
      </c>
      <c r="K659" s="3" t="s">
        <v>1451</v>
      </c>
      <c r="L659" s="4">
        <v>0.56827714036147658</v>
      </c>
    </row>
    <row r="660" spans="2:12" x14ac:dyDescent="0.3">
      <c r="B660" s="3" t="s">
        <v>52</v>
      </c>
      <c r="C660" s="4">
        <v>2024</v>
      </c>
      <c r="D660" s="3" t="s">
        <v>1454</v>
      </c>
      <c r="E660" s="4">
        <v>218857316</v>
      </c>
      <c r="F660" s="4">
        <v>103096484</v>
      </c>
      <c r="G660" s="4">
        <v>115760832</v>
      </c>
      <c r="H660" s="4">
        <v>16228330</v>
      </c>
      <c r="I660" s="4">
        <v>358733790</v>
      </c>
      <c r="J660" s="4">
        <v>11468279</v>
      </c>
      <c r="K660" s="3" t="s">
        <v>1459</v>
      </c>
      <c r="L660" s="4">
        <v>0.47106711296779313</v>
      </c>
    </row>
    <row r="661" spans="2:12" x14ac:dyDescent="0.3">
      <c r="B661" s="3" t="s">
        <v>52</v>
      </c>
      <c r="C661" s="4">
        <v>2024</v>
      </c>
      <c r="D661" s="3" t="s">
        <v>1455</v>
      </c>
      <c r="E661" s="4">
        <v>192951024</v>
      </c>
      <c r="F661" s="4">
        <v>84586280</v>
      </c>
      <c r="G661" s="4">
        <v>108364744</v>
      </c>
      <c r="H661" s="4">
        <v>3417786</v>
      </c>
      <c r="I661" s="4">
        <v>885801592</v>
      </c>
      <c r="J661" s="4">
        <v>16624179</v>
      </c>
      <c r="K661" s="3" t="s">
        <v>1460</v>
      </c>
      <c r="L661" s="4">
        <v>0.43838212540400928</v>
      </c>
    </row>
    <row r="662" spans="2:12" x14ac:dyDescent="0.3">
      <c r="B662" s="3" t="s">
        <v>52</v>
      </c>
      <c r="C662" s="4">
        <v>2024</v>
      </c>
      <c r="D662" s="3" t="s">
        <v>1456</v>
      </c>
      <c r="E662" s="4">
        <v>1071395797</v>
      </c>
      <c r="F662" s="4">
        <v>643147882</v>
      </c>
      <c r="G662" s="4">
        <v>428247915</v>
      </c>
      <c r="H662" s="4">
        <v>76370406</v>
      </c>
      <c r="I662" s="4">
        <v>3412213505</v>
      </c>
      <c r="J662" s="4">
        <v>86508528</v>
      </c>
      <c r="K662" s="3" t="s">
        <v>1460</v>
      </c>
      <c r="L662" s="4">
        <v>0.60028971907568529</v>
      </c>
    </row>
    <row r="663" spans="2:12" x14ac:dyDescent="0.3">
      <c r="B663" s="3" t="s">
        <v>52</v>
      </c>
      <c r="C663" s="4">
        <v>2024</v>
      </c>
      <c r="D663" s="3" t="s">
        <v>1457</v>
      </c>
      <c r="E663" s="4">
        <v>333687114</v>
      </c>
      <c r="F663" s="4">
        <v>111999997</v>
      </c>
      <c r="G663" s="4">
        <v>221687117</v>
      </c>
      <c r="H663" s="4">
        <v>10431990</v>
      </c>
      <c r="I663" s="4">
        <v>799904218</v>
      </c>
      <c r="J663" s="4">
        <v>15859682</v>
      </c>
      <c r="K663" s="3" t="s">
        <v>1460</v>
      </c>
      <c r="L663" s="4">
        <v>0.33564375818240316</v>
      </c>
    </row>
    <row r="664" spans="2:12" x14ac:dyDescent="0.3">
      <c r="B664" s="3" t="s">
        <v>52</v>
      </c>
      <c r="C664" s="4">
        <v>2024</v>
      </c>
      <c r="D664" s="3" t="s">
        <v>1458</v>
      </c>
      <c r="E664" s="4">
        <v>226090601</v>
      </c>
      <c r="F664" s="4"/>
      <c r="G664" s="4">
        <v>226090601</v>
      </c>
      <c r="H664" s="4">
        <v>-15447934</v>
      </c>
      <c r="I664" s="4">
        <v>226090601</v>
      </c>
      <c r="J664" s="4"/>
      <c r="K664" s="3" t="s">
        <v>1451</v>
      </c>
      <c r="L664" s="4"/>
    </row>
    <row r="665" spans="2:12" x14ac:dyDescent="0.3">
      <c r="B665" s="3" t="s">
        <v>54</v>
      </c>
      <c r="C665" s="4">
        <v>2019</v>
      </c>
      <c r="D665" s="3" t="s">
        <v>1446</v>
      </c>
      <c r="E665" s="4">
        <v>6121170</v>
      </c>
      <c r="F665" s="4">
        <v>1325357</v>
      </c>
      <c r="G665" s="4">
        <v>4795813</v>
      </c>
      <c r="H665" s="4">
        <v>287007</v>
      </c>
      <c r="I665" s="4">
        <v>0</v>
      </c>
      <c r="J665" s="4">
        <v>0</v>
      </c>
      <c r="K665" s="3" t="s">
        <v>1447</v>
      </c>
      <c r="L665" s="4">
        <v>0.21652020773806316</v>
      </c>
    </row>
    <row r="666" spans="2:12" x14ac:dyDescent="0.3">
      <c r="B666" s="3" t="s">
        <v>54</v>
      </c>
      <c r="C666" s="4">
        <v>2019</v>
      </c>
      <c r="D666" s="3" t="s">
        <v>1448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3" t="s">
        <v>1447</v>
      </c>
      <c r="L666" s="4"/>
    </row>
    <row r="667" spans="2:12" x14ac:dyDescent="0.3">
      <c r="B667" s="3" t="s">
        <v>54</v>
      </c>
      <c r="C667" s="4">
        <v>2019</v>
      </c>
      <c r="D667" s="3" t="s">
        <v>1449</v>
      </c>
      <c r="E667" s="4">
        <v>3552321</v>
      </c>
      <c r="F667" s="4">
        <v>2187266</v>
      </c>
      <c r="G667" s="4">
        <v>1365055</v>
      </c>
      <c r="H667" s="4">
        <v>393486</v>
      </c>
      <c r="I667" s="4">
        <v>0</v>
      </c>
      <c r="J667" s="4">
        <v>0</v>
      </c>
      <c r="K667" s="3" t="s">
        <v>1447</v>
      </c>
      <c r="L667" s="4">
        <v>0.61572870244552791</v>
      </c>
    </row>
    <row r="668" spans="2:12" x14ac:dyDescent="0.3">
      <c r="B668" s="3" t="s">
        <v>54</v>
      </c>
      <c r="C668" s="4">
        <v>2019</v>
      </c>
      <c r="D668" s="3" t="s">
        <v>1450</v>
      </c>
      <c r="E668" s="4">
        <v>505211</v>
      </c>
      <c r="F668" s="4"/>
      <c r="G668" s="4">
        <v>505211</v>
      </c>
      <c r="H668" s="4">
        <v>0</v>
      </c>
      <c r="I668" s="4">
        <v>505211</v>
      </c>
      <c r="J668" s="4"/>
      <c r="K668" s="3" t="s">
        <v>1451</v>
      </c>
      <c r="L668" s="4"/>
    </row>
    <row r="669" spans="2:12" x14ac:dyDescent="0.3">
      <c r="B669" s="3" t="s">
        <v>54</v>
      </c>
      <c r="C669" s="4">
        <v>2019</v>
      </c>
      <c r="D669" s="3" t="s">
        <v>1452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3" t="s">
        <v>1447</v>
      </c>
      <c r="L669" s="4"/>
    </row>
    <row r="670" spans="2:12" x14ac:dyDescent="0.3">
      <c r="B670" s="3" t="s">
        <v>54</v>
      </c>
      <c r="C670" s="4">
        <v>2019</v>
      </c>
      <c r="D670" s="3" t="s">
        <v>1453</v>
      </c>
      <c r="E670" s="4">
        <v>618672</v>
      </c>
      <c r="F670" s="4">
        <v>274033</v>
      </c>
      <c r="G670" s="4">
        <v>344639</v>
      </c>
      <c r="H670" s="4">
        <v>123738</v>
      </c>
      <c r="I670" s="4">
        <v>0</v>
      </c>
      <c r="J670" s="4">
        <v>0</v>
      </c>
      <c r="K670" s="3" t="s">
        <v>1451</v>
      </c>
      <c r="L670" s="4">
        <v>0.44293745312540411</v>
      </c>
    </row>
    <row r="671" spans="2:12" x14ac:dyDescent="0.3">
      <c r="B671" s="3" t="s">
        <v>54</v>
      </c>
      <c r="C671" s="4">
        <v>2019</v>
      </c>
      <c r="D671" s="3" t="s">
        <v>1454</v>
      </c>
      <c r="E671" s="4">
        <v>4484594</v>
      </c>
      <c r="F671" s="4">
        <v>2290097</v>
      </c>
      <c r="G671" s="4">
        <v>2194497</v>
      </c>
      <c r="H671" s="4">
        <v>0</v>
      </c>
      <c r="I671" s="4">
        <v>0</v>
      </c>
      <c r="J671" s="4">
        <v>0</v>
      </c>
      <c r="K671" s="3" t="s">
        <v>1447</v>
      </c>
      <c r="L671" s="4">
        <v>0.51065871291804787</v>
      </c>
    </row>
    <row r="672" spans="2:12" x14ac:dyDescent="0.3">
      <c r="B672" s="3" t="s">
        <v>54</v>
      </c>
      <c r="C672" s="4">
        <v>2019</v>
      </c>
      <c r="D672" s="3" t="s">
        <v>1455</v>
      </c>
      <c r="E672" s="4">
        <v>4254299</v>
      </c>
      <c r="F672" s="4">
        <v>2236960</v>
      </c>
      <c r="G672" s="4">
        <v>2017339</v>
      </c>
      <c r="H672" s="4">
        <v>213941</v>
      </c>
      <c r="I672" s="4">
        <v>0</v>
      </c>
      <c r="J672" s="4">
        <v>0</v>
      </c>
      <c r="K672" s="3" t="s">
        <v>1447</v>
      </c>
      <c r="L672" s="4">
        <v>0.52581165545722108</v>
      </c>
    </row>
    <row r="673" spans="2:12" x14ac:dyDescent="0.3">
      <c r="B673" s="3" t="s">
        <v>54</v>
      </c>
      <c r="C673" s="4">
        <v>2019</v>
      </c>
      <c r="D673" s="3" t="s">
        <v>1456</v>
      </c>
      <c r="E673" s="4">
        <v>8219328</v>
      </c>
      <c r="F673" s="4">
        <v>3841684</v>
      </c>
      <c r="G673" s="4">
        <v>4377644</v>
      </c>
      <c r="H673" s="4">
        <v>920006</v>
      </c>
      <c r="I673" s="4">
        <v>0</v>
      </c>
      <c r="J673" s="4">
        <v>0</v>
      </c>
      <c r="K673" s="3" t="s">
        <v>1447</v>
      </c>
      <c r="L673" s="4">
        <v>0.46739636135703549</v>
      </c>
    </row>
    <row r="674" spans="2:12" x14ac:dyDescent="0.3">
      <c r="B674" s="3" t="s">
        <v>54</v>
      </c>
      <c r="C674" s="4">
        <v>2019</v>
      </c>
      <c r="D674" s="3" t="s">
        <v>1457</v>
      </c>
      <c r="E674" s="4">
        <v>7494547</v>
      </c>
      <c r="F674" s="4">
        <v>2575148</v>
      </c>
      <c r="G674" s="4">
        <v>4919399</v>
      </c>
      <c r="H674" s="4">
        <v>797443</v>
      </c>
      <c r="I674" s="4">
        <v>0</v>
      </c>
      <c r="J674" s="4">
        <v>0</v>
      </c>
      <c r="K674" s="3" t="s">
        <v>1447</v>
      </c>
      <c r="L674" s="4">
        <v>0.34360288887373713</v>
      </c>
    </row>
    <row r="675" spans="2:12" x14ac:dyDescent="0.3">
      <c r="B675" s="3" t="s">
        <v>54</v>
      </c>
      <c r="C675" s="4">
        <v>2019</v>
      </c>
      <c r="D675" s="3" t="s">
        <v>1458</v>
      </c>
      <c r="E675" s="4">
        <v>0</v>
      </c>
      <c r="F675" s="4"/>
      <c r="G675" s="4">
        <v>0</v>
      </c>
      <c r="H675" s="4">
        <v>0</v>
      </c>
      <c r="I675" s="4">
        <v>0</v>
      </c>
      <c r="J675" s="4"/>
      <c r="K675" s="3" t="s">
        <v>1451</v>
      </c>
      <c r="L675" s="4"/>
    </row>
    <row r="676" spans="2:12" x14ac:dyDescent="0.3">
      <c r="B676" s="3" t="s">
        <v>54</v>
      </c>
      <c r="C676" s="4">
        <v>2020</v>
      </c>
      <c r="D676" s="3" t="s">
        <v>1446</v>
      </c>
      <c r="E676" s="4">
        <v>11197613</v>
      </c>
      <c r="F676" s="4">
        <v>3878861</v>
      </c>
      <c r="G676" s="4">
        <v>7318752</v>
      </c>
      <c r="H676" s="4">
        <v>478624</v>
      </c>
      <c r="I676" s="4">
        <v>0</v>
      </c>
      <c r="J676" s="4">
        <v>0</v>
      </c>
      <c r="K676" s="3" t="s">
        <v>1447</v>
      </c>
      <c r="L676" s="4">
        <v>0.34640070164953907</v>
      </c>
    </row>
    <row r="677" spans="2:12" x14ac:dyDescent="0.3">
      <c r="B677" s="3" t="s">
        <v>54</v>
      </c>
      <c r="C677" s="4">
        <v>2020</v>
      </c>
      <c r="D677" s="3" t="s">
        <v>1448</v>
      </c>
      <c r="E677" s="4">
        <v>738328</v>
      </c>
      <c r="F677" s="4">
        <v>367026</v>
      </c>
      <c r="G677" s="4">
        <v>371302</v>
      </c>
      <c r="H677" s="4">
        <v>0</v>
      </c>
      <c r="I677" s="4">
        <v>0</v>
      </c>
      <c r="J677" s="4">
        <v>0</v>
      </c>
      <c r="K677" s="3" t="s">
        <v>1447</v>
      </c>
      <c r="L677" s="4">
        <v>0.49710426802180063</v>
      </c>
    </row>
    <row r="678" spans="2:12" x14ac:dyDescent="0.3">
      <c r="B678" s="3" t="s">
        <v>54</v>
      </c>
      <c r="C678" s="4">
        <v>2020</v>
      </c>
      <c r="D678" s="3" t="s">
        <v>1449</v>
      </c>
      <c r="E678" s="4">
        <v>4438302</v>
      </c>
      <c r="F678" s="4">
        <v>2551828</v>
      </c>
      <c r="G678" s="4">
        <v>1886474</v>
      </c>
      <c r="H678" s="4">
        <v>400845</v>
      </c>
      <c r="I678" s="4">
        <v>0</v>
      </c>
      <c r="J678" s="4">
        <v>0</v>
      </c>
      <c r="K678" s="3" t="s">
        <v>1447</v>
      </c>
      <c r="L678" s="4">
        <v>0.57495591782623179</v>
      </c>
    </row>
    <row r="679" spans="2:12" x14ac:dyDescent="0.3">
      <c r="B679" s="3" t="s">
        <v>54</v>
      </c>
      <c r="C679" s="4">
        <v>2020</v>
      </c>
      <c r="D679" s="3" t="s">
        <v>1450</v>
      </c>
      <c r="E679" s="4">
        <v>705211</v>
      </c>
      <c r="F679" s="4"/>
      <c r="G679" s="4">
        <v>705211</v>
      </c>
      <c r="H679" s="4">
        <v>200000</v>
      </c>
      <c r="I679" s="4">
        <v>705211</v>
      </c>
      <c r="J679" s="4"/>
      <c r="K679" s="3" t="s">
        <v>1451</v>
      </c>
      <c r="L679" s="4"/>
    </row>
    <row r="680" spans="2:12" x14ac:dyDescent="0.3">
      <c r="B680" s="3" t="s">
        <v>54</v>
      </c>
      <c r="C680" s="4">
        <v>2020</v>
      </c>
      <c r="D680" s="3" t="s">
        <v>1452</v>
      </c>
      <c r="E680" s="4">
        <v>1124425</v>
      </c>
      <c r="F680" s="4">
        <v>979304</v>
      </c>
      <c r="G680" s="4">
        <v>145121</v>
      </c>
      <c r="H680" s="4">
        <v>0</v>
      </c>
      <c r="I680" s="4">
        <v>0</v>
      </c>
      <c r="J680" s="4">
        <v>0</v>
      </c>
      <c r="K680" s="3" t="s">
        <v>1447</v>
      </c>
      <c r="L680" s="4">
        <v>0.87093759032394336</v>
      </c>
    </row>
    <row r="681" spans="2:12" x14ac:dyDescent="0.3">
      <c r="B681" s="3" t="s">
        <v>54</v>
      </c>
      <c r="C681" s="4">
        <v>2020</v>
      </c>
      <c r="D681" s="3" t="s">
        <v>1453</v>
      </c>
      <c r="E681" s="4">
        <v>71172</v>
      </c>
      <c r="F681" s="4">
        <v>69400</v>
      </c>
      <c r="G681" s="4">
        <v>1772</v>
      </c>
      <c r="H681" s="4">
        <v>0</v>
      </c>
      <c r="I681" s="4">
        <v>0</v>
      </c>
      <c r="J681" s="4">
        <v>0</v>
      </c>
      <c r="K681" s="3" t="s">
        <v>1451</v>
      </c>
      <c r="L681" s="4">
        <v>0.97510256842578547</v>
      </c>
    </row>
    <row r="682" spans="2:12" x14ac:dyDescent="0.3">
      <c r="B682" s="3" t="s">
        <v>54</v>
      </c>
      <c r="C682" s="4">
        <v>2020</v>
      </c>
      <c r="D682" s="3" t="s">
        <v>1454</v>
      </c>
      <c r="E682" s="4">
        <v>436435</v>
      </c>
      <c r="F682" s="4">
        <v>1818</v>
      </c>
      <c r="G682" s="4">
        <v>434617</v>
      </c>
      <c r="H682" s="4">
        <v>432899</v>
      </c>
      <c r="I682" s="4">
        <v>0</v>
      </c>
      <c r="J682" s="4">
        <v>0</v>
      </c>
      <c r="K682" s="3" t="s">
        <v>1447</v>
      </c>
      <c r="L682" s="4">
        <v>4.1655687559430388E-3</v>
      </c>
    </row>
    <row r="683" spans="2:12" x14ac:dyDescent="0.3">
      <c r="B683" s="3" t="s">
        <v>54</v>
      </c>
      <c r="C683" s="4">
        <v>2020</v>
      </c>
      <c r="D683" s="3" t="s">
        <v>1455</v>
      </c>
      <c r="E683" s="4">
        <v>3796462</v>
      </c>
      <c r="F683" s="4">
        <v>1974106</v>
      </c>
      <c r="G683" s="4">
        <v>1822356</v>
      </c>
      <c r="H683" s="4">
        <v>182950</v>
      </c>
      <c r="I683" s="4">
        <v>0</v>
      </c>
      <c r="J683" s="4">
        <v>0</v>
      </c>
      <c r="K683" s="3" t="s">
        <v>1447</v>
      </c>
      <c r="L683" s="4">
        <v>0.51998571301385343</v>
      </c>
    </row>
    <row r="684" spans="2:12" x14ac:dyDescent="0.3">
      <c r="B684" s="3" t="s">
        <v>54</v>
      </c>
      <c r="C684" s="4">
        <v>2020</v>
      </c>
      <c r="D684" s="3" t="s">
        <v>1456</v>
      </c>
      <c r="E684" s="4">
        <v>8154293</v>
      </c>
      <c r="F684" s="4">
        <v>3611902</v>
      </c>
      <c r="G684" s="4">
        <v>4542391</v>
      </c>
      <c r="H684" s="4">
        <v>1367775</v>
      </c>
      <c r="I684" s="4">
        <v>0</v>
      </c>
      <c r="J684" s="4">
        <v>0</v>
      </c>
      <c r="K684" s="3" t="s">
        <v>1447</v>
      </c>
      <c r="L684" s="4">
        <v>0.44294483899462528</v>
      </c>
    </row>
    <row r="685" spans="2:12" x14ac:dyDescent="0.3">
      <c r="B685" s="3" t="s">
        <v>54</v>
      </c>
      <c r="C685" s="4">
        <v>2020</v>
      </c>
      <c r="D685" s="3" t="s">
        <v>1457</v>
      </c>
      <c r="E685" s="4">
        <v>6610043</v>
      </c>
      <c r="F685" s="4">
        <v>2073163</v>
      </c>
      <c r="G685" s="4">
        <v>4536880</v>
      </c>
      <c r="H685" s="4">
        <v>20819</v>
      </c>
      <c r="I685" s="4">
        <v>0</v>
      </c>
      <c r="J685" s="4">
        <v>0</v>
      </c>
      <c r="K685" s="3" t="s">
        <v>1447</v>
      </c>
      <c r="L685" s="4">
        <v>0.31363835303340687</v>
      </c>
    </row>
    <row r="686" spans="2:12" x14ac:dyDescent="0.3">
      <c r="B686" s="3" t="s">
        <v>54</v>
      </c>
      <c r="C686" s="4">
        <v>2020</v>
      </c>
      <c r="D686" s="3" t="s">
        <v>1458</v>
      </c>
      <c r="E686" s="4">
        <v>4142264</v>
      </c>
      <c r="F686" s="4"/>
      <c r="G686" s="4">
        <v>4142264</v>
      </c>
      <c r="H686" s="4">
        <v>3107519</v>
      </c>
      <c r="I686" s="4">
        <v>4142264</v>
      </c>
      <c r="J686" s="4"/>
      <c r="K686" s="3" t="s">
        <v>1451</v>
      </c>
      <c r="L686" s="4"/>
    </row>
    <row r="687" spans="2:12" x14ac:dyDescent="0.3">
      <c r="B687" s="3" t="s">
        <v>54</v>
      </c>
      <c r="C687" s="4">
        <v>2021</v>
      </c>
      <c r="D687" s="3" t="s">
        <v>1446</v>
      </c>
      <c r="E687" s="4">
        <v>11550334</v>
      </c>
      <c r="F687" s="4">
        <v>3980922</v>
      </c>
      <c r="G687" s="4">
        <v>7569412</v>
      </c>
      <c r="H687" s="4">
        <v>352721</v>
      </c>
      <c r="I687" s="4">
        <v>0</v>
      </c>
      <c r="J687" s="4">
        <v>0</v>
      </c>
      <c r="K687" s="3" t="s">
        <v>1447</v>
      </c>
      <c r="L687" s="4">
        <v>0.34465860467757903</v>
      </c>
    </row>
    <row r="688" spans="2:12" x14ac:dyDescent="0.3">
      <c r="B688" s="3" t="s">
        <v>54</v>
      </c>
      <c r="C688" s="4">
        <v>2021</v>
      </c>
      <c r="D688" s="3" t="s">
        <v>1448</v>
      </c>
      <c r="E688" s="4">
        <v>738328</v>
      </c>
      <c r="F688" s="4">
        <v>374683</v>
      </c>
      <c r="G688" s="4">
        <v>363645</v>
      </c>
      <c r="H688" s="4">
        <v>0</v>
      </c>
      <c r="I688" s="4">
        <v>0</v>
      </c>
      <c r="J688" s="4">
        <v>0</v>
      </c>
      <c r="K688" s="3" t="s">
        <v>1447</v>
      </c>
      <c r="L688" s="4">
        <v>0.50747499756205916</v>
      </c>
    </row>
    <row r="689" spans="2:12" x14ac:dyDescent="0.3">
      <c r="B689" s="3" t="s">
        <v>54</v>
      </c>
      <c r="C689" s="4">
        <v>2021</v>
      </c>
      <c r="D689" s="3" t="s">
        <v>1449</v>
      </c>
      <c r="E689" s="4">
        <v>4492581</v>
      </c>
      <c r="F689" s="4">
        <v>2816008</v>
      </c>
      <c r="G689" s="4">
        <v>1676573</v>
      </c>
      <c r="H689" s="4">
        <v>54279</v>
      </c>
      <c r="I689" s="4">
        <v>0</v>
      </c>
      <c r="J689" s="4">
        <v>0</v>
      </c>
      <c r="K689" s="3" t="s">
        <v>1447</v>
      </c>
      <c r="L689" s="4">
        <v>0.62681296119090568</v>
      </c>
    </row>
    <row r="690" spans="2:12" x14ac:dyDescent="0.3">
      <c r="B690" s="3" t="s">
        <v>54</v>
      </c>
      <c r="C690" s="4">
        <v>2021</v>
      </c>
      <c r="D690" s="3" t="s">
        <v>1450</v>
      </c>
      <c r="E690" s="4">
        <v>499852</v>
      </c>
      <c r="F690" s="4"/>
      <c r="G690" s="4">
        <v>499852</v>
      </c>
      <c r="H690" s="4">
        <v>0</v>
      </c>
      <c r="I690" s="4">
        <v>499852</v>
      </c>
      <c r="J690" s="4"/>
      <c r="K690" s="3" t="s">
        <v>1451</v>
      </c>
      <c r="L690" s="4"/>
    </row>
    <row r="691" spans="2:12" x14ac:dyDescent="0.3">
      <c r="B691" s="3" t="s">
        <v>54</v>
      </c>
      <c r="C691" s="4">
        <v>2021</v>
      </c>
      <c r="D691" s="3" t="s">
        <v>1452</v>
      </c>
      <c r="E691" s="4">
        <v>1400728</v>
      </c>
      <c r="F691" s="4">
        <v>1006987</v>
      </c>
      <c r="G691" s="4">
        <v>393741</v>
      </c>
      <c r="H691" s="4">
        <v>0</v>
      </c>
      <c r="I691" s="4">
        <v>0</v>
      </c>
      <c r="J691" s="4">
        <v>0</v>
      </c>
      <c r="K691" s="3" t="s">
        <v>1447</v>
      </c>
      <c r="L691" s="4">
        <v>0.71890259921983424</v>
      </c>
    </row>
    <row r="692" spans="2:12" x14ac:dyDescent="0.3">
      <c r="B692" s="3" t="s">
        <v>54</v>
      </c>
      <c r="C692" s="4">
        <v>2021</v>
      </c>
      <c r="D692" s="3" t="s">
        <v>1453</v>
      </c>
      <c r="E692" s="4">
        <v>63030</v>
      </c>
      <c r="F692" s="4">
        <v>63030</v>
      </c>
      <c r="G692" s="4">
        <v>0</v>
      </c>
      <c r="H692" s="4">
        <v>0</v>
      </c>
      <c r="I692" s="4">
        <v>0</v>
      </c>
      <c r="J692" s="4">
        <v>0</v>
      </c>
      <c r="K692" s="3" t="s">
        <v>1451</v>
      </c>
      <c r="L692" s="4">
        <v>1</v>
      </c>
    </row>
    <row r="693" spans="2:12" x14ac:dyDescent="0.3">
      <c r="B693" s="3" t="s">
        <v>54</v>
      </c>
      <c r="C693" s="4">
        <v>2021</v>
      </c>
      <c r="D693" s="3" t="s">
        <v>1454</v>
      </c>
      <c r="E693" s="4">
        <v>663484</v>
      </c>
      <c r="F693" s="4">
        <v>171609</v>
      </c>
      <c r="G693" s="4">
        <v>491875</v>
      </c>
      <c r="H693" s="4">
        <v>21690</v>
      </c>
      <c r="I693" s="4">
        <v>0</v>
      </c>
      <c r="J693" s="4">
        <v>0</v>
      </c>
      <c r="K693" s="3" t="s">
        <v>1447</v>
      </c>
      <c r="L693" s="4">
        <v>0.2586482869217645</v>
      </c>
    </row>
    <row r="694" spans="2:12" x14ac:dyDescent="0.3">
      <c r="B694" s="3" t="s">
        <v>54</v>
      </c>
      <c r="C694" s="4">
        <v>2021</v>
      </c>
      <c r="D694" s="3" t="s">
        <v>1455</v>
      </c>
      <c r="E694" s="4">
        <v>3796462</v>
      </c>
      <c r="F694" s="4">
        <v>2035493</v>
      </c>
      <c r="G694" s="4">
        <v>1760969</v>
      </c>
      <c r="H694" s="4">
        <v>0</v>
      </c>
      <c r="I694" s="4">
        <v>0</v>
      </c>
      <c r="J694" s="4">
        <v>0</v>
      </c>
      <c r="K694" s="3" t="s">
        <v>1447</v>
      </c>
      <c r="L694" s="4">
        <v>0.53615524138000059</v>
      </c>
    </row>
    <row r="695" spans="2:12" x14ac:dyDescent="0.3">
      <c r="B695" s="3" t="s">
        <v>54</v>
      </c>
      <c r="C695" s="4">
        <v>2021</v>
      </c>
      <c r="D695" s="3" t="s">
        <v>1456</v>
      </c>
      <c r="E695" s="4">
        <v>8874737</v>
      </c>
      <c r="F695" s="4">
        <v>3833040</v>
      </c>
      <c r="G695" s="4">
        <v>5041697</v>
      </c>
      <c r="H695" s="4">
        <v>720445</v>
      </c>
      <c r="I695" s="4">
        <v>0</v>
      </c>
      <c r="J695" s="4">
        <v>0</v>
      </c>
      <c r="K695" s="3" t="s">
        <v>1447</v>
      </c>
      <c r="L695" s="4">
        <v>0.43190462996255552</v>
      </c>
    </row>
    <row r="696" spans="2:12" x14ac:dyDescent="0.3">
      <c r="B696" s="3" t="s">
        <v>54</v>
      </c>
      <c r="C696" s="4">
        <v>2021</v>
      </c>
      <c r="D696" s="3" t="s">
        <v>1457</v>
      </c>
      <c r="E696" s="4">
        <v>11555567</v>
      </c>
      <c r="F696" s="4">
        <v>2205461</v>
      </c>
      <c r="G696" s="4">
        <v>9350106</v>
      </c>
      <c r="H696" s="4">
        <v>1079562</v>
      </c>
      <c r="I696" s="4">
        <v>0</v>
      </c>
      <c r="J696" s="4">
        <v>0</v>
      </c>
      <c r="K696" s="3" t="s">
        <v>1447</v>
      </c>
      <c r="L696" s="4">
        <v>0.19085701290122761</v>
      </c>
    </row>
    <row r="697" spans="2:12" x14ac:dyDescent="0.3">
      <c r="B697" s="3" t="s">
        <v>54</v>
      </c>
      <c r="C697" s="4">
        <v>2021</v>
      </c>
      <c r="D697" s="3" t="s">
        <v>1458</v>
      </c>
      <c r="E697" s="4">
        <v>64828</v>
      </c>
      <c r="F697" s="4"/>
      <c r="G697" s="4">
        <v>64828</v>
      </c>
      <c r="H697" s="4">
        <v>64828</v>
      </c>
      <c r="I697" s="4">
        <v>64828</v>
      </c>
      <c r="J697" s="4"/>
      <c r="K697" s="3" t="s">
        <v>1451</v>
      </c>
      <c r="L697" s="4"/>
    </row>
    <row r="698" spans="2:12" x14ac:dyDescent="0.3">
      <c r="B698" s="3" t="s">
        <v>54</v>
      </c>
      <c r="C698" s="4">
        <v>2022</v>
      </c>
      <c r="D698" s="3" t="s">
        <v>1446</v>
      </c>
      <c r="E698" s="4">
        <v>11551096</v>
      </c>
      <c r="F698" s="4">
        <v>4206953</v>
      </c>
      <c r="G698" s="4">
        <v>7344143</v>
      </c>
      <c r="H698" s="4">
        <v>32599</v>
      </c>
      <c r="I698" s="4">
        <v>0</v>
      </c>
      <c r="J698" s="4">
        <v>0</v>
      </c>
      <c r="K698" s="3" t="s">
        <v>1447</v>
      </c>
      <c r="L698" s="4">
        <v>0.36420379503382189</v>
      </c>
    </row>
    <row r="699" spans="2:12" x14ac:dyDescent="0.3">
      <c r="B699" s="3" t="s">
        <v>54</v>
      </c>
      <c r="C699" s="4">
        <v>2022</v>
      </c>
      <c r="D699" s="3" t="s">
        <v>1448</v>
      </c>
      <c r="E699" s="4">
        <v>738327</v>
      </c>
      <c r="F699" s="4">
        <v>382341</v>
      </c>
      <c r="G699" s="4">
        <v>355986</v>
      </c>
      <c r="H699" s="4">
        <v>0</v>
      </c>
      <c r="I699" s="4">
        <v>0</v>
      </c>
      <c r="J699" s="4">
        <v>0</v>
      </c>
      <c r="K699" s="3" t="s">
        <v>1447</v>
      </c>
      <c r="L699" s="4">
        <v>0.51784778289294586</v>
      </c>
    </row>
    <row r="700" spans="2:12" x14ac:dyDescent="0.3">
      <c r="B700" s="3" t="s">
        <v>54</v>
      </c>
      <c r="C700" s="4">
        <v>2022</v>
      </c>
      <c r="D700" s="3" t="s">
        <v>1449</v>
      </c>
      <c r="E700" s="4">
        <v>4445351</v>
      </c>
      <c r="F700" s="4">
        <v>2756885</v>
      </c>
      <c r="G700" s="4">
        <v>1688466</v>
      </c>
      <c r="H700" s="4">
        <v>119945</v>
      </c>
      <c r="I700" s="4">
        <v>0</v>
      </c>
      <c r="J700" s="4">
        <v>0</v>
      </c>
      <c r="K700" s="3" t="s">
        <v>1447</v>
      </c>
      <c r="L700" s="4">
        <v>0.62017262528875672</v>
      </c>
    </row>
    <row r="701" spans="2:12" x14ac:dyDescent="0.3">
      <c r="B701" s="3" t="s">
        <v>54</v>
      </c>
      <c r="C701" s="4">
        <v>2022</v>
      </c>
      <c r="D701" s="3" t="s">
        <v>1450</v>
      </c>
      <c r="E701" s="4">
        <v>721286</v>
      </c>
      <c r="F701" s="4"/>
      <c r="G701" s="4">
        <v>721286</v>
      </c>
      <c r="H701" s="4">
        <v>0</v>
      </c>
      <c r="I701" s="4">
        <v>721286</v>
      </c>
      <c r="J701" s="4"/>
      <c r="K701" s="3" t="s">
        <v>1451</v>
      </c>
      <c r="L701" s="4"/>
    </row>
    <row r="702" spans="2:12" x14ac:dyDescent="0.3">
      <c r="B702" s="3" t="s">
        <v>54</v>
      </c>
      <c r="C702" s="4">
        <v>2022</v>
      </c>
      <c r="D702" s="3" t="s">
        <v>1452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3" t="s">
        <v>1447</v>
      </c>
      <c r="L702" s="4"/>
    </row>
    <row r="703" spans="2:12" x14ac:dyDescent="0.3">
      <c r="B703" s="3" t="s">
        <v>54</v>
      </c>
      <c r="C703" s="4">
        <v>2022</v>
      </c>
      <c r="D703" s="3" t="s">
        <v>1453</v>
      </c>
      <c r="E703" s="4">
        <v>1485809</v>
      </c>
      <c r="F703" s="4">
        <v>1248917</v>
      </c>
      <c r="G703" s="4">
        <v>236892</v>
      </c>
      <c r="H703" s="4">
        <v>22046</v>
      </c>
      <c r="I703" s="4">
        <v>0</v>
      </c>
      <c r="J703" s="4">
        <v>0</v>
      </c>
      <c r="K703" s="3" t="s">
        <v>1451</v>
      </c>
      <c r="L703" s="4">
        <v>0.84056362560732911</v>
      </c>
    </row>
    <row r="704" spans="2:12" x14ac:dyDescent="0.3">
      <c r="B704" s="3" t="s">
        <v>54</v>
      </c>
      <c r="C704" s="4">
        <v>2022</v>
      </c>
      <c r="D704" s="3" t="s">
        <v>1454</v>
      </c>
      <c r="E704" s="4">
        <v>442050</v>
      </c>
      <c r="F704" s="4">
        <v>45899</v>
      </c>
      <c r="G704" s="4">
        <v>396151</v>
      </c>
      <c r="H704" s="4">
        <v>0</v>
      </c>
      <c r="I704" s="4">
        <v>0</v>
      </c>
      <c r="J704" s="4">
        <v>0</v>
      </c>
      <c r="K704" s="3" t="s">
        <v>1447</v>
      </c>
      <c r="L704" s="4">
        <v>0.10383214568487728</v>
      </c>
    </row>
    <row r="705" spans="2:12" x14ac:dyDescent="0.3">
      <c r="B705" s="3" t="s">
        <v>54</v>
      </c>
      <c r="C705" s="4">
        <v>2022</v>
      </c>
      <c r="D705" s="3" t="s">
        <v>1455</v>
      </c>
      <c r="E705" s="4">
        <v>3546462</v>
      </c>
      <c r="F705" s="4">
        <v>1947878</v>
      </c>
      <c r="G705" s="4">
        <v>1598584</v>
      </c>
      <c r="H705" s="4">
        <v>0</v>
      </c>
      <c r="I705" s="4">
        <v>0</v>
      </c>
      <c r="J705" s="4">
        <v>0</v>
      </c>
      <c r="K705" s="3" t="s">
        <v>1447</v>
      </c>
      <c r="L705" s="4">
        <v>0.54924541698176943</v>
      </c>
    </row>
    <row r="706" spans="2:12" x14ac:dyDescent="0.3">
      <c r="B706" s="3" t="s">
        <v>54</v>
      </c>
      <c r="C706" s="4">
        <v>2022</v>
      </c>
      <c r="D706" s="3" t="s">
        <v>1456</v>
      </c>
      <c r="E706" s="4">
        <v>10409522</v>
      </c>
      <c r="F706" s="4">
        <v>4103088</v>
      </c>
      <c r="G706" s="4">
        <v>6306434</v>
      </c>
      <c r="H706" s="4">
        <v>1534785</v>
      </c>
      <c r="I706" s="4">
        <v>0</v>
      </c>
      <c r="J706" s="4">
        <v>0</v>
      </c>
      <c r="K706" s="3" t="s">
        <v>1447</v>
      </c>
      <c r="L706" s="4">
        <v>0.39416680227968198</v>
      </c>
    </row>
    <row r="707" spans="2:12" x14ac:dyDescent="0.3">
      <c r="B707" s="3" t="s">
        <v>54</v>
      </c>
      <c r="C707" s="4">
        <v>2022</v>
      </c>
      <c r="D707" s="3" t="s">
        <v>1457</v>
      </c>
      <c r="E707" s="4">
        <v>11466455</v>
      </c>
      <c r="F707" s="4">
        <v>2256653</v>
      </c>
      <c r="G707" s="4">
        <v>9209802</v>
      </c>
      <c r="H707" s="4">
        <v>56148</v>
      </c>
      <c r="I707" s="4">
        <v>0</v>
      </c>
      <c r="J707" s="4">
        <v>0</v>
      </c>
      <c r="K707" s="3" t="s">
        <v>1447</v>
      </c>
      <c r="L707" s="4">
        <v>0.19680476659961602</v>
      </c>
    </row>
    <row r="708" spans="2:12" x14ac:dyDescent="0.3">
      <c r="B708" s="3" t="s">
        <v>54</v>
      </c>
      <c r="C708" s="4">
        <v>2022</v>
      </c>
      <c r="D708" s="3" t="s">
        <v>1458</v>
      </c>
      <c r="E708" s="4">
        <v>1169128</v>
      </c>
      <c r="F708" s="4"/>
      <c r="G708" s="4">
        <v>1169128</v>
      </c>
      <c r="H708" s="4">
        <v>1104302</v>
      </c>
      <c r="I708" s="4">
        <v>1169128</v>
      </c>
      <c r="J708" s="4"/>
      <c r="K708" s="3" t="s">
        <v>1451</v>
      </c>
      <c r="L708" s="4"/>
    </row>
    <row r="709" spans="2:12" x14ac:dyDescent="0.3">
      <c r="B709" s="3" t="s">
        <v>54</v>
      </c>
      <c r="C709" s="4">
        <v>2023</v>
      </c>
      <c r="D709" s="3" t="s">
        <v>1446</v>
      </c>
      <c r="E709" s="4">
        <v>13798598</v>
      </c>
      <c r="F709" s="4">
        <v>4400082</v>
      </c>
      <c r="G709" s="4">
        <v>9398516</v>
      </c>
      <c r="H709" s="4">
        <v>2247502</v>
      </c>
      <c r="I709" s="4">
        <v>0</v>
      </c>
      <c r="J709" s="4">
        <v>0</v>
      </c>
      <c r="K709" s="3" t="s">
        <v>1447</v>
      </c>
      <c r="L709" s="4">
        <v>0.31887891798862467</v>
      </c>
    </row>
    <row r="710" spans="2:12" x14ac:dyDescent="0.3">
      <c r="B710" s="3" t="s">
        <v>54</v>
      </c>
      <c r="C710" s="4">
        <v>2023</v>
      </c>
      <c r="D710" s="3" t="s">
        <v>1448</v>
      </c>
      <c r="E710" s="4">
        <v>738328</v>
      </c>
      <c r="F710" s="4">
        <v>389999</v>
      </c>
      <c r="G710" s="4">
        <v>348329</v>
      </c>
      <c r="H710" s="4">
        <v>0</v>
      </c>
      <c r="I710" s="4">
        <v>0</v>
      </c>
      <c r="J710" s="4">
        <v>0</v>
      </c>
      <c r="K710" s="3" t="s">
        <v>1447</v>
      </c>
      <c r="L710" s="4">
        <v>0.52821916546575509</v>
      </c>
    </row>
    <row r="711" spans="2:12" x14ac:dyDescent="0.3">
      <c r="B711" s="3" t="s">
        <v>54</v>
      </c>
      <c r="C711" s="4">
        <v>2023</v>
      </c>
      <c r="D711" s="3" t="s">
        <v>1449</v>
      </c>
      <c r="E711" s="4">
        <v>4642212</v>
      </c>
      <c r="F711" s="4">
        <v>2988939</v>
      </c>
      <c r="G711" s="4">
        <v>1653273</v>
      </c>
      <c r="H711" s="4">
        <v>196861</v>
      </c>
      <c r="I711" s="4">
        <v>0</v>
      </c>
      <c r="J711" s="4">
        <v>0</v>
      </c>
      <c r="K711" s="3" t="s">
        <v>1447</v>
      </c>
      <c r="L711" s="4">
        <v>0.64386094387761694</v>
      </c>
    </row>
    <row r="712" spans="2:12" x14ac:dyDescent="0.3">
      <c r="B712" s="3" t="s">
        <v>54</v>
      </c>
      <c r="C712" s="4">
        <v>2023</v>
      </c>
      <c r="D712" s="3" t="s">
        <v>1450</v>
      </c>
      <c r="E712" s="4">
        <v>1020245</v>
      </c>
      <c r="F712" s="4"/>
      <c r="G712" s="4">
        <v>1020245</v>
      </c>
      <c r="H712" s="4">
        <v>298959</v>
      </c>
      <c r="I712" s="4">
        <v>1020245</v>
      </c>
      <c r="J712" s="4"/>
      <c r="K712" s="3" t="s">
        <v>1451</v>
      </c>
      <c r="L712" s="4"/>
    </row>
    <row r="713" spans="2:12" x14ac:dyDescent="0.3">
      <c r="B713" s="3" t="s">
        <v>54</v>
      </c>
      <c r="C713" s="4">
        <v>2023</v>
      </c>
      <c r="D713" s="3" t="s">
        <v>1452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3" t="s">
        <v>1459</v>
      </c>
      <c r="L713" s="4"/>
    </row>
    <row r="714" spans="2:12" x14ac:dyDescent="0.3">
      <c r="B714" s="3" t="s">
        <v>54</v>
      </c>
      <c r="C714" s="4">
        <v>2023</v>
      </c>
      <c r="D714" s="3" t="s">
        <v>1453</v>
      </c>
      <c r="E714" s="4">
        <v>1684786</v>
      </c>
      <c r="F714" s="4">
        <v>1375488</v>
      </c>
      <c r="G714" s="4">
        <v>309298</v>
      </c>
      <c r="H714" s="4">
        <v>135622</v>
      </c>
      <c r="I714" s="4">
        <v>0</v>
      </c>
      <c r="J714" s="4">
        <v>0</v>
      </c>
      <c r="K714" s="3" t="s">
        <v>1451</v>
      </c>
      <c r="L714" s="4">
        <v>0.81641704050247332</v>
      </c>
    </row>
    <row r="715" spans="2:12" x14ac:dyDescent="0.3">
      <c r="B715" s="3" t="s">
        <v>54</v>
      </c>
      <c r="C715" s="4">
        <v>2023</v>
      </c>
      <c r="D715" s="3" t="s">
        <v>1454</v>
      </c>
      <c r="E715" s="4">
        <v>451062</v>
      </c>
      <c r="F715" s="4">
        <v>68993</v>
      </c>
      <c r="G715" s="4">
        <v>382069</v>
      </c>
      <c r="H715" s="4">
        <v>9012</v>
      </c>
      <c r="I715" s="4">
        <v>0</v>
      </c>
      <c r="J715" s="4">
        <v>0</v>
      </c>
      <c r="K715" s="3" t="s">
        <v>1447</v>
      </c>
      <c r="L715" s="4">
        <v>0.15295679973041401</v>
      </c>
    </row>
    <row r="716" spans="2:12" x14ac:dyDescent="0.3">
      <c r="B716" s="3" t="s">
        <v>54</v>
      </c>
      <c r="C716" s="4">
        <v>2023</v>
      </c>
      <c r="D716" s="3" t="s">
        <v>1455</v>
      </c>
      <c r="E716" s="4">
        <v>3546462</v>
      </c>
      <c r="F716" s="4">
        <v>2007305</v>
      </c>
      <c r="G716" s="4">
        <v>1539157</v>
      </c>
      <c r="H716" s="4">
        <v>0</v>
      </c>
      <c r="I716" s="4">
        <v>0</v>
      </c>
      <c r="J716" s="4">
        <v>0</v>
      </c>
      <c r="K716" s="3" t="s">
        <v>1447</v>
      </c>
      <c r="L716" s="4">
        <v>0.56600211703946068</v>
      </c>
    </row>
    <row r="717" spans="2:12" x14ac:dyDescent="0.3">
      <c r="B717" s="3" t="s">
        <v>54</v>
      </c>
      <c r="C717" s="4">
        <v>2023</v>
      </c>
      <c r="D717" s="3" t="s">
        <v>1456</v>
      </c>
      <c r="E717" s="4">
        <v>11510432</v>
      </c>
      <c r="F717" s="4">
        <v>4438392</v>
      </c>
      <c r="G717" s="4">
        <v>7072040</v>
      </c>
      <c r="H717" s="4">
        <v>1100910</v>
      </c>
      <c r="I717" s="4">
        <v>0</v>
      </c>
      <c r="J717" s="4">
        <v>0</v>
      </c>
      <c r="K717" s="3" t="s">
        <v>1447</v>
      </c>
      <c r="L717" s="4">
        <v>0.38559734334905937</v>
      </c>
    </row>
    <row r="718" spans="2:12" x14ac:dyDescent="0.3">
      <c r="B718" s="3" t="s">
        <v>54</v>
      </c>
      <c r="C718" s="4">
        <v>2023</v>
      </c>
      <c r="D718" s="3" t="s">
        <v>1457</v>
      </c>
      <c r="E718" s="4">
        <v>11466455</v>
      </c>
      <c r="F718" s="4">
        <v>2388850</v>
      </c>
      <c r="G718" s="4">
        <v>9077605</v>
      </c>
      <c r="H718" s="4">
        <v>0</v>
      </c>
      <c r="I718" s="4">
        <v>0</v>
      </c>
      <c r="J718" s="4">
        <v>0</v>
      </c>
      <c r="K718" s="3" t="s">
        <v>1447</v>
      </c>
      <c r="L718" s="4">
        <v>0.20833378755683427</v>
      </c>
    </row>
    <row r="719" spans="2:12" x14ac:dyDescent="0.3">
      <c r="B719" s="3" t="s">
        <v>54</v>
      </c>
      <c r="C719" s="4">
        <v>2023</v>
      </c>
      <c r="D719" s="3" t="s">
        <v>1458</v>
      </c>
      <c r="E719" s="4">
        <v>1644886</v>
      </c>
      <c r="F719" s="4"/>
      <c r="G719" s="4">
        <v>1644886</v>
      </c>
      <c r="H719" s="4">
        <v>475758</v>
      </c>
      <c r="I719" s="4">
        <v>1644886</v>
      </c>
      <c r="J719" s="4"/>
      <c r="K719" s="3" t="s">
        <v>1451</v>
      </c>
      <c r="L719" s="4"/>
    </row>
    <row r="720" spans="2:12" x14ac:dyDescent="0.3">
      <c r="B720" s="3" t="s">
        <v>54</v>
      </c>
      <c r="C720" s="4">
        <v>2024</v>
      </c>
      <c r="D720" s="3" t="s">
        <v>1446</v>
      </c>
      <c r="E720" s="4">
        <v>18138199</v>
      </c>
      <c r="F720" s="4">
        <v>4785544</v>
      </c>
      <c r="G720" s="4">
        <v>13352655</v>
      </c>
      <c r="H720" s="4">
        <v>2994662</v>
      </c>
      <c r="I720" s="4">
        <v>29266662</v>
      </c>
      <c r="J720" s="4">
        <v>646000</v>
      </c>
      <c r="K720" s="3" t="s">
        <v>1459</v>
      </c>
      <c r="L720" s="4">
        <v>0.26383788158901555</v>
      </c>
    </row>
    <row r="721" spans="2:12" x14ac:dyDescent="0.3">
      <c r="B721" s="3" t="s">
        <v>54</v>
      </c>
      <c r="C721" s="4">
        <v>2024</v>
      </c>
      <c r="D721" s="3" t="s">
        <v>1448</v>
      </c>
      <c r="E721" s="4">
        <v>738328</v>
      </c>
      <c r="F721" s="4">
        <v>397656</v>
      </c>
      <c r="G721" s="4">
        <v>340672</v>
      </c>
      <c r="H721" s="4">
        <v>0</v>
      </c>
      <c r="I721" s="4">
        <v>23844000</v>
      </c>
      <c r="J721" s="4">
        <v>476000</v>
      </c>
      <c r="K721" s="3" t="s">
        <v>1459</v>
      </c>
      <c r="L721" s="4">
        <v>0.53858989500601362</v>
      </c>
    </row>
    <row r="722" spans="2:12" x14ac:dyDescent="0.3">
      <c r="B722" s="3" t="s">
        <v>54</v>
      </c>
      <c r="C722" s="4">
        <v>2024</v>
      </c>
      <c r="D722" s="3" t="s">
        <v>1449</v>
      </c>
      <c r="E722" s="4">
        <v>2727717</v>
      </c>
      <c r="F722" s="4">
        <v>1787659</v>
      </c>
      <c r="G722" s="4">
        <v>940058</v>
      </c>
      <c r="H722" s="4">
        <v>101517</v>
      </c>
      <c r="I722" s="4">
        <v>4451000</v>
      </c>
      <c r="J722" s="4">
        <v>319000</v>
      </c>
      <c r="K722" s="3" t="s">
        <v>1459</v>
      </c>
      <c r="L722" s="4">
        <v>0.65536820718571609</v>
      </c>
    </row>
    <row r="723" spans="2:12" x14ac:dyDescent="0.3">
      <c r="B723" s="3" t="s">
        <v>54</v>
      </c>
      <c r="C723" s="4">
        <v>2024</v>
      </c>
      <c r="D723" s="3" t="s">
        <v>1450</v>
      </c>
      <c r="E723" s="4">
        <v>810330</v>
      </c>
      <c r="F723" s="4"/>
      <c r="G723" s="4">
        <v>810330</v>
      </c>
      <c r="H723" s="4">
        <v>100000</v>
      </c>
      <c r="I723" s="4">
        <v>810330</v>
      </c>
      <c r="J723" s="4"/>
      <c r="K723" s="3" t="s">
        <v>1451</v>
      </c>
      <c r="L723" s="4"/>
    </row>
    <row r="724" spans="2:12" x14ac:dyDescent="0.3">
      <c r="B724" s="3" t="s">
        <v>54</v>
      </c>
      <c r="C724" s="4">
        <v>2024</v>
      </c>
      <c r="D724" s="3" t="s">
        <v>1452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3" t="s">
        <v>1459</v>
      </c>
      <c r="L724" s="4"/>
    </row>
    <row r="725" spans="2:12" x14ac:dyDescent="0.3">
      <c r="B725" s="3" t="s">
        <v>54</v>
      </c>
      <c r="C725" s="4">
        <v>2024</v>
      </c>
      <c r="D725" s="3" t="s">
        <v>1453</v>
      </c>
      <c r="E725" s="4">
        <v>2574363</v>
      </c>
      <c r="F725" s="4">
        <v>2174598</v>
      </c>
      <c r="G725" s="4">
        <v>399765</v>
      </c>
      <c r="H725" s="4">
        <v>0</v>
      </c>
      <c r="I725" s="4">
        <v>4300000</v>
      </c>
      <c r="J725" s="4">
        <v>476000</v>
      </c>
      <c r="K725" s="3" t="s">
        <v>1451</v>
      </c>
      <c r="L725" s="4">
        <v>0.84471304163398864</v>
      </c>
    </row>
    <row r="726" spans="2:12" x14ac:dyDescent="0.3">
      <c r="B726" s="3" t="s">
        <v>54</v>
      </c>
      <c r="C726" s="4">
        <v>2024</v>
      </c>
      <c r="D726" s="3" t="s">
        <v>1454</v>
      </c>
      <c r="E726" s="4">
        <v>1517062</v>
      </c>
      <c r="F726" s="4">
        <v>513431</v>
      </c>
      <c r="G726" s="4">
        <v>1003631</v>
      </c>
      <c r="H726" s="4">
        <v>374414</v>
      </c>
      <c r="I726" s="4">
        <v>3153000</v>
      </c>
      <c r="J726" s="4">
        <v>986000</v>
      </c>
      <c r="K726" s="3" t="s">
        <v>1459</v>
      </c>
      <c r="L726" s="4">
        <v>0.33843771711373694</v>
      </c>
    </row>
    <row r="727" spans="2:12" x14ac:dyDescent="0.3">
      <c r="B727" s="3" t="s">
        <v>54</v>
      </c>
      <c r="C727" s="4">
        <v>2024</v>
      </c>
      <c r="D727" s="3" t="s">
        <v>1455</v>
      </c>
      <c r="E727" s="4">
        <v>3546462</v>
      </c>
      <c r="F727" s="4">
        <v>2066730</v>
      </c>
      <c r="G727" s="4">
        <v>1479732</v>
      </c>
      <c r="H727" s="4">
        <v>1073852</v>
      </c>
      <c r="I727" s="4">
        <v>21754852</v>
      </c>
      <c r="J727" s="4">
        <v>677000</v>
      </c>
      <c r="K727" s="3" t="s">
        <v>1459</v>
      </c>
      <c r="L727" s="4">
        <v>0.58275825315483432</v>
      </c>
    </row>
    <row r="728" spans="2:12" x14ac:dyDescent="0.3">
      <c r="B728" s="3" t="s">
        <v>54</v>
      </c>
      <c r="C728" s="4">
        <v>2024</v>
      </c>
      <c r="D728" s="3" t="s">
        <v>1456</v>
      </c>
      <c r="E728" s="4">
        <v>12549705</v>
      </c>
      <c r="F728" s="4">
        <v>4787388</v>
      </c>
      <c r="G728" s="4">
        <v>7762317</v>
      </c>
      <c r="H728" s="4">
        <v>4270202</v>
      </c>
      <c r="I728" s="4">
        <v>26834202</v>
      </c>
      <c r="J728" s="4">
        <v>1053000</v>
      </c>
      <c r="K728" s="3" t="s">
        <v>1459</v>
      </c>
      <c r="L728" s="4">
        <v>0.38147414620503034</v>
      </c>
    </row>
    <row r="729" spans="2:12" x14ac:dyDescent="0.3">
      <c r="B729" s="3" t="s">
        <v>54</v>
      </c>
      <c r="C729" s="4">
        <v>2024</v>
      </c>
      <c r="D729" s="3" t="s">
        <v>1457</v>
      </c>
      <c r="E729" s="4">
        <v>11986202</v>
      </c>
      <c r="F729" s="4">
        <v>2824996</v>
      </c>
      <c r="G729" s="4">
        <v>9161206</v>
      </c>
      <c r="H729" s="4">
        <v>35403</v>
      </c>
      <c r="I729" s="4">
        <v>20675000</v>
      </c>
      <c r="J729" s="4">
        <v>347000</v>
      </c>
      <c r="K729" s="3" t="s">
        <v>1459</v>
      </c>
      <c r="L729" s="4">
        <v>0.23568733448677071</v>
      </c>
    </row>
    <row r="730" spans="2:12" x14ac:dyDescent="0.3">
      <c r="B730" s="3" t="s">
        <v>54</v>
      </c>
      <c r="C730" s="4">
        <v>2024</v>
      </c>
      <c r="D730" s="3" t="s">
        <v>1458</v>
      </c>
      <c r="E730" s="4">
        <v>4863650</v>
      </c>
      <c r="F730" s="4"/>
      <c r="G730" s="4">
        <v>4863650</v>
      </c>
      <c r="H730" s="4">
        <v>0</v>
      </c>
      <c r="I730" s="4">
        <v>4863650</v>
      </c>
      <c r="J730" s="4"/>
      <c r="K730" s="3" t="s">
        <v>1451</v>
      </c>
      <c r="L730" s="4"/>
    </row>
    <row r="731" spans="2:12" x14ac:dyDescent="0.3">
      <c r="B731" s="3" t="s">
        <v>57</v>
      </c>
      <c r="C731" s="4">
        <v>2019</v>
      </c>
      <c r="D731" s="3" t="s">
        <v>1446</v>
      </c>
      <c r="E731" s="4">
        <v>3106596</v>
      </c>
      <c r="F731" s="4">
        <v>1641345</v>
      </c>
      <c r="G731" s="4">
        <v>1465251</v>
      </c>
      <c r="H731" s="4">
        <v>57305</v>
      </c>
      <c r="I731" s="4">
        <v>5000000</v>
      </c>
      <c r="J731" s="4">
        <v>100000</v>
      </c>
      <c r="K731" s="3" t="s">
        <v>1447</v>
      </c>
      <c r="L731" s="4">
        <v>0.52834195370109283</v>
      </c>
    </row>
    <row r="732" spans="2:12" x14ac:dyDescent="0.3">
      <c r="B732" s="3" t="s">
        <v>57</v>
      </c>
      <c r="C732" s="4">
        <v>2019</v>
      </c>
      <c r="D732" s="3" t="s">
        <v>1448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3" t="s">
        <v>1447</v>
      </c>
      <c r="L732" s="4"/>
    </row>
    <row r="733" spans="2:12" x14ac:dyDescent="0.3">
      <c r="B733" s="3" t="s">
        <v>57</v>
      </c>
      <c r="C733" s="4">
        <v>2019</v>
      </c>
      <c r="D733" s="3" t="s">
        <v>1449</v>
      </c>
      <c r="E733" s="4">
        <v>2253804</v>
      </c>
      <c r="F733" s="4">
        <v>876470</v>
      </c>
      <c r="G733" s="4">
        <v>1377334</v>
      </c>
      <c r="H733" s="4">
        <v>63389</v>
      </c>
      <c r="I733" s="4">
        <v>3200000</v>
      </c>
      <c r="J733" s="4">
        <v>160000</v>
      </c>
      <c r="K733" s="3" t="s">
        <v>1447</v>
      </c>
      <c r="L733" s="4">
        <v>0.38888474774203968</v>
      </c>
    </row>
    <row r="734" spans="2:12" x14ac:dyDescent="0.3">
      <c r="B734" s="3" t="s">
        <v>57</v>
      </c>
      <c r="C734" s="4">
        <v>2019</v>
      </c>
      <c r="D734" s="3" t="s">
        <v>1450</v>
      </c>
      <c r="E734" s="4">
        <v>624666</v>
      </c>
      <c r="F734" s="4"/>
      <c r="G734" s="4">
        <v>624666</v>
      </c>
      <c r="H734" s="4">
        <v>0</v>
      </c>
      <c r="I734" s="4">
        <v>624666</v>
      </c>
      <c r="J734" s="4"/>
      <c r="K734" s="3" t="s">
        <v>1451</v>
      </c>
      <c r="L734" s="4"/>
    </row>
    <row r="735" spans="2:12" x14ac:dyDescent="0.3">
      <c r="B735" s="3" t="s">
        <v>57</v>
      </c>
      <c r="C735" s="4">
        <v>2019</v>
      </c>
      <c r="D735" s="3" t="s">
        <v>1452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3" t="s">
        <v>1447</v>
      </c>
      <c r="L735" s="4"/>
    </row>
    <row r="736" spans="2:12" x14ac:dyDescent="0.3">
      <c r="B736" s="3" t="s">
        <v>57</v>
      </c>
      <c r="C736" s="4">
        <v>2019</v>
      </c>
      <c r="D736" s="3" t="s">
        <v>1453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3" t="s">
        <v>1451</v>
      </c>
      <c r="L736" s="4"/>
    </row>
    <row r="737" spans="2:12" x14ac:dyDescent="0.3">
      <c r="B737" s="3" t="s">
        <v>57</v>
      </c>
      <c r="C737" s="4">
        <v>2019</v>
      </c>
      <c r="D737" s="3" t="s">
        <v>1454</v>
      </c>
      <c r="E737" s="4">
        <v>6944845</v>
      </c>
      <c r="F737" s="4">
        <v>3012203</v>
      </c>
      <c r="G737" s="4">
        <v>3932642</v>
      </c>
      <c r="H737" s="4">
        <v>16217</v>
      </c>
      <c r="I737" s="4">
        <v>11000000</v>
      </c>
      <c r="J737" s="4">
        <v>220000</v>
      </c>
      <c r="K737" s="3" t="s">
        <v>1447</v>
      </c>
      <c r="L737" s="4">
        <v>0.43373221432587766</v>
      </c>
    </row>
    <row r="738" spans="2:12" x14ac:dyDescent="0.3">
      <c r="B738" s="3" t="s">
        <v>57</v>
      </c>
      <c r="C738" s="4">
        <v>2019</v>
      </c>
      <c r="D738" s="3" t="s">
        <v>1455</v>
      </c>
      <c r="E738" s="4">
        <v>3437406</v>
      </c>
      <c r="F738" s="4">
        <v>1736203</v>
      </c>
      <c r="G738" s="4">
        <v>1701203</v>
      </c>
      <c r="H738" s="4">
        <v>30485</v>
      </c>
      <c r="I738" s="4">
        <v>6000000</v>
      </c>
      <c r="J738" s="4">
        <v>132500</v>
      </c>
      <c r="K738" s="3" t="s">
        <v>1447</v>
      </c>
      <c r="L738" s="4">
        <v>0.50509104830793916</v>
      </c>
    </row>
    <row r="739" spans="2:12" x14ac:dyDescent="0.3">
      <c r="B739" s="3" t="s">
        <v>57</v>
      </c>
      <c r="C739" s="4">
        <v>2019</v>
      </c>
      <c r="D739" s="3" t="s">
        <v>1456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3" t="s">
        <v>1447</v>
      </c>
      <c r="L739" s="4"/>
    </row>
    <row r="740" spans="2:12" x14ac:dyDescent="0.3">
      <c r="B740" s="3" t="s">
        <v>57</v>
      </c>
      <c r="C740" s="4">
        <v>2019</v>
      </c>
      <c r="D740" s="3" t="s">
        <v>1457</v>
      </c>
      <c r="E740" s="4">
        <v>5921190</v>
      </c>
      <c r="F740" s="4">
        <v>2504604</v>
      </c>
      <c r="G740" s="4">
        <v>3416586</v>
      </c>
      <c r="H740" s="4">
        <v>187476</v>
      </c>
      <c r="I740" s="4">
        <v>8500000</v>
      </c>
      <c r="J740" s="4">
        <v>195000</v>
      </c>
      <c r="K740" s="3" t="s">
        <v>1447</v>
      </c>
      <c r="L740" s="4">
        <v>0.42298997329928611</v>
      </c>
    </row>
    <row r="741" spans="2:12" x14ac:dyDescent="0.3">
      <c r="B741" s="3" t="s">
        <v>57</v>
      </c>
      <c r="C741" s="4">
        <v>2019</v>
      </c>
      <c r="D741" s="3" t="s">
        <v>1458</v>
      </c>
      <c r="E741" s="4">
        <v>1241304</v>
      </c>
      <c r="F741" s="4"/>
      <c r="G741" s="4">
        <v>1241304</v>
      </c>
      <c r="H741" s="4">
        <v>1241304</v>
      </c>
      <c r="I741" s="4">
        <v>1241304</v>
      </c>
      <c r="J741" s="4"/>
      <c r="K741" s="3" t="s">
        <v>1451</v>
      </c>
      <c r="L741" s="4"/>
    </row>
    <row r="742" spans="2:12" x14ac:dyDescent="0.3">
      <c r="B742" s="3" t="s">
        <v>57</v>
      </c>
      <c r="C742" s="4">
        <v>2020</v>
      </c>
      <c r="D742" s="3" t="s">
        <v>1446</v>
      </c>
      <c r="E742" s="4">
        <v>3112476</v>
      </c>
      <c r="F742" s="4">
        <v>1719082</v>
      </c>
      <c r="G742" s="4">
        <v>1393394</v>
      </c>
      <c r="H742" s="4">
        <v>5880</v>
      </c>
      <c r="I742" s="4">
        <v>5000000</v>
      </c>
      <c r="J742" s="4">
        <v>100000</v>
      </c>
      <c r="K742" s="3" t="s">
        <v>1447</v>
      </c>
      <c r="L742" s="4">
        <v>0.5523197608592002</v>
      </c>
    </row>
    <row r="743" spans="2:12" x14ac:dyDescent="0.3">
      <c r="B743" s="3" t="s">
        <v>57</v>
      </c>
      <c r="C743" s="4">
        <v>2020</v>
      </c>
      <c r="D743" s="3" t="s">
        <v>1448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3" t="s">
        <v>1447</v>
      </c>
      <c r="L743" s="4"/>
    </row>
    <row r="744" spans="2:12" x14ac:dyDescent="0.3">
      <c r="B744" s="3" t="s">
        <v>57</v>
      </c>
      <c r="C744" s="4">
        <v>2020</v>
      </c>
      <c r="D744" s="3" t="s">
        <v>1449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3" t="s">
        <v>1447</v>
      </c>
      <c r="L744" s="4"/>
    </row>
    <row r="745" spans="2:12" x14ac:dyDescent="0.3">
      <c r="B745" s="3" t="s">
        <v>57</v>
      </c>
      <c r="C745" s="4">
        <v>2020</v>
      </c>
      <c r="D745" s="3" t="s">
        <v>1450</v>
      </c>
      <c r="E745" s="4">
        <v>624666</v>
      </c>
      <c r="F745" s="4"/>
      <c r="G745" s="4">
        <v>624666</v>
      </c>
      <c r="H745" s="4">
        <v>0</v>
      </c>
      <c r="I745" s="4">
        <v>624666</v>
      </c>
      <c r="J745" s="4"/>
      <c r="K745" s="3" t="s">
        <v>1451</v>
      </c>
      <c r="L745" s="4"/>
    </row>
    <row r="746" spans="2:12" x14ac:dyDescent="0.3">
      <c r="B746" s="3" t="s">
        <v>57</v>
      </c>
      <c r="C746" s="4">
        <v>2020</v>
      </c>
      <c r="D746" s="3" t="s">
        <v>1452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3" t="s">
        <v>1447</v>
      </c>
      <c r="L746" s="4"/>
    </row>
    <row r="747" spans="2:12" x14ac:dyDescent="0.3">
      <c r="B747" s="3" t="s">
        <v>57</v>
      </c>
      <c r="C747" s="4">
        <v>2020</v>
      </c>
      <c r="D747" s="3" t="s">
        <v>1453</v>
      </c>
      <c r="E747" s="4">
        <v>2367293</v>
      </c>
      <c r="F747" s="4">
        <v>1030505</v>
      </c>
      <c r="G747" s="4">
        <v>1336788</v>
      </c>
      <c r="H747" s="4">
        <v>113489</v>
      </c>
      <c r="I747" s="4">
        <v>3200000</v>
      </c>
      <c r="J747" s="4">
        <v>160000</v>
      </c>
      <c r="K747" s="3" t="s">
        <v>1451</v>
      </c>
      <c r="L747" s="4">
        <v>0.43530944416259415</v>
      </c>
    </row>
    <row r="748" spans="2:12" x14ac:dyDescent="0.3">
      <c r="B748" s="3" t="s">
        <v>57</v>
      </c>
      <c r="C748" s="4">
        <v>2020</v>
      </c>
      <c r="D748" s="3" t="s">
        <v>1454</v>
      </c>
      <c r="E748" s="4">
        <v>1323560</v>
      </c>
      <c r="F748" s="4">
        <v>645979</v>
      </c>
      <c r="G748" s="4">
        <v>677581</v>
      </c>
      <c r="H748" s="4">
        <v>163823</v>
      </c>
      <c r="I748" s="4">
        <v>3000000</v>
      </c>
      <c r="J748" s="4">
        <v>60000</v>
      </c>
      <c r="K748" s="3" t="s">
        <v>1447</v>
      </c>
      <c r="L748" s="4">
        <v>0.48806174257306051</v>
      </c>
    </row>
    <row r="749" spans="2:12" x14ac:dyDescent="0.3">
      <c r="B749" s="3" t="s">
        <v>57</v>
      </c>
      <c r="C749" s="4">
        <v>2020</v>
      </c>
      <c r="D749" s="3" t="s">
        <v>1455</v>
      </c>
      <c r="E749" s="4">
        <v>3477954</v>
      </c>
      <c r="F749" s="4">
        <v>1805205</v>
      </c>
      <c r="G749" s="4">
        <v>1672749</v>
      </c>
      <c r="H749" s="4">
        <v>40548</v>
      </c>
      <c r="I749" s="4">
        <v>6000000</v>
      </c>
      <c r="J749" s="4">
        <v>132500</v>
      </c>
      <c r="K749" s="3" t="s">
        <v>1447</v>
      </c>
      <c r="L749" s="4">
        <v>0.51904223000074179</v>
      </c>
    </row>
    <row r="750" spans="2:12" x14ac:dyDescent="0.3">
      <c r="B750" s="3" t="s">
        <v>57</v>
      </c>
      <c r="C750" s="4">
        <v>2020</v>
      </c>
      <c r="D750" s="3" t="s">
        <v>1456</v>
      </c>
      <c r="E750" s="4">
        <v>5824551</v>
      </c>
      <c r="F750" s="4">
        <v>2561012</v>
      </c>
      <c r="G750" s="4">
        <v>3263539</v>
      </c>
      <c r="H750" s="4">
        <v>39443</v>
      </c>
      <c r="I750" s="4">
        <v>8000000</v>
      </c>
      <c r="J750" s="4">
        <v>0</v>
      </c>
      <c r="K750" s="3" t="s">
        <v>1447</v>
      </c>
      <c r="L750" s="4">
        <v>0.43969260463167031</v>
      </c>
    </row>
    <row r="751" spans="2:12" x14ac:dyDescent="0.3">
      <c r="B751" s="3" t="s">
        <v>57</v>
      </c>
      <c r="C751" s="4">
        <v>2020</v>
      </c>
      <c r="D751" s="3" t="s">
        <v>1457</v>
      </c>
      <c r="E751" s="4">
        <v>5947294</v>
      </c>
      <c r="F751" s="4">
        <v>2621157</v>
      </c>
      <c r="G751" s="4">
        <v>3326137</v>
      </c>
      <c r="H751" s="4">
        <v>26104</v>
      </c>
      <c r="I751" s="4">
        <v>8500000</v>
      </c>
      <c r="J751" s="4">
        <v>195000</v>
      </c>
      <c r="K751" s="3" t="s">
        <v>1447</v>
      </c>
      <c r="L751" s="4">
        <v>0.44073102826260147</v>
      </c>
    </row>
    <row r="752" spans="2:12" x14ac:dyDescent="0.3">
      <c r="B752" s="3" t="s">
        <v>57</v>
      </c>
      <c r="C752" s="4">
        <v>2020</v>
      </c>
      <c r="D752" s="3" t="s">
        <v>1458</v>
      </c>
      <c r="E752" s="4">
        <v>1294386</v>
      </c>
      <c r="F752" s="4"/>
      <c r="G752" s="4">
        <v>1294386</v>
      </c>
      <c r="H752" s="4">
        <v>98906</v>
      </c>
      <c r="I752" s="4">
        <v>1294386</v>
      </c>
      <c r="J752" s="4"/>
      <c r="K752" s="3" t="s">
        <v>1451</v>
      </c>
      <c r="L752" s="4"/>
    </row>
    <row r="753" spans="2:12" x14ac:dyDescent="0.3">
      <c r="B753" s="3" t="s">
        <v>57</v>
      </c>
      <c r="C753" s="4">
        <v>2021</v>
      </c>
      <c r="D753" s="3" t="s">
        <v>1446</v>
      </c>
      <c r="E753" s="4">
        <v>3112476</v>
      </c>
      <c r="F753" s="4">
        <v>1796894</v>
      </c>
      <c r="G753" s="4">
        <v>1315582</v>
      </c>
      <c r="H753" s="4">
        <v>0</v>
      </c>
      <c r="I753" s="4">
        <v>5000000</v>
      </c>
      <c r="J753" s="4">
        <v>100000</v>
      </c>
      <c r="K753" s="3" t="s">
        <v>1459</v>
      </c>
      <c r="L753" s="4">
        <v>0.57731979298796199</v>
      </c>
    </row>
    <row r="754" spans="2:12" x14ac:dyDescent="0.3">
      <c r="B754" s="3" t="s">
        <v>57</v>
      </c>
      <c r="C754" s="4">
        <v>2021</v>
      </c>
      <c r="D754" s="3" t="s">
        <v>1448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3" t="s">
        <v>1459</v>
      </c>
      <c r="L754" s="4"/>
    </row>
    <row r="755" spans="2:12" x14ac:dyDescent="0.3">
      <c r="B755" s="3" t="s">
        <v>57</v>
      </c>
      <c r="C755" s="4">
        <v>2021</v>
      </c>
      <c r="D755" s="3" t="s">
        <v>1449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3" t="s">
        <v>1459</v>
      </c>
      <c r="L755" s="4"/>
    </row>
    <row r="756" spans="2:12" x14ac:dyDescent="0.3">
      <c r="B756" s="3" t="s">
        <v>57</v>
      </c>
      <c r="C756" s="4">
        <v>2021</v>
      </c>
      <c r="D756" s="3" t="s">
        <v>1450</v>
      </c>
      <c r="E756" s="4">
        <v>624666</v>
      </c>
      <c r="F756" s="4"/>
      <c r="G756" s="4">
        <v>624666</v>
      </c>
      <c r="H756" s="4">
        <v>0</v>
      </c>
      <c r="I756" s="4">
        <v>624666</v>
      </c>
      <c r="J756" s="4"/>
      <c r="K756" s="3" t="s">
        <v>1451</v>
      </c>
      <c r="L756" s="4"/>
    </row>
    <row r="757" spans="2:12" x14ac:dyDescent="0.3">
      <c r="B757" s="3" t="s">
        <v>57</v>
      </c>
      <c r="C757" s="4">
        <v>2021</v>
      </c>
      <c r="D757" s="3" t="s">
        <v>1452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3" t="s">
        <v>1459</v>
      </c>
      <c r="L757" s="4"/>
    </row>
    <row r="758" spans="2:12" x14ac:dyDescent="0.3">
      <c r="B758" s="3" t="s">
        <v>57</v>
      </c>
      <c r="C758" s="4">
        <v>2021</v>
      </c>
      <c r="D758" s="3" t="s">
        <v>1453</v>
      </c>
      <c r="E758" s="4">
        <v>2419932</v>
      </c>
      <c r="F758" s="4">
        <v>1190079</v>
      </c>
      <c r="G758" s="4">
        <v>1229853</v>
      </c>
      <c r="H758" s="4">
        <v>52639</v>
      </c>
      <c r="I758" s="4">
        <v>3200000</v>
      </c>
      <c r="J758" s="4">
        <v>160000</v>
      </c>
      <c r="K758" s="3" t="s">
        <v>1451</v>
      </c>
      <c r="L758" s="4">
        <v>0.49178200048596404</v>
      </c>
    </row>
    <row r="759" spans="2:12" x14ac:dyDescent="0.3">
      <c r="B759" s="3" t="s">
        <v>57</v>
      </c>
      <c r="C759" s="4">
        <v>2021</v>
      </c>
      <c r="D759" s="3" t="s">
        <v>1454</v>
      </c>
      <c r="E759" s="4">
        <v>1413901</v>
      </c>
      <c r="F759" s="4">
        <v>700728</v>
      </c>
      <c r="G759" s="4">
        <v>713173</v>
      </c>
      <c r="H759" s="4">
        <v>90341</v>
      </c>
      <c r="I759" s="4">
        <v>3000000</v>
      </c>
      <c r="J759" s="4">
        <v>60000</v>
      </c>
      <c r="K759" s="3" t="s">
        <v>1459</v>
      </c>
      <c r="L759" s="4">
        <v>0.49559905537940774</v>
      </c>
    </row>
    <row r="760" spans="2:12" x14ac:dyDescent="0.3">
      <c r="B760" s="3" t="s">
        <v>57</v>
      </c>
      <c r="C760" s="4">
        <v>2021</v>
      </c>
      <c r="D760" s="3" t="s">
        <v>1455</v>
      </c>
      <c r="E760" s="4">
        <v>3502231</v>
      </c>
      <c r="F760" s="4">
        <v>1877476</v>
      </c>
      <c r="G760" s="4">
        <v>1624755</v>
      </c>
      <c r="H760" s="4">
        <v>24277</v>
      </c>
      <c r="I760" s="4">
        <v>6000000</v>
      </c>
      <c r="J760" s="4">
        <v>132500</v>
      </c>
      <c r="K760" s="3" t="s">
        <v>1459</v>
      </c>
      <c r="L760" s="4">
        <v>0.53608000157613822</v>
      </c>
    </row>
    <row r="761" spans="2:12" x14ac:dyDescent="0.3">
      <c r="B761" s="3" t="s">
        <v>57</v>
      </c>
      <c r="C761" s="4">
        <v>2021</v>
      </c>
      <c r="D761" s="3" t="s">
        <v>1456</v>
      </c>
      <c r="E761" s="4">
        <v>5835131</v>
      </c>
      <c r="F761" s="4">
        <v>2706758</v>
      </c>
      <c r="G761" s="4">
        <v>3128373</v>
      </c>
      <c r="H761" s="4">
        <v>10580</v>
      </c>
      <c r="I761" s="4">
        <v>8000000</v>
      </c>
      <c r="J761" s="4">
        <v>0</v>
      </c>
      <c r="K761" s="3" t="s">
        <v>1459</v>
      </c>
      <c r="L761" s="4">
        <v>0.46387270482873477</v>
      </c>
    </row>
    <row r="762" spans="2:12" x14ac:dyDescent="0.3">
      <c r="B762" s="3" t="s">
        <v>57</v>
      </c>
      <c r="C762" s="4">
        <v>2021</v>
      </c>
      <c r="D762" s="3" t="s">
        <v>1457</v>
      </c>
      <c r="E762" s="4">
        <v>5947294</v>
      </c>
      <c r="F762" s="4">
        <v>2737971</v>
      </c>
      <c r="G762" s="4">
        <v>3209323</v>
      </c>
      <c r="H762" s="4">
        <v>0</v>
      </c>
      <c r="I762" s="4">
        <v>8500000</v>
      </c>
      <c r="J762" s="4">
        <v>195000</v>
      </c>
      <c r="K762" s="3" t="s">
        <v>1459</v>
      </c>
      <c r="L762" s="4">
        <v>0.46037256607795074</v>
      </c>
    </row>
    <row r="763" spans="2:12" x14ac:dyDescent="0.3">
      <c r="B763" s="3" t="s">
        <v>57</v>
      </c>
      <c r="C763" s="4">
        <v>2021</v>
      </c>
      <c r="D763" s="3" t="s">
        <v>1458</v>
      </c>
      <c r="E763" s="4">
        <v>2273117</v>
      </c>
      <c r="F763" s="4"/>
      <c r="G763" s="4">
        <v>2273117</v>
      </c>
      <c r="H763" s="4">
        <v>978731</v>
      </c>
      <c r="I763" s="4">
        <v>2273117</v>
      </c>
      <c r="J763" s="4"/>
      <c r="K763" s="3" t="s">
        <v>1451</v>
      </c>
      <c r="L763" s="4"/>
    </row>
    <row r="764" spans="2:12" x14ac:dyDescent="0.3">
      <c r="B764" s="3" t="s">
        <v>57</v>
      </c>
      <c r="C764" s="4">
        <v>2022</v>
      </c>
      <c r="D764" s="3" t="s">
        <v>1446</v>
      </c>
      <c r="E764" s="4">
        <v>3129034</v>
      </c>
      <c r="F764" s="4">
        <v>1875078</v>
      </c>
      <c r="G764" s="4">
        <v>1253956</v>
      </c>
      <c r="H764" s="4">
        <v>3308</v>
      </c>
      <c r="I764" s="4">
        <v>1253956</v>
      </c>
      <c r="J764" s="4">
        <v>100000</v>
      </c>
      <c r="K764" s="3" t="s">
        <v>1447</v>
      </c>
      <c r="L764" s="4">
        <v>0.59925139835489161</v>
      </c>
    </row>
    <row r="765" spans="2:12" x14ac:dyDescent="0.3">
      <c r="B765" s="3" t="s">
        <v>57</v>
      </c>
      <c r="C765" s="4">
        <v>2022</v>
      </c>
      <c r="D765" s="3" t="s">
        <v>1448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3" t="s">
        <v>1451</v>
      </c>
      <c r="L765" s="4"/>
    </row>
    <row r="766" spans="2:12" x14ac:dyDescent="0.3">
      <c r="B766" s="3" t="s">
        <v>57</v>
      </c>
      <c r="C766" s="4">
        <v>2022</v>
      </c>
      <c r="D766" s="3" t="s">
        <v>1449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3" t="s">
        <v>1447</v>
      </c>
      <c r="L766" s="4"/>
    </row>
    <row r="767" spans="2:12" x14ac:dyDescent="0.3">
      <c r="B767" s="3" t="s">
        <v>57</v>
      </c>
      <c r="C767" s="4">
        <v>2022</v>
      </c>
      <c r="D767" s="3" t="s">
        <v>1450</v>
      </c>
      <c r="E767" s="4">
        <v>625708</v>
      </c>
      <c r="F767" s="4"/>
      <c r="G767" s="4">
        <v>625708</v>
      </c>
      <c r="H767" s="4">
        <v>1042</v>
      </c>
      <c r="I767" s="4">
        <v>625708</v>
      </c>
      <c r="J767" s="4"/>
      <c r="K767" s="3" t="s">
        <v>1451</v>
      </c>
      <c r="L767" s="4"/>
    </row>
    <row r="768" spans="2:12" x14ac:dyDescent="0.3">
      <c r="B768" s="3" t="s">
        <v>57</v>
      </c>
      <c r="C768" s="4">
        <v>2022</v>
      </c>
      <c r="D768" s="3" t="s">
        <v>1452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3" t="s">
        <v>1451</v>
      </c>
      <c r="L768" s="4"/>
    </row>
    <row r="769" spans="2:12" x14ac:dyDescent="0.3">
      <c r="B769" s="3" t="s">
        <v>57</v>
      </c>
      <c r="C769" s="4">
        <v>2022</v>
      </c>
      <c r="D769" s="3" t="s">
        <v>1453</v>
      </c>
      <c r="E769" s="4">
        <v>2501115</v>
      </c>
      <c r="F769" s="4">
        <v>1354114</v>
      </c>
      <c r="G769" s="4">
        <v>1147001</v>
      </c>
      <c r="H769" s="4">
        <v>81183</v>
      </c>
      <c r="I769" s="4">
        <v>1147001</v>
      </c>
      <c r="J769" s="4">
        <v>165000</v>
      </c>
      <c r="K769" s="3" t="s">
        <v>1451</v>
      </c>
      <c r="L769" s="4">
        <v>0.54140413375634466</v>
      </c>
    </row>
    <row r="770" spans="2:12" x14ac:dyDescent="0.3">
      <c r="B770" s="3" t="s">
        <v>57</v>
      </c>
      <c r="C770" s="4">
        <v>2022</v>
      </c>
      <c r="D770" s="3" t="s">
        <v>1454</v>
      </c>
      <c r="E770" s="4">
        <v>1340218</v>
      </c>
      <c r="F770" s="4">
        <v>754337</v>
      </c>
      <c r="G770" s="4">
        <v>585881</v>
      </c>
      <c r="H770" s="4">
        <v>0</v>
      </c>
      <c r="I770" s="4">
        <v>585881</v>
      </c>
      <c r="J770" s="4">
        <v>55000</v>
      </c>
      <c r="K770" s="3" t="s">
        <v>1447</v>
      </c>
      <c r="L770" s="4">
        <v>0.56284649213784621</v>
      </c>
    </row>
    <row r="771" spans="2:12" x14ac:dyDescent="0.3">
      <c r="B771" s="3" t="s">
        <v>57</v>
      </c>
      <c r="C771" s="4">
        <v>2022</v>
      </c>
      <c r="D771" s="3" t="s">
        <v>1455</v>
      </c>
      <c r="E771" s="4">
        <v>5046580</v>
      </c>
      <c r="F771" s="4">
        <v>1947559</v>
      </c>
      <c r="G771" s="4">
        <v>3099021</v>
      </c>
      <c r="H771" s="4">
        <v>30201</v>
      </c>
      <c r="I771" s="4">
        <v>3099021</v>
      </c>
      <c r="J771" s="4">
        <v>75000</v>
      </c>
      <c r="K771" s="3" t="s">
        <v>1447</v>
      </c>
      <c r="L771" s="4">
        <v>0.38591660094559088</v>
      </c>
    </row>
    <row r="772" spans="2:12" x14ac:dyDescent="0.3">
      <c r="B772" s="3" t="s">
        <v>57</v>
      </c>
      <c r="C772" s="4">
        <v>2022</v>
      </c>
      <c r="D772" s="3" t="s">
        <v>1456</v>
      </c>
      <c r="E772" s="4">
        <v>5824887</v>
      </c>
      <c r="F772" s="4">
        <v>2852351</v>
      </c>
      <c r="G772" s="4">
        <v>2972536</v>
      </c>
      <c r="H772" s="4">
        <v>2360</v>
      </c>
      <c r="I772" s="4">
        <v>2972536</v>
      </c>
      <c r="J772" s="4">
        <v>150000</v>
      </c>
      <c r="K772" s="3" t="s">
        <v>1447</v>
      </c>
      <c r="L772" s="4">
        <v>0.48968349085570245</v>
      </c>
    </row>
    <row r="773" spans="2:12" x14ac:dyDescent="0.3">
      <c r="B773" s="3" t="s">
        <v>57</v>
      </c>
      <c r="C773" s="4">
        <v>2022</v>
      </c>
      <c r="D773" s="3" t="s">
        <v>1457</v>
      </c>
      <c r="E773" s="4">
        <v>5947294</v>
      </c>
      <c r="F773" s="4">
        <v>2855797</v>
      </c>
      <c r="G773" s="4">
        <v>3091497</v>
      </c>
      <c r="H773" s="4">
        <v>0</v>
      </c>
      <c r="I773" s="4">
        <v>3091497</v>
      </c>
      <c r="J773" s="4">
        <v>125000</v>
      </c>
      <c r="K773" s="3" t="s">
        <v>1447</v>
      </c>
      <c r="L773" s="4">
        <v>0.480184265314612</v>
      </c>
    </row>
    <row r="774" spans="2:12" x14ac:dyDescent="0.3">
      <c r="B774" s="3" t="s">
        <v>57</v>
      </c>
      <c r="C774" s="4">
        <v>2022</v>
      </c>
      <c r="D774" s="3" t="s">
        <v>1458</v>
      </c>
      <c r="E774" s="4">
        <v>1887450</v>
      </c>
      <c r="F774" s="4"/>
      <c r="G774" s="4">
        <v>1887450</v>
      </c>
      <c r="H774" s="4">
        <v>1278814</v>
      </c>
      <c r="I774" s="4">
        <v>1887450</v>
      </c>
      <c r="J774" s="4"/>
      <c r="K774" s="3" t="s">
        <v>1451</v>
      </c>
      <c r="L774" s="4"/>
    </row>
    <row r="775" spans="2:12" x14ac:dyDescent="0.3">
      <c r="B775" s="3" t="s">
        <v>57</v>
      </c>
      <c r="C775" s="4">
        <v>2023</v>
      </c>
      <c r="D775" s="3" t="s">
        <v>1446</v>
      </c>
      <c r="E775" s="4">
        <v>3166237</v>
      </c>
      <c r="F775" s="4">
        <v>1970530</v>
      </c>
      <c r="G775" s="4">
        <v>1195707</v>
      </c>
      <c r="H775" s="4">
        <v>7951</v>
      </c>
      <c r="I775" s="4">
        <v>1195707</v>
      </c>
      <c r="J775" s="4">
        <v>100000</v>
      </c>
      <c r="K775" s="3" t="s">
        <v>1447</v>
      </c>
      <c r="L775" s="4">
        <v>0.6223570756074166</v>
      </c>
    </row>
    <row r="776" spans="2:12" x14ac:dyDescent="0.3">
      <c r="B776" s="3" t="s">
        <v>57</v>
      </c>
      <c r="C776" s="4">
        <v>2023</v>
      </c>
      <c r="D776" s="3" t="s">
        <v>1448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3" t="s">
        <v>1447</v>
      </c>
      <c r="L776" s="4"/>
    </row>
    <row r="777" spans="2:12" x14ac:dyDescent="0.3">
      <c r="B777" s="3" t="s">
        <v>57</v>
      </c>
      <c r="C777" s="4">
        <v>2023</v>
      </c>
      <c r="D777" s="3" t="s">
        <v>1449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3" t="s">
        <v>1447</v>
      </c>
      <c r="L777" s="4"/>
    </row>
    <row r="778" spans="2:12" x14ac:dyDescent="0.3">
      <c r="B778" s="3" t="s">
        <v>57</v>
      </c>
      <c r="C778" s="4">
        <v>2023</v>
      </c>
      <c r="D778" s="3" t="s">
        <v>1450</v>
      </c>
      <c r="E778" s="4">
        <v>625708</v>
      </c>
      <c r="F778" s="4"/>
      <c r="G778" s="4">
        <v>625708</v>
      </c>
      <c r="H778" s="4">
        <v>0</v>
      </c>
      <c r="I778" s="4">
        <v>625708</v>
      </c>
      <c r="J778" s="4"/>
      <c r="K778" s="3" t="s">
        <v>1451</v>
      </c>
      <c r="L778" s="4"/>
    </row>
    <row r="779" spans="2:12" x14ac:dyDescent="0.3">
      <c r="B779" s="3" t="s">
        <v>57</v>
      </c>
      <c r="C779" s="4">
        <v>2023</v>
      </c>
      <c r="D779" s="3" t="s">
        <v>1452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3" t="s">
        <v>1447</v>
      </c>
      <c r="L779" s="4"/>
    </row>
    <row r="780" spans="2:12" x14ac:dyDescent="0.3">
      <c r="B780" s="3" t="s">
        <v>57</v>
      </c>
      <c r="C780" s="4">
        <v>2023</v>
      </c>
      <c r="D780" s="3" t="s">
        <v>1453</v>
      </c>
      <c r="E780" s="4">
        <v>2505777</v>
      </c>
      <c r="F780" s="4">
        <v>1521010</v>
      </c>
      <c r="G780" s="4">
        <v>984767</v>
      </c>
      <c r="H780" s="4">
        <v>4662</v>
      </c>
      <c r="I780" s="4">
        <v>984767</v>
      </c>
      <c r="J780" s="4">
        <v>165000</v>
      </c>
      <c r="K780" s="3" t="s">
        <v>1451</v>
      </c>
      <c r="L780" s="4">
        <v>0.60700134130052275</v>
      </c>
    </row>
    <row r="781" spans="2:12" x14ac:dyDescent="0.3">
      <c r="B781" s="3" t="s">
        <v>57</v>
      </c>
      <c r="C781" s="4">
        <v>2023</v>
      </c>
      <c r="D781" s="3" t="s">
        <v>1454</v>
      </c>
      <c r="E781" s="4">
        <v>1340218</v>
      </c>
      <c r="F781" s="4">
        <v>807946</v>
      </c>
      <c r="G781" s="4">
        <v>532272</v>
      </c>
      <c r="H781" s="4">
        <v>0</v>
      </c>
      <c r="I781" s="4">
        <v>532272</v>
      </c>
      <c r="J781" s="4">
        <v>55000</v>
      </c>
      <c r="K781" s="3" t="s">
        <v>1447</v>
      </c>
      <c r="L781" s="4">
        <v>0.60284670105908145</v>
      </c>
    </row>
    <row r="782" spans="2:12" x14ac:dyDescent="0.3">
      <c r="B782" s="3" t="s">
        <v>57</v>
      </c>
      <c r="C782" s="4">
        <v>2023</v>
      </c>
      <c r="D782" s="3" t="s">
        <v>1455</v>
      </c>
      <c r="E782" s="4">
        <v>5068659</v>
      </c>
      <c r="F782" s="4">
        <v>2048338</v>
      </c>
      <c r="G782" s="4">
        <v>3020321</v>
      </c>
      <c r="H782" s="4">
        <v>0</v>
      </c>
      <c r="I782" s="4">
        <v>3020321</v>
      </c>
      <c r="J782" s="4">
        <v>75000</v>
      </c>
      <c r="K782" s="3" t="s">
        <v>1447</v>
      </c>
      <c r="L782" s="4">
        <v>0.404118327944334</v>
      </c>
    </row>
    <row r="783" spans="2:12" x14ac:dyDescent="0.3">
      <c r="B783" s="3" t="s">
        <v>57</v>
      </c>
      <c r="C783" s="4">
        <v>2023</v>
      </c>
      <c r="D783" s="3" t="s">
        <v>1456</v>
      </c>
      <c r="E783" s="4">
        <v>5865082</v>
      </c>
      <c r="F783" s="4">
        <v>2998476</v>
      </c>
      <c r="G783" s="4">
        <v>2866606</v>
      </c>
      <c r="H783" s="4">
        <v>40195</v>
      </c>
      <c r="I783" s="4">
        <v>2866606</v>
      </c>
      <c r="J783" s="4">
        <v>150000</v>
      </c>
      <c r="K783" s="3" t="s">
        <v>1447</v>
      </c>
      <c r="L783" s="4">
        <v>0.51124195706044695</v>
      </c>
    </row>
    <row r="784" spans="2:12" x14ac:dyDescent="0.3">
      <c r="B784" s="3" t="s">
        <v>57</v>
      </c>
      <c r="C784" s="4">
        <v>2023</v>
      </c>
      <c r="D784" s="3" t="s">
        <v>1457</v>
      </c>
      <c r="E784" s="4">
        <v>8308422</v>
      </c>
      <c r="F784" s="4">
        <v>2993616</v>
      </c>
      <c r="G784" s="4">
        <v>5314806</v>
      </c>
      <c r="H784" s="4">
        <v>485429</v>
      </c>
      <c r="I784" s="4">
        <v>5314806</v>
      </c>
      <c r="J784" s="4">
        <v>125000</v>
      </c>
      <c r="K784" s="3" t="s">
        <v>1447</v>
      </c>
      <c r="L784" s="4">
        <v>0.36031101934880055</v>
      </c>
    </row>
    <row r="785" spans="2:12" x14ac:dyDescent="0.3">
      <c r="B785" s="3" t="s">
        <v>57</v>
      </c>
      <c r="C785" s="4">
        <v>2023</v>
      </c>
      <c r="D785" s="3" t="s">
        <v>1458</v>
      </c>
      <c r="E785" s="4">
        <v>481286</v>
      </c>
      <c r="F785" s="4"/>
      <c r="G785" s="4">
        <v>481286</v>
      </c>
      <c r="H785" s="4">
        <v>465383</v>
      </c>
      <c r="I785" s="4">
        <v>481286</v>
      </c>
      <c r="J785" s="4"/>
      <c r="K785" s="3" t="s">
        <v>1451</v>
      </c>
      <c r="L785" s="4"/>
    </row>
    <row r="786" spans="2:12" x14ac:dyDescent="0.3">
      <c r="B786" s="3" t="s">
        <v>57</v>
      </c>
      <c r="C786" s="4">
        <v>2024</v>
      </c>
      <c r="D786" s="3" t="s">
        <v>1446</v>
      </c>
      <c r="E786" s="4">
        <v>3506105</v>
      </c>
      <c r="F786" s="4">
        <v>2054378</v>
      </c>
      <c r="G786" s="4">
        <v>1451727</v>
      </c>
      <c r="H786" s="4">
        <v>339868</v>
      </c>
      <c r="I786" s="4">
        <v>3506105</v>
      </c>
      <c r="J786" s="4">
        <v>2054378</v>
      </c>
      <c r="K786" s="3" t="s">
        <v>1447</v>
      </c>
      <c r="L786" s="4">
        <v>0.58594309069465977</v>
      </c>
    </row>
    <row r="787" spans="2:12" x14ac:dyDescent="0.3">
      <c r="B787" s="3" t="s">
        <v>57</v>
      </c>
      <c r="C787" s="4">
        <v>2024</v>
      </c>
      <c r="D787" s="3" t="s">
        <v>1448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3"/>
      <c r="L787" s="4"/>
    </row>
    <row r="788" spans="2:12" x14ac:dyDescent="0.3">
      <c r="B788" s="3" t="s">
        <v>57</v>
      </c>
      <c r="C788" s="4">
        <v>2024</v>
      </c>
      <c r="D788" s="3" t="s">
        <v>1449</v>
      </c>
      <c r="E788" s="4">
        <v>2507188</v>
      </c>
      <c r="F788" s="4">
        <v>1688109</v>
      </c>
      <c r="G788" s="4">
        <v>819079</v>
      </c>
      <c r="H788" s="4">
        <v>1411</v>
      </c>
      <c r="I788" s="4">
        <v>2507188</v>
      </c>
      <c r="J788" s="4">
        <v>1688109</v>
      </c>
      <c r="K788" s="3" t="s">
        <v>1447</v>
      </c>
      <c r="L788" s="4">
        <v>0.67330770568461562</v>
      </c>
    </row>
    <row r="789" spans="2:12" x14ac:dyDescent="0.3">
      <c r="B789" s="3" t="s">
        <v>57</v>
      </c>
      <c r="C789" s="4">
        <v>2024</v>
      </c>
      <c r="D789" s="3" t="s">
        <v>1450</v>
      </c>
      <c r="E789" s="4">
        <v>625708</v>
      </c>
      <c r="F789" s="4"/>
      <c r="G789" s="4">
        <v>625708</v>
      </c>
      <c r="H789" s="4">
        <v>0</v>
      </c>
      <c r="I789" s="4">
        <v>625708</v>
      </c>
      <c r="J789" s="4"/>
      <c r="K789" s="3" t="s">
        <v>1451</v>
      </c>
      <c r="L789" s="4"/>
    </row>
    <row r="790" spans="2:12" x14ac:dyDescent="0.3">
      <c r="B790" s="3" t="s">
        <v>57</v>
      </c>
      <c r="C790" s="4">
        <v>2024</v>
      </c>
      <c r="D790" s="3" t="s">
        <v>1452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3"/>
      <c r="L790" s="4"/>
    </row>
    <row r="791" spans="2:12" x14ac:dyDescent="0.3">
      <c r="B791" s="3" t="s">
        <v>57</v>
      </c>
      <c r="C791" s="4">
        <v>2024</v>
      </c>
      <c r="D791" s="3" t="s">
        <v>1453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3" t="s">
        <v>1451</v>
      </c>
      <c r="L791" s="4"/>
    </row>
    <row r="792" spans="2:12" x14ac:dyDescent="0.3">
      <c r="B792" s="3" t="s">
        <v>57</v>
      </c>
      <c r="C792" s="4">
        <v>2024</v>
      </c>
      <c r="D792" s="3" t="s">
        <v>1454</v>
      </c>
      <c r="E792" s="4">
        <v>1358866</v>
      </c>
      <c r="F792" s="4">
        <v>861928</v>
      </c>
      <c r="G792" s="4">
        <v>496938</v>
      </c>
      <c r="H792" s="4">
        <v>18648</v>
      </c>
      <c r="I792" s="4">
        <v>1358866</v>
      </c>
      <c r="J792" s="4">
        <v>861928</v>
      </c>
      <c r="K792" s="3" t="s">
        <v>1447</v>
      </c>
      <c r="L792" s="4">
        <v>0.63429948206813624</v>
      </c>
    </row>
    <row r="793" spans="2:12" x14ac:dyDescent="0.3">
      <c r="B793" s="3" t="s">
        <v>57</v>
      </c>
      <c r="C793" s="4">
        <v>2024</v>
      </c>
      <c r="D793" s="3" t="s">
        <v>1455</v>
      </c>
      <c r="E793" s="4">
        <v>5103130</v>
      </c>
      <c r="F793" s="4">
        <v>2149904</v>
      </c>
      <c r="G793" s="4">
        <v>2953226</v>
      </c>
      <c r="H793" s="4">
        <v>34471</v>
      </c>
      <c r="I793" s="4">
        <v>5103130</v>
      </c>
      <c r="J793" s="4">
        <v>2149904</v>
      </c>
      <c r="K793" s="3" t="s">
        <v>1447</v>
      </c>
      <c r="L793" s="4">
        <v>0.42129124674464496</v>
      </c>
    </row>
    <row r="794" spans="2:12" x14ac:dyDescent="0.3">
      <c r="B794" s="3" t="s">
        <v>57</v>
      </c>
      <c r="C794" s="4">
        <v>2024</v>
      </c>
      <c r="D794" s="3" t="s">
        <v>1456</v>
      </c>
      <c r="E794" s="4">
        <v>6396559</v>
      </c>
      <c r="F794" s="4">
        <v>3151747</v>
      </c>
      <c r="G794" s="4">
        <v>3244812</v>
      </c>
      <c r="H794" s="4">
        <v>531477</v>
      </c>
      <c r="I794" s="4">
        <v>3244812</v>
      </c>
      <c r="J794" s="4">
        <v>0</v>
      </c>
      <c r="K794" s="3" t="s">
        <v>1447</v>
      </c>
      <c r="L794" s="4">
        <v>0.49272538563311929</v>
      </c>
    </row>
    <row r="795" spans="2:12" x14ac:dyDescent="0.3">
      <c r="B795" s="3" t="s">
        <v>57</v>
      </c>
      <c r="C795" s="4">
        <v>2024</v>
      </c>
      <c r="D795" s="3" t="s">
        <v>1457</v>
      </c>
      <c r="E795" s="4">
        <v>8478715</v>
      </c>
      <c r="F795" s="4">
        <v>3160806</v>
      </c>
      <c r="G795" s="4">
        <v>5317909</v>
      </c>
      <c r="H795" s="4">
        <v>170293</v>
      </c>
      <c r="I795" s="4">
        <v>8478715</v>
      </c>
      <c r="J795" s="4">
        <v>3160806</v>
      </c>
      <c r="K795" s="3" t="s">
        <v>1447</v>
      </c>
      <c r="L795" s="4">
        <v>0.37279304705960747</v>
      </c>
    </row>
    <row r="796" spans="2:12" x14ac:dyDescent="0.3">
      <c r="B796" s="3" t="s">
        <v>57</v>
      </c>
      <c r="C796" s="4">
        <v>2024</v>
      </c>
      <c r="D796" s="3" t="s">
        <v>1458</v>
      </c>
      <c r="E796" s="4">
        <v>1520542</v>
      </c>
      <c r="F796" s="4"/>
      <c r="G796" s="4">
        <v>1520542</v>
      </c>
      <c r="H796" s="4">
        <v>1039256</v>
      </c>
      <c r="I796" s="4">
        <v>1520542</v>
      </c>
      <c r="J796" s="4"/>
      <c r="K796" s="3" t="s">
        <v>1451</v>
      </c>
      <c r="L796" s="4"/>
    </row>
    <row r="797" spans="2:12" x14ac:dyDescent="0.3">
      <c r="B797" s="3" t="s">
        <v>59</v>
      </c>
      <c r="C797" s="4">
        <v>2019</v>
      </c>
      <c r="D797" s="3" t="s">
        <v>1446</v>
      </c>
      <c r="E797" s="4">
        <v>42476522</v>
      </c>
      <c r="F797" s="4">
        <v>22494793</v>
      </c>
      <c r="G797" s="4">
        <v>19981729</v>
      </c>
      <c r="H797" s="4">
        <v>392339</v>
      </c>
      <c r="I797" s="4">
        <v>0</v>
      </c>
      <c r="J797" s="4">
        <v>0</v>
      </c>
      <c r="K797" s="3" t="s">
        <v>1447</v>
      </c>
      <c r="L797" s="4">
        <v>0.52958180050617143</v>
      </c>
    </row>
    <row r="798" spans="2:12" x14ac:dyDescent="0.3">
      <c r="B798" s="3" t="s">
        <v>59</v>
      </c>
      <c r="C798" s="4">
        <v>2019</v>
      </c>
      <c r="D798" s="3" t="s">
        <v>1448</v>
      </c>
      <c r="E798" s="4">
        <v>54408156</v>
      </c>
      <c r="F798" s="4">
        <v>24717347</v>
      </c>
      <c r="G798" s="4">
        <v>29690809</v>
      </c>
      <c r="H798" s="4">
        <v>2787478</v>
      </c>
      <c r="I798" s="4">
        <v>0</v>
      </c>
      <c r="J798" s="4">
        <v>0</v>
      </c>
      <c r="K798" s="3" t="s">
        <v>1447</v>
      </c>
      <c r="L798" s="4">
        <v>0.4542948854947409</v>
      </c>
    </row>
    <row r="799" spans="2:12" x14ac:dyDescent="0.3">
      <c r="B799" s="3" t="s">
        <v>59</v>
      </c>
      <c r="C799" s="4">
        <v>2019</v>
      </c>
      <c r="D799" s="3" t="s">
        <v>1449</v>
      </c>
      <c r="E799" s="4">
        <v>29190471</v>
      </c>
      <c r="F799" s="4">
        <v>15450870</v>
      </c>
      <c r="G799" s="4">
        <v>13739601</v>
      </c>
      <c r="H799" s="4">
        <v>1200261</v>
      </c>
      <c r="I799" s="4">
        <v>0</v>
      </c>
      <c r="J799" s="4">
        <v>0</v>
      </c>
      <c r="K799" s="3" t="s">
        <v>1447</v>
      </c>
      <c r="L799" s="4">
        <v>0.52931211695761948</v>
      </c>
    </row>
    <row r="800" spans="2:12" x14ac:dyDescent="0.3">
      <c r="B800" s="3" t="s">
        <v>59</v>
      </c>
      <c r="C800" s="4">
        <v>2019</v>
      </c>
      <c r="D800" s="3" t="s">
        <v>1450</v>
      </c>
      <c r="E800" s="4">
        <v>33241116</v>
      </c>
      <c r="F800" s="4"/>
      <c r="G800" s="4">
        <v>33241116</v>
      </c>
      <c r="H800" s="4">
        <v>12521</v>
      </c>
      <c r="I800" s="4">
        <v>33241116</v>
      </c>
      <c r="J800" s="4"/>
      <c r="K800" s="3" t="s">
        <v>1451</v>
      </c>
      <c r="L800" s="4"/>
    </row>
    <row r="801" spans="2:12" x14ac:dyDescent="0.3">
      <c r="B801" s="3" t="s">
        <v>59</v>
      </c>
      <c r="C801" s="4">
        <v>2019</v>
      </c>
      <c r="D801" s="3" t="s">
        <v>1452</v>
      </c>
      <c r="E801" s="4">
        <v>17837699</v>
      </c>
      <c r="F801" s="4">
        <v>13192316</v>
      </c>
      <c r="G801" s="4">
        <v>4645383</v>
      </c>
      <c r="H801" s="4">
        <v>65077</v>
      </c>
      <c r="I801" s="4">
        <v>0</v>
      </c>
      <c r="J801" s="4">
        <v>0</v>
      </c>
      <c r="K801" s="3" t="s">
        <v>1447</v>
      </c>
      <c r="L801" s="4">
        <v>0.73957498666167654</v>
      </c>
    </row>
    <row r="802" spans="2:12" x14ac:dyDescent="0.3">
      <c r="B802" s="3" t="s">
        <v>59</v>
      </c>
      <c r="C802" s="4">
        <v>2019</v>
      </c>
      <c r="D802" s="3" t="s">
        <v>1453</v>
      </c>
      <c r="E802" s="4">
        <v>44649945</v>
      </c>
      <c r="F802" s="4">
        <v>15220320</v>
      </c>
      <c r="G802" s="4">
        <v>29429625</v>
      </c>
      <c r="H802" s="4">
        <v>0</v>
      </c>
      <c r="I802" s="4">
        <v>0</v>
      </c>
      <c r="J802" s="4">
        <v>0</v>
      </c>
      <c r="K802" s="3" t="s">
        <v>1451</v>
      </c>
      <c r="L802" s="4">
        <v>0.34088104699793026</v>
      </c>
    </row>
    <row r="803" spans="2:12" x14ac:dyDescent="0.3">
      <c r="B803" s="3" t="s">
        <v>59</v>
      </c>
      <c r="C803" s="4">
        <v>2019</v>
      </c>
      <c r="D803" s="3" t="s">
        <v>1454</v>
      </c>
      <c r="E803" s="4">
        <v>12373849</v>
      </c>
      <c r="F803" s="4">
        <v>7285333</v>
      </c>
      <c r="G803" s="4">
        <v>5088516</v>
      </c>
      <c r="H803" s="4">
        <v>1312297</v>
      </c>
      <c r="I803" s="4">
        <v>0</v>
      </c>
      <c r="J803" s="4">
        <v>0</v>
      </c>
      <c r="K803" s="3" t="s">
        <v>1447</v>
      </c>
      <c r="L803" s="4">
        <v>0.58876853919908023</v>
      </c>
    </row>
    <row r="804" spans="2:12" x14ac:dyDescent="0.3">
      <c r="B804" s="3" t="s">
        <v>59</v>
      </c>
      <c r="C804" s="4">
        <v>2019</v>
      </c>
      <c r="D804" s="3" t="s">
        <v>1455</v>
      </c>
      <c r="E804" s="4">
        <v>55150726</v>
      </c>
      <c r="F804" s="4">
        <v>21880266</v>
      </c>
      <c r="G804" s="4">
        <v>33270460</v>
      </c>
      <c r="H804" s="4">
        <v>3380959</v>
      </c>
      <c r="I804" s="4">
        <v>0</v>
      </c>
      <c r="J804" s="4">
        <v>0</v>
      </c>
      <c r="K804" s="3" t="s">
        <v>1447</v>
      </c>
      <c r="L804" s="4">
        <v>0.39673577461156179</v>
      </c>
    </row>
    <row r="805" spans="2:12" x14ac:dyDescent="0.3">
      <c r="B805" s="3" t="s">
        <v>59</v>
      </c>
      <c r="C805" s="4">
        <v>2019</v>
      </c>
      <c r="D805" s="3" t="s">
        <v>1456</v>
      </c>
      <c r="E805" s="4">
        <v>105706340</v>
      </c>
      <c r="F805" s="4">
        <v>64495717</v>
      </c>
      <c r="G805" s="4">
        <v>41210623</v>
      </c>
      <c r="H805" s="4">
        <v>6391720</v>
      </c>
      <c r="I805" s="4">
        <v>0</v>
      </c>
      <c r="J805" s="4">
        <v>0</v>
      </c>
      <c r="K805" s="3" t="s">
        <v>1447</v>
      </c>
      <c r="L805" s="4">
        <v>0.61014047974795083</v>
      </c>
    </row>
    <row r="806" spans="2:12" x14ac:dyDescent="0.3">
      <c r="B806" s="3" t="s">
        <v>59</v>
      </c>
      <c r="C806" s="4">
        <v>2019</v>
      </c>
      <c r="D806" s="3" t="s">
        <v>1457</v>
      </c>
      <c r="E806" s="4">
        <v>78521966</v>
      </c>
      <c r="F806" s="4">
        <v>26255147</v>
      </c>
      <c r="G806" s="4">
        <v>52266819</v>
      </c>
      <c r="H806" s="4">
        <v>2644770</v>
      </c>
      <c r="I806" s="4">
        <v>0</v>
      </c>
      <c r="J806" s="4">
        <v>0</v>
      </c>
      <c r="K806" s="3" t="s">
        <v>1447</v>
      </c>
      <c r="L806" s="4">
        <v>0.33436690823558851</v>
      </c>
    </row>
    <row r="807" spans="2:12" x14ac:dyDescent="0.3">
      <c r="B807" s="3" t="s">
        <v>59</v>
      </c>
      <c r="C807" s="4">
        <v>2019</v>
      </c>
      <c r="D807" s="3" t="s">
        <v>1458</v>
      </c>
      <c r="E807" s="4">
        <v>12022118</v>
      </c>
      <c r="F807" s="4"/>
      <c r="G807" s="4">
        <v>12022118</v>
      </c>
      <c r="H807" s="4">
        <v>7355109</v>
      </c>
      <c r="I807" s="4">
        <v>12022118</v>
      </c>
      <c r="J807" s="4"/>
      <c r="K807" s="3" t="s">
        <v>1451</v>
      </c>
      <c r="L807" s="4"/>
    </row>
    <row r="808" spans="2:12" x14ac:dyDescent="0.3">
      <c r="B808" s="3" t="s">
        <v>59</v>
      </c>
      <c r="C808" s="4">
        <v>2020</v>
      </c>
      <c r="D808" s="3" t="s">
        <v>1446</v>
      </c>
      <c r="E808" s="4">
        <v>43301568</v>
      </c>
      <c r="F808" s="4">
        <v>23469327</v>
      </c>
      <c r="G808" s="4">
        <v>19832241</v>
      </c>
      <c r="H808" s="4">
        <v>696595</v>
      </c>
      <c r="I808" s="4">
        <v>0</v>
      </c>
      <c r="J808" s="4">
        <v>0</v>
      </c>
      <c r="K808" s="3" t="s">
        <v>1447</v>
      </c>
      <c r="L808" s="4">
        <v>0.54199716278172649</v>
      </c>
    </row>
    <row r="809" spans="2:12" x14ac:dyDescent="0.3">
      <c r="B809" s="3" t="s">
        <v>59</v>
      </c>
      <c r="C809" s="4">
        <v>2020</v>
      </c>
      <c r="D809" s="3" t="s">
        <v>1448</v>
      </c>
      <c r="E809" s="4">
        <v>44936817</v>
      </c>
      <c r="F809" s="4">
        <v>15047281</v>
      </c>
      <c r="G809" s="4">
        <v>29889536</v>
      </c>
      <c r="H809" s="4">
        <v>3086986</v>
      </c>
      <c r="I809" s="4">
        <v>0</v>
      </c>
      <c r="J809" s="4">
        <v>0</v>
      </c>
      <c r="K809" s="3" t="s">
        <v>1447</v>
      </c>
      <c r="L809" s="4">
        <v>0.3348541798142935</v>
      </c>
    </row>
    <row r="810" spans="2:12" x14ac:dyDescent="0.3">
      <c r="B810" s="3" t="s">
        <v>59</v>
      </c>
      <c r="C810" s="4">
        <v>2020</v>
      </c>
      <c r="D810" s="3" t="s">
        <v>1449</v>
      </c>
      <c r="E810" s="4">
        <v>31466168</v>
      </c>
      <c r="F810" s="4">
        <v>16519848</v>
      </c>
      <c r="G810" s="4">
        <v>14946320</v>
      </c>
      <c r="H810" s="4">
        <v>2505263</v>
      </c>
      <c r="I810" s="4">
        <v>0</v>
      </c>
      <c r="J810" s="4">
        <v>0</v>
      </c>
      <c r="K810" s="3" t="s">
        <v>1447</v>
      </c>
      <c r="L810" s="4">
        <v>0.52500348946207875</v>
      </c>
    </row>
    <row r="811" spans="2:12" x14ac:dyDescent="0.3">
      <c r="B811" s="3" t="s">
        <v>59</v>
      </c>
      <c r="C811" s="4">
        <v>2020</v>
      </c>
      <c r="D811" s="3" t="s">
        <v>1450</v>
      </c>
      <c r="E811" s="4">
        <v>33222152</v>
      </c>
      <c r="F811" s="4"/>
      <c r="G811" s="4">
        <v>33222152</v>
      </c>
      <c r="H811" s="4">
        <v>91014</v>
      </c>
      <c r="I811" s="4">
        <v>33222152</v>
      </c>
      <c r="J811" s="4"/>
      <c r="K811" s="3" t="s">
        <v>1451</v>
      </c>
      <c r="L811" s="4"/>
    </row>
    <row r="812" spans="2:12" x14ac:dyDescent="0.3">
      <c r="B812" s="3" t="s">
        <v>59</v>
      </c>
      <c r="C812" s="4">
        <v>2020</v>
      </c>
      <c r="D812" s="3" t="s">
        <v>1452</v>
      </c>
      <c r="E812" s="4">
        <v>16279143</v>
      </c>
      <c r="F812" s="4">
        <v>13221417</v>
      </c>
      <c r="G812" s="4">
        <v>3057726</v>
      </c>
      <c r="H812" s="4">
        <v>0</v>
      </c>
      <c r="I812" s="4">
        <v>0</v>
      </c>
      <c r="J812" s="4">
        <v>0</v>
      </c>
      <c r="K812" s="3" t="s">
        <v>1447</v>
      </c>
      <c r="L812" s="4">
        <v>0.81216910497069783</v>
      </c>
    </row>
    <row r="813" spans="2:12" x14ac:dyDescent="0.3">
      <c r="B813" s="3" t="s">
        <v>59</v>
      </c>
      <c r="C813" s="4">
        <v>2020</v>
      </c>
      <c r="D813" s="3" t="s">
        <v>1453</v>
      </c>
      <c r="E813" s="4">
        <v>14455840</v>
      </c>
      <c r="F813" s="4">
        <v>6087358</v>
      </c>
      <c r="G813" s="4">
        <v>8368482</v>
      </c>
      <c r="H813" s="4">
        <v>0</v>
      </c>
      <c r="I813" s="4">
        <v>0</v>
      </c>
      <c r="J813" s="4">
        <v>0</v>
      </c>
      <c r="K813" s="3" t="s">
        <v>1451</v>
      </c>
      <c r="L813" s="4">
        <v>0.42110026120931054</v>
      </c>
    </row>
    <row r="814" spans="2:12" x14ac:dyDescent="0.3">
      <c r="B814" s="3" t="s">
        <v>59</v>
      </c>
      <c r="C814" s="4">
        <v>2020</v>
      </c>
      <c r="D814" s="3" t="s">
        <v>1454</v>
      </c>
      <c r="E814" s="4">
        <v>20408138</v>
      </c>
      <c r="F814" s="4">
        <v>12516429</v>
      </c>
      <c r="G814" s="4">
        <v>7891709</v>
      </c>
      <c r="H814" s="4">
        <v>978316</v>
      </c>
      <c r="I814" s="4">
        <v>0</v>
      </c>
      <c r="J814" s="4">
        <v>0</v>
      </c>
      <c r="K814" s="3" t="s">
        <v>1447</v>
      </c>
      <c r="L814" s="4">
        <v>0.613305780272556</v>
      </c>
    </row>
    <row r="815" spans="2:12" x14ac:dyDescent="0.3">
      <c r="B815" s="3" t="s">
        <v>59</v>
      </c>
      <c r="C815" s="4">
        <v>2020</v>
      </c>
      <c r="D815" s="3" t="s">
        <v>1455</v>
      </c>
      <c r="E815" s="4">
        <v>68799197</v>
      </c>
      <c r="F815" s="4">
        <v>25547923</v>
      </c>
      <c r="G815" s="4">
        <v>43251274</v>
      </c>
      <c r="H815" s="4">
        <v>3665446</v>
      </c>
      <c r="I815" s="4">
        <v>0</v>
      </c>
      <c r="J815" s="4">
        <v>0</v>
      </c>
      <c r="K815" s="3" t="s">
        <v>1447</v>
      </c>
      <c r="L815" s="4">
        <v>0.37134042422035829</v>
      </c>
    </row>
    <row r="816" spans="2:12" x14ac:dyDescent="0.3">
      <c r="B816" s="3" t="s">
        <v>59</v>
      </c>
      <c r="C816" s="4">
        <v>2020</v>
      </c>
      <c r="D816" s="3" t="s">
        <v>1456</v>
      </c>
      <c r="E816" s="4">
        <v>133937596</v>
      </c>
      <c r="F816" s="4">
        <v>80408912</v>
      </c>
      <c r="G816" s="4">
        <v>53528684</v>
      </c>
      <c r="H816" s="4">
        <v>1483239</v>
      </c>
      <c r="I816" s="4">
        <v>0</v>
      </c>
      <c r="J816" s="4">
        <v>0</v>
      </c>
      <c r="K816" s="3" t="s">
        <v>1447</v>
      </c>
      <c r="L816" s="4">
        <v>0.60034608953262081</v>
      </c>
    </row>
    <row r="817" spans="2:12" x14ac:dyDescent="0.3">
      <c r="B817" s="3" t="s">
        <v>59</v>
      </c>
      <c r="C817" s="4">
        <v>2020</v>
      </c>
      <c r="D817" s="3" t="s">
        <v>1457</v>
      </c>
      <c r="E817" s="4">
        <v>82361241</v>
      </c>
      <c r="F817" s="4">
        <v>27821270</v>
      </c>
      <c r="G817" s="4">
        <v>54539971</v>
      </c>
      <c r="H817" s="4">
        <v>2937998</v>
      </c>
      <c r="I817" s="4">
        <v>0</v>
      </c>
      <c r="J817" s="4">
        <v>0</v>
      </c>
      <c r="K817" s="3" t="s">
        <v>1447</v>
      </c>
      <c r="L817" s="4">
        <v>0.33779566288953805</v>
      </c>
    </row>
    <row r="818" spans="2:12" x14ac:dyDescent="0.3">
      <c r="B818" s="3" t="s">
        <v>59</v>
      </c>
      <c r="C818" s="4">
        <v>2020</v>
      </c>
      <c r="D818" s="3" t="s">
        <v>1458</v>
      </c>
      <c r="E818" s="4">
        <v>17177247</v>
      </c>
      <c r="F818" s="4"/>
      <c r="G818" s="4">
        <v>17177247</v>
      </c>
      <c r="H818" s="4">
        <v>6650583</v>
      </c>
      <c r="I818" s="4">
        <v>17177247</v>
      </c>
      <c r="J818" s="4"/>
      <c r="K818" s="3" t="s">
        <v>1451</v>
      </c>
      <c r="L818" s="4"/>
    </row>
    <row r="819" spans="2:12" x14ac:dyDescent="0.3">
      <c r="B819" s="3" t="s">
        <v>59</v>
      </c>
      <c r="C819" s="4">
        <v>2021</v>
      </c>
      <c r="D819" s="3" t="s">
        <v>1446</v>
      </c>
      <c r="E819" s="4">
        <v>45222133</v>
      </c>
      <c r="F819" s="4">
        <v>24572572</v>
      </c>
      <c r="G819" s="4">
        <v>20649561</v>
      </c>
      <c r="H819" s="4">
        <v>312358</v>
      </c>
      <c r="I819" s="4">
        <v>0</v>
      </c>
      <c r="J819" s="4">
        <v>0</v>
      </c>
      <c r="K819" s="3" t="s">
        <v>1447</v>
      </c>
      <c r="L819" s="4">
        <v>0.54337490007382006</v>
      </c>
    </row>
    <row r="820" spans="2:12" x14ac:dyDescent="0.3">
      <c r="B820" s="3" t="s">
        <v>59</v>
      </c>
      <c r="C820" s="4">
        <v>2021</v>
      </c>
      <c r="D820" s="3" t="s">
        <v>1448</v>
      </c>
      <c r="E820" s="4">
        <v>58960968</v>
      </c>
      <c r="F820" s="4">
        <v>26674272</v>
      </c>
      <c r="G820" s="4">
        <v>32286696</v>
      </c>
      <c r="H820" s="4">
        <v>1161008</v>
      </c>
      <c r="I820" s="4">
        <v>0</v>
      </c>
      <c r="J820" s="4">
        <v>0</v>
      </c>
      <c r="K820" s="3" t="s">
        <v>1447</v>
      </c>
      <c r="L820" s="4">
        <v>0.45240559822559223</v>
      </c>
    </row>
    <row r="821" spans="2:12" x14ac:dyDescent="0.3">
      <c r="B821" s="3" t="s">
        <v>59</v>
      </c>
      <c r="C821" s="4">
        <v>2021</v>
      </c>
      <c r="D821" s="3" t="s">
        <v>1449</v>
      </c>
      <c r="E821" s="4">
        <v>32457271</v>
      </c>
      <c r="F821" s="4">
        <v>17434546</v>
      </c>
      <c r="G821" s="4">
        <v>15022725</v>
      </c>
      <c r="H821" s="4">
        <v>814679</v>
      </c>
      <c r="I821" s="4">
        <v>0</v>
      </c>
      <c r="J821" s="4">
        <v>0</v>
      </c>
      <c r="K821" s="3" t="s">
        <v>1447</v>
      </c>
      <c r="L821" s="4">
        <v>0.53715378597294883</v>
      </c>
    </row>
    <row r="822" spans="2:12" x14ac:dyDescent="0.3">
      <c r="B822" s="3" t="s">
        <v>59</v>
      </c>
      <c r="C822" s="4">
        <v>2021</v>
      </c>
      <c r="D822" s="3" t="s">
        <v>1450</v>
      </c>
      <c r="E822" s="4">
        <v>33014289</v>
      </c>
      <c r="F822" s="4"/>
      <c r="G822" s="4">
        <v>33014289</v>
      </c>
      <c r="H822" s="4">
        <v>-207775</v>
      </c>
      <c r="I822" s="4">
        <v>33014289</v>
      </c>
      <c r="J822" s="4"/>
      <c r="K822" s="3" t="s">
        <v>1451</v>
      </c>
      <c r="L822" s="4"/>
    </row>
    <row r="823" spans="2:12" x14ac:dyDescent="0.3">
      <c r="B823" s="3" t="s">
        <v>59</v>
      </c>
      <c r="C823" s="4">
        <v>2021</v>
      </c>
      <c r="D823" s="3" t="s">
        <v>1452</v>
      </c>
      <c r="E823" s="4">
        <v>16279143</v>
      </c>
      <c r="F823" s="4">
        <v>13529992</v>
      </c>
      <c r="G823" s="4">
        <v>2749151</v>
      </c>
      <c r="H823" s="4">
        <v>0</v>
      </c>
      <c r="I823" s="4">
        <v>0</v>
      </c>
      <c r="J823" s="4">
        <v>0</v>
      </c>
      <c r="K823" s="3" t="s">
        <v>1447</v>
      </c>
      <c r="L823" s="4">
        <v>0.83112434112778544</v>
      </c>
    </row>
    <row r="824" spans="2:12" x14ac:dyDescent="0.3">
      <c r="B824" s="3" t="s">
        <v>59</v>
      </c>
      <c r="C824" s="4">
        <v>2021</v>
      </c>
      <c r="D824" s="3" t="s">
        <v>1453</v>
      </c>
      <c r="E824" s="4">
        <v>42258063</v>
      </c>
      <c r="F824" s="4">
        <v>14399425</v>
      </c>
      <c r="G824" s="4">
        <v>27858638</v>
      </c>
      <c r="H824" s="4">
        <v>780722</v>
      </c>
      <c r="I824" s="4">
        <v>0</v>
      </c>
      <c r="J824" s="4">
        <v>0</v>
      </c>
      <c r="K824" s="3" t="s">
        <v>1451</v>
      </c>
      <c r="L824" s="4">
        <v>0.34074976413377017</v>
      </c>
    </row>
    <row r="825" spans="2:12" x14ac:dyDescent="0.3">
      <c r="B825" s="3" t="s">
        <v>59</v>
      </c>
      <c r="C825" s="4">
        <v>2021</v>
      </c>
      <c r="D825" s="3" t="s">
        <v>1454</v>
      </c>
      <c r="E825" s="4">
        <v>20350024</v>
      </c>
      <c r="F825" s="4">
        <v>12295809</v>
      </c>
      <c r="G825" s="4">
        <v>8054215</v>
      </c>
      <c r="H825" s="4">
        <v>1376721</v>
      </c>
      <c r="I825" s="4">
        <v>0</v>
      </c>
      <c r="J825" s="4">
        <v>0</v>
      </c>
      <c r="K825" s="3" t="s">
        <v>1447</v>
      </c>
      <c r="L825" s="4">
        <v>0.6042159458878279</v>
      </c>
    </row>
    <row r="826" spans="2:12" x14ac:dyDescent="0.3">
      <c r="B826" s="3" t="s">
        <v>59</v>
      </c>
      <c r="C826" s="4">
        <v>2021</v>
      </c>
      <c r="D826" s="3" t="s">
        <v>1455</v>
      </c>
      <c r="E826" s="4">
        <v>71255387</v>
      </c>
      <c r="F826" s="4">
        <v>24145151</v>
      </c>
      <c r="G826" s="4">
        <v>47110236</v>
      </c>
      <c r="H826" s="4">
        <v>5714986</v>
      </c>
      <c r="I826" s="4">
        <v>0</v>
      </c>
      <c r="J826" s="4">
        <v>0</v>
      </c>
      <c r="K826" s="3" t="s">
        <v>1447</v>
      </c>
      <c r="L826" s="4">
        <v>0.3388536925636233</v>
      </c>
    </row>
    <row r="827" spans="2:12" x14ac:dyDescent="0.3">
      <c r="B827" s="3" t="s">
        <v>59</v>
      </c>
      <c r="C827" s="4">
        <v>2021</v>
      </c>
      <c r="D827" s="3" t="s">
        <v>1456</v>
      </c>
      <c r="E827" s="4">
        <v>115548205</v>
      </c>
      <c r="F827" s="4">
        <v>68455053</v>
      </c>
      <c r="G827" s="4">
        <v>47093152</v>
      </c>
      <c r="H827" s="4">
        <v>4100785</v>
      </c>
      <c r="I827" s="4">
        <v>0</v>
      </c>
      <c r="J827" s="4">
        <v>0</v>
      </c>
      <c r="K827" s="3" t="s">
        <v>1447</v>
      </c>
      <c r="L827" s="4">
        <v>0.59243718238634691</v>
      </c>
    </row>
    <row r="828" spans="2:12" x14ac:dyDescent="0.3">
      <c r="B828" s="3" t="s">
        <v>59</v>
      </c>
      <c r="C828" s="4">
        <v>2021</v>
      </c>
      <c r="D828" s="3" t="s">
        <v>1457</v>
      </c>
      <c r="E828" s="4">
        <v>83876627</v>
      </c>
      <c r="F828" s="4">
        <v>29103335</v>
      </c>
      <c r="G828" s="4">
        <v>54773292</v>
      </c>
      <c r="H828" s="4">
        <v>1848106</v>
      </c>
      <c r="I828" s="4">
        <v>0</v>
      </c>
      <c r="J828" s="4">
        <v>0</v>
      </c>
      <c r="K828" s="3" t="s">
        <v>1447</v>
      </c>
      <c r="L828" s="4">
        <v>0.34697788932308876</v>
      </c>
    </row>
    <row r="829" spans="2:12" x14ac:dyDescent="0.3">
      <c r="B829" s="3" t="s">
        <v>59</v>
      </c>
      <c r="C829" s="4">
        <v>2021</v>
      </c>
      <c r="D829" s="3" t="s">
        <v>1458</v>
      </c>
      <c r="E829" s="4">
        <v>1713193</v>
      </c>
      <c r="F829" s="4"/>
      <c r="G829" s="4">
        <v>1713193</v>
      </c>
      <c r="H829" s="4">
        <v>1030015</v>
      </c>
      <c r="I829" s="4">
        <v>1713193</v>
      </c>
      <c r="J829" s="4"/>
      <c r="K829" s="3" t="s">
        <v>1451</v>
      </c>
      <c r="L829" s="4"/>
    </row>
    <row r="830" spans="2:12" x14ac:dyDescent="0.3">
      <c r="B830" s="3" t="s">
        <v>59</v>
      </c>
      <c r="C830" s="4">
        <v>2022</v>
      </c>
      <c r="D830" s="3" t="s">
        <v>1446</v>
      </c>
      <c r="E830" s="4">
        <v>45367250</v>
      </c>
      <c r="F830" s="4">
        <v>25584188</v>
      </c>
      <c r="G830" s="4">
        <v>19783062</v>
      </c>
      <c r="H830" s="4">
        <v>145117</v>
      </c>
      <c r="I830" s="4">
        <v>0</v>
      </c>
      <c r="J830" s="4">
        <v>0</v>
      </c>
      <c r="K830" s="3" t="s">
        <v>1447</v>
      </c>
      <c r="L830" s="4">
        <v>0.5639351735007081</v>
      </c>
    </row>
    <row r="831" spans="2:12" x14ac:dyDescent="0.3">
      <c r="B831" s="3" t="s">
        <v>59</v>
      </c>
      <c r="C831" s="4">
        <v>2022</v>
      </c>
      <c r="D831" s="3" t="s">
        <v>1448</v>
      </c>
      <c r="E831" s="4">
        <v>59048264</v>
      </c>
      <c r="F831" s="4">
        <v>27682800</v>
      </c>
      <c r="G831" s="4">
        <v>31365464</v>
      </c>
      <c r="H831" s="4">
        <v>87296</v>
      </c>
      <c r="I831" s="4">
        <v>0</v>
      </c>
      <c r="J831" s="4">
        <v>0</v>
      </c>
      <c r="K831" s="3" t="s">
        <v>1447</v>
      </c>
      <c r="L831" s="4">
        <v>0.46881649221728178</v>
      </c>
    </row>
    <row r="832" spans="2:12" x14ac:dyDescent="0.3">
      <c r="B832" s="3" t="s">
        <v>59</v>
      </c>
      <c r="C832" s="4">
        <v>2022</v>
      </c>
      <c r="D832" s="3" t="s">
        <v>1449</v>
      </c>
      <c r="E832" s="4">
        <v>16919092</v>
      </c>
      <c r="F832" s="4">
        <v>8176622</v>
      </c>
      <c r="G832" s="4">
        <v>8742470</v>
      </c>
      <c r="H832" s="4">
        <v>441054</v>
      </c>
      <c r="I832" s="4">
        <v>0</v>
      </c>
      <c r="J832" s="4">
        <v>0</v>
      </c>
      <c r="K832" s="3" t="s">
        <v>1447</v>
      </c>
      <c r="L832" s="4">
        <v>0.48327782602045072</v>
      </c>
    </row>
    <row r="833" spans="2:12" x14ac:dyDescent="0.3">
      <c r="B833" s="3" t="s">
        <v>59</v>
      </c>
      <c r="C833" s="4">
        <v>2022</v>
      </c>
      <c r="D833" s="3" t="s">
        <v>1450</v>
      </c>
      <c r="E833" s="4">
        <v>34489621</v>
      </c>
      <c r="F833" s="4"/>
      <c r="G833" s="4">
        <v>34489621</v>
      </c>
      <c r="H833" s="4">
        <v>1475331</v>
      </c>
      <c r="I833" s="4">
        <v>34489621</v>
      </c>
      <c r="J833" s="4"/>
      <c r="K833" s="3" t="s">
        <v>1451</v>
      </c>
      <c r="L833" s="4"/>
    </row>
    <row r="834" spans="2:12" x14ac:dyDescent="0.3">
      <c r="B834" s="3" t="s">
        <v>59</v>
      </c>
      <c r="C834" s="4">
        <v>2022</v>
      </c>
      <c r="D834" s="3" t="s">
        <v>1452</v>
      </c>
      <c r="E834" s="4">
        <v>16279143</v>
      </c>
      <c r="F834" s="4">
        <v>13834853</v>
      </c>
      <c r="G834" s="4">
        <v>2444290</v>
      </c>
      <c r="H834" s="4">
        <v>0</v>
      </c>
      <c r="I834" s="4">
        <v>0</v>
      </c>
      <c r="J834" s="4">
        <v>0</v>
      </c>
      <c r="K834" s="3" t="s">
        <v>1447</v>
      </c>
      <c r="L834" s="4">
        <v>0.84985143259691254</v>
      </c>
    </row>
    <row r="835" spans="2:12" x14ac:dyDescent="0.3">
      <c r="B835" s="3" t="s">
        <v>59</v>
      </c>
      <c r="C835" s="4">
        <v>2022</v>
      </c>
      <c r="D835" s="3" t="s">
        <v>1453</v>
      </c>
      <c r="E835" s="4">
        <v>54257233</v>
      </c>
      <c r="F835" s="4">
        <v>25213476</v>
      </c>
      <c r="G835" s="4">
        <v>29043757</v>
      </c>
      <c r="H835" s="4">
        <v>601827</v>
      </c>
      <c r="I835" s="4">
        <v>0</v>
      </c>
      <c r="J835" s="4">
        <v>0</v>
      </c>
      <c r="K835" s="3" t="s">
        <v>1451</v>
      </c>
      <c r="L835" s="4">
        <v>0.46470257707391749</v>
      </c>
    </row>
    <row r="836" spans="2:12" x14ac:dyDescent="0.3">
      <c r="B836" s="3" t="s">
        <v>59</v>
      </c>
      <c r="C836" s="4">
        <v>2022</v>
      </c>
      <c r="D836" s="3" t="s">
        <v>1454</v>
      </c>
      <c r="E836" s="4">
        <v>24959984</v>
      </c>
      <c r="F836" s="4">
        <v>13250218</v>
      </c>
      <c r="G836" s="4">
        <v>11709766</v>
      </c>
      <c r="H836" s="4">
        <v>1479756</v>
      </c>
      <c r="I836" s="4">
        <v>0</v>
      </c>
      <c r="J836" s="4">
        <v>0</v>
      </c>
      <c r="K836" s="3" t="s">
        <v>1447</v>
      </c>
      <c r="L836" s="4">
        <v>0.53085843324258541</v>
      </c>
    </row>
    <row r="837" spans="2:12" x14ac:dyDescent="0.3">
      <c r="B837" s="3" t="s">
        <v>59</v>
      </c>
      <c r="C837" s="4">
        <v>2022</v>
      </c>
      <c r="D837" s="3" t="s">
        <v>1455</v>
      </c>
      <c r="E837" s="4">
        <v>74428634</v>
      </c>
      <c r="F837" s="4">
        <v>25711807</v>
      </c>
      <c r="G837" s="4">
        <v>48716827</v>
      </c>
      <c r="H837" s="4">
        <v>2906561</v>
      </c>
      <c r="I837" s="4">
        <v>0</v>
      </c>
      <c r="J837" s="4">
        <v>0</v>
      </c>
      <c r="K837" s="3" t="s">
        <v>1447</v>
      </c>
      <c r="L837" s="4">
        <v>0.3454558496935467</v>
      </c>
    </row>
    <row r="838" spans="2:12" x14ac:dyDescent="0.3">
      <c r="B838" s="3" t="s">
        <v>59</v>
      </c>
      <c r="C838" s="4">
        <v>2022</v>
      </c>
      <c r="D838" s="3" t="s">
        <v>1456</v>
      </c>
      <c r="E838" s="4">
        <v>116211425</v>
      </c>
      <c r="F838" s="4">
        <v>70952469</v>
      </c>
      <c r="G838" s="4">
        <v>45258956</v>
      </c>
      <c r="H838" s="4">
        <v>656600</v>
      </c>
      <c r="I838" s="4">
        <v>0</v>
      </c>
      <c r="J838" s="4">
        <v>0</v>
      </c>
      <c r="K838" s="3" t="s">
        <v>1447</v>
      </c>
      <c r="L838" s="4">
        <v>0.61054641572461577</v>
      </c>
    </row>
    <row r="839" spans="2:12" x14ac:dyDescent="0.3">
      <c r="B839" s="3" t="s">
        <v>59</v>
      </c>
      <c r="C839" s="4">
        <v>2022</v>
      </c>
      <c r="D839" s="3" t="s">
        <v>1457</v>
      </c>
      <c r="E839" s="4">
        <v>85108391</v>
      </c>
      <c r="F839" s="4">
        <v>30910841</v>
      </c>
      <c r="G839" s="4">
        <v>54197550</v>
      </c>
      <c r="H839" s="4">
        <v>336756</v>
      </c>
      <c r="I839" s="4">
        <v>0</v>
      </c>
      <c r="J839" s="4">
        <v>0</v>
      </c>
      <c r="K839" s="3" t="s">
        <v>1447</v>
      </c>
      <c r="L839" s="4">
        <v>0.36319381246439025</v>
      </c>
    </row>
    <row r="840" spans="2:12" x14ac:dyDescent="0.3">
      <c r="B840" s="3" t="s">
        <v>59</v>
      </c>
      <c r="C840" s="4">
        <v>2022</v>
      </c>
      <c r="D840" s="3" t="s">
        <v>1458</v>
      </c>
      <c r="E840" s="4">
        <v>7115008</v>
      </c>
      <c r="F840" s="4"/>
      <c r="G840" s="4">
        <v>7115008</v>
      </c>
      <c r="H840" s="4">
        <v>5940688</v>
      </c>
      <c r="I840" s="4">
        <v>7115008</v>
      </c>
      <c r="J840" s="4"/>
      <c r="K840" s="3" t="s">
        <v>1451</v>
      </c>
      <c r="L840" s="4"/>
    </row>
    <row r="841" spans="2:12" x14ac:dyDescent="0.3">
      <c r="B841" s="3" t="s">
        <v>59</v>
      </c>
      <c r="C841" s="4">
        <v>2023</v>
      </c>
      <c r="D841" s="3" t="s">
        <v>1446</v>
      </c>
      <c r="E841" s="4">
        <v>46092299</v>
      </c>
      <c r="F841" s="4">
        <v>26635871</v>
      </c>
      <c r="G841" s="4">
        <v>19456428</v>
      </c>
      <c r="H841" s="4">
        <v>323052</v>
      </c>
      <c r="I841" s="4">
        <v>92000000</v>
      </c>
      <c r="J841" s="4">
        <v>0</v>
      </c>
      <c r="K841" s="3" t="s">
        <v>1447</v>
      </c>
      <c r="L841" s="4">
        <v>0.57788115537478402</v>
      </c>
    </row>
    <row r="842" spans="2:12" x14ac:dyDescent="0.3">
      <c r="B842" s="3" t="s">
        <v>59</v>
      </c>
      <c r="C842" s="4">
        <v>2023</v>
      </c>
      <c r="D842" s="3" t="s">
        <v>1448</v>
      </c>
      <c r="E842" s="4">
        <v>59580966</v>
      </c>
      <c r="F842" s="4">
        <v>28665053</v>
      </c>
      <c r="G842" s="4">
        <v>30915913</v>
      </c>
      <c r="H842" s="4">
        <v>1340102</v>
      </c>
      <c r="I842" s="4">
        <v>300000000</v>
      </c>
      <c r="J842" s="4">
        <v>0</v>
      </c>
      <c r="K842" s="3" t="s">
        <v>1447</v>
      </c>
      <c r="L842" s="4">
        <v>0.48111091384453214</v>
      </c>
    </row>
    <row r="843" spans="2:12" x14ac:dyDescent="0.3">
      <c r="B843" s="3" t="s">
        <v>59</v>
      </c>
      <c r="C843" s="4">
        <v>2023</v>
      </c>
      <c r="D843" s="3" t="s">
        <v>1449</v>
      </c>
      <c r="E843" s="4">
        <v>17872345</v>
      </c>
      <c r="F843" s="4">
        <v>8655499</v>
      </c>
      <c r="G843" s="4">
        <v>9216846</v>
      </c>
      <c r="H843" s="4">
        <v>890071</v>
      </c>
      <c r="I843" s="4">
        <v>805000</v>
      </c>
      <c r="J843" s="4">
        <v>0</v>
      </c>
      <c r="K843" s="3" t="s">
        <v>1447</v>
      </c>
      <c r="L843" s="4">
        <v>0.48429565342432679</v>
      </c>
    </row>
    <row r="844" spans="2:12" x14ac:dyDescent="0.3">
      <c r="B844" s="3" t="s">
        <v>59</v>
      </c>
      <c r="C844" s="4">
        <v>2023</v>
      </c>
      <c r="D844" s="3" t="s">
        <v>1450</v>
      </c>
      <c r="E844" s="4">
        <v>35453009</v>
      </c>
      <c r="F844" s="4"/>
      <c r="G844" s="4">
        <v>35453009</v>
      </c>
      <c r="H844" s="4">
        <v>613389</v>
      </c>
      <c r="I844" s="4">
        <v>35453009</v>
      </c>
      <c r="J844" s="4"/>
      <c r="K844" s="3" t="s">
        <v>1451</v>
      </c>
      <c r="L844" s="4"/>
    </row>
    <row r="845" spans="2:12" x14ac:dyDescent="0.3">
      <c r="B845" s="3" t="s">
        <v>59</v>
      </c>
      <c r="C845" s="4">
        <v>2023</v>
      </c>
      <c r="D845" s="3" t="s">
        <v>1452</v>
      </c>
      <c r="E845" s="4">
        <v>27533446</v>
      </c>
      <c r="F845" s="4">
        <v>16089519</v>
      </c>
      <c r="G845" s="4">
        <v>11443927</v>
      </c>
      <c r="H845" s="4">
        <v>2772669</v>
      </c>
      <c r="I845" s="4">
        <v>31000000</v>
      </c>
      <c r="J845" s="4">
        <v>0</v>
      </c>
      <c r="K845" s="3" t="s">
        <v>1447</v>
      </c>
      <c r="L845" s="4">
        <v>0.58436270563444914</v>
      </c>
    </row>
    <row r="846" spans="2:12" x14ac:dyDescent="0.3">
      <c r="B846" s="3" t="s">
        <v>59</v>
      </c>
      <c r="C846" s="4">
        <v>2023</v>
      </c>
      <c r="D846" s="3" t="s">
        <v>1453</v>
      </c>
      <c r="E846" s="4">
        <v>30675716</v>
      </c>
      <c r="F846" s="4">
        <v>12133326</v>
      </c>
      <c r="G846" s="4">
        <v>18542390</v>
      </c>
      <c r="H846" s="4">
        <v>654283</v>
      </c>
      <c r="I846" s="4">
        <v>0</v>
      </c>
      <c r="J846" s="4">
        <v>0</v>
      </c>
      <c r="K846" s="3" t="s">
        <v>1451</v>
      </c>
      <c r="L846" s="4">
        <v>0.39553521749907972</v>
      </c>
    </row>
    <row r="847" spans="2:12" x14ac:dyDescent="0.3">
      <c r="B847" s="3" t="s">
        <v>59</v>
      </c>
      <c r="C847" s="4">
        <v>2023</v>
      </c>
      <c r="D847" s="3" t="s">
        <v>1454</v>
      </c>
      <c r="E847" s="4">
        <v>27944285</v>
      </c>
      <c r="F847" s="4">
        <v>16004610</v>
      </c>
      <c r="G847" s="4">
        <v>11939675</v>
      </c>
      <c r="H847" s="4">
        <v>564401</v>
      </c>
      <c r="I847" s="4">
        <v>83000000</v>
      </c>
      <c r="J847" s="4">
        <v>0</v>
      </c>
      <c r="K847" s="3" t="s">
        <v>1447</v>
      </c>
      <c r="L847" s="4">
        <v>0.5727328503842557</v>
      </c>
    </row>
    <row r="848" spans="2:12" x14ac:dyDescent="0.3">
      <c r="B848" s="3" t="s">
        <v>59</v>
      </c>
      <c r="C848" s="4">
        <v>2023</v>
      </c>
      <c r="D848" s="3" t="s">
        <v>1455</v>
      </c>
      <c r="E848" s="4">
        <v>75889249</v>
      </c>
      <c r="F848" s="4">
        <v>27216280</v>
      </c>
      <c r="G848" s="4">
        <v>48672969</v>
      </c>
      <c r="H848" s="4">
        <v>2095102</v>
      </c>
      <c r="I848" s="4">
        <v>399550000</v>
      </c>
      <c r="J848" s="4">
        <v>0</v>
      </c>
      <c r="K848" s="3" t="s">
        <v>1447</v>
      </c>
      <c r="L848" s="4">
        <v>0.35863156321391454</v>
      </c>
    </row>
    <row r="849" spans="2:12" x14ac:dyDescent="0.3">
      <c r="B849" s="3" t="s">
        <v>59</v>
      </c>
      <c r="C849" s="4">
        <v>2023</v>
      </c>
      <c r="D849" s="3" t="s">
        <v>1456</v>
      </c>
      <c r="E849" s="4">
        <v>145121663</v>
      </c>
      <c r="F849" s="4">
        <v>87241948</v>
      </c>
      <c r="G849" s="4">
        <v>57879715</v>
      </c>
      <c r="H849" s="4">
        <v>2837339</v>
      </c>
      <c r="I849" s="4">
        <v>181000000</v>
      </c>
      <c r="J849" s="4">
        <v>0</v>
      </c>
      <c r="K849" s="3" t="s">
        <v>1447</v>
      </c>
      <c r="L849" s="4">
        <v>0.60116419696761603</v>
      </c>
    </row>
    <row r="850" spans="2:12" x14ac:dyDescent="0.3">
      <c r="B850" s="3" t="s">
        <v>59</v>
      </c>
      <c r="C850" s="4">
        <v>2023</v>
      </c>
      <c r="D850" s="3" t="s">
        <v>1457</v>
      </c>
      <c r="E850" s="4">
        <v>89255551</v>
      </c>
      <c r="F850" s="4">
        <v>33199865</v>
      </c>
      <c r="G850" s="4">
        <v>56055686</v>
      </c>
      <c r="H850" s="4">
        <v>3236892</v>
      </c>
      <c r="I850" s="4">
        <v>366000000</v>
      </c>
      <c r="J850" s="4">
        <v>0</v>
      </c>
      <c r="K850" s="3" t="s">
        <v>1447</v>
      </c>
      <c r="L850" s="4">
        <v>0.37196414820183005</v>
      </c>
    </row>
    <row r="851" spans="2:12" x14ac:dyDescent="0.3">
      <c r="B851" s="3" t="s">
        <v>59</v>
      </c>
      <c r="C851" s="4">
        <v>2023</v>
      </c>
      <c r="D851" s="3" t="s">
        <v>1458</v>
      </c>
      <c r="E851" s="4">
        <v>5902154</v>
      </c>
      <c r="F851" s="4"/>
      <c r="G851" s="4">
        <v>5902154</v>
      </c>
      <c r="H851" s="4">
        <v>4251489</v>
      </c>
      <c r="I851" s="4">
        <v>5902154</v>
      </c>
      <c r="J851" s="4"/>
      <c r="K851" s="3" t="s">
        <v>1451</v>
      </c>
      <c r="L851" s="4"/>
    </row>
    <row r="852" spans="2:12" x14ac:dyDescent="0.3">
      <c r="B852" s="3" t="s">
        <v>59</v>
      </c>
      <c r="C852" s="4">
        <v>2024</v>
      </c>
      <c r="D852" s="3" t="s">
        <v>1446</v>
      </c>
      <c r="E852" s="4">
        <v>46532866</v>
      </c>
      <c r="F852" s="4">
        <v>27579110</v>
      </c>
      <c r="G852" s="4">
        <v>18953756</v>
      </c>
      <c r="H852" s="4">
        <v>521815</v>
      </c>
      <c r="I852" s="4">
        <v>157325500</v>
      </c>
      <c r="J852" s="4">
        <v>3933138</v>
      </c>
      <c r="K852" s="3" t="s">
        <v>1447</v>
      </c>
      <c r="L852" s="4">
        <v>0.59268023594334374</v>
      </c>
    </row>
    <row r="853" spans="2:12" x14ac:dyDescent="0.3">
      <c r="B853" s="3" t="s">
        <v>59</v>
      </c>
      <c r="C853" s="4">
        <v>2024</v>
      </c>
      <c r="D853" s="3" t="s">
        <v>1448</v>
      </c>
      <c r="E853" s="4">
        <v>59774106</v>
      </c>
      <c r="F853" s="4">
        <v>29642740</v>
      </c>
      <c r="G853" s="4">
        <v>30131366</v>
      </c>
      <c r="H853" s="4">
        <v>2118266</v>
      </c>
      <c r="I853" s="4">
        <v>280000000</v>
      </c>
      <c r="J853" s="4">
        <v>4000000</v>
      </c>
      <c r="K853" s="3" t="s">
        <v>1447</v>
      </c>
      <c r="L853" s="4">
        <v>0.49591272849818951</v>
      </c>
    </row>
    <row r="854" spans="2:12" x14ac:dyDescent="0.3">
      <c r="B854" s="3" t="s">
        <v>59</v>
      </c>
      <c r="C854" s="4">
        <v>2024</v>
      </c>
      <c r="D854" s="3" t="s">
        <v>1449</v>
      </c>
      <c r="E854" s="4">
        <v>19770199</v>
      </c>
      <c r="F854" s="4">
        <v>6209166</v>
      </c>
      <c r="G854" s="4">
        <v>13561033</v>
      </c>
      <c r="H854" s="4">
        <v>2569173</v>
      </c>
      <c r="I854" s="4">
        <v>27000000</v>
      </c>
      <c r="J854" s="4">
        <v>1800000</v>
      </c>
      <c r="K854" s="3" t="s">
        <v>1447</v>
      </c>
      <c r="L854" s="4">
        <v>0.31406694490025111</v>
      </c>
    </row>
    <row r="855" spans="2:12" x14ac:dyDescent="0.3">
      <c r="B855" s="3" t="s">
        <v>59</v>
      </c>
      <c r="C855" s="4">
        <v>2024</v>
      </c>
      <c r="D855" s="3" t="s">
        <v>1450</v>
      </c>
      <c r="E855" s="4">
        <v>45429392</v>
      </c>
      <c r="F855" s="4"/>
      <c r="G855" s="4">
        <v>45429392</v>
      </c>
      <c r="H855" s="4">
        <v>9902995</v>
      </c>
      <c r="I855" s="4">
        <v>45429392</v>
      </c>
      <c r="J855" s="4"/>
      <c r="K855" s="3" t="s">
        <v>1451</v>
      </c>
      <c r="L855" s="4"/>
    </row>
    <row r="856" spans="2:12" x14ac:dyDescent="0.3">
      <c r="B856" s="3" t="s">
        <v>59</v>
      </c>
      <c r="C856" s="4">
        <v>2024</v>
      </c>
      <c r="D856" s="3" t="s">
        <v>1452</v>
      </c>
      <c r="E856" s="4">
        <v>27531001</v>
      </c>
      <c r="F856" s="4">
        <v>16730017</v>
      </c>
      <c r="G856" s="4">
        <v>10800984</v>
      </c>
      <c r="H856" s="4">
        <v>45218</v>
      </c>
      <c r="I856" s="4">
        <v>45000000</v>
      </c>
      <c r="J856" s="4">
        <v>1125000</v>
      </c>
      <c r="K856" s="3" t="s">
        <v>1447</v>
      </c>
      <c r="L856" s="4">
        <v>0.6076792122451341</v>
      </c>
    </row>
    <row r="857" spans="2:12" x14ac:dyDescent="0.3">
      <c r="B857" s="3" t="s">
        <v>59</v>
      </c>
      <c r="C857" s="4">
        <v>2024</v>
      </c>
      <c r="D857" s="3" t="s">
        <v>1453</v>
      </c>
      <c r="E857" s="4">
        <v>63964624</v>
      </c>
      <c r="F857" s="4">
        <v>32447833</v>
      </c>
      <c r="G857" s="4">
        <v>31516791</v>
      </c>
      <c r="H857" s="4">
        <v>1664720</v>
      </c>
      <c r="I857" s="4">
        <v>50000000</v>
      </c>
      <c r="J857" s="4">
        <v>250000000</v>
      </c>
      <c r="K857" s="3" t="s">
        <v>1451</v>
      </c>
      <c r="L857" s="4">
        <v>0.50727778842255056</v>
      </c>
    </row>
    <row r="858" spans="2:12" x14ac:dyDescent="0.3">
      <c r="B858" s="3" t="s">
        <v>59</v>
      </c>
      <c r="C858" s="4">
        <v>2024</v>
      </c>
      <c r="D858" s="3" t="s">
        <v>1454</v>
      </c>
      <c r="E858" s="4">
        <v>26621073</v>
      </c>
      <c r="F858" s="4">
        <v>14961458</v>
      </c>
      <c r="G858" s="4">
        <v>11659615</v>
      </c>
      <c r="H858" s="4">
        <v>1023888</v>
      </c>
      <c r="I858" s="4">
        <v>34607264</v>
      </c>
      <c r="J858" s="4">
        <v>865181</v>
      </c>
      <c r="K858" s="3" t="s">
        <v>1447</v>
      </c>
      <c r="L858" s="4">
        <v>0.56201558817708064</v>
      </c>
    </row>
    <row r="859" spans="2:12" x14ac:dyDescent="0.3">
      <c r="B859" s="3" t="s">
        <v>59</v>
      </c>
      <c r="C859" s="4">
        <v>2024</v>
      </c>
      <c r="D859" s="3" t="s">
        <v>1455</v>
      </c>
      <c r="E859" s="4">
        <v>78063219</v>
      </c>
      <c r="F859" s="4">
        <v>28754108</v>
      </c>
      <c r="G859" s="4">
        <v>49309111</v>
      </c>
      <c r="H859" s="4">
        <v>2964312</v>
      </c>
      <c r="I859" s="4">
        <v>347000000</v>
      </c>
      <c r="J859" s="4">
        <v>4959143</v>
      </c>
      <c r="K859" s="3" t="s">
        <v>1447</v>
      </c>
      <c r="L859" s="4">
        <v>0.36834386755175957</v>
      </c>
    </row>
    <row r="860" spans="2:12" x14ac:dyDescent="0.3">
      <c r="B860" s="3" t="s">
        <v>59</v>
      </c>
      <c r="C860" s="4">
        <v>2024</v>
      </c>
      <c r="D860" s="3" t="s">
        <v>1456</v>
      </c>
      <c r="E860" s="4">
        <v>121214913</v>
      </c>
      <c r="F860" s="4">
        <v>74988659</v>
      </c>
      <c r="G860" s="4">
        <v>46226254</v>
      </c>
      <c r="H860" s="4">
        <v>3426398</v>
      </c>
      <c r="I860" s="4">
        <v>156999999</v>
      </c>
      <c r="J860" s="4">
        <v>2319065</v>
      </c>
      <c r="K860" s="3" t="s">
        <v>1447</v>
      </c>
      <c r="L860" s="4">
        <v>0.61864218802846482</v>
      </c>
    </row>
    <row r="861" spans="2:12" x14ac:dyDescent="0.3">
      <c r="B861" s="3" t="s">
        <v>59</v>
      </c>
      <c r="C861" s="4">
        <v>2024</v>
      </c>
      <c r="D861" s="3" t="s">
        <v>1457</v>
      </c>
      <c r="E861" s="4">
        <v>90178852</v>
      </c>
      <c r="F861" s="4">
        <v>34900714</v>
      </c>
      <c r="G861" s="4">
        <v>55278138</v>
      </c>
      <c r="H861" s="4">
        <v>955852</v>
      </c>
      <c r="I861" s="4">
        <v>318000000</v>
      </c>
      <c r="J861" s="4">
        <v>4892308</v>
      </c>
      <c r="K861" s="3" t="s">
        <v>1447</v>
      </c>
      <c r="L861" s="4">
        <v>0.38701661449405012</v>
      </c>
    </row>
    <row r="862" spans="2:12" x14ac:dyDescent="0.3">
      <c r="B862" s="3" t="s">
        <v>59</v>
      </c>
      <c r="C862" s="4">
        <v>2024</v>
      </c>
      <c r="D862" s="3" t="s">
        <v>1458</v>
      </c>
      <c r="E862" s="4">
        <v>9265511</v>
      </c>
      <c r="F862" s="4"/>
      <c r="G862" s="4">
        <v>9265511</v>
      </c>
      <c r="H862" s="4">
        <v>4102021</v>
      </c>
      <c r="I862" s="4">
        <v>9265511</v>
      </c>
      <c r="J862" s="4"/>
      <c r="K862" s="3" t="s">
        <v>1451</v>
      </c>
      <c r="L862" s="4"/>
    </row>
    <row r="863" spans="2:12" x14ac:dyDescent="0.3">
      <c r="B863" s="3" t="s">
        <v>63</v>
      </c>
      <c r="C863" s="4">
        <v>2019</v>
      </c>
      <c r="D863" s="3" t="s">
        <v>1446</v>
      </c>
      <c r="E863" s="4">
        <v>6398582</v>
      </c>
      <c r="F863" s="4">
        <v>1881556</v>
      </c>
      <c r="G863" s="4">
        <v>4517026</v>
      </c>
      <c r="H863" s="4">
        <v>26789</v>
      </c>
      <c r="I863" s="4">
        <v>0</v>
      </c>
      <c r="J863" s="4">
        <v>0</v>
      </c>
      <c r="K863" s="3" t="s">
        <v>1460</v>
      </c>
      <c r="L863" s="4">
        <v>0.29405827728706141</v>
      </c>
    </row>
    <row r="864" spans="2:12" x14ac:dyDescent="0.3">
      <c r="B864" s="3" t="s">
        <v>63</v>
      </c>
      <c r="C864" s="4">
        <v>2019</v>
      </c>
      <c r="D864" s="3" t="s">
        <v>1448</v>
      </c>
      <c r="E864" s="4">
        <v>22800</v>
      </c>
      <c r="F864" s="4">
        <v>7897</v>
      </c>
      <c r="G864" s="4">
        <v>14903</v>
      </c>
      <c r="H864" s="4">
        <v>0</v>
      </c>
      <c r="I864" s="4">
        <v>0</v>
      </c>
      <c r="J864" s="4">
        <v>0</v>
      </c>
      <c r="K864" s="3" t="s">
        <v>1459</v>
      </c>
      <c r="L864" s="4">
        <v>0.34635964912280703</v>
      </c>
    </row>
    <row r="865" spans="2:12" x14ac:dyDescent="0.3">
      <c r="B865" s="3" t="s">
        <v>63</v>
      </c>
      <c r="C865" s="4">
        <v>2019</v>
      </c>
      <c r="D865" s="3" t="s">
        <v>1449</v>
      </c>
      <c r="E865" s="4">
        <v>1896803</v>
      </c>
      <c r="F865" s="4">
        <v>824450</v>
      </c>
      <c r="G865" s="4">
        <v>1072353</v>
      </c>
      <c r="H865" s="4">
        <v>37531</v>
      </c>
      <c r="I865" s="4">
        <v>0</v>
      </c>
      <c r="J865" s="4">
        <v>0</v>
      </c>
      <c r="K865" s="3" t="s">
        <v>1460</v>
      </c>
      <c r="L865" s="4">
        <v>0.43465241250672842</v>
      </c>
    </row>
    <row r="866" spans="2:12" x14ac:dyDescent="0.3">
      <c r="B866" s="3" t="s">
        <v>63</v>
      </c>
      <c r="C866" s="4">
        <v>2019</v>
      </c>
      <c r="D866" s="3" t="s">
        <v>1450</v>
      </c>
      <c r="E866" s="4">
        <v>939367</v>
      </c>
      <c r="F866" s="4"/>
      <c r="G866" s="4">
        <v>939367</v>
      </c>
      <c r="H866" s="4">
        <v>0</v>
      </c>
      <c r="I866" s="4">
        <v>939367</v>
      </c>
      <c r="J866" s="4"/>
      <c r="K866" s="3" t="s">
        <v>1451</v>
      </c>
      <c r="L866" s="4"/>
    </row>
    <row r="867" spans="2:12" x14ac:dyDescent="0.3">
      <c r="B867" s="3" t="s">
        <v>63</v>
      </c>
      <c r="C867" s="4">
        <v>2019</v>
      </c>
      <c r="D867" s="3" t="s">
        <v>1452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3" t="s">
        <v>1459</v>
      </c>
      <c r="L867" s="4"/>
    </row>
    <row r="868" spans="2:12" x14ac:dyDescent="0.3">
      <c r="B868" s="3" t="s">
        <v>63</v>
      </c>
      <c r="C868" s="4">
        <v>2019</v>
      </c>
      <c r="D868" s="3" t="s">
        <v>1453</v>
      </c>
      <c r="E868" s="4">
        <v>41962</v>
      </c>
      <c r="F868" s="4">
        <v>16573</v>
      </c>
      <c r="G868" s="4">
        <v>25389</v>
      </c>
      <c r="H868" s="4">
        <v>1283</v>
      </c>
      <c r="I868" s="4">
        <v>0</v>
      </c>
      <c r="J868" s="4">
        <v>0</v>
      </c>
      <c r="K868" s="3" t="s">
        <v>1451</v>
      </c>
      <c r="L868" s="4">
        <v>0.39495257614031742</v>
      </c>
    </row>
    <row r="869" spans="2:12" x14ac:dyDescent="0.3">
      <c r="B869" s="3" t="s">
        <v>63</v>
      </c>
      <c r="C869" s="4">
        <v>2019</v>
      </c>
      <c r="D869" s="3" t="s">
        <v>1454</v>
      </c>
      <c r="E869" s="4">
        <v>2104442</v>
      </c>
      <c r="F869" s="4">
        <v>935997</v>
      </c>
      <c r="G869" s="4">
        <v>1168445</v>
      </c>
      <c r="H869" s="4">
        <v>0</v>
      </c>
      <c r="I869" s="4">
        <v>0</v>
      </c>
      <c r="J869" s="4">
        <v>0</v>
      </c>
      <c r="K869" s="3" t="s">
        <v>1460</v>
      </c>
      <c r="L869" s="4">
        <v>0.44477205834135602</v>
      </c>
    </row>
    <row r="870" spans="2:12" x14ac:dyDescent="0.3">
      <c r="B870" s="3" t="s">
        <v>63</v>
      </c>
      <c r="C870" s="4">
        <v>2019</v>
      </c>
      <c r="D870" s="3" t="s">
        <v>1455</v>
      </c>
      <c r="E870" s="4">
        <v>6596179</v>
      </c>
      <c r="F870" s="4">
        <v>1486281</v>
      </c>
      <c r="G870" s="4">
        <v>5109898</v>
      </c>
      <c r="H870" s="4">
        <v>0</v>
      </c>
      <c r="I870" s="4">
        <v>0</v>
      </c>
      <c r="J870" s="4">
        <v>0</v>
      </c>
      <c r="K870" s="3" t="s">
        <v>1460</v>
      </c>
      <c r="L870" s="4">
        <v>0.22532454016181186</v>
      </c>
    </row>
    <row r="871" spans="2:12" x14ac:dyDescent="0.3">
      <c r="B871" s="3" t="s">
        <v>63</v>
      </c>
      <c r="C871" s="4">
        <v>2019</v>
      </c>
      <c r="D871" s="3" t="s">
        <v>1456</v>
      </c>
      <c r="E871" s="4">
        <v>21632369</v>
      </c>
      <c r="F871" s="4">
        <v>9259822</v>
      </c>
      <c r="G871" s="4">
        <v>12372547</v>
      </c>
      <c r="H871" s="4">
        <v>0</v>
      </c>
      <c r="I871" s="4">
        <v>0</v>
      </c>
      <c r="J871" s="4">
        <v>0</v>
      </c>
      <c r="K871" s="3" t="s">
        <v>1460</v>
      </c>
      <c r="L871" s="4">
        <v>0.42805399630525903</v>
      </c>
    </row>
    <row r="872" spans="2:12" x14ac:dyDescent="0.3">
      <c r="B872" s="3" t="s">
        <v>63</v>
      </c>
      <c r="C872" s="4">
        <v>2019</v>
      </c>
      <c r="D872" s="3" t="s">
        <v>1457</v>
      </c>
      <c r="E872" s="4">
        <v>8678332</v>
      </c>
      <c r="F872" s="4">
        <v>1064481</v>
      </c>
      <c r="G872" s="4">
        <v>7613851</v>
      </c>
      <c r="H872" s="4">
        <v>168201</v>
      </c>
      <c r="I872" s="4">
        <v>0</v>
      </c>
      <c r="J872" s="4">
        <v>0</v>
      </c>
      <c r="K872" s="3" t="s">
        <v>1460</v>
      </c>
      <c r="L872" s="4">
        <v>0.12265963090603126</v>
      </c>
    </row>
    <row r="873" spans="2:12" x14ac:dyDescent="0.3">
      <c r="B873" s="3" t="s">
        <v>63</v>
      </c>
      <c r="C873" s="4">
        <v>2019</v>
      </c>
      <c r="D873" s="3" t="s">
        <v>1458</v>
      </c>
      <c r="E873" s="4">
        <v>0</v>
      </c>
      <c r="F873" s="4"/>
      <c r="G873" s="4">
        <v>0</v>
      </c>
      <c r="H873" s="4">
        <v>0</v>
      </c>
      <c r="I873" s="4">
        <v>0</v>
      </c>
      <c r="J873" s="4"/>
      <c r="K873" s="3" t="s">
        <v>1451</v>
      </c>
      <c r="L873" s="4"/>
    </row>
    <row r="874" spans="2:12" x14ac:dyDescent="0.3">
      <c r="B874" s="3" t="s">
        <v>63</v>
      </c>
      <c r="C874" s="4">
        <v>2020</v>
      </c>
      <c r="D874" s="3" t="s">
        <v>1446</v>
      </c>
      <c r="E874" s="4">
        <v>6598499</v>
      </c>
      <c r="F874" s="4">
        <v>2100256</v>
      </c>
      <c r="G874" s="4">
        <v>4498243</v>
      </c>
      <c r="H874" s="4">
        <v>199917</v>
      </c>
      <c r="I874" s="4">
        <v>0</v>
      </c>
      <c r="J874" s="4">
        <v>0</v>
      </c>
      <c r="K874" s="3" t="s">
        <v>1459</v>
      </c>
      <c r="L874" s="4">
        <v>0.31829299360354529</v>
      </c>
    </row>
    <row r="875" spans="2:12" x14ac:dyDescent="0.3">
      <c r="B875" s="3" t="s">
        <v>63</v>
      </c>
      <c r="C875" s="4">
        <v>2020</v>
      </c>
      <c r="D875" s="3" t="s">
        <v>1448</v>
      </c>
      <c r="E875" s="4">
        <v>22800</v>
      </c>
      <c r="F875" s="4">
        <v>8618</v>
      </c>
      <c r="G875" s="4">
        <v>14182</v>
      </c>
      <c r="H875" s="4">
        <v>0</v>
      </c>
      <c r="I875" s="4">
        <v>0</v>
      </c>
      <c r="J875" s="4">
        <v>0</v>
      </c>
      <c r="K875" s="3" t="s">
        <v>1459</v>
      </c>
      <c r="L875" s="4">
        <v>0.37798245614035086</v>
      </c>
    </row>
    <row r="876" spans="2:12" x14ac:dyDescent="0.3">
      <c r="B876" s="3" t="s">
        <v>63</v>
      </c>
      <c r="C876" s="4">
        <v>2020</v>
      </c>
      <c r="D876" s="3" t="s">
        <v>1449</v>
      </c>
      <c r="E876" s="4">
        <v>2139878</v>
      </c>
      <c r="F876" s="4">
        <v>926138</v>
      </c>
      <c r="G876" s="4">
        <v>1213740</v>
      </c>
      <c r="H876" s="4">
        <v>243075</v>
      </c>
      <c r="I876" s="4">
        <v>0</v>
      </c>
      <c r="J876" s="4">
        <v>0</v>
      </c>
      <c r="K876" s="3" t="s">
        <v>1459</v>
      </c>
      <c r="L876" s="4">
        <v>0.43279943996807296</v>
      </c>
    </row>
    <row r="877" spans="2:12" x14ac:dyDescent="0.3">
      <c r="B877" s="3" t="s">
        <v>63</v>
      </c>
      <c r="C877" s="4">
        <v>2020</v>
      </c>
      <c r="D877" s="3" t="s">
        <v>1450</v>
      </c>
      <c r="E877" s="4">
        <v>939367</v>
      </c>
      <c r="F877" s="4"/>
      <c r="G877" s="4">
        <v>939367</v>
      </c>
      <c r="H877" s="4">
        <v>0</v>
      </c>
      <c r="I877" s="4">
        <v>939367</v>
      </c>
      <c r="J877" s="4"/>
      <c r="K877" s="3" t="s">
        <v>1451</v>
      </c>
      <c r="L877" s="4"/>
    </row>
    <row r="878" spans="2:12" x14ac:dyDescent="0.3">
      <c r="B878" s="3" t="s">
        <v>63</v>
      </c>
      <c r="C878" s="4">
        <v>2020</v>
      </c>
      <c r="D878" s="3" t="s">
        <v>1452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3" t="s">
        <v>1459</v>
      </c>
      <c r="L878" s="4"/>
    </row>
    <row r="879" spans="2:12" x14ac:dyDescent="0.3">
      <c r="B879" s="3" t="s">
        <v>63</v>
      </c>
      <c r="C879" s="4">
        <v>2020</v>
      </c>
      <c r="D879" s="3" t="s">
        <v>1453</v>
      </c>
      <c r="E879" s="4">
        <v>54744</v>
      </c>
      <c r="F879" s="4">
        <v>18637</v>
      </c>
      <c r="G879" s="4">
        <v>36107</v>
      </c>
      <c r="H879" s="4">
        <v>0</v>
      </c>
      <c r="I879" s="4">
        <v>0</v>
      </c>
      <c r="J879" s="4">
        <v>0</v>
      </c>
      <c r="K879" s="3" t="s">
        <v>1451</v>
      </c>
      <c r="L879" s="4">
        <v>0.34043913488236155</v>
      </c>
    </row>
    <row r="880" spans="2:12" x14ac:dyDescent="0.3">
      <c r="B880" s="3" t="s">
        <v>63</v>
      </c>
      <c r="C880" s="4">
        <v>2020</v>
      </c>
      <c r="D880" s="3" t="s">
        <v>1454</v>
      </c>
      <c r="E880" s="4">
        <v>2104442</v>
      </c>
      <c r="F880" s="4">
        <v>992649</v>
      </c>
      <c r="G880" s="4">
        <v>1111793</v>
      </c>
      <c r="H880" s="4">
        <v>0</v>
      </c>
      <c r="I880" s="4">
        <v>0</v>
      </c>
      <c r="J880" s="4">
        <v>0</v>
      </c>
      <c r="K880" s="3" t="s">
        <v>1459</v>
      </c>
      <c r="L880" s="4">
        <v>0.47169225856545344</v>
      </c>
    </row>
    <row r="881" spans="2:12" x14ac:dyDescent="0.3">
      <c r="B881" s="3" t="s">
        <v>63</v>
      </c>
      <c r="C881" s="4">
        <v>2020</v>
      </c>
      <c r="D881" s="3" t="s">
        <v>1455</v>
      </c>
      <c r="E881" s="4">
        <v>6552426</v>
      </c>
      <c r="F881" s="4">
        <v>1580883</v>
      </c>
      <c r="G881" s="4">
        <v>4971543</v>
      </c>
      <c r="H881" s="4">
        <v>0</v>
      </c>
      <c r="I881" s="4">
        <v>0</v>
      </c>
      <c r="J881" s="4">
        <v>0</v>
      </c>
      <c r="K881" s="3" t="s">
        <v>1459</v>
      </c>
      <c r="L881" s="4">
        <v>0.24126682239524719</v>
      </c>
    </row>
    <row r="882" spans="2:12" x14ac:dyDescent="0.3">
      <c r="B882" s="3" t="s">
        <v>63</v>
      </c>
      <c r="C882" s="4">
        <v>2020</v>
      </c>
      <c r="D882" s="3" t="s">
        <v>1456</v>
      </c>
      <c r="E882" s="4">
        <v>21901785</v>
      </c>
      <c r="F882" s="4">
        <v>9775967</v>
      </c>
      <c r="G882" s="4">
        <v>12125818</v>
      </c>
      <c r="H882" s="4">
        <v>238443</v>
      </c>
      <c r="I882" s="4">
        <v>0</v>
      </c>
      <c r="J882" s="4">
        <v>0</v>
      </c>
      <c r="K882" s="3" t="s">
        <v>1459</v>
      </c>
      <c r="L882" s="4">
        <v>0.44635480624067858</v>
      </c>
    </row>
    <row r="883" spans="2:12" x14ac:dyDescent="0.3">
      <c r="B883" s="3" t="s">
        <v>63</v>
      </c>
      <c r="C883" s="4">
        <v>2020</v>
      </c>
      <c r="D883" s="3" t="s">
        <v>1457</v>
      </c>
      <c r="E883" s="4">
        <v>8678330</v>
      </c>
      <c r="F883" s="4">
        <v>1159542</v>
      </c>
      <c r="G883" s="4">
        <v>7518788</v>
      </c>
      <c r="H883" s="4">
        <v>0</v>
      </c>
      <c r="I883" s="4">
        <v>0</v>
      </c>
      <c r="J883" s="4">
        <v>0</v>
      </c>
      <c r="K883" s="3" t="s">
        <v>1459</v>
      </c>
      <c r="L883" s="4">
        <v>0.13361349476224113</v>
      </c>
    </row>
    <row r="884" spans="2:12" x14ac:dyDescent="0.3">
      <c r="B884" s="3" t="s">
        <v>63</v>
      </c>
      <c r="C884" s="4">
        <v>2020</v>
      </c>
      <c r="D884" s="3" t="s">
        <v>1458</v>
      </c>
      <c r="E884" s="4">
        <v>231343</v>
      </c>
      <c r="F884" s="4"/>
      <c r="G884" s="4">
        <v>231343</v>
      </c>
      <c r="H884" s="4">
        <v>231343</v>
      </c>
      <c r="I884" s="4">
        <v>231343</v>
      </c>
      <c r="J884" s="4"/>
      <c r="K884" s="3" t="s">
        <v>1451</v>
      </c>
      <c r="L884" s="4"/>
    </row>
    <row r="885" spans="2:12" x14ac:dyDescent="0.3">
      <c r="B885" s="3" t="s">
        <v>63</v>
      </c>
      <c r="C885" s="4">
        <v>2021</v>
      </c>
      <c r="D885" s="3" t="s">
        <v>1446</v>
      </c>
      <c r="E885" s="4">
        <v>6679567</v>
      </c>
      <c r="F885" s="4">
        <v>2269656</v>
      </c>
      <c r="G885" s="4">
        <v>4409911</v>
      </c>
      <c r="H885" s="4">
        <v>81068</v>
      </c>
      <c r="I885" s="4">
        <v>4409911</v>
      </c>
      <c r="J885" s="4">
        <v>170000</v>
      </c>
      <c r="K885" s="3" t="s">
        <v>1447</v>
      </c>
      <c r="L885" s="4">
        <v>0.33979088764286669</v>
      </c>
    </row>
    <row r="886" spans="2:12" x14ac:dyDescent="0.3">
      <c r="B886" s="3" t="s">
        <v>63</v>
      </c>
      <c r="C886" s="4">
        <v>2021</v>
      </c>
      <c r="D886" s="3" t="s">
        <v>1448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3" t="s">
        <v>1447</v>
      </c>
      <c r="L886" s="4"/>
    </row>
    <row r="887" spans="2:12" x14ac:dyDescent="0.3">
      <c r="B887" s="3" t="s">
        <v>63</v>
      </c>
      <c r="C887" s="4">
        <v>2021</v>
      </c>
      <c r="D887" s="3" t="s">
        <v>1449</v>
      </c>
      <c r="E887" s="4">
        <v>2208615</v>
      </c>
      <c r="F887" s="4">
        <v>1036011</v>
      </c>
      <c r="G887" s="4">
        <v>1172604</v>
      </c>
      <c r="H887" s="4">
        <v>74050</v>
      </c>
      <c r="I887" s="4">
        <v>1172604</v>
      </c>
      <c r="J887" s="4">
        <v>114000</v>
      </c>
      <c r="K887" s="3" t="s">
        <v>1447</v>
      </c>
      <c r="L887" s="4">
        <v>0.46907722713103006</v>
      </c>
    </row>
    <row r="888" spans="2:12" x14ac:dyDescent="0.3">
      <c r="B888" s="3" t="s">
        <v>63</v>
      </c>
      <c r="C888" s="4">
        <v>2021</v>
      </c>
      <c r="D888" s="3" t="s">
        <v>1450</v>
      </c>
      <c r="E888" s="4">
        <v>971917</v>
      </c>
      <c r="F888" s="4"/>
      <c r="G888" s="4">
        <v>971917</v>
      </c>
      <c r="H888" s="4">
        <v>32550</v>
      </c>
      <c r="I888" s="4">
        <v>971917</v>
      </c>
      <c r="J888" s="4"/>
      <c r="K888" s="3" t="s">
        <v>1451</v>
      </c>
      <c r="L888" s="4"/>
    </row>
    <row r="889" spans="2:12" x14ac:dyDescent="0.3">
      <c r="B889" s="3" t="s">
        <v>63</v>
      </c>
      <c r="C889" s="4">
        <v>2021</v>
      </c>
      <c r="D889" s="3" t="s">
        <v>1452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3" t="s">
        <v>1459</v>
      </c>
      <c r="L889" s="4"/>
    </row>
    <row r="890" spans="2:12" x14ac:dyDescent="0.3">
      <c r="B890" s="3" t="s">
        <v>63</v>
      </c>
      <c r="C890" s="4">
        <v>2021</v>
      </c>
      <c r="D890" s="3" t="s">
        <v>1453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3" t="s">
        <v>1451</v>
      </c>
      <c r="L890" s="4"/>
    </row>
    <row r="891" spans="2:12" x14ac:dyDescent="0.3">
      <c r="B891" s="3" t="s">
        <v>63</v>
      </c>
      <c r="C891" s="4">
        <v>2021</v>
      </c>
      <c r="D891" s="3" t="s">
        <v>1454</v>
      </c>
      <c r="E891" s="4">
        <v>2104442</v>
      </c>
      <c r="F891" s="4">
        <v>1059931</v>
      </c>
      <c r="G891" s="4">
        <v>1044511</v>
      </c>
      <c r="H891" s="4">
        <v>0</v>
      </c>
      <c r="I891" s="4">
        <v>1044511</v>
      </c>
      <c r="J891" s="4">
        <v>100000</v>
      </c>
      <c r="K891" s="3" t="s">
        <v>1447</v>
      </c>
      <c r="L891" s="4">
        <v>0.50366367901800102</v>
      </c>
    </row>
    <row r="892" spans="2:12" x14ac:dyDescent="0.3">
      <c r="B892" s="3" t="s">
        <v>63</v>
      </c>
      <c r="C892" s="4">
        <v>2021</v>
      </c>
      <c r="D892" s="3" t="s">
        <v>1455</v>
      </c>
      <c r="E892" s="4">
        <v>6610638</v>
      </c>
      <c r="F892" s="4">
        <v>1726704</v>
      </c>
      <c r="G892" s="4">
        <v>4883934</v>
      </c>
      <c r="H892" s="4">
        <v>14459</v>
      </c>
      <c r="I892" s="4">
        <v>4883934</v>
      </c>
      <c r="J892" s="4">
        <v>132000</v>
      </c>
      <c r="K892" s="3" t="s">
        <v>1447</v>
      </c>
      <c r="L892" s="4">
        <v>0.2612008099672074</v>
      </c>
    </row>
    <row r="893" spans="2:12" x14ac:dyDescent="0.3">
      <c r="B893" s="3" t="s">
        <v>63</v>
      </c>
      <c r="C893" s="4">
        <v>2021</v>
      </c>
      <c r="D893" s="3" t="s">
        <v>1456</v>
      </c>
      <c r="E893" s="4">
        <v>22032698</v>
      </c>
      <c r="F893" s="4">
        <v>10309758</v>
      </c>
      <c r="G893" s="4">
        <v>11722940</v>
      </c>
      <c r="H893" s="4">
        <v>97122</v>
      </c>
      <c r="I893" s="4">
        <v>11722940</v>
      </c>
      <c r="J893" s="4">
        <v>520000</v>
      </c>
      <c r="K893" s="3" t="s">
        <v>1447</v>
      </c>
      <c r="L893" s="4">
        <v>0.46792989219931214</v>
      </c>
    </row>
    <row r="894" spans="2:12" x14ac:dyDescent="0.3">
      <c r="B894" s="3" t="s">
        <v>63</v>
      </c>
      <c r="C894" s="4">
        <v>2021</v>
      </c>
      <c r="D894" s="3" t="s">
        <v>1457</v>
      </c>
      <c r="E894" s="4">
        <v>8715405</v>
      </c>
      <c r="F894" s="4">
        <v>1246991</v>
      </c>
      <c r="G894" s="4">
        <v>7468414</v>
      </c>
      <c r="H894" s="4">
        <v>37075</v>
      </c>
      <c r="I894" s="4">
        <v>7468414</v>
      </c>
      <c r="J894" s="4">
        <v>92000</v>
      </c>
      <c r="K894" s="3" t="s">
        <v>1447</v>
      </c>
      <c r="L894" s="4">
        <v>0.14307895043316976</v>
      </c>
    </row>
    <row r="895" spans="2:12" x14ac:dyDescent="0.3">
      <c r="B895" s="3" t="s">
        <v>63</v>
      </c>
      <c r="C895" s="4">
        <v>2021</v>
      </c>
      <c r="D895" s="3" t="s">
        <v>1458</v>
      </c>
      <c r="E895" s="4">
        <v>1462740</v>
      </c>
      <c r="F895" s="4"/>
      <c r="G895" s="4">
        <v>1462740</v>
      </c>
      <c r="H895" s="4">
        <v>1231397</v>
      </c>
      <c r="I895" s="4">
        <v>1462740</v>
      </c>
      <c r="J895" s="4"/>
      <c r="K895" s="3" t="s">
        <v>1451</v>
      </c>
      <c r="L895" s="4"/>
    </row>
    <row r="896" spans="2:12" x14ac:dyDescent="0.3">
      <c r="B896" s="3" t="s">
        <v>63</v>
      </c>
      <c r="C896" s="4">
        <v>2022</v>
      </c>
      <c r="D896" s="3" t="s">
        <v>1446</v>
      </c>
      <c r="E896" s="4">
        <v>6679567</v>
      </c>
      <c r="F896" s="4">
        <v>2441696</v>
      </c>
      <c r="G896" s="4">
        <v>4237871</v>
      </c>
      <c r="H896" s="4">
        <v>0</v>
      </c>
      <c r="I896" s="4">
        <v>4237871</v>
      </c>
      <c r="J896" s="4">
        <v>0</v>
      </c>
      <c r="K896" s="3" t="s">
        <v>1447</v>
      </c>
      <c r="L896" s="4">
        <v>0.36554704818441075</v>
      </c>
    </row>
    <row r="897" spans="2:12" x14ac:dyDescent="0.3">
      <c r="B897" s="3" t="s">
        <v>63</v>
      </c>
      <c r="C897" s="4">
        <v>2022</v>
      </c>
      <c r="D897" s="3" t="s">
        <v>1448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3" t="s">
        <v>1447</v>
      </c>
      <c r="L897" s="4"/>
    </row>
    <row r="898" spans="2:12" x14ac:dyDescent="0.3">
      <c r="B898" s="3" t="s">
        <v>63</v>
      </c>
      <c r="C898" s="4">
        <v>2022</v>
      </c>
      <c r="D898" s="3" t="s">
        <v>1449</v>
      </c>
      <c r="E898" s="4">
        <v>2260990</v>
      </c>
      <c r="F898" s="4">
        <v>1154345</v>
      </c>
      <c r="G898" s="4">
        <v>1106645</v>
      </c>
      <c r="H898" s="4">
        <v>57356</v>
      </c>
      <c r="I898" s="4">
        <v>1106645</v>
      </c>
      <c r="J898" s="4">
        <v>0</v>
      </c>
      <c r="K898" s="3" t="s">
        <v>1447</v>
      </c>
      <c r="L898" s="4">
        <v>0.51054847655230673</v>
      </c>
    </row>
    <row r="899" spans="2:12" x14ac:dyDescent="0.3">
      <c r="B899" s="3" t="s">
        <v>63</v>
      </c>
      <c r="C899" s="4">
        <v>2022</v>
      </c>
      <c r="D899" s="3" t="s">
        <v>1450</v>
      </c>
      <c r="E899" s="4">
        <v>971917</v>
      </c>
      <c r="F899" s="4"/>
      <c r="G899" s="4">
        <v>971917</v>
      </c>
      <c r="H899" s="4">
        <v>0</v>
      </c>
      <c r="I899" s="4">
        <v>971917</v>
      </c>
      <c r="J899" s="4"/>
      <c r="K899" s="3" t="s">
        <v>1451</v>
      </c>
      <c r="L899" s="4"/>
    </row>
    <row r="900" spans="2:12" x14ac:dyDescent="0.3">
      <c r="B900" s="3" t="s">
        <v>63</v>
      </c>
      <c r="C900" s="4">
        <v>2022</v>
      </c>
      <c r="D900" s="3" t="s">
        <v>1452</v>
      </c>
      <c r="E900" s="4">
        <v>24400021</v>
      </c>
      <c r="F900" s="4">
        <v>11969059</v>
      </c>
      <c r="G900" s="4">
        <v>12430962</v>
      </c>
      <c r="H900" s="4">
        <v>262881</v>
      </c>
      <c r="I900" s="4">
        <v>0</v>
      </c>
      <c r="J900" s="4">
        <v>0</v>
      </c>
      <c r="K900" s="3" t="s">
        <v>1459</v>
      </c>
      <c r="L900" s="4">
        <v>0.49053478273645751</v>
      </c>
    </row>
    <row r="901" spans="2:12" x14ac:dyDescent="0.3">
      <c r="B901" s="3" t="s">
        <v>63</v>
      </c>
      <c r="C901" s="4">
        <v>2022</v>
      </c>
      <c r="D901" s="3" t="s">
        <v>1453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3" t="s">
        <v>1451</v>
      </c>
      <c r="L901" s="4"/>
    </row>
    <row r="902" spans="2:12" x14ac:dyDescent="0.3">
      <c r="B902" s="3" t="s">
        <v>63</v>
      </c>
      <c r="C902" s="4">
        <v>2022</v>
      </c>
      <c r="D902" s="3" t="s">
        <v>1454</v>
      </c>
      <c r="E902" s="4">
        <v>0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3" t="s">
        <v>1447</v>
      </c>
      <c r="L902" s="4"/>
    </row>
    <row r="903" spans="2:12" x14ac:dyDescent="0.3">
      <c r="B903" s="3" t="s">
        <v>63</v>
      </c>
      <c r="C903" s="4">
        <v>2022</v>
      </c>
      <c r="D903" s="3" t="s">
        <v>1455</v>
      </c>
      <c r="E903" s="4">
        <v>6610637</v>
      </c>
      <c r="F903" s="4">
        <v>1859363</v>
      </c>
      <c r="G903" s="4">
        <v>4751274</v>
      </c>
      <c r="H903" s="4">
        <v>0</v>
      </c>
      <c r="I903" s="4">
        <v>4751274</v>
      </c>
      <c r="J903" s="4">
        <v>0</v>
      </c>
      <c r="K903" s="3" t="s">
        <v>1447</v>
      </c>
      <c r="L903" s="4">
        <v>0.28126835583318222</v>
      </c>
    </row>
    <row r="904" spans="2:12" x14ac:dyDescent="0.3">
      <c r="B904" s="3" t="s">
        <v>63</v>
      </c>
      <c r="C904" s="4">
        <v>2022</v>
      </c>
      <c r="D904" s="3" t="s">
        <v>1456</v>
      </c>
      <c r="E904" s="4">
        <v>0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3" t="s">
        <v>1447</v>
      </c>
      <c r="L904" s="4"/>
    </row>
    <row r="905" spans="2:12" x14ac:dyDescent="0.3">
      <c r="B905" s="3" t="s">
        <v>63</v>
      </c>
      <c r="C905" s="4">
        <v>2022</v>
      </c>
      <c r="D905" s="3" t="s">
        <v>1457</v>
      </c>
      <c r="E905" s="4">
        <v>8717248</v>
      </c>
      <c r="F905" s="4">
        <v>1338246</v>
      </c>
      <c r="G905" s="4">
        <v>7379002</v>
      </c>
      <c r="H905" s="4">
        <v>1843</v>
      </c>
      <c r="I905" s="4">
        <v>7379002</v>
      </c>
      <c r="J905" s="4">
        <v>0</v>
      </c>
      <c r="K905" s="3" t="s">
        <v>1447</v>
      </c>
      <c r="L905" s="4">
        <v>0.15351702739213111</v>
      </c>
    </row>
    <row r="906" spans="2:12" x14ac:dyDescent="0.3">
      <c r="B906" s="3" t="s">
        <v>63</v>
      </c>
      <c r="C906" s="4">
        <v>2022</v>
      </c>
      <c r="D906" s="3" t="s">
        <v>1458</v>
      </c>
      <c r="E906" s="4">
        <v>3184521</v>
      </c>
      <c r="F906" s="4"/>
      <c r="G906" s="4">
        <v>3184521</v>
      </c>
      <c r="H906" s="4">
        <v>1721782</v>
      </c>
      <c r="I906" s="4">
        <v>3184521</v>
      </c>
      <c r="J906" s="4"/>
      <c r="K906" s="3" t="s">
        <v>1451</v>
      </c>
      <c r="L906" s="4"/>
    </row>
    <row r="907" spans="2:12" x14ac:dyDescent="0.3">
      <c r="B907" s="3" t="s">
        <v>63</v>
      </c>
      <c r="C907" s="4">
        <v>2023</v>
      </c>
      <c r="D907" s="3" t="s">
        <v>1446</v>
      </c>
      <c r="E907" s="4">
        <v>8785353</v>
      </c>
      <c r="F907" s="4">
        <v>2646760</v>
      </c>
      <c r="G907" s="4">
        <v>6138593</v>
      </c>
      <c r="H907" s="4">
        <v>2105786</v>
      </c>
      <c r="I907" s="4">
        <v>6138593</v>
      </c>
      <c r="J907" s="4">
        <v>0</v>
      </c>
      <c r="K907" s="3" t="s">
        <v>1447</v>
      </c>
      <c r="L907" s="4">
        <v>0.30126962456716311</v>
      </c>
    </row>
    <row r="908" spans="2:12" x14ac:dyDescent="0.3">
      <c r="B908" s="3" t="s">
        <v>63</v>
      </c>
      <c r="C908" s="4">
        <v>2023</v>
      </c>
      <c r="D908" s="3" t="s">
        <v>1448</v>
      </c>
      <c r="E908" s="4">
        <v>0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3" t="s">
        <v>1459</v>
      </c>
      <c r="L908" s="4"/>
    </row>
    <row r="909" spans="2:12" x14ac:dyDescent="0.3">
      <c r="B909" s="3" t="s">
        <v>63</v>
      </c>
      <c r="C909" s="4">
        <v>2023</v>
      </c>
      <c r="D909" s="3" t="s">
        <v>1449</v>
      </c>
      <c r="E909" s="4">
        <v>2299522</v>
      </c>
      <c r="F909" s="4">
        <v>1160979</v>
      </c>
      <c r="G909" s="4">
        <v>1138543</v>
      </c>
      <c r="H909" s="4">
        <v>216652</v>
      </c>
      <c r="I909" s="4">
        <v>1138543</v>
      </c>
      <c r="J909" s="4">
        <v>0</v>
      </c>
      <c r="K909" s="3" t="s">
        <v>1447</v>
      </c>
      <c r="L909" s="4">
        <v>0.50487840516420368</v>
      </c>
    </row>
    <row r="910" spans="2:12" x14ac:dyDescent="0.3">
      <c r="B910" s="3" t="s">
        <v>63</v>
      </c>
      <c r="C910" s="4">
        <v>2023</v>
      </c>
      <c r="D910" s="3" t="s">
        <v>1450</v>
      </c>
      <c r="E910" s="4">
        <v>971917</v>
      </c>
      <c r="F910" s="4"/>
      <c r="G910" s="4">
        <v>971917</v>
      </c>
      <c r="H910" s="4">
        <v>867242</v>
      </c>
      <c r="I910" s="4">
        <v>971917</v>
      </c>
      <c r="J910" s="4"/>
      <c r="K910" s="3" t="s">
        <v>1451</v>
      </c>
      <c r="L910" s="4"/>
    </row>
    <row r="911" spans="2:12" x14ac:dyDescent="0.3">
      <c r="B911" s="3" t="s">
        <v>63</v>
      </c>
      <c r="C911" s="4">
        <v>2023</v>
      </c>
      <c r="D911" s="3" t="s">
        <v>1452</v>
      </c>
      <c r="E911" s="4">
        <v>0</v>
      </c>
      <c r="F911" s="4">
        <v>0</v>
      </c>
      <c r="G911" s="4">
        <v>0</v>
      </c>
      <c r="H911" s="4">
        <v>0</v>
      </c>
      <c r="I911" s="4">
        <v>12643560</v>
      </c>
      <c r="J911" s="4">
        <v>0</v>
      </c>
      <c r="K911" s="3" t="s">
        <v>1451</v>
      </c>
      <c r="L911" s="4"/>
    </row>
    <row r="912" spans="2:12" x14ac:dyDescent="0.3">
      <c r="B912" s="3" t="s">
        <v>63</v>
      </c>
      <c r="C912" s="4">
        <v>2023</v>
      </c>
      <c r="D912" s="3" t="s">
        <v>1453</v>
      </c>
      <c r="E912" s="4">
        <v>0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3" t="s">
        <v>1451</v>
      </c>
      <c r="L912" s="4"/>
    </row>
    <row r="913" spans="2:12" x14ac:dyDescent="0.3">
      <c r="B913" s="3" t="s">
        <v>63</v>
      </c>
      <c r="C913" s="4">
        <v>2023</v>
      </c>
      <c r="D913" s="3" t="s">
        <v>1454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3" t="s">
        <v>1447</v>
      </c>
      <c r="L913" s="4"/>
    </row>
    <row r="914" spans="2:12" x14ac:dyDescent="0.3">
      <c r="B914" s="3" t="s">
        <v>63</v>
      </c>
      <c r="C914" s="4">
        <v>2023</v>
      </c>
      <c r="D914" s="3" t="s">
        <v>1455</v>
      </c>
      <c r="E914" s="4">
        <v>6610637</v>
      </c>
      <c r="F914" s="4">
        <v>1992455</v>
      </c>
      <c r="G914" s="4">
        <v>4618182</v>
      </c>
      <c r="H914" s="4">
        <v>0</v>
      </c>
      <c r="I914" s="4">
        <v>4618182</v>
      </c>
      <c r="J914" s="4">
        <v>0</v>
      </c>
      <c r="K914" s="3" t="s">
        <v>1447</v>
      </c>
      <c r="L914" s="4">
        <v>0.30140136268259776</v>
      </c>
    </row>
    <row r="915" spans="2:12" x14ac:dyDescent="0.3">
      <c r="B915" s="3" t="s">
        <v>63</v>
      </c>
      <c r="C915" s="4">
        <v>2023</v>
      </c>
      <c r="D915" s="3" t="s">
        <v>1456</v>
      </c>
      <c r="E915" s="4">
        <v>25234900</v>
      </c>
      <c r="F915" s="4">
        <v>12591340</v>
      </c>
      <c r="G915" s="4">
        <v>12643560</v>
      </c>
      <c r="H915" s="4">
        <v>834879</v>
      </c>
      <c r="I915" s="4">
        <v>0</v>
      </c>
      <c r="J915" s="4">
        <v>0</v>
      </c>
      <c r="K915" s="3" t="s">
        <v>1447</v>
      </c>
      <c r="L915" s="4">
        <v>0.49896532183602865</v>
      </c>
    </row>
    <row r="916" spans="2:12" x14ac:dyDescent="0.3">
      <c r="B916" s="3" t="s">
        <v>63</v>
      </c>
      <c r="C916" s="4">
        <v>2023</v>
      </c>
      <c r="D916" s="3" t="s">
        <v>1457</v>
      </c>
      <c r="E916" s="4">
        <v>8717248</v>
      </c>
      <c r="F916" s="4">
        <v>1429872</v>
      </c>
      <c r="G916" s="4">
        <v>7287376</v>
      </c>
      <c r="H916" s="4">
        <v>0</v>
      </c>
      <c r="I916" s="4">
        <v>7287376</v>
      </c>
      <c r="J916" s="4">
        <v>0</v>
      </c>
      <c r="K916" s="3" t="s">
        <v>1447</v>
      </c>
      <c r="L916" s="4">
        <v>0.16402791339652148</v>
      </c>
    </row>
    <row r="917" spans="2:12" x14ac:dyDescent="0.3">
      <c r="B917" s="3" t="s">
        <v>63</v>
      </c>
      <c r="C917" s="4">
        <v>2023</v>
      </c>
      <c r="D917" s="3" t="s">
        <v>1458</v>
      </c>
      <c r="E917" s="4">
        <v>1208225</v>
      </c>
      <c r="F917" s="4"/>
      <c r="G917" s="4">
        <v>1208225</v>
      </c>
      <c r="H917" s="4">
        <v>-1976296</v>
      </c>
      <c r="I917" s="4">
        <v>1208225</v>
      </c>
      <c r="J917" s="4"/>
      <c r="K917" s="3" t="s">
        <v>1451</v>
      </c>
      <c r="L917" s="4"/>
    </row>
    <row r="918" spans="2:12" x14ac:dyDescent="0.3">
      <c r="B918" s="3" t="s">
        <v>63</v>
      </c>
      <c r="C918" s="4">
        <v>2024</v>
      </c>
      <c r="D918" s="3" t="s">
        <v>1446</v>
      </c>
      <c r="E918" s="4">
        <v>6955980</v>
      </c>
      <c r="F918" s="4">
        <v>2825865</v>
      </c>
      <c r="G918" s="4">
        <v>4130115</v>
      </c>
      <c r="H918" s="4">
        <v>42831</v>
      </c>
      <c r="I918" s="4">
        <v>6955980</v>
      </c>
      <c r="J918" s="4">
        <v>2825865</v>
      </c>
      <c r="K918" s="3" t="s">
        <v>1447</v>
      </c>
      <c r="L918" s="4">
        <v>0.40624973044775864</v>
      </c>
    </row>
    <row r="919" spans="2:12" x14ac:dyDescent="0.3">
      <c r="B919" s="3" t="s">
        <v>63</v>
      </c>
      <c r="C919" s="4">
        <v>2024</v>
      </c>
      <c r="D919" s="3" t="s">
        <v>1448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3"/>
      <c r="L919" s="4"/>
    </row>
    <row r="920" spans="2:12" x14ac:dyDescent="0.3">
      <c r="B920" s="3" t="s">
        <v>63</v>
      </c>
      <c r="C920" s="4">
        <v>2024</v>
      </c>
      <c r="D920" s="3" t="s">
        <v>1449</v>
      </c>
      <c r="E920" s="4">
        <v>2415354</v>
      </c>
      <c r="F920" s="4">
        <v>1283304</v>
      </c>
      <c r="G920" s="4">
        <v>1132050</v>
      </c>
      <c r="H920" s="4">
        <v>121995</v>
      </c>
      <c r="I920" s="4">
        <v>2415354</v>
      </c>
      <c r="J920" s="4">
        <v>1283304</v>
      </c>
      <c r="K920" s="3" t="s">
        <v>1447</v>
      </c>
      <c r="L920" s="4">
        <v>0.53131093827240228</v>
      </c>
    </row>
    <row r="921" spans="2:12" x14ac:dyDescent="0.3">
      <c r="B921" s="3" t="s">
        <v>63</v>
      </c>
      <c r="C921" s="4">
        <v>2024</v>
      </c>
      <c r="D921" s="3" t="s">
        <v>1450</v>
      </c>
      <c r="E921" s="4">
        <v>971917</v>
      </c>
      <c r="F921" s="4"/>
      <c r="G921" s="4">
        <v>971917</v>
      </c>
      <c r="H921" s="4">
        <v>0</v>
      </c>
      <c r="I921" s="4">
        <v>971917</v>
      </c>
      <c r="J921" s="4"/>
      <c r="K921" s="3" t="s">
        <v>1451</v>
      </c>
      <c r="L921" s="4"/>
    </row>
    <row r="922" spans="2:12" x14ac:dyDescent="0.3">
      <c r="B922" s="3" t="s">
        <v>63</v>
      </c>
      <c r="C922" s="4">
        <v>2024</v>
      </c>
      <c r="D922" s="3" t="s">
        <v>1452</v>
      </c>
      <c r="E922" s="4">
        <v>25793739</v>
      </c>
      <c r="F922" s="4">
        <v>13229939</v>
      </c>
      <c r="G922" s="4">
        <v>12563800</v>
      </c>
      <c r="H922" s="4">
        <v>558839</v>
      </c>
      <c r="I922" s="4">
        <v>25793739</v>
      </c>
      <c r="J922" s="4">
        <v>13229939</v>
      </c>
      <c r="K922" s="3" t="s">
        <v>1447</v>
      </c>
      <c r="L922" s="4">
        <v>0.51291280414987528</v>
      </c>
    </row>
    <row r="923" spans="2:12" x14ac:dyDescent="0.3">
      <c r="B923" s="3" t="s">
        <v>63</v>
      </c>
      <c r="C923" s="4">
        <v>2024</v>
      </c>
      <c r="D923" s="3" t="s">
        <v>1453</v>
      </c>
      <c r="E923" s="4">
        <v>0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3" t="s">
        <v>1451</v>
      </c>
      <c r="L923" s="4"/>
    </row>
    <row r="924" spans="2:12" x14ac:dyDescent="0.3">
      <c r="B924" s="3" t="s">
        <v>63</v>
      </c>
      <c r="C924" s="4">
        <v>2024</v>
      </c>
      <c r="D924" s="3" t="s">
        <v>1454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3"/>
      <c r="L924" s="4"/>
    </row>
    <row r="925" spans="2:12" x14ac:dyDescent="0.3">
      <c r="B925" s="3" t="s">
        <v>63</v>
      </c>
      <c r="C925" s="4">
        <v>2024</v>
      </c>
      <c r="D925" s="3" t="s">
        <v>1455</v>
      </c>
      <c r="E925" s="4">
        <v>7853631</v>
      </c>
      <c r="F925" s="4">
        <v>2125775</v>
      </c>
      <c r="G925" s="4">
        <v>5727856</v>
      </c>
      <c r="H925" s="4">
        <v>1242993</v>
      </c>
      <c r="I925" s="4">
        <v>7853631</v>
      </c>
      <c r="J925" s="4">
        <v>2125775</v>
      </c>
      <c r="K925" s="3" t="s">
        <v>1447</v>
      </c>
      <c r="L925" s="4">
        <v>0.27067416332649191</v>
      </c>
    </row>
    <row r="926" spans="2:12" x14ac:dyDescent="0.3">
      <c r="B926" s="3" t="s">
        <v>63</v>
      </c>
      <c r="C926" s="4">
        <v>2024</v>
      </c>
      <c r="D926" s="3" t="s">
        <v>1456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3"/>
      <c r="L926" s="4"/>
    </row>
    <row r="927" spans="2:12" x14ac:dyDescent="0.3">
      <c r="B927" s="3" t="s">
        <v>63</v>
      </c>
      <c r="C927" s="4">
        <v>2024</v>
      </c>
      <c r="D927" s="3" t="s">
        <v>1457</v>
      </c>
      <c r="E927" s="4">
        <v>8717248</v>
      </c>
      <c r="F927" s="4">
        <v>1521516</v>
      </c>
      <c r="G927" s="4">
        <v>7195732</v>
      </c>
      <c r="H927" s="4">
        <v>0</v>
      </c>
      <c r="I927" s="4">
        <v>8717248</v>
      </c>
      <c r="J927" s="4">
        <v>1521516</v>
      </c>
      <c r="K927" s="3" t="s">
        <v>1447</v>
      </c>
      <c r="L927" s="4">
        <v>0.1745408642727613</v>
      </c>
    </row>
    <row r="928" spans="2:12" x14ac:dyDescent="0.3">
      <c r="B928" s="3" t="s">
        <v>63</v>
      </c>
      <c r="C928" s="4">
        <v>2024</v>
      </c>
      <c r="D928" s="3" t="s">
        <v>1458</v>
      </c>
      <c r="E928" s="4">
        <v>758096</v>
      </c>
      <c r="F928" s="4"/>
      <c r="G928" s="4">
        <v>758096</v>
      </c>
      <c r="H928" s="4">
        <v>-450129</v>
      </c>
      <c r="I928" s="4">
        <v>758096</v>
      </c>
      <c r="J928" s="4"/>
      <c r="K928" s="3" t="s">
        <v>1451</v>
      </c>
      <c r="L928" s="4"/>
    </row>
    <row r="929" spans="2:12" x14ac:dyDescent="0.3">
      <c r="B929" s="3" t="s">
        <v>66</v>
      </c>
      <c r="C929" s="4">
        <v>2019</v>
      </c>
      <c r="D929" s="3" t="s">
        <v>1446</v>
      </c>
      <c r="E929" s="4">
        <v>15786745</v>
      </c>
      <c r="F929" s="4">
        <v>9291684</v>
      </c>
      <c r="G929" s="4">
        <v>6495061</v>
      </c>
      <c r="H929" s="4">
        <v>94400</v>
      </c>
      <c r="I929" s="4">
        <v>0</v>
      </c>
      <c r="J929" s="4">
        <v>0</v>
      </c>
      <c r="K929" s="3" t="s">
        <v>1447</v>
      </c>
      <c r="L929" s="4">
        <v>0.58857503557573143</v>
      </c>
    </row>
    <row r="930" spans="2:12" x14ac:dyDescent="0.3">
      <c r="B930" s="3" t="s">
        <v>66</v>
      </c>
      <c r="C930" s="4">
        <v>2019</v>
      </c>
      <c r="D930" s="3" t="s">
        <v>1448</v>
      </c>
      <c r="E930" s="4">
        <v>8830698</v>
      </c>
      <c r="F930" s="4">
        <v>5509521</v>
      </c>
      <c r="G930" s="4">
        <v>3321177</v>
      </c>
      <c r="H930" s="4">
        <v>303130</v>
      </c>
      <c r="I930" s="4">
        <v>0</v>
      </c>
      <c r="J930" s="4">
        <v>0</v>
      </c>
      <c r="K930" s="3" t="s">
        <v>1460</v>
      </c>
      <c r="L930" s="4">
        <v>0.62390549422027564</v>
      </c>
    </row>
    <row r="931" spans="2:12" x14ac:dyDescent="0.3">
      <c r="B931" s="3" t="s">
        <v>66</v>
      </c>
      <c r="C931" s="4">
        <v>2019</v>
      </c>
      <c r="D931" s="3" t="s">
        <v>1449</v>
      </c>
      <c r="E931" s="4">
        <v>13048313</v>
      </c>
      <c r="F931" s="4">
        <v>9152889</v>
      </c>
      <c r="G931" s="4">
        <v>3895424</v>
      </c>
      <c r="H931" s="4">
        <v>274389</v>
      </c>
      <c r="I931" s="4">
        <v>0</v>
      </c>
      <c r="J931" s="4">
        <v>0</v>
      </c>
      <c r="K931" s="3" t="s">
        <v>1459</v>
      </c>
      <c r="L931" s="4">
        <v>0.70146148394815488</v>
      </c>
    </row>
    <row r="932" spans="2:12" x14ac:dyDescent="0.3">
      <c r="B932" s="3" t="s">
        <v>66</v>
      </c>
      <c r="C932" s="4">
        <v>2019</v>
      </c>
      <c r="D932" s="3" t="s">
        <v>1450</v>
      </c>
      <c r="E932" s="4">
        <v>14047938</v>
      </c>
      <c r="F932" s="4"/>
      <c r="G932" s="4">
        <v>14047938</v>
      </c>
      <c r="H932" s="4">
        <v>20293</v>
      </c>
      <c r="I932" s="4">
        <v>14047938</v>
      </c>
      <c r="J932" s="4"/>
      <c r="K932" s="3" t="s">
        <v>1451</v>
      </c>
      <c r="L932" s="4"/>
    </row>
    <row r="933" spans="2:12" x14ac:dyDescent="0.3">
      <c r="B933" s="3" t="s">
        <v>66</v>
      </c>
      <c r="C933" s="4">
        <v>2019</v>
      </c>
      <c r="D933" s="3" t="s">
        <v>1452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3" t="s">
        <v>1451</v>
      </c>
      <c r="L933" s="4"/>
    </row>
    <row r="934" spans="2:12" x14ac:dyDescent="0.3">
      <c r="B934" s="3" t="s">
        <v>66</v>
      </c>
      <c r="C934" s="4">
        <v>2019</v>
      </c>
      <c r="D934" s="3" t="s">
        <v>1453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3" t="s">
        <v>1451</v>
      </c>
      <c r="L934" s="4"/>
    </row>
    <row r="935" spans="2:12" x14ac:dyDescent="0.3">
      <c r="B935" s="3" t="s">
        <v>66</v>
      </c>
      <c r="C935" s="4">
        <v>2019</v>
      </c>
      <c r="D935" s="3" t="s">
        <v>1454</v>
      </c>
      <c r="E935" s="4">
        <v>6206733</v>
      </c>
      <c r="F935" s="4">
        <v>3042088</v>
      </c>
      <c r="G935" s="4">
        <v>3164645</v>
      </c>
      <c r="H935" s="4">
        <v>45892</v>
      </c>
      <c r="I935" s="4">
        <v>0</v>
      </c>
      <c r="J935" s="4">
        <v>0</v>
      </c>
      <c r="K935" s="3" t="s">
        <v>1447</v>
      </c>
      <c r="L935" s="4">
        <v>0.49012709262666848</v>
      </c>
    </row>
    <row r="936" spans="2:12" x14ac:dyDescent="0.3">
      <c r="B936" s="3" t="s">
        <v>66</v>
      </c>
      <c r="C936" s="4">
        <v>2019</v>
      </c>
      <c r="D936" s="3" t="s">
        <v>1455</v>
      </c>
      <c r="E936" s="4">
        <v>26517054</v>
      </c>
      <c r="F936" s="4">
        <v>14393036</v>
      </c>
      <c r="G936" s="4">
        <v>12124018</v>
      </c>
      <c r="H936" s="4">
        <v>289798</v>
      </c>
      <c r="I936" s="4">
        <v>0</v>
      </c>
      <c r="J936" s="4">
        <v>0</v>
      </c>
      <c r="K936" s="3" t="s">
        <v>1460</v>
      </c>
      <c r="L936" s="4">
        <v>0.5427841267736605</v>
      </c>
    </row>
    <row r="937" spans="2:12" x14ac:dyDescent="0.3">
      <c r="B937" s="3" t="s">
        <v>66</v>
      </c>
      <c r="C937" s="4">
        <v>2019</v>
      </c>
      <c r="D937" s="3" t="s">
        <v>1456</v>
      </c>
      <c r="E937" s="4">
        <v>36775535</v>
      </c>
      <c r="F937" s="4">
        <v>19509996</v>
      </c>
      <c r="G937" s="4">
        <v>17265539</v>
      </c>
      <c r="H937" s="4">
        <v>1380465</v>
      </c>
      <c r="I937" s="4">
        <v>0</v>
      </c>
      <c r="J937" s="4">
        <v>0</v>
      </c>
      <c r="K937" s="3" t="s">
        <v>1460</v>
      </c>
      <c r="L937" s="4">
        <v>0.53051562676110631</v>
      </c>
    </row>
    <row r="938" spans="2:12" x14ac:dyDescent="0.3">
      <c r="B938" s="3" t="s">
        <v>66</v>
      </c>
      <c r="C938" s="4">
        <v>2019</v>
      </c>
      <c r="D938" s="3" t="s">
        <v>1457</v>
      </c>
      <c r="E938" s="4">
        <v>30337876</v>
      </c>
      <c r="F938" s="4">
        <v>15082638</v>
      </c>
      <c r="G938" s="4">
        <v>15255238</v>
      </c>
      <c r="H938" s="4">
        <v>77444</v>
      </c>
      <c r="I938" s="4">
        <v>0</v>
      </c>
      <c r="J938" s="4">
        <v>0</v>
      </c>
      <c r="K938" s="3" t="s">
        <v>1460</v>
      </c>
      <c r="L938" s="4">
        <v>0.49715537106157331</v>
      </c>
    </row>
    <row r="939" spans="2:12" x14ac:dyDescent="0.3">
      <c r="B939" s="3" t="s">
        <v>66</v>
      </c>
      <c r="C939" s="4">
        <v>2019</v>
      </c>
      <c r="D939" s="3" t="s">
        <v>1458</v>
      </c>
      <c r="E939" s="4">
        <v>1938034</v>
      </c>
      <c r="F939" s="4"/>
      <c r="G939" s="4">
        <v>1938034</v>
      </c>
      <c r="H939" s="4">
        <v>1647309</v>
      </c>
      <c r="I939" s="4">
        <v>1938034</v>
      </c>
      <c r="J939" s="4"/>
      <c r="K939" s="3" t="s">
        <v>1451</v>
      </c>
      <c r="L939" s="4"/>
    </row>
    <row r="940" spans="2:12" x14ac:dyDescent="0.3">
      <c r="B940" s="3" t="s">
        <v>66</v>
      </c>
      <c r="C940" s="4">
        <v>2020</v>
      </c>
      <c r="D940" s="3" t="s">
        <v>1446</v>
      </c>
      <c r="E940" s="4">
        <v>17018050</v>
      </c>
      <c r="F940" s="4">
        <v>9712775</v>
      </c>
      <c r="G940" s="4">
        <v>7305275</v>
      </c>
      <c r="H940" s="4">
        <v>1231305</v>
      </c>
      <c r="I940" s="4">
        <v>0</v>
      </c>
      <c r="J940" s="4">
        <v>0</v>
      </c>
      <c r="K940" s="3" t="s">
        <v>1447</v>
      </c>
      <c r="L940" s="4">
        <v>0.57073372096097963</v>
      </c>
    </row>
    <row r="941" spans="2:12" x14ac:dyDescent="0.3">
      <c r="B941" s="3" t="s">
        <v>66</v>
      </c>
      <c r="C941" s="4">
        <v>2020</v>
      </c>
      <c r="D941" s="3" t="s">
        <v>1448</v>
      </c>
      <c r="E941" s="4">
        <v>8830700</v>
      </c>
      <c r="F941" s="4">
        <v>5592493</v>
      </c>
      <c r="G941" s="4">
        <v>3238207</v>
      </c>
      <c r="H941" s="4">
        <v>0</v>
      </c>
      <c r="I941" s="4">
        <v>0</v>
      </c>
      <c r="J941" s="4">
        <v>0</v>
      </c>
      <c r="K941" s="3" t="s">
        <v>1460</v>
      </c>
      <c r="L941" s="4">
        <v>0.63330121054956001</v>
      </c>
    </row>
    <row r="942" spans="2:12" x14ac:dyDescent="0.3">
      <c r="B942" s="3" t="s">
        <v>66</v>
      </c>
      <c r="C942" s="4">
        <v>2020</v>
      </c>
      <c r="D942" s="3" t="s">
        <v>1449</v>
      </c>
      <c r="E942" s="4">
        <v>14521745</v>
      </c>
      <c r="F942" s="4">
        <v>9866396</v>
      </c>
      <c r="G942" s="4">
        <v>4655349</v>
      </c>
      <c r="H942" s="4">
        <v>1473432</v>
      </c>
      <c r="I942" s="4">
        <v>0</v>
      </c>
      <c r="J942" s="4">
        <v>0</v>
      </c>
      <c r="K942" s="3" t="s">
        <v>1447</v>
      </c>
      <c r="L942" s="4">
        <v>0.67942220442515688</v>
      </c>
    </row>
    <row r="943" spans="2:12" x14ac:dyDescent="0.3">
      <c r="B943" s="3" t="s">
        <v>66</v>
      </c>
      <c r="C943" s="4">
        <v>2020</v>
      </c>
      <c r="D943" s="3" t="s">
        <v>1450</v>
      </c>
      <c r="E943" s="4">
        <v>14082532</v>
      </c>
      <c r="F943" s="4"/>
      <c r="G943" s="4">
        <v>14082532</v>
      </c>
      <c r="H943" s="4">
        <v>65365</v>
      </c>
      <c r="I943" s="4">
        <v>14082532</v>
      </c>
      <c r="J943" s="4"/>
      <c r="K943" s="3" t="s">
        <v>1451</v>
      </c>
      <c r="L943" s="4"/>
    </row>
    <row r="944" spans="2:12" x14ac:dyDescent="0.3">
      <c r="B944" s="3" t="s">
        <v>66</v>
      </c>
      <c r="C944" s="4">
        <v>2020</v>
      </c>
      <c r="D944" s="3" t="s">
        <v>1452</v>
      </c>
      <c r="E944" s="4">
        <v>0</v>
      </c>
      <c r="F944" s="4">
        <v>0</v>
      </c>
      <c r="G944" s="4">
        <v>0</v>
      </c>
      <c r="H944" s="4">
        <v>0</v>
      </c>
      <c r="I944" s="4">
        <v>0</v>
      </c>
      <c r="J944" s="4">
        <v>0</v>
      </c>
      <c r="K944" s="3" t="s">
        <v>1451</v>
      </c>
      <c r="L944" s="4"/>
    </row>
    <row r="945" spans="2:12" x14ac:dyDescent="0.3">
      <c r="B945" s="3" t="s">
        <v>66</v>
      </c>
      <c r="C945" s="4">
        <v>2020</v>
      </c>
      <c r="D945" s="3" t="s">
        <v>1453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3" t="s">
        <v>1451</v>
      </c>
      <c r="L945" s="4"/>
    </row>
    <row r="946" spans="2:12" x14ac:dyDescent="0.3">
      <c r="B946" s="3" t="s">
        <v>66</v>
      </c>
      <c r="C946" s="4">
        <v>2020</v>
      </c>
      <c r="D946" s="3" t="s">
        <v>1454</v>
      </c>
      <c r="E946" s="4">
        <v>6234485</v>
      </c>
      <c r="F946" s="4">
        <v>3475060</v>
      </c>
      <c r="G946" s="4">
        <v>2759425</v>
      </c>
      <c r="H946" s="4">
        <v>27753</v>
      </c>
      <c r="I946" s="4">
        <v>0</v>
      </c>
      <c r="J946" s="4">
        <v>0</v>
      </c>
      <c r="K946" s="3" t="s">
        <v>1447</v>
      </c>
      <c r="L946" s="4">
        <v>0.55739327306104669</v>
      </c>
    </row>
    <row r="947" spans="2:12" x14ac:dyDescent="0.3">
      <c r="B947" s="3" t="s">
        <v>66</v>
      </c>
      <c r="C947" s="4">
        <v>2020</v>
      </c>
      <c r="D947" s="3" t="s">
        <v>1455</v>
      </c>
      <c r="E947" s="4">
        <v>26613715</v>
      </c>
      <c r="F947" s="4">
        <v>15059519</v>
      </c>
      <c r="G947" s="4">
        <v>11554196</v>
      </c>
      <c r="H947" s="4">
        <v>96661</v>
      </c>
      <c r="I947" s="4">
        <v>0</v>
      </c>
      <c r="J947" s="4">
        <v>0</v>
      </c>
      <c r="K947" s="3" t="s">
        <v>1460</v>
      </c>
      <c r="L947" s="4">
        <v>0.56585557484176863</v>
      </c>
    </row>
    <row r="948" spans="2:12" x14ac:dyDescent="0.3">
      <c r="B948" s="3" t="s">
        <v>66</v>
      </c>
      <c r="C948" s="4">
        <v>2020</v>
      </c>
      <c r="D948" s="3" t="s">
        <v>1456</v>
      </c>
      <c r="E948" s="4">
        <v>39833235</v>
      </c>
      <c r="F948" s="4">
        <v>20228442</v>
      </c>
      <c r="G948" s="4">
        <v>19604793</v>
      </c>
      <c r="H948" s="4">
        <v>3057698</v>
      </c>
      <c r="I948" s="4">
        <v>0</v>
      </c>
      <c r="J948" s="4">
        <v>0</v>
      </c>
      <c r="K948" s="3" t="s">
        <v>1460</v>
      </c>
      <c r="L948" s="4">
        <v>0.50782824945049032</v>
      </c>
    </row>
    <row r="949" spans="2:12" x14ac:dyDescent="0.3">
      <c r="B949" s="3" t="s">
        <v>66</v>
      </c>
      <c r="C949" s="4">
        <v>2020</v>
      </c>
      <c r="D949" s="3" t="s">
        <v>1457</v>
      </c>
      <c r="E949" s="4">
        <v>30485352</v>
      </c>
      <c r="F949" s="4">
        <v>15886720</v>
      </c>
      <c r="G949" s="4">
        <v>14598632</v>
      </c>
      <c r="H949" s="4">
        <v>147476</v>
      </c>
      <c r="I949" s="4">
        <v>0</v>
      </c>
      <c r="J949" s="4">
        <v>0</v>
      </c>
      <c r="K949" s="3" t="s">
        <v>1460</v>
      </c>
      <c r="L949" s="4">
        <v>0.5211263429072428</v>
      </c>
    </row>
    <row r="950" spans="2:12" x14ac:dyDescent="0.3">
      <c r="B950" s="3" t="s">
        <v>66</v>
      </c>
      <c r="C950" s="4">
        <v>2020</v>
      </c>
      <c r="D950" s="3" t="s">
        <v>1458</v>
      </c>
      <c r="E950" s="4">
        <v>1988820</v>
      </c>
      <c r="F950" s="4"/>
      <c r="G950" s="4">
        <v>1988820</v>
      </c>
      <c r="H950" s="4">
        <v>50787</v>
      </c>
      <c r="I950" s="4">
        <v>1988820</v>
      </c>
      <c r="J950" s="4"/>
      <c r="K950" s="3" t="s">
        <v>1451</v>
      </c>
      <c r="L950" s="4"/>
    </row>
    <row r="951" spans="2:12" x14ac:dyDescent="0.3">
      <c r="B951" s="3" t="s">
        <v>66</v>
      </c>
      <c r="C951" s="4">
        <v>2021</v>
      </c>
      <c r="D951" s="3" t="s">
        <v>1446</v>
      </c>
      <c r="E951" s="4">
        <v>17727058</v>
      </c>
      <c r="F951" s="4">
        <v>10150071</v>
      </c>
      <c r="G951" s="4">
        <v>7576987</v>
      </c>
      <c r="H951" s="4">
        <v>709008</v>
      </c>
      <c r="I951" s="4">
        <v>0</v>
      </c>
      <c r="J951" s="4">
        <v>0</v>
      </c>
      <c r="K951" s="3" t="s">
        <v>1447</v>
      </c>
      <c r="L951" s="4">
        <v>0.57257504319103603</v>
      </c>
    </row>
    <row r="952" spans="2:12" x14ac:dyDescent="0.3">
      <c r="B952" s="3" t="s">
        <v>66</v>
      </c>
      <c r="C952" s="4">
        <v>2021</v>
      </c>
      <c r="D952" s="3" t="s">
        <v>1448</v>
      </c>
      <c r="E952" s="4">
        <v>9205289</v>
      </c>
      <c r="F952" s="4">
        <v>5704905</v>
      </c>
      <c r="G952" s="4">
        <v>3500384</v>
      </c>
      <c r="H952" s="4">
        <v>374588</v>
      </c>
      <c r="I952" s="4">
        <v>0</v>
      </c>
      <c r="J952" s="4">
        <v>0</v>
      </c>
      <c r="K952" s="3" t="s">
        <v>1460</v>
      </c>
      <c r="L952" s="4">
        <v>0.6197420852294806</v>
      </c>
    </row>
    <row r="953" spans="2:12" x14ac:dyDescent="0.3">
      <c r="B953" s="3" t="s">
        <v>66</v>
      </c>
      <c r="C953" s="4">
        <v>2021</v>
      </c>
      <c r="D953" s="3" t="s">
        <v>1449</v>
      </c>
      <c r="E953" s="4">
        <v>14812242</v>
      </c>
      <c r="F953" s="4">
        <v>10513734</v>
      </c>
      <c r="G953" s="4">
        <v>4298508</v>
      </c>
      <c r="H953" s="4">
        <v>383661</v>
      </c>
      <c r="I953" s="4">
        <v>0</v>
      </c>
      <c r="J953" s="4">
        <v>0</v>
      </c>
      <c r="K953" s="3" t="s">
        <v>1447</v>
      </c>
      <c r="L953" s="4">
        <v>0.70980031247126529</v>
      </c>
    </row>
    <row r="954" spans="2:12" x14ac:dyDescent="0.3">
      <c r="B954" s="3" t="s">
        <v>66</v>
      </c>
      <c r="C954" s="4">
        <v>2021</v>
      </c>
      <c r="D954" s="3" t="s">
        <v>1450</v>
      </c>
      <c r="E954" s="4">
        <v>14833050</v>
      </c>
      <c r="F954" s="4"/>
      <c r="G954" s="4">
        <v>14833050</v>
      </c>
      <c r="H954" s="4">
        <v>750522</v>
      </c>
      <c r="I954" s="4">
        <v>14833050</v>
      </c>
      <c r="J954" s="4"/>
      <c r="K954" s="3" t="s">
        <v>1451</v>
      </c>
      <c r="L954" s="4"/>
    </row>
    <row r="955" spans="2:12" x14ac:dyDescent="0.3">
      <c r="B955" s="3" t="s">
        <v>66</v>
      </c>
      <c r="C955" s="4">
        <v>2021</v>
      </c>
      <c r="D955" s="3" t="s">
        <v>1452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3" t="s">
        <v>1451</v>
      </c>
      <c r="L955" s="4"/>
    </row>
    <row r="956" spans="2:12" x14ac:dyDescent="0.3">
      <c r="B956" s="3" t="s">
        <v>66</v>
      </c>
      <c r="C956" s="4">
        <v>2021</v>
      </c>
      <c r="D956" s="3" t="s">
        <v>1453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3" t="s">
        <v>1451</v>
      </c>
      <c r="L956" s="4"/>
    </row>
    <row r="957" spans="2:12" x14ac:dyDescent="0.3">
      <c r="B957" s="3" t="s">
        <v>66</v>
      </c>
      <c r="C957" s="4">
        <v>2021</v>
      </c>
      <c r="D957" s="3" t="s">
        <v>1454</v>
      </c>
      <c r="E957" s="4">
        <v>7031276</v>
      </c>
      <c r="F957" s="4">
        <v>3824285</v>
      </c>
      <c r="G957" s="4">
        <v>3206991</v>
      </c>
      <c r="H957" s="4">
        <v>796790</v>
      </c>
      <c r="I957" s="4">
        <v>0</v>
      </c>
      <c r="J957" s="4">
        <v>0</v>
      </c>
      <c r="K957" s="3" t="s">
        <v>1447</v>
      </c>
      <c r="L957" s="4">
        <v>0.54389629990345989</v>
      </c>
    </row>
    <row r="958" spans="2:12" x14ac:dyDescent="0.3">
      <c r="B958" s="3" t="s">
        <v>66</v>
      </c>
      <c r="C958" s="4">
        <v>2021</v>
      </c>
      <c r="D958" s="3" t="s">
        <v>1455</v>
      </c>
      <c r="E958" s="4">
        <v>26679494</v>
      </c>
      <c r="F958" s="4">
        <v>15728882</v>
      </c>
      <c r="G958" s="4">
        <v>10950612</v>
      </c>
      <c r="H958" s="4">
        <v>65779</v>
      </c>
      <c r="I958" s="4">
        <v>0</v>
      </c>
      <c r="J958" s="4">
        <v>0</v>
      </c>
      <c r="K958" s="3" t="s">
        <v>1459</v>
      </c>
      <c r="L958" s="4">
        <v>0.589549486958036</v>
      </c>
    </row>
    <row r="959" spans="2:12" x14ac:dyDescent="0.3">
      <c r="B959" s="3" t="s">
        <v>66</v>
      </c>
      <c r="C959" s="4">
        <v>2021</v>
      </c>
      <c r="D959" s="3" t="s">
        <v>1456</v>
      </c>
      <c r="E959" s="4">
        <v>44578081</v>
      </c>
      <c r="F959" s="4">
        <v>21113684</v>
      </c>
      <c r="G959" s="4">
        <v>23464397</v>
      </c>
      <c r="H959" s="4">
        <v>4744845</v>
      </c>
      <c r="I959" s="4">
        <v>0</v>
      </c>
      <c r="J959" s="4">
        <v>0</v>
      </c>
      <c r="K959" s="3" t="s">
        <v>1460</v>
      </c>
      <c r="L959" s="4">
        <v>0.47363375736160557</v>
      </c>
    </row>
    <row r="960" spans="2:12" x14ac:dyDescent="0.3">
      <c r="B960" s="3" t="s">
        <v>66</v>
      </c>
      <c r="C960" s="4">
        <v>2021</v>
      </c>
      <c r="D960" s="3" t="s">
        <v>1457</v>
      </c>
      <c r="E960" s="4">
        <v>32066785</v>
      </c>
      <c r="F960" s="4">
        <v>16730737</v>
      </c>
      <c r="G960" s="4">
        <v>15336048</v>
      </c>
      <c r="H960" s="4">
        <v>1581433</v>
      </c>
      <c r="I960" s="4">
        <v>0</v>
      </c>
      <c r="J960" s="4">
        <v>0</v>
      </c>
      <c r="K960" s="3" t="s">
        <v>1460</v>
      </c>
      <c r="L960" s="4">
        <v>0.52174662972917307</v>
      </c>
    </row>
    <row r="961" spans="2:12" x14ac:dyDescent="0.3">
      <c r="B961" s="3" t="s">
        <v>66</v>
      </c>
      <c r="C961" s="4">
        <v>2021</v>
      </c>
      <c r="D961" s="3" t="s">
        <v>1458</v>
      </c>
      <c r="E961" s="4">
        <v>1616118</v>
      </c>
      <c r="F961" s="4"/>
      <c r="G961" s="4">
        <v>1616118</v>
      </c>
      <c r="H961" s="4">
        <v>0</v>
      </c>
      <c r="I961" s="4">
        <v>1616118</v>
      </c>
      <c r="J961" s="4"/>
      <c r="K961" s="3" t="s">
        <v>1451</v>
      </c>
      <c r="L961" s="4"/>
    </row>
    <row r="962" spans="2:12" x14ac:dyDescent="0.3">
      <c r="B962" s="3" t="s">
        <v>66</v>
      </c>
      <c r="C962" s="4">
        <v>2022</v>
      </c>
      <c r="D962" s="3" t="s">
        <v>1446</v>
      </c>
      <c r="E962" s="4">
        <v>17701324</v>
      </c>
      <c r="F962" s="4">
        <v>10504178</v>
      </c>
      <c r="G962" s="4">
        <v>7197146</v>
      </c>
      <c r="H962" s="4">
        <v>0</v>
      </c>
      <c r="I962" s="4">
        <v>0</v>
      </c>
      <c r="J962" s="4">
        <v>0</v>
      </c>
      <c r="K962" s="3" t="s">
        <v>1447</v>
      </c>
      <c r="L962" s="4">
        <v>0.59341199562247438</v>
      </c>
    </row>
    <row r="963" spans="2:12" x14ac:dyDescent="0.3">
      <c r="B963" s="3" t="s">
        <v>66</v>
      </c>
      <c r="C963" s="4">
        <v>2022</v>
      </c>
      <c r="D963" s="3" t="s">
        <v>1448</v>
      </c>
      <c r="E963" s="4">
        <v>9466193</v>
      </c>
      <c r="F963" s="4">
        <v>5816816</v>
      </c>
      <c r="G963" s="4">
        <v>3649377</v>
      </c>
      <c r="H963" s="4">
        <v>260904</v>
      </c>
      <c r="I963" s="4">
        <v>0</v>
      </c>
      <c r="J963" s="4">
        <v>0</v>
      </c>
      <c r="K963" s="3" t="s">
        <v>1460</v>
      </c>
      <c r="L963" s="4">
        <v>0.61448314015993544</v>
      </c>
    </row>
    <row r="964" spans="2:12" x14ac:dyDescent="0.3">
      <c r="B964" s="3" t="s">
        <v>66</v>
      </c>
      <c r="C964" s="4">
        <v>2022</v>
      </c>
      <c r="D964" s="3" t="s">
        <v>1449</v>
      </c>
      <c r="E964" s="4">
        <v>13805557</v>
      </c>
      <c r="F964" s="4">
        <v>9584764</v>
      </c>
      <c r="G964" s="4">
        <v>4220793</v>
      </c>
      <c r="H964" s="4">
        <v>704076</v>
      </c>
      <c r="I964" s="4">
        <v>0</v>
      </c>
      <c r="J964" s="4">
        <v>0</v>
      </c>
      <c r="K964" s="3" t="s">
        <v>1447</v>
      </c>
      <c r="L964" s="4">
        <v>0.69426854707854235</v>
      </c>
    </row>
    <row r="965" spans="2:12" x14ac:dyDescent="0.3">
      <c r="B965" s="3" t="s">
        <v>66</v>
      </c>
      <c r="C965" s="4">
        <v>2022</v>
      </c>
      <c r="D965" s="3" t="s">
        <v>1450</v>
      </c>
      <c r="E965" s="4">
        <v>14551410</v>
      </c>
      <c r="F965" s="4"/>
      <c r="G965" s="4">
        <v>14551410</v>
      </c>
      <c r="H965" s="4">
        <v>0</v>
      </c>
      <c r="I965" s="4">
        <v>14551410</v>
      </c>
      <c r="J965" s="4"/>
      <c r="K965" s="3" t="s">
        <v>1451</v>
      </c>
      <c r="L965" s="4"/>
    </row>
    <row r="966" spans="2:12" x14ac:dyDescent="0.3">
      <c r="B966" s="3" t="s">
        <v>66</v>
      </c>
      <c r="C966" s="4">
        <v>2022</v>
      </c>
      <c r="D966" s="3" t="s">
        <v>1452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3" t="s">
        <v>1451</v>
      </c>
      <c r="L966" s="4"/>
    </row>
    <row r="967" spans="2:12" x14ac:dyDescent="0.3">
      <c r="B967" s="3" t="s">
        <v>66</v>
      </c>
      <c r="C967" s="4">
        <v>2022</v>
      </c>
      <c r="D967" s="3" t="s">
        <v>1453</v>
      </c>
      <c r="E967" s="4">
        <v>0</v>
      </c>
      <c r="F967" s="4">
        <v>0</v>
      </c>
      <c r="G967" s="4">
        <v>0</v>
      </c>
      <c r="H967" s="4">
        <v>0</v>
      </c>
      <c r="I967" s="4">
        <v>0</v>
      </c>
      <c r="J967" s="4">
        <v>0</v>
      </c>
      <c r="K967" s="3" t="s">
        <v>1451</v>
      </c>
      <c r="L967" s="4"/>
    </row>
    <row r="968" spans="2:12" x14ac:dyDescent="0.3">
      <c r="B968" s="3" t="s">
        <v>66</v>
      </c>
      <c r="C968" s="4">
        <v>2022</v>
      </c>
      <c r="D968" s="3" t="s">
        <v>1454</v>
      </c>
      <c r="E968" s="4">
        <v>7031276</v>
      </c>
      <c r="F968" s="4">
        <v>4164666</v>
      </c>
      <c r="G968" s="4">
        <v>2866610</v>
      </c>
      <c r="H968" s="4">
        <v>0</v>
      </c>
      <c r="I968" s="4">
        <v>0</v>
      </c>
      <c r="J968" s="4">
        <v>0</v>
      </c>
      <c r="K968" s="3" t="s">
        <v>1447</v>
      </c>
      <c r="L968" s="4">
        <v>0.59230586311787503</v>
      </c>
    </row>
    <row r="969" spans="2:12" x14ac:dyDescent="0.3">
      <c r="B969" s="3" t="s">
        <v>66</v>
      </c>
      <c r="C969" s="4">
        <v>2022</v>
      </c>
      <c r="D969" s="3" t="s">
        <v>1455</v>
      </c>
      <c r="E969" s="4">
        <v>26760046</v>
      </c>
      <c r="F969" s="4">
        <v>16398238</v>
      </c>
      <c r="G969" s="4">
        <v>10361808</v>
      </c>
      <c r="H969" s="4">
        <v>80552</v>
      </c>
      <c r="I969" s="4">
        <v>0</v>
      </c>
      <c r="J969" s="4">
        <v>0</v>
      </c>
      <c r="K969" s="3" t="s">
        <v>1460</v>
      </c>
      <c r="L969" s="4">
        <v>0.61278810955706131</v>
      </c>
    </row>
    <row r="970" spans="2:12" x14ac:dyDescent="0.3">
      <c r="B970" s="3" t="s">
        <v>66</v>
      </c>
      <c r="C970" s="4">
        <v>2022</v>
      </c>
      <c r="D970" s="3" t="s">
        <v>1456</v>
      </c>
      <c r="E970" s="4">
        <v>45646481</v>
      </c>
      <c r="F970" s="4">
        <v>21910637</v>
      </c>
      <c r="G970" s="4">
        <v>23735844</v>
      </c>
      <c r="H970" s="4">
        <v>1068400</v>
      </c>
      <c r="I970" s="4">
        <v>0</v>
      </c>
      <c r="J970" s="4">
        <v>0</v>
      </c>
      <c r="K970" s="3" t="s">
        <v>1447</v>
      </c>
      <c r="L970" s="4">
        <v>0.48000714447188164</v>
      </c>
    </row>
    <row r="971" spans="2:12" x14ac:dyDescent="0.3">
      <c r="B971" s="3" t="s">
        <v>66</v>
      </c>
      <c r="C971" s="4">
        <v>2022</v>
      </c>
      <c r="D971" s="3" t="s">
        <v>1457</v>
      </c>
      <c r="E971" s="4">
        <v>32190001</v>
      </c>
      <c r="F971" s="4">
        <v>17551851</v>
      </c>
      <c r="G971" s="4">
        <v>14638150</v>
      </c>
      <c r="H971" s="4">
        <v>123216</v>
      </c>
      <c r="I971" s="4">
        <v>0</v>
      </c>
      <c r="J971" s="4">
        <v>0</v>
      </c>
      <c r="K971" s="3" t="s">
        <v>1460</v>
      </c>
      <c r="L971" s="4">
        <v>0.54525785817776151</v>
      </c>
    </row>
    <row r="972" spans="2:12" x14ac:dyDescent="0.3">
      <c r="B972" s="3" t="s">
        <v>66</v>
      </c>
      <c r="C972" s="4">
        <v>2022</v>
      </c>
      <c r="D972" s="3" t="s">
        <v>1458</v>
      </c>
      <c r="E972" s="4">
        <v>1932158</v>
      </c>
      <c r="F972" s="4"/>
      <c r="G972" s="4">
        <v>1932158</v>
      </c>
      <c r="H972" s="4">
        <v>316043</v>
      </c>
      <c r="I972" s="4">
        <v>1932158</v>
      </c>
      <c r="J972" s="4"/>
      <c r="K972" s="3" t="s">
        <v>1451</v>
      </c>
      <c r="L972" s="4"/>
    </row>
    <row r="973" spans="2:12" x14ac:dyDescent="0.3">
      <c r="B973" s="3" t="s">
        <v>66</v>
      </c>
      <c r="C973" s="4">
        <v>2023</v>
      </c>
      <c r="D973" s="3" t="s">
        <v>1446</v>
      </c>
      <c r="E973" s="4">
        <v>18598762</v>
      </c>
      <c r="F973" s="4">
        <v>11387163</v>
      </c>
      <c r="G973" s="4">
        <v>7211599</v>
      </c>
      <c r="H973" s="4">
        <v>297730</v>
      </c>
      <c r="I973" s="4">
        <v>0</v>
      </c>
      <c r="J973" s="4">
        <v>0</v>
      </c>
      <c r="K973" s="3" t="s">
        <v>1447</v>
      </c>
      <c r="L973" s="4">
        <v>0.61225381560342562</v>
      </c>
    </row>
    <row r="974" spans="2:12" x14ac:dyDescent="0.3">
      <c r="B974" s="3" t="s">
        <v>66</v>
      </c>
      <c r="C974" s="4">
        <v>2023</v>
      </c>
      <c r="D974" s="3" t="s">
        <v>1448</v>
      </c>
      <c r="E974" s="4">
        <v>9466190</v>
      </c>
      <c r="F974" s="4">
        <v>5929228</v>
      </c>
      <c r="G974" s="4">
        <v>3536962</v>
      </c>
      <c r="H974" s="4">
        <v>0</v>
      </c>
      <c r="I974" s="4">
        <v>0</v>
      </c>
      <c r="J974" s="4">
        <v>0</v>
      </c>
      <c r="K974" s="3" t="s">
        <v>1460</v>
      </c>
      <c r="L974" s="4">
        <v>0.62635843987919115</v>
      </c>
    </row>
    <row r="975" spans="2:12" x14ac:dyDescent="0.3">
      <c r="B975" s="3" t="s">
        <v>66</v>
      </c>
      <c r="C975" s="4">
        <v>2023</v>
      </c>
      <c r="D975" s="3" t="s">
        <v>1449</v>
      </c>
      <c r="E975" s="4">
        <v>15278517</v>
      </c>
      <c r="F975" s="4">
        <v>10421551</v>
      </c>
      <c r="G975" s="4">
        <v>4856966</v>
      </c>
      <c r="H975" s="4">
        <v>1549417</v>
      </c>
      <c r="I975" s="4">
        <v>0</v>
      </c>
      <c r="J975" s="4">
        <v>0</v>
      </c>
      <c r="K975" s="3" t="s">
        <v>1447</v>
      </c>
      <c r="L975" s="4">
        <v>0.68210487968171252</v>
      </c>
    </row>
    <row r="976" spans="2:12" x14ac:dyDescent="0.3">
      <c r="B976" s="3" t="s">
        <v>66</v>
      </c>
      <c r="C976" s="4">
        <v>2023</v>
      </c>
      <c r="D976" s="3" t="s">
        <v>1450</v>
      </c>
      <c r="E976" s="4">
        <v>14551410</v>
      </c>
      <c r="F976" s="4"/>
      <c r="G976" s="4">
        <v>14551410</v>
      </c>
      <c r="H976" s="4">
        <v>0</v>
      </c>
      <c r="I976" s="4">
        <v>14551410</v>
      </c>
      <c r="J976" s="4"/>
      <c r="K976" s="3" t="s">
        <v>1451</v>
      </c>
      <c r="L976" s="4"/>
    </row>
    <row r="977" spans="2:12" x14ac:dyDescent="0.3">
      <c r="B977" s="3" t="s">
        <v>66</v>
      </c>
      <c r="C977" s="4">
        <v>2023</v>
      </c>
      <c r="D977" s="3" t="s">
        <v>1452</v>
      </c>
      <c r="E977" s="4">
        <v>0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3" t="s">
        <v>1451</v>
      </c>
      <c r="L977" s="4"/>
    </row>
    <row r="978" spans="2:12" x14ac:dyDescent="0.3">
      <c r="B978" s="3" t="s">
        <v>66</v>
      </c>
      <c r="C978" s="4">
        <v>2023</v>
      </c>
      <c r="D978" s="3" t="s">
        <v>1453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3" t="s">
        <v>1451</v>
      </c>
      <c r="L978" s="4"/>
    </row>
    <row r="979" spans="2:12" x14ac:dyDescent="0.3">
      <c r="B979" s="3" t="s">
        <v>66</v>
      </c>
      <c r="C979" s="4">
        <v>2023</v>
      </c>
      <c r="D979" s="3" t="s">
        <v>1454</v>
      </c>
      <c r="E979" s="4">
        <v>7031276</v>
      </c>
      <c r="F979" s="4">
        <v>4490379</v>
      </c>
      <c r="G979" s="4">
        <v>2540897</v>
      </c>
      <c r="H979" s="4">
        <v>0</v>
      </c>
      <c r="I979" s="4">
        <v>0</v>
      </c>
      <c r="J979" s="4">
        <v>0</v>
      </c>
      <c r="K979" s="3" t="s">
        <v>1447</v>
      </c>
      <c r="L979" s="4">
        <v>0.63862931849069782</v>
      </c>
    </row>
    <row r="980" spans="2:12" x14ac:dyDescent="0.3">
      <c r="B980" s="3" t="s">
        <v>66</v>
      </c>
      <c r="C980" s="4">
        <v>2023</v>
      </c>
      <c r="D980" s="3" t="s">
        <v>1455</v>
      </c>
      <c r="E980" s="4">
        <v>26760272</v>
      </c>
      <c r="F980" s="4">
        <v>17056030</v>
      </c>
      <c r="G980" s="4">
        <v>9704242</v>
      </c>
      <c r="H980" s="4">
        <v>0</v>
      </c>
      <c r="I980" s="4">
        <v>0</v>
      </c>
      <c r="J980" s="4">
        <v>0</v>
      </c>
      <c r="K980" s="3" t="s">
        <v>1460</v>
      </c>
      <c r="L980" s="4">
        <v>0.63736385041228283</v>
      </c>
    </row>
    <row r="981" spans="2:12" x14ac:dyDescent="0.3">
      <c r="B981" s="3" t="s">
        <v>66</v>
      </c>
      <c r="C981" s="4">
        <v>2023</v>
      </c>
      <c r="D981" s="3" t="s">
        <v>1456</v>
      </c>
      <c r="E981" s="4">
        <v>45699501</v>
      </c>
      <c r="F981" s="4">
        <v>22839662</v>
      </c>
      <c r="G981" s="4">
        <v>22859839</v>
      </c>
      <c r="H981" s="4">
        <v>53020</v>
      </c>
      <c r="I981" s="4">
        <v>0</v>
      </c>
      <c r="J981" s="4">
        <v>0</v>
      </c>
      <c r="K981" s="3" t="s">
        <v>1447</v>
      </c>
      <c r="L981" s="4">
        <v>0.49977924266612889</v>
      </c>
    </row>
    <row r="982" spans="2:12" x14ac:dyDescent="0.3">
      <c r="B982" s="3" t="s">
        <v>66</v>
      </c>
      <c r="C982" s="4">
        <v>2023</v>
      </c>
      <c r="D982" s="3" t="s">
        <v>1457</v>
      </c>
      <c r="E982" s="4">
        <v>32716070</v>
      </c>
      <c r="F982" s="4">
        <v>18298287</v>
      </c>
      <c r="G982" s="4">
        <v>14417783</v>
      </c>
      <c r="H982" s="4">
        <v>670085</v>
      </c>
      <c r="I982" s="4">
        <v>0</v>
      </c>
      <c r="J982" s="4">
        <v>0</v>
      </c>
      <c r="K982" s="3" t="s">
        <v>1460</v>
      </c>
      <c r="L982" s="4">
        <v>0.55930577847522644</v>
      </c>
    </row>
    <row r="983" spans="2:12" x14ac:dyDescent="0.3">
      <c r="B983" s="3" t="s">
        <v>66</v>
      </c>
      <c r="C983" s="4">
        <v>2023</v>
      </c>
      <c r="D983" s="3" t="s">
        <v>1458</v>
      </c>
      <c r="E983" s="4">
        <v>3601695</v>
      </c>
      <c r="F983" s="4"/>
      <c r="G983" s="4">
        <v>3601695</v>
      </c>
      <c r="H983" s="4">
        <v>1669534</v>
      </c>
      <c r="I983" s="4">
        <v>3601695</v>
      </c>
      <c r="J983" s="4"/>
      <c r="K983" s="3" t="s">
        <v>1451</v>
      </c>
      <c r="L983" s="4"/>
    </row>
    <row r="984" spans="2:12" x14ac:dyDescent="0.3">
      <c r="B984" s="3" t="s">
        <v>66</v>
      </c>
      <c r="C984" s="4">
        <v>2024</v>
      </c>
      <c r="D984" s="3" t="s">
        <v>1446</v>
      </c>
      <c r="E984" s="4">
        <v>18733292</v>
      </c>
      <c r="F984" s="4">
        <v>12126590</v>
      </c>
      <c r="G984" s="4">
        <v>6606702</v>
      </c>
      <c r="H984" s="4">
        <v>134530</v>
      </c>
      <c r="I984" s="4">
        <v>52003119</v>
      </c>
      <c r="J984" s="4">
        <v>742902</v>
      </c>
      <c r="K984" s="3" t="s">
        <v>1460</v>
      </c>
      <c r="L984" s="4">
        <v>0.64732829659624158</v>
      </c>
    </row>
    <row r="985" spans="2:12" x14ac:dyDescent="0.3">
      <c r="B985" s="3" t="s">
        <v>66</v>
      </c>
      <c r="C985" s="4">
        <v>2024</v>
      </c>
      <c r="D985" s="3" t="s">
        <v>1448</v>
      </c>
      <c r="E985" s="4">
        <v>9711671</v>
      </c>
      <c r="F985" s="4">
        <v>6057754</v>
      </c>
      <c r="G985" s="4">
        <v>3653917</v>
      </c>
      <c r="H985" s="4">
        <v>245481</v>
      </c>
      <c r="I985" s="4">
        <v>23246393</v>
      </c>
      <c r="J985" s="4">
        <v>464928</v>
      </c>
      <c r="K985" s="3" t="s">
        <v>1460</v>
      </c>
      <c r="L985" s="4">
        <v>0.62376021592988473</v>
      </c>
    </row>
    <row r="986" spans="2:12" x14ac:dyDescent="0.3">
      <c r="B986" s="3" t="s">
        <v>66</v>
      </c>
      <c r="C986" s="4">
        <v>2024</v>
      </c>
      <c r="D986" s="3" t="s">
        <v>1449</v>
      </c>
      <c r="E986" s="4">
        <v>16484753</v>
      </c>
      <c r="F986" s="4">
        <v>11335851</v>
      </c>
      <c r="G986" s="4">
        <v>5148902</v>
      </c>
      <c r="H986" s="4">
        <v>1373105</v>
      </c>
      <c r="I986" s="4">
        <v>18902367</v>
      </c>
      <c r="J986" s="4">
        <v>1260158</v>
      </c>
      <c r="K986" s="3" t="s">
        <v>1447</v>
      </c>
      <c r="L986" s="4">
        <v>0.68765670920274025</v>
      </c>
    </row>
    <row r="987" spans="2:12" x14ac:dyDescent="0.3">
      <c r="B987" s="3" t="s">
        <v>66</v>
      </c>
      <c r="C987" s="4">
        <v>2024</v>
      </c>
      <c r="D987" s="3" t="s">
        <v>1450</v>
      </c>
      <c r="E987" s="4">
        <v>14576694</v>
      </c>
      <c r="F987" s="4"/>
      <c r="G987" s="4">
        <v>14576694</v>
      </c>
      <c r="H987" s="4">
        <v>102000</v>
      </c>
      <c r="I987" s="4">
        <v>14576694</v>
      </c>
      <c r="J987" s="4"/>
      <c r="K987" s="3" t="s">
        <v>1451</v>
      </c>
      <c r="L987" s="4"/>
    </row>
    <row r="988" spans="2:12" x14ac:dyDescent="0.3">
      <c r="B988" s="3" t="s">
        <v>66</v>
      </c>
      <c r="C988" s="4">
        <v>2024</v>
      </c>
      <c r="D988" s="3" t="s">
        <v>1452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3"/>
      <c r="L988" s="4"/>
    </row>
    <row r="989" spans="2:12" x14ac:dyDescent="0.3">
      <c r="B989" s="3" t="s">
        <v>66</v>
      </c>
      <c r="C989" s="4">
        <v>2024</v>
      </c>
      <c r="D989" s="3" t="s">
        <v>1453</v>
      </c>
      <c r="E989" s="4">
        <v>8841040</v>
      </c>
      <c r="F989" s="4">
        <v>4854037</v>
      </c>
      <c r="G989" s="4">
        <v>3987003</v>
      </c>
      <c r="H989" s="4">
        <v>1809764</v>
      </c>
      <c r="I989" s="4">
        <v>22649884</v>
      </c>
      <c r="J989" s="4">
        <v>1132494</v>
      </c>
      <c r="K989" s="3" t="s">
        <v>1451</v>
      </c>
      <c r="L989" s="4">
        <v>0.54903461583705082</v>
      </c>
    </row>
    <row r="990" spans="2:12" x14ac:dyDescent="0.3">
      <c r="B990" s="3" t="s">
        <v>66</v>
      </c>
      <c r="C990" s="4">
        <v>2024</v>
      </c>
      <c r="D990" s="3" t="s">
        <v>1454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3"/>
      <c r="L990" s="4"/>
    </row>
    <row r="991" spans="2:12" x14ac:dyDescent="0.3">
      <c r="B991" s="3" t="s">
        <v>66</v>
      </c>
      <c r="C991" s="4">
        <v>2024</v>
      </c>
      <c r="D991" s="3" t="s">
        <v>1455</v>
      </c>
      <c r="E991" s="4">
        <v>28510232</v>
      </c>
      <c r="F991" s="4">
        <v>17596854</v>
      </c>
      <c r="G991" s="4">
        <v>10913378</v>
      </c>
      <c r="H991" s="4">
        <v>1749960</v>
      </c>
      <c r="I991" s="4">
        <v>68291473</v>
      </c>
      <c r="J991" s="4">
        <v>1365829</v>
      </c>
      <c r="K991" s="3" t="s">
        <v>1460</v>
      </c>
      <c r="L991" s="4">
        <v>0.61721188378965142</v>
      </c>
    </row>
    <row r="992" spans="2:12" x14ac:dyDescent="0.3">
      <c r="B992" s="3" t="s">
        <v>66</v>
      </c>
      <c r="C992" s="4">
        <v>2024</v>
      </c>
      <c r="D992" s="3" t="s">
        <v>1456</v>
      </c>
      <c r="E992" s="4">
        <v>52623112</v>
      </c>
      <c r="F992" s="4">
        <v>23880436</v>
      </c>
      <c r="G992" s="4">
        <v>28742676</v>
      </c>
      <c r="H992" s="4">
        <v>6923611</v>
      </c>
      <c r="I992" s="4">
        <v>136841922</v>
      </c>
      <c r="J992" s="4">
        <v>3421048</v>
      </c>
      <c r="K992" s="3" t="s">
        <v>1460</v>
      </c>
      <c r="L992" s="4">
        <v>0.45380128792079039</v>
      </c>
    </row>
    <row r="993" spans="2:12" x14ac:dyDescent="0.3">
      <c r="B993" s="3" t="s">
        <v>66</v>
      </c>
      <c r="C993" s="4">
        <v>2024</v>
      </c>
      <c r="D993" s="3" t="s">
        <v>1457</v>
      </c>
      <c r="E993" s="4">
        <v>33334028</v>
      </c>
      <c r="F993" s="4">
        <v>19018725</v>
      </c>
      <c r="G993" s="4">
        <v>14315303</v>
      </c>
      <c r="H993" s="4">
        <v>617958</v>
      </c>
      <c r="I993" s="4">
        <v>79892873</v>
      </c>
      <c r="J993" s="4">
        <v>1597857</v>
      </c>
      <c r="K993" s="3" t="s">
        <v>1460</v>
      </c>
      <c r="L993" s="4">
        <v>0.57054985974092298</v>
      </c>
    </row>
    <row r="994" spans="2:12" x14ac:dyDescent="0.3">
      <c r="B994" s="3" t="s">
        <v>66</v>
      </c>
      <c r="C994" s="4">
        <v>2024</v>
      </c>
      <c r="D994" s="3" t="s">
        <v>1458</v>
      </c>
      <c r="E994" s="4">
        <v>1708762</v>
      </c>
      <c r="F994" s="4"/>
      <c r="G994" s="4">
        <v>1708762</v>
      </c>
      <c r="H994" s="4">
        <v>-1892933</v>
      </c>
      <c r="I994" s="4">
        <v>1708762</v>
      </c>
      <c r="J994" s="4"/>
      <c r="K994" s="3" t="s">
        <v>1451</v>
      </c>
      <c r="L994" s="4"/>
    </row>
    <row r="995" spans="2:12" x14ac:dyDescent="0.3">
      <c r="B995" s="3" t="s">
        <v>69</v>
      </c>
      <c r="C995" s="4">
        <v>2019</v>
      </c>
      <c r="D995" s="3" t="s">
        <v>1446</v>
      </c>
      <c r="E995" s="4">
        <v>18101840</v>
      </c>
      <c r="F995" s="4">
        <v>6237417</v>
      </c>
      <c r="G995" s="4">
        <v>11864423</v>
      </c>
      <c r="H995" s="4">
        <v>461997</v>
      </c>
      <c r="I995" s="4">
        <v>0</v>
      </c>
      <c r="J995" s="4">
        <v>0</v>
      </c>
      <c r="K995" s="3" t="s">
        <v>1460</v>
      </c>
      <c r="L995" s="4">
        <v>0.34457364555205439</v>
      </c>
    </row>
    <row r="996" spans="2:12" x14ac:dyDescent="0.3">
      <c r="B996" s="3" t="s">
        <v>69</v>
      </c>
      <c r="C996" s="4">
        <v>2019</v>
      </c>
      <c r="D996" s="3" t="s">
        <v>1448</v>
      </c>
      <c r="E996" s="4">
        <v>16886679</v>
      </c>
      <c r="F996" s="4">
        <v>9865425</v>
      </c>
      <c r="G996" s="4">
        <v>7021254</v>
      </c>
      <c r="H996" s="4">
        <v>988187</v>
      </c>
      <c r="I996" s="4">
        <v>0</v>
      </c>
      <c r="J996" s="4">
        <v>0</v>
      </c>
      <c r="K996" s="3" t="s">
        <v>1460</v>
      </c>
      <c r="L996" s="4">
        <v>0.58421345014019632</v>
      </c>
    </row>
    <row r="997" spans="2:12" x14ac:dyDescent="0.3">
      <c r="B997" s="3" t="s">
        <v>69</v>
      </c>
      <c r="C997" s="4">
        <v>2019</v>
      </c>
      <c r="D997" s="3" t="s">
        <v>1449</v>
      </c>
      <c r="E997" s="4">
        <v>14306028</v>
      </c>
      <c r="F997" s="4">
        <v>9457074</v>
      </c>
      <c r="G997" s="4">
        <v>4848954</v>
      </c>
      <c r="H997" s="4">
        <v>1299464</v>
      </c>
      <c r="I997" s="4">
        <v>0</v>
      </c>
      <c r="J997" s="4">
        <v>0</v>
      </c>
      <c r="K997" s="3" t="s">
        <v>1460</v>
      </c>
      <c r="L997" s="4">
        <v>0.66105518596776125</v>
      </c>
    </row>
    <row r="998" spans="2:12" x14ac:dyDescent="0.3">
      <c r="B998" s="3" t="s">
        <v>69</v>
      </c>
      <c r="C998" s="4">
        <v>2019</v>
      </c>
      <c r="D998" s="3" t="s">
        <v>1450</v>
      </c>
      <c r="E998" s="4">
        <v>30721615</v>
      </c>
      <c r="F998" s="4"/>
      <c r="G998" s="4">
        <v>30721615</v>
      </c>
      <c r="H998" s="4">
        <v>0</v>
      </c>
      <c r="I998" s="4">
        <v>30721615</v>
      </c>
      <c r="J998" s="4"/>
      <c r="K998" s="3" t="s">
        <v>1451</v>
      </c>
      <c r="L998" s="4"/>
    </row>
    <row r="999" spans="2:12" x14ac:dyDescent="0.3">
      <c r="B999" s="3" t="s">
        <v>69</v>
      </c>
      <c r="C999" s="4">
        <v>2019</v>
      </c>
      <c r="D999" s="3" t="s">
        <v>1452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3" t="s">
        <v>1451</v>
      </c>
      <c r="L999" s="4"/>
    </row>
    <row r="1000" spans="2:12" x14ac:dyDescent="0.3">
      <c r="B1000" s="3" t="s">
        <v>69</v>
      </c>
      <c r="C1000" s="4">
        <v>2019</v>
      </c>
      <c r="D1000" s="3" t="s">
        <v>1453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3" t="s">
        <v>1451</v>
      </c>
      <c r="L1000" s="4"/>
    </row>
    <row r="1001" spans="2:12" x14ac:dyDescent="0.3">
      <c r="B1001" s="3" t="s">
        <v>69</v>
      </c>
      <c r="C1001" s="4">
        <v>2019</v>
      </c>
      <c r="D1001" s="3" t="s">
        <v>1454</v>
      </c>
      <c r="E1001" s="4">
        <v>8658023</v>
      </c>
      <c r="F1001" s="4">
        <v>4183033</v>
      </c>
      <c r="G1001" s="4">
        <v>4474990</v>
      </c>
      <c r="H1001" s="4">
        <v>345323</v>
      </c>
      <c r="I1001" s="4">
        <v>0</v>
      </c>
      <c r="J1001" s="4">
        <v>0</v>
      </c>
      <c r="K1001" s="3" t="s">
        <v>1460</v>
      </c>
      <c r="L1001" s="4">
        <v>0.48313951117939974</v>
      </c>
    </row>
    <row r="1002" spans="2:12" x14ac:dyDescent="0.3">
      <c r="B1002" s="3" t="s">
        <v>69</v>
      </c>
      <c r="C1002" s="4">
        <v>2019</v>
      </c>
      <c r="D1002" s="3" t="s">
        <v>1455</v>
      </c>
      <c r="E1002" s="4">
        <v>15181978</v>
      </c>
      <c r="F1002" s="4">
        <v>7887579</v>
      </c>
      <c r="G1002" s="4">
        <v>7294399</v>
      </c>
      <c r="H1002" s="4">
        <v>302012</v>
      </c>
      <c r="I1002" s="4">
        <v>0</v>
      </c>
      <c r="J1002" s="4">
        <v>0</v>
      </c>
      <c r="K1002" s="3" t="s">
        <v>1460</v>
      </c>
      <c r="L1002" s="4">
        <v>0.51953566261260553</v>
      </c>
    </row>
    <row r="1003" spans="2:12" x14ac:dyDescent="0.3">
      <c r="B1003" s="3" t="s">
        <v>69</v>
      </c>
      <c r="C1003" s="4">
        <v>2019</v>
      </c>
      <c r="D1003" s="3" t="s">
        <v>1456</v>
      </c>
      <c r="E1003" s="4">
        <v>59341230</v>
      </c>
      <c r="F1003" s="4">
        <v>45678601</v>
      </c>
      <c r="G1003" s="4">
        <v>13662629</v>
      </c>
      <c r="H1003" s="4">
        <v>1756512</v>
      </c>
      <c r="I1003" s="4">
        <v>0</v>
      </c>
      <c r="J1003" s="4">
        <v>0</v>
      </c>
      <c r="K1003" s="3" t="s">
        <v>1460</v>
      </c>
      <c r="L1003" s="4">
        <v>0.76976161431099421</v>
      </c>
    </row>
    <row r="1004" spans="2:12" x14ac:dyDescent="0.3">
      <c r="B1004" s="3" t="s">
        <v>69</v>
      </c>
      <c r="C1004" s="4">
        <v>2019</v>
      </c>
      <c r="D1004" s="3" t="s">
        <v>1457</v>
      </c>
      <c r="E1004" s="4">
        <v>17770834</v>
      </c>
      <c r="F1004" s="4">
        <v>7211831</v>
      </c>
      <c r="G1004" s="4">
        <v>10559003</v>
      </c>
      <c r="H1004" s="4">
        <v>124500</v>
      </c>
      <c r="I1004" s="4">
        <v>0</v>
      </c>
      <c r="J1004" s="4">
        <v>0</v>
      </c>
      <c r="K1004" s="3" t="s">
        <v>1460</v>
      </c>
      <c r="L1004" s="4">
        <v>0.40582400353297993</v>
      </c>
    </row>
    <row r="1005" spans="2:12" x14ac:dyDescent="0.3">
      <c r="B1005" s="3" t="s">
        <v>69</v>
      </c>
      <c r="C1005" s="4">
        <v>2019</v>
      </c>
      <c r="D1005" s="3" t="s">
        <v>1458</v>
      </c>
      <c r="E1005" s="4">
        <v>251151</v>
      </c>
      <c r="F1005" s="4"/>
      <c r="G1005" s="4">
        <v>251151</v>
      </c>
      <c r="H1005" s="4">
        <v>45105</v>
      </c>
      <c r="I1005" s="4">
        <v>251151</v>
      </c>
      <c r="J1005" s="4"/>
      <c r="K1005" s="3" t="s">
        <v>1451</v>
      </c>
      <c r="L1005" s="4"/>
    </row>
    <row r="1006" spans="2:12" x14ac:dyDescent="0.3">
      <c r="B1006" s="3" t="s">
        <v>69</v>
      </c>
      <c r="C1006" s="4">
        <v>2020</v>
      </c>
      <c r="D1006" s="3" t="s">
        <v>1446</v>
      </c>
      <c r="E1006" s="4">
        <v>18101840</v>
      </c>
      <c r="F1006" s="4">
        <v>6684530</v>
      </c>
      <c r="G1006" s="4">
        <v>11417310</v>
      </c>
      <c r="H1006" s="4">
        <v>0</v>
      </c>
      <c r="I1006" s="4">
        <v>0</v>
      </c>
      <c r="J1006" s="4">
        <v>0</v>
      </c>
      <c r="K1006" s="3" t="s">
        <v>1460</v>
      </c>
      <c r="L1006" s="4">
        <v>0.36927351031718325</v>
      </c>
    </row>
    <row r="1007" spans="2:12" x14ac:dyDescent="0.3">
      <c r="B1007" s="3" t="s">
        <v>69</v>
      </c>
      <c r="C1007" s="4">
        <v>2020</v>
      </c>
      <c r="D1007" s="3" t="s">
        <v>1448</v>
      </c>
      <c r="E1007" s="4">
        <v>17003010</v>
      </c>
      <c r="F1007" s="4">
        <v>10052144</v>
      </c>
      <c r="G1007" s="4">
        <v>6950866</v>
      </c>
      <c r="H1007" s="4">
        <v>116331</v>
      </c>
      <c r="I1007" s="4">
        <v>0</v>
      </c>
      <c r="J1007" s="4">
        <v>0</v>
      </c>
      <c r="K1007" s="3" t="s">
        <v>1460</v>
      </c>
      <c r="L1007" s="4">
        <v>0.59119791142862355</v>
      </c>
    </row>
    <row r="1008" spans="2:12" x14ac:dyDescent="0.3">
      <c r="B1008" s="3" t="s">
        <v>69</v>
      </c>
      <c r="C1008" s="4">
        <v>2020</v>
      </c>
      <c r="D1008" s="3" t="s">
        <v>1449</v>
      </c>
      <c r="E1008" s="4">
        <v>15018377</v>
      </c>
      <c r="F1008" s="4">
        <v>10188376</v>
      </c>
      <c r="G1008" s="4">
        <v>4830001</v>
      </c>
      <c r="H1008" s="4">
        <v>645316</v>
      </c>
      <c r="I1008" s="4">
        <v>0</v>
      </c>
      <c r="J1008" s="4">
        <v>0</v>
      </c>
      <c r="K1008" s="3" t="s">
        <v>1460</v>
      </c>
      <c r="L1008" s="4">
        <v>0.67839394363319017</v>
      </c>
    </row>
    <row r="1009" spans="2:12" x14ac:dyDescent="0.3">
      <c r="B1009" s="3" t="s">
        <v>69</v>
      </c>
      <c r="C1009" s="4">
        <v>2020</v>
      </c>
      <c r="D1009" s="3" t="s">
        <v>1450</v>
      </c>
      <c r="E1009" s="4">
        <v>30721615</v>
      </c>
      <c r="F1009" s="4"/>
      <c r="G1009" s="4">
        <v>30721615</v>
      </c>
      <c r="H1009" s="4">
        <v>0</v>
      </c>
      <c r="I1009" s="4">
        <v>30721615</v>
      </c>
      <c r="J1009" s="4"/>
      <c r="K1009" s="3" t="s">
        <v>1451</v>
      </c>
      <c r="L1009" s="4"/>
    </row>
    <row r="1010" spans="2:12" x14ac:dyDescent="0.3">
      <c r="B1010" s="3" t="s">
        <v>69</v>
      </c>
      <c r="C1010" s="4">
        <v>2020</v>
      </c>
      <c r="D1010" s="3" t="s">
        <v>1452</v>
      </c>
      <c r="E1010" s="4">
        <v>0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3" t="s">
        <v>1451</v>
      </c>
      <c r="L1010" s="4"/>
    </row>
    <row r="1011" spans="2:12" x14ac:dyDescent="0.3">
      <c r="B1011" s="3" t="s">
        <v>69</v>
      </c>
      <c r="C1011" s="4">
        <v>2020</v>
      </c>
      <c r="D1011" s="3" t="s">
        <v>1453</v>
      </c>
      <c r="E1011" s="4">
        <v>0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3" t="s">
        <v>1451</v>
      </c>
      <c r="L1011" s="4"/>
    </row>
    <row r="1012" spans="2:12" x14ac:dyDescent="0.3">
      <c r="B1012" s="3" t="s">
        <v>69</v>
      </c>
      <c r="C1012" s="4">
        <v>2020</v>
      </c>
      <c r="D1012" s="3" t="s">
        <v>1454</v>
      </c>
      <c r="E1012" s="4">
        <v>8698998</v>
      </c>
      <c r="F1012" s="4">
        <v>4321529</v>
      </c>
      <c r="G1012" s="4">
        <v>4377469</v>
      </c>
      <c r="H1012" s="4">
        <v>40975</v>
      </c>
      <c r="I1012" s="4">
        <v>0</v>
      </c>
      <c r="J1012" s="4">
        <v>0</v>
      </c>
      <c r="K1012" s="3" t="s">
        <v>1460</v>
      </c>
      <c r="L1012" s="4">
        <v>0.496784687155923</v>
      </c>
    </row>
    <row r="1013" spans="2:12" x14ac:dyDescent="0.3">
      <c r="B1013" s="3" t="s">
        <v>69</v>
      </c>
      <c r="C1013" s="4">
        <v>2020</v>
      </c>
      <c r="D1013" s="3" t="s">
        <v>1455</v>
      </c>
      <c r="E1013" s="4">
        <v>15203578</v>
      </c>
      <c r="F1013" s="4">
        <v>8114208</v>
      </c>
      <c r="G1013" s="4">
        <v>7089370</v>
      </c>
      <c r="H1013" s="4">
        <v>21600</v>
      </c>
      <c r="I1013" s="4">
        <v>0</v>
      </c>
      <c r="J1013" s="4">
        <v>0</v>
      </c>
      <c r="K1013" s="3" t="s">
        <v>1460</v>
      </c>
      <c r="L1013" s="4">
        <v>0.53370384260862802</v>
      </c>
    </row>
    <row r="1014" spans="2:12" x14ac:dyDescent="0.3">
      <c r="B1014" s="3" t="s">
        <v>69</v>
      </c>
      <c r="C1014" s="4">
        <v>2020</v>
      </c>
      <c r="D1014" s="3" t="s">
        <v>1456</v>
      </c>
      <c r="E1014" s="4">
        <v>60500198</v>
      </c>
      <c r="F1014" s="4">
        <v>46803206</v>
      </c>
      <c r="G1014" s="4">
        <v>13696992</v>
      </c>
      <c r="H1014" s="4">
        <v>1226001</v>
      </c>
      <c r="I1014" s="4">
        <v>0</v>
      </c>
      <c r="J1014" s="4">
        <v>0</v>
      </c>
      <c r="K1014" s="3" t="s">
        <v>1460</v>
      </c>
      <c r="L1014" s="4">
        <v>0.77360417894830691</v>
      </c>
    </row>
    <row r="1015" spans="2:12" x14ac:dyDescent="0.3">
      <c r="B1015" s="3" t="s">
        <v>69</v>
      </c>
      <c r="C1015" s="4">
        <v>2020</v>
      </c>
      <c r="D1015" s="3" t="s">
        <v>1457</v>
      </c>
      <c r="E1015" s="4">
        <v>18132031</v>
      </c>
      <c r="F1015" s="4">
        <v>7469210</v>
      </c>
      <c r="G1015" s="4">
        <v>10662821</v>
      </c>
      <c r="H1015" s="4">
        <v>361197</v>
      </c>
      <c r="I1015" s="4">
        <v>0</v>
      </c>
      <c r="J1015" s="4">
        <v>0</v>
      </c>
      <c r="K1015" s="3" t="s">
        <v>1460</v>
      </c>
      <c r="L1015" s="4">
        <v>0.41193454831397541</v>
      </c>
    </row>
    <row r="1016" spans="2:12" x14ac:dyDescent="0.3">
      <c r="B1016" s="3" t="s">
        <v>69</v>
      </c>
      <c r="C1016" s="4">
        <v>2020</v>
      </c>
      <c r="D1016" s="3" t="s">
        <v>1458</v>
      </c>
      <c r="E1016" s="4">
        <v>260390</v>
      </c>
      <c r="F1016" s="4"/>
      <c r="G1016" s="4">
        <v>260390</v>
      </c>
      <c r="H1016" s="4">
        <v>9239</v>
      </c>
      <c r="I1016" s="4">
        <v>260390</v>
      </c>
      <c r="J1016" s="4"/>
      <c r="K1016" s="3" t="s">
        <v>1451</v>
      </c>
      <c r="L1016" s="4"/>
    </row>
    <row r="1017" spans="2:12" x14ac:dyDescent="0.3">
      <c r="B1017" s="3" t="s">
        <v>69</v>
      </c>
      <c r="C1017" s="4">
        <v>2021</v>
      </c>
      <c r="D1017" s="3" t="s">
        <v>1446</v>
      </c>
      <c r="E1017" s="4">
        <v>18586604</v>
      </c>
      <c r="F1017" s="4">
        <v>7131542</v>
      </c>
      <c r="G1017" s="4">
        <v>11455062</v>
      </c>
      <c r="H1017" s="4">
        <v>484764</v>
      </c>
      <c r="I1017" s="4">
        <v>0</v>
      </c>
      <c r="J1017" s="4">
        <v>0</v>
      </c>
      <c r="K1017" s="3" t="s">
        <v>1460</v>
      </c>
      <c r="L1017" s="4">
        <v>0.383692577729638</v>
      </c>
    </row>
    <row r="1018" spans="2:12" x14ac:dyDescent="0.3">
      <c r="B1018" s="3" t="s">
        <v>69</v>
      </c>
      <c r="C1018" s="4">
        <v>2021</v>
      </c>
      <c r="D1018" s="3" t="s">
        <v>1448</v>
      </c>
      <c r="E1018" s="4">
        <v>17516723</v>
      </c>
      <c r="F1018" s="4">
        <v>10240419</v>
      </c>
      <c r="G1018" s="4">
        <v>7276304</v>
      </c>
      <c r="H1018" s="4">
        <v>513713</v>
      </c>
      <c r="I1018" s="4">
        <v>0</v>
      </c>
      <c r="J1018" s="4">
        <v>0</v>
      </c>
      <c r="K1018" s="3" t="s">
        <v>1460</v>
      </c>
      <c r="L1018" s="4">
        <v>0.58460814845333797</v>
      </c>
    </row>
    <row r="1019" spans="2:12" x14ac:dyDescent="0.3">
      <c r="B1019" s="3" t="s">
        <v>69</v>
      </c>
      <c r="C1019" s="4">
        <v>2021</v>
      </c>
      <c r="D1019" s="3" t="s">
        <v>1449</v>
      </c>
      <c r="E1019" s="4">
        <v>14668750</v>
      </c>
      <c r="F1019" s="4">
        <v>10119175</v>
      </c>
      <c r="G1019" s="4">
        <v>4549575</v>
      </c>
      <c r="H1019" s="4">
        <v>655520</v>
      </c>
      <c r="I1019" s="4">
        <v>0</v>
      </c>
      <c r="J1019" s="4">
        <v>0</v>
      </c>
      <c r="K1019" s="3" t="s">
        <v>1460</v>
      </c>
      <c r="L1019" s="4">
        <v>0.68984576054537705</v>
      </c>
    </row>
    <row r="1020" spans="2:12" x14ac:dyDescent="0.3">
      <c r="B1020" s="3" t="s">
        <v>69</v>
      </c>
      <c r="C1020" s="4">
        <v>2021</v>
      </c>
      <c r="D1020" s="3" t="s">
        <v>1450</v>
      </c>
      <c r="E1020" s="4">
        <v>30721615</v>
      </c>
      <c r="F1020" s="4"/>
      <c r="G1020" s="4">
        <v>30721615</v>
      </c>
      <c r="H1020" s="4">
        <v>0</v>
      </c>
      <c r="I1020" s="4">
        <v>30721615</v>
      </c>
      <c r="J1020" s="4"/>
      <c r="K1020" s="3" t="s">
        <v>1451</v>
      </c>
      <c r="L1020" s="4"/>
    </row>
    <row r="1021" spans="2:12" x14ac:dyDescent="0.3">
      <c r="B1021" s="3" t="s">
        <v>69</v>
      </c>
      <c r="C1021" s="4">
        <v>2021</v>
      </c>
      <c r="D1021" s="3" t="s">
        <v>1452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3" t="s">
        <v>1451</v>
      </c>
      <c r="L1021" s="4"/>
    </row>
    <row r="1022" spans="2:12" x14ac:dyDescent="0.3">
      <c r="B1022" s="3" t="s">
        <v>69</v>
      </c>
      <c r="C1022" s="4">
        <v>2021</v>
      </c>
      <c r="D1022" s="3" t="s">
        <v>1453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3" t="s">
        <v>1451</v>
      </c>
      <c r="L1022" s="4"/>
    </row>
    <row r="1023" spans="2:12" x14ac:dyDescent="0.3">
      <c r="B1023" s="3" t="s">
        <v>69</v>
      </c>
      <c r="C1023" s="4">
        <v>2021</v>
      </c>
      <c r="D1023" s="3" t="s">
        <v>1454</v>
      </c>
      <c r="E1023" s="4">
        <v>8803596</v>
      </c>
      <c r="F1023" s="4">
        <v>4463372</v>
      </c>
      <c r="G1023" s="4">
        <v>4340224</v>
      </c>
      <c r="H1023" s="4">
        <v>104598</v>
      </c>
      <c r="I1023" s="4">
        <v>0</v>
      </c>
      <c r="J1023" s="4">
        <v>0</v>
      </c>
      <c r="K1023" s="3" t="s">
        <v>1460</v>
      </c>
      <c r="L1023" s="4">
        <v>0.50699418737524982</v>
      </c>
    </row>
    <row r="1024" spans="2:12" x14ac:dyDescent="0.3">
      <c r="B1024" s="3" t="s">
        <v>69</v>
      </c>
      <c r="C1024" s="4">
        <v>2021</v>
      </c>
      <c r="D1024" s="3" t="s">
        <v>1455</v>
      </c>
      <c r="E1024" s="4">
        <v>15302470</v>
      </c>
      <c r="F1024" s="4">
        <v>8339870</v>
      </c>
      <c r="G1024" s="4">
        <v>6962600</v>
      </c>
      <c r="H1024" s="4">
        <v>98892</v>
      </c>
      <c r="I1024" s="4">
        <v>0</v>
      </c>
      <c r="J1024" s="4">
        <v>0</v>
      </c>
      <c r="K1024" s="3" t="s">
        <v>1460</v>
      </c>
      <c r="L1024" s="4">
        <v>0.54500155857191679</v>
      </c>
    </row>
    <row r="1025" spans="2:12" x14ac:dyDescent="0.3">
      <c r="B1025" s="3" t="s">
        <v>69</v>
      </c>
      <c r="C1025" s="4">
        <v>2021</v>
      </c>
      <c r="D1025" s="3" t="s">
        <v>1456</v>
      </c>
      <c r="E1025" s="4">
        <v>61242469</v>
      </c>
      <c r="F1025" s="4">
        <v>47963376</v>
      </c>
      <c r="G1025" s="4">
        <v>13279093</v>
      </c>
      <c r="H1025" s="4">
        <v>675239</v>
      </c>
      <c r="I1025" s="4">
        <v>0</v>
      </c>
      <c r="J1025" s="4">
        <v>0</v>
      </c>
      <c r="K1025" s="3" t="s">
        <v>1460</v>
      </c>
      <c r="L1025" s="4">
        <v>0.7831718215018405</v>
      </c>
    </row>
    <row r="1026" spans="2:12" x14ac:dyDescent="0.3">
      <c r="B1026" s="3" t="s">
        <v>69</v>
      </c>
      <c r="C1026" s="4">
        <v>2021</v>
      </c>
      <c r="D1026" s="3" t="s">
        <v>1457</v>
      </c>
      <c r="E1026" s="4">
        <v>18172031</v>
      </c>
      <c r="F1026" s="4">
        <v>7731449</v>
      </c>
      <c r="G1026" s="4">
        <v>10440582</v>
      </c>
      <c r="H1026" s="4">
        <v>40000</v>
      </c>
      <c r="I1026" s="4">
        <v>0</v>
      </c>
      <c r="J1026" s="4">
        <v>0</v>
      </c>
      <c r="K1026" s="3" t="s">
        <v>1460</v>
      </c>
      <c r="L1026" s="4">
        <v>0.42545871730022911</v>
      </c>
    </row>
    <row r="1027" spans="2:12" x14ac:dyDescent="0.3">
      <c r="B1027" s="3" t="s">
        <v>69</v>
      </c>
      <c r="C1027" s="4">
        <v>2021</v>
      </c>
      <c r="D1027" s="3" t="s">
        <v>1458</v>
      </c>
      <c r="E1027" s="4">
        <v>412700</v>
      </c>
      <c r="F1027" s="4"/>
      <c r="G1027" s="4">
        <v>412700</v>
      </c>
      <c r="H1027" s="4">
        <v>152311</v>
      </c>
      <c r="I1027" s="4">
        <v>412700</v>
      </c>
      <c r="J1027" s="4"/>
      <c r="K1027" s="3" t="s">
        <v>1451</v>
      </c>
      <c r="L1027" s="4"/>
    </row>
    <row r="1028" spans="2:12" x14ac:dyDescent="0.3">
      <c r="B1028" s="3" t="s">
        <v>69</v>
      </c>
      <c r="C1028" s="4">
        <v>2022</v>
      </c>
      <c r="D1028" s="3" t="s">
        <v>1446</v>
      </c>
      <c r="E1028" s="4">
        <v>18915939</v>
      </c>
      <c r="F1028" s="4">
        <v>7597945</v>
      </c>
      <c r="G1028" s="4">
        <v>11317994</v>
      </c>
      <c r="H1028" s="4">
        <v>329335</v>
      </c>
      <c r="I1028" s="4">
        <v>0</v>
      </c>
      <c r="J1028" s="4">
        <v>0</v>
      </c>
      <c r="K1028" s="3" t="s">
        <v>1460</v>
      </c>
      <c r="L1028" s="4">
        <v>0.40166893115906116</v>
      </c>
    </row>
    <row r="1029" spans="2:12" x14ac:dyDescent="0.3">
      <c r="B1029" s="3" t="s">
        <v>69</v>
      </c>
      <c r="C1029" s="4">
        <v>2022</v>
      </c>
      <c r="D1029" s="3" t="s">
        <v>1448</v>
      </c>
      <c r="E1029" s="4">
        <v>17647106</v>
      </c>
      <c r="F1029" s="4">
        <v>10435197</v>
      </c>
      <c r="G1029" s="4">
        <v>7211909</v>
      </c>
      <c r="H1029" s="4">
        <v>130383</v>
      </c>
      <c r="I1029" s="4">
        <v>0</v>
      </c>
      <c r="J1029" s="4">
        <v>0</v>
      </c>
      <c r="K1029" s="3" t="s">
        <v>1460</v>
      </c>
      <c r="L1029" s="4">
        <v>0.59132624918782717</v>
      </c>
    </row>
    <row r="1030" spans="2:12" x14ac:dyDescent="0.3">
      <c r="B1030" s="3" t="s">
        <v>69</v>
      </c>
      <c r="C1030" s="4">
        <v>2022</v>
      </c>
      <c r="D1030" s="3" t="s">
        <v>1449</v>
      </c>
      <c r="E1030" s="4">
        <v>14855931</v>
      </c>
      <c r="F1030" s="4">
        <v>10552430</v>
      </c>
      <c r="G1030" s="4">
        <v>4303501</v>
      </c>
      <c r="H1030" s="4">
        <v>345842</v>
      </c>
      <c r="I1030" s="4">
        <v>0</v>
      </c>
      <c r="J1030" s="4">
        <v>0</v>
      </c>
      <c r="K1030" s="3" t="s">
        <v>1460</v>
      </c>
      <c r="L1030" s="4">
        <v>0.71031765023679772</v>
      </c>
    </row>
    <row r="1031" spans="2:12" x14ac:dyDescent="0.3">
      <c r="B1031" s="3" t="s">
        <v>69</v>
      </c>
      <c r="C1031" s="4">
        <v>2022</v>
      </c>
      <c r="D1031" s="3" t="s">
        <v>1450</v>
      </c>
      <c r="E1031" s="4">
        <v>30721615</v>
      </c>
      <c r="F1031" s="4"/>
      <c r="G1031" s="4">
        <v>30721615</v>
      </c>
      <c r="H1031" s="4">
        <v>0</v>
      </c>
      <c r="I1031" s="4">
        <v>30721615</v>
      </c>
      <c r="J1031" s="4"/>
      <c r="K1031" s="3" t="s">
        <v>1451</v>
      </c>
      <c r="L1031" s="4"/>
    </row>
    <row r="1032" spans="2:12" x14ac:dyDescent="0.3">
      <c r="B1032" s="3" t="s">
        <v>69</v>
      </c>
      <c r="C1032" s="4">
        <v>2022</v>
      </c>
      <c r="D1032" s="3" t="s">
        <v>1452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3" t="s">
        <v>1451</v>
      </c>
      <c r="L1032" s="4"/>
    </row>
    <row r="1033" spans="2:12" x14ac:dyDescent="0.3">
      <c r="B1033" s="3" t="s">
        <v>69</v>
      </c>
      <c r="C1033" s="4">
        <v>2022</v>
      </c>
      <c r="D1033" s="3" t="s">
        <v>1453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3" t="s">
        <v>1451</v>
      </c>
      <c r="L1033" s="4"/>
    </row>
    <row r="1034" spans="2:12" x14ac:dyDescent="0.3">
      <c r="B1034" s="3" t="s">
        <v>69</v>
      </c>
      <c r="C1034" s="4">
        <v>2022</v>
      </c>
      <c r="D1034" s="3" t="s">
        <v>1454</v>
      </c>
      <c r="E1034" s="4">
        <v>9272784</v>
      </c>
      <c r="F1034" s="4">
        <v>4610259</v>
      </c>
      <c r="G1034" s="4">
        <v>4662525</v>
      </c>
      <c r="H1034" s="4">
        <v>469188</v>
      </c>
      <c r="I1034" s="4">
        <v>0</v>
      </c>
      <c r="J1034" s="4">
        <v>0</v>
      </c>
      <c r="K1034" s="3" t="s">
        <v>1460</v>
      </c>
      <c r="L1034" s="4">
        <v>0.49718175253516095</v>
      </c>
    </row>
    <row r="1035" spans="2:12" x14ac:dyDescent="0.3">
      <c r="B1035" s="3" t="s">
        <v>69</v>
      </c>
      <c r="C1035" s="4">
        <v>2022</v>
      </c>
      <c r="D1035" s="3" t="s">
        <v>1455</v>
      </c>
      <c r="E1035" s="4">
        <v>15546121</v>
      </c>
      <c r="F1035" s="4">
        <v>8565106</v>
      </c>
      <c r="G1035" s="4">
        <v>6981015</v>
      </c>
      <c r="H1035" s="4">
        <v>243651</v>
      </c>
      <c r="I1035" s="4">
        <v>0</v>
      </c>
      <c r="J1035" s="4">
        <v>0</v>
      </c>
      <c r="K1035" s="3" t="s">
        <v>1460</v>
      </c>
      <c r="L1035" s="4">
        <v>0.55094811110758757</v>
      </c>
    </row>
    <row r="1036" spans="2:12" x14ac:dyDescent="0.3">
      <c r="B1036" s="3" t="s">
        <v>69</v>
      </c>
      <c r="C1036" s="4">
        <v>2022</v>
      </c>
      <c r="D1036" s="3" t="s">
        <v>1456</v>
      </c>
      <c r="E1036" s="4">
        <v>62162733</v>
      </c>
      <c r="F1036" s="4">
        <v>48976282</v>
      </c>
      <c r="G1036" s="4">
        <v>13186451</v>
      </c>
      <c r="H1036" s="4">
        <v>987296</v>
      </c>
      <c r="I1036" s="4">
        <v>0</v>
      </c>
      <c r="J1036" s="4">
        <v>0</v>
      </c>
      <c r="K1036" s="3" t="s">
        <v>1460</v>
      </c>
      <c r="L1036" s="4">
        <v>0.78787208406683151</v>
      </c>
    </row>
    <row r="1037" spans="2:12" x14ac:dyDescent="0.3">
      <c r="B1037" s="3" t="s">
        <v>69</v>
      </c>
      <c r="C1037" s="4">
        <v>2022</v>
      </c>
      <c r="D1037" s="3" t="s">
        <v>1457</v>
      </c>
      <c r="E1037" s="4">
        <v>19841420</v>
      </c>
      <c r="F1037" s="4">
        <v>7993843</v>
      </c>
      <c r="G1037" s="4">
        <v>11847577</v>
      </c>
      <c r="H1037" s="4">
        <v>1669389</v>
      </c>
      <c r="I1037" s="4">
        <v>0</v>
      </c>
      <c r="J1037" s="4">
        <v>0</v>
      </c>
      <c r="K1037" s="3" t="s">
        <v>1460</v>
      </c>
      <c r="L1037" s="4">
        <v>0.40288663815392245</v>
      </c>
    </row>
    <row r="1038" spans="2:12" x14ac:dyDescent="0.3">
      <c r="B1038" s="3" t="s">
        <v>69</v>
      </c>
      <c r="C1038" s="4">
        <v>2022</v>
      </c>
      <c r="D1038" s="3" t="s">
        <v>1458</v>
      </c>
      <c r="E1038" s="4">
        <v>340888</v>
      </c>
      <c r="F1038" s="4"/>
      <c r="G1038" s="4">
        <v>340888</v>
      </c>
      <c r="H1038" s="4">
        <v>-71817</v>
      </c>
      <c r="I1038" s="4">
        <v>340888</v>
      </c>
      <c r="J1038" s="4"/>
      <c r="K1038" s="3" t="s">
        <v>1451</v>
      </c>
      <c r="L1038" s="4"/>
    </row>
    <row r="1039" spans="2:12" x14ac:dyDescent="0.3">
      <c r="B1039" s="3" t="s">
        <v>69</v>
      </c>
      <c r="C1039" s="4">
        <v>2023</v>
      </c>
      <c r="D1039" s="3" t="s">
        <v>1446</v>
      </c>
      <c r="E1039" s="4">
        <v>19723125</v>
      </c>
      <c r="F1039" s="4">
        <v>8132149</v>
      </c>
      <c r="G1039" s="4">
        <v>11590976</v>
      </c>
      <c r="H1039" s="4">
        <v>138513</v>
      </c>
      <c r="I1039" s="4">
        <v>0</v>
      </c>
      <c r="J1039" s="4">
        <v>0</v>
      </c>
      <c r="K1039" s="3" t="s">
        <v>1460</v>
      </c>
      <c r="L1039" s="4">
        <v>0.41231544189878633</v>
      </c>
    </row>
    <row r="1040" spans="2:12" x14ac:dyDescent="0.3">
      <c r="B1040" s="3" t="s">
        <v>69</v>
      </c>
      <c r="C1040" s="4">
        <v>2023</v>
      </c>
      <c r="D1040" s="3" t="s">
        <v>1448</v>
      </c>
      <c r="E1040" s="4">
        <v>17927240</v>
      </c>
      <c r="F1040" s="4">
        <v>10628629</v>
      </c>
      <c r="G1040" s="4">
        <v>7298611</v>
      </c>
      <c r="H1040" s="4">
        <v>280134</v>
      </c>
      <c r="I1040" s="4">
        <v>0</v>
      </c>
      <c r="J1040" s="4">
        <v>0</v>
      </c>
      <c r="K1040" s="3" t="s">
        <v>1460</v>
      </c>
      <c r="L1040" s="4">
        <v>0.59287592512846377</v>
      </c>
    </row>
    <row r="1041" spans="2:12" x14ac:dyDescent="0.3">
      <c r="B1041" s="3" t="s">
        <v>69</v>
      </c>
      <c r="C1041" s="4">
        <v>2023</v>
      </c>
      <c r="D1041" s="3" t="s">
        <v>1449</v>
      </c>
      <c r="E1041" s="4">
        <v>15338474</v>
      </c>
      <c r="F1041" s="4">
        <v>10671487</v>
      </c>
      <c r="G1041" s="4">
        <v>4666987</v>
      </c>
      <c r="H1041" s="4">
        <v>1023694</v>
      </c>
      <c r="I1041" s="4">
        <v>0</v>
      </c>
      <c r="J1041" s="4">
        <v>0</v>
      </c>
      <c r="K1041" s="3" t="s">
        <v>1460</v>
      </c>
      <c r="L1041" s="4">
        <v>0.69573329133002404</v>
      </c>
    </row>
    <row r="1042" spans="2:12" x14ac:dyDescent="0.3">
      <c r="B1042" s="3" t="s">
        <v>69</v>
      </c>
      <c r="C1042" s="4">
        <v>2023</v>
      </c>
      <c r="D1042" s="3" t="s">
        <v>1450</v>
      </c>
      <c r="E1042" s="4">
        <v>30721615</v>
      </c>
      <c r="F1042" s="4"/>
      <c r="G1042" s="4">
        <v>30721615</v>
      </c>
      <c r="H1042" s="4">
        <v>0</v>
      </c>
      <c r="I1042" s="4">
        <v>30721615</v>
      </c>
      <c r="J1042" s="4"/>
      <c r="K1042" s="3" t="s">
        <v>1451</v>
      </c>
      <c r="L1042" s="4"/>
    </row>
    <row r="1043" spans="2:12" x14ac:dyDescent="0.3">
      <c r="B1043" s="3" t="s">
        <v>69</v>
      </c>
      <c r="C1043" s="4">
        <v>2023</v>
      </c>
      <c r="D1043" s="3" t="s">
        <v>1452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3" t="s">
        <v>1451</v>
      </c>
      <c r="L1043" s="4"/>
    </row>
    <row r="1044" spans="2:12" x14ac:dyDescent="0.3">
      <c r="B1044" s="3" t="s">
        <v>69</v>
      </c>
      <c r="C1044" s="4">
        <v>2023</v>
      </c>
      <c r="D1044" s="3" t="s">
        <v>1453</v>
      </c>
      <c r="E1044" s="4">
        <v>0</v>
      </c>
      <c r="F1044" s="4">
        <v>0</v>
      </c>
      <c r="G1044" s="4">
        <v>0</v>
      </c>
      <c r="H1044" s="4">
        <v>0</v>
      </c>
      <c r="I1044" s="4">
        <v>0</v>
      </c>
      <c r="J1044" s="4">
        <v>0</v>
      </c>
      <c r="K1044" s="3" t="s">
        <v>1451</v>
      </c>
      <c r="L1044" s="4"/>
    </row>
    <row r="1045" spans="2:12" x14ac:dyDescent="0.3">
      <c r="B1045" s="3" t="s">
        <v>69</v>
      </c>
      <c r="C1045" s="4">
        <v>2023</v>
      </c>
      <c r="D1045" s="3" t="s">
        <v>1454</v>
      </c>
      <c r="E1045" s="4">
        <v>9550466</v>
      </c>
      <c r="F1045" s="4">
        <v>4774820</v>
      </c>
      <c r="G1045" s="4">
        <v>4775646</v>
      </c>
      <c r="H1045" s="4">
        <v>277682</v>
      </c>
      <c r="I1045" s="4">
        <v>0</v>
      </c>
      <c r="J1045" s="4">
        <v>0</v>
      </c>
      <c r="K1045" s="3" t="s">
        <v>1460</v>
      </c>
      <c r="L1045" s="4">
        <v>0.49995675603682582</v>
      </c>
    </row>
    <row r="1046" spans="2:12" x14ac:dyDescent="0.3">
      <c r="B1046" s="3" t="s">
        <v>69</v>
      </c>
      <c r="C1046" s="4">
        <v>2023</v>
      </c>
      <c r="D1046" s="3" t="s">
        <v>1455</v>
      </c>
      <c r="E1046" s="4">
        <v>15566096</v>
      </c>
      <c r="F1046" s="4">
        <v>8747250</v>
      </c>
      <c r="G1046" s="4">
        <v>6818846</v>
      </c>
      <c r="H1046" s="4">
        <v>19975</v>
      </c>
      <c r="I1046" s="4">
        <v>0</v>
      </c>
      <c r="J1046" s="4">
        <v>0</v>
      </c>
      <c r="K1046" s="3" t="s">
        <v>1460</v>
      </c>
      <c r="L1046" s="4">
        <v>0.56194244208695621</v>
      </c>
    </row>
    <row r="1047" spans="2:12" x14ac:dyDescent="0.3">
      <c r="B1047" s="3" t="s">
        <v>69</v>
      </c>
      <c r="C1047" s="4">
        <v>2023</v>
      </c>
      <c r="D1047" s="3" t="s">
        <v>1456</v>
      </c>
      <c r="E1047" s="4">
        <v>63438165</v>
      </c>
      <c r="F1047" s="4">
        <v>49724806</v>
      </c>
      <c r="G1047" s="4">
        <v>13713359</v>
      </c>
      <c r="H1047" s="4">
        <v>1275432</v>
      </c>
      <c r="I1047" s="4">
        <v>0</v>
      </c>
      <c r="J1047" s="4">
        <v>0</v>
      </c>
      <c r="K1047" s="3" t="s">
        <v>1460</v>
      </c>
      <c r="L1047" s="4">
        <v>0.78383108969182824</v>
      </c>
    </row>
    <row r="1048" spans="2:12" x14ac:dyDescent="0.3">
      <c r="B1048" s="3" t="s">
        <v>69</v>
      </c>
      <c r="C1048" s="4">
        <v>2023</v>
      </c>
      <c r="D1048" s="3" t="s">
        <v>1457</v>
      </c>
      <c r="E1048" s="4">
        <v>21107015</v>
      </c>
      <c r="F1048" s="4">
        <v>8278694</v>
      </c>
      <c r="G1048" s="4">
        <v>12828321</v>
      </c>
      <c r="H1048" s="4">
        <v>1240413</v>
      </c>
      <c r="I1048" s="4">
        <v>0</v>
      </c>
      <c r="J1048" s="4">
        <v>0</v>
      </c>
      <c r="K1048" s="3" t="s">
        <v>1460</v>
      </c>
      <c r="L1048" s="4">
        <v>0.39222476508402537</v>
      </c>
    </row>
    <row r="1049" spans="2:12" x14ac:dyDescent="0.3">
      <c r="B1049" s="3" t="s">
        <v>69</v>
      </c>
      <c r="C1049" s="4">
        <v>2023</v>
      </c>
      <c r="D1049" s="3" t="s">
        <v>1458</v>
      </c>
      <c r="E1049" s="4">
        <v>807574</v>
      </c>
      <c r="F1049" s="4"/>
      <c r="G1049" s="4">
        <v>807574</v>
      </c>
      <c r="H1049" s="4">
        <v>466686</v>
      </c>
      <c r="I1049" s="4">
        <v>807574</v>
      </c>
      <c r="J1049" s="4"/>
      <c r="K1049" s="3" t="s">
        <v>1451</v>
      </c>
      <c r="L1049" s="4"/>
    </row>
    <row r="1050" spans="2:12" x14ac:dyDescent="0.3">
      <c r="B1050" s="3" t="s">
        <v>69</v>
      </c>
      <c r="C1050" s="4">
        <v>2024</v>
      </c>
      <c r="D1050" s="3" t="s">
        <v>1446</v>
      </c>
      <c r="E1050" s="4">
        <v>20221526</v>
      </c>
      <c r="F1050" s="4">
        <v>8674779</v>
      </c>
      <c r="G1050" s="4">
        <v>11546747</v>
      </c>
      <c r="H1050" s="4">
        <v>498401</v>
      </c>
      <c r="I1050" s="4">
        <v>96960600</v>
      </c>
      <c r="J1050" s="4">
        <v>2620557</v>
      </c>
      <c r="K1050" s="3" t="s">
        <v>1460</v>
      </c>
      <c r="L1050" s="4">
        <v>0.42898735733396182</v>
      </c>
    </row>
    <row r="1051" spans="2:12" x14ac:dyDescent="0.3">
      <c r="B1051" s="3" t="s">
        <v>69</v>
      </c>
      <c r="C1051" s="4">
        <v>2024</v>
      </c>
      <c r="D1051" s="3" t="s">
        <v>1448</v>
      </c>
      <c r="E1051" s="4">
        <v>18188666</v>
      </c>
      <c r="F1051" s="4">
        <v>10822707</v>
      </c>
      <c r="G1051" s="4">
        <v>7365959</v>
      </c>
      <c r="H1051" s="4">
        <v>261426</v>
      </c>
      <c r="I1051" s="4">
        <v>133174800</v>
      </c>
      <c r="J1051" s="4">
        <v>2080856</v>
      </c>
      <c r="K1051" s="3" t="s">
        <v>1460</v>
      </c>
      <c r="L1051" s="4">
        <v>0.59502478081680099</v>
      </c>
    </row>
    <row r="1052" spans="2:12" x14ac:dyDescent="0.3">
      <c r="B1052" s="3" t="s">
        <v>69</v>
      </c>
      <c r="C1052" s="4">
        <v>2024</v>
      </c>
      <c r="D1052" s="3" t="s">
        <v>1449</v>
      </c>
      <c r="E1052" s="4">
        <v>17510397</v>
      </c>
      <c r="F1052" s="4">
        <v>9931640</v>
      </c>
      <c r="G1052" s="4">
        <v>7578757</v>
      </c>
      <c r="H1052" s="4">
        <v>3650029</v>
      </c>
      <c r="I1052" s="4">
        <v>22192440</v>
      </c>
      <c r="J1052" s="4">
        <v>1849370</v>
      </c>
      <c r="K1052" s="3" t="s">
        <v>1460</v>
      </c>
      <c r="L1052" s="4">
        <v>0.56718531281729367</v>
      </c>
    </row>
    <row r="1053" spans="2:12" x14ac:dyDescent="0.3">
      <c r="B1053" s="3" t="s">
        <v>69</v>
      </c>
      <c r="C1053" s="4">
        <v>2024</v>
      </c>
      <c r="D1053" s="3" t="s">
        <v>1450</v>
      </c>
      <c r="E1053" s="4">
        <v>38758279</v>
      </c>
      <c r="F1053" s="4"/>
      <c r="G1053" s="4">
        <v>38758279</v>
      </c>
      <c r="H1053" s="4">
        <v>8036668</v>
      </c>
      <c r="I1053" s="4">
        <v>38758279</v>
      </c>
      <c r="J1053" s="4"/>
      <c r="K1053" s="3" t="s">
        <v>1451</v>
      </c>
      <c r="L1053" s="4"/>
    </row>
    <row r="1054" spans="2:12" x14ac:dyDescent="0.3">
      <c r="B1054" s="3" t="s">
        <v>69</v>
      </c>
      <c r="C1054" s="4">
        <v>2024</v>
      </c>
      <c r="D1054" s="3" t="s">
        <v>1452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3"/>
      <c r="L1054" s="4"/>
    </row>
    <row r="1055" spans="2:12" x14ac:dyDescent="0.3">
      <c r="B1055" s="3" t="s">
        <v>69</v>
      </c>
      <c r="C1055" s="4">
        <v>2024</v>
      </c>
      <c r="D1055" s="3" t="s">
        <v>1453</v>
      </c>
      <c r="E1055" s="4">
        <v>0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3" t="s">
        <v>1451</v>
      </c>
      <c r="L1055" s="4"/>
    </row>
    <row r="1056" spans="2:12" x14ac:dyDescent="0.3">
      <c r="B1056" s="3" t="s">
        <v>69</v>
      </c>
      <c r="C1056" s="4">
        <v>2024</v>
      </c>
      <c r="D1056" s="3" t="s">
        <v>1454</v>
      </c>
      <c r="E1056" s="4">
        <v>9620730</v>
      </c>
      <c r="F1056" s="4">
        <v>4953382</v>
      </c>
      <c r="G1056" s="4">
        <v>4667348</v>
      </c>
      <c r="H1056" s="4">
        <v>70264</v>
      </c>
      <c r="I1056" s="4">
        <v>19859400</v>
      </c>
      <c r="J1056" s="4">
        <v>509215</v>
      </c>
      <c r="K1056" s="3" t="s">
        <v>1460</v>
      </c>
      <c r="L1056" s="4">
        <v>0.51486550396903352</v>
      </c>
    </row>
    <row r="1057" spans="2:12" x14ac:dyDescent="0.3">
      <c r="B1057" s="3" t="s">
        <v>69</v>
      </c>
      <c r="C1057" s="4">
        <v>2024</v>
      </c>
      <c r="D1057" s="3" t="s">
        <v>1455</v>
      </c>
      <c r="E1057" s="4">
        <v>15665005</v>
      </c>
      <c r="F1057" s="4">
        <v>8927827</v>
      </c>
      <c r="G1057" s="4">
        <v>6737178</v>
      </c>
      <c r="H1057" s="4">
        <v>98909</v>
      </c>
      <c r="I1057" s="4">
        <v>157707000</v>
      </c>
      <c r="J1057" s="4">
        <v>2464172</v>
      </c>
      <c r="K1057" s="3" t="s">
        <v>1460</v>
      </c>
      <c r="L1057" s="4">
        <v>0.56992174595539546</v>
      </c>
    </row>
    <row r="1058" spans="2:12" x14ac:dyDescent="0.3">
      <c r="B1058" s="3" t="s">
        <v>69</v>
      </c>
      <c r="C1058" s="4">
        <v>2024</v>
      </c>
      <c r="D1058" s="3" t="s">
        <v>1456</v>
      </c>
      <c r="E1058" s="4">
        <v>64116425</v>
      </c>
      <c r="F1058" s="4">
        <v>50504188</v>
      </c>
      <c r="G1058" s="4">
        <v>13612237</v>
      </c>
      <c r="H1058" s="4">
        <v>678260</v>
      </c>
      <c r="I1058" s="4">
        <v>108632600</v>
      </c>
      <c r="J1058" s="4">
        <v>678600</v>
      </c>
      <c r="K1058" s="3" t="s">
        <v>1460</v>
      </c>
      <c r="L1058" s="4">
        <v>0.78769500950809401</v>
      </c>
    </row>
    <row r="1059" spans="2:12" x14ac:dyDescent="0.3">
      <c r="B1059" s="3" t="s">
        <v>69</v>
      </c>
      <c r="C1059" s="4">
        <v>2024</v>
      </c>
      <c r="D1059" s="3" t="s">
        <v>1457</v>
      </c>
      <c r="E1059" s="4">
        <v>21259434</v>
      </c>
      <c r="F1059" s="4">
        <v>8578723</v>
      </c>
      <c r="G1059" s="4">
        <v>12680711</v>
      </c>
      <c r="H1059" s="4">
        <v>152419</v>
      </c>
      <c r="I1059" s="4">
        <v>122661000</v>
      </c>
      <c r="J1059" s="4">
        <v>2044350</v>
      </c>
      <c r="K1059" s="3" t="s">
        <v>1460</v>
      </c>
      <c r="L1059" s="4">
        <v>0.40352546544748086</v>
      </c>
    </row>
    <row r="1060" spans="2:12" x14ac:dyDescent="0.3">
      <c r="B1060" s="3" t="s">
        <v>69</v>
      </c>
      <c r="C1060" s="4">
        <v>2024</v>
      </c>
      <c r="D1060" s="3" t="s">
        <v>1458</v>
      </c>
      <c r="E1060" s="4">
        <v>10770275</v>
      </c>
      <c r="F1060" s="4"/>
      <c r="G1060" s="4">
        <v>10770275</v>
      </c>
      <c r="H1060" s="4">
        <v>9962701</v>
      </c>
      <c r="I1060" s="4">
        <v>10770275</v>
      </c>
      <c r="J1060" s="4"/>
      <c r="K1060" s="3" t="s">
        <v>1451</v>
      </c>
      <c r="L1060" s="4"/>
    </row>
    <row r="1061" spans="2:12" x14ac:dyDescent="0.3">
      <c r="B1061" s="3" t="s">
        <v>72</v>
      </c>
      <c r="C1061" s="4">
        <v>2019</v>
      </c>
      <c r="D1061" s="3" t="s">
        <v>1446</v>
      </c>
      <c r="E1061" s="4">
        <v>15634031</v>
      </c>
      <c r="F1061" s="4">
        <v>3532760</v>
      </c>
      <c r="G1061" s="4">
        <v>12101271</v>
      </c>
      <c r="H1061" s="4">
        <v>13823</v>
      </c>
      <c r="I1061" s="4">
        <v>0</v>
      </c>
      <c r="J1061" s="4">
        <v>0</v>
      </c>
      <c r="K1061" s="3" t="s">
        <v>1447</v>
      </c>
      <c r="L1061" s="4">
        <v>0.22596603524708375</v>
      </c>
    </row>
    <row r="1062" spans="2:12" x14ac:dyDescent="0.3">
      <c r="B1062" s="3" t="s">
        <v>72</v>
      </c>
      <c r="C1062" s="4">
        <v>2019</v>
      </c>
      <c r="D1062" s="3" t="s">
        <v>1448</v>
      </c>
      <c r="E1062" s="4">
        <v>1379903</v>
      </c>
      <c r="F1062" s="4">
        <v>529442</v>
      </c>
      <c r="G1062" s="4">
        <v>850461</v>
      </c>
      <c r="H1062" s="4">
        <v>0</v>
      </c>
      <c r="I1062" s="4">
        <v>0</v>
      </c>
      <c r="J1062" s="4">
        <v>0</v>
      </c>
      <c r="K1062" s="3" t="s">
        <v>1447</v>
      </c>
      <c r="L1062" s="4">
        <v>0.38368059204161453</v>
      </c>
    </row>
    <row r="1063" spans="2:12" x14ac:dyDescent="0.3">
      <c r="B1063" s="3" t="s">
        <v>72</v>
      </c>
      <c r="C1063" s="4">
        <v>2019</v>
      </c>
      <c r="D1063" s="3" t="s">
        <v>1449</v>
      </c>
      <c r="E1063" s="4">
        <v>5986746</v>
      </c>
      <c r="F1063" s="4">
        <v>2811015</v>
      </c>
      <c r="G1063" s="4">
        <v>3175731</v>
      </c>
      <c r="H1063" s="4">
        <v>36950</v>
      </c>
      <c r="I1063" s="4">
        <v>0</v>
      </c>
      <c r="J1063" s="4">
        <v>0</v>
      </c>
      <c r="K1063" s="3" t="s">
        <v>1447</v>
      </c>
      <c r="L1063" s="4">
        <v>0.46953971322651739</v>
      </c>
    </row>
    <row r="1064" spans="2:12" x14ac:dyDescent="0.3">
      <c r="B1064" s="3" t="s">
        <v>72</v>
      </c>
      <c r="C1064" s="4">
        <v>2019</v>
      </c>
      <c r="D1064" s="3" t="s">
        <v>1450</v>
      </c>
      <c r="E1064" s="4">
        <v>7012701</v>
      </c>
      <c r="F1064" s="4"/>
      <c r="G1064" s="4">
        <v>7012701</v>
      </c>
      <c r="H1064" s="4">
        <v>1917</v>
      </c>
      <c r="I1064" s="4">
        <v>7012701</v>
      </c>
      <c r="J1064" s="4"/>
      <c r="K1064" s="3" t="s">
        <v>1451</v>
      </c>
      <c r="L1064" s="4"/>
    </row>
    <row r="1065" spans="2:12" x14ac:dyDescent="0.3">
      <c r="B1065" s="3" t="s">
        <v>72</v>
      </c>
      <c r="C1065" s="4">
        <v>2019</v>
      </c>
      <c r="D1065" s="3" t="s">
        <v>1452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3" t="s">
        <v>1451</v>
      </c>
      <c r="L1065" s="4"/>
    </row>
    <row r="1066" spans="2:12" x14ac:dyDescent="0.3">
      <c r="B1066" s="3" t="s">
        <v>72</v>
      </c>
      <c r="C1066" s="4">
        <v>2019</v>
      </c>
      <c r="D1066" s="3" t="s">
        <v>1453</v>
      </c>
      <c r="E1066" s="4">
        <v>0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3" t="s">
        <v>1451</v>
      </c>
      <c r="L1066" s="4"/>
    </row>
    <row r="1067" spans="2:12" x14ac:dyDescent="0.3">
      <c r="B1067" s="3" t="s">
        <v>72</v>
      </c>
      <c r="C1067" s="4">
        <v>2019</v>
      </c>
      <c r="D1067" s="3" t="s">
        <v>1454</v>
      </c>
      <c r="E1067" s="4">
        <v>1951893</v>
      </c>
      <c r="F1067" s="4">
        <v>865923</v>
      </c>
      <c r="G1067" s="4">
        <v>1085970</v>
      </c>
      <c r="H1067" s="4">
        <v>0</v>
      </c>
      <c r="I1067" s="4">
        <v>0</v>
      </c>
      <c r="J1067" s="4">
        <v>0</v>
      </c>
      <c r="K1067" s="3" t="s">
        <v>1447</v>
      </c>
      <c r="L1067" s="4">
        <v>0.44363241222751454</v>
      </c>
    </row>
    <row r="1068" spans="2:12" x14ac:dyDescent="0.3">
      <c r="B1068" s="3" t="s">
        <v>72</v>
      </c>
      <c r="C1068" s="4">
        <v>2019</v>
      </c>
      <c r="D1068" s="3" t="s">
        <v>1455</v>
      </c>
      <c r="E1068" s="4">
        <v>3949135</v>
      </c>
      <c r="F1068" s="4">
        <v>2343227</v>
      </c>
      <c r="G1068" s="4">
        <v>1605908</v>
      </c>
      <c r="H1068" s="4">
        <v>0</v>
      </c>
      <c r="I1068" s="4">
        <v>0</v>
      </c>
      <c r="J1068" s="4">
        <v>0</v>
      </c>
      <c r="K1068" s="3" t="s">
        <v>1460</v>
      </c>
      <c r="L1068" s="4">
        <v>0.59335196188532424</v>
      </c>
    </row>
    <row r="1069" spans="2:12" x14ac:dyDescent="0.3">
      <c r="B1069" s="3" t="s">
        <v>72</v>
      </c>
      <c r="C1069" s="4">
        <v>2019</v>
      </c>
      <c r="D1069" s="3" t="s">
        <v>1456</v>
      </c>
      <c r="E1069" s="4">
        <v>6809260</v>
      </c>
      <c r="F1069" s="4">
        <v>3496203</v>
      </c>
      <c r="G1069" s="4">
        <v>3313057</v>
      </c>
      <c r="H1069" s="4">
        <v>0</v>
      </c>
      <c r="I1069" s="4">
        <v>0</v>
      </c>
      <c r="J1069" s="4">
        <v>0</v>
      </c>
      <c r="K1069" s="3" t="s">
        <v>1447</v>
      </c>
      <c r="L1069" s="4">
        <v>0.51344830422101673</v>
      </c>
    </row>
    <row r="1070" spans="2:12" x14ac:dyDescent="0.3">
      <c r="B1070" s="3" t="s">
        <v>72</v>
      </c>
      <c r="C1070" s="4">
        <v>2019</v>
      </c>
      <c r="D1070" s="3" t="s">
        <v>1457</v>
      </c>
      <c r="E1070" s="4">
        <v>4573365</v>
      </c>
      <c r="F1070" s="4">
        <v>1522220</v>
      </c>
      <c r="G1070" s="4">
        <v>3051145</v>
      </c>
      <c r="H1070" s="4">
        <v>0</v>
      </c>
      <c r="I1070" s="4">
        <v>0</v>
      </c>
      <c r="J1070" s="4">
        <v>0</v>
      </c>
      <c r="K1070" s="3" t="s">
        <v>1460</v>
      </c>
      <c r="L1070" s="4">
        <v>0.33284463409327703</v>
      </c>
    </row>
    <row r="1071" spans="2:12" x14ac:dyDescent="0.3">
      <c r="B1071" s="3" t="s">
        <v>72</v>
      </c>
      <c r="C1071" s="4">
        <v>2019</v>
      </c>
      <c r="D1071" s="3" t="s">
        <v>1458</v>
      </c>
      <c r="E1071" s="4">
        <v>0</v>
      </c>
      <c r="F1071" s="4"/>
      <c r="G1071" s="4">
        <v>0</v>
      </c>
      <c r="H1071" s="4">
        <v>0</v>
      </c>
      <c r="I1071" s="4">
        <v>0</v>
      </c>
      <c r="J1071" s="4"/>
      <c r="K1071" s="3" t="s">
        <v>1451</v>
      </c>
      <c r="L1071" s="4"/>
    </row>
    <row r="1072" spans="2:12" x14ac:dyDescent="0.3">
      <c r="B1072" s="3" t="s">
        <v>72</v>
      </c>
      <c r="C1072" s="4">
        <v>2020</v>
      </c>
      <c r="D1072" s="3" t="s">
        <v>1446</v>
      </c>
      <c r="E1072" s="4">
        <v>15634031</v>
      </c>
      <c r="F1072" s="4">
        <v>3999512</v>
      </c>
      <c r="G1072" s="4">
        <v>11634519</v>
      </c>
      <c r="H1072" s="4">
        <v>0</v>
      </c>
      <c r="I1072" s="4">
        <v>0</v>
      </c>
      <c r="J1072" s="4">
        <v>0</v>
      </c>
      <c r="K1072" s="3" t="s">
        <v>1447</v>
      </c>
      <c r="L1072" s="4">
        <v>0.25582090760853676</v>
      </c>
    </row>
    <row r="1073" spans="2:12" x14ac:dyDescent="0.3">
      <c r="B1073" s="3" t="s">
        <v>72</v>
      </c>
      <c r="C1073" s="4">
        <v>2020</v>
      </c>
      <c r="D1073" s="3" t="s">
        <v>1448</v>
      </c>
      <c r="E1073" s="4">
        <v>1379903</v>
      </c>
      <c r="F1073" s="4">
        <v>551306</v>
      </c>
      <c r="G1073" s="4">
        <v>828597</v>
      </c>
      <c r="H1073" s="4">
        <v>0</v>
      </c>
      <c r="I1073" s="4">
        <v>0</v>
      </c>
      <c r="J1073" s="4">
        <v>0</v>
      </c>
      <c r="K1073" s="3" t="s">
        <v>1447</v>
      </c>
      <c r="L1073" s="4">
        <v>0.39952518401655768</v>
      </c>
    </row>
    <row r="1074" spans="2:12" x14ac:dyDescent="0.3">
      <c r="B1074" s="3" t="s">
        <v>72</v>
      </c>
      <c r="C1074" s="4">
        <v>2020</v>
      </c>
      <c r="D1074" s="3" t="s">
        <v>1449</v>
      </c>
      <c r="E1074" s="4">
        <v>6040879</v>
      </c>
      <c r="F1074" s="4">
        <v>3123920</v>
      </c>
      <c r="G1074" s="4">
        <v>2916959</v>
      </c>
      <c r="H1074" s="4">
        <v>54133</v>
      </c>
      <c r="I1074" s="4">
        <v>0</v>
      </c>
      <c r="J1074" s="4">
        <v>0</v>
      </c>
      <c r="K1074" s="3" t="s">
        <v>1447</v>
      </c>
      <c r="L1074" s="4">
        <v>0.51713004018123854</v>
      </c>
    </row>
    <row r="1075" spans="2:12" x14ac:dyDescent="0.3">
      <c r="B1075" s="3" t="s">
        <v>72</v>
      </c>
      <c r="C1075" s="4">
        <v>2020</v>
      </c>
      <c r="D1075" s="3" t="s">
        <v>1450</v>
      </c>
      <c r="E1075" s="4">
        <v>7012701</v>
      </c>
      <c r="F1075" s="4"/>
      <c r="G1075" s="4">
        <v>7012701</v>
      </c>
      <c r="H1075" s="4">
        <v>0</v>
      </c>
      <c r="I1075" s="4">
        <v>7012701</v>
      </c>
      <c r="J1075" s="4"/>
      <c r="K1075" s="3" t="s">
        <v>1451</v>
      </c>
      <c r="L1075" s="4"/>
    </row>
    <row r="1076" spans="2:12" x14ac:dyDescent="0.3">
      <c r="B1076" s="3" t="s">
        <v>72</v>
      </c>
      <c r="C1076" s="4">
        <v>2020</v>
      </c>
      <c r="D1076" s="3" t="s">
        <v>1452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3" t="s">
        <v>1451</v>
      </c>
      <c r="L1076" s="4"/>
    </row>
    <row r="1077" spans="2:12" x14ac:dyDescent="0.3">
      <c r="B1077" s="3" t="s">
        <v>72</v>
      </c>
      <c r="C1077" s="4">
        <v>2020</v>
      </c>
      <c r="D1077" s="3" t="s">
        <v>1453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3" t="s">
        <v>1451</v>
      </c>
      <c r="L1077" s="4"/>
    </row>
    <row r="1078" spans="2:12" x14ac:dyDescent="0.3">
      <c r="B1078" s="3" t="s">
        <v>72</v>
      </c>
      <c r="C1078" s="4">
        <v>2020</v>
      </c>
      <c r="D1078" s="3" t="s">
        <v>1454</v>
      </c>
      <c r="E1078" s="4">
        <v>1951893</v>
      </c>
      <c r="F1078" s="4">
        <v>949374</v>
      </c>
      <c r="G1078" s="4">
        <v>1002519</v>
      </c>
      <c r="H1078" s="4">
        <v>0</v>
      </c>
      <c r="I1078" s="4">
        <v>0</v>
      </c>
      <c r="J1078" s="4">
        <v>0</v>
      </c>
      <c r="K1078" s="3" t="s">
        <v>1447</v>
      </c>
      <c r="L1078" s="4">
        <v>0.48638629269124894</v>
      </c>
    </row>
    <row r="1079" spans="2:12" x14ac:dyDescent="0.3">
      <c r="B1079" s="3" t="s">
        <v>72</v>
      </c>
      <c r="C1079" s="4">
        <v>2020</v>
      </c>
      <c r="D1079" s="3" t="s">
        <v>1455</v>
      </c>
      <c r="E1079" s="4">
        <v>3974706</v>
      </c>
      <c r="F1079" s="4">
        <v>2418710</v>
      </c>
      <c r="G1079" s="4">
        <v>1555996</v>
      </c>
      <c r="H1079" s="4">
        <v>25570</v>
      </c>
      <c r="I1079" s="4">
        <v>0</v>
      </c>
      <c r="J1079" s="4">
        <v>0</v>
      </c>
      <c r="K1079" s="3" t="s">
        <v>1460</v>
      </c>
      <c r="L1079" s="4">
        <v>0.60852551106924635</v>
      </c>
    </row>
    <row r="1080" spans="2:12" x14ac:dyDescent="0.3">
      <c r="B1080" s="3" t="s">
        <v>72</v>
      </c>
      <c r="C1080" s="4">
        <v>2020</v>
      </c>
      <c r="D1080" s="3" t="s">
        <v>1456</v>
      </c>
      <c r="E1080" s="4">
        <v>6831185</v>
      </c>
      <c r="F1080" s="4">
        <v>3622325</v>
      </c>
      <c r="G1080" s="4">
        <v>3208860</v>
      </c>
      <c r="H1080" s="4">
        <v>21926</v>
      </c>
      <c r="I1080" s="4">
        <v>0</v>
      </c>
      <c r="J1080" s="4">
        <v>0</v>
      </c>
      <c r="K1080" s="3" t="s">
        <v>1447</v>
      </c>
      <c r="L1080" s="4">
        <v>0.53026305099334892</v>
      </c>
    </row>
    <row r="1081" spans="2:12" x14ac:dyDescent="0.3">
      <c r="B1081" s="3" t="s">
        <v>72</v>
      </c>
      <c r="C1081" s="4">
        <v>2020</v>
      </c>
      <c r="D1081" s="3" t="s">
        <v>1457</v>
      </c>
      <c r="E1081" s="4">
        <v>4573365</v>
      </c>
      <c r="F1081" s="4">
        <v>1585631</v>
      </c>
      <c r="G1081" s="4">
        <v>2987734</v>
      </c>
      <c r="H1081" s="4">
        <v>0</v>
      </c>
      <c r="I1081" s="4">
        <v>0</v>
      </c>
      <c r="J1081" s="4">
        <v>0</v>
      </c>
      <c r="K1081" s="3" t="s">
        <v>1460</v>
      </c>
      <c r="L1081" s="4">
        <v>0.34670991709605509</v>
      </c>
    </row>
    <row r="1082" spans="2:12" x14ac:dyDescent="0.3">
      <c r="B1082" s="3" t="s">
        <v>72</v>
      </c>
      <c r="C1082" s="4">
        <v>2020</v>
      </c>
      <c r="D1082" s="3" t="s">
        <v>1458</v>
      </c>
      <c r="E1082" s="4">
        <v>0</v>
      </c>
      <c r="F1082" s="4"/>
      <c r="G1082" s="4">
        <v>0</v>
      </c>
      <c r="H1082" s="4">
        <v>0</v>
      </c>
      <c r="I1082" s="4">
        <v>0</v>
      </c>
      <c r="J1082" s="4"/>
      <c r="K1082" s="3" t="s">
        <v>1451</v>
      </c>
      <c r="L1082" s="4"/>
    </row>
    <row r="1083" spans="2:12" x14ac:dyDescent="0.3">
      <c r="B1083" s="3" t="s">
        <v>72</v>
      </c>
      <c r="C1083" s="4">
        <v>2021</v>
      </c>
      <c r="D1083" s="3" t="s">
        <v>1446</v>
      </c>
      <c r="E1083" s="4">
        <v>15718262</v>
      </c>
      <c r="F1083" s="4">
        <v>4468371</v>
      </c>
      <c r="G1083" s="4">
        <v>11249891</v>
      </c>
      <c r="H1083" s="4">
        <v>84231</v>
      </c>
      <c r="I1083" s="4">
        <v>0</v>
      </c>
      <c r="J1083" s="4">
        <v>0</v>
      </c>
      <c r="K1083" s="3" t="s">
        <v>1447</v>
      </c>
      <c r="L1083" s="4">
        <v>0.28427894890669209</v>
      </c>
    </row>
    <row r="1084" spans="2:12" x14ac:dyDescent="0.3">
      <c r="B1084" s="3" t="s">
        <v>72</v>
      </c>
      <c r="C1084" s="4">
        <v>2021</v>
      </c>
      <c r="D1084" s="3" t="s">
        <v>1448</v>
      </c>
      <c r="E1084" s="4">
        <v>1379904</v>
      </c>
      <c r="F1084" s="4">
        <v>573172</v>
      </c>
      <c r="G1084" s="4">
        <v>806732</v>
      </c>
      <c r="H1084" s="4">
        <v>0</v>
      </c>
      <c r="I1084" s="4">
        <v>0</v>
      </c>
      <c r="J1084" s="4">
        <v>0</v>
      </c>
      <c r="K1084" s="3" t="s">
        <v>1447</v>
      </c>
      <c r="L1084" s="4">
        <v>0.41537092435415796</v>
      </c>
    </row>
    <row r="1085" spans="2:12" x14ac:dyDescent="0.3">
      <c r="B1085" s="3" t="s">
        <v>72</v>
      </c>
      <c r="C1085" s="4">
        <v>2021</v>
      </c>
      <c r="D1085" s="3" t="s">
        <v>1449</v>
      </c>
      <c r="E1085" s="4">
        <v>6376692</v>
      </c>
      <c r="F1085" s="4">
        <v>3438265</v>
      </c>
      <c r="G1085" s="4">
        <v>2938427</v>
      </c>
      <c r="H1085" s="4">
        <v>335813</v>
      </c>
      <c r="I1085" s="4">
        <v>0</v>
      </c>
      <c r="J1085" s="4">
        <v>0</v>
      </c>
      <c r="K1085" s="3" t="s">
        <v>1447</v>
      </c>
      <c r="L1085" s="4">
        <v>0.53919257822080791</v>
      </c>
    </row>
    <row r="1086" spans="2:12" x14ac:dyDescent="0.3">
      <c r="B1086" s="3" t="s">
        <v>72</v>
      </c>
      <c r="C1086" s="4">
        <v>2021</v>
      </c>
      <c r="D1086" s="3" t="s">
        <v>1450</v>
      </c>
      <c r="E1086" s="4">
        <v>7006106</v>
      </c>
      <c r="F1086" s="4"/>
      <c r="G1086" s="4">
        <v>7006106</v>
      </c>
      <c r="H1086" s="4">
        <v>0</v>
      </c>
      <c r="I1086" s="4">
        <v>7006106</v>
      </c>
      <c r="J1086" s="4"/>
      <c r="K1086" s="3" t="s">
        <v>1451</v>
      </c>
      <c r="L1086" s="4"/>
    </row>
    <row r="1087" spans="2:12" x14ac:dyDescent="0.3">
      <c r="B1087" s="3" t="s">
        <v>72</v>
      </c>
      <c r="C1087" s="4">
        <v>2021</v>
      </c>
      <c r="D1087" s="3" t="s">
        <v>1452</v>
      </c>
      <c r="E1087" s="4">
        <v>0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3" t="s">
        <v>1451</v>
      </c>
      <c r="L1087" s="4"/>
    </row>
    <row r="1088" spans="2:12" x14ac:dyDescent="0.3">
      <c r="B1088" s="3" t="s">
        <v>72</v>
      </c>
      <c r="C1088" s="4">
        <v>2021</v>
      </c>
      <c r="D1088" s="3" t="s">
        <v>1453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3" t="s">
        <v>1451</v>
      </c>
      <c r="L1088" s="4"/>
    </row>
    <row r="1089" spans="2:12" x14ac:dyDescent="0.3">
      <c r="B1089" s="3" t="s">
        <v>72</v>
      </c>
      <c r="C1089" s="4">
        <v>2021</v>
      </c>
      <c r="D1089" s="3" t="s">
        <v>1454</v>
      </c>
      <c r="E1089" s="4">
        <v>1951893</v>
      </c>
      <c r="F1089" s="4">
        <v>1032825</v>
      </c>
      <c r="G1089" s="4">
        <v>919068</v>
      </c>
      <c r="H1089" s="4">
        <v>0</v>
      </c>
      <c r="I1089" s="4">
        <v>0</v>
      </c>
      <c r="J1089" s="4">
        <v>0</v>
      </c>
      <c r="K1089" s="3" t="s">
        <v>1447</v>
      </c>
      <c r="L1089" s="4">
        <v>0.52914017315498341</v>
      </c>
    </row>
    <row r="1090" spans="2:12" x14ac:dyDescent="0.3">
      <c r="B1090" s="3" t="s">
        <v>72</v>
      </c>
      <c r="C1090" s="4">
        <v>2021</v>
      </c>
      <c r="D1090" s="3" t="s">
        <v>1455</v>
      </c>
      <c r="E1090" s="4">
        <v>3974705</v>
      </c>
      <c r="F1090" s="4">
        <v>2475770</v>
      </c>
      <c r="G1090" s="4">
        <v>1498935</v>
      </c>
      <c r="H1090" s="4">
        <v>0</v>
      </c>
      <c r="I1090" s="4">
        <v>0</v>
      </c>
      <c r="J1090" s="4">
        <v>0</v>
      </c>
      <c r="K1090" s="3" t="s">
        <v>1460</v>
      </c>
      <c r="L1090" s="4">
        <v>0.62288144654760547</v>
      </c>
    </row>
    <row r="1091" spans="2:12" x14ac:dyDescent="0.3">
      <c r="B1091" s="3" t="s">
        <v>72</v>
      </c>
      <c r="C1091" s="4">
        <v>2021</v>
      </c>
      <c r="D1091" s="3" t="s">
        <v>1456</v>
      </c>
      <c r="E1091" s="4">
        <v>7191109</v>
      </c>
      <c r="F1091" s="4">
        <v>3757824</v>
      </c>
      <c r="G1091" s="4">
        <v>3433285</v>
      </c>
      <c r="H1091" s="4">
        <v>359924</v>
      </c>
      <c r="I1091" s="4">
        <v>0</v>
      </c>
      <c r="J1091" s="4">
        <v>0</v>
      </c>
      <c r="K1091" s="3" t="s">
        <v>1447</v>
      </c>
      <c r="L1091" s="4">
        <v>0.52256529556150522</v>
      </c>
    </row>
    <row r="1092" spans="2:12" x14ac:dyDescent="0.3">
      <c r="B1092" s="3" t="s">
        <v>72</v>
      </c>
      <c r="C1092" s="4">
        <v>2021</v>
      </c>
      <c r="D1092" s="3" t="s">
        <v>1457</v>
      </c>
      <c r="E1092" s="4">
        <v>4573365</v>
      </c>
      <c r="F1092" s="4">
        <v>1648628</v>
      </c>
      <c r="G1092" s="4">
        <v>2924737</v>
      </c>
      <c r="H1092" s="4">
        <v>0</v>
      </c>
      <c r="I1092" s="4">
        <v>0</v>
      </c>
      <c r="J1092" s="4">
        <v>0</v>
      </c>
      <c r="K1092" s="3" t="s">
        <v>1460</v>
      </c>
      <c r="L1092" s="4">
        <v>0.36048467594429923</v>
      </c>
    </row>
    <row r="1093" spans="2:12" x14ac:dyDescent="0.3">
      <c r="B1093" s="3" t="s">
        <v>72</v>
      </c>
      <c r="C1093" s="4">
        <v>2021</v>
      </c>
      <c r="D1093" s="3" t="s">
        <v>1458</v>
      </c>
      <c r="E1093" s="4">
        <v>0</v>
      </c>
      <c r="F1093" s="4"/>
      <c r="G1093" s="4">
        <v>0</v>
      </c>
      <c r="H1093" s="4">
        <v>0</v>
      </c>
      <c r="I1093" s="4">
        <v>0</v>
      </c>
      <c r="J1093" s="4"/>
      <c r="K1093" s="3" t="s">
        <v>1451</v>
      </c>
      <c r="L1093" s="4"/>
    </row>
    <row r="1094" spans="2:12" x14ac:dyDescent="0.3">
      <c r="B1094" s="3" t="s">
        <v>72</v>
      </c>
      <c r="C1094" s="4">
        <v>2022</v>
      </c>
      <c r="D1094" s="3" t="s">
        <v>1446</v>
      </c>
      <c r="E1094" s="4">
        <v>15885705</v>
      </c>
      <c r="F1094" s="4">
        <v>4944746</v>
      </c>
      <c r="G1094" s="4">
        <v>10940959</v>
      </c>
      <c r="H1094" s="4">
        <v>167443</v>
      </c>
      <c r="I1094" s="4">
        <v>0</v>
      </c>
      <c r="J1094" s="4">
        <v>0</v>
      </c>
      <c r="K1094" s="3" t="s">
        <v>1447</v>
      </c>
      <c r="L1094" s="4">
        <v>0.3112701639618764</v>
      </c>
    </row>
    <row r="1095" spans="2:12" x14ac:dyDescent="0.3">
      <c r="B1095" s="3" t="s">
        <v>72</v>
      </c>
      <c r="C1095" s="4">
        <v>2022</v>
      </c>
      <c r="D1095" s="3" t="s">
        <v>1448</v>
      </c>
      <c r="E1095" s="4">
        <v>1379903</v>
      </c>
      <c r="F1095" s="4">
        <v>595036</v>
      </c>
      <c r="G1095" s="4">
        <v>784867</v>
      </c>
      <c r="H1095" s="4">
        <v>0</v>
      </c>
      <c r="I1095" s="4">
        <v>0</v>
      </c>
      <c r="J1095" s="4">
        <v>0</v>
      </c>
      <c r="K1095" s="3" t="s">
        <v>1447</v>
      </c>
      <c r="L1095" s="4">
        <v>0.43121581734368286</v>
      </c>
    </row>
    <row r="1096" spans="2:12" x14ac:dyDescent="0.3">
      <c r="B1096" s="3" t="s">
        <v>72</v>
      </c>
      <c r="C1096" s="4">
        <v>2022</v>
      </c>
      <c r="D1096" s="3" t="s">
        <v>1449</v>
      </c>
      <c r="E1096" s="4">
        <v>6989445</v>
      </c>
      <c r="F1096" s="4">
        <v>3778416</v>
      </c>
      <c r="G1096" s="4">
        <v>3211029</v>
      </c>
      <c r="H1096" s="4">
        <v>612753</v>
      </c>
      <c r="I1096" s="4">
        <v>0</v>
      </c>
      <c r="J1096" s="4">
        <v>0</v>
      </c>
      <c r="K1096" s="3" t="s">
        <v>1447</v>
      </c>
      <c r="L1096" s="4">
        <v>0.54058884503705229</v>
      </c>
    </row>
    <row r="1097" spans="2:12" x14ac:dyDescent="0.3">
      <c r="B1097" s="3" t="s">
        <v>72</v>
      </c>
      <c r="C1097" s="4">
        <v>2022</v>
      </c>
      <c r="D1097" s="3" t="s">
        <v>1450</v>
      </c>
      <c r="E1097" s="4">
        <v>7006107</v>
      </c>
      <c r="F1097" s="4"/>
      <c r="G1097" s="4">
        <v>7006107</v>
      </c>
      <c r="H1097" s="4">
        <v>0</v>
      </c>
      <c r="I1097" s="4">
        <v>7006107</v>
      </c>
      <c r="J1097" s="4"/>
      <c r="K1097" s="3" t="s">
        <v>1451</v>
      </c>
      <c r="L1097" s="4"/>
    </row>
    <row r="1098" spans="2:12" x14ac:dyDescent="0.3">
      <c r="B1098" s="3" t="s">
        <v>72</v>
      </c>
      <c r="C1098" s="4">
        <v>2022</v>
      </c>
      <c r="D1098" s="3" t="s">
        <v>1452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3" t="s">
        <v>1451</v>
      </c>
      <c r="L1098" s="4"/>
    </row>
    <row r="1099" spans="2:12" x14ac:dyDescent="0.3">
      <c r="B1099" s="3" t="s">
        <v>72</v>
      </c>
      <c r="C1099" s="4">
        <v>2022</v>
      </c>
      <c r="D1099" s="3" t="s">
        <v>1453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3" t="s">
        <v>1451</v>
      </c>
      <c r="L1099" s="4"/>
    </row>
    <row r="1100" spans="2:12" x14ac:dyDescent="0.3">
      <c r="B1100" s="3" t="s">
        <v>72</v>
      </c>
      <c r="C1100" s="4">
        <v>2022</v>
      </c>
      <c r="D1100" s="3" t="s">
        <v>1454</v>
      </c>
      <c r="E1100" s="4">
        <v>1951893</v>
      </c>
      <c r="F1100" s="4">
        <v>1116277</v>
      </c>
      <c r="G1100" s="4">
        <v>835616</v>
      </c>
      <c r="H1100" s="4">
        <v>0</v>
      </c>
      <c r="I1100" s="4">
        <v>0</v>
      </c>
      <c r="J1100" s="4">
        <v>0</v>
      </c>
      <c r="K1100" s="3" t="s">
        <v>1447</v>
      </c>
      <c r="L1100" s="4">
        <v>0.57189456594188304</v>
      </c>
    </row>
    <row r="1101" spans="2:12" x14ac:dyDescent="0.3">
      <c r="B1101" s="3" t="s">
        <v>72</v>
      </c>
      <c r="C1101" s="4">
        <v>2022</v>
      </c>
      <c r="D1101" s="3" t="s">
        <v>1455</v>
      </c>
      <c r="E1101" s="4">
        <v>4024326</v>
      </c>
      <c r="F1101" s="4">
        <v>2517111</v>
      </c>
      <c r="G1101" s="4">
        <v>1507215</v>
      </c>
      <c r="H1101" s="4">
        <v>49620</v>
      </c>
      <c r="I1101" s="4">
        <v>0</v>
      </c>
      <c r="J1101" s="4">
        <v>0</v>
      </c>
      <c r="K1101" s="3" t="s">
        <v>1460</v>
      </c>
      <c r="L1101" s="4">
        <v>0.62547393029292353</v>
      </c>
    </row>
    <row r="1102" spans="2:12" x14ac:dyDescent="0.3">
      <c r="B1102" s="3" t="s">
        <v>72</v>
      </c>
      <c r="C1102" s="4">
        <v>2022</v>
      </c>
      <c r="D1102" s="3" t="s">
        <v>1456</v>
      </c>
      <c r="E1102" s="4">
        <v>7636191</v>
      </c>
      <c r="F1102" s="4">
        <v>3910826</v>
      </c>
      <c r="G1102" s="4">
        <v>3725365</v>
      </c>
      <c r="H1102" s="4">
        <v>445082</v>
      </c>
      <c r="I1102" s="4">
        <v>0</v>
      </c>
      <c r="J1102" s="4">
        <v>0</v>
      </c>
      <c r="K1102" s="3" t="s">
        <v>1447</v>
      </c>
      <c r="L1102" s="4">
        <v>0.51214355429297143</v>
      </c>
    </row>
    <row r="1103" spans="2:12" x14ac:dyDescent="0.3">
      <c r="B1103" s="3" t="s">
        <v>72</v>
      </c>
      <c r="C1103" s="4">
        <v>2022</v>
      </c>
      <c r="D1103" s="3" t="s">
        <v>1457</v>
      </c>
      <c r="E1103" s="4">
        <v>4614405</v>
      </c>
      <c r="F1103" s="4">
        <v>1714912</v>
      </c>
      <c r="G1103" s="4">
        <v>2899493</v>
      </c>
      <c r="H1103" s="4">
        <v>41040</v>
      </c>
      <c r="I1103" s="4">
        <v>0</v>
      </c>
      <c r="J1103" s="4">
        <v>0</v>
      </c>
      <c r="K1103" s="3" t="s">
        <v>1460</v>
      </c>
      <c r="L1103" s="4">
        <v>0.37164314792481373</v>
      </c>
    </row>
    <row r="1104" spans="2:12" x14ac:dyDescent="0.3">
      <c r="B1104" s="3" t="s">
        <v>72</v>
      </c>
      <c r="C1104" s="4">
        <v>2022</v>
      </c>
      <c r="D1104" s="3" t="s">
        <v>1458</v>
      </c>
      <c r="E1104" s="4">
        <v>31844</v>
      </c>
      <c r="F1104" s="4"/>
      <c r="G1104" s="4">
        <v>31844</v>
      </c>
      <c r="H1104" s="4">
        <v>31844</v>
      </c>
      <c r="I1104" s="4">
        <v>31844</v>
      </c>
      <c r="J1104" s="4"/>
      <c r="K1104" s="3" t="s">
        <v>1451</v>
      </c>
      <c r="L1104" s="4"/>
    </row>
    <row r="1105" spans="2:12" x14ac:dyDescent="0.3">
      <c r="B1105" s="3" t="s">
        <v>72</v>
      </c>
      <c r="C1105" s="4">
        <v>2023</v>
      </c>
      <c r="D1105" s="3" t="s">
        <v>1446</v>
      </c>
      <c r="E1105" s="4">
        <v>16218180</v>
      </c>
      <c r="F1105" s="4">
        <v>5457568</v>
      </c>
      <c r="G1105" s="4">
        <v>10760612</v>
      </c>
      <c r="H1105" s="4">
        <v>81865</v>
      </c>
      <c r="I1105" s="4">
        <v>39530900</v>
      </c>
      <c r="J1105" s="4">
        <v>512822</v>
      </c>
      <c r="K1105" s="3" t="s">
        <v>1447</v>
      </c>
      <c r="L1105" s="4">
        <v>0.33650927539341652</v>
      </c>
    </row>
    <row r="1106" spans="2:12" x14ac:dyDescent="0.3">
      <c r="B1106" s="3" t="s">
        <v>72</v>
      </c>
      <c r="C1106" s="4">
        <v>2023</v>
      </c>
      <c r="D1106" s="3" t="s">
        <v>1448</v>
      </c>
      <c r="E1106" s="4">
        <v>911746</v>
      </c>
      <c r="F1106" s="4">
        <v>628983</v>
      </c>
      <c r="G1106" s="4">
        <v>282763</v>
      </c>
      <c r="H1106" s="4">
        <v>0</v>
      </c>
      <c r="I1106" s="4">
        <v>912000</v>
      </c>
      <c r="J1106" s="4">
        <v>12502</v>
      </c>
      <c r="K1106" s="3" t="s">
        <v>1447</v>
      </c>
      <c r="L1106" s="4">
        <v>0.68986647597028117</v>
      </c>
    </row>
    <row r="1107" spans="2:12" x14ac:dyDescent="0.3">
      <c r="B1107" s="3" t="s">
        <v>72</v>
      </c>
      <c r="C1107" s="4">
        <v>2023</v>
      </c>
      <c r="D1107" s="3" t="s">
        <v>1449</v>
      </c>
      <c r="E1107" s="4">
        <v>7015812</v>
      </c>
      <c r="F1107" s="4">
        <v>3920547</v>
      </c>
      <c r="G1107" s="4">
        <v>3095265</v>
      </c>
      <c r="H1107" s="4">
        <v>292481</v>
      </c>
      <c r="I1107" s="4">
        <v>6989000</v>
      </c>
      <c r="J1107" s="4">
        <v>342014</v>
      </c>
      <c r="K1107" s="3" t="s">
        <v>1447</v>
      </c>
      <c r="L1107" s="4">
        <v>0.55881585766551323</v>
      </c>
    </row>
    <row r="1108" spans="2:12" x14ac:dyDescent="0.3">
      <c r="B1108" s="3" t="s">
        <v>72</v>
      </c>
      <c r="C1108" s="4">
        <v>2023</v>
      </c>
      <c r="D1108" s="3" t="s">
        <v>1450</v>
      </c>
      <c r="E1108" s="4">
        <v>7142155</v>
      </c>
      <c r="F1108" s="4"/>
      <c r="G1108" s="4">
        <v>7142155</v>
      </c>
      <c r="H1108" s="4">
        <v>150508</v>
      </c>
      <c r="I1108" s="4">
        <v>7142155</v>
      </c>
      <c r="J1108" s="4"/>
      <c r="K1108" s="3" t="s">
        <v>1451</v>
      </c>
      <c r="L1108" s="4"/>
    </row>
    <row r="1109" spans="2:12" x14ac:dyDescent="0.3">
      <c r="B1109" s="3" t="s">
        <v>72</v>
      </c>
      <c r="C1109" s="4">
        <v>2023</v>
      </c>
      <c r="D1109" s="3" t="s">
        <v>1452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3" t="s">
        <v>1451</v>
      </c>
      <c r="L1109" s="4"/>
    </row>
    <row r="1110" spans="2:12" x14ac:dyDescent="0.3">
      <c r="B1110" s="3" t="s">
        <v>72</v>
      </c>
      <c r="C1110" s="4">
        <v>2023</v>
      </c>
      <c r="D1110" s="3" t="s">
        <v>1453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3" t="s">
        <v>1451</v>
      </c>
      <c r="L1110" s="4"/>
    </row>
    <row r="1111" spans="2:12" x14ac:dyDescent="0.3">
      <c r="B1111" s="3" t="s">
        <v>72</v>
      </c>
      <c r="C1111" s="4">
        <v>2023</v>
      </c>
      <c r="D1111" s="3" t="s">
        <v>1454</v>
      </c>
      <c r="E1111" s="4">
        <v>1951893</v>
      </c>
      <c r="F1111" s="4">
        <v>1197798</v>
      </c>
      <c r="G1111" s="4">
        <v>754095</v>
      </c>
      <c r="H1111" s="4">
        <v>0</v>
      </c>
      <c r="I1111" s="4">
        <v>1952000</v>
      </c>
      <c r="J1111" s="4">
        <v>81522</v>
      </c>
      <c r="K1111" s="3" t="s">
        <v>1447</v>
      </c>
      <c r="L1111" s="4">
        <v>0.61365966269667449</v>
      </c>
    </row>
    <row r="1112" spans="2:12" x14ac:dyDescent="0.3">
      <c r="B1112" s="3" t="s">
        <v>72</v>
      </c>
      <c r="C1112" s="4">
        <v>2023</v>
      </c>
      <c r="D1112" s="3" t="s">
        <v>1455</v>
      </c>
      <c r="E1112" s="4">
        <v>4157047</v>
      </c>
      <c r="F1112" s="4">
        <v>2564048</v>
      </c>
      <c r="G1112" s="4">
        <v>1592999</v>
      </c>
      <c r="H1112" s="4">
        <v>132722</v>
      </c>
      <c r="I1112" s="4">
        <v>4156800</v>
      </c>
      <c r="J1112" s="4">
        <v>46936</v>
      </c>
      <c r="K1112" s="3" t="s">
        <v>1460</v>
      </c>
      <c r="L1112" s="4">
        <v>0.61679552817180083</v>
      </c>
    </row>
    <row r="1113" spans="2:12" x14ac:dyDescent="0.3">
      <c r="B1113" s="3" t="s">
        <v>72</v>
      </c>
      <c r="C1113" s="4">
        <v>2023</v>
      </c>
      <c r="D1113" s="3" t="s">
        <v>1456</v>
      </c>
      <c r="E1113" s="4">
        <v>8158014</v>
      </c>
      <c r="F1113" s="4">
        <v>4066120</v>
      </c>
      <c r="G1113" s="4">
        <v>4091894</v>
      </c>
      <c r="H1113" s="4">
        <v>53665</v>
      </c>
      <c r="I1113" s="4">
        <v>8158000</v>
      </c>
      <c r="J1113" s="4">
        <v>173726</v>
      </c>
      <c r="K1113" s="3" t="s">
        <v>1460</v>
      </c>
      <c r="L1113" s="4">
        <v>0.49842032631961652</v>
      </c>
    </row>
    <row r="1114" spans="2:12" x14ac:dyDescent="0.3">
      <c r="B1114" s="3" t="s">
        <v>72</v>
      </c>
      <c r="C1114" s="4">
        <v>2023</v>
      </c>
      <c r="D1114" s="3" t="s">
        <v>1457</v>
      </c>
      <c r="E1114" s="4">
        <v>4744582</v>
      </c>
      <c r="F1114" s="4">
        <v>1775641</v>
      </c>
      <c r="G1114" s="4">
        <v>2968941</v>
      </c>
      <c r="H1114" s="4">
        <v>130177</v>
      </c>
      <c r="I1114" s="4">
        <v>4744000</v>
      </c>
      <c r="J1114" s="4">
        <v>63743</v>
      </c>
      <c r="K1114" s="3" t="s">
        <v>1460</v>
      </c>
      <c r="L1114" s="4">
        <v>0.37424603474025742</v>
      </c>
    </row>
    <row r="1115" spans="2:12" x14ac:dyDescent="0.3">
      <c r="B1115" s="3" t="s">
        <v>72</v>
      </c>
      <c r="C1115" s="4">
        <v>2023</v>
      </c>
      <c r="D1115" s="3" t="s">
        <v>1458</v>
      </c>
      <c r="E1115" s="4">
        <v>150858</v>
      </c>
      <c r="F1115" s="4"/>
      <c r="G1115" s="4">
        <v>150858</v>
      </c>
      <c r="H1115" s="4">
        <v>127503</v>
      </c>
      <c r="I1115" s="4">
        <v>150858</v>
      </c>
      <c r="J1115" s="4"/>
      <c r="K1115" s="3" t="s">
        <v>1451</v>
      </c>
      <c r="L1115" s="4"/>
    </row>
    <row r="1116" spans="2:12" x14ac:dyDescent="0.3">
      <c r="B1116" s="3" t="s">
        <v>72</v>
      </c>
      <c r="C1116" s="4">
        <v>2024</v>
      </c>
      <c r="D1116" s="3" t="s">
        <v>1446</v>
      </c>
      <c r="E1116" s="4">
        <v>16321907</v>
      </c>
      <c r="F1116" s="4">
        <v>5967244</v>
      </c>
      <c r="G1116" s="4">
        <v>10354663</v>
      </c>
      <c r="H1116" s="4">
        <v>351213</v>
      </c>
      <c r="I1116" s="4">
        <v>31665541</v>
      </c>
      <c r="J1116" s="4">
        <v>1187110</v>
      </c>
      <c r="K1116" s="3" t="s">
        <v>1459</v>
      </c>
      <c r="L1116" s="4">
        <v>0.36559723076476297</v>
      </c>
    </row>
    <row r="1117" spans="2:12" x14ac:dyDescent="0.3">
      <c r="B1117" s="3" t="s">
        <v>72</v>
      </c>
      <c r="C1117" s="4">
        <v>2024</v>
      </c>
      <c r="D1117" s="3" t="s">
        <v>1448</v>
      </c>
      <c r="E1117" s="4">
        <v>911747</v>
      </c>
      <c r="F1117" s="4">
        <v>400009</v>
      </c>
      <c r="G1117" s="4">
        <v>511738</v>
      </c>
      <c r="H1117" s="4">
        <v>0</v>
      </c>
      <c r="I1117" s="4">
        <v>2424259</v>
      </c>
      <c r="J1117" s="4">
        <v>32830</v>
      </c>
      <c r="K1117" s="3" t="s">
        <v>1459</v>
      </c>
      <c r="L1117" s="4">
        <v>0.43872806820313093</v>
      </c>
    </row>
    <row r="1118" spans="2:12" x14ac:dyDescent="0.3">
      <c r="B1118" s="3" t="s">
        <v>72</v>
      </c>
      <c r="C1118" s="4">
        <v>2024</v>
      </c>
      <c r="D1118" s="3" t="s">
        <v>1449</v>
      </c>
      <c r="E1118" s="4">
        <v>7327016</v>
      </c>
      <c r="F1118" s="4">
        <v>4197317</v>
      </c>
      <c r="G1118" s="4">
        <v>3129699</v>
      </c>
      <c r="H1118" s="4">
        <v>129328</v>
      </c>
      <c r="I1118" s="4">
        <v>2960436</v>
      </c>
      <c r="J1118" s="4">
        <v>239890</v>
      </c>
      <c r="K1118" s="3" t="s">
        <v>1459</v>
      </c>
      <c r="L1118" s="4">
        <v>0.57285489754628627</v>
      </c>
    </row>
    <row r="1119" spans="2:12" x14ac:dyDescent="0.3">
      <c r="B1119" s="3" t="s">
        <v>72</v>
      </c>
      <c r="C1119" s="4">
        <v>2024</v>
      </c>
      <c r="D1119" s="3" t="s">
        <v>1450</v>
      </c>
      <c r="E1119" s="4">
        <v>7142155</v>
      </c>
      <c r="F1119" s="4"/>
      <c r="G1119" s="4">
        <v>7142155</v>
      </c>
      <c r="H1119" s="4">
        <v>0</v>
      </c>
      <c r="I1119" s="4">
        <v>7142155</v>
      </c>
      <c r="J1119" s="4"/>
      <c r="K1119" s="3" t="s">
        <v>1451</v>
      </c>
      <c r="L1119" s="4"/>
    </row>
    <row r="1120" spans="2:12" x14ac:dyDescent="0.3">
      <c r="B1120" s="3" t="s">
        <v>72</v>
      </c>
      <c r="C1120" s="4">
        <v>2024</v>
      </c>
      <c r="D1120" s="3" t="s">
        <v>1452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3"/>
      <c r="L1120" s="4"/>
    </row>
    <row r="1121" spans="2:12" x14ac:dyDescent="0.3">
      <c r="B1121" s="3" t="s">
        <v>72</v>
      </c>
      <c r="C1121" s="4">
        <v>2024</v>
      </c>
      <c r="D1121" s="3" t="s">
        <v>1453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3" t="s">
        <v>1451</v>
      </c>
      <c r="L1121" s="4"/>
    </row>
    <row r="1122" spans="2:12" x14ac:dyDescent="0.3">
      <c r="B1122" s="3" t="s">
        <v>72</v>
      </c>
      <c r="C1122" s="4">
        <v>2024</v>
      </c>
      <c r="D1122" s="3" t="s">
        <v>1454</v>
      </c>
      <c r="E1122" s="4">
        <v>2173421</v>
      </c>
      <c r="F1122" s="4">
        <v>1281256</v>
      </c>
      <c r="G1122" s="4">
        <v>892165</v>
      </c>
      <c r="H1122" s="4">
        <v>221528</v>
      </c>
      <c r="I1122" s="4">
        <v>3272199</v>
      </c>
      <c r="J1122" s="4">
        <v>149211</v>
      </c>
      <c r="K1122" s="3" t="s">
        <v>1459</v>
      </c>
      <c r="L1122" s="4">
        <v>0.58951118996273622</v>
      </c>
    </row>
    <row r="1123" spans="2:12" x14ac:dyDescent="0.3">
      <c r="B1123" s="3" t="s">
        <v>72</v>
      </c>
      <c r="C1123" s="4">
        <v>2024</v>
      </c>
      <c r="D1123" s="3" t="s">
        <v>1455</v>
      </c>
      <c r="E1123" s="4">
        <v>4157047</v>
      </c>
      <c r="F1123" s="4">
        <v>2614098</v>
      </c>
      <c r="G1123" s="4">
        <v>1542949</v>
      </c>
      <c r="H1123" s="4">
        <v>0</v>
      </c>
      <c r="I1123" s="4">
        <v>11721848</v>
      </c>
      <c r="J1123" s="4">
        <v>264170</v>
      </c>
      <c r="K1123" s="3" t="s">
        <v>1460</v>
      </c>
      <c r="L1123" s="4">
        <v>0.62883532469082015</v>
      </c>
    </row>
    <row r="1124" spans="2:12" x14ac:dyDescent="0.3">
      <c r="B1124" s="3" t="s">
        <v>72</v>
      </c>
      <c r="C1124" s="4">
        <v>2024</v>
      </c>
      <c r="D1124" s="3" t="s">
        <v>1456</v>
      </c>
      <c r="E1124" s="4">
        <v>9040297</v>
      </c>
      <c r="F1124" s="4">
        <v>4484231</v>
      </c>
      <c r="G1124" s="4">
        <v>4556066</v>
      </c>
      <c r="H1124" s="4">
        <v>836896</v>
      </c>
      <c r="I1124" s="4">
        <v>20768796</v>
      </c>
      <c r="J1124" s="4">
        <v>388599</v>
      </c>
      <c r="K1124" s="3" t="s">
        <v>1460</v>
      </c>
      <c r="L1124" s="4">
        <v>0.49602695575156436</v>
      </c>
    </row>
    <row r="1125" spans="2:12" x14ac:dyDescent="0.3">
      <c r="B1125" s="3" t="s">
        <v>72</v>
      </c>
      <c r="C1125" s="4">
        <v>2024</v>
      </c>
      <c r="D1125" s="3" t="s">
        <v>1457</v>
      </c>
      <c r="E1125" s="4">
        <v>4899738</v>
      </c>
      <c r="F1125" s="4">
        <v>1840642</v>
      </c>
      <c r="G1125" s="4">
        <v>3059096</v>
      </c>
      <c r="H1125" s="4">
        <v>155156</v>
      </c>
      <c r="I1125" s="4">
        <v>12740695</v>
      </c>
      <c r="J1125" s="4">
        <v>253294</v>
      </c>
      <c r="K1125" s="3" t="s">
        <v>1460</v>
      </c>
      <c r="L1125" s="4">
        <v>0.37566131087009141</v>
      </c>
    </row>
    <row r="1126" spans="2:12" x14ac:dyDescent="0.3">
      <c r="B1126" s="3" t="s">
        <v>72</v>
      </c>
      <c r="C1126" s="4">
        <v>2024</v>
      </c>
      <c r="D1126" s="3" t="s">
        <v>1458</v>
      </c>
      <c r="E1126" s="4">
        <v>510681</v>
      </c>
      <c r="F1126" s="4"/>
      <c r="G1126" s="4">
        <v>510681</v>
      </c>
      <c r="H1126" s="4">
        <v>405210</v>
      </c>
      <c r="I1126" s="4">
        <v>510681</v>
      </c>
      <c r="J1126" s="4"/>
      <c r="K1126" s="3" t="s">
        <v>1451</v>
      </c>
      <c r="L1126" s="4"/>
    </row>
    <row r="1127" spans="2:12" x14ac:dyDescent="0.3">
      <c r="B1127" s="3" t="s">
        <v>74</v>
      </c>
      <c r="C1127" s="4">
        <v>2019</v>
      </c>
      <c r="D1127" s="3" t="s">
        <v>1446</v>
      </c>
      <c r="E1127" s="4">
        <v>12403515</v>
      </c>
      <c r="F1127" s="4">
        <v>3019046</v>
      </c>
      <c r="G1127" s="4">
        <v>9384469</v>
      </c>
      <c r="H1127" s="4">
        <v>42347</v>
      </c>
      <c r="I1127" s="4">
        <v>0</v>
      </c>
      <c r="J1127" s="4">
        <v>0</v>
      </c>
      <c r="K1127" s="3" t="s">
        <v>1447</v>
      </c>
      <c r="L1127" s="4">
        <v>0.24340245486864007</v>
      </c>
    </row>
    <row r="1128" spans="2:12" x14ac:dyDescent="0.3">
      <c r="B1128" s="3" t="s">
        <v>74</v>
      </c>
      <c r="C1128" s="4">
        <v>2019</v>
      </c>
      <c r="D1128" s="3" t="s">
        <v>1448</v>
      </c>
      <c r="E1128" s="4">
        <v>1648872</v>
      </c>
      <c r="F1128" s="4">
        <v>487310</v>
      </c>
      <c r="G1128" s="4">
        <v>1161562</v>
      </c>
      <c r="H1128" s="4">
        <v>128384</v>
      </c>
      <c r="I1128" s="4">
        <v>0</v>
      </c>
      <c r="J1128" s="4">
        <v>0</v>
      </c>
      <c r="K1128" s="3" t="s">
        <v>1447</v>
      </c>
      <c r="L1128" s="4">
        <v>0.29554143681256034</v>
      </c>
    </row>
    <row r="1129" spans="2:12" x14ac:dyDescent="0.3">
      <c r="B1129" s="3" t="s">
        <v>74</v>
      </c>
      <c r="C1129" s="4">
        <v>2019</v>
      </c>
      <c r="D1129" s="3" t="s">
        <v>1449</v>
      </c>
      <c r="E1129" s="4">
        <v>9713497</v>
      </c>
      <c r="F1129" s="4">
        <v>6678597</v>
      </c>
      <c r="G1129" s="4">
        <v>3034900</v>
      </c>
      <c r="H1129" s="4">
        <v>322198</v>
      </c>
      <c r="I1129" s="4">
        <v>0</v>
      </c>
      <c r="J1129" s="4">
        <v>0</v>
      </c>
      <c r="K1129" s="3" t="s">
        <v>1459</v>
      </c>
      <c r="L1129" s="4">
        <v>0.6875584560328788</v>
      </c>
    </row>
    <row r="1130" spans="2:12" x14ac:dyDescent="0.3">
      <c r="B1130" s="3" t="s">
        <v>74</v>
      </c>
      <c r="C1130" s="4">
        <v>2019</v>
      </c>
      <c r="D1130" s="3" t="s">
        <v>1450</v>
      </c>
      <c r="E1130" s="4">
        <v>1304347</v>
      </c>
      <c r="F1130" s="4"/>
      <c r="G1130" s="4">
        <v>1304347</v>
      </c>
      <c r="H1130" s="4">
        <v>89500</v>
      </c>
      <c r="I1130" s="4">
        <v>1304347</v>
      </c>
      <c r="J1130" s="4"/>
      <c r="K1130" s="3" t="s">
        <v>1451</v>
      </c>
      <c r="L1130" s="4"/>
    </row>
    <row r="1131" spans="2:12" x14ac:dyDescent="0.3">
      <c r="B1131" s="3" t="s">
        <v>74</v>
      </c>
      <c r="C1131" s="4">
        <v>2019</v>
      </c>
      <c r="D1131" s="3" t="s">
        <v>1452</v>
      </c>
      <c r="E1131" s="4">
        <v>0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3" t="s">
        <v>1451</v>
      </c>
      <c r="L1131" s="4"/>
    </row>
    <row r="1132" spans="2:12" x14ac:dyDescent="0.3">
      <c r="B1132" s="3" t="s">
        <v>74</v>
      </c>
      <c r="C1132" s="4">
        <v>2019</v>
      </c>
      <c r="D1132" s="3" t="s">
        <v>1453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3" t="s">
        <v>1451</v>
      </c>
      <c r="L1132" s="4"/>
    </row>
    <row r="1133" spans="2:12" x14ac:dyDescent="0.3">
      <c r="B1133" s="3" t="s">
        <v>74</v>
      </c>
      <c r="C1133" s="4">
        <v>2019</v>
      </c>
      <c r="D1133" s="3" t="s">
        <v>1454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3" t="s">
        <v>1459</v>
      </c>
      <c r="L1133" s="4"/>
    </row>
    <row r="1134" spans="2:12" x14ac:dyDescent="0.3">
      <c r="B1134" s="3" t="s">
        <v>74</v>
      </c>
      <c r="C1134" s="4">
        <v>2019</v>
      </c>
      <c r="D1134" s="3" t="s">
        <v>1455</v>
      </c>
      <c r="E1134" s="4">
        <v>13179113</v>
      </c>
      <c r="F1134" s="4">
        <v>2317416</v>
      </c>
      <c r="G1134" s="4">
        <v>10861697</v>
      </c>
      <c r="H1134" s="4">
        <v>560612</v>
      </c>
      <c r="I1134" s="4">
        <v>0</v>
      </c>
      <c r="J1134" s="4">
        <v>0</v>
      </c>
      <c r="K1134" s="3" t="s">
        <v>1447</v>
      </c>
      <c r="L1134" s="4">
        <v>0.17584005843185349</v>
      </c>
    </row>
    <row r="1135" spans="2:12" x14ac:dyDescent="0.3">
      <c r="B1135" s="3" t="s">
        <v>74</v>
      </c>
      <c r="C1135" s="4">
        <v>2019</v>
      </c>
      <c r="D1135" s="3" t="s">
        <v>1456</v>
      </c>
      <c r="E1135" s="4">
        <v>21672973</v>
      </c>
      <c r="F1135" s="4">
        <v>7566800</v>
      </c>
      <c r="G1135" s="4">
        <v>14106173</v>
      </c>
      <c r="H1135" s="4">
        <v>1237621</v>
      </c>
      <c r="I1135" s="4">
        <v>0</v>
      </c>
      <c r="J1135" s="4">
        <v>0</v>
      </c>
      <c r="K1135" s="3" t="s">
        <v>1447</v>
      </c>
      <c r="L1135" s="4">
        <v>0.34913530321843711</v>
      </c>
    </row>
    <row r="1136" spans="2:12" x14ac:dyDescent="0.3">
      <c r="B1136" s="3" t="s">
        <v>74</v>
      </c>
      <c r="C1136" s="4">
        <v>2019</v>
      </c>
      <c r="D1136" s="3" t="s">
        <v>1457</v>
      </c>
      <c r="E1136" s="4">
        <v>16817199</v>
      </c>
      <c r="F1136" s="4">
        <v>5223513</v>
      </c>
      <c r="G1136" s="4">
        <v>11593686</v>
      </c>
      <c r="H1136" s="4">
        <v>1241009</v>
      </c>
      <c r="I1136" s="4">
        <v>0</v>
      </c>
      <c r="J1136" s="4">
        <v>0</v>
      </c>
      <c r="K1136" s="3" t="s">
        <v>1447</v>
      </c>
      <c r="L1136" s="4">
        <v>0.31060541056807378</v>
      </c>
    </row>
    <row r="1137" spans="2:12" x14ac:dyDescent="0.3">
      <c r="B1137" s="3" t="s">
        <v>74</v>
      </c>
      <c r="C1137" s="4">
        <v>2019</v>
      </c>
      <c r="D1137" s="3" t="s">
        <v>1458</v>
      </c>
      <c r="E1137" s="4">
        <v>571197</v>
      </c>
      <c r="F1137" s="4"/>
      <c r="G1137" s="4">
        <v>571197</v>
      </c>
      <c r="H1137" s="4">
        <v>379049</v>
      </c>
      <c r="I1137" s="4">
        <v>571197</v>
      </c>
      <c r="J1137" s="4"/>
      <c r="K1137" s="3" t="s">
        <v>1451</v>
      </c>
      <c r="L1137" s="4"/>
    </row>
    <row r="1138" spans="2:12" x14ac:dyDescent="0.3">
      <c r="B1138" s="3" t="s">
        <v>74</v>
      </c>
      <c r="C1138" s="4">
        <v>2020</v>
      </c>
      <c r="D1138" s="3" t="s">
        <v>1446</v>
      </c>
      <c r="E1138" s="4">
        <v>12550743</v>
      </c>
      <c r="F1138" s="4">
        <v>3240653</v>
      </c>
      <c r="G1138" s="4">
        <v>9310090</v>
      </c>
      <c r="H1138" s="4">
        <v>158114</v>
      </c>
      <c r="I1138" s="4">
        <v>0</v>
      </c>
      <c r="J1138" s="4">
        <v>0</v>
      </c>
      <c r="K1138" s="3" t="s">
        <v>1447</v>
      </c>
      <c r="L1138" s="4">
        <v>0.25820407604553769</v>
      </c>
    </row>
    <row r="1139" spans="2:12" x14ac:dyDescent="0.3">
      <c r="B1139" s="3" t="s">
        <v>74</v>
      </c>
      <c r="C1139" s="4">
        <v>2020</v>
      </c>
      <c r="D1139" s="3" t="s">
        <v>1448</v>
      </c>
      <c r="E1139" s="4">
        <v>1648872</v>
      </c>
      <c r="F1139" s="4">
        <v>502507</v>
      </c>
      <c r="G1139" s="4">
        <v>1146365</v>
      </c>
      <c r="H1139" s="4">
        <v>0</v>
      </c>
      <c r="I1139" s="4">
        <v>0</v>
      </c>
      <c r="J1139" s="4">
        <v>0</v>
      </c>
      <c r="K1139" s="3" t="s">
        <v>1447</v>
      </c>
      <c r="L1139" s="4">
        <v>0.30475804064839479</v>
      </c>
    </row>
    <row r="1140" spans="2:12" x14ac:dyDescent="0.3">
      <c r="B1140" s="3" t="s">
        <v>74</v>
      </c>
      <c r="C1140" s="4">
        <v>2020</v>
      </c>
      <c r="D1140" s="3" t="s">
        <v>1449</v>
      </c>
      <c r="E1140" s="4">
        <v>10076483</v>
      </c>
      <c r="F1140" s="4">
        <v>7000321</v>
      </c>
      <c r="G1140" s="4">
        <v>3076162</v>
      </c>
      <c r="H1140" s="4">
        <v>490655</v>
      </c>
      <c r="I1140" s="4">
        <v>0</v>
      </c>
      <c r="J1140" s="4">
        <v>0</v>
      </c>
      <c r="K1140" s="3" t="s">
        <v>1459</v>
      </c>
      <c r="L1140" s="4">
        <v>0.69471868309607632</v>
      </c>
    </row>
    <row r="1141" spans="2:12" x14ac:dyDescent="0.3">
      <c r="B1141" s="3" t="s">
        <v>74</v>
      </c>
      <c r="C1141" s="4">
        <v>2020</v>
      </c>
      <c r="D1141" s="3" t="s">
        <v>1450</v>
      </c>
      <c r="E1141" s="4">
        <v>1304347</v>
      </c>
      <c r="F1141" s="4"/>
      <c r="G1141" s="4">
        <v>1304347</v>
      </c>
      <c r="H1141" s="4">
        <v>0</v>
      </c>
      <c r="I1141" s="4">
        <v>1304347</v>
      </c>
      <c r="J1141" s="4"/>
      <c r="K1141" s="3" t="s">
        <v>1451</v>
      </c>
      <c r="L1141" s="4"/>
    </row>
    <row r="1142" spans="2:12" x14ac:dyDescent="0.3">
      <c r="B1142" s="3" t="s">
        <v>74</v>
      </c>
      <c r="C1142" s="4">
        <v>2020</v>
      </c>
      <c r="D1142" s="3" t="s">
        <v>1452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0</v>
      </c>
      <c r="K1142" s="3" t="s">
        <v>1459</v>
      </c>
      <c r="L1142" s="4"/>
    </row>
    <row r="1143" spans="2:12" x14ac:dyDescent="0.3">
      <c r="B1143" s="3" t="s">
        <v>74</v>
      </c>
      <c r="C1143" s="4">
        <v>2020</v>
      </c>
      <c r="D1143" s="3" t="s">
        <v>1453</v>
      </c>
      <c r="E1143" s="4">
        <v>0</v>
      </c>
      <c r="F1143" s="4">
        <v>0</v>
      </c>
      <c r="G1143" s="4">
        <v>0</v>
      </c>
      <c r="H1143" s="4">
        <v>0</v>
      </c>
      <c r="I1143" s="4">
        <v>0</v>
      </c>
      <c r="J1143" s="4">
        <v>0</v>
      </c>
      <c r="K1143" s="3" t="s">
        <v>1451</v>
      </c>
      <c r="L1143" s="4"/>
    </row>
    <row r="1144" spans="2:12" x14ac:dyDescent="0.3">
      <c r="B1144" s="3" t="s">
        <v>74</v>
      </c>
      <c r="C1144" s="4">
        <v>2020</v>
      </c>
      <c r="D1144" s="3" t="s">
        <v>1454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3" t="s">
        <v>1459</v>
      </c>
      <c r="L1144" s="4"/>
    </row>
    <row r="1145" spans="2:12" x14ac:dyDescent="0.3">
      <c r="B1145" s="3" t="s">
        <v>74</v>
      </c>
      <c r="C1145" s="4">
        <v>2020</v>
      </c>
      <c r="D1145" s="3" t="s">
        <v>1455</v>
      </c>
      <c r="E1145" s="4">
        <v>14144047</v>
      </c>
      <c r="F1145" s="4">
        <v>2503655</v>
      </c>
      <c r="G1145" s="4">
        <v>11640392</v>
      </c>
      <c r="H1145" s="4">
        <v>936793</v>
      </c>
      <c r="I1145" s="4">
        <v>0</v>
      </c>
      <c r="J1145" s="4">
        <v>0</v>
      </c>
      <c r="K1145" s="3" t="s">
        <v>1447</v>
      </c>
      <c r="L1145" s="4">
        <v>0.17701121892482399</v>
      </c>
    </row>
    <row r="1146" spans="2:12" x14ac:dyDescent="0.3">
      <c r="B1146" s="3" t="s">
        <v>74</v>
      </c>
      <c r="C1146" s="4">
        <v>2020</v>
      </c>
      <c r="D1146" s="3" t="s">
        <v>1456</v>
      </c>
      <c r="E1146" s="4">
        <v>21987905</v>
      </c>
      <c r="F1146" s="4">
        <v>8117133</v>
      </c>
      <c r="G1146" s="4">
        <v>13870772</v>
      </c>
      <c r="H1146" s="4">
        <v>188452</v>
      </c>
      <c r="I1146" s="4">
        <v>0</v>
      </c>
      <c r="J1146" s="4">
        <v>0</v>
      </c>
      <c r="K1146" s="3" t="s">
        <v>1447</v>
      </c>
      <c r="L1146" s="4">
        <v>0.3691635469591123</v>
      </c>
    </row>
    <row r="1147" spans="2:12" x14ac:dyDescent="0.3">
      <c r="B1147" s="3" t="s">
        <v>74</v>
      </c>
      <c r="C1147" s="4">
        <v>2020</v>
      </c>
      <c r="D1147" s="3" t="s">
        <v>1457</v>
      </c>
      <c r="E1147" s="4">
        <v>16981489</v>
      </c>
      <c r="F1147" s="4">
        <v>5401179</v>
      </c>
      <c r="G1147" s="4">
        <v>11580310</v>
      </c>
      <c r="H1147" s="4">
        <v>99584</v>
      </c>
      <c r="I1147" s="4">
        <v>0</v>
      </c>
      <c r="J1147" s="4">
        <v>0</v>
      </c>
      <c r="K1147" s="3" t="s">
        <v>1447</v>
      </c>
      <c r="L1147" s="4">
        <v>0.31806274467451001</v>
      </c>
    </row>
    <row r="1148" spans="2:12" x14ac:dyDescent="0.3">
      <c r="B1148" s="3" t="s">
        <v>74</v>
      </c>
      <c r="C1148" s="4">
        <v>2020</v>
      </c>
      <c r="D1148" s="3" t="s">
        <v>1458</v>
      </c>
      <c r="E1148" s="4">
        <v>158009</v>
      </c>
      <c r="F1148" s="4"/>
      <c r="G1148" s="4">
        <v>158009</v>
      </c>
      <c r="H1148" s="4">
        <v>158009</v>
      </c>
      <c r="I1148" s="4">
        <v>158009</v>
      </c>
      <c r="J1148" s="4"/>
      <c r="K1148" s="3" t="s">
        <v>1451</v>
      </c>
      <c r="L1148" s="4"/>
    </row>
    <row r="1149" spans="2:12" x14ac:dyDescent="0.3">
      <c r="B1149" s="3" t="s">
        <v>74</v>
      </c>
      <c r="C1149" s="4">
        <v>2021</v>
      </c>
      <c r="D1149" s="3" t="s">
        <v>1446</v>
      </c>
      <c r="E1149" s="4">
        <v>13076812</v>
      </c>
      <c r="F1149" s="4">
        <v>3473101</v>
      </c>
      <c r="G1149" s="4">
        <v>9603711</v>
      </c>
      <c r="H1149" s="4">
        <v>526069</v>
      </c>
      <c r="I1149" s="4">
        <v>0</v>
      </c>
      <c r="J1149" s="4">
        <v>0</v>
      </c>
      <c r="K1149" s="3" t="s">
        <v>1459</v>
      </c>
      <c r="L1149" s="4">
        <v>0.26559233244310615</v>
      </c>
    </row>
    <row r="1150" spans="2:12" x14ac:dyDescent="0.3">
      <c r="B1150" s="3" t="s">
        <v>74</v>
      </c>
      <c r="C1150" s="4">
        <v>2021</v>
      </c>
      <c r="D1150" s="3" t="s">
        <v>1448</v>
      </c>
      <c r="E1150" s="4">
        <v>1648872</v>
      </c>
      <c r="F1150" s="4">
        <v>524528</v>
      </c>
      <c r="G1150" s="4">
        <v>1124344</v>
      </c>
      <c r="H1150" s="4">
        <v>0</v>
      </c>
      <c r="I1150" s="4">
        <v>0</v>
      </c>
      <c r="J1150" s="4">
        <v>0</v>
      </c>
      <c r="K1150" s="3" t="s">
        <v>1459</v>
      </c>
      <c r="L1150" s="4">
        <v>0.31811323134846126</v>
      </c>
    </row>
    <row r="1151" spans="2:12" x14ac:dyDescent="0.3">
      <c r="B1151" s="3" t="s">
        <v>74</v>
      </c>
      <c r="C1151" s="4">
        <v>2021</v>
      </c>
      <c r="D1151" s="3" t="s">
        <v>1449</v>
      </c>
      <c r="E1151" s="4">
        <v>10280470</v>
      </c>
      <c r="F1151" s="4">
        <v>7305507</v>
      </c>
      <c r="G1151" s="4">
        <v>2974963</v>
      </c>
      <c r="H1151" s="4">
        <v>367039</v>
      </c>
      <c r="I1151" s="4">
        <v>0</v>
      </c>
      <c r="J1151" s="4">
        <v>0</v>
      </c>
      <c r="K1151" s="3" t="s">
        <v>1459</v>
      </c>
      <c r="L1151" s="4">
        <v>0.71061994247344717</v>
      </c>
    </row>
    <row r="1152" spans="2:12" x14ac:dyDescent="0.3">
      <c r="B1152" s="3" t="s">
        <v>74</v>
      </c>
      <c r="C1152" s="4">
        <v>2021</v>
      </c>
      <c r="D1152" s="3" t="s">
        <v>1450</v>
      </c>
      <c r="E1152" s="4">
        <v>1304347</v>
      </c>
      <c r="F1152" s="4"/>
      <c r="G1152" s="4">
        <v>1304347</v>
      </c>
      <c r="H1152" s="4">
        <v>0</v>
      </c>
      <c r="I1152" s="4">
        <v>1304347</v>
      </c>
      <c r="J1152" s="4"/>
      <c r="K1152" s="3" t="s">
        <v>1451</v>
      </c>
      <c r="L1152" s="4"/>
    </row>
    <row r="1153" spans="2:12" x14ac:dyDescent="0.3">
      <c r="B1153" s="3" t="s">
        <v>74</v>
      </c>
      <c r="C1153" s="4">
        <v>2021</v>
      </c>
      <c r="D1153" s="3" t="s">
        <v>1452</v>
      </c>
      <c r="E1153" s="4">
        <v>0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3" t="s">
        <v>1451</v>
      </c>
      <c r="L1153" s="4"/>
    </row>
    <row r="1154" spans="2:12" x14ac:dyDescent="0.3">
      <c r="B1154" s="3" t="s">
        <v>74</v>
      </c>
      <c r="C1154" s="4">
        <v>2021</v>
      </c>
      <c r="D1154" s="3" t="s">
        <v>1453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3" t="s">
        <v>1451</v>
      </c>
      <c r="L1154" s="4"/>
    </row>
    <row r="1155" spans="2:12" x14ac:dyDescent="0.3">
      <c r="B1155" s="3" t="s">
        <v>74</v>
      </c>
      <c r="C1155" s="4">
        <v>2021</v>
      </c>
      <c r="D1155" s="3" t="s">
        <v>1454</v>
      </c>
      <c r="E1155" s="4">
        <v>52105</v>
      </c>
      <c r="F1155" s="4">
        <v>1737</v>
      </c>
      <c r="G1155" s="4">
        <v>50368</v>
      </c>
      <c r="H1155" s="4">
        <v>52105</v>
      </c>
      <c r="I1155" s="4">
        <v>0</v>
      </c>
      <c r="J1155" s="4">
        <v>0</v>
      </c>
      <c r="K1155" s="3" t="s">
        <v>1459</v>
      </c>
      <c r="L1155" s="4">
        <v>3.3336532002686881E-2</v>
      </c>
    </row>
    <row r="1156" spans="2:12" x14ac:dyDescent="0.3">
      <c r="B1156" s="3" t="s">
        <v>74</v>
      </c>
      <c r="C1156" s="4">
        <v>2021</v>
      </c>
      <c r="D1156" s="3" t="s">
        <v>1455</v>
      </c>
      <c r="E1156" s="4">
        <v>14620424</v>
      </c>
      <c r="F1156" s="4">
        <v>2688807</v>
      </c>
      <c r="G1156" s="4">
        <v>11931617</v>
      </c>
      <c r="H1156" s="4">
        <v>486293</v>
      </c>
      <c r="I1156" s="4">
        <v>0</v>
      </c>
      <c r="J1156" s="4">
        <v>0</v>
      </c>
      <c r="K1156" s="3" t="s">
        <v>1447</v>
      </c>
      <c r="L1156" s="4">
        <v>0.18390759392477263</v>
      </c>
    </row>
    <row r="1157" spans="2:12" x14ac:dyDescent="0.3">
      <c r="B1157" s="3" t="s">
        <v>74</v>
      </c>
      <c r="C1157" s="4">
        <v>2021</v>
      </c>
      <c r="D1157" s="3" t="s">
        <v>1456</v>
      </c>
      <c r="E1157" s="4">
        <v>22749571</v>
      </c>
      <c r="F1157" s="4">
        <v>8636726</v>
      </c>
      <c r="G1157" s="4">
        <v>14112845</v>
      </c>
      <c r="H1157" s="4">
        <v>797079</v>
      </c>
      <c r="I1157" s="4">
        <v>0</v>
      </c>
      <c r="J1157" s="4">
        <v>0</v>
      </c>
      <c r="K1157" s="3" t="s">
        <v>1447</v>
      </c>
      <c r="L1157" s="4">
        <v>0.37964346668339372</v>
      </c>
    </row>
    <row r="1158" spans="2:12" x14ac:dyDescent="0.3">
      <c r="B1158" s="3" t="s">
        <v>74</v>
      </c>
      <c r="C1158" s="4">
        <v>2021</v>
      </c>
      <c r="D1158" s="3" t="s">
        <v>1457</v>
      </c>
      <c r="E1158" s="4">
        <v>17430249</v>
      </c>
      <c r="F1158" s="4">
        <v>5780555</v>
      </c>
      <c r="G1158" s="4">
        <v>11649694</v>
      </c>
      <c r="H1158" s="4">
        <v>461266</v>
      </c>
      <c r="I1158" s="4">
        <v>0</v>
      </c>
      <c r="J1158" s="4">
        <v>0</v>
      </c>
      <c r="K1158" s="3" t="s">
        <v>1447</v>
      </c>
      <c r="L1158" s="4">
        <v>0.33163926688597506</v>
      </c>
    </row>
    <row r="1159" spans="2:12" x14ac:dyDescent="0.3">
      <c r="B1159" s="3" t="s">
        <v>74</v>
      </c>
      <c r="C1159" s="4">
        <v>2021</v>
      </c>
      <c r="D1159" s="3" t="s">
        <v>1458</v>
      </c>
      <c r="E1159" s="4">
        <v>795111</v>
      </c>
      <c r="F1159" s="4"/>
      <c r="G1159" s="4">
        <v>795111</v>
      </c>
      <c r="H1159" s="4">
        <v>637102</v>
      </c>
      <c r="I1159" s="4">
        <v>795111</v>
      </c>
      <c r="J1159" s="4"/>
      <c r="K1159" s="3" t="s">
        <v>1451</v>
      </c>
      <c r="L1159" s="4"/>
    </row>
    <row r="1160" spans="2:12" x14ac:dyDescent="0.3">
      <c r="B1160" s="3" t="s">
        <v>74</v>
      </c>
      <c r="C1160" s="4">
        <v>2022</v>
      </c>
      <c r="D1160" s="3" t="s">
        <v>1446</v>
      </c>
      <c r="E1160" s="4">
        <v>13307057</v>
      </c>
      <c r="F1160" s="4">
        <v>3711851</v>
      </c>
      <c r="G1160" s="4">
        <v>9595206</v>
      </c>
      <c r="H1160" s="4">
        <v>230245</v>
      </c>
      <c r="I1160" s="4">
        <v>0</v>
      </c>
      <c r="J1160" s="4">
        <v>0</v>
      </c>
      <c r="K1160" s="3" t="s">
        <v>1459</v>
      </c>
      <c r="L1160" s="4">
        <v>0.2789385361466476</v>
      </c>
    </row>
    <row r="1161" spans="2:12" x14ac:dyDescent="0.3">
      <c r="B1161" s="3" t="s">
        <v>74</v>
      </c>
      <c r="C1161" s="4">
        <v>2022</v>
      </c>
      <c r="D1161" s="3" t="s">
        <v>1448</v>
      </c>
      <c r="E1161" s="4">
        <v>1648872</v>
      </c>
      <c r="F1161" s="4">
        <v>546549</v>
      </c>
      <c r="G1161" s="4">
        <v>1102323</v>
      </c>
      <c r="H1161" s="4">
        <v>0</v>
      </c>
      <c r="I1161" s="4">
        <v>0</v>
      </c>
      <c r="J1161" s="4">
        <v>0</v>
      </c>
      <c r="K1161" s="3" t="s">
        <v>1459</v>
      </c>
      <c r="L1161" s="4">
        <v>0.33146842204852772</v>
      </c>
    </row>
    <row r="1162" spans="2:12" x14ac:dyDescent="0.3">
      <c r="B1162" s="3" t="s">
        <v>74</v>
      </c>
      <c r="C1162" s="4">
        <v>2022</v>
      </c>
      <c r="D1162" s="3" t="s">
        <v>1449</v>
      </c>
      <c r="E1162" s="4">
        <v>10434232</v>
      </c>
      <c r="F1162" s="4">
        <v>7661706</v>
      </c>
      <c r="G1162" s="4">
        <v>2772526</v>
      </c>
      <c r="H1162" s="4">
        <v>186554</v>
      </c>
      <c r="I1162" s="4">
        <v>0</v>
      </c>
      <c r="J1162" s="4">
        <v>0</v>
      </c>
      <c r="K1162" s="3" t="s">
        <v>1459</v>
      </c>
      <c r="L1162" s="4">
        <v>0.73428557080195267</v>
      </c>
    </row>
    <row r="1163" spans="2:12" x14ac:dyDescent="0.3">
      <c r="B1163" s="3" t="s">
        <v>74</v>
      </c>
      <c r="C1163" s="4">
        <v>2022</v>
      </c>
      <c r="D1163" s="3" t="s">
        <v>1450</v>
      </c>
      <c r="E1163" s="4">
        <v>1691799</v>
      </c>
      <c r="F1163" s="4"/>
      <c r="G1163" s="4">
        <v>1691799</v>
      </c>
      <c r="H1163" s="4">
        <v>400000</v>
      </c>
      <c r="I1163" s="4">
        <v>1691799</v>
      </c>
      <c r="J1163" s="4"/>
      <c r="K1163" s="3" t="s">
        <v>1451</v>
      </c>
      <c r="L1163" s="4"/>
    </row>
    <row r="1164" spans="2:12" x14ac:dyDescent="0.3">
      <c r="B1164" s="3" t="s">
        <v>74</v>
      </c>
      <c r="C1164" s="4">
        <v>2022</v>
      </c>
      <c r="D1164" s="3" t="s">
        <v>1452</v>
      </c>
      <c r="E1164" s="4">
        <v>0</v>
      </c>
      <c r="F1164" s="4">
        <v>0</v>
      </c>
      <c r="G1164" s="4">
        <v>0</v>
      </c>
      <c r="H1164" s="4">
        <v>0</v>
      </c>
      <c r="I1164" s="4">
        <v>0</v>
      </c>
      <c r="J1164" s="4">
        <v>0</v>
      </c>
      <c r="K1164" s="3" t="s">
        <v>1451</v>
      </c>
      <c r="L1164" s="4"/>
    </row>
    <row r="1165" spans="2:12" x14ac:dyDescent="0.3">
      <c r="B1165" s="3" t="s">
        <v>74</v>
      </c>
      <c r="C1165" s="4">
        <v>2022</v>
      </c>
      <c r="D1165" s="3" t="s">
        <v>1453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3" t="s">
        <v>1451</v>
      </c>
      <c r="L1165" s="4"/>
    </row>
    <row r="1166" spans="2:12" x14ac:dyDescent="0.3">
      <c r="B1166" s="3" t="s">
        <v>74</v>
      </c>
      <c r="C1166" s="4">
        <v>2022</v>
      </c>
      <c r="D1166" s="3" t="s">
        <v>1454</v>
      </c>
      <c r="E1166" s="4">
        <v>768021</v>
      </c>
      <c r="F1166" s="4">
        <v>22649</v>
      </c>
      <c r="G1166" s="4">
        <v>745372</v>
      </c>
      <c r="H1166" s="4">
        <v>703368</v>
      </c>
      <c r="I1166" s="4">
        <v>0</v>
      </c>
      <c r="J1166" s="4">
        <v>0</v>
      </c>
      <c r="K1166" s="3" t="s">
        <v>1459</v>
      </c>
      <c r="L1166" s="4">
        <v>2.9490079047317718E-2</v>
      </c>
    </row>
    <row r="1167" spans="2:12" x14ac:dyDescent="0.3">
      <c r="B1167" s="3" t="s">
        <v>74</v>
      </c>
      <c r="C1167" s="4">
        <v>2022</v>
      </c>
      <c r="D1167" s="3" t="s">
        <v>1455</v>
      </c>
      <c r="E1167" s="4">
        <v>14700098</v>
      </c>
      <c r="F1167" s="4">
        <v>2884277</v>
      </c>
      <c r="G1167" s="4">
        <v>11815821</v>
      </c>
      <c r="H1167" s="4">
        <v>79674</v>
      </c>
      <c r="I1167" s="4">
        <v>0</v>
      </c>
      <c r="J1167" s="4">
        <v>0</v>
      </c>
      <c r="K1167" s="3" t="s">
        <v>1447</v>
      </c>
      <c r="L1167" s="4">
        <v>0.19620801167447999</v>
      </c>
    </row>
    <row r="1168" spans="2:12" x14ac:dyDescent="0.3">
      <c r="B1168" s="3" t="s">
        <v>74</v>
      </c>
      <c r="C1168" s="4">
        <v>2022</v>
      </c>
      <c r="D1168" s="3" t="s">
        <v>1456</v>
      </c>
      <c r="E1168" s="4">
        <v>23339278</v>
      </c>
      <c r="F1168" s="4">
        <v>9148638</v>
      </c>
      <c r="G1168" s="4">
        <v>14190640</v>
      </c>
      <c r="H1168" s="4">
        <v>645581</v>
      </c>
      <c r="I1168" s="4">
        <v>0</v>
      </c>
      <c r="J1168" s="4">
        <v>0</v>
      </c>
      <c r="K1168" s="3" t="s">
        <v>1447</v>
      </c>
      <c r="L1168" s="4">
        <v>0.39198461923286571</v>
      </c>
    </row>
    <row r="1169" spans="2:12" x14ac:dyDescent="0.3">
      <c r="B1169" s="3" t="s">
        <v>74</v>
      </c>
      <c r="C1169" s="4">
        <v>2022</v>
      </c>
      <c r="D1169" s="3" t="s">
        <v>1457</v>
      </c>
      <c r="E1169" s="4">
        <v>17435187</v>
      </c>
      <c r="F1169" s="4">
        <v>6177875</v>
      </c>
      <c r="G1169" s="4">
        <v>11257312</v>
      </c>
      <c r="H1169" s="4">
        <v>0</v>
      </c>
      <c r="I1169" s="4">
        <v>0</v>
      </c>
      <c r="J1169" s="4">
        <v>0</v>
      </c>
      <c r="K1169" s="3" t="s">
        <v>1447</v>
      </c>
      <c r="L1169" s="4">
        <v>0.35433373900721571</v>
      </c>
    </row>
    <row r="1170" spans="2:12" x14ac:dyDescent="0.3">
      <c r="B1170" s="3" t="s">
        <v>74</v>
      </c>
      <c r="C1170" s="4">
        <v>2022</v>
      </c>
      <c r="D1170" s="3" t="s">
        <v>1458</v>
      </c>
      <c r="E1170" s="4">
        <v>1236144</v>
      </c>
      <c r="F1170" s="4"/>
      <c r="G1170" s="4">
        <v>1236144</v>
      </c>
      <c r="H1170" s="4">
        <v>441034</v>
      </c>
      <c r="I1170" s="4">
        <v>1236144</v>
      </c>
      <c r="J1170" s="4"/>
      <c r="K1170" s="3" t="s">
        <v>1451</v>
      </c>
      <c r="L1170" s="4"/>
    </row>
    <row r="1171" spans="2:12" x14ac:dyDescent="0.3">
      <c r="B1171" s="3" t="s">
        <v>74</v>
      </c>
      <c r="C1171" s="4">
        <v>2023</v>
      </c>
      <c r="D1171" s="3" t="s">
        <v>1446</v>
      </c>
      <c r="E1171" s="4">
        <v>13333782</v>
      </c>
      <c r="F1171" s="4">
        <v>3953054</v>
      </c>
      <c r="G1171" s="4">
        <v>9380728</v>
      </c>
      <c r="H1171" s="4">
        <v>26725</v>
      </c>
      <c r="I1171" s="4">
        <v>0</v>
      </c>
      <c r="J1171" s="4">
        <v>0</v>
      </c>
      <c r="K1171" s="3" t="s">
        <v>1447</v>
      </c>
      <c r="L1171" s="4">
        <v>0.29646907381566612</v>
      </c>
    </row>
    <row r="1172" spans="2:12" x14ac:dyDescent="0.3">
      <c r="B1172" s="3" t="s">
        <v>74</v>
      </c>
      <c r="C1172" s="4">
        <v>2023</v>
      </c>
      <c r="D1172" s="3" t="s">
        <v>1448</v>
      </c>
      <c r="E1172" s="4">
        <v>1648872</v>
      </c>
      <c r="F1172" s="4">
        <v>568570</v>
      </c>
      <c r="G1172" s="4">
        <v>1080302</v>
      </c>
      <c r="H1172" s="4">
        <v>0</v>
      </c>
      <c r="I1172" s="4">
        <v>0</v>
      </c>
      <c r="J1172" s="4">
        <v>0</v>
      </c>
      <c r="K1172" s="3" t="s">
        <v>1447</v>
      </c>
      <c r="L1172" s="4">
        <v>0.34482361274859419</v>
      </c>
    </row>
    <row r="1173" spans="2:12" x14ac:dyDescent="0.3">
      <c r="B1173" s="3" t="s">
        <v>74</v>
      </c>
      <c r="C1173" s="4">
        <v>2023</v>
      </c>
      <c r="D1173" s="3" t="s">
        <v>1449</v>
      </c>
      <c r="E1173" s="4">
        <v>10755344</v>
      </c>
      <c r="F1173" s="4">
        <v>8007486</v>
      </c>
      <c r="G1173" s="4">
        <v>2747858</v>
      </c>
      <c r="H1173" s="4">
        <v>367555</v>
      </c>
      <c r="I1173" s="4">
        <v>0</v>
      </c>
      <c r="J1173" s="4">
        <v>0</v>
      </c>
      <c r="K1173" s="3" t="s">
        <v>1447</v>
      </c>
      <c r="L1173" s="4">
        <v>0.74451230941567281</v>
      </c>
    </row>
    <row r="1174" spans="2:12" x14ac:dyDescent="0.3">
      <c r="B1174" s="3" t="s">
        <v>74</v>
      </c>
      <c r="C1174" s="4">
        <v>2023</v>
      </c>
      <c r="D1174" s="3" t="s">
        <v>1450</v>
      </c>
      <c r="E1174" s="4">
        <v>1691799</v>
      </c>
      <c r="F1174" s="4"/>
      <c r="G1174" s="4">
        <v>1691799</v>
      </c>
      <c r="H1174" s="4">
        <v>0</v>
      </c>
      <c r="I1174" s="4">
        <v>1691799</v>
      </c>
      <c r="J1174" s="4"/>
      <c r="K1174" s="3" t="s">
        <v>1451</v>
      </c>
      <c r="L1174" s="4"/>
    </row>
    <row r="1175" spans="2:12" x14ac:dyDescent="0.3">
      <c r="B1175" s="3" t="s">
        <v>74</v>
      </c>
      <c r="C1175" s="4">
        <v>2023</v>
      </c>
      <c r="D1175" s="3" t="s">
        <v>1452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3" t="s">
        <v>1451</v>
      </c>
      <c r="L1175" s="4"/>
    </row>
    <row r="1176" spans="2:12" x14ac:dyDescent="0.3">
      <c r="B1176" s="3" t="s">
        <v>74</v>
      </c>
      <c r="C1176" s="4">
        <v>2023</v>
      </c>
      <c r="D1176" s="3" t="s">
        <v>1453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3" t="s">
        <v>1451</v>
      </c>
      <c r="L1176" s="4"/>
    </row>
    <row r="1177" spans="2:12" x14ac:dyDescent="0.3">
      <c r="B1177" s="3" t="s">
        <v>74</v>
      </c>
      <c r="C1177" s="4">
        <v>2023</v>
      </c>
      <c r="D1177" s="3" t="s">
        <v>1454</v>
      </c>
      <c r="E1177" s="4">
        <v>822856</v>
      </c>
      <c r="F1177" s="4">
        <v>62857</v>
      </c>
      <c r="G1177" s="4">
        <v>759999</v>
      </c>
      <c r="H1177" s="4">
        <v>54835</v>
      </c>
      <c r="I1177" s="4">
        <v>0</v>
      </c>
      <c r="J1177" s="4">
        <v>0</v>
      </c>
      <c r="K1177" s="3" t="s">
        <v>1447</v>
      </c>
      <c r="L1177" s="4">
        <v>7.6388821373363017E-2</v>
      </c>
    </row>
    <row r="1178" spans="2:12" x14ac:dyDescent="0.3">
      <c r="B1178" s="3" t="s">
        <v>74</v>
      </c>
      <c r="C1178" s="4">
        <v>2023</v>
      </c>
      <c r="D1178" s="3" t="s">
        <v>1455</v>
      </c>
      <c r="E1178" s="4">
        <v>15410174</v>
      </c>
      <c r="F1178" s="4">
        <v>3069742</v>
      </c>
      <c r="G1178" s="4">
        <v>12340432</v>
      </c>
      <c r="H1178" s="4">
        <v>732099</v>
      </c>
      <c r="I1178" s="4">
        <v>0</v>
      </c>
      <c r="J1178" s="4">
        <v>0</v>
      </c>
      <c r="K1178" s="3" t="s">
        <v>1447</v>
      </c>
      <c r="L1178" s="4">
        <v>0.19920229323822042</v>
      </c>
    </row>
    <row r="1179" spans="2:12" x14ac:dyDescent="0.3">
      <c r="B1179" s="3" t="s">
        <v>74</v>
      </c>
      <c r="C1179" s="4">
        <v>2023</v>
      </c>
      <c r="D1179" s="3" t="s">
        <v>1456</v>
      </c>
      <c r="E1179" s="4">
        <v>24854703</v>
      </c>
      <c r="F1179" s="4">
        <v>9645014</v>
      </c>
      <c r="G1179" s="4">
        <v>15209689</v>
      </c>
      <c r="H1179" s="4">
        <v>1782969</v>
      </c>
      <c r="I1179" s="4">
        <v>0</v>
      </c>
      <c r="J1179" s="4">
        <v>0</v>
      </c>
      <c r="K1179" s="3" t="s">
        <v>1447</v>
      </c>
      <c r="L1179" s="4">
        <v>0.38805589429091147</v>
      </c>
    </row>
    <row r="1180" spans="2:12" x14ac:dyDescent="0.3">
      <c r="B1180" s="3" t="s">
        <v>74</v>
      </c>
      <c r="C1180" s="4">
        <v>2023</v>
      </c>
      <c r="D1180" s="3" t="s">
        <v>1457</v>
      </c>
      <c r="E1180" s="4">
        <v>18415668</v>
      </c>
      <c r="F1180" s="4">
        <v>6572381</v>
      </c>
      <c r="G1180" s="4">
        <v>11843287</v>
      </c>
      <c r="H1180" s="4">
        <v>980481</v>
      </c>
      <c r="I1180" s="4">
        <v>0</v>
      </c>
      <c r="J1180" s="4">
        <v>0</v>
      </c>
      <c r="K1180" s="3" t="s">
        <v>1447</v>
      </c>
      <c r="L1180" s="4">
        <v>0.35689071935918915</v>
      </c>
    </row>
    <row r="1181" spans="2:12" x14ac:dyDescent="0.3">
      <c r="B1181" s="3" t="s">
        <v>74</v>
      </c>
      <c r="C1181" s="4">
        <v>2023</v>
      </c>
      <c r="D1181" s="3" t="s">
        <v>1458</v>
      </c>
      <c r="E1181" s="4">
        <v>692904</v>
      </c>
      <c r="F1181" s="4"/>
      <c r="G1181" s="4">
        <v>692904</v>
      </c>
      <c r="H1181" s="4">
        <v>-543241</v>
      </c>
      <c r="I1181" s="4">
        <v>692904</v>
      </c>
      <c r="J1181" s="4"/>
      <c r="K1181" s="3" t="s">
        <v>1451</v>
      </c>
      <c r="L1181" s="4"/>
    </row>
    <row r="1182" spans="2:12" x14ac:dyDescent="0.3">
      <c r="B1182" s="3" t="s">
        <v>74</v>
      </c>
      <c r="C1182" s="4">
        <v>2024</v>
      </c>
      <c r="D1182" s="3" t="s">
        <v>1446</v>
      </c>
      <c r="E1182" s="4">
        <v>13333782</v>
      </c>
      <c r="F1182" s="4">
        <v>4194791</v>
      </c>
      <c r="G1182" s="4">
        <v>9138991</v>
      </c>
      <c r="H1182" s="4">
        <v>0</v>
      </c>
      <c r="I1182" s="4">
        <v>44090279</v>
      </c>
      <c r="J1182" s="4">
        <v>724800</v>
      </c>
      <c r="K1182" s="3" t="s">
        <v>1447</v>
      </c>
      <c r="L1182" s="4">
        <v>0.31459873875244099</v>
      </c>
    </row>
    <row r="1183" spans="2:12" x14ac:dyDescent="0.3">
      <c r="B1183" s="3" t="s">
        <v>74</v>
      </c>
      <c r="C1183" s="4">
        <v>2024</v>
      </c>
      <c r="D1183" s="3" t="s">
        <v>1448</v>
      </c>
      <c r="E1183" s="4">
        <v>1648872</v>
      </c>
      <c r="F1183" s="4">
        <v>590591</v>
      </c>
      <c r="G1183" s="4">
        <v>1058281</v>
      </c>
      <c r="H1183" s="4">
        <v>0</v>
      </c>
      <c r="I1183" s="4">
        <v>5000000</v>
      </c>
      <c r="J1183" s="4">
        <v>5000</v>
      </c>
      <c r="K1183" s="3" t="s">
        <v>1459</v>
      </c>
      <c r="L1183" s="4">
        <v>0.35817880344866065</v>
      </c>
    </row>
    <row r="1184" spans="2:12" x14ac:dyDescent="0.3">
      <c r="B1184" s="3" t="s">
        <v>74</v>
      </c>
      <c r="C1184" s="4">
        <v>2024</v>
      </c>
      <c r="D1184" s="3" t="s">
        <v>1449</v>
      </c>
      <c r="E1184" s="4">
        <v>11024697</v>
      </c>
      <c r="F1184" s="4">
        <v>8363043</v>
      </c>
      <c r="G1184" s="4">
        <v>2661654</v>
      </c>
      <c r="H1184" s="4">
        <v>328066</v>
      </c>
      <c r="I1184" s="4">
        <v>3709470</v>
      </c>
      <c r="J1184" s="4">
        <v>325000</v>
      </c>
      <c r="K1184" s="3" t="s">
        <v>1460</v>
      </c>
      <c r="L1184" s="4">
        <v>0.75857350093159026</v>
      </c>
    </row>
    <row r="1185" spans="2:12" x14ac:dyDescent="0.3">
      <c r="B1185" s="3" t="s">
        <v>74</v>
      </c>
      <c r="C1185" s="4">
        <v>2024</v>
      </c>
      <c r="D1185" s="3" t="s">
        <v>1450</v>
      </c>
      <c r="E1185" s="4">
        <v>1691799</v>
      </c>
      <c r="F1185" s="4"/>
      <c r="G1185" s="4">
        <v>1691799</v>
      </c>
      <c r="H1185" s="4">
        <v>0</v>
      </c>
      <c r="I1185" s="4">
        <v>1691799</v>
      </c>
      <c r="J1185" s="4"/>
      <c r="K1185" s="3" t="s">
        <v>1451</v>
      </c>
      <c r="L1185" s="4"/>
    </row>
    <row r="1186" spans="2:12" x14ac:dyDescent="0.3">
      <c r="B1186" s="3" t="s">
        <v>74</v>
      </c>
      <c r="C1186" s="4">
        <v>2024</v>
      </c>
      <c r="D1186" s="3" t="s">
        <v>1452</v>
      </c>
      <c r="E1186" s="4">
        <v>0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3"/>
      <c r="L1186" s="4"/>
    </row>
    <row r="1187" spans="2:12" x14ac:dyDescent="0.3">
      <c r="B1187" s="3" t="s">
        <v>74</v>
      </c>
      <c r="C1187" s="4">
        <v>2024</v>
      </c>
      <c r="D1187" s="3" t="s">
        <v>1453</v>
      </c>
      <c r="E1187" s="4">
        <v>0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3" t="s">
        <v>1451</v>
      </c>
      <c r="L1187" s="4"/>
    </row>
    <row r="1188" spans="2:12" x14ac:dyDescent="0.3">
      <c r="B1188" s="3" t="s">
        <v>74</v>
      </c>
      <c r="C1188" s="4">
        <v>2024</v>
      </c>
      <c r="D1188" s="3" t="s">
        <v>1454</v>
      </c>
      <c r="E1188" s="4">
        <v>822856</v>
      </c>
      <c r="F1188" s="4">
        <v>104923</v>
      </c>
      <c r="G1188" s="4">
        <v>717933</v>
      </c>
      <c r="H1188" s="4">
        <v>0</v>
      </c>
      <c r="I1188" s="4">
        <v>905000</v>
      </c>
      <c r="J1188" s="4">
        <v>60000</v>
      </c>
      <c r="K1188" s="3" t="s">
        <v>1459</v>
      </c>
      <c r="L1188" s="4">
        <v>0.12751076737606579</v>
      </c>
    </row>
    <row r="1189" spans="2:12" x14ac:dyDescent="0.3">
      <c r="B1189" s="3" t="s">
        <v>74</v>
      </c>
      <c r="C1189" s="4">
        <v>2024</v>
      </c>
      <c r="D1189" s="3" t="s">
        <v>1455</v>
      </c>
      <c r="E1189" s="4">
        <v>15410175</v>
      </c>
      <c r="F1189" s="4">
        <v>3275213</v>
      </c>
      <c r="G1189" s="4">
        <v>12134962</v>
      </c>
      <c r="H1189" s="4">
        <v>0</v>
      </c>
      <c r="I1189" s="4">
        <v>83743712</v>
      </c>
      <c r="J1189" s="4">
        <v>1076392</v>
      </c>
      <c r="K1189" s="3" t="s">
        <v>1447</v>
      </c>
      <c r="L1189" s="4">
        <v>0.21253574342926021</v>
      </c>
    </row>
    <row r="1190" spans="2:12" x14ac:dyDescent="0.3">
      <c r="B1190" s="3" t="s">
        <v>74</v>
      </c>
      <c r="C1190" s="4">
        <v>2024</v>
      </c>
      <c r="D1190" s="3" t="s">
        <v>1456</v>
      </c>
      <c r="E1190" s="4">
        <v>27154847</v>
      </c>
      <c r="F1190" s="4">
        <v>9877837</v>
      </c>
      <c r="G1190" s="4">
        <v>17277010</v>
      </c>
      <c r="H1190" s="4">
        <v>2866221</v>
      </c>
      <c r="I1190" s="4">
        <v>61215257</v>
      </c>
      <c r="J1190" s="4">
        <v>1016500</v>
      </c>
      <c r="K1190" s="3" t="s">
        <v>1460</v>
      </c>
      <c r="L1190" s="4">
        <v>0.36375962641218346</v>
      </c>
    </row>
    <row r="1191" spans="2:12" x14ac:dyDescent="0.3">
      <c r="B1191" s="3" t="s">
        <v>74</v>
      </c>
      <c r="C1191" s="4">
        <v>2024</v>
      </c>
      <c r="D1191" s="3" t="s">
        <v>1457</v>
      </c>
      <c r="E1191" s="4">
        <v>19965291</v>
      </c>
      <c r="F1191" s="4">
        <v>6968232</v>
      </c>
      <c r="G1191" s="4">
        <v>12997059</v>
      </c>
      <c r="H1191" s="4">
        <v>1560661</v>
      </c>
      <c r="I1191" s="4">
        <v>114636455</v>
      </c>
      <c r="J1191" s="4">
        <v>1465660</v>
      </c>
      <c r="K1191" s="3" t="s">
        <v>1447</v>
      </c>
      <c r="L1191" s="4">
        <v>0.34901730207688936</v>
      </c>
    </row>
    <row r="1192" spans="2:12" x14ac:dyDescent="0.3">
      <c r="B1192" s="3" t="s">
        <v>74</v>
      </c>
      <c r="C1192" s="4">
        <v>2024</v>
      </c>
      <c r="D1192" s="3" t="s">
        <v>1458</v>
      </c>
      <c r="E1192" s="4">
        <v>438458</v>
      </c>
      <c r="F1192" s="4"/>
      <c r="G1192" s="4">
        <v>438458</v>
      </c>
      <c r="H1192" s="4">
        <v>-254447</v>
      </c>
      <c r="I1192" s="4">
        <v>438458</v>
      </c>
      <c r="J1192" s="4"/>
      <c r="K1192" s="3" t="s">
        <v>1451</v>
      </c>
      <c r="L1192" s="4"/>
    </row>
    <row r="1193" spans="2:12" x14ac:dyDescent="0.3">
      <c r="B1193" s="3" t="s">
        <v>77</v>
      </c>
      <c r="C1193" s="4">
        <v>2019</v>
      </c>
      <c r="D1193" s="3" t="s">
        <v>1446</v>
      </c>
      <c r="E1193" s="4">
        <v>148713830</v>
      </c>
      <c r="F1193" s="4">
        <v>55006572</v>
      </c>
      <c r="G1193" s="4">
        <v>93707258</v>
      </c>
      <c r="H1193" s="4">
        <v>8742949</v>
      </c>
      <c r="I1193" s="4">
        <v>0</v>
      </c>
      <c r="J1193" s="4">
        <v>0</v>
      </c>
      <c r="K1193" s="3" t="s">
        <v>1447</v>
      </c>
      <c r="L1193" s="4">
        <v>0.36988202106017981</v>
      </c>
    </row>
    <row r="1194" spans="2:12" x14ac:dyDescent="0.3">
      <c r="B1194" s="3" t="s">
        <v>77</v>
      </c>
      <c r="C1194" s="4">
        <v>2019</v>
      </c>
      <c r="D1194" s="3" t="s">
        <v>1448</v>
      </c>
      <c r="E1194" s="4">
        <v>97905189</v>
      </c>
      <c r="F1194" s="4">
        <v>44526508</v>
      </c>
      <c r="G1194" s="4">
        <v>53378681</v>
      </c>
      <c r="H1194" s="4">
        <v>2475675</v>
      </c>
      <c r="I1194" s="4">
        <v>0</v>
      </c>
      <c r="J1194" s="4">
        <v>0</v>
      </c>
      <c r="K1194" s="3" t="s">
        <v>1447</v>
      </c>
      <c r="L1194" s="4">
        <v>0.45479211525754781</v>
      </c>
    </row>
    <row r="1195" spans="2:12" x14ac:dyDescent="0.3">
      <c r="B1195" s="3" t="s">
        <v>77</v>
      </c>
      <c r="C1195" s="4">
        <v>2019</v>
      </c>
      <c r="D1195" s="3" t="s">
        <v>1449</v>
      </c>
      <c r="E1195" s="4">
        <v>16443664</v>
      </c>
      <c r="F1195" s="4">
        <v>8616641</v>
      </c>
      <c r="G1195" s="4">
        <v>7827023</v>
      </c>
      <c r="H1195" s="4">
        <v>503206</v>
      </c>
      <c r="I1195" s="4">
        <v>0</v>
      </c>
      <c r="J1195" s="4">
        <v>0</v>
      </c>
      <c r="K1195" s="3" t="s">
        <v>1447</v>
      </c>
      <c r="L1195" s="4">
        <v>0.52400979489729294</v>
      </c>
    </row>
    <row r="1196" spans="2:12" x14ac:dyDescent="0.3">
      <c r="B1196" s="3" t="s">
        <v>77</v>
      </c>
      <c r="C1196" s="4">
        <v>2019</v>
      </c>
      <c r="D1196" s="3" t="s">
        <v>1450</v>
      </c>
      <c r="E1196" s="4">
        <v>143400074</v>
      </c>
      <c r="F1196" s="4"/>
      <c r="G1196" s="4">
        <v>143400074</v>
      </c>
      <c r="H1196" s="4">
        <v>2924794</v>
      </c>
      <c r="I1196" s="4">
        <v>143400074</v>
      </c>
      <c r="J1196" s="4"/>
      <c r="K1196" s="3" t="s">
        <v>1451</v>
      </c>
      <c r="L1196" s="4"/>
    </row>
    <row r="1197" spans="2:12" x14ac:dyDescent="0.3">
      <c r="B1197" s="3" t="s">
        <v>77</v>
      </c>
      <c r="C1197" s="4">
        <v>2019</v>
      </c>
      <c r="D1197" s="3" t="s">
        <v>1452</v>
      </c>
      <c r="E1197" s="4">
        <v>60430696</v>
      </c>
      <c r="F1197" s="4">
        <v>19265023</v>
      </c>
      <c r="G1197" s="4">
        <v>41165673</v>
      </c>
      <c r="H1197" s="4">
        <v>822585</v>
      </c>
      <c r="I1197" s="4">
        <v>0</v>
      </c>
      <c r="J1197" s="4">
        <v>0</v>
      </c>
      <c r="K1197" s="3" t="s">
        <v>1447</v>
      </c>
      <c r="L1197" s="4">
        <v>0.31879531885583445</v>
      </c>
    </row>
    <row r="1198" spans="2:12" x14ac:dyDescent="0.3">
      <c r="B1198" s="3" t="s">
        <v>77</v>
      </c>
      <c r="C1198" s="4">
        <v>2019</v>
      </c>
      <c r="D1198" s="3" t="s">
        <v>1453</v>
      </c>
      <c r="E1198" s="4">
        <v>37901013</v>
      </c>
      <c r="F1198" s="4">
        <v>17953741</v>
      </c>
      <c r="G1198" s="4">
        <v>19947272</v>
      </c>
      <c r="H1198" s="4">
        <v>7212317</v>
      </c>
      <c r="I1198" s="4">
        <v>0</v>
      </c>
      <c r="J1198" s="4">
        <v>0</v>
      </c>
      <c r="K1198" s="3" t="s">
        <v>1451</v>
      </c>
      <c r="L1198" s="4">
        <v>0.47370082166405419</v>
      </c>
    </row>
    <row r="1199" spans="2:12" x14ac:dyDescent="0.3">
      <c r="B1199" s="3" t="s">
        <v>77</v>
      </c>
      <c r="C1199" s="4">
        <v>2019</v>
      </c>
      <c r="D1199" s="3" t="s">
        <v>1454</v>
      </c>
      <c r="E1199" s="4">
        <v>28741519</v>
      </c>
      <c r="F1199" s="4">
        <v>11686717</v>
      </c>
      <c r="G1199" s="4">
        <v>17054802</v>
      </c>
      <c r="H1199" s="4">
        <v>1679785</v>
      </c>
      <c r="I1199" s="4">
        <v>0</v>
      </c>
      <c r="J1199" s="4">
        <v>0</v>
      </c>
      <c r="K1199" s="3" t="s">
        <v>1447</v>
      </c>
      <c r="L1199" s="4">
        <v>0.40661445207541047</v>
      </c>
    </row>
    <row r="1200" spans="2:12" x14ac:dyDescent="0.3">
      <c r="B1200" s="3" t="s">
        <v>77</v>
      </c>
      <c r="C1200" s="4">
        <v>2019</v>
      </c>
      <c r="D1200" s="3" t="s">
        <v>1455</v>
      </c>
      <c r="E1200" s="4">
        <v>267548734</v>
      </c>
      <c r="F1200" s="4">
        <v>92021106</v>
      </c>
      <c r="G1200" s="4">
        <v>175527628</v>
      </c>
      <c r="H1200" s="4">
        <v>28110129</v>
      </c>
      <c r="I1200" s="4">
        <v>0</v>
      </c>
      <c r="J1200" s="4">
        <v>0</v>
      </c>
      <c r="K1200" s="3" t="s">
        <v>1447</v>
      </c>
      <c r="L1200" s="4">
        <v>0.34394147422876609</v>
      </c>
    </row>
    <row r="1201" spans="2:12" x14ac:dyDescent="0.3">
      <c r="B1201" s="3" t="s">
        <v>77</v>
      </c>
      <c r="C1201" s="4">
        <v>2019</v>
      </c>
      <c r="D1201" s="3" t="s">
        <v>1456</v>
      </c>
      <c r="E1201" s="4">
        <v>191046079</v>
      </c>
      <c r="F1201" s="4">
        <v>86842063</v>
      </c>
      <c r="G1201" s="4">
        <v>104204016</v>
      </c>
      <c r="H1201" s="4">
        <v>6408085</v>
      </c>
      <c r="I1201" s="4">
        <v>0</v>
      </c>
      <c r="J1201" s="4">
        <v>0</v>
      </c>
      <c r="K1201" s="3" t="s">
        <v>1447</v>
      </c>
      <c r="L1201" s="4">
        <v>0.45456082351734628</v>
      </c>
    </row>
    <row r="1202" spans="2:12" x14ac:dyDescent="0.3">
      <c r="B1202" s="3" t="s">
        <v>77</v>
      </c>
      <c r="C1202" s="4">
        <v>2019</v>
      </c>
      <c r="D1202" s="3" t="s">
        <v>1457</v>
      </c>
      <c r="E1202" s="4">
        <v>195267025</v>
      </c>
      <c r="F1202" s="4">
        <v>66938146</v>
      </c>
      <c r="G1202" s="4">
        <v>128328879</v>
      </c>
      <c r="H1202" s="4">
        <v>3369188</v>
      </c>
      <c r="I1202" s="4">
        <v>0</v>
      </c>
      <c r="J1202" s="4">
        <v>0</v>
      </c>
      <c r="K1202" s="3" t="s">
        <v>1447</v>
      </c>
      <c r="L1202" s="4">
        <v>0.34280312305674754</v>
      </c>
    </row>
    <row r="1203" spans="2:12" x14ac:dyDescent="0.3">
      <c r="B1203" s="3" t="s">
        <v>77</v>
      </c>
      <c r="C1203" s="4">
        <v>2019</v>
      </c>
      <c r="D1203" s="3" t="s">
        <v>1458</v>
      </c>
      <c r="E1203" s="4">
        <v>11012314</v>
      </c>
      <c r="F1203" s="4"/>
      <c r="G1203" s="4">
        <v>11012314</v>
      </c>
      <c r="H1203" s="4">
        <v>-22450498</v>
      </c>
      <c r="I1203" s="4">
        <v>11012314</v>
      </c>
      <c r="J1203" s="4"/>
      <c r="K1203" s="3" t="s">
        <v>1451</v>
      </c>
      <c r="L1203" s="4"/>
    </row>
    <row r="1204" spans="2:12" x14ac:dyDescent="0.3">
      <c r="B1204" s="3" t="s">
        <v>77</v>
      </c>
      <c r="C1204" s="4">
        <v>2020</v>
      </c>
      <c r="D1204" s="3" t="s">
        <v>1446</v>
      </c>
      <c r="E1204" s="4">
        <v>150701348</v>
      </c>
      <c r="F1204" s="4">
        <v>58167517</v>
      </c>
      <c r="G1204" s="4">
        <v>92533831</v>
      </c>
      <c r="H1204" s="4">
        <v>2738850</v>
      </c>
      <c r="I1204" s="4">
        <v>0</v>
      </c>
      <c r="J1204" s="4">
        <v>0</v>
      </c>
      <c r="K1204" s="3" t="s">
        <v>1447</v>
      </c>
      <c r="L1204" s="4">
        <v>0.38597874386631231</v>
      </c>
    </row>
    <row r="1205" spans="2:12" x14ac:dyDescent="0.3">
      <c r="B1205" s="3" t="s">
        <v>77</v>
      </c>
      <c r="C1205" s="4">
        <v>2020</v>
      </c>
      <c r="D1205" s="3" t="s">
        <v>1448</v>
      </c>
      <c r="E1205" s="4">
        <v>100457819</v>
      </c>
      <c r="F1205" s="4">
        <v>46224987</v>
      </c>
      <c r="G1205" s="4">
        <v>54232832</v>
      </c>
      <c r="H1205" s="4">
        <v>2595439</v>
      </c>
      <c r="I1205" s="4">
        <v>0</v>
      </c>
      <c r="J1205" s="4">
        <v>0</v>
      </c>
      <c r="K1205" s="3" t="s">
        <v>1447</v>
      </c>
      <c r="L1205" s="4">
        <v>0.46014324678898316</v>
      </c>
    </row>
    <row r="1206" spans="2:12" x14ac:dyDescent="0.3">
      <c r="B1206" s="3" t="s">
        <v>77</v>
      </c>
      <c r="C1206" s="4">
        <v>2020</v>
      </c>
      <c r="D1206" s="3" t="s">
        <v>1449</v>
      </c>
      <c r="E1206" s="4">
        <v>17343095</v>
      </c>
      <c r="F1206" s="4">
        <v>8760272</v>
      </c>
      <c r="G1206" s="4">
        <v>8582823</v>
      </c>
      <c r="H1206" s="4">
        <v>2312538</v>
      </c>
      <c r="I1206" s="4">
        <v>0</v>
      </c>
      <c r="J1206" s="4">
        <v>0</v>
      </c>
      <c r="K1206" s="3" t="s">
        <v>1447</v>
      </c>
      <c r="L1206" s="4">
        <v>0.50511584005046384</v>
      </c>
    </row>
    <row r="1207" spans="2:12" x14ac:dyDescent="0.3">
      <c r="B1207" s="3" t="s">
        <v>77</v>
      </c>
      <c r="C1207" s="4">
        <v>2020</v>
      </c>
      <c r="D1207" s="3" t="s">
        <v>1450</v>
      </c>
      <c r="E1207" s="4">
        <v>145563488</v>
      </c>
      <c r="F1207" s="4"/>
      <c r="G1207" s="4">
        <v>145563488</v>
      </c>
      <c r="H1207" s="4">
        <v>2345985</v>
      </c>
      <c r="I1207" s="4">
        <v>145563488</v>
      </c>
      <c r="J1207" s="4"/>
      <c r="K1207" s="3" t="s">
        <v>1451</v>
      </c>
      <c r="L1207" s="4"/>
    </row>
    <row r="1208" spans="2:12" x14ac:dyDescent="0.3">
      <c r="B1208" s="3" t="s">
        <v>77</v>
      </c>
      <c r="C1208" s="4">
        <v>2020</v>
      </c>
      <c r="D1208" s="3" t="s">
        <v>1452</v>
      </c>
      <c r="E1208" s="4">
        <v>60513249</v>
      </c>
      <c r="F1208" s="4">
        <v>19673523</v>
      </c>
      <c r="G1208" s="4">
        <v>40839726</v>
      </c>
      <c r="H1208" s="4">
        <v>82553</v>
      </c>
      <c r="I1208" s="4">
        <v>0</v>
      </c>
      <c r="J1208" s="4">
        <v>0</v>
      </c>
      <c r="K1208" s="3" t="s">
        <v>1447</v>
      </c>
      <c r="L1208" s="4">
        <v>0.32511100172459756</v>
      </c>
    </row>
    <row r="1209" spans="2:12" x14ac:dyDescent="0.3">
      <c r="B1209" s="3" t="s">
        <v>77</v>
      </c>
      <c r="C1209" s="4">
        <v>2020</v>
      </c>
      <c r="D1209" s="3" t="s">
        <v>1453</v>
      </c>
      <c r="E1209" s="4">
        <v>38654627</v>
      </c>
      <c r="F1209" s="4">
        <v>19787398</v>
      </c>
      <c r="G1209" s="4">
        <v>18867229</v>
      </c>
      <c r="H1209" s="4">
        <v>1535777</v>
      </c>
      <c r="I1209" s="4">
        <v>0</v>
      </c>
      <c r="J1209" s="4">
        <v>0</v>
      </c>
      <c r="K1209" s="3" t="s">
        <v>1451</v>
      </c>
      <c r="L1209" s="4">
        <v>0.51190244314089484</v>
      </c>
    </row>
    <row r="1210" spans="2:12" x14ac:dyDescent="0.3">
      <c r="B1210" s="3" t="s">
        <v>77</v>
      </c>
      <c r="C1210" s="4">
        <v>2020</v>
      </c>
      <c r="D1210" s="3" t="s">
        <v>1454</v>
      </c>
      <c r="E1210" s="4">
        <v>32031004</v>
      </c>
      <c r="F1210" s="4">
        <v>13129380</v>
      </c>
      <c r="G1210" s="4">
        <v>18901624</v>
      </c>
      <c r="H1210" s="4">
        <v>3301129</v>
      </c>
      <c r="I1210" s="4">
        <v>0</v>
      </c>
      <c r="J1210" s="4">
        <v>0</v>
      </c>
      <c r="K1210" s="3" t="s">
        <v>1447</v>
      </c>
      <c r="L1210" s="4">
        <v>0.40989598702557062</v>
      </c>
    </row>
    <row r="1211" spans="2:12" x14ac:dyDescent="0.3">
      <c r="B1211" s="3" t="s">
        <v>77</v>
      </c>
      <c r="C1211" s="4">
        <v>2020</v>
      </c>
      <c r="D1211" s="3" t="s">
        <v>1455</v>
      </c>
      <c r="E1211" s="4">
        <v>270166743</v>
      </c>
      <c r="F1211" s="4">
        <v>96908783</v>
      </c>
      <c r="G1211" s="4">
        <v>173257960</v>
      </c>
      <c r="H1211" s="4">
        <v>2618009</v>
      </c>
      <c r="I1211" s="4">
        <v>0</v>
      </c>
      <c r="J1211" s="4">
        <v>0</v>
      </c>
      <c r="K1211" s="3" t="s">
        <v>1447</v>
      </c>
      <c r="L1211" s="4">
        <v>0.35869989741853608</v>
      </c>
    </row>
    <row r="1212" spans="2:12" x14ac:dyDescent="0.3">
      <c r="B1212" s="3" t="s">
        <v>77</v>
      </c>
      <c r="C1212" s="4">
        <v>2020</v>
      </c>
      <c r="D1212" s="3" t="s">
        <v>1456</v>
      </c>
      <c r="E1212" s="4">
        <v>200998181</v>
      </c>
      <c r="F1212" s="4">
        <v>91178214</v>
      </c>
      <c r="G1212" s="4">
        <v>109819967</v>
      </c>
      <c r="H1212" s="4">
        <v>9530118</v>
      </c>
      <c r="I1212" s="4">
        <v>0</v>
      </c>
      <c r="J1212" s="4">
        <v>0</v>
      </c>
      <c r="K1212" s="3" t="s">
        <v>1447</v>
      </c>
      <c r="L1212" s="4">
        <v>0.45362706043593498</v>
      </c>
    </row>
    <row r="1213" spans="2:12" x14ac:dyDescent="0.3">
      <c r="B1213" s="3" t="s">
        <v>77</v>
      </c>
      <c r="C1213" s="4">
        <v>2020</v>
      </c>
      <c r="D1213" s="3" t="s">
        <v>1457</v>
      </c>
      <c r="E1213" s="4">
        <v>198908189</v>
      </c>
      <c r="F1213" s="4">
        <v>70087811</v>
      </c>
      <c r="G1213" s="4">
        <v>128820378</v>
      </c>
      <c r="H1213" s="4">
        <v>3641165</v>
      </c>
      <c r="I1213" s="4">
        <v>0</v>
      </c>
      <c r="J1213" s="4">
        <v>0</v>
      </c>
      <c r="K1213" s="3" t="s">
        <v>1447</v>
      </c>
      <c r="L1213" s="4">
        <v>0.35236262193307688</v>
      </c>
    </row>
    <row r="1214" spans="2:12" x14ac:dyDescent="0.3">
      <c r="B1214" s="3" t="s">
        <v>77</v>
      </c>
      <c r="C1214" s="4">
        <v>2020</v>
      </c>
      <c r="D1214" s="3" t="s">
        <v>1458</v>
      </c>
      <c r="E1214" s="4">
        <v>35319270</v>
      </c>
      <c r="F1214" s="4"/>
      <c r="G1214" s="4">
        <v>35319270</v>
      </c>
      <c r="H1214" s="4">
        <v>24306956</v>
      </c>
      <c r="I1214" s="4">
        <v>35319270</v>
      </c>
      <c r="J1214" s="4"/>
      <c r="K1214" s="3" t="s">
        <v>1451</v>
      </c>
      <c r="L1214" s="4"/>
    </row>
    <row r="1215" spans="2:12" x14ac:dyDescent="0.3">
      <c r="B1215" s="3" t="s">
        <v>77</v>
      </c>
      <c r="C1215" s="4">
        <v>2021</v>
      </c>
      <c r="D1215" s="3" t="s">
        <v>1446</v>
      </c>
      <c r="E1215" s="4">
        <v>153232348</v>
      </c>
      <c r="F1215" s="4">
        <v>61894542</v>
      </c>
      <c r="G1215" s="4">
        <v>91337806</v>
      </c>
      <c r="H1215" s="4">
        <v>2857738</v>
      </c>
      <c r="I1215" s="4">
        <v>0</v>
      </c>
      <c r="J1215" s="4">
        <v>0</v>
      </c>
      <c r="K1215" s="3" t="s">
        <v>1447</v>
      </c>
      <c r="L1215" s="4">
        <v>0.40392608223950205</v>
      </c>
    </row>
    <row r="1216" spans="2:12" x14ac:dyDescent="0.3">
      <c r="B1216" s="3" t="s">
        <v>77</v>
      </c>
      <c r="C1216" s="4">
        <v>2021</v>
      </c>
      <c r="D1216" s="3" t="s">
        <v>1448</v>
      </c>
      <c r="E1216" s="4">
        <v>104936006</v>
      </c>
      <c r="F1216" s="4">
        <v>48007609</v>
      </c>
      <c r="G1216" s="4">
        <v>56928397</v>
      </c>
      <c r="H1216" s="4">
        <v>4482258</v>
      </c>
      <c r="I1216" s="4">
        <v>0</v>
      </c>
      <c r="J1216" s="4">
        <v>0</v>
      </c>
      <c r="K1216" s="3" t="s">
        <v>1447</v>
      </c>
      <c r="L1216" s="4">
        <v>0.45749415124490256</v>
      </c>
    </row>
    <row r="1217" spans="2:12" x14ac:dyDescent="0.3">
      <c r="B1217" s="3" t="s">
        <v>77</v>
      </c>
      <c r="C1217" s="4">
        <v>2021</v>
      </c>
      <c r="D1217" s="3" t="s">
        <v>1449</v>
      </c>
      <c r="E1217" s="4">
        <v>18987794</v>
      </c>
      <c r="F1217" s="4">
        <v>9300745</v>
      </c>
      <c r="G1217" s="4">
        <v>9687049</v>
      </c>
      <c r="H1217" s="4">
        <v>1644699</v>
      </c>
      <c r="I1217" s="4">
        <v>0</v>
      </c>
      <c r="J1217" s="4">
        <v>0</v>
      </c>
      <c r="K1217" s="3" t="s">
        <v>1447</v>
      </c>
      <c r="L1217" s="4">
        <v>0.48982757028014945</v>
      </c>
    </row>
    <row r="1218" spans="2:12" x14ac:dyDescent="0.3">
      <c r="B1218" s="3" t="s">
        <v>77</v>
      </c>
      <c r="C1218" s="4">
        <v>2021</v>
      </c>
      <c r="D1218" s="3" t="s">
        <v>1450</v>
      </c>
      <c r="E1218" s="4">
        <v>154507942</v>
      </c>
      <c r="F1218" s="4"/>
      <c r="G1218" s="4">
        <v>154507942</v>
      </c>
      <c r="H1218" s="4">
        <v>9806825</v>
      </c>
      <c r="I1218" s="4">
        <v>154507942</v>
      </c>
      <c r="J1218" s="4"/>
      <c r="K1218" s="3" t="s">
        <v>1451</v>
      </c>
      <c r="L1218" s="4"/>
    </row>
    <row r="1219" spans="2:12" x14ac:dyDescent="0.3">
      <c r="B1219" s="3" t="s">
        <v>77</v>
      </c>
      <c r="C1219" s="4">
        <v>2021</v>
      </c>
      <c r="D1219" s="3" t="s">
        <v>1452</v>
      </c>
      <c r="E1219" s="4">
        <v>60605556</v>
      </c>
      <c r="F1219" s="4">
        <v>20088892</v>
      </c>
      <c r="G1219" s="4">
        <v>40516664</v>
      </c>
      <c r="H1219" s="4">
        <v>92307</v>
      </c>
      <c r="I1219" s="4">
        <v>0</v>
      </c>
      <c r="J1219" s="4">
        <v>0</v>
      </c>
      <c r="K1219" s="3" t="s">
        <v>1447</v>
      </c>
      <c r="L1219" s="4">
        <v>0.33146947781487229</v>
      </c>
    </row>
    <row r="1220" spans="2:12" x14ac:dyDescent="0.3">
      <c r="B1220" s="3" t="s">
        <v>77</v>
      </c>
      <c r="C1220" s="4">
        <v>2021</v>
      </c>
      <c r="D1220" s="3" t="s">
        <v>1453</v>
      </c>
      <c r="E1220" s="4">
        <v>46187295</v>
      </c>
      <c r="F1220" s="4">
        <v>21464629</v>
      </c>
      <c r="G1220" s="4">
        <v>24722666</v>
      </c>
      <c r="H1220" s="4">
        <v>8707451</v>
      </c>
      <c r="I1220" s="4">
        <v>0</v>
      </c>
      <c r="J1220" s="4">
        <v>0</v>
      </c>
      <c r="K1220" s="3" t="s">
        <v>1451</v>
      </c>
      <c r="L1220" s="4">
        <v>0.46473016010138718</v>
      </c>
    </row>
    <row r="1221" spans="2:12" x14ac:dyDescent="0.3">
      <c r="B1221" s="3" t="s">
        <v>77</v>
      </c>
      <c r="C1221" s="4">
        <v>2021</v>
      </c>
      <c r="D1221" s="3" t="s">
        <v>1454</v>
      </c>
      <c r="E1221" s="4">
        <v>33208780</v>
      </c>
      <c r="F1221" s="4">
        <v>14397244</v>
      </c>
      <c r="G1221" s="4">
        <v>18811536</v>
      </c>
      <c r="H1221" s="4">
        <v>1177776</v>
      </c>
      <c r="I1221" s="4">
        <v>0</v>
      </c>
      <c r="J1221" s="4">
        <v>0</v>
      </c>
      <c r="K1221" s="3" t="s">
        <v>1447</v>
      </c>
      <c r="L1221" s="4">
        <v>0.43353727538319686</v>
      </c>
    </row>
    <row r="1222" spans="2:12" x14ac:dyDescent="0.3">
      <c r="B1222" s="3" t="s">
        <v>77</v>
      </c>
      <c r="C1222" s="4">
        <v>2021</v>
      </c>
      <c r="D1222" s="3" t="s">
        <v>1455</v>
      </c>
      <c r="E1222" s="4">
        <v>285068712</v>
      </c>
      <c r="F1222" s="4">
        <v>101989458</v>
      </c>
      <c r="G1222" s="4">
        <v>183079254</v>
      </c>
      <c r="H1222" s="4">
        <v>14901969</v>
      </c>
      <c r="I1222" s="4">
        <v>0</v>
      </c>
      <c r="J1222" s="4">
        <v>0</v>
      </c>
      <c r="K1222" s="3" t="s">
        <v>1447</v>
      </c>
      <c r="L1222" s="4">
        <v>0.35777149054505847</v>
      </c>
    </row>
    <row r="1223" spans="2:12" x14ac:dyDescent="0.3">
      <c r="B1223" s="3" t="s">
        <v>77</v>
      </c>
      <c r="C1223" s="4">
        <v>2021</v>
      </c>
      <c r="D1223" s="3" t="s">
        <v>1456</v>
      </c>
      <c r="E1223" s="4">
        <v>223604318</v>
      </c>
      <c r="F1223" s="4">
        <v>94688742</v>
      </c>
      <c r="G1223" s="4">
        <v>128915576</v>
      </c>
      <c r="H1223" s="4">
        <v>24361123</v>
      </c>
      <c r="I1223" s="4">
        <v>0</v>
      </c>
      <c r="J1223" s="4">
        <v>0</v>
      </c>
      <c r="K1223" s="3" t="s">
        <v>1447</v>
      </c>
      <c r="L1223" s="4">
        <v>0.42346562377207758</v>
      </c>
    </row>
    <row r="1224" spans="2:12" x14ac:dyDescent="0.3">
      <c r="B1224" s="3" t="s">
        <v>77</v>
      </c>
      <c r="C1224" s="4">
        <v>2021</v>
      </c>
      <c r="D1224" s="3" t="s">
        <v>1457</v>
      </c>
      <c r="E1224" s="4">
        <v>202623101</v>
      </c>
      <c r="F1224" s="4">
        <v>73344140</v>
      </c>
      <c r="G1224" s="4">
        <v>129278961</v>
      </c>
      <c r="H1224" s="4">
        <v>3809220</v>
      </c>
      <c r="I1224" s="4">
        <v>0</v>
      </c>
      <c r="J1224" s="4">
        <v>0</v>
      </c>
      <c r="K1224" s="3" t="s">
        <v>1447</v>
      </c>
      <c r="L1224" s="4">
        <v>0.3619732381847221</v>
      </c>
    </row>
    <row r="1225" spans="2:12" x14ac:dyDescent="0.3">
      <c r="B1225" s="3" t="s">
        <v>77</v>
      </c>
      <c r="C1225" s="4">
        <v>2021</v>
      </c>
      <c r="D1225" s="3" t="s">
        <v>1458</v>
      </c>
      <c r="E1225" s="4">
        <v>28155007</v>
      </c>
      <c r="F1225" s="4"/>
      <c r="G1225" s="4">
        <v>28155007</v>
      </c>
      <c r="H1225" s="4">
        <v>-7164263</v>
      </c>
      <c r="I1225" s="4">
        <v>28155007</v>
      </c>
      <c r="J1225" s="4"/>
      <c r="K1225" s="3" t="s">
        <v>1451</v>
      </c>
      <c r="L1225" s="4"/>
    </row>
    <row r="1226" spans="2:12" x14ac:dyDescent="0.3">
      <c r="B1226" s="3" t="s">
        <v>77</v>
      </c>
      <c r="C1226" s="4">
        <v>2022</v>
      </c>
      <c r="D1226" s="3" t="s">
        <v>1446</v>
      </c>
      <c r="E1226" s="4">
        <v>153444243</v>
      </c>
      <c r="F1226" s="4">
        <v>65295163</v>
      </c>
      <c r="G1226" s="4">
        <v>88149080</v>
      </c>
      <c r="H1226" s="4">
        <v>2274401</v>
      </c>
      <c r="I1226" s="4">
        <v>0</v>
      </c>
      <c r="J1226" s="4">
        <v>0</v>
      </c>
      <c r="K1226" s="3" t="s">
        <v>1447</v>
      </c>
      <c r="L1226" s="4">
        <v>0.42553022337892465</v>
      </c>
    </row>
    <row r="1227" spans="2:12" x14ac:dyDescent="0.3">
      <c r="B1227" s="3" t="s">
        <v>77</v>
      </c>
      <c r="C1227" s="4">
        <v>2022</v>
      </c>
      <c r="D1227" s="3" t="s">
        <v>1448</v>
      </c>
      <c r="E1227" s="4">
        <v>110555015</v>
      </c>
      <c r="F1227" s="4">
        <v>49876309</v>
      </c>
      <c r="G1227" s="4">
        <v>60678706</v>
      </c>
      <c r="H1227" s="4">
        <v>5619009</v>
      </c>
      <c r="I1227" s="4">
        <v>0</v>
      </c>
      <c r="J1227" s="4">
        <v>0</v>
      </c>
      <c r="K1227" s="3" t="s">
        <v>1447</v>
      </c>
      <c r="L1227" s="4">
        <v>0.45114469931553985</v>
      </c>
    </row>
    <row r="1228" spans="2:12" x14ac:dyDescent="0.3">
      <c r="B1228" s="3" t="s">
        <v>77</v>
      </c>
      <c r="C1228" s="4">
        <v>2022</v>
      </c>
      <c r="D1228" s="3" t="s">
        <v>1449</v>
      </c>
      <c r="E1228" s="4">
        <v>19449043</v>
      </c>
      <c r="F1228" s="4">
        <v>10636334</v>
      </c>
      <c r="G1228" s="4">
        <v>8812709</v>
      </c>
      <c r="H1228" s="4">
        <v>845160</v>
      </c>
      <c r="I1228" s="4">
        <v>0</v>
      </c>
      <c r="J1228" s="4">
        <v>0</v>
      </c>
      <c r="K1228" s="3" t="s">
        <v>1447</v>
      </c>
      <c r="L1228" s="4">
        <v>0.5468821267966758</v>
      </c>
    </row>
    <row r="1229" spans="2:12" x14ac:dyDescent="0.3">
      <c r="B1229" s="3" t="s">
        <v>77</v>
      </c>
      <c r="C1229" s="4">
        <v>2022</v>
      </c>
      <c r="D1229" s="3" t="s">
        <v>1450</v>
      </c>
      <c r="E1229" s="4">
        <v>157678572</v>
      </c>
      <c r="F1229" s="4"/>
      <c r="G1229" s="4">
        <v>157678572</v>
      </c>
      <c r="H1229" s="4">
        <v>3164535</v>
      </c>
      <c r="I1229" s="4">
        <v>157678572</v>
      </c>
      <c r="J1229" s="4"/>
      <c r="K1229" s="3" t="s">
        <v>1451</v>
      </c>
      <c r="L1229" s="4"/>
    </row>
    <row r="1230" spans="2:12" x14ac:dyDescent="0.3">
      <c r="B1230" s="3" t="s">
        <v>77</v>
      </c>
      <c r="C1230" s="4">
        <v>2022</v>
      </c>
      <c r="D1230" s="3" t="s">
        <v>1452</v>
      </c>
      <c r="E1230" s="4">
        <v>62176163</v>
      </c>
      <c r="F1230" s="4">
        <v>20507001</v>
      </c>
      <c r="G1230" s="4">
        <v>41669162</v>
      </c>
      <c r="H1230" s="4">
        <v>1570607</v>
      </c>
      <c r="I1230" s="4">
        <v>0</v>
      </c>
      <c r="J1230" s="4">
        <v>0</v>
      </c>
      <c r="K1230" s="3" t="s">
        <v>1447</v>
      </c>
      <c r="L1230" s="4">
        <v>0.32982094761942771</v>
      </c>
    </row>
    <row r="1231" spans="2:12" x14ac:dyDescent="0.3">
      <c r="B1231" s="3" t="s">
        <v>77</v>
      </c>
      <c r="C1231" s="4">
        <v>2022</v>
      </c>
      <c r="D1231" s="3" t="s">
        <v>1453</v>
      </c>
      <c r="E1231" s="4">
        <v>47219760</v>
      </c>
      <c r="F1231" s="4">
        <v>23359260</v>
      </c>
      <c r="G1231" s="4">
        <v>23860500</v>
      </c>
      <c r="H1231" s="4">
        <v>1338974</v>
      </c>
      <c r="I1231" s="4">
        <v>0</v>
      </c>
      <c r="J1231" s="4">
        <v>0</v>
      </c>
      <c r="K1231" s="3" t="s">
        <v>1451</v>
      </c>
      <c r="L1231" s="4">
        <v>0.49469247620064144</v>
      </c>
    </row>
    <row r="1232" spans="2:12" x14ac:dyDescent="0.3">
      <c r="B1232" s="3" t="s">
        <v>77</v>
      </c>
      <c r="C1232" s="4">
        <v>2022</v>
      </c>
      <c r="D1232" s="3" t="s">
        <v>1454</v>
      </c>
      <c r="E1232" s="4">
        <v>34515818</v>
      </c>
      <c r="F1232" s="4">
        <v>15581424</v>
      </c>
      <c r="G1232" s="4">
        <v>18934394</v>
      </c>
      <c r="H1232" s="4">
        <v>1307038</v>
      </c>
      <c r="I1232" s="4">
        <v>0</v>
      </c>
      <c r="J1232" s="4">
        <v>0</v>
      </c>
      <c r="K1232" s="3" t="s">
        <v>1447</v>
      </c>
      <c r="L1232" s="4">
        <v>0.45142850156412345</v>
      </c>
    </row>
    <row r="1233" spans="2:12" x14ac:dyDescent="0.3">
      <c r="B1233" s="3" t="s">
        <v>77</v>
      </c>
      <c r="C1233" s="4">
        <v>2022</v>
      </c>
      <c r="D1233" s="3" t="s">
        <v>1455</v>
      </c>
      <c r="E1233" s="4">
        <v>286714580</v>
      </c>
      <c r="F1233" s="4">
        <v>107245837</v>
      </c>
      <c r="G1233" s="4">
        <v>179468743</v>
      </c>
      <c r="H1233" s="4">
        <v>1681104</v>
      </c>
      <c r="I1233" s="4">
        <v>0</v>
      </c>
      <c r="J1233" s="4">
        <v>0</v>
      </c>
      <c r="K1233" s="3" t="s">
        <v>1447</v>
      </c>
      <c r="L1233" s="4">
        <v>0.37405086619592209</v>
      </c>
    </row>
    <row r="1234" spans="2:12" x14ac:dyDescent="0.3">
      <c r="B1234" s="3" t="s">
        <v>77</v>
      </c>
      <c r="C1234" s="4">
        <v>2022</v>
      </c>
      <c r="D1234" s="3" t="s">
        <v>1456</v>
      </c>
      <c r="E1234" s="4">
        <v>236940646</v>
      </c>
      <c r="F1234" s="4">
        <v>99375132</v>
      </c>
      <c r="G1234" s="4">
        <v>137565514</v>
      </c>
      <c r="H1234" s="4">
        <v>14021448</v>
      </c>
      <c r="I1234" s="4">
        <v>0</v>
      </c>
      <c r="J1234" s="4">
        <v>0</v>
      </c>
      <c r="K1234" s="3" t="s">
        <v>1447</v>
      </c>
      <c r="L1234" s="4">
        <v>0.41940939082271261</v>
      </c>
    </row>
    <row r="1235" spans="2:12" x14ac:dyDescent="0.3">
      <c r="B1235" s="3" t="s">
        <v>77</v>
      </c>
      <c r="C1235" s="4">
        <v>2022</v>
      </c>
      <c r="D1235" s="3" t="s">
        <v>1457</v>
      </c>
      <c r="E1235" s="4">
        <v>205543439</v>
      </c>
      <c r="F1235" s="4">
        <v>76575627</v>
      </c>
      <c r="G1235" s="4">
        <v>128967812</v>
      </c>
      <c r="H1235" s="4">
        <v>2992777</v>
      </c>
      <c r="I1235" s="4">
        <v>0</v>
      </c>
      <c r="J1235" s="4">
        <v>0</v>
      </c>
      <c r="K1235" s="3" t="s">
        <v>1447</v>
      </c>
      <c r="L1235" s="4">
        <v>0.372552037528184</v>
      </c>
    </row>
    <row r="1236" spans="2:12" x14ac:dyDescent="0.3">
      <c r="B1236" s="3" t="s">
        <v>77</v>
      </c>
      <c r="C1236" s="4">
        <v>2022</v>
      </c>
      <c r="D1236" s="3" t="s">
        <v>1458</v>
      </c>
      <c r="E1236" s="4">
        <v>40423480</v>
      </c>
      <c r="F1236" s="4"/>
      <c r="G1236" s="4">
        <v>40423480</v>
      </c>
      <c r="H1236" s="4">
        <v>12268473</v>
      </c>
      <c r="I1236" s="4">
        <v>40423480</v>
      </c>
      <c r="J1236" s="4"/>
      <c r="K1236" s="3" t="s">
        <v>1451</v>
      </c>
      <c r="L1236" s="4"/>
    </row>
    <row r="1237" spans="2:12" x14ac:dyDescent="0.3">
      <c r="B1237" s="3" t="s">
        <v>77</v>
      </c>
      <c r="C1237" s="4">
        <v>2023</v>
      </c>
      <c r="D1237" s="3" t="s">
        <v>1446</v>
      </c>
      <c r="E1237" s="4">
        <v>173639704</v>
      </c>
      <c r="F1237" s="4">
        <v>69311594</v>
      </c>
      <c r="G1237" s="4">
        <v>104328110</v>
      </c>
      <c r="H1237" s="4">
        <v>17916509</v>
      </c>
      <c r="I1237" s="4">
        <v>0</v>
      </c>
      <c r="J1237" s="4">
        <v>0</v>
      </c>
      <c r="K1237" s="3" t="s">
        <v>1447</v>
      </c>
      <c r="L1237" s="4">
        <v>0.39916904027894451</v>
      </c>
    </row>
    <row r="1238" spans="2:12" x14ac:dyDescent="0.3">
      <c r="B1238" s="3" t="s">
        <v>77</v>
      </c>
      <c r="C1238" s="4">
        <v>2023</v>
      </c>
      <c r="D1238" s="3" t="s">
        <v>1448</v>
      </c>
      <c r="E1238" s="4">
        <v>112299654</v>
      </c>
      <c r="F1238" s="4">
        <v>51799063</v>
      </c>
      <c r="G1238" s="4">
        <v>60500591</v>
      </c>
      <c r="H1238" s="4">
        <v>1744639</v>
      </c>
      <c r="I1238" s="4">
        <v>0</v>
      </c>
      <c r="J1238" s="4">
        <v>0</v>
      </c>
      <c r="K1238" s="3" t="s">
        <v>1447</v>
      </c>
      <c r="L1238" s="4">
        <v>0.46125754759671833</v>
      </c>
    </row>
    <row r="1239" spans="2:12" x14ac:dyDescent="0.3">
      <c r="B1239" s="3" t="s">
        <v>77</v>
      </c>
      <c r="C1239" s="4">
        <v>2023</v>
      </c>
      <c r="D1239" s="3" t="s">
        <v>1449</v>
      </c>
      <c r="E1239" s="4">
        <v>20635877</v>
      </c>
      <c r="F1239" s="4">
        <v>11723407</v>
      </c>
      <c r="G1239" s="4">
        <v>8912470</v>
      </c>
      <c r="H1239" s="4">
        <v>1186834</v>
      </c>
      <c r="I1239" s="4">
        <v>0</v>
      </c>
      <c r="J1239" s="4">
        <v>0</v>
      </c>
      <c r="K1239" s="3" t="s">
        <v>1447</v>
      </c>
      <c r="L1239" s="4">
        <v>0.56810800917256876</v>
      </c>
    </row>
    <row r="1240" spans="2:12" x14ac:dyDescent="0.3">
      <c r="B1240" s="3" t="s">
        <v>77</v>
      </c>
      <c r="C1240" s="4">
        <v>2023</v>
      </c>
      <c r="D1240" s="3" t="s">
        <v>1450</v>
      </c>
      <c r="E1240" s="4">
        <v>162986881</v>
      </c>
      <c r="F1240" s="4"/>
      <c r="G1240" s="4">
        <v>162986881</v>
      </c>
      <c r="H1240" s="4">
        <v>5308309</v>
      </c>
      <c r="I1240" s="4">
        <v>162986881</v>
      </c>
      <c r="J1240" s="4"/>
      <c r="K1240" s="3" t="s">
        <v>1451</v>
      </c>
      <c r="L1240" s="4"/>
    </row>
    <row r="1241" spans="2:12" x14ac:dyDescent="0.3">
      <c r="B1241" s="3" t="s">
        <v>77</v>
      </c>
      <c r="C1241" s="4">
        <v>2023</v>
      </c>
      <c r="D1241" s="3" t="s">
        <v>1452</v>
      </c>
      <c r="E1241" s="4">
        <v>71274948</v>
      </c>
      <c r="F1241" s="4">
        <v>21455063</v>
      </c>
      <c r="G1241" s="4">
        <v>49819885</v>
      </c>
      <c r="H1241" s="4">
        <v>9098785</v>
      </c>
      <c r="I1241" s="4">
        <v>0</v>
      </c>
      <c r="J1241" s="4">
        <v>0</v>
      </c>
      <c r="K1241" s="3" t="s">
        <v>1447</v>
      </c>
      <c r="L1241" s="4">
        <v>0.30101829046581696</v>
      </c>
    </row>
    <row r="1242" spans="2:12" x14ac:dyDescent="0.3">
      <c r="B1242" s="3" t="s">
        <v>77</v>
      </c>
      <c r="C1242" s="4">
        <v>2023</v>
      </c>
      <c r="D1242" s="3" t="s">
        <v>1453</v>
      </c>
      <c r="E1242" s="4">
        <v>51181387</v>
      </c>
      <c r="F1242" s="4">
        <v>25471898</v>
      </c>
      <c r="G1242" s="4">
        <v>25709489</v>
      </c>
      <c r="H1242" s="4">
        <v>6487376</v>
      </c>
      <c r="I1242" s="4">
        <v>0</v>
      </c>
      <c r="J1242" s="4">
        <v>0</v>
      </c>
      <c r="K1242" s="3" t="s">
        <v>1451</v>
      </c>
      <c r="L1242" s="4">
        <v>0.49767893160066179</v>
      </c>
    </row>
    <row r="1243" spans="2:12" x14ac:dyDescent="0.3">
      <c r="B1243" s="3" t="s">
        <v>77</v>
      </c>
      <c r="C1243" s="4">
        <v>2023</v>
      </c>
      <c r="D1243" s="3" t="s">
        <v>1454</v>
      </c>
      <c r="E1243" s="4">
        <v>39799585</v>
      </c>
      <c r="F1243" s="4">
        <v>16778245</v>
      </c>
      <c r="G1243" s="4">
        <v>23021340</v>
      </c>
      <c r="H1243" s="4">
        <v>5283767</v>
      </c>
      <c r="I1243" s="4">
        <v>0</v>
      </c>
      <c r="J1243" s="4">
        <v>0</v>
      </c>
      <c r="K1243" s="3" t="s">
        <v>1447</v>
      </c>
      <c r="L1243" s="4">
        <v>0.4215683404739019</v>
      </c>
    </row>
    <row r="1244" spans="2:12" x14ac:dyDescent="0.3">
      <c r="B1244" s="3" t="s">
        <v>77</v>
      </c>
      <c r="C1244" s="4">
        <v>2023</v>
      </c>
      <c r="D1244" s="3" t="s">
        <v>1455</v>
      </c>
      <c r="E1244" s="4">
        <v>289093641</v>
      </c>
      <c r="F1244" s="4">
        <v>112558345</v>
      </c>
      <c r="G1244" s="4">
        <v>176535296</v>
      </c>
      <c r="H1244" s="4">
        <v>2379061</v>
      </c>
      <c r="I1244" s="4">
        <v>0</v>
      </c>
      <c r="J1244" s="4">
        <v>0</v>
      </c>
      <c r="K1244" s="3" t="s">
        <v>1447</v>
      </c>
      <c r="L1244" s="4">
        <v>0.38934908637440419</v>
      </c>
    </row>
    <row r="1245" spans="2:12" x14ac:dyDescent="0.3">
      <c r="B1245" s="3" t="s">
        <v>77</v>
      </c>
      <c r="C1245" s="4">
        <v>2023</v>
      </c>
      <c r="D1245" s="3" t="s">
        <v>1456</v>
      </c>
      <c r="E1245" s="4">
        <v>247287503</v>
      </c>
      <c r="F1245" s="4">
        <v>103606949</v>
      </c>
      <c r="G1245" s="4">
        <v>143680554</v>
      </c>
      <c r="H1245" s="4">
        <v>10346857</v>
      </c>
      <c r="I1245" s="4">
        <v>0</v>
      </c>
      <c r="J1245" s="4">
        <v>0</v>
      </c>
      <c r="K1245" s="3" t="s">
        <v>1447</v>
      </c>
      <c r="L1245" s="4">
        <v>0.41897365513048185</v>
      </c>
    </row>
    <row r="1246" spans="2:12" x14ac:dyDescent="0.3">
      <c r="B1246" s="3" t="s">
        <v>77</v>
      </c>
      <c r="C1246" s="4">
        <v>2023</v>
      </c>
      <c r="D1246" s="3" t="s">
        <v>1457</v>
      </c>
      <c r="E1246" s="4">
        <v>211143490</v>
      </c>
      <c r="F1246" s="4">
        <v>79961310</v>
      </c>
      <c r="G1246" s="4">
        <v>131182180</v>
      </c>
      <c r="H1246" s="4">
        <v>5446857</v>
      </c>
      <c r="I1246" s="4">
        <v>0</v>
      </c>
      <c r="J1246" s="4">
        <v>0</v>
      </c>
      <c r="K1246" s="3" t="s">
        <v>1447</v>
      </c>
      <c r="L1246" s="4">
        <v>0.37870601646302238</v>
      </c>
    </row>
    <row r="1247" spans="2:12" x14ac:dyDescent="0.3">
      <c r="B1247" s="3" t="s">
        <v>77</v>
      </c>
      <c r="C1247" s="4">
        <v>2023</v>
      </c>
      <c r="D1247" s="3" t="s">
        <v>1458</v>
      </c>
      <c r="E1247" s="4">
        <v>22657441</v>
      </c>
      <c r="F1247" s="4"/>
      <c r="G1247" s="4">
        <v>22657441</v>
      </c>
      <c r="H1247" s="4">
        <v>-26210779</v>
      </c>
      <c r="I1247" s="4">
        <v>22657441</v>
      </c>
      <c r="J1247" s="4"/>
      <c r="K1247" s="3" t="s">
        <v>1451</v>
      </c>
      <c r="L1247" s="4"/>
    </row>
    <row r="1248" spans="2:12" x14ac:dyDescent="0.3">
      <c r="B1248" s="3" t="s">
        <v>77</v>
      </c>
      <c r="C1248" s="4">
        <v>2024</v>
      </c>
      <c r="D1248" s="3" t="s">
        <v>1446</v>
      </c>
      <c r="E1248" s="4">
        <v>174834375</v>
      </c>
      <c r="F1248" s="4">
        <v>73468362</v>
      </c>
      <c r="G1248" s="4">
        <v>101366013</v>
      </c>
      <c r="H1248" s="4">
        <v>194860</v>
      </c>
      <c r="I1248" s="4">
        <v>192317812</v>
      </c>
      <c r="J1248" s="4">
        <v>0</v>
      </c>
      <c r="K1248" s="3" t="s">
        <v>1447</v>
      </c>
      <c r="L1248" s="4">
        <v>0.42021691672475736</v>
      </c>
    </row>
    <row r="1249" spans="2:12" x14ac:dyDescent="0.3">
      <c r="B1249" s="3" t="s">
        <v>77</v>
      </c>
      <c r="C1249" s="4">
        <v>2024</v>
      </c>
      <c r="D1249" s="3" t="s">
        <v>1448</v>
      </c>
      <c r="E1249" s="4">
        <v>113797621</v>
      </c>
      <c r="F1249" s="4">
        <v>51313880</v>
      </c>
      <c r="G1249" s="4">
        <v>62483741</v>
      </c>
      <c r="H1249" s="4">
        <v>1397676</v>
      </c>
      <c r="I1249" s="4">
        <v>125177384</v>
      </c>
      <c r="J1249" s="4">
        <v>0</v>
      </c>
      <c r="K1249" s="3" t="s">
        <v>1447</v>
      </c>
      <c r="L1249" s="4">
        <v>0.45092225609883357</v>
      </c>
    </row>
    <row r="1250" spans="2:12" x14ac:dyDescent="0.3">
      <c r="B1250" s="3" t="s">
        <v>77</v>
      </c>
      <c r="C1250" s="4">
        <v>2024</v>
      </c>
      <c r="D1250" s="3" t="s">
        <v>1449</v>
      </c>
      <c r="E1250" s="4">
        <v>22478960</v>
      </c>
      <c r="F1250" s="4">
        <v>12998554</v>
      </c>
      <c r="G1250" s="4">
        <v>9480406</v>
      </c>
      <c r="H1250" s="4">
        <v>1996712</v>
      </c>
      <c r="I1250" s="4">
        <v>24726855</v>
      </c>
      <c r="J1250" s="4">
        <v>2362000</v>
      </c>
      <c r="K1250" s="3" t="s">
        <v>1447</v>
      </c>
      <c r="L1250" s="4">
        <v>0.57825424307886131</v>
      </c>
    </row>
    <row r="1251" spans="2:12" x14ac:dyDescent="0.3">
      <c r="B1251" s="3" t="s">
        <v>77</v>
      </c>
      <c r="C1251" s="4">
        <v>2024</v>
      </c>
      <c r="D1251" s="3" t="s">
        <v>1450</v>
      </c>
      <c r="E1251" s="4">
        <v>164002186</v>
      </c>
      <c r="F1251" s="4"/>
      <c r="G1251" s="4">
        <v>164002186</v>
      </c>
      <c r="H1251" s="4">
        <v>2196158</v>
      </c>
      <c r="I1251" s="4">
        <v>164002186</v>
      </c>
      <c r="J1251" s="4"/>
      <c r="K1251" s="3" t="s">
        <v>1451</v>
      </c>
      <c r="L1251" s="4"/>
    </row>
    <row r="1252" spans="2:12" x14ac:dyDescent="0.3">
      <c r="B1252" s="3" t="s">
        <v>77</v>
      </c>
      <c r="C1252" s="4">
        <v>2024</v>
      </c>
      <c r="D1252" s="3" t="s">
        <v>1452</v>
      </c>
      <c r="E1252" s="4">
        <v>74849276</v>
      </c>
      <c r="F1252" s="4">
        <v>22739460</v>
      </c>
      <c r="G1252" s="4">
        <v>52109816</v>
      </c>
      <c r="H1252" s="4">
        <v>3968217</v>
      </c>
      <c r="I1252" s="4">
        <v>82334203</v>
      </c>
      <c r="J1252" s="4">
        <v>0</v>
      </c>
      <c r="K1252" s="3" t="s">
        <v>1447</v>
      </c>
      <c r="L1252" s="4">
        <v>0.30380333939369031</v>
      </c>
    </row>
    <row r="1253" spans="2:12" x14ac:dyDescent="0.3">
      <c r="B1253" s="3" t="s">
        <v>77</v>
      </c>
      <c r="C1253" s="4">
        <v>2024</v>
      </c>
      <c r="D1253" s="3" t="s">
        <v>1453</v>
      </c>
      <c r="E1253" s="4">
        <v>57668032</v>
      </c>
      <c r="F1253" s="4">
        <v>27832085</v>
      </c>
      <c r="G1253" s="4">
        <v>29835947</v>
      </c>
      <c r="H1253" s="4">
        <v>6656441</v>
      </c>
      <c r="I1253" s="4">
        <v>63434835</v>
      </c>
      <c r="J1253" s="4">
        <v>0</v>
      </c>
      <c r="K1253" s="3" t="s">
        <v>1451</v>
      </c>
      <c r="L1253" s="4">
        <v>0.48262588534320022</v>
      </c>
    </row>
    <row r="1254" spans="2:12" x14ac:dyDescent="0.3">
      <c r="B1254" s="3" t="s">
        <v>77</v>
      </c>
      <c r="C1254" s="4">
        <v>2024</v>
      </c>
      <c r="D1254" s="3" t="s">
        <v>1454</v>
      </c>
      <c r="E1254" s="4">
        <v>44370538</v>
      </c>
      <c r="F1254" s="4">
        <v>17468440</v>
      </c>
      <c r="G1254" s="4">
        <v>26902098</v>
      </c>
      <c r="H1254" s="4">
        <v>5111396</v>
      </c>
      <c r="I1254" s="4">
        <v>48807592</v>
      </c>
      <c r="J1254" s="4">
        <v>0</v>
      </c>
      <c r="K1254" s="3" t="s">
        <v>1447</v>
      </c>
      <c r="L1254" s="4">
        <v>0.39369457273653069</v>
      </c>
    </row>
    <row r="1255" spans="2:12" x14ac:dyDescent="0.3">
      <c r="B1255" s="3" t="s">
        <v>77</v>
      </c>
      <c r="C1255" s="4">
        <v>2024</v>
      </c>
      <c r="D1255" s="3" t="s">
        <v>1455</v>
      </c>
      <c r="E1255" s="4">
        <v>299291602</v>
      </c>
      <c r="F1255" s="4">
        <v>117831100</v>
      </c>
      <c r="G1255" s="4">
        <v>181460502</v>
      </c>
      <c r="H1255" s="4">
        <v>10558409</v>
      </c>
      <c r="I1255" s="4">
        <v>329220762</v>
      </c>
      <c r="J1255" s="4">
        <v>0</v>
      </c>
      <c r="K1255" s="3" t="s">
        <v>1447</v>
      </c>
      <c r="L1255" s="4">
        <v>0.39369998761274966</v>
      </c>
    </row>
    <row r="1256" spans="2:12" x14ac:dyDescent="0.3">
      <c r="B1256" s="3" t="s">
        <v>77</v>
      </c>
      <c r="C1256" s="4">
        <v>2024</v>
      </c>
      <c r="D1256" s="3" t="s">
        <v>1456</v>
      </c>
      <c r="E1256" s="4">
        <v>258625122</v>
      </c>
      <c r="F1256" s="4">
        <v>111998411</v>
      </c>
      <c r="G1256" s="4">
        <v>146626711</v>
      </c>
      <c r="H1256" s="4">
        <v>8160381</v>
      </c>
      <c r="I1256" s="4">
        <v>284487633</v>
      </c>
      <c r="J1256" s="4">
        <v>0</v>
      </c>
      <c r="K1256" s="3" t="s">
        <v>1447</v>
      </c>
      <c r="L1256" s="4">
        <v>0.43305310069607239</v>
      </c>
    </row>
    <row r="1257" spans="2:12" x14ac:dyDescent="0.3">
      <c r="B1257" s="3" t="s">
        <v>77</v>
      </c>
      <c r="C1257" s="4">
        <v>2024</v>
      </c>
      <c r="D1257" s="3" t="s">
        <v>1457</v>
      </c>
      <c r="E1257" s="4">
        <v>213374563</v>
      </c>
      <c r="F1257" s="4">
        <v>82862572</v>
      </c>
      <c r="G1257" s="4">
        <v>130511991</v>
      </c>
      <c r="H1257" s="4">
        <v>5183759</v>
      </c>
      <c r="I1257" s="4">
        <v>234712019</v>
      </c>
      <c r="J1257" s="4">
        <v>0</v>
      </c>
      <c r="K1257" s="3" t="s">
        <v>1447</v>
      </c>
      <c r="L1257" s="4">
        <v>0.38834325345519277</v>
      </c>
    </row>
    <row r="1258" spans="2:12" x14ac:dyDescent="0.3">
      <c r="B1258" s="3" t="s">
        <v>77</v>
      </c>
      <c r="C1258" s="4">
        <v>2024</v>
      </c>
      <c r="D1258" s="3" t="s">
        <v>1458</v>
      </c>
      <c r="E1258" s="4">
        <v>32670875</v>
      </c>
      <c r="F1258" s="4"/>
      <c r="G1258" s="4">
        <v>32670875</v>
      </c>
      <c r="H1258" s="4">
        <v>10013434</v>
      </c>
      <c r="I1258" s="4">
        <v>32670875</v>
      </c>
      <c r="J1258" s="4"/>
      <c r="K1258" s="3" t="s">
        <v>1451</v>
      </c>
      <c r="L1258" s="4"/>
    </row>
    <row r="1259" spans="2:12" x14ac:dyDescent="0.3">
      <c r="B1259" s="3" t="s">
        <v>80</v>
      </c>
      <c r="C1259" s="4">
        <v>2019</v>
      </c>
      <c r="D1259" s="3" t="s">
        <v>1446</v>
      </c>
      <c r="E1259" s="4">
        <v>7647815</v>
      </c>
      <c r="F1259" s="4">
        <v>1829913</v>
      </c>
      <c r="G1259" s="4">
        <v>5817902</v>
      </c>
      <c r="H1259" s="4">
        <v>21535</v>
      </c>
      <c r="I1259" s="4">
        <v>0</v>
      </c>
      <c r="J1259" s="4">
        <v>0</v>
      </c>
      <c r="K1259" s="3" t="s">
        <v>1459</v>
      </c>
      <c r="L1259" s="4">
        <v>0.23927265500015363</v>
      </c>
    </row>
    <row r="1260" spans="2:12" x14ac:dyDescent="0.3">
      <c r="B1260" s="3" t="s">
        <v>80</v>
      </c>
      <c r="C1260" s="4">
        <v>2019</v>
      </c>
      <c r="D1260" s="3" t="s">
        <v>1448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  <c r="J1260" s="4">
        <v>0</v>
      </c>
      <c r="K1260" s="3" t="s">
        <v>1451</v>
      </c>
      <c r="L1260" s="4"/>
    </row>
    <row r="1261" spans="2:12" x14ac:dyDescent="0.3">
      <c r="B1261" s="3" t="s">
        <v>80</v>
      </c>
      <c r="C1261" s="4">
        <v>2019</v>
      </c>
      <c r="D1261" s="3" t="s">
        <v>1449</v>
      </c>
      <c r="E1261" s="4">
        <v>796505</v>
      </c>
      <c r="F1261" s="4">
        <v>355199</v>
      </c>
      <c r="G1261" s="4">
        <v>441306</v>
      </c>
      <c r="H1261" s="4">
        <v>7704</v>
      </c>
      <c r="I1261" s="4">
        <v>0</v>
      </c>
      <c r="J1261" s="4">
        <v>0</v>
      </c>
      <c r="K1261" s="3" t="s">
        <v>1459</v>
      </c>
      <c r="L1261" s="4">
        <v>0.44594698087268753</v>
      </c>
    </row>
    <row r="1262" spans="2:12" x14ac:dyDescent="0.3">
      <c r="B1262" s="3" t="s">
        <v>80</v>
      </c>
      <c r="C1262" s="4">
        <v>2019</v>
      </c>
      <c r="D1262" s="3" t="s">
        <v>1450</v>
      </c>
      <c r="E1262" s="4">
        <v>8257601</v>
      </c>
      <c r="F1262" s="4"/>
      <c r="G1262" s="4">
        <v>8257601</v>
      </c>
      <c r="H1262" s="4">
        <v>0</v>
      </c>
      <c r="I1262" s="4">
        <v>8257601</v>
      </c>
      <c r="J1262" s="4"/>
      <c r="K1262" s="3" t="s">
        <v>1451</v>
      </c>
      <c r="L1262" s="4"/>
    </row>
    <row r="1263" spans="2:12" x14ac:dyDescent="0.3">
      <c r="B1263" s="3" t="s">
        <v>80</v>
      </c>
      <c r="C1263" s="4">
        <v>2019</v>
      </c>
      <c r="D1263" s="3" t="s">
        <v>1452</v>
      </c>
      <c r="E1263" s="4">
        <v>849617</v>
      </c>
      <c r="F1263" s="4">
        <v>187375</v>
      </c>
      <c r="G1263" s="4">
        <v>662242</v>
      </c>
      <c r="H1263" s="4">
        <v>0</v>
      </c>
      <c r="I1263" s="4">
        <v>0</v>
      </c>
      <c r="J1263" s="4">
        <v>0</v>
      </c>
      <c r="K1263" s="3" t="s">
        <v>1460</v>
      </c>
      <c r="L1263" s="4">
        <v>0.22054054944757462</v>
      </c>
    </row>
    <row r="1264" spans="2:12" x14ac:dyDescent="0.3">
      <c r="B1264" s="3" t="s">
        <v>80</v>
      </c>
      <c r="C1264" s="4">
        <v>2019</v>
      </c>
      <c r="D1264" s="3" t="s">
        <v>1453</v>
      </c>
      <c r="E1264" s="4">
        <v>1695995</v>
      </c>
      <c r="F1264" s="4">
        <v>1196757</v>
      </c>
      <c r="G1264" s="4">
        <v>499238</v>
      </c>
      <c r="H1264" s="4">
        <v>347982</v>
      </c>
      <c r="I1264" s="4">
        <v>0</v>
      </c>
      <c r="J1264" s="4">
        <v>0</v>
      </c>
      <c r="K1264" s="3" t="s">
        <v>1451</v>
      </c>
      <c r="L1264" s="4">
        <v>0.70563710388297141</v>
      </c>
    </row>
    <row r="1265" spans="2:12" x14ac:dyDescent="0.3">
      <c r="B1265" s="3" t="s">
        <v>80</v>
      </c>
      <c r="C1265" s="4">
        <v>2019</v>
      </c>
      <c r="D1265" s="3" t="s">
        <v>1454</v>
      </c>
      <c r="E1265" s="4">
        <v>2546089</v>
      </c>
      <c r="F1265" s="4">
        <v>802485</v>
      </c>
      <c r="G1265" s="4">
        <v>1743604</v>
      </c>
      <c r="H1265" s="4">
        <v>78701</v>
      </c>
      <c r="I1265" s="4">
        <v>0</v>
      </c>
      <c r="J1265" s="4">
        <v>0</v>
      </c>
      <c r="K1265" s="3" t="s">
        <v>1459</v>
      </c>
      <c r="L1265" s="4">
        <v>0.31518340482206236</v>
      </c>
    </row>
    <row r="1266" spans="2:12" x14ac:dyDescent="0.3">
      <c r="B1266" s="3" t="s">
        <v>80</v>
      </c>
      <c r="C1266" s="4">
        <v>2019</v>
      </c>
      <c r="D1266" s="3" t="s">
        <v>1455</v>
      </c>
      <c r="E1266" s="4">
        <v>2148071</v>
      </c>
      <c r="F1266" s="4">
        <v>376870</v>
      </c>
      <c r="G1266" s="4">
        <v>1771201</v>
      </c>
      <c r="H1266" s="4">
        <v>73706</v>
      </c>
      <c r="I1266" s="4">
        <v>0</v>
      </c>
      <c r="J1266" s="4">
        <v>0</v>
      </c>
      <c r="K1266" s="3" t="s">
        <v>1460</v>
      </c>
      <c r="L1266" s="4">
        <v>0.17544578368219674</v>
      </c>
    </row>
    <row r="1267" spans="2:12" x14ac:dyDescent="0.3">
      <c r="B1267" s="3" t="s">
        <v>80</v>
      </c>
      <c r="C1267" s="4">
        <v>2019</v>
      </c>
      <c r="D1267" s="3" t="s">
        <v>1456</v>
      </c>
      <c r="E1267" s="4">
        <v>23390744</v>
      </c>
      <c r="F1267" s="4">
        <v>12136900</v>
      </c>
      <c r="G1267" s="4">
        <v>11253844</v>
      </c>
      <c r="H1267" s="4">
        <v>36900</v>
      </c>
      <c r="I1267" s="4">
        <v>0</v>
      </c>
      <c r="J1267" s="4">
        <v>0</v>
      </c>
      <c r="K1267" s="3" t="s">
        <v>1460</v>
      </c>
      <c r="L1267" s="4">
        <v>0.51887618452837581</v>
      </c>
    </row>
    <row r="1268" spans="2:12" x14ac:dyDescent="0.3">
      <c r="B1268" s="3" t="s">
        <v>80</v>
      </c>
      <c r="C1268" s="4">
        <v>2019</v>
      </c>
      <c r="D1268" s="3" t="s">
        <v>1457</v>
      </c>
      <c r="E1268" s="4">
        <v>5196028</v>
      </c>
      <c r="F1268" s="4">
        <v>1060296</v>
      </c>
      <c r="G1268" s="4">
        <v>4135732</v>
      </c>
      <c r="H1268" s="4">
        <v>75469</v>
      </c>
      <c r="I1268" s="4">
        <v>0</v>
      </c>
      <c r="J1268" s="4">
        <v>0</v>
      </c>
      <c r="K1268" s="3" t="s">
        <v>1460</v>
      </c>
      <c r="L1268" s="4">
        <v>0.20405894656456816</v>
      </c>
    </row>
    <row r="1269" spans="2:12" x14ac:dyDescent="0.3">
      <c r="B1269" s="3" t="s">
        <v>80</v>
      </c>
      <c r="C1269" s="4">
        <v>2019</v>
      </c>
      <c r="D1269" s="3" t="s">
        <v>1458</v>
      </c>
      <c r="E1269" s="4">
        <v>0</v>
      </c>
      <c r="F1269" s="4"/>
      <c r="G1269" s="4">
        <v>0</v>
      </c>
      <c r="H1269" s="4">
        <v>0</v>
      </c>
      <c r="I1269" s="4">
        <v>0</v>
      </c>
      <c r="J1269" s="4"/>
      <c r="K1269" s="3" t="s">
        <v>1451</v>
      </c>
      <c r="L1269" s="4"/>
    </row>
    <row r="1270" spans="2:12" x14ac:dyDescent="0.3">
      <c r="B1270" s="3" t="s">
        <v>80</v>
      </c>
      <c r="C1270" s="4">
        <v>2020</v>
      </c>
      <c r="D1270" s="3" t="s">
        <v>1446</v>
      </c>
      <c r="E1270" s="4">
        <v>7929548</v>
      </c>
      <c r="F1270" s="4">
        <v>2143341</v>
      </c>
      <c r="G1270" s="4">
        <v>5786207</v>
      </c>
      <c r="H1270" s="4">
        <v>281733</v>
      </c>
      <c r="I1270" s="4">
        <v>0</v>
      </c>
      <c r="J1270" s="4">
        <v>0</v>
      </c>
      <c r="K1270" s="3" t="s">
        <v>1459</v>
      </c>
      <c r="L1270" s="4">
        <v>0.27029800437553314</v>
      </c>
    </row>
    <row r="1271" spans="2:12" x14ac:dyDescent="0.3">
      <c r="B1271" s="3" t="s">
        <v>80</v>
      </c>
      <c r="C1271" s="4">
        <v>2020</v>
      </c>
      <c r="D1271" s="3" t="s">
        <v>1448</v>
      </c>
      <c r="E1271" s="4">
        <v>0</v>
      </c>
      <c r="F1271" s="4">
        <v>0</v>
      </c>
      <c r="G1271" s="4">
        <v>0</v>
      </c>
      <c r="H1271" s="4">
        <v>0</v>
      </c>
      <c r="I1271" s="4">
        <v>0</v>
      </c>
      <c r="J1271" s="4">
        <v>0</v>
      </c>
      <c r="K1271" s="3" t="s">
        <v>1451</v>
      </c>
      <c r="L1271" s="4"/>
    </row>
    <row r="1272" spans="2:12" x14ac:dyDescent="0.3">
      <c r="B1272" s="3" t="s">
        <v>80</v>
      </c>
      <c r="C1272" s="4">
        <v>2020</v>
      </c>
      <c r="D1272" s="3" t="s">
        <v>1449</v>
      </c>
      <c r="E1272" s="4">
        <v>2642851</v>
      </c>
      <c r="F1272" s="4">
        <v>1665215</v>
      </c>
      <c r="G1272" s="4">
        <v>977636</v>
      </c>
      <c r="H1272" s="4">
        <v>150351</v>
      </c>
      <c r="I1272" s="4">
        <v>0</v>
      </c>
      <c r="J1272" s="4">
        <v>0</v>
      </c>
      <c r="K1272" s="3" t="s">
        <v>1459</v>
      </c>
      <c r="L1272" s="4">
        <v>0.63008281586816661</v>
      </c>
    </row>
    <row r="1273" spans="2:12" x14ac:dyDescent="0.3">
      <c r="B1273" s="3" t="s">
        <v>80</v>
      </c>
      <c r="C1273" s="4">
        <v>2020</v>
      </c>
      <c r="D1273" s="3" t="s">
        <v>1450</v>
      </c>
      <c r="E1273" s="4">
        <v>8256020</v>
      </c>
      <c r="F1273" s="4"/>
      <c r="G1273" s="4">
        <v>8256020</v>
      </c>
      <c r="H1273" s="4">
        <v>0</v>
      </c>
      <c r="I1273" s="4">
        <v>8256020</v>
      </c>
      <c r="J1273" s="4"/>
      <c r="K1273" s="3" t="s">
        <v>1451</v>
      </c>
      <c r="L1273" s="4"/>
    </row>
    <row r="1274" spans="2:12" x14ac:dyDescent="0.3">
      <c r="B1274" s="3" t="s">
        <v>80</v>
      </c>
      <c r="C1274" s="4">
        <v>2020</v>
      </c>
      <c r="D1274" s="3" t="s">
        <v>1452</v>
      </c>
      <c r="E1274" s="4">
        <v>974274</v>
      </c>
      <c r="F1274" s="4">
        <v>206366</v>
      </c>
      <c r="G1274" s="4">
        <v>767908</v>
      </c>
      <c r="H1274" s="4">
        <v>124757</v>
      </c>
      <c r="I1274" s="4">
        <v>0</v>
      </c>
      <c r="J1274" s="4">
        <v>0</v>
      </c>
      <c r="K1274" s="3" t="s">
        <v>1460</v>
      </c>
      <c r="L1274" s="4">
        <v>0.21181515672182569</v>
      </c>
    </row>
    <row r="1275" spans="2:12" x14ac:dyDescent="0.3">
      <c r="B1275" s="3" t="s">
        <v>80</v>
      </c>
      <c r="C1275" s="4">
        <v>2020</v>
      </c>
      <c r="D1275" s="3" t="s">
        <v>1453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3" t="s">
        <v>1451</v>
      </c>
      <c r="L1275" s="4"/>
    </row>
    <row r="1276" spans="2:12" x14ac:dyDescent="0.3">
      <c r="B1276" s="3" t="s">
        <v>80</v>
      </c>
      <c r="C1276" s="4">
        <v>2020</v>
      </c>
      <c r="D1276" s="3" t="s">
        <v>1454</v>
      </c>
      <c r="E1276" s="4">
        <v>2827523</v>
      </c>
      <c r="F1276" s="4">
        <v>907391</v>
      </c>
      <c r="G1276" s="4">
        <v>1920132</v>
      </c>
      <c r="H1276" s="4">
        <v>281434</v>
      </c>
      <c r="I1276" s="4">
        <v>0</v>
      </c>
      <c r="J1276" s="4">
        <v>0</v>
      </c>
      <c r="K1276" s="3" t="s">
        <v>1459</v>
      </c>
      <c r="L1276" s="4">
        <v>0.32091374676704665</v>
      </c>
    </row>
    <row r="1277" spans="2:12" x14ac:dyDescent="0.3">
      <c r="B1277" s="3" t="s">
        <v>80</v>
      </c>
      <c r="C1277" s="4">
        <v>2020</v>
      </c>
      <c r="D1277" s="3" t="s">
        <v>1455</v>
      </c>
      <c r="E1277" s="4">
        <v>6151465</v>
      </c>
      <c r="F1277" s="4">
        <v>530965</v>
      </c>
      <c r="G1277" s="4">
        <v>5620500</v>
      </c>
      <c r="H1277" s="4">
        <v>4003393</v>
      </c>
      <c r="I1277" s="4">
        <v>0</v>
      </c>
      <c r="J1277" s="4">
        <v>0</v>
      </c>
      <c r="K1277" s="3" t="s">
        <v>1460</v>
      </c>
      <c r="L1277" s="4">
        <v>8.6315211091991903E-2</v>
      </c>
    </row>
    <row r="1278" spans="2:12" x14ac:dyDescent="0.3">
      <c r="B1278" s="3" t="s">
        <v>80</v>
      </c>
      <c r="C1278" s="4">
        <v>2020</v>
      </c>
      <c r="D1278" s="3" t="s">
        <v>1456</v>
      </c>
      <c r="E1278" s="4">
        <v>24072839</v>
      </c>
      <c r="F1278" s="4">
        <v>12974557</v>
      </c>
      <c r="G1278" s="4">
        <v>11098282</v>
      </c>
      <c r="H1278" s="4">
        <v>682095</v>
      </c>
      <c r="I1278" s="4">
        <v>0</v>
      </c>
      <c r="J1278" s="4">
        <v>0</v>
      </c>
      <c r="K1278" s="3" t="s">
        <v>1460</v>
      </c>
      <c r="L1278" s="4">
        <v>0.53897078778286189</v>
      </c>
    </row>
    <row r="1279" spans="2:12" x14ac:dyDescent="0.3">
      <c r="B1279" s="3" t="s">
        <v>80</v>
      </c>
      <c r="C1279" s="4">
        <v>2020</v>
      </c>
      <c r="D1279" s="3" t="s">
        <v>1457</v>
      </c>
      <c r="E1279" s="4">
        <v>6924363</v>
      </c>
      <c r="F1279" s="4">
        <v>1246983</v>
      </c>
      <c r="G1279" s="4">
        <v>5677380</v>
      </c>
      <c r="H1279" s="4">
        <v>1728335</v>
      </c>
      <c r="I1279" s="4">
        <v>0</v>
      </c>
      <c r="J1279" s="4">
        <v>0</v>
      </c>
      <c r="K1279" s="3" t="s">
        <v>1460</v>
      </c>
      <c r="L1279" s="4">
        <v>0.18008631263265662</v>
      </c>
    </row>
    <row r="1280" spans="2:12" x14ac:dyDescent="0.3">
      <c r="B1280" s="3" t="s">
        <v>80</v>
      </c>
      <c r="C1280" s="4">
        <v>2020</v>
      </c>
      <c r="D1280" s="3" t="s">
        <v>1458</v>
      </c>
      <c r="E1280" s="4">
        <v>0</v>
      </c>
      <c r="F1280" s="4"/>
      <c r="G1280" s="4">
        <v>0</v>
      </c>
      <c r="H1280" s="4">
        <v>0</v>
      </c>
      <c r="I1280" s="4">
        <v>0</v>
      </c>
      <c r="J1280" s="4"/>
      <c r="K1280" s="3" t="s">
        <v>1451</v>
      </c>
      <c r="L1280" s="4"/>
    </row>
    <row r="1281" spans="2:12" x14ac:dyDescent="0.3">
      <c r="B1281" s="3" t="s">
        <v>80</v>
      </c>
      <c r="C1281" s="4">
        <v>2021</v>
      </c>
      <c r="D1281" s="3" t="s">
        <v>1446</v>
      </c>
      <c r="E1281" s="4">
        <v>7929548</v>
      </c>
      <c r="F1281" s="4">
        <v>2463371</v>
      </c>
      <c r="G1281" s="4">
        <v>5466177</v>
      </c>
      <c r="H1281" s="4">
        <v>0</v>
      </c>
      <c r="I1281" s="4">
        <v>0</v>
      </c>
      <c r="J1281" s="4">
        <v>0</v>
      </c>
      <c r="K1281" s="3" t="s">
        <v>1459</v>
      </c>
      <c r="L1281" s="4">
        <v>0.31065717743306426</v>
      </c>
    </row>
    <row r="1282" spans="2:12" x14ac:dyDescent="0.3">
      <c r="B1282" s="3" t="s">
        <v>80</v>
      </c>
      <c r="C1282" s="4">
        <v>2021</v>
      </c>
      <c r="D1282" s="3" t="s">
        <v>1448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3" t="s">
        <v>1451</v>
      </c>
      <c r="L1282" s="4"/>
    </row>
    <row r="1283" spans="2:12" x14ac:dyDescent="0.3">
      <c r="B1283" s="3" t="s">
        <v>80</v>
      </c>
      <c r="C1283" s="4">
        <v>2021</v>
      </c>
      <c r="D1283" s="3" t="s">
        <v>1449</v>
      </c>
      <c r="E1283" s="4">
        <v>2886447</v>
      </c>
      <c r="F1283" s="4">
        <v>1782482</v>
      </c>
      <c r="G1283" s="4">
        <v>1103965</v>
      </c>
      <c r="H1283" s="4">
        <v>243596</v>
      </c>
      <c r="I1283" s="4">
        <v>0</v>
      </c>
      <c r="J1283" s="4">
        <v>0</v>
      </c>
      <c r="K1283" s="3" t="s">
        <v>1459</v>
      </c>
      <c r="L1283" s="4">
        <v>0.6175349833203243</v>
      </c>
    </row>
    <row r="1284" spans="2:12" x14ac:dyDescent="0.3">
      <c r="B1284" s="3" t="s">
        <v>80</v>
      </c>
      <c r="C1284" s="4">
        <v>2021</v>
      </c>
      <c r="D1284" s="3" t="s">
        <v>1450</v>
      </c>
      <c r="E1284" s="4">
        <v>8257601</v>
      </c>
      <c r="F1284" s="4"/>
      <c r="G1284" s="4">
        <v>8257601</v>
      </c>
      <c r="H1284" s="4">
        <v>0</v>
      </c>
      <c r="I1284" s="4">
        <v>8257601</v>
      </c>
      <c r="J1284" s="4"/>
      <c r="K1284" s="3" t="s">
        <v>1451</v>
      </c>
      <c r="L1284" s="4"/>
    </row>
    <row r="1285" spans="2:12" x14ac:dyDescent="0.3">
      <c r="B1285" s="3" t="s">
        <v>80</v>
      </c>
      <c r="C1285" s="4">
        <v>2021</v>
      </c>
      <c r="D1285" s="3" t="s">
        <v>1452</v>
      </c>
      <c r="E1285" s="4">
        <v>974374</v>
      </c>
      <c r="F1285" s="4">
        <v>226942</v>
      </c>
      <c r="G1285" s="4">
        <v>747432</v>
      </c>
      <c r="H1285" s="4">
        <v>0</v>
      </c>
      <c r="I1285" s="4">
        <v>0</v>
      </c>
      <c r="J1285" s="4">
        <v>0</v>
      </c>
      <c r="K1285" s="3" t="s">
        <v>1460</v>
      </c>
      <c r="L1285" s="4">
        <v>0.23291056616863751</v>
      </c>
    </row>
    <row r="1286" spans="2:12" x14ac:dyDescent="0.3">
      <c r="B1286" s="3" t="s">
        <v>80</v>
      </c>
      <c r="C1286" s="4">
        <v>2021</v>
      </c>
      <c r="D1286" s="3" t="s">
        <v>1453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3" t="s">
        <v>1451</v>
      </c>
      <c r="L1286" s="4"/>
    </row>
    <row r="1287" spans="2:12" x14ac:dyDescent="0.3">
      <c r="B1287" s="3" t="s">
        <v>80</v>
      </c>
      <c r="C1287" s="4">
        <v>2021</v>
      </c>
      <c r="D1287" s="3" t="s">
        <v>1454</v>
      </c>
      <c r="E1287" s="4">
        <v>3052421</v>
      </c>
      <c r="F1287" s="4">
        <v>1013995</v>
      </c>
      <c r="G1287" s="4">
        <v>2038426</v>
      </c>
      <c r="H1287" s="4">
        <v>224898</v>
      </c>
      <c r="I1287" s="4">
        <v>0</v>
      </c>
      <c r="J1287" s="4">
        <v>0</v>
      </c>
      <c r="K1287" s="3" t="s">
        <v>1459</v>
      </c>
      <c r="L1287" s="4">
        <v>0.332193691499305</v>
      </c>
    </row>
    <row r="1288" spans="2:12" x14ac:dyDescent="0.3">
      <c r="B1288" s="3" t="s">
        <v>80</v>
      </c>
      <c r="C1288" s="4">
        <v>2021</v>
      </c>
      <c r="D1288" s="3" t="s">
        <v>1455</v>
      </c>
      <c r="E1288" s="4">
        <v>6270941</v>
      </c>
      <c r="F1288" s="4">
        <v>783077</v>
      </c>
      <c r="G1288" s="4">
        <v>5487864</v>
      </c>
      <c r="H1288" s="4">
        <v>119478</v>
      </c>
      <c r="I1288" s="4">
        <v>0</v>
      </c>
      <c r="J1288" s="4">
        <v>0</v>
      </c>
      <c r="K1288" s="3" t="s">
        <v>1460</v>
      </c>
      <c r="L1288" s="4">
        <v>0.12487392243046139</v>
      </c>
    </row>
    <row r="1289" spans="2:12" x14ac:dyDescent="0.3">
      <c r="B1289" s="3" t="s">
        <v>80</v>
      </c>
      <c r="C1289" s="4">
        <v>2021</v>
      </c>
      <c r="D1289" s="3" t="s">
        <v>1456</v>
      </c>
      <c r="E1289" s="4">
        <v>24975037</v>
      </c>
      <c r="F1289" s="4">
        <v>13795091</v>
      </c>
      <c r="G1289" s="4">
        <v>11179946</v>
      </c>
      <c r="H1289" s="4">
        <v>902198</v>
      </c>
      <c r="I1289" s="4">
        <v>0</v>
      </c>
      <c r="J1289" s="4">
        <v>0</v>
      </c>
      <c r="K1289" s="3" t="s">
        <v>1460</v>
      </c>
      <c r="L1289" s="4">
        <v>0.55235517769202902</v>
      </c>
    </row>
    <row r="1290" spans="2:12" x14ac:dyDescent="0.3">
      <c r="B1290" s="3" t="s">
        <v>80</v>
      </c>
      <c r="C1290" s="4">
        <v>2021</v>
      </c>
      <c r="D1290" s="3" t="s">
        <v>1457</v>
      </c>
      <c r="E1290" s="4">
        <v>6957970</v>
      </c>
      <c r="F1290" s="4">
        <v>1412381</v>
      </c>
      <c r="G1290" s="4">
        <v>5545589</v>
      </c>
      <c r="H1290" s="4">
        <v>33608</v>
      </c>
      <c r="I1290" s="4">
        <v>0</v>
      </c>
      <c r="J1290" s="4">
        <v>0</v>
      </c>
      <c r="K1290" s="3" t="s">
        <v>1460</v>
      </c>
      <c r="L1290" s="4">
        <v>0.20298750928791012</v>
      </c>
    </row>
    <row r="1291" spans="2:12" x14ac:dyDescent="0.3">
      <c r="B1291" s="3" t="s">
        <v>80</v>
      </c>
      <c r="C1291" s="4">
        <v>2021</v>
      </c>
      <c r="D1291" s="3" t="s">
        <v>1458</v>
      </c>
      <c r="E1291" s="4">
        <v>0</v>
      </c>
      <c r="F1291" s="4"/>
      <c r="G1291" s="4">
        <v>0</v>
      </c>
      <c r="H1291" s="4">
        <v>0</v>
      </c>
      <c r="I1291" s="4">
        <v>0</v>
      </c>
      <c r="J1291" s="4"/>
      <c r="K1291" s="3" t="s">
        <v>1451</v>
      </c>
      <c r="L1291" s="4"/>
    </row>
    <row r="1292" spans="2:12" x14ac:dyDescent="0.3">
      <c r="B1292" s="3" t="s">
        <v>80</v>
      </c>
      <c r="C1292" s="4">
        <v>2022</v>
      </c>
      <c r="D1292" s="3" t="s">
        <v>1446</v>
      </c>
      <c r="E1292" s="4">
        <v>7929548</v>
      </c>
      <c r="F1292" s="4">
        <v>2783393</v>
      </c>
      <c r="G1292" s="4">
        <v>5146155</v>
      </c>
      <c r="H1292" s="4">
        <v>0</v>
      </c>
      <c r="I1292" s="4">
        <v>0</v>
      </c>
      <c r="J1292" s="4">
        <v>0</v>
      </c>
      <c r="K1292" s="3" t="s">
        <v>1459</v>
      </c>
      <c r="L1292" s="4">
        <v>0.35101534160585196</v>
      </c>
    </row>
    <row r="1293" spans="2:12" x14ac:dyDescent="0.3">
      <c r="B1293" s="3" t="s">
        <v>80</v>
      </c>
      <c r="C1293" s="4">
        <v>2022</v>
      </c>
      <c r="D1293" s="3" t="s">
        <v>1448</v>
      </c>
      <c r="E1293" s="4">
        <v>0</v>
      </c>
      <c r="F1293" s="4">
        <v>0</v>
      </c>
      <c r="G1293" s="4">
        <v>0</v>
      </c>
      <c r="H1293" s="4">
        <v>0</v>
      </c>
      <c r="I1293" s="4">
        <v>0</v>
      </c>
      <c r="J1293" s="4">
        <v>0</v>
      </c>
      <c r="K1293" s="3" t="s">
        <v>1451</v>
      </c>
      <c r="L1293" s="4"/>
    </row>
    <row r="1294" spans="2:12" x14ac:dyDescent="0.3">
      <c r="B1294" s="3" t="s">
        <v>80</v>
      </c>
      <c r="C1294" s="4">
        <v>2022</v>
      </c>
      <c r="D1294" s="3" t="s">
        <v>1449</v>
      </c>
      <c r="E1294" s="4">
        <v>3143351</v>
      </c>
      <c r="F1294" s="4">
        <v>1890840</v>
      </c>
      <c r="G1294" s="4">
        <v>1252511</v>
      </c>
      <c r="H1294" s="4">
        <v>296831</v>
      </c>
      <c r="I1294" s="4">
        <v>0</v>
      </c>
      <c r="J1294" s="4">
        <v>0</v>
      </c>
      <c r="K1294" s="3" t="s">
        <v>1459</v>
      </c>
      <c r="L1294" s="4">
        <v>0.60153638585064151</v>
      </c>
    </row>
    <row r="1295" spans="2:12" x14ac:dyDescent="0.3">
      <c r="B1295" s="3" t="s">
        <v>80</v>
      </c>
      <c r="C1295" s="4">
        <v>2022</v>
      </c>
      <c r="D1295" s="3" t="s">
        <v>1450</v>
      </c>
      <c r="E1295" s="4">
        <v>8257601</v>
      </c>
      <c r="F1295" s="4"/>
      <c r="G1295" s="4">
        <v>8257601</v>
      </c>
      <c r="H1295" s="4">
        <v>0</v>
      </c>
      <c r="I1295" s="4">
        <v>8257601</v>
      </c>
      <c r="J1295" s="4"/>
      <c r="K1295" s="3" t="s">
        <v>1451</v>
      </c>
      <c r="L1295" s="4"/>
    </row>
    <row r="1296" spans="2:12" x14ac:dyDescent="0.3">
      <c r="B1296" s="3" t="s">
        <v>80</v>
      </c>
      <c r="C1296" s="4">
        <v>2022</v>
      </c>
      <c r="D1296" s="3" t="s">
        <v>1452</v>
      </c>
      <c r="E1296" s="4">
        <v>974372</v>
      </c>
      <c r="F1296" s="4">
        <v>247148</v>
      </c>
      <c r="G1296" s="4">
        <v>727224</v>
      </c>
      <c r="H1296" s="4">
        <v>0</v>
      </c>
      <c r="I1296" s="4">
        <v>0</v>
      </c>
      <c r="J1296" s="4">
        <v>0</v>
      </c>
      <c r="K1296" s="3" t="s">
        <v>1460</v>
      </c>
      <c r="L1296" s="4">
        <v>0.25364850385684318</v>
      </c>
    </row>
    <row r="1297" spans="2:12" x14ac:dyDescent="0.3">
      <c r="B1297" s="3" t="s">
        <v>80</v>
      </c>
      <c r="C1297" s="4">
        <v>2022</v>
      </c>
      <c r="D1297" s="3" t="s">
        <v>1453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3" t="s">
        <v>1451</v>
      </c>
      <c r="L1297" s="4"/>
    </row>
    <row r="1298" spans="2:12" x14ac:dyDescent="0.3">
      <c r="B1298" s="3" t="s">
        <v>80</v>
      </c>
      <c r="C1298" s="4">
        <v>2022</v>
      </c>
      <c r="D1298" s="3" t="s">
        <v>1454</v>
      </c>
      <c r="E1298" s="4">
        <v>3898055</v>
      </c>
      <c r="F1298" s="4">
        <v>1138519</v>
      </c>
      <c r="G1298" s="4">
        <v>2759536</v>
      </c>
      <c r="H1298" s="4">
        <v>845634</v>
      </c>
      <c r="I1298" s="4">
        <v>0</v>
      </c>
      <c r="J1298" s="4">
        <v>0</v>
      </c>
      <c r="K1298" s="3" t="s">
        <v>1459</v>
      </c>
      <c r="L1298" s="4">
        <v>0.29207361107013624</v>
      </c>
    </row>
    <row r="1299" spans="2:12" x14ac:dyDescent="0.3">
      <c r="B1299" s="3" t="s">
        <v>80</v>
      </c>
      <c r="C1299" s="4">
        <v>2022</v>
      </c>
      <c r="D1299" s="3" t="s">
        <v>1455</v>
      </c>
      <c r="E1299" s="4">
        <v>6638554</v>
      </c>
      <c r="F1299" s="4">
        <v>1042063</v>
      </c>
      <c r="G1299" s="4">
        <v>5596491</v>
      </c>
      <c r="H1299" s="4">
        <v>390160</v>
      </c>
      <c r="I1299" s="4">
        <v>0</v>
      </c>
      <c r="J1299" s="4">
        <v>0</v>
      </c>
      <c r="K1299" s="3" t="s">
        <v>1460</v>
      </c>
      <c r="L1299" s="4">
        <v>0.15697138262338456</v>
      </c>
    </row>
    <row r="1300" spans="2:12" x14ac:dyDescent="0.3">
      <c r="B1300" s="3" t="s">
        <v>80</v>
      </c>
      <c r="C1300" s="4">
        <v>2022</v>
      </c>
      <c r="D1300" s="3" t="s">
        <v>1456</v>
      </c>
      <c r="E1300" s="4">
        <v>26164284</v>
      </c>
      <c r="F1300" s="4">
        <v>14571500</v>
      </c>
      <c r="G1300" s="4">
        <v>11592784</v>
      </c>
      <c r="H1300" s="4">
        <v>1189247</v>
      </c>
      <c r="I1300" s="4">
        <v>0</v>
      </c>
      <c r="J1300" s="4">
        <v>0</v>
      </c>
      <c r="K1300" s="3" t="s">
        <v>1460</v>
      </c>
      <c r="L1300" s="4">
        <v>0.5569233234129396</v>
      </c>
    </row>
    <row r="1301" spans="2:12" x14ac:dyDescent="0.3">
      <c r="B1301" s="3" t="s">
        <v>80</v>
      </c>
      <c r="C1301" s="4">
        <v>2022</v>
      </c>
      <c r="D1301" s="3" t="s">
        <v>1457</v>
      </c>
      <c r="E1301" s="4">
        <v>6935421</v>
      </c>
      <c r="F1301" s="4">
        <v>1575695</v>
      </c>
      <c r="G1301" s="4">
        <v>5359726</v>
      </c>
      <c r="H1301" s="4">
        <v>0</v>
      </c>
      <c r="I1301" s="4">
        <v>0</v>
      </c>
      <c r="J1301" s="4">
        <v>0</v>
      </c>
      <c r="K1301" s="3" t="s">
        <v>1460</v>
      </c>
      <c r="L1301" s="4">
        <v>0.22719529210988057</v>
      </c>
    </row>
    <row r="1302" spans="2:12" x14ac:dyDescent="0.3">
      <c r="B1302" s="3" t="s">
        <v>80</v>
      </c>
      <c r="C1302" s="4">
        <v>2022</v>
      </c>
      <c r="D1302" s="3" t="s">
        <v>1458</v>
      </c>
      <c r="E1302" s="4">
        <v>0</v>
      </c>
      <c r="F1302" s="4"/>
      <c r="G1302" s="4">
        <v>0</v>
      </c>
      <c r="H1302" s="4">
        <v>0</v>
      </c>
      <c r="I1302" s="4">
        <v>0</v>
      </c>
      <c r="J1302" s="4"/>
      <c r="K1302" s="3" t="s">
        <v>1451</v>
      </c>
      <c r="L1302" s="4"/>
    </row>
    <row r="1303" spans="2:12" x14ac:dyDescent="0.3">
      <c r="B1303" s="3" t="s">
        <v>80</v>
      </c>
      <c r="C1303" s="4">
        <v>2023</v>
      </c>
      <c r="D1303" s="3" t="s">
        <v>1446</v>
      </c>
      <c r="E1303" s="4">
        <v>8172749</v>
      </c>
      <c r="F1303" s="4">
        <v>3108680</v>
      </c>
      <c r="G1303" s="4">
        <v>5064069</v>
      </c>
      <c r="H1303" s="4">
        <v>189078</v>
      </c>
      <c r="I1303" s="4">
        <v>0</v>
      </c>
      <c r="J1303" s="4">
        <v>0</v>
      </c>
      <c r="K1303" s="3" t="s">
        <v>1459</v>
      </c>
      <c r="L1303" s="4">
        <v>0.38037140257213331</v>
      </c>
    </row>
    <row r="1304" spans="2:12" x14ac:dyDescent="0.3">
      <c r="B1304" s="3" t="s">
        <v>80</v>
      </c>
      <c r="C1304" s="4">
        <v>2023</v>
      </c>
      <c r="D1304" s="3" t="s">
        <v>1448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4">
        <v>0</v>
      </c>
      <c r="K1304" s="3" t="s">
        <v>1451</v>
      </c>
      <c r="L1304" s="4"/>
    </row>
    <row r="1305" spans="2:12" x14ac:dyDescent="0.3">
      <c r="B1305" s="3" t="s">
        <v>80</v>
      </c>
      <c r="C1305" s="4">
        <v>2023</v>
      </c>
      <c r="D1305" s="3" t="s">
        <v>1449</v>
      </c>
      <c r="E1305" s="4">
        <v>3469527</v>
      </c>
      <c r="F1305" s="4">
        <v>2057467</v>
      </c>
      <c r="G1305" s="4">
        <v>1412060</v>
      </c>
      <c r="H1305" s="4">
        <v>326176</v>
      </c>
      <c r="I1305" s="4">
        <v>0</v>
      </c>
      <c r="J1305" s="4">
        <v>0</v>
      </c>
      <c r="K1305" s="3" t="s">
        <v>1459</v>
      </c>
      <c r="L1305" s="4">
        <v>0.59301080521927052</v>
      </c>
    </row>
    <row r="1306" spans="2:12" x14ac:dyDescent="0.3">
      <c r="B1306" s="3" t="s">
        <v>80</v>
      </c>
      <c r="C1306" s="4">
        <v>2023</v>
      </c>
      <c r="D1306" s="3" t="s">
        <v>1450</v>
      </c>
      <c r="E1306" s="4">
        <v>8257601</v>
      </c>
      <c r="F1306" s="4"/>
      <c r="G1306" s="4">
        <v>8257601</v>
      </c>
      <c r="H1306" s="4">
        <v>0</v>
      </c>
      <c r="I1306" s="4">
        <v>8257601</v>
      </c>
      <c r="J1306" s="4"/>
      <c r="K1306" s="3" t="s">
        <v>1451</v>
      </c>
      <c r="L1306" s="4"/>
    </row>
    <row r="1307" spans="2:12" x14ac:dyDescent="0.3">
      <c r="B1307" s="3" t="s">
        <v>80</v>
      </c>
      <c r="C1307" s="4">
        <v>2023</v>
      </c>
      <c r="D1307" s="3" t="s">
        <v>1452</v>
      </c>
      <c r="E1307" s="4">
        <v>974374</v>
      </c>
      <c r="F1307" s="4">
        <v>265611</v>
      </c>
      <c r="G1307" s="4">
        <v>708763</v>
      </c>
      <c r="H1307" s="4">
        <v>0</v>
      </c>
      <c r="I1307" s="4">
        <v>0</v>
      </c>
      <c r="J1307" s="4">
        <v>0</v>
      </c>
      <c r="K1307" s="3" t="s">
        <v>1460</v>
      </c>
      <c r="L1307" s="4">
        <v>0.27259655943200456</v>
      </c>
    </row>
    <row r="1308" spans="2:12" x14ac:dyDescent="0.3">
      <c r="B1308" s="3" t="s">
        <v>80</v>
      </c>
      <c r="C1308" s="4">
        <v>2023</v>
      </c>
      <c r="D1308" s="3" t="s">
        <v>1453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3" t="s">
        <v>1451</v>
      </c>
      <c r="L1308" s="4"/>
    </row>
    <row r="1309" spans="2:12" x14ac:dyDescent="0.3">
      <c r="B1309" s="3" t="s">
        <v>80</v>
      </c>
      <c r="C1309" s="4">
        <v>2023</v>
      </c>
      <c r="D1309" s="3" t="s">
        <v>1454</v>
      </c>
      <c r="E1309" s="4">
        <v>4127735</v>
      </c>
      <c r="F1309" s="4">
        <v>1272826</v>
      </c>
      <c r="G1309" s="4">
        <v>2854909</v>
      </c>
      <c r="H1309" s="4">
        <v>248731</v>
      </c>
      <c r="I1309" s="4">
        <v>0</v>
      </c>
      <c r="J1309" s="4">
        <v>0</v>
      </c>
      <c r="K1309" s="3" t="s">
        <v>1459</v>
      </c>
      <c r="L1309" s="4">
        <v>0.3083594271434576</v>
      </c>
    </row>
    <row r="1310" spans="2:12" x14ac:dyDescent="0.3">
      <c r="B1310" s="3" t="s">
        <v>80</v>
      </c>
      <c r="C1310" s="4">
        <v>2023</v>
      </c>
      <c r="D1310" s="3" t="s">
        <v>1455</v>
      </c>
      <c r="E1310" s="4">
        <v>6847794</v>
      </c>
      <c r="F1310" s="4">
        <v>1312022</v>
      </c>
      <c r="G1310" s="4">
        <v>5535772</v>
      </c>
      <c r="H1310" s="4">
        <v>209241</v>
      </c>
      <c r="I1310" s="4">
        <v>0</v>
      </c>
      <c r="J1310" s="4">
        <v>0</v>
      </c>
      <c r="K1310" s="3" t="s">
        <v>1460</v>
      </c>
      <c r="L1310" s="4">
        <v>0.19159776126443057</v>
      </c>
    </row>
    <row r="1311" spans="2:12" x14ac:dyDescent="0.3">
      <c r="B1311" s="3" t="s">
        <v>80</v>
      </c>
      <c r="C1311" s="4">
        <v>2023</v>
      </c>
      <c r="D1311" s="3" t="s">
        <v>1456</v>
      </c>
      <c r="E1311" s="4">
        <v>26430013</v>
      </c>
      <c r="F1311" s="4">
        <v>15337270</v>
      </c>
      <c r="G1311" s="4">
        <v>11092743</v>
      </c>
      <c r="H1311" s="4">
        <v>265729</v>
      </c>
      <c r="I1311" s="4">
        <v>0</v>
      </c>
      <c r="J1311" s="4">
        <v>0</v>
      </c>
      <c r="K1311" s="3" t="s">
        <v>1460</v>
      </c>
      <c r="L1311" s="4">
        <v>0.58029748226003519</v>
      </c>
    </row>
    <row r="1312" spans="2:12" x14ac:dyDescent="0.3">
      <c r="B1312" s="3" t="s">
        <v>80</v>
      </c>
      <c r="C1312" s="4">
        <v>2023</v>
      </c>
      <c r="D1312" s="3" t="s">
        <v>1457</v>
      </c>
      <c r="E1312" s="4">
        <v>6995633</v>
      </c>
      <c r="F1312" s="4">
        <v>1735323</v>
      </c>
      <c r="G1312" s="4">
        <v>5260310</v>
      </c>
      <c r="H1312" s="4">
        <v>60212</v>
      </c>
      <c r="I1312" s="4">
        <v>0</v>
      </c>
      <c r="J1312" s="4">
        <v>0</v>
      </c>
      <c r="K1312" s="3" t="s">
        <v>1460</v>
      </c>
      <c r="L1312" s="4">
        <v>0.24805803849344299</v>
      </c>
    </row>
    <row r="1313" spans="2:12" x14ac:dyDescent="0.3">
      <c r="B1313" s="3" t="s">
        <v>80</v>
      </c>
      <c r="C1313" s="4">
        <v>2023</v>
      </c>
      <c r="D1313" s="3" t="s">
        <v>1458</v>
      </c>
      <c r="E1313" s="4">
        <v>0</v>
      </c>
      <c r="F1313" s="4"/>
      <c r="G1313" s="4">
        <v>0</v>
      </c>
      <c r="H1313" s="4">
        <v>0</v>
      </c>
      <c r="I1313" s="4">
        <v>0</v>
      </c>
      <c r="J1313" s="4"/>
      <c r="K1313" s="3" t="s">
        <v>1451</v>
      </c>
      <c r="L1313" s="4"/>
    </row>
    <row r="1314" spans="2:12" x14ac:dyDescent="0.3">
      <c r="B1314" s="3" t="s">
        <v>80</v>
      </c>
      <c r="C1314" s="4">
        <v>2024</v>
      </c>
      <c r="D1314" s="3" t="s">
        <v>1446</v>
      </c>
      <c r="E1314" s="4">
        <v>8968773</v>
      </c>
      <c r="F1314" s="4">
        <v>3438421</v>
      </c>
      <c r="G1314" s="4">
        <v>5530352</v>
      </c>
      <c r="H1314" s="4">
        <v>803659</v>
      </c>
      <c r="I1314" s="4">
        <v>21716716</v>
      </c>
      <c r="J1314" s="4">
        <v>0</v>
      </c>
      <c r="K1314" s="3" t="s">
        <v>1459</v>
      </c>
      <c r="L1314" s="4">
        <v>0.38337696806463939</v>
      </c>
    </row>
    <row r="1315" spans="2:12" x14ac:dyDescent="0.3">
      <c r="B1315" s="3" t="s">
        <v>80</v>
      </c>
      <c r="C1315" s="4">
        <v>2024</v>
      </c>
      <c r="D1315" s="3" t="s">
        <v>1448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K1315" s="3"/>
      <c r="L1315" s="4"/>
    </row>
    <row r="1316" spans="2:12" x14ac:dyDescent="0.3">
      <c r="B1316" s="3" t="s">
        <v>80</v>
      </c>
      <c r="C1316" s="4">
        <v>2024</v>
      </c>
      <c r="D1316" s="3" t="s">
        <v>1449</v>
      </c>
      <c r="E1316" s="4">
        <v>3573007</v>
      </c>
      <c r="F1316" s="4">
        <v>2221047</v>
      </c>
      <c r="G1316" s="4">
        <v>1351960</v>
      </c>
      <c r="H1316" s="4">
        <v>143021</v>
      </c>
      <c r="I1316" s="4">
        <v>680727</v>
      </c>
      <c r="J1316" s="4">
        <v>0</v>
      </c>
      <c r="K1316" s="3" t="s">
        <v>1459</v>
      </c>
      <c r="L1316" s="4">
        <v>0.62161842951888979</v>
      </c>
    </row>
    <row r="1317" spans="2:12" x14ac:dyDescent="0.3">
      <c r="B1317" s="3" t="s">
        <v>80</v>
      </c>
      <c r="C1317" s="4">
        <v>2024</v>
      </c>
      <c r="D1317" s="3" t="s">
        <v>1450</v>
      </c>
      <c r="E1317" s="4">
        <v>8257601</v>
      </c>
      <c r="F1317" s="4"/>
      <c r="G1317" s="4">
        <v>8257601</v>
      </c>
      <c r="H1317" s="4">
        <v>0</v>
      </c>
      <c r="I1317" s="4">
        <v>8257601</v>
      </c>
      <c r="J1317" s="4"/>
      <c r="K1317" s="3" t="s">
        <v>1451</v>
      </c>
      <c r="L1317" s="4"/>
    </row>
    <row r="1318" spans="2:12" x14ac:dyDescent="0.3">
      <c r="B1318" s="3" t="s">
        <v>80</v>
      </c>
      <c r="C1318" s="4">
        <v>2024</v>
      </c>
      <c r="D1318" s="3" t="s">
        <v>1452</v>
      </c>
      <c r="E1318" s="4">
        <v>974374</v>
      </c>
      <c r="F1318" s="4">
        <v>285817</v>
      </c>
      <c r="G1318" s="4">
        <v>688557</v>
      </c>
      <c r="H1318" s="4">
        <v>0</v>
      </c>
      <c r="I1318" s="4">
        <v>974375</v>
      </c>
      <c r="J1318" s="4">
        <v>0</v>
      </c>
      <c r="K1318" s="3" t="s">
        <v>1459</v>
      </c>
      <c r="L1318" s="4">
        <v>0.29333397648131004</v>
      </c>
    </row>
    <row r="1319" spans="2:12" x14ac:dyDescent="0.3">
      <c r="B1319" s="3" t="s">
        <v>80</v>
      </c>
      <c r="C1319" s="4">
        <v>2024</v>
      </c>
      <c r="D1319" s="3" t="s">
        <v>1453</v>
      </c>
      <c r="E1319" s="4">
        <v>0</v>
      </c>
      <c r="F1319" s="4">
        <v>0</v>
      </c>
      <c r="G1319" s="4">
        <v>0</v>
      </c>
      <c r="H1319" s="4">
        <v>0</v>
      </c>
      <c r="I1319" s="4">
        <v>0</v>
      </c>
      <c r="J1319" s="4">
        <v>0</v>
      </c>
      <c r="K1319" s="3" t="s">
        <v>1451</v>
      </c>
      <c r="L1319" s="4"/>
    </row>
    <row r="1320" spans="2:12" x14ac:dyDescent="0.3">
      <c r="B1320" s="3" t="s">
        <v>80</v>
      </c>
      <c r="C1320" s="4">
        <v>2024</v>
      </c>
      <c r="D1320" s="3" t="s">
        <v>1454</v>
      </c>
      <c r="E1320" s="4">
        <v>4614920</v>
      </c>
      <c r="F1320" s="4">
        <v>1435887</v>
      </c>
      <c r="G1320" s="4">
        <v>3179033</v>
      </c>
      <c r="H1320" s="4">
        <v>487185</v>
      </c>
      <c r="I1320" s="4">
        <v>1468556</v>
      </c>
      <c r="J1320" s="4">
        <v>0</v>
      </c>
      <c r="K1320" s="3" t="s">
        <v>1459</v>
      </c>
      <c r="L1320" s="4">
        <v>0.31114017144392536</v>
      </c>
    </row>
    <row r="1321" spans="2:12" x14ac:dyDescent="0.3">
      <c r="B1321" s="3" t="s">
        <v>80</v>
      </c>
      <c r="C1321" s="4">
        <v>2024</v>
      </c>
      <c r="D1321" s="3" t="s">
        <v>1455</v>
      </c>
      <c r="E1321" s="4">
        <v>6897201</v>
      </c>
      <c r="F1321" s="4">
        <v>1593282</v>
      </c>
      <c r="G1321" s="4">
        <v>5303919</v>
      </c>
      <c r="H1321" s="4">
        <v>49408</v>
      </c>
      <c r="I1321" s="4">
        <v>1921980</v>
      </c>
      <c r="J1321" s="4">
        <v>0</v>
      </c>
      <c r="K1321" s="3" t="s">
        <v>1460</v>
      </c>
      <c r="L1321" s="4">
        <v>0.23100414211504058</v>
      </c>
    </row>
    <row r="1322" spans="2:12" x14ac:dyDescent="0.3">
      <c r="B1322" s="3" t="s">
        <v>80</v>
      </c>
      <c r="C1322" s="4">
        <v>2024</v>
      </c>
      <c r="D1322" s="3" t="s">
        <v>1456</v>
      </c>
      <c r="E1322" s="4">
        <v>26807040</v>
      </c>
      <c r="F1322" s="4">
        <v>15944035</v>
      </c>
      <c r="G1322" s="4">
        <v>10863005</v>
      </c>
      <c r="H1322" s="4">
        <v>377027</v>
      </c>
      <c r="I1322" s="4">
        <v>26807039</v>
      </c>
      <c r="J1322" s="4">
        <v>0</v>
      </c>
      <c r="K1322" s="3" t="s">
        <v>1459</v>
      </c>
      <c r="L1322" s="4">
        <v>0.59477044089910713</v>
      </c>
    </row>
    <row r="1323" spans="2:12" x14ac:dyDescent="0.3">
      <c r="B1323" s="3" t="s">
        <v>80</v>
      </c>
      <c r="C1323" s="4">
        <v>2024</v>
      </c>
      <c r="D1323" s="3" t="s">
        <v>1457</v>
      </c>
      <c r="E1323" s="4">
        <v>7223231</v>
      </c>
      <c r="F1323" s="4">
        <v>1914566</v>
      </c>
      <c r="G1323" s="4">
        <v>5308665</v>
      </c>
      <c r="H1323" s="4">
        <v>227598</v>
      </c>
      <c r="I1323" s="4">
        <v>4349969</v>
      </c>
      <c r="J1323" s="4">
        <v>0</v>
      </c>
      <c r="K1323" s="3" t="s">
        <v>1460</v>
      </c>
      <c r="L1323" s="4">
        <v>0.26505673153745185</v>
      </c>
    </row>
    <row r="1324" spans="2:12" x14ac:dyDescent="0.3">
      <c r="B1324" s="3" t="s">
        <v>80</v>
      </c>
      <c r="C1324" s="4">
        <v>2024</v>
      </c>
      <c r="D1324" s="3" t="s">
        <v>1458</v>
      </c>
      <c r="E1324" s="4">
        <v>0</v>
      </c>
      <c r="F1324" s="4"/>
      <c r="G1324" s="4">
        <v>0</v>
      </c>
      <c r="H1324" s="4">
        <v>0</v>
      </c>
      <c r="I1324" s="4">
        <v>0</v>
      </c>
      <c r="J1324" s="4"/>
      <c r="K1324" s="3" t="s">
        <v>1451</v>
      </c>
      <c r="L1324" s="4"/>
    </row>
    <row r="1325" spans="2:12" x14ac:dyDescent="0.3">
      <c r="B1325" s="3" t="s">
        <v>82</v>
      </c>
      <c r="C1325" s="4">
        <v>2019</v>
      </c>
      <c r="D1325" s="3" t="s">
        <v>1446</v>
      </c>
      <c r="E1325" s="4">
        <v>3009900</v>
      </c>
      <c r="F1325" s="4">
        <v>1560131</v>
      </c>
      <c r="G1325" s="4">
        <v>1449769</v>
      </c>
      <c r="H1325" s="4">
        <v>0</v>
      </c>
      <c r="I1325" s="4">
        <v>0</v>
      </c>
      <c r="J1325" s="4">
        <v>0</v>
      </c>
      <c r="K1325" s="3" t="s">
        <v>1460</v>
      </c>
      <c r="L1325" s="4">
        <v>0.51833316721485767</v>
      </c>
    </row>
    <row r="1326" spans="2:12" x14ac:dyDescent="0.3">
      <c r="B1326" s="3" t="s">
        <v>82</v>
      </c>
      <c r="C1326" s="4">
        <v>2019</v>
      </c>
      <c r="D1326" s="3" t="s">
        <v>1448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3" t="s">
        <v>1451</v>
      </c>
      <c r="L1326" s="4"/>
    </row>
    <row r="1327" spans="2:12" x14ac:dyDescent="0.3">
      <c r="B1327" s="3" t="s">
        <v>82</v>
      </c>
      <c r="C1327" s="4">
        <v>2019</v>
      </c>
      <c r="D1327" s="3" t="s">
        <v>1449</v>
      </c>
      <c r="E1327" s="4">
        <v>1561881</v>
      </c>
      <c r="F1327" s="4">
        <v>831413</v>
      </c>
      <c r="G1327" s="4">
        <v>730468</v>
      </c>
      <c r="H1327" s="4">
        <v>11261</v>
      </c>
      <c r="I1327" s="4">
        <v>0</v>
      </c>
      <c r="J1327" s="4">
        <v>0</v>
      </c>
      <c r="K1327" s="3" t="s">
        <v>1460</v>
      </c>
      <c r="L1327" s="4">
        <v>0.53231520199042048</v>
      </c>
    </row>
    <row r="1328" spans="2:12" x14ac:dyDescent="0.3">
      <c r="B1328" s="3" t="s">
        <v>82</v>
      </c>
      <c r="C1328" s="4">
        <v>2019</v>
      </c>
      <c r="D1328" s="3" t="s">
        <v>1450</v>
      </c>
      <c r="E1328" s="4">
        <v>729595</v>
      </c>
      <c r="F1328" s="4"/>
      <c r="G1328" s="4">
        <v>729595</v>
      </c>
      <c r="H1328" s="4">
        <v>0</v>
      </c>
      <c r="I1328" s="4">
        <v>729595</v>
      </c>
      <c r="J1328" s="4"/>
      <c r="K1328" s="3" t="s">
        <v>1451</v>
      </c>
      <c r="L1328" s="4"/>
    </row>
    <row r="1329" spans="2:12" x14ac:dyDescent="0.3">
      <c r="B1329" s="3" t="s">
        <v>82</v>
      </c>
      <c r="C1329" s="4">
        <v>2019</v>
      </c>
      <c r="D1329" s="3" t="s">
        <v>1452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3" t="s">
        <v>1451</v>
      </c>
      <c r="L1329" s="4"/>
    </row>
    <row r="1330" spans="2:12" x14ac:dyDescent="0.3">
      <c r="B1330" s="3" t="s">
        <v>82</v>
      </c>
      <c r="C1330" s="4">
        <v>2019</v>
      </c>
      <c r="D1330" s="3" t="s">
        <v>1453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3" t="s">
        <v>1451</v>
      </c>
      <c r="L1330" s="4"/>
    </row>
    <row r="1331" spans="2:12" x14ac:dyDescent="0.3">
      <c r="B1331" s="3" t="s">
        <v>82</v>
      </c>
      <c r="C1331" s="4">
        <v>2019</v>
      </c>
      <c r="D1331" s="3" t="s">
        <v>1454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3" t="s">
        <v>1451</v>
      </c>
      <c r="L1331" s="4"/>
    </row>
    <row r="1332" spans="2:12" x14ac:dyDescent="0.3">
      <c r="B1332" s="3" t="s">
        <v>82</v>
      </c>
      <c r="C1332" s="4">
        <v>2019</v>
      </c>
      <c r="D1332" s="3" t="s">
        <v>1455</v>
      </c>
      <c r="E1332" s="4">
        <v>889329</v>
      </c>
      <c r="F1332" s="4">
        <v>357456</v>
      </c>
      <c r="G1332" s="4">
        <v>531873</v>
      </c>
      <c r="H1332" s="4">
        <v>0</v>
      </c>
      <c r="I1332" s="4">
        <v>0</v>
      </c>
      <c r="J1332" s="4">
        <v>0</v>
      </c>
      <c r="K1332" s="3" t="s">
        <v>1460</v>
      </c>
      <c r="L1332" s="4">
        <v>0.40193898995759725</v>
      </c>
    </row>
    <row r="1333" spans="2:12" x14ac:dyDescent="0.3">
      <c r="B1333" s="3" t="s">
        <v>82</v>
      </c>
      <c r="C1333" s="4">
        <v>2019</v>
      </c>
      <c r="D1333" s="3" t="s">
        <v>1456</v>
      </c>
      <c r="E1333" s="4">
        <v>3883731</v>
      </c>
      <c r="F1333" s="4">
        <v>2041686</v>
      </c>
      <c r="G1333" s="4">
        <v>1842045</v>
      </c>
      <c r="H1333" s="4">
        <v>120621</v>
      </c>
      <c r="I1333" s="4">
        <v>0</v>
      </c>
      <c r="J1333" s="4">
        <v>0</v>
      </c>
      <c r="K1333" s="3" t="s">
        <v>1460</v>
      </c>
      <c r="L1333" s="4">
        <v>0.5257022177900581</v>
      </c>
    </row>
    <row r="1334" spans="2:12" x14ac:dyDescent="0.3">
      <c r="B1334" s="3" t="s">
        <v>82</v>
      </c>
      <c r="C1334" s="4">
        <v>2019</v>
      </c>
      <c r="D1334" s="3" t="s">
        <v>1457</v>
      </c>
      <c r="E1334" s="4">
        <v>5355760</v>
      </c>
      <c r="F1334" s="4">
        <v>1248615</v>
      </c>
      <c r="G1334" s="4">
        <v>4107145</v>
      </c>
      <c r="H1334" s="4">
        <v>10817</v>
      </c>
      <c r="I1334" s="4">
        <v>0</v>
      </c>
      <c r="J1334" s="4">
        <v>0</v>
      </c>
      <c r="K1334" s="3" t="s">
        <v>1460</v>
      </c>
      <c r="L1334" s="4">
        <v>0.23313497990948062</v>
      </c>
    </row>
    <row r="1335" spans="2:12" x14ac:dyDescent="0.3">
      <c r="B1335" s="3" t="s">
        <v>82</v>
      </c>
      <c r="C1335" s="4">
        <v>2019</v>
      </c>
      <c r="D1335" s="3" t="s">
        <v>1458</v>
      </c>
      <c r="E1335" s="4">
        <v>0</v>
      </c>
      <c r="F1335" s="4"/>
      <c r="G1335" s="4">
        <v>0</v>
      </c>
      <c r="H1335" s="4">
        <v>0</v>
      </c>
      <c r="I1335" s="4">
        <v>0</v>
      </c>
      <c r="J1335" s="4"/>
      <c r="K1335" s="3" t="s">
        <v>1451</v>
      </c>
      <c r="L1335" s="4"/>
    </row>
    <row r="1336" spans="2:12" x14ac:dyDescent="0.3">
      <c r="B1336" s="3" t="s">
        <v>82</v>
      </c>
      <c r="C1336" s="4">
        <v>2020</v>
      </c>
      <c r="D1336" s="3" t="s">
        <v>1446</v>
      </c>
      <c r="E1336" s="4">
        <v>3040685</v>
      </c>
      <c r="F1336" s="4">
        <v>1625560</v>
      </c>
      <c r="G1336" s="4">
        <v>1415125</v>
      </c>
      <c r="H1336" s="4">
        <v>30785</v>
      </c>
      <c r="I1336" s="4">
        <v>0</v>
      </c>
      <c r="J1336" s="4">
        <v>0</v>
      </c>
      <c r="K1336" s="3" t="s">
        <v>1460</v>
      </c>
      <c r="L1336" s="4">
        <v>0.53460322262911153</v>
      </c>
    </row>
    <row r="1337" spans="2:12" x14ac:dyDescent="0.3">
      <c r="B1337" s="3" t="s">
        <v>82</v>
      </c>
      <c r="C1337" s="4">
        <v>2020</v>
      </c>
      <c r="D1337" s="3" t="s">
        <v>1448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3" t="s">
        <v>1451</v>
      </c>
      <c r="L1337" s="4"/>
    </row>
    <row r="1338" spans="2:12" x14ac:dyDescent="0.3">
      <c r="B1338" s="3" t="s">
        <v>82</v>
      </c>
      <c r="C1338" s="4">
        <v>2020</v>
      </c>
      <c r="D1338" s="3" t="s">
        <v>1449</v>
      </c>
      <c r="E1338" s="4">
        <v>1621251</v>
      </c>
      <c r="F1338" s="4">
        <v>944344</v>
      </c>
      <c r="G1338" s="4">
        <v>676907</v>
      </c>
      <c r="H1338" s="4">
        <v>59370</v>
      </c>
      <c r="I1338" s="4">
        <v>0</v>
      </c>
      <c r="J1338" s="4">
        <v>0</v>
      </c>
      <c r="K1338" s="3" t="s">
        <v>1460</v>
      </c>
      <c r="L1338" s="4">
        <v>0.5824785921489023</v>
      </c>
    </row>
    <row r="1339" spans="2:12" x14ac:dyDescent="0.3">
      <c r="B1339" s="3" t="s">
        <v>82</v>
      </c>
      <c r="C1339" s="4">
        <v>2020</v>
      </c>
      <c r="D1339" s="3" t="s">
        <v>1450</v>
      </c>
      <c r="E1339" s="4">
        <v>729595</v>
      </c>
      <c r="F1339" s="4"/>
      <c r="G1339" s="4">
        <v>729595</v>
      </c>
      <c r="H1339" s="4">
        <v>0</v>
      </c>
      <c r="I1339" s="4">
        <v>729595</v>
      </c>
      <c r="J1339" s="4"/>
      <c r="K1339" s="3" t="s">
        <v>1451</v>
      </c>
      <c r="L1339" s="4"/>
    </row>
    <row r="1340" spans="2:12" x14ac:dyDescent="0.3">
      <c r="B1340" s="3" t="s">
        <v>82</v>
      </c>
      <c r="C1340" s="4">
        <v>2020</v>
      </c>
      <c r="D1340" s="3" t="s">
        <v>1452</v>
      </c>
      <c r="E1340" s="4">
        <v>0</v>
      </c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3" t="s">
        <v>1451</v>
      </c>
      <c r="L1340" s="4"/>
    </row>
    <row r="1341" spans="2:12" x14ac:dyDescent="0.3">
      <c r="B1341" s="3" t="s">
        <v>82</v>
      </c>
      <c r="C1341" s="4">
        <v>2020</v>
      </c>
      <c r="D1341" s="3" t="s">
        <v>1453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3" t="s">
        <v>1451</v>
      </c>
      <c r="L1341" s="4"/>
    </row>
    <row r="1342" spans="2:12" x14ac:dyDescent="0.3">
      <c r="B1342" s="3" t="s">
        <v>82</v>
      </c>
      <c r="C1342" s="4">
        <v>2020</v>
      </c>
      <c r="D1342" s="3" t="s">
        <v>1454</v>
      </c>
      <c r="E1342" s="4">
        <v>0</v>
      </c>
      <c r="F1342" s="4">
        <v>0</v>
      </c>
      <c r="G1342" s="4">
        <v>0</v>
      </c>
      <c r="H1342" s="4">
        <v>0</v>
      </c>
      <c r="I1342" s="4">
        <v>0</v>
      </c>
      <c r="J1342" s="4">
        <v>0</v>
      </c>
      <c r="K1342" s="3" t="s">
        <v>1451</v>
      </c>
      <c r="L1342" s="4"/>
    </row>
    <row r="1343" spans="2:12" x14ac:dyDescent="0.3">
      <c r="B1343" s="3" t="s">
        <v>82</v>
      </c>
      <c r="C1343" s="4">
        <v>2020</v>
      </c>
      <c r="D1343" s="3" t="s">
        <v>1455</v>
      </c>
      <c r="E1343" s="4">
        <v>889329</v>
      </c>
      <c r="F1343" s="4">
        <v>371288</v>
      </c>
      <c r="G1343" s="4">
        <v>518041</v>
      </c>
      <c r="H1343" s="4">
        <v>0</v>
      </c>
      <c r="I1343" s="4">
        <v>0</v>
      </c>
      <c r="J1343" s="4">
        <v>0</v>
      </c>
      <c r="K1343" s="3" t="s">
        <v>1460</v>
      </c>
      <c r="L1343" s="4">
        <v>0.41749228913034436</v>
      </c>
    </row>
    <row r="1344" spans="2:12" x14ac:dyDescent="0.3">
      <c r="B1344" s="3" t="s">
        <v>82</v>
      </c>
      <c r="C1344" s="4">
        <v>2020</v>
      </c>
      <c r="D1344" s="3" t="s">
        <v>1456</v>
      </c>
      <c r="E1344" s="4">
        <v>3883731</v>
      </c>
      <c r="F1344" s="4">
        <v>2138011</v>
      </c>
      <c r="G1344" s="4">
        <v>1745720</v>
      </c>
      <c r="H1344" s="4">
        <v>0</v>
      </c>
      <c r="I1344" s="4">
        <v>0</v>
      </c>
      <c r="J1344" s="4">
        <v>0</v>
      </c>
      <c r="K1344" s="3" t="s">
        <v>1460</v>
      </c>
      <c r="L1344" s="4">
        <v>0.55050439899158821</v>
      </c>
    </row>
    <row r="1345" spans="2:12" x14ac:dyDescent="0.3">
      <c r="B1345" s="3" t="s">
        <v>82</v>
      </c>
      <c r="C1345" s="4">
        <v>2020</v>
      </c>
      <c r="D1345" s="3" t="s">
        <v>1457</v>
      </c>
      <c r="E1345" s="4">
        <v>5355760</v>
      </c>
      <c r="F1345" s="4">
        <v>1374314</v>
      </c>
      <c r="G1345" s="4">
        <v>3981446</v>
      </c>
      <c r="H1345" s="4">
        <v>0</v>
      </c>
      <c r="I1345" s="4">
        <v>0</v>
      </c>
      <c r="J1345" s="4">
        <v>0</v>
      </c>
      <c r="K1345" s="3" t="s">
        <v>1460</v>
      </c>
      <c r="L1345" s="4">
        <v>0.25660485159902607</v>
      </c>
    </row>
    <row r="1346" spans="2:12" x14ac:dyDescent="0.3">
      <c r="B1346" s="3" t="s">
        <v>82</v>
      </c>
      <c r="C1346" s="4">
        <v>2020</v>
      </c>
      <c r="D1346" s="3" t="s">
        <v>1458</v>
      </c>
      <c r="E1346" s="4">
        <v>0</v>
      </c>
      <c r="F1346" s="4"/>
      <c r="G1346" s="4">
        <v>0</v>
      </c>
      <c r="H1346" s="4">
        <v>0</v>
      </c>
      <c r="I1346" s="4">
        <v>0</v>
      </c>
      <c r="J1346" s="4"/>
      <c r="K1346" s="3" t="s">
        <v>1451</v>
      </c>
      <c r="L1346" s="4"/>
    </row>
    <row r="1347" spans="2:12" x14ac:dyDescent="0.3">
      <c r="B1347" s="3" t="s">
        <v>82</v>
      </c>
      <c r="C1347" s="4">
        <v>2021</v>
      </c>
      <c r="D1347" s="3" t="s">
        <v>1446</v>
      </c>
      <c r="E1347" s="4">
        <v>3040685</v>
      </c>
      <c r="F1347" s="4">
        <v>1691302</v>
      </c>
      <c r="G1347" s="4">
        <v>1349383</v>
      </c>
      <c r="H1347" s="4">
        <v>0</v>
      </c>
      <c r="I1347" s="4">
        <v>0</v>
      </c>
      <c r="J1347" s="4">
        <v>0</v>
      </c>
      <c r="K1347" s="3" t="s">
        <v>1447</v>
      </c>
      <c r="L1347" s="4">
        <v>0.55622400873487388</v>
      </c>
    </row>
    <row r="1348" spans="2:12" x14ac:dyDescent="0.3">
      <c r="B1348" s="3" t="s">
        <v>82</v>
      </c>
      <c r="C1348" s="4">
        <v>2021</v>
      </c>
      <c r="D1348" s="3" t="s">
        <v>1448</v>
      </c>
      <c r="E1348" s="4">
        <v>0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3" t="s">
        <v>1447</v>
      </c>
      <c r="L1348" s="4"/>
    </row>
    <row r="1349" spans="2:12" x14ac:dyDescent="0.3">
      <c r="B1349" s="3" t="s">
        <v>82</v>
      </c>
      <c r="C1349" s="4">
        <v>2021</v>
      </c>
      <c r="D1349" s="3" t="s">
        <v>1449</v>
      </c>
      <c r="E1349" s="4">
        <v>1644253</v>
      </c>
      <c r="F1349" s="4">
        <v>1045573</v>
      </c>
      <c r="G1349" s="4">
        <v>598680</v>
      </c>
      <c r="H1349" s="4">
        <v>23002</v>
      </c>
      <c r="I1349" s="4">
        <v>0</v>
      </c>
      <c r="J1349" s="4">
        <v>0</v>
      </c>
      <c r="K1349" s="3" t="s">
        <v>1447</v>
      </c>
      <c r="L1349" s="4">
        <v>0.6358954491796579</v>
      </c>
    </row>
    <row r="1350" spans="2:12" x14ac:dyDescent="0.3">
      <c r="B1350" s="3" t="s">
        <v>82</v>
      </c>
      <c r="C1350" s="4">
        <v>2021</v>
      </c>
      <c r="D1350" s="3" t="s">
        <v>1450</v>
      </c>
      <c r="E1350" s="4">
        <v>729595</v>
      </c>
      <c r="F1350" s="4"/>
      <c r="G1350" s="4">
        <v>729595</v>
      </c>
      <c r="H1350" s="4">
        <v>0</v>
      </c>
      <c r="I1350" s="4">
        <v>729595</v>
      </c>
      <c r="J1350" s="4"/>
      <c r="K1350" s="3" t="s">
        <v>1451</v>
      </c>
      <c r="L1350" s="4"/>
    </row>
    <row r="1351" spans="2:12" x14ac:dyDescent="0.3">
      <c r="B1351" s="3" t="s">
        <v>82</v>
      </c>
      <c r="C1351" s="4">
        <v>2021</v>
      </c>
      <c r="D1351" s="3" t="s">
        <v>1452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3" t="s">
        <v>1447</v>
      </c>
      <c r="L1351" s="4"/>
    </row>
    <row r="1352" spans="2:12" x14ac:dyDescent="0.3">
      <c r="B1352" s="3" t="s">
        <v>82</v>
      </c>
      <c r="C1352" s="4">
        <v>2021</v>
      </c>
      <c r="D1352" s="3" t="s">
        <v>1453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3" t="s">
        <v>1451</v>
      </c>
      <c r="L1352" s="4"/>
    </row>
    <row r="1353" spans="2:12" x14ac:dyDescent="0.3">
      <c r="B1353" s="3" t="s">
        <v>82</v>
      </c>
      <c r="C1353" s="4">
        <v>2021</v>
      </c>
      <c r="D1353" s="3" t="s">
        <v>1454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>
        <v>0</v>
      </c>
      <c r="K1353" s="3" t="s">
        <v>1447</v>
      </c>
      <c r="L1353" s="4"/>
    </row>
    <row r="1354" spans="2:12" x14ac:dyDescent="0.3">
      <c r="B1354" s="3" t="s">
        <v>82</v>
      </c>
      <c r="C1354" s="4">
        <v>2021</v>
      </c>
      <c r="D1354" s="3" t="s">
        <v>1455</v>
      </c>
      <c r="E1354" s="4">
        <v>889329</v>
      </c>
      <c r="F1354" s="4">
        <v>388288</v>
      </c>
      <c r="G1354" s="4">
        <v>501041</v>
      </c>
      <c r="H1354" s="4">
        <v>0</v>
      </c>
      <c r="I1354" s="4">
        <v>0</v>
      </c>
      <c r="J1354" s="4">
        <v>0</v>
      </c>
      <c r="K1354" s="3" t="s">
        <v>1447</v>
      </c>
      <c r="L1354" s="4">
        <v>0.43660782455086927</v>
      </c>
    </row>
    <row r="1355" spans="2:12" x14ac:dyDescent="0.3">
      <c r="B1355" s="3" t="s">
        <v>82</v>
      </c>
      <c r="C1355" s="4">
        <v>2021</v>
      </c>
      <c r="D1355" s="3" t="s">
        <v>1456</v>
      </c>
      <c r="E1355" s="4">
        <v>4213893</v>
      </c>
      <c r="F1355" s="4">
        <v>2231869</v>
      </c>
      <c r="G1355" s="4">
        <v>1982024</v>
      </c>
      <c r="H1355" s="4">
        <v>330162</v>
      </c>
      <c r="I1355" s="4">
        <v>0</v>
      </c>
      <c r="J1355" s="4">
        <v>0</v>
      </c>
      <c r="K1355" s="3" t="s">
        <v>1447</v>
      </c>
      <c r="L1355" s="4">
        <v>0.5296453896669896</v>
      </c>
    </row>
    <row r="1356" spans="2:12" x14ac:dyDescent="0.3">
      <c r="B1356" s="3" t="s">
        <v>82</v>
      </c>
      <c r="C1356" s="4">
        <v>2021</v>
      </c>
      <c r="D1356" s="3" t="s">
        <v>1457</v>
      </c>
      <c r="E1356" s="4">
        <v>5355760</v>
      </c>
      <c r="F1356" s="4">
        <v>1490207</v>
      </c>
      <c r="G1356" s="4">
        <v>3865553</v>
      </c>
      <c r="H1356" s="4">
        <v>0</v>
      </c>
      <c r="I1356" s="4">
        <v>0</v>
      </c>
      <c r="J1356" s="4">
        <v>0</v>
      </c>
      <c r="K1356" s="3" t="s">
        <v>1447</v>
      </c>
      <c r="L1356" s="4">
        <v>0.27824379733221805</v>
      </c>
    </row>
    <row r="1357" spans="2:12" x14ac:dyDescent="0.3">
      <c r="B1357" s="3" t="s">
        <v>82</v>
      </c>
      <c r="C1357" s="4">
        <v>2021</v>
      </c>
      <c r="D1357" s="3" t="s">
        <v>1458</v>
      </c>
      <c r="E1357" s="4">
        <v>328335</v>
      </c>
      <c r="F1357" s="4"/>
      <c r="G1357" s="4">
        <v>328335</v>
      </c>
      <c r="H1357" s="4">
        <v>328335</v>
      </c>
      <c r="I1357" s="4">
        <v>328335</v>
      </c>
      <c r="J1357" s="4"/>
      <c r="K1357" s="3" t="s">
        <v>1451</v>
      </c>
      <c r="L1357" s="4"/>
    </row>
    <row r="1358" spans="2:12" x14ac:dyDescent="0.3">
      <c r="B1358" s="3" t="s">
        <v>82</v>
      </c>
      <c r="C1358" s="4">
        <v>2022</v>
      </c>
      <c r="D1358" s="3" t="s">
        <v>1446</v>
      </c>
      <c r="E1358" s="4">
        <v>3034568</v>
      </c>
      <c r="F1358" s="4">
        <v>1782848</v>
      </c>
      <c r="G1358" s="4">
        <v>1251720</v>
      </c>
      <c r="H1358" s="4">
        <v>0</v>
      </c>
      <c r="I1358" s="4">
        <v>0</v>
      </c>
      <c r="J1358" s="4">
        <v>0</v>
      </c>
      <c r="K1358" s="3" t="s">
        <v>1447</v>
      </c>
      <c r="L1358" s="4">
        <v>0.58751295077256471</v>
      </c>
    </row>
    <row r="1359" spans="2:12" x14ac:dyDescent="0.3">
      <c r="B1359" s="3" t="s">
        <v>82</v>
      </c>
      <c r="C1359" s="4">
        <v>2022</v>
      </c>
      <c r="D1359" s="3" t="s">
        <v>1448</v>
      </c>
      <c r="E1359" s="4">
        <v>0</v>
      </c>
      <c r="F1359" s="4">
        <v>0</v>
      </c>
      <c r="G1359" s="4">
        <v>0</v>
      </c>
      <c r="H1359" s="4">
        <v>0</v>
      </c>
      <c r="I1359" s="4">
        <v>0</v>
      </c>
      <c r="J1359" s="4">
        <v>0</v>
      </c>
      <c r="K1359" s="3" t="s">
        <v>1447</v>
      </c>
      <c r="L1359" s="4"/>
    </row>
    <row r="1360" spans="2:12" x14ac:dyDescent="0.3">
      <c r="B1360" s="3" t="s">
        <v>82</v>
      </c>
      <c r="C1360" s="4">
        <v>2022</v>
      </c>
      <c r="D1360" s="3" t="s">
        <v>1449</v>
      </c>
      <c r="E1360" s="4">
        <v>1768536</v>
      </c>
      <c r="F1360" s="4">
        <v>1159231</v>
      </c>
      <c r="G1360" s="4">
        <v>609305</v>
      </c>
      <c r="H1360" s="4">
        <v>124283</v>
      </c>
      <c r="I1360" s="4">
        <v>0</v>
      </c>
      <c r="J1360" s="4">
        <v>0</v>
      </c>
      <c r="K1360" s="3" t="s">
        <v>1447</v>
      </c>
      <c r="L1360" s="4">
        <v>0.6554749238918518</v>
      </c>
    </row>
    <row r="1361" spans="2:12" x14ac:dyDescent="0.3">
      <c r="B1361" s="3" t="s">
        <v>82</v>
      </c>
      <c r="C1361" s="4">
        <v>2022</v>
      </c>
      <c r="D1361" s="3" t="s">
        <v>1450</v>
      </c>
      <c r="E1361" s="4">
        <v>729595</v>
      </c>
      <c r="F1361" s="4"/>
      <c r="G1361" s="4">
        <v>729595</v>
      </c>
      <c r="H1361" s="4">
        <v>0</v>
      </c>
      <c r="I1361" s="4">
        <v>729595</v>
      </c>
      <c r="J1361" s="4"/>
      <c r="K1361" s="3" t="s">
        <v>1451</v>
      </c>
      <c r="L1361" s="4"/>
    </row>
    <row r="1362" spans="2:12" x14ac:dyDescent="0.3">
      <c r="B1362" s="3" t="s">
        <v>82</v>
      </c>
      <c r="C1362" s="4">
        <v>2022</v>
      </c>
      <c r="D1362" s="3" t="s">
        <v>1452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3" t="s">
        <v>1451</v>
      </c>
      <c r="L1362" s="4"/>
    </row>
    <row r="1363" spans="2:12" x14ac:dyDescent="0.3">
      <c r="B1363" s="3" t="s">
        <v>82</v>
      </c>
      <c r="C1363" s="4">
        <v>2022</v>
      </c>
      <c r="D1363" s="3" t="s">
        <v>1453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3" t="s">
        <v>1451</v>
      </c>
      <c r="L1363" s="4"/>
    </row>
    <row r="1364" spans="2:12" x14ac:dyDescent="0.3">
      <c r="B1364" s="3" t="s">
        <v>82</v>
      </c>
      <c r="C1364" s="4">
        <v>2022</v>
      </c>
      <c r="D1364" s="3" t="s">
        <v>1454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>
        <v>0</v>
      </c>
      <c r="K1364" s="3" t="s">
        <v>1447</v>
      </c>
      <c r="L1364" s="4"/>
    </row>
    <row r="1365" spans="2:12" x14ac:dyDescent="0.3">
      <c r="B1365" s="3" t="s">
        <v>82</v>
      </c>
      <c r="C1365" s="4">
        <v>2022</v>
      </c>
      <c r="D1365" s="3" t="s">
        <v>1455</v>
      </c>
      <c r="E1365" s="4">
        <v>889329</v>
      </c>
      <c r="F1365" s="4">
        <v>402120</v>
      </c>
      <c r="G1365" s="4">
        <v>487209</v>
      </c>
      <c r="H1365" s="4">
        <v>0</v>
      </c>
      <c r="I1365" s="4">
        <v>0</v>
      </c>
      <c r="J1365" s="4">
        <v>0</v>
      </c>
      <c r="K1365" s="3" t="s">
        <v>1447</v>
      </c>
      <c r="L1365" s="4">
        <v>0.45216112372361633</v>
      </c>
    </row>
    <row r="1366" spans="2:12" x14ac:dyDescent="0.3">
      <c r="B1366" s="3" t="s">
        <v>82</v>
      </c>
      <c r="C1366" s="4">
        <v>2022</v>
      </c>
      <c r="D1366" s="3" t="s">
        <v>1456</v>
      </c>
      <c r="E1366" s="4">
        <v>4490263</v>
      </c>
      <c r="F1366" s="4">
        <v>2332349</v>
      </c>
      <c r="G1366" s="4">
        <v>2157914</v>
      </c>
      <c r="H1366" s="4">
        <v>276370</v>
      </c>
      <c r="I1366" s="4">
        <v>0</v>
      </c>
      <c r="J1366" s="4">
        <v>0</v>
      </c>
      <c r="K1366" s="3" t="s">
        <v>1447</v>
      </c>
      <c r="L1366" s="4">
        <v>0.51942369522676068</v>
      </c>
    </row>
    <row r="1367" spans="2:12" x14ac:dyDescent="0.3">
      <c r="B1367" s="3" t="s">
        <v>82</v>
      </c>
      <c r="C1367" s="4">
        <v>2022</v>
      </c>
      <c r="D1367" s="3" t="s">
        <v>1457</v>
      </c>
      <c r="E1367" s="4">
        <v>5355760</v>
      </c>
      <c r="F1367" s="4">
        <v>1606100</v>
      </c>
      <c r="G1367" s="4">
        <v>3749660</v>
      </c>
      <c r="H1367" s="4">
        <v>0</v>
      </c>
      <c r="I1367" s="4">
        <v>0</v>
      </c>
      <c r="J1367" s="4">
        <v>0</v>
      </c>
      <c r="K1367" s="3" t="s">
        <v>1447</v>
      </c>
      <c r="L1367" s="4">
        <v>0.29988274306540996</v>
      </c>
    </row>
    <row r="1368" spans="2:12" x14ac:dyDescent="0.3">
      <c r="B1368" s="3" t="s">
        <v>82</v>
      </c>
      <c r="C1368" s="4">
        <v>2022</v>
      </c>
      <c r="D1368" s="3" t="s">
        <v>1458</v>
      </c>
      <c r="E1368" s="4">
        <v>953112</v>
      </c>
      <c r="F1368" s="4"/>
      <c r="G1368" s="4">
        <v>953112</v>
      </c>
      <c r="H1368" s="4">
        <v>624777</v>
      </c>
      <c r="I1368" s="4">
        <v>953112</v>
      </c>
      <c r="J1368" s="4"/>
      <c r="K1368" s="3" t="s">
        <v>1451</v>
      </c>
      <c r="L1368" s="4"/>
    </row>
    <row r="1369" spans="2:12" x14ac:dyDescent="0.3">
      <c r="B1369" s="3" t="s">
        <v>82</v>
      </c>
      <c r="C1369" s="4">
        <v>2023</v>
      </c>
      <c r="D1369" s="3" t="s">
        <v>1446</v>
      </c>
      <c r="E1369" s="4">
        <v>4107058</v>
      </c>
      <c r="F1369" s="4">
        <v>2151102</v>
      </c>
      <c r="G1369" s="4">
        <v>1955956</v>
      </c>
      <c r="H1369" s="4">
        <v>84049</v>
      </c>
      <c r="I1369" s="4">
        <v>0</v>
      </c>
      <c r="J1369" s="4">
        <v>0</v>
      </c>
      <c r="K1369" s="3" t="s">
        <v>1460</v>
      </c>
      <c r="L1369" s="4">
        <v>0.5237573951962694</v>
      </c>
    </row>
    <row r="1370" spans="2:12" x14ac:dyDescent="0.3">
      <c r="B1370" s="3" t="s">
        <v>82</v>
      </c>
      <c r="C1370" s="4">
        <v>2023</v>
      </c>
      <c r="D1370" s="3" t="s">
        <v>1448</v>
      </c>
      <c r="E1370" s="4">
        <v>0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3" t="s">
        <v>1460</v>
      </c>
      <c r="L1370" s="4"/>
    </row>
    <row r="1371" spans="2:12" x14ac:dyDescent="0.3">
      <c r="B1371" s="3" t="s">
        <v>82</v>
      </c>
      <c r="C1371" s="4">
        <v>2023</v>
      </c>
      <c r="D1371" s="3" t="s">
        <v>1449</v>
      </c>
      <c r="E1371" s="4">
        <v>1956551</v>
      </c>
      <c r="F1371" s="4">
        <v>1159231</v>
      </c>
      <c r="G1371" s="4">
        <v>797320</v>
      </c>
      <c r="H1371" s="4">
        <v>196529</v>
      </c>
      <c r="I1371" s="4">
        <v>0</v>
      </c>
      <c r="J1371" s="4">
        <v>0</v>
      </c>
      <c r="K1371" s="3" t="s">
        <v>1460</v>
      </c>
      <c r="L1371" s="4">
        <v>0.59248698347244722</v>
      </c>
    </row>
    <row r="1372" spans="2:12" x14ac:dyDescent="0.3">
      <c r="B1372" s="3" t="s">
        <v>82</v>
      </c>
      <c r="C1372" s="4">
        <v>2023</v>
      </c>
      <c r="D1372" s="3" t="s">
        <v>1450</v>
      </c>
      <c r="E1372" s="4">
        <v>729595</v>
      </c>
      <c r="F1372" s="4"/>
      <c r="G1372" s="4">
        <v>729595</v>
      </c>
      <c r="H1372" s="4">
        <v>0</v>
      </c>
      <c r="I1372" s="4">
        <v>729595</v>
      </c>
      <c r="J1372" s="4"/>
      <c r="K1372" s="3" t="s">
        <v>1451</v>
      </c>
      <c r="L1372" s="4"/>
    </row>
    <row r="1373" spans="2:12" x14ac:dyDescent="0.3">
      <c r="B1373" s="3" t="s">
        <v>82</v>
      </c>
      <c r="C1373" s="4">
        <v>2023</v>
      </c>
      <c r="D1373" s="3" t="s">
        <v>1452</v>
      </c>
      <c r="E1373" s="4">
        <v>0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3" t="s">
        <v>1460</v>
      </c>
      <c r="L1373" s="4"/>
    </row>
    <row r="1374" spans="2:12" x14ac:dyDescent="0.3">
      <c r="B1374" s="3" t="s">
        <v>82</v>
      </c>
      <c r="C1374" s="4">
        <v>2023</v>
      </c>
      <c r="D1374" s="3" t="s">
        <v>1453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3" t="s">
        <v>1451</v>
      </c>
      <c r="L1374" s="4"/>
    </row>
    <row r="1375" spans="2:12" x14ac:dyDescent="0.3">
      <c r="B1375" s="3" t="s">
        <v>82</v>
      </c>
      <c r="C1375" s="4">
        <v>2023</v>
      </c>
      <c r="D1375" s="3" t="s">
        <v>1454</v>
      </c>
      <c r="E1375" s="4">
        <v>0</v>
      </c>
      <c r="F1375" s="4">
        <v>0</v>
      </c>
      <c r="G1375" s="4">
        <v>0</v>
      </c>
      <c r="H1375" s="4">
        <v>0</v>
      </c>
      <c r="I1375" s="4">
        <v>0</v>
      </c>
      <c r="J1375" s="4">
        <v>0</v>
      </c>
      <c r="K1375" s="3" t="s">
        <v>1460</v>
      </c>
      <c r="L1375" s="4"/>
    </row>
    <row r="1376" spans="2:12" x14ac:dyDescent="0.3">
      <c r="B1376" s="3" t="s">
        <v>82</v>
      </c>
      <c r="C1376" s="4">
        <v>2023</v>
      </c>
      <c r="D1376" s="3" t="s">
        <v>1455</v>
      </c>
      <c r="E1376" s="4">
        <v>889329</v>
      </c>
      <c r="F1376" s="4">
        <v>412785</v>
      </c>
      <c r="G1376" s="4">
        <v>476544</v>
      </c>
      <c r="H1376" s="4">
        <v>0</v>
      </c>
      <c r="I1376" s="4">
        <v>0</v>
      </c>
      <c r="J1376" s="4">
        <v>0</v>
      </c>
      <c r="K1376" s="3" t="s">
        <v>1460</v>
      </c>
      <c r="L1376" s="4">
        <v>0.46415331109184566</v>
      </c>
    </row>
    <row r="1377" spans="2:12" x14ac:dyDescent="0.3">
      <c r="B1377" s="3" t="s">
        <v>82</v>
      </c>
      <c r="C1377" s="4">
        <v>2023</v>
      </c>
      <c r="D1377" s="3" t="s">
        <v>1456</v>
      </c>
      <c r="E1377" s="4">
        <v>4686792</v>
      </c>
      <c r="F1377" s="4">
        <v>2335516</v>
      </c>
      <c r="G1377" s="4">
        <v>2351276</v>
      </c>
      <c r="H1377" s="4">
        <v>188015</v>
      </c>
      <c r="I1377" s="4">
        <v>0</v>
      </c>
      <c r="J1377" s="4">
        <v>0</v>
      </c>
      <c r="K1377" s="3" t="s">
        <v>1460</v>
      </c>
      <c r="L1377" s="4">
        <v>0.49831867938666791</v>
      </c>
    </row>
    <row r="1378" spans="2:12" x14ac:dyDescent="0.3">
      <c r="B1378" s="3" t="s">
        <v>82</v>
      </c>
      <c r="C1378" s="4">
        <v>2023</v>
      </c>
      <c r="D1378" s="3" t="s">
        <v>1457</v>
      </c>
      <c r="E1378" s="4">
        <v>5356389</v>
      </c>
      <c r="F1378" s="4">
        <v>1722212</v>
      </c>
      <c r="G1378" s="4">
        <v>3634177</v>
      </c>
      <c r="H1378" s="4">
        <v>0</v>
      </c>
      <c r="I1378" s="4">
        <v>0</v>
      </c>
      <c r="J1378" s="4">
        <v>0</v>
      </c>
      <c r="K1378" s="3" t="s">
        <v>1460</v>
      </c>
      <c r="L1378" s="4">
        <v>0.32152481830576535</v>
      </c>
    </row>
    <row r="1379" spans="2:12" x14ac:dyDescent="0.3">
      <c r="B1379" s="3" t="s">
        <v>82</v>
      </c>
      <c r="C1379" s="4">
        <v>2023</v>
      </c>
      <c r="D1379" s="3" t="s">
        <v>1458</v>
      </c>
      <c r="E1379" s="4">
        <v>0</v>
      </c>
      <c r="F1379" s="4"/>
      <c r="G1379" s="4">
        <v>0</v>
      </c>
      <c r="H1379" s="4">
        <v>0</v>
      </c>
      <c r="I1379" s="4">
        <v>0</v>
      </c>
      <c r="J1379" s="4"/>
      <c r="K1379" s="3" t="s">
        <v>1451</v>
      </c>
      <c r="L1379" s="4"/>
    </row>
    <row r="1380" spans="2:12" x14ac:dyDescent="0.3">
      <c r="B1380" s="3" t="s">
        <v>82</v>
      </c>
      <c r="C1380" s="4">
        <v>2024</v>
      </c>
      <c r="D1380" s="3" t="s">
        <v>1446</v>
      </c>
      <c r="E1380" s="4">
        <v>4152457</v>
      </c>
      <c r="F1380" s="4">
        <v>2484348</v>
      </c>
      <c r="G1380" s="4">
        <v>1668109</v>
      </c>
      <c r="H1380" s="4">
        <v>45399</v>
      </c>
      <c r="I1380" s="4">
        <v>3987679</v>
      </c>
      <c r="J1380" s="4">
        <v>5686196</v>
      </c>
      <c r="K1380" s="3" t="s">
        <v>1447</v>
      </c>
      <c r="L1380" s="4">
        <v>0.59828385941142803</v>
      </c>
    </row>
    <row r="1381" spans="2:12" x14ac:dyDescent="0.3">
      <c r="B1381" s="3" t="s">
        <v>82</v>
      </c>
      <c r="C1381" s="4">
        <v>2024</v>
      </c>
      <c r="D1381" s="3" t="s">
        <v>1448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3" t="s">
        <v>1459</v>
      </c>
      <c r="L1381" s="4"/>
    </row>
    <row r="1382" spans="2:12" x14ac:dyDescent="0.3">
      <c r="B1382" s="3" t="s">
        <v>82</v>
      </c>
      <c r="C1382" s="4">
        <v>2024</v>
      </c>
      <c r="D1382" s="3" t="s">
        <v>1449</v>
      </c>
      <c r="E1382" s="4">
        <v>2042286</v>
      </c>
      <c r="F1382" s="4">
        <v>1159231</v>
      </c>
      <c r="G1382" s="4">
        <v>883055</v>
      </c>
      <c r="H1382" s="4">
        <v>85735</v>
      </c>
      <c r="I1382" s="4">
        <v>1178817</v>
      </c>
      <c r="J1382" s="4">
        <v>2192170</v>
      </c>
      <c r="K1382" s="3" t="s">
        <v>1447</v>
      </c>
      <c r="L1382" s="4">
        <v>0.56761442814571517</v>
      </c>
    </row>
    <row r="1383" spans="2:12" x14ac:dyDescent="0.3">
      <c r="B1383" s="3" t="s">
        <v>82</v>
      </c>
      <c r="C1383" s="4">
        <v>2024</v>
      </c>
      <c r="D1383" s="3" t="s">
        <v>1450</v>
      </c>
      <c r="E1383" s="4">
        <v>729595</v>
      </c>
      <c r="F1383" s="4"/>
      <c r="G1383" s="4">
        <v>729595</v>
      </c>
      <c r="H1383" s="4">
        <v>0</v>
      </c>
      <c r="I1383" s="4">
        <v>729595</v>
      </c>
      <c r="J1383" s="4"/>
      <c r="K1383" s="3" t="s">
        <v>1451</v>
      </c>
      <c r="L1383" s="4"/>
    </row>
    <row r="1384" spans="2:12" x14ac:dyDescent="0.3">
      <c r="B1384" s="3" t="s">
        <v>82</v>
      </c>
      <c r="C1384" s="4">
        <v>2024</v>
      </c>
      <c r="D1384" s="3" t="s">
        <v>1452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3" t="s">
        <v>1459</v>
      </c>
      <c r="L1384" s="4"/>
    </row>
    <row r="1385" spans="2:12" x14ac:dyDescent="0.3">
      <c r="B1385" s="3" t="s">
        <v>82</v>
      </c>
      <c r="C1385" s="4">
        <v>2024</v>
      </c>
      <c r="D1385" s="3" t="s">
        <v>1453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3" t="s">
        <v>1451</v>
      </c>
      <c r="L1385" s="4"/>
    </row>
    <row r="1386" spans="2:12" x14ac:dyDescent="0.3">
      <c r="B1386" s="3" t="s">
        <v>82</v>
      </c>
      <c r="C1386" s="4">
        <v>2024</v>
      </c>
      <c r="D1386" s="3" t="s">
        <v>1454</v>
      </c>
      <c r="E1386" s="4">
        <v>0</v>
      </c>
      <c r="F1386" s="4">
        <v>0</v>
      </c>
      <c r="G1386" s="4">
        <v>0</v>
      </c>
      <c r="H1386" s="4">
        <v>0</v>
      </c>
      <c r="I1386" s="4">
        <v>750504</v>
      </c>
      <c r="J1386" s="4">
        <v>980000</v>
      </c>
      <c r="K1386" s="3" t="s">
        <v>1447</v>
      </c>
      <c r="L1386" s="4"/>
    </row>
    <row r="1387" spans="2:12" x14ac:dyDescent="0.3">
      <c r="B1387" s="3" t="s">
        <v>82</v>
      </c>
      <c r="C1387" s="4">
        <v>2024</v>
      </c>
      <c r="D1387" s="3" t="s">
        <v>1455</v>
      </c>
      <c r="E1387" s="4">
        <v>889329</v>
      </c>
      <c r="F1387" s="4">
        <v>426617</v>
      </c>
      <c r="G1387" s="4">
        <v>462712</v>
      </c>
      <c r="H1387" s="4">
        <v>0</v>
      </c>
      <c r="I1387" s="4">
        <v>2833077</v>
      </c>
      <c r="J1387" s="4">
        <v>4666154</v>
      </c>
      <c r="K1387" s="3" t="s">
        <v>1460</v>
      </c>
      <c r="L1387" s="4">
        <v>0.47970661026459277</v>
      </c>
    </row>
    <row r="1388" spans="2:12" x14ac:dyDescent="0.3">
      <c r="B1388" s="3" t="s">
        <v>82</v>
      </c>
      <c r="C1388" s="4">
        <v>2024</v>
      </c>
      <c r="D1388" s="3" t="s">
        <v>1456</v>
      </c>
      <c r="E1388" s="4">
        <v>5120112</v>
      </c>
      <c r="F1388" s="4">
        <v>2335516</v>
      </c>
      <c r="G1388" s="4">
        <v>2784596</v>
      </c>
      <c r="H1388" s="4">
        <v>433320</v>
      </c>
      <c r="I1388" s="4">
        <v>7476508</v>
      </c>
      <c r="J1388" s="4">
        <v>0</v>
      </c>
      <c r="K1388" s="3" t="s">
        <v>1447</v>
      </c>
      <c r="L1388" s="4">
        <v>0.45614549056739384</v>
      </c>
    </row>
    <row r="1389" spans="2:12" x14ac:dyDescent="0.3">
      <c r="B1389" s="3" t="s">
        <v>82</v>
      </c>
      <c r="C1389" s="4">
        <v>2024</v>
      </c>
      <c r="D1389" s="3" t="s">
        <v>1457</v>
      </c>
      <c r="E1389" s="4">
        <v>5356389</v>
      </c>
      <c r="F1389" s="4">
        <v>1838113</v>
      </c>
      <c r="G1389" s="4">
        <v>3518276</v>
      </c>
      <c r="H1389" s="4">
        <v>0</v>
      </c>
      <c r="I1389" s="4">
        <v>9237922</v>
      </c>
      <c r="J1389" s="4">
        <v>11034903</v>
      </c>
      <c r="K1389" s="3" t="s">
        <v>1460</v>
      </c>
      <c r="L1389" s="4">
        <v>0.34316271652413594</v>
      </c>
    </row>
    <row r="1390" spans="2:12" x14ac:dyDescent="0.3">
      <c r="B1390" s="3" t="s">
        <v>82</v>
      </c>
      <c r="C1390" s="4">
        <v>2024</v>
      </c>
      <c r="D1390" s="3" t="s">
        <v>1458</v>
      </c>
      <c r="E1390" s="4">
        <v>0</v>
      </c>
      <c r="F1390" s="4"/>
      <c r="G1390" s="4">
        <v>0</v>
      </c>
      <c r="H1390" s="4">
        <v>0</v>
      </c>
      <c r="I1390" s="4">
        <v>0</v>
      </c>
      <c r="J1390" s="4"/>
      <c r="K1390" s="3" t="s">
        <v>1451</v>
      </c>
      <c r="L1390" s="4"/>
    </row>
    <row r="1391" spans="2:12" x14ac:dyDescent="0.3">
      <c r="B1391" s="3" t="s">
        <v>84</v>
      </c>
      <c r="C1391" s="4">
        <v>2019</v>
      </c>
      <c r="D1391" s="3" t="s">
        <v>1446</v>
      </c>
      <c r="E1391" s="4">
        <v>8477236</v>
      </c>
      <c r="F1391" s="4">
        <v>1804130</v>
      </c>
      <c r="G1391" s="4">
        <v>6673106</v>
      </c>
      <c r="H1391" s="4">
        <v>0</v>
      </c>
      <c r="I1391" s="4">
        <v>10680000</v>
      </c>
      <c r="J1391" s="4">
        <v>246320</v>
      </c>
      <c r="K1391" s="3" t="s">
        <v>1447</v>
      </c>
      <c r="L1391" s="4">
        <v>0.21282054669706021</v>
      </c>
    </row>
    <row r="1392" spans="2:12" x14ac:dyDescent="0.3">
      <c r="B1392" s="3" t="s">
        <v>84</v>
      </c>
      <c r="C1392" s="4">
        <v>2019</v>
      </c>
      <c r="D1392" s="3" t="s">
        <v>1448</v>
      </c>
      <c r="E1392" s="4">
        <v>13752031</v>
      </c>
      <c r="F1392" s="4">
        <v>5006371</v>
      </c>
      <c r="G1392" s="4">
        <v>8745660</v>
      </c>
      <c r="H1392" s="4">
        <v>196527</v>
      </c>
      <c r="I1392" s="4">
        <v>23000000</v>
      </c>
      <c r="J1392" s="4">
        <v>547000</v>
      </c>
      <c r="K1392" s="3" t="s">
        <v>1447</v>
      </c>
      <c r="L1392" s="4">
        <v>0.36404593619662434</v>
      </c>
    </row>
    <row r="1393" spans="2:12" x14ac:dyDescent="0.3">
      <c r="B1393" s="3" t="s">
        <v>84</v>
      </c>
      <c r="C1393" s="4">
        <v>2019</v>
      </c>
      <c r="D1393" s="3" t="s">
        <v>1449</v>
      </c>
      <c r="E1393" s="4">
        <v>8949984</v>
      </c>
      <c r="F1393" s="4">
        <v>4349227</v>
      </c>
      <c r="G1393" s="4">
        <v>4600757</v>
      </c>
      <c r="H1393" s="4">
        <v>1115218</v>
      </c>
      <c r="I1393" s="4">
        <v>8930000</v>
      </c>
      <c r="J1393" s="4">
        <v>538227</v>
      </c>
      <c r="K1393" s="3" t="s">
        <v>1447</v>
      </c>
      <c r="L1393" s="4">
        <v>0.48594801957187855</v>
      </c>
    </row>
    <row r="1394" spans="2:12" x14ac:dyDescent="0.3">
      <c r="B1394" s="3" t="s">
        <v>84</v>
      </c>
      <c r="C1394" s="4">
        <v>2019</v>
      </c>
      <c r="D1394" s="3" t="s">
        <v>1450</v>
      </c>
      <c r="E1394" s="4">
        <v>14385063</v>
      </c>
      <c r="F1394" s="4"/>
      <c r="G1394" s="4">
        <v>14385063</v>
      </c>
      <c r="H1394" s="4">
        <v>400310</v>
      </c>
      <c r="I1394" s="4">
        <v>14385063</v>
      </c>
      <c r="J1394" s="4"/>
      <c r="K1394" s="3" t="s">
        <v>1451</v>
      </c>
      <c r="L1394" s="4"/>
    </row>
    <row r="1395" spans="2:12" x14ac:dyDescent="0.3">
      <c r="B1395" s="3" t="s">
        <v>84</v>
      </c>
      <c r="C1395" s="4">
        <v>2019</v>
      </c>
      <c r="D1395" s="3" t="s">
        <v>1452</v>
      </c>
      <c r="E1395" s="4">
        <v>0</v>
      </c>
      <c r="F1395" s="4">
        <v>0</v>
      </c>
      <c r="G1395" s="4">
        <v>0</v>
      </c>
      <c r="H1395" s="4">
        <v>0</v>
      </c>
      <c r="I1395" s="4">
        <v>0</v>
      </c>
      <c r="J1395" s="4">
        <v>0</v>
      </c>
      <c r="K1395" s="3" t="s">
        <v>1451</v>
      </c>
      <c r="L1395" s="4"/>
    </row>
    <row r="1396" spans="2:12" x14ac:dyDescent="0.3">
      <c r="B1396" s="3" t="s">
        <v>84</v>
      </c>
      <c r="C1396" s="4">
        <v>2019</v>
      </c>
      <c r="D1396" s="3" t="s">
        <v>1453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3" t="s">
        <v>1451</v>
      </c>
      <c r="L1396" s="4"/>
    </row>
    <row r="1397" spans="2:12" x14ac:dyDescent="0.3">
      <c r="B1397" s="3" t="s">
        <v>84</v>
      </c>
      <c r="C1397" s="4">
        <v>2019</v>
      </c>
      <c r="D1397" s="3" t="s">
        <v>1454</v>
      </c>
      <c r="E1397" s="4">
        <v>4162214</v>
      </c>
      <c r="F1397" s="4">
        <v>1180081</v>
      </c>
      <c r="G1397" s="4">
        <v>2982133</v>
      </c>
      <c r="H1397" s="4">
        <v>59561</v>
      </c>
      <c r="I1397" s="4">
        <v>4267000</v>
      </c>
      <c r="J1397" s="4">
        <v>182500</v>
      </c>
      <c r="K1397" s="3" t="s">
        <v>1447</v>
      </c>
      <c r="L1397" s="4">
        <v>0.28352242340254491</v>
      </c>
    </row>
    <row r="1398" spans="2:12" x14ac:dyDescent="0.3">
      <c r="B1398" s="3" t="s">
        <v>84</v>
      </c>
      <c r="C1398" s="4">
        <v>2019</v>
      </c>
      <c r="D1398" s="3" t="s">
        <v>1455</v>
      </c>
      <c r="E1398" s="4">
        <v>17199136</v>
      </c>
      <c r="F1398" s="4">
        <v>7586185</v>
      </c>
      <c r="G1398" s="4">
        <v>9612951</v>
      </c>
      <c r="H1398" s="4">
        <v>67214</v>
      </c>
      <c r="I1398" s="4">
        <v>31735000</v>
      </c>
      <c r="J1398" s="4">
        <v>591194</v>
      </c>
      <c r="K1398" s="3" t="s">
        <v>1447</v>
      </c>
      <c r="L1398" s="4">
        <v>0.44107942398967021</v>
      </c>
    </row>
    <row r="1399" spans="2:12" x14ac:dyDescent="0.3">
      <c r="B1399" s="3" t="s">
        <v>84</v>
      </c>
      <c r="C1399" s="4">
        <v>2019</v>
      </c>
      <c r="D1399" s="3" t="s">
        <v>1456</v>
      </c>
      <c r="E1399" s="4">
        <v>39429424</v>
      </c>
      <c r="F1399" s="4">
        <v>17016938</v>
      </c>
      <c r="G1399" s="4">
        <v>22412486</v>
      </c>
      <c r="H1399" s="4">
        <v>1394862</v>
      </c>
      <c r="I1399" s="4">
        <v>31530000</v>
      </c>
      <c r="J1399" s="4">
        <v>0</v>
      </c>
      <c r="K1399" s="3" t="s">
        <v>1447</v>
      </c>
      <c r="L1399" s="4">
        <v>0.43157967511774964</v>
      </c>
    </row>
    <row r="1400" spans="2:12" x14ac:dyDescent="0.3">
      <c r="B1400" s="3" t="s">
        <v>84</v>
      </c>
      <c r="C1400" s="4">
        <v>2019</v>
      </c>
      <c r="D1400" s="3" t="s">
        <v>1457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3" t="s">
        <v>1451</v>
      </c>
      <c r="L1400" s="4"/>
    </row>
    <row r="1401" spans="2:12" x14ac:dyDescent="0.3">
      <c r="B1401" s="3" t="s">
        <v>84</v>
      </c>
      <c r="C1401" s="4">
        <v>2019</v>
      </c>
      <c r="D1401" s="3" t="s">
        <v>1458</v>
      </c>
      <c r="E1401" s="4">
        <v>199597</v>
      </c>
      <c r="F1401" s="4"/>
      <c r="G1401" s="4">
        <v>199597</v>
      </c>
      <c r="H1401" s="4">
        <v>67018</v>
      </c>
      <c r="I1401" s="4">
        <v>199597</v>
      </c>
      <c r="J1401" s="4"/>
      <c r="K1401" s="3" t="s">
        <v>1451</v>
      </c>
      <c r="L1401" s="4"/>
    </row>
    <row r="1402" spans="2:12" x14ac:dyDescent="0.3">
      <c r="B1402" s="3" t="s">
        <v>84</v>
      </c>
      <c r="C1402" s="4">
        <v>2020</v>
      </c>
      <c r="D1402" s="3" t="s">
        <v>1446</v>
      </c>
      <c r="E1402" s="4">
        <v>8582416</v>
      </c>
      <c r="F1402" s="4">
        <v>1992692</v>
      </c>
      <c r="G1402" s="4">
        <v>6589724</v>
      </c>
      <c r="H1402" s="4">
        <v>105180</v>
      </c>
      <c r="I1402" s="4">
        <v>0</v>
      </c>
      <c r="J1402" s="4">
        <v>0</v>
      </c>
      <c r="K1402" s="3" t="s">
        <v>1447</v>
      </c>
      <c r="L1402" s="4">
        <v>0.23218310554976593</v>
      </c>
    </row>
    <row r="1403" spans="2:12" x14ac:dyDescent="0.3">
      <c r="B1403" s="3" t="s">
        <v>84</v>
      </c>
      <c r="C1403" s="4">
        <v>2020</v>
      </c>
      <c r="D1403" s="3" t="s">
        <v>1448</v>
      </c>
      <c r="E1403" s="4">
        <v>13752030</v>
      </c>
      <c r="F1403" s="4">
        <v>5254705</v>
      </c>
      <c r="G1403" s="4">
        <v>8497325</v>
      </c>
      <c r="H1403" s="4">
        <v>0</v>
      </c>
      <c r="I1403" s="4">
        <v>0</v>
      </c>
      <c r="J1403" s="4">
        <v>0</v>
      </c>
      <c r="K1403" s="3" t="s">
        <v>1447</v>
      </c>
      <c r="L1403" s="4">
        <v>0.38210395119847762</v>
      </c>
    </row>
    <row r="1404" spans="2:12" x14ac:dyDescent="0.3">
      <c r="B1404" s="3" t="s">
        <v>84</v>
      </c>
      <c r="C1404" s="4">
        <v>2020</v>
      </c>
      <c r="D1404" s="3" t="s">
        <v>1449</v>
      </c>
      <c r="E1404" s="4">
        <v>6033518</v>
      </c>
      <c r="F1404" s="4">
        <v>2740938</v>
      </c>
      <c r="G1404" s="4">
        <v>3292580</v>
      </c>
      <c r="H1404" s="4">
        <v>615973</v>
      </c>
      <c r="I1404" s="4">
        <v>0</v>
      </c>
      <c r="J1404" s="4">
        <v>0</v>
      </c>
      <c r="K1404" s="3" t="s">
        <v>1447</v>
      </c>
      <c r="L1404" s="4">
        <v>0.45428521138082295</v>
      </c>
    </row>
    <row r="1405" spans="2:12" x14ac:dyDescent="0.3">
      <c r="B1405" s="3" t="s">
        <v>84</v>
      </c>
      <c r="C1405" s="4">
        <v>2020</v>
      </c>
      <c r="D1405" s="3" t="s">
        <v>1450</v>
      </c>
      <c r="E1405" s="4">
        <v>14385063</v>
      </c>
      <c r="F1405" s="4"/>
      <c r="G1405" s="4">
        <v>14385063</v>
      </c>
      <c r="H1405" s="4">
        <v>0</v>
      </c>
      <c r="I1405" s="4">
        <v>14385063</v>
      </c>
      <c r="J1405" s="4"/>
      <c r="K1405" s="3" t="s">
        <v>1451</v>
      </c>
      <c r="L1405" s="4"/>
    </row>
    <row r="1406" spans="2:12" x14ac:dyDescent="0.3">
      <c r="B1406" s="3" t="s">
        <v>84</v>
      </c>
      <c r="C1406" s="4">
        <v>2020</v>
      </c>
      <c r="D1406" s="3" t="s">
        <v>1452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3" t="s">
        <v>1451</v>
      </c>
      <c r="L1406" s="4"/>
    </row>
    <row r="1407" spans="2:12" x14ac:dyDescent="0.3">
      <c r="B1407" s="3" t="s">
        <v>84</v>
      </c>
      <c r="C1407" s="4">
        <v>2020</v>
      </c>
      <c r="D1407" s="3" t="s">
        <v>1453</v>
      </c>
      <c r="E1407" s="4">
        <v>3224331</v>
      </c>
      <c r="F1407" s="4">
        <v>1741546</v>
      </c>
      <c r="G1407" s="4">
        <v>1482785</v>
      </c>
      <c r="H1407" s="4">
        <v>0</v>
      </c>
      <c r="I1407" s="4">
        <v>0</v>
      </c>
      <c r="J1407" s="4">
        <v>0</v>
      </c>
      <c r="K1407" s="3" t="s">
        <v>1451</v>
      </c>
      <c r="L1407" s="4">
        <v>0.54012630837218634</v>
      </c>
    </row>
    <row r="1408" spans="2:12" x14ac:dyDescent="0.3">
      <c r="B1408" s="3" t="s">
        <v>84</v>
      </c>
      <c r="C1408" s="4">
        <v>2020</v>
      </c>
      <c r="D1408" s="3" t="s">
        <v>1454</v>
      </c>
      <c r="E1408" s="4">
        <v>4436853</v>
      </c>
      <c r="F1408" s="4">
        <v>1345178</v>
      </c>
      <c r="G1408" s="4">
        <v>3091675</v>
      </c>
      <c r="H1408" s="4">
        <v>1131569</v>
      </c>
      <c r="I1408" s="4">
        <v>0</v>
      </c>
      <c r="J1408" s="4">
        <v>0</v>
      </c>
      <c r="K1408" s="3" t="s">
        <v>1447</v>
      </c>
      <c r="L1408" s="4">
        <v>0.3031829091475422</v>
      </c>
    </row>
    <row r="1409" spans="2:12" x14ac:dyDescent="0.3">
      <c r="B1409" s="3" t="s">
        <v>84</v>
      </c>
      <c r="C1409" s="4">
        <v>2020</v>
      </c>
      <c r="D1409" s="3" t="s">
        <v>1455</v>
      </c>
      <c r="E1409" s="4">
        <v>17199136</v>
      </c>
      <c r="F1409" s="4">
        <v>7918837</v>
      </c>
      <c r="G1409" s="4">
        <v>9280299</v>
      </c>
      <c r="H1409" s="4">
        <v>0</v>
      </c>
      <c r="I1409" s="4">
        <v>0</v>
      </c>
      <c r="J1409" s="4">
        <v>0</v>
      </c>
      <c r="K1409" s="3" t="s">
        <v>1447</v>
      </c>
      <c r="L1409" s="4">
        <v>0.46042062810596995</v>
      </c>
    </row>
    <row r="1410" spans="2:12" x14ac:dyDescent="0.3">
      <c r="B1410" s="3" t="s">
        <v>84</v>
      </c>
      <c r="C1410" s="4">
        <v>2020</v>
      </c>
      <c r="D1410" s="3" t="s">
        <v>1456</v>
      </c>
      <c r="E1410" s="4">
        <v>40266356</v>
      </c>
      <c r="F1410" s="4">
        <v>18074790</v>
      </c>
      <c r="G1410" s="4">
        <v>22191566</v>
      </c>
      <c r="H1410" s="4">
        <v>0</v>
      </c>
      <c r="I1410" s="4">
        <v>0</v>
      </c>
      <c r="J1410" s="4">
        <v>0</v>
      </c>
      <c r="K1410" s="3" t="s">
        <v>1447</v>
      </c>
      <c r="L1410" s="4">
        <v>0.44888069831797045</v>
      </c>
    </row>
    <row r="1411" spans="2:12" x14ac:dyDescent="0.3">
      <c r="B1411" s="3" t="s">
        <v>84</v>
      </c>
      <c r="C1411" s="4">
        <v>2020</v>
      </c>
      <c r="D1411" s="3" t="s">
        <v>1457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3" t="s">
        <v>1451</v>
      </c>
      <c r="L1411" s="4"/>
    </row>
    <row r="1412" spans="2:12" x14ac:dyDescent="0.3">
      <c r="B1412" s="3" t="s">
        <v>84</v>
      </c>
      <c r="C1412" s="4">
        <v>2020</v>
      </c>
      <c r="D1412" s="3" t="s">
        <v>1458</v>
      </c>
      <c r="E1412" s="4">
        <v>810405</v>
      </c>
      <c r="F1412" s="4"/>
      <c r="G1412" s="4">
        <v>810405</v>
      </c>
      <c r="H1412" s="4">
        <v>610809</v>
      </c>
      <c r="I1412" s="4">
        <v>810405</v>
      </c>
      <c r="J1412" s="4"/>
      <c r="K1412" s="3" t="s">
        <v>1451</v>
      </c>
      <c r="L1412" s="4"/>
    </row>
    <row r="1413" spans="2:12" x14ac:dyDescent="0.3">
      <c r="B1413" s="3" t="s">
        <v>84</v>
      </c>
      <c r="C1413" s="4">
        <v>2021</v>
      </c>
      <c r="D1413" s="3" t="s">
        <v>1446</v>
      </c>
      <c r="E1413" s="4">
        <v>9169189</v>
      </c>
      <c r="F1413" s="4">
        <v>2191466</v>
      </c>
      <c r="G1413" s="4">
        <v>6977723</v>
      </c>
      <c r="H1413" s="4">
        <v>637273</v>
      </c>
      <c r="I1413" s="4">
        <v>0</v>
      </c>
      <c r="J1413" s="4">
        <v>0</v>
      </c>
      <c r="K1413" s="3" t="s">
        <v>1447</v>
      </c>
      <c r="L1413" s="4">
        <v>0.2390032531775711</v>
      </c>
    </row>
    <row r="1414" spans="2:12" x14ac:dyDescent="0.3">
      <c r="B1414" s="3" t="s">
        <v>84</v>
      </c>
      <c r="C1414" s="4">
        <v>2021</v>
      </c>
      <c r="D1414" s="3" t="s">
        <v>1448</v>
      </c>
      <c r="E1414" s="4">
        <v>13752030</v>
      </c>
      <c r="F1414" s="4">
        <v>5503039</v>
      </c>
      <c r="G1414" s="4">
        <v>8248991</v>
      </c>
      <c r="H1414" s="4">
        <v>0</v>
      </c>
      <c r="I1414" s="4">
        <v>0</v>
      </c>
      <c r="J1414" s="4">
        <v>0</v>
      </c>
      <c r="K1414" s="3" t="s">
        <v>1447</v>
      </c>
      <c r="L1414" s="4">
        <v>0.40016193972817105</v>
      </c>
    </row>
    <row r="1415" spans="2:12" x14ac:dyDescent="0.3">
      <c r="B1415" s="3" t="s">
        <v>84</v>
      </c>
      <c r="C1415" s="4">
        <v>2021</v>
      </c>
      <c r="D1415" s="3" t="s">
        <v>1449</v>
      </c>
      <c r="E1415" s="4">
        <v>6272891</v>
      </c>
      <c r="F1415" s="4">
        <v>3008302</v>
      </c>
      <c r="G1415" s="4">
        <v>3264589</v>
      </c>
      <c r="H1415" s="4">
        <v>239373</v>
      </c>
      <c r="I1415" s="4">
        <v>0</v>
      </c>
      <c r="J1415" s="4">
        <v>0</v>
      </c>
      <c r="K1415" s="3" t="s">
        <v>1447</v>
      </c>
      <c r="L1415" s="4">
        <v>0.47957185929103502</v>
      </c>
    </row>
    <row r="1416" spans="2:12" x14ac:dyDescent="0.3">
      <c r="B1416" s="3" t="s">
        <v>84</v>
      </c>
      <c r="C1416" s="4">
        <v>2021</v>
      </c>
      <c r="D1416" s="3" t="s">
        <v>1450</v>
      </c>
      <c r="E1416" s="4">
        <v>14360394</v>
      </c>
      <c r="F1416" s="4"/>
      <c r="G1416" s="4">
        <v>14360394</v>
      </c>
      <c r="H1416" s="4">
        <v>0</v>
      </c>
      <c r="I1416" s="4">
        <v>14360394</v>
      </c>
      <c r="J1416" s="4"/>
      <c r="K1416" s="3" t="s">
        <v>1451</v>
      </c>
      <c r="L1416" s="4"/>
    </row>
    <row r="1417" spans="2:12" x14ac:dyDescent="0.3">
      <c r="B1417" s="3" t="s">
        <v>84</v>
      </c>
      <c r="C1417" s="4">
        <v>2021</v>
      </c>
      <c r="D1417" s="3" t="s">
        <v>1452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3" t="s">
        <v>1451</v>
      </c>
      <c r="L1417" s="4"/>
    </row>
    <row r="1418" spans="2:12" x14ac:dyDescent="0.3">
      <c r="B1418" s="3" t="s">
        <v>84</v>
      </c>
      <c r="C1418" s="4">
        <v>2021</v>
      </c>
      <c r="D1418" s="3" t="s">
        <v>1453</v>
      </c>
      <c r="E1418" s="4">
        <v>3477757</v>
      </c>
      <c r="F1418" s="4">
        <v>1917585</v>
      </c>
      <c r="G1418" s="4">
        <v>1560172</v>
      </c>
      <c r="H1418" s="4">
        <v>0</v>
      </c>
      <c r="I1418" s="4">
        <v>0</v>
      </c>
      <c r="J1418" s="4">
        <v>0</v>
      </c>
      <c r="K1418" s="3" t="s">
        <v>1451</v>
      </c>
      <c r="L1418" s="4">
        <v>0.55138556259106086</v>
      </c>
    </row>
    <row r="1419" spans="2:12" x14ac:dyDescent="0.3">
      <c r="B1419" s="3" t="s">
        <v>84</v>
      </c>
      <c r="C1419" s="4">
        <v>2021</v>
      </c>
      <c r="D1419" s="3" t="s">
        <v>1454</v>
      </c>
      <c r="E1419" s="4">
        <v>4450410</v>
      </c>
      <c r="F1419" s="4">
        <v>1520743</v>
      </c>
      <c r="G1419" s="4">
        <v>2929667</v>
      </c>
      <c r="H1419" s="4">
        <v>36463</v>
      </c>
      <c r="I1419" s="4">
        <v>0</v>
      </c>
      <c r="J1419" s="4">
        <v>0</v>
      </c>
      <c r="K1419" s="3" t="s">
        <v>1447</v>
      </c>
      <c r="L1419" s="4">
        <v>0.34170851674340119</v>
      </c>
    </row>
    <row r="1420" spans="2:12" x14ac:dyDescent="0.3">
      <c r="B1420" s="3" t="s">
        <v>84</v>
      </c>
      <c r="C1420" s="4">
        <v>2021</v>
      </c>
      <c r="D1420" s="3" t="s">
        <v>1455</v>
      </c>
      <c r="E1420" s="4">
        <v>17267543</v>
      </c>
      <c r="F1420" s="4">
        <v>8254175</v>
      </c>
      <c r="G1420" s="4">
        <v>9013368</v>
      </c>
      <c r="H1420" s="4">
        <v>68407</v>
      </c>
      <c r="I1420" s="4">
        <v>0</v>
      </c>
      <c r="J1420" s="4">
        <v>0</v>
      </c>
      <c r="K1420" s="3" t="s">
        <v>1447</v>
      </c>
      <c r="L1420" s="4">
        <v>0.47801676243111135</v>
      </c>
    </row>
    <row r="1421" spans="2:12" x14ac:dyDescent="0.3">
      <c r="B1421" s="3" t="s">
        <v>84</v>
      </c>
      <c r="C1421" s="4">
        <v>2021</v>
      </c>
      <c r="D1421" s="3" t="s">
        <v>1456</v>
      </c>
      <c r="E1421" s="4">
        <v>42334421</v>
      </c>
      <c r="F1421" s="4">
        <v>19205538</v>
      </c>
      <c r="G1421" s="4">
        <v>23128883</v>
      </c>
      <c r="H1421" s="4">
        <v>2321490</v>
      </c>
      <c r="I1421" s="4">
        <v>0</v>
      </c>
      <c r="J1421" s="4">
        <v>0</v>
      </c>
      <c r="K1421" s="3" t="s">
        <v>1447</v>
      </c>
      <c r="L1421" s="4">
        <v>0.45366247007370197</v>
      </c>
    </row>
    <row r="1422" spans="2:12" x14ac:dyDescent="0.3">
      <c r="B1422" s="3" t="s">
        <v>84</v>
      </c>
      <c r="C1422" s="4">
        <v>2021</v>
      </c>
      <c r="D1422" s="3" t="s">
        <v>1457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3" t="s">
        <v>1451</v>
      </c>
      <c r="L1422" s="4"/>
    </row>
    <row r="1423" spans="2:12" x14ac:dyDescent="0.3">
      <c r="B1423" s="3" t="s">
        <v>84</v>
      </c>
      <c r="C1423" s="4">
        <v>2021</v>
      </c>
      <c r="D1423" s="3" t="s">
        <v>1458</v>
      </c>
      <c r="E1423" s="4">
        <v>1453974</v>
      </c>
      <c r="F1423" s="4"/>
      <c r="G1423" s="4">
        <v>1453974</v>
      </c>
      <c r="H1423" s="4">
        <v>652912</v>
      </c>
      <c r="I1423" s="4">
        <v>1453974</v>
      </c>
      <c r="J1423" s="4"/>
      <c r="K1423" s="3" t="s">
        <v>1451</v>
      </c>
      <c r="L1423" s="4"/>
    </row>
    <row r="1424" spans="2:12" x14ac:dyDescent="0.3">
      <c r="B1424" s="3" t="s">
        <v>84</v>
      </c>
      <c r="C1424" s="4">
        <v>2022</v>
      </c>
      <c r="D1424" s="3" t="s">
        <v>1446</v>
      </c>
      <c r="E1424" s="4">
        <v>9275797</v>
      </c>
      <c r="F1424" s="4">
        <v>2409067</v>
      </c>
      <c r="G1424" s="4">
        <v>6866730</v>
      </c>
      <c r="H1424" s="4">
        <v>106608</v>
      </c>
      <c r="I1424" s="4">
        <v>0</v>
      </c>
      <c r="J1424" s="4">
        <v>0</v>
      </c>
      <c r="K1424" s="3" t="s">
        <v>1447</v>
      </c>
      <c r="L1424" s="4">
        <v>0.25971536462042022</v>
      </c>
    </row>
    <row r="1425" spans="2:12" x14ac:dyDescent="0.3">
      <c r="B1425" s="3" t="s">
        <v>84</v>
      </c>
      <c r="C1425" s="4">
        <v>2022</v>
      </c>
      <c r="D1425" s="3" t="s">
        <v>1448</v>
      </c>
      <c r="E1425" s="4">
        <v>13910865</v>
      </c>
      <c r="F1425" s="4">
        <v>5753359</v>
      </c>
      <c r="G1425" s="4">
        <v>8157506</v>
      </c>
      <c r="H1425" s="4">
        <v>158834</v>
      </c>
      <c r="I1425" s="4">
        <v>0</v>
      </c>
      <c r="J1425" s="4">
        <v>0</v>
      </c>
      <c r="K1425" s="3" t="s">
        <v>1447</v>
      </c>
      <c r="L1425" s="4">
        <v>0.41358743687038874</v>
      </c>
    </row>
    <row r="1426" spans="2:12" x14ac:dyDescent="0.3">
      <c r="B1426" s="3" t="s">
        <v>84</v>
      </c>
      <c r="C1426" s="4">
        <v>2022</v>
      </c>
      <c r="D1426" s="3" t="s">
        <v>1449</v>
      </c>
      <c r="E1426" s="4">
        <v>6492877</v>
      </c>
      <c r="F1426" s="4">
        <v>3224311</v>
      </c>
      <c r="G1426" s="4">
        <v>3268566</v>
      </c>
      <c r="H1426" s="4">
        <v>286639</v>
      </c>
      <c r="I1426" s="4">
        <v>0</v>
      </c>
      <c r="J1426" s="4">
        <v>0</v>
      </c>
      <c r="K1426" s="3" t="s">
        <v>1447</v>
      </c>
      <c r="L1426" s="4">
        <v>0.49659203462502061</v>
      </c>
    </row>
    <row r="1427" spans="2:12" x14ac:dyDescent="0.3">
      <c r="B1427" s="3" t="s">
        <v>84</v>
      </c>
      <c r="C1427" s="4">
        <v>2022</v>
      </c>
      <c r="D1427" s="3" t="s">
        <v>1450</v>
      </c>
      <c r="E1427" s="4">
        <v>14400212</v>
      </c>
      <c r="F1427" s="4"/>
      <c r="G1427" s="4">
        <v>14400212</v>
      </c>
      <c r="H1427" s="4">
        <v>39817</v>
      </c>
      <c r="I1427" s="4">
        <v>14400212</v>
      </c>
      <c r="J1427" s="4"/>
      <c r="K1427" s="3" t="s">
        <v>1451</v>
      </c>
      <c r="L1427" s="4"/>
    </row>
    <row r="1428" spans="2:12" x14ac:dyDescent="0.3">
      <c r="B1428" s="3" t="s">
        <v>84</v>
      </c>
      <c r="C1428" s="4">
        <v>2022</v>
      </c>
      <c r="D1428" s="3" t="s">
        <v>1452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3" t="s">
        <v>1451</v>
      </c>
      <c r="L1428" s="4"/>
    </row>
    <row r="1429" spans="2:12" x14ac:dyDescent="0.3">
      <c r="B1429" s="3" t="s">
        <v>84</v>
      </c>
      <c r="C1429" s="4">
        <v>2022</v>
      </c>
      <c r="D1429" s="3" t="s">
        <v>1453</v>
      </c>
      <c r="E1429" s="4">
        <v>3680932</v>
      </c>
      <c r="F1429" s="4">
        <v>2115540</v>
      </c>
      <c r="G1429" s="4">
        <v>1565392</v>
      </c>
      <c r="H1429" s="4">
        <v>203177</v>
      </c>
      <c r="I1429" s="4">
        <v>0</v>
      </c>
      <c r="J1429" s="4">
        <v>0</v>
      </c>
      <c r="K1429" s="3" t="s">
        <v>1451</v>
      </c>
      <c r="L1429" s="4">
        <v>0.57472944352136901</v>
      </c>
    </row>
    <row r="1430" spans="2:12" x14ac:dyDescent="0.3">
      <c r="B1430" s="3" t="s">
        <v>84</v>
      </c>
      <c r="C1430" s="4">
        <v>2022</v>
      </c>
      <c r="D1430" s="3" t="s">
        <v>1454</v>
      </c>
      <c r="E1430" s="4">
        <v>4870684</v>
      </c>
      <c r="F1430" s="4">
        <v>1706426</v>
      </c>
      <c r="G1430" s="4">
        <v>3164258</v>
      </c>
      <c r="H1430" s="4">
        <v>420274</v>
      </c>
      <c r="I1430" s="4">
        <v>0</v>
      </c>
      <c r="J1430" s="4">
        <v>0</v>
      </c>
      <c r="K1430" s="3" t="s">
        <v>1447</v>
      </c>
      <c r="L1430" s="4">
        <v>0.35034627580027772</v>
      </c>
    </row>
    <row r="1431" spans="2:12" x14ac:dyDescent="0.3">
      <c r="B1431" s="3" t="s">
        <v>84</v>
      </c>
      <c r="C1431" s="4">
        <v>2022</v>
      </c>
      <c r="D1431" s="3" t="s">
        <v>1455</v>
      </c>
      <c r="E1431" s="4">
        <v>17267543</v>
      </c>
      <c r="F1431" s="4">
        <v>8591887</v>
      </c>
      <c r="G1431" s="4">
        <v>8675656</v>
      </c>
      <c r="H1431" s="4">
        <v>0</v>
      </c>
      <c r="I1431" s="4">
        <v>0</v>
      </c>
      <c r="J1431" s="4">
        <v>0</v>
      </c>
      <c r="K1431" s="3" t="s">
        <v>1447</v>
      </c>
      <c r="L1431" s="4">
        <v>0.49757437986400266</v>
      </c>
    </row>
    <row r="1432" spans="2:12" x14ac:dyDescent="0.3">
      <c r="B1432" s="3" t="s">
        <v>84</v>
      </c>
      <c r="C1432" s="4">
        <v>2022</v>
      </c>
      <c r="D1432" s="3" t="s">
        <v>1456</v>
      </c>
      <c r="E1432" s="4">
        <v>42962414</v>
      </c>
      <c r="F1432" s="4">
        <v>20341867</v>
      </c>
      <c r="G1432" s="4">
        <v>22620547</v>
      </c>
      <c r="H1432" s="4">
        <v>627993</v>
      </c>
      <c r="I1432" s="4">
        <v>0</v>
      </c>
      <c r="J1432" s="4">
        <v>0</v>
      </c>
      <c r="K1432" s="3" t="s">
        <v>1447</v>
      </c>
      <c r="L1432" s="4">
        <v>0.47348054045566434</v>
      </c>
    </row>
    <row r="1433" spans="2:12" x14ac:dyDescent="0.3">
      <c r="B1433" s="3" t="s">
        <v>84</v>
      </c>
      <c r="C1433" s="4">
        <v>2022</v>
      </c>
      <c r="D1433" s="3" t="s">
        <v>1457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3" t="s">
        <v>1451</v>
      </c>
      <c r="L1433" s="4"/>
    </row>
    <row r="1434" spans="2:12" x14ac:dyDescent="0.3">
      <c r="B1434" s="3" t="s">
        <v>84</v>
      </c>
      <c r="C1434" s="4">
        <v>2022</v>
      </c>
      <c r="D1434" s="3" t="s">
        <v>1458</v>
      </c>
      <c r="E1434" s="4">
        <v>8854878</v>
      </c>
      <c r="F1434" s="4"/>
      <c r="G1434" s="4">
        <v>8854878</v>
      </c>
      <c r="H1434" s="4">
        <v>7400904</v>
      </c>
      <c r="I1434" s="4">
        <v>8854878</v>
      </c>
      <c r="J1434" s="4"/>
      <c r="K1434" s="3" t="s">
        <v>1451</v>
      </c>
      <c r="L1434" s="4"/>
    </row>
    <row r="1435" spans="2:12" x14ac:dyDescent="0.3">
      <c r="B1435" s="3" t="s">
        <v>84</v>
      </c>
      <c r="C1435" s="4">
        <v>2023</v>
      </c>
      <c r="D1435" s="3" t="s">
        <v>1446</v>
      </c>
      <c r="E1435" s="4">
        <v>17067344</v>
      </c>
      <c r="F1435" s="4">
        <v>2184009</v>
      </c>
      <c r="G1435" s="4">
        <v>14883335</v>
      </c>
      <c r="H1435" s="4">
        <v>1947288</v>
      </c>
      <c r="I1435" s="4">
        <v>0</v>
      </c>
      <c r="J1435" s="4">
        <v>0</v>
      </c>
      <c r="K1435" s="3" t="s">
        <v>1447</v>
      </c>
      <c r="L1435" s="4">
        <v>0.12796419876461154</v>
      </c>
    </row>
    <row r="1436" spans="2:12" x14ac:dyDescent="0.3">
      <c r="B1436" s="3" t="s">
        <v>84</v>
      </c>
      <c r="C1436" s="4">
        <v>2023</v>
      </c>
      <c r="D1436" s="3" t="s">
        <v>1448</v>
      </c>
      <c r="E1436" s="4">
        <v>13966655</v>
      </c>
      <c r="F1436" s="4">
        <v>6006594</v>
      </c>
      <c r="G1436" s="4">
        <v>7960061</v>
      </c>
      <c r="H1436" s="4">
        <v>55790</v>
      </c>
      <c r="I1436" s="4">
        <v>0</v>
      </c>
      <c r="J1436" s="4">
        <v>0</v>
      </c>
      <c r="K1436" s="3" t="s">
        <v>1447</v>
      </c>
      <c r="L1436" s="4">
        <v>0.43006675542569067</v>
      </c>
    </row>
    <row r="1437" spans="2:12" x14ac:dyDescent="0.3">
      <c r="B1437" s="3" t="s">
        <v>84</v>
      </c>
      <c r="C1437" s="4">
        <v>2023</v>
      </c>
      <c r="D1437" s="3" t="s">
        <v>1449</v>
      </c>
      <c r="E1437" s="4">
        <v>7382709</v>
      </c>
      <c r="F1437" s="4">
        <v>3232789</v>
      </c>
      <c r="G1437" s="4">
        <v>4149920</v>
      </c>
      <c r="H1437" s="4">
        <v>1471070</v>
      </c>
      <c r="I1437" s="4">
        <v>0</v>
      </c>
      <c r="J1437" s="4">
        <v>0</v>
      </c>
      <c r="K1437" s="3" t="s">
        <v>1447</v>
      </c>
      <c r="L1437" s="4">
        <v>0.43788655356726103</v>
      </c>
    </row>
    <row r="1438" spans="2:12" x14ac:dyDescent="0.3">
      <c r="B1438" s="3" t="s">
        <v>84</v>
      </c>
      <c r="C1438" s="4">
        <v>2023</v>
      </c>
      <c r="D1438" s="3" t="s">
        <v>1450</v>
      </c>
      <c r="E1438" s="4">
        <v>14400212</v>
      </c>
      <c r="F1438" s="4"/>
      <c r="G1438" s="4">
        <v>14400212</v>
      </c>
      <c r="H1438" s="4">
        <v>0</v>
      </c>
      <c r="I1438" s="4">
        <v>14400212</v>
      </c>
      <c r="J1438" s="4"/>
      <c r="K1438" s="3" t="s">
        <v>1451</v>
      </c>
      <c r="L1438" s="4"/>
    </row>
    <row r="1439" spans="2:12" x14ac:dyDescent="0.3">
      <c r="B1439" s="3" t="s">
        <v>84</v>
      </c>
      <c r="C1439" s="4">
        <v>2023</v>
      </c>
      <c r="D1439" s="3" t="s">
        <v>1452</v>
      </c>
      <c r="E1439" s="4">
        <v>0</v>
      </c>
      <c r="F1439" s="4">
        <v>0</v>
      </c>
      <c r="G1439" s="4">
        <v>0</v>
      </c>
      <c r="H1439" s="4">
        <v>0</v>
      </c>
      <c r="I1439" s="4">
        <v>0</v>
      </c>
      <c r="J1439" s="4">
        <v>0</v>
      </c>
      <c r="K1439" s="3" t="s">
        <v>1451</v>
      </c>
      <c r="L1439" s="4"/>
    </row>
    <row r="1440" spans="2:12" x14ac:dyDescent="0.3">
      <c r="B1440" s="3" t="s">
        <v>84</v>
      </c>
      <c r="C1440" s="4">
        <v>2023</v>
      </c>
      <c r="D1440" s="3" t="s">
        <v>1453</v>
      </c>
      <c r="E1440" s="4">
        <v>4303082</v>
      </c>
      <c r="F1440" s="4">
        <v>2882542</v>
      </c>
      <c r="G1440" s="4">
        <v>1420540</v>
      </c>
      <c r="H1440" s="4">
        <v>0</v>
      </c>
      <c r="I1440" s="4">
        <v>0</v>
      </c>
      <c r="J1440" s="4">
        <v>0</v>
      </c>
      <c r="K1440" s="3" t="s">
        <v>1451</v>
      </c>
      <c r="L1440" s="4">
        <v>0.66987847315017468</v>
      </c>
    </row>
    <row r="1441" spans="2:12" x14ac:dyDescent="0.3">
      <c r="B1441" s="3" t="s">
        <v>84</v>
      </c>
      <c r="C1441" s="4">
        <v>2023</v>
      </c>
      <c r="D1441" s="3" t="s">
        <v>1454</v>
      </c>
      <c r="E1441" s="4">
        <v>6386022</v>
      </c>
      <c r="F1441" s="4">
        <v>2184009</v>
      </c>
      <c r="G1441" s="4">
        <v>4202013</v>
      </c>
      <c r="H1441" s="4">
        <v>567469</v>
      </c>
      <c r="I1441" s="4">
        <v>0</v>
      </c>
      <c r="J1441" s="4">
        <v>0</v>
      </c>
      <c r="K1441" s="3" t="s">
        <v>1447</v>
      </c>
      <c r="L1441" s="4">
        <v>0.34199835202572115</v>
      </c>
    </row>
    <row r="1442" spans="2:12" x14ac:dyDescent="0.3">
      <c r="B1442" s="3" t="s">
        <v>84</v>
      </c>
      <c r="C1442" s="4">
        <v>2023</v>
      </c>
      <c r="D1442" s="3" t="s">
        <v>1455</v>
      </c>
      <c r="E1442" s="4">
        <v>18104028</v>
      </c>
      <c r="F1442" s="4">
        <v>8943540</v>
      </c>
      <c r="G1442" s="4">
        <v>9160488</v>
      </c>
      <c r="H1442" s="4">
        <v>144640</v>
      </c>
      <c r="I1442" s="4">
        <v>0</v>
      </c>
      <c r="J1442" s="4">
        <v>0</v>
      </c>
      <c r="K1442" s="3" t="s">
        <v>1447</v>
      </c>
      <c r="L1442" s="4">
        <v>0.49400829472866481</v>
      </c>
    </row>
    <row r="1443" spans="2:12" x14ac:dyDescent="0.3">
      <c r="B1443" s="3" t="s">
        <v>84</v>
      </c>
      <c r="C1443" s="4">
        <v>2023</v>
      </c>
      <c r="D1443" s="3" t="s">
        <v>1456</v>
      </c>
      <c r="E1443" s="4">
        <v>45111283</v>
      </c>
      <c r="F1443" s="4">
        <v>21526330</v>
      </c>
      <c r="G1443" s="4">
        <v>23584953</v>
      </c>
      <c r="H1443" s="4">
        <v>2176718</v>
      </c>
      <c r="I1443" s="4">
        <v>0</v>
      </c>
      <c r="J1443" s="4">
        <v>0</v>
      </c>
      <c r="K1443" s="3" t="s">
        <v>1447</v>
      </c>
      <c r="L1443" s="4">
        <v>0.47718283694125924</v>
      </c>
    </row>
    <row r="1444" spans="2:12" x14ac:dyDescent="0.3">
      <c r="B1444" s="3" t="s">
        <v>84</v>
      </c>
      <c r="C1444" s="4">
        <v>2023</v>
      </c>
      <c r="D1444" s="3" t="s">
        <v>1457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3" t="s">
        <v>1451</v>
      </c>
      <c r="L1444" s="4"/>
    </row>
    <row r="1445" spans="2:12" x14ac:dyDescent="0.3">
      <c r="B1445" s="3" t="s">
        <v>84</v>
      </c>
      <c r="C1445" s="4">
        <v>2023</v>
      </c>
      <c r="D1445" s="3" t="s">
        <v>1458</v>
      </c>
      <c r="E1445" s="4">
        <v>1095317</v>
      </c>
      <c r="F1445" s="4"/>
      <c r="G1445" s="4">
        <v>1095317</v>
      </c>
      <c r="H1445" s="4">
        <v>0</v>
      </c>
      <c r="I1445" s="4">
        <v>1095317</v>
      </c>
      <c r="J1445" s="4"/>
      <c r="K1445" s="3" t="s">
        <v>1451</v>
      </c>
      <c r="L1445" s="4"/>
    </row>
    <row r="1446" spans="2:12" x14ac:dyDescent="0.3">
      <c r="B1446" s="3" t="s">
        <v>84</v>
      </c>
      <c r="C1446" s="4">
        <v>2024</v>
      </c>
      <c r="D1446" s="3" t="s">
        <v>1446</v>
      </c>
      <c r="E1446" s="4">
        <v>26758527</v>
      </c>
      <c r="F1446" s="4">
        <v>3197774</v>
      </c>
      <c r="G1446" s="4">
        <v>23560753</v>
      </c>
      <c r="H1446" s="4">
        <v>9747700</v>
      </c>
      <c r="I1446" s="4">
        <v>53517054</v>
      </c>
      <c r="J1446" s="4">
        <v>891951</v>
      </c>
      <c r="K1446" s="3" t="s">
        <v>1447</v>
      </c>
      <c r="L1446" s="4">
        <v>0.11950485914265759</v>
      </c>
    </row>
    <row r="1447" spans="2:12" x14ac:dyDescent="0.3">
      <c r="B1447" s="3" t="s">
        <v>84</v>
      </c>
      <c r="C1447" s="4">
        <v>2024</v>
      </c>
      <c r="D1447" s="3" t="s">
        <v>1448</v>
      </c>
      <c r="E1447" s="4">
        <v>13966654</v>
      </c>
      <c r="F1447" s="4">
        <v>6372762</v>
      </c>
      <c r="G1447" s="4">
        <v>7593892</v>
      </c>
      <c r="H1447" s="4">
        <v>0</v>
      </c>
      <c r="I1447" s="4">
        <v>41899962</v>
      </c>
      <c r="J1447" s="4">
        <v>1047499</v>
      </c>
      <c r="K1447" s="3" t="s">
        <v>1447</v>
      </c>
      <c r="L1447" s="4">
        <v>0.45628408923139357</v>
      </c>
    </row>
    <row r="1448" spans="2:12" x14ac:dyDescent="0.3">
      <c r="B1448" s="3" t="s">
        <v>84</v>
      </c>
      <c r="C1448" s="4">
        <v>2024</v>
      </c>
      <c r="D1448" s="3" t="s">
        <v>1449</v>
      </c>
      <c r="E1448" s="4">
        <v>7436945</v>
      </c>
      <c r="F1448" s="4">
        <v>3293713</v>
      </c>
      <c r="G1448" s="4">
        <v>4143232</v>
      </c>
      <c r="H1448" s="4">
        <v>335675</v>
      </c>
      <c r="I1448" s="4">
        <v>14843890</v>
      </c>
      <c r="J1448" s="4">
        <v>991593</v>
      </c>
      <c r="K1448" s="3" t="s">
        <v>1447</v>
      </c>
      <c r="L1448" s="4">
        <v>0.44288521698089739</v>
      </c>
    </row>
    <row r="1449" spans="2:12" x14ac:dyDescent="0.3">
      <c r="B1449" s="3" t="s">
        <v>84</v>
      </c>
      <c r="C1449" s="4">
        <v>2024</v>
      </c>
      <c r="D1449" s="3" t="s">
        <v>1450</v>
      </c>
      <c r="E1449" s="4">
        <v>14400211</v>
      </c>
      <c r="F1449" s="4"/>
      <c r="G1449" s="4">
        <v>14400211</v>
      </c>
      <c r="H1449" s="4">
        <v>0</v>
      </c>
      <c r="I1449" s="4">
        <v>14400211</v>
      </c>
      <c r="J1449" s="4"/>
      <c r="K1449" s="3" t="s">
        <v>1451</v>
      </c>
      <c r="L1449" s="4"/>
    </row>
    <row r="1450" spans="2:12" x14ac:dyDescent="0.3">
      <c r="B1450" s="3" t="s">
        <v>84</v>
      </c>
      <c r="C1450" s="4">
        <v>2024</v>
      </c>
      <c r="D1450" s="3" t="s">
        <v>1452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3"/>
      <c r="L1450" s="4"/>
    </row>
    <row r="1451" spans="2:12" x14ac:dyDescent="0.3">
      <c r="B1451" s="3" t="s">
        <v>84</v>
      </c>
      <c r="C1451" s="4">
        <v>2024</v>
      </c>
      <c r="D1451" s="3" t="s">
        <v>1453</v>
      </c>
      <c r="E1451" s="4">
        <v>4600157</v>
      </c>
      <c r="F1451" s="4">
        <v>2640413</v>
      </c>
      <c r="G1451" s="4">
        <v>1959744</v>
      </c>
      <c r="H1451" s="4">
        <v>297075</v>
      </c>
      <c r="I1451" s="4">
        <v>9200314</v>
      </c>
      <c r="J1451" s="4">
        <v>613354</v>
      </c>
      <c r="K1451" s="3" t="s">
        <v>1451</v>
      </c>
      <c r="L1451" s="4">
        <v>0.57398323578956112</v>
      </c>
    </row>
    <row r="1452" spans="2:12" x14ac:dyDescent="0.3">
      <c r="B1452" s="3" t="s">
        <v>84</v>
      </c>
      <c r="C1452" s="4">
        <v>2024</v>
      </c>
      <c r="D1452" s="3" t="s">
        <v>1454</v>
      </c>
      <c r="E1452" s="4">
        <v>6618941</v>
      </c>
      <c r="F1452" s="4">
        <v>2173361</v>
      </c>
      <c r="G1452" s="4">
        <v>4445580</v>
      </c>
      <c r="H1452" s="4">
        <v>499387</v>
      </c>
      <c r="I1452" s="4">
        <v>13237882</v>
      </c>
      <c r="J1452" s="4">
        <v>330947</v>
      </c>
      <c r="K1452" s="3" t="s">
        <v>1447</v>
      </c>
      <c r="L1452" s="4">
        <v>0.32835479270777607</v>
      </c>
    </row>
    <row r="1453" spans="2:12" x14ac:dyDescent="0.3">
      <c r="B1453" s="3" t="s">
        <v>84</v>
      </c>
      <c r="C1453" s="4">
        <v>2024</v>
      </c>
      <c r="D1453" s="3" t="s">
        <v>1455</v>
      </c>
      <c r="E1453" s="4">
        <v>18126941</v>
      </c>
      <c r="F1453" s="4">
        <v>9197681</v>
      </c>
      <c r="G1453" s="4">
        <v>8929260</v>
      </c>
      <c r="H1453" s="4">
        <v>22914</v>
      </c>
      <c r="I1453" s="4">
        <v>54380823</v>
      </c>
      <c r="J1453" s="4">
        <v>906347</v>
      </c>
      <c r="K1453" s="3" t="s">
        <v>1447</v>
      </c>
      <c r="L1453" s="4">
        <v>0.5074039243576729</v>
      </c>
    </row>
    <row r="1454" spans="2:12" x14ac:dyDescent="0.3">
      <c r="B1454" s="3" t="s">
        <v>84</v>
      </c>
      <c r="C1454" s="4">
        <v>2024</v>
      </c>
      <c r="D1454" s="3" t="s">
        <v>1456</v>
      </c>
      <c r="E1454" s="4">
        <v>48846067</v>
      </c>
      <c r="F1454" s="4">
        <v>22822199</v>
      </c>
      <c r="G1454" s="4">
        <v>26023868</v>
      </c>
      <c r="H1454" s="4">
        <v>3734783</v>
      </c>
      <c r="I1454" s="4">
        <v>116538201</v>
      </c>
      <c r="J1454" s="4">
        <v>4087281</v>
      </c>
      <c r="K1454" s="3" t="s">
        <v>1447</v>
      </c>
      <c r="L1454" s="4">
        <v>0.46722695196728942</v>
      </c>
    </row>
    <row r="1455" spans="2:12" x14ac:dyDescent="0.3">
      <c r="B1455" s="3" t="s">
        <v>84</v>
      </c>
      <c r="C1455" s="4">
        <v>2024</v>
      </c>
      <c r="D1455" s="3" t="s">
        <v>1457</v>
      </c>
      <c r="E1455" s="4">
        <v>0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3"/>
      <c r="L1455" s="4"/>
    </row>
    <row r="1456" spans="2:12" x14ac:dyDescent="0.3">
      <c r="B1456" s="3" t="s">
        <v>84</v>
      </c>
      <c r="C1456" s="4">
        <v>2024</v>
      </c>
      <c r="D1456" s="3" t="s">
        <v>1458</v>
      </c>
      <c r="E1456" s="4">
        <v>1214417</v>
      </c>
      <c r="F1456" s="4"/>
      <c r="G1456" s="4">
        <v>1214417</v>
      </c>
      <c r="H1456" s="4">
        <v>119099</v>
      </c>
      <c r="I1456" s="4">
        <v>1214417</v>
      </c>
      <c r="J1456" s="4"/>
      <c r="K1456" s="3" t="s">
        <v>1451</v>
      </c>
      <c r="L1456" s="4"/>
    </row>
    <row r="1457" spans="2:12" x14ac:dyDescent="0.3">
      <c r="B1457" s="3" t="s">
        <v>86</v>
      </c>
      <c r="C1457" s="4">
        <v>2019</v>
      </c>
      <c r="D1457" s="3" t="s">
        <v>1446</v>
      </c>
      <c r="E1457" s="4">
        <v>6722657</v>
      </c>
      <c r="F1457" s="4">
        <v>3392628</v>
      </c>
      <c r="G1457" s="4">
        <v>3330029</v>
      </c>
      <c r="H1457" s="4">
        <v>392576</v>
      </c>
      <c r="I1457" s="4">
        <v>0</v>
      </c>
      <c r="J1457" s="4">
        <v>0</v>
      </c>
      <c r="K1457" s="3" t="s">
        <v>1447</v>
      </c>
      <c r="L1457" s="4">
        <v>0.50465582283909471</v>
      </c>
    </row>
    <row r="1458" spans="2:12" x14ac:dyDescent="0.3">
      <c r="B1458" s="3" t="s">
        <v>86</v>
      </c>
      <c r="C1458" s="4">
        <v>2019</v>
      </c>
      <c r="D1458" s="3" t="s">
        <v>1448</v>
      </c>
      <c r="E1458" s="4">
        <v>16167027</v>
      </c>
      <c r="F1458" s="4">
        <v>3451732</v>
      </c>
      <c r="G1458" s="4">
        <v>12715295</v>
      </c>
      <c r="H1458" s="4">
        <v>731600</v>
      </c>
      <c r="I1458" s="4">
        <v>0</v>
      </c>
      <c r="J1458" s="4">
        <v>0</v>
      </c>
      <c r="K1458" s="3" t="s">
        <v>1447</v>
      </c>
      <c r="L1458" s="4">
        <v>0.21350443714852457</v>
      </c>
    </row>
    <row r="1459" spans="2:12" x14ac:dyDescent="0.3">
      <c r="B1459" s="3" t="s">
        <v>86</v>
      </c>
      <c r="C1459" s="4">
        <v>2019</v>
      </c>
      <c r="D1459" s="3" t="s">
        <v>1449</v>
      </c>
      <c r="E1459" s="4">
        <v>10891983</v>
      </c>
      <c r="F1459" s="4">
        <v>5324680</v>
      </c>
      <c r="G1459" s="4">
        <v>5567303</v>
      </c>
      <c r="H1459" s="4">
        <v>158490</v>
      </c>
      <c r="I1459" s="4">
        <v>0</v>
      </c>
      <c r="J1459" s="4">
        <v>0</v>
      </c>
      <c r="K1459" s="3" t="s">
        <v>1447</v>
      </c>
      <c r="L1459" s="4">
        <v>0.48886231276710584</v>
      </c>
    </row>
    <row r="1460" spans="2:12" x14ac:dyDescent="0.3">
      <c r="B1460" s="3" t="s">
        <v>86</v>
      </c>
      <c r="C1460" s="4">
        <v>2019</v>
      </c>
      <c r="D1460" s="3" t="s">
        <v>1450</v>
      </c>
      <c r="E1460" s="4">
        <v>59196571</v>
      </c>
      <c r="F1460" s="4"/>
      <c r="G1460" s="4">
        <v>59196571</v>
      </c>
      <c r="H1460" s="4">
        <v>0</v>
      </c>
      <c r="I1460" s="4">
        <v>59196571</v>
      </c>
      <c r="J1460" s="4"/>
      <c r="K1460" s="3" t="s">
        <v>1451</v>
      </c>
      <c r="L1460" s="4"/>
    </row>
    <row r="1461" spans="2:12" x14ac:dyDescent="0.3">
      <c r="B1461" s="3" t="s">
        <v>86</v>
      </c>
      <c r="C1461" s="4">
        <v>2019</v>
      </c>
      <c r="D1461" s="3" t="s">
        <v>1452</v>
      </c>
      <c r="E1461" s="4">
        <v>0</v>
      </c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3" t="s">
        <v>1447</v>
      </c>
      <c r="L1461" s="4"/>
    </row>
    <row r="1462" spans="2:12" x14ac:dyDescent="0.3">
      <c r="B1462" s="3" t="s">
        <v>86</v>
      </c>
      <c r="C1462" s="4">
        <v>2019</v>
      </c>
      <c r="D1462" s="3" t="s">
        <v>1453</v>
      </c>
      <c r="E1462" s="4">
        <v>14628345</v>
      </c>
      <c r="F1462" s="4">
        <v>4439968</v>
      </c>
      <c r="G1462" s="4">
        <v>10188377</v>
      </c>
      <c r="H1462" s="4">
        <v>146901</v>
      </c>
      <c r="I1462" s="4">
        <v>0</v>
      </c>
      <c r="J1462" s="4">
        <v>0</v>
      </c>
      <c r="K1462" s="3" t="s">
        <v>1451</v>
      </c>
      <c r="L1462" s="4">
        <v>0.30351813551020296</v>
      </c>
    </row>
    <row r="1463" spans="2:12" x14ac:dyDescent="0.3">
      <c r="B1463" s="3" t="s">
        <v>86</v>
      </c>
      <c r="C1463" s="4">
        <v>2019</v>
      </c>
      <c r="D1463" s="3" t="s">
        <v>1454</v>
      </c>
      <c r="E1463" s="4">
        <v>6577720</v>
      </c>
      <c r="F1463" s="4">
        <v>1504757</v>
      </c>
      <c r="G1463" s="4">
        <v>5072963</v>
      </c>
      <c r="H1463" s="4">
        <v>132905</v>
      </c>
      <c r="I1463" s="4">
        <v>0</v>
      </c>
      <c r="J1463" s="4">
        <v>0</v>
      </c>
      <c r="K1463" s="3" t="s">
        <v>1447</v>
      </c>
      <c r="L1463" s="4">
        <v>0.22876574253692769</v>
      </c>
    </row>
    <row r="1464" spans="2:12" x14ac:dyDescent="0.3">
      <c r="B1464" s="3" t="s">
        <v>86</v>
      </c>
      <c r="C1464" s="4">
        <v>2019</v>
      </c>
      <c r="D1464" s="3" t="s">
        <v>1455</v>
      </c>
      <c r="E1464" s="4">
        <v>19945107</v>
      </c>
      <c r="F1464" s="4">
        <v>3155405</v>
      </c>
      <c r="G1464" s="4">
        <v>16789702</v>
      </c>
      <c r="H1464" s="4">
        <v>543000</v>
      </c>
      <c r="I1464" s="4">
        <v>0</v>
      </c>
      <c r="J1464" s="4">
        <v>0</v>
      </c>
      <c r="K1464" s="3" t="s">
        <v>1447</v>
      </c>
      <c r="L1464" s="4">
        <v>0.15820446588729759</v>
      </c>
    </row>
    <row r="1465" spans="2:12" x14ac:dyDescent="0.3">
      <c r="B1465" s="3" t="s">
        <v>86</v>
      </c>
      <c r="C1465" s="4">
        <v>2019</v>
      </c>
      <c r="D1465" s="3" t="s">
        <v>1456</v>
      </c>
      <c r="E1465" s="4">
        <v>73653112</v>
      </c>
      <c r="F1465" s="4">
        <v>39073130</v>
      </c>
      <c r="G1465" s="4">
        <v>34579982</v>
      </c>
      <c r="H1465" s="4">
        <v>2702108</v>
      </c>
      <c r="I1465" s="4">
        <v>0</v>
      </c>
      <c r="J1465" s="4">
        <v>0</v>
      </c>
      <c r="K1465" s="3" t="s">
        <v>1447</v>
      </c>
      <c r="L1465" s="4">
        <v>0.5305020920229413</v>
      </c>
    </row>
    <row r="1466" spans="2:12" x14ac:dyDescent="0.3">
      <c r="B1466" s="3" t="s">
        <v>86</v>
      </c>
      <c r="C1466" s="4">
        <v>2019</v>
      </c>
      <c r="D1466" s="3" t="s">
        <v>1457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3" t="s">
        <v>1447</v>
      </c>
      <c r="L1466" s="4"/>
    </row>
    <row r="1467" spans="2:12" x14ac:dyDescent="0.3">
      <c r="B1467" s="3" t="s">
        <v>86</v>
      </c>
      <c r="C1467" s="4">
        <v>2019</v>
      </c>
      <c r="D1467" s="3" t="s">
        <v>1458</v>
      </c>
      <c r="E1467" s="4">
        <v>951096</v>
      </c>
      <c r="F1467" s="4"/>
      <c r="G1467" s="4">
        <v>951096</v>
      </c>
      <c r="H1467" s="4">
        <v>781812</v>
      </c>
      <c r="I1467" s="4">
        <v>951096</v>
      </c>
      <c r="J1467" s="4"/>
      <c r="K1467" s="3" t="s">
        <v>1451</v>
      </c>
      <c r="L1467" s="4"/>
    </row>
    <row r="1468" spans="2:12" x14ac:dyDescent="0.3">
      <c r="B1468" s="3" t="s">
        <v>86</v>
      </c>
      <c r="C1468" s="4">
        <v>2020</v>
      </c>
      <c r="D1468" s="3" t="s">
        <v>1446</v>
      </c>
      <c r="E1468" s="4">
        <v>6951297</v>
      </c>
      <c r="F1468" s="4">
        <v>3553675</v>
      </c>
      <c r="G1468" s="4">
        <v>3397622</v>
      </c>
      <c r="H1468" s="4">
        <v>228640</v>
      </c>
      <c r="I1468" s="4">
        <v>0</v>
      </c>
      <c r="J1468" s="4">
        <v>0</v>
      </c>
      <c r="K1468" s="3" t="s">
        <v>1447</v>
      </c>
      <c r="L1468" s="4">
        <v>0.51122473978597083</v>
      </c>
    </row>
    <row r="1469" spans="2:12" x14ac:dyDescent="0.3">
      <c r="B1469" s="3" t="s">
        <v>86</v>
      </c>
      <c r="C1469" s="4">
        <v>2020</v>
      </c>
      <c r="D1469" s="3" t="s">
        <v>1448</v>
      </c>
      <c r="E1469" s="4">
        <v>16338774</v>
      </c>
      <c r="F1469" s="4">
        <v>3607677</v>
      </c>
      <c r="G1469" s="4">
        <v>12731097</v>
      </c>
      <c r="H1469" s="4">
        <v>171744</v>
      </c>
      <c r="I1469" s="4">
        <v>0</v>
      </c>
      <c r="J1469" s="4">
        <v>0</v>
      </c>
      <c r="K1469" s="3" t="s">
        <v>1447</v>
      </c>
      <c r="L1469" s="4">
        <v>0.22080463319952892</v>
      </c>
    </row>
    <row r="1470" spans="2:12" x14ac:dyDescent="0.3">
      <c r="B1470" s="3" t="s">
        <v>86</v>
      </c>
      <c r="C1470" s="4">
        <v>2020</v>
      </c>
      <c r="D1470" s="3" t="s">
        <v>1449</v>
      </c>
      <c r="E1470" s="4">
        <v>12192845</v>
      </c>
      <c r="F1470" s="4">
        <v>5847478</v>
      </c>
      <c r="G1470" s="4">
        <v>6345367</v>
      </c>
      <c r="H1470" s="4">
        <v>1438640</v>
      </c>
      <c r="I1470" s="4">
        <v>0</v>
      </c>
      <c r="J1470" s="4">
        <v>0</v>
      </c>
      <c r="K1470" s="3" t="s">
        <v>1460</v>
      </c>
      <c r="L1470" s="4">
        <v>0.47958273889317876</v>
      </c>
    </row>
    <row r="1471" spans="2:12" x14ac:dyDescent="0.3">
      <c r="B1471" s="3" t="s">
        <v>86</v>
      </c>
      <c r="C1471" s="4">
        <v>2020</v>
      </c>
      <c r="D1471" s="3" t="s">
        <v>1450</v>
      </c>
      <c r="E1471" s="4">
        <v>59196571</v>
      </c>
      <c r="F1471" s="4"/>
      <c r="G1471" s="4">
        <v>59196571</v>
      </c>
      <c r="H1471" s="4">
        <v>0</v>
      </c>
      <c r="I1471" s="4">
        <v>59196571</v>
      </c>
      <c r="J1471" s="4"/>
      <c r="K1471" s="3" t="s">
        <v>1451</v>
      </c>
      <c r="L1471" s="4"/>
    </row>
    <row r="1472" spans="2:12" x14ac:dyDescent="0.3">
      <c r="B1472" s="3" t="s">
        <v>86</v>
      </c>
      <c r="C1472" s="4">
        <v>2020</v>
      </c>
      <c r="D1472" s="3" t="s">
        <v>1452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3" t="s">
        <v>1451</v>
      </c>
      <c r="L1472" s="4"/>
    </row>
    <row r="1473" spans="2:12" x14ac:dyDescent="0.3">
      <c r="B1473" s="3" t="s">
        <v>86</v>
      </c>
      <c r="C1473" s="4">
        <v>2020</v>
      </c>
      <c r="D1473" s="3" t="s">
        <v>1453</v>
      </c>
      <c r="E1473" s="4">
        <v>14721951</v>
      </c>
      <c r="F1473" s="4">
        <v>4604423</v>
      </c>
      <c r="G1473" s="4">
        <v>10117528</v>
      </c>
      <c r="H1473" s="4">
        <v>324316</v>
      </c>
      <c r="I1473" s="4">
        <v>0</v>
      </c>
      <c r="J1473" s="4">
        <v>0</v>
      </c>
      <c r="K1473" s="3" t="s">
        <v>1451</v>
      </c>
      <c r="L1473" s="4">
        <v>0.31275902222470375</v>
      </c>
    </row>
    <row r="1474" spans="2:12" x14ac:dyDescent="0.3">
      <c r="B1474" s="3" t="s">
        <v>86</v>
      </c>
      <c r="C1474" s="4">
        <v>2020</v>
      </c>
      <c r="D1474" s="3" t="s">
        <v>1454</v>
      </c>
      <c r="E1474" s="4">
        <v>6877933</v>
      </c>
      <c r="F1474" s="4">
        <v>1661313</v>
      </c>
      <c r="G1474" s="4">
        <v>5216620</v>
      </c>
      <c r="H1474" s="4">
        <v>300213</v>
      </c>
      <c r="I1474" s="4">
        <v>0</v>
      </c>
      <c r="J1474" s="4">
        <v>0</v>
      </c>
      <c r="K1474" s="3" t="s">
        <v>1447</v>
      </c>
      <c r="L1474" s="4">
        <v>0.24154248085871147</v>
      </c>
    </row>
    <row r="1475" spans="2:12" x14ac:dyDescent="0.3">
      <c r="B1475" s="3" t="s">
        <v>86</v>
      </c>
      <c r="C1475" s="4">
        <v>2020</v>
      </c>
      <c r="D1475" s="3" t="s">
        <v>1455</v>
      </c>
      <c r="E1475" s="4">
        <v>19994800</v>
      </c>
      <c r="F1475" s="4">
        <v>3367531</v>
      </c>
      <c r="G1475" s="4">
        <v>16627269</v>
      </c>
      <c r="H1475" s="4">
        <v>0</v>
      </c>
      <c r="I1475" s="4">
        <v>0</v>
      </c>
      <c r="J1475" s="4">
        <v>0</v>
      </c>
      <c r="K1475" s="3" t="s">
        <v>1447</v>
      </c>
      <c r="L1475" s="4">
        <v>0.16842033928821493</v>
      </c>
    </row>
    <row r="1476" spans="2:12" x14ac:dyDescent="0.3">
      <c r="B1476" s="3" t="s">
        <v>86</v>
      </c>
      <c r="C1476" s="4">
        <v>2020</v>
      </c>
      <c r="D1476" s="3" t="s">
        <v>1456</v>
      </c>
      <c r="E1476" s="4">
        <v>77349094</v>
      </c>
      <c r="F1476" s="4">
        <v>40655544</v>
      </c>
      <c r="G1476" s="4">
        <v>36693550</v>
      </c>
      <c r="H1476" s="4">
        <v>3695982</v>
      </c>
      <c r="I1476" s="4">
        <v>0</v>
      </c>
      <c r="J1476" s="4">
        <v>0</v>
      </c>
      <c r="K1476" s="3" t="s">
        <v>1447</v>
      </c>
      <c r="L1476" s="4">
        <v>0.52561112092663942</v>
      </c>
    </row>
    <row r="1477" spans="2:12" x14ac:dyDescent="0.3">
      <c r="B1477" s="3" t="s">
        <v>86</v>
      </c>
      <c r="C1477" s="4">
        <v>2020</v>
      </c>
      <c r="D1477" s="3" t="s">
        <v>1457</v>
      </c>
      <c r="E1477" s="4">
        <v>0</v>
      </c>
      <c r="F1477" s="4">
        <v>3367531</v>
      </c>
      <c r="G1477" s="4">
        <v>0</v>
      </c>
      <c r="H1477" s="4">
        <v>49700</v>
      </c>
      <c r="I1477" s="4">
        <v>0</v>
      </c>
      <c r="J1477" s="4">
        <v>0</v>
      </c>
      <c r="K1477" s="3" t="s">
        <v>1451</v>
      </c>
      <c r="L1477" s="4"/>
    </row>
    <row r="1478" spans="2:12" x14ac:dyDescent="0.3">
      <c r="B1478" s="3" t="s">
        <v>86</v>
      </c>
      <c r="C1478" s="4">
        <v>2020</v>
      </c>
      <c r="D1478" s="3" t="s">
        <v>1458</v>
      </c>
      <c r="E1478" s="4">
        <v>1022331</v>
      </c>
      <c r="F1478" s="4"/>
      <c r="G1478" s="4">
        <v>1022331</v>
      </c>
      <c r="H1478" s="4">
        <v>747135</v>
      </c>
      <c r="I1478" s="4">
        <v>1022331</v>
      </c>
      <c r="J1478" s="4"/>
      <c r="K1478" s="3" t="s">
        <v>1451</v>
      </c>
      <c r="L1478" s="4"/>
    </row>
    <row r="1479" spans="2:12" x14ac:dyDescent="0.3">
      <c r="B1479" s="3" t="s">
        <v>86</v>
      </c>
      <c r="C1479" s="4">
        <v>2021</v>
      </c>
      <c r="D1479" s="3" t="s">
        <v>1446</v>
      </c>
      <c r="E1479" s="4">
        <v>8730931</v>
      </c>
      <c r="F1479" s="4">
        <v>3710661</v>
      </c>
      <c r="G1479" s="4">
        <v>5020270</v>
      </c>
      <c r="H1479" s="4">
        <v>1779634</v>
      </c>
      <c r="I1479" s="4">
        <v>0</v>
      </c>
      <c r="J1479" s="4">
        <v>0</v>
      </c>
      <c r="K1479" s="3" t="s">
        <v>1460</v>
      </c>
      <c r="L1479" s="4">
        <v>0.42500175525382117</v>
      </c>
    </row>
    <row r="1480" spans="2:12" x14ac:dyDescent="0.3">
      <c r="B1480" s="3" t="s">
        <v>86</v>
      </c>
      <c r="C1480" s="4">
        <v>2021</v>
      </c>
      <c r="D1480" s="3" t="s">
        <v>1448</v>
      </c>
      <c r="E1480" s="4">
        <v>19237733</v>
      </c>
      <c r="F1480" s="4">
        <v>3763622</v>
      </c>
      <c r="G1480" s="4">
        <v>15474111</v>
      </c>
      <c r="H1480" s="4">
        <v>2898959</v>
      </c>
      <c r="I1480" s="4">
        <v>0</v>
      </c>
      <c r="J1480" s="4">
        <v>0</v>
      </c>
      <c r="K1480" s="3" t="s">
        <v>1460</v>
      </c>
      <c r="L1480" s="4">
        <v>0.19563750053085777</v>
      </c>
    </row>
    <row r="1481" spans="2:12" x14ac:dyDescent="0.3">
      <c r="B1481" s="3" t="s">
        <v>86</v>
      </c>
      <c r="C1481" s="4">
        <v>2021</v>
      </c>
      <c r="D1481" s="3" t="s">
        <v>1449</v>
      </c>
      <c r="E1481" s="4">
        <v>12624320</v>
      </c>
      <c r="F1481" s="4">
        <v>5740810</v>
      </c>
      <c r="G1481" s="4">
        <v>6883510</v>
      </c>
      <c r="H1481" s="4">
        <v>1132751</v>
      </c>
      <c r="I1481" s="4">
        <v>0</v>
      </c>
      <c r="J1481" s="4">
        <v>0</v>
      </c>
      <c r="K1481" s="3" t="s">
        <v>1460</v>
      </c>
      <c r="L1481" s="4">
        <v>0.45474211680312288</v>
      </c>
    </row>
    <row r="1482" spans="2:12" x14ac:dyDescent="0.3">
      <c r="B1482" s="3" t="s">
        <v>86</v>
      </c>
      <c r="C1482" s="4">
        <v>2021</v>
      </c>
      <c r="D1482" s="3" t="s">
        <v>1450</v>
      </c>
      <c r="E1482" s="4">
        <v>59196571</v>
      </c>
      <c r="F1482" s="4"/>
      <c r="G1482" s="4">
        <v>59196571</v>
      </c>
      <c r="H1482" s="4">
        <v>0</v>
      </c>
      <c r="I1482" s="4">
        <v>59196571</v>
      </c>
      <c r="J1482" s="4"/>
      <c r="K1482" s="3" t="s">
        <v>1451</v>
      </c>
      <c r="L1482" s="4"/>
    </row>
    <row r="1483" spans="2:12" x14ac:dyDescent="0.3">
      <c r="B1483" s="3" t="s">
        <v>86</v>
      </c>
      <c r="C1483" s="4">
        <v>2021</v>
      </c>
      <c r="D1483" s="3" t="s">
        <v>1452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3" t="s">
        <v>1460</v>
      </c>
      <c r="L1483" s="4"/>
    </row>
    <row r="1484" spans="2:12" x14ac:dyDescent="0.3">
      <c r="B1484" s="3" t="s">
        <v>86</v>
      </c>
      <c r="C1484" s="4">
        <v>2021</v>
      </c>
      <c r="D1484" s="3" t="s">
        <v>1453</v>
      </c>
      <c r="E1484" s="4">
        <v>15835093</v>
      </c>
      <c r="F1484" s="4">
        <v>4809788</v>
      </c>
      <c r="G1484" s="4">
        <v>11025305</v>
      </c>
      <c r="H1484" s="4">
        <v>1167857</v>
      </c>
      <c r="I1484" s="4">
        <v>0</v>
      </c>
      <c r="J1484" s="4">
        <v>0</v>
      </c>
      <c r="K1484" s="3" t="s">
        <v>1451</v>
      </c>
      <c r="L1484" s="4">
        <v>0.30374232724746231</v>
      </c>
    </row>
    <row r="1485" spans="2:12" x14ac:dyDescent="0.3">
      <c r="B1485" s="3" t="s">
        <v>86</v>
      </c>
      <c r="C1485" s="4">
        <v>2021</v>
      </c>
      <c r="D1485" s="3" t="s">
        <v>1454</v>
      </c>
      <c r="E1485" s="4">
        <v>8936753</v>
      </c>
      <c r="F1485" s="4">
        <v>1807132</v>
      </c>
      <c r="G1485" s="4">
        <v>7129621</v>
      </c>
      <c r="H1485" s="4">
        <v>2058820</v>
      </c>
      <c r="I1485" s="4">
        <v>0</v>
      </c>
      <c r="J1485" s="4">
        <v>0</v>
      </c>
      <c r="K1485" s="3" t="s">
        <v>1460</v>
      </c>
      <c r="L1485" s="4">
        <v>0.20221348850080112</v>
      </c>
    </row>
    <row r="1486" spans="2:12" x14ac:dyDescent="0.3">
      <c r="B1486" s="3" t="s">
        <v>86</v>
      </c>
      <c r="C1486" s="4">
        <v>2021</v>
      </c>
      <c r="D1486" s="3" t="s">
        <v>1455</v>
      </c>
      <c r="E1486" s="4">
        <v>21043752</v>
      </c>
      <c r="F1486" s="4">
        <v>3579657</v>
      </c>
      <c r="G1486" s="4">
        <v>17464095</v>
      </c>
      <c r="H1486" s="4">
        <v>0</v>
      </c>
      <c r="I1486" s="4">
        <v>0</v>
      </c>
      <c r="J1486" s="4">
        <v>0</v>
      </c>
      <c r="K1486" s="3" t="s">
        <v>1460</v>
      </c>
      <c r="L1486" s="4">
        <v>0.17010545457863219</v>
      </c>
    </row>
    <row r="1487" spans="2:12" x14ac:dyDescent="0.3">
      <c r="B1487" s="3" t="s">
        <v>86</v>
      </c>
      <c r="C1487" s="4">
        <v>2021</v>
      </c>
      <c r="D1487" s="3" t="s">
        <v>1456</v>
      </c>
      <c r="E1487" s="4">
        <v>80413043</v>
      </c>
      <c r="F1487" s="4">
        <v>41856201</v>
      </c>
      <c r="G1487" s="4">
        <v>38556842</v>
      </c>
      <c r="H1487" s="4">
        <v>3063949</v>
      </c>
      <c r="I1487" s="4">
        <v>0</v>
      </c>
      <c r="J1487" s="4">
        <v>0</v>
      </c>
      <c r="K1487" s="3" t="s">
        <v>1460</v>
      </c>
      <c r="L1487" s="4">
        <v>0.52051507365540195</v>
      </c>
    </row>
    <row r="1488" spans="2:12" x14ac:dyDescent="0.3">
      <c r="B1488" s="3" t="s">
        <v>86</v>
      </c>
      <c r="C1488" s="4">
        <v>2021</v>
      </c>
      <c r="D1488" s="3" t="s">
        <v>1457</v>
      </c>
      <c r="E1488" s="4">
        <v>0</v>
      </c>
      <c r="F1488" s="4">
        <v>3579657</v>
      </c>
      <c r="G1488" s="4">
        <v>0</v>
      </c>
      <c r="H1488" s="4">
        <v>1048952</v>
      </c>
      <c r="I1488" s="4">
        <v>0</v>
      </c>
      <c r="J1488" s="4">
        <v>0</v>
      </c>
      <c r="K1488" s="3" t="s">
        <v>1460</v>
      </c>
      <c r="L1488" s="4"/>
    </row>
    <row r="1489" spans="2:12" x14ac:dyDescent="0.3">
      <c r="B1489" s="3" t="s">
        <v>86</v>
      </c>
      <c r="C1489" s="4">
        <v>2021</v>
      </c>
      <c r="D1489" s="3" t="s">
        <v>1458</v>
      </c>
      <c r="E1489" s="4">
        <v>7320695</v>
      </c>
      <c r="F1489" s="4"/>
      <c r="G1489" s="4">
        <v>7320695</v>
      </c>
      <c r="H1489" s="4">
        <v>6600278</v>
      </c>
      <c r="I1489" s="4">
        <v>7320695</v>
      </c>
      <c r="J1489" s="4"/>
      <c r="K1489" s="3" t="s">
        <v>1451</v>
      </c>
      <c r="L1489" s="4"/>
    </row>
    <row r="1490" spans="2:12" x14ac:dyDescent="0.3">
      <c r="B1490" s="3" t="s">
        <v>86</v>
      </c>
      <c r="C1490" s="4">
        <v>2022</v>
      </c>
      <c r="D1490" s="3" t="s">
        <v>1446</v>
      </c>
      <c r="E1490" s="4">
        <v>9125522</v>
      </c>
      <c r="F1490" s="4">
        <v>3898825</v>
      </c>
      <c r="G1490" s="4">
        <v>5226697</v>
      </c>
      <c r="H1490" s="4">
        <v>394591</v>
      </c>
      <c r="I1490" s="4">
        <v>5226697</v>
      </c>
      <c r="J1490" s="4">
        <v>0</v>
      </c>
      <c r="K1490" s="3" t="s">
        <v>1460</v>
      </c>
      <c r="L1490" s="4">
        <v>0.4272440524498215</v>
      </c>
    </row>
    <row r="1491" spans="2:12" x14ac:dyDescent="0.3">
      <c r="B1491" s="3" t="s">
        <v>86</v>
      </c>
      <c r="C1491" s="4">
        <v>2022</v>
      </c>
      <c r="D1491" s="3" t="s">
        <v>1448</v>
      </c>
      <c r="E1491" s="4">
        <v>21775199</v>
      </c>
      <c r="F1491" s="4">
        <v>3958220</v>
      </c>
      <c r="G1491" s="4">
        <v>17816979</v>
      </c>
      <c r="H1491" s="4">
        <v>2537466</v>
      </c>
      <c r="I1491" s="4">
        <v>17816979</v>
      </c>
      <c r="J1491" s="4">
        <v>0</v>
      </c>
      <c r="K1491" s="3" t="s">
        <v>1460</v>
      </c>
      <c r="L1491" s="4">
        <v>0.18177652475185185</v>
      </c>
    </row>
    <row r="1492" spans="2:12" x14ac:dyDescent="0.3">
      <c r="B1492" s="3" t="s">
        <v>86</v>
      </c>
      <c r="C1492" s="4">
        <v>2022</v>
      </c>
      <c r="D1492" s="3" t="s">
        <v>1449</v>
      </c>
      <c r="E1492" s="4">
        <v>13155512</v>
      </c>
      <c r="F1492" s="4">
        <v>6405160</v>
      </c>
      <c r="G1492" s="4">
        <v>6750352</v>
      </c>
      <c r="H1492" s="4">
        <v>531192</v>
      </c>
      <c r="I1492" s="4">
        <v>6750352</v>
      </c>
      <c r="J1492" s="4">
        <v>0</v>
      </c>
      <c r="K1492" s="3" t="s">
        <v>1460</v>
      </c>
      <c r="L1492" s="4">
        <v>0.48688032818487031</v>
      </c>
    </row>
    <row r="1493" spans="2:12" x14ac:dyDescent="0.3">
      <c r="B1493" s="3" t="s">
        <v>86</v>
      </c>
      <c r="C1493" s="4">
        <v>2022</v>
      </c>
      <c r="D1493" s="3" t="s">
        <v>1450</v>
      </c>
      <c r="E1493" s="4">
        <v>61773830</v>
      </c>
      <c r="F1493" s="4"/>
      <c r="G1493" s="4">
        <v>61773830</v>
      </c>
      <c r="H1493" s="4">
        <v>2577259</v>
      </c>
      <c r="I1493" s="4">
        <v>61773830</v>
      </c>
      <c r="J1493" s="4"/>
      <c r="K1493" s="3" t="s">
        <v>1451</v>
      </c>
      <c r="L1493" s="4"/>
    </row>
    <row r="1494" spans="2:12" x14ac:dyDescent="0.3">
      <c r="B1494" s="3" t="s">
        <v>86</v>
      </c>
      <c r="C1494" s="4">
        <v>2022</v>
      </c>
      <c r="D1494" s="3" t="s">
        <v>1452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3" t="s">
        <v>1460</v>
      </c>
      <c r="L1494" s="4"/>
    </row>
    <row r="1495" spans="2:12" x14ac:dyDescent="0.3">
      <c r="B1495" s="3" t="s">
        <v>86</v>
      </c>
      <c r="C1495" s="4">
        <v>2022</v>
      </c>
      <c r="D1495" s="3" t="s">
        <v>1453</v>
      </c>
      <c r="E1495" s="4">
        <v>16153247</v>
      </c>
      <c r="F1495" s="4">
        <v>5151011</v>
      </c>
      <c r="G1495" s="4">
        <v>11002236</v>
      </c>
      <c r="H1495" s="4">
        <v>134589</v>
      </c>
      <c r="I1495" s="4">
        <v>11002236</v>
      </c>
      <c r="J1495" s="4">
        <v>0</v>
      </c>
      <c r="K1495" s="3" t="s">
        <v>1451</v>
      </c>
      <c r="L1495" s="4">
        <v>0.31888393708088536</v>
      </c>
    </row>
    <row r="1496" spans="2:12" x14ac:dyDescent="0.3">
      <c r="B1496" s="3" t="s">
        <v>86</v>
      </c>
      <c r="C1496" s="4">
        <v>2022</v>
      </c>
      <c r="D1496" s="3" t="s">
        <v>1454</v>
      </c>
      <c r="E1496" s="4">
        <v>9548492</v>
      </c>
      <c r="F1496" s="4">
        <v>1987315</v>
      </c>
      <c r="G1496" s="4">
        <v>7561177</v>
      </c>
      <c r="H1496" s="4">
        <v>611739</v>
      </c>
      <c r="I1496" s="4">
        <v>7561177</v>
      </c>
      <c r="J1496" s="4">
        <v>0</v>
      </c>
      <c r="K1496" s="3" t="s">
        <v>1460</v>
      </c>
      <c r="L1496" s="4">
        <v>0.20812867623494893</v>
      </c>
    </row>
    <row r="1497" spans="2:12" x14ac:dyDescent="0.3">
      <c r="B1497" s="3" t="s">
        <v>86</v>
      </c>
      <c r="C1497" s="4">
        <v>2022</v>
      </c>
      <c r="D1497" s="3" t="s">
        <v>1455</v>
      </c>
      <c r="E1497" s="4">
        <v>22516427</v>
      </c>
      <c r="F1497" s="4">
        <v>3806040</v>
      </c>
      <c r="G1497" s="4">
        <v>18710387</v>
      </c>
      <c r="H1497" s="4">
        <v>1472675</v>
      </c>
      <c r="I1497" s="4">
        <v>18710387</v>
      </c>
      <c r="J1497" s="4">
        <v>0</v>
      </c>
      <c r="K1497" s="3" t="s">
        <v>1460</v>
      </c>
      <c r="L1497" s="4">
        <v>0.16903392354390864</v>
      </c>
    </row>
    <row r="1498" spans="2:12" x14ac:dyDescent="0.3">
      <c r="B1498" s="3" t="s">
        <v>86</v>
      </c>
      <c r="C1498" s="4">
        <v>2022</v>
      </c>
      <c r="D1498" s="3" t="s">
        <v>1456</v>
      </c>
      <c r="E1498" s="4">
        <v>89239821</v>
      </c>
      <c r="F1498" s="4">
        <v>43057797</v>
      </c>
      <c r="G1498" s="4">
        <v>46182024</v>
      </c>
      <c r="H1498" s="4">
        <v>8826778</v>
      </c>
      <c r="I1498" s="4">
        <v>46182024</v>
      </c>
      <c r="J1498" s="4">
        <v>0</v>
      </c>
      <c r="K1498" s="3" t="s">
        <v>1460</v>
      </c>
      <c r="L1498" s="4">
        <v>0.48249533131627415</v>
      </c>
    </row>
    <row r="1499" spans="2:12" x14ac:dyDescent="0.3">
      <c r="B1499" s="3" t="s">
        <v>86</v>
      </c>
      <c r="C1499" s="4">
        <v>2022</v>
      </c>
      <c r="D1499" s="3" t="s">
        <v>1457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3" t="s">
        <v>1460</v>
      </c>
      <c r="L1499" s="4"/>
    </row>
    <row r="1500" spans="2:12" x14ac:dyDescent="0.3">
      <c r="B1500" s="3" t="s">
        <v>86</v>
      </c>
      <c r="C1500" s="4">
        <v>2022</v>
      </c>
      <c r="D1500" s="3" t="s">
        <v>1458</v>
      </c>
      <c r="E1500" s="4">
        <v>12663579</v>
      </c>
      <c r="F1500" s="4"/>
      <c r="G1500" s="4">
        <v>12663579</v>
      </c>
      <c r="H1500" s="4">
        <v>5342884</v>
      </c>
      <c r="I1500" s="4">
        <v>12663579</v>
      </c>
      <c r="J1500" s="4"/>
      <c r="K1500" s="3" t="s">
        <v>1451</v>
      </c>
      <c r="L1500" s="4"/>
    </row>
    <row r="1501" spans="2:12" x14ac:dyDescent="0.3">
      <c r="B1501" s="3" t="s">
        <v>86</v>
      </c>
      <c r="C1501" s="4">
        <v>2023</v>
      </c>
      <c r="D1501" s="3" t="s">
        <v>1446</v>
      </c>
      <c r="E1501" s="4">
        <v>9334713</v>
      </c>
      <c r="F1501" s="4">
        <v>4101150</v>
      </c>
      <c r="G1501" s="4">
        <v>5233563</v>
      </c>
      <c r="H1501" s="4">
        <v>209191</v>
      </c>
      <c r="I1501" s="4">
        <v>74489900</v>
      </c>
      <c r="J1501" s="4">
        <v>0</v>
      </c>
      <c r="K1501" s="3" t="s">
        <v>1460</v>
      </c>
      <c r="L1501" s="4">
        <v>0.43934398411606229</v>
      </c>
    </row>
    <row r="1502" spans="2:12" x14ac:dyDescent="0.3">
      <c r="B1502" s="3" t="s">
        <v>86</v>
      </c>
      <c r="C1502" s="4">
        <v>2023</v>
      </c>
      <c r="D1502" s="3" t="s">
        <v>1448</v>
      </c>
      <c r="E1502" s="4">
        <v>24148638</v>
      </c>
      <c r="F1502" s="4">
        <v>4186650</v>
      </c>
      <c r="G1502" s="4">
        <v>19961988</v>
      </c>
      <c r="H1502" s="4">
        <v>2373438</v>
      </c>
      <c r="I1502" s="4">
        <v>163985600</v>
      </c>
      <c r="J1502" s="4">
        <v>0</v>
      </c>
      <c r="K1502" s="3" t="s">
        <v>1460</v>
      </c>
      <c r="L1502" s="4">
        <v>0.17337002608594324</v>
      </c>
    </row>
    <row r="1503" spans="2:12" x14ac:dyDescent="0.3">
      <c r="B1503" s="3" t="s">
        <v>86</v>
      </c>
      <c r="C1503" s="4">
        <v>2023</v>
      </c>
      <c r="D1503" s="3" t="s">
        <v>1449</v>
      </c>
      <c r="E1503" s="4">
        <v>13688562</v>
      </c>
      <c r="F1503" s="4">
        <v>7095360</v>
      </c>
      <c r="G1503" s="4">
        <v>6593202</v>
      </c>
      <c r="H1503" s="4">
        <v>533050</v>
      </c>
      <c r="I1503" s="4">
        <v>15010000</v>
      </c>
      <c r="J1503" s="4">
        <v>0</v>
      </c>
      <c r="K1503" s="3" t="s">
        <v>1460</v>
      </c>
      <c r="L1503" s="4">
        <v>0.51834224807543705</v>
      </c>
    </row>
    <row r="1504" spans="2:12" x14ac:dyDescent="0.3">
      <c r="B1504" s="3" t="s">
        <v>86</v>
      </c>
      <c r="C1504" s="4">
        <v>2023</v>
      </c>
      <c r="D1504" s="3" t="s">
        <v>1450</v>
      </c>
      <c r="E1504" s="4">
        <v>61773830</v>
      </c>
      <c r="F1504" s="4"/>
      <c r="G1504" s="4">
        <v>61773830</v>
      </c>
      <c r="H1504" s="4">
        <v>0</v>
      </c>
      <c r="I1504" s="4">
        <v>61773830</v>
      </c>
      <c r="J1504" s="4"/>
      <c r="K1504" s="3" t="s">
        <v>1451</v>
      </c>
      <c r="L1504" s="4"/>
    </row>
    <row r="1505" spans="2:12" x14ac:dyDescent="0.3">
      <c r="B1505" s="3" t="s">
        <v>86</v>
      </c>
      <c r="C1505" s="4">
        <v>2023</v>
      </c>
      <c r="D1505" s="3" t="s">
        <v>1452</v>
      </c>
      <c r="E1505" s="4">
        <v>0</v>
      </c>
      <c r="F1505" s="4">
        <v>0</v>
      </c>
      <c r="G1505" s="4">
        <v>0</v>
      </c>
      <c r="H1505" s="4">
        <v>0</v>
      </c>
      <c r="I1505" s="4">
        <v>0</v>
      </c>
      <c r="J1505" s="4">
        <v>0</v>
      </c>
      <c r="K1505" s="3" t="s">
        <v>1460</v>
      </c>
      <c r="L1505" s="4"/>
    </row>
    <row r="1506" spans="2:12" x14ac:dyDescent="0.3">
      <c r="B1506" s="3" t="s">
        <v>86</v>
      </c>
      <c r="C1506" s="4">
        <v>2023</v>
      </c>
      <c r="D1506" s="3" t="s">
        <v>1453</v>
      </c>
      <c r="E1506" s="4">
        <v>16779113</v>
      </c>
      <c r="F1506" s="4">
        <v>5423370</v>
      </c>
      <c r="G1506" s="4">
        <v>11355743</v>
      </c>
      <c r="H1506" s="4">
        <v>577200</v>
      </c>
      <c r="I1506" s="4">
        <v>17114695</v>
      </c>
      <c r="J1506" s="4">
        <v>0</v>
      </c>
      <c r="K1506" s="3" t="s">
        <v>1451</v>
      </c>
      <c r="L1506" s="4">
        <v>0.32322149567739367</v>
      </c>
    </row>
    <row r="1507" spans="2:12" x14ac:dyDescent="0.3">
      <c r="B1507" s="3" t="s">
        <v>86</v>
      </c>
      <c r="C1507" s="4">
        <v>2023</v>
      </c>
      <c r="D1507" s="3" t="s">
        <v>1454</v>
      </c>
      <c r="E1507" s="4">
        <v>11328186</v>
      </c>
      <c r="F1507" s="4">
        <v>2173790</v>
      </c>
      <c r="G1507" s="4">
        <v>9154396</v>
      </c>
      <c r="H1507" s="4">
        <v>1779694</v>
      </c>
      <c r="I1507" s="4">
        <v>2738500</v>
      </c>
      <c r="J1507" s="4">
        <v>0</v>
      </c>
      <c r="K1507" s="3" t="s">
        <v>1460</v>
      </c>
      <c r="L1507" s="4">
        <v>0.19189215290073802</v>
      </c>
    </row>
    <row r="1508" spans="2:12" x14ac:dyDescent="0.3">
      <c r="B1508" s="3" t="s">
        <v>86</v>
      </c>
      <c r="C1508" s="4">
        <v>2023</v>
      </c>
      <c r="D1508" s="3" t="s">
        <v>1455</v>
      </c>
      <c r="E1508" s="4">
        <v>24033604</v>
      </c>
      <c r="F1508" s="4">
        <v>4051787</v>
      </c>
      <c r="G1508" s="4">
        <v>19981817</v>
      </c>
      <c r="H1508" s="4">
        <v>1517177</v>
      </c>
      <c r="I1508" s="4">
        <v>147993400</v>
      </c>
      <c r="J1508" s="4">
        <v>0</v>
      </c>
      <c r="K1508" s="3" t="s">
        <v>1460</v>
      </c>
      <c r="L1508" s="4">
        <v>0.1685884064662129</v>
      </c>
    </row>
    <row r="1509" spans="2:12" x14ac:dyDescent="0.3">
      <c r="B1509" s="3" t="s">
        <v>86</v>
      </c>
      <c r="C1509" s="4">
        <v>2023</v>
      </c>
      <c r="D1509" s="3" t="s">
        <v>1456</v>
      </c>
      <c r="E1509" s="4">
        <v>96769261</v>
      </c>
      <c r="F1509" s="4">
        <v>44385579</v>
      </c>
      <c r="G1509" s="4">
        <v>52383682</v>
      </c>
      <c r="H1509" s="4">
        <v>7529440</v>
      </c>
      <c r="I1509" s="4">
        <v>62135905</v>
      </c>
      <c r="J1509" s="4">
        <v>0</v>
      </c>
      <c r="K1509" s="3" t="s">
        <v>1460</v>
      </c>
      <c r="L1509" s="4">
        <v>0.45867436147931312</v>
      </c>
    </row>
    <row r="1510" spans="2:12" x14ac:dyDescent="0.3">
      <c r="B1510" s="3" t="s">
        <v>86</v>
      </c>
      <c r="C1510" s="4">
        <v>2023</v>
      </c>
      <c r="D1510" s="3" t="s">
        <v>1457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3" t="s">
        <v>1460</v>
      </c>
      <c r="L1510" s="4"/>
    </row>
    <row r="1511" spans="2:12" x14ac:dyDescent="0.3">
      <c r="B1511" s="3" t="s">
        <v>86</v>
      </c>
      <c r="C1511" s="4">
        <v>2023</v>
      </c>
      <c r="D1511" s="3" t="s">
        <v>1458</v>
      </c>
      <c r="E1511" s="4">
        <v>18511101</v>
      </c>
      <c r="F1511" s="4"/>
      <c r="G1511" s="4">
        <v>18511101</v>
      </c>
      <c r="H1511" s="4">
        <v>5847518</v>
      </c>
      <c r="I1511" s="4">
        <v>18511101</v>
      </c>
      <c r="J1511" s="4"/>
      <c r="K1511" s="3" t="s">
        <v>1451</v>
      </c>
      <c r="L1511" s="4"/>
    </row>
    <row r="1512" spans="2:12" x14ac:dyDescent="0.3">
      <c r="B1512" s="3" t="s">
        <v>86</v>
      </c>
      <c r="C1512" s="4">
        <v>2024</v>
      </c>
      <c r="D1512" s="3" t="s">
        <v>1446</v>
      </c>
      <c r="E1512" s="4">
        <v>9381411</v>
      </c>
      <c r="F1512" s="4">
        <v>4307017</v>
      </c>
      <c r="G1512" s="4">
        <v>5074394</v>
      </c>
      <c r="H1512" s="4">
        <v>46698</v>
      </c>
      <c r="I1512" s="4">
        <v>74489900</v>
      </c>
      <c r="J1512" s="4">
        <v>2257270</v>
      </c>
      <c r="K1512" s="3" t="s">
        <v>1460</v>
      </c>
      <c r="L1512" s="4">
        <v>0.45910119490554246</v>
      </c>
    </row>
    <row r="1513" spans="2:12" x14ac:dyDescent="0.3">
      <c r="B1513" s="3" t="s">
        <v>86</v>
      </c>
      <c r="C1513" s="4">
        <v>2024</v>
      </c>
      <c r="D1513" s="3" t="s">
        <v>1448</v>
      </c>
      <c r="E1513" s="4">
        <v>25151519</v>
      </c>
      <c r="F1513" s="4">
        <v>4446726</v>
      </c>
      <c r="G1513" s="4">
        <v>20704793</v>
      </c>
      <c r="H1513" s="4">
        <v>1002881</v>
      </c>
      <c r="I1513" s="4">
        <v>163985600</v>
      </c>
      <c r="J1513" s="4">
        <v>1884892</v>
      </c>
      <c r="K1513" s="3" t="s">
        <v>1460</v>
      </c>
      <c r="L1513" s="4">
        <v>0.17679751270688662</v>
      </c>
    </row>
    <row r="1514" spans="2:12" x14ac:dyDescent="0.3">
      <c r="B1514" s="3" t="s">
        <v>86</v>
      </c>
      <c r="C1514" s="4">
        <v>2024</v>
      </c>
      <c r="D1514" s="3" t="s">
        <v>1449</v>
      </c>
      <c r="E1514" s="4">
        <v>15738416</v>
      </c>
      <c r="F1514" s="4">
        <v>7800622</v>
      </c>
      <c r="G1514" s="4">
        <v>7937794</v>
      </c>
      <c r="H1514" s="4">
        <v>2112925</v>
      </c>
      <c r="I1514" s="4">
        <v>15010000</v>
      </c>
      <c r="J1514" s="4">
        <v>1364545</v>
      </c>
      <c r="K1514" s="3" t="s">
        <v>1460</v>
      </c>
      <c r="L1514" s="4">
        <v>0.49564212815317626</v>
      </c>
    </row>
    <row r="1515" spans="2:12" x14ac:dyDescent="0.3">
      <c r="B1515" s="3" t="s">
        <v>86</v>
      </c>
      <c r="C1515" s="4">
        <v>2024</v>
      </c>
      <c r="D1515" s="3" t="s">
        <v>1450</v>
      </c>
      <c r="E1515" s="4">
        <v>62070830</v>
      </c>
      <c r="F1515" s="4"/>
      <c r="G1515" s="4">
        <v>62070830</v>
      </c>
      <c r="H1515" s="4">
        <v>297000</v>
      </c>
      <c r="I1515" s="4">
        <v>62070830</v>
      </c>
      <c r="J1515" s="4"/>
      <c r="K1515" s="3" t="s">
        <v>1451</v>
      </c>
      <c r="L1515" s="4"/>
    </row>
    <row r="1516" spans="2:12" x14ac:dyDescent="0.3">
      <c r="B1516" s="3" t="s">
        <v>86</v>
      </c>
      <c r="C1516" s="4">
        <v>2024</v>
      </c>
      <c r="D1516" s="3" t="s">
        <v>1452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3"/>
      <c r="L1516" s="4"/>
    </row>
    <row r="1517" spans="2:12" x14ac:dyDescent="0.3">
      <c r="B1517" s="3" t="s">
        <v>86</v>
      </c>
      <c r="C1517" s="4">
        <v>2024</v>
      </c>
      <c r="D1517" s="3" t="s">
        <v>1453</v>
      </c>
      <c r="E1517" s="4">
        <v>17184419</v>
      </c>
      <c r="F1517" s="4">
        <v>6167414</v>
      </c>
      <c r="G1517" s="4">
        <v>11017005</v>
      </c>
      <c r="H1517" s="4">
        <v>374711</v>
      </c>
      <c r="I1517" s="4">
        <v>12102460</v>
      </c>
      <c r="J1517" s="4">
        <v>302561</v>
      </c>
      <c r="K1517" s="3" t="s">
        <v>1451</v>
      </c>
      <c r="L1517" s="4">
        <v>0.35889569498974622</v>
      </c>
    </row>
    <row r="1518" spans="2:12" x14ac:dyDescent="0.3">
      <c r="B1518" s="3" t="s">
        <v>86</v>
      </c>
      <c r="C1518" s="4">
        <v>2024</v>
      </c>
      <c r="D1518" s="3" t="s">
        <v>1454</v>
      </c>
      <c r="E1518" s="4">
        <v>11493953</v>
      </c>
      <c r="F1518" s="4">
        <v>2385292</v>
      </c>
      <c r="G1518" s="4">
        <v>9108661</v>
      </c>
      <c r="H1518" s="4">
        <v>165767</v>
      </c>
      <c r="I1518" s="4">
        <v>4181000</v>
      </c>
      <c r="J1518" s="4">
        <v>88957</v>
      </c>
      <c r="K1518" s="3" t="s">
        <v>1460</v>
      </c>
      <c r="L1518" s="4">
        <v>0.20752581814106949</v>
      </c>
    </row>
    <row r="1519" spans="2:12" x14ac:dyDescent="0.3">
      <c r="B1519" s="3" t="s">
        <v>86</v>
      </c>
      <c r="C1519" s="4">
        <v>2024</v>
      </c>
      <c r="D1519" s="3" t="s">
        <v>1455</v>
      </c>
      <c r="E1519" s="4">
        <v>25266518</v>
      </c>
      <c r="F1519" s="4">
        <v>4317764</v>
      </c>
      <c r="G1519" s="4">
        <v>20948754</v>
      </c>
      <c r="H1519" s="4">
        <v>1232914</v>
      </c>
      <c r="I1519" s="4">
        <v>147993400</v>
      </c>
      <c r="J1519" s="4">
        <v>1557825</v>
      </c>
      <c r="K1519" s="3" t="s">
        <v>1460</v>
      </c>
      <c r="L1519" s="4">
        <v>0.17088876274918452</v>
      </c>
    </row>
    <row r="1520" spans="2:12" x14ac:dyDescent="0.3">
      <c r="B1520" s="3" t="s">
        <v>86</v>
      </c>
      <c r="C1520" s="4">
        <v>2024</v>
      </c>
      <c r="D1520" s="3" t="s">
        <v>1456</v>
      </c>
      <c r="E1520" s="4">
        <v>115013397</v>
      </c>
      <c r="F1520" s="4">
        <v>45896497</v>
      </c>
      <c r="G1520" s="4">
        <v>69116900</v>
      </c>
      <c r="H1520" s="4">
        <v>18244138</v>
      </c>
      <c r="I1520" s="4">
        <v>195582400</v>
      </c>
      <c r="J1520" s="4">
        <v>0</v>
      </c>
      <c r="K1520" s="3" t="s">
        <v>1460</v>
      </c>
      <c r="L1520" s="4">
        <v>0.39905348591694934</v>
      </c>
    </row>
    <row r="1521" spans="2:12" x14ac:dyDescent="0.3">
      <c r="B1521" s="3" t="s">
        <v>86</v>
      </c>
      <c r="C1521" s="4">
        <v>2024</v>
      </c>
      <c r="D1521" s="3" t="s">
        <v>1457</v>
      </c>
      <c r="E1521" s="4">
        <v>0</v>
      </c>
      <c r="F1521" s="4">
        <v>0</v>
      </c>
      <c r="G1521" s="4">
        <v>0</v>
      </c>
      <c r="H1521" s="4">
        <v>0</v>
      </c>
      <c r="I1521" s="4">
        <v>0</v>
      </c>
      <c r="J1521" s="4">
        <v>0</v>
      </c>
      <c r="K1521" s="3"/>
      <c r="L1521" s="4"/>
    </row>
    <row r="1522" spans="2:12" x14ac:dyDescent="0.3">
      <c r="B1522" s="3" t="s">
        <v>86</v>
      </c>
      <c r="C1522" s="4">
        <v>2024</v>
      </c>
      <c r="D1522" s="3" t="s">
        <v>1458</v>
      </c>
      <c r="E1522" s="4">
        <v>10079042</v>
      </c>
      <c r="F1522" s="4"/>
      <c r="G1522" s="4">
        <v>10079042</v>
      </c>
      <c r="H1522" s="4">
        <v>-8432060</v>
      </c>
      <c r="I1522" s="4">
        <v>10079042</v>
      </c>
      <c r="J1522" s="4"/>
      <c r="K1522" s="3" t="s">
        <v>1451</v>
      </c>
      <c r="L1522" s="4"/>
    </row>
    <row r="1523" spans="2:12" x14ac:dyDescent="0.3">
      <c r="B1523" s="3" t="s">
        <v>88</v>
      </c>
      <c r="C1523" s="4">
        <v>2019</v>
      </c>
      <c r="D1523" s="3" t="s">
        <v>1446</v>
      </c>
      <c r="E1523" s="4">
        <v>19385923</v>
      </c>
      <c r="F1523" s="4">
        <v>4519514</v>
      </c>
      <c r="G1523" s="4">
        <v>14866409</v>
      </c>
      <c r="H1523" s="4">
        <v>294916</v>
      </c>
      <c r="I1523" s="4">
        <v>49578636</v>
      </c>
      <c r="J1523" s="4">
        <v>831077</v>
      </c>
      <c r="K1523" s="3" t="s">
        <v>1460</v>
      </c>
      <c r="L1523" s="4">
        <v>0.23313380539064352</v>
      </c>
    </row>
    <row r="1524" spans="2:12" x14ac:dyDescent="0.3">
      <c r="B1524" s="3" t="s">
        <v>88</v>
      </c>
      <c r="C1524" s="4">
        <v>2019</v>
      </c>
      <c r="D1524" s="3" t="s">
        <v>1448</v>
      </c>
      <c r="E1524" s="4">
        <v>23153538</v>
      </c>
      <c r="F1524" s="4">
        <v>6986025</v>
      </c>
      <c r="G1524" s="4">
        <v>16167513</v>
      </c>
      <c r="H1524" s="4">
        <v>229319</v>
      </c>
      <c r="I1524" s="4">
        <v>53036588</v>
      </c>
      <c r="J1524" s="4">
        <v>590753</v>
      </c>
      <c r="K1524" s="3" t="s">
        <v>1460</v>
      </c>
      <c r="L1524" s="4">
        <v>0.30172602562943079</v>
      </c>
    </row>
    <row r="1525" spans="2:12" x14ac:dyDescent="0.3">
      <c r="B1525" s="3" t="s">
        <v>88</v>
      </c>
      <c r="C1525" s="4">
        <v>2019</v>
      </c>
      <c r="D1525" s="3" t="s">
        <v>1449</v>
      </c>
      <c r="E1525" s="4">
        <v>7983644</v>
      </c>
      <c r="F1525" s="4">
        <v>4352497</v>
      </c>
      <c r="G1525" s="4">
        <v>3631147</v>
      </c>
      <c r="H1525" s="4">
        <v>974519</v>
      </c>
      <c r="I1525" s="4">
        <v>9850301</v>
      </c>
      <c r="J1525" s="4">
        <v>984132</v>
      </c>
      <c r="K1525" s="3" t="s">
        <v>1460</v>
      </c>
      <c r="L1525" s="4">
        <v>0.54517673884256357</v>
      </c>
    </row>
    <row r="1526" spans="2:12" x14ac:dyDescent="0.3">
      <c r="B1526" s="3" t="s">
        <v>88</v>
      </c>
      <c r="C1526" s="4">
        <v>2019</v>
      </c>
      <c r="D1526" s="3" t="s">
        <v>1450</v>
      </c>
      <c r="E1526" s="4">
        <v>8985178</v>
      </c>
      <c r="F1526" s="4"/>
      <c r="G1526" s="4">
        <v>8985178</v>
      </c>
      <c r="H1526" s="4">
        <v>0</v>
      </c>
      <c r="I1526" s="4">
        <v>8985178</v>
      </c>
      <c r="J1526" s="4"/>
      <c r="K1526" s="3" t="s">
        <v>1451</v>
      </c>
      <c r="L1526" s="4"/>
    </row>
    <row r="1527" spans="2:12" x14ac:dyDescent="0.3">
      <c r="B1527" s="3" t="s">
        <v>88</v>
      </c>
      <c r="C1527" s="4">
        <v>2019</v>
      </c>
      <c r="D1527" s="3" t="s">
        <v>1452</v>
      </c>
      <c r="E1527" s="4">
        <v>0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3" t="s">
        <v>1460</v>
      </c>
      <c r="L1527" s="4"/>
    </row>
    <row r="1528" spans="2:12" x14ac:dyDescent="0.3">
      <c r="B1528" s="3" t="s">
        <v>88</v>
      </c>
      <c r="C1528" s="4">
        <v>2019</v>
      </c>
      <c r="D1528" s="3" t="s">
        <v>1453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3" t="s">
        <v>1451</v>
      </c>
      <c r="L1528" s="4"/>
    </row>
    <row r="1529" spans="2:12" x14ac:dyDescent="0.3">
      <c r="B1529" s="3" t="s">
        <v>88</v>
      </c>
      <c r="C1529" s="4">
        <v>2019</v>
      </c>
      <c r="D1529" s="3" t="s">
        <v>1454</v>
      </c>
      <c r="E1529" s="4">
        <v>4919382</v>
      </c>
      <c r="F1529" s="4">
        <v>2316796</v>
      </c>
      <c r="G1529" s="4">
        <v>2602586</v>
      </c>
      <c r="H1529" s="4">
        <v>0</v>
      </c>
      <c r="I1529" s="4">
        <v>7245319</v>
      </c>
      <c r="J1529" s="4">
        <v>303897</v>
      </c>
      <c r="K1529" s="3" t="s">
        <v>1460</v>
      </c>
      <c r="L1529" s="4">
        <v>0.47095265218273352</v>
      </c>
    </row>
    <row r="1530" spans="2:12" x14ac:dyDescent="0.3">
      <c r="B1530" s="3" t="s">
        <v>88</v>
      </c>
      <c r="C1530" s="4">
        <v>2019</v>
      </c>
      <c r="D1530" s="3" t="s">
        <v>1455</v>
      </c>
      <c r="E1530" s="4">
        <v>12061569</v>
      </c>
      <c r="F1530" s="4">
        <v>4008748</v>
      </c>
      <c r="G1530" s="4">
        <v>8052821</v>
      </c>
      <c r="H1530" s="4">
        <v>0</v>
      </c>
      <c r="I1530" s="4">
        <v>35379808</v>
      </c>
      <c r="J1530" s="4">
        <v>435214</v>
      </c>
      <c r="K1530" s="3" t="s">
        <v>1460</v>
      </c>
      <c r="L1530" s="4">
        <v>0.33235709218261739</v>
      </c>
    </row>
    <row r="1531" spans="2:12" x14ac:dyDescent="0.3">
      <c r="B1531" s="3" t="s">
        <v>88</v>
      </c>
      <c r="C1531" s="4">
        <v>2019</v>
      </c>
      <c r="D1531" s="3" t="s">
        <v>1456</v>
      </c>
      <c r="E1531" s="4">
        <v>47828309</v>
      </c>
      <c r="F1531" s="4">
        <v>22773971</v>
      </c>
      <c r="G1531" s="4">
        <v>25054338</v>
      </c>
      <c r="H1531" s="4">
        <v>2770952</v>
      </c>
      <c r="I1531" s="4">
        <v>108338535</v>
      </c>
      <c r="J1531" s="4">
        <v>0</v>
      </c>
      <c r="K1531" s="3" t="s">
        <v>1460</v>
      </c>
      <c r="L1531" s="4">
        <v>0.47616090713138115</v>
      </c>
    </row>
    <row r="1532" spans="2:12" x14ac:dyDescent="0.3">
      <c r="B1532" s="3" t="s">
        <v>88</v>
      </c>
      <c r="C1532" s="4">
        <v>2019</v>
      </c>
      <c r="D1532" s="3" t="s">
        <v>1457</v>
      </c>
      <c r="E1532" s="4">
        <v>13654696</v>
      </c>
      <c r="F1532" s="4">
        <v>4670798</v>
      </c>
      <c r="G1532" s="4">
        <v>8983898</v>
      </c>
      <c r="H1532" s="4">
        <v>382015</v>
      </c>
      <c r="I1532" s="4">
        <v>33892418</v>
      </c>
      <c r="J1532" s="4">
        <v>540684</v>
      </c>
      <c r="K1532" s="3" t="s">
        <v>1460</v>
      </c>
      <c r="L1532" s="4">
        <v>0.34206532316794164</v>
      </c>
    </row>
    <row r="1533" spans="2:12" x14ac:dyDescent="0.3">
      <c r="B1533" s="3" t="s">
        <v>88</v>
      </c>
      <c r="C1533" s="4">
        <v>2019</v>
      </c>
      <c r="D1533" s="3" t="s">
        <v>1458</v>
      </c>
      <c r="E1533" s="4">
        <v>579123</v>
      </c>
      <c r="F1533" s="4"/>
      <c r="G1533" s="4">
        <v>579123</v>
      </c>
      <c r="H1533" s="4">
        <v>438486</v>
      </c>
      <c r="I1533" s="4">
        <v>579123</v>
      </c>
      <c r="J1533" s="4"/>
      <c r="K1533" s="3" t="s">
        <v>1451</v>
      </c>
      <c r="L1533" s="4"/>
    </row>
    <row r="1534" spans="2:12" x14ac:dyDescent="0.3">
      <c r="B1534" s="3" t="s">
        <v>88</v>
      </c>
      <c r="C1534" s="4">
        <v>2020</v>
      </c>
      <c r="D1534" s="3" t="s">
        <v>1446</v>
      </c>
      <c r="E1534" s="4">
        <v>19403817</v>
      </c>
      <c r="F1534" s="4">
        <v>4919626</v>
      </c>
      <c r="G1534" s="4">
        <v>14484191</v>
      </c>
      <c r="H1534" s="4">
        <v>17894</v>
      </c>
      <c r="I1534" s="4">
        <v>49865858</v>
      </c>
      <c r="J1534" s="4">
        <v>709348</v>
      </c>
      <c r="K1534" s="3" t="s">
        <v>1447</v>
      </c>
      <c r="L1534" s="4">
        <v>0.25353908460381791</v>
      </c>
    </row>
    <row r="1535" spans="2:12" x14ac:dyDescent="0.3">
      <c r="B1535" s="3" t="s">
        <v>88</v>
      </c>
      <c r="C1535" s="4">
        <v>2020</v>
      </c>
      <c r="D1535" s="3" t="s">
        <v>1448</v>
      </c>
      <c r="E1535" s="4">
        <v>23404859</v>
      </c>
      <c r="F1535" s="4">
        <v>7313716</v>
      </c>
      <c r="G1535" s="4">
        <v>16091143</v>
      </c>
      <c r="H1535" s="4">
        <v>251323</v>
      </c>
      <c r="I1535" s="4">
        <v>54895047</v>
      </c>
      <c r="J1535" s="4">
        <v>0</v>
      </c>
      <c r="K1535" s="3" t="s">
        <v>1447</v>
      </c>
      <c r="L1535" s="4">
        <v>0.3124870780037598</v>
      </c>
    </row>
    <row r="1536" spans="2:12" x14ac:dyDescent="0.3">
      <c r="B1536" s="3" t="s">
        <v>88</v>
      </c>
      <c r="C1536" s="4">
        <v>2020</v>
      </c>
      <c r="D1536" s="3" t="s">
        <v>1449</v>
      </c>
      <c r="E1536" s="4">
        <v>6756643</v>
      </c>
      <c r="F1536" s="4">
        <v>4159912</v>
      </c>
      <c r="G1536" s="4">
        <v>2596731</v>
      </c>
      <c r="H1536" s="4">
        <v>156289</v>
      </c>
      <c r="I1536" s="4">
        <v>8597194</v>
      </c>
      <c r="J1536" s="4">
        <v>580969</v>
      </c>
      <c r="K1536" s="3" t="s">
        <v>1447</v>
      </c>
      <c r="L1536" s="4">
        <v>0.61567734154372222</v>
      </c>
    </row>
    <row r="1537" spans="2:12" x14ac:dyDescent="0.3">
      <c r="B1537" s="3" t="s">
        <v>88</v>
      </c>
      <c r="C1537" s="4">
        <v>2020</v>
      </c>
      <c r="D1537" s="3" t="s">
        <v>1450</v>
      </c>
      <c r="E1537" s="4">
        <v>9138380</v>
      </c>
      <c r="F1537" s="4"/>
      <c r="G1537" s="4">
        <v>9138380</v>
      </c>
      <c r="H1537" s="4">
        <v>153202</v>
      </c>
      <c r="I1537" s="4">
        <v>9138380</v>
      </c>
      <c r="J1537" s="4"/>
      <c r="K1537" s="3" t="s">
        <v>1451</v>
      </c>
      <c r="L1537" s="4"/>
    </row>
    <row r="1538" spans="2:12" x14ac:dyDescent="0.3">
      <c r="B1538" s="3" t="s">
        <v>88</v>
      </c>
      <c r="C1538" s="4">
        <v>2020</v>
      </c>
      <c r="D1538" s="3" t="s">
        <v>1452</v>
      </c>
      <c r="E1538" s="4">
        <v>0</v>
      </c>
      <c r="F1538" s="4">
        <v>0</v>
      </c>
      <c r="G1538" s="4">
        <v>0</v>
      </c>
      <c r="H1538" s="4">
        <v>0</v>
      </c>
      <c r="I1538" s="4">
        <v>0</v>
      </c>
      <c r="J1538" s="4">
        <v>0</v>
      </c>
      <c r="K1538" s="3" t="s">
        <v>1451</v>
      </c>
      <c r="L1538" s="4"/>
    </row>
    <row r="1539" spans="2:12" x14ac:dyDescent="0.3">
      <c r="B1539" s="3" t="s">
        <v>88</v>
      </c>
      <c r="C1539" s="4">
        <v>2020</v>
      </c>
      <c r="D1539" s="3" t="s">
        <v>1453</v>
      </c>
      <c r="E1539" s="4">
        <v>2029576</v>
      </c>
      <c r="F1539" s="4">
        <v>699122</v>
      </c>
      <c r="G1539" s="4">
        <v>1330454</v>
      </c>
      <c r="H1539" s="4">
        <v>384186</v>
      </c>
      <c r="I1539" s="4">
        <v>2295513</v>
      </c>
      <c r="J1539" s="4">
        <v>0</v>
      </c>
      <c r="K1539" s="3" t="s">
        <v>1451</v>
      </c>
      <c r="L1539" s="4">
        <v>0.3444670216833467</v>
      </c>
    </row>
    <row r="1540" spans="2:12" x14ac:dyDescent="0.3">
      <c r="B1540" s="3" t="s">
        <v>88</v>
      </c>
      <c r="C1540" s="4">
        <v>2020</v>
      </c>
      <c r="D1540" s="3" t="s">
        <v>1454</v>
      </c>
      <c r="E1540" s="4">
        <v>4919382</v>
      </c>
      <c r="F1540" s="4">
        <v>2481844</v>
      </c>
      <c r="G1540" s="4">
        <v>2437538</v>
      </c>
      <c r="H1540" s="4">
        <v>0</v>
      </c>
      <c r="I1540" s="4">
        <v>7462861</v>
      </c>
      <c r="J1540" s="4">
        <v>313021</v>
      </c>
      <c r="K1540" s="3" t="s">
        <v>1447</v>
      </c>
      <c r="L1540" s="4">
        <v>0.50450320792327163</v>
      </c>
    </row>
    <row r="1541" spans="2:12" x14ac:dyDescent="0.3">
      <c r="B1541" s="3" t="s">
        <v>88</v>
      </c>
      <c r="C1541" s="4">
        <v>2020</v>
      </c>
      <c r="D1541" s="3" t="s">
        <v>1455</v>
      </c>
      <c r="E1541" s="4">
        <v>12167095</v>
      </c>
      <c r="F1541" s="4">
        <v>4185998</v>
      </c>
      <c r="G1541" s="4">
        <v>7981097</v>
      </c>
      <c r="H1541" s="4">
        <v>105527</v>
      </c>
      <c r="I1541" s="4">
        <v>36547620</v>
      </c>
      <c r="J1541" s="4">
        <v>44828132</v>
      </c>
      <c r="K1541" s="3" t="s">
        <v>1447</v>
      </c>
      <c r="L1541" s="4">
        <v>0.34404251795518981</v>
      </c>
    </row>
    <row r="1542" spans="2:12" x14ac:dyDescent="0.3">
      <c r="B1542" s="3" t="s">
        <v>88</v>
      </c>
      <c r="C1542" s="4">
        <v>2020</v>
      </c>
      <c r="D1542" s="3" t="s">
        <v>1456</v>
      </c>
      <c r="E1542" s="4">
        <v>48595072</v>
      </c>
      <c r="F1542" s="4">
        <v>24035822</v>
      </c>
      <c r="G1542" s="4">
        <v>24559250</v>
      </c>
      <c r="H1542" s="4">
        <v>766763</v>
      </c>
      <c r="I1542" s="4">
        <v>112400534</v>
      </c>
      <c r="J1542" s="4">
        <v>0</v>
      </c>
      <c r="K1542" s="3" t="s">
        <v>1447</v>
      </c>
      <c r="L1542" s="4">
        <v>0.49461439217540415</v>
      </c>
    </row>
    <row r="1543" spans="2:12" x14ac:dyDescent="0.3">
      <c r="B1543" s="3" t="s">
        <v>88</v>
      </c>
      <c r="C1543" s="4">
        <v>2020</v>
      </c>
      <c r="D1543" s="3" t="s">
        <v>1457</v>
      </c>
      <c r="E1543" s="4">
        <v>13815264</v>
      </c>
      <c r="F1543" s="4">
        <v>4994422</v>
      </c>
      <c r="G1543" s="4">
        <v>8820842</v>
      </c>
      <c r="H1543" s="4">
        <v>160566</v>
      </c>
      <c r="I1543" s="4">
        <v>35080393</v>
      </c>
      <c r="J1543" s="4">
        <v>559189</v>
      </c>
      <c r="K1543" s="3" t="s">
        <v>1447</v>
      </c>
      <c r="L1543" s="4">
        <v>0.36151477090846762</v>
      </c>
    </row>
    <row r="1544" spans="2:12" x14ac:dyDescent="0.3">
      <c r="B1544" s="3" t="s">
        <v>88</v>
      </c>
      <c r="C1544" s="4">
        <v>2020</v>
      </c>
      <c r="D1544" s="3" t="s">
        <v>1458</v>
      </c>
      <c r="E1544" s="4">
        <v>272946</v>
      </c>
      <c r="F1544" s="4"/>
      <c r="G1544" s="4">
        <v>272946</v>
      </c>
      <c r="H1544" s="4">
        <v>89602</v>
      </c>
      <c r="I1544" s="4">
        <v>272946</v>
      </c>
      <c r="J1544" s="4"/>
      <c r="K1544" s="3" t="s">
        <v>1451</v>
      </c>
      <c r="L1544" s="4"/>
    </row>
    <row r="1545" spans="2:12" x14ac:dyDescent="0.3">
      <c r="B1545" s="3" t="s">
        <v>88</v>
      </c>
      <c r="C1545" s="4">
        <v>2021</v>
      </c>
      <c r="D1545" s="3" t="s">
        <v>1446</v>
      </c>
      <c r="E1545" s="4">
        <v>19438816</v>
      </c>
      <c r="F1545" s="4">
        <v>5321501</v>
      </c>
      <c r="G1545" s="4">
        <v>14117315</v>
      </c>
      <c r="H1545" s="4">
        <v>35000</v>
      </c>
      <c r="I1545" s="4">
        <v>49865858</v>
      </c>
      <c r="J1545" s="4">
        <v>709348</v>
      </c>
      <c r="K1545" s="3" t="s">
        <v>1447</v>
      </c>
      <c r="L1545" s="4">
        <v>0.27375643660601551</v>
      </c>
    </row>
    <row r="1546" spans="2:12" x14ac:dyDescent="0.3">
      <c r="B1546" s="3" t="s">
        <v>88</v>
      </c>
      <c r="C1546" s="4">
        <v>2021</v>
      </c>
      <c r="D1546" s="3" t="s">
        <v>1448</v>
      </c>
      <c r="E1546" s="4">
        <v>23652294</v>
      </c>
      <c r="F1546" s="4">
        <v>7645075</v>
      </c>
      <c r="G1546" s="4">
        <v>16007219</v>
      </c>
      <c r="H1546" s="4">
        <v>247435</v>
      </c>
      <c r="I1546" s="4">
        <v>54895047</v>
      </c>
      <c r="J1546" s="4">
        <v>612763</v>
      </c>
      <c r="K1546" s="3" t="s">
        <v>1447</v>
      </c>
      <c r="L1546" s="4">
        <v>0.32322763280382022</v>
      </c>
    </row>
    <row r="1547" spans="2:12" x14ac:dyDescent="0.3">
      <c r="B1547" s="3" t="s">
        <v>88</v>
      </c>
      <c r="C1547" s="4">
        <v>2021</v>
      </c>
      <c r="D1547" s="3" t="s">
        <v>1449</v>
      </c>
      <c r="E1547" s="4">
        <v>7947011</v>
      </c>
      <c r="F1547" s="4">
        <v>4741122</v>
      </c>
      <c r="G1547" s="4">
        <v>3205889</v>
      </c>
      <c r="H1547" s="4">
        <v>410402</v>
      </c>
      <c r="I1547" s="4">
        <v>9415013</v>
      </c>
      <c r="J1547" s="4">
        <v>580969</v>
      </c>
      <c r="K1547" s="3" t="s">
        <v>1447</v>
      </c>
      <c r="L1547" s="4">
        <v>0.59659185069707343</v>
      </c>
    </row>
    <row r="1548" spans="2:12" x14ac:dyDescent="0.3">
      <c r="B1548" s="3" t="s">
        <v>88</v>
      </c>
      <c r="C1548" s="4">
        <v>2021</v>
      </c>
      <c r="D1548" s="3" t="s">
        <v>1450</v>
      </c>
      <c r="E1548" s="4">
        <v>9138380</v>
      </c>
      <c r="F1548" s="4"/>
      <c r="G1548" s="4">
        <v>9138380</v>
      </c>
      <c r="H1548" s="4">
        <v>0</v>
      </c>
      <c r="I1548" s="4">
        <v>9138380</v>
      </c>
      <c r="J1548" s="4"/>
      <c r="K1548" s="3" t="s">
        <v>1451</v>
      </c>
      <c r="L1548" s="4"/>
    </row>
    <row r="1549" spans="2:12" x14ac:dyDescent="0.3">
      <c r="B1549" s="3" t="s">
        <v>88</v>
      </c>
      <c r="C1549" s="4">
        <v>2021</v>
      </c>
      <c r="D1549" s="3" t="s">
        <v>1452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3" t="s">
        <v>1447</v>
      </c>
      <c r="L1549" s="4"/>
    </row>
    <row r="1550" spans="2:12" x14ac:dyDescent="0.3">
      <c r="B1550" s="3" t="s">
        <v>88</v>
      </c>
      <c r="C1550" s="4">
        <v>2021</v>
      </c>
      <c r="D1550" s="3" t="s">
        <v>1453</v>
      </c>
      <c r="E1550" s="4">
        <v>1418409</v>
      </c>
      <c r="F1550" s="4">
        <v>759997</v>
      </c>
      <c r="G1550" s="4">
        <v>658412</v>
      </c>
      <c r="H1550" s="4">
        <v>132642</v>
      </c>
      <c r="I1550" s="4">
        <v>1477695</v>
      </c>
      <c r="J1550" s="4">
        <v>533417</v>
      </c>
      <c r="K1550" s="3" t="s">
        <v>1451</v>
      </c>
      <c r="L1550" s="4">
        <v>0.53580948795446171</v>
      </c>
    </row>
    <row r="1551" spans="2:12" x14ac:dyDescent="0.3">
      <c r="B1551" s="3" t="s">
        <v>88</v>
      </c>
      <c r="C1551" s="4">
        <v>2021</v>
      </c>
      <c r="D1551" s="3" t="s">
        <v>1454</v>
      </c>
      <c r="E1551" s="4">
        <v>5001825</v>
      </c>
      <c r="F1551" s="4">
        <v>2647752</v>
      </c>
      <c r="G1551" s="4">
        <v>2354073</v>
      </c>
      <c r="H1551" s="4">
        <v>82443</v>
      </c>
      <c r="I1551" s="4">
        <v>7462861</v>
      </c>
      <c r="J1551" s="4">
        <v>313021</v>
      </c>
      <c r="K1551" s="3" t="s">
        <v>1447</v>
      </c>
      <c r="L1551" s="4">
        <v>0.52935718462761094</v>
      </c>
    </row>
    <row r="1552" spans="2:12" x14ac:dyDescent="0.3">
      <c r="B1552" s="3" t="s">
        <v>88</v>
      </c>
      <c r="C1552" s="4">
        <v>2021</v>
      </c>
      <c r="D1552" s="3" t="s">
        <v>1455</v>
      </c>
      <c r="E1552" s="4">
        <v>12176595</v>
      </c>
      <c r="F1552" s="4">
        <v>4364016</v>
      </c>
      <c r="G1552" s="4">
        <v>7812579</v>
      </c>
      <c r="H1552" s="4">
        <v>9500</v>
      </c>
      <c r="I1552" s="4">
        <v>36557120</v>
      </c>
      <c r="J1552" s="4">
        <v>448281</v>
      </c>
      <c r="K1552" s="3" t="s">
        <v>1447</v>
      </c>
      <c r="L1552" s="4">
        <v>0.35839378742579514</v>
      </c>
    </row>
    <row r="1553" spans="2:12" x14ac:dyDescent="0.3">
      <c r="B1553" s="3" t="s">
        <v>88</v>
      </c>
      <c r="C1553" s="4">
        <v>2021</v>
      </c>
      <c r="D1553" s="3" t="s">
        <v>1456</v>
      </c>
      <c r="E1553" s="4">
        <v>49717950</v>
      </c>
      <c r="F1553" s="4">
        <v>25329408</v>
      </c>
      <c r="G1553" s="4">
        <v>24388542</v>
      </c>
      <c r="H1553" s="4">
        <v>1120518</v>
      </c>
      <c r="I1553" s="4">
        <v>112400534</v>
      </c>
      <c r="J1553" s="4">
        <v>2432863</v>
      </c>
      <c r="K1553" s="3" t="s">
        <v>1447</v>
      </c>
      <c r="L1553" s="4">
        <v>0.50946203534136059</v>
      </c>
    </row>
    <row r="1554" spans="2:12" x14ac:dyDescent="0.3">
      <c r="B1554" s="3" t="s">
        <v>88</v>
      </c>
      <c r="C1554" s="4">
        <v>2021</v>
      </c>
      <c r="D1554" s="3" t="s">
        <v>1457</v>
      </c>
      <c r="E1554" s="4">
        <v>14075334</v>
      </c>
      <c r="F1554" s="4">
        <v>5271213</v>
      </c>
      <c r="G1554" s="4">
        <v>8804121</v>
      </c>
      <c r="H1554" s="4">
        <v>260071</v>
      </c>
      <c r="I1554" s="4">
        <v>35355258</v>
      </c>
      <c r="J1554" s="4">
        <v>602554</v>
      </c>
      <c r="K1554" s="3" t="s">
        <v>1447</v>
      </c>
      <c r="L1554" s="4">
        <v>0.37450002962629519</v>
      </c>
    </row>
    <row r="1555" spans="2:12" x14ac:dyDescent="0.3">
      <c r="B1555" s="3" t="s">
        <v>88</v>
      </c>
      <c r="C1555" s="4">
        <v>2021</v>
      </c>
      <c r="D1555" s="3" t="s">
        <v>1458</v>
      </c>
      <c r="E1555" s="4">
        <v>372415</v>
      </c>
      <c r="F1555" s="4"/>
      <c r="G1555" s="4">
        <v>372415</v>
      </c>
      <c r="H1555" s="4">
        <v>137985</v>
      </c>
      <c r="I1555" s="4">
        <v>372415</v>
      </c>
      <c r="J1555" s="4"/>
      <c r="K1555" s="3" t="s">
        <v>1451</v>
      </c>
      <c r="L1555" s="4"/>
    </row>
    <row r="1556" spans="2:12" x14ac:dyDescent="0.3">
      <c r="B1556" s="3" t="s">
        <v>88</v>
      </c>
      <c r="C1556" s="4">
        <v>2022</v>
      </c>
      <c r="D1556" s="3" t="s">
        <v>1446</v>
      </c>
      <c r="E1556" s="4">
        <v>21294929</v>
      </c>
      <c r="F1556" s="4">
        <v>5744669</v>
      </c>
      <c r="G1556" s="4">
        <v>15550260</v>
      </c>
      <c r="H1556" s="4">
        <v>1824281</v>
      </c>
      <c r="I1556" s="4">
        <v>53430064</v>
      </c>
      <c r="J1556" s="4">
        <v>908835</v>
      </c>
      <c r="K1556" s="3" t="s">
        <v>1447</v>
      </c>
      <c r="L1556" s="4">
        <v>0.2697669947619924</v>
      </c>
    </row>
    <row r="1557" spans="2:12" x14ac:dyDescent="0.3">
      <c r="B1557" s="3" t="s">
        <v>88</v>
      </c>
      <c r="C1557" s="4">
        <v>2022</v>
      </c>
      <c r="D1557" s="3" t="s">
        <v>1448</v>
      </c>
      <c r="E1557" s="4">
        <v>23652294</v>
      </c>
      <c r="F1557" s="4">
        <v>7973756</v>
      </c>
      <c r="G1557" s="4">
        <v>15678538</v>
      </c>
      <c r="H1557" s="4">
        <v>0</v>
      </c>
      <c r="I1557" s="4">
        <v>62605594</v>
      </c>
      <c r="J1557" s="4">
        <v>699460</v>
      </c>
      <c r="K1557" s="3" t="s">
        <v>1447</v>
      </c>
      <c r="L1557" s="4">
        <v>0.33712400158733019</v>
      </c>
    </row>
    <row r="1558" spans="2:12" x14ac:dyDescent="0.3">
      <c r="B1558" s="3" t="s">
        <v>88</v>
      </c>
      <c r="C1558" s="4">
        <v>2022</v>
      </c>
      <c r="D1558" s="3" t="s">
        <v>1449</v>
      </c>
      <c r="E1558" s="4">
        <v>7815615</v>
      </c>
      <c r="F1558" s="4">
        <v>5088418</v>
      </c>
      <c r="G1558" s="4">
        <v>2727197</v>
      </c>
      <c r="H1558" s="4">
        <v>0</v>
      </c>
      <c r="I1558" s="4">
        <v>10968270</v>
      </c>
      <c r="J1558" s="4">
        <v>621872</v>
      </c>
      <c r="K1558" s="3" t="s">
        <v>1447</v>
      </c>
      <c r="L1558" s="4">
        <v>0.65105791418845482</v>
      </c>
    </row>
    <row r="1559" spans="2:12" x14ac:dyDescent="0.3">
      <c r="B1559" s="3" t="s">
        <v>88</v>
      </c>
      <c r="C1559" s="4">
        <v>2022</v>
      </c>
      <c r="D1559" s="3" t="s">
        <v>1450</v>
      </c>
      <c r="E1559" s="4">
        <v>9138380</v>
      </c>
      <c r="F1559" s="4"/>
      <c r="G1559" s="4">
        <v>9138380</v>
      </c>
      <c r="H1559" s="4">
        <v>0</v>
      </c>
      <c r="I1559" s="4">
        <v>9138380</v>
      </c>
      <c r="J1559" s="4"/>
      <c r="K1559" s="3" t="s">
        <v>1451</v>
      </c>
      <c r="L1559" s="4"/>
    </row>
    <row r="1560" spans="2:12" x14ac:dyDescent="0.3">
      <c r="B1560" s="3" t="s">
        <v>88</v>
      </c>
      <c r="C1560" s="4">
        <v>2022</v>
      </c>
      <c r="D1560" s="3" t="s">
        <v>1452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3" t="s">
        <v>1447</v>
      </c>
      <c r="L1560" s="4"/>
    </row>
    <row r="1561" spans="2:12" x14ac:dyDescent="0.3">
      <c r="B1561" s="3" t="s">
        <v>88</v>
      </c>
      <c r="C1561" s="4">
        <v>2022</v>
      </c>
      <c r="D1561" s="3" t="s">
        <v>1453</v>
      </c>
      <c r="E1561" s="4">
        <v>2009010</v>
      </c>
      <c r="F1561" s="4">
        <v>902959</v>
      </c>
      <c r="G1561" s="4">
        <v>1106051</v>
      </c>
      <c r="H1561" s="4">
        <v>590601</v>
      </c>
      <c r="I1561" s="4">
        <v>2565409</v>
      </c>
      <c r="J1561" s="4">
        <v>695066</v>
      </c>
      <c r="K1561" s="3" t="s">
        <v>1451</v>
      </c>
      <c r="L1561" s="4">
        <v>0.44945470654700576</v>
      </c>
    </row>
    <row r="1562" spans="2:12" x14ac:dyDescent="0.3">
      <c r="B1562" s="3" t="s">
        <v>88</v>
      </c>
      <c r="C1562" s="4">
        <v>2022</v>
      </c>
      <c r="D1562" s="3" t="s">
        <v>1454</v>
      </c>
      <c r="E1562" s="4">
        <v>5131948</v>
      </c>
      <c r="F1562" s="4">
        <v>2817170</v>
      </c>
      <c r="G1562" s="4">
        <v>2314778</v>
      </c>
      <c r="H1562" s="4">
        <v>117268</v>
      </c>
      <c r="I1562" s="4">
        <v>8727766</v>
      </c>
      <c r="J1562" s="4">
        <v>367500</v>
      </c>
      <c r="K1562" s="3" t="s">
        <v>1447</v>
      </c>
      <c r="L1562" s="4">
        <v>0.54894749518116703</v>
      </c>
    </row>
    <row r="1563" spans="2:12" x14ac:dyDescent="0.3">
      <c r="B1563" s="3" t="s">
        <v>88</v>
      </c>
      <c r="C1563" s="4">
        <v>2022</v>
      </c>
      <c r="D1563" s="3" t="s">
        <v>1455</v>
      </c>
      <c r="E1563" s="4">
        <v>12176595</v>
      </c>
      <c r="F1563" s="4">
        <v>4542097</v>
      </c>
      <c r="G1563" s="4">
        <v>7634498</v>
      </c>
      <c r="H1563" s="4">
        <v>0</v>
      </c>
      <c r="I1563" s="4">
        <v>41494371</v>
      </c>
      <c r="J1563" s="4">
        <v>510004</v>
      </c>
      <c r="K1563" s="3" t="s">
        <v>1447</v>
      </c>
      <c r="L1563" s="4">
        <v>0.3730186476597111</v>
      </c>
    </row>
    <row r="1564" spans="2:12" x14ac:dyDescent="0.3">
      <c r="B1564" s="3" t="s">
        <v>88</v>
      </c>
      <c r="C1564" s="4">
        <v>2022</v>
      </c>
      <c r="D1564" s="3" t="s">
        <v>1456</v>
      </c>
      <c r="E1564" s="4">
        <v>50479606</v>
      </c>
      <c r="F1564" s="4">
        <v>26653373</v>
      </c>
      <c r="G1564" s="4">
        <v>23826233</v>
      </c>
      <c r="H1564" s="4">
        <v>761656</v>
      </c>
      <c r="I1564" s="4">
        <v>129865534</v>
      </c>
      <c r="J1564" s="4">
        <v>2848426</v>
      </c>
      <c r="K1564" s="3" t="s">
        <v>1447</v>
      </c>
      <c r="L1564" s="4">
        <v>0.52800279384114057</v>
      </c>
    </row>
    <row r="1565" spans="2:12" x14ac:dyDescent="0.3">
      <c r="B1565" s="3" t="s">
        <v>88</v>
      </c>
      <c r="C1565" s="4">
        <v>2022</v>
      </c>
      <c r="D1565" s="3" t="s">
        <v>1457</v>
      </c>
      <c r="E1565" s="4">
        <v>14127253</v>
      </c>
      <c r="F1565" s="4">
        <v>5504435</v>
      </c>
      <c r="G1565" s="4">
        <v>8622818</v>
      </c>
      <c r="H1565" s="4">
        <v>49919</v>
      </c>
      <c r="I1565" s="4">
        <v>40195620</v>
      </c>
      <c r="J1565" s="4">
        <v>690083</v>
      </c>
      <c r="K1565" s="3" t="s">
        <v>1447</v>
      </c>
      <c r="L1565" s="4">
        <v>0.38963236518805178</v>
      </c>
    </row>
    <row r="1566" spans="2:12" x14ac:dyDescent="0.3">
      <c r="B1566" s="3" t="s">
        <v>88</v>
      </c>
      <c r="C1566" s="4">
        <v>2022</v>
      </c>
      <c r="D1566" s="3" t="s">
        <v>1458</v>
      </c>
      <c r="E1566" s="4">
        <v>3155952</v>
      </c>
      <c r="F1566" s="4"/>
      <c r="G1566" s="4">
        <v>3155952</v>
      </c>
      <c r="H1566" s="4">
        <v>2830224</v>
      </c>
      <c r="I1566" s="4">
        <v>3155952</v>
      </c>
      <c r="J1566" s="4"/>
      <c r="K1566" s="3" t="s">
        <v>1451</v>
      </c>
      <c r="L1566" s="4"/>
    </row>
    <row r="1567" spans="2:12" x14ac:dyDescent="0.3">
      <c r="B1567" s="3" t="s">
        <v>88</v>
      </c>
      <c r="C1567" s="4">
        <v>2023</v>
      </c>
      <c r="D1567" s="3" t="s">
        <v>1446</v>
      </c>
      <c r="E1567" s="4">
        <v>23829785</v>
      </c>
      <c r="F1567" s="4">
        <v>6240971</v>
      </c>
      <c r="G1567" s="4">
        <v>17588814</v>
      </c>
      <c r="H1567" s="4">
        <v>1800280</v>
      </c>
      <c r="I1567" s="4">
        <v>53603365</v>
      </c>
      <c r="J1567" s="4">
        <v>912263</v>
      </c>
      <c r="K1567" s="3" t="s">
        <v>1447</v>
      </c>
      <c r="L1567" s="4">
        <v>0.26189791473150092</v>
      </c>
    </row>
    <row r="1568" spans="2:12" x14ac:dyDescent="0.3">
      <c r="B1568" s="3" t="s">
        <v>88</v>
      </c>
      <c r="C1568" s="4">
        <v>2023</v>
      </c>
      <c r="D1568" s="3" t="s">
        <v>1448</v>
      </c>
      <c r="E1568" s="4">
        <v>24071721</v>
      </c>
      <c r="F1568" s="4">
        <v>8300903</v>
      </c>
      <c r="G1568" s="4">
        <v>15770818</v>
      </c>
      <c r="H1568" s="4">
        <v>419427</v>
      </c>
      <c r="I1568" s="4">
        <v>63770442</v>
      </c>
      <c r="J1568" s="4">
        <v>713234</v>
      </c>
      <c r="K1568" s="3" t="s">
        <v>1447</v>
      </c>
      <c r="L1568" s="4">
        <v>0.3448404457662167</v>
      </c>
    </row>
    <row r="1569" spans="2:12" x14ac:dyDescent="0.3">
      <c r="B1569" s="3" t="s">
        <v>88</v>
      </c>
      <c r="C1569" s="4">
        <v>2023</v>
      </c>
      <c r="D1569" s="3" t="s">
        <v>1449</v>
      </c>
      <c r="E1569" s="4">
        <v>7533652</v>
      </c>
      <c r="F1569" s="4">
        <v>5039308</v>
      </c>
      <c r="G1569" s="4">
        <v>2494344</v>
      </c>
      <c r="H1569" s="4">
        <v>228868</v>
      </c>
      <c r="I1569" s="4">
        <v>10366389</v>
      </c>
      <c r="J1569" s="4">
        <v>533372</v>
      </c>
      <c r="K1569" s="3" t="s">
        <v>1447</v>
      </c>
      <c r="L1569" s="4">
        <v>0.6689063949330285</v>
      </c>
    </row>
    <row r="1570" spans="2:12" x14ac:dyDescent="0.3">
      <c r="B1570" s="3" t="s">
        <v>88</v>
      </c>
      <c r="C1570" s="4">
        <v>2023</v>
      </c>
      <c r="D1570" s="3" t="s">
        <v>1450</v>
      </c>
      <c r="E1570" s="4">
        <v>9138380</v>
      </c>
      <c r="F1570" s="4"/>
      <c r="G1570" s="4">
        <v>9138380</v>
      </c>
      <c r="H1570" s="4">
        <v>0</v>
      </c>
      <c r="I1570" s="4">
        <v>9138380</v>
      </c>
      <c r="J1570" s="4"/>
      <c r="K1570" s="3" t="s">
        <v>1451</v>
      </c>
      <c r="L1570" s="4"/>
    </row>
    <row r="1571" spans="2:12" x14ac:dyDescent="0.3">
      <c r="B1571" s="3" t="s">
        <v>88</v>
      </c>
      <c r="C1571" s="4">
        <v>2023</v>
      </c>
      <c r="D1571" s="3" t="s">
        <v>1452</v>
      </c>
      <c r="E1571" s="4">
        <v>0</v>
      </c>
      <c r="F1571" s="4">
        <v>0</v>
      </c>
      <c r="G1571" s="4">
        <v>0</v>
      </c>
      <c r="H1571" s="4">
        <v>0</v>
      </c>
      <c r="I1571" s="4">
        <v>0</v>
      </c>
      <c r="J1571" s="4">
        <v>0</v>
      </c>
      <c r="K1571" s="3" t="s">
        <v>1447</v>
      </c>
      <c r="L1571" s="4"/>
    </row>
    <row r="1572" spans="2:12" x14ac:dyDescent="0.3">
      <c r="B1572" s="3" t="s">
        <v>88</v>
      </c>
      <c r="C1572" s="4">
        <v>2023</v>
      </c>
      <c r="D1572" s="3" t="s">
        <v>1453</v>
      </c>
      <c r="E1572" s="4">
        <v>3273589</v>
      </c>
      <c r="F1572" s="4">
        <v>1117382</v>
      </c>
      <c r="G1572" s="4">
        <v>2156207</v>
      </c>
      <c r="H1572" s="4">
        <v>1264581</v>
      </c>
      <c r="I1572" s="4">
        <v>3705636</v>
      </c>
      <c r="J1572" s="4">
        <v>808891</v>
      </c>
      <c r="K1572" s="3" t="s">
        <v>1451</v>
      </c>
      <c r="L1572" s="4">
        <v>0.34133240305976104</v>
      </c>
    </row>
    <row r="1573" spans="2:12" x14ac:dyDescent="0.3">
      <c r="B1573" s="3" t="s">
        <v>88</v>
      </c>
      <c r="C1573" s="4">
        <v>2023</v>
      </c>
      <c r="D1573" s="3" t="s">
        <v>1454</v>
      </c>
      <c r="E1573" s="4">
        <v>5381294</v>
      </c>
      <c r="F1573" s="4">
        <v>2988727</v>
      </c>
      <c r="G1573" s="4">
        <v>2392567</v>
      </c>
      <c r="H1573" s="4">
        <v>241613</v>
      </c>
      <c r="I1573" s="4">
        <v>9030994</v>
      </c>
      <c r="J1573" s="4">
        <v>380595</v>
      </c>
      <c r="K1573" s="3" t="s">
        <v>1447</v>
      </c>
      <c r="L1573" s="4">
        <v>0.55539188158089858</v>
      </c>
    </row>
    <row r="1574" spans="2:12" x14ac:dyDescent="0.3">
      <c r="B1574" s="3" t="s">
        <v>88</v>
      </c>
      <c r="C1574" s="4">
        <v>2023</v>
      </c>
      <c r="D1574" s="3" t="s">
        <v>1455</v>
      </c>
      <c r="E1574" s="4">
        <v>12603619</v>
      </c>
      <c r="F1574" s="4">
        <v>4721025</v>
      </c>
      <c r="G1574" s="4">
        <v>7882594</v>
      </c>
      <c r="H1574" s="4">
        <v>427023</v>
      </c>
      <c r="I1574" s="4">
        <v>42451490</v>
      </c>
      <c r="J1574" s="4">
        <v>522207</v>
      </c>
      <c r="K1574" s="3" t="s">
        <v>1447</v>
      </c>
      <c r="L1574" s="4">
        <v>0.37457693698928857</v>
      </c>
    </row>
    <row r="1575" spans="2:12" x14ac:dyDescent="0.3">
      <c r="B1575" s="3" t="s">
        <v>88</v>
      </c>
      <c r="C1575" s="4">
        <v>2023</v>
      </c>
      <c r="D1575" s="3" t="s">
        <v>1456</v>
      </c>
      <c r="E1575" s="4">
        <v>57246831</v>
      </c>
      <c r="F1575" s="4">
        <v>28119839</v>
      </c>
      <c r="G1575" s="4">
        <v>29126992</v>
      </c>
      <c r="H1575" s="4">
        <v>4959365</v>
      </c>
      <c r="I1575" s="4">
        <v>137769626</v>
      </c>
      <c r="J1575" s="4">
        <v>3133645</v>
      </c>
      <c r="K1575" s="3" t="s">
        <v>1447</v>
      </c>
      <c r="L1575" s="4">
        <v>0.49120341700661124</v>
      </c>
    </row>
    <row r="1576" spans="2:12" x14ac:dyDescent="0.3">
      <c r="B1576" s="3" t="s">
        <v>88</v>
      </c>
      <c r="C1576" s="4">
        <v>2023</v>
      </c>
      <c r="D1576" s="3" t="s">
        <v>1457</v>
      </c>
      <c r="E1576" s="4">
        <v>14848294</v>
      </c>
      <c r="F1576" s="4">
        <v>5730286</v>
      </c>
      <c r="G1576" s="4">
        <v>9118008</v>
      </c>
      <c r="H1576" s="4">
        <v>708736</v>
      </c>
      <c r="I1576" s="4">
        <v>41358315</v>
      </c>
      <c r="J1576" s="4">
        <v>713978</v>
      </c>
      <c r="K1576" s="3" t="s">
        <v>1447</v>
      </c>
      <c r="L1576" s="4">
        <v>0.38592218068957956</v>
      </c>
    </row>
    <row r="1577" spans="2:12" x14ac:dyDescent="0.3">
      <c r="B1577" s="3" t="s">
        <v>88</v>
      </c>
      <c r="C1577" s="4">
        <v>2023</v>
      </c>
      <c r="D1577" s="3" t="s">
        <v>1458</v>
      </c>
      <c r="E1577" s="4">
        <v>3398927</v>
      </c>
      <c r="F1577" s="4"/>
      <c r="G1577" s="4">
        <v>3398927</v>
      </c>
      <c r="H1577" s="4">
        <v>2554317</v>
      </c>
      <c r="I1577" s="4">
        <v>3398927</v>
      </c>
      <c r="J1577" s="4"/>
      <c r="K1577" s="3" t="s">
        <v>1451</v>
      </c>
      <c r="L1577" s="4"/>
    </row>
    <row r="1578" spans="2:12" x14ac:dyDescent="0.3">
      <c r="B1578" s="3" t="s">
        <v>88</v>
      </c>
      <c r="C1578" s="4">
        <v>2024</v>
      </c>
      <c r="D1578" s="3" t="s">
        <v>1446</v>
      </c>
      <c r="E1578" s="4">
        <v>24195940</v>
      </c>
      <c r="F1578" s="4">
        <v>6724321</v>
      </c>
      <c r="G1578" s="4">
        <v>17471619</v>
      </c>
      <c r="H1578" s="4">
        <v>0</v>
      </c>
      <c r="I1578" s="4">
        <v>55533286</v>
      </c>
      <c r="J1578" s="4">
        <v>949263</v>
      </c>
      <c r="K1578" s="3" t="s">
        <v>1447</v>
      </c>
      <c r="L1578" s="4">
        <v>0.27791112889187192</v>
      </c>
    </row>
    <row r="1579" spans="2:12" x14ac:dyDescent="0.3">
      <c r="B1579" s="3" t="s">
        <v>88</v>
      </c>
      <c r="C1579" s="4">
        <v>2024</v>
      </c>
      <c r="D1579" s="3" t="s">
        <v>1448</v>
      </c>
      <c r="E1579" s="4">
        <v>25422667</v>
      </c>
      <c r="F1579" s="4">
        <v>8633195</v>
      </c>
      <c r="G1579" s="4">
        <v>16789472</v>
      </c>
      <c r="H1579" s="4">
        <v>1350945</v>
      </c>
      <c r="I1579" s="4">
        <v>63770442</v>
      </c>
      <c r="J1579" s="4">
        <v>713234</v>
      </c>
      <c r="K1579" s="3" t="s">
        <v>1447</v>
      </c>
      <c r="L1579" s="4">
        <v>0.33958651938445328</v>
      </c>
    </row>
    <row r="1580" spans="2:12" x14ac:dyDescent="0.3">
      <c r="B1580" s="3" t="s">
        <v>88</v>
      </c>
      <c r="C1580" s="4">
        <v>2024</v>
      </c>
      <c r="D1580" s="3" t="s">
        <v>1449</v>
      </c>
      <c r="E1580" s="4">
        <v>9099474</v>
      </c>
      <c r="F1580" s="4">
        <v>5030554</v>
      </c>
      <c r="G1580" s="4">
        <v>4068920</v>
      </c>
      <c r="H1580" s="4">
        <v>1452481</v>
      </c>
      <c r="I1580" s="4">
        <v>9134450</v>
      </c>
      <c r="J1580" s="4">
        <v>452890</v>
      </c>
      <c r="K1580" s="3" t="s">
        <v>1447</v>
      </c>
      <c r="L1580" s="4">
        <v>0.5528400872402075</v>
      </c>
    </row>
    <row r="1581" spans="2:12" x14ac:dyDescent="0.3">
      <c r="B1581" s="3" t="s">
        <v>88</v>
      </c>
      <c r="C1581" s="4">
        <v>2024</v>
      </c>
      <c r="D1581" s="3" t="s">
        <v>1450</v>
      </c>
      <c r="E1581" s="4">
        <v>9138379</v>
      </c>
      <c r="F1581" s="4"/>
      <c r="G1581" s="4">
        <v>9138379</v>
      </c>
      <c r="H1581" s="4">
        <v>0</v>
      </c>
      <c r="I1581" s="4">
        <v>9138379</v>
      </c>
      <c r="J1581" s="4"/>
      <c r="K1581" s="3" t="s">
        <v>1451</v>
      </c>
      <c r="L1581" s="4"/>
    </row>
    <row r="1582" spans="2:12" x14ac:dyDescent="0.3">
      <c r="B1582" s="3" t="s">
        <v>88</v>
      </c>
      <c r="C1582" s="4">
        <v>2024</v>
      </c>
      <c r="D1582" s="3" t="s">
        <v>1452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3"/>
      <c r="L1582" s="4"/>
    </row>
    <row r="1583" spans="2:12" x14ac:dyDescent="0.3">
      <c r="B1583" s="3" t="s">
        <v>88</v>
      </c>
      <c r="C1583" s="4">
        <v>2024</v>
      </c>
      <c r="D1583" s="3" t="s">
        <v>1453</v>
      </c>
      <c r="E1583" s="4">
        <v>7555285</v>
      </c>
      <c r="F1583" s="4">
        <v>1291629</v>
      </c>
      <c r="G1583" s="4">
        <v>6263656</v>
      </c>
      <c r="H1583" s="4">
        <v>3688215</v>
      </c>
      <c r="I1583" s="4">
        <v>3296255</v>
      </c>
      <c r="J1583" s="4">
        <v>781598</v>
      </c>
      <c r="K1583" s="3" t="s">
        <v>1451</v>
      </c>
      <c r="L1583" s="4">
        <v>0.17095701882854186</v>
      </c>
    </row>
    <row r="1584" spans="2:12" x14ac:dyDescent="0.3">
      <c r="B1584" s="3" t="s">
        <v>88</v>
      </c>
      <c r="C1584" s="4">
        <v>2024</v>
      </c>
      <c r="D1584" s="3" t="s">
        <v>1454</v>
      </c>
      <c r="E1584" s="4">
        <v>5728918</v>
      </c>
      <c r="F1584" s="4">
        <v>3164621</v>
      </c>
      <c r="G1584" s="4">
        <v>2564297</v>
      </c>
      <c r="H1584" s="4">
        <v>347624</v>
      </c>
      <c r="I1584" s="4">
        <v>9030994</v>
      </c>
      <c r="J1584" s="4">
        <v>380594</v>
      </c>
      <c r="K1584" s="3" t="s">
        <v>1447</v>
      </c>
      <c r="L1584" s="4">
        <v>0.55239418682550523</v>
      </c>
    </row>
    <row r="1585" spans="2:12" x14ac:dyDescent="0.3">
      <c r="B1585" s="3" t="s">
        <v>88</v>
      </c>
      <c r="C1585" s="4">
        <v>2024</v>
      </c>
      <c r="D1585" s="3" t="s">
        <v>1455</v>
      </c>
      <c r="E1585" s="4">
        <v>13690922</v>
      </c>
      <c r="F1585" s="4">
        <v>4906332</v>
      </c>
      <c r="G1585" s="4">
        <v>8784590</v>
      </c>
      <c r="H1585" s="4">
        <v>858771</v>
      </c>
      <c r="I1585" s="4">
        <v>42451490</v>
      </c>
      <c r="J1585" s="4">
        <v>522207</v>
      </c>
      <c r="K1585" s="3" t="s">
        <v>1447</v>
      </c>
      <c r="L1585" s="4">
        <v>0.35836388520802326</v>
      </c>
    </row>
    <row r="1586" spans="2:12" x14ac:dyDescent="0.3">
      <c r="B1586" s="3" t="s">
        <v>88</v>
      </c>
      <c r="C1586" s="4">
        <v>2024</v>
      </c>
      <c r="D1586" s="3" t="s">
        <v>1456</v>
      </c>
      <c r="E1586" s="4">
        <v>59495875</v>
      </c>
      <c r="F1586" s="4">
        <v>29722293</v>
      </c>
      <c r="G1586" s="4">
        <v>29773582</v>
      </c>
      <c r="H1586" s="4">
        <v>2149943</v>
      </c>
      <c r="I1586" s="4">
        <v>137769626</v>
      </c>
      <c r="J1586" s="4">
        <v>3133646</v>
      </c>
      <c r="K1586" s="3" t="s">
        <v>1447</v>
      </c>
      <c r="L1586" s="4">
        <v>0.4995689701176762</v>
      </c>
    </row>
    <row r="1587" spans="2:12" x14ac:dyDescent="0.3">
      <c r="B1587" s="3" t="s">
        <v>88</v>
      </c>
      <c r="C1587" s="4">
        <v>2024</v>
      </c>
      <c r="D1587" s="3" t="s">
        <v>1457</v>
      </c>
      <c r="E1587" s="4">
        <v>15344497</v>
      </c>
      <c r="F1587" s="4">
        <v>5956351</v>
      </c>
      <c r="G1587" s="4">
        <v>9388146</v>
      </c>
      <c r="H1587" s="4">
        <v>496203</v>
      </c>
      <c r="I1587" s="4">
        <v>41358315</v>
      </c>
      <c r="J1587" s="4">
        <v>713978</v>
      </c>
      <c r="K1587" s="3" t="s">
        <v>1447</v>
      </c>
      <c r="L1587" s="4">
        <v>0.38817505715566958</v>
      </c>
    </row>
    <row r="1588" spans="2:12" x14ac:dyDescent="0.3">
      <c r="B1588" s="3" t="s">
        <v>88</v>
      </c>
      <c r="C1588" s="4">
        <v>2024</v>
      </c>
      <c r="D1588" s="3" t="s">
        <v>1458</v>
      </c>
      <c r="E1588" s="4">
        <v>1674993</v>
      </c>
      <c r="F1588" s="4"/>
      <c r="G1588" s="4">
        <v>1674993</v>
      </c>
      <c r="H1588" s="4">
        <v>757886</v>
      </c>
      <c r="I1588" s="4">
        <v>1674993</v>
      </c>
      <c r="J1588" s="4"/>
      <c r="K1588" s="3" t="s">
        <v>1451</v>
      </c>
      <c r="L1588" s="4"/>
    </row>
    <row r="1589" spans="2:12" x14ac:dyDescent="0.3">
      <c r="B1589" s="3" t="s">
        <v>93</v>
      </c>
      <c r="C1589" s="4">
        <v>2019</v>
      </c>
      <c r="D1589" s="3" t="s">
        <v>1446</v>
      </c>
      <c r="E1589" s="4">
        <v>229405906</v>
      </c>
      <c r="F1589" s="4">
        <v>104504140</v>
      </c>
      <c r="G1589" s="4">
        <v>124901766</v>
      </c>
      <c r="H1589" s="4">
        <v>8540837</v>
      </c>
      <c r="I1589" s="4">
        <v>348680025</v>
      </c>
      <c r="J1589" s="4">
        <v>12861314</v>
      </c>
      <c r="K1589" s="3" t="s">
        <v>1447</v>
      </c>
      <c r="L1589" s="4">
        <v>0.45554250028767784</v>
      </c>
    </row>
    <row r="1590" spans="2:12" x14ac:dyDescent="0.3">
      <c r="B1590" s="3" t="s">
        <v>93</v>
      </c>
      <c r="C1590" s="4">
        <v>2019</v>
      </c>
      <c r="D1590" s="3" t="s">
        <v>1448</v>
      </c>
      <c r="E1590" s="4">
        <v>319569497</v>
      </c>
      <c r="F1590" s="4">
        <v>95182579</v>
      </c>
      <c r="G1590" s="4">
        <v>224386918</v>
      </c>
      <c r="H1590" s="4">
        <v>14179150</v>
      </c>
      <c r="I1590" s="4">
        <v>687551862</v>
      </c>
      <c r="J1590" s="4">
        <v>8034219</v>
      </c>
      <c r="K1590" s="3" t="s">
        <v>1460</v>
      </c>
      <c r="L1590" s="4">
        <v>0.29784625846189572</v>
      </c>
    </row>
    <row r="1591" spans="2:12" x14ac:dyDescent="0.3">
      <c r="B1591" s="3" t="s">
        <v>93</v>
      </c>
      <c r="C1591" s="4">
        <v>2019</v>
      </c>
      <c r="D1591" s="3" t="s">
        <v>1449</v>
      </c>
      <c r="E1591" s="4">
        <v>36181471</v>
      </c>
      <c r="F1591" s="4">
        <v>16525978</v>
      </c>
      <c r="G1591" s="4">
        <v>19655493</v>
      </c>
      <c r="H1591" s="4">
        <v>1943406</v>
      </c>
      <c r="I1591" s="4">
        <v>45644299</v>
      </c>
      <c r="J1591" s="4">
        <v>3865011</v>
      </c>
      <c r="K1591" s="3" t="s">
        <v>1460</v>
      </c>
      <c r="L1591" s="4">
        <v>0.45675251843685405</v>
      </c>
    </row>
    <row r="1592" spans="2:12" x14ac:dyDescent="0.3">
      <c r="B1592" s="3" t="s">
        <v>93</v>
      </c>
      <c r="C1592" s="4">
        <v>2019</v>
      </c>
      <c r="D1592" s="3" t="s">
        <v>1450</v>
      </c>
      <c r="E1592" s="4">
        <v>1020960000</v>
      </c>
      <c r="F1592" s="4"/>
      <c r="G1592" s="4">
        <v>1020960000</v>
      </c>
      <c r="H1592" s="4">
        <v>50265823</v>
      </c>
      <c r="I1592" s="4">
        <v>1020960000</v>
      </c>
      <c r="J1592" s="4"/>
      <c r="K1592" s="3" t="s">
        <v>1451</v>
      </c>
      <c r="L1592" s="4"/>
    </row>
    <row r="1593" spans="2:12" x14ac:dyDescent="0.3">
      <c r="B1593" s="3" t="s">
        <v>93</v>
      </c>
      <c r="C1593" s="4">
        <v>2019</v>
      </c>
      <c r="D1593" s="3" t="s">
        <v>1452</v>
      </c>
      <c r="E1593" s="4">
        <v>0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3" t="s">
        <v>1447</v>
      </c>
      <c r="L1593" s="4"/>
    </row>
    <row r="1594" spans="2:12" x14ac:dyDescent="0.3">
      <c r="B1594" s="3" t="s">
        <v>93</v>
      </c>
      <c r="C1594" s="4">
        <v>2019</v>
      </c>
      <c r="D1594" s="3" t="s">
        <v>1453</v>
      </c>
      <c r="E1594" s="4">
        <v>52119146</v>
      </c>
      <c r="F1594" s="4">
        <v>29136734</v>
      </c>
      <c r="G1594" s="4">
        <v>22982412</v>
      </c>
      <c r="H1594" s="4">
        <v>4065034</v>
      </c>
      <c r="I1594" s="4">
        <v>56731641</v>
      </c>
      <c r="J1594" s="4">
        <v>2938197</v>
      </c>
      <c r="K1594" s="3" t="s">
        <v>1451</v>
      </c>
      <c r="L1594" s="4">
        <v>0.55904089449201644</v>
      </c>
    </row>
    <row r="1595" spans="2:12" x14ac:dyDescent="0.3">
      <c r="B1595" s="3" t="s">
        <v>93</v>
      </c>
      <c r="C1595" s="4">
        <v>2019</v>
      </c>
      <c r="D1595" s="3" t="s">
        <v>1454</v>
      </c>
      <c r="E1595" s="4">
        <v>106737808</v>
      </c>
      <c r="F1595" s="4">
        <v>41791581</v>
      </c>
      <c r="G1595" s="4">
        <v>64946227</v>
      </c>
      <c r="H1595" s="4">
        <v>29695527</v>
      </c>
      <c r="I1595" s="4">
        <v>148990748</v>
      </c>
      <c r="J1595" s="4">
        <v>5706789</v>
      </c>
      <c r="K1595" s="3" t="s">
        <v>1447</v>
      </c>
      <c r="L1595" s="4">
        <v>0.39153493764833547</v>
      </c>
    </row>
    <row r="1596" spans="2:12" x14ac:dyDescent="0.3">
      <c r="B1596" s="3" t="s">
        <v>93</v>
      </c>
      <c r="C1596" s="4">
        <v>2019</v>
      </c>
      <c r="D1596" s="3" t="s">
        <v>1455</v>
      </c>
      <c r="E1596" s="4">
        <v>195065279</v>
      </c>
      <c r="F1596" s="4">
        <v>78703782</v>
      </c>
      <c r="G1596" s="4">
        <v>116361497</v>
      </c>
      <c r="H1596" s="4">
        <v>4529103</v>
      </c>
      <c r="I1596" s="4">
        <v>539076067</v>
      </c>
      <c r="J1596" s="4">
        <v>6258969</v>
      </c>
      <c r="K1596" s="3" t="s">
        <v>1460</v>
      </c>
      <c r="L1596" s="4">
        <v>0.40347406982664508</v>
      </c>
    </row>
    <row r="1597" spans="2:12" x14ac:dyDescent="0.3">
      <c r="B1597" s="3" t="s">
        <v>93</v>
      </c>
      <c r="C1597" s="4">
        <v>2019</v>
      </c>
      <c r="D1597" s="3" t="s">
        <v>1456</v>
      </c>
      <c r="E1597" s="4">
        <v>570797052</v>
      </c>
      <c r="F1597" s="4">
        <v>227041748</v>
      </c>
      <c r="G1597" s="4">
        <v>343755304</v>
      </c>
      <c r="H1597" s="4">
        <v>21437531</v>
      </c>
      <c r="I1597" s="4">
        <v>1265231056</v>
      </c>
      <c r="J1597" s="4">
        <v>13297939</v>
      </c>
      <c r="K1597" s="3" t="s">
        <v>1460</v>
      </c>
      <c r="L1597" s="4">
        <v>0.39776264997248095</v>
      </c>
    </row>
    <row r="1598" spans="2:12" x14ac:dyDescent="0.3">
      <c r="B1598" s="3" t="s">
        <v>93</v>
      </c>
      <c r="C1598" s="4">
        <v>2019</v>
      </c>
      <c r="D1598" s="3" t="s">
        <v>1457</v>
      </c>
      <c r="E1598" s="4">
        <v>205108911</v>
      </c>
      <c r="F1598" s="4">
        <v>61129220</v>
      </c>
      <c r="G1598" s="4">
        <v>143979691</v>
      </c>
      <c r="H1598" s="4">
        <v>14805466</v>
      </c>
      <c r="I1598" s="4">
        <v>525921398</v>
      </c>
      <c r="J1598" s="4">
        <v>8387743</v>
      </c>
      <c r="K1598" s="3" t="s">
        <v>1460</v>
      </c>
      <c r="L1598" s="4">
        <v>0.2980329801468255</v>
      </c>
    </row>
    <row r="1599" spans="2:12" x14ac:dyDescent="0.3">
      <c r="B1599" s="3" t="s">
        <v>93</v>
      </c>
      <c r="C1599" s="4">
        <v>2019</v>
      </c>
      <c r="D1599" s="3" t="s">
        <v>1458</v>
      </c>
      <c r="E1599" s="4">
        <v>26076692</v>
      </c>
      <c r="F1599" s="4"/>
      <c r="G1599" s="4">
        <v>26076692</v>
      </c>
      <c r="H1599" s="4">
        <v>0</v>
      </c>
      <c r="I1599" s="4">
        <v>26076692</v>
      </c>
      <c r="J1599" s="4"/>
      <c r="K1599" s="3" t="s">
        <v>1451</v>
      </c>
      <c r="L1599" s="4"/>
    </row>
    <row r="1600" spans="2:12" x14ac:dyDescent="0.3">
      <c r="B1600" s="3" t="s">
        <v>93</v>
      </c>
      <c r="C1600" s="4">
        <v>2020</v>
      </c>
      <c r="D1600" s="3" t="s">
        <v>1446</v>
      </c>
      <c r="E1600" s="4">
        <v>236894550</v>
      </c>
      <c r="F1600" s="4">
        <v>111459940</v>
      </c>
      <c r="G1600" s="4">
        <v>125434610</v>
      </c>
      <c r="H1600" s="4">
        <v>8340337</v>
      </c>
      <c r="I1600" s="4">
        <v>360971675</v>
      </c>
      <c r="J1600" s="4">
        <v>13471625</v>
      </c>
      <c r="K1600" s="3" t="s">
        <v>1447</v>
      </c>
      <c r="L1600" s="4">
        <v>0.47050445018680254</v>
      </c>
    </row>
    <row r="1601" spans="2:12" x14ac:dyDescent="0.3">
      <c r="B1601" s="3" t="s">
        <v>93</v>
      </c>
      <c r="C1601" s="4">
        <v>2020</v>
      </c>
      <c r="D1601" s="3" t="s">
        <v>1448</v>
      </c>
      <c r="E1601" s="4">
        <v>328862101</v>
      </c>
      <c r="F1601" s="4">
        <v>99519504</v>
      </c>
      <c r="G1601" s="4">
        <v>229342597</v>
      </c>
      <c r="H1601" s="4">
        <v>9733925</v>
      </c>
      <c r="I1601" s="4">
        <v>709005060</v>
      </c>
      <c r="J1601" s="4">
        <v>8287770</v>
      </c>
      <c r="K1601" s="3" t="s">
        <v>1460</v>
      </c>
      <c r="L1601" s="4">
        <v>0.30261773459873381</v>
      </c>
    </row>
    <row r="1602" spans="2:12" x14ac:dyDescent="0.3">
      <c r="B1602" s="3" t="s">
        <v>93</v>
      </c>
      <c r="C1602" s="4">
        <v>2020</v>
      </c>
      <c r="D1602" s="3" t="s">
        <v>1449</v>
      </c>
      <c r="E1602" s="4">
        <v>39925416</v>
      </c>
      <c r="F1602" s="4">
        <v>17867998</v>
      </c>
      <c r="G1602" s="4">
        <v>22057418</v>
      </c>
      <c r="H1602" s="4">
        <v>4544634</v>
      </c>
      <c r="I1602" s="4">
        <v>49420280</v>
      </c>
      <c r="J1602" s="4">
        <v>4108032</v>
      </c>
      <c r="K1602" s="3" t="s">
        <v>1460</v>
      </c>
      <c r="L1602" s="4">
        <v>0.44753442268453758</v>
      </c>
    </row>
    <row r="1603" spans="2:12" x14ac:dyDescent="0.3">
      <c r="B1603" s="3" t="s">
        <v>93</v>
      </c>
      <c r="C1603" s="4">
        <v>2020</v>
      </c>
      <c r="D1603" s="3" t="s">
        <v>1450</v>
      </c>
      <c r="E1603" s="4">
        <v>611390373</v>
      </c>
      <c r="F1603" s="4"/>
      <c r="G1603" s="4">
        <v>611390373</v>
      </c>
      <c r="H1603" s="4">
        <v>23174865</v>
      </c>
      <c r="I1603" s="4">
        <v>611390373</v>
      </c>
      <c r="J1603" s="4"/>
      <c r="K1603" s="3" t="s">
        <v>1451</v>
      </c>
      <c r="L1603" s="4"/>
    </row>
    <row r="1604" spans="2:12" x14ac:dyDescent="0.3">
      <c r="B1604" s="3" t="s">
        <v>93</v>
      </c>
      <c r="C1604" s="4">
        <v>2020</v>
      </c>
      <c r="D1604" s="3" t="s">
        <v>1452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3" t="s">
        <v>1451</v>
      </c>
      <c r="L1604" s="4"/>
    </row>
    <row r="1605" spans="2:12" x14ac:dyDescent="0.3">
      <c r="B1605" s="3" t="s">
        <v>93</v>
      </c>
      <c r="C1605" s="4">
        <v>2020</v>
      </c>
      <c r="D1605" s="3" t="s">
        <v>1453</v>
      </c>
      <c r="E1605" s="4">
        <v>54871964</v>
      </c>
      <c r="F1605" s="4">
        <v>31344843</v>
      </c>
      <c r="G1605" s="4">
        <v>23527121</v>
      </c>
      <c r="H1605" s="4">
        <v>4192885</v>
      </c>
      <c r="I1605" s="4">
        <v>66262447</v>
      </c>
      <c r="J1605" s="4">
        <v>3314782</v>
      </c>
      <c r="K1605" s="3" t="s">
        <v>1451</v>
      </c>
      <c r="L1605" s="4">
        <v>0.57123603230239761</v>
      </c>
    </row>
    <row r="1606" spans="2:12" x14ac:dyDescent="0.3">
      <c r="B1606" s="3" t="s">
        <v>93</v>
      </c>
      <c r="C1606" s="4">
        <v>2020</v>
      </c>
      <c r="D1606" s="3" t="s">
        <v>1454</v>
      </c>
      <c r="E1606" s="4">
        <v>553685455</v>
      </c>
      <c r="F1606" s="4">
        <v>44810651</v>
      </c>
      <c r="G1606" s="4">
        <v>508874804</v>
      </c>
      <c r="H1606" s="4">
        <v>15649434</v>
      </c>
      <c r="I1606" s="4">
        <v>159154842</v>
      </c>
      <c r="J1606" s="4">
        <v>5995622</v>
      </c>
      <c r="K1606" s="3" t="s">
        <v>1447</v>
      </c>
      <c r="L1606" s="4">
        <v>8.0931602221698234E-2</v>
      </c>
    </row>
    <row r="1607" spans="2:12" x14ac:dyDescent="0.3">
      <c r="B1607" s="3" t="s">
        <v>93</v>
      </c>
      <c r="C1607" s="4">
        <v>2020</v>
      </c>
      <c r="D1607" s="3" t="s">
        <v>1455</v>
      </c>
      <c r="E1607" s="4">
        <v>197141954</v>
      </c>
      <c r="F1607" s="4">
        <v>81416347</v>
      </c>
      <c r="G1607" s="4">
        <v>115725607</v>
      </c>
      <c r="H1607" s="4">
        <v>2136243</v>
      </c>
      <c r="I1607" s="4">
        <v>550673702</v>
      </c>
      <c r="J1607" s="4">
        <v>6390078</v>
      </c>
      <c r="K1607" s="3" t="s">
        <v>1460</v>
      </c>
      <c r="L1607" s="4">
        <v>0.41298336223247539</v>
      </c>
    </row>
    <row r="1608" spans="2:12" x14ac:dyDescent="0.3">
      <c r="B1608" s="3" t="s">
        <v>93</v>
      </c>
      <c r="C1608" s="4">
        <v>2020</v>
      </c>
      <c r="D1608" s="3" t="s">
        <v>1456</v>
      </c>
      <c r="E1608" s="4">
        <v>590913741</v>
      </c>
      <c r="F1608" s="4">
        <v>238823022</v>
      </c>
      <c r="G1608" s="4">
        <v>352090719</v>
      </c>
      <c r="H1608" s="4">
        <v>23126611</v>
      </c>
      <c r="I1608" s="4">
        <v>1305169315</v>
      </c>
      <c r="J1608" s="4">
        <v>13818369</v>
      </c>
      <c r="K1608" s="3" t="s">
        <v>1460</v>
      </c>
      <c r="L1608" s="4">
        <v>0.40415885674927976</v>
      </c>
    </row>
    <row r="1609" spans="2:12" x14ac:dyDescent="0.3">
      <c r="B1609" s="3" t="s">
        <v>93</v>
      </c>
      <c r="C1609" s="4">
        <v>2020</v>
      </c>
      <c r="D1609" s="3" t="s">
        <v>1457</v>
      </c>
      <c r="E1609" s="4">
        <v>211925943</v>
      </c>
      <c r="F1609" s="4">
        <v>64069841</v>
      </c>
      <c r="G1609" s="4">
        <v>147856102</v>
      </c>
      <c r="H1609" s="4">
        <v>7716655</v>
      </c>
      <c r="I1609" s="4">
        <v>541418824</v>
      </c>
      <c r="J1609" s="4">
        <v>8645097</v>
      </c>
      <c r="K1609" s="3" t="s">
        <v>1460</v>
      </c>
      <c r="L1609" s="4">
        <v>0.30232183985138622</v>
      </c>
    </row>
    <row r="1610" spans="2:12" x14ac:dyDescent="0.3">
      <c r="B1610" s="3" t="s">
        <v>93</v>
      </c>
      <c r="C1610" s="4">
        <v>2020</v>
      </c>
      <c r="D1610" s="3" t="s">
        <v>1458</v>
      </c>
      <c r="E1610" s="4">
        <v>43195649</v>
      </c>
      <c r="F1610" s="4"/>
      <c r="G1610" s="4">
        <v>43195649</v>
      </c>
      <c r="H1610" s="4">
        <v>17117397</v>
      </c>
      <c r="I1610" s="4">
        <v>43195649</v>
      </c>
      <c r="J1610" s="4"/>
      <c r="K1610" s="3" t="s">
        <v>1451</v>
      </c>
      <c r="L1610" s="4"/>
    </row>
    <row r="1611" spans="2:12" x14ac:dyDescent="0.3">
      <c r="B1611" s="3" t="s">
        <v>93</v>
      </c>
      <c r="C1611" s="4">
        <v>2021</v>
      </c>
      <c r="D1611" s="3" t="s">
        <v>1446</v>
      </c>
      <c r="E1611" s="4">
        <v>249652770</v>
      </c>
      <c r="F1611" s="4">
        <v>118511618</v>
      </c>
      <c r="G1611" s="4">
        <v>131141152</v>
      </c>
      <c r="H1611" s="4">
        <v>12822419</v>
      </c>
      <c r="I1611" s="4">
        <v>404199959</v>
      </c>
      <c r="J1611" s="4">
        <v>15150295</v>
      </c>
      <c r="K1611" s="3" t="s">
        <v>1460</v>
      </c>
      <c r="L1611" s="4">
        <v>0.47470580038026416</v>
      </c>
    </row>
    <row r="1612" spans="2:12" x14ac:dyDescent="0.3">
      <c r="B1612" s="3" t="s">
        <v>93</v>
      </c>
      <c r="C1612" s="4">
        <v>2021</v>
      </c>
      <c r="D1612" s="3" t="s">
        <v>1448</v>
      </c>
      <c r="E1612" s="4">
        <v>343108977</v>
      </c>
      <c r="F1612" s="4">
        <v>103759142</v>
      </c>
      <c r="G1612" s="4">
        <v>239349835</v>
      </c>
      <c r="H1612" s="4">
        <v>15137391</v>
      </c>
      <c r="I1612" s="4">
        <v>758099558</v>
      </c>
      <c r="J1612" s="4">
        <v>8865721</v>
      </c>
      <c r="K1612" s="3" t="s">
        <v>1460</v>
      </c>
      <c r="L1612" s="4">
        <v>0.30240870672410297</v>
      </c>
    </row>
    <row r="1613" spans="2:12" x14ac:dyDescent="0.3">
      <c r="B1613" s="3" t="s">
        <v>93</v>
      </c>
      <c r="C1613" s="4">
        <v>2021</v>
      </c>
      <c r="D1613" s="3" t="s">
        <v>1449</v>
      </c>
      <c r="E1613" s="4">
        <v>40771417</v>
      </c>
      <c r="F1613" s="4">
        <v>18650931</v>
      </c>
      <c r="G1613" s="4">
        <v>22120486</v>
      </c>
      <c r="H1613" s="4">
        <v>3016855</v>
      </c>
      <c r="I1613" s="4">
        <v>52124232</v>
      </c>
      <c r="J1613" s="4">
        <v>4465536</v>
      </c>
      <c r="K1613" s="3" t="s">
        <v>1460</v>
      </c>
      <c r="L1613" s="4">
        <v>0.45745113543637689</v>
      </c>
    </row>
    <row r="1614" spans="2:12" x14ac:dyDescent="0.3">
      <c r="B1614" s="3" t="s">
        <v>93</v>
      </c>
      <c r="C1614" s="4">
        <v>2021</v>
      </c>
      <c r="D1614" s="3" t="s">
        <v>1450</v>
      </c>
      <c r="E1614" s="4">
        <v>659241169</v>
      </c>
      <c r="F1614" s="4"/>
      <c r="G1614" s="4">
        <v>659241169</v>
      </c>
      <c r="H1614" s="4">
        <v>43372199</v>
      </c>
      <c r="I1614" s="4">
        <v>659241169</v>
      </c>
      <c r="J1614" s="4"/>
      <c r="K1614" s="3" t="s">
        <v>1451</v>
      </c>
      <c r="L1614" s="4"/>
    </row>
    <row r="1615" spans="2:12" x14ac:dyDescent="0.3">
      <c r="B1615" s="3" t="s">
        <v>93</v>
      </c>
      <c r="C1615" s="4">
        <v>2021</v>
      </c>
      <c r="D1615" s="3" t="s">
        <v>1452</v>
      </c>
      <c r="E1615" s="4">
        <v>0</v>
      </c>
      <c r="F1615" s="4">
        <v>0</v>
      </c>
      <c r="G1615" s="4">
        <v>0</v>
      </c>
      <c r="H1615" s="4">
        <v>0</v>
      </c>
      <c r="I1615" s="4">
        <v>0</v>
      </c>
      <c r="J1615" s="4">
        <v>0</v>
      </c>
      <c r="K1615" s="3" t="s">
        <v>1451</v>
      </c>
      <c r="L1615" s="4"/>
    </row>
    <row r="1616" spans="2:12" x14ac:dyDescent="0.3">
      <c r="B1616" s="3" t="s">
        <v>93</v>
      </c>
      <c r="C1616" s="4">
        <v>2021</v>
      </c>
      <c r="D1616" s="3" t="s">
        <v>1453</v>
      </c>
      <c r="E1616" s="4">
        <v>59022904</v>
      </c>
      <c r="F1616" s="4">
        <v>33909951</v>
      </c>
      <c r="G1616" s="4">
        <v>25112953</v>
      </c>
      <c r="H1616" s="4">
        <v>4996627</v>
      </c>
      <c r="I1616" s="4">
        <v>76222684</v>
      </c>
      <c r="J1616" s="4">
        <v>3750428</v>
      </c>
      <c r="K1616" s="3" t="s">
        <v>1451</v>
      </c>
      <c r="L1616" s="4">
        <v>0.5745219008539465</v>
      </c>
    </row>
    <row r="1617" spans="2:12" x14ac:dyDescent="0.3">
      <c r="B1617" s="3" t="s">
        <v>93</v>
      </c>
      <c r="C1617" s="4">
        <v>2021</v>
      </c>
      <c r="D1617" s="3" t="s">
        <v>1454</v>
      </c>
      <c r="E1617" s="4">
        <v>563780927</v>
      </c>
      <c r="F1617" s="4">
        <v>47273128</v>
      </c>
      <c r="G1617" s="4">
        <v>516507799</v>
      </c>
      <c r="H1617" s="4">
        <v>19978311</v>
      </c>
      <c r="I1617" s="4">
        <v>174109376</v>
      </c>
      <c r="J1617" s="4">
        <v>6521951</v>
      </c>
      <c r="K1617" s="3" t="s">
        <v>1460</v>
      </c>
      <c r="L1617" s="4">
        <v>8.3850172533417394E-2</v>
      </c>
    </row>
    <row r="1618" spans="2:12" x14ac:dyDescent="0.3">
      <c r="B1618" s="3" t="s">
        <v>93</v>
      </c>
      <c r="C1618" s="4">
        <v>2021</v>
      </c>
      <c r="D1618" s="3" t="s">
        <v>1455</v>
      </c>
      <c r="E1618" s="4">
        <v>203013463</v>
      </c>
      <c r="F1618" s="4">
        <v>84131386</v>
      </c>
      <c r="G1618" s="4">
        <v>118882077</v>
      </c>
      <c r="H1618" s="4">
        <v>6102214</v>
      </c>
      <c r="I1618" s="4">
        <v>586325824</v>
      </c>
      <c r="J1618" s="4">
        <v>6802567</v>
      </c>
      <c r="K1618" s="3" t="s">
        <v>1460</v>
      </c>
      <c r="L1618" s="4">
        <v>0.41441284118186783</v>
      </c>
    </row>
    <row r="1619" spans="2:12" x14ac:dyDescent="0.3">
      <c r="B1619" s="3" t="s">
        <v>93</v>
      </c>
      <c r="C1619" s="4">
        <v>2021</v>
      </c>
      <c r="D1619" s="3" t="s">
        <v>1456</v>
      </c>
      <c r="E1619" s="4">
        <v>609959905</v>
      </c>
      <c r="F1619" s="4">
        <v>248858943</v>
      </c>
      <c r="G1619" s="4">
        <v>361100962</v>
      </c>
      <c r="H1619" s="4">
        <v>24078302</v>
      </c>
      <c r="I1619" s="4">
        <v>1385419482</v>
      </c>
      <c r="J1619" s="4">
        <v>14601243</v>
      </c>
      <c r="K1619" s="3" t="s">
        <v>1460</v>
      </c>
      <c r="L1619" s="4">
        <v>0.40799229746092902</v>
      </c>
    </row>
    <row r="1620" spans="2:12" x14ac:dyDescent="0.3">
      <c r="B1620" s="3" t="s">
        <v>93</v>
      </c>
      <c r="C1620" s="4">
        <v>2021</v>
      </c>
      <c r="D1620" s="3" t="s">
        <v>1457</v>
      </c>
      <c r="E1620" s="4">
        <v>219677405</v>
      </c>
      <c r="F1620" s="4">
        <v>67257394</v>
      </c>
      <c r="G1620" s="4">
        <v>152420011</v>
      </c>
      <c r="H1620" s="4">
        <v>8088562</v>
      </c>
      <c r="I1620" s="4">
        <v>577786661</v>
      </c>
      <c r="J1620" s="4">
        <v>9219482</v>
      </c>
      <c r="K1620" s="3" t="s">
        <v>1460</v>
      </c>
      <c r="L1620" s="4">
        <v>0.30616436861132806</v>
      </c>
    </row>
    <row r="1621" spans="2:12" x14ac:dyDescent="0.3">
      <c r="B1621" s="3" t="s">
        <v>93</v>
      </c>
      <c r="C1621" s="4">
        <v>2021</v>
      </c>
      <c r="D1621" s="3" t="s">
        <v>1458</v>
      </c>
      <c r="E1621" s="4">
        <v>71206343</v>
      </c>
      <c r="F1621" s="4"/>
      <c r="G1621" s="4">
        <v>71206343</v>
      </c>
      <c r="H1621" s="4">
        <v>28013120</v>
      </c>
      <c r="I1621" s="4">
        <v>71206343</v>
      </c>
      <c r="J1621" s="4"/>
      <c r="K1621" s="3" t="s">
        <v>1451</v>
      </c>
      <c r="L1621" s="4"/>
    </row>
    <row r="1622" spans="2:12" x14ac:dyDescent="0.3">
      <c r="B1622" s="3" t="s">
        <v>93</v>
      </c>
      <c r="C1622" s="4">
        <v>2022</v>
      </c>
      <c r="D1622" s="3" t="s">
        <v>1446</v>
      </c>
      <c r="E1622" s="4">
        <v>282667000</v>
      </c>
      <c r="F1622" s="4">
        <v>126252000</v>
      </c>
      <c r="G1622" s="4">
        <v>156415000</v>
      </c>
      <c r="H1622" s="4">
        <v>33575000</v>
      </c>
      <c r="I1622" s="4">
        <v>464469000</v>
      </c>
      <c r="J1622" s="4">
        <v>17415000</v>
      </c>
      <c r="K1622" s="3" t="s">
        <v>1460</v>
      </c>
      <c r="L1622" s="4">
        <v>0.4466456997102598</v>
      </c>
    </row>
    <row r="1623" spans="2:12" x14ac:dyDescent="0.3">
      <c r="B1623" s="3" t="s">
        <v>93</v>
      </c>
      <c r="C1623" s="4">
        <v>2022</v>
      </c>
      <c r="D1623" s="3" t="s">
        <v>1448</v>
      </c>
      <c r="E1623" s="4">
        <v>346532000</v>
      </c>
      <c r="F1623" s="4">
        <v>108092000</v>
      </c>
      <c r="G1623" s="4">
        <v>238440000</v>
      </c>
      <c r="H1623" s="4">
        <v>3913000</v>
      </c>
      <c r="I1623" s="4">
        <v>832592000</v>
      </c>
      <c r="J1623" s="4">
        <v>9747000</v>
      </c>
      <c r="K1623" s="3" t="s">
        <v>1460</v>
      </c>
      <c r="L1623" s="4">
        <v>0.31192501702584463</v>
      </c>
    </row>
    <row r="1624" spans="2:12" x14ac:dyDescent="0.3">
      <c r="B1624" s="3" t="s">
        <v>93</v>
      </c>
      <c r="C1624" s="4">
        <v>2022</v>
      </c>
      <c r="D1624" s="3" t="s">
        <v>1449</v>
      </c>
      <c r="E1624" s="4">
        <v>60910000</v>
      </c>
      <c r="F1624" s="4">
        <v>34320000</v>
      </c>
      <c r="G1624" s="4">
        <v>26590000</v>
      </c>
      <c r="H1624" s="4">
        <v>1914000</v>
      </c>
      <c r="I1624" s="4">
        <v>79405000</v>
      </c>
      <c r="J1624" s="4">
        <v>6595000</v>
      </c>
      <c r="K1624" s="3" t="s">
        <v>1460</v>
      </c>
      <c r="L1624" s="4">
        <v>0.56345427680183879</v>
      </c>
    </row>
    <row r="1625" spans="2:12" x14ac:dyDescent="0.3">
      <c r="B1625" s="3" t="s">
        <v>93</v>
      </c>
      <c r="C1625" s="4">
        <v>2022</v>
      </c>
      <c r="D1625" s="3" t="s">
        <v>1450</v>
      </c>
      <c r="E1625" s="4">
        <v>1161182000</v>
      </c>
      <c r="F1625" s="4"/>
      <c r="G1625" s="4">
        <v>1161182000</v>
      </c>
      <c r="H1625" s="4">
        <v>63833000</v>
      </c>
      <c r="I1625" s="4">
        <v>1161182000</v>
      </c>
      <c r="J1625" s="4"/>
      <c r="K1625" s="3" t="s">
        <v>1451</v>
      </c>
      <c r="L1625" s="4"/>
    </row>
    <row r="1626" spans="2:12" x14ac:dyDescent="0.3">
      <c r="B1626" s="3" t="s">
        <v>93</v>
      </c>
      <c r="C1626" s="4">
        <v>2022</v>
      </c>
      <c r="D1626" s="3" t="s">
        <v>1452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3" t="s">
        <v>1451</v>
      </c>
      <c r="L1626" s="4"/>
    </row>
    <row r="1627" spans="2:12" x14ac:dyDescent="0.3">
      <c r="B1627" s="3" t="s">
        <v>93</v>
      </c>
      <c r="C1627" s="4">
        <v>2022</v>
      </c>
      <c r="D1627" s="3" t="s">
        <v>1453</v>
      </c>
      <c r="E1627" s="4">
        <v>41491000</v>
      </c>
      <c r="F1627" s="4">
        <v>22815000</v>
      </c>
      <c r="G1627" s="4">
        <v>18676000</v>
      </c>
      <c r="H1627" s="4">
        <v>2270000</v>
      </c>
      <c r="I1627" s="4">
        <v>51933000</v>
      </c>
      <c r="J1627" s="4">
        <v>1914000</v>
      </c>
      <c r="K1627" s="3" t="s">
        <v>1451</v>
      </c>
      <c r="L1627" s="4">
        <v>0.54987828685739071</v>
      </c>
    </row>
    <row r="1628" spans="2:12" x14ac:dyDescent="0.3">
      <c r="B1628" s="3" t="s">
        <v>93</v>
      </c>
      <c r="C1628" s="4">
        <v>2022</v>
      </c>
      <c r="D1628" s="3" t="s">
        <v>1454</v>
      </c>
      <c r="E1628" s="4">
        <v>127627000</v>
      </c>
      <c r="F1628" s="4">
        <v>51006000</v>
      </c>
      <c r="G1628" s="4">
        <v>76621000</v>
      </c>
      <c r="H1628" s="4">
        <v>14951000</v>
      </c>
      <c r="I1628" s="4">
        <v>199948000</v>
      </c>
      <c r="J1628" s="4">
        <v>7658000</v>
      </c>
      <c r="K1628" s="3" t="s">
        <v>1460</v>
      </c>
      <c r="L1628" s="4">
        <v>0.39964897709732267</v>
      </c>
    </row>
    <row r="1629" spans="2:12" x14ac:dyDescent="0.3">
      <c r="B1629" s="3" t="s">
        <v>93</v>
      </c>
      <c r="C1629" s="4">
        <v>2022</v>
      </c>
      <c r="D1629" s="3" t="s">
        <v>1455</v>
      </c>
      <c r="E1629" s="4">
        <v>204221000</v>
      </c>
      <c r="F1629" s="4">
        <v>86776000</v>
      </c>
      <c r="G1629" s="4">
        <v>117445000</v>
      </c>
      <c r="H1629" s="4">
        <v>1800000</v>
      </c>
      <c r="I1629" s="4">
        <v>633154000</v>
      </c>
      <c r="J1629" s="4">
        <v>7335000</v>
      </c>
      <c r="K1629" s="3" t="s">
        <v>1460</v>
      </c>
      <c r="L1629" s="4">
        <v>0.42491222743988133</v>
      </c>
    </row>
    <row r="1630" spans="2:12" x14ac:dyDescent="0.3">
      <c r="B1630" s="3" t="s">
        <v>93</v>
      </c>
      <c r="C1630" s="4">
        <v>2022</v>
      </c>
      <c r="D1630" s="3" t="s">
        <v>1456</v>
      </c>
      <c r="E1630" s="4">
        <v>623027000</v>
      </c>
      <c r="F1630" s="4">
        <v>260479000</v>
      </c>
      <c r="G1630" s="4">
        <v>362548000</v>
      </c>
      <c r="H1630" s="4">
        <v>17071000</v>
      </c>
      <c r="I1630" s="4">
        <v>1499276000</v>
      </c>
      <c r="J1630" s="4">
        <v>5725000</v>
      </c>
      <c r="K1630" s="3" t="s">
        <v>1460</v>
      </c>
      <c r="L1630" s="4">
        <v>0.41808621456212974</v>
      </c>
    </row>
    <row r="1631" spans="2:12" x14ac:dyDescent="0.3">
      <c r="B1631" s="3" t="s">
        <v>93</v>
      </c>
      <c r="C1631" s="4">
        <v>2022</v>
      </c>
      <c r="D1631" s="3" t="s">
        <v>1457</v>
      </c>
      <c r="E1631" s="4">
        <v>225586000</v>
      </c>
      <c r="F1631" s="4">
        <v>69113000</v>
      </c>
      <c r="G1631" s="4">
        <v>156473000</v>
      </c>
      <c r="H1631" s="4">
        <v>7702000</v>
      </c>
      <c r="I1631" s="4">
        <v>625692000</v>
      </c>
      <c r="J1631" s="4">
        <v>9946000</v>
      </c>
      <c r="K1631" s="3" t="s">
        <v>1460</v>
      </c>
      <c r="L1631" s="4">
        <v>0.30637096273704928</v>
      </c>
    </row>
    <row r="1632" spans="2:12" x14ac:dyDescent="0.3">
      <c r="B1632" s="3" t="s">
        <v>93</v>
      </c>
      <c r="C1632" s="4">
        <v>2022</v>
      </c>
      <c r="D1632" s="3" t="s">
        <v>1458</v>
      </c>
      <c r="E1632" s="4">
        <v>86887000</v>
      </c>
      <c r="F1632" s="4"/>
      <c r="G1632" s="4">
        <v>86887000</v>
      </c>
      <c r="H1632" s="4">
        <v>15680000</v>
      </c>
      <c r="I1632" s="4">
        <v>86887000</v>
      </c>
      <c r="J1632" s="4"/>
      <c r="K1632" s="3" t="s">
        <v>1451</v>
      </c>
      <c r="L1632" s="4"/>
    </row>
    <row r="1633" spans="2:12" x14ac:dyDescent="0.3">
      <c r="B1633" s="3" t="s">
        <v>93</v>
      </c>
      <c r="C1633" s="4">
        <v>2023</v>
      </c>
      <c r="D1633" s="3" t="s">
        <v>1446</v>
      </c>
      <c r="E1633" s="4">
        <v>345788000</v>
      </c>
      <c r="F1633" s="4">
        <v>138511000</v>
      </c>
      <c r="G1633" s="4">
        <v>207277000</v>
      </c>
      <c r="H1633" s="4">
        <v>50951000</v>
      </c>
      <c r="I1633" s="4">
        <v>527218000</v>
      </c>
      <c r="J1633" s="4">
        <v>19778000</v>
      </c>
      <c r="K1633" s="3" t="s">
        <v>1460</v>
      </c>
      <c r="L1633" s="4">
        <v>0.40056624290027415</v>
      </c>
    </row>
    <row r="1634" spans="2:12" x14ac:dyDescent="0.3">
      <c r="B1634" s="3" t="s">
        <v>93</v>
      </c>
      <c r="C1634" s="4">
        <v>2023</v>
      </c>
      <c r="D1634" s="3" t="s">
        <v>1448</v>
      </c>
      <c r="E1634" s="4">
        <v>351587000</v>
      </c>
      <c r="F1634" s="4">
        <v>112611000</v>
      </c>
      <c r="G1634" s="4">
        <v>238976000</v>
      </c>
      <c r="H1634" s="4">
        <v>7623000</v>
      </c>
      <c r="I1634" s="4">
        <v>858855000</v>
      </c>
      <c r="J1634" s="4">
        <v>10053000</v>
      </c>
      <c r="K1634" s="3" t="s">
        <v>1460</v>
      </c>
      <c r="L1634" s="4">
        <v>0.32029341244130188</v>
      </c>
    </row>
    <row r="1635" spans="2:12" x14ac:dyDescent="0.3">
      <c r="B1635" s="3" t="s">
        <v>93</v>
      </c>
      <c r="C1635" s="4">
        <v>2023</v>
      </c>
      <c r="D1635" s="3" t="s">
        <v>1449</v>
      </c>
      <c r="E1635" s="4">
        <v>63015000</v>
      </c>
      <c r="F1635" s="4">
        <v>36472000</v>
      </c>
      <c r="G1635" s="4">
        <v>26543000</v>
      </c>
      <c r="H1635" s="4">
        <v>4537000</v>
      </c>
      <c r="I1635" s="4">
        <v>81017000</v>
      </c>
      <c r="J1635" s="4">
        <v>6745000</v>
      </c>
      <c r="K1635" s="3" t="s">
        <v>1460</v>
      </c>
      <c r="L1635" s="4">
        <v>0.57878282948504323</v>
      </c>
    </row>
    <row r="1636" spans="2:12" x14ac:dyDescent="0.3">
      <c r="B1636" s="3" t="s">
        <v>93</v>
      </c>
      <c r="C1636" s="4">
        <v>2023</v>
      </c>
      <c r="D1636" s="3" t="s">
        <v>1450</v>
      </c>
      <c r="E1636" s="4">
        <v>1250456000</v>
      </c>
      <c r="F1636" s="4"/>
      <c r="G1636" s="4">
        <v>1250456000</v>
      </c>
      <c r="H1636" s="4">
        <v>89356000</v>
      </c>
      <c r="I1636" s="4">
        <v>1250456000</v>
      </c>
      <c r="J1636" s="4"/>
      <c r="K1636" s="3" t="s">
        <v>1451</v>
      </c>
      <c r="L1636" s="4"/>
    </row>
    <row r="1637" spans="2:12" x14ac:dyDescent="0.3">
      <c r="B1637" s="3" t="s">
        <v>93</v>
      </c>
      <c r="C1637" s="4">
        <v>2023</v>
      </c>
      <c r="D1637" s="3" t="s">
        <v>1452</v>
      </c>
      <c r="E1637" s="4">
        <v>0</v>
      </c>
      <c r="F1637" s="4">
        <v>0</v>
      </c>
      <c r="G1637" s="4">
        <v>0</v>
      </c>
      <c r="H1637" s="4">
        <v>0</v>
      </c>
      <c r="I1637" s="4">
        <v>0</v>
      </c>
      <c r="J1637" s="4">
        <v>0</v>
      </c>
      <c r="K1637" s="3" t="s">
        <v>1447</v>
      </c>
      <c r="L1637" s="4"/>
    </row>
    <row r="1638" spans="2:12" x14ac:dyDescent="0.3">
      <c r="B1638" s="3" t="s">
        <v>93</v>
      </c>
      <c r="C1638" s="4">
        <v>2023</v>
      </c>
      <c r="D1638" s="3" t="s">
        <v>1453</v>
      </c>
      <c r="E1638" s="4">
        <v>43282000</v>
      </c>
      <c r="F1638" s="4">
        <v>24315000</v>
      </c>
      <c r="G1638" s="4">
        <v>18967000</v>
      </c>
      <c r="H1638" s="4">
        <v>2052000</v>
      </c>
      <c r="I1638" s="4">
        <v>61625000</v>
      </c>
      <c r="J1638" s="4">
        <v>2272000</v>
      </c>
      <c r="K1638" s="3" t="s">
        <v>1451</v>
      </c>
      <c r="L1638" s="4">
        <v>0.56178087888729722</v>
      </c>
    </row>
    <row r="1639" spans="2:12" x14ac:dyDescent="0.3">
      <c r="B1639" s="3" t="s">
        <v>93</v>
      </c>
      <c r="C1639" s="4">
        <v>2023</v>
      </c>
      <c r="D1639" s="3" t="s">
        <v>1454</v>
      </c>
      <c r="E1639" s="4">
        <v>129659000</v>
      </c>
      <c r="F1639" s="4">
        <v>53497000</v>
      </c>
      <c r="G1639" s="4">
        <v>76162000</v>
      </c>
      <c r="H1639" s="4">
        <v>4777000</v>
      </c>
      <c r="I1639" s="4">
        <v>205576000</v>
      </c>
      <c r="J1639" s="4">
        <v>7868000</v>
      </c>
      <c r="K1639" s="3" t="s">
        <v>1460</v>
      </c>
      <c r="L1639" s="4">
        <v>0.41259766001588782</v>
      </c>
    </row>
    <row r="1640" spans="2:12" x14ac:dyDescent="0.3">
      <c r="B1640" s="3" t="s">
        <v>93</v>
      </c>
      <c r="C1640" s="4">
        <v>2023</v>
      </c>
      <c r="D1640" s="3" t="s">
        <v>1455</v>
      </c>
      <c r="E1640" s="4">
        <v>210882000</v>
      </c>
      <c r="F1640" s="4">
        <v>89486000</v>
      </c>
      <c r="G1640" s="4">
        <v>121396000</v>
      </c>
      <c r="H1640" s="4">
        <v>4505000</v>
      </c>
      <c r="I1640" s="4">
        <v>650860000</v>
      </c>
      <c r="J1640" s="4">
        <v>7539000</v>
      </c>
      <c r="K1640" s="3" t="s">
        <v>1460</v>
      </c>
      <c r="L1640" s="4">
        <v>0.42434157490919094</v>
      </c>
    </row>
    <row r="1641" spans="2:12" x14ac:dyDescent="0.3">
      <c r="B1641" s="3" t="s">
        <v>93</v>
      </c>
      <c r="C1641" s="4">
        <v>2023</v>
      </c>
      <c r="D1641" s="3" t="s">
        <v>1456</v>
      </c>
      <c r="E1641" s="4">
        <v>653307000</v>
      </c>
      <c r="F1641" s="4">
        <v>272278000</v>
      </c>
      <c r="G1641" s="4">
        <v>381029000</v>
      </c>
      <c r="H1641" s="4">
        <v>34416000</v>
      </c>
      <c r="I1641" s="4">
        <v>1555726000</v>
      </c>
      <c r="J1641" s="4">
        <v>5887000</v>
      </c>
      <c r="K1641" s="3" t="s">
        <v>1460</v>
      </c>
      <c r="L1641" s="4">
        <v>0.41676883915219032</v>
      </c>
    </row>
    <row r="1642" spans="2:12" x14ac:dyDescent="0.3">
      <c r="B1642" s="3" t="s">
        <v>93</v>
      </c>
      <c r="C1642" s="4">
        <v>2023</v>
      </c>
      <c r="D1642" s="3" t="s">
        <v>1457</v>
      </c>
      <c r="E1642" s="4">
        <v>236821000</v>
      </c>
      <c r="F1642" s="4">
        <v>72406000</v>
      </c>
      <c r="G1642" s="4">
        <v>164415000</v>
      </c>
      <c r="H1642" s="4">
        <v>10336000</v>
      </c>
      <c r="I1642" s="4">
        <v>647824000</v>
      </c>
      <c r="J1642" s="4">
        <v>10276000</v>
      </c>
      <c r="K1642" s="3" t="s">
        <v>1460</v>
      </c>
      <c r="L1642" s="4">
        <v>0.30574146718407574</v>
      </c>
    </row>
    <row r="1643" spans="2:12" x14ac:dyDescent="0.3">
      <c r="B1643" s="3" t="s">
        <v>93</v>
      </c>
      <c r="C1643" s="4">
        <v>2023</v>
      </c>
      <c r="D1643" s="3" t="s">
        <v>1458</v>
      </c>
      <c r="E1643" s="4">
        <v>101713000</v>
      </c>
      <c r="F1643" s="4"/>
      <c r="G1643" s="4">
        <v>101713000</v>
      </c>
      <c r="H1643" s="4">
        <v>14827000</v>
      </c>
      <c r="I1643" s="4">
        <v>101713000</v>
      </c>
      <c r="J1643" s="4"/>
      <c r="K1643" s="3" t="s">
        <v>1451</v>
      </c>
      <c r="L1643" s="4"/>
    </row>
    <row r="1644" spans="2:12" x14ac:dyDescent="0.3">
      <c r="B1644" s="3" t="s">
        <v>93</v>
      </c>
      <c r="C1644" s="4">
        <v>2024</v>
      </c>
      <c r="D1644" s="3" t="s">
        <v>1446</v>
      </c>
      <c r="E1644" s="4">
        <v>399157000</v>
      </c>
      <c r="F1644" s="4">
        <v>152599000</v>
      </c>
      <c r="G1644" s="4">
        <v>246558000</v>
      </c>
      <c r="H1644" s="4">
        <v>28156000</v>
      </c>
      <c r="I1644" s="4">
        <v>588164000</v>
      </c>
      <c r="J1644" s="4">
        <v>22088000</v>
      </c>
      <c r="K1644" s="3" t="s">
        <v>1460</v>
      </c>
      <c r="L1644" s="4">
        <v>0.38230320400243512</v>
      </c>
    </row>
    <row r="1645" spans="2:12" x14ac:dyDescent="0.3">
      <c r="B1645" s="3" t="s">
        <v>93</v>
      </c>
      <c r="C1645" s="4">
        <v>2024</v>
      </c>
      <c r="D1645" s="3" t="s">
        <v>1448</v>
      </c>
      <c r="E1645" s="4">
        <v>360150000</v>
      </c>
      <c r="F1645" s="4">
        <v>116847000</v>
      </c>
      <c r="G1645" s="4">
        <v>243303000</v>
      </c>
      <c r="H1645" s="4">
        <v>12111000</v>
      </c>
      <c r="I1645" s="4">
        <v>877234000</v>
      </c>
      <c r="J1645" s="4">
        <v>10269000</v>
      </c>
      <c r="K1645" s="3" t="s">
        <v>1460</v>
      </c>
      <c r="L1645" s="4">
        <v>0.32443981674302375</v>
      </c>
    </row>
    <row r="1646" spans="2:12" x14ac:dyDescent="0.3">
      <c r="B1646" s="3" t="s">
        <v>93</v>
      </c>
      <c r="C1646" s="4">
        <v>2024</v>
      </c>
      <c r="D1646" s="3" t="s">
        <v>1449</v>
      </c>
      <c r="E1646" s="4">
        <v>66715000</v>
      </c>
      <c r="F1646" s="4">
        <v>38802000</v>
      </c>
      <c r="G1646" s="4">
        <v>27913000</v>
      </c>
      <c r="H1646" s="4">
        <v>6149000</v>
      </c>
      <c r="I1646" s="4">
        <v>85077000</v>
      </c>
      <c r="J1646" s="4">
        <v>6880000</v>
      </c>
      <c r="K1646" s="3" t="s">
        <v>1460</v>
      </c>
      <c r="L1646" s="4">
        <v>0.58160833395788059</v>
      </c>
    </row>
    <row r="1647" spans="2:12" x14ac:dyDescent="0.3">
      <c r="B1647" s="3" t="s">
        <v>93</v>
      </c>
      <c r="C1647" s="4">
        <v>2024</v>
      </c>
      <c r="D1647" s="3" t="s">
        <v>1450</v>
      </c>
      <c r="E1647" s="4">
        <v>1355536000</v>
      </c>
      <c r="F1647" s="4"/>
      <c r="G1647" s="4">
        <v>1355536000</v>
      </c>
      <c r="H1647" s="4">
        <v>105668000</v>
      </c>
      <c r="I1647" s="4">
        <v>1355536000</v>
      </c>
      <c r="J1647" s="4"/>
      <c r="K1647" s="3" t="s">
        <v>1451</v>
      </c>
      <c r="L1647" s="4"/>
    </row>
    <row r="1648" spans="2:12" x14ac:dyDescent="0.3">
      <c r="B1648" s="3" t="s">
        <v>93</v>
      </c>
      <c r="C1648" s="4">
        <v>2024</v>
      </c>
      <c r="D1648" s="3" t="s">
        <v>1452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3"/>
      <c r="L1648" s="4"/>
    </row>
    <row r="1649" spans="2:12" x14ac:dyDescent="0.3">
      <c r="B1649" s="3" t="s">
        <v>93</v>
      </c>
      <c r="C1649" s="4">
        <v>2024</v>
      </c>
      <c r="D1649" s="3" t="s">
        <v>1453</v>
      </c>
      <c r="E1649" s="4">
        <v>45538000</v>
      </c>
      <c r="F1649" s="4">
        <v>26003000</v>
      </c>
      <c r="G1649" s="4">
        <v>19535000</v>
      </c>
      <c r="H1649" s="4">
        <v>2077000</v>
      </c>
      <c r="I1649" s="4">
        <v>64081000</v>
      </c>
      <c r="J1649" s="4">
        <v>2362000</v>
      </c>
      <c r="K1649" s="3" t="s">
        <v>1451</v>
      </c>
      <c r="L1649" s="4">
        <v>0.5710176116649831</v>
      </c>
    </row>
    <row r="1650" spans="2:12" x14ac:dyDescent="0.3">
      <c r="B1650" s="3" t="s">
        <v>93</v>
      </c>
      <c r="C1650" s="4">
        <v>2024</v>
      </c>
      <c r="D1650" s="3" t="s">
        <v>1454</v>
      </c>
      <c r="E1650" s="4">
        <v>134719000</v>
      </c>
      <c r="F1650" s="4">
        <v>57764000</v>
      </c>
      <c r="G1650" s="4">
        <v>76955000</v>
      </c>
      <c r="H1650" s="4">
        <v>5134000</v>
      </c>
      <c r="I1650" s="4">
        <v>214142000</v>
      </c>
      <c r="J1650" s="4">
        <v>8162000</v>
      </c>
      <c r="K1650" s="3" t="s">
        <v>1460</v>
      </c>
      <c r="L1650" s="4">
        <v>0.42877396655260208</v>
      </c>
    </row>
    <row r="1651" spans="2:12" x14ac:dyDescent="0.3">
      <c r="B1651" s="3" t="s">
        <v>93</v>
      </c>
      <c r="C1651" s="4">
        <v>2024</v>
      </c>
      <c r="D1651" s="3" t="s">
        <v>1455</v>
      </c>
      <c r="E1651" s="4">
        <v>225039000</v>
      </c>
      <c r="F1651" s="4">
        <v>92291000</v>
      </c>
      <c r="G1651" s="4">
        <v>132748000</v>
      </c>
      <c r="H1651" s="4">
        <v>9041000</v>
      </c>
      <c r="I1651" s="4">
        <v>667354000</v>
      </c>
      <c r="J1651" s="4">
        <v>7720000</v>
      </c>
      <c r="K1651" s="3" t="s">
        <v>1460</v>
      </c>
      <c r="L1651" s="4">
        <v>0.41011113629193163</v>
      </c>
    </row>
    <row r="1652" spans="2:12" x14ac:dyDescent="0.3">
      <c r="B1652" s="3" t="s">
        <v>93</v>
      </c>
      <c r="C1652" s="4">
        <v>2024</v>
      </c>
      <c r="D1652" s="3" t="s">
        <v>1456</v>
      </c>
      <c r="E1652" s="4">
        <v>664500000</v>
      </c>
      <c r="F1652" s="4">
        <v>280358000</v>
      </c>
      <c r="G1652" s="4">
        <v>384142000</v>
      </c>
      <c r="H1652" s="4">
        <v>24136000</v>
      </c>
      <c r="I1652" s="4">
        <v>1588219000</v>
      </c>
      <c r="J1652" s="4">
        <v>5681000</v>
      </c>
      <c r="K1652" s="3" t="s">
        <v>1460</v>
      </c>
      <c r="L1652" s="4">
        <v>0.42190820165538001</v>
      </c>
    </row>
    <row r="1653" spans="2:12" x14ac:dyDescent="0.3">
      <c r="B1653" s="3" t="s">
        <v>93</v>
      </c>
      <c r="C1653" s="4">
        <v>2024</v>
      </c>
      <c r="D1653" s="3" t="s">
        <v>1457</v>
      </c>
      <c r="E1653" s="4">
        <v>241760000</v>
      </c>
      <c r="F1653" s="4">
        <v>75230000</v>
      </c>
      <c r="G1653" s="4">
        <v>166530000</v>
      </c>
      <c r="H1653" s="4">
        <v>8145000</v>
      </c>
      <c r="I1653" s="4">
        <v>660797000</v>
      </c>
      <c r="J1653" s="4">
        <v>10467000</v>
      </c>
      <c r="K1653" s="3" t="s">
        <v>1460</v>
      </c>
      <c r="L1653" s="4">
        <v>0.31117637326273989</v>
      </c>
    </row>
    <row r="1654" spans="2:12" x14ac:dyDescent="0.3">
      <c r="B1654" s="3" t="s">
        <v>93</v>
      </c>
      <c r="C1654" s="4">
        <v>2024</v>
      </c>
      <c r="D1654" s="3" t="s">
        <v>1458</v>
      </c>
      <c r="E1654" s="4">
        <v>78620000</v>
      </c>
      <c r="F1654" s="4"/>
      <c r="G1654" s="4">
        <v>78620000</v>
      </c>
      <c r="H1654" s="4">
        <v>0</v>
      </c>
      <c r="I1654" s="4">
        <v>78620000</v>
      </c>
      <c r="J1654" s="4"/>
      <c r="K1654" s="3" t="s">
        <v>1451</v>
      </c>
      <c r="L1654" s="4"/>
    </row>
    <row r="1655" spans="2:12" x14ac:dyDescent="0.3">
      <c r="B1655" s="3" t="s">
        <v>95</v>
      </c>
      <c r="C1655" s="4">
        <v>2019</v>
      </c>
      <c r="D1655" s="3" t="s">
        <v>1446</v>
      </c>
      <c r="E1655" s="4">
        <v>31904283</v>
      </c>
      <c r="F1655" s="4">
        <v>12636759</v>
      </c>
      <c r="G1655" s="4">
        <v>19267524</v>
      </c>
      <c r="H1655" s="4">
        <v>808529</v>
      </c>
      <c r="I1655" s="4">
        <v>124873843</v>
      </c>
      <c r="J1655" s="4">
        <v>1666189</v>
      </c>
      <c r="K1655" s="3" t="s">
        <v>1460</v>
      </c>
      <c r="L1655" s="4">
        <v>0.39608346628570212</v>
      </c>
    </row>
    <row r="1656" spans="2:12" x14ac:dyDescent="0.3">
      <c r="B1656" s="3" t="s">
        <v>95</v>
      </c>
      <c r="C1656" s="4">
        <v>2019</v>
      </c>
      <c r="D1656" s="3" t="s">
        <v>1448</v>
      </c>
      <c r="E1656" s="4">
        <v>19566828</v>
      </c>
      <c r="F1656" s="4">
        <v>5743933</v>
      </c>
      <c r="G1656" s="4">
        <v>13822895</v>
      </c>
      <c r="H1656" s="4">
        <v>2792711</v>
      </c>
      <c r="I1656" s="4">
        <v>189803800</v>
      </c>
      <c r="J1656" s="4">
        <v>2789487</v>
      </c>
      <c r="K1656" s="3" t="s">
        <v>1460</v>
      </c>
      <c r="L1656" s="4">
        <v>0.29355463236044188</v>
      </c>
    </row>
    <row r="1657" spans="2:12" x14ac:dyDescent="0.3">
      <c r="B1657" s="3" t="s">
        <v>95</v>
      </c>
      <c r="C1657" s="4">
        <v>2019</v>
      </c>
      <c r="D1657" s="3" t="s">
        <v>1449</v>
      </c>
      <c r="E1657" s="4">
        <v>19672148</v>
      </c>
      <c r="F1657" s="4">
        <v>11349470</v>
      </c>
      <c r="G1657" s="4">
        <v>8322678</v>
      </c>
      <c r="H1657" s="4">
        <v>1357868</v>
      </c>
      <c r="I1657" s="4">
        <v>15395244</v>
      </c>
      <c r="J1657" s="4">
        <v>1285958</v>
      </c>
      <c r="K1657" s="3" t="s">
        <v>1460</v>
      </c>
      <c r="L1657" s="4">
        <v>0.5769308974291979</v>
      </c>
    </row>
    <row r="1658" spans="2:12" x14ac:dyDescent="0.3">
      <c r="B1658" s="3" t="s">
        <v>95</v>
      </c>
      <c r="C1658" s="4">
        <v>2019</v>
      </c>
      <c r="D1658" s="3" t="s">
        <v>1450</v>
      </c>
      <c r="E1658" s="4">
        <v>23137423</v>
      </c>
      <c r="F1658" s="4"/>
      <c r="G1658" s="4">
        <v>23137423</v>
      </c>
      <c r="H1658" s="4">
        <v>1108516</v>
      </c>
      <c r="I1658" s="4">
        <v>23137423</v>
      </c>
      <c r="J1658" s="4"/>
      <c r="K1658" s="3" t="s">
        <v>1451</v>
      </c>
      <c r="L1658" s="4"/>
    </row>
    <row r="1659" spans="2:12" x14ac:dyDescent="0.3">
      <c r="B1659" s="3" t="s">
        <v>95</v>
      </c>
      <c r="C1659" s="4">
        <v>2019</v>
      </c>
      <c r="D1659" s="3" t="s">
        <v>1452</v>
      </c>
      <c r="E1659" s="4">
        <v>6605724</v>
      </c>
      <c r="F1659" s="4">
        <v>3876409</v>
      </c>
      <c r="G1659" s="4">
        <v>2729315</v>
      </c>
      <c r="H1659" s="4">
        <v>231332</v>
      </c>
      <c r="I1659" s="4">
        <v>0</v>
      </c>
      <c r="J1659" s="4">
        <v>0</v>
      </c>
      <c r="K1659" s="3" t="s">
        <v>1460</v>
      </c>
      <c r="L1659" s="4">
        <v>0.58682575899326095</v>
      </c>
    </row>
    <row r="1660" spans="2:12" x14ac:dyDescent="0.3">
      <c r="B1660" s="3" t="s">
        <v>95</v>
      </c>
      <c r="C1660" s="4">
        <v>2019</v>
      </c>
      <c r="D1660" s="3" t="s">
        <v>1453</v>
      </c>
      <c r="E1660" s="4">
        <v>1087775</v>
      </c>
      <c r="F1660" s="4">
        <v>831047</v>
      </c>
      <c r="G1660" s="4">
        <v>256728</v>
      </c>
      <c r="H1660" s="4">
        <v>0</v>
      </c>
      <c r="I1660" s="4">
        <v>0</v>
      </c>
      <c r="J1660" s="4">
        <v>0</v>
      </c>
      <c r="K1660" s="3" t="s">
        <v>1451</v>
      </c>
      <c r="L1660" s="4">
        <v>0.76398795706832756</v>
      </c>
    </row>
    <row r="1661" spans="2:12" x14ac:dyDescent="0.3">
      <c r="B1661" s="3" t="s">
        <v>95</v>
      </c>
      <c r="C1661" s="4">
        <v>2019</v>
      </c>
      <c r="D1661" s="3" t="s">
        <v>1454</v>
      </c>
      <c r="E1661" s="4">
        <v>7565693</v>
      </c>
      <c r="F1661" s="4">
        <v>3312273</v>
      </c>
      <c r="G1661" s="4">
        <v>4253420</v>
      </c>
      <c r="H1661" s="4">
        <v>421408</v>
      </c>
      <c r="I1661" s="4">
        <v>70030348</v>
      </c>
      <c r="J1661" s="4">
        <v>1230083</v>
      </c>
      <c r="K1661" s="3" t="s">
        <v>1460</v>
      </c>
      <c r="L1661" s="4">
        <v>0.43780166602054826</v>
      </c>
    </row>
    <row r="1662" spans="2:12" x14ac:dyDescent="0.3">
      <c r="B1662" s="3" t="s">
        <v>95</v>
      </c>
      <c r="C1662" s="4">
        <v>2019</v>
      </c>
      <c r="D1662" s="3" t="s">
        <v>1455</v>
      </c>
      <c r="E1662" s="4">
        <v>13865520</v>
      </c>
      <c r="F1662" s="4">
        <v>2304890</v>
      </c>
      <c r="G1662" s="4">
        <v>11560630</v>
      </c>
      <c r="H1662" s="4">
        <v>2487788</v>
      </c>
      <c r="I1662" s="4">
        <v>173846460</v>
      </c>
      <c r="J1662" s="4">
        <v>2626736</v>
      </c>
      <c r="K1662" s="3" t="s">
        <v>1460</v>
      </c>
      <c r="L1662" s="4">
        <v>0.16623177493523503</v>
      </c>
    </row>
    <row r="1663" spans="2:12" x14ac:dyDescent="0.3">
      <c r="B1663" s="3" t="s">
        <v>95</v>
      </c>
      <c r="C1663" s="4">
        <v>2019</v>
      </c>
      <c r="D1663" s="3" t="s">
        <v>1456</v>
      </c>
      <c r="E1663" s="4">
        <v>104055482</v>
      </c>
      <c r="F1663" s="4">
        <v>49089622</v>
      </c>
      <c r="G1663" s="4">
        <v>54965860</v>
      </c>
      <c r="H1663" s="4">
        <v>9774293</v>
      </c>
      <c r="I1663" s="4">
        <v>195141075</v>
      </c>
      <c r="J1663" s="4">
        <v>3745028</v>
      </c>
      <c r="K1663" s="3" t="s">
        <v>1460</v>
      </c>
      <c r="L1663" s="4">
        <v>0.47176391917534916</v>
      </c>
    </row>
    <row r="1664" spans="2:12" x14ac:dyDescent="0.3">
      <c r="B1664" s="3" t="s">
        <v>95</v>
      </c>
      <c r="C1664" s="4">
        <v>2019</v>
      </c>
      <c r="D1664" s="3" t="s">
        <v>1457</v>
      </c>
      <c r="E1664" s="4">
        <v>26233043</v>
      </c>
      <c r="F1664" s="4">
        <v>7584985</v>
      </c>
      <c r="G1664" s="4">
        <v>18648058</v>
      </c>
      <c r="H1664" s="4">
        <v>4587540</v>
      </c>
      <c r="I1664" s="4">
        <v>239463115</v>
      </c>
      <c r="J1664" s="4">
        <v>3413051</v>
      </c>
      <c r="K1664" s="3" t="s">
        <v>1460</v>
      </c>
      <c r="L1664" s="4">
        <v>0.28913858754396127</v>
      </c>
    </row>
    <row r="1665" spans="2:12" x14ac:dyDescent="0.3">
      <c r="B1665" s="3" t="s">
        <v>95</v>
      </c>
      <c r="C1665" s="4">
        <v>2019</v>
      </c>
      <c r="D1665" s="3" t="s">
        <v>1458</v>
      </c>
      <c r="E1665" s="4">
        <v>2484048</v>
      </c>
      <c r="F1665" s="4"/>
      <c r="G1665" s="4">
        <v>2484048</v>
      </c>
      <c r="H1665" s="4">
        <v>-3713643</v>
      </c>
      <c r="I1665" s="4">
        <v>2484048</v>
      </c>
      <c r="J1665" s="4"/>
      <c r="K1665" s="3" t="s">
        <v>1451</v>
      </c>
      <c r="L1665" s="4"/>
    </row>
    <row r="1666" spans="2:12" x14ac:dyDescent="0.3">
      <c r="B1666" s="3" t="s">
        <v>95</v>
      </c>
      <c r="C1666" s="4">
        <v>2020</v>
      </c>
      <c r="D1666" s="3" t="s">
        <v>1446</v>
      </c>
      <c r="E1666" s="4">
        <v>32514386</v>
      </c>
      <c r="F1666" s="4">
        <v>13388136</v>
      </c>
      <c r="G1666" s="4">
        <v>19126250</v>
      </c>
      <c r="H1666" s="4">
        <v>610103</v>
      </c>
      <c r="I1666" s="4">
        <v>124873843</v>
      </c>
      <c r="J1666" s="4">
        <v>1666189</v>
      </c>
      <c r="K1666" s="3" t="s">
        <v>1460</v>
      </c>
      <c r="L1666" s="4">
        <v>0.41176038200444565</v>
      </c>
    </row>
    <row r="1667" spans="2:12" x14ac:dyDescent="0.3">
      <c r="B1667" s="3" t="s">
        <v>95</v>
      </c>
      <c r="C1667" s="4">
        <v>2020</v>
      </c>
      <c r="D1667" s="3" t="s">
        <v>1448</v>
      </c>
      <c r="E1667" s="4">
        <v>20576139</v>
      </c>
      <c r="F1667" s="4">
        <v>6140494</v>
      </c>
      <c r="G1667" s="4">
        <v>14435645</v>
      </c>
      <c r="H1667" s="4">
        <v>1014483</v>
      </c>
      <c r="I1667" s="4">
        <v>189803800</v>
      </c>
      <c r="J1667" s="4">
        <v>2789487</v>
      </c>
      <c r="K1667" s="3" t="s">
        <v>1460</v>
      </c>
      <c r="L1667" s="4">
        <v>0.29842790233872352</v>
      </c>
    </row>
    <row r="1668" spans="2:12" x14ac:dyDescent="0.3">
      <c r="B1668" s="3" t="s">
        <v>95</v>
      </c>
      <c r="C1668" s="4">
        <v>2020</v>
      </c>
      <c r="D1668" s="3" t="s">
        <v>1449</v>
      </c>
      <c r="E1668" s="4">
        <v>19777831</v>
      </c>
      <c r="F1668" s="4">
        <v>11817810</v>
      </c>
      <c r="G1668" s="4">
        <v>7960021</v>
      </c>
      <c r="H1668" s="4">
        <v>708486</v>
      </c>
      <c r="I1668" s="4">
        <v>15395244</v>
      </c>
      <c r="J1668" s="4">
        <v>1285958</v>
      </c>
      <c r="K1668" s="3" t="s">
        <v>1460</v>
      </c>
      <c r="L1668" s="4">
        <v>0.5975281111462627</v>
      </c>
    </row>
    <row r="1669" spans="2:12" x14ac:dyDescent="0.3">
      <c r="B1669" s="3" t="s">
        <v>95</v>
      </c>
      <c r="C1669" s="4">
        <v>2020</v>
      </c>
      <c r="D1669" s="3" t="s">
        <v>1450</v>
      </c>
      <c r="E1669" s="4">
        <v>23918816</v>
      </c>
      <c r="F1669" s="4"/>
      <c r="G1669" s="4">
        <v>23918816</v>
      </c>
      <c r="H1669" s="4">
        <v>787263</v>
      </c>
      <c r="I1669" s="4">
        <v>23918816</v>
      </c>
      <c r="J1669" s="4"/>
      <c r="K1669" s="3" t="s">
        <v>1451</v>
      </c>
      <c r="L1669" s="4"/>
    </row>
    <row r="1670" spans="2:12" x14ac:dyDescent="0.3">
      <c r="B1670" s="3" t="s">
        <v>95</v>
      </c>
      <c r="C1670" s="4">
        <v>2020</v>
      </c>
      <c r="D1670" s="3" t="s">
        <v>1452</v>
      </c>
      <c r="E1670" s="4">
        <v>6989104</v>
      </c>
      <c r="F1670" s="4">
        <v>4218746</v>
      </c>
      <c r="G1670" s="4">
        <v>2770358</v>
      </c>
      <c r="H1670" s="4">
        <v>383386</v>
      </c>
      <c r="I1670" s="4">
        <v>0</v>
      </c>
      <c r="J1670" s="4">
        <v>0</v>
      </c>
      <c r="K1670" s="3" t="s">
        <v>1460</v>
      </c>
      <c r="L1670" s="4">
        <v>0.60361757386926851</v>
      </c>
    </row>
    <row r="1671" spans="2:12" x14ac:dyDescent="0.3">
      <c r="B1671" s="3" t="s">
        <v>95</v>
      </c>
      <c r="C1671" s="4">
        <v>2020</v>
      </c>
      <c r="D1671" s="3" t="s">
        <v>1453</v>
      </c>
      <c r="E1671" s="4">
        <v>1189345</v>
      </c>
      <c r="F1671" s="4">
        <v>930410</v>
      </c>
      <c r="G1671" s="4">
        <v>258935</v>
      </c>
      <c r="H1671" s="4">
        <v>101571</v>
      </c>
      <c r="I1671" s="4">
        <v>0</v>
      </c>
      <c r="J1671" s="4">
        <v>0</v>
      </c>
      <c r="K1671" s="3" t="s">
        <v>1451</v>
      </c>
      <c r="L1671" s="4">
        <v>0.78228772980085681</v>
      </c>
    </row>
    <row r="1672" spans="2:12" x14ac:dyDescent="0.3">
      <c r="B1672" s="3" t="s">
        <v>95</v>
      </c>
      <c r="C1672" s="4">
        <v>2020</v>
      </c>
      <c r="D1672" s="3" t="s">
        <v>1454</v>
      </c>
      <c r="E1672" s="4">
        <v>7761155</v>
      </c>
      <c r="F1672" s="4">
        <v>3598895</v>
      </c>
      <c r="G1672" s="4">
        <v>4162260</v>
      </c>
      <c r="H1672" s="4">
        <v>195461</v>
      </c>
      <c r="I1672" s="4">
        <v>70030348</v>
      </c>
      <c r="J1672" s="4">
        <v>1230083</v>
      </c>
      <c r="K1672" s="3" t="s">
        <v>1460</v>
      </c>
      <c r="L1672" s="4">
        <v>0.4637061107528454</v>
      </c>
    </row>
    <row r="1673" spans="2:12" x14ac:dyDescent="0.3">
      <c r="B1673" s="3" t="s">
        <v>95</v>
      </c>
      <c r="C1673" s="4">
        <v>2020</v>
      </c>
      <c r="D1673" s="3" t="s">
        <v>1455</v>
      </c>
      <c r="E1673" s="4">
        <v>13985688</v>
      </c>
      <c r="F1673" s="4">
        <v>2556158</v>
      </c>
      <c r="G1673" s="4">
        <v>11429530</v>
      </c>
      <c r="H1673" s="4">
        <v>120168</v>
      </c>
      <c r="I1673" s="4">
        <v>260037679</v>
      </c>
      <c r="J1673" s="4">
        <v>2724345</v>
      </c>
      <c r="K1673" s="3" t="s">
        <v>1460</v>
      </c>
      <c r="L1673" s="4">
        <v>0.1827695569928344</v>
      </c>
    </row>
    <row r="1674" spans="2:12" x14ac:dyDescent="0.3">
      <c r="B1674" s="3" t="s">
        <v>95</v>
      </c>
      <c r="C1674" s="4">
        <v>2020</v>
      </c>
      <c r="D1674" s="3" t="s">
        <v>1456</v>
      </c>
      <c r="E1674" s="4">
        <v>106816076</v>
      </c>
      <c r="F1674" s="4">
        <v>51614703</v>
      </c>
      <c r="G1674" s="4">
        <v>55201373</v>
      </c>
      <c r="H1674" s="4">
        <v>3072159</v>
      </c>
      <c r="I1674" s="4">
        <v>195141075</v>
      </c>
      <c r="J1674" s="4">
        <v>3745028</v>
      </c>
      <c r="K1674" s="3" t="s">
        <v>1460</v>
      </c>
      <c r="L1674" s="4">
        <v>0.48321100093585162</v>
      </c>
    </row>
    <row r="1675" spans="2:12" x14ac:dyDescent="0.3">
      <c r="B1675" s="3" t="s">
        <v>95</v>
      </c>
      <c r="C1675" s="4">
        <v>2020</v>
      </c>
      <c r="D1675" s="3" t="s">
        <v>1457</v>
      </c>
      <c r="E1675" s="4">
        <v>26518482</v>
      </c>
      <c r="F1675" s="4">
        <v>7972058</v>
      </c>
      <c r="G1675" s="4">
        <v>18546424</v>
      </c>
      <c r="H1675" s="4">
        <v>484667</v>
      </c>
      <c r="I1675" s="4">
        <v>227877910</v>
      </c>
      <c r="J1675" s="4">
        <v>2534646</v>
      </c>
      <c r="K1675" s="3" t="s">
        <v>1460</v>
      </c>
      <c r="L1675" s="4">
        <v>0.30062271286870795</v>
      </c>
    </row>
    <row r="1676" spans="2:12" x14ac:dyDescent="0.3">
      <c r="B1676" s="3" t="s">
        <v>95</v>
      </c>
      <c r="C1676" s="4">
        <v>2020</v>
      </c>
      <c r="D1676" s="3" t="s">
        <v>1458</v>
      </c>
      <c r="E1676" s="4">
        <v>5208890</v>
      </c>
      <c r="F1676" s="4"/>
      <c r="G1676" s="4">
        <v>5208890</v>
      </c>
      <c r="H1676" s="4">
        <v>2724842</v>
      </c>
      <c r="I1676" s="4">
        <v>5208890</v>
      </c>
      <c r="J1676" s="4"/>
      <c r="K1676" s="3" t="s">
        <v>1451</v>
      </c>
      <c r="L1676" s="4"/>
    </row>
    <row r="1677" spans="2:12" x14ac:dyDescent="0.3">
      <c r="B1677" s="3" t="s">
        <v>95</v>
      </c>
      <c r="C1677" s="4">
        <v>2021</v>
      </c>
      <c r="D1677" s="3" t="s">
        <v>1446</v>
      </c>
      <c r="E1677" s="4">
        <v>32742331</v>
      </c>
      <c r="F1677" s="4">
        <v>14127959</v>
      </c>
      <c r="G1677" s="4">
        <v>18614372</v>
      </c>
      <c r="H1677" s="4">
        <v>302445</v>
      </c>
      <c r="I1677" s="4">
        <v>63471000</v>
      </c>
      <c r="J1677" s="4">
        <v>1358000</v>
      </c>
      <c r="K1677" s="3" t="s">
        <v>1460</v>
      </c>
      <c r="L1677" s="4">
        <v>0.43148910198238483</v>
      </c>
    </row>
    <row r="1678" spans="2:12" x14ac:dyDescent="0.3">
      <c r="B1678" s="3" t="s">
        <v>95</v>
      </c>
      <c r="C1678" s="4">
        <v>2021</v>
      </c>
      <c r="D1678" s="3" t="s">
        <v>1448</v>
      </c>
      <c r="E1678" s="4">
        <v>22305932</v>
      </c>
      <c r="F1678" s="4">
        <v>6563648</v>
      </c>
      <c r="G1678" s="4">
        <v>15742284</v>
      </c>
      <c r="H1678" s="4">
        <v>1729793</v>
      </c>
      <c r="I1678" s="4">
        <v>298000000</v>
      </c>
      <c r="J1678" s="4">
        <v>2699000</v>
      </c>
      <c r="K1678" s="3" t="s">
        <v>1460</v>
      </c>
      <c r="L1678" s="4">
        <v>0.2942557163717705</v>
      </c>
    </row>
    <row r="1679" spans="2:12" x14ac:dyDescent="0.3">
      <c r="B1679" s="3" t="s">
        <v>95</v>
      </c>
      <c r="C1679" s="4">
        <v>2021</v>
      </c>
      <c r="D1679" s="3" t="s">
        <v>1449</v>
      </c>
      <c r="E1679" s="4">
        <v>20042265</v>
      </c>
      <c r="F1679" s="4">
        <v>12751791</v>
      </c>
      <c r="G1679" s="4">
        <v>7290474</v>
      </c>
      <c r="H1679" s="4">
        <v>314152</v>
      </c>
      <c r="I1679" s="4">
        <v>14580000</v>
      </c>
      <c r="J1679" s="4">
        <v>914000</v>
      </c>
      <c r="K1679" s="3" t="s">
        <v>1460</v>
      </c>
      <c r="L1679" s="4">
        <v>0.63624500524267091</v>
      </c>
    </row>
    <row r="1680" spans="2:12" x14ac:dyDescent="0.3">
      <c r="B1680" s="3" t="s">
        <v>95</v>
      </c>
      <c r="C1680" s="4">
        <v>2021</v>
      </c>
      <c r="D1680" s="3" t="s">
        <v>1450</v>
      </c>
      <c r="E1680" s="4">
        <v>25523735</v>
      </c>
      <c r="F1680" s="4"/>
      <c r="G1680" s="4">
        <v>25523735</v>
      </c>
      <c r="H1680" s="4">
        <v>1604919</v>
      </c>
      <c r="I1680" s="4">
        <v>25523735</v>
      </c>
      <c r="J1680" s="4"/>
      <c r="K1680" s="3" t="s">
        <v>1451</v>
      </c>
      <c r="L1680" s="4"/>
    </row>
    <row r="1681" spans="2:12" x14ac:dyDescent="0.3">
      <c r="B1681" s="3" t="s">
        <v>95</v>
      </c>
      <c r="C1681" s="4">
        <v>2021</v>
      </c>
      <c r="D1681" s="3" t="s">
        <v>1452</v>
      </c>
      <c r="E1681" s="4">
        <v>7202612</v>
      </c>
      <c r="F1681" s="4">
        <v>4576789</v>
      </c>
      <c r="G1681" s="4">
        <v>2625823</v>
      </c>
      <c r="H1681" s="4">
        <v>214706</v>
      </c>
      <c r="I1681" s="4">
        <v>0</v>
      </c>
      <c r="J1681" s="4">
        <v>0</v>
      </c>
      <c r="K1681" s="3" t="s">
        <v>1460</v>
      </c>
      <c r="L1681" s="4">
        <v>0.63543461733049067</v>
      </c>
    </row>
    <row r="1682" spans="2:12" x14ac:dyDescent="0.3">
      <c r="B1682" s="3" t="s">
        <v>95</v>
      </c>
      <c r="C1682" s="4">
        <v>2021</v>
      </c>
      <c r="D1682" s="3" t="s">
        <v>1453</v>
      </c>
      <c r="E1682" s="4">
        <v>1233265</v>
      </c>
      <c r="F1682" s="4">
        <v>1031068</v>
      </c>
      <c r="G1682" s="4">
        <v>202197</v>
      </c>
      <c r="H1682" s="4">
        <v>56194</v>
      </c>
      <c r="I1682" s="4">
        <v>0</v>
      </c>
      <c r="J1682" s="4">
        <v>0</v>
      </c>
      <c r="K1682" s="3" t="s">
        <v>1451</v>
      </c>
      <c r="L1682" s="4">
        <v>0.83604740262636168</v>
      </c>
    </row>
    <row r="1683" spans="2:12" x14ac:dyDescent="0.3">
      <c r="B1683" s="3" t="s">
        <v>95</v>
      </c>
      <c r="C1683" s="4">
        <v>2021</v>
      </c>
      <c r="D1683" s="3" t="s">
        <v>1454</v>
      </c>
      <c r="E1683" s="4">
        <v>8028260</v>
      </c>
      <c r="F1683" s="4">
        <v>3874633</v>
      </c>
      <c r="G1683" s="4">
        <v>4153627</v>
      </c>
      <c r="H1683" s="4">
        <v>294578</v>
      </c>
      <c r="I1683" s="4">
        <v>29183000</v>
      </c>
      <c r="J1683" s="4">
        <v>672000</v>
      </c>
      <c r="K1683" s="3" t="s">
        <v>1460</v>
      </c>
      <c r="L1683" s="4">
        <v>0.48262425481984889</v>
      </c>
    </row>
    <row r="1684" spans="2:12" x14ac:dyDescent="0.3">
      <c r="B1684" s="3" t="s">
        <v>95</v>
      </c>
      <c r="C1684" s="4">
        <v>2021</v>
      </c>
      <c r="D1684" s="3" t="s">
        <v>1455</v>
      </c>
      <c r="E1684" s="4">
        <v>14577315</v>
      </c>
      <c r="F1684" s="4">
        <v>2813356</v>
      </c>
      <c r="G1684" s="4">
        <v>11763959</v>
      </c>
      <c r="H1684" s="4">
        <v>591627</v>
      </c>
      <c r="I1684" s="4">
        <v>259000000</v>
      </c>
      <c r="J1684" s="4">
        <v>2724345</v>
      </c>
      <c r="K1684" s="3" t="s">
        <v>1460</v>
      </c>
      <c r="L1684" s="4">
        <v>0.19299548648019199</v>
      </c>
    </row>
    <row r="1685" spans="2:12" x14ac:dyDescent="0.3">
      <c r="B1685" s="3" t="s">
        <v>95</v>
      </c>
      <c r="C1685" s="4">
        <v>2021</v>
      </c>
      <c r="D1685" s="3" t="s">
        <v>1456</v>
      </c>
      <c r="E1685" s="4">
        <v>109702104</v>
      </c>
      <c r="F1685" s="4">
        <v>54233594</v>
      </c>
      <c r="G1685" s="4">
        <v>55468510</v>
      </c>
      <c r="H1685" s="4">
        <v>3059136</v>
      </c>
      <c r="I1685" s="4">
        <v>164896000</v>
      </c>
      <c r="J1685" s="4">
        <v>2862000</v>
      </c>
      <c r="K1685" s="3" t="s">
        <v>1460</v>
      </c>
      <c r="L1685" s="4">
        <v>0.49437150266507196</v>
      </c>
    </row>
    <row r="1686" spans="2:12" x14ac:dyDescent="0.3">
      <c r="B1686" s="3" t="s">
        <v>95</v>
      </c>
      <c r="C1686" s="4">
        <v>2021</v>
      </c>
      <c r="D1686" s="3" t="s">
        <v>1457</v>
      </c>
      <c r="E1686" s="4">
        <v>28029792</v>
      </c>
      <c r="F1686" s="4">
        <v>8470662</v>
      </c>
      <c r="G1686" s="4">
        <v>19559130</v>
      </c>
      <c r="H1686" s="4">
        <v>1547675</v>
      </c>
      <c r="I1686" s="4">
        <v>233000000</v>
      </c>
      <c r="J1686" s="4">
        <v>1988000</v>
      </c>
      <c r="K1686" s="3" t="s">
        <v>1460</v>
      </c>
      <c r="L1686" s="4">
        <v>0.30220209982293128</v>
      </c>
    </row>
    <row r="1687" spans="2:12" x14ac:dyDescent="0.3">
      <c r="B1687" s="3" t="s">
        <v>95</v>
      </c>
      <c r="C1687" s="4">
        <v>2021</v>
      </c>
      <c r="D1687" s="3" t="s">
        <v>1458</v>
      </c>
      <c r="E1687" s="4">
        <v>13127478</v>
      </c>
      <c r="F1687" s="4"/>
      <c r="G1687" s="4">
        <v>13127478</v>
      </c>
      <c r="H1687" s="4">
        <v>7918588</v>
      </c>
      <c r="I1687" s="4">
        <v>13127478</v>
      </c>
      <c r="J1687" s="4"/>
      <c r="K1687" s="3" t="s">
        <v>1451</v>
      </c>
      <c r="L1687" s="4"/>
    </row>
    <row r="1688" spans="2:12" x14ac:dyDescent="0.3">
      <c r="B1688" s="3" t="s">
        <v>95</v>
      </c>
      <c r="C1688" s="4">
        <v>2022</v>
      </c>
      <c r="D1688" s="3" t="s">
        <v>1446</v>
      </c>
      <c r="E1688" s="4">
        <v>32947621</v>
      </c>
      <c r="F1688" s="4">
        <v>14894216</v>
      </c>
      <c r="G1688" s="4">
        <v>18053405</v>
      </c>
      <c r="H1688" s="4">
        <v>205290</v>
      </c>
      <c r="I1688" s="4">
        <v>63471000</v>
      </c>
      <c r="J1688" s="4">
        <v>1258000</v>
      </c>
      <c r="K1688" s="3" t="s">
        <v>1460</v>
      </c>
      <c r="L1688" s="4">
        <v>0.45205740347687012</v>
      </c>
    </row>
    <row r="1689" spans="2:12" x14ac:dyDescent="0.3">
      <c r="B1689" s="3" t="s">
        <v>95</v>
      </c>
      <c r="C1689" s="4">
        <v>2022</v>
      </c>
      <c r="D1689" s="3" t="s">
        <v>1448</v>
      </c>
      <c r="E1689" s="4">
        <v>23789213</v>
      </c>
      <c r="F1689" s="4">
        <v>7015495</v>
      </c>
      <c r="G1689" s="4">
        <v>16773718</v>
      </c>
      <c r="H1689" s="4">
        <v>1483282</v>
      </c>
      <c r="I1689" s="4">
        <v>302050000</v>
      </c>
      <c r="J1689" s="4">
        <v>3003000</v>
      </c>
      <c r="K1689" s="3" t="s">
        <v>1460</v>
      </c>
      <c r="L1689" s="4">
        <v>0.29490235763579065</v>
      </c>
    </row>
    <row r="1690" spans="2:12" x14ac:dyDescent="0.3">
      <c r="B1690" s="3" t="s">
        <v>95</v>
      </c>
      <c r="C1690" s="4">
        <v>2022</v>
      </c>
      <c r="D1690" s="3" t="s">
        <v>1449</v>
      </c>
      <c r="E1690" s="4">
        <v>23768401</v>
      </c>
      <c r="F1690" s="4">
        <v>13586850</v>
      </c>
      <c r="G1690" s="4">
        <v>10181551</v>
      </c>
      <c r="H1690" s="4">
        <v>3912034</v>
      </c>
      <c r="I1690" s="4">
        <v>14580000</v>
      </c>
      <c r="J1690" s="4">
        <v>1150000</v>
      </c>
      <c r="K1690" s="3" t="s">
        <v>1460</v>
      </c>
      <c r="L1690" s="4">
        <v>0.57163500397018718</v>
      </c>
    </row>
    <row r="1691" spans="2:12" x14ac:dyDescent="0.3">
      <c r="B1691" s="3" t="s">
        <v>95</v>
      </c>
      <c r="C1691" s="4">
        <v>2022</v>
      </c>
      <c r="D1691" s="3" t="s">
        <v>1450</v>
      </c>
      <c r="E1691" s="4">
        <v>25864343</v>
      </c>
      <c r="F1691" s="4"/>
      <c r="G1691" s="4">
        <v>25864343</v>
      </c>
      <c r="H1691" s="4">
        <v>340608</v>
      </c>
      <c r="I1691" s="4">
        <v>25864343</v>
      </c>
      <c r="J1691" s="4"/>
      <c r="K1691" s="3" t="s">
        <v>1451</v>
      </c>
      <c r="L1691" s="4"/>
    </row>
    <row r="1692" spans="2:12" x14ac:dyDescent="0.3">
      <c r="B1692" s="3" t="s">
        <v>95</v>
      </c>
      <c r="C1692" s="4">
        <v>2022</v>
      </c>
      <c r="D1692" s="3" t="s">
        <v>1452</v>
      </c>
      <c r="E1692" s="4">
        <v>7426373</v>
      </c>
      <c r="F1692" s="4">
        <v>4940554</v>
      </c>
      <c r="G1692" s="4">
        <v>2485819</v>
      </c>
      <c r="H1692" s="4">
        <v>223759</v>
      </c>
      <c r="I1692" s="4">
        <v>0</v>
      </c>
      <c r="J1692" s="4">
        <v>0</v>
      </c>
      <c r="K1692" s="3" t="s">
        <v>1460</v>
      </c>
      <c r="L1692" s="4">
        <v>0.66527145889386385</v>
      </c>
    </row>
    <row r="1693" spans="2:12" x14ac:dyDescent="0.3">
      <c r="B1693" s="3" t="s">
        <v>95</v>
      </c>
      <c r="C1693" s="4">
        <v>2022</v>
      </c>
      <c r="D1693" s="3" t="s">
        <v>1453</v>
      </c>
      <c r="E1693" s="4">
        <v>1239730</v>
      </c>
      <c r="F1693" s="4">
        <v>1102879</v>
      </c>
      <c r="G1693" s="4">
        <v>136851</v>
      </c>
      <c r="H1693" s="4">
        <v>23932</v>
      </c>
      <c r="I1693" s="4">
        <v>0</v>
      </c>
      <c r="J1693" s="4">
        <v>0</v>
      </c>
      <c r="K1693" s="3" t="s">
        <v>1451</v>
      </c>
      <c r="L1693" s="4">
        <v>0.88961225428117408</v>
      </c>
    </row>
    <row r="1694" spans="2:12" x14ac:dyDescent="0.3">
      <c r="B1694" s="3" t="s">
        <v>95</v>
      </c>
      <c r="C1694" s="4">
        <v>2022</v>
      </c>
      <c r="D1694" s="3" t="s">
        <v>1454</v>
      </c>
      <c r="E1694" s="4">
        <v>8483468</v>
      </c>
      <c r="F1694" s="4">
        <v>4175693</v>
      </c>
      <c r="G1694" s="4">
        <v>4307775</v>
      </c>
      <c r="H1694" s="4">
        <v>455208</v>
      </c>
      <c r="I1694" s="4">
        <v>29884000</v>
      </c>
      <c r="J1694" s="4">
        <v>631000</v>
      </c>
      <c r="K1694" s="3" t="s">
        <v>1460</v>
      </c>
      <c r="L1694" s="4">
        <v>0.49221532986274008</v>
      </c>
    </row>
    <row r="1695" spans="2:12" x14ac:dyDescent="0.3">
      <c r="B1695" s="3" t="s">
        <v>95</v>
      </c>
      <c r="C1695" s="4">
        <v>2022</v>
      </c>
      <c r="D1695" s="3" t="s">
        <v>1455</v>
      </c>
      <c r="E1695" s="4">
        <v>20773221</v>
      </c>
      <c r="F1695" s="4">
        <v>3117205</v>
      </c>
      <c r="G1695" s="4">
        <v>17656016</v>
      </c>
      <c r="H1695" s="4">
        <v>6207344</v>
      </c>
      <c r="I1695" s="4">
        <v>265000000</v>
      </c>
      <c r="J1695" s="4">
        <v>2561000</v>
      </c>
      <c r="K1695" s="3" t="s">
        <v>1460</v>
      </c>
      <c r="L1695" s="4">
        <v>0.15005881851447112</v>
      </c>
    </row>
    <row r="1696" spans="2:12" x14ac:dyDescent="0.3">
      <c r="B1696" s="3" t="s">
        <v>95</v>
      </c>
      <c r="C1696" s="4">
        <v>2022</v>
      </c>
      <c r="D1696" s="3" t="s">
        <v>1456</v>
      </c>
      <c r="E1696" s="4">
        <v>121387377</v>
      </c>
      <c r="F1696" s="4">
        <v>56954916</v>
      </c>
      <c r="G1696" s="4">
        <v>64432461</v>
      </c>
      <c r="H1696" s="4">
        <v>11840618</v>
      </c>
      <c r="I1696" s="4">
        <v>178339000</v>
      </c>
      <c r="J1696" s="4">
        <v>3409000</v>
      </c>
      <c r="K1696" s="3" t="s">
        <v>1460</v>
      </c>
      <c r="L1696" s="4">
        <v>0.46919965986249129</v>
      </c>
    </row>
    <row r="1697" spans="2:12" x14ac:dyDescent="0.3">
      <c r="B1697" s="3" t="s">
        <v>95</v>
      </c>
      <c r="C1697" s="4">
        <v>2022</v>
      </c>
      <c r="D1697" s="3" t="s">
        <v>1457</v>
      </c>
      <c r="E1697" s="4">
        <v>28555696</v>
      </c>
      <c r="F1697" s="4">
        <v>8982121</v>
      </c>
      <c r="G1697" s="4">
        <v>19573575</v>
      </c>
      <c r="H1697" s="4">
        <v>553576</v>
      </c>
      <c r="I1697" s="4">
        <v>233000000</v>
      </c>
      <c r="J1697" s="4">
        <v>2831000</v>
      </c>
      <c r="K1697" s="3" t="s">
        <v>1460</v>
      </c>
      <c r="L1697" s="4">
        <v>0.31454743740093044</v>
      </c>
    </row>
    <row r="1698" spans="2:12" x14ac:dyDescent="0.3">
      <c r="B1698" s="3" t="s">
        <v>95</v>
      </c>
      <c r="C1698" s="4">
        <v>2022</v>
      </c>
      <c r="D1698" s="3" t="s">
        <v>1458</v>
      </c>
      <c r="E1698" s="4">
        <v>2424021</v>
      </c>
      <c r="F1698" s="4"/>
      <c r="G1698" s="4">
        <v>2424021</v>
      </c>
      <c r="H1698" s="4">
        <v>-10703457</v>
      </c>
      <c r="I1698" s="4">
        <v>2424021</v>
      </c>
      <c r="J1698" s="4"/>
      <c r="K1698" s="3" t="s">
        <v>1451</v>
      </c>
      <c r="L1698" s="4"/>
    </row>
    <row r="1699" spans="2:12" x14ac:dyDescent="0.3">
      <c r="B1699" s="3" t="s">
        <v>95</v>
      </c>
      <c r="C1699" s="4">
        <v>2023</v>
      </c>
      <c r="D1699" s="3" t="s">
        <v>1446</v>
      </c>
      <c r="E1699" s="4">
        <v>33580953</v>
      </c>
      <c r="F1699" s="4">
        <v>15679608</v>
      </c>
      <c r="G1699" s="4">
        <v>17901345</v>
      </c>
      <c r="H1699" s="4">
        <v>400232</v>
      </c>
      <c r="I1699" s="4">
        <v>63676895</v>
      </c>
      <c r="J1699" s="4">
        <v>1261150</v>
      </c>
      <c r="K1699" s="3" t="s">
        <v>1460</v>
      </c>
      <c r="L1699" s="4">
        <v>0.46691968509648907</v>
      </c>
    </row>
    <row r="1700" spans="2:12" x14ac:dyDescent="0.3">
      <c r="B1700" s="3" t="s">
        <v>95</v>
      </c>
      <c r="C1700" s="4">
        <v>2023</v>
      </c>
      <c r="D1700" s="3" t="s">
        <v>1448</v>
      </c>
      <c r="E1700" s="4">
        <v>25066960</v>
      </c>
      <c r="F1700" s="4">
        <v>7484595</v>
      </c>
      <c r="G1700" s="4">
        <v>17582365</v>
      </c>
      <c r="H1700" s="4">
        <v>1308796</v>
      </c>
      <c r="I1700" s="4">
        <v>303532954</v>
      </c>
      <c r="J1700" s="4">
        <v>3020497</v>
      </c>
      <c r="K1700" s="3" t="s">
        <v>1460</v>
      </c>
      <c r="L1700" s="4">
        <v>0.29858407242042911</v>
      </c>
    </row>
    <row r="1701" spans="2:12" x14ac:dyDescent="0.3">
      <c r="B1701" s="3" t="s">
        <v>95</v>
      </c>
      <c r="C1701" s="4">
        <v>2023</v>
      </c>
      <c r="D1701" s="3" t="s">
        <v>1449</v>
      </c>
      <c r="E1701" s="4">
        <v>25057237</v>
      </c>
      <c r="F1701" s="4">
        <v>14418267</v>
      </c>
      <c r="G1701" s="4">
        <v>10638970</v>
      </c>
      <c r="H1701" s="4">
        <v>1487885</v>
      </c>
      <c r="I1701" s="4">
        <v>18491741</v>
      </c>
      <c r="J1701" s="4">
        <v>1164390</v>
      </c>
      <c r="K1701" s="3" t="s">
        <v>1460</v>
      </c>
      <c r="L1701" s="4">
        <v>0.5754132827973012</v>
      </c>
    </row>
    <row r="1702" spans="2:12" x14ac:dyDescent="0.3">
      <c r="B1702" s="3" t="s">
        <v>95</v>
      </c>
      <c r="C1702" s="4">
        <v>2023</v>
      </c>
      <c r="D1702" s="3" t="s">
        <v>1450</v>
      </c>
      <c r="E1702" s="4">
        <v>25864343</v>
      </c>
      <c r="F1702" s="4"/>
      <c r="G1702" s="4">
        <v>25864343</v>
      </c>
      <c r="H1702" s="4">
        <v>0</v>
      </c>
      <c r="I1702" s="4">
        <v>25864343</v>
      </c>
      <c r="J1702" s="4"/>
      <c r="K1702" s="3" t="s">
        <v>1451</v>
      </c>
      <c r="L1702" s="4"/>
    </row>
    <row r="1703" spans="2:12" x14ac:dyDescent="0.3">
      <c r="B1703" s="3" t="s">
        <v>95</v>
      </c>
      <c r="C1703" s="4">
        <v>2023</v>
      </c>
      <c r="D1703" s="3" t="s">
        <v>1452</v>
      </c>
      <c r="E1703" s="4">
        <v>7936168</v>
      </c>
      <c r="F1703" s="4">
        <v>5317668</v>
      </c>
      <c r="G1703" s="4">
        <v>2618500</v>
      </c>
      <c r="H1703" s="4">
        <v>484894</v>
      </c>
      <c r="I1703" s="4">
        <v>0</v>
      </c>
      <c r="J1703" s="4">
        <v>0</v>
      </c>
      <c r="K1703" s="3" t="s">
        <v>1460</v>
      </c>
      <c r="L1703" s="4">
        <v>0.67005486779009715</v>
      </c>
    </row>
    <row r="1704" spans="2:12" x14ac:dyDescent="0.3">
      <c r="B1704" s="3" t="s">
        <v>95</v>
      </c>
      <c r="C1704" s="4">
        <v>2023</v>
      </c>
      <c r="D1704" s="3" t="s">
        <v>1453</v>
      </c>
      <c r="E1704" s="4">
        <v>1334045</v>
      </c>
      <c r="F1704" s="4">
        <v>1176561</v>
      </c>
      <c r="G1704" s="4">
        <v>157484</v>
      </c>
      <c r="H1704" s="4">
        <v>94315</v>
      </c>
      <c r="I1704" s="4">
        <v>0</v>
      </c>
      <c r="J1704" s="4">
        <v>0</v>
      </c>
      <c r="K1704" s="3" t="s">
        <v>1451</v>
      </c>
      <c r="L1704" s="4">
        <v>0.8819500091825988</v>
      </c>
    </row>
    <row r="1705" spans="2:12" x14ac:dyDescent="0.3">
      <c r="B1705" s="3" t="s">
        <v>95</v>
      </c>
      <c r="C1705" s="4">
        <v>2023</v>
      </c>
      <c r="D1705" s="3" t="s">
        <v>1454</v>
      </c>
      <c r="E1705" s="4">
        <v>8821747</v>
      </c>
      <c r="F1705" s="4">
        <v>4390145</v>
      </c>
      <c r="G1705" s="4">
        <v>4431602</v>
      </c>
      <c r="H1705" s="4">
        <v>478404</v>
      </c>
      <c r="I1705" s="4">
        <v>30339469</v>
      </c>
      <c r="J1705" s="4">
        <v>632431</v>
      </c>
      <c r="K1705" s="3" t="s">
        <v>1460</v>
      </c>
      <c r="L1705" s="4">
        <v>0.4976502953439948</v>
      </c>
    </row>
    <row r="1706" spans="2:12" x14ac:dyDescent="0.3">
      <c r="B1706" s="3" t="s">
        <v>95</v>
      </c>
      <c r="C1706" s="4">
        <v>2023</v>
      </c>
      <c r="D1706" s="3" t="s">
        <v>1455</v>
      </c>
      <c r="E1706" s="4">
        <v>21234013</v>
      </c>
      <c r="F1706" s="4">
        <v>3486529</v>
      </c>
      <c r="G1706" s="4">
        <v>17747484</v>
      </c>
      <c r="H1706" s="4">
        <v>461397</v>
      </c>
      <c r="I1706" s="4">
        <v>270995023</v>
      </c>
      <c r="J1706" s="4">
        <v>2570510</v>
      </c>
      <c r="K1706" s="3" t="s">
        <v>1460</v>
      </c>
      <c r="L1706" s="4">
        <v>0.16419548203158771</v>
      </c>
    </row>
    <row r="1707" spans="2:12" x14ac:dyDescent="0.3">
      <c r="B1707" s="3" t="s">
        <v>95</v>
      </c>
      <c r="C1707" s="4">
        <v>2023</v>
      </c>
      <c r="D1707" s="3" t="s">
        <v>1456</v>
      </c>
      <c r="E1707" s="4">
        <v>123954235</v>
      </c>
      <c r="F1707" s="4">
        <v>59811012</v>
      </c>
      <c r="G1707" s="4">
        <v>64143223</v>
      </c>
      <c r="H1707" s="4">
        <v>2682357</v>
      </c>
      <c r="I1707" s="4">
        <v>190179283</v>
      </c>
      <c r="J1707" s="4">
        <v>1758058</v>
      </c>
      <c r="K1707" s="3" t="s">
        <v>1460</v>
      </c>
      <c r="L1707" s="4">
        <v>0.48252495769910564</v>
      </c>
    </row>
    <row r="1708" spans="2:12" x14ac:dyDescent="0.3">
      <c r="B1708" s="3" t="s">
        <v>95</v>
      </c>
      <c r="C1708" s="4">
        <v>2023</v>
      </c>
      <c r="D1708" s="3" t="s">
        <v>1457</v>
      </c>
      <c r="E1708" s="4">
        <v>30778162</v>
      </c>
      <c r="F1708" s="4">
        <v>9531760</v>
      </c>
      <c r="G1708" s="4">
        <v>21246402</v>
      </c>
      <c r="H1708" s="4">
        <v>2222865</v>
      </c>
      <c r="I1708" s="4">
        <v>233497735</v>
      </c>
      <c r="J1708" s="4">
        <v>2863898</v>
      </c>
      <c r="K1708" s="3" t="s">
        <v>1460</v>
      </c>
      <c r="L1708" s="4">
        <v>0.30969230716246149</v>
      </c>
    </row>
    <row r="1709" spans="2:12" x14ac:dyDescent="0.3">
      <c r="B1709" s="3" t="s">
        <v>95</v>
      </c>
      <c r="C1709" s="4">
        <v>2023</v>
      </c>
      <c r="D1709" s="3" t="s">
        <v>1458</v>
      </c>
      <c r="E1709" s="4">
        <v>2436814</v>
      </c>
      <c r="F1709" s="4"/>
      <c r="G1709" s="4">
        <v>2436814</v>
      </c>
      <c r="H1709" s="4">
        <v>352557</v>
      </c>
      <c r="I1709" s="4">
        <v>2436814</v>
      </c>
      <c r="J1709" s="4"/>
      <c r="K1709" s="3" t="s">
        <v>1451</v>
      </c>
      <c r="L1709" s="4"/>
    </row>
    <row r="1710" spans="2:12" x14ac:dyDescent="0.3">
      <c r="B1710" s="3" t="s">
        <v>95</v>
      </c>
      <c r="C1710" s="4">
        <v>2024</v>
      </c>
      <c r="D1710" s="3" t="s">
        <v>1446</v>
      </c>
      <c r="E1710" s="4">
        <v>34959711</v>
      </c>
      <c r="F1710" s="4">
        <v>16538409</v>
      </c>
      <c r="G1710" s="4">
        <v>18421302</v>
      </c>
      <c r="H1710" s="4">
        <v>1242626</v>
      </c>
      <c r="I1710" s="4">
        <v>64919521</v>
      </c>
      <c r="J1710" s="4">
        <v>1282424</v>
      </c>
      <c r="K1710" s="3" t="s">
        <v>1460</v>
      </c>
      <c r="L1710" s="4">
        <v>0.47307052967342894</v>
      </c>
    </row>
    <row r="1711" spans="2:12" x14ac:dyDescent="0.3">
      <c r="B1711" s="3" t="s">
        <v>95</v>
      </c>
      <c r="C1711" s="4">
        <v>2024</v>
      </c>
      <c r="D1711" s="3" t="s">
        <v>1448</v>
      </c>
      <c r="E1711" s="4">
        <v>25336598</v>
      </c>
      <c r="F1711" s="4">
        <v>7963487</v>
      </c>
      <c r="G1711" s="4">
        <v>17373111</v>
      </c>
      <c r="H1711" s="4">
        <v>275760</v>
      </c>
      <c r="I1711" s="4">
        <v>303808714</v>
      </c>
      <c r="J1711" s="4">
        <v>3020497</v>
      </c>
      <c r="K1711" s="3" t="s">
        <v>1460</v>
      </c>
      <c r="L1711" s="4">
        <v>0.31430766671989663</v>
      </c>
    </row>
    <row r="1712" spans="2:12" x14ac:dyDescent="0.3">
      <c r="B1712" s="3" t="s">
        <v>95</v>
      </c>
      <c r="C1712" s="4">
        <v>2024</v>
      </c>
      <c r="D1712" s="3" t="s">
        <v>1449</v>
      </c>
      <c r="E1712" s="4">
        <v>31766596</v>
      </c>
      <c r="F1712" s="4">
        <v>15755078</v>
      </c>
      <c r="G1712" s="4">
        <v>16011518</v>
      </c>
      <c r="H1712" s="4">
        <v>6861948</v>
      </c>
      <c r="I1712" s="4">
        <v>25353689</v>
      </c>
      <c r="J1712" s="4">
        <v>1170710</v>
      </c>
      <c r="K1712" s="3" t="s">
        <v>1460</v>
      </c>
      <c r="L1712" s="4">
        <v>0.49596368462015888</v>
      </c>
    </row>
    <row r="1713" spans="2:12" x14ac:dyDescent="0.3">
      <c r="B1713" s="3" t="s">
        <v>95</v>
      </c>
      <c r="C1713" s="4">
        <v>2024</v>
      </c>
      <c r="D1713" s="3" t="s">
        <v>1450</v>
      </c>
      <c r="E1713" s="4">
        <v>28377528</v>
      </c>
      <c r="F1713" s="4"/>
      <c r="G1713" s="4">
        <v>28377528</v>
      </c>
      <c r="H1713" s="4">
        <v>2513185</v>
      </c>
      <c r="I1713" s="4">
        <v>28377528</v>
      </c>
      <c r="J1713" s="4"/>
      <c r="K1713" s="3" t="s">
        <v>1451</v>
      </c>
      <c r="L1713" s="4"/>
    </row>
    <row r="1714" spans="2:12" x14ac:dyDescent="0.3">
      <c r="B1714" s="3" t="s">
        <v>95</v>
      </c>
      <c r="C1714" s="4">
        <v>2024</v>
      </c>
      <c r="D1714" s="3" t="s">
        <v>1452</v>
      </c>
      <c r="E1714" s="4">
        <v>8001448</v>
      </c>
      <c r="F1714" s="4">
        <v>5712426</v>
      </c>
      <c r="G1714" s="4">
        <v>2289022</v>
      </c>
      <c r="H1714" s="4">
        <v>65279</v>
      </c>
      <c r="I1714" s="4">
        <v>0</v>
      </c>
      <c r="J1714" s="4">
        <v>0</v>
      </c>
      <c r="K1714" s="3" t="s">
        <v>1460</v>
      </c>
      <c r="L1714" s="4">
        <v>0.71392402975061509</v>
      </c>
    </row>
    <row r="1715" spans="2:12" x14ac:dyDescent="0.3">
      <c r="B1715" s="3" t="s">
        <v>95</v>
      </c>
      <c r="C1715" s="4">
        <v>2024</v>
      </c>
      <c r="D1715" s="3" t="s">
        <v>1453</v>
      </c>
      <c r="E1715" s="4">
        <v>1427059</v>
      </c>
      <c r="F1715" s="4">
        <v>1251385</v>
      </c>
      <c r="G1715" s="4">
        <v>175674</v>
      </c>
      <c r="H1715" s="4">
        <v>93015</v>
      </c>
      <c r="I1715" s="4">
        <v>0</v>
      </c>
      <c r="J1715" s="4">
        <v>0</v>
      </c>
      <c r="K1715" s="3" t="s">
        <v>1451</v>
      </c>
      <c r="L1715" s="4">
        <v>0.87689787177685019</v>
      </c>
    </row>
    <row r="1716" spans="2:12" x14ac:dyDescent="0.3">
      <c r="B1716" s="3" t="s">
        <v>95</v>
      </c>
      <c r="C1716" s="4">
        <v>2024</v>
      </c>
      <c r="D1716" s="3" t="s">
        <v>1454</v>
      </c>
      <c r="E1716" s="4">
        <v>8963328</v>
      </c>
      <c r="F1716" s="4">
        <v>4701392</v>
      </c>
      <c r="G1716" s="4">
        <v>4261936</v>
      </c>
      <c r="H1716" s="4">
        <v>141581</v>
      </c>
      <c r="I1716" s="4">
        <v>30481050</v>
      </c>
      <c r="J1716" s="4">
        <v>635383</v>
      </c>
      <c r="K1716" s="3" t="s">
        <v>1460</v>
      </c>
      <c r="L1716" s="4">
        <v>0.52451410904521178</v>
      </c>
    </row>
    <row r="1717" spans="2:12" x14ac:dyDescent="0.3">
      <c r="B1717" s="3" t="s">
        <v>95</v>
      </c>
      <c r="C1717" s="4">
        <v>2024</v>
      </c>
      <c r="D1717" s="3" t="s">
        <v>1455</v>
      </c>
      <c r="E1717" s="4">
        <v>23383324</v>
      </c>
      <c r="F1717" s="4">
        <v>3865232</v>
      </c>
      <c r="G1717" s="4">
        <v>19518092</v>
      </c>
      <c r="H1717" s="4">
        <v>2149311</v>
      </c>
      <c r="I1717" s="4">
        <v>273144334</v>
      </c>
      <c r="J1717" s="4">
        <v>2615951</v>
      </c>
      <c r="K1717" s="3" t="s">
        <v>1460</v>
      </c>
      <c r="L1717" s="4">
        <v>0.16529865471649796</v>
      </c>
    </row>
    <row r="1718" spans="2:12" x14ac:dyDescent="0.3">
      <c r="B1718" s="3" t="s">
        <v>95</v>
      </c>
      <c r="C1718" s="4">
        <v>2024</v>
      </c>
      <c r="D1718" s="3" t="s">
        <v>1456</v>
      </c>
      <c r="E1718" s="4">
        <v>126549982</v>
      </c>
      <c r="F1718" s="4">
        <v>62656630</v>
      </c>
      <c r="G1718" s="4">
        <v>63893352</v>
      </c>
      <c r="H1718" s="4">
        <v>2814052</v>
      </c>
      <c r="I1718" s="4">
        <v>192993338</v>
      </c>
      <c r="J1718" s="4">
        <v>1763110</v>
      </c>
      <c r="K1718" s="3" t="s">
        <v>1460</v>
      </c>
      <c r="L1718" s="4">
        <v>0.49511370139902511</v>
      </c>
    </row>
    <row r="1719" spans="2:12" x14ac:dyDescent="0.3">
      <c r="B1719" s="3" t="s">
        <v>95</v>
      </c>
      <c r="C1719" s="4">
        <v>2024</v>
      </c>
      <c r="D1719" s="3" t="s">
        <v>1457</v>
      </c>
      <c r="E1719" s="4">
        <v>31207714</v>
      </c>
      <c r="F1719" s="4">
        <v>10103783</v>
      </c>
      <c r="G1719" s="4">
        <v>21103931</v>
      </c>
      <c r="H1719" s="4">
        <v>429552</v>
      </c>
      <c r="I1719" s="4">
        <v>233927287</v>
      </c>
      <c r="J1719" s="4">
        <v>2874521</v>
      </c>
      <c r="K1719" s="3" t="s">
        <v>1460</v>
      </c>
      <c r="L1719" s="4">
        <v>0.3237591513431583</v>
      </c>
    </row>
    <row r="1720" spans="2:12" x14ac:dyDescent="0.3">
      <c r="B1720" s="3" t="s">
        <v>95</v>
      </c>
      <c r="C1720" s="4">
        <v>2024</v>
      </c>
      <c r="D1720" s="3" t="s">
        <v>1458</v>
      </c>
      <c r="E1720" s="4">
        <v>5036110</v>
      </c>
      <c r="F1720" s="4"/>
      <c r="G1720" s="4">
        <v>5036110</v>
      </c>
      <c r="H1720" s="4">
        <v>2650225</v>
      </c>
      <c r="I1720" s="4">
        <v>5036110</v>
      </c>
      <c r="J1720" s="4"/>
      <c r="K1720" s="3" t="s">
        <v>1451</v>
      </c>
      <c r="L1720" s="4"/>
    </row>
    <row r="1721" spans="2:12" x14ac:dyDescent="0.3">
      <c r="B1721" s="3" t="s">
        <v>97</v>
      </c>
      <c r="C1721" s="4">
        <v>2019</v>
      </c>
      <c r="D1721" s="3" t="s">
        <v>1446</v>
      </c>
      <c r="E1721" s="4">
        <v>66143456</v>
      </c>
      <c r="F1721" s="4">
        <v>25983331</v>
      </c>
      <c r="G1721" s="4">
        <v>40160125</v>
      </c>
      <c r="H1721" s="4">
        <v>90543</v>
      </c>
      <c r="I1721" s="4">
        <v>0</v>
      </c>
      <c r="J1721" s="4">
        <v>0</v>
      </c>
      <c r="K1721" s="3" t="s">
        <v>1460</v>
      </c>
      <c r="L1721" s="4">
        <v>0.39283298108886239</v>
      </c>
    </row>
    <row r="1722" spans="2:12" x14ac:dyDescent="0.3">
      <c r="B1722" s="3" t="s">
        <v>97</v>
      </c>
      <c r="C1722" s="4">
        <v>2019</v>
      </c>
      <c r="D1722" s="3" t="s">
        <v>1448</v>
      </c>
      <c r="E1722" s="4">
        <v>18780765</v>
      </c>
      <c r="F1722" s="4">
        <v>9393477</v>
      </c>
      <c r="G1722" s="4">
        <v>9387288</v>
      </c>
      <c r="H1722" s="4">
        <v>491258</v>
      </c>
      <c r="I1722" s="4">
        <v>0</v>
      </c>
      <c r="J1722" s="4">
        <v>0</v>
      </c>
      <c r="K1722" s="3" t="s">
        <v>1460</v>
      </c>
      <c r="L1722" s="4">
        <v>0.5001647696459649</v>
      </c>
    </row>
    <row r="1723" spans="2:12" x14ac:dyDescent="0.3">
      <c r="B1723" s="3" t="s">
        <v>97</v>
      </c>
      <c r="C1723" s="4">
        <v>2019</v>
      </c>
      <c r="D1723" s="3" t="s">
        <v>1449</v>
      </c>
      <c r="E1723" s="4">
        <v>17028562</v>
      </c>
      <c r="F1723" s="4">
        <v>8858002</v>
      </c>
      <c r="G1723" s="4">
        <v>8170560</v>
      </c>
      <c r="H1723" s="4">
        <v>966605</v>
      </c>
      <c r="I1723" s="4">
        <v>16003000</v>
      </c>
      <c r="J1723" s="4">
        <v>0</v>
      </c>
      <c r="K1723" s="3" t="s">
        <v>1460</v>
      </c>
      <c r="L1723" s="4">
        <v>0.52018496922993263</v>
      </c>
    </row>
    <row r="1724" spans="2:12" x14ac:dyDescent="0.3">
      <c r="B1724" s="3" t="s">
        <v>97</v>
      </c>
      <c r="C1724" s="4">
        <v>2019</v>
      </c>
      <c r="D1724" s="3" t="s">
        <v>1450</v>
      </c>
      <c r="E1724" s="4">
        <v>12199890</v>
      </c>
      <c r="F1724" s="4"/>
      <c r="G1724" s="4">
        <v>12199890</v>
      </c>
      <c r="H1724" s="4">
        <v>25900</v>
      </c>
      <c r="I1724" s="4">
        <v>12199890</v>
      </c>
      <c r="J1724" s="4"/>
      <c r="K1724" s="3" t="s">
        <v>1451</v>
      </c>
      <c r="L1724" s="4"/>
    </row>
    <row r="1725" spans="2:12" x14ac:dyDescent="0.3">
      <c r="B1725" s="3" t="s">
        <v>97</v>
      </c>
      <c r="C1725" s="4">
        <v>2019</v>
      </c>
      <c r="D1725" s="3" t="s">
        <v>1452</v>
      </c>
      <c r="E1725" s="4">
        <v>0</v>
      </c>
      <c r="F1725" s="4">
        <v>0</v>
      </c>
      <c r="G1725" s="4">
        <v>0</v>
      </c>
      <c r="H1725" s="4">
        <v>0</v>
      </c>
      <c r="I1725" s="4">
        <v>0</v>
      </c>
      <c r="J1725" s="4">
        <v>0</v>
      </c>
      <c r="K1725" s="3" t="s">
        <v>1451</v>
      </c>
      <c r="L1725" s="4"/>
    </row>
    <row r="1726" spans="2:12" x14ac:dyDescent="0.3">
      <c r="B1726" s="3" t="s">
        <v>97</v>
      </c>
      <c r="C1726" s="4">
        <v>2019</v>
      </c>
      <c r="D1726" s="3" t="s">
        <v>1453</v>
      </c>
      <c r="E1726" s="4">
        <v>19767851</v>
      </c>
      <c r="F1726" s="4">
        <v>6618428</v>
      </c>
      <c r="G1726" s="4">
        <v>13149423</v>
      </c>
      <c r="H1726" s="4">
        <v>94587</v>
      </c>
      <c r="I1726" s="4">
        <v>0</v>
      </c>
      <c r="J1726" s="4">
        <v>0</v>
      </c>
      <c r="K1726" s="3" t="s">
        <v>1451</v>
      </c>
      <c r="L1726" s="4">
        <v>0.33480766321033073</v>
      </c>
    </row>
    <row r="1727" spans="2:12" x14ac:dyDescent="0.3">
      <c r="B1727" s="3" t="s">
        <v>97</v>
      </c>
      <c r="C1727" s="4">
        <v>2019</v>
      </c>
      <c r="D1727" s="3" t="s">
        <v>1454</v>
      </c>
      <c r="E1727" s="4">
        <v>13104079</v>
      </c>
      <c r="F1727" s="4">
        <v>4375208</v>
      </c>
      <c r="G1727" s="4">
        <v>8728871</v>
      </c>
      <c r="H1727" s="4">
        <v>222349</v>
      </c>
      <c r="I1727" s="4">
        <v>0</v>
      </c>
      <c r="J1727" s="4">
        <v>0</v>
      </c>
      <c r="K1727" s="3" t="s">
        <v>1459</v>
      </c>
      <c r="L1727" s="4">
        <v>0.33388138151487029</v>
      </c>
    </row>
    <row r="1728" spans="2:12" x14ac:dyDescent="0.3">
      <c r="B1728" s="3" t="s">
        <v>97</v>
      </c>
      <c r="C1728" s="4">
        <v>2019</v>
      </c>
      <c r="D1728" s="3" t="s">
        <v>1455</v>
      </c>
      <c r="E1728" s="4">
        <v>54496346</v>
      </c>
      <c r="F1728" s="4">
        <v>23581623</v>
      </c>
      <c r="G1728" s="4">
        <v>30914723</v>
      </c>
      <c r="H1728" s="4">
        <v>1128433</v>
      </c>
      <c r="I1728" s="4">
        <v>94232363</v>
      </c>
      <c r="J1728" s="4">
        <v>0</v>
      </c>
      <c r="K1728" s="3" t="s">
        <v>1460</v>
      </c>
      <c r="L1728" s="4">
        <v>0.43271934232067594</v>
      </c>
    </row>
    <row r="1729" spans="2:12" x14ac:dyDescent="0.3">
      <c r="B1729" s="3" t="s">
        <v>97</v>
      </c>
      <c r="C1729" s="4">
        <v>2019</v>
      </c>
      <c r="D1729" s="3" t="s">
        <v>1456</v>
      </c>
      <c r="E1729" s="4">
        <v>89202236</v>
      </c>
      <c r="F1729" s="4">
        <v>30741967</v>
      </c>
      <c r="G1729" s="4">
        <v>58460269</v>
      </c>
      <c r="H1729" s="4">
        <v>3620602</v>
      </c>
      <c r="I1729" s="4">
        <v>80387934</v>
      </c>
      <c r="J1729" s="4">
        <v>0</v>
      </c>
      <c r="K1729" s="3" t="s">
        <v>1460</v>
      </c>
      <c r="L1729" s="4">
        <v>0.34463224666251641</v>
      </c>
    </row>
    <row r="1730" spans="2:12" x14ac:dyDescent="0.3">
      <c r="B1730" s="3" t="s">
        <v>97</v>
      </c>
      <c r="C1730" s="4">
        <v>2019</v>
      </c>
      <c r="D1730" s="3" t="s">
        <v>1457</v>
      </c>
      <c r="E1730" s="4">
        <v>40809818</v>
      </c>
      <c r="F1730" s="4">
        <v>17125491</v>
      </c>
      <c r="G1730" s="4">
        <v>23684327</v>
      </c>
      <c r="H1730" s="4">
        <v>904448</v>
      </c>
      <c r="I1730" s="4">
        <v>123907288</v>
      </c>
      <c r="J1730" s="4">
        <v>0</v>
      </c>
      <c r="K1730" s="3" t="s">
        <v>1460</v>
      </c>
      <c r="L1730" s="4">
        <v>0.41964144510519502</v>
      </c>
    </row>
    <row r="1731" spans="2:12" x14ac:dyDescent="0.3">
      <c r="B1731" s="3" t="s">
        <v>97</v>
      </c>
      <c r="C1731" s="4">
        <v>2019</v>
      </c>
      <c r="D1731" s="3" t="s">
        <v>1458</v>
      </c>
      <c r="E1731" s="4">
        <v>4367500</v>
      </c>
      <c r="F1731" s="4"/>
      <c r="G1731" s="4">
        <v>4367500</v>
      </c>
      <c r="H1731" s="4">
        <v>3328372</v>
      </c>
      <c r="I1731" s="4">
        <v>4367500</v>
      </c>
      <c r="J1731" s="4"/>
      <c r="K1731" s="3" t="s">
        <v>1451</v>
      </c>
      <c r="L1731" s="4"/>
    </row>
    <row r="1732" spans="2:12" x14ac:dyDescent="0.3">
      <c r="B1732" s="3" t="s">
        <v>97</v>
      </c>
      <c r="C1732" s="4">
        <v>2020</v>
      </c>
      <c r="D1732" s="3" t="s">
        <v>1446</v>
      </c>
      <c r="E1732" s="4">
        <v>73238678</v>
      </c>
      <c r="F1732" s="4">
        <v>27570765</v>
      </c>
      <c r="G1732" s="4">
        <v>45667913</v>
      </c>
      <c r="H1732" s="4">
        <v>4782208</v>
      </c>
      <c r="I1732" s="4">
        <v>0</v>
      </c>
      <c r="J1732" s="4">
        <v>0</v>
      </c>
      <c r="K1732" s="3" t="s">
        <v>1460</v>
      </c>
      <c r="L1732" s="4">
        <v>0.37645088296104962</v>
      </c>
    </row>
    <row r="1733" spans="2:12" x14ac:dyDescent="0.3">
      <c r="B1733" s="3" t="s">
        <v>97</v>
      </c>
      <c r="C1733" s="4">
        <v>2020</v>
      </c>
      <c r="D1733" s="3" t="s">
        <v>1448</v>
      </c>
      <c r="E1733" s="4">
        <v>19114926</v>
      </c>
      <c r="F1733" s="4">
        <v>9947733</v>
      </c>
      <c r="G1733" s="4">
        <v>9167193</v>
      </c>
      <c r="H1733" s="4">
        <v>334161</v>
      </c>
      <c r="I1733" s="4">
        <v>0</v>
      </c>
      <c r="J1733" s="4">
        <v>0</v>
      </c>
      <c r="K1733" s="3" t="s">
        <v>1460</v>
      </c>
      <c r="L1733" s="4">
        <v>0.52041702907978826</v>
      </c>
    </row>
    <row r="1734" spans="2:12" x14ac:dyDescent="0.3">
      <c r="B1734" s="3" t="s">
        <v>97</v>
      </c>
      <c r="C1734" s="4">
        <v>2020</v>
      </c>
      <c r="D1734" s="3" t="s">
        <v>1449</v>
      </c>
      <c r="E1734" s="4">
        <v>18589655</v>
      </c>
      <c r="F1734" s="4">
        <v>9708168</v>
      </c>
      <c r="G1734" s="4">
        <v>8881487</v>
      </c>
      <c r="H1734" s="4">
        <v>1587242</v>
      </c>
      <c r="I1734" s="4">
        <v>16003000</v>
      </c>
      <c r="J1734" s="4">
        <v>0</v>
      </c>
      <c r="K1734" s="3" t="s">
        <v>1460</v>
      </c>
      <c r="L1734" s="4">
        <v>0.52223497423701515</v>
      </c>
    </row>
    <row r="1735" spans="2:12" x14ac:dyDescent="0.3">
      <c r="B1735" s="3" t="s">
        <v>97</v>
      </c>
      <c r="C1735" s="4">
        <v>2020</v>
      </c>
      <c r="D1735" s="3" t="s">
        <v>1450</v>
      </c>
      <c r="E1735" s="4">
        <v>10476631</v>
      </c>
      <c r="F1735" s="4"/>
      <c r="G1735" s="4">
        <v>10476631</v>
      </c>
      <c r="H1735" s="4">
        <v>341702</v>
      </c>
      <c r="I1735" s="4">
        <v>10476631</v>
      </c>
      <c r="J1735" s="4"/>
      <c r="K1735" s="3" t="s">
        <v>1451</v>
      </c>
      <c r="L1735" s="4"/>
    </row>
    <row r="1736" spans="2:12" x14ac:dyDescent="0.3">
      <c r="B1736" s="3" t="s">
        <v>97</v>
      </c>
      <c r="C1736" s="4">
        <v>2020</v>
      </c>
      <c r="D1736" s="3" t="s">
        <v>1452</v>
      </c>
      <c r="E1736" s="4">
        <v>0</v>
      </c>
      <c r="F1736" s="4">
        <v>0</v>
      </c>
      <c r="G1736" s="4">
        <v>0</v>
      </c>
      <c r="H1736" s="4">
        <v>0</v>
      </c>
      <c r="I1736" s="4">
        <v>0</v>
      </c>
      <c r="J1736" s="4">
        <v>0</v>
      </c>
      <c r="K1736" s="3" t="s">
        <v>1451</v>
      </c>
      <c r="L1736" s="4"/>
    </row>
    <row r="1737" spans="2:12" x14ac:dyDescent="0.3">
      <c r="B1737" s="3" t="s">
        <v>97</v>
      </c>
      <c r="C1737" s="4">
        <v>2020</v>
      </c>
      <c r="D1737" s="3" t="s">
        <v>1453</v>
      </c>
      <c r="E1737" s="4">
        <v>19747314</v>
      </c>
      <c r="F1737" s="4">
        <v>7192519</v>
      </c>
      <c r="G1737" s="4">
        <v>12554795</v>
      </c>
      <c r="H1737" s="4">
        <v>92276</v>
      </c>
      <c r="I1737" s="4">
        <v>0</v>
      </c>
      <c r="J1737" s="4">
        <v>0</v>
      </c>
      <c r="K1737" s="3" t="s">
        <v>1451</v>
      </c>
      <c r="L1737" s="4">
        <v>0.36422771218404693</v>
      </c>
    </row>
    <row r="1738" spans="2:12" x14ac:dyDescent="0.3">
      <c r="B1738" s="3" t="s">
        <v>97</v>
      </c>
      <c r="C1738" s="4">
        <v>2020</v>
      </c>
      <c r="D1738" s="3" t="s">
        <v>1454</v>
      </c>
      <c r="E1738" s="4">
        <v>13527167</v>
      </c>
      <c r="F1738" s="4">
        <v>4745769</v>
      </c>
      <c r="G1738" s="4">
        <v>8781398</v>
      </c>
      <c r="H1738" s="4">
        <v>304722</v>
      </c>
      <c r="I1738" s="4">
        <v>0</v>
      </c>
      <c r="J1738" s="4">
        <v>0</v>
      </c>
      <c r="K1738" s="3" t="s">
        <v>1459</v>
      </c>
      <c r="L1738" s="4">
        <v>0.3508324396379523</v>
      </c>
    </row>
    <row r="1739" spans="2:12" x14ac:dyDescent="0.3">
      <c r="B1739" s="3" t="s">
        <v>97</v>
      </c>
      <c r="C1739" s="4">
        <v>2020</v>
      </c>
      <c r="D1739" s="3" t="s">
        <v>1455</v>
      </c>
      <c r="E1739" s="4">
        <v>54596790</v>
      </c>
      <c r="F1739" s="4">
        <v>24762388</v>
      </c>
      <c r="G1739" s="4">
        <v>29834402</v>
      </c>
      <c r="H1739" s="4">
        <v>100443</v>
      </c>
      <c r="I1739" s="4">
        <v>94232363</v>
      </c>
      <c r="J1739" s="4">
        <v>0</v>
      </c>
      <c r="K1739" s="3" t="s">
        <v>1460</v>
      </c>
      <c r="L1739" s="4">
        <v>0.45355025451130004</v>
      </c>
    </row>
    <row r="1740" spans="2:12" x14ac:dyDescent="0.3">
      <c r="B1740" s="3" t="s">
        <v>97</v>
      </c>
      <c r="C1740" s="4">
        <v>2020</v>
      </c>
      <c r="D1740" s="3" t="s">
        <v>1456</v>
      </c>
      <c r="E1740" s="4">
        <v>92124866</v>
      </c>
      <c r="F1740" s="4">
        <v>32666113</v>
      </c>
      <c r="G1740" s="4">
        <v>59458753</v>
      </c>
      <c r="H1740" s="4">
        <v>2752680</v>
      </c>
      <c r="I1740" s="4">
        <v>80387934</v>
      </c>
      <c r="J1740" s="4">
        <v>0</v>
      </c>
      <c r="K1740" s="3" t="s">
        <v>1460</v>
      </c>
      <c r="L1740" s="4">
        <v>0.3545851887589177</v>
      </c>
    </row>
    <row r="1741" spans="2:12" x14ac:dyDescent="0.3">
      <c r="B1741" s="3" t="s">
        <v>97</v>
      </c>
      <c r="C1741" s="4">
        <v>2020</v>
      </c>
      <c r="D1741" s="3" t="s">
        <v>1457</v>
      </c>
      <c r="E1741" s="4">
        <v>41263516</v>
      </c>
      <c r="F1741" s="4">
        <v>17941709</v>
      </c>
      <c r="G1741" s="4">
        <v>23321807</v>
      </c>
      <c r="H1741" s="4">
        <v>453698</v>
      </c>
      <c r="I1741" s="4">
        <v>123907288</v>
      </c>
      <c r="J1741" s="4">
        <v>0</v>
      </c>
      <c r="K1741" s="3" t="s">
        <v>1460</v>
      </c>
      <c r="L1741" s="4">
        <v>0.43480805174236725</v>
      </c>
    </row>
    <row r="1742" spans="2:12" x14ac:dyDescent="0.3">
      <c r="B1742" s="3" t="s">
        <v>97</v>
      </c>
      <c r="C1742" s="4">
        <v>2020</v>
      </c>
      <c r="D1742" s="3" t="s">
        <v>1458</v>
      </c>
      <c r="E1742" s="4">
        <v>418407</v>
      </c>
      <c r="F1742" s="4"/>
      <c r="G1742" s="4">
        <v>418407</v>
      </c>
      <c r="H1742" s="4">
        <v>294784</v>
      </c>
      <c r="I1742" s="4">
        <v>418407</v>
      </c>
      <c r="J1742" s="4"/>
      <c r="K1742" s="3" t="s">
        <v>1451</v>
      </c>
      <c r="L1742" s="4"/>
    </row>
    <row r="1743" spans="2:12" x14ac:dyDescent="0.3">
      <c r="B1743" s="3" t="s">
        <v>97</v>
      </c>
      <c r="C1743" s="4">
        <v>2021</v>
      </c>
      <c r="D1743" s="3" t="s">
        <v>1446</v>
      </c>
      <c r="E1743" s="4">
        <v>73389641</v>
      </c>
      <c r="F1743" s="4">
        <v>29365400</v>
      </c>
      <c r="G1743" s="4">
        <v>44024241</v>
      </c>
      <c r="H1743" s="4">
        <v>434721</v>
      </c>
      <c r="I1743" s="4">
        <v>0</v>
      </c>
      <c r="J1743" s="4">
        <v>0</v>
      </c>
      <c r="K1743" s="3" t="s">
        <v>1460</v>
      </c>
      <c r="L1743" s="4">
        <v>0.40013004015103437</v>
      </c>
    </row>
    <row r="1744" spans="2:12" x14ac:dyDescent="0.3">
      <c r="B1744" s="3" t="s">
        <v>97</v>
      </c>
      <c r="C1744" s="4">
        <v>2021</v>
      </c>
      <c r="D1744" s="3" t="s">
        <v>1448</v>
      </c>
      <c r="E1744" s="4">
        <v>19884121</v>
      </c>
      <c r="F1744" s="4">
        <v>10480665</v>
      </c>
      <c r="G1744" s="4">
        <v>9403456</v>
      </c>
      <c r="H1744" s="4">
        <v>769196</v>
      </c>
      <c r="I1744" s="4">
        <v>0</v>
      </c>
      <c r="J1744" s="4">
        <v>0</v>
      </c>
      <c r="K1744" s="3" t="s">
        <v>1460</v>
      </c>
      <c r="L1744" s="4">
        <v>0.52708716668944033</v>
      </c>
    </row>
    <row r="1745" spans="2:12" x14ac:dyDescent="0.3">
      <c r="B1745" s="3" t="s">
        <v>97</v>
      </c>
      <c r="C1745" s="4">
        <v>2021</v>
      </c>
      <c r="D1745" s="3" t="s">
        <v>1449</v>
      </c>
      <c r="E1745" s="4">
        <v>18966420</v>
      </c>
      <c r="F1745" s="4">
        <v>10264365</v>
      </c>
      <c r="G1745" s="4">
        <v>8702055</v>
      </c>
      <c r="H1745" s="4">
        <v>608273</v>
      </c>
      <c r="I1745" s="4">
        <v>16003000</v>
      </c>
      <c r="J1745" s="4">
        <v>0</v>
      </c>
      <c r="K1745" s="3" t="s">
        <v>1460</v>
      </c>
      <c r="L1745" s="4">
        <v>0.541186212263569</v>
      </c>
    </row>
    <row r="1746" spans="2:12" x14ac:dyDescent="0.3">
      <c r="B1746" s="3" t="s">
        <v>97</v>
      </c>
      <c r="C1746" s="4">
        <v>2021</v>
      </c>
      <c r="D1746" s="3" t="s">
        <v>1450</v>
      </c>
      <c r="E1746" s="4">
        <v>10399744</v>
      </c>
      <c r="F1746" s="4"/>
      <c r="G1746" s="4">
        <v>10399744</v>
      </c>
      <c r="H1746" s="4">
        <v>0</v>
      </c>
      <c r="I1746" s="4">
        <v>10399744</v>
      </c>
      <c r="J1746" s="4"/>
      <c r="K1746" s="3" t="s">
        <v>1451</v>
      </c>
      <c r="L1746" s="4"/>
    </row>
    <row r="1747" spans="2:12" x14ac:dyDescent="0.3">
      <c r="B1747" s="3" t="s">
        <v>97</v>
      </c>
      <c r="C1747" s="4">
        <v>2021</v>
      </c>
      <c r="D1747" s="3" t="s">
        <v>1452</v>
      </c>
      <c r="E1747" s="4">
        <v>0</v>
      </c>
      <c r="F1747" s="4">
        <v>0</v>
      </c>
      <c r="G1747" s="4">
        <v>0</v>
      </c>
      <c r="H1747" s="4">
        <v>0</v>
      </c>
      <c r="I1747" s="4">
        <v>0</v>
      </c>
      <c r="J1747" s="4">
        <v>0</v>
      </c>
      <c r="K1747" s="3" t="s">
        <v>1451</v>
      </c>
      <c r="L1747" s="4"/>
    </row>
    <row r="1748" spans="2:12" x14ac:dyDescent="0.3">
      <c r="B1748" s="3" t="s">
        <v>97</v>
      </c>
      <c r="C1748" s="4">
        <v>2021</v>
      </c>
      <c r="D1748" s="3" t="s">
        <v>1453</v>
      </c>
      <c r="E1748" s="4">
        <v>19758860</v>
      </c>
      <c r="F1748" s="4">
        <v>7587799</v>
      </c>
      <c r="G1748" s="4">
        <v>12171061</v>
      </c>
      <c r="H1748" s="4">
        <v>414887</v>
      </c>
      <c r="I1748" s="4">
        <v>0</v>
      </c>
      <c r="J1748" s="4">
        <v>0</v>
      </c>
      <c r="K1748" s="3" t="s">
        <v>1451</v>
      </c>
      <c r="L1748" s="4">
        <v>0.38402008010583605</v>
      </c>
    </row>
    <row r="1749" spans="2:12" x14ac:dyDescent="0.3">
      <c r="B1749" s="3" t="s">
        <v>97</v>
      </c>
      <c r="C1749" s="4">
        <v>2021</v>
      </c>
      <c r="D1749" s="3" t="s">
        <v>1454</v>
      </c>
      <c r="E1749" s="4">
        <v>13674212</v>
      </c>
      <c r="F1749" s="4">
        <v>5129166</v>
      </c>
      <c r="G1749" s="4">
        <v>8545046</v>
      </c>
      <c r="H1749" s="4">
        <v>147045</v>
      </c>
      <c r="I1749" s="4">
        <v>0</v>
      </c>
      <c r="J1749" s="4">
        <v>0</v>
      </c>
      <c r="K1749" s="3" t="s">
        <v>1459</v>
      </c>
      <c r="L1749" s="4">
        <v>0.375097738721617</v>
      </c>
    </row>
    <row r="1750" spans="2:12" x14ac:dyDescent="0.3">
      <c r="B1750" s="3" t="s">
        <v>97</v>
      </c>
      <c r="C1750" s="4">
        <v>2021</v>
      </c>
      <c r="D1750" s="3" t="s">
        <v>1455</v>
      </c>
      <c r="E1750" s="4">
        <v>54983874</v>
      </c>
      <c r="F1750" s="4">
        <v>25923537</v>
      </c>
      <c r="G1750" s="4">
        <v>29060337</v>
      </c>
      <c r="H1750" s="4">
        <v>387084</v>
      </c>
      <c r="I1750" s="4">
        <v>94232363</v>
      </c>
      <c r="J1750" s="4">
        <v>0</v>
      </c>
      <c r="K1750" s="3" t="s">
        <v>1460</v>
      </c>
      <c r="L1750" s="4">
        <v>0.47147527291365465</v>
      </c>
    </row>
    <row r="1751" spans="2:12" x14ac:dyDescent="0.3">
      <c r="B1751" s="3" t="s">
        <v>97</v>
      </c>
      <c r="C1751" s="4">
        <v>2021</v>
      </c>
      <c r="D1751" s="3" t="s">
        <v>1456</v>
      </c>
      <c r="E1751" s="4">
        <v>96963912</v>
      </c>
      <c r="F1751" s="4">
        <v>34679738</v>
      </c>
      <c r="G1751" s="4">
        <v>62284174</v>
      </c>
      <c r="H1751" s="4">
        <v>4817609</v>
      </c>
      <c r="I1751" s="4">
        <v>80387934</v>
      </c>
      <c r="J1751" s="4">
        <v>0</v>
      </c>
      <c r="K1751" s="3" t="s">
        <v>1460</v>
      </c>
      <c r="L1751" s="4">
        <v>0.35765613499587351</v>
      </c>
    </row>
    <row r="1752" spans="2:12" x14ac:dyDescent="0.3">
      <c r="B1752" s="3" t="s">
        <v>97</v>
      </c>
      <c r="C1752" s="4">
        <v>2021</v>
      </c>
      <c r="D1752" s="3" t="s">
        <v>1457</v>
      </c>
      <c r="E1752" s="4">
        <v>41941893</v>
      </c>
      <c r="F1752" s="4">
        <v>18767002</v>
      </c>
      <c r="G1752" s="4">
        <v>23174891</v>
      </c>
      <c r="H1752" s="4">
        <v>674677</v>
      </c>
      <c r="I1752" s="4">
        <v>123907288</v>
      </c>
      <c r="J1752" s="4">
        <v>0</v>
      </c>
      <c r="K1752" s="3" t="s">
        <v>1460</v>
      </c>
      <c r="L1752" s="4">
        <v>0.44745243139121071</v>
      </c>
    </row>
    <row r="1753" spans="2:12" x14ac:dyDescent="0.3">
      <c r="B1753" s="3" t="s">
        <v>97</v>
      </c>
      <c r="C1753" s="4">
        <v>2021</v>
      </c>
      <c r="D1753" s="3" t="s">
        <v>1458</v>
      </c>
      <c r="E1753" s="4">
        <v>8003991</v>
      </c>
      <c r="F1753" s="4"/>
      <c r="G1753" s="4">
        <v>8003991</v>
      </c>
      <c r="H1753" s="4">
        <v>7824168</v>
      </c>
      <c r="I1753" s="4">
        <v>8003991</v>
      </c>
      <c r="J1753" s="4"/>
      <c r="K1753" s="3" t="s">
        <v>1451</v>
      </c>
      <c r="L1753" s="4"/>
    </row>
    <row r="1754" spans="2:12" x14ac:dyDescent="0.3">
      <c r="B1754" s="3" t="s">
        <v>97</v>
      </c>
      <c r="C1754" s="4">
        <v>2022</v>
      </c>
      <c r="D1754" s="3" t="s">
        <v>1446</v>
      </c>
      <c r="E1754" s="4">
        <v>72843579</v>
      </c>
      <c r="F1754" s="4">
        <v>30729210</v>
      </c>
      <c r="G1754" s="4">
        <v>42114369</v>
      </c>
      <c r="H1754" s="4">
        <v>65262</v>
      </c>
      <c r="I1754" s="4">
        <v>0</v>
      </c>
      <c r="J1754" s="4">
        <v>0</v>
      </c>
      <c r="K1754" s="3" t="s">
        <v>1460</v>
      </c>
      <c r="L1754" s="4">
        <v>0.42185200702453129</v>
      </c>
    </row>
    <row r="1755" spans="2:12" x14ac:dyDescent="0.3">
      <c r="B1755" s="3" t="s">
        <v>97</v>
      </c>
      <c r="C1755" s="4">
        <v>2022</v>
      </c>
      <c r="D1755" s="3" t="s">
        <v>1448</v>
      </c>
      <c r="E1755" s="4">
        <v>22573018</v>
      </c>
      <c r="F1755" s="4">
        <v>11023245</v>
      </c>
      <c r="G1755" s="4">
        <v>11549773</v>
      </c>
      <c r="H1755" s="4">
        <v>2666181</v>
      </c>
      <c r="I1755" s="4">
        <v>0</v>
      </c>
      <c r="J1755" s="4">
        <v>0</v>
      </c>
      <c r="K1755" s="3" t="s">
        <v>1460</v>
      </c>
      <c r="L1755" s="4">
        <v>0.48833722632923965</v>
      </c>
    </row>
    <row r="1756" spans="2:12" x14ac:dyDescent="0.3">
      <c r="B1756" s="3" t="s">
        <v>97</v>
      </c>
      <c r="C1756" s="4">
        <v>2022</v>
      </c>
      <c r="D1756" s="3" t="s">
        <v>1449</v>
      </c>
      <c r="E1756" s="4">
        <v>21205407</v>
      </c>
      <c r="F1756" s="4">
        <v>11018648</v>
      </c>
      <c r="G1756" s="4">
        <v>10186759</v>
      </c>
      <c r="H1756" s="4">
        <v>2303975</v>
      </c>
      <c r="I1756" s="4">
        <v>0</v>
      </c>
      <c r="J1756" s="4">
        <v>0</v>
      </c>
      <c r="K1756" s="3" t="s">
        <v>1460</v>
      </c>
      <c r="L1756" s="4">
        <v>0.51961502082935729</v>
      </c>
    </row>
    <row r="1757" spans="2:12" x14ac:dyDescent="0.3">
      <c r="B1757" s="3" t="s">
        <v>97</v>
      </c>
      <c r="C1757" s="4">
        <v>2022</v>
      </c>
      <c r="D1757" s="3" t="s">
        <v>1450</v>
      </c>
      <c r="E1757" s="4">
        <v>10423165</v>
      </c>
      <c r="F1757" s="4"/>
      <c r="G1757" s="4">
        <v>10423165</v>
      </c>
      <c r="H1757" s="4">
        <v>23421</v>
      </c>
      <c r="I1757" s="4">
        <v>10423165</v>
      </c>
      <c r="J1757" s="4"/>
      <c r="K1757" s="3" t="s">
        <v>1451</v>
      </c>
      <c r="L1757" s="4"/>
    </row>
    <row r="1758" spans="2:12" x14ac:dyDescent="0.3">
      <c r="B1758" s="3" t="s">
        <v>97</v>
      </c>
      <c r="C1758" s="4">
        <v>2022</v>
      </c>
      <c r="D1758" s="3" t="s">
        <v>1452</v>
      </c>
      <c r="E1758" s="4">
        <v>0</v>
      </c>
      <c r="F1758" s="4">
        <v>0</v>
      </c>
      <c r="G1758" s="4">
        <v>0</v>
      </c>
      <c r="H1758" s="4">
        <v>0</v>
      </c>
      <c r="I1758" s="4">
        <v>0</v>
      </c>
      <c r="J1758" s="4">
        <v>0</v>
      </c>
      <c r="K1758" s="3" t="s">
        <v>1460</v>
      </c>
      <c r="L1758" s="4"/>
    </row>
    <row r="1759" spans="2:12" x14ac:dyDescent="0.3">
      <c r="B1759" s="3" t="s">
        <v>97</v>
      </c>
      <c r="C1759" s="4">
        <v>2022</v>
      </c>
      <c r="D1759" s="3" t="s">
        <v>1453</v>
      </c>
      <c r="E1759" s="4">
        <v>19647684</v>
      </c>
      <c r="F1759" s="4">
        <v>8017490</v>
      </c>
      <c r="G1759" s="4">
        <v>11630194</v>
      </c>
      <c r="H1759" s="4">
        <v>315203</v>
      </c>
      <c r="I1759" s="4">
        <v>0</v>
      </c>
      <c r="J1759" s="4">
        <v>0</v>
      </c>
      <c r="K1759" s="3" t="s">
        <v>1451</v>
      </c>
      <c r="L1759" s="4">
        <v>0.40806285361674183</v>
      </c>
    </row>
    <row r="1760" spans="2:12" x14ac:dyDescent="0.3">
      <c r="B1760" s="3" t="s">
        <v>97</v>
      </c>
      <c r="C1760" s="4">
        <v>2022</v>
      </c>
      <c r="D1760" s="3" t="s">
        <v>1454</v>
      </c>
      <c r="E1760" s="4">
        <v>13927254</v>
      </c>
      <c r="F1760" s="4">
        <v>5519299</v>
      </c>
      <c r="G1760" s="4">
        <v>8407955</v>
      </c>
      <c r="H1760" s="4">
        <v>192395</v>
      </c>
      <c r="I1760" s="4">
        <v>0</v>
      </c>
      <c r="J1760" s="4">
        <v>0</v>
      </c>
      <c r="K1760" s="3" t="s">
        <v>1459</v>
      </c>
      <c r="L1760" s="4">
        <v>0.39629484749829363</v>
      </c>
    </row>
    <row r="1761" spans="2:12" x14ac:dyDescent="0.3">
      <c r="B1761" s="3" t="s">
        <v>97</v>
      </c>
      <c r="C1761" s="4">
        <v>2022</v>
      </c>
      <c r="D1761" s="3" t="s">
        <v>1455</v>
      </c>
      <c r="E1761" s="4">
        <v>55565156</v>
      </c>
      <c r="F1761" s="4">
        <v>27092425</v>
      </c>
      <c r="G1761" s="4">
        <v>28472731</v>
      </c>
      <c r="H1761" s="4">
        <v>581283</v>
      </c>
      <c r="I1761" s="4">
        <v>0</v>
      </c>
      <c r="J1761" s="4">
        <v>0</v>
      </c>
      <c r="K1761" s="3" t="s">
        <v>1460</v>
      </c>
      <c r="L1761" s="4">
        <v>0.48757939238036152</v>
      </c>
    </row>
    <row r="1762" spans="2:12" x14ac:dyDescent="0.3">
      <c r="B1762" s="3" t="s">
        <v>97</v>
      </c>
      <c r="C1762" s="4">
        <v>2022</v>
      </c>
      <c r="D1762" s="3" t="s">
        <v>1456</v>
      </c>
      <c r="E1762" s="4">
        <v>99317466</v>
      </c>
      <c r="F1762" s="4">
        <v>36804875</v>
      </c>
      <c r="G1762" s="4">
        <v>62512591</v>
      </c>
      <c r="H1762" s="4">
        <v>2236131</v>
      </c>
      <c r="I1762" s="4">
        <v>0</v>
      </c>
      <c r="J1762" s="4">
        <v>0</v>
      </c>
      <c r="K1762" s="3" t="s">
        <v>1460</v>
      </c>
      <c r="L1762" s="4">
        <v>0.37057807133339465</v>
      </c>
    </row>
    <row r="1763" spans="2:12" x14ac:dyDescent="0.3">
      <c r="B1763" s="3" t="s">
        <v>97</v>
      </c>
      <c r="C1763" s="4">
        <v>2022</v>
      </c>
      <c r="D1763" s="3" t="s">
        <v>1457</v>
      </c>
      <c r="E1763" s="4">
        <v>43047646</v>
      </c>
      <c r="F1763" s="4">
        <v>19605862</v>
      </c>
      <c r="G1763" s="4">
        <v>23441784</v>
      </c>
      <c r="H1763" s="4">
        <v>1105753</v>
      </c>
      <c r="I1763" s="4">
        <v>0</v>
      </c>
      <c r="J1763" s="4">
        <v>0</v>
      </c>
      <c r="K1763" s="3" t="s">
        <v>1460</v>
      </c>
      <c r="L1763" s="4">
        <v>0.45544562413470879</v>
      </c>
    </row>
    <row r="1764" spans="2:12" x14ac:dyDescent="0.3">
      <c r="B1764" s="3" t="s">
        <v>97</v>
      </c>
      <c r="C1764" s="4">
        <v>2022</v>
      </c>
      <c r="D1764" s="3" t="s">
        <v>1458</v>
      </c>
      <c r="E1764" s="4">
        <v>14934609</v>
      </c>
      <c r="F1764" s="4"/>
      <c r="G1764" s="4">
        <v>14934609</v>
      </c>
      <c r="H1764" s="4">
        <v>7306441</v>
      </c>
      <c r="I1764" s="4">
        <v>14934609</v>
      </c>
      <c r="J1764" s="4"/>
      <c r="K1764" s="3" t="s">
        <v>1451</v>
      </c>
      <c r="L1764" s="4"/>
    </row>
    <row r="1765" spans="2:12" x14ac:dyDescent="0.3">
      <c r="B1765" s="3" t="s">
        <v>97</v>
      </c>
      <c r="C1765" s="4">
        <v>2023</v>
      </c>
      <c r="D1765" s="3" t="s">
        <v>1446</v>
      </c>
      <c r="E1765" s="4">
        <v>76712197</v>
      </c>
      <c r="F1765" s="4">
        <v>32607810</v>
      </c>
      <c r="G1765" s="4">
        <v>44104387</v>
      </c>
      <c r="H1765" s="4">
        <v>964224</v>
      </c>
      <c r="I1765" s="4">
        <v>0</v>
      </c>
      <c r="J1765" s="4">
        <v>0</v>
      </c>
      <c r="K1765" s="3" t="s">
        <v>1460</v>
      </c>
      <c r="L1765" s="4">
        <v>0.42506682477103347</v>
      </c>
    </row>
    <row r="1766" spans="2:12" x14ac:dyDescent="0.3">
      <c r="B1766" s="3" t="s">
        <v>97</v>
      </c>
      <c r="C1766" s="4">
        <v>2023</v>
      </c>
      <c r="D1766" s="3" t="s">
        <v>1448</v>
      </c>
      <c r="E1766" s="4">
        <v>23272575</v>
      </c>
      <c r="F1766" s="4">
        <v>11654710</v>
      </c>
      <c r="G1766" s="4">
        <v>11617865</v>
      </c>
      <c r="H1766" s="4">
        <v>699557</v>
      </c>
      <c r="I1766" s="4">
        <v>0</v>
      </c>
      <c r="J1766" s="4">
        <v>0</v>
      </c>
      <c r="K1766" s="3" t="s">
        <v>1460</v>
      </c>
      <c r="L1766" s="4">
        <v>0.50079159697626929</v>
      </c>
    </row>
    <row r="1767" spans="2:12" x14ac:dyDescent="0.3">
      <c r="B1767" s="3" t="s">
        <v>97</v>
      </c>
      <c r="C1767" s="4">
        <v>2023</v>
      </c>
      <c r="D1767" s="3" t="s">
        <v>1449</v>
      </c>
      <c r="E1767" s="4">
        <v>20977275</v>
      </c>
      <c r="F1767" s="4">
        <v>11315521</v>
      </c>
      <c r="G1767" s="4">
        <v>9661754</v>
      </c>
      <c r="H1767" s="4">
        <v>832463</v>
      </c>
      <c r="I1767" s="4">
        <v>0</v>
      </c>
      <c r="J1767" s="4">
        <v>0</v>
      </c>
      <c r="K1767" s="3" t="s">
        <v>1460</v>
      </c>
      <c r="L1767" s="4">
        <v>0.53941806073477128</v>
      </c>
    </row>
    <row r="1768" spans="2:12" x14ac:dyDescent="0.3">
      <c r="B1768" s="3" t="s">
        <v>97</v>
      </c>
      <c r="C1768" s="4">
        <v>2023</v>
      </c>
      <c r="D1768" s="3" t="s">
        <v>1450</v>
      </c>
      <c r="E1768" s="4">
        <v>10423165</v>
      </c>
      <c r="F1768" s="4"/>
      <c r="G1768" s="4">
        <v>10423165</v>
      </c>
      <c r="H1768" s="4">
        <v>0</v>
      </c>
      <c r="I1768" s="4">
        <v>10423165</v>
      </c>
      <c r="J1768" s="4"/>
      <c r="K1768" s="3" t="s">
        <v>1451</v>
      </c>
      <c r="L1768" s="4"/>
    </row>
    <row r="1769" spans="2:12" x14ac:dyDescent="0.3">
      <c r="B1769" s="3" t="s">
        <v>97</v>
      </c>
      <c r="C1769" s="4">
        <v>2023</v>
      </c>
      <c r="D1769" s="3" t="s">
        <v>1452</v>
      </c>
      <c r="E1769" s="4">
        <v>0</v>
      </c>
      <c r="F1769" s="4">
        <v>0</v>
      </c>
      <c r="G1769" s="4">
        <v>0</v>
      </c>
      <c r="H1769" s="4">
        <v>0</v>
      </c>
      <c r="I1769" s="4">
        <v>0</v>
      </c>
      <c r="J1769" s="4">
        <v>0</v>
      </c>
      <c r="K1769" s="3" t="s">
        <v>1460</v>
      </c>
      <c r="L1769" s="4"/>
    </row>
    <row r="1770" spans="2:12" x14ac:dyDescent="0.3">
      <c r="B1770" s="3" t="s">
        <v>97</v>
      </c>
      <c r="C1770" s="4">
        <v>2023</v>
      </c>
      <c r="D1770" s="3" t="s">
        <v>1453</v>
      </c>
      <c r="E1770" s="4">
        <v>19530973</v>
      </c>
      <c r="F1770" s="4">
        <v>8300680</v>
      </c>
      <c r="G1770" s="4">
        <v>11230293</v>
      </c>
      <c r="H1770" s="4">
        <v>302797</v>
      </c>
      <c r="I1770" s="4">
        <v>0</v>
      </c>
      <c r="J1770" s="4">
        <v>0</v>
      </c>
      <c r="K1770" s="3" t="s">
        <v>1451</v>
      </c>
      <c r="L1770" s="4">
        <v>0.42500084353196332</v>
      </c>
    </row>
    <row r="1771" spans="2:12" x14ac:dyDescent="0.3">
      <c r="B1771" s="3" t="s">
        <v>97</v>
      </c>
      <c r="C1771" s="4">
        <v>2023</v>
      </c>
      <c r="D1771" s="3" t="s">
        <v>1454</v>
      </c>
      <c r="E1771" s="4">
        <v>14354161</v>
      </c>
      <c r="F1771" s="4">
        <v>6091637</v>
      </c>
      <c r="G1771" s="4">
        <v>8262524</v>
      </c>
      <c r="H1771" s="4">
        <v>84537</v>
      </c>
      <c r="I1771" s="4">
        <v>0</v>
      </c>
      <c r="J1771" s="4">
        <v>0</v>
      </c>
      <c r="K1771" s="3" t="s">
        <v>1459</v>
      </c>
      <c r="L1771" s="4">
        <v>0.42438126477750948</v>
      </c>
    </row>
    <row r="1772" spans="2:12" x14ac:dyDescent="0.3">
      <c r="B1772" s="3" t="s">
        <v>97</v>
      </c>
      <c r="C1772" s="4">
        <v>2023</v>
      </c>
      <c r="D1772" s="3" t="s">
        <v>1455</v>
      </c>
      <c r="E1772" s="4">
        <v>66519413</v>
      </c>
      <c r="F1772" s="4">
        <v>28218162</v>
      </c>
      <c r="G1772" s="4">
        <v>38301251</v>
      </c>
      <c r="H1772" s="4">
        <v>3605666</v>
      </c>
      <c r="I1772" s="4">
        <v>0</v>
      </c>
      <c r="J1772" s="4">
        <v>0</v>
      </c>
      <c r="K1772" s="3" t="s">
        <v>1460</v>
      </c>
      <c r="L1772" s="4">
        <v>0.42420942590097721</v>
      </c>
    </row>
    <row r="1773" spans="2:12" x14ac:dyDescent="0.3">
      <c r="B1773" s="3" t="s">
        <v>97</v>
      </c>
      <c r="C1773" s="4">
        <v>2023</v>
      </c>
      <c r="D1773" s="3" t="s">
        <v>1456</v>
      </c>
      <c r="E1773" s="4">
        <v>105037383</v>
      </c>
      <c r="F1773" s="4">
        <v>38978014</v>
      </c>
      <c r="G1773" s="4">
        <v>66059369</v>
      </c>
      <c r="H1773" s="4">
        <v>3300796</v>
      </c>
      <c r="I1773" s="4">
        <v>0</v>
      </c>
      <c r="J1773" s="4">
        <v>0</v>
      </c>
      <c r="K1773" s="3" t="s">
        <v>1460</v>
      </c>
      <c r="L1773" s="4">
        <v>0.37108706335533892</v>
      </c>
    </row>
    <row r="1774" spans="2:12" x14ac:dyDescent="0.3">
      <c r="B1774" s="3" t="s">
        <v>97</v>
      </c>
      <c r="C1774" s="4">
        <v>2023</v>
      </c>
      <c r="D1774" s="3" t="s">
        <v>1457</v>
      </c>
      <c r="E1774" s="4">
        <v>45391287</v>
      </c>
      <c r="F1774" s="4">
        <v>20471002</v>
      </c>
      <c r="G1774" s="4">
        <v>24920285</v>
      </c>
      <c r="H1774" s="4">
        <v>1427925</v>
      </c>
      <c r="I1774" s="4">
        <v>0</v>
      </c>
      <c r="J1774" s="4">
        <v>0</v>
      </c>
      <c r="K1774" s="3" t="s">
        <v>1460</v>
      </c>
      <c r="L1774" s="4">
        <v>0.45098968002383366</v>
      </c>
    </row>
    <row r="1775" spans="2:12" x14ac:dyDescent="0.3">
      <c r="B1775" s="3" t="s">
        <v>97</v>
      </c>
      <c r="C1775" s="4">
        <v>2023</v>
      </c>
      <c r="D1775" s="3" t="s">
        <v>1458</v>
      </c>
      <c r="E1775" s="4">
        <v>13345782</v>
      </c>
      <c r="F1775" s="4"/>
      <c r="G1775" s="4">
        <v>13345782</v>
      </c>
      <c r="H1775" s="4">
        <v>11944252</v>
      </c>
      <c r="I1775" s="4">
        <v>13345782</v>
      </c>
      <c r="J1775" s="4"/>
      <c r="K1775" s="3" t="s">
        <v>1451</v>
      </c>
      <c r="L1775" s="4"/>
    </row>
    <row r="1776" spans="2:12" x14ac:dyDescent="0.3">
      <c r="B1776" s="3" t="s">
        <v>97</v>
      </c>
      <c r="C1776" s="4">
        <v>2024</v>
      </c>
      <c r="D1776" s="3" t="s">
        <v>1446</v>
      </c>
      <c r="E1776" s="4">
        <v>80402181</v>
      </c>
      <c r="F1776" s="4">
        <v>34668424</v>
      </c>
      <c r="G1776" s="4">
        <v>45733757</v>
      </c>
      <c r="H1776" s="4">
        <v>2834062</v>
      </c>
      <c r="I1776" s="4">
        <v>80402181</v>
      </c>
      <c r="J1776" s="4">
        <v>2070897</v>
      </c>
      <c r="K1776" s="3" t="s">
        <v>1447</v>
      </c>
      <c r="L1776" s="4">
        <v>0.43118760671430045</v>
      </c>
    </row>
    <row r="1777" spans="2:12" x14ac:dyDescent="0.3">
      <c r="B1777" s="3" t="s">
        <v>97</v>
      </c>
      <c r="C1777" s="4">
        <v>2024</v>
      </c>
      <c r="D1777" s="3" t="s">
        <v>1448</v>
      </c>
      <c r="E1777" s="4">
        <v>23861305</v>
      </c>
      <c r="F1777" s="4">
        <v>12293055</v>
      </c>
      <c r="G1777" s="4">
        <v>11568250</v>
      </c>
      <c r="H1777" s="4">
        <v>588730</v>
      </c>
      <c r="I1777" s="4">
        <v>23861305</v>
      </c>
      <c r="J1777" s="4">
        <v>638344</v>
      </c>
      <c r="K1777" s="3" t="s">
        <v>1460</v>
      </c>
      <c r="L1777" s="4">
        <v>0.51518787425918233</v>
      </c>
    </row>
    <row r="1778" spans="2:12" x14ac:dyDescent="0.3">
      <c r="B1778" s="3" t="s">
        <v>97</v>
      </c>
      <c r="C1778" s="4">
        <v>2024</v>
      </c>
      <c r="D1778" s="3" t="s">
        <v>1449</v>
      </c>
      <c r="E1778" s="4">
        <v>22419401</v>
      </c>
      <c r="F1778" s="4">
        <v>10988115</v>
      </c>
      <c r="G1778" s="4">
        <v>11431286</v>
      </c>
      <c r="H1778" s="4">
        <v>2582772</v>
      </c>
      <c r="I1778" s="4">
        <v>22419401</v>
      </c>
      <c r="J1778" s="4">
        <v>1117957</v>
      </c>
      <c r="K1778" s="3" t="s">
        <v>1460</v>
      </c>
      <c r="L1778" s="4">
        <v>0.49011635056619041</v>
      </c>
    </row>
    <row r="1779" spans="2:12" x14ac:dyDescent="0.3">
      <c r="B1779" s="3" t="s">
        <v>97</v>
      </c>
      <c r="C1779" s="4">
        <v>2024</v>
      </c>
      <c r="D1779" s="3" t="s">
        <v>1450</v>
      </c>
      <c r="E1779" s="4">
        <v>10447893</v>
      </c>
      <c r="F1779" s="4"/>
      <c r="G1779" s="4">
        <v>10447893</v>
      </c>
      <c r="H1779" s="4">
        <v>24728</v>
      </c>
      <c r="I1779" s="4">
        <v>10447893</v>
      </c>
      <c r="J1779" s="4"/>
      <c r="K1779" s="3" t="s">
        <v>1451</v>
      </c>
      <c r="L1779" s="4"/>
    </row>
    <row r="1780" spans="2:12" x14ac:dyDescent="0.3">
      <c r="B1780" s="3" t="s">
        <v>97</v>
      </c>
      <c r="C1780" s="4">
        <v>2024</v>
      </c>
      <c r="D1780" s="3" t="s">
        <v>1452</v>
      </c>
      <c r="E1780" s="4">
        <v>0</v>
      </c>
      <c r="F1780" s="4">
        <v>0</v>
      </c>
      <c r="G1780" s="4">
        <v>0</v>
      </c>
      <c r="H1780" s="4">
        <v>0</v>
      </c>
      <c r="I1780" s="4">
        <v>0</v>
      </c>
      <c r="J1780" s="4">
        <v>0</v>
      </c>
      <c r="K1780" s="3"/>
      <c r="L1780" s="4"/>
    </row>
    <row r="1781" spans="2:12" x14ac:dyDescent="0.3">
      <c r="B1781" s="3" t="s">
        <v>97</v>
      </c>
      <c r="C1781" s="4">
        <v>2024</v>
      </c>
      <c r="D1781" s="3" t="s">
        <v>1453</v>
      </c>
      <c r="E1781" s="4">
        <v>21324612</v>
      </c>
      <c r="F1781" s="4">
        <v>8885506</v>
      </c>
      <c r="G1781" s="4">
        <v>12439106</v>
      </c>
      <c r="H1781" s="4">
        <v>125537</v>
      </c>
      <c r="I1781" s="4">
        <v>21324612</v>
      </c>
      <c r="J1781" s="4">
        <v>733323</v>
      </c>
      <c r="K1781" s="3" t="s">
        <v>1451</v>
      </c>
      <c r="L1781" s="4">
        <v>0.41667843710356839</v>
      </c>
    </row>
    <row r="1782" spans="2:12" x14ac:dyDescent="0.3">
      <c r="B1782" s="3" t="s">
        <v>97</v>
      </c>
      <c r="C1782" s="4">
        <v>2024</v>
      </c>
      <c r="D1782" s="3" t="s">
        <v>1454</v>
      </c>
      <c r="E1782" s="4">
        <v>15273506</v>
      </c>
      <c r="F1782" s="4">
        <v>6489565</v>
      </c>
      <c r="G1782" s="4">
        <v>8783941</v>
      </c>
      <c r="H1782" s="4">
        <v>423484</v>
      </c>
      <c r="I1782" s="4">
        <v>15273506</v>
      </c>
      <c r="J1782" s="4">
        <v>397928</v>
      </c>
      <c r="K1782" s="3" t="s">
        <v>1447</v>
      </c>
      <c r="L1782" s="4">
        <v>0.42489032969902263</v>
      </c>
    </row>
    <row r="1783" spans="2:12" x14ac:dyDescent="0.3">
      <c r="B1783" s="3" t="s">
        <v>97</v>
      </c>
      <c r="C1783" s="4">
        <v>2024</v>
      </c>
      <c r="D1783" s="3" t="s">
        <v>1455</v>
      </c>
      <c r="E1783" s="4">
        <v>75735996</v>
      </c>
      <c r="F1783" s="4">
        <v>29554002</v>
      </c>
      <c r="G1783" s="4">
        <v>46181994</v>
      </c>
      <c r="H1783" s="4">
        <v>8897812</v>
      </c>
      <c r="I1783" s="4">
        <v>75735996</v>
      </c>
      <c r="J1783" s="4">
        <v>1335839</v>
      </c>
      <c r="K1783" s="3" t="s">
        <v>1460</v>
      </c>
      <c r="L1783" s="4">
        <v>0.39022398279412607</v>
      </c>
    </row>
    <row r="1784" spans="2:12" x14ac:dyDescent="0.3">
      <c r="B1784" s="3" t="s">
        <v>97</v>
      </c>
      <c r="C1784" s="4">
        <v>2024</v>
      </c>
      <c r="D1784" s="3" t="s">
        <v>1456</v>
      </c>
      <c r="E1784" s="4">
        <v>109034287</v>
      </c>
      <c r="F1784" s="4">
        <v>41292526</v>
      </c>
      <c r="G1784" s="4">
        <v>67741761</v>
      </c>
      <c r="H1784" s="4">
        <v>3883252</v>
      </c>
      <c r="I1784" s="4">
        <v>109034287</v>
      </c>
      <c r="J1784" s="4">
        <v>2314513</v>
      </c>
      <c r="K1784" s="3" t="s">
        <v>1460</v>
      </c>
      <c r="L1784" s="4">
        <v>0.37871138644672386</v>
      </c>
    </row>
    <row r="1785" spans="2:12" x14ac:dyDescent="0.3">
      <c r="B1785" s="3" t="s">
        <v>97</v>
      </c>
      <c r="C1785" s="4">
        <v>2024</v>
      </c>
      <c r="D1785" s="3" t="s">
        <v>1457</v>
      </c>
      <c r="E1785" s="4">
        <v>47388609</v>
      </c>
      <c r="F1785" s="4">
        <v>21376446</v>
      </c>
      <c r="G1785" s="4">
        <v>26012163</v>
      </c>
      <c r="H1785" s="4">
        <v>1960432</v>
      </c>
      <c r="I1785" s="4">
        <v>47388609</v>
      </c>
      <c r="J1785" s="4">
        <v>905444</v>
      </c>
      <c r="K1785" s="3" t="s">
        <v>1460</v>
      </c>
      <c r="L1785" s="4">
        <v>0.4510882773537413</v>
      </c>
    </row>
    <row r="1786" spans="2:12" x14ac:dyDescent="0.3">
      <c r="B1786" s="3" t="s">
        <v>97</v>
      </c>
      <c r="C1786" s="4">
        <v>2024</v>
      </c>
      <c r="D1786" s="3" t="s">
        <v>1458</v>
      </c>
      <c r="E1786" s="4">
        <v>11592959</v>
      </c>
      <c r="F1786" s="4"/>
      <c r="G1786" s="4">
        <v>11592959</v>
      </c>
      <c r="H1786" s="4">
        <v>2260224</v>
      </c>
      <c r="I1786" s="4">
        <v>11592959</v>
      </c>
      <c r="J1786" s="4"/>
      <c r="K1786" s="3" t="s">
        <v>1451</v>
      </c>
      <c r="L1786" s="4"/>
    </row>
    <row r="1787" spans="2:12" x14ac:dyDescent="0.3">
      <c r="B1787" s="3" t="s">
        <v>99</v>
      </c>
      <c r="C1787" s="4">
        <v>2019</v>
      </c>
      <c r="D1787" s="3" t="s">
        <v>1446</v>
      </c>
      <c r="E1787" s="4">
        <v>3892894</v>
      </c>
      <c r="F1787" s="4">
        <v>1596746</v>
      </c>
      <c r="G1787" s="4">
        <v>2296148</v>
      </c>
      <c r="H1787" s="4">
        <v>640263</v>
      </c>
      <c r="I1787" s="4">
        <v>0</v>
      </c>
      <c r="J1787" s="4">
        <v>0</v>
      </c>
      <c r="K1787" s="3" t="s">
        <v>1459</v>
      </c>
      <c r="L1787" s="4">
        <v>0.41016940096493765</v>
      </c>
    </row>
    <row r="1788" spans="2:12" x14ac:dyDescent="0.3">
      <c r="B1788" s="3" t="s">
        <v>99</v>
      </c>
      <c r="C1788" s="4">
        <v>2019</v>
      </c>
      <c r="D1788" s="3" t="s">
        <v>1448</v>
      </c>
      <c r="E1788" s="4">
        <v>4704016</v>
      </c>
      <c r="F1788" s="4">
        <v>2625970</v>
      </c>
      <c r="G1788" s="4">
        <v>2078046</v>
      </c>
      <c r="H1788" s="4">
        <v>156636</v>
      </c>
      <c r="I1788" s="4">
        <v>0</v>
      </c>
      <c r="J1788" s="4">
        <v>0</v>
      </c>
      <c r="K1788" s="3" t="s">
        <v>1460</v>
      </c>
      <c r="L1788" s="4">
        <v>0.55824002299311903</v>
      </c>
    </row>
    <row r="1789" spans="2:12" x14ac:dyDescent="0.3">
      <c r="B1789" s="3" t="s">
        <v>99</v>
      </c>
      <c r="C1789" s="4">
        <v>2019</v>
      </c>
      <c r="D1789" s="3" t="s">
        <v>1449</v>
      </c>
      <c r="E1789" s="4">
        <v>5156233</v>
      </c>
      <c r="F1789" s="4">
        <v>3512861</v>
      </c>
      <c r="G1789" s="4">
        <v>1643372</v>
      </c>
      <c r="H1789" s="4">
        <v>75970</v>
      </c>
      <c r="I1789" s="4">
        <v>0</v>
      </c>
      <c r="J1789" s="4">
        <v>0</v>
      </c>
      <c r="K1789" s="3" t="s">
        <v>1460</v>
      </c>
      <c r="L1789" s="4">
        <v>0.6812843795072876</v>
      </c>
    </row>
    <row r="1790" spans="2:12" x14ac:dyDescent="0.3">
      <c r="B1790" s="3" t="s">
        <v>99</v>
      </c>
      <c r="C1790" s="4">
        <v>2019</v>
      </c>
      <c r="D1790" s="3" t="s">
        <v>1450</v>
      </c>
      <c r="E1790" s="4">
        <v>2834750</v>
      </c>
      <c r="F1790" s="4"/>
      <c r="G1790" s="4">
        <v>2834750</v>
      </c>
      <c r="H1790" s="4">
        <v>72748</v>
      </c>
      <c r="I1790" s="4">
        <v>2834750</v>
      </c>
      <c r="J1790" s="4"/>
      <c r="K1790" s="3" t="s">
        <v>1451</v>
      </c>
      <c r="L1790" s="4"/>
    </row>
    <row r="1791" spans="2:12" x14ac:dyDescent="0.3">
      <c r="B1791" s="3" t="s">
        <v>99</v>
      </c>
      <c r="C1791" s="4">
        <v>2019</v>
      </c>
      <c r="D1791" s="3" t="s">
        <v>1452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3" t="s">
        <v>1451</v>
      </c>
      <c r="L1791" s="4"/>
    </row>
    <row r="1792" spans="2:12" x14ac:dyDescent="0.3">
      <c r="B1792" s="3" t="s">
        <v>99</v>
      </c>
      <c r="C1792" s="4">
        <v>2019</v>
      </c>
      <c r="D1792" s="3" t="s">
        <v>1453</v>
      </c>
      <c r="E1792" s="4">
        <v>5357153</v>
      </c>
      <c r="F1792" s="4">
        <v>2219397</v>
      </c>
      <c r="G1792" s="4">
        <v>3137756</v>
      </c>
      <c r="H1792" s="4">
        <v>0</v>
      </c>
      <c r="I1792" s="4">
        <v>0</v>
      </c>
      <c r="J1792" s="4">
        <v>0</v>
      </c>
      <c r="K1792" s="3" t="s">
        <v>1451</v>
      </c>
      <c r="L1792" s="4">
        <v>0.41428665561726535</v>
      </c>
    </row>
    <row r="1793" spans="2:12" x14ac:dyDescent="0.3">
      <c r="B1793" s="3" t="s">
        <v>99</v>
      </c>
      <c r="C1793" s="4">
        <v>2019</v>
      </c>
      <c r="D1793" s="3" t="s">
        <v>1454</v>
      </c>
      <c r="E1793" s="4">
        <v>4428833</v>
      </c>
      <c r="F1793" s="4">
        <v>2790721</v>
      </c>
      <c r="G1793" s="4">
        <v>1638112</v>
      </c>
      <c r="H1793" s="4">
        <v>38764</v>
      </c>
      <c r="I1793" s="4">
        <v>0</v>
      </c>
      <c r="J1793" s="4">
        <v>0</v>
      </c>
      <c r="K1793" s="3" t="s">
        <v>1459</v>
      </c>
      <c r="L1793" s="4">
        <v>0.63012558838863419</v>
      </c>
    </row>
    <row r="1794" spans="2:12" x14ac:dyDescent="0.3">
      <c r="B1794" s="3" t="s">
        <v>99</v>
      </c>
      <c r="C1794" s="4">
        <v>2019</v>
      </c>
      <c r="D1794" s="3" t="s">
        <v>1455</v>
      </c>
      <c r="E1794" s="4">
        <v>21768490</v>
      </c>
      <c r="F1794" s="4">
        <v>10832150</v>
      </c>
      <c r="G1794" s="4">
        <v>10936340</v>
      </c>
      <c r="H1794" s="4">
        <v>239662</v>
      </c>
      <c r="I1794" s="4">
        <v>0</v>
      </c>
      <c r="J1794" s="4">
        <v>0</v>
      </c>
      <c r="K1794" s="3" t="s">
        <v>1460</v>
      </c>
      <c r="L1794" s="4">
        <v>0.49760686202855597</v>
      </c>
    </row>
    <row r="1795" spans="2:12" x14ac:dyDescent="0.3">
      <c r="B1795" s="3" t="s">
        <v>99</v>
      </c>
      <c r="C1795" s="4">
        <v>2019</v>
      </c>
      <c r="D1795" s="3" t="s">
        <v>1456</v>
      </c>
      <c r="E1795" s="4">
        <v>18507980</v>
      </c>
      <c r="F1795" s="4">
        <v>11481831</v>
      </c>
      <c r="G1795" s="4">
        <v>7026149</v>
      </c>
      <c r="H1795" s="4">
        <v>495108</v>
      </c>
      <c r="I1795" s="4">
        <v>0</v>
      </c>
      <c r="J1795" s="4">
        <v>0</v>
      </c>
      <c r="K1795" s="3" t="s">
        <v>1460</v>
      </c>
      <c r="L1795" s="4">
        <v>0.62037191524953017</v>
      </c>
    </row>
    <row r="1796" spans="2:12" x14ac:dyDescent="0.3">
      <c r="B1796" s="3" t="s">
        <v>99</v>
      </c>
      <c r="C1796" s="4">
        <v>2019</v>
      </c>
      <c r="D1796" s="3" t="s">
        <v>1457</v>
      </c>
      <c r="E1796" s="4">
        <v>12456122</v>
      </c>
      <c r="F1796" s="4">
        <v>4182465</v>
      </c>
      <c r="G1796" s="4">
        <v>8273657</v>
      </c>
      <c r="H1796" s="4">
        <v>1571628</v>
      </c>
      <c r="I1796" s="4">
        <v>0</v>
      </c>
      <c r="J1796" s="4">
        <v>0</v>
      </c>
      <c r="K1796" s="3" t="s">
        <v>1460</v>
      </c>
      <c r="L1796" s="4">
        <v>0.33577585383315933</v>
      </c>
    </row>
    <row r="1797" spans="2:12" x14ac:dyDescent="0.3">
      <c r="B1797" s="3" t="s">
        <v>99</v>
      </c>
      <c r="C1797" s="4">
        <v>2019</v>
      </c>
      <c r="D1797" s="3" t="s">
        <v>1458</v>
      </c>
      <c r="E1797" s="4">
        <v>654939</v>
      </c>
      <c r="F1797" s="4"/>
      <c r="G1797" s="4">
        <v>654939</v>
      </c>
      <c r="H1797" s="4">
        <v>-262701</v>
      </c>
      <c r="I1797" s="4">
        <v>654939</v>
      </c>
      <c r="J1797" s="4"/>
      <c r="K1797" s="3" t="s">
        <v>1451</v>
      </c>
      <c r="L1797" s="4"/>
    </row>
    <row r="1798" spans="2:12" x14ac:dyDescent="0.3">
      <c r="B1798" s="3" t="s">
        <v>99</v>
      </c>
      <c r="C1798" s="4">
        <v>2020</v>
      </c>
      <c r="D1798" s="3" t="s">
        <v>1446</v>
      </c>
      <c r="E1798" s="4">
        <v>3960281</v>
      </c>
      <c r="F1798" s="4">
        <v>1700952</v>
      </c>
      <c r="G1798" s="4">
        <v>2259329</v>
      </c>
      <c r="H1798" s="4">
        <v>67386</v>
      </c>
      <c r="I1798" s="4">
        <v>0</v>
      </c>
      <c r="J1798" s="4">
        <v>0</v>
      </c>
      <c r="K1798" s="3" t="s">
        <v>1459</v>
      </c>
      <c r="L1798" s="4">
        <v>0.42950285598420918</v>
      </c>
    </row>
    <row r="1799" spans="2:12" x14ac:dyDescent="0.3">
      <c r="B1799" s="3" t="s">
        <v>99</v>
      </c>
      <c r="C1799" s="4">
        <v>2020</v>
      </c>
      <c r="D1799" s="3" t="s">
        <v>1448</v>
      </c>
      <c r="E1799" s="4">
        <v>4913010</v>
      </c>
      <c r="F1799" s="4">
        <v>2671963</v>
      </c>
      <c r="G1799" s="4">
        <v>2241047</v>
      </c>
      <c r="H1799" s="4">
        <v>228090</v>
      </c>
      <c r="I1799" s="4">
        <v>0</v>
      </c>
      <c r="J1799" s="4">
        <v>0</v>
      </c>
      <c r="K1799" s="3" t="s">
        <v>1460</v>
      </c>
      <c r="L1799" s="4">
        <v>0.54385458201794823</v>
      </c>
    </row>
    <row r="1800" spans="2:12" x14ac:dyDescent="0.3">
      <c r="B1800" s="3" t="s">
        <v>99</v>
      </c>
      <c r="C1800" s="4">
        <v>2020</v>
      </c>
      <c r="D1800" s="3" t="s">
        <v>1449</v>
      </c>
      <c r="E1800" s="4">
        <v>5417527</v>
      </c>
      <c r="F1800" s="4">
        <v>3624434</v>
      </c>
      <c r="G1800" s="4">
        <v>1793093</v>
      </c>
      <c r="H1800" s="4">
        <v>441225</v>
      </c>
      <c r="I1800" s="4">
        <v>0</v>
      </c>
      <c r="J1800" s="4">
        <v>0</v>
      </c>
      <c r="K1800" s="3" t="s">
        <v>1460</v>
      </c>
      <c r="L1800" s="4">
        <v>0.66902001595931138</v>
      </c>
    </row>
    <row r="1801" spans="2:12" x14ac:dyDescent="0.3">
      <c r="B1801" s="3" t="s">
        <v>99</v>
      </c>
      <c r="C1801" s="4">
        <v>2020</v>
      </c>
      <c r="D1801" s="3" t="s">
        <v>1450</v>
      </c>
      <c r="E1801" s="4">
        <v>3253612</v>
      </c>
      <c r="F1801" s="4"/>
      <c r="G1801" s="4">
        <v>3253612</v>
      </c>
      <c r="H1801" s="4">
        <v>418863</v>
      </c>
      <c r="I1801" s="4">
        <v>3253612</v>
      </c>
      <c r="J1801" s="4"/>
      <c r="K1801" s="3" t="s">
        <v>1451</v>
      </c>
      <c r="L1801" s="4"/>
    </row>
    <row r="1802" spans="2:12" x14ac:dyDescent="0.3">
      <c r="B1802" s="3" t="s">
        <v>99</v>
      </c>
      <c r="C1802" s="4">
        <v>2020</v>
      </c>
      <c r="D1802" s="3" t="s">
        <v>1452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3" t="s">
        <v>1451</v>
      </c>
      <c r="L1802" s="4"/>
    </row>
    <row r="1803" spans="2:12" x14ac:dyDescent="0.3">
      <c r="B1803" s="3" t="s">
        <v>99</v>
      </c>
      <c r="C1803" s="4">
        <v>2020</v>
      </c>
      <c r="D1803" s="3" t="s">
        <v>1453</v>
      </c>
      <c r="E1803" s="4">
        <v>5357153</v>
      </c>
      <c r="F1803" s="4">
        <v>2372459</v>
      </c>
      <c r="G1803" s="4">
        <v>2984694</v>
      </c>
      <c r="H1803" s="4">
        <v>0</v>
      </c>
      <c r="I1803" s="4">
        <v>0</v>
      </c>
      <c r="J1803" s="4">
        <v>0</v>
      </c>
      <c r="K1803" s="3" t="s">
        <v>1451</v>
      </c>
      <c r="L1803" s="4">
        <v>0.44285817485518897</v>
      </c>
    </row>
    <row r="1804" spans="2:12" x14ac:dyDescent="0.3">
      <c r="B1804" s="3" t="s">
        <v>99</v>
      </c>
      <c r="C1804" s="4">
        <v>2020</v>
      </c>
      <c r="D1804" s="3" t="s">
        <v>1454</v>
      </c>
      <c r="E1804" s="4">
        <v>4562867</v>
      </c>
      <c r="F1804" s="4">
        <v>2922338</v>
      </c>
      <c r="G1804" s="4">
        <v>1640529</v>
      </c>
      <c r="H1804" s="4">
        <v>134034</v>
      </c>
      <c r="I1804" s="4">
        <v>0</v>
      </c>
      <c r="J1804" s="4">
        <v>0</v>
      </c>
      <c r="K1804" s="3" t="s">
        <v>1459</v>
      </c>
      <c r="L1804" s="4">
        <v>0.64046092073251315</v>
      </c>
    </row>
    <row r="1805" spans="2:12" x14ac:dyDescent="0.3">
      <c r="B1805" s="3" t="s">
        <v>99</v>
      </c>
      <c r="C1805" s="4">
        <v>2020</v>
      </c>
      <c r="D1805" s="3" t="s">
        <v>1455</v>
      </c>
      <c r="E1805" s="4">
        <v>22092820</v>
      </c>
      <c r="F1805" s="4">
        <v>11368409</v>
      </c>
      <c r="G1805" s="4">
        <v>10724411</v>
      </c>
      <c r="H1805" s="4">
        <v>341670</v>
      </c>
      <c r="I1805" s="4">
        <v>0</v>
      </c>
      <c r="J1805" s="4">
        <v>0</v>
      </c>
      <c r="K1805" s="3" t="s">
        <v>1460</v>
      </c>
      <c r="L1805" s="4">
        <v>0.51457482566734347</v>
      </c>
    </row>
    <row r="1806" spans="2:12" x14ac:dyDescent="0.3">
      <c r="B1806" s="3" t="s">
        <v>99</v>
      </c>
      <c r="C1806" s="4">
        <v>2020</v>
      </c>
      <c r="D1806" s="3" t="s">
        <v>1456</v>
      </c>
      <c r="E1806" s="4">
        <v>19127593</v>
      </c>
      <c r="F1806" s="4">
        <v>11993613</v>
      </c>
      <c r="G1806" s="4">
        <v>7133980</v>
      </c>
      <c r="H1806" s="4">
        <v>668928</v>
      </c>
      <c r="I1806" s="4">
        <v>0</v>
      </c>
      <c r="J1806" s="4">
        <v>0</v>
      </c>
      <c r="K1806" s="3" t="s">
        <v>1460</v>
      </c>
      <c r="L1806" s="4">
        <v>0.62703200554298699</v>
      </c>
    </row>
    <row r="1807" spans="2:12" x14ac:dyDescent="0.3">
      <c r="B1807" s="3" t="s">
        <v>99</v>
      </c>
      <c r="C1807" s="4">
        <v>2020</v>
      </c>
      <c r="D1807" s="3" t="s">
        <v>1457</v>
      </c>
      <c r="E1807" s="4">
        <v>12654855</v>
      </c>
      <c r="F1807" s="4">
        <v>4421638</v>
      </c>
      <c r="G1807" s="4">
        <v>8233217</v>
      </c>
      <c r="H1807" s="4">
        <v>198734</v>
      </c>
      <c r="I1807" s="4">
        <v>0</v>
      </c>
      <c r="J1807" s="4">
        <v>0</v>
      </c>
      <c r="K1807" s="3" t="s">
        <v>1460</v>
      </c>
      <c r="L1807" s="4">
        <v>0.34940250204368206</v>
      </c>
    </row>
    <row r="1808" spans="2:12" x14ac:dyDescent="0.3">
      <c r="B1808" s="3" t="s">
        <v>99</v>
      </c>
      <c r="C1808" s="4">
        <v>2020</v>
      </c>
      <c r="D1808" s="3" t="s">
        <v>1458</v>
      </c>
      <c r="E1808" s="4">
        <v>3614367</v>
      </c>
      <c r="F1808" s="4"/>
      <c r="G1808" s="4">
        <v>3614367</v>
      </c>
      <c r="H1808" s="4">
        <v>2959427</v>
      </c>
      <c r="I1808" s="4">
        <v>3614367</v>
      </c>
      <c r="J1808" s="4"/>
      <c r="K1808" s="3" t="s">
        <v>1451</v>
      </c>
      <c r="L1808" s="4"/>
    </row>
    <row r="1809" spans="2:12" x14ac:dyDescent="0.3">
      <c r="B1809" s="3" t="s">
        <v>99</v>
      </c>
      <c r="C1809" s="4">
        <v>2021</v>
      </c>
      <c r="D1809" s="3" t="s">
        <v>1446</v>
      </c>
      <c r="E1809" s="4">
        <v>3988811</v>
      </c>
      <c r="F1809" s="4">
        <v>1803983</v>
      </c>
      <c r="G1809" s="4">
        <v>2184828</v>
      </c>
      <c r="H1809" s="4">
        <v>28530</v>
      </c>
      <c r="I1809" s="4">
        <v>0</v>
      </c>
      <c r="J1809" s="4">
        <v>0</v>
      </c>
      <c r="K1809" s="3" t="s">
        <v>1459</v>
      </c>
      <c r="L1809" s="4">
        <v>0.45226083662524996</v>
      </c>
    </row>
    <row r="1810" spans="2:12" x14ac:dyDescent="0.3">
      <c r="B1810" s="3" t="s">
        <v>99</v>
      </c>
      <c r="C1810" s="4">
        <v>2021</v>
      </c>
      <c r="D1810" s="3" t="s">
        <v>1448</v>
      </c>
      <c r="E1810" s="4">
        <v>5039721</v>
      </c>
      <c r="F1810" s="4">
        <v>2736463</v>
      </c>
      <c r="G1810" s="4">
        <v>2303258</v>
      </c>
      <c r="H1810" s="4">
        <v>126711</v>
      </c>
      <c r="I1810" s="4">
        <v>0</v>
      </c>
      <c r="J1810" s="4">
        <v>0</v>
      </c>
      <c r="K1810" s="3" t="s">
        <v>1460</v>
      </c>
      <c r="L1810" s="4">
        <v>0.54297906570621668</v>
      </c>
    </row>
    <row r="1811" spans="2:12" x14ac:dyDescent="0.3">
      <c r="B1811" s="3" t="s">
        <v>99</v>
      </c>
      <c r="C1811" s="4">
        <v>2021</v>
      </c>
      <c r="D1811" s="3" t="s">
        <v>1449</v>
      </c>
      <c r="E1811" s="4">
        <v>5324549</v>
      </c>
      <c r="F1811" s="4">
        <v>3655516</v>
      </c>
      <c r="G1811" s="4">
        <v>1669033</v>
      </c>
      <c r="H1811" s="4">
        <v>187593</v>
      </c>
      <c r="I1811" s="4">
        <v>0</v>
      </c>
      <c r="J1811" s="4">
        <v>0</v>
      </c>
      <c r="K1811" s="3" t="s">
        <v>1460</v>
      </c>
      <c r="L1811" s="4">
        <v>0.68654002432882111</v>
      </c>
    </row>
    <row r="1812" spans="2:12" x14ac:dyDescent="0.3">
      <c r="B1812" s="3" t="s">
        <v>99</v>
      </c>
      <c r="C1812" s="4">
        <v>2021</v>
      </c>
      <c r="D1812" s="3" t="s">
        <v>1450</v>
      </c>
      <c r="E1812" s="4">
        <v>3265249</v>
      </c>
      <c r="F1812" s="4"/>
      <c r="G1812" s="4">
        <v>3265249</v>
      </c>
      <c r="H1812" s="4">
        <v>11636</v>
      </c>
      <c r="I1812" s="4">
        <v>3265249</v>
      </c>
      <c r="J1812" s="4"/>
      <c r="K1812" s="3" t="s">
        <v>1451</v>
      </c>
      <c r="L1812" s="4"/>
    </row>
    <row r="1813" spans="2:12" x14ac:dyDescent="0.3">
      <c r="B1813" s="3" t="s">
        <v>99</v>
      </c>
      <c r="C1813" s="4">
        <v>2021</v>
      </c>
      <c r="D1813" s="3" t="s">
        <v>1452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3" t="s">
        <v>1451</v>
      </c>
      <c r="L1813" s="4"/>
    </row>
    <row r="1814" spans="2:12" x14ac:dyDescent="0.3">
      <c r="B1814" s="3" t="s">
        <v>99</v>
      </c>
      <c r="C1814" s="4">
        <v>2021</v>
      </c>
      <c r="D1814" s="3" t="s">
        <v>1453</v>
      </c>
      <c r="E1814" s="4">
        <v>5357153</v>
      </c>
      <c r="F1814" s="4">
        <v>2525521</v>
      </c>
      <c r="G1814" s="4">
        <v>2831632</v>
      </c>
      <c r="H1814" s="4">
        <v>0</v>
      </c>
      <c r="I1814" s="4">
        <v>0</v>
      </c>
      <c r="J1814" s="4">
        <v>0</v>
      </c>
      <c r="K1814" s="3" t="s">
        <v>1451</v>
      </c>
      <c r="L1814" s="4">
        <v>0.47142969409311253</v>
      </c>
    </row>
    <row r="1815" spans="2:12" x14ac:dyDescent="0.3">
      <c r="B1815" s="3" t="s">
        <v>99</v>
      </c>
      <c r="C1815" s="4">
        <v>2021</v>
      </c>
      <c r="D1815" s="3" t="s">
        <v>1454</v>
      </c>
      <c r="E1815" s="4">
        <v>4604923</v>
      </c>
      <c r="F1815" s="4">
        <v>3060586</v>
      </c>
      <c r="G1815" s="4">
        <v>1544337</v>
      </c>
      <c r="H1815" s="4">
        <v>42056</v>
      </c>
      <c r="I1815" s="4">
        <v>0</v>
      </c>
      <c r="J1815" s="4">
        <v>0</v>
      </c>
      <c r="K1815" s="3" t="s">
        <v>1459</v>
      </c>
      <c r="L1815" s="4">
        <v>0.6646334802992363</v>
      </c>
    </row>
    <row r="1816" spans="2:12" x14ac:dyDescent="0.3">
      <c r="B1816" s="3" t="s">
        <v>99</v>
      </c>
      <c r="C1816" s="4">
        <v>2021</v>
      </c>
      <c r="D1816" s="3" t="s">
        <v>1455</v>
      </c>
      <c r="E1816" s="4">
        <v>25892128</v>
      </c>
      <c r="F1816" s="4">
        <v>11917374</v>
      </c>
      <c r="G1816" s="4">
        <v>13974754</v>
      </c>
      <c r="H1816" s="4">
        <v>3799308</v>
      </c>
      <c r="I1816" s="4">
        <v>0</v>
      </c>
      <c r="J1816" s="4">
        <v>0</v>
      </c>
      <c r="K1816" s="3" t="s">
        <v>1460</v>
      </c>
      <c r="L1816" s="4">
        <v>0.460270163966438</v>
      </c>
    </row>
    <row r="1817" spans="2:12" x14ac:dyDescent="0.3">
      <c r="B1817" s="3" t="s">
        <v>99</v>
      </c>
      <c r="C1817" s="4">
        <v>2021</v>
      </c>
      <c r="D1817" s="3" t="s">
        <v>1456</v>
      </c>
      <c r="E1817" s="4">
        <v>19420708</v>
      </c>
      <c r="F1817" s="4">
        <v>12552298</v>
      </c>
      <c r="G1817" s="4">
        <v>6868410</v>
      </c>
      <c r="H1817" s="4">
        <v>293115</v>
      </c>
      <c r="I1817" s="4">
        <v>0</v>
      </c>
      <c r="J1817" s="4">
        <v>0</v>
      </c>
      <c r="K1817" s="3" t="s">
        <v>1460</v>
      </c>
      <c r="L1817" s="4">
        <v>0.64633575665727527</v>
      </c>
    </row>
    <row r="1818" spans="2:12" x14ac:dyDescent="0.3">
      <c r="B1818" s="3" t="s">
        <v>99</v>
      </c>
      <c r="C1818" s="4">
        <v>2021</v>
      </c>
      <c r="D1818" s="3" t="s">
        <v>1457</v>
      </c>
      <c r="E1818" s="4">
        <v>12879076</v>
      </c>
      <c r="F1818" s="4">
        <v>4656416</v>
      </c>
      <c r="G1818" s="4">
        <v>8222660</v>
      </c>
      <c r="H1818" s="4">
        <v>237807</v>
      </c>
      <c r="I1818" s="4">
        <v>0</v>
      </c>
      <c r="J1818" s="4">
        <v>0</v>
      </c>
      <c r="K1818" s="3" t="s">
        <v>1460</v>
      </c>
      <c r="L1818" s="4">
        <v>0.36154891857148758</v>
      </c>
    </row>
    <row r="1819" spans="2:12" x14ac:dyDescent="0.3">
      <c r="B1819" s="3" t="s">
        <v>99</v>
      </c>
      <c r="C1819" s="4">
        <v>2021</v>
      </c>
      <c r="D1819" s="3" t="s">
        <v>1458</v>
      </c>
      <c r="E1819" s="4">
        <v>6036845</v>
      </c>
      <c r="F1819" s="4"/>
      <c r="G1819" s="4">
        <v>6036845</v>
      </c>
      <c r="H1819" s="4">
        <v>2422479</v>
      </c>
      <c r="I1819" s="4">
        <v>6036845</v>
      </c>
      <c r="J1819" s="4"/>
      <c r="K1819" s="3" t="s">
        <v>1451</v>
      </c>
      <c r="L1819" s="4"/>
    </row>
    <row r="1820" spans="2:12" x14ac:dyDescent="0.3">
      <c r="B1820" s="3" t="s">
        <v>99</v>
      </c>
      <c r="C1820" s="4">
        <v>2022</v>
      </c>
      <c r="D1820" s="3" t="s">
        <v>1446</v>
      </c>
      <c r="E1820" s="4">
        <v>13669740</v>
      </c>
      <c r="F1820" s="4">
        <v>1919990</v>
      </c>
      <c r="G1820" s="4">
        <v>11749750</v>
      </c>
      <c r="H1820" s="4">
        <v>9680929</v>
      </c>
      <c r="I1820" s="4">
        <v>16923646</v>
      </c>
      <c r="J1820" s="4">
        <v>0</v>
      </c>
      <c r="K1820" s="3" t="s">
        <v>1460</v>
      </c>
      <c r="L1820" s="4">
        <v>0.14045548781469142</v>
      </c>
    </row>
    <row r="1821" spans="2:12" x14ac:dyDescent="0.3">
      <c r="B1821" s="3" t="s">
        <v>99</v>
      </c>
      <c r="C1821" s="4">
        <v>2022</v>
      </c>
      <c r="D1821" s="3" t="s">
        <v>1448</v>
      </c>
      <c r="E1821" s="4">
        <v>5101256</v>
      </c>
      <c r="F1821" s="4">
        <v>2792984</v>
      </c>
      <c r="G1821" s="4">
        <v>2308272</v>
      </c>
      <c r="H1821" s="4">
        <v>71165</v>
      </c>
      <c r="I1821" s="4">
        <v>21874117</v>
      </c>
      <c r="J1821" s="4">
        <v>0</v>
      </c>
      <c r="K1821" s="3" t="s">
        <v>1460</v>
      </c>
      <c r="L1821" s="4">
        <v>0.547509084037343</v>
      </c>
    </row>
    <row r="1822" spans="2:12" x14ac:dyDescent="0.3">
      <c r="B1822" s="3" t="s">
        <v>99</v>
      </c>
      <c r="C1822" s="4">
        <v>2022</v>
      </c>
      <c r="D1822" s="3" t="s">
        <v>1449</v>
      </c>
      <c r="E1822" s="4">
        <v>5672163</v>
      </c>
      <c r="F1822" s="4">
        <v>3973126</v>
      </c>
      <c r="G1822" s="4">
        <v>1699037</v>
      </c>
      <c r="H1822" s="4">
        <v>347614</v>
      </c>
      <c r="I1822" s="4">
        <v>7937136</v>
      </c>
      <c r="J1822" s="4">
        <v>0</v>
      </c>
      <c r="K1822" s="3" t="s">
        <v>1460</v>
      </c>
      <c r="L1822" s="4">
        <v>0.70046047689391155</v>
      </c>
    </row>
    <row r="1823" spans="2:12" x14ac:dyDescent="0.3">
      <c r="B1823" s="3" t="s">
        <v>99</v>
      </c>
      <c r="C1823" s="4">
        <v>2022</v>
      </c>
      <c r="D1823" s="3" t="s">
        <v>1450</v>
      </c>
      <c r="E1823" s="4">
        <v>3471390</v>
      </c>
      <c r="F1823" s="4"/>
      <c r="G1823" s="4">
        <v>3471390</v>
      </c>
      <c r="H1823" s="4">
        <v>206142</v>
      </c>
      <c r="I1823" s="4">
        <v>3471390</v>
      </c>
      <c r="J1823" s="4"/>
      <c r="K1823" s="3" t="s">
        <v>1451</v>
      </c>
      <c r="L1823" s="4"/>
    </row>
    <row r="1824" spans="2:12" x14ac:dyDescent="0.3">
      <c r="B1824" s="3" t="s">
        <v>99</v>
      </c>
      <c r="C1824" s="4">
        <v>2022</v>
      </c>
      <c r="D1824" s="3" t="s">
        <v>1452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3" t="s">
        <v>1451</v>
      </c>
      <c r="L1824" s="4"/>
    </row>
    <row r="1825" spans="2:12" x14ac:dyDescent="0.3">
      <c r="B1825" s="3" t="s">
        <v>99</v>
      </c>
      <c r="C1825" s="4">
        <v>2022</v>
      </c>
      <c r="D1825" s="3" t="s">
        <v>1453</v>
      </c>
      <c r="E1825" s="4">
        <v>0</v>
      </c>
      <c r="F1825" s="4">
        <v>0</v>
      </c>
      <c r="G1825" s="4">
        <v>0</v>
      </c>
      <c r="H1825" s="4">
        <v>0</v>
      </c>
      <c r="I1825" s="4">
        <v>0</v>
      </c>
      <c r="J1825" s="4">
        <v>0</v>
      </c>
      <c r="K1825" s="3" t="s">
        <v>1451</v>
      </c>
      <c r="L1825" s="4"/>
    </row>
    <row r="1826" spans="2:12" x14ac:dyDescent="0.3">
      <c r="B1826" s="3" t="s">
        <v>99</v>
      </c>
      <c r="C1826" s="4">
        <v>2022</v>
      </c>
      <c r="D1826" s="3" t="s">
        <v>1454</v>
      </c>
      <c r="E1826" s="4">
        <v>4836123</v>
      </c>
      <c r="F1826" s="4">
        <v>3195937</v>
      </c>
      <c r="G1826" s="4">
        <v>1640186</v>
      </c>
      <c r="H1826" s="4">
        <v>231201</v>
      </c>
      <c r="I1826" s="4">
        <v>1551172</v>
      </c>
      <c r="J1826" s="4">
        <v>0</v>
      </c>
      <c r="K1826" s="3" t="s">
        <v>1459</v>
      </c>
      <c r="L1826" s="4">
        <v>0.66084692221434405</v>
      </c>
    </row>
    <row r="1827" spans="2:12" x14ac:dyDescent="0.3">
      <c r="B1827" s="3" t="s">
        <v>99</v>
      </c>
      <c r="C1827" s="4">
        <v>2022</v>
      </c>
      <c r="D1827" s="3" t="s">
        <v>1455</v>
      </c>
      <c r="E1827" s="4">
        <v>26077387</v>
      </c>
      <c r="F1827" s="4">
        <v>12438940</v>
      </c>
      <c r="G1827" s="4">
        <v>13638447</v>
      </c>
      <c r="H1827" s="4">
        <v>197759</v>
      </c>
      <c r="I1827" s="4">
        <v>54923255</v>
      </c>
      <c r="J1827" s="4">
        <v>0</v>
      </c>
      <c r="K1827" s="3" t="s">
        <v>1460</v>
      </c>
      <c r="L1827" s="4">
        <v>0.47700101240971726</v>
      </c>
    </row>
    <row r="1828" spans="2:12" x14ac:dyDescent="0.3">
      <c r="B1828" s="3" t="s">
        <v>99</v>
      </c>
      <c r="C1828" s="4">
        <v>2022</v>
      </c>
      <c r="D1828" s="3" t="s">
        <v>1456</v>
      </c>
      <c r="E1828" s="4">
        <v>19789477</v>
      </c>
      <c r="F1828" s="4">
        <v>13105617</v>
      </c>
      <c r="G1828" s="4">
        <v>6683860</v>
      </c>
      <c r="H1828" s="4">
        <v>377292</v>
      </c>
      <c r="I1828" s="4">
        <v>34044298</v>
      </c>
      <c r="J1828" s="4">
        <v>0</v>
      </c>
      <c r="K1828" s="3" t="s">
        <v>1460</v>
      </c>
      <c r="L1828" s="4">
        <v>0.66225181190993576</v>
      </c>
    </row>
    <row r="1829" spans="2:12" x14ac:dyDescent="0.3">
      <c r="B1829" s="3" t="s">
        <v>99</v>
      </c>
      <c r="C1829" s="4">
        <v>2022</v>
      </c>
      <c r="D1829" s="3" t="s">
        <v>1457</v>
      </c>
      <c r="E1829" s="4">
        <v>13021970</v>
      </c>
      <c r="F1829" s="4">
        <v>4897143</v>
      </c>
      <c r="G1829" s="4">
        <v>8124827</v>
      </c>
      <c r="H1829" s="4">
        <v>150563</v>
      </c>
      <c r="I1829" s="4">
        <v>38292920</v>
      </c>
      <c r="J1829" s="4">
        <v>0</v>
      </c>
      <c r="K1829" s="3" t="s">
        <v>1460</v>
      </c>
      <c r="L1829" s="4">
        <v>0.3760677531894176</v>
      </c>
    </row>
    <row r="1830" spans="2:12" x14ac:dyDescent="0.3">
      <c r="B1830" s="3" t="s">
        <v>99</v>
      </c>
      <c r="C1830" s="4">
        <v>2022</v>
      </c>
      <c r="D1830" s="3" t="s">
        <v>1458</v>
      </c>
      <c r="E1830" s="4">
        <v>1214150</v>
      </c>
      <c r="F1830" s="4"/>
      <c r="G1830" s="4">
        <v>1214150</v>
      </c>
      <c r="H1830" s="4">
        <v>-4822695</v>
      </c>
      <c r="I1830" s="4">
        <v>1214150</v>
      </c>
      <c r="J1830" s="4"/>
      <c r="K1830" s="3" t="s">
        <v>1451</v>
      </c>
      <c r="L1830" s="4"/>
    </row>
    <row r="1831" spans="2:12" x14ac:dyDescent="0.3">
      <c r="B1831" s="3" t="s">
        <v>99</v>
      </c>
      <c r="C1831" s="4">
        <v>2023</v>
      </c>
      <c r="D1831" s="3" t="s">
        <v>1446</v>
      </c>
      <c r="E1831" s="4">
        <v>14613785</v>
      </c>
      <c r="F1831" s="4">
        <v>2246786</v>
      </c>
      <c r="G1831" s="4">
        <v>12366999</v>
      </c>
      <c r="H1831" s="4">
        <v>505570</v>
      </c>
      <c r="I1831" s="4">
        <v>19475254</v>
      </c>
      <c r="J1831" s="4">
        <v>0</v>
      </c>
      <c r="K1831" s="3" t="s">
        <v>1460</v>
      </c>
      <c r="L1831" s="4">
        <v>0.15374429006585222</v>
      </c>
    </row>
    <row r="1832" spans="2:12" x14ac:dyDescent="0.3">
      <c r="B1832" s="3" t="s">
        <v>99</v>
      </c>
      <c r="C1832" s="4">
        <v>2023</v>
      </c>
      <c r="D1832" s="3" t="s">
        <v>1448</v>
      </c>
      <c r="E1832" s="4">
        <v>5229189</v>
      </c>
      <c r="F1832" s="4">
        <v>2859560</v>
      </c>
      <c r="G1832" s="4">
        <v>2369629</v>
      </c>
      <c r="H1832" s="4">
        <v>127934</v>
      </c>
      <c r="I1832" s="4">
        <v>23242196</v>
      </c>
      <c r="J1832" s="4">
        <v>0</v>
      </c>
      <c r="K1832" s="3" t="s">
        <v>1460</v>
      </c>
      <c r="L1832" s="4">
        <v>0.54684579195741445</v>
      </c>
    </row>
    <row r="1833" spans="2:12" x14ac:dyDescent="0.3">
      <c r="B1833" s="3" t="s">
        <v>99</v>
      </c>
      <c r="C1833" s="4">
        <v>2023</v>
      </c>
      <c r="D1833" s="3" t="s">
        <v>1449</v>
      </c>
      <c r="E1833" s="4">
        <v>5731992</v>
      </c>
      <c r="F1833" s="4">
        <v>4302872</v>
      </c>
      <c r="G1833" s="4">
        <v>1429120</v>
      </c>
      <c r="H1833" s="4">
        <v>59829</v>
      </c>
      <c r="I1833" s="4">
        <v>5043635</v>
      </c>
      <c r="J1833" s="4">
        <v>0</v>
      </c>
      <c r="K1833" s="3" t="s">
        <v>1460</v>
      </c>
      <c r="L1833" s="4">
        <v>0.75067655363091923</v>
      </c>
    </row>
    <row r="1834" spans="2:12" x14ac:dyDescent="0.3">
      <c r="B1834" s="3" t="s">
        <v>99</v>
      </c>
      <c r="C1834" s="4">
        <v>2023</v>
      </c>
      <c r="D1834" s="3" t="s">
        <v>1450</v>
      </c>
      <c r="E1834" s="4">
        <v>4454465</v>
      </c>
      <c r="F1834" s="4"/>
      <c r="G1834" s="4">
        <v>4454465</v>
      </c>
      <c r="H1834" s="4">
        <v>1008414</v>
      </c>
      <c r="I1834" s="4">
        <v>4454465</v>
      </c>
      <c r="J1834" s="4"/>
      <c r="K1834" s="3" t="s">
        <v>1451</v>
      </c>
      <c r="L1834" s="4"/>
    </row>
    <row r="1835" spans="2:12" x14ac:dyDescent="0.3">
      <c r="B1835" s="3" t="s">
        <v>99</v>
      </c>
      <c r="C1835" s="4">
        <v>2023</v>
      </c>
      <c r="D1835" s="3" t="s">
        <v>1452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3" t="s">
        <v>1451</v>
      </c>
      <c r="L1835" s="4"/>
    </row>
    <row r="1836" spans="2:12" x14ac:dyDescent="0.3">
      <c r="B1836" s="3" t="s">
        <v>99</v>
      </c>
      <c r="C1836" s="4">
        <v>2023</v>
      </c>
      <c r="D1836" s="3" t="s">
        <v>1453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3" t="s">
        <v>1451</v>
      </c>
      <c r="L1836" s="4"/>
    </row>
    <row r="1837" spans="2:12" x14ac:dyDescent="0.3">
      <c r="B1837" s="3" t="s">
        <v>99</v>
      </c>
      <c r="C1837" s="4">
        <v>2023</v>
      </c>
      <c r="D1837" s="3" t="s">
        <v>1454</v>
      </c>
      <c r="E1837" s="4">
        <v>5382534</v>
      </c>
      <c r="F1837" s="4">
        <v>3361812</v>
      </c>
      <c r="G1837" s="4">
        <v>2020722</v>
      </c>
      <c r="H1837" s="4">
        <v>405862</v>
      </c>
      <c r="I1837" s="4">
        <v>1643513</v>
      </c>
      <c r="J1837" s="4">
        <v>0</v>
      </c>
      <c r="K1837" s="3" t="s">
        <v>1459</v>
      </c>
      <c r="L1837" s="4">
        <v>0.62457794042731551</v>
      </c>
    </row>
    <row r="1838" spans="2:12" x14ac:dyDescent="0.3">
      <c r="B1838" s="3" t="s">
        <v>99</v>
      </c>
      <c r="C1838" s="4">
        <v>2023</v>
      </c>
      <c r="D1838" s="3" t="s">
        <v>1455</v>
      </c>
      <c r="E1838" s="4">
        <v>26497353</v>
      </c>
      <c r="F1838" s="4">
        <v>12965849</v>
      </c>
      <c r="G1838" s="4">
        <v>13531504</v>
      </c>
      <c r="H1838" s="4">
        <v>407810</v>
      </c>
      <c r="I1838" s="4">
        <v>60074384</v>
      </c>
      <c r="J1838" s="4">
        <v>0</v>
      </c>
      <c r="K1838" s="3" t="s">
        <v>1460</v>
      </c>
      <c r="L1838" s="4">
        <v>0.48932619797909627</v>
      </c>
    </row>
    <row r="1839" spans="2:12" x14ac:dyDescent="0.3">
      <c r="B1839" s="3" t="s">
        <v>99</v>
      </c>
      <c r="C1839" s="4">
        <v>2023</v>
      </c>
      <c r="D1839" s="3" t="s">
        <v>1456</v>
      </c>
      <c r="E1839" s="4">
        <v>20045383</v>
      </c>
      <c r="F1839" s="4">
        <v>13650496</v>
      </c>
      <c r="G1839" s="4">
        <v>6394887</v>
      </c>
      <c r="H1839" s="4">
        <v>255906</v>
      </c>
      <c r="I1839" s="4">
        <v>37426292</v>
      </c>
      <c r="J1839" s="4">
        <v>0</v>
      </c>
      <c r="K1839" s="3" t="s">
        <v>1460</v>
      </c>
      <c r="L1839" s="4">
        <v>0.68097955524222209</v>
      </c>
    </row>
    <row r="1840" spans="2:12" x14ac:dyDescent="0.3">
      <c r="B1840" s="3" t="s">
        <v>99</v>
      </c>
      <c r="C1840" s="4">
        <v>2023</v>
      </c>
      <c r="D1840" s="3" t="s">
        <v>1457</v>
      </c>
      <c r="E1840" s="4">
        <v>13346080</v>
      </c>
      <c r="F1840" s="4">
        <v>5150576</v>
      </c>
      <c r="G1840" s="4">
        <v>8195504</v>
      </c>
      <c r="H1840" s="4">
        <v>294358</v>
      </c>
      <c r="I1840" s="4">
        <v>40043865</v>
      </c>
      <c r="J1840" s="4">
        <v>0</v>
      </c>
      <c r="K1840" s="3" t="s">
        <v>1460</v>
      </c>
      <c r="L1840" s="4">
        <v>0.38592425641087119</v>
      </c>
    </row>
    <row r="1841" spans="2:12" x14ac:dyDescent="0.3">
      <c r="B1841" s="3" t="s">
        <v>99</v>
      </c>
      <c r="C1841" s="4">
        <v>2023</v>
      </c>
      <c r="D1841" s="3" t="s">
        <v>1458</v>
      </c>
      <c r="E1841" s="4">
        <v>1875053</v>
      </c>
      <c r="F1841" s="4"/>
      <c r="G1841" s="4">
        <v>1875053</v>
      </c>
      <c r="H1841" s="4">
        <v>722411</v>
      </c>
      <c r="I1841" s="4">
        <v>1875053</v>
      </c>
      <c r="J1841" s="4"/>
      <c r="K1841" s="3" t="s">
        <v>1451</v>
      </c>
      <c r="L1841" s="4"/>
    </row>
    <row r="1842" spans="2:12" x14ac:dyDescent="0.3">
      <c r="B1842" s="3" t="s">
        <v>99</v>
      </c>
      <c r="C1842" s="4">
        <v>2024</v>
      </c>
      <c r="D1842" s="3" t="s">
        <v>1446</v>
      </c>
      <c r="E1842" s="4">
        <v>15666829</v>
      </c>
      <c r="F1842" s="4">
        <v>2511711</v>
      </c>
      <c r="G1842" s="4">
        <v>13155118</v>
      </c>
      <c r="H1842" s="4">
        <v>1053044</v>
      </c>
      <c r="I1842" s="4">
        <v>20720634</v>
      </c>
      <c r="J1842" s="4">
        <v>740023</v>
      </c>
      <c r="K1842" s="3" t="s">
        <v>1460</v>
      </c>
      <c r="L1842" s="4">
        <v>0.16032031753202897</v>
      </c>
    </row>
    <row r="1843" spans="2:12" x14ac:dyDescent="0.3">
      <c r="B1843" s="3" t="s">
        <v>99</v>
      </c>
      <c r="C1843" s="4">
        <v>2024</v>
      </c>
      <c r="D1843" s="3" t="s">
        <v>1448</v>
      </c>
      <c r="E1843" s="4">
        <v>5292488</v>
      </c>
      <c r="F1843" s="4">
        <v>2923286</v>
      </c>
      <c r="G1843" s="4">
        <v>2369202</v>
      </c>
      <c r="H1843" s="4">
        <v>63299</v>
      </c>
      <c r="I1843" s="4">
        <v>26054502</v>
      </c>
      <c r="J1843" s="4">
        <v>234725</v>
      </c>
      <c r="K1843" s="3" t="s">
        <v>1460</v>
      </c>
      <c r="L1843" s="4">
        <v>0.55234626890037353</v>
      </c>
    </row>
    <row r="1844" spans="2:12" x14ac:dyDescent="0.3">
      <c r="B1844" s="3" t="s">
        <v>99</v>
      </c>
      <c r="C1844" s="4">
        <v>2024</v>
      </c>
      <c r="D1844" s="3" t="s">
        <v>1449</v>
      </c>
      <c r="E1844" s="4">
        <v>6193100</v>
      </c>
      <c r="F1844" s="4">
        <v>4431752</v>
      </c>
      <c r="G1844" s="4">
        <v>1761348</v>
      </c>
      <c r="H1844" s="4">
        <v>657380</v>
      </c>
      <c r="I1844" s="4">
        <v>5360242</v>
      </c>
      <c r="J1844" s="4">
        <v>357349</v>
      </c>
      <c r="K1844" s="3" t="s">
        <v>1460</v>
      </c>
      <c r="L1844" s="4">
        <v>0.715595097770099</v>
      </c>
    </row>
    <row r="1845" spans="2:12" x14ac:dyDescent="0.3">
      <c r="B1845" s="3" t="s">
        <v>99</v>
      </c>
      <c r="C1845" s="4">
        <v>2024</v>
      </c>
      <c r="D1845" s="3" t="s">
        <v>1450</v>
      </c>
      <c r="E1845" s="4">
        <v>4660939</v>
      </c>
      <c r="F1845" s="4"/>
      <c r="G1845" s="4">
        <v>4660939</v>
      </c>
      <c r="H1845" s="4">
        <v>206474</v>
      </c>
      <c r="I1845" s="4">
        <v>4660939</v>
      </c>
      <c r="J1845" s="4"/>
      <c r="K1845" s="3" t="s">
        <v>1451</v>
      </c>
      <c r="L1845" s="4"/>
    </row>
    <row r="1846" spans="2:12" x14ac:dyDescent="0.3">
      <c r="B1846" s="3" t="s">
        <v>99</v>
      </c>
      <c r="C1846" s="4">
        <v>2024</v>
      </c>
      <c r="D1846" s="3" t="s">
        <v>1452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3"/>
      <c r="L1846" s="4"/>
    </row>
    <row r="1847" spans="2:12" x14ac:dyDescent="0.3">
      <c r="B1847" s="3" t="s">
        <v>99</v>
      </c>
      <c r="C1847" s="4">
        <v>2024</v>
      </c>
      <c r="D1847" s="3" t="s">
        <v>1453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0</v>
      </c>
      <c r="K1847" s="3" t="s">
        <v>1451</v>
      </c>
      <c r="L1847" s="4"/>
    </row>
    <row r="1848" spans="2:12" x14ac:dyDescent="0.3">
      <c r="B1848" s="3" t="s">
        <v>99</v>
      </c>
      <c r="C1848" s="4">
        <v>2024</v>
      </c>
      <c r="D1848" s="3" t="s">
        <v>1454</v>
      </c>
      <c r="E1848" s="4">
        <v>7206697</v>
      </c>
      <c r="F1848" s="4">
        <v>3523869</v>
      </c>
      <c r="G1848" s="4">
        <v>3682828</v>
      </c>
      <c r="H1848" s="4">
        <v>1824162</v>
      </c>
      <c r="I1848" s="4">
        <v>4685277</v>
      </c>
      <c r="J1848" s="4">
        <v>223108</v>
      </c>
      <c r="K1848" s="3" t="s">
        <v>1460</v>
      </c>
      <c r="L1848" s="4">
        <v>0.48897143864935627</v>
      </c>
    </row>
    <row r="1849" spans="2:12" x14ac:dyDescent="0.3">
      <c r="B1849" s="3" t="s">
        <v>99</v>
      </c>
      <c r="C1849" s="4">
        <v>2024</v>
      </c>
      <c r="D1849" s="3" t="s">
        <v>1455</v>
      </c>
      <c r="E1849" s="4">
        <v>26575925</v>
      </c>
      <c r="F1849" s="4">
        <v>13493570</v>
      </c>
      <c r="G1849" s="4">
        <v>13082355</v>
      </c>
      <c r="H1849" s="4">
        <v>103640</v>
      </c>
      <c r="I1849" s="4">
        <v>64874285</v>
      </c>
      <c r="J1849" s="4">
        <v>772325</v>
      </c>
      <c r="K1849" s="3" t="s">
        <v>1460</v>
      </c>
      <c r="L1849" s="4">
        <v>0.50773660747462224</v>
      </c>
    </row>
    <row r="1850" spans="2:12" x14ac:dyDescent="0.3">
      <c r="B1850" s="3" t="s">
        <v>99</v>
      </c>
      <c r="C1850" s="4">
        <v>2024</v>
      </c>
      <c r="D1850" s="3" t="s">
        <v>1456</v>
      </c>
      <c r="E1850" s="4">
        <v>21297006</v>
      </c>
      <c r="F1850" s="4">
        <v>14146092</v>
      </c>
      <c r="G1850" s="4">
        <v>7150914</v>
      </c>
      <c r="H1850" s="4">
        <v>1255277</v>
      </c>
      <c r="I1850" s="4">
        <v>41954873</v>
      </c>
      <c r="J1850" s="4">
        <v>932331</v>
      </c>
      <c r="K1850" s="3" t="s">
        <v>1460</v>
      </c>
      <c r="L1850" s="4">
        <v>0.66422914094121965</v>
      </c>
    </row>
    <row r="1851" spans="2:12" x14ac:dyDescent="0.3">
      <c r="B1851" s="3" t="s">
        <v>99</v>
      </c>
      <c r="C1851" s="4">
        <v>2024</v>
      </c>
      <c r="D1851" s="3" t="s">
        <v>1457</v>
      </c>
      <c r="E1851" s="4">
        <v>13434010</v>
      </c>
      <c r="F1851" s="4">
        <v>5422794</v>
      </c>
      <c r="G1851" s="4">
        <v>8011216</v>
      </c>
      <c r="H1851" s="4">
        <v>87930</v>
      </c>
      <c r="I1851" s="4">
        <v>52532109</v>
      </c>
      <c r="J1851" s="4">
        <v>552969</v>
      </c>
      <c r="K1851" s="3" t="s">
        <v>1460</v>
      </c>
      <c r="L1851" s="4">
        <v>0.40366160215750918</v>
      </c>
    </row>
    <row r="1852" spans="2:12" x14ac:dyDescent="0.3">
      <c r="B1852" s="3" t="s">
        <v>99</v>
      </c>
      <c r="C1852" s="4">
        <v>2024</v>
      </c>
      <c r="D1852" s="3" t="s">
        <v>1458</v>
      </c>
      <c r="E1852" s="4">
        <v>470305</v>
      </c>
      <c r="F1852" s="4"/>
      <c r="G1852" s="4">
        <v>470305</v>
      </c>
      <c r="H1852" s="4">
        <v>-1404748</v>
      </c>
      <c r="I1852" s="4">
        <v>470305</v>
      </c>
      <c r="J1852" s="4"/>
      <c r="K1852" s="3" t="s">
        <v>1451</v>
      </c>
      <c r="L1852" s="4"/>
    </row>
    <row r="1853" spans="2:12" x14ac:dyDescent="0.3">
      <c r="B1853" s="3" t="s">
        <v>101</v>
      </c>
      <c r="C1853" s="4">
        <v>2019</v>
      </c>
      <c r="D1853" s="3" t="s">
        <v>1446</v>
      </c>
      <c r="E1853" s="4">
        <v>1918572</v>
      </c>
      <c r="F1853" s="4">
        <v>1415833</v>
      </c>
      <c r="G1853" s="4">
        <v>502739</v>
      </c>
      <c r="H1853" s="4">
        <v>0</v>
      </c>
      <c r="I1853" s="4">
        <v>12900000</v>
      </c>
      <c r="J1853" s="4">
        <v>460714</v>
      </c>
      <c r="K1853" s="3" t="s">
        <v>1460</v>
      </c>
      <c r="L1853" s="4">
        <v>0.73796187998156959</v>
      </c>
    </row>
    <row r="1854" spans="2:12" x14ac:dyDescent="0.3">
      <c r="B1854" s="3" t="s">
        <v>101</v>
      </c>
      <c r="C1854" s="4">
        <v>2019</v>
      </c>
      <c r="D1854" s="3" t="s">
        <v>1448</v>
      </c>
      <c r="E1854" s="4">
        <v>10555486</v>
      </c>
      <c r="F1854" s="4">
        <v>1391151</v>
      </c>
      <c r="G1854" s="4">
        <v>9164335</v>
      </c>
      <c r="H1854" s="4">
        <v>525230</v>
      </c>
      <c r="I1854" s="4">
        <v>18925799</v>
      </c>
      <c r="J1854" s="4">
        <v>197144</v>
      </c>
      <c r="K1854" s="3" t="s">
        <v>1460</v>
      </c>
      <c r="L1854" s="4">
        <v>0.13179412108547156</v>
      </c>
    </row>
    <row r="1855" spans="2:12" x14ac:dyDescent="0.3">
      <c r="B1855" s="3" t="s">
        <v>101</v>
      </c>
      <c r="C1855" s="4">
        <v>2019</v>
      </c>
      <c r="D1855" s="3" t="s">
        <v>1449</v>
      </c>
      <c r="E1855" s="4">
        <v>4090591</v>
      </c>
      <c r="F1855" s="4">
        <v>2664028</v>
      </c>
      <c r="G1855" s="4">
        <v>1426563</v>
      </c>
      <c r="H1855" s="4">
        <v>75857</v>
      </c>
      <c r="I1855" s="4">
        <v>3800000</v>
      </c>
      <c r="J1855" s="4">
        <v>380000</v>
      </c>
      <c r="K1855" s="3" t="s">
        <v>1460</v>
      </c>
      <c r="L1855" s="4">
        <v>0.65125748333187061</v>
      </c>
    </row>
    <row r="1856" spans="2:12" x14ac:dyDescent="0.3">
      <c r="B1856" s="3" t="s">
        <v>101</v>
      </c>
      <c r="C1856" s="4">
        <v>2019</v>
      </c>
      <c r="D1856" s="3" t="s">
        <v>1450</v>
      </c>
      <c r="E1856" s="4">
        <v>7355575</v>
      </c>
      <c r="F1856" s="4"/>
      <c r="G1856" s="4">
        <v>7355575</v>
      </c>
      <c r="H1856" s="4">
        <v>1053148</v>
      </c>
      <c r="I1856" s="4">
        <v>7355575</v>
      </c>
      <c r="J1856" s="4"/>
      <c r="K1856" s="3" t="s">
        <v>1451</v>
      </c>
      <c r="L1856" s="4"/>
    </row>
    <row r="1857" spans="2:12" x14ac:dyDescent="0.3">
      <c r="B1857" s="3" t="s">
        <v>101</v>
      </c>
      <c r="C1857" s="4">
        <v>2019</v>
      </c>
      <c r="D1857" s="3" t="s">
        <v>1452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3" t="s">
        <v>1460</v>
      </c>
      <c r="L1857" s="4"/>
    </row>
    <row r="1858" spans="2:12" x14ac:dyDescent="0.3">
      <c r="B1858" s="3" t="s">
        <v>101</v>
      </c>
      <c r="C1858" s="4">
        <v>2019</v>
      </c>
      <c r="D1858" s="3" t="s">
        <v>1453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3" t="s">
        <v>1451</v>
      </c>
      <c r="L1858" s="4"/>
    </row>
    <row r="1859" spans="2:12" x14ac:dyDescent="0.3">
      <c r="B1859" s="3" t="s">
        <v>101</v>
      </c>
      <c r="C1859" s="4">
        <v>2019</v>
      </c>
      <c r="D1859" s="3" t="s">
        <v>1454</v>
      </c>
      <c r="E1859" s="4">
        <v>3107773</v>
      </c>
      <c r="F1859" s="4">
        <v>1455816</v>
      </c>
      <c r="G1859" s="4">
        <v>1651957</v>
      </c>
      <c r="H1859" s="4">
        <v>77380</v>
      </c>
      <c r="I1859" s="4">
        <v>4400000</v>
      </c>
      <c r="J1859" s="4">
        <v>191304</v>
      </c>
      <c r="K1859" s="3" t="s">
        <v>1460</v>
      </c>
      <c r="L1859" s="4">
        <v>0.4684434802670594</v>
      </c>
    </row>
    <row r="1860" spans="2:12" x14ac:dyDescent="0.3">
      <c r="B1860" s="3" t="s">
        <v>101</v>
      </c>
      <c r="C1860" s="4">
        <v>2019</v>
      </c>
      <c r="D1860" s="3" t="s">
        <v>1455</v>
      </c>
      <c r="E1860" s="4">
        <v>9176567</v>
      </c>
      <c r="F1860" s="4">
        <v>1732002</v>
      </c>
      <c r="G1860" s="4">
        <v>7444565</v>
      </c>
      <c r="H1860" s="4">
        <v>332442</v>
      </c>
      <c r="I1860" s="4">
        <v>15374201</v>
      </c>
      <c r="J1860" s="4">
        <v>168662</v>
      </c>
      <c r="K1860" s="3" t="s">
        <v>1460</v>
      </c>
      <c r="L1860" s="4">
        <v>0.18874182469326492</v>
      </c>
    </row>
    <row r="1861" spans="2:12" x14ac:dyDescent="0.3">
      <c r="B1861" s="3" t="s">
        <v>101</v>
      </c>
      <c r="C1861" s="4">
        <v>2019</v>
      </c>
      <c r="D1861" s="3" t="s">
        <v>1456</v>
      </c>
      <c r="E1861" s="4">
        <v>24834575</v>
      </c>
      <c r="F1861" s="4">
        <v>10849265</v>
      </c>
      <c r="G1861" s="4">
        <v>13985310</v>
      </c>
      <c r="H1861" s="4">
        <v>1074314</v>
      </c>
      <c r="I1861" s="4">
        <v>57200000</v>
      </c>
      <c r="J1861" s="4">
        <v>1143426</v>
      </c>
      <c r="K1861" s="3" t="s">
        <v>1460</v>
      </c>
      <c r="L1861" s="4">
        <v>0.43686131129685124</v>
      </c>
    </row>
    <row r="1862" spans="2:12" x14ac:dyDescent="0.3">
      <c r="B1862" s="3" t="s">
        <v>101</v>
      </c>
      <c r="C1862" s="4">
        <v>2019</v>
      </c>
      <c r="D1862" s="3" t="s">
        <v>1457</v>
      </c>
      <c r="E1862" s="4">
        <v>13582469</v>
      </c>
      <c r="F1862" s="4">
        <v>2967075</v>
      </c>
      <c r="G1862" s="4">
        <v>10615394</v>
      </c>
      <c r="H1862" s="4">
        <v>410689</v>
      </c>
      <c r="I1862" s="4">
        <v>37900000</v>
      </c>
      <c r="J1862" s="4">
        <v>569777</v>
      </c>
      <c r="K1862" s="3" t="s">
        <v>1460</v>
      </c>
      <c r="L1862" s="4">
        <v>0.2184488696421836</v>
      </c>
    </row>
    <row r="1863" spans="2:12" x14ac:dyDescent="0.3">
      <c r="B1863" s="3" t="s">
        <v>101</v>
      </c>
      <c r="C1863" s="4">
        <v>2019</v>
      </c>
      <c r="D1863" s="3" t="s">
        <v>1458</v>
      </c>
      <c r="E1863" s="4">
        <v>5982844</v>
      </c>
      <c r="F1863" s="4"/>
      <c r="G1863" s="4">
        <v>5982844</v>
      </c>
      <c r="H1863" s="4">
        <v>1981713</v>
      </c>
      <c r="I1863" s="4">
        <v>5982844</v>
      </c>
      <c r="J1863" s="4"/>
      <c r="K1863" s="3" t="s">
        <v>1451</v>
      </c>
      <c r="L1863" s="4"/>
    </row>
    <row r="1864" spans="2:12" x14ac:dyDescent="0.3">
      <c r="B1864" s="3" t="s">
        <v>101</v>
      </c>
      <c r="C1864" s="4">
        <v>2020</v>
      </c>
      <c r="D1864" s="3" t="s">
        <v>1446</v>
      </c>
      <c r="E1864" s="4">
        <v>5560802</v>
      </c>
      <c r="F1864" s="4">
        <v>1558818</v>
      </c>
      <c r="G1864" s="4">
        <v>4001984</v>
      </c>
      <c r="H1864" s="4">
        <v>3642230</v>
      </c>
      <c r="I1864" s="4">
        <v>16542230</v>
      </c>
      <c r="J1864" s="4">
        <v>590794</v>
      </c>
      <c r="K1864" s="3" t="s">
        <v>1460</v>
      </c>
      <c r="L1864" s="4">
        <v>0.28032251463008395</v>
      </c>
    </row>
    <row r="1865" spans="2:12" x14ac:dyDescent="0.3">
      <c r="B1865" s="3" t="s">
        <v>101</v>
      </c>
      <c r="C1865" s="4">
        <v>2020</v>
      </c>
      <c r="D1865" s="3" t="s">
        <v>1448</v>
      </c>
      <c r="E1865" s="4">
        <v>10722913</v>
      </c>
      <c r="F1865" s="4">
        <v>1487841</v>
      </c>
      <c r="G1865" s="4">
        <v>9235072</v>
      </c>
      <c r="H1865" s="4">
        <v>215419</v>
      </c>
      <c r="I1865" s="4">
        <v>19243900</v>
      </c>
      <c r="J1865" s="4">
        <v>200457</v>
      </c>
      <c r="K1865" s="3" t="s">
        <v>1460</v>
      </c>
      <c r="L1865" s="4">
        <v>0.13875343388499001</v>
      </c>
    </row>
    <row r="1866" spans="2:12" x14ac:dyDescent="0.3">
      <c r="B1866" s="3" t="s">
        <v>101</v>
      </c>
      <c r="C1866" s="4">
        <v>2020</v>
      </c>
      <c r="D1866" s="3" t="s">
        <v>1449</v>
      </c>
      <c r="E1866" s="4">
        <v>4980733</v>
      </c>
      <c r="F1866" s="4">
        <v>2946627</v>
      </c>
      <c r="G1866" s="4">
        <v>2034106</v>
      </c>
      <c r="H1866" s="4">
        <v>890142</v>
      </c>
      <c r="I1866" s="4">
        <v>4564243</v>
      </c>
      <c r="J1866" s="4">
        <v>426326</v>
      </c>
      <c r="K1866" s="3" t="s">
        <v>1460</v>
      </c>
      <c r="L1866" s="4">
        <v>0.59160509105788239</v>
      </c>
    </row>
    <row r="1867" spans="2:12" x14ac:dyDescent="0.3">
      <c r="B1867" s="3" t="s">
        <v>101</v>
      </c>
      <c r="C1867" s="4">
        <v>2020</v>
      </c>
      <c r="D1867" s="3" t="s">
        <v>1450</v>
      </c>
      <c r="E1867" s="4">
        <v>9638896</v>
      </c>
      <c r="F1867" s="4"/>
      <c r="G1867" s="4">
        <v>9638896</v>
      </c>
      <c r="H1867" s="4">
        <v>2283956</v>
      </c>
      <c r="I1867" s="4">
        <v>9638896</v>
      </c>
      <c r="J1867" s="4"/>
      <c r="K1867" s="3" t="s">
        <v>1451</v>
      </c>
      <c r="L1867" s="4"/>
    </row>
    <row r="1868" spans="2:12" x14ac:dyDescent="0.3">
      <c r="B1868" s="3" t="s">
        <v>101</v>
      </c>
      <c r="C1868" s="4">
        <v>2020</v>
      </c>
      <c r="D1868" s="3" t="s">
        <v>1452</v>
      </c>
      <c r="E1868" s="4">
        <v>0</v>
      </c>
      <c r="F1868" s="4">
        <v>0</v>
      </c>
      <c r="G1868" s="4">
        <v>0</v>
      </c>
      <c r="H1868" s="4">
        <v>0</v>
      </c>
      <c r="I1868" s="4">
        <v>0</v>
      </c>
      <c r="J1868" s="4">
        <v>0</v>
      </c>
      <c r="K1868" s="3" t="s">
        <v>1451</v>
      </c>
      <c r="L1868" s="4"/>
    </row>
    <row r="1869" spans="2:12" x14ac:dyDescent="0.3">
      <c r="B1869" s="3" t="s">
        <v>101</v>
      </c>
      <c r="C1869" s="4">
        <v>2020</v>
      </c>
      <c r="D1869" s="3" t="s">
        <v>1453</v>
      </c>
      <c r="E1869" s="4">
        <v>0</v>
      </c>
      <c r="F1869" s="4">
        <v>0</v>
      </c>
      <c r="G1869" s="4">
        <v>0</v>
      </c>
      <c r="H1869" s="4">
        <v>0</v>
      </c>
      <c r="I1869" s="4">
        <v>0</v>
      </c>
      <c r="J1869" s="4">
        <v>0</v>
      </c>
      <c r="K1869" s="3" t="s">
        <v>1451</v>
      </c>
      <c r="L1869" s="4"/>
    </row>
    <row r="1870" spans="2:12" x14ac:dyDescent="0.3">
      <c r="B1870" s="3" t="s">
        <v>101</v>
      </c>
      <c r="C1870" s="4">
        <v>2020</v>
      </c>
      <c r="D1870" s="3" t="s">
        <v>1454</v>
      </c>
      <c r="E1870" s="4">
        <v>3113715</v>
      </c>
      <c r="F1870" s="4">
        <v>1582682</v>
      </c>
      <c r="G1870" s="4">
        <v>1531033</v>
      </c>
      <c r="H1870" s="4">
        <v>5941</v>
      </c>
      <c r="I1870" s="4">
        <v>4400000</v>
      </c>
      <c r="J1870" s="4">
        <v>191304</v>
      </c>
      <c r="K1870" s="3" t="s">
        <v>1460</v>
      </c>
      <c r="L1870" s="4">
        <v>0.50829379053638502</v>
      </c>
    </row>
    <row r="1871" spans="2:12" x14ac:dyDescent="0.3">
      <c r="B1871" s="3" t="s">
        <v>101</v>
      </c>
      <c r="C1871" s="4">
        <v>2020</v>
      </c>
      <c r="D1871" s="3" t="s">
        <v>1455</v>
      </c>
      <c r="E1871" s="4">
        <v>9240861</v>
      </c>
      <c r="F1871" s="4">
        <v>1829151</v>
      </c>
      <c r="G1871" s="4">
        <v>7411710</v>
      </c>
      <c r="H1871" s="4">
        <v>65381</v>
      </c>
      <c r="I1871" s="4">
        <v>15271519</v>
      </c>
      <c r="J1871" s="4">
        <v>167417</v>
      </c>
      <c r="K1871" s="3" t="s">
        <v>1460</v>
      </c>
      <c r="L1871" s="4">
        <v>0.19794162037498453</v>
      </c>
    </row>
    <row r="1872" spans="2:12" x14ac:dyDescent="0.3">
      <c r="B1872" s="3" t="s">
        <v>101</v>
      </c>
      <c r="C1872" s="4">
        <v>2020</v>
      </c>
      <c r="D1872" s="3" t="s">
        <v>1456</v>
      </c>
      <c r="E1872" s="4">
        <v>25155786</v>
      </c>
      <c r="F1872" s="4">
        <v>11399727</v>
      </c>
      <c r="G1872" s="4">
        <v>13756059</v>
      </c>
      <c r="H1872" s="4">
        <v>391940</v>
      </c>
      <c r="I1872" s="4">
        <v>57200000</v>
      </c>
      <c r="J1872" s="4">
        <v>1135384</v>
      </c>
      <c r="K1872" s="3" t="s">
        <v>1460</v>
      </c>
      <c r="L1872" s="4">
        <v>0.45316520819504508</v>
      </c>
    </row>
    <row r="1873" spans="2:12" x14ac:dyDescent="0.3">
      <c r="B1873" s="3" t="s">
        <v>101</v>
      </c>
      <c r="C1873" s="4">
        <v>2020</v>
      </c>
      <c r="D1873" s="3" t="s">
        <v>1457</v>
      </c>
      <c r="E1873" s="4">
        <v>15519992</v>
      </c>
      <c r="F1873" s="4">
        <v>3134227</v>
      </c>
      <c r="G1873" s="4">
        <v>12385765</v>
      </c>
      <c r="H1873" s="4">
        <v>1937521</v>
      </c>
      <c r="I1873" s="4">
        <v>39823048</v>
      </c>
      <c r="J1873" s="4">
        <v>581566</v>
      </c>
      <c r="K1873" s="3" t="s">
        <v>1460</v>
      </c>
      <c r="L1873" s="4">
        <v>0.20194772007614437</v>
      </c>
    </row>
    <row r="1874" spans="2:12" x14ac:dyDescent="0.3">
      <c r="B1874" s="3" t="s">
        <v>101</v>
      </c>
      <c r="C1874" s="4">
        <v>2020</v>
      </c>
      <c r="D1874" s="3" t="s">
        <v>1458</v>
      </c>
      <c r="E1874" s="4">
        <v>3873351</v>
      </c>
      <c r="F1874" s="4"/>
      <c r="G1874" s="4">
        <v>3873351</v>
      </c>
      <c r="H1874" s="4">
        <v>-2109492</v>
      </c>
      <c r="I1874" s="4">
        <v>3873351</v>
      </c>
      <c r="J1874" s="4"/>
      <c r="K1874" s="3" t="s">
        <v>1451</v>
      </c>
      <c r="L1874" s="4"/>
    </row>
    <row r="1875" spans="2:12" x14ac:dyDescent="0.3">
      <c r="B1875" s="3" t="s">
        <v>101</v>
      </c>
      <c r="C1875" s="4">
        <v>2021</v>
      </c>
      <c r="D1875" s="3" t="s">
        <v>1446</v>
      </c>
      <c r="E1875" s="4">
        <v>10151094</v>
      </c>
      <c r="F1875" s="4">
        <v>1779803</v>
      </c>
      <c r="G1875" s="4">
        <v>8371291</v>
      </c>
      <c r="H1875" s="4">
        <v>4590292</v>
      </c>
      <c r="I1875" s="4">
        <v>21132522</v>
      </c>
      <c r="J1875" s="4">
        <v>754733</v>
      </c>
      <c r="K1875" s="3" t="s">
        <v>1460</v>
      </c>
      <c r="L1875" s="4">
        <v>0.17533115149953296</v>
      </c>
    </row>
    <row r="1876" spans="2:12" x14ac:dyDescent="0.3">
      <c r="B1876" s="3" t="s">
        <v>101</v>
      </c>
      <c r="C1876" s="4">
        <v>2021</v>
      </c>
      <c r="D1876" s="3" t="s">
        <v>1448</v>
      </c>
      <c r="E1876" s="4">
        <v>11016912</v>
      </c>
      <c r="F1876" s="4">
        <v>1598194</v>
      </c>
      <c r="G1876" s="4">
        <v>9418718</v>
      </c>
      <c r="H1876" s="4">
        <v>293999</v>
      </c>
      <c r="I1876" s="4">
        <v>19587599</v>
      </c>
      <c r="J1876" s="4">
        <v>204037</v>
      </c>
      <c r="K1876" s="3" t="s">
        <v>1460</v>
      </c>
      <c r="L1876" s="4">
        <v>0.1450673292116702</v>
      </c>
    </row>
    <row r="1877" spans="2:12" x14ac:dyDescent="0.3">
      <c r="B1877" s="3" t="s">
        <v>101</v>
      </c>
      <c r="C1877" s="4">
        <v>2021</v>
      </c>
      <c r="D1877" s="3" t="s">
        <v>1449</v>
      </c>
      <c r="E1877" s="4">
        <v>5049554</v>
      </c>
      <c r="F1877" s="4">
        <v>3100733</v>
      </c>
      <c r="G1877" s="4">
        <v>1948821</v>
      </c>
      <c r="H1877" s="4">
        <v>210681</v>
      </c>
      <c r="I1877" s="4">
        <v>4638966</v>
      </c>
      <c r="J1877" s="4">
        <v>455534</v>
      </c>
      <c r="K1877" s="3" t="s">
        <v>1460</v>
      </c>
      <c r="L1877" s="4">
        <v>0.61406076655482844</v>
      </c>
    </row>
    <row r="1878" spans="2:12" x14ac:dyDescent="0.3">
      <c r="B1878" s="3" t="s">
        <v>101</v>
      </c>
      <c r="C1878" s="4">
        <v>2021</v>
      </c>
      <c r="D1878" s="3" t="s">
        <v>1450</v>
      </c>
      <c r="E1878" s="4">
        <v>9638896</v>
      </c>
      <c r="F1878" s="4"/>
      <c r="G1878" s="4">
        <v>9638896</v>
      </c>
      <c r="H1878" s="4">
        <v>0</v>
      </c>
      <c r="I1878" s="4">
        <v>9638896</v>
      </c>
      <c r="J1878" s="4"/>
      <c r="K1878" s="3" t="s">
        <v>1451</v>
      </c>
      <c r="L1878" s="4"/>
    </row>
    <row r="1879" spans="2:12" x14ac:dyDescent="0.3">
      <c r="B1879" s="3" t="s">
        <v>101</v>
      </c>
      <c r="C1879" s="4">
        <v>2021</v>
      </c>
      <c r="D1879" s="3" t="s">
        <v>1452</v>
      </c>
      <c r="E1879" s="4">
        <v>0</v>
      </c>
      <c r="F1879" s="4">
        <v>0</v>
      </c>
      <c r="G1879" s="4">
        <v>0</v>
      </c>
      <c r="H1879" s="4">
        <v>0</v>
      </c>
      <c r="I1879" s="4">
        <v>0</v>
      </c>
      <c r="J1879" s="4">
        <v>0</v>
      </c>
      <c r="K1879" s="3" t="s">
        <v>1451</v>
      </c>
      <c r="L1879" s="4"/>
    </row>
    <row r="1880" spans="2:12" x14ac:dyDescent="0.3">
      <c r="B1880" s="3" t="s">
        <v>101</v>
      </c>
      <c r="C1880" s="4">
        <v>2021</v>
      </c>
      <c r="D1880" s="3" t="s">
        <v>1453</v>
      </c>
      <c r="E1880" s="4">
        <v>0</v>
      </c>
      <c r="F1880" s="4">
        <v>0</v>
      </c>
      <c r="G1880" s="4">
        <v>0</v>
      </c>
      <c r="H1880" s="4">
        <v>0</v>
      </c>
      <c r="I1880" s="4">
        <v>0</v>
      </c>
      <c r="J1880" s="4">
        <v>0</v>
      </c>
      <c r="K1880" s="3" t="s">
        <v>1451</v>
      </c>
      <c r="L1880" s="4"/>
    </row>
    <row r="1881" spans="2:12" x14ac:dyDescent="0.3">
      <c r="B1881" s="3" t="s">
        <v>101</v>
      </c>
      <c r="C1881" s="4">
        <v>2021</v>
      </c>
      <c r="D1881" s="3" t="s">
        <v>1454</v>
      </c>
      <c r="E1881" s="4">
        <v>3129536</v>
      </c>
      <c r="F1881" s="4">
        <v>1699886</v>
      </c>
      <c r="G1881" s="4">
        <v>1429650</v>
      </c>
      <c r="H1881" s="4">
        <v>15821</v>
      </c>
      <c r="I1881" s="4">
        <v>4415821</v>
      </c>
      <c r="J1881" s="4">
        <v>192095</v>
      </c>
      <c r="K1881" s="3" t="s">
        <v>1460</v>
      </c>
      <c r="L1881" s="4">
        <v>0.54317509049264812</v>
      </c>
    </row>
    <row r="1882" spans="2:12" x14ac:dyDescent="0.3">
      <c r="B1882" s="3" t="s">
        <v>101</v>
      </c>
      <c r="C1882" s="4">
        <v>2021</v>
      </c>
      <c r="D1882" s="3" t="s">
        <v>1455</v>
      </c>
      <c r="E1882" s="4">
        <v>9245732</v>
      </c>
      <c r="F1882" s="4">
        <v>1926306</v>
      </c>
      <c r="G1882" s="4">
        <v>7319426</v>
      </c>
      <c r="H1882" s="4">
        <v>4871</v>
      </c>
      <c r="I1882" s="4">
        <v>15221819</v>
      </c>
      <c r="J1882" s="4">
        <v>166880</v>
      </c>
      <c r="K1882" s="3" t="s">
        <v>1460</v>
      </c>
      <c r="L1882" s="4">
        <v>0.20834542900443145</v>
      </c>
    </row>
    <row r="1883" spans="2:12" x14ac:dyDescent="0.3">
      <c r="B1883" s="3" t="s">
        <v>101</v>
      </c>
      <c r="C1883" s="4">
        <v>2021</v>
      </c>
      <c r="D1883" s="3" t="s">
        <v>1456</v>
      </c>
      <c r="E1883" s="4">
        <v>25439247</v>
      </c>
      <c r="F1883" s="4">
        <v>11983957</v>
      </c>
      <c r="G1883" s="4">
        <v>13455290</v>
      </c>
      <c r="H1883" s="4">
        <v>331535</v>
      </c>
      <c r="I1883" s="4">
        <v>57220509</v>
      </c>
      <c r="J1883" s="4">
        <v>1286443</v>
      </c>
      <c r="K1883" s="3" t="s">
        <v>1460</v>
      </c>
      <c r="L1883" s="4">
        <v>0.47108143570444516</v>
      </c>
    </row>
    <row r="1884" spans="2:12" x14ac:dyDescent="0.3">
      <c r="B1884" s="3" t="s">
        <v>101</v>
      </c>
      <c r="C1884" s="4">
        <v>2021</v>
      </c>
      <c r="D1884" s="3" t="s">
        <v>1457</v>
      </c>
      <c r="E1884" s="4">
        <v>15631383</v>
      </c>
      <c r="F1884" s="4">
        <v>3291907</v>
      </c>
      <c r="G1884" s="4">
        <v>12339476</v>
      </c>
      <c r="H1884" s="4">
        <v>182724</v>
      </c>
      <c r="I1884" s="4">
        <v>39823048</v>
      </c>
      <c r="J1884" s="4">
        <v>585563</v>
      </c>
      <c r="K1884" s="3" t="s">
        <v>1460</v>
      </c>
      <c r="L1884" s="4">
        <v>0.21059601699990332</v>
      </c>
    </row>
    <row r="1885" spans="2:12" x14ac:dyDescent="0.3">
      <c r="B1885" s="3" t="s">
        <v>101</v>
      </c>
      <c r="C1885" s="4">
        <v>2021</v>
      </c>
      <c r="D1885" s="3" t="s">
        <v>1458</v>
      </c>
      <c r="E1885" s="4">
        <v>1063750</v>
      </c>
      <c r="F1885" s="4"/>
      <c r="G1885" s="4">
        <v>1063750</v>
      </c>
      <c r="H1885" s="4">
        <v>-2809599</v>
      </c>
      <c r="I1885" s="4">
        <v>1063750</v>
      </c>
      <c r="J1885" s="4"/>
      <c r="K1885" s="3" t="s">
        <v>1451</v>
      </c>
      <c r="L1885" s="4"/>
    </row>
    <row r="1886" spans="2:12" x14ac:dyDescent="0.3">
      <c r="B1886" s="3" t="s">
        <v>101</v>
      </c>
      <c r="C1886" s="4">
        <v>2022</v>
      </c>
      <c r="D1886" s="3" t="s">
        <v>1446</v>
      </c>
      <c r="E1886" s="4">
        <v>10163068</v>
      </c>
      <c r="F1886" s="4">
        <v>2075662</v>
      </c>
      <c r="G1886" s="4">
        <v>8087406</v>
      </c>
      <c r="H1886" s="4">
        <v>11974</v>
      </c>
      <c r="I1886" s="4">
        <v>21144497</v>
      </c>
      <c r="J1886" s="4">
        <v>755161</v>
      </c>
      <c r="K1886" s="3" t="s">
        <v>1447</v>
      </c>
      <c r="L1886" s="4">
        <v>0.2042357681755155</v>
      </c>
    </row>
    <row r="1887" spans="2:12" x14ac:dyDescent="0.3">
      <c r="B1887" s="3" t="s">
        <v>101</v>
      </c>
      <c r="C1887" s="4">
        <v>2022</v>
      </c>
      <c r="D1887" s="3" t="s">
        <v>1448</v>
      </c>
      <c r="E1887" s="4">
        <v>11840792</v>
      </c>
      <c r="F1887" s="4">
        <v>1713852</v>
      </c>
      <c r="G1887" s="4">
        <v>10126940</v>
      </c>
      <c r="H1887" s="4">
        <v>831873</v>
      </c>
      <c r="I1887" s="4">
        <v>20585551</v>
      </c>
      <c r="J1887" s="4">
        <v>212222</v>
      </c>
      <c r="K1887" s="3" t="s">
        <v>1447</v>
      </c>
      <c r="L1887" s="4">
        <v>0.14474133149201507</v>
      </c>
    </row>
    <row r="1888" spans="2:12" x14ac:dyDescent="0.3">
      <c r="B1888" s="3" t="s">
        <v>101</v>
      </c>
      <c r="C1888" s="4">
        <v>2022</v>
      </c>
      <c r="D1888" s="3" t="s">
        <v>1449</v>
      </c>
      <c r="E1888" s="4">
        <v>5396759</v>
      </c>
      <c r="F1888" s="4">
        <v>3412512</v>
      </c>
      <c r="G1888" s="4">
        <v>1984247</v>
      </c>
      <c r="H1888" s="4">
        <v>353638</v>
      </c>
      <c r="I1888" s="4">
        <v>4804193</v>
      </c>
      <c r="J1888" s="4">
        <v>463877</v>
      </c>
      <c r="K1888" s="3" t="s">
        <v>1447</v>
      </c>
      <c r="L1888" s="4">
        <v>0.63232617947179037</v>
      </c>
    </row>
    <row r="1889" spans="2:12" x14ac:dyDescent="0.3">
      <c r="B1889" s="3" t="s">
        <v>101</v>
      </c>
      <c r="C1889" s="4">
        <v>2022</v>
      </c>
      <c r="D1889" s="3" t="s">
        <v>1450</v>
      </c>
      <c r="E1889" s="4">
        <v>10885587</v>
      </c>
      <c r="F1889" s="4"/>
      <c r="G1889" s="4">
        <v>10885587</v>
      </c>
      <c r="H1889" s="4">
        <v>1246691</v>
      </c>
      <c r="I1889" s="4">
        <v>10885587</v>
      </c>
      <c r="J1889" s="4"/>
      <c r="K1889" s="3" t="s">
        <v>1451</v>
      </c>
      <c r="L1889" s="4"/>
    </row>
    <row r="1890" spans="2:12" x14ac:dyDescent="0.3">
      <c r="B1890" s="3" t="s">
        <v>101</v>
      </c>
      <c r="C1890" s="4">
        <v>2022</v>
      </c>
      <c r="D1890" s="3" t="s">
        <v>1452</v>
      </c>
      <c r="E1890" s="4">
        <v>0</v>
      </c>
      <c r="F1890" s="4">
        <v>0</v>
      </c>
      <c r="G1890" s="4">
        <v>0</v>
      </c>
      <c r="H1890" s="4">
        <v>0</v>
      </c>
      <c r="I1890" s="4">
        <v>0</v>
      </c>
      <c r="J1890" s="4">
        <v>0</v>
      </c>
      <c r="K1890" s="3" t="s">
        <v>1447</v>
      </c>
      <c r="L1890" s="4"/>
    </row>
    <row r="1891" spans="2:12" x14ac:dyDescent="0.3">
      <c r="B1891" s="3" t="s">
        <v>101</v>
      </c>
      <c r="C1891" s="4">
        <v>2022</v>
      </c>
      <c r="D1891" s="3" t="s">
        <v>1453</v>
      </c>
      <c r="E1891" s="4">
        <v>0</v>
      </c>
      <c r="F1891" s="4">
        <v>0</v>
      </c>
      <c r="G1891" s="4">
        <v>0</v>
      </c>
      <c r="H1891" s="4">
        <v>0</v>
      </c>
      <c r="I1891" s="4">
        <v>0</v>
      </c>
      <c r="J1891" s="4">
        <v>0</v>
      </c>
      <c r="K1891" s="3" t="s">
        <v>1451</v>
      </c>
      <c r="L1891" s="4"/>
    </row>
    <row r="1892" spans="2:12" x14ac:dyDescent="0.3">
      <c r="B1892" s="3" t="s">
        <v>101</v>
      </c>
      <c r="C1892" s="4">
        <v>2022</v>
      </c>
      <c r="D1892" s="3" t="s">
        <v>1454</v>
      </c>
      <c r="E1892" s="4">
        <v>3178711</v>
      </c>
      <c r="F1892" s="4">
        <v>1817494</v>
      </c>
      <c r="G1892" s="4">
        <v>1361217</v>
      </c>
      <c r="H1892" s="4">
        <v>49174</v>
      </c>
      <c r="I1892" s="4">
        <v>4464995</v>
      </c>
      <c r="J1892" s="4">
        <v>194437</v>
      </c>
      <c r="K1892" s="3" t="s">
        <v>1447</v>
      </c>
      <c r="L1892" s="4">
        <v>0.57177075865028304</v>
      </c>
    </row>
    <row r="1893" spans="2:12" x14ac:dyDescent="0.3">
      <c r="B1893" s="3" t="s">
        <v>101</v>
      </c>
      <c r="C1893" s="4">
        <v>2022</v>
      </c>
      <c r="D1893" s="3" t="s">
        <v>1455</v>
      </c>
      <c r="E1893" s="4">
        <v>9586987</v>
      </c>
      <c r="F1893" s="4">
        <v>2027038</v>
      </c>
      <c r="G1893" s="4">
        <v>7559949</v>
      </c>
      <c r="H1893" s="4">
        <v>341254</v>
      </c>
      <c r="I1893" s="4">
        <v>15367494</v>
      </c>
      <c r="J1893" s="4">
        <v>168191</v>
      </c>
      <c r="K1893" s="3" t="s">
        <v>1447</v>
      </c>
      <c r="L1893" s="4">
        <v>0.21143639810922868</v>
      </c>
    </row>
    <row r="1894" spans="2:12" x14ac:dyDescent="0.3">
      <c r="B1894" s="3" t="s">
        <v>101</v>
      </c>
      <c r="C1894" s="4">
        <v>2022</v>
      </c>
      <c r="D1894" s="3" t="s">
        <v>1456</v>
      </c>
      <c r="E1894" s="4">
        <v>26644889</v>
      </c>
      <c r="F1894" s="4">
        <v>12665092</v>
      </c>
      <c r="G1894" s="4">
        <v>13979797</v>
      </c>
      <c r="H1894" s="4">
        <v>1205645</v>
      </c>
      <c r="I1894" s="4">
        <v>58359854</v>
      </c>
      <c r="J1894" s="4">
        <v>954063</v>
      </c>
      <c r="K1894" s="3" t="s">
        <v>1447</v>
      </c>
      <c r="L1894" s="4">
        <v>0.47532913347846933</v>
      </c>
    </row>
    <row r="1895" spans="2:12" x14ac:dyDescent="0.3">
      <c r="B1895" s="3" t="s">
        <v>101</v>
      </c>
      <c r="C1895" s="4">
        <v>2022</v>
      </c>
      <c r="D1895" s="3" t="s">
        <v>1457</v>
      </c>
      <c r="E1895" s="4">
        <v>17502739</v>
      </c>
      <c r="F1895" s="4">
        <v>3487967</v>
      </c>
      <c r="G1895" s="4">
        <v>14014772</v>
      </c>
      <c r="H1895" s="4">
        <v>1871479</v>
      </c>
      <c r="I1895" s="4">
        <v>42024582</v>
      </c>
      <c r="J1895" s="4">
        <v>621815</v>
      </c>
      <c r="K1895" s="3" t="s">
        <v>1447</v>
      </c>
      <c r="L1895" s="4">
        <v>0.19928120964381632</v>
      </c>
    </row>
    <row r="1896" spans="2:12" x14ac:dyDescent="0.3">
      <c r="B1896" s="3" t="s">
        <v>101</v>
      </c>
      <c r="C1896" s="4">
        <v>2022</v>
      </c>
      <c r="D1896" s="3" t="s">
        <v>1458</v>
      </c>
      <c r="E1896" s="4">
        <v>3282313</v>
      </c>
      <c r="F1896" s="4"/>
      <c r="G1896" s="4">
        <v>3282313</v>
      </c>
      <c r="H1896" s="4">
        <v>2218561</v>
      </c>
      <c r="I1896" s="4">
        <v>3282313</v>
      </c>
      <c r="J1896" s="4"/>
      <c r="K1896" s="3" t="s">
        <v>1451</v>
      </c>
      <c r="L1896" s="4"/>
    </row>
    <row r="1897" spans="2:12" x14ac:dyDescent="0.3">
      <c r="B1897" s="3" t="s">
        <v>101</v>
      </c>
      <c r="C1897" s="4">
        <v>2023</v>
      </c>
      <c r="D1897" s="3" t="s">
        <v>1446</v>
      </c>
      <c r="E1897" s="4">
        <v>10730207</v>
      </c>
      <c r="F1897" s="4">
        <v>2398462</v>
      </c>
      <c r="G1897" s="4">
        <v>8331745</v>
      </c>
      <c r="H1897" s="4">
        <v>327936</v>
      </c>
      <c r="I1897" s="4">
        <v>21442000</v>
      </c>
      <c r="J1897" s="4">
        <v>769320</v>
      </c>
      <c r="K1897" s="3" t="s">
        <v>1447</v>
      </c>
      <c r="L1897" s="4">
        <v>0.22352429920503863</v>
      </c>
    </row>
    <row r="1898" spans="2:12" x14ac:dyDescent="0.3">
      <c r="B1898" s="3" t="s">
        <v>101</v>
      </c>
      <c r="C1898" s="4">
        <v>2023</v>
      </c>
      <c r="D1898" s="3" t="s">
        <v>1448</v>
      </c>
      <c r="E1898" s="4">
        <v>11881579</v>
      </c>
      <c r="F1898" s="4">
        <v>1832668</v>
      </c>
      <c r="G1898" s="4">
        <v>10048911</v>
      </c>
      <c r="H1898" s="4">
        <v>45749</v>
      </c>
      <c r="I1898" s="4">
        <v>20637279</v>
      </c>
      <c r="J1898" s="4">
        <v>208046</v>
      </c>
      <c r="K1898" s="3" t="s">
        <v>1447</v>
      </c>
      <c r="L1898" s="4">
        <v>0.15424448215174094</v>
      </c>
    </row>
    <row r="1899" spans="2:12" x14ac:dyDescent="0.3">
      <c r="B1899" s="3" t="s">
        <v>101</v>
      </c>
      <c r="C1899" s="4">
        <v>2023</v>
      </c>
      <c r="D1899" s="3" t="s">
        <v>1449</v>
      </c>
      <c r="E1899" s="4">
        <v>5531906</v>
      </c>
      <c r="F1899" s="4">
        <v>3490089</v>
      </c>
      <c r="G1899" s="4">
        <v>2041817</v>
      </c>
      <c r="H1899" s="4">
        <v>315795</v>
      </c>
      <c r="I1899" s="4">
        <v>4964583</v>
      </c>
      <c r="J1899" s="4">
        <v>466580</v>
      </c>
      <c r="K1899" s="3" t="s">
        <v>1447</v>
      </c>
      <c r="L1899" s="4">
        <v>0.63090171814199303</v>
      </c>
    </row>
    <row r="1900" spans="2:12" x14ac:dyDescent="0.3">
      <c r="B1900" s="3" t="s">
        <v>101</v>
      </c>
      <c r="C1900" s="4">
        <v>2023</v>
      </c>
      <c r="D1900" s="3" t="s">
        <v>1450</v>
      </c>
      <c r="E1900" s="4">
        <v>11189493</v>
      </c>
      <c r="F1900" s="4"/>
      <c r="G1900" s="4">
        <v>11189493</v>
      </c>
      <c r="H1900" s="4">
        <v>303906</v>
      </c>
      <c r="I1900" s="4">
        <v>11189493</v>
      </c>
      <c r="J1900" s="4"/>
      <c r="K1900" s="3" t="s">
        <v>1451</v>
      </c>
      <c r="L1900" s="4"/>
    </row>
    <row r="1901" spans="2:12" x14ac:dyDescent="0.3">
      <c r="B1901" s="3" t="s">
        <v>101</v>
      </c>
      <c r="C1901" s="4">
        <v>2023</v>
      </c>
      <c r="D1901" s="3" t="s">
        <v>1452</v>
      </c>
      <c r="E1901" s="4">
        <v>0</v>
      </c>
      <c r="F1901" s="4">
        <v>0</v>
      </c>
      <c r="G1901" s="4">
        <v>0</v>
      </c>
      <c r="H1901" s="4">
        <v>0</v>
      </c>
      <c r="I1901" s="4">
        <v>0</v>
      </c>
      <c r="J1901" s="4">
        <v>0</v>
      </c>
      <c r="K1901" s="3" t="s">
        <v>1447</v>
      </c>
      <c r="L1901" s="4"/>
    </row>
    <row r="1902" spans="2:12" x14ac:dyDescent="0.3">
      <c r="B1902" s="3" t="s">
        <v>101</v>
      </c>
      <c r="C1902" s="4">
        <v>2023</v>
      </c>
      <c r="D1902" s="3" t="s">
        <v>1453</v>
      </c>
      <c r="E1902" s="4">
        <v>0</v>
      </c>
      <c r="F1902" s="4">
        <v>0</v>
      </c>
      <c r="G1902" s="4">
        <v>0</v>
      </c>
      <c r="H1902" s="4">
        <v>0</v>
      </c>
      <c r="I1902" s="4">
        <v>0</v>
      </c>
      <c r="J1902" s="4">
        <v>0</v>
      </c>
      <c r="K1902" s="3" t="s">
        <v>1451</v>
      </c>
      <c r="L1902" s="4"/>
    </row>
    <row r="1903" spans="2:12" x14ac:dyDescent="0.3">
      <c r="B1903" s="3" t="s">
        <v>101</v>
      </c>
      <c r="C1903" s="4">
        <v>2023</v>
      </c>
      <c r="D1903" s="3" t="s">
        <v>1454</v>
      </c>
      <c r="E1903" s="4">
        <v>3418043</v>
      </c>
      <c r="F1903" s="4">
        <v>1899464</v>
      </c>
      <c r="G1903" s="4">
        <v>1518579</v>
      </c>
      <c r="H1903" s="4">
        <v>284711</v>
      </c>
      <c r="I1903" s="4">
        <v>4680548</v>
      </c>
      <c r="J1903" s="4">
        <v>198486</v>
      </c>
      <c r="K1903" s="3" t="s">
        <v>1447</v>
      </c>
      <c r="L1903" s="4">
        <v>0.55571682392526955</v>
      </c>
    </row>
    <row r="1904" spans="2:12" x14ac:dyDescent="0.3">
      <c r="B1904" s="3" t="s">
        <v>101</v>
      </c>
      <c r="C1904" s="4">
        <v>2023</v>
      </c>
      <c r="D1904" s="3" t="s">
        <v>1455</v>
      </c>
      <c r="E1904" s="4">
        <v>9586987</v>
      </c>
      <c r="F1904" s="4">
        <v>2129218</v>
      </c>
      <c r="G1904" s="4">
        <v>7457769</v>
      </c>
      <c r="H1904" s="4">
        <v>0</v>
      </c>
      <c r="I1904" s="4">
        <v>15315765</v>
      </c>
      <c r="J1904" s="4">
        <v>67638</v>
      </c>
      <c r="K1904" s="3" t="s">
        <v>1447</v>
      </c>
      <c r="L1904" s="4">
        <v>0.22209459551786187</v>
      </c>
    </row>
    <row r="1905" spans="2:12" x14ac:dyDescent="0.3">
      <c r="B1905" s="3" t="s">
        <v>101</v>
      </c>
      <c r="C1905" s="4">
        <v>2023</v>
      </c>
      <c r="D1905" s="3" t="s">
        <v>1456</v>
      </c>
      <c r="E1905" s="4">
        <v>27378460</v>
      </c>
      <c r="F1905" s="4">
        <v>13303370</v>
      </c>
      <c r="G1905" s="4">
        <v>14075090</v>
      </c>
      <c r="H1905" s="4">
        <v>733570</v>
      </c>
      <c r="I1905" s="4">
        <v>59093424</v>
      </c>
      <c r="J1905" s="4">
        <v>1224752</v>
      </c>
      <c r="K1905" s="3" t="s">
        <v>1447</v>
      </c>
      <c r="L1905" s="4">
        <v>0.48590643885740836</v>
      </c>
    </row>
    <row r="1906" spans="2:12" x14ac:dyDescent="0.3">
      <c r="B1906" s="3" t="s">
        <v>101</v>
      </c>
      <c r="C1906" s="4">
        <v>2023</v>
      </c>
      <c r="D1906" s="3" t="s">
        <v>1457</v>
      </c>
      <c r="E1906" s="4">
        <v>18081583</v>
      </c>
      <c r="F1906" s="4">
        <v>3665165</v>
      </c>
      <c r="G1906" s="4">
        <v>14416418</v>
      </c>
      <c r="H1906" s="4">
        <v>669842</v>
      </c>
      <c r="I1906" s="4">
        <v>42274047</v>
      </c>
      <c r="J1906" s="4">
        <v>626618</v>
      </c>
      <c r="K1906" s="3" t="s">
        <v>1447</v>
      </c>
      <c r="L1906" s="4">
        <v>0.20270155549986968</v>
      </c>
    </row>
    <row r="1907" spans="2:12" x14ac:dyDescent="0.3">
      <c r="B1907" s="3" t="s">
        <v>101</v>
      </c>
      <c r="C1907" s="4">
        <v>2023</v>
      </c>
      <c r="D1907" s="3" t="s">
        <v>1458</v>
      </c>
      <c r="E1907" s="4">
        <v>6810415</v>
      </c>
      <c r="F1907" s="4"/>
      <c r="G1907" s="4">
        <v>6810415</v>
      </c>
      <c r="H1907" s="4">
        <v>3528102</v>
      </c>
      <c r="I1907" s="4">
        <v>6810415</v>
      </c>
      <c r="J1907" s="4"/>
      <c r="K1907" s="3" t="s">
        <v>1451</v>
      </c>
      <c r="L1907" s="4"/>
    </row>
    <row r="1908" spans="2:12" x14ac:dyDescent="0.3">
      <c r="B1908" s="3" t="s">
        <v>101</v>
      </c>
      <c r="C1908" s="4">
        <v>2024</v>
      </c>
      <c r="D1908" s="3" t="s">
        <v>1446</v>
      </c>
      <c r="E1908" s="4">
        <v>10777079</v>
      </c>
      <c r="F1908" s="4">
        <v>2734521</v>
      </c>
      <c r="G1908" s="4">
        <v>8042558</v>
      </c>
      <c r="H1908" s="4">
        <v>46872</v>
      </c>
      <c r="I1908" s="4">
        <v>21489000</v>
      </c>
      <c r="J1908" s="4">
        <v>770266</v>
      </c>
      <c r="K1908" s="3" t="s">
        <v>1447</v>
      </c>
      <c r="L1908" s="4">
        <v>0.25373489421391454</v>
      </c>
    </row>
    <row r="1909" spans="2:12" x14ac:dyDescent="0.3">
      <c r="B1909" s="3" t="s">
        <v>101</v>
      </c>
      <c r="C1909" s="4">
        <v>2024</v>
      </c>
      <c r="D1909" s="3" t="s">
        <v>1448</v>
      </c>
      <c r="E1909" s="4">
        <v>12364693</v>
      </c>
      <c r="F1909" s="4">
        <v>1954899</v>
      </c>
      <c r="G1909" s="4">
        <v>10409794</v>
      </c>
      <c r="H1909" s="4">
        <v>483115</v>
      </c>
      <c r="I1909" s="4">
        <v>20841482</v>
      </c>
      <c r="J1909" s="4">
        <v>213751</v>
      </c>
      <c r="K1909" s="3" t="s">
        <v>1447</v>
      </c>
      <c r="L1909" s="4">
        <v>0.15810331886121232</v>
      </c>
    </row>
    <row r="1910" spans="2:12" x14ac:dyDescent="0.3">
      <c r="B1910" s="3" t="s">
        <v>101</v>
      </c>
      <c r="C1910" s="4">
        <v>2024</v>
      </c>
      <c r="D1910" s="3" t="s">
        <v>1449</v>
      </c>
      <c r="E1910" s="4">
        <v>5812381</v>
      </c>
      <c r="F1910" s="4">
        <v>3822002</v>
      </c>
      <c r="G1910" s="4">
        <v>1990379</v>
      </c>
      <c r="H1910" s="4">
        <v>292734</v>
      </c>
      <c r="I1910" s="4">
        <v>5169863</v>
      </c>
      <c r="J1910" s="4">
        <v>484077</v>
      </c>
      <c r="K1910" s="3" t="s">
        <v>1447</v>
      </c>
      <c r="L1910" s="4">
        <v>0.65756219353136003</v>
      </c>
    </row>
    <row r="1911" spans="2:12" x14ac:dyDescent="0.3">
      <c r="B1911" s="3" t="s">
        <v>101</v>
      </c>
      <c r="C1911" s="4">
        <v>2024</v>
      </c>
      <c r="D1911" s="3" t="s">
        <v>1450</v>
      </c>
      <c r="E1911" s="4">
        <v>11189493</v>
      </c>
      <c r="F1911" s="4"/>
      <c r="G1911" s="4">
        <v>11189493</v>
      </c>
      <c r="H1911" s="4">
        <v>0</v>
      </c>
      <c r="I1911" s="4">
        <v>11189493</v>
      </c>
      <c r="J1911" s="4"/>
      <c r="K1911" s="3" t="s">
        <v>1451</v>
      </c>
      <c r="L1911" s="4"/>
    </row>
    <row r="1912" spans="2:12" x14ac:dyDescent="0.3">
      <c r="B1912" s="3" t="s">
        <v>101</v>
      </c>
      <c r="C1912" s="4">
        <v>2024</v>
      </c>
      <c r="D1912" s="3" t="s">
        <v>1452</v>
      </c>
      <c r="E1912" s="4">
        <v>0</v>
      </c>
      <c r="F1912" s="4">
        <v>0</v>
      </c>
      <c r="G1912" s="4">
        <v>0</v>
      </c>
      <c r="H1912" s="4">
        <v>0</v>
      </c>
      <c r="I1912" s="4">
        <v>0</v>
      </c>
      <c r="J1912" s="4">
        <v>0</v>
      </c>
      <c r="K1912" s="3"/>
      <c r="L1912" s="4"/>
    </row>
    <row r="1913" spans="2:12" x14ac:dyDescent="0.3">
      <c r="B1913" s="3" t="s">
        <v>101</v>
      </c>
      <c r="C1913" s="4">
        <v>2024</v>
      </c>
      <c r="D1913" s="3" t="s">
        <v>1453</v>
      </c>
      <c r="E1913" s="4">
        <v>0</v>
      </c>
      <c r="F1913" s="4">
        <v>0</v>
      </c>
      <c r="G1913" s="4">
        <v>0</v>
      </c>
      <c r="H1913" s="4">
        <v>0</v>
      </c>
      <c r="I1913" s="4">
        <v>0</v>
      </c>
      <c r="J1913" s="4">
        <v>0</v>
      </c>
      <c r="K1913" s="3" t="s">
        <v>1451</v>
      </c>
      <c r="L1913" s="4"/>
    </row>
    <row r="1914" spans="2:12" x14ac:dyDescent="0.3">
      <c r="B1914" s="3" t="s">
        <v>101</v>
      </c>
      <c r="C1914" s="4">
        <v>2024</v>
      </c>
      <c r="D1914" s="3" t="s">
        <v>1454</v>
      </c>
      <c r="E1914" s="4">
        <v>3535763</v>
      </c>
      <c r="F1914" s="4">
        <v>2004196</v>
      </c>
      <c r="G1914" s="4">
        <v>1531567</v>
      </c>
      <c r="H1914" s="4">
        <v>105460</v>
      </c>
      <c r="I1914" s="4">
        <v>4780548</v>
      </c>
      <c r="J1914" s="4">
        <v>202478</v>
      </c>
      <c r="K1914" s="3" t="s">
        <v>1447</v>
      </c>
      <c r="L1914" s="4">
        <v>0.56683550339771072</v>
      </c>
    </row>
    <row r="1915" spans="2:12" x14ac:dyDescent="0.3">
      <c r="B1915" s="3" t="s">
        <v>101</v>
      </c>
      <c r="C1915" s="4">
        <v>2024</v>
      </c>
      <c r="D1915" s="3" t="s">
        <v>1455</v>
      </c>
      <c r="E1915" s="4">
        <v>9795916</v>
      </c>
      <c r="F1915" s="4">
        <v>2213736</v>
      </c>
      <c r="G1915" s="4">
        <v>7582180</v>
      </c>
      <c r="H1915" s="4">
        <v>253041</v>
      </c>
      <c r="I1915" s="4">
        <v>15180308</v>
      </c>
      <c r="J1915" s="4">
        <v>165978</v>
      </c>
      <c r="K1915" s="3" t="s">
        <v>1447</v>
      </c>
      <c r="L1915" s="4">
        <v>0.22598560461318778</v>
      </c>
    </row>
    <row r="1916" spans="2:12" x14ac:dyDescent="0.3">
      <c r="B1916" s="3" t="s">
        <v>101</v>
      </c>
      <c r="C1916" s="4">
        <v>2024</v>
      </c>
      <c r="D1916" s="3" t="s">
        <v>1456</v>
      </c>
      <c r="E1916" s="4">
        <v>29036246</v>
      </c>
      <c r="F1916" s="4">
        <v>13871302</v>
      </c>
      <c r="G1916" s="4">
        <v>15164944</v>
      </c>
      <c r="H1916" s="4">
        <v>1834080</v>
      </c>
      <c r="I1916" s="4">
        <v>60927503</v>
      </c>
      <c r="J1916" s="4">
        <v>874318</v>
      </c>
      <c r="K1916" s="3" t="s">
        <v>1447</v>
      </c>
      <c r="L1916" s="4">
        <v>0.47772366992620191</v>
      </c>
    </row>
    <row r="1917" spans="2:12" x14ac:dyDescent="0.3">
      <c r="B1917" s="3" t="s">
        <v>101</v>
      </c>
      <c r="C1917" s="4">
        <v>2024</v>
      </c>
      <c r="D1917" s="3" t="s">
        <v>1457</v>
      </c>
      <c r="E1917" s="4">
        <v>18365453</v>
      </c>
      <c r="F1917" s="4">
        <v>3856845</v>
      </c>
      <c r="G1917" s="4">
        <v>14508608</v>
      </c>
      <c r="H1917" s="4">
        <v>337794</v>
      </c>
      <c r="I1917" s="4">
        <v>42609720</v>
      </c>
      <c r="J1917" s="4">
        <v>632093</v>
      </c>
      <c r="K1917" s="3" t="s">
        <v>1447</v>
      </c>
      <c r="L1917" s="4">
        <v>0.21000543792739554</v>
      </c>
    </row>
    <row r="1918" spans="2:12" x14ac:dyDescent="0.3">
      <c r="B1918" s="3" t="s">
        <v>101</v>
      </c>
      <c r="C1918" s="4">
        <v>2024</v>
      </c>
      <c r="D1918" s="3" t="s">
        <v>1458</v>
      </c>
      <c r="E1918" s="4">
        <v>10130325</v>
      </c>
      <c r="F1918" s="4"/>
      <c r="G1918" s="4">
        <v>10130325</v>
      </c>
      <c r="H1918" s="4">
        <v>3319910</v>
      </c>
      <c r="I1918" s="4">
        <v>10130325</v>
      </c>
      <c r="J1918" s="4"/>
      <c r="K1918" s="3" t="s">
        <v>1451</v>
      </c>
      <c r="L1918" s="4"/>
    </row>
    <row r="1919" spans="2:12" x14ac:dyDescent="0.3">
      <c r="B1919" s="3" t="s">
        <v>103</v>
      </c>
      <c r="C1919" s="4">
        <v>2019</v>
      </c>
      <c r="D1919" s="3" t="s">
        <v>1446</v>
      </c>
      <c r="E1919" s="4">
        <v>3456979</v>
      </c>
      <c r="F1919" s="4">
        <v>1074901</v>
      </c>
      <c r="G1919" s="4">
        <v>2382078</v>
      </c>
      <c r="H1919" s="4">
        <v>0</v>
      </c>
      <c r="I1919" s="4">
        <v>3456979</v>
      </c>
      <c r="J1919" s="4">
        <v>123396</v>
      </c>
      <c r="K1919" s="3" t="s">
        <v>1459</v>
      </c>
      <c r="L1919" s="4">
        <v>0.31093651422238899</v>
      </c>
    </row>
    <row r="1920" spans="2:12" x14ac:dyDescent="0.3">
      <c r="B1920" s="3" t="s">
        <v>103</v>
      </c>
      <c r="C1920" s="4">
        <v>2019</v>
      </c>
      <c r="D1920" s="3" t="s">
        <v>1448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0</v>
      </c>
      <c r="K1920" s="3" t="s">
        <v>1460</v>
      </c>
      <c r="L1920" s="4"/>
    </row>
    <row r="1921" spans="2:12" x14ac:dyDescent="0.3">
      <c r="B1921" s="3" t="s">
        <v>103</v>
      </c>
      <c r="C1921" s="4">
        <v>2019</v>
      </c>
      <c r="D1921" s="3" t="s">
        <v>1449</v>
      </c>
      <c r="E1921" s="4">
        <v>451633</v>
      </c>
      <c r="F1921" s="4">
        <v>292638</v>
      </c>
      <c r="G1921" s="4">
        <v>158995</v>
      </c>
      <c r="H1921" s="4">
        <v>72770</v>
      </c>
      <c r="I1921" s="4">
        <v>451633</v>
      </c>
      <c r="J1921" s="4">
        <v>32376</v>
      </c>
      <c r="K1921" s="3" t="s">
        <v>1459</v>
      </c>
      <c r="L1921" s="4">
        <v>0.64795530884589925</v>
      </c>
    </row>
    <row r="1922" spans="2:12" x14ac:dyDescent="0.3">
      <c r="B1922" s="3" t="s">
        <v>103</v>
      </c>
      <c r="C1922" s="4">
        <v>2019</v>
      </c>
      <c r="D1922" s="3" t="s">
        <v>1450</v>
      </c>
      <c r="E1922" s="4">
        <v>5943810</v>
      </c>
      <c r="F1922" s="4"/>
      <c r="G1922" s="4">
        <v>5943810</v>
      </c>
      <c r="H1922" s="4">
        <v>0</v>
      </c>
      <c r="I1922" s="4">
        <v>5943810</v>
      </c>
      <c r="J1922" s="4"/>
      <c r="K1922" s="3" t="s">
        <v>1451</v>
      </c>
      <c r="L1922" s="4"/>
    </row>
    <row r="1923" spans="2:12" x14ac:dyDescent="0.3">
      <c r="B1923" s="3" t="s">
        <v>103</v>
      </c>
      <c r="C1923" s="4">
        <v>2019</v>
      </c>
      <c r="D1923" s="3" t="s">
        <v>1452</v>
      </c>
      <c r="E1923" s="4">
        <v>0</v>
      </c>
      <c r="F1923" s="4">
        <v>0</v>
      </c>
      <c r="G1923" s="4">
        <v>0</v>
      </c>
      <c r="H1923" s="4">
        <v>0</v>
      </c>
      <c r="I1923" s="4">
        <v>0</v>
      </c>
      <c r="J1923" s="4">
        <v>0</v>
      </c>
      <c r="K1923" s="3" t="s">
        <v>1451</v>
      </c>
      <c r="L1923" s="4"/>
    </row>
    <row r="1924" spans="2:12" x14ac:dyDescent="0.3">
      <c r="B1924" s="3" t="s">
        <v>103</v>
      </c>
      <c r="C1924" s="4">
        <v>2019</v>
      </c>
      <c r="D1924" s="3" t="s">
        <v>1453</v>
      </c>
      <c r="E1924" s="4">
        <v>1710033</v>
      </c>
      <c r="F1924" s="4">
        <v>853319</v>
      </c>
      <c r="G1924" s="4">
        <v>856714</v>
      </c>
      <c r="H1924" s="4">
        <v>29409</v>
      </c>
      <c r="I1924" s="4">
        <v>1710033</v>
      </c>
      <c r="J1924" s="4">
        <v>76439</v>
      </c>
      <c r="K1924" s="3" t="s">
        <v>1451</v>
      </c>
      <c r="L1924" s="4">
        <v>0.49900732909832735</v>
      </c>
    </row>
    <row r="1925" spans="2:12" x14ac:dyDescent="0.3">
      <c r="B1925" s="3" t="s">
        <v>103</v>
      </c>
      <c r="C1925" s="4">
        <v>2019</v>
      </c>
      <c r="D1925" s="3" t="s">
        <v>1454</v>
      </c>
      <c r="E1925" s="4">
        <v>1503775</v>
      </c>
      <c r="F1925" s="4">
        <v>433552</v>
      </c>
      <c r="G1925" s="4">
        <v>1070223</v>
      </c>
      <c r="H1925" s="4">
        <v>0</v>
      </c>
      <c r="I1925" s="4">
        <v>1503775</v>
      </c>
      <c r="J1925" s="4">
        <v>60868</v>
      </c>
      <c r="K1925" s="3" t="s">
        <v>1459</v>
      </c>
      <c r="L1925" s="4">
        <v>0.28830908879320377</v>
      </c>
    </row>
    <row r="1926" spans="2:12" x14ac:dyDescent="0.3">
      <c r="B1926" s="3" t="s">
        <v>103</v>
      </c>
      <c r="C1926" s="4">
        <v>2019</v>
      </c>
      <c r="D1926" s="3" t="s">
        <v>1455</v>
      </c>
      <c r="E1926" s="4">
        <v>3264840</v>
      </c>
      <c r="F1926" s="4">
        <v>1520620</v>
      </c>
      <c r="G1926" s="4">
        <v>1744220</v>
      </c>
      <c r="H1926" s="4">
        <v>105801</v>
      </c>
      <c r="I1926" s="4">
        <v>3264840</v>
      </c>
      <c r="J1926" s="4">
        <v>49169</v>
      </c>
      <c r="K1926" s="3" t="s">
        <v>1460</v>
      </c>
      <c r="L1926" s="4">
        <v>0.46575636172063561</v>
      </c>
    </row>
    <row r="1927" spans="2:12" x14ac:dyDescent="0.3">
      <c r="B1927" s="3" t="s">
        <v>103</v>
      </c>
      <c r="C1927" s="4">
        <v>2019</v>
      </c>
      <c r="D1927" s="3" t="s">
        <v>1456</v>
      </c>
      <c r="E1927" s="4">
        <v>8240110</v>
      </c>
      <c r="F1927" s="4">
        <v>3312173</v>
      </c>
      <c r="G1927" s="4">
        <v>4927937</v>
      </c>
      <c r="H1927" s="4">
        <v>662363</v>
      </c>
      <c r="I1927" s="4">
        <v>8240110</v>
      </c>
      <c r="J1927" s="4">
        <v>0</v>
      </c>
      <c r="K1927" s="3" t="s">
        <v>1460</v>
      </c>
      <c r="L1927" s="4">
        <v>0.40195737678259147</v>
      </c>
    </row>
    <row r="1928" spans="2:12" x14ac:dyDescent="0.3">
      <c r="B1928" s="3" t="s">
        <v>103</v>
      </c>
      <c r="C1928" s="4">
        <v>2019</v>
      </c>
      <c r="D1928" s="3" t="s">
        <v>1457</v>
      </c>
      <c r="E1928" s="4">
        <v>5286849</v>
      </c>
      <c r="F1928" s="4">
        <v>1915992</v>
      </c>
      <c r="G1928" s="4">
        <v>3370857</v>
      </c>
      <c r="H1928" s="4">
        <v>50730</v>
      </c>
      <c r="I1928" s="4">
        <v>5286849</v>
      </c>
      <c r="J1928" s="4">
        <v>82399</v>
      </c>
      <c r="K1928" s="3" t="s">
        <v>1460</v>
      </c>
      <c r="L1928" s="4">
        <v>0.36240717296824632</v>
      </c>
    </row>
    <row r="1929" spans="2:12" x14ac:dyDescent="0.3">
      <c r="B1929" s="3" t="s">
        <v>103</v>
      </c>
      <c r="C1929" s="4">
        <v>2019</v>
      </c>
      <c r="D1929" s="3" t="s">
        <v>1458</v>
      </c>
      <c r="E1929" s="4">
        <v>482487</v>
      </c>
      <c r="F1929" s="4"/>
      <c r="G1929" s="4">
        <v>482487</v>
      </c>
      <c r="H1929" s="4">
        <v>379520</v>
      </c>
      <c r="I1929" s="4">
        <v>482487</v>
      </c>
      <c r="J1929" s="4"/>
      <c r="K1929" s="3" t="s">
        <v>1451</v>
      </c>
      <c r="L1929" s="4"/>
    </row>
    <row r="1930" spans="2:12" x14ac:dyDescent="0.3">
      <c r="B1930" s="3" t="s">
        <v>103</v>
      </c>
      <c r="C1930" s="4">
        <v>2020</v>
      </c>
      <c r="D1930" s="3" t="s">
        <v>1446</v>
      </c>
      <c r="E1930" s="4">
        <v>3456979</v>
      </c>
      <c r="F1930" s="4">
        <v>1198297</v>
      </c>
      <c r="G1930" s="4">
        <v>2258682</v>
      </c>
      <c r="H1930" s="4">
        <v>0</v>
      </c>
      <c r="I1930" s="4">
        <v>3456979</v>
      </c>
      <c r="J1930" s="4">
        <v>123396</v>
      </c>
      <c r="K1930" s="3" t="s">
        <v>1459</v>
      </c>
      <c r="L1930" s="4">
        <v>0.34663126388676357</v>
      </c>
    </row>
    <row r="1931" spans="2:12" x14ac:dyDescent="0.3">
      <c r="B1931" s="3" t="s">
        <v>103</v>
      </c>
      <c r="C1931" s="4">
        <v>2020</v>
      </c>
      <c r="D1931" s="3" t="s">
        <v>1448</v>
      </c>
      <c r="E1931" s="4">
        <v>0</v>
      </c>
      <c r="F1931" s="4">
        <v>0</v>
      </c>
      <c r="G1931" s="4">
        <v>0</v>
      </c>
      <c r="H1931" s="4">
        <v>0</v>
      </c>
      <c r="I1931" s="4">
        <v>0</v>
      </c>
      <c r="J1931" s="4">
        <v>0</v>
      </c>
      <c r="K1931" s="3" t="s">
        <v>1460</v>
      </c>
      <c r="L1931" s="4"/>
    </row>
    <row r="1932" spans="2:12" x14ac:dyDescent="0.3">
      <c r="B1932" s="3" t="s">
        <v>103</v>
      </c>
      <c r="C1932" s="4">
        <v>2020</v>
      </c>
      <c r="D1932" s="3" t="s">
        <v>1449</v>
      </c>
      <c r="E1932" s="4">
        <v>400781</v>
      </c>
      <c r="F1932" s="4">
        <v>270000</v>
      </c>
      <c r="G1932" s="4">
        <v>130781</v>
      </c>
      <c r="H1932" s="4">
        <v>0</v>
      </c>
      <c r="I1932" s="4">
        <v>400781</v>
      </c>
      <c r="J1932" s="4">
        <v>28214</v>
      </c>
      <c r="K1932" s="3" t="s">
        <v>1459</v>
      </c>
      <c r="L1932" s="4">
        <v>0.67368463075844409</v>
      </c>
    </row>
    <row r="1933" spans="2:12" x14ac:dyDescent="0.3">
      <c r="B1933" s="3" t="s">
        <v>103</v>
      </c>
      <c r="C1933" s="4">
        <v>2020</v>
      </c>
      <c r="D1933" s="3" t="s">
        <v>1450</v>
      </c>
      <c r="E1933" s="4">
        <v>5943810</v>
      </c>
      <c r="F1933" s="4"/>
      <c r="G1933" s="4">
        <v>5943810</v>
      </c>
      <c r="H1933" s="4">
        <v>0</v>
      </c>
      <c r="I1933" s="4">
        <v>5943810</v>
      </c>
      <c r="J1933" s="4"/>
      <c r="K1933" s="3" t="s">
        <v>1451</v>
      </c>
      <c r="L1933" s="4"/>
    </row>
    <row r="1934" spans="2:12" x14ac:dyDescent="0.3">
      <c r="B1934" s="3" t="s">
        <v>103</v>
      </c>
      <c r="C1934" s="4">
        <v>2020</v>
      </c>
      <c r="D1934" s="3" t="s">
        <v>1452</v>
      </c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>
        <v>0</v>
      </c>
      <c r="K1934" s="3" t="s">
        <v>1451</v>
      </c>
      <c r="L1934" s="4"/>
    </row>
    <row r="1935" spans="2:12" x14ac:dyDescent="0.3">
      <c r="B1935" s="3" t="s">
        <v>103</v>
      </c>
      <c r="C1935" s="4">
        <v>2020</v>
      </c>
      <c r="D1935" s="3" t="s">
        <v>1453</v>
      </c>
      <c r="E1935" s="4">
        <v>1845493</v>
      </c>
      <c r="F1935" s="4">
        <v>940710</v>
      </c>
      <c r="G1935" s="4">
        <v>904783</v>
      </c>
      <c r="H1935" s="4">
        <v>135460</v>
      </c>
      <c r="I1935" s="4">
        <v>1845493</v>
      </c>
      <c r="J1935" s="4">
        <v>87391</v>
      </c>
      <c r="K1935" s="3" t="s">
        <v>1451</v>
      </c>
      <c r="L1935" s="4">
        <v>0.50973371343050344</v>
      </c>
    </row>
    <row r="1936" spans="2:12" x14ac:dyDescent="0.3">
      <c r="B1936" s="3" t="s">
        <v>103</v>
      </c>
      <c r="C1936" s="4">
        <v>2020</v>
      </c>
      <c r="D1936" s="3" t="s">
        <v>1454</v>
      </c>
      <c r="E1936" s="4">
        <v>1503775</v>
      </c>
      <c r="F1936" s="4">
        <v>494420</v>
      </c>
      <c r="G1936" s="4">
        <v>1009355</v>
      </c>
      <c r="H1936" s="4">
        <v>0</v>
      </c>
      <c r="I1936" s="4">
        <v>1503775</v>
      </c>
      <c r="J1936" s="4">
        <v>60868</v>
      </c>
      <c r="K1936" s="3" t="s">
        <v>1459</v>
      </c>
      <c r="L1936" s="4">
        <v>0.3287858888464032</v>
      </c>
    </row>
    <row r="1937" spans="2:12" x14ac:dyDescent="0.3">
      <c r="B1937" s="3" t="s">
        <v>103</v>
      </c>
      <c r="C1937" s="4">
        <v>2020</v>
      </c>
      <c r="D1937" s="3" t="s">
        <v>1455</v>
      </c>
      <c r="E1937" s="4">
        <v>3279834</v>
      </c>
      <c r="F1937" s="4">
        <v>1569789</v>
      </c>
      <c r="G1937" s="4">
        <v>1710045</v>
      </c>
      <c r="H1937" s="4">
        <v>14994</v>
      </c>
      <c r="I1937" s="4">
        <v>3279834</v>
      </c>
      <c r="J1937" s="4">
        <v>49169</v>
      </c>
      <c r="K1937" s="3" t="s">
        <v>1460</v>
      </c>
      <c r="L1937" s="4">
        <v>0.47861843007908328</v>
      </c>
    </row>
    <row r="1938" spans="2:12" x14ac:dyDescent="0.3">
      <c r="B1938" s="3" t="s">
        <v>103</v>
      </c>
      <c r="C1938" s="4">
        <v>2020</v>
      </c>
      <c r="D1938" s="3" t="s">
        <v>1456</v>
      </c>
      <c r="E1938" s="4">
        <v>8291058</v>
      </c>
      <c r="F1938" s="4">
        <v>3477653</v>
      </c>
      <c r="G1938" s="4">
        <v>4813405</v>
      </c>
      <c r="H1938" s="4">
        <v>50948</v>
      </c>
      <c r="I1938" s="4">
        <v>8291058</v>
      </c>
      <c r="J1938" s="4">
        <v>165480</v>
      </c>
      <c r="K1938" s="3" t="s">
        <v>1460</v>
      </c>
      <c r="L1938" s="4">
        <v>0.4194462274899054</v>
      </c>
    </row>
    <row r="1939" spans="2:12" x14ac:dyDescent="0.3">
      <c r="B1939" s="3" t="s">
        <v>103</v>
      </c>
      <c r="C1939" s="4">
        <v>2020</v>
      </c>
      <c r="D1939" s="3" t="s">
        <v>1457</v>
      </c>
      <c r="E1939" s="4">
        <v>5286849</v>
      </c>
      <c r="F1939" s="4">
        <v>1998301</v>
      </c>
      <c r="G1939" s="4">
        <v>3288548</v>
      </c>
      <c r="H1939" s="4">
        <v>0</v>
      </c>
      <c r="I1939" s="4">
        <v>5286849</v>
      </c>
      <c r="J1939" s="4">
        <v>82309</v>
      </c>
      <c r="K1939" s="3" t="s">
        <v>1460</v>
      </c>
      <c r="L1939" s="4">
        <v>0.37797580373489009</v>
      </c>
    </row>
    <row r="1940" spans="2:12" x14ac:dyDescent="0.3">
      <c r="B1940" s="3" t="s">
        <v>103</v>
      </c>
      <c r="C1940" s="4">
        <v>2020</v>
      </c>
      <c r="D1940" s="3" t="s">
        <v>1458</v>
      </c>
      <c r="E1940" s="4">
        <v>2236627</v>
      </c>
      <c r="F1940" s="4"/>
      <c r="G1940" s="4">
        <v>2236627</v>
      </c>
      <c r="H1940" s="4">
        <v>1754140</v>
      </c>
      <c r="I1940" s="4">
        <v>2236627</v>
      </c>
      <c r="J1940" s="4"/>
      <c r="K1940" s="3" t="s">
        <v>1451</v>
      </c>
      <c r="L1940" s="4"/>
    </row>
    <row r="1941" spans="2:12" x14ac:dyDescent="0.3">
      <c r="B1941" s="3" t="s">
        <v>103</v>
      </c>
      <c r="C1941" s="4">
        <v>2021</v>
      </c>
      <c r="D1941" s="3" t="s">
        <v>1446</v>
      </c>
      <c r="E1941" s="4">
        <v>3456979</v>
      </c>
      <c r="F1941" s="4">
        <v>1321693</v>
      </c>
      <c r="G1941" s="4">
        <v>2135286</v>
      </c>
      <c r="H1941" s="4">
        <v>0</v>
      </c>
      <c r="I1941" s="4">
        <v>3456979</v>
      </c>
      <c r="J1941" s="4">
        <v>123396</v>
      </c>
      <c r="K1941" s="3" t="s">
        <v>1459</v>
      </c>
      <c r="L1941" s="4">
        <v>0.38232601355113816</v>
      </c>
    </row>
    <row r="1942" spans="2:12" x14ac:dyDescent="0.3">
      <c r="B1942" s="3" t="s">
        <v>103</v>
      </c>
      <c r="C1942" s="4">
        <v>2021</v>
      </c>
      <c r="D1942" s="3" t="s">
        <v>1448</v>
      </c>
      <c r="E1942" s="4">
        <v>0</v>
      </c>
      <c r="F1942" s="4">
        <v>0</v>
      </c>
      <c r="G1942" s="4">
        <v>0</v>
      </c>
      <c r="H1942" s="4">
        <v>0</v>
      </c>
      <c r="I1942" s="4">
        <v>0</v>
      </c>
      <c r="J1942" s="4">
        <v>0</v>
      </c>
      <c r="K1942" s="3" t="s">
        <v>1451</v>
      </c>
      <c r="L1942" s="4"/>
    </row>
    <row r="1943" spans="2:12" x14ac:dyDescent="0.3">
      <c r="B1943" s="3" t="s">
        <v>103</v>
      </c>
      <c r="C1943" s="4">
        <v>2021</v>
      </c>
      <c r="D1943" s="3" t="s">
        <v>1449</v>
      </c>
      <c r="E1943" s="4">
        <v>400781</v>
      </c>
      <c r="F1943" s="4">
        <v>305294</v>
      </c>
      <c r="G1943" s="4">
        <v>95487</v>
      </c>
      <c r="H1943" s="4">
        <v>0</v>
      </c>
      <c r="I1943" s="4">
        <v>400781</v>
      </c>
      <c r="J1943" s="4">
        <v>35294</v>
      </c>
      <c r="K1943" s="3" t="s">
        <v>1459</v>
      </c>
      <c r="L1943" s="4">
        <v>0.7617476876398831</v>
      </c>
    </row>
    <row r="1944" spans="2:12" x14ac:dyDescent="0.3">
      <c r="B1944" s="3" t="s">
        <v>103</v>
      </c>
      <c r="C1944" s="4">
        <v>2021</v>
      </c>
      <c r="D1944" s="3" t="s">
        <v>1450</v>
      </c>
      <c r="E1944" s="4">
        <v>5943810</v>
      </c>
      <c r="F1944" s="4"/>
      <c r="G1944" s="4">
        <v>5943810</v>
      </c>
      <c r="H1944" s="4">
        <v>0</v>
      </c>
      <c r="I1944" s="4">
        <v>5943810</v>
      </c>
      <c r="J1944" s="4"/>
      <c r="K1944" s="3" t="s">
        <v>1451</v>
      </c>
      <c r="L1944" s="4"/>
    </row>
    <row r="1945" spans="2:12" x14ac:dyDescent="0.3">
      <c r="B1945" s="3" t="s">
        <v>103</v>
      </c>
      <c r="C1945" s="4">
        <v>2021</v>
      </c>
      <c r="D1945" s="3" t="s">
        <v>1452</v>
      </c>
      <c r="E1945" s="4">
        <v>0</v>
      </c>
      <c r="F1945" s="4">
        <v>0</v>
      </c>
      <c r="G1945" s="4">
        <v>0</v>
      </c>
      <c r="H1945" s="4">
        <v>0</v>
      </c>
      <c r="I1945" s="4">
        <v>0</v>
      </c>
      <c r="J1945" s="4">
        <v>0</v>
      </c>
      <c r="K1945" s="3" t="s">
        <v>1451</v>
      </c>
      <c r="L1945" s="4"/>
    </row>
    <row r="1946" spans="2:12" x14ac:dyDescent="0.3">
      <c r="B1946" s="3" t="s">
        <v>103</v>
      </c>
      <c r="C1946" s="4">
        <v>2021</v>
      </c>
      <c r="D1946" s="3" t="s">
        <v>1453</v>
      </c>
      <c r="E1946" s="4">
        <v>1880556</v>
      </c>
      <c r="F1946" s="4">
        <v>1043402</v>
      </c>
      <c r="G1946" s="4">
        <v>837154</v>
      </c>
      <c r="H1946" s="4">
        <v>35063</v>
      </c>
      <c r="I1946" s="4">
        <v>1880556</v>
      </c>
      <c r="J1946" s="4">
        <v>102691</v>
      </c>
      <c r="K1946" s="3" t="s">
        <v>1451</v>
      </c>
      <c r="L1946" s="4">
        <v>0.55483697374606233</v>
      </c>
    </row>
    <row r="1947" spans="2:12" x14ac:dyDescent="0.3">
      <c r="B1947" s="3" t="s">
        <v>103</v>
      </c>
      <c r="C1947" s="4">
        <v>2021</v>
      </c>
      <c r="D1947" s="3" t="s">
        <v>1454</v>
      </c>
      <c r="E1947" s="4">
        <v>1503775</v>
      </c>
      <c r="F1947" s="4">
        <v>555288</v>
      </c>
      <c r="G1947" s="4">
        <v>948487</v>
      </c>
      <c r="H1947" s="4">
        <v>0</v>
      </c>
      <c r="I1947" s="4">
        <v>1503775</v>
      </c>
      <c r="J1947" s="4">
        <v>60868</v>
      </c>
      <c r="K1947" s="3" t="s">
        <v>1459</v>
      </c>
      <c r="L1947" s="4">
        <v>0.36926268889960268</v>
      </c>
    </row>
    <row r="1948" spans="2:12" x14ac:dyDescent="0.3">
      <c r="B1948" s="3" t="s">
        <v>103</v>
      </c>
      <c r="C1948" s="4">
        <v>2021</v>
      </c>
      <c r="D1948" s="3" t="s">
        <v>1455</v>
      </c>
      <c r="E1948" s="4">
        <v>3279834</v>
      </c>
      <c r="F1948" s="4">
        <v>1618958</v>
      </c>
      <c r="G1948" s="4">
        <v>1660876</v>
      </c>
      <c r="H1948" s="4">
        <v>0</v>
      </c>
      <c r="I1948" s="4">
        <v>3279834</v>
      </c>
      <c r="J1948" s="4">
        <v>49169</v>
      </c>
      <c r="K1948" s="3" t="s">
        <v>1460</v>
      </c>
      <c r="L1948" s="4">
        <v>0.49360973756598658</v>
      </c>
    </row>
    <row r="1949" spans="2:12" x14ac:dyDescent="0.3">
      <c r="B1949" s="3" t="s">
        <v>103</v>
      </c>
      <c r="C1949" s="4">
        <v>2021</v>
      </c>
      <c r="D1949" s="3" t="s">
        <v>1456</v>
      </c>
      <c r="E1949" s="4">
        <v>8305056</v>
      </c>
      <c r="F1949" s="4">
        <v>3644152</v>
      </c>
      <c r="G1949" s="4">
        <v>4660904</v>
      </c>
      <c r="H1949" s="4">
        <v>13998</v>
      </c>
      <c r="I1949" s="4">
        <v>8305056</v>
      </c>
      <c r="J1949" s="4">
        <v>166499</v>
      </c>
      <c r="K1949" s="3" t="s">
        <v>1460</v>
      </c>
      <c r="L1949" s="4">
        <v>0.43878716772048254</v>
      </c>
    </row>
    <row r="1950" spans="2:12" x14ac:dyDescent="0.3">
      <c r="B1950" s="3" t="s">
        <v>103</v>
      </c>
      <c r="C1950" s="4">
        <v>2021</v>
      </c>
      <c r="D1950" s="3" t="s">
        <v>1457</v>
      </c>
      <c r="E1950" s="4">
        <v>5286849</v>
      </c>
      <c r="F1950" s="4">
        <v>2080523</v>
      </c>
      <c r="G1950" s="4">
        <v>3206326</v>
      </c>
      <c r="H1950" s="4">
        <v>0</v>
      </c>
      <c r="I1950" s="4">
        <v>5286849</v>
      </c>
      <c r="J1950" s="4">
        <v>82222</v>
      </c>
      <c r="K1950" s="3" t="s">
        <v>1460</v>
      </c>
      <c r="L1950" s="4">
        <v>0.39352797857476163</v>
      </c>
    </row>
    <row r="1951" spans="2:12" x14ac:dyDescent="0.3">
      <c r="B1951" s="3" t="s">
        <v>103</v>
      </c>
      <c r="C1951" s="4">
        <v>2021</v>
      </c>
      <c r="D1951" s="3" t="s">
        <v>1458</v>
      </c>
      <c r="E1951" s="4">
        <v>2996366</v>
      </c>
      <c r="F1951" s="4"/>
      <c r="G1951" s="4">
        <v>2996366</v>
      </c>
      <c r="H1951" s="4">
        <v>828441</v>
      </c>
      <c r="I1951" s="4">
        <v>2996366</v>
      </c>
      <c r="J1951" s="4"/>
      <c r="K1951" s="3" t="s">
        <v>1451</v>
      </c>
      <c r="L1951" s="4"/>
    </row>
    <row r="1952" spans="2:12" x14ac:dyDescent="0.3">
      <c r="B1952" s="3" t="s">
        <v>103</v>
      </c>
      <c r="C1952" s="4">
        <v>2022</v>
      </c>
      <c r="D1952" s="3" t="s">
        <v>1446</v>
      </c>
      <c r="E1952" s="4">
        <v>3423579</v>
      </c>
      <c r="F1952" s="4">
        <v>1430059</v>
      </c>
      <c r="G1952" s="4">
        <v>1993520</v>
      </c>
      <c r="H1952" s="4">
        <v>-33400</v>
      </c>
      <c r="I1952" s="4">
        <v>0</v>
      </c>
      <c r="J1952" s="4">
        <v>0</v>
      </c>
      <c r="K1952" s="3" t="s">
        <v>1459</v>
      </c>
      <c r="L1952" s="4">
        <v>0.41770877786082927</v>
      </c>
    </row>
    <row r="1953" spans="2:12" x14ac:dyDescent="0.3">
      <c r="B1953" s="3" t="s">
        <v>103</v>
      </c>
      <c r="C1953" s="4">
        <v>2022</v>
      </c>
      <c r="D1953" s="3" t="s">
        <v>1448</v>
      </c>
      <c r="E1953" s="4">
        <v>0</v>
      </c>
      <c r="F1953" s="4">
        <v>0</v>
      </c>
      <c r="G1953" s="4">
        <v>0</v>
      </c>
      <c r="H1953" s="4">
        <v>0</v>
      </c>
      <c r="I1953" s="4">
        <v>0</v>
      </c>
      <c r="J1953" s="4">
        <v>0</v>
      </c>
      <c r="K1953" s="3" t="s">
        <v>1459</v>
      </c>
      <c r="L1953" s="4"/>
    </row>
    <row r="1954" spans="2:12" x14ac:dyDescent="0.3">
      <c r="B1954" s="3" t="s">
        <v>103</v>
      </c>
      <c r="C1954" s="4">
        <v>2022</v>
      </c>
      <c r="D1954" s="3" t="s">
        <v>1449</v>
      </c>
      <c r="E1954" s="4">
        <v>437803</v>
      </c>
      <c r="F1954" s="4">
        <v>346155</v>
      </c>
      <c r="G1954" s="4">
        <v>91648</v>
      </c>
      <c r="H1954" s="4">
        <v>37022</v>
      </c>
      <c r="I1954" s="4">
        <v>0</v>
      </c>
      <c r="J1954" s="4">
        <v>0</v>
      </c>
      <c r="K1954" s="3" t="s">
        <v>1459</v>
      </c>
      <c r="L1954" s="4">
        <v>0.79066383738804902</v>
      </c>
    </row>
    <row r="1955" spans="2:12" x14ac:dyDescent="0.3">
      <c r="B1955" s="3" t="s">
        <v>103</v>
      </c>
      <c r="C1955" s="4">
        <v>2022</v>
      </c>
      <c r="D1955" s="3" t="s">
        <v>1450</v>
      </c>
      <c r="E1955" s="4">
        <v>5906310</v>
      </c>
      <c r="F1955" s="4"/>
      <c r="G1955" s="4">
        <v>5906310</v>
      </c>
      <c r="H1955" s="4">
        <v>-37500</v>
      </c>
      <c r="I1955" s="4">
        <v>5906310</v>
      </c>
      <c r="J1955" s="4"/>
      <c r="K1955" s="3" t="s">
        <v>1451</v>
      </c>
      <c r="L1955" s="4"/>
    </row>
    <row r="1956" spans="2:12" x14ac:dyDescent="0.3">
      <c r="B1956" s="3" t="s">
        <v>103</v>
      </c>
      <c r="C1956" s="4">
        <v>2022</v>
      </c>
      <c r="D1956" s="3" t="s">
        <v>1452</v>
      </c>
      <c r="E1956" s="4">
        <v>0</v>
      </c>
      <c r="F1956" s="4">
        <v>0</v>
      </c>
      <c r="G1956" s="4">
        <v>0</v>
      </c>
      <c r="H1956" s="4">
        <v>0</v>
      </c>
      <c r="I1956" s="4">
        <v>0</v>
      </c>
      <c r="J1956" s="4">
        <v>0</v>
      </c>
      <c r="K1956" s="3" t="s">
        <v>1459</v>
      </c>
      <c r="L1956" s="4"/>
    </row>
    <row r="1957" spans="2:12" x14ac:dyDescent="0.3">
      <c r="B1957" s="3" t="s">
        <v>103</v>
      </c>
      <c r="C1957" s="4">
        <v>2022</v>
      </c>
      <c r="D1957" s="3" t="s">
        <v>1453</v>
      </c>
      <c r="E1957" s="4">
        <v>1894587</v>
      </c>
      <c r="F1957" s="4">
        <v>1148253</v>
      </c>
      <c r="G1957" s="4">
        <v>746334</v>
      </c>
      <c r="H1957" s="4">
        <v>85001</v>
      </c>
      <c r="I1957" s="4">
        <v>0</v>
      </c>
      <c r="J1957" s="4">
        <v>0</v>
      </c>
      <c r="K1957" s="3" t="s">
        <v>1451</v>
      </c>
      <c r="L1957" s="4">
        <v>0.60607034672992055</v>
      </c>
    </row>
    <row r="1958" spans="2:12" x14ac:dyDescent="0.3">
      <c r="B1958" s="3" t="s">
        <v>103</v>
      </c>
      <c r="C1958" s="4">
        <v>2022</v>
      </c>
      <c r="D1958" s="3" t="s">
        <v>1454</v>
      </c>
      <c r="E1958" s="4">
        <v>1769908</v>
      </c>
      <c r="F1958" s="4">
        <v>656076</v>
      </c>
      <c r="G1958" s="4">
        <v>1113832</v>
      </c>
      <c r="H1958" s="4">
        <v>266133</v>
      </c>
      <c r="I1958" s="4">
        <v>0</v>
      </c>
      <c r="J1958" s="4">
        <v>0</v>
      </c>
      <c r="K1958" s="3" t="s">
        <v>1459</v>
      </c>
      <c r="L1958" s="4">
        <v>0.37068367395367441</v>
      </c>
    </row>
    <row r="1959" spans="2:12" x14ac:dyDescent="0.3">
      <c r="B1959" s="3" t="s">
        <v>103</v>
      </c>
      <c r="C1959" s="4">
        <v>2022</v>
      </c>
      <c r="D1959" s="3" t="s">
        <v>1455</v>
      </c>
      <c r="E1959" s="4">
        <v>3279834</v>
      </c>
      <c r="F1959" s="4">
        <v>1668727</v>
      </c>
      <c r="G1959" s="4">
        <v>1611107</v>
      </c>
      <c r="H1959" s="4">
        <v>0</v>
      </c>
      <c r="I1959" s="4">
        <v>0</v>
      </c>
      <c r="J1959" s="4">
        <v>0</v>
      </c>
      <c r="K1959" s="3" t="s">
        <v>1459</v>
      </c>
      <c r="L1959" s="4">
        <v>0.50878398114050893</v>
      </c>
    </row>
    <row r="1960" spans="2:12" x14ac:dyDescent="0.3">
      <c r="B1960" s="3" t="s">
        <v>103</v>
      </c>
      <c r="C1960" s="4">
        <v>2022</v>
      </c>
      <c r="D1960" s="3" t="s">
        <v>1456</v>
      </c>
      <c r="E1960" s="4">
        <v>8343982</v>
      </c>
      <c r="F1960" s="4">
        <v>3812768</v>
      </c>
      <c r="G1960" s="4">
        <v>4531214</v>
      </c>
      <c r="H1960" s="4">
        <v>38926</v>
      </c>
      <c r="I1960" s="4">
        <v>0</v>
      </c>
      <c r="J1960" s="4">
        <v>0</v>
      </c>
      <c r="K1960" s="3" t="s">
        <v>1459</v>
      </c>
      <c r="L1960" s="4">
        <v>0.45694825324407456</v>
      </c>
    </row>
    <row r="1961" spans="2:12" x14ac:dyDescent="0.3">
      <c r="B1961" s="3" t="s">
        <v>103</v>
      </c>
      <c r="C1961" s="4">
        <v>2022</v>
      </c>
      <c r="D1961" s="3" t="s">
        <v>1457</v>
      </c>
      <c r="E1961" s="4">
        <v>5286849</v>
      </c>
      <c r="F1961" s="4">
        <v>2162662</v>
      </c>
      <c r="G1961" s="4">
        <v>3124187</v>
      </c>
      <c r="H1961" s="4">
        <v>0</v>
      </c>
      <c r="I1961" s="4">
        <v>0</v>
      </c>
      <c r="J1961" s="4">
        <v>0</v>
      </c>
      <c r="K1961" s="3" t="s">
        <v>1459</v>
      </c>
      <c r="L1961" s="4">
        <v>0.40906445408219527</v>
      </c>
    </row>
    <row r="1962" spans="2:12" x14ac:dyDescent="0.3">
      <c r="B1962" s="3" t="s">
        <v>103</v>
      </c>
      <c r="C1962" s="4">
        <v>2022</v>
      </c>
      <c r="D1962" s="3" t="s">
        <v>1458</v>
      </c>
      <c r="E1962" s="4">
        <v>3049344</v>
      </c>
      <c r="F1962" s="4"/>
      <c r="G1962" s="4">
        <v>3049344</v>
      </c>
      <c r="H1962" s="4">
        <v>-15794</v>
      </c>
      <c r="I1962" s="4">
        <v>3049344</v>
      </c>
      <c r="J1962" s="4"/>
      <c r="K1962" s="3" t="s">
        <v>1451</v>
      </c>
      <c r="L1962" s="4"/>
    </row>
    <row r="1963" spans="2:12" x14ac:dyDescent="0.3">
      <c r="B1963" s="3" t="s">
        <v>103</v>
      </c>
      <c r="C1963" s="4">
        <v>2023</v>
      </c>
      <c r="D1963" s="3" t="s">
        <v>1446</v>
      </c>
      <c r="E1963" s="4">
        <v>3496209</v>
      </c>
      <c r="F1963" s="4">
        <v>408821</v>
      </c>
      <c r="G1963" s="4">
        <v>3087388</v>
      </c>
      <c r="H1963" s="4">
        <v>0</v>
      </c>
      <c r="I1963" s="4">
        <v>3820000</v>
      </c>
      <c r="J1963" s="4">
        <v>88400</v>
      </c>
      <c r="K1963" s="3" t="s">
        <v>1447</v>
      </c>
      <c r="L1963" s="4">
        <v>0.11693265476978064</v>
      </c>
    </row>
    <row r="1964" spans="2:12" x14ac:dyDescent="0.3">
      <c r="B1964" s="3" t="s">
        <v>103</v>
      </c>
      <c r="C1964" s="4">
        <v>2023</v>
      </c>
      <c r="D1964" s="3" t="s">
        <v>1448</v>
      </c>
      <c r="E1964" s="4">
        <v>0</v>
      </c>
      <c r="F1964" s="4">
        <v>0</v>
      </c>
      <c r="G1964" s="4">
        <v>0</v>
      </c>
      <c r="H1964" s="4">
        <v>0</v>
      </c>
      <c r="I1964" s="4">
        <v>0</v>
      </c>
      <c r="J1964" s="4">
        <v>0</v>
      </c>
      <c r="K1964" s="3" t="s">
        <v>1447</v>
      </c>
      <c r="L1964" s="4"/>
    </row>
    <row r="1965" spans="2:12" x14ac:dyDescent="0.3">
      <c r="B1965" s="3" t="s">
        <v>103</v>
      </c>
      <c r="C1965" s="4">
        <v>2023</v>
      </c>
      <c r="D1965" s="3" t="s">
        <v>1449</v>
      </c>
      <c r="E1965" s="4">
        <v>396380</v>
      </c>
      <c r="F1965" s="4">
        <v>340424</v>
      </c>
      <c r="G1965" s="4">
        <v>55956</v>
      </c>
      <c r="H1965" s="4">
        <v>0</v>
      </c>
      <c r="I1965" s="4">
        <v>355000</v>
      </c>
      <c r="J1965" s="4">
        <v>41000</v>
      </c>
      <c r="K1965" s="3" t="s">
        <v>1447</v>
      </c>
      <c r="L1965" s="4">
        <v>0.85883243352338667</v>
      </c>
    </row>
    <row r="1966" spans="2:12" x14ac:dyDescent="0.3">
      <c r="B1966" s="3" t="s">
        <v>103</v>
      </c>
      <c r="C1966" s="4">
        <v>2023</v>
      </c>
      <c r="D1966" s="3" t="s">
        <v>1450</v>
      </c>
      <c r="E1966" s="4">
        <v>5906310</v>
      </c>
      <c r="F1966" s="4"/>
      <c r="G1966" s="4">
        <v>5906310</v>
      </c>
      <c r="H1966" s="4">
        <v>0</v>
      </c>
      <c r="I1966" s="4">
        <v>5906310</v>
      </c>
      <c r="J1966" s="4"/>
      <c r="K1966" s="3" t="s">
        <v>1451</v>
      </c>
      <c r="L1966" s="4"/>
    </row>
    <row r="1967" spans="2:12" x14ac:dyDescent="0.3">
      <c r="B1967" s="3" t="s">
        <v>103</v>
      </c>
      <c r="C1967" s="4">
        <v>2023</v>
      </c>
      <c r="D1967" s="3" t="s">
        <v>1452</v>
      </c>
      <c r="E1967" s="4">
        <v>0</v>
      </c>
      <c r="F1967" s="4">
        <v>0</v>
      </c>
      <c r="G1967" s="4">
        <v>0</v>
      </c>
      <c r="H1967" s="4">
        <v>0</v>
      </c>
      <c r="I1967" s="4">
        <v>0</v>
      </c>
      <c r="J1967" s="4">
        <v>0</v>
      </c>
      <c r="K1967" s="3" t="s">
        <v>1447</v>
      </c>
      <c r="L1967" s="4"/>
    </row>
    <row r="1968" spans="2:12" x14ac:dyDescent="0.3">
      <c r="B1968" s="3" t="s">
        <v>103</v>
      </c>
      <c r="C1968" s="4">
        <v>2023</v>
      </c>
      <c r="D1968" s="3" t="s">
        <v>1453</v>
      </c>
      <c r="E1968" s="4">
        <v>1632239</v>
      </c>
      <c r="F1968" s="4">
        <v>932438</v>
      </c>
      <c r="G1968" s="4">
        <v>699801</v>
      </c>
      <c r="H1968" s="4">
        <v>0</v>
      </c>
      <c r="I1968" s="4">
        <v>820000</v>
      </c>
      <c r="J1968" s="4">
        <v>110000</v>
      </c>
      <c r="K1968" s="3" t="s">
        <v>1451</v>
      </c>
      <c r="L1968" s="4">
        <v>0.57126315447676479</v>
      </c>
    </row>
    <row r="1969" spans="2:12" x14ac:dyDescent="0.3">
      <c r="B1969" s="3" t="s">
        <v>103</v>
      </c>
      <c r="C1969" s="4">
        <v>2023</v>
      </c>
      <c r="D1969" s="3" t="s">
        <v>1454</v>
      </c>
      <c r="E1969" s="4">
        <v>1941183</v>
      </c>
      <c r="F1969" s="4">
        <v>749602</v>
      </c>
      <c r="G1969" s="4">
        <v>1191581</v>
      </c>
      <c r="H1969" s="4">
        <v>30090</v>
      </c>
      <c r="I1969" s="4">
        <v>2010000</v>
      </c>
      <c r="J1969" s="4">
        <v>117000</v>
      </c>
      <c r="K1969" s="3" t="s">
        <v>1447</v>
      </c>
      <c r="L1969" s="4">
        <v>0.38615730716784558</v>
      </c>
    </row>
    <row r="1970" spans="2:12" x14ac:dyDescent="0.3">
      <c r="B1970" s="3" t="s">
        <v>103</v>
      </c>
      <c r="C1970" s="4">
        <v>2023</v>
      </c>
      <c r="D1970" s="3" t="s">
        <v>1455</v>
      </c>
      <c r="E1970" s="4">
        <v>3279834</v>
      </c>
      <c r="F1970" s="4">
        <v>1718496</v>
      </c>
      <c r="G1970" s="4">
        <v>1561338</v>
      </c>
      <c r="H1970" s="4">
        <v>0</v>
      </c>
      <c r="I1970" s="4">
        <v>7000000</v>
      </c>
      <c r="J1970" s="4">
        <v>110000</v>
      </c>
      <c r="K1970" s="3" t="s">
        <v>1447</v>
      </c>
      <c r="L1970" s="4">
        <v>0.52395822471503128</v>
      </c>
    </row>
    <row r="1971" spans="2:12" x14ac:dyDescent="0.3">
      <c r="B1971" s="3" t="s">
        <v>103</v>
      </c>
      <c r="C1971" s="4">
        <v>2023</v>
      </c>
      <c r="D1971" s="3" t="s">
        <v>1456</v>
      </c>
      <c r="E1971" s="4">
        <v>8381546</v>
      </c>
      <c r="F1971" s="4">
        <v>3982136</v>
      </c>
      <c r="G1971" s="4">
        <v>4399410</v>
      </c>
      <c r="H1971" s="4">
        <v>36225</v>
      </c>
      <c r="I1971" s="4">
        <v>14100000</v>
      </c>
      <c r="J1971" s="4">
        <v>285000</v>
      </c>
      <c r="K1971" s="3" t="s">
        <v>1447</v>
      </c>
      <c r="L1971" s="4">
        <v>0.47510757561910416</v>
      </c>
    </row>
    <row r="1972" spans="2:12" x14ac:dyDescent="0.3">
      <c r="B1972" s="3" t="s">
        <v>103</v>
      </c>
      <c r="C1972" s="4">
        <v>2023</v>
      </c>
      <c r="D1972" s="3" t="s">
        <v>1457</v>
      </c>
      <c r="E1972" s="4">
        <v>7793392</v>
      </c>
      <c r="F1972" s="4">
        <v>3439270</v>
      </c>
      <c r="G1972" s="4">
        <v>4354122</v>
      </c>
      <c r="H1972" s="4">
        <v>56513</v>
      </c>
      <c r="I1972" s="4">
        <v>13125000</v>
      </c>
      <c r="J1972" s="4">
        <v>380300</v>
      </c>
      <c r="K1972" s="3" t="s">
        <v>1447</v>
      </c>
      <c r="L1972" s="4">
        <v>0.44130591660216756</v>
      </c>
    </row>
    <row r="1973" spans="2:12" x14ac:dyDescent="0.3">
      <c r="B1973" s="3" t="s">
        <v>103</v>
      </c>
      <c r="C1973" s="4">
        <v>2023</v>
      </c>
      <c r="D1973" s="3" t="s">
        <v>1458</v>
      </c>
      <c r="E1973" s="4">
        <v>333366</v>
      </c>
      <c r="F1973" s="4"/>
      <c r="G1973" s="4">
        <v>333366</v>
      </c>
      <c r="H1973" s="4">
        <v>0</v>
      </c>
      <c r="I1973" s="4">
        <v>333366</v>
      </c>
      <c r="J1973" s="4"/>
      <c r="K1973" s="3" t="s">
        <v>1451</v>
      </c>
      <c r="L1973" s="4"/>
    </row>
    <row r="1974" spans="2:12" x14ac:dyDescent="0.3">
      <c r="B1974" s="3" t="s">
        <v>103</v>
      </c>
      <c r="C1974" s="4">
        <v>2024</v>
      </c>
      <c r="D1974" s="3" t="s">
        <v>1446</v>
      </c>
      <c r="E1974" s="4">
        <v>6002753</v>
      </c>
      <c r="F1974" s="4">
        <v>1776677</v>
      </c>
      <c r="G1974" s="4">
        <v>4226076</v>
      </c>
      <c r="H1974" s="4">
        <v>0</v>
      </c>
      <c r="I1974" s="4">
        <v>3897000</v>
      </c>
      <c r="J1974" s="4">
        <v>92500</v>
      </c>
      <c r="K1974" s="3" t="s">
        <v>1447</v>
      </c>
      <c r="L1974" s="4">
        <v>0.29597702920643243</v>
      </c>
    </row>
    <row r="1975" spans="2:12" x14ac:dyDescent="0.3">
      <c r="B1975" s="3" t="s">
        <v>103</v>
      </c>
      <c r="C1975" s="4">
        <v>2024</v>
      </c>
      <c r="D1975" s="3" t="s">
        <v>1448</v>
      </c>
      <c r="E1975" s="4">
        <v>0</v>
      </c>
      <c r="F1975" s="4">
        <v>0</v>
      </c>
      <c r="G1975" s="4">
        <v>0</v>
      </c>
      <c r="H1975" s="4">
        <v>0</v>
      </c>
      <c r="I1975" s="4">
        <v>0</v>
      </c>
      <c r="J1975" s="4">
        <v>0</v>
      </c>
      <c r="K1975" s="3"/>
      <c r="L1975" s="4"/>
    </row>
    <row r="1976" spans="2:12" x14ac:dyDescent="0.3">
      <c r="B1976" s="3" t="s">
        <v>103</v>
      </c>
      <c r="C1976" s="4">
        <v>2024</v>
      </c>
      <c r="D1976" s="3" t="s">
        <v>1449</v>
      </c>
      <c r="E1976" s="4">
        <v>465473</v>
      </c>
      <c r="F1976" s="4">
        <v>301550</v>
      </c>
      <c r="G1976" s="4">
        <v>163923</v>
      </c>
      <c r="H1976" s="4">
        <v>138955</v>
      </c>
      <c r="I1976" s="4">
        <v>414500</v>
      </c>
      <c r="J1976" s="4">
        <v>48000</v>
      </c>
      <c r="K1976" s="3" t="s">
        <v>1447</v>
      </c>
      <c r="L1976" s="4">
        <v>0.64783564245401992</v>
      </c>
    </row>
    <row r="1977" spans="2:12" x14ac:dyDescent="0.3">
      <c r="B1977" s="3" t="s">
        <v>103</v>
      </c>
      <c r="C1977" s="4">
        <v>2024</v>
      </c>
      <c r="D1977" s="3" t="s">
        <v>1450</v>
      </c>
      <c r="E1977" s="4">
        <v>5906310</v>
      </c>
      <c r="F1977" s="4"/>
      <c r="G1977" s="4">
        <v>5906310</v>
      </c>
      <c r="H1977" s="4">
        <v>0</v>
      </c>
      <c r="I1977" s="4">
        <v>5906310</v>
      </c>
      <c r="J1977" s="4"/>
      <c r="K1977" s="3" t="s">
        <v>1451</v>
      </c>
      <c r="L1977" s="4"/>
    </row>
    <row r="1978" spans="2:12" x14ac:dyDescent="0.3">
      <c r="B1978" s="3" t="s">
        <v>103</v>
      </c>
      <c r="C1978" s="4">
        <v>2024</v>
      </c>
      <c r="D1978" s="3" t="s">
        <v>1452</v>
      </c>
      <c r="E1978" s="4">
        <v>0</v>
      </c>
      <c r="F1978" s="4">
        <v>0</v>
      </c>
      <c r="G1978" s="4">
        <v>0</v>
      </c>
      <c r="H1978" s="4">
        <v>0</v>
      </c>
      <c r="I1978" s="4">
        <v>0</v>
      </c>
      <c r="J1978" s="4">
        <v>0</v>
      </c>
      <c r="K1978" s="3"/>
      <c r="L1978" s="4"/>
    </row>
    <row r="1979" spans="2:12" x14ac:dyDescent="0.3">
      <c r="B1979" s="3" t="s">
        <v>103</v>
      </c>
      <c r="C1979" s="4">
        <v>2024</v>
      </c>
      <c r="D1979" s="3" t="s">
        <v>1453</v>
      </c>
      <c r="E1979" s="4">
        <v>1636119</v>
      </c>
      <c r="F1979" s="4">
        <v>1020176</v>
      </c>
      <c r="G1979" s="4">
        <v>615943</v>
      </c>
      <c r="H1979" s="4">
        <v>3879</v>
      </c>
      <c r="I1979" s="4">
        <v>675000</v>
      </c>
      <c r="J1979" s="4">
        <v>57000</v>
      </c>
      <c r="K1979" s="3" t="s">
        <v>1451</v>
      </c>
      <c r="L1979" s="4">
        <v>0.62353410723792091</v>
      </c>
    </row>
    <row r="1980" spans="2:12" x14ac:dyDescent="0.3">
      <c r="B1980" s="3" t="s">
        <v>103</v>
      </c>
      <c r="C1980" s="4">
        <v>2024</v>
      </c>
      <c r="D1980" s="3" t="s">
        <v>1454</v>
      </c>
      <c r="E1980" s="4">
        <v>1970287</v>
      </c>
      <c r="F1980" s="4">
        <v>838461</v>
      </c>
      <c r="G1980" s="4">
        <v>1131826</v>
      </c>
      <c r="H1980" s="4">
        <v>29103</v>
      </c>
      <c r="I1980" s="4">
        <v>2230000</v>
      </c>
      <c r="J1980" s="4">
        <v>104500</v>
      </c>
      <c r="K1980" s="3" t="s">
        <v>1447</v>
      </c>
      <c r="L1980" s="4">
        <v>0.42555272404477112</v>
      </c>
    </row>
    <row r="1981" spans="2:12" x14ac:dyDescent="0.3">
      <c r="B1981" s="3" t="s">
        <v>103</v>
      </c>
      <c r="C1981" s="4">
        <v>2024</v>
      </c>
      <c r="D1981" s="3" t="s">
        <v>1455</v>
      </c>
      <c r="E1981" s="4">
        <v>3340908</v>
      </c>
      <c r="F1981" s="4">
        <v>1768265</v>
      </c>
      <c r="G1981" s="4">
        <v>1572643</v>
      </c>
      <c r="H1981" s="4">
        <v>61074</v>
      </c>
      <c r="I1981" s="4">
        <v>7200000</v>
      </c>
      <c r="J1981" s="4">
        <v>104500</v>
      </c>
      <c r="K1981" s="3" t="s">
        <v>1447</v>
      </c>
      <c r="L1981" s="4">
        <v>0.52927677146452401</v>
      </c>
    </row>
    <row r="1982" spans="2:12" x14ac:dyDescent="0.3">
      <c r="B1982" s="3" t="s">
        <v>103</v>
      </c>
      <c r="C1982" s="4">
        <v>2024</v>
      </c>
      <c r="D1982" s="3" t="s">
        <v>1456</v>
      </c>
      <c r="E1982" s="4">
        <v>8413534</v>
      </c>
      <c r="F1982" s="4">
        <v>4153074</v>
      </c>
      <c r="G1982" s="4">
        <v>4260460</v>
      </c>
      <c r="H1982" s="4">
        <v>31987</v>
      </c>
      <c r="I1982" s="4">
        <v>14400000</v>
      </c>
      <c r="J1982" s="4">
        <v>0</v>
      </c>
      <c r="K1982" s="3" t="s">
        <v>1447</v>
      </c>
      <c r="L1982" s="4">
        <v>0.49361825839177687</v>
      </c>
    </row>
    <row r="1983" spans="2:12" x14ac:dyDescent="0.3">
      <c r="B1983" s="3" t="s">
        <v>103</v>
      </c>
      <c r="C1983" s="4">
        <v>2024</v>
      </c>
      <c r="D1983" s="3" t="s">
        <v>1457</v>
      </c>
      <c r="E1983" s="4">
        <v>5286849</v>
      </c>
      <c r="F1983" s="4">
        <v>2326705</v>
      </c>
      <c r="G1983" s="4">
        <v>2960144</v>
      </c>
      <c r="H1983" s="4">
        <v>0</v>
      </c>
      <c r="I1983" s="4">
        <v>14500000</v>
      </c>
      <c r="J1983" s="4">
        <v>318500</v>
      </c>
      <c r="K1983" s="3" t="s">
        <v>1447</v>
      </c>
      <c r="L1983" s="4">
        <v>0.44009295517991909</v>
      </c>
    </row>
    <row r="1984" spans="2:12" x14ac:dyDescent="0.3">
      <c r="B1984" s="3" t="s">
        <v>103</v>
      </c>
      <c r="C1984" s="4">
        <v>2024</v>
      </c>
      <c r="D1984" s="3" t="s">
        <v>1458</v>
      </c>
      <c r="E1984" s="4">
        <v>472361</v>
      </c>
      <c r="F1984" s="4"/>
      <c r="G1984" s="4">
        <v>472361</v>
      </c>
      <c r="H1984" s="4">
        <v>139000</v>
      </c>
      <c r="I1984" s="4">
        <v>472361</v>
      </c>
      <c r="J1984" s="4"/>
      <c r="K1984" s="3" t="s">
        <v>1451</v>
      </c>
      <c r="L1984" s="4"/>
    </row>
    <row r="1985" spans="2:12" x14ac:dyDescent="0.3">
      <c r="B1985" s="3" t="s">
        <v>107</v>
      </c>
      <c r="C1985" s="4">
        <v>2019</v>
      </c>
      <c r="D1985" s="3" t="s">
        <v>1446</v>
      </c>
      <c r="E1985" s="4">
        <v>110851738</v>
      </c>
      <c r="F1985" s="4">
        <v>37632586</v>
      </c>
      <c r="G1985" s="4">
        <v>73219152</v>
      </c>
      <c r="H1985" s="4">
        <v>1150034</v>
      </c>
      <c r="I1985" s="4">
        <v>229269300</v>
      </c>
      <c r="J1985" s="4">
        <v>3555766</v>
      </c>
      <c r="K1985" s="3" t="s">
        <v>1459</v>
      </c>
      <c r="L1985" s="4">
        <v>0.33948575528874431</v>
      </c>
    </row>
    <row r="1986" spans="2:12" x14ac:dyDescent="0.3">
      <c r="B1986" s="3" t="s">
        <v>107</v>
      </c>
      <c r="C1986" s="4">
        <v>2019</v>
      </c>
      <c r="D1986" s="3" t="s">
        <v>1448</v>
      </c>
      <c r="E1986" s="4">
        <v>12121136</v>
      </c>
      <c r="F1986" s="4">
        <v>2359160</v>
      </c>
      <c r="G1986" s="4">
        <v>9761976</v>
      </c>
      <c r="H1986" s="4">
        <v>0</v>
      </c>
      <c r="I1986" s="4">
        <v>12121136</v>
      </c>
      <c r="J1986" s="4">
        <v>161580</v>
      </c>
      <c r="K1986" s="3" t="s">
        <v>1459</v>
      </c>
      <c r="L1986" s="4">
        <v>0.19463192228847198</v>
      </c>
    </row>
    <row r="1987" spans="2:12" x14ac:dyDescent="0.3">
      <c r="B1987" s="3" t="s">
        <v>107</v>
      </c>
      <c r="C1987" s="4">
        <v>2019</v>
      </c>
      <c r="D1987" s="3" t="s">
        <v>1449</v>
      </c>
      <c r="E1987" s="4">
        <v>10053622</v>
      </c>
      <c r="F1987" s="4">
        <v>5003542</v>
      </c>
      <c r="G1987" s="4">
        <v>5050080</v>
      </c>
      <c r="H1987" s="4">
        <v>647019</v>
      </c>
      <c r="I1987" s="4">
        <v>10053622</v>
      </c>
      <c r="J1987" s="4">
        <v>600814</v>
      </c>
      <c r="K1987" s="3" t="s">
        <v>1459</v>
      </c>
      <c r="L1987" s="4">
        <v>0.49768551075423367</v>
      </c>
    </row>
    <row r="1988" spans="2:12" x14ac:dyDescent="0.3">
      <c r="B1988" s="3" t="s">
        <v>107</v>
      </c>
      <c r="C1988" s="4">
        <v>2019</v>
      </c>
      <c r="D1988" s="3" t="s">
        <v>1450</v>
      </c>
      <c r="E1988" s="4">
        <v>7714065</v>
      </c>
      <c r="F1988" s="4"/>
      <c r="G1988" s="4">
        <v>7714065</v>
      </c>
      <c r="H1988" s="4">
        <v>0</v>
      </c>
      <c r="I1988" s="4">
        <v>7714065</v>
      </c>
      <c r="J1988" s="4"/>
      <c r="K1988" s="3" t="s">
        <v>1451</v>
      </c>
      <c r="L1988" s="4"/>
    </row>
    <row r="1989" spans="2:12" x14ac:dyDescent="0.3">
      <c r="B1989" s="3" t="s">
        <v>107</v>
      </c>
      <c r="C1989" s="4">
        <v>2019</v>
      </c>
      <c r="D1989" s="3" t="s">
        <v>1452</v>
      </c>
      <c r="E1989" s="4">
        <v>0</v>
      </c>
      <c r="F1989" s="4">
        <v>0</v>
      </c>
      <c r="G1989" s="4">
        <v>0</v>
      </c>
      <c r="H1989" s="4">
        <v>0</v>
      </c>
      <c r="I1989" s="4">
        <v>0</v>
      </c>
      <c r="J1989" s="4">
        <v>0</v>
      </c>
      <c r="K1989" s="3" t="s">
        <v>1459</v>
      </c>
      <c r="L1989" s="4"/>
    </row>
    <row r="1990" spans="2:12" x14ac:dyDescent="0.3">
      <c r="B1990" s="3" t="s">
        <v>107</v>
      </c>
      <c r="C1990" s="4">
        <v>2019</v>
      </c>
      <c r="D1990" s="3" t="s">
        <v>1453</v>
      </c>
      <c r="E1990" s="4">
        <v>12247814</v>
      </c>
      <c r="F1990" s="4">
        <v>7834069</v>
      </c>
      <c r="G1990" s="4">
        <v>4413745</v>
      </c>
      <c r="H1990" s="4">
        <v>307874</v>
      </c>
      <c r="I1990" s="4">
        <v>12247814</v>
      </c>
      <c r="J1990" s="4">
        <v>482606</v>
      </c>
      <c r="K1990" s="3" t="s">
        <v>1451</v>
      </c>
      <c r="L1990" s="4">
        <v>0.6396299780515935</v>
      </c>
    </row>
    <row r="1991" spans="2:12" x14ac:dyDescent="0.3">
      <c r="B1991" s="3" t="s">
        <v>107</v>
      </c>
      <c r="C1991" s="4">
        <v>2019</v>
      </c>
      <c r="D1991" s="3" t="s">
        <v>1454</v>
      </c>
      <c r="E1991" s="4">
        <v>4056925</v>
      </c>
      <c r="F1991" s="4">
        <v>2259428</v>
      </c>
      <c r="G1991" s="4">
        <v>1797497</v>
      </c>
      <c r="H1991" s="4">
        <v>91179</v>
      </c>
      <c r="I1991" s="4">
        <v>4056925</v>
      </c>
      <c r="J1991" s="4">
        <v>173960</v>
      </c>
      <c r="K1991" s="3" t="s">
        <v>1459</v>
      </c>
      <c r="L1991" s="4">
        <v>0.55693117324081665</v>
      </c>
    </row>
    <row r="1992" spans="2:12" x14ac:dyDescent="0.3">
      <c r="B1992" s="3" t="s">
        <v>107</v>
      </c>
      <c r="C1992" s="4">
        <v>2019</v>
      </c>
      <c r="D1992" s="3" t="s">
        <v>1455</v>
      </c>
      <c r="E1992" s="4">
        <v>54080028</v>
      </c>
      <c r="F1992" s="4">
        <v>11854148</v>
      </c>
      <c r="G1992" s="4">
        <v>42225880</v>
      </c>
      <c r="H1992" s="4">
        <v>241908</v>
      </c>
      <c r="I1992" s="4">
        <v>54080028</v>
      </c>
      <c r="J1992" s="4">
        <v>855466</v>
      </c>
      <c r="K1992" s="3" t="s">
        <v>1459</v>
      </c>
      <c r="L1992" s="4">
        <v>0.21919641017937344</v>
      </c>
    </row>
    <row r="1993" spans="2:12" x14ac:dyDescent="0.3">
      <c r="B1993" s="3" t="s">
        <v>107</v>
      </c>
      <c r="C1993" s="4">
        <v>2019</v>
      </c>
      <c r="D1993" s="3" t="s">
        <v>1456</v>
      </c>
      <c r="E1993" s="4">
        <v>72167404</v>
      </c>
      <c r="F1993" s="4">
        <v>40292488</v>
      </c>
      <c r="G1993" s="4">
        <v>31874916</v>
      </c>
      <c r="H1993" s="4">
        <v>36463</v>
      </c>
      <c r="I1993" s="4">
        <v>72167404</v>
      </c>
      <c r="J1993" s="4">
        <v>1927562</v>
      </c>
      <c r="K1993" s="3" t="s">
        <v>1459</v>
      </c>
      <c r="L1993" s="4">
        <v>0.55831976441885034</v>
      </c>
    </row>
    <row r="1994" spans="2:12" x14ac:dyDescent="0.3">
      <c r="B1994" s="3" t="s">
        <v>107</v>
      </c>
      <c r="C1994" s="4">
        <v>2019</v>
      </c>
      <c r="D1994" s="3" t="s">
        <v>1457</v>
      </c>
      <c r="E1994" s="4">
        <v>64304113</v>
      </c>
      <c r="F1994" s="4">
        <v>18496095</v>
      </c>
      <c r="G1994" s="4">
        <v>45808018</v>
      </c>
      <c r="H1994" s="4">
        <v>855847</v>
      </c>
      <c r="I1994" s="4">
        <v>88242051</v>
      </c>
      <c r="J1994" s="4">
        <v>1190678</v>
      </c>
      <c r="K1994" s="3" t="s">
        <v>1459</v>
      </c>
      <c r="L1994" s="4">
        <v>0.2876347116396738</v>
      </c>
    </row>
    <row r="1995" spans="2:12" x14ac:dyDescent="0.3">
      <c r="B1995" s="3" t="s">
        <v>107</v>
      </c>
      <c r="C1995" s="4">
        <v>2019</v>
      </c>
      <c r="D1995" s="3" t="s">
        <v>1458</v>
      </c>
      <c r="E1995" s="4">
        <v>7042885</v>
      </c>
      <c r="F1995" s="4"/>
      <c r="G1995" s="4">
        <v>7042885</v>
      </c>
      <c r="H1995" s="4">
        <v>6687403</v>
      </c>
      <c r="I1995" s="4">
        <v>7042885</v>
      </c>
      <c r="J1995" s="4"/>
      <c r="K1995" s="3" t="s">
        <v>1451</v>
      </c>
      <c r="L1995" s="4"/>
    </row>
    <row r="1996" spans="2:12" x14ac:dyDescent="0.3">
      <c r="B1996" s="3" t="s">
        <v>107</v>
      </c>
      <c r="C1996" s="4">
        <v>2020</v>
      </c>
      <c r="D1996" s="3" t="s">
        <v>1446</v>
      </c>
      <c r="E1996" s="4">
        <v>113940012</v>
      </c>
      <c r="F1996" s="4">
        <v>41251725</v>
      </c>
      <c r="G1996" s="4">
        <v>72688287</v>
      </c>
      <c r="H1996" s="4">
        <v>524922</v>
      </c>
      <c r="I1996" s="4">
        <v>230764500</v>
      </c>
      <c r="J1996" s="4">
        <v>6593271</v>
      </c>
      <c r="K1996" s="3" t="s">
        <v>1459</v>
      </c>
      <c r="L1996" s="4">
        <v>0.36204775017927854</v>
      </c>
    </row>
    <row r="1997" spans="2:12" x14ac:dyDescent="0.3">
      <c r="B1997" s="3" t="s">
        <v>107</v>
      </c>
      <c r="C1997" s="4">
        <v>2020</v>
      </c>
      <c r="D1997" s="3" t="s">
        <v>1448</v>
      </c>
      <c r="E1997" s="4">
        <v>12121137</v>
      </c>
      <c r="F1997" s="4">
        <v>2520878</v>
      </c>
      <c r="G1997" s="4">
        <v>9600259</v>
      </c>
      <c r="H1997" s="4">
        <v>0</v>
      </c>
      <c r="I1997" s="4">
        <v>12121137</v>
      </c>
      <c r="J1997" s="4">
        <v>161615</v>
      </c>
      <c r="K1997" s="3" t="s">
        <v>1459</v>
      </c>
      <c r="L1997" s="4">
        <v>0.20797372391715396</v>
      </c>
    </row>
    <row r="1998" spans="2:12" x14ac:dyDescent="0.3">
      <c r="B1998" s="3" t="s">
        <v>107</v>
      </c>
      <c r="C1998" s="4">
        <v>2020</v>
      </c>
      <c r="D1998" s="3" t="s">
        <v>1449</v>
      </c>
      <c r="E1998" s="4">
        <v>10105131</v>
      </c>
      <c r="F1998" s="4">
        <v>5500284</v>
      </c>
      <c r="G1998" s="4">
        <v>4604847</v>
      </c>
      <c r="H1998" s="4">
        <v>227782</v>
      </c>
      <c r="I1998" s="4">
        <v>10105131</v>
      </c>
      <c r="J1998" s="4">
        <v>969637</v>
      </c>
      <c r="K1998" s="3" t="s">
        <v>1459</v>
      </c>
      <c r="L1998" s="4">
        <v>0.54430605600263871</v>
      </c>
    </row>
    <row r="1999" spans="2:12" x14ac:dyDescent="0.3">
      <c r="B1999" s="3" t="s">
        <v>107</v>
      </c>
      <c r="C1999" s="4">
        <v>2020</v>
      </c>
      <c r="D1999" s="3" t="s">
        <v>1450</v>
      </c>
      <c r="E1999" s="4">
        <v>7714065</v>
      </c>
      <c r="F1999" s="4"/>
      <c r="G1999" s="4">
        <v>7714065</v>
      </c>
      <c r="H1999" s="4">
        <v>0</v>
      </c>
      <c r="I1999" s="4">
        <v>7714065</v>
      </c>
      <c r="J1999" s="4"/>
      <c r="K1999" s="3" t="s">
        <v>1451</v>
      </c>
      <c r="L1999" s="4"/>
    </row>
    <row r="2000" spans="2:12" x14ac:dyDescent="0.3">
      <c r="B2000" s="3" t="s">
        <v>107</v>
      </c>
      <c r="C2000" s="4">
        <v>2020</v>
      </c>
      <c r="D2000" s="3" t="s">
        <v>1452</v>
      </c>
      <c r="E2000" s="4">
        <v>0</v>
      </c>
      <c r="F2000" s="4">
        <v>0</v>
      </c>
      <c r="G2000" s="4">
        <v>0</v>
      </c>
      <c r="H2000" s="4">
        <v>0</v>
      </c>
      <c r="I2000" s="4">
        <v>0</v>
      </c>
      <c r="J2000" s="4">
        <v>0</v>
      </c>
      <c r="K2000" s="3" t="s">
        <v>1451</v>
      </c>
      <c r="L2000" s="4"/>
    </row>
    <row r="2001" spans="2:12" x14ac:dyDescent="0.3">
      <c r="B2001" s="3" t="s">
        <v>107</v>
      </c>
      <c r="C2001" s="4">
        <v>2020</v>
      </c>
      <c r="D2001" s="3" t="s">
        <v>1453</v>
      </c>
      <c r="E2001" s="4">
        <v>12633073</v>
      </c>
      <c r="F2001" s="4">
        <v>8338964</v>
      </c>
      <c r="G2001" s="4">
        <v>4294109</v>
      </c>
      <c r="H2001" s="4">
        <v>385262</v>
      </c>
      <c r="I2001" s="4">
        <v>12633076</v>
      </c>
      <c r="J2001" s="4">
        <v>1066206</v>
      </c>
      <c r="K2001" s="3" t="s">
        <v>1451</v>
      </c>
      <c r="L2001" s="4">
        <v>0.66008990844903692</v>
      </c>
    </row>
    <row r="2002" spans="2:12" x14ac:dyDescent="0.3">
      <c r="B2002" s="3" t="s">
        <v>107</v>
      </c>
      <c r="C2002" s="4">
        <v>2020</v>
      </c>
      <c r="D2002" s="3" t="s">
        <v>1454</v>
      </c>
      <c r="E2002" s="4">
        <v>4056925</v>
      </c>
      <c r="F2002" s="4">
        <v>2423487</v>
      </c>
      <c r="G2002" s="4">
        <v>1633438</v>
      </c>
      <c r="H2002" s="4">
        <v>103726</v>
      </c>
      <c r="I2002" s="4">
        <v>4056925</v>
      </c>
      <c r="J2002" s="4">
        <v>206241</v>
      </c>
      <c r="K2002" s="3" t="s">
        <v>1459</v>
      </c>
      <c r="L2002" s="4">
        <v>0.59737042217935998</v>
      </c>
    </row>
    <row r="2003" spans="2:12" x14ac:dyDescent="0.3">
      <c r="B2003" s="3" t="s">
        <v>107</v>
      </c>
      <c r="C2003" s="4">
        <v>2020</v>
      </c>
      <c r="D2003" s="3" t="s">
        <v>1455</v>
      </c>
      <c r="E2003" s="4">
        <v>54591602</v>
      </c>
      <c r="F2003" s="4">
        <v>12826397</v>
      </c>
      <c r="G2003" s="4">
        <v>41765205</v>
      </c>
      <c r="H2003" s="4">
        <v>0</v>
      </c>
      <c r="I2003" s="4">
        <v>54591602</v>
      </c>
      <c r="J2003" s="4">
        <v>989133</v>
      </c>
      <c r="K2003" s="3" t="s">
        <v>1459</v>
      </c>
      <c r="L2003" s="4">
        <v>0.23495183380037099</v>
      </c>
    </row>
    <row r="2004" spans="2:12" x14ac:dyDescent="0.3">
      <c r="B2004" s="3" t="s">
        <v>107</v>
      </c>
      <c r="C2004" s="4">
        <v>2020</v>
      </c>
      <c r="D2004" s="3" t="s">
        <v>1456</v>
      </c>
      <c r="E2004" s="4">
        <v>81112890</v>
      </c>
      <c r="F2004" s="4">
        <v>42208483</v>
      </c>
      <c r="G2004" s="4">
        <v>38904407</v>
      </c>
      <c r="H2004" s="4">
        <v>5065091</v>
      </c>
      <c r="I2004" s="4">
        <v>85820254</v>
      </c>
      <c r="J2004" s="4">
        <v>3030333</v>
      </c>
      <c r="K2004" s="3" t="s">
        <v>1459</v>
      </c>
      <c r="L2004" s="4">
        <v>0.52036714509863968</v>
      </c>
    </row>
    <row r="2005" spans="2:12" x14ac:dyDescent="0.3">
      <c r="B2005" s="3" t="s">
        <v>107</v>
      </c>
      <c r="C2005" s="4">
        <v>2020</v>
      </c>
      <c r="D2005" s="3" t="s">
        <v>1457</v>
      </c>
      <c r="E2005" s="4">
        <v>64594542</v>
      </c>
      <c r="F2005" s="4">
        <v>19871275</v>
      </c>
      <c r="G2005" s="4">
        <v>44723267</v>
      </c>
      <c r="H2005" s="4">
        <v>504398</v>
      </c>
      <c r="I2005" s="4">
        <v>91382780</v>
      </c>
      <c r="J2005" s="4">
        <v>2081038</v>
      </c>
      <c r="K2005" s="3" t="s">
        <v>1459</v>
      </c>
      <c r="L2005" s="4">
        <v>0.30763086763584452</v>
      </c>
    </row>
    <row r="2006" spans="2:12" x14ac:dyDescent="0.3">
      <c r="B2006" s="3" t="s">
        <v>107</v>
      </c>
      <c r="C2006" s="4">
        <v>2020</v>
      </c>
      <c r="D2006" s="3" t="s">
        <v>1458</v>
      </c>
      <c r="E2006" s="4">
        <v>1428856</v>
      </c>
      <c r="F2006" s="4"/>
      <c r="G2006" s="4">
        <v>1428856</v>
      </c>
      <c r="H2006" s="4">
        <v>1023595</v>
      </c>
      <c r="I2006" s="4">
        <v>1428856</v>
      </c>
      <c r="J2006" s="4"/>
      <c r="K2006" s="3" t="s">
        <v>1451</v>
      </c>
      <c r="L2006" s="4"/>
    </row>
    <row r="2007" spans="2:12" x14ac:dyDescent="0.3">
      <c r="B2007" s="3" t="s">
        <v>107</v>
      </c>
      <c r="C2007" s="4">
        <v>2021</v>
      </c>
      <c r="D2007" s="3" t="s">
        <v>1446</v>
      </c>
      <c r="E2007" s="4">
        <v>116708770</v>
      </c>
      <c r="F2007" s="4">
        <v>44681750</v>
      </c>
      <c r="G2007" s="4">
        <v>72027020</v>
      </c>
      <c r="H2007" s="4">
        <v>951740</v>
      </c>
      <c r="I2007" s="4">
        <v>210427100</v>
      </c>
      <c r="J2007" s="4">
        <v>6012203</v>
      </c>
      <c r="K2007" s="3" t="s">
        <v>1447</v>
      </c>
      <c r="L2007" s="4">
        <v>0.38284826410217504</v>
      </c>
    </row>
    <row r="2008" spans="2:12" x14ac:dyDescent="0.3">
      <c r="B2008" s="3" t="s">
        <v>107</v>
      </c>
      <c r="C2008" s="4">
        <v>2021</v>
      </c>
      <c r="D2008" s="3" t="s">
        <v>1448</v>
      </c>
      <c r="E2008" s="4">
        <v>12121137</v>
      </c>
      <c r="F2008" s="4">
        <v>2675088</v>
      </c>
      <c r="G2008" s="4">
        <v>9446049</v>
      </c>
      <c r="H2008" s="4">
        <v>0</v>
      </c>
      <c r="I2008" s="4">
        <v>12121137</v>
      </c>
      <c r="J2008" s="4">
        <v>161615</v>
      </c>
      <c r="K2008" s="3" t="s">
        <v>1447</v>
      </c>
      <c r="L2008" s="4">
        <v>0.22069612776425182</v>
      </c>
    </row>
    <row r="2009" spans="2:12" x14ac:dyDescent="0.3">
      <c r="B2009" s="3" t="s">
        <v>107</v>
      </c>
      <c r="C2009" s="4">
        <v>2021</v>
      </c>
      <c r="D2009" s="3" t="s">
        <v>1449</v>
      </c>
      <c r="E2009" s="4">
        <v>10333922</v>
      </c>
      <c r="F2009" s="4">
        <v>6056688</v>
      </c>
      <c r="G2009" s="4">
        <v>4277234</v>
      </c>
      <c r="H2009" s="4">
        <v>375435</v>
      </c>
      <c r="I2009" s="4">
        <v>10333922</v>
      </c>
      <c r="J2009" s="4">
        <v>1003185</v>
      </c>
      <c r="K2009" s="3" t="s">
        <v>1447</v>
      </c>
      <c r="L2009" s="4">
        <v>0.58609770811120887</v>
      </c>
    </row>
    <row r="2010" spans="2:12" x14ac:dyDescent="0.3">
      <c r="B2010" s="3" t="s">
        <v>107</v>
      </c>
      <c r="C2010" s="4">
        <v>2021</v>
      </c>
      <c r="D2010" s="3" t="s">
        <v>1450</v>
      </c>
      <c r="E2010" s="4">
        <v>7714064</v>
      </c>
      <c r="F2010" s="4"/>
      <c r="G2010" s="4">
        <v>7714064</v>
      </c>
      <c r="H2010" s="4">
        <v>0</v>
      </c>
      <c r="I2010" s="4">
        <v>7714064</v>
      </c>
      <c r="J2010" s="4"/>
      <c r="K2010" s="3" t="s">
        <v>1451</v>
      </c>
      <c r="L2010" s="4"/>
    </row>
    <row r="2011" spans="2:12" x14ac:dyDescent="0.3">
      <c r="B2011" s="3" t="s">
        <v>107</v>
      </c>
      <c r="C2011" s="4">
        <v>2021</v>
      </c>
      <c r="D2011" s="3" t="s">
        <v>1452</v>
      </c>
      <c r="E2011" s="4">
        <v>0</v>
      </c>
      <c r="F2011" s="4">
        <v>0</v>
      </c>
      <c r="G2011" s="4">
        <v>0</v>
      </c>
      <c r="H2011" s="4">
        <v>0</v>
      </c>
      <c r="I2011" s="4">
        <v>0</v>
      </c>
      <c r="J2011" s="4">
        <v>0</v>
      </c>
      <c r="K2011" s="3" t="s">
        <v>1451</v>
      </c>
      <c r="L2011" s="4"/>
    </row>
    <row r="2012" spans="2:12" x14ac:dyDescent="0.3">
      <c r="B2012" s="3" t="s">
        <v>107</v>
      </c>
      <c r="C2012" s="4">
        <v>2021</v>
      </c>
      <c r="D2012" s="3" t="s">
        <v>1453</v>
      </c>
      <c r="E2012" s="4">
        <v>12903157</v>
      </c>
      <c r="F2012" s="4">
        <v>8826699</v>
      </c>
      <c r="G2012" s="4">
        <v>4076458</v>
      </c>
      <c r="H2012" s="4">
        <v>405733</v>
      </c>
      <c r="I2012" s="4">
        <v>12903157</v>
      </c>
      <c r="J2012" s="4">
        <v>1078428</v>
      </c>
      <c r="K2012" s="3" t="s">
        <v>1451</v>
      </c>
      <c r="L2012" s="4">
        <v>0.6840728203183144</v>
      </c>
    </row>
    <row r="2013" spans="2:12" x14ac:dyDescent="0.3">
      <c r="B2013" s="3" t="s">
        <v>107</v>
      </c>
      <c r="C2013" s="4">
        <v>2021</v>
      </c>
      <c r="D2013" s="3" t="s">
        <v>1454</v>
      </c>
      <c r="E2013" s="4">
        <v>4347736</v>
      </c>
      <c r="F2013" s="4">
        <v>2598096</v>
      </c>
      <c r="G2013" s="4">
        <v>1749640</v>
      </c>
      <c r="H2013" s="4">
        <v>34009</v>
      </c>
      <c r="I2013" s="4">
        <v>4347736</v>
      </c>
      <c r="J2013" s="4">
        <v>220781</v>
      </c>
      <c r="K2013" s="3" t="s">
        <v>1447</v>
      </c>
      <c r="L2013" s="4">
        <v>0.59757446174284734</v>
      </c>
    </row>
    <row r="2014" spans="2:12" x14ac:dyDescent="0.3">
      <c r="B2014" s="3" t="s">
        <v>107</v>
      </c>
      <c r="C2014" s="4">
        <v>2021</v>
      </c>
      <c r="D2014" s="3" t="s">
        <v>1455</v>
      </c>
      <c r="E2014" s="4">
        <v>54993973</v>
      </c>
      <c r="F2014" s="4">
        <v>13812574</v>
      </c>
      <c r="G2014" s="4">
        <v>41181399</v>
      </c>
      <c r="H2014" s="4">
        <v>1644814</v>
      </c>
      <c r="I2014" s="4">
        <v>54993973</v>
      </c>
      <c r="J2014" s="4">
        <v>995473</v>
      </c>
      <c r="K2014" s="3" t="s">
        <v>1447</v>
      </c>
      <c r="L2014" s="4">
        <v>0.25116523223372134</v>
      </c>
    </row>
    <row r="2015" spans="2:12" x14ac:dyDescent="0.3">
      <c r="B2015" s="3" t="s">
        <v>107</v>
      </c>
      <c r="C2015" s="4">
        <v>2021</v>
      </c>
      <c r="D2015" s="3" t="s">
        <v>1456</v>
      </c>
      <c r="E2015" s="4">
        <v>81424436</v>
      </c>
      <c r="F2015" s="4">
        <v>44425506</v>
      </c>
      <c r="G2015" s="4">
        <v>36998930</v>
      </c>
      <c r="H2015" s="4">
        <v>6124201</v>
      </c>
      <c r="I2015" s="4">
        <v>86304600</v>
      </c>
      <c r="J2015" s="4">
        <v>3039238</v>
      </c>
      <c r="K2015" s="3" t="s">
        <v>1447</v>
      </c>
      <c r="L2015" s="4">
        <v>0.54560409850428682</v>
      </c>
    </row>
    <row r="2016" spans="2:12" x14ac:dyDescent="0.3">
      <c r="B2016" s="3" t="s">
        <v>107</v>
      </c>
      <c r="C2016" s="4">
        <v>2021</v>
      </c>
      <c r="D2016" s="3" t="s">
        <v>1457</v>
      </c>
      <c r="E2016" s="4">
        <v>65239340</v>
      </c>
      <c r="F2016" s="4">
        <v>21254839</v>
      </c>
      <c r="G2016" s="4">
        <v>43984501</v>
      </c>
      <c r="H2016" s="4">
        <v>360394</v>
      </c>
      <c r="I2016" s="4">
        <v>92777980</v>
      </c>
      <c r="J2016" s="4">
        <v>2018201</v>
      </c>
      <c r="K2016" s="3" t="s">
        <v>1447</v>
      </c>
      <c r="L2016" s="4">
        <v>0.32579788514108204</v>
      </c>
    </row>
    <row r="2017" spans="2:12" x14ac:dyDescent="0.3">
      <c r="B2017" s="3" t="s">
        <v>107</v>
      </c>
      <c r="C2017" s="4">
        <v>2021</v>
      </c>
      <c r="D2017" s="3" t="s">
        <v>1458</v>
      </c>
      <c r="E2017" s="4">
        <v>10331527</v>
      </c>
      <c r="F2017" s="4"/>
      <c r="G2017" s="4">
        <v>10331527</v>
      </c>
      <c r="H2017" s="4">
        <v>4056299</v>
      </c>
      <c r="I2017" s="4">
        <v>10331527</v>
      </c>
      <c r="J2017" s="4"/>
      <c r="K2017" s="3" t="s">
        <v>1451</v>
      </c>
      <c r="L2017" s="4"/>
    </row>
    <row r="2018" spans="2:12" x14ac:dyDescent="0.3">
      <c r="B2018" s="3" t="s">
        <v>107</v>
      </c>
      <c r="C2018" s="4">
        <v>2022</v>
      </c>
      <c r="D2018" s="3" t="s">
        <v>1446</v>
      </c>
      <c r="E2018" s="4">
        <v>118005287</v>
      </c>
      <c r="F2018" s="4">
        <v>48166251</v>
      </c>
      <c r="G2018" s="4">
        <v>69839036</v>
      </c>
      <c r="H2018" s="4">
        <v>1146027</v>
      </c>
      <c r="I2018" s="4">
        <v>231384200</v>
      </c>
      <c r="J2018" s="4">
        <v>6610977</v>
      </c>
      <c r="K2018" s="3" t="s">
        <v>1447</v>
      </c>
      <c r="L2018" s="4">
        <v>0.40817027969263786</v>
      </c>
    </row>
    <row r="2019" spans="2:12" x14ac:dyDescent="0.3">
      <c r="B2019" s="3" t="s">
        <v>107</v>
      </c>
      <c r="C2019" s="4">
        <v>2022</v>
      </c>
      <c r="D2019" s="3" t="s">
        <v>1448</v>
      </c>
      <c r="E2019" s="4">
        <v>13470384</v>
      </c>
      <c r="F2019" s="4">
        <v>2836704</v>
      </c>
      <c r="G2019" s="4">
        <v>10633680</v>
      </c>
      <c r="H2019" s="4">
        <v>1349247</v>
      </c>
      <c r="I2019" s="4">
        <v>13470384</v>
      </c>
      <c r="J2019" s="4">
        <v>161615</v>
      </c>
      <c r="K2019" s="3" t="s">
        <v>1459</v>
      </c>
      <c r="L2019" s="4">
        <v>0.21058820594869457</v>
      </c>
    </row>
    <row r="2020" spans="2:12" x14ac:dyDescent="0.3">
      <c r="B2020" s="3" t="s">
        <v>107</v>
      </c>
      <c r="C2020" s="4">
        <v>2022</v>
      </c>
      <c r="D2020" s="3" t="s">
        <v>1449</v>
      </c>
      <c r="E2020" s="4">
        <v>11231369</v>
      </c>
      <c r="F2020" s="4">
        <v>6760386</v>
      </c>
      <c r="G2020" s="4">
        <v>4470983</v>
      </c>
      <c r="H2020" s="4">
        <v>1042711</v>
      </c>
      <c r="I2020" s="4">
        <v>11231369</v>
      </c>
      <c r="J2020" s="4">
        <v>1104535</v>
      </c>
      <c r="K2020" s="3" t="s">
        <v>1447</v>
      </c>
      <c r="L2020" s="4">
        <v>0.60192003307878139</v>
      </c>
    </row>
    <row r="2021" spans="2:12" x14ac:dyDescent="0.3">
      <c r="B2021" s="3" t="s">
        <v>107</v>
      </c>
      <c r="C2021" s="4">
        <v>2022</v>
      </c>
      <c r="D2021" s="3" t="s">
        <v>1450</v>
      </c>
      <c r="E2021" s="4">
        <v>8068828</v>
      </c>
      <c r="F2021" s="4"/>
      <c r="G2021" s="4">
        <v>8068828</v>
      </c>
      <c r="H2021" s="4">
        <v>354764</v>
      </c>
      <c r="I2021" s="4">
        <v>8068828</v>
      </c>
      <c r="J2021" s="4"/>
      <c r="K2021" s="3" t="s">
        <v>1451</v>
      </c>
      <c r="L2021" s="4"/>
    </row>
    <row r="2022" spans="2:12" x14ac:dyDescent="0.3">
      <c r="B2022" s="3" t="s">
        <v>107</v>
      </c>
      <c r="C2022" s="4">
        <v>2022</v>
      </c>
      <c r="D2022" s="3" t="s">
        <v>1452</v>
      </c>
      <c r="E2022" s="4">
        <v>0</v>
      </c>
      <c r="F2022" s="4">
        <v>0</v>
      </c>
      <c r="G2022" s="4">
        <v>0</v>
      </c>
      <c r="H2022" s="4">
        <v>0</v>
      </c>
      <c r="I2022" s="4">
        <v>0</v>
      </c>
      <c r="J2022" s="4">
        <v>0</v>
      </c>
      <c r="K2022" s="3" t="s">
        <v>1447</v>
      </c>
      <c r="L2022" s="4"/>
    </row>
    <row r="2023" spans="2:12" x14ac:dyDescent="0.3">
      <c r="B2023" s="3" t="s">
        <v>107</v>
      </c>
      <c r="C2023" s="4">
        <v>2022</v>
      </c>
      <c r="D2023" s="3" t="s">
        <v>1453</v>
      </c>
      <c r="E2023" s="4">
        <v>13095281</v>
      </c>
      <c r="F2023" s="4">
        <v>9269700</v>
      </c>
      <c r="G2023" s="4">
        <v>3825581</v>
      </c>
      <c r="H2023" s="4">
        <v>14852</v>
      </c>
      <c r="I2023" s="4">
        <v>13095284</v>
      </c>
      <c r="J2023" s="4">
        <v>1078428</v>
      </c>
      <c r="K2023" s="3" t="s">
        <v>1451</v>
      </c>
      <c r="L2023" s="4">
        <v>0.70786568077462408</v>
      </c>
    </row>
    <row r="2024" spans="2:12" x14ac:dyDescent="0.3">
      <c r="B2024" s="3" t="s">
        <v>107</v>
      </c>
      <c r="C2024" s="4">
        <v>2022</v>
      </c>
      <c r="D2024" s="3" t="s">
        <v>1454</v>
      </c>
      <c r="E2024" s="4">
        <v>4879045</v>
      </c>
      <c r="F2024" s="4">
        <v>2777376</v>
      </c>
      <c r="G2024" s="4">
        <v>2101669</v>
      </c>
      <c r="H2024" s="4">
        <v>531307</v>
      </c>
      <c r="I2024" s="4">
        <v>4879045</v>
      </c>
      <c r="J2024" s="4">
        <v>247140</v>
      </c>
      <c r="K2024" s="3" t="s">
        <v>1447</v>
      </c>
      <c r="L2024" s="4">
        <v>0.56924582577123184</v>
      </c>
    </row>
    <row r="2025" spans="2:12" x14ac:dyDescent="0.3">
      <c r="B2025" s="3" t="s">
        <v>107</v>
      </c>
      <c r="C2025" s="4">
        <v>2022</v>
      </c>
      <c r="D2025" s="3" t="s">
        <v>1455</v>
      </c>
      <c r="E2025" s="4">
        <v>56610255</v>
      </c>
      <c r="F2025" s="4">
        <v>14802912</v>
      </c>
      <c r="G2025" s="4">
        <v>41807343</v>
      </c>
      <c r="H2025" s="4">
        <v>1616282</v>
      </c>
      <c r="I2025" s="4">
        <v>56610255</v>
      </c>
      <c r="J2025" s="4">
        <v>1019209</v>
      </c>
      <c r="K2025" s="3" t="s">
        <v>1447</v>
      </c>
      <c r="L2025" s="4">
        <v>0.26148817029706012</v>
      </c>
    </row>
    <row r="2026" spans="2:12" x14ac:dyDescent="0.3">
      <c r="B2026" s="3" t="s">
        <v>107</v>
      </c>
      <c r="C2026" s="4">
        <v>2022</v>
      </c>
      <c r="D2026" s="3" t="s">
        <v>1456</v>
      </c>
      <c r="E2026" s="4">
        <v>85072299</v>
      </c>
      <c r="F2026" s="4">
        <v>46699272</v>
      </c>
      <c r="G2026" s="4">
        <v>38373027</v>
      </c>
      <c r="H2026" s="4">
        <v>686294</v>
      </c>
      <c r="I2026" s="4">
        <v>90603263</v>
      </c>
      <c r="J2026" s="4">
        <v>3182527</v>
      </c>
      <c r="K2026" s="3" t="s">
        <v>1447</v>
      </c>
      <c r="L2026" s="4">
        <v>0.54893628770982195</v>
      </c>
    </row>
    <row r="2027" spans="2:12" x14ac:dyDescent="0.3">
      <c r="B2027" s="3" t="s">
        <v>107</v>
      </c>
      <c r="C2027" s="4">
        <v>2022</v>
      </c>
      <c r="D2027" s="3" t="s">
        <v>1457</v>
      </c>
      <c r="E2027" s="4">
        <v>67181657</v>
      </c>
      <c r="F2027" s="4">
        <v>22645788</v>
      </c>
      <c r="G2027" s="4">
        <v>44535869</v>
      </c>
      <c r="H2027" s="4">
        <v>848910</v>
      </c>
      <c r="I2027" s="4">
        <v>96610924</v>
      </c>
      <c r="J2027" s="4">
        <v>2112525</v>
      </c>
      <c r="K2027" s="3" t="s">
        <v>1447</v>
      </c>
      <c r="L2027" s="4">
        <v>0.33708290344788611</v>
      </c>
    </row>
    <row r="2028" spans="2:12" x14ac:dyDescent="0.3">
      <c r="B2028" s="3" t="s">
        <v>107</v>
      </c>
      <c r="C2028" s="4">
        <v>2022</v>
      </c>
      <c r="D2028" s="3" t="s">
        <v>1458</v>
      </c>
      <c r="E2028" s="4">
        <v>14141879</v>
      </c>
      <c r="F2028" s="4"/>
      <c r="G2028" s="4">
        <v>14141879</v>
      </c>
      <c r="H2028" s="4">
        <v>8047830</v>
      </c>
      <c r="I2028" s="4">
        <v>14141879</v>
      </c>
      <c r="J2028" s="4"/>
      <c r="K2028" s="3" t="s">
        <v>1451</v>
      </c>
      <c r="L2028" s="4"/>
    </row>
    <row r="2029" spans="2:12" x14ac:dyDescent="0.3">
      <c r="B2029" s="3" t="s">
        <v>107</v>
      </c>
      <c r="C2029" s="4">
        <v>2023</v>
      </c>
      <c r="D2029" s="3" t="s">
        <v>1446</v>
      </c>
      <c r="E2029" s="4">
        <v>119576317</v>
      </c>
      <c r="F2029" s="4">
        <v>51750445</v>
      </c>
      <c r="G2029" s="4">
        <v>67825872</v>
      </c>
      <c r="H2029" s="4">
        <v>911264</v>
      </c>
      <c r="I2029" s="4">
        <v>214148623</v>
      </c>
      <c r="J2029" s="4">
        <v>4148612</v>
      </c>
      <c r="K2029" s="3" t="s">
        <v>1447</v>
      </c>
      <c r="L2029" s="4">
        <v>0.43278172717094138</v>
      </c>
    </row>
    <row r="2030" spans="2:12" x14ac:dyDescent="0.3">
      <c r="B2030" s="3" t="s">
        <v>107</v>
      </c>
      <c r="C2030" s="4">
        <v>2023</v>
      </c>
      <c r="D2030" s="3" t="s">
        <v>1448</v>
      </c>
      <c r="E2030" s="4">
        <v>15021661</v>
      </c>
      <c r="F2030" s="4">
        <v>3016309</v>
      </c>
      <c r="G2030" s="4">
        <v>12005352</v>
      </c>
      <c r="H2030" s="4">
        <v>1353865</v>
      </c>
      <c r="I2030" s="4">
        <v>69529444</v>
      </c>
      <c r="J2030" s="4">
        <v>161615</v>
      </c>
      <c r="K2030" s="3" t="s">
        <v>1447</v>
      </c>
      <c r="L2030" s="4">
        <v>0.20079730197612633</v>
      </c>
    </row>
    <row r="2031" spans="2:12" x14ac:dyDescent="0.3">
      <c r="B2031" s="3" t="s">
        <v>107</v>
      </c>
      <c r="C2031" s="4">
        <v>2023</v>
      </c>
      <c r="D2031" s="3" t="s">
        <v>1449</v>
      </c>
      <c r="E2031" s="4">
        <v>11781223</v>
      </c>
      <c r="F2031" s="4">
        <v>7547229</v>
      </c>
      <c r="G2031" s="4">
        <v>4233994</v>
      </c>
      <c r="H2031" s="4">
        <v>549854</v>
      </c>
      <c r="I2031" s="4">
        <v>30997334</v>
      </c>
      <c r="J2031" s="4">
        <v>1167447</v>
      </c>
      <c r="K2031" s="3" t="s">
        <v>1447</v>
      </c>
      <c r="L2031" s="4">
        <v>0.64061507026902043</v>
      </c>
    </row>
    <row r="2032" spans="2:12" x14ac:dyDescent="0.3">
      <c r="B2032" s="3" t="s">
        <v>107</v>
      </c>
      <c r="C2032" s="4">
        <v>2023</v>
      </c>
      <c r="D2032" s="3" t="s">
        <v>1450</v>
      </c>
      <c r="E2032" s="4">
        <v>8261905</v>
      </c>
      <c r="F2032" s="4"/>
      <c r="G2032" s="4">
        <v>8261905</v>
      </c>
      <c r="H2032" s="4">
        <v>93076</v>
      </c>
      <c r="I2032" s="4">
        <v>8261905</v>
      </c>
      <c r="J2032" s="4"/>
      <c r="K2032" s="3" t="s">
        <v>1451</v>
      </c>
      <c r="L2032" s="4"/>
    </row>
    <row r="2033" spans="2:12" x14ac:dyDescent="0.3">
      <c r="B2033" s="3" t="s">
        <v>107</v>
      </c>
      <c r="C2033" s="4">
        <v>2023</v>
      </c>
      <c r="D2033" s="3" t="s">
        <v>1452</v>
      </c>
      <c r="E2033" s="4">
        <v>0</v>
      </c>
      <c r="F2033" s="4">
        <v>0</v>
      </c>
      <c r="G2033" s="4">
        <v>0</v>
      </c>
      <c r="H2033" s="4">
        <v>0</v>
      </c>
      <c r="I2033" s="4">
        <v>0</v>
      </c>
      <c r="J2033" s="4">
        <v>0</v>
      </c>
      <c r="K2033" s="3" t="s">
        <v>1459</v>
      </c>
      <c r="L2033" s="4"/>
    </row>
    <row r="2034" spans="2:12" x14ac:dyDescent="0.3">
      <c r="B2034" s="3" t="s">
        <v>107</v>
      </c>
      <c r="C2034" s="4">
        <v>2023</v>
      </c>
      <c r="D2034" s="3" t="s">
        <v>1453</v>
      </c>
      <c r="E2034" s="4">
        <v>14540517</v>
      </c>
      <c r="F2034" s="4">
        <v>9739704</v>
      </c>
      <c r="G2034" s="4">
        <v>4800813</v>
      </c>
      <c r="H2034" s="4">
        <v>378891</v>
      </c>
      <c r="I2034" s="4">
        <v>2349736</v>
      </c>
      <c r="J2034" s="4">
        <v>1079998</v>
      </c>
      <c r="K2034" s="3" t="s">
        <v>1451</v>
      </c>
      <c r="L2034" s="4">
        <v>0.66983202866858171</v>
      </c>
    </row>
    <row r="2035" spans="2:12" x14ac:dyDescent="0.3">
      <c r="B2035" s="3" t="s">
        <v>107</v>
      </c>
      <c r="C2035" s="4">
        <v>2023</v>
      </c>
      <c r="D2035" s="3" t="s">
        <v>1454</v>
      </c>
      <c r="E2035" s="4">
        <v>5771568</v>
      </c>
      <c r="F2035" s="4">
        <v>2922135</v>
      </c>
      <c r="G2035" s="4">
        <v>2849433</v>
      </c>
      <c r="H2035" s="4">
        <v>817805</v>
      </c>
      <c r="I2035" s="4">
        <v>17209838</v>
      </c>
      <c r="J2035" s="4">
        <v>219195</v>
      </c>
      <c r="K2035" s="3" t="s">
        <v>1447</v>
      </c>
      <c r="L2035" s="4">
        <v>0.50629828843738822</v>
      </c>
    </row>
    <row r="2036" spans="2:12" x14ac:dyDescent="0.3">
      <c r="B2036" s="3" t="s">
        <v>107</v>
      </c>
      <c r="C2036" s="4">
        <v>2023</v>
      </c>
      <c r="D2036" s="3" t="s">
        <v>1455</v>
      </c>
      <c r="E2036" s="4">
        <v>57794527</v>
      </c>
      <c r="F2036" s="4">
        <v>15820208</v>
      </c>
      <c r="G2036" s="4">
        <v>41974319</v>
      </c>
      <c r="H2036" s="4">
        <v>474924</v>
      </c>
      <c r="I2036" s="4">
        <v>104244535</v>
      </c>
      <c r="J2036" s="4">
        <v>1040880</v>
      </c>
      <c r="K2036" s="3" t="s">
        <v>1447</v>
      </c>
      <c r="L2036" s="4">
        <v>0.2737319400503096</v>
      </c>
    </row>
    <row r="2037" spans="2:12" x14ac:dyDescent="0.3">
      <c r="B2037" s="3" t="s">
        <v>107</v>
      </c>
      <c r="C2037" s="4">
        <v>2023</v>
      </c>
      <c r="D2037" s="3" t="s">
        <v>1456</v>
      </c>
      <c r="E2037" s="4">
        <v>102572122</v>
      </c>
      <c r="F2037" s="4">
        <v>49037680</v>
      </c>
      <c r="G2037" s="4">
        <v>53534442</v>
      </c>
      <c r="H2037" s="4">
        <v>5892344</v>
      </c>
      <c r="I2037" s="4">
        <v>259264477</v>
      </c>
      <c r="J2037" s="4">
        <v>3581701</v>
      </c>
      <c r="K2037" s="3" t="s">
        <v>1447</v>
      </c>
      <c r="L2037" s="4">
        <v>0.47807999916390537</v>
      </c>
    </row>
    <row r="2038" spans="2:12" x14ac:dyDescent="0.3">
      <c r="B2038" s="3" t="s">
        <v>107</v>
      </c>
      <c r="C2038" s="4">
        <v>2023</v>
      </c>
      <c r="D2038" s="3" t="s">
        <v>1457</v>
      </c>
      <c r="E2038" s="4">
        <v>67719649</v>
      </c>
      <c r="F2038" s="4">
        <v>24139120</v>
      </c>
      <c r="G2038" s="4">
        <v>43580529</v>
      </c>
      <c r="H2038" s="4">
        <v>1133998</v>
      </c>
      <c r="I2038" s="4">
        <v>255313868</v>
      </c>
      <c r="J2038" s="4">
        <v>1601389</v>
      </c>
      <c r="K2038" s="3" t="s">
        <v>1447</v>
      </c>
      <c r="L2038" s="4">
        <v>0.35645666149273753</v>
      </c>
    </row>
    <row r="2039" spans="2:12" x14ac:dyDescent="0.3">
      <c r="B2039" s="3" t="s">
        <v>107</v>
      </c>
      <c r="C2039" s="4">
        <v>2023</v>
      </c>
      <c r="D2039" s="3" t="s">
        <v>1458</v>
      </c>
      <c r="E2039" s="4">
        <v>1603631</v>
      </c>
      <c r="F2039" s="4"/>
      <c r="G2039" s="4">
        <v>1603631</v>
      </c>
      <c r="H2039" s="4">
        <v>1138917</v>
      </c>
      <c r="I2039" s="4">
        <v>1603631</v>
      </c>
      <c r="J2039" s="4"/>
      <c r="K2039" s="3" t="s">
        <v>1451</v>
      </c>
      <c r="L2039" s="4"/>
    </row>
    <row r="2040" spans="2:12" x14ac:dyDescent="0.3">
      <c r="B2040" s="3" t="s">
        <v>107</v>
      </c>
      <c r="C2040" s="4">
        <v>2024</v>
      </c>
      <c r="D2040" s="3" t="s">
        <v>1446</v>
      </c>
      <c r="E2040" s="4">
        <v>125714647</v>
      </c>
      <c r="F2040" s="4">
        <v>55255573</v>
      </c>
      <c r="G2040" s="4">
        <v>70459074</v>
      </c>
      <c r="H2040" s="4">
        <v>5454892</v>
      </c>
      <c r="I2040" s="4">
        <v>214148623</v>
      </c>
      <c r="J2040" s="4">
        <v>4447187</v>
      </c>
      <c r="K2040" s="3" t="s">
        <v>1460</v>
      </c>
      <c r="L2040" s="4">
        <v>0.43953170389127372</v>
      </c>
    </row>
    <row r="2041" spans="2:12" x14ac:dyDescent="0.3">
      <c r="B2041" s="3" t="s">
        <v>107</v>
      </c>
      <c r="C2041" s="4">
        <v>2024</v>
      </c>
      <c r="D2041" s="3" t="s">
        <v>1448</v>
      </c>
      <c r="E2041" s="4">
        <v>17428677</v>
      </c>
      <c r="F2041" s="4">
        <v>3216598</v>
      </c>
      <c r="G2041" s="4">
        <v>14212079</v>
      </c>
      <c r="H2041" s="4">
        <v>2380421</v>
      </c>
      <c r="I2041" s="4">
        <v>69529444</v>
      </c>
      <c r="J2041" s="4">
        <v>161615</v>
      </c>
      <c r="K2041" s="3" t="s">
        <v>1460</v>
      </c>
      <c r="L2041" s="4">
        <v>0.18455778370326101</v>
      </c>
    </row>
    <row r="2042" spans="2:12" x14ac:dyDescent="0.3">
      <c r="B2042" s="3" t="s">
        <v>107</v>
      </c>
      <c r="C2042" s="4">
        <v>2024</v>
      </c>
      <c r="D2042" s="3" t="s">
        <v>1449</v>
      </c>
      <c r="E2042" s="4">
        <v>12044064</v>
      </c>
      <c r="F2042" s="4">
        <v>8225517</v>
      </c>
      <c r="G2042" s="4">
        <v>3818547</v>
      </c>
      <c r="H2042" s="4">
        <v>377001</v>
      </c>
      <c r="I2042" s="4">
        <v>30997334</v>
      </c>
      <c r="J2042" s="4">
        <v>1195927</v>
      </c>
      <c r="K2042" s="3" t="s">
        <v>1460</v>
      </c>
      <c r="L2042" s="4">
        <v>0.68295195043799173</v>
      </c>
    </row>
    <row r="2043" spans="2:12" x14ac:dyDescent="0.3">
      <c r="B2043" s="3" t="s">
        <v>107</v>
      </c>
      <c r="C2043" s="4">
        <v>2024</v>
      </c>
      <c r="D2043" s="3" t="s">
        <v>1450</v>
      </c>
      <c r="E2043" s="4">
        <v>8435512</v>
      </c>
      <c r="F2043" s="4"/>
      <c r="G2043" s="4">
        <v>8435512</v>
      </c>
      <c r="H2043" s="4">
        <v>173608</v>
      </c>
      <c r="I2043" s="4">
        <v>8435512</v>
      </c>
      <c r="J2043" s="4"/>
      <c r="K2043" s="3" t="s">
        <v>1451</v>
      </c>
      <c r="L2043" s="4"/>
    </row>
    <row r="2044" spans="2:12" x14ac:dyDescent="0.3">
      <c r="B2044" s="3" t="s">
        <v>107</v>
      </c>
      <c r="C2044" s="4">
        <v>2024</v>
      </c>
      <c r="D2044" s="3" t="s">
        <v>1452</v>
      </c>
      <c r="E2044" s="4">
        <v>0</v>
      </c>
      <c r="F2044" s="4">
        <v>0</v>
      </c>
      <c r="G2044" s="4">
        <v>0</v>
      </c>
      <c r="H2044" s="4">
        <v>0</v>
      </c>
      <c r="I2044" s="4">
        <v>0</v>
      </c>
      <c r="J2044" s="4">
        <v>0</v>
      </c>
      <c r="K2044" s="3"/>
      <c r="L2044" s="4"/>
    </row>
    <row r="2045" spans="2:12" x14ac:dyDescent="0.3">
      <c r="B2045" s="3" t="s">
        <v>107</v>
      </c>
      <c r="C2045" s="4">
        <v>2024</v>
      </c>
      <c r="D2045" s="3" t="s">
        <v>1453</v>
      </c>
      <c r="E2045" s="4">
        <v>14703776</v>
      </c>
      <c r="F2045" s="4">
        <v>10164426</v>
      </c>
      <c r="G2045" s="4">
        <v>4539350</v>
      </c>
      <c r="H2045" s="4">
        <v>258869</v>
      </c>
      <c r="I2045" s="4">
        <v>2349736</v>
      </c>
      <c r="J2045" s="4">
        <v>1070437</v>
      </c>
      <c r="K2045" s="3" t="s">
        <v>1451</v>
      </c>
      <c r="L2045" s="4">
        <v>0.69127998141429792</v>
      </c>
    </row>
    <row r="2046" spans="2:12" x14ac:dyDescent="0.3">
      <c r="B2046" s="3" t="s">
        <v>107</v>
      </c>
      <c r="C2046" s="4">
        <v>2024</v>
      </c>
      <c r="D2046" s="3" t="s">
        <v>1454</v>
      </c>
      <c r="E2046" s="4">
        <v>6505367</v>
      </c>
      <c r="F2046" s="4">
        <v>2913602</v>
      </c>
      <c r="G2046" s="4">
        <v>3591765</v>
      </c>
      <c r="H2046" s="4">
        <v>232809</v>
      </c>
      <c r="I2046" s="4">
        <v>17209838</v>
      </c>
      <c r="J2046" s="4">
        <v>241614</v>
      </c>
      <c r="K2046" s="3" t="s">
        <v>1447</v>
      </c>
      <c r="L2046" s="4">
        <v>0.44787665323109366</v>
      </c>
    </row>
    <row r="2047" spans="2:12" x14ac:dyDescent="0.3">
      <c r="B2047" s="3" t="s">
        <v>107</v>
      </c>
      <c r="C2047" s="4">
        <v>2024</v>
      </c>
      <c r="D2047" s="3" t="s">
        <v>1455</v>
      </c>
      <c r="E2047" s="4">
        <v>58464027</v>
      </c>
      <c r="F2047" s="4">
        <v>16856315</v>
      </c>
      <c r="G2047" s="4">
        <v>41607712</v>
      </c>
      <c r="H2047" s="4">
        <v>624160</v>
      </c>
      <c r="I2047" s="4">
        <v>104244535</v>
      </c>
      <c r="J2047" s="4">
        <v>1050290</v>
      </c>
      <c r="K2047" s="3" t="s">
        <v>1460</v>
      </c>
      <c r="L2047" s="4">
        <v>0.28831943102379864</v>
      </c>
    </row>
    <row r="2048" spans="2:12" x14ac:dyDescent="0.3">
      <c r="B2048" s="3" t="s">
        <v>107</v>
      </c>
      <c r="C2048" s="4">
        <v>2024</v>
      </c>
      <c r="D2048" s="3" t="s">
        <v>1456</v>
      </c>
      <c r="E2048" s="4">
        <v>109770557</v>
      </c>
      <c r="F2048" s="4">
        <v>51906691</v>
      </c>
      <c r="G2048" s="4">
        <v>57863866</v>
      </c>
      <c r="H2048" s="4">
        <v>546848</v>
      </c>
      <c r="I2048" s="4">
        <v>259264477</v>
      </c>
      <c r="J2048" s="4">
        <v>3792526</v>
      </c>
      <c r="K2048" s="3" t="s">
        <v>1460</v>
      </c>
      <c r="L2048" s="4">
        <v>0.47286533309656065</v>
      </c>
    </row>
    <row r="2049" spans="2:12" x14ac:dyDescent="0.3">
      <c r="B2049" s="3" t="s">
        <v>107</v>
      </c>
      <c r="C2049" s="4">
        <v>2024</v>
      </c>
      <c r="D2049" s="3" t="s">
        <v>1457</v>
      </c>
      <c r="E2049" s="4">
        <v>70903948</v>
      </c>
      <c r="F2049" s="4">
        <v>25615058</v>
      </c>
      <c r="G2049" s="4">
        <v>45288890</v>
      </c>
      <c r="H2049" s="4">
        <v>3136968</v>
      </c>
      <c r="I2049" s="4">
        <v>255313868</v>
      </c>
      <c r="J2049" s="4">
        <v>1654216</v>
      </c>
      <c r="K2049" s="3" t="s">
        <v>1460</v>
      </c>
      <c r="L2049" s="4">
        <v>0.36126419927984826</v>
      </c>
    </row>
    <row r="2050" spans="2:12" x14ac:dyDescent="0.3">
      <c r="B2050" s="3" t="s">
        <v>107</v>
      </c>
      <c r="C2050" s="4">
        <v>2024</v>
      </c>
      <c r="D2050" s="3" t="s">
        <v>1458</v>
      </c>
      <c r="E2050" s="4">
        <v>2087693</v>
      </c>
      <c r="F2050" s="4"/>
      <c r="G2050" s="4">
        <v>2087693</v>
      </c>
      <c r="H2050" s="4">
        <v>8439342</v>
      </c>
      <c r="I2050" s="4">
        <v>2087693</v>
      </c>
      <c r="J2050" s="4"/>
      <c r="K2050" s="3" t="s">
        <v>1451</v>
      </c>
      <c r="L2050" s="4"/>
    </row>
    <row r="2051" spans="2:12" x14ac:dyDescent="0.3">
      <c r="B2051" s="3" t="s">
        <v>109</v>
      </c>
      <c r="C2051" s="4">
        <v>2019</v>
      </c>
      <c r="D2051" s="3" t="s">
        <v>1446</v>
      </c>
      <c r="E2051" s="4">
        <v>150748529</v>
      </c>
      <c r="F2051" s="4">
        <v>51941550</v>
      </c>
      <c r="G2051" s="4">
        <v>98806979</v>
      </c>
      <c r="H2051" s="4">
        <v>15137032</v>
      </c>
      <c r="I2051" s="4">
        <v>262047664</v>
      </c>
      <c r="J2051" s="4">
        <v>5823282</v>
      </c>
      <c r="K2051" s="3" t="s">
        <v>1447</v>
      </c>
      <c r="L2051" s="4">
        <v>0.34455759100641042</v>
      </c>
    </row>
    <row r="2052" spans="2:12" x14ac:dyDescent="0.3">
      <c r="B2052" s="3" t="s">
        <v>109</v>
      </c>
      <c r="C2052" s="4">
        <v>2019</v>
      </c>
      <c r="D2052" s="3" t="s">
        <v>1448</v>
      </c>
      <c r="E2052" s="4">
        <v>256175088</v>
      </c>
      <c r="F2052" s="4">
        <v>84272882</v>
      </c>
      <c r="G2052" s="4">
        <v>171902206</v>
      </c>
      <c r="H2052" s="4">
        <v>24427538</v>
      </c>
      <c r="I2052" s="4">
        <v>592570936</v>
      </c>
      <c r="J2052" s="4">
        <v>8346069</v>
      </c>
      <c r="K2052" s="3" t="s">
        <v>1447</v>
      </c>
      <c r="L2052" s="4">
        <v>0.32896595316090999</v>
      </c>
    </row>
    <row r="2053" spans="2:12" x14ac:dyDescent="0.3">
      <c r="B2053" s="3" t="s">
        <v>109</v>
      </c>
      <c r="C2053" s="4">
        <v>2019</v>
      </c>
      <c r="D2053" s="3" t="s">
        <v>1449</v>
      </c>
      <c r="E2053" s="4">
        <v>38320545</v>
      </c>
      <c r="F2053" s="4">
        <v>22256324</v>
      </c>
      <c r="G2053" s="4">
        <v>16064221</v>
      </c>
      <c r="H2053" s="4">
        <v>6718383</v>
      </c>
      <c r="I2053" s="4">
        <v>50205250</v>
      </c>
      <c r="J2053" s="4">
        <v>5020525</v>
      </c>
      <c r="K2053" s="3" t="s">
        <v>1460</v>
      </c>
      <c r="L2053" s="4">
        <v>0.58079351428848414</v>
      </c>
    </row>
    <row r="2054" spans="2:12" x14ac:dyDescent="0.3">
      <c r="B2054" s="3" t="s">
        <v>109</v>
      </c>
      <c r="C2054" s="4">
        <v>2019</v>
      </c>
      <c r="D2054" s="3" t="s">
        <v>1450</v>
      </c>
      <c r="E2054" s="4">
        <v>238606056</v>
      </c>
      <c r="F2054" s="4"/>
      <c r="G2054" s="4">
        <v>238606056</v>
      </c>
      <c r="H2054" s="4">
        <v>189000</v>
      </c>
      <c r="I2054" s="4">
        <v>238606056</v>
      </c>
      <c r="J2054" s="4"/>
      <c r="K2054" s="3" t="s">
        <v>1451</v>
      </c>
      <c r="L2054" s="4"/>
    </row>
    <row r="2055" spans="2:12" x14ac:dyDescent="0.3">
      <c r="B2055" s="3" t="s">
        <v>109</v>
      </c>
      <c r="C2055" s="4">
        <v>2019</v>
      </c>
      <c r="D2055" s="3" t="s">
        <v>1452</v>
      </c>
      <c r="E2055" s="4">
        <v>48569495</v>
      </c>
      <c r="F2055" s="4">
        <v>17001363</v>
      </c>
      <c r="G2055" s="4">
        <v>31568132</v>
      </c>
      <c r="H2055" s="4">
        <v>6843041</v>
      </c>
      <c r="I2055" s="4">
        <v>58740376</v>
      </c>
      <c r="J2055" s="4">
        <v>2797160</v>
      </c>
      <c r="K2055" s="3" t="s">
        <v>1447</v>
      </c>
      <c r="L2055" s="4">
        <v>0.35004199652477341</v>
      </c>
    </row>
    <row r="2056" spans="2:12" x14ac:dyDescent="0.3">
      <c r="B2056" s="3" t="s">
        <v>109</v>
      </c>
      <c r="C2056" s="4">
        <v>2019</v>
      </c>
      <c r="D2056" s="3" t="s">
        <v>1453</v>
      </c>
      <c r="E2056" s="4">
        <v>1025139</v>
      </c>
      <c r="F2056" s="4">
        <v>0</v>
      </c>
      <c r="G2056" s="4">
        <v>1025139</v>
      </c>
      <c r="H2056" s="4">
        <v>0</v>
      </c>
      <c r="I2056" s="4">
        <v>0</v>
      </c>
      <c r="J2056" s="4">
        <v>0</v>
      </c>
      <c r="K2056" s="3" t="s">
        <v>1451</v>
      </c>
      <c r="L2056" s="4">
        <v>0</v>
      </c>
    </row>
    <row r="2057" spans="2:12" x14ac:dyDescent="0.3">
      <c r="B2057" s="3" t="s">
        <v>109</v>
      </c>
      <c r="C2057" s="4">
        <v>2019</v>
      </c>
      <c r="D2057" s="3" t="s">
        <v>1454</v>
      </c>
      <c r="E2057" s="4">
        <v>30953582</v>
      </c>
      <c r="F2057" s="4">
        <v>13057568</v>
      </c>
      <c r="G2057" s="4">
        <v>17896014</v>
      </c>
      <c r="H2057" s="4">
        <v>2211904</v>
      </c>
      <c r="I2057" s="4">
        <v>48259553</v>
      </c>
      <c r="J2057" s="4">
        <v>1856136</v>
      </c>
      <c r="K2057" s="3" t="s">
        <v>1447</v>
      </c>
      <c r="L2057" s="4">
        <v>0.42184352040419748</v>
      </c>
    </row>
    <row r="2058" spans="2:12" x14ac:dyDescent="0.3">
      <c r="B2058" s="3" t="s">
        <v>109</v>
      </c>
      <c r="C2058" s="4">
        <v>2019</v>
      </c>
      <c r="D2058" s="3" t="s">
        <v>1455</v>
      </c>
      <c r="E2058" s="4">
        <v>122620558</v>
      </c>
      <c r="F2058" s="4">
        <v>50088730</v>
      </c>
      <c r="G2058" s="4">
        <v>72531828</v>
      </c>
      <c r="H2058" s="4">
        <v>7586036</v>
      </c>
      <c r="I2058" s="4">
        <v>375223192</v>
      </c>
      <c r="J2058" s="4">
        <v>5862862</v>
      </c>
      <c r="K2058" s="3" t="s">
        <v>1447</v>
      </c>
      <c r="L2058" s="4">
        <v>0.40848558200167384</v>
      </c>
    </row>
    <row r="2059" spans="2:12" x14ac:dyDescent="0.3">
      <c r="B2059" s="3" t="s">
        <v>109</v>
      </c>
      <c r="C2059" s="4">
        <v>2019</v>
      </c>
      <c r="D2059" s="3" t="s">
        <v>1456</v>
      </c>
      <c r="E2059" s="4">
        <v>339549494</v>
      </c>
      <c r="F2059" s="4">
        <v>172554513</v>
      </c>
      <c r="G2059" s="4">
        <v>166994981</v>
      </c>
      <c r="H2059" s="4">
        <v>16219228</v>
      </c>
      <c r="I2059" s="4">
        <v>745440778</v>
      </c>
      <c r="J2059" s="4">
        <v>0</v>
      </c>
      <c r="K2059" s="3" t="s">
        <v>1447</v>
      </c>
      <c r="L2059" s="4">
        <v>0.50818662978187212</v>
      </c>
    </row>
    <row r="2060" spans="2:12" x14ac:dyDescent="0.3">
      <c r="B2060" s="3" t="s">
        <v>109</v>
      </c>
      <c r="C2060" s="4">
        <v>2019</v>
      </c>
      <c r="D2060" s="3" t="s">
        <v>1457</v>
      </c>
      <c r="E2060" s="4">
        <v>145566195</v>
      </c>
      <c r="F2060" s="4">
        <v>46585274</v>
      </c>
      <c r="G2060" s="4">
        <v>98980921</v>
      </c>
      <c r="H2060" s="4">
        <v>5868000</v>
      </c>
      <c r="I2060" s="4">
        <v>329134589</v>
      </c>
      <c r="J2060" s="4">
        <v>5063609</v>
      </c>
      <c r="K2060" s="3" t="s">
        <v>1447</v>
      </c>
      <c r="L2060" s="4">
        <v>0.32002810817442884</v>
      </c>
    </row>
    <row r="2061" spans="2:12" x14ac:dyDescent="0.3">
      <c r="B2061" s="3" t="s">
        <v>109</v>
      </c>
      <c r="C2061" s="4">
        <v>2019</v>
      </c>
      <c r="D2061" s="3" t="s">
        <v>1458</v>
      </c>
      <c r="E2061" s="4">
        <v>17011795</v>
      </c>
      <c r="F2061" s="4"/>
      <c r="G2061" s="4">
        <v>17011795</v>
      </c>
      <c r="H2061" s="4">
        <v>-17876007</v>
      </c>
      <c r="I2061" s="4">
        <v>17011795</v>
      </c>
      <c r="J2061" s="4"/>
      <c r="K2061" s="3" t="s">
        <v>1451</v>
      </c>
      <c r="L2061" s="4"/>
    </row>
    <row r="2062" spans="2:12" x14ac:dyDescent="0.3">
      <c r="B2062" s="3" t="s">
        <v>109</v>
      </c>
      <c r="C2062" s="4">
        <v>2020</v>
      </c>
      <c r="D2062" s="3" t="s">
        <v>1446</v>
      </c>
      <c r="E2062" s="4">
        <v>164439106</v>
      </c>
      <c r="F2062" s="4">
        <v>56475091</v>
      </c>
      <c r="G2062" s="4">
        <v>107964015</v>
      </c>
      <c r="H2062" s="4">
        <v>14989140</v>
      </c>
      <c r="I2062" s="4">
        <v>276143147</v>
      </c>
      <c r="J2062" s="4">
        <v>9387302</v>
      </c>
      <c r="K2062" s="3" t="s">
        <v>1447</v>
      </c>
      <c r="L2062" s="4">
        <v>0.34344075672607949</v>
      </c>
    </row>
    <row r="2063" spans="2:12" x14ac:dyDescent="0.3">
      <c r="B2063" s="3" t="s">
        <v>109</v>
      </c>
      <c r="C2063" s="4">
        <v>2020</v>
      </c>
      <c r="D2063" s="3" t="s">
        <v>1448</v>
      </c>
      <c r="E2063" s="4">
        <v>270532185</v>
      </c>
      <c r="F2063" s="4">
        <v>87567163</v>
      </c>
      <c r="G2063" s="4">
        <v>182965022</v>
      </c>
      <c r="H2063" s="4">
        <v>14489313</v>
      </c>
      <c r="I2063" s="4">
        <v>608492636</v>
      </c>
      <c r="J2063" s="4">
        <v>8520316</v>
      </c>
      <c r="K2063" s="3" t="s">
        <v>1447</v>
      </c>
      <c r="L2063" s="4">
        <v>0.32368482515305896</v>
      </c>
    </row>
    <row r="2064" spans="2:12" x14ac:dyDescent="0.3">
      <c r="B2064" s="3" t="s">
        <v>109</v>
      </c>
      <c r="C2064" s="4">
        <v>2020</v>
      </c>
      <c r="D2064" s="3" t="s">
        <v>1449</v>
      </c>
      <c r="E2064" s="4">
        <v>40997820</v>
      </c>
      <c r="F2064" s="4">
        <v>24704939</v>
      </c>
      <c r="G2064" s="4">
        <v>16292881</v>
      </c>
      <c r="H2064" s="4">
        <v>3221289</v>
      </c>
      <c r="I2064" s="4">
        <v>52994276</v>
      </c>
      <c r="J2064" s="4">
        <v>4817661</v>
      </c>
      <c r="K2064" s="3" t="s">
        <v>1447</v>
      </c>
      <c r="L2064" s="4">
        <v>0.60259152803734439</v>
      </c>
    </row>
    <row r="2065" spans="2:12" x14ac:dyDescent="0.3">
      <c r="B2065" s="3" t="s">
        <v>109</v>
      </c>
      <c r="C2065" s="4">
        <v>2020</v>
      </c>
      <c r="D2065" s="3" t="s">
        <v>1450</v>
      </c>
      <c r="E2065" s="4">
        <v>238161497</v>
      </c>
      <c r="F2065" s="4"/>
      <c r="G2065" s="4">
        <v>238161497</v>
      </c>
      <c r="H2065" s="4">
        <v>1256817</v>
      </c>
      <c r="I2065" s="4">
        <v>238161497</v>
      </c>
      <c r="J2065" s="4"/>
      <c r="K2065" s="3" t="s">
        <v>1451</v>
      </c>
      <c r="L2065" s="4"/>
    </row>
    <row r="2066" spans="2:12" x14ac:dyDescent="0.3">
      <c r="B2066" s="3" t="s">
        <v>109</v>
      </c>
      <c r="C2066" s="4">
        <v>2020</v>
      </c>
      <c r="D2066" s="3" t="s">
        <v>1452</v>
      </c>
      <c r="E2066" s="4">
        <v>50239364</v>
      </c>
      <c r="F2066" s="4">
        <v>18525111</v>
      </c>
      <c r="G2066" s="4">
        <v>31714253</v>
      </c>
      <c r="H2066" s="4">
        <v>3767997</v>
      </c>
      <c r="I2066" s="4">
        <v>62316873</v>
      </c>
      <c r="J2066" s="4">
        <v>2898459</v>
      </c>
      <c r="K2066" s="3" t="s">
        <v>1447</v>
      </c>
      <c r="L2066" s="4">
        <v>0.36873697286454504</v>
      </c>
    </row>
    <row r="2067" spans="2:12" x14ac:dyDescent="0.3">
      <c r="B2067" s="3" t="s">
        <v>109</v>
      </c>
      <c r="C2067" s="4">
        <v>2020</v>
      </c>
      <c r="D2067" s="3" t="s">
        <v>1453</v>
      </c>
      <c r="E2067" s="4">
        <v>1104587</v>
      </c>
      <c r="F2067" s="4">
        <v>0</v>
      </c>
      <c r="G2067" s="4">
        <v>1104587</v>
      </c>
      <c r="H2067" s="4">
        <v>0</v>
      </c>
      <c r="I2067" s="4">
        <v>0</v>
      </c>
      <c r="J2067" s="4">
        <v>0</v>
      </c>
      <c r="K2067" s="3" t="s">
        <v>1451</v>
      </c>
      <c r="L2067" s="4">
        <v>0</v>
      </c>
    </row>
    <row r="2068" spans="2:12" x14ac:dyDescent="0.3">
      <c r="B2068" s="3" t="s">
        <v>109</v>
      </c>
      <c r="C2068" s="4">
        <v>2020</v>
      </c>
      <c r="D2068" s="3" t="s">
        <v>1454</v>
      </c>
      <c r="E2068" s="4">
        <v>32760050</v>
      </c>
      <c r="F2068" s="4">
        <v>14165365</v>
      </c>
      <c r="G2068" s="4">
        <v>18594685</v>
      </c>
      <c r="H2068" s="4">
        <v>2051343</v>
      </c>
      <c r="I2068" s="4">
        <v>50276087</v>
      </c>
      <c r="J2068" s="4">
        <v>1958809</v>
      </c>
      <c r="K2068" s="3" t="s">
        <v>1447</v>
      </c>
      <c r="L2068" s="4">
        <v>0.43239753907579503</v>
      </c>
    </row>
    <row r="2069" spans="2:12" x14ac:dyDescent="0.3">
      <c r="B2069" s="3" t="s">
        <v>109</v>
      </c>
      <c r="C2069" s="4">
        <v>2020</v>
      </c>
      <c r="D2069" s="3" t="s">
        <v>1455</v>
      </c>
      <c r="E2069" s="4">
        <v>129073256</v>
      </c>
      <c r="F2069" s="4">
        <v>51745478</v>
      </c>
      <c r="G2069" s="4">
        <v>77327778</v>
      </c>
      <c r="H2069" s="4">
        <v>6659319</v>
      </c>
      <c r="I2069" s="4">
        <v>383822798</v>
      </c>
      <c r="J2069" s="4">
        <v>5997231</v>
      </c>
      <c r="K2069" s="3" t="s">
        <v>1447</v>
      </c>
      <c r="L2069" s="4">
        <v>0.40090007491559676</v>
      </c>
    </row>
    <row r="2070" spans="2:12" x14ac:dyDescent="0.3">
      <c r="B2070" s="3" t="s">
        <v>109</v>
      </c>
      <c r="C2070" s="4">
        <v>2020</v>
      </c>
      <c r="D2070" s="3" t="s">
        <v>1456</v>
      </c>
      <c r="E2070" s="4">
        <v>344580984</v>
      </c>
      <c r="F2070" s="4">
        <v>178818112</v>
      </c>
      <c r="G2070" s="4">
        <v>165762872</v>
      </c>
      <c r="H2070" s="4">
        <v>7150142</v>
      </c>
      <c r="I2070" s="4">
        <v>753175468</v>
      </c>
      <c r="J2070" s="4">
        <v>15773308</v>
      </c>
      <c r="K2070" s="3" t="s">
        <v>1447</v>
      </c>
      <c r="L2070" s="4">
        <v>0.51894364547986782</v>
      </c>
    </row>
    <row r="2071" spans="2:12" x14ac:dyDescent="0.3">
      <c r="B2071" s="3" t="s">
        <v>109</v>
      </c>
      <c r="C2071" s="4">
        <v>2020</v>
      </c>
      <c r="D2071" s="3" t="s">
        <v>1457</v>
      </c>
      <c r="E2071" s="4">
        <v>151020710</v>
      </c>
      <c r="F2071" s="4">
        <v>48474073</v>
      </c>
      <c r="G2071" s="4">
        <v>102546637</v>
      </c>
      <c r="H2071" s="4">
        <v>5658468</v>
      </c>
      <c r="I2071" s="4">
        <v>334996183</v>
      </c>
      <c r="J2071" s="4">
        <v>5140607</v>
      </c>
      <c r="K2071" s="3" t="s">
        <v>1447</v>
      </c>
      <c r="L2071" s="4">
        <v>0.32097632834595996</v>
      </c>
    </row>
    <row r="2072" spans="2:12" x14ac:dyDescent="0.3">
      <c r="B2072" s="3" t="s">
        <v>109</v>
      </c>
      <c r="C2072" s="4">
        <v>2020</v>
      </c>
      <c r="D2072" s="3" t="s">
        <v>1458</v>
      </c>
      <c r="E2072" s="4">
        <v>18714634</v>
      </c>
      <c r="F2072" s="4"/>
      <c r="G2072" s="4">
        <v>18714634</v>
      </c>
      <c r="H2072" s="4">
        <v>1894586</v>
      </c>
      <c r="I2072" s="4">
        <v>18714634</v>
      </c>
      <c r="J2072" s="4"/>
      <c r="K2072" s="3" t="s">
        <v>1451</v>
      </c>
      <c r="L2072" s="4"/>
    </row>
    <row r="2073" spans="2:12" x14ac:dyDescent="0.3">
      <c r="B2073" s="3" t="s">
        <v>109</v>
      </c>
      <c r="C2073" s="4">
        <v>2021</v>
      </c>
      <c r="D2073" s="3" t="s">
        <v>1446</v>
      </c>
      <c r="E2073" s="4">
        <v>168739848</v>
      </c>
      <c r="F2073" s="4">
        <v>61372762</v>
      </c>
      <c r="G2073" s="4">
        <v>107367086</v>
      </c>
      <c r="H2073" s="4">
        <v>4870390</v>
      </c>
      <c r="I2073" s="4">
        <v>297388510</v>
      </c>
      <c r="J2073" s="4">
        <v>9912950</v>
      </c>
      <c r="K2073" s="3" t="s">
        <v>1447</v>
      </c>
      <c r="L2073" s="4">
        <v>0.36371232241479795</v>
      </c>
    </row>
    <row r="2074" spans="2:12" x14ac:dyDescent="0.3">
      <c r="B2074" s="3" t="s">
        <v>109</v>
      </c>
      <c r="C2074" s="4">
        <v>2021</v>
      </c>
      <c r="D2074" s="3" t="s">
        <v>1448</v>
      </c>
      <c r="E2074" s="4">
        <v>272846163</v>
      </c>
      <c r="F2074" s="4">
        <v>91126263</v>
      </c>
      <c r="G2074" s="4">
        <v>181719900</v>
      </c>
      <c r="H2074" s="4">
        <v>2332594</v>
      </c>
      <c r="I2074" s="4">
        <v>648648650</v>
      </c>
      <c r="J2074" s="4">
        <v>9135897</v>
      </c>
      <c r="K2074" s="3" t="s">
        <v>1447</v>
      </c>
      <c r="L2074" s="4">
        <v>0.33398403700476448</v>
      </c>
    </row>
    <row r="2075" spans="2:12" x14ac:dyDescent="0.3">
      <c r="B2075" s="3" t="s">
        <v>109</v>
      </c>
      <c r="C2075" s="4">
        <v>2021</v>
      </c>
      <c r="D2075" s="3" t="s">
        <v>1449</v>
      </c>
      <c r="E2075" s="4">
        <v>41427233</v>
      </c>
      <c r="F2075" s="4">
        <v>27152563</v>
      </c>
      <c r="G2075" s="4">
        <v>14274670</v>
      </c>
      <c r="H2075" s="4">
        <v>900376</v>
      </c>
      <c r="I2075" s="4">
        <v>57021514</v>
      </c>
      <c r="J2075" s="4">
        <v>5702151</v>
      </c>
      <c r="K2075" s="3" t="s">
        <v>1447</v>
      </c>
      <c r="L2075" s="4">
        <v>0.65542786794377506</v>
      </c>
    </row>
    <row r="2076" spans="2:12" x14ac:dyDescent="0.3">
      <c r="B2076" s="3" t="s">
        <v>109</v>
      </c>
      <c r="C2076" s="4">
        <v>2021</v>
      </c>
      <c r="D2076" s="3" t="s">
        <v>1450</v>
      </c>
      <c r="E2076" s="4">
        <v>238540856</v>
      </c>
      <c r="F2076" s="4"/>
      <c r="G2076" s="4">
        <v>238540856</v>
      </c>
      <c r="H2076" s="4">
        <v>379359</v>
      </c>
      <c r="I2076" s="4">
        <v>238540856</v>
      </c>
      <c r="J2076" s="4"/>
      <c r="K2076" s="3" t="s">
        <v>1451</v>
      </c>
      <c r="L2076" s="4"/>
    </row>
    <row r="2077" spans="2:12" x14ac:dyDescent="0.3">
      <c r="B2077" s="3" t="s">
        <v>109</v>
      </c>
      <c r="C2077" s="4">
        <v>2021</v>
      </c>
      <c r="D2077" s="3" t="s">
        <v>1452</v>
      </c>
      <c r="E2077" s="4">
        <v>74397229</v>
      </c>
      <c r="F2077" s="4">
        <v>35128292</v>
      </c>
      <c r="G2077" s="4">
        <v>39268937</v>
      </c>
      <c r="H2077" s="4">
        <v>1949760</v>
      </c>
      <c r="I2077" s="4">
        <v>68219369</v>
      </c>
      <c r="J2077" s="4">
        <v>3100880</v>
      </c>
      <c r="K2077" s="3" t="s">
        <v>1447</v>
      </c>
      <c r="L2077" s="4">
        <v>0.47217204823582876</v>
      </c>
    </row>
    <row r="2078" spans="2:12" x14ac:dyDescent="0.3">
      <c r="B2078" s="3" t="s">
        <v>109</v>
      </c>
      <c r="C2078" s="4">
        <v>2021</v>
      </c>
      <c r="D2078" s="3" t="s">
        <v>1453</v>
      </c>
      <c r="E2078" s="4">
        <v>1201641</v>
      </c>
      <c r="F2078" s="4">
        <v>0</v>
      </c>
      <c r="G2078" s="4">
        <v>1201641</v>
      </c>
      <c r="H2078" s="4">
        <v>9421507</v>
      </c>
      <c r="I2078" s="4">
        <v>6763430</v>
      </c>
      <c r="J2078" s="4">
        <v>375746</v>
      </c>
      <c r="K2078" s="3" t="s">
        <v>1451</v>
      </c>
      <c r="L2078" s="4">
        <v>0</v>
      </c>
    </row>
    <row r="2079" spans="2:12" x14ac:dyDescent="0.3">
      <c r="B2079" s="3" t="s">
        <v>109</v>
      </c>
      <c r="C2079" s="4">
        <v>2021</v>
      </c>
      <c r="D2079" s="3" t="s">
        <v>1454</v>
      </c>
      <c r="E2079" s="4">
        <v>34593368</v>
      </c>
      <c r="F2079" s="4">
        <v>15297447</v>
      </c>
      <c r="G2079" s="4">
        <v>19295921</v>
      </c>
      <c r="H2079" s="4">
        <v>2097728</v>
      </c>
      <c r="I2079" s="4">
        <v>55511829</v>
      </c>
      <c r="J2079" s="4">
        <v>2220473</v>
      </c>
      <c r="K2079" s="3" t="s">
        <v>1447</v>
      </c>
      <c r="L2079" s="4">
        <v>0.44220750636364753</v>
      </c>
    </row>
    <row r="2080" spans="2:12" x14ac:dyDescent="0.3">
      <c r="B2080" s="3" t="s">
        <v>109</v>
      </c>
      <c r="C2080" s="4">
        <v>2021</v>
      </c>
      <c r="D2080" s="3" t="s">
        <v>1455</v>
      </c>
      <c r="E2080" s="4">
        <v>133559502</v>
      </c>
      <c r="F2080" s="4">
        <v>53659745</v>
      </c>
      <c r="G2080" s="4">
        <v>79899757</v>
      </c>
      <c r="H2080" s="4">
        <v>4675223</v>
      </c>
      <c r="I2080" s="4">
        <v>409929786</v>
      </c>
      <c r="J2080" s="4">
        <v>6405153</v>
      </c>
      <c r="K2080" s="3" t="s">
        <v>1447</v>
      </c>
      <c r="L2080" s="4">
        <v>0.40176658490385808</v>
      </c>
    </row>
    <row r="2081" spans="2:12" x14ac:dyDescent="0.3">
      <c r="B2081" s="3" t="s">
        <v>109</v>
      </c>
      <c r="C2081" s="4">
        <v>2021</v>
      </c>
      <c r="D2081" s="3" t="s">
        <v>1456</v>
      </c>
      <c r="E2081" s="4">
        <v>349347491</v>
      </c>
      <c r="F2081" s="4">
        <v>184578049</v>
      </c>
      <c r="G2081" s="4">
        <v>164769442</v>
      </c>
      <c r="H2081" s="4">
        <v>6779998</v>
      </c>
      <c r="I2081" s="4">
        <v>800299516</v>
      </c>
      <c r="J2081" s="4">
        <v>0</v>
      </c>
      <c r="K2081" s="3" t="s">
        <v>1447</v>
      </c>
      <c r="L2081" s="4">
        <v>0.52835086484133353</v>
      </c>
    </row>
    <row r="2082" spans="2:12" x14ac:dyDescent="0.3">
      <c r="B2082" s="3" t="s">
        <v>109</v>
      </c>
      <c r="C2082" s="4">
        <v>2021</v>
      </c>
      <c r="D2082" s="3" t="s">
        <v>1457</v>
      </c>
      <c r="E2082" s="4">
        <v>154025472</v>
      </c>
      <c r="F2082" s="4">
        <v>50423693</v>
      </c>
      <c r="G2082" s="4">
        <v>103601779</v>
      </c>
      <c r="H2082" s="4">
        <v>3187473</v>
      </c>
      <c r="I2082" s="4">
        <v>358025112</v>
      </c>
      <c r="J2082" s="4">
        <v>5508079</v>
      </c>
      <c r="K2082" s="3" t="s">
        <v>1447</v>
      </c>
      <c r="L2082" s="4">
        <v>0.32737242967189217</v>
      </c>
    </row>
    <row r="2083" spans="2:12" x14ac:dyDescent="0.3">
      <c r="B2083" s="3" t="s">
        <v>109</v>
      </c>
      <c r="C2083" s="4">
        <v>2021</v>
      </c>
      <c r="D2083" s="3" t="s">
        <v>1458</v>
      </c>
      <c r="E2083" s="4">
        <v>18398987</v>
      </c>
      <c r="F2083" s="4"/>
      <c r="G2083" s="4">
        <v>18398987</v>
      </c>
      <c r="H2083" s="4">
        <v>-198448</v>
      </c>
      <c r="I2083" s="4">
        <v>18398987</v>
      </c>
      <c r="J2083" s="4"/>
      <c r="K2083" s="3" t="s">
        <v>1451</v>
      </c>
      <c r="L2083" s="4"/>
    </row>
    <row r="2084" spans="2:12" x14ac:dyDescent="0.3">
      <c r="B2084" s="3" t="s">
        <v>109</v>
      </c>
      <c r="C2084" s="4">
        <v>2022</v>
      </c>
      <c r="D2084" s="3" t="s">
        <v>1446</v>
      </c>
      <c r="E2084" s="4">
        <v>179081113</v>
      </c>
      <c r="F2084" s="4">
        <v>66578226</v>
      </c>
      <c r="G2084" s="4">
        <v>112502887</v>
      </c>
      <c r="H2084" s="4">
        <v>11330017</v>
      </c>
      <c r="I2084" s="4">
        <v>331904225</v>
      </c>
      <c r="J2084" s="4">
        <v>0</v>
      </c>
      <c r="K2084" s="3" t="s">
        <v>1447</v>
      </c>
      <c r="L2084" s="4">
        <v>0.3717769276986792</v>
      </c>
    </row>
    <row r="2085" spans="2:12" x14ac:dyDescent="0.3">
      <c r="B2085" s="3" t="s">
        <v>109</v>
      </c>
      <c r="C2085" s="4">
        <v>2022</v>
      </c>
      <c r="D2085" s="3" t="s">
        <v>1448</v>
      </c>
      <c r="E2085" s="4">
        <v>275302809</v>
      </c>
      <c r="F2085" s="4">
        <v>94724610</v>
      </c>
      <c r="G2085" s="4">
        <v>180578199</v>
      </c>
      <c r="H2085" s="4">
        <v>2475735</v>
      </c>
      <c r="I2085" s="4">
        <v>703834417</v>
      </c>
      <c r="J2085" s="4">
        <v>9775478</v>
      </c>
      <c r="K2085" s="3" t="s">
        <v>1447</v>
      </c>
      <c r="L2085" s="4">
        <v>0.34407425897350724</v>
      </c>
    </row>
    <row r="2086" spans="2:12" x14ac:dyDescent="0.3">
      <c r="B2086" s="3" t="s">
        <v>109</v>
      </c>
      <c r="C2086" s="4">
        <v>2022</v>
      </c>
      <c r="D2086" s="3" t="s">
        <v>1449</v>
      </c>
      <c r="E2086" s="4">
        <v>45401739</v>
      </c>
      <c r="F2086" s="4">
        <v>28671893</v>
      </c>
      <c r="G2086" s="4">
        <v>16729846</v>
      </c>
      <c r="H2086" s="4">
        <v>5221839</v>
      </c>
      <c r="I2086" s="4">
        <v>65310403</v>
      </c>
      <c r="J2086" s="4">
        <v>6722516</v>
      </c>
      <c r="K2086" s="3" t="s">
        <v>1447</v>
      </c>
      <c r="L2086" s="4">
        <v>0.63151530385212773</v>
      </c>
    </row>
    <row r="2087" spans="2:12" x14ac:dyDescent="0.3">
      <c r="B2087" s="3" t="s">
        <v>109</v>
      </c>
      <c r="C2087" s="4">
        <v>2022</v>
      </c>
      <c r="D2087" s="3" t="s">
        <v>1450</v>
      </c>
      <c r="E2087" s="4">
        <v>238821901</v>
      </c>
      <c r="F2087" s="4"/>
      <c r="G2087" s="4">
        <v>238821901</v>
      </c>
      <c r="H2087" s="4">
        <v>281054</v>
      </c>
      <c r="I2087" s="4">
        <v>238821901</v>
      </c>
      <c r="J2087" s="4"/>
      <c r="K2087" s="3" t="s">
        <v>1451</v>
      </c>
      <c r="L2087" s="4"/>
    </row>
    <row r="2088" spans="2:12" x14ac:dyDescent="0.3">
      <c r="B2088" s="3" t="s">
        <v>109</v>
      </c>
      <c r="C2088" s="4">
        <v>2022</v>
      </c>
      <c r="D2088" s="3" t="s">
        <v>1452</v>
      </c>
      <c r="E2088" s="4">
        <v>55269977</v>
      </c>
      <c r="F2088" s="4">
        <v>20890403</v>
      </c>
      <c r="G2088" s="4">
        <v>34379574</v>
      </c>
      <c r="H2088" s="4">
        <v>5418654</v>
      </c>
      <c r="I2088" s="4">
        <v>75677383</v>
      </c>
      <c r="J2088" s="4">
        <v>3290321</v>
      </c>
      <c r="K2088" s="3" t="s">
        <v>1447</v>
      </c>
      <c r="L2088" s="4">
        <v>0.37797017719041209</v>
      </c>
    </row>
    <row r="2089" spans="2:12" x14ac:dyDescent="0.3">
      <c r="B2089" s="3" t="s">
        <v>109</v>
      </c>
      <c r="C2089" s="4">
        <v>2022</v>
      </c>
      <c r="D2089" s="3" t="s">
        <v>1453</v>
      </c>
      <c r="E2089" s="4">
        <v>7979441</v>
      </c>
      <c r="F2089" s="4">
        <v>569085</v>
      </c>
      <c r="G2089" s="4">
        <v>7410356</v>
      </c>
      <c r="H2089" s="4">
        <v>0</v>
      </c>
      <c r="I2089" s="4">
        <v>7379843</v>
      </c>
      <c r="J2089" s="4">
        <v>388413</v>
      </c>
      <c r="K2089" s="3" t="s">
        <v>1451</v>
      </c>
      <c r="L2089" s="4">
        <v>7.1318905672715677E-2</v>
      </c>
    </row>
    <row r="2090" spans="2:12" x14ac:dyDescent="0.3">
      <c r="B2090" s="3" t="s">
        <v>109</v>
      </c>
      <c r="C2090" s="4">
        <v>2022</v>
      </c>
      <c r="D2090" s="3" t="s">
        <v>1454</v>
      </c>
      <c r="E2090" s="4">
        <v>36271701</v>
      </c>
      <c r="F2090" s="4">
        <v>16450544</v>
      </c>
      <c r="G2090" s="4">
        <v>19821157</v>
      </c>
      <c r="H2090" s="4">
        <v>1897927</v>
      </c>
      <c r="I2090" s="4">
        <v>61709584</v>
      </c>
      <c r="J2090" s="4">
        <v>2373446</v>
      </c>
      <c r="K2090" s="3" t="s">
        <v>1447</v>
      </c>
      <c r="L2090" s="4">
        <v>0.45353660144033497</v>
      </c>
    </row>
    <row r="2091" spans="2:12" x14ac:dyDescent="0.3">
      <c r="B2091" s="3" t="s">
        <v>109</v>
      </c>
      <c r="C2091" s="4">
        <v>2022</v>
      </c>
      <c r="D2091" s="3" t="s">
        <v>1455</v>
      </c>
      <c r="E2091" s="4">
        <v>142323766</v>
      </c>
      <c r="F2091" s="4">
        <v>55516816</v>
      </c>
      <c r="G2091" s="4">
        <v>86806950</v>
      </c>
      <c r="H2091" s="4">
        <v>9012716</v>
      </c>
      <c r="I2091" s="4">
        <v>448601931</v>
      </c>
      <c r="J2091" s="4">
        <v>7009405</v>
      </c>
      <c r="K2091" s="3" t="s">
        <v>1447</v>
      </c>
      <c r="L2091" s="4">
        <v>0.39007410751061772</v>
      </c>
    </row>
    <row r="2092" spans="2:12" x14ac:dyDescent="0.3">
      <c r="B2092" s="3" t="s">
        <v>109</v>
      </c>
      <c r="C2092" s="4">
        <v>2022</v>
      </c>
      <c r="D2092" s="3" t="s">
        <v>1456</v>
      </c>
      <c r="E2092" s="4">
        <v>365829718</v>
      </c>
      <c r="F2092" s="4">
        <v>190325536</v>
      </c>
      <c r="G2092" s="4">
        <v>175504182</v>
      </c>
      <c r="H2092" s="4">
        <v>18670468</v>
      </c>
      <c r="I2092" s="4">
        <v>875392254</v>
      </c>
      <c r="J2092" s="4">
        <v>18237339</v>
      </c>
      <c r="K2092" s="3" t="s">
        <v>1447</v>
      </c>
      <c r="L2092" s="4">
        <v>0.52025717604494892</v>
      </c>
    </row>
    <row r="2093" spans="2:12" x14ac:dyDescent="0.3">
      <c r="B2093" s="3" t="s">
        <v>109</v>
      </c>
      <c r="C2093" s="4">
        <v>2022</v>
      </c>
      <c r="D2093" s="3" t="s">
        <v>1457</v>
      </c>
      <c r="E2093" s="4">
        <v>158995751</v>
      </c>
      <c r="F2093" s="4">
        <v>52345999</v>
      </c>
      <c r="G2093" s="4">
        <v>106649752</v>
      </c>
      <c r="H2093" s="4">
        <v>5260250</v>
      </c>
      <c r="I2093" s="4">
        <v>390731646</v>
      </c>
      <c r="J2093" s="4">
        <v>6011256</v>
      </c>
      <c r="K2093" s="3" t="s">
        <v>1447</v>
      </c>
      <c r="L2093" s="4">
        <v>0.32922891757025635</v>
      </c>
    </row>
    <row r="2094" spans="2:12" x14ac:dyDescent="0.3">
      <c r="B2094" s="3" t="s">
        <v>109</v>
      </c>
      <c r="C2094" s="4">
        <v>2022</v>
      </c>
      <c r="D2094" s="3" t="s">
        <v>1458</v>
      </c>
      <c r="E2094" s="4">
        <v>13030957</v>
      </c>
      <c r="F2094" s="4"/>
      <c r="G2094" s="4">
        <v>13030957</v>
      </c>
      <c r="H2094" s="4">
        <v>-5132014</v>
      </c>
      <c r="I2094" s="4">
        <v>13030957</v>
      </c>
      <c r="J2094" s="4"/>
      <c r="K2094" s="3" t="s">
        <v>1451</v>
      </c>
      <c r="L2094" s="4"/>
    </row>
    <row r="2095" spans="2:12" x14ac:dyDescent="0.3">
      <c r="B2095" s="3" t="s">
        <v>109</v>
      </c>
      <c r="C2095" s="4">
        <v>2023</v>
      </c>
      <c r="D2095" s="3" t="s">
        <v>1446</v>
      </c>
      <c r="E2095" s="4">
        <v>184272006</v>
      </c>
      <c r="F2095" s="4">
        <v>72717306</v>
      </c>
      <c r="G2095" s="4">
        <v>111554700</v>
      </c>
      <c r="H2095" s="4">
        <v>4433122</v>
      </c>
      <c r="I2095" s="4">
        <v>357872775</v>
      </c>
      <c r="J2095" s="4">
        <v>9654370</v>
      </c>
      <c r="K2095" s="3" t="s">
        <v>1447</v>
      </c>
      <c r="L2095" s="4">
        <v>0.39461938673419555</v>
      </c>
    </row>
    <row r="2096" spans="2:12" x14ac:dyDescent="0.3">
      <c r="B2096" s="3" t="s">
        <v>109</v>
      </c>
      <c r="C2096" s="4">
        <v>2023</v>
      </c>
      <c r="D2096" s="3" t="s">
        <v>1448</v>
      </c>
      <c r="E2096" s="4">
        <v>278379823</v>
      </c>
      <c r="F2096" s="4">
        <v>98292813</v>
      </c>
      <c r="G2096" s="4">
        <v>180087010</v>
      </c>
      <c r="H2096" s="4">
        <v>3178636</v>
      </c>
      <c r="I2096" s="4">
        <v>750873994</v>
      </c>
      <c r="J2096" s="4">
        <v>9639670</v>
      </c>
      <c r="K2096" s="3" t="s">
        <v>1447</v>
      </c>
      <c r="L2096" s="4">
        <v>0.35308885515025273</v>
      </c>
    </row>
    <row r="2097" spans="2:12" x14ac:dyDescent="0.3">
      <c r="B2097" s="3" t="s">
        <v>109</v>
      </c>
      <c r="C2097" s="4">
        <v>2023</v>
      </c>
      <c r="D2097" s="3" t="s">
        <v>1449</v>
      </c>
      <c r="E2097" s="4">
        <v>47371726</v>
      </c>
      <c r="F2097" s="4">
        <v>29507141</v>
      </c>
      <c r="G2097" s="4">
        <v>17864585</v>
      </c>
      <c r="H2097" s="4">
        <v>4184541</v>
      </c>
      <c r="I2097" s="4">
        <v>70183739</v>
      </c>
      <c r="J2097" s="4">
        <v>3982849</v>
      </c>
      <c r="K2097" s="3" t="s">
        <v>1447</v>
      </c>
      <c r="L2097" s="4">
        <v>0.62288507283859573</v>
      </c>
    </row>
    <row r="2098" spans="2:12" x14ac:dyDescent="0.3">
      <c r="B2098" s="3" t="s">
        <v>109</v>
      </c>
      <c r="C2098" s="4">
        <v>2023</v>
      </c>
      <c r="D2098" s="3" t="s">
        <v>1450</v>
      </c>
      <c r="E2098" s="4">
        <v>238821434</v>
      </c>
      <c r="F2098" s="4"/>
      <c r="G2098" s="4">
        <v>238821434</v>
      </c>
      <c r="H2098" s="4">
        <v>0</v>
      </c>
      <c r="I2098" s="4">
        <v>238821434</v>
      </c>
      <c r="J2098" s="4"/>
      <c r="K2098" s="3" t="s">
        <v>1451</v>
      </c>
      <c r="L2098" s="4"/>
    </row>
    <row r="2099" spans="2:12" x14ac:dyDescent="0.3">
      <c r="B2099" s="3" t="s">
        <v>109</v>
      </c>
      <c r="C2099" s="4">
        <v>2023</v>
      </c>
      <c r="D2099" s="3" t="s">
        <v>1452</v>
      </c>
      <c r="E2099" s="4">
        <v>79490402</v>
      </c>
      <c r="F2099" s="4">
        <v>38613971</v>
      </c>
      <c r="G2099" s="4">
        <v>40876431</v>
      </c>
      <c r="H2099" s="4">
        <v>4704564</v>
      </c>
      <c r="I2099" s="4">
        <v>77213833</v>
      </c>
      <c r="J2099" s="4">
        <v>5207725</v>
      </c>
      <c r="K2099" s="3" t="s">
        <v>1447</v>
      </c>
      <c r="L2099" s="4">
        <v>0.48576897371836164</v>
      </c>
    </row>
    <row r="2100" spans="2:12" x14ac:dyDescent="0.3">
      <c r="B2100" s="3" t="s">
        <v>109</v>
      </c>
      <c r="C2100" s="4">
        <v>2023</v>
      </c>
      <c r="D2100" s="3" t="s">
        <v>1453</v>
      </c>
      <c r="E2100" s="4">
        <v>0</v>
      </c>
      <c r="F2100" s="4">
        <v>0</v>
      </c>
      <c r="G2100" s="4">
        <v>0</v>
      </c>
      <c r="H2100" s="4">
        <v>0</v>
      </c>
      <c r="I2100" s="4">
        <v>0</v>
      </c>
      <c r="J2100" s="4">
        <v>0</v>
      </c>
      <c r="K2100" s="3" t="s">
        <v>1451</v>
      </c>
      <c r="L2100" s="4"/>
    </row>
    <row r="2101" spans="2:12" x14ac:dyDescent="0.3">
      <c r="B2101" s="3" t="s">
        <v>109</v>
      </c>
      <c r="C2101" s="4">
        <v>2023</v>
      </c>
      <c r="D2101" s="3" t="s">
        <v>1454</v>
      </c>
      <c r="E2101" s="4">
        <v>37721143</v>
      </c>
      <c r="F2101" s="4">
        <v>16073078</v>
      </c>
      <c r="G2101" s="4">
        <v>21648065</v>
      </c>
      <c r="H2101" s="4">
        <v>3243577</v>
      </c>
      <c r="I2101" s="4">
        <v>66707091</v>
      </c>
      <c r="J2101" s="4">
        <v>2060172</v>
      </c>
      <c r="K2101" s="3" t="s">
        <v>1447</v>
      </c>
      <c r="L2101" s="4">
        <v>0.42610262366652041</v>
      </c>
    </row>
    <row r="2102" spans="2:12" x14ac:dyDescent="0.3">
      <c r="B2102" s="3" t="s">
        <v>109</v>
      </c>
      <c r="C2102" s="4">
        <v>2023</v>
      </c>
      <c r="D2102" s="3" t="s">
        <v>1455</v>
      </c>
      <c r="E2102" s="4">
        <v>145086697</v>
      </c>
      <c r="F2102" s="4">
        <v>57471022</v>
      </c>
      <c r="G2102" s="4">
        <v>87615675</v>
      </c>
      <c r="H2102" s="4">
        <v>2784055</v>
      </c>
      <c r="I2102" s="4">
        <v>474181600</v>
      </c>
      <c r="J2102" s="4">
        <v>5234289</v>
      </c>
      <c r="K2102" s="3" t="s">
        <v>1447</v>
      </c>
      <c r="L2102" s="4">
        <v>0.3961150345851488</v>
      </c>
    </row>
    <row r="2103" spans="2:12" x14ac:dyDescent="0.3">
      <c r="B2103" s="3" t="s">
        <v>109</v>
      </c>
      <c r="C2103" s="4">
        <v>2023</v>
      </c>
      <c r="D2103" s="3" t="s">
        <v>1456</v>
      </c>
      <c r="E2103" s="4">
        <v>378929164</v>
      </c>
      <c r="F2103" s="4">
        <v>196259615</v>
      </c>
      <c r="G2103" s="4">
        <v>182669549</v>
      </c>
      <c r="H2103" s="4">
        <v>15766792</v>
      </c>
      <c r="I2103" s="4">
        <v>945440878</v>
      </c>
      <c r="J2103" s="4">
        <v>15741928</v>
      </c>
      <c r="K2103" s="3" t="s">
        <v>1447</v>
      </c>
      <c r="L2103" s="4">
        <v>0.51793219853618866</v>
      </c>
    </row>
    <row r="2104" spans="2:12" x14ac:dyDescent="0.3">
      <c r="B2104" s="3" t="s">
        <v>109</v>
      </c>
      <c r="C2104" s="4">
        <v>2023</v>
      </c>
      <c r="D2104" s="3" t="s">
        <v>1457</v>
      </c>
      <c r="E2104" s="4">
        <v>165187627</v>
      </c>
      <c r="F2104" s="4">
        <v>54303927</v>
      </c>
      <c r="G2104" s="4">
        <v>110883700</v>
      </c>
      <c r="H2104" s="4">
        <v>6515775</v>
      </c>
      <c r="I2104" s="4">
        <v>419891014</v>
      </c>
      <c r="J2104" s="4">
        <v>5162509</v>
      </c>
      <c r="K2104" s="3" t="s">
        <v>1447</v>
      </c>
      <c r="L2104" s="4">
        <v>0.32874088687041919</v>
      </c>
    </row>
    <row r="2105" spans="2:12" x14ac:dyDescent="0.3">
      <c r="B2105" s="3" t="s">
        <v>109</v>
      </c>
      <c r="C2105" s="4">
        <v>2023</v>
      </c>
      <c r="D2105" s="3" t="s">
        <v>1458</v>
      </c>
      <c r="E2105" s="4">
        <v>20785842</v>
      </c>
      <c r="F2105" s="4"/>
      <c r="G2105" s="4">
        <v>20785842</v>
      </c>
      <c r="H2105" s="4">
        <v>8196459</v>
      </c>
      <c r="I2105" s="4">
        <v>20785842</v>
      </c>
      <c r="J2105" s="4"/>
      <c r="K2105" s="3" t="s">
        <v>1451</v>
      </c>
      <c r="L2105" s="4"/>
    </row>
    <row r="2106" spans="2:12" x14ac:dyDescent="0.3">
      <c r="B2106" s="3" t="s">
        <v>109</v>
      </c>
      <c r="C2106" s="4">
        <v>2024</v>
      </c>
      <c r="D2106" s="3" t="s">
        <v>1446</v>
      </c>
      <c r="E2106" s="4">
        <v>196833141</v>
      </c>
      <c r="F2106" s="4">
        <v>78987850</v>
      </c>
      <c r="G2106" s="4">
        <v>117845291</v>
      </c>
      <c r="H2106" s="4">
        <v>12561135</v>
      </c>
      <c r="I2106" s="4">
        <v>357872775</v>
      </c>
      <c r="J2106" s="4">
        <v>9605334</v>
      </c>
      <c r="K2106" s="3" t="s">
        <v>1447</v>
      </c>
      <c r="L2106" s="4">
        <v>0.40129344885066892</v>
      </c>
    </row>
    <row r="2107" spans="2:12" x14ac:dyDescent="0.3">
      <c r="B2107" s="3" t="s">
        <v>109</v>
      </c>
      <c r="C2107" s="4">
        <v>2024</v>
      </c>
      <c r="D2107" s="3" t="s">
        <v>1448</v>
      </c>
      <c r="E2107" s="4">
        <v>278909207</v>
      </c>
      <c r="F2107" s="4">
        <v>101971660</v>
      </c>
      <c r="G2107" s="4">
        <v>176937547</v>
      </c>
      <c r="H2107" s="4">
        <v>529384</v>
      </c>
      <c r="I2107" s="4">
        <v>750873994</v>
      </c>
      <c r="J2107" s="4">
        <v>9646222</v>
      </c>
      <c r="K2107" s="3" t="s">
        <v>1447</v>
      </c>
      <c r="L2107" s="4">
        <v>0.3656087982782153</v>
      </c>
    </row>
    <row r="2108" spans="2:12" x14ac:dyDescent="0.3">
      <c r="B2108" s="3" t="s">
        <v>109</v>
      </c>
      <c r="C2108" s="4">
        <v>2024</v>
      </c>
      <c r="D2108" s="3" t="s">
        <v>1449</v>
      </c>
      <c r="E2108" s="4">
        <v>53562836</v>
      </c>
      <c r="F2108" s="4">
        <v>31858696</v>
      </c>
      <c r="G2108" s="4">
        <v>21704140</v>
      </c>
      <c r="H2108" s="4">
        <v>7493574</v>
      </c>
      <c r="I2108" s="4">
        <v>88144796</v>
      </c>
      <c r="J2108" s="4">
        <v>3715491</v>
      </c>
      <c r="K2108" s="3" t="s">
        <v>1447</v>
      </c>
      <c r="L2108" s="4">
        <v>0.59479105998046855</v>
      </c>
    </row>
    <row r="2109" spans="2:12" x14ac:dyDescent="0.3">
      <c r="B2109" s="3" t="s">
        <v>109</v>
      </c>
      <c r="C2109" s="4">
        <v>2024</v>
      </c>
      <c r="D2109" s="3" t="s">
        <v>1450</v>
      </c>
      <c r="E2109" s="4">
        <v>252136617</v>
      </c>
      <c r="F2109" s="4"/>
      <c r="G2109" s="4">
        <v>252136617</v>
      </c>
      <c r="H2109" s="4">
        <v>13869720</v>
      </c>
      <c r="I2109" s="4">
        <v>252136617</v>
      </c>
      <c r="J2109" s="4"/>
      <c r="K2109" s="3" t="s">
        <v>1451</v>
      </c>
      <c r="L2109" s="4"/>
    </row>
    <row r="2110" spans="2:12" x14ac:dyDescent="0.3">
      <c r="B2110" s="3" t="s">
        <v>109</v>
      </c>
      <c r="C2110" s="4">
        <v>2024</v>
      </c>
      <c r="D2110" s="3" t="s">
        <v>1452</v>
      </c>
      <c r="E2110" s="4">
        <v>58955142</v>
      </c>
      <c r="F2110" s="4">
        <v>23973967</v>
      </c>
      <c r="G2110" s="4">
        <v>34981175</v>
      </c>
      <c r="H2110" s="4">
        <v>4158105</v>
      </c>
      <c r="I2110" s="4">
        <v>74164525</v>
      </c>
      <c r="J2110" s="4">
        <v>4922755</v>
      </c>
      <c r="K2110" s="3" t="s">
        <v>1447</v>
      </c>
      <c r="L2110" s="4">
        <v>0.40664759996676797</v>
      </c>
    </row>
    <row r="2111" spans="2:12" x14ac:dyDescent="0.3">
      <c r="B2111" s="3" t="s">
        <v>109</v>
      </c>
      <c r="C2111" s="4">
        <v>2024</v>
      </c>
      <c r="D2111" s="3" t="s">
        <v>1453</v>
      </c>
      <c r="E2111" s="4">
        <v>8058201</v>
      </c>
      <c r="F2111" s="4">
        <v>1399240</v>
      </c>
      <c r="G2111" s="4">
        <v>6658961</v>
      </c>
      <c r="H2111" s="4">
        <v>1335676</v>
      </c>
      <c r="I2111" s="4">
        <v>0</v>
      </c>
      <c r="J2111" s="4">
        <v>0</v>
      </c>
      <c r="K2111" s="3" t="s">
        <v>1451</v>
      </c>
      <c r="L2111" s="4">
        <v>0.17364173467502239</v>
      </c>
    </row>
    <row r="2112" spans="2:12" x14ac:dyDescent="0.3">
      <c r="B2112" s="3" t="s">
        <v>109</v>
      </c>
      <c r="C2112" s="4">
        <v>2024</v>
      </c>
      <c r="D2112" s="3" t="s">
        <v>1454</v>
      </c>
      <c r="E2112" s="4">
        <v>38398115</v>
      </c>
      <c r="F2112" s="4">
        <v>17511048</v>
      </c>
      <c r="G2112" s="4">
        <v>20887067</v>
      </c>
      <c r="H2112" s="4">
        <v>696401</v>
      </c>
      <c r="I2112" s="4">
        <v>66710999</v>
      </c>
      <c r="J2112" s="4">
        <v>2084025</v>
      </c>
      <c r="K2112" s="3" t="s">
        <v>1447</v>
      </c>
      <c r="L2112" s="4">
        <v>0.45603926130228006</v>
      </c>
    </row>
    <row r="2113" spans="2:12" x14ac:dyDescent="0.3">
      <c r="B2113" s="3" t="s">
        <v>109</v>
      </c>
      <c r="C2113" s="4">
        <v>2024</v>
      </c>
      <c r="D2113" s="3" t="s">
        <v>1455</v>
      </c>
      <c r="E2113" s="4">
        <v>152945913</v>
      </c>
      <c r="F2113" s="4">
        <v>59459270</v>
      </c>
      <c r="G2113" s="4">
        <v>93486643</v>
      </c>
      <c r="H2113" s="4">
        <v>7899227</v>
      </c>
      <c r="I2113" s="4">
        <v>473829389</v>
      </c>
      <c r="J2113" s="4">
        <v>4937382</v>
      </c>
      <c r="K2113" s="3" t="s">
        <v>1447</v>
      </c>
      <c r="L2113" s="4">
        <v>0.38876011024890872</v>
      </c>
    </row>
    <row r="2114" spans="2:12" x14ac:dyDescent="0.3">
      <c r="B2114" s="3" t="s">
        <v>109</v>
      </c>
      <c r="C2114" s="4">
        <v>2024</v>
      </c>
      <c r="D2114" s="3" t="s">
        <v>1456</v>
      </c>
      <c r="E2114" s="4">
        <v>382560209</v>
      </c>
      <c r="F2114" s="4">
        <v>204425543</v>
      </c>
      <c r="G2114" s="4">
        <v>178134666</v>
      </c>
      <c r="H2114" s="4">
        <v>3631044</v>
      </c>
      <c r="I2114" s="4">
        <v>945440878</v>
      </c>
      <c r="J2114" s="4">
        <v>0</v>
      </c>
      <c r="K2114" s="3" t="s">
        <v>1447</v>
      </c>
      <c r="L2114" s="4">
        <v>0.53436175062315483</v>
      </c>
    </row>
    <row r="2115" spans="2:12" x14ac:dyDescent="0.3">
      <c r="B2115" s="3" t="s">
        <v>109</v>
      </c>
      <c r="C2115" s="4">
        <v>2024</v>
      </c>
      <c r="D2115" s="3" t="s">
        <v>1457</v>
      </c>
      <c r="E2115" s="4">
        <v>168268403</v>
      </c>
      <c r="F2115" s="4">
        <v>56448187</v>
      </c>
      <c r="G2115" s="4">
        <v>111820216</v>
      </c>
      <c r="H2115" s="4">
        <v>3241384</v>
      </c>
      <c r="I2115" s="4">
        <v>419134508</v>
      </c>
      <c r="J2115" s="4">
        <v>5135131</v>
      </c>
      <c r="K2115" s="3" t="s">
        <v>1447</v>
      </c>
      <c r="L2115" s="4">
        <v>0.33546516157284739</v>
      </c>
    </row>
    <row r="2116" spans="2:12" x14ac:dyDescent="0.3">
      <c r="B2116" s="3" t="s">
        <v>109</v>
      </c>
      <c r="C2116" s="4">
        <v>2024</v>
      </c>
      <c r="D2116" s="3" t="s">
        <v>1458</v>
      </c>
      <c r="E2116" s="4">
        <v>26728795</v>
      </c>
      <c r="F2116" s="4"/>
      <c r="G2116" s="4">
        <v>26728795</v>
      </c>
      <c r="H2116" s="4">
        <v>6601651</v>
      </c>
      <c r="I2116" s="4">
        <v>26728795</v>
      </c>
      <c r="J2116" s="4"/>
      <c r="K2116" s="3" t="s">
        <v>1451</v>
      </c>
      <c r="L2116" s="4"/>
    </row>
    <row r="2117" spans="2:12" x14ac:dyDescent="0.3">
      <c r="B2117" s="3" t="s">
        <v>111</v>
      </c>
      <c r="C2117" s="4">
        <v>2019</v>
      </c>
      <c r="D2117" s="3" t="s">
        <v>1446</v>
      </c>
      <c r="E2117" s="4">
        <v>8180284</v>
      </c>
      <c r="F2117" s="4">
        <v>3816563</v>
      </c>
      <c r="G2117" s="4">
        <v>4363721</v>
      </c>
      <c r="H2117" s="4">
        <v>44500</v>
      </c>
      <c r="I2117" s="4">
        <v>0</v>
      </c>
      <c r="J2117" s="4">
        <v>0</v>
      </c>
      <c r="K2117" s="3" t="s">
        <v>1447</v>
      </c>
      <c r="L2117" s="4">
        <v>0.46655629560049505</v>
      </c>
    </row>
    <row r="2118" spans="2:12" x14ac:dyDescent="0.3">
      <c r="B2118" s="3" t="s">
        <v>111</v>
      </c>
      <c r="C2118" s="4">
        <v>2019</v>
      </c>
      <c r="D2118" s="3" t="s">
        <v>1448</v>
      </c>
      <c r="E2118" s="4">
        <v>4061275</v>
      </c>
      <c r="F2118" s="4">
        <v>1889671</v>
      </c>
      <c r="G2118" s="4">
        <v>2171604</v>
      </c>
      <c r="H2118" s="4">
        <v>318115</v>
      </c>
      <c r="I2118" s="4">
        <v>0</v>
      </c>
      <c r="J2118" s="4">
        <v>0</v>
      </c>
      <c r="K2118" s="3" t="s">
        <v>1447</v>
      </c>
      <c r="L2118" s="4">
        <v>0.4652900874725302</v>
      </c>
    </row>
    <row r="2119" spans="2:12" x14ac:dyDescent="0.3">
      <c r="B2119" s="3" t="s">
        <v>111</v>
      </c>
      <c r="C2119" s="4">
        <v>2019</v>
      </c>
      <c r="D2119" s="3" t="s">
        <v>1449</v>
      </c>
      <c r="E2119" s="4">
        <v>6468251</v>
      </c>
      <c r="F2119" s="4">
        <v>3773942</v>
      </c>
      <c r="G2119" s="4">
        <v>2694309</v>
      </c>
      <c r="H2119" s="4">
        <v>466406</v>
      </c>
      <c r="I2119" s="4">
        <v>0</v>
      </c>
      <c r="J2119" s="4">
        <v>0</v>
      </c>
      <c r="K2119" s="3" t="s">
        <v>1447</v>
      </c>
      <c r="L2119" s="4">
        <v>0.58345633154928589</v>
      </c>
    </row>
    <row r="2120" spans="2:12" x14ac:dyDescent="0.3">
      <c r="B2120" s="3" t="s">
        <v>111</v>
      </c>
      <c r="C2120" s="4">
        <v>2019</v>
      </c>
      <c r="D2120" s="3" t="s">
        <v>1450</v>
      </c>
      <c r="E2120" s="4">
        <v>2339585</v>
      </c>
      <c r="F2120" s="4"/>
      <c r="G2120" s="4">
        <v>2339585</v>
      </c>
      <c r="H2120" s="4">
        <v>352805</v>
      </c>
      <c r="I2120" s="4">
        <v>2339585</v>
      </c>
      <c r="J2120" s="4"/>
      <c r="K2120" s="3" t="s">
        <v>1451</v>
      </c>
      <c r="L2120" s="4"/>
    </row>
    <row r="2121" spans="2:12" x14ac:dyDescent="0.3">
      <c r="B2121" s="3" t="s">
        <v>111</v>
      </c>
      <c r="C2121" s="4">
        <v>2019</v>
      </c>
      <c r="D2121" s="3" t="s">
        <v>1452</v>
      </c>
      <c r="E2121" s="4">
        <v>0</v>
      </c>
      <c r="F2121" s="4">
        <v>0</v>
      </c>
      <c r="G2121" s="4">
        <v>0</v>
      </c>
      <c r="H2121" s="4">
        <v>0</v>
      </c>
      <c r="I2121" s="4">
        <v>0</v>
      </c>
      <c r="J2121" s="4">
        <v>0</v>
      </c>
      <c r="K2121" s="3" t="s">
        <v>1451</v>
      </c>
      <c r="L2121" s="4"/>
    </row>
    <row r="2122" spans="2:12" x14ac:dyDescent="0.3">
      <c r="B2122" s="3" t="s">
        <v>111</v>
      </c>
      <c r="C2122" s="4">
        <v>2019</v>
      </c>
      <c r="D2122" s="3" t="s">
        <v>1453</v>
      </c>
      <c r="E2122" s="4">
        <v>0</v>
      </c>
      <c r="F2122" s="4">
        <v>0</v>
      </c>
      <c r="G2122" s="4">
        <v>0</v>
      </c>
      <c r="H2122" s="4">
        <v>0</v>
      </c>
      <c r="I2122" s="4">
        <v>0</v>
      </c>
      <c r="J2122" s="4">
        <v>0</v>
      </c>
      <c r="K2122" s="3" t="s">
        <v>1451</v>
      </c>
      <c r="L2122" s="4"/>
    </row>
    <row r="2123" spans="2:12" x14ac:dyDescent="0.3">
      <c r="B2123" s="3" t="s">
        <v>111</v>
      </c>
      <c r="C2123" s="4">
        <v>2019</v>
      </c>
      <c r="D2123" s="3" t="s">
        <v>1454</v>
      </c>
      <c r="E2123" s="4">
        <v>4113519</v>
      </c>
      <c r="F2123" s="4">
        <v>2057289</v>
      </c>
      <c r="G2123" s="4">
        <v>2056230</v>
      </c>
      <c r="H2123" s="4">
        <v>0</v>
      </c>
      <c r="I2123" s="4">
        <v>0</v>
      </c>
      <c r="J2123" s="4">
        <v>0</v>
      </c>
      <c r="K2123" s="3" t="s">
        <v>1447</v>
      </c>
      <c r="L2123" s="4">
        <v>0.50012872190452995</v>
      </c>
    </row>
    <row r="2124" spans="2:12" x14ac:dyDescent="0.3">
      <c r="B2124" s="3" t="s">
        <v>111</v>
      </c>
      <c r="C2124" s="4">
        <v>2019</v>
      </c>
      <c r="D2124" s="3" t="s">
        <v>1455</v>
      </c>
      <c r="E2124" s="4">
        <v>4399760</v>
      </c>
      <c r="F2124" s="4">
        <v>1902673</v>
      </c>
      <c r="G2124" s="4">
        <v>2497087</v>
      </c>
      <c r="H2124" s="4">
        <v>125454</v>
      </c>
      <c r="I2124" s="4">
        <v>0</v>
      </c>
      <c r="J2124" s="4">
        <v>0</v>
      </c>
      <c r="K2124" s="3" t="s">
        <v>1447</v>
      </c>
      <c r="L2124" s="4">
        <v>0.43244926996017963</v>
      </c>
    </row>
    <row r="2125" spans="2:12" x14ac:dyDescent="0.3">
      <c r="B2125" s="3" t="s">
        <v>111</v>
      </c>
      <c r="C2125" s="4">
        <v>2019</v>
      </c>
      <c r="D2125" s="3" t="s">
        <v>1456</v>
      </c>
      <c r="E2125" s="4">
        <v>15331614</v>
      </c>
      <c r="F2125" s="4">
        <v>10474360</v>
      </c>
      <c r="G2125" s="4">
        <v>4857254</v>
      </c>
      <c r="H2125" s="4">
        <v>461866</v>
      </c>
      <c r="I2125" s="4">
        <v>0</v>
      </c>
      <c r="J2125" s="4">
        <v>0</v>
      </c>
      <c r="K2125" s="3" t="s">
        <v>1447</v>
      </c>
      <c r="L2125" s="4">
        <v>0.68318704084253623</v>
      </c>
    </row>
    <row r="2126" spans="2:12" x14ac:dyDescent="0.3">
      <c r="B2126" s="3" t="s">
        <v>111</v>
      </c>
      <c r="C2126" s="4">
        <v>2019</v>
      </c>
      <c r="D2126" s="3" t="s">
        <v>1457</v>
      </c>
      <c r="E2126" s="4">
        <v>16317203</v>
      </c>
      <c r="F2126" s="4">
        <v>5597358</v>
      </c>
      <c r="G2126" s="4">
        <v>10719845</v>
      </c>
      <c r="H2126" s="4">
        <v>582152</v>
      </c>
      <c r="I2126" s="4">
        <v>0</v>
      </c>
      <c r="J2126" s="4">
        <v>0</v>
      </c>
      <c r="K2126" s="3" t="s">
        <v>1447</v>
      </c>
      <c r="L2126" s="4">
        <v>0.34303415848904989</v>
      </c>
    </row>
    <row r="2127" spans="2:12" x14ac:dyDescent="0.3">
      <c r="B2127" s="3" t="s">
        <v>111</v>
      </c>
      <c r="C2127" s="4">
        <v>2019</v>
      </c>
      <c r="D2127" s="3" t="s">
        <v>1458</v>
      </c>
      <c r="E2127" s="4">
        <v>836618</v>
      </c>
      <c r="F2127" s="4"/>
      <c r="G2127" s="4">
        <v>836618</v>
      </c>
      <c r="H2127" s="4">
        <v>45761</v>
      </c>
      <c r="I2127" s="4">
        <v>836618</v>
      </c>
      <c r="J2127" s="4"/>
      <c r="K2127" s="3" t="s">
        <v>1451</v>
      </c>
      <c r="L2127" s="4"/>
    </row>
    <row r="2128" spans="2:12" x14ac:dyDescent="0.3">
      <c r="B2128" s="3" t="s">
        <v>111</v>
      </c>
      <c r="C2128" s="4">
        <v>2020</v>
      </c>
      <c r="D2128" s="3" t="s">
        <v>1446</v>
      </c>
      <c r="E2128" s="4">
        <v>8278683</v>
      </c>
      <c r="F2128" s="4">
        <v>4009163</v>
      </c>
      <c r="G2128" s="4">
        <v>4269520</v>
      </c>
      <c r="H2128" s="4">
        <v>98399</v>
      </c>
      <c r="I2128" s="4">
        <v>0</v>
      </c>
      <c r="J2128" s="4">
        <v>0</v>
      </c>
      <c r="K2128" s="3" t="s">
        <v>1447</v>
      </c>
      <c r="L2128" s="4">
        <v>0.48427545782342435</v>
      </c>
    </row>
    <row r="2129" spans="2:12" x14ac:dyDescent="0.3">
      <c r="B2129" s="3" t="s">
        <v>111</v>
      </c>
      <c r="C2129" s="4">
        <v>2020</v>
      </c>
      <c r="D2129" s="3" t="s">
        <v>1448</v>
      </c>
      <c r="E2129" s="4">
        <v>4153176</v>
      </c>
      <c r="F2129" s="4">
        <v>1951943</v>
      </c>
      <c r="G2129" s="4">
        <v>2201233</v>
      </c>
      <c r="H2129" s="4">
        <v>92880</v>
      </c>
      <c r="I2129" s="4">
        <v>0</v>
      </c>
      <c r="J2129" s="4">
        <v>0</v>
      </c>
      <c r="K2129" s="3" t="s">
        <v>1447</v>
      </c>
      <c r="L2129" s="4">
        <v>0.46998802843895854</v>
      </c>
    </row>
    <row r="2130" spans="2:12" x14ac:dyDescent="0.3">
      <c r="B2130" s="3" t="s">
        <v>111</v>
      </c>
      <c r="C2130" s="4">
        <v>2020</v>
      </c>
      <c r="D2130" s="3" t="s">
        <v>1449</v>
      </c>
      <c r="E2130" s="4">
        <v>6843917</v>
      </c>
      <c r="F2130" s="4">
        <v>3912647</v>
      </c>
      <c r="G2130" s="4">
        <v>2931270</v>
      </c>
      <c r="H2130" s="4">
        <v>650659</v>
      </c>
      <c r="I2130" s="4">
        <v>0</v>
      </c>
      <c r="J2130" s="4">
        <v>0</v>
      </c>
      <c r="K2130" s="3" t="s">
        <v>1447</v>
      </c>
      <c r="L2130" s="4">
        <v>0.57169702671730238</v>
      </c>
    </row>
    <row r="2131" spans="2:12" x14ac:dyDescent="0.3">
      <c r="B2131" s="3" t="s">
        <v>111</v>
      </c>
      <c r="C2131" s="4">
        <v>2020</v>
      </c>
      <c r="D2131" s="3" t="s">
        <v>1450</v>
      </c>
      <c r="E2131" s="4">
        <v>2350258</v>
      </c>
      <c r="F2131" s="4"/>
      <c r="G2131" s="4">
        <v>2350258</v>
      </c>
      <c r="H2131" s="4">
        <v>10673</v>
      </c>
      <c r="I2131" s="4">
        <v>2350258</v>
      </c>
      <c r="J2131" s="4"/>
      <c r="K2131" s="3" t="s">
        <v>1451</v>
      </c>
      <c r="L2131" s="4"/>
    </row>
    <row r="2132" spans="2:12" x14ac:dyDescent="0.3">
      <c r="B2132" s="3" t="s">
        <v>111</v>
      </c>
      <c r="C2132" s="4">
        <v>2020</v>
      </c>
      <c r="D2132" s="3" t="s">
        <v>1452</v>
      </c>
      <c r="E2132" s="4">
        <v>0</v>
      </c>
      <c r="F2132" s="4">
        <v>0</v>
      </c>
      <c r="G2132" s="4">
        <v>0</v>
      </c>
      <c r="H2132" s="4">
        <v>0</v>
      </c>
      <c r="I2132" s="4">
        <v>0</v>
      </c>
      <c r="J2132" s="4">
        <v>0</v>
      </c>
      <c r="K2132" s="3" t="s">
        <v>1447</v>
      </c>
      <c r="L2132" s="4"/>
    </row>
    <row r="2133" spans="2:12" x14ac:dyDescent="0.3">
      <c r="B2133" s="3" t="s">
        <v>111</v>
      </c>
      <c r="C2133" s="4">
        <v>2020</v>
      </c>
      <c r="D2133" s="3" t="s">
        <v>1453</v>
      </c>
      <c r="E2133" s="4">
        <v>0</v>
      </c>
      <c r="F2133" s="4">
        <v>0</v>
      </c>
      <c r="G2133" s="4">
        <v>0</v>
      </c>
      <c r="H2133" s="4">
        <v>0</v>
      </c>
      <c r="I2133" s="4">
        <v>0</v>
      </c>
      <c r="J2133" s="4">
        <v>0</v>
      </c>
      <c r="K2133" s="3" t="s">
        <v>1451</v>
      </c>
      <c r="L2133" s="4"/>
    </row>
    <row r="2134" spans="2:12" x14ac:dyDescent="0.3">
      <c r="B2134" s="3" t="s">
        <v>111</v>
      </c>
      <c r="C2134" s="4">
        <v>2020</v>
      </c>
      <c r="D2134" s="3" t="s">
        <v>1454</v>
      </c>
      <c r="E2134" s="4">
        <v>4177359</v>
      </c>
      <c r="F2134" s="4">
        <v>2251231</v>
      </c>
      <c r="G2134" s="4">
        <v>1926128</v>
      </c>
      <c r="H2134" s="4">
        <v>63840</v>
      </c>
      <c r="I2134" s="4">
        <v>0</v>
      </c>
      <c r="J2134" s="4">
        <v>0</v>
      </c>
      <c r="K2134" s="3" t="s">
        <v>1447</v>
      </c>
      <c r="L2134" s="4">
        <v>0.53891250428799631</v>
      </c>
    </row>
    <row r="2135" spans="2:12" x14ac:dyDescent="0.3">
      <c r="B2135" s="3" t="s">
        <v>111</v>
      </c>
      <c r="C2135" s="4">
        <v>2020</v>
      </c>
      <c r="D2135" s="3" t="s">
        <v>1455</v>
      </c>
      <c r="E2135" s="4">
        <v>4455955</v>
      </c>
      <c r="F2135" s="4">
        <v>1944424</v>
      </c>
      <c r="G2135" s="4">
        <v>2511531</v>
      </c>
      <c r="H2135" s="4">
        <v>84168</v>
      </c>
      <c r="I2135" s="4">
        <v>0</v>
      </c>
      <c r="J2135" s="4">
        <v>0</v>
      </c>
      <c r="K2135" s="3" t="s">
        <v>1447</v>
      </c>
      <c r="L2135" s="4">
        <v>0.43636526850024293</v>
      </c>
    </row>
    <row r="2136" spans="2:12" x14ac:dyDescent="0.3">
      <c r="B2136" s="3" t="s">
        <v>111</v>
      </c>
      <c r="C2136" s="4">
        <v>2020</v>
      </c>
      <c r="D2136" s="3" t="s">
        <v>1456</v>
      </c>
      <c r="E2136" s="4">
        <v>15667393</v>
      </c>
      <c r="F2136" s="4">
        <v>10835616</v>
      </c>
      <c r="G2136" s="4">
        <v>4831777</v>
      </c>
      <c r="H2136" s="4">
        <v>385095</v>
      </c>
      <c r="I2136" s="4">
        <v>0</v>
      </c>
      <c r="J2136" s="4">
        <v>0</v>
      </c>
      <c r="K2136" s="3" t="s">
        <v>1447</v>
      </c>
      <c r="L2136" s="4">
        <v>0.69160299993751351</v>
      </c>
    </row>
    <row r="2137" spans="2:12" x14ac:dyDescent="0.3">
      <c r="B2137" s="3" t="s">
        <v>111</v>
      </c>
      <c r="C2137" s="4">
        <v>2020</v>
      </c>
      <c r="D2137" s="3" t="s">
        <v>1457</v>
      </c>
      <c r="E2137" s="4">
        <v>16786389</v>
      </c>
      <c r="F2137" s="4">
        <v>5886287</v>
      </c>
      <c r="G2137" s="4">
        <v>10900102</v>
      </c>
      <c r="H2137" s="4">
        <v>469496</v>
      </c>
      <c r="I2137" s="4">
        <v>0</v>
      </c>
      <c r="J2137" s="4">
        <v>0</v>
      </c>
      <c r="K2137" s="3" t="s">
        <v>1447</v>
      </c>
      <c r="L2137" s="4">
        <v>0.3506583220488933</v>
      </c>
    </row>
    <row r="2138" spans="2:12" x14ac:dyDescent="0.3">
      <c r="B2138" s="3" t="s">
        <v>111</v>
      </c>
      <c r="C2138" s="4">
        <v>2020</v>
      </c>
      <c r="D2138" s="3" t="s">
        <v>1458</v>
      </c>
      <c r="E2138" s="4">
        <v>849294</v>
      </c>
      <c r="F2138" s="4"/>
      <c r="G2138" s="4">
        <v>849294</v>
      </c>
      <c r="H2138" s="4">
        <v>12676</v>
      </c>
      <c r="I2138" s="4">
        <v>849294</v>
      </c>
      <c r="J2138" s="4"/>
      <c r="K2138" s="3" t="s">
        <v>1451</v>
      </c>
      <c r="L2138" s="4"/>
    </row>
    <row r="2139" spans="2:12" x14ac:dyDescent="0.3">
      <c r="B2139" s="3" t="s">
        <v>111</v>
      </c>
      <c r="C2139" s="4">
        <v>2021</v>
      </c>
      <c r="D2139" s="3" t="s">
        <v>1446</v>
      </c>
      <c r="E2139" s="4">
        <v>8377816</v>
      </c>
      <c r="F2139" s="4">
        <v>4207808</v>
      </c>
      <c r="G2139" s="4">
        <v>4170008</v>
      </c>
      <c r="H2139" s="4">
        <v>99133</v>
      </c>
      <c r="I2139" s="4">
        <v>0</v>
      </c>
      <c r="J2139" s="4">
        <v>0</v>
      </c>
      <c r="K2139" s="3" t="s">
        <v>1447</v>
      </c>
      <c r="L2139" s="4">
        <v>0.50225595787732746</v>
      </c>
    </row>
    <row r="2140" spans="2:12" x14ac:dyDescent="0.3">
      <c r="B2140" s="3" t="s">
        <v>111</v>
      </c>
      <c r="C2140" s="4">
        <v>2021</v>
      </c>
      <c r="D2140" s="3" t="s">
        <v>1448</v>
      </c>
      <c r="E2140" s="4">
        <v>4191277</v>
      </c>
      <c r="F2140" s="4">
        <v>2016805</v>
      </c>
      <c r="G2140" s="4">
        <v>2174472</v>
      </c>
      <c r="H2140" s="4">
        <v>38101</v>
      </c>
      <c r="I2140" s="4">
        <v>0</v>
      </c>
      <c r="J2140" s="4">
        <v>0</v>
      </c>
      <c r="K2140" s="3" t="s">
        <v>1447</v>
      </c>
      <c r="L2140" s="4">
        <v>0.48119105465947493</v>
      </c>
    </row>
    <row r="2141" spans="2:12" x14ac:dyDescent="0.3">
      <c r="B2141" s="3" t="s">
        <v>111</v>
      </c>
      <c r="C2141" s="4">
        <v>2021</v>
      </c>
      <c r="D2141" s="3" t="s">
        <v>1449</v>
      </c>
      <c r="E2141" s="4">
        <v>6830933</v>
      </c>
      <c r="F2141" s="4">
        <v>4281181</v>
      </c>
      <c r="G2141" s="4">
        <v>2549752</v>
      </c>
      <c r="H2141" s="4">
        <v>20614</v>
      </c>
      <c r="I2141" s="4">
        <v>0</v>
      </c>
      <c r="J2141" s="4">
        <v>0</v>
      </c>
      <c r="K2141" s="3" t="s">
        <v>1447</v>
      </c>
      <c r="L2141" s="4">
        <v>0.62673444462125449</v>
      </c>
    </row>
    <row r="2142" spans="2:12" x14ac:dyDescent="0.3">
      <c r="B2142" s="3" t="s">
        <v>111</v>
      </c>
      <c r="C2142" s="4">
        <v>2021</v>
      </c>
      <c r="D2142" s="3" t="s">
        <v>1450</v>
      </c>
      <c r="E2142" s="4">
        <v>2350258</v>
      </c>
      <c r="F2142" s="4"/>
      <c r="G2142" s="4">
        <v>2350258</v>
      </c>
      <c r="H2142" s="4">
        <v>0</v>
      </c>
      <c r="I2142" s="4">
        <v>2350258</v>
      </c>
      <c r="J2142" s="4"/>
      <c r="K2142" s="3" t="s">
        <v>1451</v>
      </c>
      <c r="L2142" s="4"/>
    </row>
    <row r="2143" spans="2:12" x14ac:dyDescent="0.3">
      <c r="B2143" s="3" t="s">
        <v>111</v>
      </c>
      <c r="C2143" s="4">
        <v>2021</v>
      </c>
      <c r="D2143" s="3" t="s">
        <v>1452</v>
      </c>
      <c r="E2143" s="4">
        <v>0</v>
      </c>
      <c r="F2143" s="4">
        <v>0</v>
      </c>
      <c r="G2143" s="4">
        <v>0</v>
      </c>
      <c r="H2143" s="4">
        <v>0</v>
      </c>
      <c r="I2143" s="4">
        <v>0</v>
      </c>
      <c r="J2143" s="4">
        <v>0</v>
      </c>
      <c r="K2143" s="3" t="s">
        <v>1447</v>
      </c>
      <c r="L2143" s="4"/>
    </row>
    <row r="2144" spans="2:12" x14ac:dyDescent="0.3">
      <c r="B2144" s="3" t="s">
        <v>111</v>
      </c>
      <c r="C2144" s="4">
        <v>2021</v>
      </c>
      <c r="D2144" s="3" t="s">
        <v>1453</v>
      </c>
      <c r="E2144" s="4">
        <v>0</v>
      </c>
      <c r="F2144" s="4">
        <v>0</v>
      </c>
      <c r="G2144" s="4">
        <v>0</v>
      </c>
      <c r="H2144" s="4">
        <v>0</v>
      </c>
      <c r="I2144" s="4">
        <v>0</v>
      </c>
      <c r="J2144" s="4">
        <v>0</v>
      </c>
      <c r="K2144" s="3" t="s">
        <v>1451</v>
      </c>
      <c r="L2144" s="4"/>
    </row>
    <row r="2145" spans="2:12" x14ac:dyDescent="0.3">
      <c r="B2145" s="3" t="s">
        <v>111</v>
      </c>
      <c r="C2145" s="4">
        <v>2021</v>
      </c>
      <c r="D2145" s="3" t="s">
        <v>1454</v>
      </c>
      <c r="E2145" s="4">
        <v>4214031</v>
      </c>
      <c r="F2145" s="4">
        <v>2447368</v>
      </c>
      <c r="G2145" s="4">
        <v>1766663</v>
      </c>
      <c r="H2145" s="4">
        <v>36672</v>
      </c>
      <c r="I2145" s="4">
        <v>0</v>
      </c>
      <c r="J2145" s="4">
        <v>0</v>
      </c>
      <c r="K2145" s="3" t="s">
        <v>1447</v>
      </c>
      <c r="L2145" s="4">
        <v>0.58076649175100992</v>
      </c>
    </row>
    <row r="2146" spans="2:12" x14ac:dyDescent="0.3">
      <c r="B2146" s="3" t="s">
        <v>111</v>
      </c>
      <c r="C2146" s="4">
        <v>2021</v>
      </c>
      <c r="D2146" s="3" t="s">
        <v>1455</v>
      </c>
      <c r="E2146" s="4">
        <v>5240014</v>
      </c>
      <c r="F2146" s="4">
        <v>1986530</v>
      </c>
      <c r="G2146" s="4">
        <v>3253484</v>
      </c>
      <c r="H2146" s="4">
        <v>812864</v>
      </c>
      <c r="I2146" s="4">
        <v>0</v>
      </c>
      <c r="J2146" s="4">
        <v>0</v>
      </c>
      <c r="K2146" s="3" t="s">
        <v>1447</v>
      </c>
      <c r="L2146" s="4">
        <v>0.37910776574261063</v>
      </c>
    </row>
    <row r="2147" spans="2:12" x14ac:dyDescent="0.3">
      <c r="B2147" s="3" t="s">
        <v>111</v>
      </c>
      <c r="C2147" s="4">
        <v>2021</v>
      </c>
      <c r="D2147" s="3" t="s">
        <v>1456</v>
      </c>
      <c r="E2147" s="4">
        <v>15997939</v>
      </c>
      <c r="F2147" s="4">
        <v>11166211</v>
      </c>
      <c r="G2147" s="4">
        <v>4831728</v>
      </c>
      <c r="H2147" s="4">
        <v>388131</v>
      </c>
      <c r="I2147" s="4">
        <v>0</v>
      </c>
      <c r="J2147" s="4">
        <v>0</v>
      </c>
      <c r="K2147" s="3" t="s">
        <v>1447</v>
      </c>
      <c r="L2147" s="4">
        <v>0.6979780958034657</v>
      </c>
    </row>
    <row r="2148" spans="2:12" x14ac:dyDescent="0.3">
      <c r="B2148" s="3" t="s">
        <v>111</v>
      </c>
      <c r="C2148" s="4">
        <v>2021</v>
      </c>
      <c r="D2148" s="3" t="s">
        <v>1457</v>
      </c>
      <c r="E2148" s="4">
        <v>17141043</v>
      </c>
      <c r="F2148" s="4">
        <v>6176628</v>
      </c>
      <c r="G2148" s="4">
        <v>10964415</v>
      </c>
      <c r="H2148" s="4">
        <v>358617</v>
      </c>
      <c r="I2148" s="4">
        <v>0</v>
      </c>
      <c r="J2148" s="4">
        <v>0</v>
      </c>
      <c r="K2148" s="3" t="s">
        <v>1447</v>
      </c>
      <c r="L2148" s="4">
        <v>0.36034143313216122</v>
      </c>
    </row>
    <row r="2149" spans="2:12" x14ac:dyDescent="0.3">
      <c r="B2149" s="3" t="s">
        <v>111</v>
      </c>
      <c r="C2149" s="4">
        <v>2021</v>
      </c>
      <c r="D2149" s="3" t="s">
        <v>1458</v>
      </c>
      <c r="E2149" s="4">
        <v>873992</v>
      </c>
      <c r="F2149" s="4"/>
      <c r="G2149" s="4">
        <v>873992</v>
      </c>
      <c r="H2149" s="4">
        <v>24698</v>
      </c>
      <c r="I2149" s="4">
        <v>873992</v>
      </c>
      <c r="J2149" s="4"/>
      <c r="K2149" s="3" t="s">
        <v>1451</v>
      </c>
      <c r="L2149" s="4"/>
    </row>
    <row r="2150" spans="2:12" x14ac:dyDescent="0.3">
      <c r="B2150" s="3" t="s">
        <v>111</v>
      </c>
      <c r="C2150" s="4">
        <v>2022</v>
      </c>
      <c r="D2150" s="3" t="s">
        <v>1446</v>
      </c>
      <c r="E2150" s="4">
        <v>7620072</v>
      </c>
      <c r="F2150" s="4">
        <v>3629077</v>
      </c>
      <c r="G2150" s="4">
        <v>3990995</v>
      </c>
      <c r="H2150" s="4">
        <v>22369</v>
      </c>
      <c r="I2150" s="4">
        <v>0</v>
      </c>
      <c r="J2150" s="4">
        <v>0</v>
      </c>
      <c r="K2150" s="3" t="s">
        <v>1447</v>
      </c>
      <c r="L2150" s="4">
        <v>0.47625232412502139</v>
      </c>
    </row>
    <row r="2151" spans="2:12" x14ac:dyDescent="0.3">
      <c r="B2151" s="3" t="s">
        <v>111</v>
      </c>
      <c r="C2151" s="4">
        <v>2022</v>
      </c>
      <c r="D2151" s="3" t="s">
        <v>1448</v>
      </c>
      <c r="E2151" s="4">
        <v>4261576</v>
      </c>
      <c r="F2151" s="4">
        <v>2082637</v>
      </c>
      <c r="G2151" s="4">
        <v>2178939</v>
      </c>
      <c r="H2151" s="4">
        <v>50758</v>
      </c>
      <c r="I2151" s="4">
        <v>0</v>
      </c>
      <c r="J2151" s="4">
        <v>0</v>
      </c>
      <c r="K2151" s="3" t="s">
        <v>1447</v>
      </c>
      <c r="L2151" s="4">
        <v>0.48870112840883279</v>
      </c>
    </row>
    <row r="2152" spans="2:12" x14ac:dyDescent="0.3">
      <c r="B2152" s="3" t="s">
        <v>111</v>
      </c>
      <c r="C2152" s="4">
        <v>2022</v>
      </c>
      <c r="D2152" s="3" t="s">
        <v>1449</v>
      </c>
      <c r="E2152" s="4">
        <v>9163151</v>
      </c>
      <c r="F2152" s="4">
        <v>4579326</v>
      </c>
      <c r="G2152" s="4">
        <v>4583825</v>
      </c>
      <c r="H2152" s="4">
        <v>2488491</v>
      </c>
      <c r="I2152" s="4">
        <v>0</v>
      </c>
      <c r="J2152" s="4">
        <v>0</v>
      </c>
      <c r="K2152" s="3" t="s">
        <v>1447</v>
      </c>
      <c r="L2152" s="4">
        <v>0.49975450584629677</v>
      </c>
    </row>
    <row r="2153" spans="2:12" x14ac:dyDescent="0.3">
      <c r="B2153" s="3" t="s">
        <v>111</v>
      </c>
      <c r="C2153" s="4">
        <v>2022</v>
      </c>
      <c r="D2153" s="3" t="s">
        <v>1450</v>
      </c>
      <c r="E2153" s="4">
        <v>2350141</v>
      </c>
      <c r="F2153" s="4"/>
      <c r="G2153" s="4">
        <v>2350141</v>
      </c>
      <c r="H2153" s="4">
        <v>0</v>
      </c>
      <c r="I2153" s="4">
        <v>2350141</v>
      </c>
      <c r="J2153" s="4"/>
      <c r="K2153" s="3" t="s">
        <v>1451</v>
      </c>
      <c r="L2153" s="4"/>
    </row>
    <row r="2154" spans="2:12" x14ac:dyDescent="0.3">
      <c r="B2154" s="3" t="s">
        <v>111</v>
      </c>
      <c r="C2154" s="4">
        <v>2022</v>
      </c>
      <c r="D2154" s="3" t="s">
        <v>1452</v>
      </c>
      <c r="E2154" s="4">
        <v>0</v>
      </c>
      <c r="F2154" s="4">
        <v>0</v>
      </c>
      <c r="G2154" s="4">
        <v>0</v>
      </c>
      <c r="H2154" s="4">
        <v>0</v>
      </c>
      <c r="I2154" s="4">
        <v>0</v>
      </c>
      <c r="J2154" s="4">
        <v>0</v>
      </c>
      <c r="K2154" s="3" t="s">
        <v>1447</v>
      </c>
      <c r="L2154" s="4"/>
    </row>
    <row r="2155" spans="2:12" x14ac:dyDescent="0.3">
      <c r="B2155" s="3" t="s">
        <v>111</v>
      </c>
      <c r="C2155" s="4">
        <v>2022</v>
      </c>
      <c r="D2155" s="3" t="s">
        <v>1453</v>
      </c>
      <c r="E2155" s="4">
        <v>0</v>
      </c>
      <c r="F2155" s="4">
        <v>0</v>
      </c>
      <c r="G2155" s="4">
        <v>0</v>
      </c>
      <c r="H2155" s="4">
        <v>0</v>
      </c>
      <c r="I2155" s="4">
        <v>0</v>
      </c>
      <c r="J2155" s="4">
        <v>0</v>
      </c>
      <c r="K2155" s="3" t="s">
        <v>1451</v>
      </c>
      <c r="L2155" s="4"/>
    </row>
    <row r="2156" spans="2:12" x14ac:dyDescent="0.3">
      <c r="B2156" s="3" t="s">
        <v>111</v>
      </c>
      <c r="C2156" s="4">
        <v>2022</v>
      </c>
      <c r="D2156" s="3" t="s">
        <v>1454</v>
      </c>
      <c r="E2156" s="4">
        <v>4295427</v>
      </c>
      <c r="F2156" s="4">
        <v>2639157</v>
      </c>
      <c r="G2156" s="4">
        <v>1656270</v>
      </c>
      <c r="H2156" s="4">
        <v>85088</v>
      </c>
      <c r="I2156" s="4">
        <v>0</v>
      </c>
      <c r="J2156" s="4">
        <v>0</v>
      </c>
      <c r="K2156" s="3" t="s">
        <v>1447</v>
      </c>
      <c r="L2156" s="4">
        <v>0.61441086066647155</v>
      </c>
    </row>
    <row r="2157" spans="2:12" x14ac:dyDescent="0.3">
      <c r="B2157" s="3" t="s">
        <v>111</v>
      </c>
      <c r="C2157" s="4">
        <v>2022</v>
      </c>
      <c r="D2157" s="3" t="s">
        <v>1455</v>
      </c>
      <c r="E2157" s="4">
        <v>5590143</v>
      </c>
      <c r="F2157" s="4">
        <v>2040486</v>
      </c>
      <c r="G2157" s="4">
        <v>3549657</v>
      </c>
      <c r="H2157" s="4">
        <v>369745</v>
      </c>
      <c r="I2157" s="4">
        <v>0</v>
      </c>
      <c r="J2157" s="4">
        <v>0</v>
      </c>
      <c r="K2157" s="3" t="s">
        <v>1447</v>
      </c>
      <c r="L2157" s="4">
        <v>0.36501499156640538</v>
      </c>
    </row>
    <row r="2158" spans="2:12" x14ac:dyDescent="0.3">
      <c r="B2158" s="3" t="s">
        <v>111</v>
      </c>
      <c r="C2158" s="4">
        <v>2022</v>
      </c>
      <c r="D2158" s="3" t="s">
        <v>1456</v>
      </c>
      <c r="E2158" s="4">
        <v>16145101</v>
      </c>
      <c r="F2158" s="4">
        <v>11474029</v>
      </c>
      <c r="G2158" s="4">
        <v>4671072</v>
      </c>
      <c r="H2158" s="4">
        <v>174177</v>
      </c>
      <c r="I2158" s="4">
        <v>0</v>
      </c>
      <c r="J2158" s="4">
        <v>0</v>
      </c>
      <c r="K2158" s="3" t="s">
        <v>1447</v>
      </c>
      <c r="L2158" s="4">
        <v>0.71068177275571087</v>
      </c>
    </row>
    <row r="2159" spans="2:12" x14ac:dyDescent="0.3">
      <c r="B2159" s="3" t="s">
        <v>111</v>
      </c>
      <c r="C2159" s="4">
        <v>2022</v>
      </c>
      <c r="D2159" s="3" t="s">
        <v>1457</v>
      </c>
      <c r="E2159" s="4">
        <v>19256191</v>
      </c>
      <c r="F2159" s="4">
        <v>6452323</v>
      </c>
      <c r="G2159" s="4">
        <v>12803868</v>
      </c>
      <c r="H2159" s="4">
        <v>1430044</v>
      </c>
      <c r="I2159" s="4">
        <v>0</v>
      </c>
      <c r="J2159" s="4">
        <v>0</v>
      </c>
      <c r="K2159" s="3" t="s">
        <v>1447</v>
      </c>
      <c r="L2159" s="4">
        <v>0.33507784587304934</v>
      </c>
    </row>
    <row r="2160" spans="2:12" x14ac:dyDescent="0.3">
      <c r="B2160" s="3" t="s">
        <v>111</v>
      </c>
      <c r="C2160" s="4">
        <v>2022</v>
      </c>
      <c r="D2160" s="3" t="s">
        <v>1458</v>
      </c>
      <c r="E2160" s="4">
        <v>222757</v>
      </c>
      <c r="F2160" s="4"/>
      <c r="G2160" s="4">
        <v>222757</v>
      </c>
      <c r="H2160" s="4">
        <v>149148</v>
      </c>
      <c r="I2160" s="4">
        <v>222757</v>
      </c>
      <c r="J2160" s="4"/>
      <c r="K2160" s="3" t="s">
        <v>1451</v>
      </c>
      <c r="L2160" s="4"/>
    </row>
    <row r="2161" spans="2:12" x14ac:dyDescent="0.3">
      <c r="B2161" s="3" t="s">
        <v>111</v>
      </c>
      <c r="C2161" s="4">
        <v>2023</v>
      </c>
      <c r="D2161" s="3" t="s">
        <v>1446</v>
      </c>
      <c r="E2161" s="4">
        <v>8116246</v>
      </c>
      <c r="F2161" s="4">
        <v>3854359</v>
      </c>
      <c r="G2161" s="4">
        <v>4261887</v>
      </c>
      <c r="H2161" s="4">
        <v>15174</v>
      </c>
      <c r="I2161" s="4">
        <v>0</v>
      </c>
      <c r="J2161" s="4">
        <v>0</v>
      </c>
      <c r="K2161" s="3" t="s">
        <v>1447</v>
      </c>
      <c r="L2161" s="4">
        <v>0.47489430458367082</v>
      </c>
    </row>
    <row r="2162" spans="2:12" x14ac:dyDescent="0.3">
      <c r="B2162" s="3" t="s">
        <v>111</v>
      </c>
      <c r="C2162" s="4">
        <v>2023</v>
      </c>
      <c r="D2162" s="3" t="s">
        <v>1448</v>
      </c>
      <c r="E2162" s="4">
        <v>4372981</v>
      </c>
      <c r="F2162" s="4">
        <v>2144594</v>
      </c>
      <c r="G2162" s="4">
        <v>2228387</v>
      </c>
      <c r="H2162" s="4">
        <v>135379</v>
      </c>
      <c r="I2162" s="4">
        <v>0</v>
      </c>
      <c r="J2162" s="4">
        <v>0</v>
      </c>
      <c r="K2162" s="3" t="s">
        <v>1447</v>
      </c>
      <c r="L2162" s="4">
        <v>0.49041923575702706</v>
      </c>
    </row>
    <row r="2163" spans="2:12" x14ac:dyDescent="0.3">
      <c r="B2163" s="3" t="s">
        <v>111</v>
      </c>
      <c r="C2163" s="4">
        <v>2023</v>
      </c>
      <c r="D2163" s="3" t="s">
        <v>1449</v>
      </c>
      <c r="E2163" s="4">
        <v>8540682</v>
      </c>
      <c r="F2163" s="4">
        <v>4360687</v>
      </c>
      <c r="G2163" s="4">
        <v>4179995</v>
      </c>
      <c r="H2163" s="4">
        <v>153539</v>
      </c>
      <c r="I2163" s="4">
        <v>0</v>
      </c>
      <c r="J2163" s="4">
        <v>0</v>
      </c>
      <c r="K2163" s="3" t="s">
        <v>1447</v>
      </c>
      <c r="L2163" s="4">
        <v>0.51057831213010862</v>
      </c>
    </row>
    <row r="2164" spans="2:12" x14ac:dyDescent="0.3">
      <c r="B2164" s="3" t="s">
        <v>111</v>
      </c>
      <c r="C2164" s="4">
        <v>2023</v>
      </c>
      <c r="D2164" s="3" t="s">
        <v>1450</v>
      </c>
      <c r="E2164" s="4">
        <v>2764392</v>
      </c>
      <c r="F2164" s="4"/>
      <c r="G2164" s="4">
        <v>2764392</v>
      </c>
      <c r="H2164" s="4">
        <v>414251</v>
      </c>
      <c r="I2164" s="4">
        <v>2764392</v>
      </c>
      <c r="J2164" s="4"/>
      <c r="K2164" s="3" t="s">
        <v>1451</v>
      </c>
      <c r="L2164" s="4"/>
    </row>
    <row r="2165" spans="2:12" x14ac:dyDescent="0.3">
      <c r="B2165" s="3" t="s">
        <v>111</v>
      </c>
      <c r="C2165" s="4">
        <v>2023</v>
      </c>
      <c r="D2165" s="3" t="s">
        <v>1452</v>
      </c>
      <c r="E2165" s="4">
        <v>0</v>
      </c>
      <c r="F2165" s="4">
        <v>0</v>
      </c>
      <c r="G2165" s="4">
        <v>0</v>
      </c>
      <c r="H2165" s="4">
        <v>0</v>
      </c>
      <c r="I2165" s="4">
        <v>0</v>
      </c>
      <c r="J2165" s="4">
        <v>0</v>
      </c>
      <c r="K2165" s="3" t="s">
        <v>1447</v>
      </c>
      <c r="L2165" s="4"/>
    </row>
    <row r="2166" spans="2:12" x14ac:dyDescent="0.3">
      <c r="B2166" s="3" t="s">
        <v>111</v>
      </c>
      <c r="C2166" s="4">
        <v>2023</v>
      </c>
      <c r="D2166" s="3" t="s">
        <v>1453</v>
      </c>
      <c r="E2166" s="4">
        <v>0</v>
      </c>
      <c r="F2166" s="4">
        <v>0</v>
      </c>
      <c r="G2166" s="4">
        <v>0</v>
      </c>
      <c r="H2166" s="4">
        <v>0</v>
      </c>
      <c r="I2166" s="4">
        <v>0</v>
      </c>
      <c r="J2166" s="4">
        <v>0</v>
      </c>
      <c r="K2166" s="3" t="s">
        <v>1451</v>
      </c>
      <c r="L2166" s="4"/>
    </row>
    <row r="2167" spans="2:12" x14ac:dyDescent="0.3">
      <c r="B2167" s="3" t="s">
        <v>111</v>
      </c>
      <c r="C2167" s="4">
        <v>2023</v>
      </c>
      <c r="D2167" s="3" t="s">
        <v>1454</v>
      </c>
      <c r="E2167" s="4">
        <v>4314687</v>
      </c>
      <c r="F2167" s="4">
        <v>2836744</v>
      </c>
      <c r="G2167" s="4">
        <v>1477943</v>
      </c>
      <c r="H2167" s="4">
        <v>19260</v>
      </c>
      <c r="I2167" s="4">
        <v>0</v>
      </c>
      <c r="J2167" s="4">
        <v>0</v>
      </c>
      <c r="K2167" s="3" t="s">
        <v>1447</v>
      </c>
      <c r="L2167" s="4">
        <v>0.65746229100743581</v>
      </c>
    </row>
    <row r="2168" spans="2:12" x14ac:dyDescent="0.3">
      <c r="B2168" s="3" t="s">
        <v>111</v>
      </c>
      <c r="C2168" s="4">
        <v>2023</v>
      </c>
      <c r="D2168" s="3" t="s">
        <v>1455</v>
      </c>
      <c r="E2168" s="4">
        <v>21491069</v>
      </c>
      <c r="F2168" s="4">
        <v>2087622</v>
      </c>
      <c r="G2168" s="4">
        <v>19403447</v>
      </c>
      <c r="H2168" s="4">
        <v>270341</v>
      </c>
      <c r="I2168" s="4">
        <v>0</v>
      </c>
      <c r="J2168" s="4">
        <v>0</v>
      </c>
      <c r="K2168" s="3" t="s">
        <v>1447</v>
      </c>
      <c r="L2168" s="4">
        <v>9.7139048783473736E-2</v>
      </c>
    </row>
    <row r="2169" spans="2:12" x14ac:dyDescent="0.3">
      <c r="B2169" s="3" t="s">
        <v>111</v>
      </c>
      <c r="C2169" s="4">
        <v>2023</v>
      </c>
      <c r="D2169" s="3" t="s">
        <v>1456</v>
      </c>
      <c r="E2169" s="4">
        <v>16532580</v>
      </c>
      <c r="F2169" s="4">
        <v>11772218</v>
      </c>
      <c r="G2169" s="4">
        <v>4760362</v>
      </c>
      <c r="H2169" s="4">
        <v>444105</v>
      </c>
      <c r="I2169" s="4">
        <v>0</v>
      </c>
      <c r="J2169" s="4">
        <v>0</v>
      </c>
      <c r="K2169" s="3" t="s">
        <v>1447</v>
      </c>
      <c r="L2169" s="4">
        <v>0.71206175926564397</v>
      </c>
    </row>
    <row r="2170" spans="2:12" x14ac:dyDescent="0.3">
      <c r="B2170" s="3" t="s">
        <v>111</v>
      </c>
      <c r="C2170" s="4">
        <v>2023</v>
      </c>
      <c r="D2170" s="3" t="s">
        <v>1457</v>
      </c>
      <c r="E2170" s="4">
        <v>20715384</v>
      </c>
      <c r="F2170" s="4">
        <v>6796728</v>
      </c>
      <c r="G2170" s="4">
        <v>13918656</v>
      </c>
      <c r="H2170" s="4">
        <v>1450858</v>
      </c>
      <c r="I2170" s="4">
        <v>0</v>
      </c>
      <c r="J2170" s="4">
        <v>0</v>
      </c>
      <c r="K2170" s="3" t="s">
        <v>1447</v>
      </c>
      <c r="L2170" s="4">
        <v>0.32810050733310087</v>
      </c>
    </row>
    <row r="2171" spans="2:12" x14ac:dyDescent="0.3">
      <c r="B2171" s="3" t="s">
        <v>111</v>
      </c>
      <c r="C2171" s="4">
        <v>2023</v>
      </c>
      <c r="D2171" s="3" t="s">
        <v>1458</v>
      </c>
      <c r="E2171" s="4">
        <v>568891</v>
      </c>
      <c r="F2171" s="4"/>
      <c r="G2171" s="4">
        <v>568891</v>
      </c>
      <c r="H2171" s="4">
        <v>375721</v>
      </c>
      <c r="I2171" s="4">
        <v>568891</v>
      </c>
      <c r="J2171" s="4"/>
      <c r="K2171" s="3" t="s">
        <v>1451</v>
      </c>
      <c r="L2171" s="4"/>
    </row>
    <row r="2172" spans="2:12" x14ac:dyDescent="0.3">
      <c r="B2172" s="3" t="s">
        <v>111</v>
      </c>
      <c r="C2172" s="4">
        <v>2024</v>
      </c>
      <c r="D2172" s="3" t="s">
        <v>1446</v>
      </c>
      <c r="E2172" s="4">
        <v>9001759</v>
      </c>
      <c r="F2172" s="4">
        <v>4085173</v>
      </c>
      <c r="G2172" s="4">
        <v>4916586</v>
      </c>
      <c r="H2172" s="4">
        <v>952294</v>
      </c>
      <c r="I2172" s="4">
        <v>16300000</v>
      </c>
      <c r="J2172" s="4">
        <v>545100</v>
      </c>
      <c r="K2172" s="3" t="s">
        <v>1460</v>
      </c>
      <c r="L2172" s="4">
        <v>0.45381941462774111</v>
      </c>
    </row>
    <row r="2173" spans="2:12" x14ac:dyDescent="0.3">
      <c r="B2173" s="3" t="s">
        <v>111</v>
      </c>
      <c r="C2173" s="4">
        <v>2024</v>
      </c>
      <c r="D2173" s="3" t="s">
        <v>1448</v>
      </c>
      <c r="E2173" s="4">
        <v>4535963</v>
      </c>
      <c r="F2173" s="4">
        <v>2213793</v>
      </c>
      <c r="G2173" s="4">
        <v>2322170</v>
      </c>
      <c r="H2173" s="4">
        <v>162982</v>
      </c>
      <c r="I2173" s="4">
        <v>76900000</v>
      </c>
      <c r="J2173" s="4">
        <v>982000</v>
      </c>
      <c r="K2173" s="3" t="s">
        <v>1460</v>
      </c>
      <c r="L2173" s="4">
        <v>0.48805358421133505</v>
      </c>
    </row>
    <row r="2174" spans="2:12" x14ac:dyDescent="0.3">
      <c r="B2174" s="3" t="s">
        <v>111</v>
      </c>
      <c r="C2174" s="4">
        <v>2024</v>
      </c>
      <c r="D2174" s="3" t="s">
        <v>1449</v>
      </c>
      <c r="E2174" s="4">
        <v>9222059</v>
      </c>
      <c r="F2174" s="4">
        <v>4836331</v>
      </c>
      <c r="G2174" s="4">
        <v>4385728</v>
      </c>
      <c r="H2174" s="4">
        <v>681377</v>
      </c>
      <c r="I2174" s="4">
        <v>12700000</v>
      </c>
      <c r="J2174" s="4">
        <v>750600</v>
      </c>
      <c r="K2174" s="3" t="s">
        <v>1460</v>
      </c>
      <c r="L2174" s="4">
        <v>0.52443071552676035</v>
      </c>
    </row>
    <row r="2175" spans="2:12" x14ac:dyDescent="0.3">
      <c r="B2175" s="3" t="s">
        <v>111</v>
      </c>
      <c r="C2175" s="4">
        <v>2024</v>
      </c>
      <c r="D2175" s="3" t="s">
        <v>1450</v>
      </c>
      <c r="E2175" s="4">
        <v>2780392</v>
      </c>
      <c r="F2175" s="4"/>
      <c r="G2175" s="4">
        <v>2780392</v>
      </c>
      <c r="H2175" s="4">
        <v>16000</v>
      </c>
      <c r="I2175" s="4">
        <v>2780392</v>
      </c>
      <c r="J2175" s="4"/>
      <c r="K2175" s="3" t="s">
        <v>1451</v>
      </c>
      <c r="L2175" s="4"/>
    </row>
    <row r="2176" spans="2:12" x14ac:dyDescent="0.3">
      <c r="B2176" s="3" t="s">
        <v>111</v>
      </c>
      <c r="C2176" s="4">
        <v>2024</v>
      </c>
      <c r="D2176" s="3" t="s">
        <v>1452</v>
      </c>
      <c r="E2176" s="4">
        <v>0</v>
      </c>
      <c r="F2176" s="4">
        <v>0</v>
      </c>
      <c r="G2176" s="4">
        <v>0</v>
      </c>
      <c r="H2176" s="4">
        <v>0</v>
      </c>
      <c r="I2176" s="4">
        <v>0</v>
      </c>
      <c r="J2176" s="4">
        <v>0</v>
      </c>
      <c r="K2176" s="3"/>
      <c r="L2176" s="4"/>
    </row>
    <row r="2177" spans="2:12" x14ac:dyDescent="0.3">
      <c r="B2177" s="3" t="s">
        <v>111</v>
      </c>
      <c r="C2177" s="4">
        <v>2024</v>
      </c>
      <c r="D2177" s="3" t="s">
        <v>1453</v>
      </c>
      <c r="E2177" s="4">
        <v>0</v>
      </c>
      <c r="F2177" s="4">
        <v>0</v>
      </c>
      <c r="G2177" s="4">
        <v>0</v>
      </c>
      <c r="H2177" s="4">
        <v>0</v>
      </c>
      <c r="I2177" s="4">
        <v>0</v>
      </c>
      <c r="J2177" s="4">
        <v>0</v>
      </c>
      <c r="K2177" s="3" t="s">
        <v>1451</v>
      </c>
      <c r="L2177" s="4"/>
    </row>
    <row r="2178" spans="2:12" x14ac:dyDescent="0.3">
      <c r="B2178" s="3" t="s">
        <v>111</v>
      </c>
      <c r="C2178" s="4">
        <v>2024</v>
      </c>
      <c r="D2178" s="3" t="s">
        <v>1454</v>
      </c>
      <c r="E2178" s="4">
        <v>5017036</v>
      </c>
      <c r="F2178" s="4">
        <v>3031530</v>
      </c>
      <c r="G2178" s="4">
        <v>1985506</v>
      </c>
      <c r="H2178" s="4">
        <v>665010</v>
      </c>
      <c r="I2178" s="4">
        <v>0</v>
      </c>
      <c r="J2178" s="4">
        <v>0</v>
      </c>
      <c r="K2178" s="3" t="s">
        <v>1460</v>
      </c>
      <c r="L2178" s="4">
        <v>0.60424720890980255</v>
      </c>
    </row>
    <row r="2179" spans="2:12" x14ac:dyDescent="0.3">
      <c r="B2179" s="3" t="s">
        <v>111</v>
      </c>
      <c r="C2179" s="4">
        <v>2024</v>
      </c>
      <c r="D2179" s="3" t="s">
        <v>1455</v>
      </c>
      <c r="E2179" s="4">
        <v>19708403</v>
      </c>
      <c r="F2179" s="4">
        <v>2155854</v>
      </c>
      <c r="G2179" s="4">
        <v>17552549</v>
      </c>
      <c r="H2179" s="4">
        <v>120571</v>
      </c>
      <c r="I2179" s="4">
        <v>82400000</v>
      </c>
      <c r="J2179" s="4">
        <v>1023300</v>
      </c>
      <c r="K2179" s="3" t="s">
        <v>1460</v>
      </c>
      <c r="L2179" s="4">
        <v>0.1093875541310983</v>
      </c>
    </row>
    <row r="2180" spans="2:12" x14ac:dyDescent="0.3">
      <c r="B2180" s="3" t="s">
        <v>111</v>
      </c>
      <c r="C2180" s="4">
        <v>2024</v>
      </c>
      <c r="D2180" s="3" t="s">
        <v>1456</v>
      </c>
      <c r="E2180" s="4">
        <v>17044922</v>
      </c>
      <c r="F2180" s="4">
        <v>12132097</v>
      </c>
      <c r="G2180" s="4">
        <v>4912825</v>
      </c>
      <c r="H2180" s="4">
        <v>533100</v>
      </c>
      <c r="I2180" s="4">
        <v>115400000</v>
      </c>
      <c r="J2180" s="4">
        <v>0</v>
      </c>
      <c r="K2180" s="3" t="s">
        <v>1460</v>
      </c>
      <c r="L2180" s="4">
        <v>0.71177192831976588</v>
      </c>
    </row>
    <row r="2181" spans="2:12" x14ac:dyDescent="0.3">
      <c r="B2181" s="3" t="s">
        <v>111</v>
      </c>
      <c r="C2181" s="4">
        <v>2024</v>
      </c>
      <c r="D2181" s="3" t="s">
        <v>1457</v>
      </c>
      <c r="E2181" s="4">
        <v>21300755</v>
      </c>
      <c r="F2181" s="4">
        <v>7195936</v>
      </c>
      <c r="G2181" s="4">
        <v>14104819</v>
      </c>
      <c r="H2181" s="4">
        <v>449177</v>
      </c>
      <c r="I2181" s="4">
        <v>220800000</v>
      </c>
      <c r="J2181" s="4">
        <v>2904600</v>
      </c>
      <c r="K2181" s="3" t="s">
        <v>1460</v>
      </c>
      <c r="L2181" s="4">
        <v>0.33782539632984843</v>
      </c>
    </row>
    <row r="2182" spans="2:12" x14ac:dyDescent="0.3">
      <c r="B2182" s="3" t="s">
        <v>111</v>
      </c>
      <c r="C2182" s="4">
        <v>2024</v>
      </c>
      <c r="D2182" s="3" t="s">
        <v>1458</v>
      </c>
      <c r="E2182" s="4">
        <v>2242724</v>
      </c>
      <c r="F2182" s="4"/>
      <c r="G2182" s="4">
        <v>2242724</v>
      </c>
      <c r="H2182" s="4">
        <v>1782193</v>
      </c>
      <c r="I2182" s="4">
        <v>2242724</v>
      </c>
      <c r="J2182" s="4"/>
      <c r="K2182" s="3" t="s">
        <v>1451</v>
      </c>
      <c r="L2182" s="4"/>
    </row>
    <row r="2183" spans="2:12" x14ac:dyDescent="0.3">
      <c r="B2183" s="3" t="s">
        <v>114</v>
      </c>
      <c r="C2183" s="4">
        <v>2019</v>
      </c>
      <c r="D2183" s="3" t="s">
        <v>1446</v>
      </c>
      <c r="E2183" s="4">
        <v>21560428</v>
      </c>
      <c r="F2183" s="4">
        <v>9709299</v>
      </c>
      <c r="G2183" s="4">
        <v>11851129</v>
      </c>
      <c r="H2183" s="4">
        <v>2779616</v>
      </c>
      <c r="I2183" s="4">
        <v>0</v>
      </c>
      <c r="J2183" s="4">
        <v>0</v>
      </c>
      <c r="K2183" s="3" t="s">
        <v>1447</v>
      </c>
      <c r="L2183" s="4">
        <v>0.45032960384645426</v>
      </c>
    </row>
    <row r="2184" spans="2:12" x14ac:dyDescent="0.3">
      <c r="B2184" s="3" t="s">
        <v>114</v>
      </c>
      <c r="C2184" s="4">
        <v>2019</v>
      </c>
      <c r="D2184" s="3" t="s">
        <v>1448</v>
      </c>
      <c r="E2184" s="4">
        <v>0</v>
      </c>
      <c r="F2184" s="4">
        <v>0</v>
      </c>
      <c r="G2184" s="4">
        <v>0</v>
      </c>
      <c r="H2184" s="4">
        <v>0</v>
      </c>
      <c r="I2184" s="4">
        <v>0</v>
      </c>
      <c r="J2184" s="4">
        <v>0</v>
      </c>
      <c r="K2184" s="3" t="s">
        <v>1447</v>
      </c>
      <c r="L2184" s="4"/>
    </row>
    <row r="2185" spans="2:12" x14ac:dyDescent="0.3">
      <c r="B2185" s="3" t="s">
        <v>114</v>
      </c>
      <c r="C2185" s="4">
        <v>2019</v>
      </c>
      <c r="D2185" s="3" t="s">
        <v>1449</v>
      </c>
      <c r="E2185" s="4">
        <v>8239960</v>
      </c>
      <c r="F2185" s="4">
        <v>6040553</v>
      </c>
      <c r="G2185" s="4">
        <v>2199407</v>
      </c>
      <c r="H2185" s="4">
        <v>437045</v>
      </c>
      <c r="I2185" s="4">
        <v>0</v>
      </c>
      <c r="J2185" s="4">
        <v>0</v>
      </c>
      <c r="K2185" s="3" t="s">
        <v>1447</v>
      </c>
      <c r="L2185" s="4">
        <v>0.73308037903096612</v>
      </c>
    </row>
    <row r="2186" spans="2:12" x14ac:dyDescent="0.3">
      <c r="B2186" s="3" t="s">
        <v>114</v>
      </c>
      <c r="C2186" s="4">
        <v>2019</v>
      </c>
      <c r="D2186" s="3" t="s">
        <v>1450</v>
      </c>
      <c r="E2186" s="4">
        <v>7244894</v>
      </c>
      <c r="F2186" s="4"/>
      <c r="G2186" s="4">
        <v>7244894</v>
      </c>
      <c r="H2186" s="4">
        <v>0</v>
      </c>
      <c r="I2186" s="4">
        <v>7244894</v>
      </c>
      <c r="J2186" s="4"/>
      <c r="K2186" s="3" t="s">
        <v>1451</v>
      </c>
      <c r="L2186" s="4"/>
    </row>
    <row r="2187" spans="2:12" x14ac:dyDescent="0.3">
      <c r="B2187" s="3" t="s">
        <v>114</v>
      </c>
      <c r="C2187" s="4">
        <v>2019</v>
      </c>
      <c r="D2187" s="3" t="s">
        <v>1452</v>
      </c>
      <c r="E2187" s="4">
        <v>0</v>
      </c>
      <c r="F2187" s="4">
        <v>0</v>
      </c>
      <c r="G2187" s="4">
        <v>0</v>
      </c>
      <c r="H2187" s="4">
        <v>0</v>
      </c>
      <c r="I2187" s="4">
        <v>0</v>
      </c>
      <c r="J2187" s="4">
        <v>0</v>
      </c>
      <c r="K2187" s="3" t="s">
        <v>1447</v>
      </c>
      <c r="L2187" s="4"/>
    </row>
    <row r="2188" spans="2:12" x14ac:dyDescent="0.3">
      <c r="B2188" s="3" t="s">
        <v>114</v>
      </c>
      <c r="C2188" s="4">
        <v>2019</v>
      </c>
      <c r="D2188" s="3" t="s">
        <v>1453</v>
      </c>
      <c r="E2188" s="4">
        <v>3699174</v>
      </c>
      <c r="F2188" s="4">
        <v>0</v>
      </c>
      <c r="G2188" s="4">
        <v>3699174</v>
      </c>
      <c r="H2188" s="4">
        <v>0</v>
      </c>
      <c r="I2188" s="4">
        <v>0</v>
      </c>
      <c r="J2188" s="4">
        <v>0</v>
      </c>
      <c r="K2188" s="3" t="s">
        <v>1451</v>
      </c>
      <c r="L2188" s="4">
        <v>0</v>
      </c>
    </row>
    <row r="2189" spans="2:12" x14ac:dyDescent="0.3">
      <c r="B2189" s="3" t="s">
        <v>114</v>
      </c>
      <c r="C2189" s="4">
        <v>2019</v>
      </c>
      <c r="D2189" s="3" t="s">
        <v>1454</v>
      </c>
      <c r="E2189" s="4">
        <v>6982413</v>
      </c>
      <c r="F2189" s="4">
        <v>1817551</v>
      </c>
      <c r="G2189" s="4">
        <v>5164862</v>
      </c>
      <c r="H2189" s="4">
        <v>94583</v>
      </c>
      <c r="I2189" s="4">
        <v>0</v>
      </c>
      <c r="J2189" s="4">
        <v>0</v>
      </c>
      <c r="K2189" s="3" t="s">
        <v>1447</v>
      </c>
      <c r="L2189" s="4">
        <v>0.26030413841174965</v>
      </c>
    </row>
    <row r="2190" spans="2:12" x14ac:dyDescent="0.3">
      <c r="B2190" s="3" t="s">
        <v>114</v>
      </c>
      <c r="C2190" s="4">
        <v>2019</v>
      </c>
      <c r="D2190" s="3" t="s">
        <v>1455</v>
      </c>
      <c r="E2190" s="4">
        <v>3875484</v>
      </c>
      <c r="F2190" s="4">
        <v>2012024</v>
      </c>
      <c r="G2190" s="4">
        <v>1863460</v>
      </c>
      <c r="H2190" s="4">
        <v>0</v>
      </c>
      <c r="I2190" s="4">
        <v>0</v>
      </c>
      <c r="J2190" s="4">
        <v>0</v>
      </c>
      <c r="K2190" s="3" t="s">
        <v>1447</v>
      </c>
      <c r="L2190" s="4">
        <v>0.51916715434768923</v>
      </c>
    </row>
    <row r="2191" spans="2:12" x14ac:dyDescent="0.3">
      <c r="B2191" s="3" t="s">
        <v>114</v>
      </c>
      <c r="C2191" s="4">
        <v>2019</v>
      </c>
      <c r="D2191" s="3" t="s">
        <v>1456</v>
      </c>
      <c r="E2191" s="4">
        <v>15616883</v>
      </c>
      <c r="F2191" s="4">
        <v>12616453</v>
      </c>
      <c r="G2191" s="4">
        <v>3000430</v>
      </c>
      <c r="H2191" s="4">
        <v>0</v>
      </c>
      <c r="I2191" s="4">
        <v>0</v>
      </c>
      <c r="J2191" s="4">
        <v>0</v>
      </c>
      <c r="K2191" s="3" t="s">
        <v>1447</v>
      </c>
      <c r="L2191" s="4">
        <v>0.80787267215871439</v>
      </c>
    </row>
    <row r="2192" spans="2:12" x14ac:dyDescent="0.3">
      <c r="B2192" s="3" t="s">
        <v>114</v>
      </c>
      <c r="C2192" s="4">
        <v>2019</v>
      </c>
      <c r="D2192" s="3" t="s">
        <v>1457</v>
      </c>
      <c r="E2192" s="4">
        <v>4290006</v>
      </c>
      <c r="F2192" s="4">
        <v>2189057</v>
      </c>
      <c r="G2192" s="4">
        <v>2100949</v>
      </c>
      <c r="H2192" s="4">
        <v>1689143</v>
      </c>
      <c r="I2192" s="4">
        <v>0</v>
      </c>
      <c r="J2192" s="4">
        <v>0</v>
      </c>
      <c r="K2192" s="3" t="s">
        <v>1447</v>
      </c>
      <c r="L2192" s="4">
        <v>0.51026898330678327</v>
      </c>
    </row>
    <row r="2193" spans="2:12" x14ac:dyDescent="0.3">
      <c r="B2193" s="3" t="s">
        <v>114</v>
      </c>
      <c r="C2193" s="4">
        <v>2019</v>
      </c>
      <c r="D2193" s="3" t="s">
        <v>1458</v>
      </c>
      <c r="E2193" s="4">
        <v>3556137</v>
      </c>
      <c r="F2193" s="4"/>
      <c r="G2193" s="4">
        <v>3556137</v>
      </c>
      <c r="H2193" s="4">
        <v>-1301213</v>
      </c>
      <c r="I2193" s="4">
        <v>3556137</v>
      </c>
      <c r="J2193" s="4"/>
      <c r="K2193" s="3" t="s">
        <v>1451</v>
      </c>
      <c r="L2193" s="4"/>
    </row>
    <row r="2194" spans="2:12" x14ac:dyDescent="0.3">
      <c r="B2194" s="3" t="s">
        <v>114</v>
      </c>
      <c r="C2194" s="4">
        <v>2020</v>
      </c>
      <c r="D2194" s="3" t="s">
        <v>1446</v>
      </c>
      <c r="E2194" s="4">
        <v>24626045</v>
      </c>
      <c r="F2194" s="4">
        <v>10299263</v>
      </c>
      <c r="G2194" s="4">
        <v>14326782</v>
      </c>
      <c r="H2194" s="4">
        <v>286001</v>
      </c>
      <c r="I2194" s="4">
        <v>0</v>
      </c>
      <c r="J2194" s="4">
        <v>0</v>
      </c>
      <c r="K2194" s="3" t="s">
        <v>1447</v>
      </c>
      <c r="L2194" s="4">
        <v>0.41822643465485426</v>
      </c>
    </row>
    <row r="2195" spans="2:12" x14ac:dyDescent="0.3">
      <c r="B2195" s="3" t="s">
        <v>114</v>
      </c>
      <c r="C2195" s="4">
        <v>2020</v>
      </c>
      <c r="D2195" s="3" t="s">
        <v>1448</v>
      </c>
      <c r="E2195" s="4">
        <v>0</v>
      </c>
      <c r="F2195" s="4">
        <v>0</v>
      </c>
      <c r="G2195" s="4">
        <v>0</v>
      </c>
      <c r="H2195" s="4">
        <v>0</v>
      </c>
      <c r="I2195" s="4">
        <v>0</v>
      </c>
      <c r="J2195" s="4">
        <v>0</v>
      </c>
      <c r="K2195" s="3" t="s">
        <v>1451</v>
      </c>
      <c r="L2195" s="4"/>
    </row>
    <row r="2196" spans="2:12" x14ac:dyDescent="0.3">
      <c r="B2196" s="3" t="s">
        <v>114</v>
      </c>
      <c r="C2196" s="4">
        <v>2020</v>
      </c>
      <c r="D2196" s="3" t="s">
        <v>1449</v>
      </c>
      <c r="E2196" s="4">
        <v>8580009</v>
      </c>
      <c r="F2196" s="4">
        <v>6310532</v>
      </c>
      <c r="G2196" s="4">
        <v>2269477</v>
      </c>
      <c r="H2196" s="4">
        <v>340049</v>
      </c>
      <c r="I2196" s="4">
        <v>0</v>
      </c>
      <c r="J2196" s="4">
        <v>0</v>
      </c>
      <c r="K2196" s="3" t="s">
        <v>1447</v>
      </c>
      <c r="L2196" s="4">
        <v>0.73549246859764361</v>
      </c>
    </row>
    <row r="2197" spans="2:12" x14ac:dyDescent="0.3">
      <c r="B2197" s="3" t="s">
        <v>114</v>
      </c>
      <c r="C2197" s="4">
        <v>2020</v>
      </c>
      <c r="D2197" s="3" t="s">
        <v>1450</v>
      </c>
      <c r="E2197" s="4">
        <v>7244894</v>
      </c>
      <c r="F2197" s="4"/>
      <c r="G2197" s="4">
        <v>7244894</v>
      </c>
      <c r="H2197" s="4">
        <v>0</v>
      </c>
      <c r="I2197" s="4">
        <v>7244894</v>
      </c>
      <c r="J2197" s="4"/>
      <c r="K2197" s="3" t="s">
        <v>1451</v>
      </c>
      <c r="L2197" s="4"/>
    </row>
    <row r="2198" spans="2:12" x14ac:dyDescent="0.3">
      <c r="B2198" s="3" t="s">
        <v>114</v>
      </c>
      <c r="C2198" s="4">
        <v>2020</v>
      </c>
      <c r="D2198" s="3" t="s">
        <v>1452</v>
      </c>
      <c r="E2198" s="4">
        <v>0</v>
      </c>
      <c r="F2198" s="4">
        <v>0</v>
      </c>
      <c r="G2198" s="4">
        <v>0</v>
      </c>
      <c r="H2198" s="4">
        <v>0</v>
      </c>
      <c r="I2198" s="4">
        <v>0</v>
      </c>
      <c r="J2198" s="4">
        <v>0</v>
      </c>
      <c r="K2198" s="3" t="s">
        <v>1451</v>
      </c>
      <c r="L2198" s="4"/>
    </row>
    <row r="2199" spans="2:12" x14ac:dyDescent="0.3">
      <c r="B2199" s="3" t="s">
        <v>114</v>
      </c>
      <c r="C2199" s="4">
        <v>2020</v>
      </c>
      <c r="D2199" s="3" t="s">
        <v>1453</v>
      </c>
      <c r="E2199" s="4">
        <v>0</v>
      </c>
      <c r="F2199" s="4">
        <v>0</v>
      </c>
      <c r="G2199" s="4">
        <v>0</v>
      </c>
      <c r="H2199" s="4">
        <v>0</v>
      </c>
      <c r="I2199" s="4">
        <v>0</v>
      </c>
      <c r="J2199" s="4">
        <v>0</v>
      </c>
      <c r="K2199" s="3" t="s">
        <v>1451</v>
      </c>
      <c r="L2199" s="4"/>
    </row>
    <row r="2200" spans="2:12" x14ac:dyDescent="0.3">
      <c r="B2200" s="3" t="s">
        <v>114</v>
      </c>
      <c r="C2200" s="4">
        <v>2020</v>
      </c>
      <c r="D2200" s="3" t="s">
        <v>1454</v>
      </c>
      <c r="E2200" s="4">
        <v>7076996</v>
      </c>
      <c r="F2200" s="4">
        <v>1960575</v>
      </c>
      <c r="G2200" s="4">
        <v>5116421</v>
      </c>
      <c r="H2200" s="4">
        <v>0</v>
      </c>
      <c r="I2200" s="4">
        <v>0</v>
      </c>
      <c r="J2200" s="4">
        <v>0</v>
      </c>
      <c r="K2200" s="3" t="s">
        <v>1447</v>
      </c>
      <c r="L2200" s="4">
        <v>0.2770349170749849</v>
      </c>
    </row>
    <row r="2201" spans="2:12" x14ac:dyDescent="0.3">
      <c r="B2201" s="3" t="s">
        <v>114</v>
      </c>
      <c r="C2201" s="4">
        <v>2020</v>
      </c>
      <c r="D2201" s="3" t="s">
        <v>1455</v>
      </c>
      <c r="E2201" s="4">
        <v>3875484</v>
      </c>
      <c r="F2201" s="4">
        <v>2073713</v>
      </c>
      <c r="G2201" s="4">
        <v>1801771</v>
      </c>
      <c r="H2201" s="4">
        <v>0</v>
      </c>
      <c r="I2201" s="4">
        <v>0</v>
      </c>
      <c r="J2201" s="4">
        <v>0</v>
      </c>
      <c r="K2201" s="3" t="s">
        <v>1447</v>
      </c>
      <c r="L2201" s="4">
        <v>0.53508490810438125</v>
      </c>
    </row>
    <row r="2202" spans="2:12" x14ac:dyDescent="0.3">
      <c r="B2202" s="3" t="s">
        <v>114</v>
      </c>
      <c r="C2202" s="4">
        <v>2020</v>
      </c>
      <c r="D2202" s="3" t="s">
        <v>1456</v>
      </c>
      <c r="E2202" s="4">
        <v>18635632</v>
      </c>
      <c r="F2202" s="4">
        <v>12860012</v>
      </c>
      <c r="G2202" s="4">
        <v>5775620</v>
      </c>
      <c r="H2202" s="4">
        <v>3018749</v>
      </c>
      <c r="I2202" s="4">
        <v>0</v>
      </c>
      <c r="J2202" s="4">
        <v>0</v>
      </c>
      <c r="K2202" s="3" t="s">
        <v>1447</v>
      </c>
      <c r="L2202" s="4">
        <v>0.69007651578438556</v>
      </c>
    </row>
    <row r="2203" spans="2:12" x14ac:dyDescent="0.3">
      <c r="B2203" s="3" t="s">
        <v>114</v>
      </c>
      <c r="C2203" s="4">
        <v>2020</v>
      </c>
      <c r="D2203" s="3" t="s">
        <v>1457</v>
      </c>
      <c r="E2203" s="4">
        <v>5937610</v>
      </c>
      <c r="F2203" s="4">
        <v>2276795</v>
      </c>
      <c r="G2203" s="4">
        <v>3660815</v>
      </c>
      <c r="H2203" s="4">
        <v>-41540</v>
      </c>
      <c r="I2203" s="4">
        <v>0</v>
      </c>
      <c r="J2203" s="4">
        <v>0</v>
      </c>
      <c r="K2203" s="3" t="s">
        <v>1447</v>
      </c>
      <c r="L2203" s="4">
        <v>0.38345310655297332</v>
      </c>
    </row>
    <row r="2204" spans="2:12" x14ac:dyDescent="0.3">
      <c r="B2204" s="3" t="s">
        <v>114</v>
      </c>
      <c r="C2204" s="4">
        <v>2020</v>
      </c>
      <c r="D2204" s="3" t="s">
        <v>1458</v>
      </c>
      <c r="E2204" s="4">
        <v>6496915</v>
      </c>
      <c r="F2204" s="4"/>
      <c r="G2204" s="4">
        <v>6496915</v>
      </c>
      <c r="H2204" s="4">
        <v>3804946</v>
      </c>
      <c r="I2204" s="4">
        <v>6496915</v>
      </c>
      <c r="J2204" s="4"/>
      <c r="K2204" s="3" t="s">
        <v>1451</v>
      </c>
      <c r="L2204" s="4"/>
    </row>
    <row r="2205" spans="2:12" x14ac:dyDescent="0.3">
      <c r="B2205" s="3" t="s">
        <v>114</v>
      </c>
      <c r="C2205" s="4">
        <v>2021</v>
      </c>
      <c r="D2205" s="3" t="s">
        <v>1446</v>
      </c>
      <c r="E2205" s="4">
        <v>24626045</v>
      </c>
      <c r="F2205" s="4">
        <v>10877478</v>
      </c>
      <c r="G2205" s="4">
        <v>13748567</v>
      </c>
      <c r="H2205" s="4">
        <v>0</v>
      </c>
      <c r="I2205" s="4">
        <v>0</v>
      </c>
      <c r="J2205" s="4">
        <v>0</v>
      </c>
      <c r="K2205" s="3" t="s">
        <v>1460</v>
      </c>
      <c r="L2205" s="4">
        <v>0.44170625043526074</v>
      </c>
    </row>
    <row r="2206" spans="2:12" x14ac:dyDescent="0.3">
      <c r="B2206" s="3" t="s">
        <v>114</v>
      </c>
      <c r="C2206" s="4">
        <v>2021</v>
      </c>
      <c r="D2206" s="3" t="s">
        <v>1448</v>
      </c>
      <c r="E2206" s="4">
        <v>0</v>
      </c>
      <c r="F2206" s="4">
        <v>0</v>
      </c>
      <c r="G2206" s="4">
        <v>0</v>
      </c>
      <c r="H2206" s="4">
        <v>0</v>
      </c>
      <c r="I2206" s="4">
        <v>0</v>
      </c>
      <c r="J2206" s="4">
        <v>0</v>
      </c>
      <c r="K2206" s="3" t="s">
        <v>1451</v>
      </c>
      <c r="L2206" s="4"/>
    </row>
    <row r="2207" spans="2:12" x14ac:dyDescent="0.3">
      <c r="B2207" s="3" t="s">
        <v>114</v>
      </c>
      <c r="C2207" s="4">
        <v>2021</v>
      </c>
      <c r="D2207" s="3" t="s">
        <v>1449</v>
      </c>
      <c r="E2207" s="4">
        <v>9300232</v>
      </c>
      <c r="F2207" s="4">
        <v>6482511</v>
      </c>
      <c r="G2207" s="4">
        <v>2817721</v>
      </c>
      <c r="H2207" s="4">
        <v>458231</v>
      </c>
      <c r="I2207" s="4">
        <v>0</v>
      </c>
      <c r="J2207" s="4">
        <v>0</v>
      </c>
      <c r="K2207" s="3" t="s">
        <v>1460</v>
      </c>
      <c r="L2207" s="4">
        <v>0.6970268053528127</v>
      </c>
    </row>
    <row r="2208" spans="2:12" x14ac:dyDescent="0.3">
      <c r="B2208" s="3" t="s">
        <v>114</v>
      </c>
      <c r="C2208" s="4">
        <v>2021</v>
      </c>
      <c r="D2208" s="3" t="s">
        <v>1450</v>
      </c>
      <c r="E2208" s="4">
        <v>7156894</v>
      </c>
      <c r="F2208" s="4"/>
      <c r="G2208" s="4">
        <v>7156894</v>
      </c>
      <c r="H2208" s="4">
        <v>0</v>
      </c>
      <c r="I2208" s="4">
        <v>7156894</v>
      </c>
      <c r="J2208" s="4"/>
      <c r="K2208" s="3" t="s">
        <v>1451</v>
      </c>
      <c r="L2208" s="4"/>
    </row>
    <row r="2209" spans="2:12" x14ac:dyDescent="0.3">
      <c r="B2209" s="3" t="s">
        <v>114</v>
      </c>
      <c r="C2209" s="4">
        <v>2021</v>
      </c>
      <c r="D2209" s="3" t="s">
        <v>1452</v>
      </c>
      <c r="E2209" s="4">
        <v>0</v>
      </c>
      <c r="F2209" s="4">
        <v>0</v>
      </c>
      <c r="G2209" s="4">
        <v>0</v>
      </c>
      <c r="H2209" s="4">
        <v>0</v>
      </c>
      <c r="I2209" s="4">
        <v>0</v>
      </c>
      <c r="J2209" s="4">
        <v>0</v>
      </c>
      <c r="K2209" s="3" t="s">
        <v>1451</v>
      </c>
      <c r="L2209" s="4"/>
    </row>
    <row r="2210" spans="2:12" x14ac:dyDescent="0.3">
      <c r="B2210" s="3" t="s">
        <v>114</v>
      </c>
      <c r="C2210" s="4">
        <v>2021</v>
      </c>
      <c r="D2210" s="3" t="s">
        <v>1453</v>
      </c>
      <c r="E2210" s="4">
        <v>0</v>
      </c>
      <c r="F2210" s="4">
        <v>0</v>
      </c>
      <c r="G2210" s="4">
        <v>0</v>
      </c>
      <c r="H2210" s="4">
        <v>0</v>
      </c>
      <c r="I2210" s="4">
        <v>0</v>
      </c>
      <c r="J2210" s="4">
        <v>0</v>
      </c>
      <c r="K2210" s="3" t="s">
        <v>1451</v>
      </c>
      <c r="L2210" s="4"/>
    </row>
    <row r="2211" spans="2:12" x14ac:dyDescent="0.3">
      <c r="B2211" s="3" t="s">
        <v>114</v>
      </c>
      <c r="C2211" s="4">
        <v>2021</v>
      </c>
      <c r="D2211" s="3" t="s">
        <v>1454</v>
      </c>
      <c r="E2211" s="4">
        <v>7712498</v>
      </c>
      <c r="F2211" s="4">
        <v>2102352</v>
      </c>
      <c r="G2211" s="4">
        <v>5610146</v>
      </c>
      <c r="H2211" s="4">
        <v>398054</v>
      </c>
      <c r="I2211" s="4">
        <v>0</v>
      </c>
      <c r="J2211" s="4">
        <v>0</v>
      </c>
      <c r="K2211" s="3" t="s">
        <v>1460</v>
      </c>
      <c r="L2211" s="4">
        <v>0.27259028138483798</v>
      </c>
    </row>
    <row r="2212" spans="2:12" x14ac:dyDescent="0.3">
      <c r="B2212" s="3" t="s">
        <v>114</v>
      </c>
      <c r="C2212" s="4">
        <v>2021</v>
      </c>
      <c r="D2212" s="3" t="s">
        <v>1455</v>
      </c>
      <c r="E2212" s="4">
        <v>3875484</v>
      </c>
      <c r="F2212" s="4">
        <v>2134120</v>
      </c>
      <c r="G2212" s="4">
        <v>1741364</v>
      </c>
      <c r="H2212" s="4">
        <v>0</v>
      </c>
      <c r="I2212" s="4">
        <v>0</v>
      </c>
      <c r="J2212" s="4">
        <v>0</v>
      </c>
      <c r="K2212" s="3" t="s">
        <v>1460</v>
      </c>
      <c r="L2212" s="4">
        <v>0.55067186446905725</v>
      </c>
    </row>
    <row r="2213" spans="2:12" x14ac:dyDescent="0.3">
      <c r="B2213" s="3" t="s">
        <v>114</v>
      </c>
      <c r="C2213" s="4">
        <v>2021</v>
      </c>
      <c r="D2213" s="3" t="s">
        <v>1456</v>
      </c>
      <c r="E2213" s="4">
        <v>27608121</v>
      </c>
      <c r="F2213" s="4">
        <v>13141292</v>
      </c>
      <c r="G2213" s="4">
        <v>14466829</v>
      </c>
      <c r="H2213" s="4">
        <v>3257819</v>
      </c>
      <c r="I2213" s="4">
        <v>0</v>
      </c>
      <c r="J2213" s="4">
        <v>0</v>
      </c>
      <c r="K2213" s="3" t="s">
        <v>1460</v>
      </c>
      <c r="L2213" s="4">
        <v>0.47599371213998953</v>
      </c>
    </row>
    <row r="2214" spans="2:12" x14ac:dyDescent="0.3">
      <c r="B2214" s="3" t="s">
        <v>114</v>
      </c>
      <c r="C2214" s="4">
        <v>2021</v>
      </c>
      <c r="D2214" s="3" t="s">
        <v>1457</v>
      </c>
      <c r="E2214" s="4">
        <v>6096216</v>
      </c>
      <c r="F2214" s="4">
        <v>2365938</v>
      </c>
      <c r="G2214" s="4">
        <v>3730278</v>
      </c>
      <c r="H2214" s="4">
        <v>0</v>
      </c>
      <c r="I2214" s="4">
        <v>0</v>
      </c>
      <c r="J2214" s="4">
        <v>0</v>
      </c>
      <c r="K2214" s="3" t="s">
        <v>1460</v>
      </c>
      <c r="L2214" s="4">
        <v>0.38809943742150871</v>
      </c>
    </row>
    <row r="2215" spans="2:12" x14ac:dyDescent="0.3">
      <c r="B2215" s="3" t="s">
        <v>114</v>
      </c>
      <c r="C2215" s="4">
        <v>2021</v>
      </c>
      <c r="D2215" s="3" t="s">
        <v>1458</v>
      </c>
      <c r="E2215" s="4">
        <v>117745</v>
      </c>
      <c r="F2215" s="4"/>
      <c r="G2215" s="4">
        <v>117745</v>
      </c>
      <c r="H2215" s="4">
        <v>117745</v>
      </c>
      <c r="I2215" s="4">
        <v>117745</v>
      </c>
      <c r="J2215" s="4"/>
      <c r="K2215" s="3" t="s">
        <v>1451</v>
      </c>
      <c r="L2215" s="4"/>
    </row>
    <row r="2216" spans="2:12" x14ac:dyDescent="0.3">
      <c r="B2216" s="3" t="s">
        <v>114</v>
      </c>
      <c r="C2216" s="4">
        <v>2022</v>
      </c>
      <c r="D2216" s="3" t="s">
        <v>1446</v>
      </c>
      <c r="E2216" s="4">
        <v>24831535</v>
      </c>
      <c r="F2216" s="4">
        <v>11456449</v>
      </c>
      <c r="G2216" s="4">
        <v>13375086</v>
      </c>
      <c r="H2216" s="4">
        <v>205490</v>
      </c>
      <c r="I2216" s="4">
        <v>0</v>
      </c>
      <c r="J2216" s="4">
        <v>0</v>
      </c>
      <c r="K2216" s="3" t="s">
        <v>1460</v>
      </c>
      <c r="L2216" s="4">
        <v>0.46136692717546457</v>
      </c>
    </row>
    <row r="2217" spans="2:12" x14ac:dyDescent="0.3">
      <c r="B2217" s="3" t="s">
        <v>114</v>
      </c>
      <c r="C2217" s="4">
        <v>2022</v>
      </c>
      <c r="D2217" s="3" t="s">
        <v>1448</v>
      </c>
      <c r="E2217" s="4">
        <v>0</v>
      </c>
      <c r="F2217" s="4">
        <v>0</v>
      </c>
      <c r="G2217" s="4">
        <v>0</v>
      </c>
      <c r="H2217" s="4">
        <v>0</v>
      </c>
      <c r="I2217" s="4">
        <v>0</v>
      </c>
      <c r="J2217" s="4">
        <v>0</v>
      </c>
      <c r="K2217" s="3" t="s">
        <v>1451</v>
      </c>
      <c r="L2217" s="4"/>
    </row>
    <row r="2218" spans="2:12" x14ac:dyDescent="0.3">
      <c r="B2218" s="3" t="s">
        <v>114</v>
      </c>
      <c r="C2218" s="4">
        <v>2022</v>
      </c>
      <c r="D2218" s="3" t="s">
        <v>1449</v>
      </c>
      <c r="E2218" s="4">
        <v>9204511</v>
      </c>
      <c r="F2218" s="4">
        <v>6412968</v>
      </c>
      <c r="G2218" s="4">
        <v>2791543</v>
      </c>
      <c r="H2218" s="4">
        <v>122071</v>
      </c>
      <c r="I2218" s="4">
        <v>0</v>
      </c>
      <c r="J2218" s="4">
        <v>0</v>
      </c>
      <c r="K2218" s="3" t="s">
        <v>1460</v>
      </c>
      <c r="L2218" s="4">
        <v>0.69672011908074205</v>
      </c>
    </row>
    <row r="2219" spans="2:12" x14ac:dyDescent="0.3">
      <c r="B2219" s="3" t="s">
        <v>114</v>
      </c>
      <c r="C2219" s="4">
        <v>2022</v>
      </c>
      <c r="D2219" s="3" t="s">
        <v>1450</v>
      </c>
      <c r="E2219" s="4">
        <v>7402394</v>
      </c>
      <c r="F2219" s="4"/>
      <c r="G2219" s="4">
        <v>7402394</v>
      </c>
      <c r="H2219" s="4">
        <v>245500</v>
      </c>
      <c r="I2219" s="4">
        <v>7402394</v>
      </c>
      <c r="J2219" s="4"/>
      <c r="K2219" s="3" t="s">
        <v>1451</v>
      </c>
      <c r="L2219" s="4"/>
    </row>
    <row r="2220" spans="2:12" x14ac:dyDescent="0.3">
      <c r="B2220" s="3" t="s">
        <v>114</v>
      </c>
      <c r="C2220" s="4">
        <v>2022</v>
      </c>
      <c r="D2220" s="3" t="s">
        <v>1452</v>
      </c>
      <c r="E2220" s="4">
        <v>0</v>
      </c>
      <c r="F2220" s="4">
        <v>0</v>
      </c>
      <c r="G2220" s="4">
        <v>0</v>
      </c>
      <c r="H2220" s="4">
        <v>0</v>
      </c>
      <c r="I2220" s="4">
        <v>0</v>
      </c>
      <c r="J2220" s="4">
        <v>0</v>
      </c>
      <c r="K2220" s="3" t="s">
        <v>1451</v>
      </c>
      <c r="L2220" s="4"/>
    </row>
    <row r="2221" spans="2:12" x14ac:dyDescent="0.3">
      <c r="B2221" s="3" t="s">
        <v>114</v>
      </c>
      <c r="C2221" s="4">
        <v>2022</v>
      </c>
      <c r="D2221" s="3" t="s">
        <v>1453</v>
      </c>
      <c r="E2221" s="4">
        <v>0</v>
      </c>
      <c r="F2221" s="4">
        <v>0</v>
      </c>
      <c r="G2221" s="4">
        <v>0</v>
      </c>
      <c r="H2221" s="4">
        <v>0</v>
      </c>
      <c r="I2221" s="4">
        <v>0</v>
      </c>
      <c r="J2221" s="4">
        <v>0</v>
      </c>
      <c r="K2221" s="3" t="s">
        <v>1451</v>
      </c>
      <c r="L2221" s="4"/>
    </row>
    <row r="2222" spans="2:12" x14ac:dyDescent="0.3">
      <c r="B2222" s="3" t="s">
        <v>114</v>
      </c>
      <c r="C2222" s="4">
        <v>2022</v>
      </c>
      <c r="D2222" s="3" t="s">
        <v>1454</v>
      </c>
      <c r="E2222" s="4">
        <v>8098114</v>
      </c>
      <c r="F2222" s="4">
        <v>2256721</v>
      </c>
      <c r="G2222" s="4">
        <v>5841393</v>
      </c>
      <c r="H2222" s="4">
        <v>388909</v>
      </c>
      <c r="I2222" s="4">
        <v>0</v>
      </c>
      <c r="J2222" s="4">
        <v>0</v>
      </c>
      <c r="K2222" s="3" t="s">
        <v>1460</v>
      </c>
      <c r="L2222" s="4">
        <v>0.27867241681211208</v>
      </c>
    </row>
    <row r="2223" spans="2:12" x14ac:dyDescent="0.3">
      <c r="B2223" s="3" t="s">
        <v>114</v>
      </c>
      <c r="C2223" s="4">
        <v>2022</v>
      </c>
      <c r="D2223" s="3" t="s">
        <v>1455</v>
      </c>
      <c r="E2223" s="4">
        <v>3875484</v>
      </c>
      <c r="F2223" s="4">
        <v>2191382</v>
      </c>
      <c r="G2223" s="4">
        <v>1684102</v>
      </c>
      <c r="H2223" s="4">
        <v>0</v>
      </c>
      <c r="I2223" s="4">
        <v>0</v>
      </c>
      <c r="J2223" s="4">
        <v>0</v>
      </c>
      <c r="K2223" s="3" t="s">
        <v>1460</v>
      </c>
      <c r="L2223" s="4">
        <v>0.56544730929091691</v>
      </c>
    </row>
    <row r="2224" spans="2:12" x14ac:dyDescent="0.3">
      <c r="B2224" s="3" t="s">
        <v>114</v>
      </c>
      <c r="C2224" s="4">
        <v>2022</v>
      </c>
      <c r="D2224" s="3" t="s">
        <v>1456</v>
      </c>
      <c r="E2224" s="4">
        <v>27608121</v>
      </c>
      <c r="F2224" s="4">
        <v>13644777</v>
      </c>
      <c r="G2224" s="4">
        <v>13963344</v>
      </c>
      <c r="H2224" s="4">
        <v>0</v>
      </c>
      <c r="I2224" s="4">
        <v>0</v>
      </c>
      <c r="J2224" s="4">
        <v>0</v>
      </c>
      <c r="K2224" s="3" t="s">
        <v>1460</v>
      </c>
      <c r="L2224" s="4">
        <v>0.494230556291752</v>
      </c>
    </row>
    <row r="2225" spans="2:12" x14ac:dyDescent="0.3">
      <c r="B2225" s="3" t="s">
        <v>114</v>
      </c>
      <c r="C2225" s="4">
        <v>2022</v>
      </c>
      <c r="D2225" s="3" t="s">
        <v>1457</v>
      </c>
      <c r="E2225" s="4">
        <v>6096216</v>
      </c>
      <c r="F2225" s="4">
        <v>2455271</v>
      </c>
      <c r="G2225" s="4">
        <v>3640945</v>
      </c>
      <c r="H2225" s="4">
        <v>0</v>
      </c>
      <c r="I2225" s="4">
        <v>0</v>
      </c>
      <c r="J2225" s="4">
        <v>0</v>
      </c>
      <c r="K2225" s="3" t="s">
        <v>1460</v>
      </c>
      <c r="L2225" s="4">
        <v>0.40275328170786601</v>
      </c>
    </row>
    <row r="2226" spans="2:12" x14ac:dyDescent="0.3">
      <c r="B2226" s="3" t="s">
        <v>114</v>
      </c>
      <c r="C2226" s="4">
        <v>2022</v>
      </c>
      <c r="D2226" s="3" t="s">
        <v>1458</v>
      </c>
      <c r="E2226" s="4">
        <v>2045828</v>
      </c>
      <c r="F2226" s="4"/>
      <c r="G2226" s="4">
        <v>2045828</v>
      </c>
      <c r="H2226" s="4">
        <v>2076401</v>
      </c>
      <c r="I2226" s="4">
        <v>2045828</v>
      </c>
      <c r="J2226" s="4"/>
      <c r="K2226" s="3" t="s">
        <v>1451</v>
      </c>
      <c r="L2226" s="4"/>
    </row>
    <row r="2227" spans="2:12" x14ac:dyDescent="0.3">
      <c r="B2227" s="3" t="s">
        <v>114</v>
      </c>
      <c r="C2227" s="4">
        <v>2023</v>
      </c>
      <c r="D2227" s="3" t="s">
        <v>1446</v>
      </c>
      <c r="E2227" s="4">
        <v>28416162</v>
      </c>
      <c r="F2227" s="4">
        <v>12095200</v>
      </c>
      <c r="G2227" s="4">
        <v>16320962</v>
      </c>
      <c r="H2227" s="4">
        <v>0</v>
      </c>
      <c r="I2227" s="4">
        <v>0</v>
      </c>
      <c r="J2227" s="4">
        <v>0</v>
      </c>
      <c r="K2227" s="3" t="s">
        <v>1460</v>
      </c>
      <c r="L2227" s="4">
        <v>0.42564509591407873</v>
      </c>
    </row>
    <row r="2228" spans="2:12" x14ac:dyDescent="0.3">
      <c r="B2228" s="3" t="s">
        <v>114</v>
      </c>
      <c r="C2228" s="4">
        <v>2023</v>
      </c>
      <c r="D2228" s="3" t="s">
        <v>1448</v>
      </c>
      <c r="E2228" s="4">
        <v>0</v>
      </c>
      <c r="F2228" s="4">
        <v>0</v>
      </c>
      <c r="G2228" s="4">
        <v>0</v>
      </c>
      <c r="H2228" s="4">
        <v>0</v>
      </c>
      <c r="I2228" s="4">
        <v>0</v>
      </c>
      <c r="J2228" s="4">
        <v>0</v>
      </c>
      <c r="K2228" s="3" t="s">
        <v>1451</v>
      </c>
      <c r="L2228" s="4"/>
    </row>
    <row r="2229" spans="2:12" x14ac:dyDescent="0.3">
      <c r="B2229" s="3" t="s">
        <v>114</v>
      </c>
      <c r="C2229" s="4">
        <v>2023</v>
      </c>
      <c r="D2229" s="3" t="s">
        <v>1449</v>
      </c>
      <c r="E2229" s="4">
        <v>9624589</v>
      </c>
      <c r="F2229" s="4">
        <v>6708387</v>
      </c>
      <c r="G2229" s="4">
        <v>2916202</v>
      </c>
      <c r="H2229" s="4">
        <v>409632</v>
      </c>
      <c r="I2229" s="4">
        <v>0</v>
      </c>
      <c r="J2229" s="4">
        <v>0</v>
      </c>
      <c r="K2229" s="3" t="s">
        <v>1460</v>
      </c>
      <c r="L2229" s="4">
        <v>0.6970050357475005</v>
      </c>
    </row>
    <row r="2230" spans="2:12" x14ac:dyDescent="0.3">
      <c r="B2230" s="3" t="s">
        <v>114</v>
      </c>
      <c r="C2230" s="4">
        <v>2023</v>
      </c>
      <c r="D2230" s="3" t="s">
        <v>1450</v>
      </c>
      <c r="E2230" s="4">
        <v>7402394</v>
      </c>
      <c r="F2230" s="4"/>
      <c r="G2230" s="4">
        <v>7402394</v>
      </c>
      <c r="H2230" s="4">
        <v>0</v>
      </c>
      <c r="I2230" s="4">
        <v>7402394</v>
      </c>
      <c r="J2230" s="4"/>
      <c r="K2230" s="3" t="s">
        <v>1451</v>
      </c>
      <c r="L2230" s="4"/>
    </row>
    <row r="2231" spans="2:12" x14ac:dyDescent="0.3">
      <c r="B2231" s="3" t="s">
        <v>114</v>
      </c>
      <c r="C2231" s="4">
        <v>2023</v>
      </c>
      <c r="D2231" s="3" t="s">
        <v>1452</v>
      </c>
      <c r="E2231" s="4">
        <v>0</v>
      </c>
      <c r="F2231" s="4">
        <v>0</v>
      </c>
      <c r="G2231" s="4">
        <v>0</v>
      </c>
      <c r="H2231" s="4">
        <v>0</v>
      </c>
      <c r="I2231" s="4">
        <v>0</v>
      </c>
      <c r="J2231" s="4">
        <v>0</v>
      </c>
      <c r="K2231" s="3" t="s">
        <v>1451</v>
      </c>
      <c r="L2231" s="4"/>
    </row>
    <row r="2232" spans="2:12" x14ac:dyDescent="0.3">
      <c r="B2232" s="3" t="s">
        <v>114</v>
      </c>
      <c r="C2232" s="4">
        <v>2023</v>
      </c>
      <c r="D2232" s="3" t="s">
        <v>1453</v>
      </c>
      <c r="E2232" s="4">
        <v>0</v>
      </c>
      <c r="F2232" s="4">
        <v>0</v>
      </c>
      <c r="G2232" s="4">
        <v>0</v>
      </c>
      <c r="H2232" s="4">
        <v>0</v>
      </c>
      <c r="I2232" s="4">
        <v>0</v>
      </c>
      <c r="J2232" s="4">
        <v>0</v>
      </c>
      <c r="K2232" s="3" t="s">
        <v>1451</v>
      </c>
      <c r="L2232" s="4"/>
    </row>
    <row r="2233" spans="2:12" x14ac:dyDescent="0.3">
      <c r="B2233" s="3" t="s">
        <v>114</v>
      </c>
      <c r="C2233" s="4">
        <v>2023</v>
      </c>
      <c r="D2233" s="3" t="s">
        <v>1454</v>
      </c>
      <c r="E2233" s="4">
        <v>8098114</v>
      </c>
      <c r="F2233" s="4">
        <v>2433831</v>
      </c>
      <c r="G2233" s="4">
        <v>5664283</v>
      </c>
      <c r="H2233" s="4">
        <v>0</v>
      </c>
      <c r="I2233" s="4">
        <v>0</v>
      </c>
      <c r="J2233" s="4">
        <v>0</v>
      </c>
      <c r="K2233" s="3" t="s">
        <v>1460</v>
      </c>
      <c r="L2233" s="4">
        <v>0.30054294123298336</v>
      </c>
    </row>
    <row r="2234" spans="2:12" x14ac:dyDescent="0.3">
      <c r="B2234" s="3" t="s">
        <v>114</v>
      </c>
      <c r="C2234" s="4">
        <v>2023</v>
      </c>
      <c r="D2234" s="3" t="s">
        <v>1455</v>
      </c>
      <c r="E2234" s="4">
        <v>5216833</v>
      </c>
      <c r="F2234" s="4">
        <v>2247569</v>
      </c>
      <c r="G2234" s="4">
        <v>2969264</v>
      </c>
      <c r="H2234" s="4">
        <v>0</v>
      </c>
      <c r="I2234" s="4">
        <v>0</v>
      </c>
      <c r="J2234" s="4">
        <v>0</v>
      </c>
      <c r="K2234" s="3" t="s">
        <v>1460</v>
      </c>
      <c r="L2234" s="4">
        <v>0.43083016075078501</v>
      </c>
    </row>
    <row r="2235" spans="2:12" x14ac:dyDescent="0.3">
      <c r="B2235" s="3" t="s">
        <v>114</v>
      </c>
      <c r="C2235" s="4">
        <v>2023</v>
      </c>
      <c r="D2235" s="3" t="s">
        <v>1456</v>
      </c>
      <c r="E2235" s="4">
        <v>27608122</v>
      </c>
      <c r="F2235" s="4">
        <v>14091283</v>
      </c>
      <c r="G2235" s="4">
        <v>13516839</v>
      </c>
      <c r="H2235" s="4">
        <v>0</v>
      </c>
      <c r="I2235" s="4">
        <v>0</v>
      </c>
      <c r="J2235" s="4">
        <v>0</v>
      </c>
      <c r="K2235" s="3" t="s">
        <v>1460</v>
      </c>
      <c r="L2235" s="4">
        <v>0.51040353269954397</v>
      </c>
    </row>
    <row r="2236" spans="2:12" x14ac:dyDescent="0.3">
      <c r="B2236" s="3" t="s">
        <v>114</v>
      </c>
      <c r="C2236" s="4">
        <v>2023</v>
      </c>
      <c r="D2236" s="3" t="s">
        <v>1457</v>
      </c>
      <c r="E2236" s="4">
        <v>6154712</v>
      </c>
      <c r="F2236" s="4">
        <v>2558588</v>
      </c>
      <c r="G2236" s="4">
        <v>3596124</v>
      </c>
      <c r="H2236" s="4">
        <v>0</v>
      </c>
      <c r="I2236" s="4">
        <v>0</v>
      </c>
      <c r="J2236" s="4">
        <v>0</v>
      </c>
      <c r="K2236" s="3" t="s">
        <v>1460</v>
      </c>
      <c r="L2236" s="4">
        <v>0.41571205931325461</v>
      </c>
    </row>
    <row r="2237" spans="2:12" x14ac:dyDescent="0.3">
      <c r="B2237" s="3" t="s">
        <v>114</v>
      </c>
      <c r="C2237" s="4">
        <v>2023</v>
      </c>
      <c r="D2237" s="3" t="s">
        <v>1458</v>
      </c>
      <c r="E2237" s="4">
        <v>9081613</v>
      </c>
      <c r="F2237" s="4"/>
      <c r="G2237" s="4">
        <v>9081613</v>
      </c>
      <c r="H2237" s="4">
        <v>11544539</v>
      </c>
      <c r="I2237" s="4">
        <v>9081613</v>
      </c>
      <c r="J2237" s="4"/>
      <c r="K2237" s="3" t="s">
        <v>1451</v>
      </c>
      <c r="L2237" s="4"/>
    </row>
    <row r="2238" spans="2:12" x14ac:dyDescent="0.3">
      <c r="B2238" s="3" t="s">
        <v>114</v>
      </c>
      <c r="C2238" s="4">
        <v>2024</v>
      </c>
      <c r="D2238" s="3" t="s">
        <v>1446</v>
      </c>
      <c r="E2238" s="4">
        <v>28596454</v>
      </c>
      <c r="F2238" s="4">
        <v>12736843</v>
      </c>
      <c r="G2238" s="4">
        <v>15859611</v>
      </c>
      <c r="H2238" s="4">
        <v>180292</v>
      </c>
      <c r="I2238" s="4">
        <v>43620000</v>
      </c>
      <c r="J2238" s="4">
        <v>630746</v>
      </c>
      <c r="K2238" s="3" t="s">
        <v>1460</v>
      </c>
      <c r="L2238" s="4">
        <v>0.44539938413343139</v>
      </c>
    </row>
    <row r="2239" spans="2:12" x14ac:dyDescent="0.3">
      <c r="B2239" s="3" t="s">
        <v>114</v>
      </c>
      <c r="C2239" s="4">
        <v>2024</v>
      </c>
      <c r="D2239" s="3" t="s">
        <v>1448</v>
      </c>
      <c r="E2239" s="4">
        <v>0</v>
      </c>
      <c r="F2239" s="4">
        <v>0</v>
      </c>
      <c r="G2239" s="4">
        <v>0</v>
      </c>
      <c r="H2239" s="4">
        <v>0</v>
      </c>
      <c r="I2239" s="4">
        <v>0</v>
      </c>
      <c r="J2239" s="4">
        <v>0</v>
      </c>
      <c r="K2239" s="3"/>
      <c r="L2239" s="4"/>
    </row>
    <row r="2240" spans="2:12" x14ac:dyDescent="0.3">
      <c r="B2240" s="3" t="s">
        <v>114</v>
      </c>
      <c r="C2240" s="4">
        <v>2024</v>
      </c>
      <c r="D2240" s="3" t="s">
        <v>1449</v>
      </c>
      <c r="E2240" s="4">
        <v>11590000</v>
      </c>
      <c r="F2240" s="4">
        <v>7008180</v>
      </c>
      <c r="G2240" s="4">
        <v>4581820</v>
      </c>
      <c r="H2240" s="4">
        <v>1733696</v>
      </c>
      <c r="I2240" s="4">
        <v>11310000</v>
      </c>
      <c r="J2240" s="4">
        <v>299794</v>
      </c>
      <c r="K2240" s="3" t="s">
        <v>1460</v>
      </c>
      <c r="L2240" s="4">
        <v>0.60467471958584984</v>
      </c>
    </row>
    <row r="2241" spans="2:12" x14ac:dyDescent="0.3">
      <c r="B2241" s="3" t="s">
        <v>114</v>
      </c>
      <c r="C2241" s="4">
        <v>2024</v>
      </c>
      <c r="D2241" s="3" t="s">
        <v>1450</v>
      </c>
      <c r="E2241" s="4">
        <v>7502394</v>
      </c>
      <c r="F2241" s="4"/>
      <c r="G2241" s="4">
        <v>7502394</v>
      </c>
      <c r="H2241" s="4">
        <v>100000</v>
      </c>
      <c r="I2241" s="4">
        <v>7502394</v>
      </c>
      <c r="J2241" s="4"/>
      <c r="K2241" s="3" t="s">
        <v>1451</v>
      </c>
      <c r="L2241" s="4"/>
    </row>
    <row r="2242" spans="2:12" x14ac:dyDescent="0.3">
      <c r="B2242" s="3" t="s">
        <v>114</v>
      </c>
      <c r="C2242" s="4">
        <v>2024</v>
      </c>
      <c r="D2242" s="3" t="s">
        <v>1452</v>
      </c>
      <c r="E2242" s="4">
        <v>0</v>
      </c>
      <c r="F2242" s="4">
        <v>0</v>
      </c>
      <c r="G2242" s="4">
        <v>0</v>
      </c>
      <c r="H2242" s="4">
        <v>0</v>
      </c>
      <c r="I2242" s="4">
        <v>0</v>
      </c>
      <c r="J2242" s="4">
        <v>0</v>
      </c>
      <c r="K2242" s="3"/>
      <c r="L2242" s="4"/>
    </row>
    <row r="2243" spans="2:12" x14ac:dyDescent="0.3">
      <c r="B2243" s="3" t="s">
        <v>114</v>
      </c>
      <c r="C2243" s="4">
        <v>2024</v>
      </c>
      <c r="D2243" s="3" t="s">
        <v>1453</v>
      </c>
      <c r="E2243" s="4">
        <v>0</v>
      </c>
      <c r="F2243" s="4">
        <v>0</v>
      </c>
      <c r="G2243" s="4">
        <v>0</v>
      </c>
      <c r="H2243" s="4">
        <v>0</v>
      </c>
      <c r="I2243" s="4">
        <v>0</v>
      </c>
      <c r="J2243" s="4">
        <v>0</v>
      </c>
      <c r="K2243" s="3" t="s">
        <v>1451</v>
      </c>
      <c r="L2243" s="4"/>
    </row>
    <row r="2244" spans="2:12" x14ac:dyDescent="0.3">
      <c r="B2244" s="3" t="s">
        <v>114</v>
      </c>
      <c r="C2244" s="4">
        <v>2024</v>
      </c>
      <c r="D2244" s="3" t="s">
        <v>1454</v>
      </c>
      <c r="E2244" s="4">
        <v>8800141</v>
      </c>
      <c r="F2244" s="4">
        <v>2610941</v>
      </c>
      <c r="G2244" s="4">
        <v>6189200</v>
      </c>
      <c r="H2244" s="4">
        <v>97019</v>
      </c>
      <c r="I2244" s="4">
        <v>3020000</v>
      </c>
      <c r="J2244" s="4">
        <v>177110</v>
      </c>
      <c r="K2244" s="3" t="s">
        <v>1459</v>
      </c>
      <c r="L2244" s="4">
        <v>0.29669308707667297</v>
      </c>
    </row>
    <row r="2245" spans="2:12" x14ac:dyDescent="0.3">
      <c r="B2245" s="3" t="s">
        <v>114</v>
      </c>
      <c r="C2245" s="4">
        <v>2024</v>
      </c>
      <c r="D2245" s="3" t="s">
        <v>1455</v>
      </c>
      <c r="E2245" s="4">
        <v>7961372</v>
      </c>
      <c r="F2245" s="4">
        <v>2370539</v>
      </c>
      <c r="G2245" s="4">
        <v>5590833</v>
      </c>
      <c r="H2245" s="4">
        <v>285836</v>
      </c>
      <c r="I2245" s="4">
        <v>31450000</v>
      </c>
      <c r="J2245" s="4">
        <v>122303</v>
      </c>
      <c r="K2245" s="3" t="s">
        <v>1460</v>
      </c>
      <c r="L2245" s="4">
        <v>0.29775508542999873</v>
      </c>
    </row>
    <row r="2246" spans="2:12" x14ac:dyDescent="0.3">
      <c r="B2246" s="3" t="s">
        <v>114</v>
      </c>
      <c r="C2246" s="4">
        <v>2024</v>
      </c>
      <c r="D2246" s="3" t="s">
        <v>1456</v>
      </c>
      <c r="E2246" s="4">
        <v>32883124</v>
      </c>
      <c r="F2246" s="4">
        <v>14487059</v>
      </c>
      <c r="G2246" s="4">
        <v>18396065</v>
      </c>
      <c r="H2246" s="4">
        <v>0</v>
      </c>
      <c r="I2246" s="4">
        <v>22130000</v>
      </c>
      <c r="J2246" s="4">
        <v>0</v>
      </c>
      <c r="K2246" s="3" t="s">
        <v>1460</v>
      </c>
      <c r="L2246" s="4">
        <v>0.44056212542336304</v>
      </c>
    </row>
    <row r="2247" spans="2:12" x14ac:dyDescent="0.3">
      <c r="B2247" s="3" t="s">
        <v>114</v>
      </c>
      <c r="C2247" s="4">
        <v>2024</v>
      </c>
      <c r="D2247" s="3" t="s">
        <v>1457</v>
      </c>
      <c r="E2247" s="4">
        <v>7155859</v>
      </c>
      <c r="F2247" s="4">
        <v>2697304</v>
      </c>
      <c r="G2247" s="4">
        <v>4458555</v>
      </c>
      <c r="H2247" s="4">
        <v>0</v>
      </c>
      <c r="I2247" s="4">
        <v>52870000</v>
      </c>
      <c r="J2247" s="4">
        <v>133679</v>
      </c>
      <c r="K2247" s="3" t="s">
        <v>1460</v>
      </c>
      <c r="L2247" s="4">
        <v>0.37693643767994872</v>
      </c>
    </row>
    <row r="2248" spans="2:12" x14ac:dyDescent="0.3">
      <c r="B2248" s="3" t="s">
        <v>114</v>
      </c>
      <c r="C2248" s="4">
        <v>2024</v>
      </c>
      <c r="D2248" s="3" t="s">
        <v>1458</v>
      </c>
      <c r="E2248" s="4">
        <v>1094565</v>
      </c>
      <c r="F2248" s="4"/>
      <c r="G2248" s="4">
        <v>1094565</v>
      </c>
      <c r="H2248" s="4">
        <v>1584527</v>
      </c>
      <c r="I2248" s="4">
        <v>1094565</v>
      </c>
      <c r="J2248" s="4"/>
      <c r="K2248" s="3" t="s">
        <v>1451</v>
      </c>
      <c r="L2248" s="4"/>
    </row>
    <row r="2249" spans="2:12" x14ac:dyDescent="0.3">
      <c r="B2249" s="3" t="s">
        <v>116</v>
      </c>
      <c r="C2249" s="4">
        <v>2019</v>
      </c>
      <c r="D2249" s="3" t="s">
        <v>1446</v>
      </c>
      <c r="E2249" s="4">
        <v>2677013</v>
      </c>
      <c r="F2249" s="4">
        <v>1635731</v>
      </c>
      <c r="G2249" s="4">
        <v>1041282</v>
      </c>
      <c r="H2249" s="4">
        <v>0</v>
      </c>
      <c r="I2249" s="4">
        <v>19032000</v>
      </c>
      <c r="J2249" s="4">
        <v>410000</v>
      </c>
      <c r="K2249" s="3" t="s">
        <v>1460</v>
      </c>
      <c r="L2249" s="4">
        <v>0.6110284111433153</v>
      </c>
    </row>
    <row r="2250" spans="2:12" x14ac:dyDescent="0.3">
      <c r="B2250" s="3" t="s">
        <v>116</v>
      </c>
      <c r="C2250" s="4">
        <v>2019</v>
      </c>
      <c r="D2250" s="3" t="s">
        <v>1448</v>
      </c>
      <c r="E2250" s="4">
        <v>8959532</v>
      </c>
      <c r="F2250" s="4">
        <v>4165581</v>
      </c>
      <c r="G2250" s="4">
        <v>4793951</v>
      </c>
      <c r="H2250" s="4">
        <v>0</v>
      </c>
      <c r="I2250" s="4">
        <v>14664000</v>
      </c>
      <c r="J2250" s="4">
        <v>144000</v>
      </c>
      <c r="K2250" s="3" t="s">
        <v>1460</v>
      </c>
      <c r="L2250" s="4">
        <v>0.46493287819051266</v>
      </c>
    </row>
    <row r="2251" spans="2:12" x14ac:dyDescent="0.3">
      <c r="B2251" s="3" t="s">
        <v>116</v>
      </c>
      <c r="C2251" s="4">
        <v>2019</v>
      </c>
      <c r="D2251" s="3" t="s">
        <v>1449</v>
      </c>
      <c r="E2251" s="4">
        <v>2373925</v>
      </c>
      <c r="F2251" s="4">
        <v>1443160</v>
      </c>
      <c r="G2251" s="4">
        <v>930765</v>
      </c>
      <c r="H2251" s="4">
        <v>64794</v>
      </c>
      <c r="I2251" s="4">
        <v>3226000</v>
      </c>
      <c r="J2251" s="4">
        <v>152000</v>
      </c>
      <c r="K2251" s="3" t="s">
        <v>1460</v>
      </c>
      <c r="L2251" s="4">
        <v>0.60792148024895476</v>
      </c>
    </row>
    <row r="2252" spans="2:12" x14ac:dyDescent="0.3">
      <c r="B2252" s="3" t="s">
        <v>116</v>
      </c>
      <c r="C2252" s="4">
        <v>2019</v>
      </c>
      <c r="D2252" s="3" t="s">
        <v>1450</v>
      </c>
      <c r="E2252" s="4">
        <v>1659517</v>
      </c>
      <c r="F2252" s="4"/>
      <c r="G2252" s="4">
        <v>1659517</v>
      </c>
      <c r="H2252" s="4">
        <v>0</v>
      </c>
      <c r="I2252" s="4">
        <v>1659517</v>
      </c>
      <c r="J2252" s="4"/>
      <c r="K2252" s="3" t="s">
        <v>1451</v>
      </c>
      <c r="L2252" s="4"/>
    </row>
    <row r="2253" spans="2:12" x14ac:dyDescent="0.3">
      <c r="B2253" s="3" t="s">
        <v>116</v>
      </c>
      <c r="C2253" s="4">
        <v>2019</v>
      </c>
      <c r="D2253" s="3" t="s">
        <v>1452</v>
      </c>
      <c r="E2253" s="4">
        <v>0</v>
      </c>
      <c r="F2253" s="4">
        <v>0</v>
      </c>
      <c r="G2253" s="4">
        <v>0</v>
      </c>
      <c r="H2253" s="4">
        <v>0</v>
      </c>
      <c r="I2253" s="4">
        <v>0</v>
      </c>
      <c r="J2253" s="4">
        <v>0</v>
      </c>
      <c r="K2253" s="3" t="s">
        <v>1460</v>
      </c>
      <c r="L2253" s="4"/>
    </row>
    <row r="2254" spans="2:12" x14ac:dyDescent="0.3">
      <c r="B2254" s="3" t="s">
        <v>116</v>
      </c>
      <c r="C2254" s="4">
        <v>2019</v>
      </c>
      <c r="D2254" s="3" t="s">
        <v>1453</v>
      </c>
      <c r="E2254" s="4">
        <v>516169</v>
      </c>
      <c r="F2254" s="4">
        <v>345886</v>
      </c>
      <c r="G2254" s="4">
        <v>170283</v>
      </c>
      <c r="H2254" s="4">
        <v>0</v>
      </c>
      <c r="I2254" s="4">
        <v>600000</v>
      </c>
      <c r="J2254" s="4">
        <v>47000</v>
      </c>
      <c r="K2254" s="3" t="s">
        <v>1451</v>
      </c>
      <c r="L2254" s="4">
        <v>0.67010223395825785</v>
      </c>
    </row>
    <row r="2255" spans="2:12" x14ac:dyDescent="0.3">
      <c r="B2255" s="3" t="s">
        <v>116</v>
      </c>
      <c r="C2255" s="4">
        <v>2019</v>
      </c>
      <c r="D2255" s="3" t="s">
        <v>1454</v>
      </c>
      <c r="E2255" s="4">
        <v>916869</v>
      </c>
      <c r="F2255" s="4">
        <v>294060</v>
      </c>
      <c r="G2255" s="4">
        <v>622809</v>
      </c>
      <c r="H2255" s="4">
        <v>52715</v>
      </c>
      <c r="I2255" s="4">
        <v>6104000</v>
      </c>
      <c r="J2255" s="4">
        <v>309000</v>
      </c>
      <c r="K2255" s="3" t="s">
        <v>1460</v>
      </c>
      <c r="L2255" s="4">
        <v>0.32072193519466796</v>
      </c>
    </row>
    <row r="2256" spans="2:12" x14ac:dyDescent="0.3">
      <c r="B2256" s="3" t="s">
        <v>116</v>
      </c>
      <c r="C2256" s="4">
        <v>2019</v>
      </c>
      <c r="D2256" s="3" t="s">
        <v>1455</v>
      </c>
      <c r="E2256" s="4">
        <v>10362927</v>
      </c>
      <c r="F2256" s="4">
        <v>5310290</v>
      </c>
      <c r="G2256" s="4">
        <v>5052637</v>
      </c>
      <c r="H2256" s="4">
        <v>105206</v>
      </c>
      <c r="I2256" s="4">
        <v>28708000</v>
      </c>
      <c r="J2256" s="4">
        <v>593000</v>
      </c>
      <c r="K2256" s="3" t="s">
        <v>1460</v>
      </c>
      <c r="L2256" s="4">
        <v>0.5124314780949436</v>
      </c>
    </row>
    <row r="2257" spans="2:12" x14ac:dyDescent="0.3">
      <c r="B2257" s="3" t="s">
        <v>116</v>
      </c>
      <c r="C2257" s="4">
        <v>2019</v>
      </c>
      <c r="D2257" s="3" t="s">
        <v>1456</v>
      </c>
      <c r="E2257" s="4">
        <v>16773242</v>
      </c>
      <c r="F2257" s="4">
        <v>6889457</v>
      </c>
      <c r="G2257" s="4">
        <v>9883785</v>
      </c>
      <c r="H2257" s="4">
        <v>1318347</v>
      </c>
      <c r="I2257" s="4">
        <v>22515000</v>
      </c>
      <c r="J2257" s="4">
        <v>621000</v>
      </c>
      <c r="K2257" s="3" t="s">
        <v>1460</v>
      </c>
      <c r="L2257" s="4">
        <v>0.41074092891523295</v>
      </c>
    </row>
    <row r="2258" spans="2:12" x14ac:dyDescent="0.3">
      <c r="B2258" s="3" t="s">
        <v>116</v>
      </c>
      <c r="C2258" s="4">
        <v>2019</v>
      </c>
      <c r="D2258" s="3" t="s">
        <v>1457</v>
      </c>
      <c r="E2258" s="4">
        <v>15023249</v>
      </c>
      <c r="F2258" s="4">
        <v>9698757</v>
      </c>
      <c r="G2258" s="4">
        <v>5324492</v>
      </c>
      <c r="H2258" s="4">
        <v>136694</v>
      </c>
      <c r="I2258" s="4">
        <v>32899000</v>
      </c>
      <c r="J2258" s="4">
        <v>554000</v>
      </c>
      <c r="K2258" s="3" t="s">
        <v>1460</v>
      </c>
      <c r="L2258" s="4">
        <v>0.64558318909578083</v>
      </c>
    </row>
    <row r="2259" spans="2:12" x14ac:dyDescent="0.3">
      <c r="B2259" s="3" t="s">
        <v>116</v>
      </c>
      <c r="C2259" s="4">
        <v>2019</v>
      </c>
      <c r="D2259" s="3" t="s">
        <v>1458</v>
      </c>
      <c r="E2259" s="4">
        <v>461308</v>
      </c>
      <c r="F2259" s="4"/>
      <c r="G2259" s="4">
        <v>461308</v>
      </c>
      <c r="H2259" s="4">
        <v>169125</v>
      </c>
      <c r="I2259" s="4">
        <v>461308</v>
      </c>
      <c r="J2259" s="4"/>
      <c r="K2259" s="3" t="s">
        <v>1451</v>
      </c>
      <c r="L2259" s="4"/>
    </row>
    <row r="2260" spans="2:12" x14ac:dyDescent="0.3">
      <c r="B2260" s="3" t="s">
        <v>116</v>
      </c>
      <c r="C2260" s="4">
        <v>2020</v>
      </c>
      <c r="D2260" s="3" t="s">
        <v>1446</v>
      </c>
      <c r="E2260" s="4">
        <v>2659271</v>
      </c>
      <c r="F2260" s="4">
        <v>1725639</v>
      </c>
      <c r="G2260" s="4">
        <v>933632</v>
      </c>
      <c r="H2260" s="4">
        <v>0</v>
      </c>
      <c r="I2260" s="4">
        <v>20386000</v>
      </c>
      <c r="J2260" s="4">
        <v>464000</v>
      </c>
      <c r="K2260" s="3" t="s">
        <v>1460</v>
      </c>
      <c r="L2260" s="4">
        <v>0.64891430771816783</v>
      </c>
    </row>
    <row r="2261" spans="2:12" x14ac:dyDescent="0.3">
      <c r="B2261" s="3" t="s">
        <v>116</v>
      </c>
      <c r="C2261" s="4">
        <v>2020</v>
      </c>
      <c r="D2261" s="3" t="s">
        <v>1448</v>
      </c>
      <c r="E2261" s="4">
        <v>9046382</v>
      </c>
      <c r="F2261" s="4">
        <v>4273822</v>
      </c>
      <c r="G2261" s="4">
        <v>4772560</v>
      </c>
      <c r="H2261" s="4">
        <v>86850</v>
      </c>
      <c r="I2261" s="4">
        <v>14094000</v>
      </c>
      <c r="J2261" s="4">
        <v>136000</v>
      </c>
      <c r="K2261" s="3" t="s">
        <v>1460</v>
      </c>
      <c r="L2261" s="4">
        <v>0.47243439421417316</v>
      </c>
    </row>
    <row r="2262" spans="2:12" x14ac:dyDescent="0.3">
      <c r="B2262" s="3" t="s">
        <v>116</v>
      </c>
      <c r="C2262" s="4">
        <v>2020</v>
      </c>
      <c r="D2262" s="3" t="s">
        <v>1449</v>
      </c>
      <c r="E2262" s="4">
        <v>2352179</v>
      </c>
      <c r="F2262" s="4">
        <v>1497433</v>
      </c>
      <c r="G2262" s="4">
        <v>854746</v>
      </c>
      <c r="H2262" s="4">
        <v>29223</v>
      </c>
      <c r="I2262" s="4">
        <v>4288000</v>
      </c>
      <c r="J2262" s="4">
        <v>189000</v>
      </c>
      <c r="K2262" s="3" t="s">
        <v>1460</v>
      </c>
      <c r="L2262" s="4">
        <v>0.63661524059180874</v>
      </c>
    </row>
    <row r="2263" spans="2:12" x14ac:dyDescent="0.3">
      <c r="B2263" s="3" t="s">
        <v>116</v>
      </c>
      <c r="C2263" s="4">
        <v>2020</v>
      </c>
      <c r="D2263" s="3" t="s">
        <v>1450</v>
      </c>
      <c r="E2263" s="4">
        <v>1648517</v>
      </c>
      <c r="F2263" s="4"/>
      <c r="G2263" s="4">
        <v>1648517</v>
      </c>
      <c r="H2263" s="4">
        <v>0</v>
      </c>
      <c r="I2263" s="4">
        <v>1648517</v>
      </c>
      <c r="J2263" s="4"/>
      <c r="K2263" s="3" t="s">
        <v>1451</v>
      </c>
      <c r="L2263" s="4"/>
    </row>
    <row r="2264" spans="2:12" x14ac:dyDescent="0.3">
      <c r="B2264" s="3" t="s">
        <v>116</v>
      </c>
      <c r="C2264" s="4">
        <v>2020</v>
      </c>
      <c r="D2264" s="3" t="s">
        <v>1452</v>
      </c>
      <c r="E2264" s="4">
        <v>0</v>
      </c>
      <c r="F2264" s="4">
        <v>0</v>
      </c>
      <c r="G2264" s="4">
        <v>0</v>
      </c>
      <c r="H2264" s="4">
        <v>0</v>
      </c>
      <c r="I2264" s="4">
        <v>0</v>
      </c>
      <c r="J2264" s="4">
        <v>0</v>
      </c>
      <c r="K2264" s="3" t="s">
        <v>1460</v>
      </c>
      <c r="L2264" s="4"/>
    </row>
    <row r="2265" spans="2:12" x14ac:dyDescent="0.3">
      <c r="B2265" s="3" t="s">
        <v>116</v>
      </c>
      <c r="C2265" s="4">
        <v>2020</v>
      </c>
      <c r="D2265" s="3" t="s">
        <v>1453</v>
      </c>
      <c r="E2265" s="4">
        <v>521519</v>
      </c>
      <c r="F2265" s="4">
        <v>384439</v>
      </c>
      <c r="G2265" s="4">
        <v>137080</v>
      </c>
      <c r="H2265" s="4">
        <v>5350</v>
      </c>
      <c r="I2265" s="4">
        <v>575000</v>
      </c>
      <c r="J2265" s="4">
        <v>8000</v>
      </c>
      <c r="K2265" s="3" t="s">
        <v>1451</v>
      </c>
      <c r="L2265" s="4">
        <v>0.7371524335642613</v>
      </c>
    </row>
    <row r="2266" spans="2:12" x14ac:dyDescent="0.3">
      <c r="B2266" s="3" t="s">
        <v>116</v>
      </c>
      <c r="C2266" s="4">
        <v>2020</v>
      </c>
      <c r="D2266" s="3" t="s">
        <v>1454</v>
      </c>
      <c r="E2266" s="4">
        <v>868054</v>
      </c>
      <c r="F2266" s="4">
        <v>297005</v>
      </c>
      <c r="G2266" s="4">
        <v>571049</v>
      </c>
      <c r="H2266" s="4">
        <v>42126</v>
      </c>
      <c r="I2266" s="4">
        <v>8561000</v>
      </c>
      <c r="J2266" s="4">
        <v>390000</v>
      </c>
      <c r="K2266" s="3" t="s">
        <v>1460</v>
      </c>
      <c r="L2266" s="4">
        <v>0.34215037313346863</v>
      </c>
    </row>
    <row r="2267" spans="2:12" x14ac:dyDescent="0.3">
      <c r="B2267" s="3" t="s">
        <v>116</v>
      </c>
      <c r="C2267" s="4">
        <v>2020</v>
      </c>
      <c r="D2267" s="3" t="s">
        <v>1455</v>
      </c>
      <c r="E2267" s="4">
        <v>10440143</v>
      </c>
      <c r="F2267" s="4">
        <v>5533172</v>
      </c>
      <c r="G2267" s="4">
        <v>4906971</v>
      </c>
      <c r="H2267" s="4">
        <v>87857</v>
      </c>
      <c r="I2267" s="4">
        <v>28743000</v>
      </c>
      <c r="J2267" s="4">
        <v>593000</v>
      </c>
      <c r="K2267" s="3" t="s">
        <v>1460</v>
      </c>
      <c r="L2267" s="4">
        <v>0.5299900585652898</v>
      </c>
    </row>
    <row r="2268" spans="2:12" x14ac:dyDescent="0.3">
      <c r="B2268" s="3" t="s">
        <v>116</v>
      </c>
      <c r="C2268" s="4">
        <v>2020</v>
      </c>
      <c r="D2268" s="3" t="s">
        <v>1456</v>
      </c>
      <c r="E2268" s="4">
        <v>16960736</v>
      </c>
      <c r="F2268" s="4">
        <v>7260847</v>
      </c>
      <c r="G2268" s="4">
        <v>9699889</v>
      </c>
      <c r="H2268" s="4">
        <v>186121</v>
      </c>
      <c r="I2268" s="4">
        <v>22574000</v>
      </c>
      <c r="J2268" s="4">
        <v>622000</v>
      </c>
      <c r="K2268" s="3" t="s">
        <v>1460</v>
      </c>
      <c r="L2268" s="4">
        <v>0.42809740096184506</v>
      </c>
    </row>
    <row r="2269" spans="2:12" x14ac:dyDescent="0.3">
      <c r="B2269" s="3" t="s">
        <v>116</v>
      </c>
      <c r="C2269" s="4">
        <v>2020</v>
      </c>
      <c r="D2269" s="3" t="s">
        <v>1457</v>
      </c>
      <c r="E2269" s="4">
        <v>15262008</v>
      </c>
      <c r="F2269" s="4">
        <v>10014841</v>
      </c>
      <c r="G2269" s="4">
        <v>5247167</v>
      </c>
      <c r="H2269" s="4">
        <v>141990</v>
      </c>
      <c r="I2269" s="4">
        <v>34012000</v>
      </c>
      <c r="J2269" s="4">
        <v>1128000</v>
      </c>
      <c r="K2269" s="3" t="s">
        <v>1460</v>
      </c>
      <c r="L2269" s="4">
        <v>0.65619419148515712</v>
      </c>
    </row>
    <row r="2270" spans="2:12" x14ac:dyDescent="0.3">
      <c r="B2270" s="3" t="s">
        <v>116</v>
      </c>
      <c r="C2270" s="4">
        <v>2020</v>
      </c>
      <c r="D2270" s="3" t="s">
        <v>1458</v>
      </c>
      <c r="E2270" s="4">
        <v>895925</v>
      </c>
      <c r="F2270" s="4"/>
      <c r="G2270" s="4">
        <v>895925</v>
      </c>
      <c r="H2270" s="4">
        <v>565530</v>
      </c>
      <c r="I2270" s="4">
        <v>895925</v>
      </c>
      <c r="J2270" s="4"/>
      <c r="K2270" s="3" t="s">
        <v>1451</v>
      </c>
      <c r="L2270" s="4"/>
    </row>
    <row r="2271" spans="2:12" x14ac:dyDescent="0.3">
      <c r="B2271" s="3" t="s">
        <v>116</v>
      </c>
      <c r="C2271" s="4">
        <v>2021</v>
      </c>
      <c r="D2271" s="3" t="s">
        <v>1446</v>
      </c>
      <c r="E2271" s="4">
        <v>2766117</v>
      </c>
      <c r="F2271" s="4">
        <v>1818131</v>
      </c>
      <c r="G2271" s="4">
        <v>947986</v>
      </c>
      <c r="H2271" s="4">
        <v>106846</v>
      </c>
      <c r="I2271" s="4">
        <v>20386000</v>
      </c>
      <c r="J2271" s="4">
        <v>464000</v>
      </c>
      <c r="K2271" s="3" t="s">
        <v>1460</v>
      </c>
      <c r="L2271" s="4">
        <v>0.65728636930397377</v>
      </c>
    </row>
    <row r="2272" spans="2:12" x14ac:dyDescent="0.3">
      <c r="B2272" s="3" t="s">
        <v>116</v>
      </c>
      <c r="C2272" s="4">
        <v>2021</v>
      </c>
      <c r="D2272" s="3" t="s">
        <v>1448</v>
      </c>
      <c r="E2272" s="4">
        <v>9304400</v>
      </c>
      <c r="F2272" s="4">
        <v>4323178</v>
      </c>
      <c r="G2272" s="4">
        <v>4981222</v>
      </c>
      <c r="H2272" s="4">
        <v>319144</v>
      </c>
      <c r="I2272" s="4">
        <v>14916000</v>
      </c>
      <c r="J2272" s="4">
        <v>143000</v>
      </c>
      <c r="K2272" s="3" t="s">
        <v>1460</v>
      </c>
      <c r="L2272" s="4">
        <v>0.46463802072137911</v>
      </c>
    </row>
    <row r="2273" spans="2:12" x14ac:dyDescent="0.3">
      <c r="B2273" s="3" t="s">
        <v>116</v>
      </c>
      <c r="C2273" s="4">
        <v>2021</v>
      </c>
      <c r="D2273" s="3" t="s">
        <v>1449</v>
      </c>
      <c r="E2273" s="4">
        <v>2478919</v>
      </c>
      <c r="F2273" s="4">
        <v>1605699</v>
      </c>
      <c r="G2273" s="4">
        <v>873220</v>
      </c>
      <c r="H2273" s="4">
        <v>133354</v>
      </c>
      <c r="I2273" s="4">
        <v>4203000</v>
      </c>
      <c r="J2273" s="4">
        <v>187000</v>
      </c>
      <c r="K2273" s="3" t="s">
        <v>1460</v>
      </c>
      <c r="L2273" s="4">
        <v>0.64774161640618355</v>
      </c>
    </row>
    <row r="2274" spans="2:12" x14ac:dyDescent="0.3">
      <c r="B2274" s="3" t="s">
        <v>116</v>
      </c>
      <c r="C2274" s="4">
        <v>2021</v>
      </c>
      <c r="D2274" s="3" t="s">
        <v>1450</v>
      </c>
      <c r="E2274" s="4">
        <v>1648517</v>
      </c>
      <c r="F2274" s="4"/>
      <c r="G2274" s="4">
        <v>1648517</v>
      </c>
      <c r="H2274" s="4">
        <v>0</v>
      </c>
      <c r="I2274" s="4">
        <v>1648517</v>
      </c>
      <c r="J2274" s="4"/>
      <c r="K2274" s="3" t="s">
        <v>1451</v>
      </c>
      <c r="L2274" s="4"/>
    </row>
    <row r="2275" spans="2:12" x14ac:dyDescent="0.3">
      <c r="B2275" s="3" t="s">
        <v>116</v>
      </c>
      <c r="C2275" s="4">
        <v>2021</v>
      </c>
      <c r="D2275" s="3" t="s">
        <v>1452</v>
      </c>
      <c r="E2275" s="4">
        <v>0</v>
      </c>
      <c r="F2275" s="4">
        <v>0</v>
      </c>
      <c r="G2275" s="4">
        <v>0</v>
      </c>
      <c r="H2275" s="4">
        <v>0</v>
      </c>
      <c r="I2275" s="4">
        <v>0</v>
      </c>
      <c r="J2275" s="4">
        <v>0</v>
      </c>
      <c r="K2275" s="3" t="s">
        <v>1451</v>
      </c>
      <c r="L2275" s="4"/>
    </row>
    <row r="2276" spans="2:12" x14ac:dyDescent="0.3">
      <c r="B2276" s="3" t="s">
        <v>116</v>
      </c>
      <c r="C2276" s="4">
        <v>2021</v>
      </c>
      <c r="D2276" s="3" t="s">
        <v>1453</v>
      </c>
      <c r="E2276" s="4">
        <v>630739</v>
      </c>
      <c r="F2276" s="4">
        <v>416309</v>
      </c>
      <c r="G2276" s="4">
        <v>214430</v>
      </c>
      <c r="H2276" s="4">
        <v>119150</v>
      </c>
      <c r="I2276" s="4">
        <v>575000</v>
      </c>
      <c r="J2276" s="4">
        <v>8000</v>
      </c>
      <c r="K2276" s="3" t="s">
        <v>1451</v>
      </c>
      <c r="L2276" s="4">
        <v>0.66003370649349413</v>
      </c>
    </row>
    <row r="2277" spans="2:12" x14ac:dyDescent="0.3">
      <c r="B2277" s="3" t="s">
        <v>116</v>
      </c>
      <c r="C2277" s="4">
        <v>2021</v>
      </c>
      <c r="D2277" s="3" t="s">
        <v>1454</v>
      </c>
      <c r="E2277" s="4">
        <v>944971</v>
      </c>
      <c r="F2277" s="4">
        <v>326289</v>
      </c>
      <c r="G2277" s="4">
        <v>618682</v>
      </c>
      <c r="H2277" s="4">
        <v>76917</v>
      </c>
      <c r="I2277" s="4">
        <v>8656000</v>
      </c>
      <c r="J2277" s="4">
        <v>392000</v>
      </c>
      <c r="K2277" s="3" t="s">
        <v>1460</v>
      </c>
      <c r="L2277" s="4">
        <v>0.345289961279235</v>
      </c>
    </row>
    <row r="2278" spans="2:12" x14ac:dyDescent="0.3">
      <c r="B2278" s="3" t="s">
        <v>116</v>
      </c>
      <c r="C2278" s="4">
        <v>2021</v>
      </c>
      <c r="D2278" s="3" t="s">
        <v>1455</v>
      </c>
      <c r="E2278" s="4">
        <v>10646196</v>
      </c>
      <c r="F2278" s="4">
        <v>5753000</v>
      </c>
      <c r="G2278" s="4">
        <v>4893196</v>
      </c>
      <c r="H2278" s="4">
        <v>215737</v>
      </c>
      <c r="I2278" s="4">
        <v>28821000</v>
      </c>
      <c r="J2278" s="4">
        <v>593000</v>
      </c>
      <c r="K2278" s="3" t="s">
        <v>1460</v>
      </c>
      <c r="L2278" s="4">
        <v>0.54038080831876478</v>
      </c>
    </row>
    <row r="2279" spans="2:12" x14ac:dyDescent="0.3">
      <c r="B2279" s="3" t="s">
        <v>116</v>
      </c>
      <c r="C2279" s="4">
        <v>2021</v>
      </c>
      <c r="D2279" s="3" t="s">
        <v>1456</v>
      </c>
      <c r="E2279" s="4">
        <v>17426985</v>
      </c>
      <c r="F2279" s="4">
        <v>7496074</v>
      </c>
      <c r="G2279" s="4">
        <v>9930911</v>
      </c>
      <c r="H2279" s="4">
        <v>608678</v>
      </c>
      <c r="I2279" s="4">
        <v>22702000</v>
      </c>
      <c r="J2279" s="4">
        <v>623000</v>
      </c>
      <c r="K2279" s="3" t="s">
        <v>1460</v>
      </c>
      <c r="L2279" s="4">
        <v>0.43014176003479659</v>
      </c>
    </row>
    <row r="2280" spans="2:12" x14ac:dyDescent="0.3">
      <c r="B2280" s="3" t="s">
        <v>116</v>
      </c>
      <c r="C2280" s="4">
        <v>2021</v>
      </c>
      <c r="D2280" s="3" t="s">
        <v>1457</v>
      </c>
      <c r="E2280" s="4">
        <v>16374080</v>
      </c>
      <c r="F2280" s="4">
        <v>10312101</v>
      </c>
      <c r="G2280" s="4">
        <v>6061979</v>
      </c>
      <c r="H2280" s="4">
        <v>347390</v>
      </c>
      <c r="I2280" s="4">
        <v>35072000</v>
      </c>
      <c r="J2280" s="4">
        <v>1154000</v>
      </c>
      <c r="K2280" s="3" t="s">
        <v>1460</v>
      </c>
      <c r="L2280" s="4">
        <v>0.62978200912661964</v>
      </c>
    </row>
    <row r="2281" spans="2:12" x14ac:dyDescent="0.3">
      <c r="B2281" s="3" t="s">
        <v>116</v>
      </c>
      <c r="C2281" s="4">
        <v>2021</v>
      </c>
      <c r="D2281" s="3" t="s">
        <v>1458</v>
      </c>
      <c r="E2281" s="4">
        <v>50860</v>
      </c>
      <c r="F2281" s="4"/>
      <c r="G2281" s="4">
        <v>50860</v>
      </c>
      <c r="H2281" s="4">
        <v>0</v>
      </c>
      <c r="I2281" s="4">
        <v>50860</v>
      </c>
      <c r="J2281" s="4"/>
      <c r="K2281" s="3" t="s">
        <v>1451</v>
      </c>
      <c r="L2281" s="4"/>
    </row>
    <row r="2282" spans="2:12" x14ac:dyDescent="0.3">
      <c r="B2282" s="3" t="s">
        <v>116</v>
      </c>
      <c r="C2282" s="4">
        <v>2022</v>
      </c>
      <c r="D2282" s="3" t="s">
        <v>1446</v>
      </c>
      <c r="E2282" s="4">
        <v>2766117</v>
      </c>
      <c r="F2282" s="4">
        <v>1908213</v>
      </c>
      <c r="G2282" s="4">
        <v>857904</v>
      </c>
      <c r="H2282" s="4">
        <v>0</v>
      </c>
      <c r="I2282" s="4">
        <v>44263000</v>
      </c>
      <c r="J2282" s="4">
        <v>638000</v>
      </c>
      <c r="K2282" s="3" t="s">
        <v>1460</v>
      </c>
      <c r="L2282" s="4">
        <v>0.68985259842587998</v>
      </c>
    </row>
    <row r="2283" spans="2:12" x14ac:dyDescent="0.3">
      <c r="B2283" s="3" t="s">
        <v>116</v>
      </c>
      <c r="C2283" s="4">
        <v>2022</v>
      </c>
      <c r="D2283" s="3" t="s">
        <v>1448</v>
      </c>
      <c r="E2283" s="4">
        <v>9597111</v>
      </c>
      <c r="F2283" s="4">
        <v>4368364</v>
      </c>
      <c r="G2283" s="4">
        <v>5228747</v>
      </c>
      <c r="H2283" s="4">
        <v>349862</v>
      </c>
      <c r="I2283" s="4">
        <v>14916000</v>
      </c>
      <c r="J2283" s="4">
        <v>143000</v>
      </c>
      <c r="K2283" s="3" t="s">
        <v>1460</v>
      </c>
      <c r="L2283" s="4">
        <v>0.45517489586189008</v>
      </c>
    </row>
    <row r="2284" spans="2:12" x14ac:dyDescent="0.3">
      <c r="B2284" s="3" t="s">
        <v>116</v>
      </c>
      <c r="C2284" s="4">
        <v>2022</v>
      </c>
      <c r="D2284" s="3" t="s">
        <v>1449</v>
      </c>
      <c r="E2284" s="4">
        <v>2478919</v>
      </c>
      <c r="F2284" s="4">
        <v>1726135</v>
      </c>
      <c r="G2284" s="4">
        <v>752784</v>
      </c>
      <c r="H2284" s="4">
        <v>0</v>
      </c>
      <c r="I2284" s="4">
        <v>4203000</v>
      </c>
      <c r="J2284" s="4">
        <v>187000</v>
      </c>
      <c r="K2284" s="3" t="s">
        <v>1460</v>
      </c>
      <c r="L2284" s="4">
        <v>0.69632569680574474</v>
      </c>
    </row>
    <row r="2285" spans="2:12" x14ac:dyDescent="0.3">
      <c r="B2285" s="3" t="s">
        <v>116</v>
      </c>
      <c r="C2285" s="4">
        <v>2022</v>
      </c>
      <c r="D2285" s="3" t="s">
        <v>1450</v>
      </c>
      <c r="E2285" s="4">
        <v>1648517</v>
      </c>
      <c r="F2285" s="4"/>
      <c r="G2285" s="4">
        <v>1648517</v>
      </c>
      <c r="H2285" s="4">
        <v>0</v>
      </c>
      <c r="I2285" s="4">
        <v>1648517</v>
      </c>
      <c r="J2285" s="4"/>
      <c r="K2285" s="3" t="s">
        <v>1451</v>
      </c>
      <c r="L2285" s="4"/>
    </row>
    <row r="2286" spans="2:12" x14ac:dyDescent="0.3">
      <c r="B2286" s="3" t="s">
        <v>116</v>
      </c>
      <c r="C2286" s="4">
        <v>2022</v>
      </c>
      <c r="D2286" s="3" t="s">
        <v>1452</v>
      </c>
      <c r="E2286" s="4">
        <v>0</v>
      </c>
      <c r="F2286" s="4">
        <v>0</v>
      </c>
      <c r="G2286" s="4">
        <v>0</v>
      </c>
      <c r="H2286" s="4">
        <v>0</v>
      </c>
      <c r="I2286" s="4">
        <v>0</v>
      </c>
      <c r="J2286" s="4">
        <v>0</v>
      </c>
      <c r="K2286" s="3" t="s">
        <v>1451</v>
      </c>
      <c r="L2286" s="4"/>
    </row>
    <row r="2287" spans="2:12" x14ac:dyDescent="0.3">
      <c r="B2287" s="3" t="s">
        <v>116</v>
      </c>
      <c r="C2287" s="4">
        <v>2022</v>
      </c>
      <c r="D2287" s="3" t="s">
        <v>1453</v>
      </c>
      <c r="E2287" s="4">
        <v>630739</v>
      </c>
      <c r="F2287" s="4">
        <v>465967</v>
      </c>
      <c r="G2287" s="4">
        <v>164772</v>
      </c>
      <c r="H2287" s="4">
        <v>0</v>
      </c>
      <c r="I2287" s="4">
        <v>575000</v>
      </c>
      <c r="J2287" s="4">
        <v>8000</v>
      </c>
      <c r="K2287" s="3" t="s">
        <v>1451</v>
      </c>
      <c r="L2287" s="4">
        <v>0.73876357732754749</v>
      </c>
    </row>
    <row r="2288" spans="2:12" x14ac:dyDescent="0.3">
      <c r="B2288" s="3" t="s">
        <v>116</v>
      </c>
      <c r="C2288" s="4">
        <v>2022</v>
      </c>
      <c r="D2288" s="3" t="s">
        <v>1454</v>
      </c>
      <c r="E2288" s="4">
        <v>1008562</v>
      </c>
      <c r="F2288" s="4">
        <v>358613</v>
      </c>
      <c r="G2288" s="4">
        <v>649949</v>
      </c>
      <c r="H2288" s="4">
        <v>63591</v>
      </c>
      <c r="I2288" s="4">
        <v>9071000</v>
      </c>
      <c r="J2288" s="4">
        <v>408000</v>
      </c>
      <c r="K2288" s="3" t="s">
        <v>1460</v>
      </c>
      <c r="L2288" s="4">
        <v>0.35556862146303353</v>
      </c>
    </row>
    <row r="2289" spans="2:12" x14ac:dyDescent="0.3">
      <c r="B2289" s="3" t="s">
        <v>116</v>
      </c>
      <c r="C2289" s="4">
        <v>2022</v>
      </c>
      <c r="D2289" s="3" t="s">
        <v>1455</v>
      </c>
      <c r="E2289" s="4">
        <v>10826902</v>
      </c>
      <c r="F2289" s="4">
        <v>5964681</v>
      </c>
      <c r="G2289" s="4">
        <v>4862221</v>
      </c>
      <c r="H2289" s="4">
        <v>188822</v>
      </c>
      <c r="I2289" s="4">
        <v>28821000</v>
      </c>
      <c r="J2289" s="4">
        <v>593000</v>
      </c>
      <c r="K2289" s="3" t="s">
        <v>1460</v>
      </c>
      <c r="L2289" s="4">
        <v>0.55091299431730334</v>
      </c>
    </row>
    <row r="2290" spans="2:12" x14ac:dyDescent="0.3">
      <c r="B2290" s="3" t="s">
        <v>116</v>
      </c>
      <c r="C2290" s="4">
        <v>2022</v>
      </c>
      <c r="D2290" s="3" t="s">
        <v>1456</v>
      </c>
      <c r="E2290" s="4">
        <v>17882299</v>
      </c>
      <c r="F2290" s="4">
        <v>7837707</v>
      </c>
      <c r="G2290" s="4">
        <v>10044592</v>
      </c>
      <c r="H2290" s="4">
        <v>542266</v>
      </c>
      <c r="I2290" s="4">
        <v>22702000</v>
      </c>
      <c r="J2290" s="4">
        <v>623000</v>
      </c>
      <c r="K2290" s="3" t="s">
        <v>1460</v>
      </c>
      <c r="L2290" s="4">
        <v>0.43829414774912329</v>
      </c>
    </row>
    <row r="2291" spans="2:12" x14ac:dyDescent="0.3">
      <c r="B2291" s="3" t="s">
        <v>116</v>
      </c>
      <c r="C2291" s="4">
        <v>2022</v>
      </c>
      <c r="D2291" s="3" t="s">
        <v>1457</v>
      </c>
      <c r="E2291" s="4">
        <v>16541779</v>
      </c>
      <c r="F2291" s="4">
        <v>10570820</v>
      </c>
      <c r="G2291" s="4">
        <v>5970959</v>
      </c>
      <c r="H2291" s="4">
        <v>201764</v>
      </c>
      <c r="I2291" s="4">
        <v>35072000</v>
      </c>
      <c r="J2291" s="4">
        <v>1154000</v>
      </c>
      <c r="K2291" s="3" t="s">
        <v>1460</v>
      </c>
      <c r="L2291" s="4">
        <v>0.63903767545195711</v>
      </c>
    </row>
    <row r="2292" spans="2:12" x14ac:dyDescent="0.3">
      <c r="B2292" s="3" t="s">
        <v>116</v>
      </c>
      <c r="C2292" s="4">
        <v>2022</v>
      </c>
      <c r="D2292" s="3" t="s">
        <v>1458</v>
      </c>
      <c r="E2292" s="4">
        <v>487815</v>
      </c>
      <c r="F2292" s="4"/>
      <c r="G2292" s="4">
        <v>487815</v>
      </c>
      <c r="H2292" s="4">
        <v>436955</v>
      </c>
      <c r="I2292" s="4">
        <v>487815</v>
      </c>
      <c r="J2292" s="4"/>
      <c r="K2292" s="3" t="s">
        <v>1451</v>
      </c>
      <c r="L2292" s="4"/>
    </row>
    <row r="2293" spans="2:12" x14ac:dyDescent="0.3">
      <c r="B2293" s="3" t="s">
        <v>116</v>
      </c>
      <c r="C2293" s="4">
        <v>2023</v>
      </c>
      <c r="D2293" s="3" t="s">
        <v>1446</v>
      </c>
      <c r="E2293" s="4">
        <v>2953287</v>
      </c>
      <c r="F2293" s="4">
        <v>1999925</v>
      </c>
      <c r="G2293" s="4">
        <v>953362</v>
      </c>
      <c r="H2293" s="4">
        <v>0</v>
      </c>
      <c r="I2293" s="4">
        <v>44263000</v>
      </c>
      <c r="J2293" s="4">
        <v>638000</v>
      </c>
      <c r="K2293" s="3" t="s">
        <v>1460</v>
      </c>
      <c r="L2293" s="4">
        <v>0.67718613192690047</v>
      </c>
    </row>
    <row r="2294" spans="2:12" x14ac:dyDescent="0.3">
      <c r="B2294" s="3" t="s">
        <v>116</v>
      </c>
      <c r="C2294" s="4">
        <v>2023</v>
      </c>
      <c r="D2294" s="3" t="s">
        <v>1448</v>
      </c>
      <c r="E2294" s="4">
        <v>9788303</v>
      </c>
      <c r="F2294" s="4">
        <v>4475000</v>
      </c>
      <c r="G2294" s="4">
        <v>5313303</v>
      </c>
      <c r="H2294" s="4">
        <v>188835</v>
      </c>
      <c r="I2294" s="4">
        <v>14916000</v>
      </c>
      <c r="J2294" s="4">
        <v>143000</v>
      </c>
      <c r="K2294" s="3" t="s">
        <v>1460</v>
      </c>
      <c r="L2294" s="4">
        <v>0.45717832805134861</v>
      </c>
    </row>
    <row r="2295" spans="2:12" x14ac:dyDescent="0.3">
      <c r="B2295" s="3" t="s">
        <v>116</v>
      </c>
      <c r="C2295" s="4">
        <v>2023</v>
      </c>
      <c r="D2295" s="3" t="s">
        <v>1449</v>
      </c>
      <c r="E2295" s="4">
        <v>2519032</v>
      </c>
      <c r="F2295" s="4">
        <v>1824884</v>
      </c>
      <c r="G2295" s="4">
        <v>694148</v>
      </c>
      <c r="H2295" s="4">
        <v>40113</v>
      </c>
      <c r="I2295" s="4">
        <v>4268000</v>
      </c>
      <c r="J2295" s="4">
        <v>191000</v>
      </c>
      <c r="K2295" s="3" t="s">
        <v>1460</v>
      </c>
      <c r="L2295" s="4">
        <v>0.72443859387256693</v>
      </c>
    </row>
    <row r="2296" spans="2:12" x14ac:dyDescent="0.3">
      <c r="B2296" s="3" t="s">
        <v>116</v>
      </c>
      <c r="C2296" s="4">
        <v>2023</v>
      </c>
      <c r="D2296" s="3" t="s">
        <v>1450</v>
      </c>
      <c r="E2296" s="4">
        <v>1648517</v>
      </c>
      <c r="F2296" s="4"/>
      <c r="G2296" s="4">
        <v>1648517</v>
      </c>
      <c r="H2296" s="4">
        <v>0</v>
      </c>
      <c r="I2296" s="4">
        <v>1648517</v>
      </c>
      <c r="J2296" s="4"/>
      <c r="K2296" s="3" t="s">
        <v>1451</v>
      </c>
      <c r="L2296" s="4"/>
    </row>
    <row r="2297" spans="2:12" x14ac:dyDescent="0.3">
      <c r="B2297" s="3" t="s">
        <v>116</v>
      </c>
      <c r="C2297" s="4">
        <v>2023</v>
      </c>
      <c r="D2297" s="3" t="s">
        <v>1452</v>
      </c>
      <c r="E2297" s="4">
        <v>0</v>
      </c>
      <c r="F2297" s="4">
        <v>0</v>
      </c>
      <c r="G2297" s="4">
        <v>0</v>
      </c>
      <c r="H2297" s="4">
        <v>0</v>
      </c>
      <c r="I2297" s="4">
        <v>0</v>
      </c>
      <c r="J2297" s="4">
        <v>0</v>
      </c>
      <c r="K2297" s="3" t="s">
        <v>1451</v>
      </c>
      <c r="L2297" s="4"/>
    </row>
    <row r="2298" spans="2:12" x14ac:dyDescent="0.3">
      <c r="B2298" s="3" t="s">
        <v>116</v>
      </c>
      <c r="C2298" s="4">
        <v>2023</v>
      </c>
      <c r="D2298" s="3" t="s">
        <v>1453</v>
      </c>
      <c r="E2298" s="4">
        <v>630739</v>
      </c>
      <c r="F2298" s="4">
        <v>514194</v>
      </c>
      <c r="G2298" s="4">
        <v>116545</v>
      </c>
      <c r="H2298" s="4">
        <v>0</v>
      </c>
      <c r="I2298" s="4">
        <v>575000</v>
      </c>
      <c r="J2298" s="4">
        <v>8000</v>
      </c>
      <c r="K2298" s="3" t="s">
        <v>1451</v>
      </c>
      <c r="L2298" s="4">
        <v>0.81522468089019384</v>
      </c>
    </row>
    <row r="2299" spans="2:12" x14ac:dyDescent="0.3">
      <c r="B2299" s="3" t="s">
        <v>116</v>
      </c>
      <c r="C2299" s="4">
        <v>2023</v>
      </c>
      <c r="D2299" s="3" t="s">
        <v>1454</v>
      </c>
      <c r="E2299" s="4">
        <v>1039037</v>
      </c>
      <c r="F2299" s="4">
        <v>396939</v>
      </c>
      <c r="G2299" s="4">
        <v>642098</v>
      </c>
      <c r="H2299" s="4">
        <v>0</v>
      </c>
      <c r="I2299" s="4">
        <v>9071000</v>
      </c>
      <c r="J2299" s="4">
        <v>408000</v>
      </c>
      <c r="K2299" s="3" t="s">
        <v>1460</v>
      </c>
      <c r="L2299" s="4">
        <v>0.38202585663455679</v>
      </c>
    </row>
    <row r="2300" spans="2:12" x14ac:dyDescent="0.3">
      <c r="B2300" s="3" t="s">
        <v>116</v>
      </c>
      <c r="C2300" s="4">
        <v>2023</v>
      </c>
      <c r="D2300" s="3" t="s">
        <v>1455</v>
      </c>
      <c r="E2300" s="4">
        <v>10901008</v>
      </c>
      <c r="F2300" s="4">
        <v>6186710</v>
      </c>
      <c r="G2300" s="4">
        <v>4714298</v>
      </c>
      <c r="H2300" s="4">
        <v>45277</v>
      </c>
      <c r="I2300" s="4">
        <v>28999000</v>
      </c>
      <c r="J2300" s="4">
        <v>595000</v>
      </c>
      <c r="K2300" s="3" t="s">
        <v>1460</v>
      </c>
      <c r="L2300" s="4">
        <v>0.56753558936935011</v>
      </c>
    </row>
    <row r="2301" spans="2:12" x14ac:dyDescent="0.3">
      <c r="B2301" s="3" t="s">
        <v>116</v>
      </c>
      <c r="C2301" s="4">
        <v>2023</v>
      </c>
      <c r="D2301" s="3" t="s">
        <v>1456</v>
      </c>
      <c r="E2301" s="4">
        <v>18060670</v>
      </c>
      <c r="F2301" s="4">
        <v>8247359</v>
      </c>
      <c r="G2301" s="4">
        <v>9813311</v>
      </c>
      <c r="H2301" s="4">
        <v>213729</v>
      </c>
      <c r="I2301" s="4">
        <v>22702000</v>
      </c>
      <c r="J2301" s="4">
        <v>623000</v>
      </c>
      <c r="K2301" s="3" t="s">
        <v>1460</v>
      </c>
      <c r="L2301" s="4">
        <v>0.45664745549306862</v>
      </c>
    </row>
    <row r="2302" spans="2:12" x14ac:dyDescent="0.3">
      <c r="B2302" s="3" t="s">
        <v>116</v>
      </c>
      <c r="C2302" s="4">
        <v>2023</v>
      </c>
      <c r="D2302" s="3" t="s">
        <v>1457</v>
      </c>
      <c r="E2302" s="4">
        <v>17384219</v>
      </c>
      <c r="F2302" s="4">
        <v>10848217</v>
      </c>
      <c r="G2302" s="4">
        <v>6536002</v>
      </c>
      <c r="H2302" s="4">
        <v>72464</v>
      </c>
      <c r="I2302" s="4">
        <v>36734000</v>
      </c>
      <c r="J2302" s="4">
        <v>610000</v>
      </c>
      <c r="K2302" s="3" t="s">
        <v>1460</v>
      </c>
      <c r="L2302" s="4">
        <v>0.62402671066212412</v>
      </c>
    </row>
    <row r="2303" spans="2:12" x14ac:dyDescent="0.3">
      <c r="B2303" s="3" t="s">
        <v>116</v>
      </c>
      <c r="C2303" s="4">
        <v>2023</v>
      </c>
      <c r="D2303" s="3" t="s">
        <v>1458</v>
      </c>
      <c r="E2303" s="4">
        <v>622979</v>
      </c>
      <c r="F2303" s="4"/>
      <c r="G2303" s="4">
        <v>622979</v>
      </c>
      <c r="H2303" s="4">
        <v>135164</v>
      </c>
      <c r="I2303" s="4">
        <v>622979</v>
      </c>
      <c r="J2303" s="4"/>
      <c r="K2303" s="3" t="s">
        <v>1451</v>
      </c>
      <c r="L2303" s="4"/>
    </row>
    <row r="2304" spans="2:12" x14ac:dyDescent="0.3">
      <c r="B2304" s="3" t="s">
        <v>116</v>
      </c>
      <c r="C2304" s="4">
        <v>2024</v>
      </c>
      <c r="D2304" s="3" t="s">
        <v>1446</v>
      </c>
      <c r="E2304" s="4">
        <v>3034872</v>
      </c>
      <c r="F2304" s="4">
        <v>2087474</v>
      </c>
      <c r="G2304" s="4">
        <v>947398</v>
      </c>
      <c r="H2304" s="4">
        <v>81585</v>
      </c>
      <c r="I2304" s="4">
        <v>59139000</v>
      </c>
      <c r="J2304" s="4">
        <v>949000</v>
      </c>
      <c r="K2304" s="3" t="s">
        <v>1447</v>
      </c>
      <c r="L2304" s="4">
        <v>0.68782933843667871</v>
      </c>
    </row>
    <row r="2305" spans="2:12" x14ac:dyDescent="0.3">
      <c r="B2305" s="3" t="s">
        <v>116</v>
      </c>
      <c r="C2305" s="4">
        <v>2024</v>
      </c>
      <c r="D2305" s="3" t="s">
        <v>1448</v>
      </c>
      <c r="E2305" s="4">
        <v>10523612</v>
      </c>
      <c r="F2305" s="4">
        <v>4533934</v>
      </c>
      <c r="G2305" s="4">
        <v>5989678</v>
      </c>
      <c r="H2305" s="4">
        <v>784884</v>
      </c>
      <c r="I2305" s="4">
        <v>15549000</v>
      </c>
      <c r="J2305" s="4">
        <v>150000</v>
      </c>
      <c r="K2305" s="3" t="s">
        <v>1447</v>
      </c>
      <c r="L2305" s="4">
        <v>0.43083439412247432</v>
      </c>
    </row>
    <row r="2306" spans="2:12" x14ac:dyDescent="0.3">
      <c r="B2306" s="3" t="s">
        <v>116</v>
      </c>
      <c r="C2306" s="4">
        <v>2024</v>
      </c>
      <c r="D2306" s="3" t="s">
        <v>1449</v>
      </c>
      <c r="E2306" s="4">
        <v>3148954</v>
      </c>
      <c r="F2306" s="4">
        <v>1703228</v>
      </c>
      <c r="G2306" s="4">
        <v>1445726</v>
      </c>
      <c r="H2306" s="4">
        <v>869053</v>
      </c>
      <c r="I2306" s="4">
        <v>4720000</v>
      </c>
      <c r="J2306" s="4">
        <v>235000</v>
      </c>
      <c r="K2306" s="3" t="s">
        <v>1460</v>
      </c>
      <c r="L2306" s="4">
        <v>0.54088691038357495</v>
      </c>
    </row>
    <row r="2307" spans="2:12" x14ac:dyDescent="0.3">
      <c r="B2307" s="3" t="s">
        <v>116</v>
      </c>
      <c r="C2307" s="4">
        <v>2024</v>
      </c>
      <c r="D2307" s="3" t="s">
        <v>1450</v>
      </c>
      <c r="E2307" s="4">
        <v>1648517</v>
      </c>
      <c r="F2307" s="4"/>
      <c r="G2307" s="4">
        <v>1648517</v>
      </c>
      <c r="H2307" s="4">
        <v>0</v>
      </c>
      <c r="I2307" s="4">
        <v>1648517</v>
      </c>
      <c r="J2307" s="4"/>
      <c r="K2307" s="3" t="s">
        <v>1451</v>
      </c>
      <c r="L2307" s="4"/>
    </row>
    <row r="2308" spans="2:12" x14ac:dyDescent="0.3">
      <c r="B2308" s="3" t="s">
        <v>116</v>
      </c>
      <c r="C2308" s="4">
        <v>2024</v>
      </c>
      <c r="D2308" s="3" t="s">
        <v>1452</v>
      </c>
      <c r="E2308" s="4">
        <v>0</v>
      </c>
      <c r="F2308" s="4">
        <v>0</v>
      </c>
      <c r="G2308" s="4">
        <v>0</v>
      </c>
      <c r="H2308" s="4">
        <v>0</v>
      </c>
      <c r="I2308" s="4">
        <v>0</v>
      </c>
      <c r="J2308" s="4">
        <v>0</v>
      </c>
      <c r="K2308" s="3"/>
      <c r="L2308" s="4"/>
    </row>
    <row r="2309" spans="2:12" x14ac:dyDescent="0.3">
      <c r="B2309" s="3" t="s">
        <v>116</v>
      </c>
      <c r="C2309" s="4">
        <v>2024</v>
      </c>
      <c r="D2309" s="3" t="s">
        <v>1453</v>
      </c>
      <c r="E2309" s="4">
        <v>768910</v>
      </c>
      <c r="F2309" s="4">
        <v>539166</v>
      </c>
      <c r="G2309" s="4">
        <v>229744</v>
      </c>
      <c r="H2309" s="4">
        <v>144998</v>
      </c>
      <c r="I2309" s="4">
        <v>575000</v>
      </c>
      <c r="J2309" s="4">
        <v>8000</v>
      </c>
      <c r="K2309" s="3" t="s">
        <v>1451</v>
      </c>
      <c r="L2309" s="4">
        <v>0.70120820382099336</v>
      </c>
    </row>
    <row r="2310" spans="2:12" x14ac:dyDescent="0.3">
      <c r="B2310" s="3" t="s">
        <v>116</v>
      </c>
      <c r="C2310" s="4">
        <v>2024</v>
      </c>
      <c r="D2310" s="3" t="s">
        <v>1454</v>
      </c>
      <c r="E2310" s="4">
        <v>1057038</v>
      </c>
      <c r="F2310" s="4">
        <v>435844</v>
      </c>
      <c r="G2310" s="4">
        <v>621194</v>
      </c>
      <c r="H2310" s="4">
        <v>18001</v>
      </c>
      <c r="I2310" s="4">
        <v>14940000</v>
      </c>
      <c r="J2310" s="4">
        <v>654000</v>
      </c>
      <c r="K2310" s="3" t="s">
        <v>1447</v>
      </c>
      <c r="L2310" s="4">
        <v>0.41232576312299085</v>
      </c>
    </row>
    <row r="2311" spans="2:12" x14ac:dyDescent="0.3">
      <c r="B2311" s="3" t="s">
        <v>116</v>
      </c>
      <c r="C2311" s="4">
        <v>2024</v>
      </c>
      <c r="D2311" s="3" t="s">
        <v>1455</v>
      </c>
      <c r="E2311" s="4">
        <v>11384470</v>
      </c>
      <c r="F2311" s="4">
        <v>6403961</v>
      </c>
      <c r="G2311" s="4">
        <v>4980509</v>
      </c>
      <c r="H2311" s="4">
        <v>492543</v>
      </c>
      <c r="I2311" s="4">
        <v>28861000</v>
      </c>
      <c r="J2311" s="4">
        <v>593000</v>
      </c>
      <c r="K2311" s="3" t="s">
        <v>1447</v>
      </c>
      <c r="L2311" s="4">
        <v>0.56251727133542451</v>
      </c>
    </row>
    <row r="2312" spans="2:12" x14ac:dyDescent="0.3">
      <c r="B2312" s="3" t="s">
        <v>116</v>
      </c>
      <c r="C2312" s="4">
        <v>2024</v>
      </c>
      <c r="D2312" s="3" t="s">
        <v>1456</v>
      </c>
      <c r="E2312" s="4">
        <v>19802274</v>
      </c>
      <c r="F2312" s="4">
        <v>8650437</v>
      </c>
      <c r="G2312" s="4">
        <v>11151837</v>
      </c>
      <c r="H2312" s="4">
        <v>1777877</v>
      </c>
      <c r="I2312" s="4">
        <v>22541000</v>
      </c>
      <c r="J2312" s="4">
        <v>620000</v>
      </c>
      <c r="K2312" s="3" t="s">
        <v>1447</v>
      </c>
      <c r="L2312" s="4">
        <v>0.43684058709620927</v>
      </c>
    </row>
    <row r="2313" spans="2:12" x14ac:dyDescent="0.3">
      <c r="B2313" s="3" t="s">
        <v>116</v>
      </c>
      <c r="C2313" s="4">
        <v>2024</v>
      </c>
      <c r="D2313" s="3" t="s">
        <v>1457</v>
      </c>
      <c r="E2313" s="4">
        <v>17838209</v>
      </c>
      <c r="F2313" s="4">
        <v>11099589</v>
      </c>
      <c r="G2313" s="4">
        <v>6738620</v>
      </c>
      <c r="H2313" s="4">
        <v>488694</v>
      </c>
      <c r="I2313" s="4">
        <v>56653000</v>
      </c>
      <c r="J2313" s="4">
        <v>809000</v>
      </c>
      <c r="K2313" s="3" t="s">
        <v>1447</v>
      </c>
      <c r="L2313" s="4">
        <v>0.62223673912554789</v>
      </c>
    </row>
    <row r="2314" spans="2:12" x14ac:dyDescent="0.3">
      <c r="B2314" s="3" t="s">
        <v>116</v>
      </c>
      <c r="C2314" s="4">
        <v>2024</v>
      </c>
      <c r="D2314" s="3" t="s">
        <v>1458</v>
      </c>
      <c r="E2314" s="4">
        <v>1044336</v>
      </c>
      <c r="F2314" s="4"/>
      <c r="G2314" s="4">
        <v>1044336</v>
      </c>
      <c r="H2314" s="4">
        <v>421355</v>
      </c>
      <c r="I2314" s="4">
        <v>1044336</v>
      </c>
      <c r="J2314" s="4"/>
      <c r="K2314" s="3" t="s">
        <v>1451</v>
      </c>
      <c r="L2314" s="4"/>
    </row>
    <row r="2315" spans="2:12" x14ac:dyDescent="0.3">
      <c r="B2315" s="3" t="s">
        <v>118</v>
      </c>
      <c r="C2315" s="4">
        <v>2019</v>
      </c>
      <c r="D2315" s="3" t="s">
        <v>1446</v>
      </c>
      <c r="E2315" s="4">
        <v>25856234</v>
      </c>
      <c r="F2315" s="4">
        <v>13617525</v>
      </c>
      <c r="G2315" s="4">
        <v>12238709</v>
      </c>
      <c r="H2315" s="4">
        <v>648313</v>
      </c>
      <c r="I2315" s="4">
        <v>0</v>
      </c>
      <c r="J2315" s="4">
        <v>0</v>
      </c>
      <c r="K2315" s="3" t="s">
        <v>1447</v>
      </c>
      <c r="L2315" s="4">
        <v>0.52666312503205226</v>
      </c>
    </row>
    <row r="2316" spans="2:12" x14ac:dyDescent="0.3">
      <c r="B2316" s="3" t="s">
        <v>118</v>
      </c>
      <c r="C2316" s="4">
        <v>2019</v>
      </c>
      <c r="D2316" s="3" t="s">
        <v>1448</v>
      </c>
      <c r="E2316" s="4">
        <v>14068346</v>
      </c>
      <c r="F2316" s="4">
        <v>7518854</v>
      </c>
      <c r="G2316" s="4">
        <v>6549492</v>
      </c>
      <c r="H2316" s="4">
        <v>191650</v>
      </c>
      <c r="I2316" s="4">
        <v>0</v>
      </c>
      <c r="J2316" s="4">
        <v>0</v>
      </c>
      <c r="K2316" s="3" t="s">
        <v>1447</v>
      </c>
      <c r="L2316" s="4">
        <v>0.53445188226107032</v>
      </c>
    </row>
    <row r="2317" spans="2:12" x14ac:dyDescent="0.3">
      <c r="B2317" s="3" t="s">
        <v>118</v>
      </c>
      <c r="C2317" s="4">
        <v>2019</v>
      </c>
      <c r="D2317" s="3" t="s">
        <v>1449</v>
      </c>
      <c r="E2317" s="4">
        <v>6062866</v>
      </c>
      <c r="F2317" s="4">
        <v>3359178</v>
      </c>
      <c r="G2317" s="4">
        <v>2703688</v>
      </c>
      <c r="H2317" s="4">
        <v>235866</v>
      </c>
      <c r="I2317" s="4">
        <v>0</v>
      </c>
      <c r="J2317" s="4">
        <v>0</v>
      </c>
      <c r="K2317" s="3" t="s">
        <v>1447</v>
      </c>
      <c r="L2317" s="4">
        <v>0.5540577673991145</v>
      </c>
    </row>
    <row r="2318" spans="2:12" x14ac:dyDescent="0.3">
      <c r="B2318" s="3" t="s">
        <v>118</v>
      </c>
      <c r="C2318" s="4">
        <v>2019</v>
      </c>
      <c r="D2318" s="3" t="s">
        <v>1450</v>
      </c>
      <c r="E2318" s="4">
        <v>28591291</v>
      </c>
      <c r="F2318" s="4"/>
      <c r="G2318" s="4">
        <v>28591291</v>
      </c>
      <c r="H2318" s="4">
        <v>72707</v>
      </c>
      <c r="I2318" s="4">
        <v>28591291</v>
      </c>
      <c r="J2318" s="4"/>
      <c r="K2318" s="3" t="s">
        <v>1451</v>
      </c>
      <c r="L2318" s="4"/>
    </row>
    <row r="2319" spans="2:12" x14ac:dyDescent="0.3">
      <c r="B2319" s="3" t="s">
        <v>118</v>
      </c>
      <c r="C2319" s="4">
        <v>2019</v>
      </c>
      <c r="D2319" s="3" t="s">
        <v>1452</v>
      </c>
      <c r="E2319" s="4">
        <v>0</v>
      </c>
      <c r="F2319" s="4">
        <v>0</v>
      </c>
      <c r="G2319" s="4">
        <v>0</v>
      </c>
      <c r="H2319" s="4">
        <v>0</v>
      </c>
      <c r="I2319" s="4">
        <v>0</v>
      </c>
      <c r="J2319" s="4">
        <v>0</v>
      </c>
      <c r="K2319" s="3" t="s">
        <v>1451</v>
      </c>
      <c r="L2319" s="4"/>
    </row>
    <row r="2320" spans="2:12" x14ac:dyDescent="0.3">
      <c r="B2320" s="3" t="s">
        <v>118</v>
      </c>
      <c r="C2320" s="4">
        <v>2019</v>
      </c>
      <c r="D2320" s="3" t="s">
        <v>1453</v>
      </c>
      <c r="E2320" s="4">
        <v>9885300</v>
      </c>
      <c r="F2320" s="4">
        <v>6049698</v>
      </c>
      <c r="G2320" s="4">
        <v>3835602</v>
      </c>
      <c r="H2320" s="4">
        <v>276104</v>
      </c>
      <c r="I2320" s="4">
        <v>0</v>
      </c>
      <c r="J2320" s="4">
        <v>0</v>
      </c>
      <c r="K2320" s="3" t="s">
        <v>1451</v>
      </c>
      <c r="L2320" s="4">
        <v>0.61198931747139695</v>
      </c>
    </row>
    <row r="2321" spans="2:12" x14ac:dyDescent="0.3">
      <c r="B2321" s="3" t="s">
        <v>118</v>
      </c>
      <c r="C2321" s="4">
        <v>2019</v>
      </c>
      <c r="D2321" s="3" t="s">
        <v>1454</v>
      </c>
      <c r="E2321" s="4">
        <v>12455009</v>
      </c>
      <c r="F2321" s="4">
        <v>9499317</v>
      </c>
      <c r="G2321" s="4">
        <v>2955692</v>
      </c>
      <c r="H2321" s="4">
        <v>0</v>
      </c>
      <c r="I2321" s="4">
        <v>0</v>
      </c>
      <c r="J2321" s="4">
        <v>0</v>
      </c>
      <c r="K2321" s="3" t="s">
        <v>1447</v>
      </c>
      <c r="L2321" s="4">
        <v>0.76269049665078525</v>
      </c>
    </row>
    <row r="2322" spans="2:12" x14ac:dyDescent="0.3">
      <c r="B2322" s="3" t="s">
        <v>118</v>
      </c>
      <c r="C2322" s="4">
        <v>2019</v>
      </c>
      <c r="D2322" s="3" t="s">
        <v>1455</v>
      </c>
      <c r="E2322" s="4">
        <v>11648649</v>
      </c>
      <c r="F2322" s="4">
        <v>5718480</v>
      </c>
      <c r="G2322" s="4">
        <v>5930169</v>
      </c>
      <c r="H2322" s="4">
        <v>66934</v>
      </c>
      <c r="I2322" s="4">
        <v>0</v>
      </c>
      <c r="J2322" s="4">
        <v>0</v>
      </c>
      <c r="K2322" s="3" t="s">
        <v>1447</v>
      </c>
      <c r="L2322" s="4">
        <v>0.49091358148056485</v>
      </c>
    </row>
    <row r="2323" spans="2:12" x14ac:dyDescent="0.3">
      <c r="B2323" s="3" t="s">
        <v>118</v>
      </c>
      <c r="C2323" s="4">
        <v>2019</v>
      </c>
      <c r="D2323" s="3" t="s">
        <v>1456</v>
      </c>
      <c r="E2323" s="4">
        <v>39379110</v>
      </c>
      <c r="F2323" s="4">
        <v>22497077</v>
      </c>
      <c r="G2323" s="4">
        <v>16882033</v>
      </c>
      <c r="H2323" s="4">
        <v>688104</v>
      </c>
      <c r="I2323" s="4">
        <v>0</v>
      </c>
      <c r="J2323" s="4">
        <v>0</v>
      </c>
      <c r="K2323" s="3" t="s">
        <v>1447</v>
      </c>
      <c r="L2323" s="4">
        <v>0.57129470422261952</v>
      </c>
    </row>
    <row r="2324" spans="2:12" x14ac:dyDescent="0.3">
      <c r="B2324" s="3" t="s">
        <v>118</v>
      </c>
      <c r="C2324" s="4">
        <v>2019</v>
      </c>
      <c r="D2324" s="3" t="s">
        <v>1457</v>
      </c>
      <c r="E2324" s="4">
        <v>0</v>
      </c>
      <c r="F2324" s="4">
        <v>0</v>
      </c>
      <c r="G2324" s="4">
        <v>0</v>
      </c>
      <c r="H2324" s="4">
        <v>0</v>
      </c>
      <c r="I2324" s="4">
        <v>0</v>
      </c>
      <c r="J2324" s="4">
        <v>0</v>
      </c>
      <c r="K2324" s="3" t="s">
        <v>1451</v>
      </c>
      <c r="L2324" s="4"/>
    </row>
    <row r="2325" spans="2:12" x14ac:dyDescent="0.3">
      <c r="B2325" s="3" t="s">
        <v>118</v>
      </c>
      <c r="C2325" s="4">
        <v>2019</v>
      </c>
      <c r="D2325" s="3" t="s">
        <v>1458</v>
      </c>
      <c r="E2325" s="4">
        <v>809354</v>
      </c>
      <c r="F2325" s="4"/>
      <c r="G2325" s="4">
        <v>809354</v>
      </c>
      <c r="H2325" s="4">
        <v>82299</v>
      </c>
      <c r="I2325" s="4">
        <v>809354</v>
      </c>
      <c r="J2325" s="4"/>
      <c r="K2325" s="3" t="s">
        <v>1451</v>
      </c>
      <c r="L2325" s="4"/>
    </row>
    <row r="2326" spans="2:12" x14ac:dyDescent="0.3">
      <c r="B2326" s="3" t="s">
        <v>118</v>
      </c>
      <c r="C2326" s="4">
        <v>2020</v>
      </c>
      <c r="D2326" s="3" t="s">
        <v>1446</v>
      </c>
      <c r="E2326" s="4">
        <v>26163647</v>
      </c>
      <c r="F2326" s="4">
        <v>14526574</v>
      </c>
      <c r="G2326" s="4">
        <v>11637073</v>
      </c>
      <c r="H2326" s="4">
        <v>307413</v>
      </c>
      <c r="I2326" s="4">
        <v>0</v>
      </c>
      <c r="J2326" s="4">
        <v>0</v>
      </c>
      <c r="K2326" s="3" t="s">
        <v>1447</v>
      </c>
      <c r="L2326" s="4">
        <v>0.5552197673359528</v>
      </c>
    </row>
    <row r="2327" spans="2:12" x14ac:dyDescent="0.3">
      <c r="B2327" s="3" t="s">
        <v>118</v>
      </c>
      <c r="C2327" s="4">
        <v>2020</v>
      </c>
      <c r="D2327" s="3" t="s">
        <v>1448</v>
      </c>
      <c r="E2327" s="4">
        <v>14338925</v>
      </c>
      <c r="F2327" s="4">
        <v>7737252</v>
      </c>
      <c r="G2327" s="4">
        <v>6601673</v>
      </c>
      <c r="H2327" s="4">
        <v>270581</v>
      </c>
      <c r="I2327" s="4">
        <v>0</v>
      </c>
      <c r="J2327" s="4">
        <v>0</v>
      </c>
      <c r="K2327" s="3" t="s">
        <v>1447</v>
      </c>
      <c r="L2327" s="4">
        <v>0.53959777319429458</v>
      </c>
    </row>
    <row r="2328" spans="2:12" x14ac:dyDescent="0.3">
      <c r="B2328" s="3" t="s">
        <v>118</v>
      </c>
      <c r="C2328" s="4">
        <v>2020</v>
      </c>
      <c r="D2328" s="3" t="s">
        <v>1449</v>
      </c>
      <c r="E2328" s="4">
        <v>6228086</v>
      </c>
      <c r="F2328" s="4">
        <v>3620789</v>
      </c>
      <c r="G2328" s="4">
        <v>2607297</v>
      </c>
      <c r="H2328" s="4">
        <v>165220</v>
      </c>
      <c r="I2328" s="4">
        <v>0</v>
      </c>
      <c r="J2328" s="4">
        <v>0</v>
      </c>
      <c r="K2328" s="3" t="s">
        <v>1447</v>
      </c>
      <c r="L2328" s="4">
        <v>0.58136464396927079</v>
      </c>
    </row>
    <row r="2329" spans="2:12" x14ac:dyDescent="0.3">
      <c r="B2329" s="3" t="s">
        <v>118</v>
      </c>
      <c r="C2329" s="4">
        <v>2020</v>
      </c>
      <c r="D2329" s="3" t="s">
        <v>1450</v>
      </c>
      <c r="E2329" s="4">
        <v>28881313</v>
      </c>
      <c r="F2329" s="4"/>
      <c r="G2329" s="4">
        <v>28881313</v>
      </c>
      <c r="H2329" s="4">
        <v>290022</v>
      </c>
      <c r="I2329" s="4">
        <v>28881313</v>
      </c>
      <c r="J2329" s="4"/>
      <c r="K2329" s="3" t="s">
        <v>1451</v>
      </c>
      <c r="L2329" s="4"/>
    </row>
    <row r="2330" spans="2:12" x14ac:dyDescent="0.3">
      <c r="B2330" s="3" t="s">
        <v>118</v>
      </c>
      <c r="C2330" s="4">
        <v>2020</v>
      </c>
      <c r="D2330" s="3" t="s">
        <v>1452</v>
      </c>
      <c r="E2330" s="4">
        <v>0</v>
      </c>
      <c r="F2330" s="4">
        <v>0</v>
      </c>
      <c r="G2330" s="4">
        <v>0</v>
      </c>
      <c r="H2330" s="4">
        <v>0</v>
      </c>
      <c r="I2330" s="4">
        <v>0</v>
      </c>
      <c r="J2330" s="4">
        <v>0</v>
      </c>
      <c r="K2330" s="3" t="s">
        <v>1447</v>
      </c>
      <c r="L2330" s="4"/>
    </row>
    <row r="2331" spans="2:12" x14ac:dyDescent="0.3">
      <c r="B2331" s="3" t="s">
        <v>118</v>
      </c>
      <c r="C2331" s="4">
        <v>2020</v>
      </c>
      <c r="D2331" s="3" t="s">
        <v>1453</v>
      </c>
      <c r="E2331" s="4">
        <v>10134911</v>
      </c>
      <c r="F2331" s="4">
        <v>6473545</v>
      </c>
      <c r="G2331" s="4">
        <v>3661366</v>
      </c>
      <c r="H2331" s="4">
        <v>299514</v>
      </c>
      <c r="I2331" s="4">
        <v>0</v>
      </c>
      <c r="J2331" s="4">
        <v>0</v>
      </c>
      <c r="K2331" s="3" t="s">
        <v>1451</v>
      </c>
      <c r="L2331" s="4">
        <v>0.63873723212764277</v>
      </c>
    </row>
    <row r="2332" spans="2:12" x14ac:dyDescent="0.3">
      <c r="B2332" s="3" t="s">
        <v>118</v>
      </c>
      <c r="C2332" s="4">
        <v>2020</v>
      </c>
      <c r="D2332" s="3" t="s">
        <v>1454</v>
      </c>
      <c r="E2332" s="4">
        <v>12496084</v>
      </c>
      <c r="F2332" s="4">
        <v>9712698</v>
      </c>
      <c r="G2332" s="4">
        <v>2783386</v>
      </c>
      <c r="H2332" s="4">
        <v>51613</v>
      </c>
      <c r="I2332" s="4">
        <v>0</v>
      </c>
      <c r="J2332" s="4">
        <v>0</v>
      </c>
      <c r="K2332" s="3" t="s">
        <v>1447</v>
      </c>
      <c r="L2332" s="4">
        <v>0.77725933980597439</v>
      </c>
    </row>
    <row r="2333" spans="2:12" x14ac:dyDescent="0.3">
      <c r="B2333" s="3" t="s">
        <v>118</v>
      </c>
      <c r="C2333" s="4">
        <v>2020</v>
      </c>
      <c r="D2333" s="3" t="s">
        <v>1455</v>
      </c>
      <c r="E2333" s="4">
        <v>11795629</v>
      </c>
      <c r="F2333" s="4">
        <v>5909289</v>
      </c>
      <c r="G2333" s="4">
        <v>5886340</v>
      </c>
      <c r="H2333" s="4">
        <v>146980</v>
      </c>
      <c r="I2333" s="4">
        <v>0</v>
      </c>
      <c r="J2333" s="4">
        <v>0</v>
      </c>
      <c r="K2333" s="3" t="s">
        <v>1447</v>
      </c>
      <c r="L2333" s="4">
        <v>0.50097277559339992</v>
      </c>
    </row>
    <row r="2334" spans="2:12" x14ac:dyDescent="0.3">
      <c r="B2334" s="3" t="s">
        <v>118</v>
      </c>
      <c r="C2334" s="4">
        <v>2020</v>
      </c>
      <c r="D2334" s="3" t="s">
        <v>1456</v>
      </c>
      <c r="E2334" s="4">
        <v>41905050</v>
      </c>
      <c r="F2334" s="4">
        <v>23707498</v>
      </c>
      <c r="G2334" s="4">
        <v>18197552</v>
      </c>
      <c r="H2334" s="4">
        <v>2484204</v>
      </c>
      <c r="I2334" s="4">
        <v>0</v>
      </c>
      <c r="J2334" s="4">
        <v>0</v>
      </c>
      <c r="K2334" s="3" t="s">
        <v>1447</v>
      </c>
      <c r="L2334" s="4">
        <v>0.56574322187898596</v>
      </c>
    </row>
    <row r="2335" spans="2:12" x14ac:dyDescent="0.3">
      <c r="B2335" s="3" t="s">
        <v>118</v>
      </c>
      <c r="C2335" s="4">
        <v>2020</v>
      </c>
      <c r="D2335" s="3" t="s">
        <v>1457</v>
      </c>
      <c r="E2335" s="4">
        <v>0</v>
      </c>
      <c r="F2335" s="4">
        <v>0</v>
      </c>
      <c r="G2335" s="4">
        <v>0</v>
      </c>
      <c r="H2335" s="4">
        <v>0</v>
      </c>
      <c r="I2335" s="4">
        <v>0</v>
      </c>
      <c r="J2335" s="4">
        <v>0</v>
      </c>
      <c r="K2335" s="3" t="s">
        <v>1447</v>
      </c>
      <c r="L2335" s="4"/>
    </row>
    <row r="2336" spans="2:12" x14ac:dyDescent="0.3">
      <c r="B2336" s="3" t="s">
        <v>118</v>
      </c>
      <c r="C2336" s="4">
        <v>2020</v>
      </c>
      <c r="D2336" s="3" t="s">
        <v>1458</v>
      </c>
      <c r="E2336" s="4">
        <v>3812147</v>
      </c>
      <c r="F2336" s="4"/>
      <c r="G2336" s="4">
        <v>3812147</v>
      </c>
      <c r="H2336" s="4">
        <v>3002793</v>
      </c>
      <c r="I2336" s="4">
        <v>3812147</v>
      </c>
      <c r="J2336" s="4"/>
      <c r="K2336" s="3" t="s">
        <v>1451</v>
      </c>
      <c r="L2336" s="4"/>
    </row>
    <row r="2337" spans="2:12" x14ac:dyDescent="0.3">
      <c r="B2337" s="3" t="s">
        <v>118</v>
      </c>
      <c r="C2337" s="4">
        <v>2021</v>
      </c>
      <c r="D2337" s="3" t="s">
        <v>1446</v>
      </c>
      <c r="E2337" s="4">
        <v>26186468</v>
      </c>
      <c r="F2337" s="4">
        <v>15425847</v>
      </c>
      <c r="G2337" s="4">
        <v>10760621</v>
      </c>
      <c r="H2337" s="4">
        <v>22822</v>
      </c>
      <c r="I2337" s="4">
        <v>0</v>
      </c>
      <c r="J2337" s="4">
        <v>0</v>
      </c>
      <c r="K2337" s="3" t="s">
        <v>1447</v>
      </c>
      <c r="L2337" s="4">
        <v>0.58907703780441101</v>
      </c>
    </row>
    <row r="2338" spans="2:12" x14ac:dyDescent="0.3">
      <c r="B2338" s="3" t="s">
        <v>118</v>
      </c>
      <c r="C2338" s="4">
        <v>2021</v>
      </c>
      <c r="D2338" s="3" t="s">
        <v>1448</v>
      </c>
      <c r="E2338" s="4">
        <v>14558073</v>
      </c>
      <c r="F2338" s="4">
        <v>7956017</v>
      </c>
      <c r="G2338" s="4">
        <v>6602056</v>
      </c>
      <c r="H2338" s="4">
        <v>219147</v>
      </c>
      <c r="I2338" s="4">
        <v>0</v>
      </c>
      <c r="J2338" s="4">
        <v>0</v>
      </c>
      <c r="K2338" s="3" t="s">
        <v>1447</v>
      </c>
      <c r="L2338" s="4">
        <v>0.5465020679591317</v>
      </c>
    </row>
    <row r="2339" spans="2:12" x14ac:dyDescent="0.3">
      <c r="B2339" s="3" t="s">
        <v>118</v>
      </c>
      <c r="C2339" s="4">
        <v>2021</v>
      </c>
      <c r="D2339" s="3" t="s">
        <v>1449</v>
      </c>
      <c r="E2339" s="4">
        <v>7008015</v>
      </c>
      <c r="F2339" s="4">
        <v>3802973</v>
      </c>
      <c r="G2339" s="4">
        <v>3205042</v>
      </c>
      <c r="H2339" s="4">
        <v>795947</v>
      </c>
      <c r="I2339" s="4">
        <v>0</v>
      </c>
      <c r="J2339" s="4">
        <v>0</v>
      </c>
      <c r="K2339" s="3" t="s">
        <v>1447</v>
      </c>
      <c r="L2339" s="4">
        <v>0.54266051085792477</v>
      </c>
    </row>
    <row r="2340" spans="2:12" x14ac:dyDescent="0.3">
      <c r="B2340" s="3" t="s">
        <v>118</v>
      </c>
      <c r="C2340" s="4">
        <v>2021</v>
      </c>
      <c r="D2340" s="3" t="s">
        <v>1450</v>
      </c>
      <c r="E2340" s="4">
        <v>28768291</v>
      </c>
      <c r="F2340" s="4"/>
      <c r="G2340" s="4">
        <v>28768291</v>
      </c>
      <c r="H2340" s="4">
        <v>29118</v>
      </c>
      <c r="I2340" s="4">
        <v>28768291</v>
      </c>
      <c r="J2340" s="4"/>
      <c r="K2340" s="3" t="s">
        <v>1451</v>
      </c>
      <c r="L2340" s="4"/>
    </row>
    <row r="2341" spans="2:12" x14ac:dyDescent="0.3">
      <c r="B2341" s="3" t="s">
        <v>118</v>
      </c>
      <c r="C2341" s="4">
        <v>2021</v>
      </c>
      <c r="D2341" s="3" t="s">
        <v>1452</v>
      </c>
      <c r="E2341" s="4">
        <v>0</v>
      </c>
      <c r="F2341" s="4">
        <v>0</v>
      </c>
      <c r="G2341" s="4">
        <v>0</v>
      </c>
      <c r="H2341" s="4">
        <v>0</v>
      </c>
      <c r="I2341" s="4">
        <v>0</v>
      </c>
      <c r="J2341" s="4">
        <v>0</v>
      </c>
      <c r="K2341" s="3" t="s">
        <v>1451</v>
      </c>
      <c r="L2341" s="4"/>
    </row>
    <row r="2342" spans="2:12" x14ac:dyDescent="0.3">
      <c r="B2342" s="3" t="s">
        <v>118</v>
      </c>
      <c r="C2342" s="4">
        <v>2021</v>
      </c>
      <c r="D2342" s="3" t="s">
        <v>1453</v>
      </c>
      <c r="E2342" s="4">
        <v>10668061</v>
      </c>
      <c r="F2342" s="4">
        <v>7027168</v>
      </c>
      <c r="G2342" s="4">
        <v>3640893</v>
      </c>
      <c r="H2342" s="4">
        <v>415032</v>
      </c>
      <c r="I2342" s="4">
        <v>0</v>
      </c>
      <c r="J2342" s="4">
        <v>0</v>
      </c>
      <c r="K2342" s="3" t="s">
        <v>1451</v>
      </c>
      <c r="L2342" s="4">
        <v>0.65871089413530726</v>
      </c>
    </row>
    <row r="2343" spans="2:12" x14ac:dyDescent="0.3">
      <c r="B2343" s="3" t="s">
        <v>118</v>
      </c>
      <c r="C2343" s="4">
        <v>2021</v>
      </c>
      <c r="D2343" s="3" t="s">
        <v>1454</v>
      </c>
      <c r="E2343" s="4">
        <v>12541581</v>
      </c>
      <c r="F2343" s="4">
        <v>9828981</v>
      </c>
      <c r="G2343" s="4">
        <v>2712600</v>
      </c>
      <c r="H2343" s="4">
        <v>43926</v>
      </c>
      <c r="I2343" s="4">
        <v>0</v>
      </c>
      <c r="J2343" s="4">
        <v>0</v>
      </c>
      <c r="K2343" s="3" t="s">
        <v>1447</v>
      </c>
      <c r="L2343" s="4">
        <v>0.78371147943787944</v>
      </c>
    </row>
    <row r="2344" spans="2:12" x14ac:dyDescent="0.3">
      <c r="B2344" s="3" t="s">
        <v>118</v>
      </c>
      <c r="C2344" s="4">
        <v>2021</v>
      </c>
      <c r="D2344" s="3" t="s">
        <v>1455</v>
      </c>
      <c r="E2344" s="4">
        <v>12036406</v>
      </c>
      <c r="F2344" s="4">
        <v>6101019</v>
      </c>
      <c r="G2344" s="4">
        <v>5935387</v>
      </c>
      <c r="H2344" s="4">
        <v>240778</v>
      </c>
      <c r="I2344" s="4">
        <v>0</v>
      </c>
      <c r="J2344" s="4">
        <v>0</v>
      </c>
      <c r="K2344" s="3" t="s">
        <v>1447</v>
      </c>
      <c r="L2344" s="4">
        <v>0.506880459166964</v>
      </c>
    </row>
    <row r="2345" spans="2:12" x14ac:dyDescent="0.3">
      <c r="B2345" s="3" t="s">
        <v>118</v>
      </c>
      <c r="C2345" s="4">
        <v>2021</v>
      </c>
      <c r="D2345" s="3" t="s">
        <v>1456</v>
      </c>
      <c r="E2345" s="4">
        <v>42412722</v>
      </c>
      <c r="F2345" s="4">
        <v>24954808</v>
      </c>
      <c r="G2345" s="4">
        <v>17457914</v>
      </c>
      <c r="H2345" s="4">
        <v>507673</v>
      </c>
      <c r="I2345" s="4">
        <v>0</v>
      </c>
      <c r="J2345" s="4">
        <v>0</v>
      </c>
      <c r="K2345" s="3" t="s">
        <v>1447</v>
      </c>
      <c r="L2345" s="4">
        <v>0.58838025062385757</v>
      </c>
    </row>
    <row r="2346" spans="2:12" x14ac:dyDescent="0.3">
      <c r="B2346" s="3" t="s">
        <v>118</v>
      </c>
      <c r="C2346" s="4">
        <v>2021</v>
      </c>
      <c r="D2346" s="3" t="s">
        <v>1457</v>
      </c>
      <c r="E2346" s="4">
        <v>0</v>
      </c>
      <c r="F2346" s="4">
        <v>0</v>
      </c>
      <c r="G2346" s="4">
        <v>0</v>
      </c>
      <c r="H2346" s="4">
        <v>0</v>
      </c>
      <c r="I2346" s="4">
        <v>0</v>
      </c>
      <c r="J2346" s="4">
        <v>0</v>
      </c>
      <c r="K2346" s="3" t="s">
        <v>1451</v>
      </c>
      <c r="L2346" s="4"/>
    </row>
    <row r="2347" spans="2:12" x14ac:dyDescent="0.3">
      <c r="B2347" s="3" t="s">
        <v>118</v>
      </c>
      <c r="C2347" s="4">
        <v>2021</v>
      </c>
      <c r="D2347" s="3" t="s">
        <v>1458</v>
      </c>
      <c r="E2347" s="4">
        <v>18100438</v>
      </c>
      <c r="F2347" s="4"/>
      <c r="G2347" s="4">
        <v>18100438</v>
      </c>
      <c r="H2347" s="4">
        <v>14288291</v>
      </c>
      <c r="I2347" s="4">
        <v>18100438</v>
      </c>
      <c r="J2347" s="4"/>
      <c r="K2347" s="3" t="s">
        <v>1451</v>
      </c>
      <c r="L2347" s="4"/>
    </row>
    <row r="2348" spans="2:12" x14ac:dyDescent="0.3">
      <c r="B2348" s="3" t="s">
        <v>118</v>
      </c>
      <c r="C2348" s="4">
        <v>2022</v>
      </c>
      <c r="D2348" s="3" t="s">
        <v>1446</v>
      </c>
      <c r="E2348" s="4">
        <v>36837201</v>
      </c>
      <c r="F2348" s="4">
        <v>14918569</v>
      </c>
      <c r="G2348" s="4">
        <v>21918632</v>
      </c>
      <c r="H2348" s="4">
        <v>12925592</v>
      </c>
      <c r="I2348" s="4">
        <v>0</v>
      </c>
      <c r="J2348" s="4">
        <v>0</v>
      </c>
      <c r="K2348" s="3" t="s">
        <v>1447</v>
      </c>
      <c r="L2348" s="4">
        <v>0.40498649720970931</v>
      </c>
    </row>
    <row r="2349" spans="2:12" x14ac:dyDescent="0.3">
      <c r="B2349" s="3" t="s">
        <v>118</v>
      </c>
      <c r="C2349" s="4">
        <v>2022</v>
      </c>
      <c r="D2349" s="3" t="s">
        <v>1448</v>
      </c>
      <c r="E2349" s="4">
        <v>14853676</v>
      </c>
      <c r="F2349" s="4">
        <v>8173403</v>
      </c>
      <c r="G2349" s="4">
        <v>6680273</v>
      </c>
      <c r="H2349" s="4">
        <v>295603</v>
      </c>
      <c r="I2349" s="4">
        <v>0</v>
      </c>
      <c r="J2349" s="4">
        <v>0</v>
      </c>
      <c r="K2349" s="3" t="s">
        <v>1447</v>
      </c>
      <c r="L2349" s="4">
        <v>0.55026129558770498</v>
      </c>
    </row>
    <row r="2350" spans="2:12" x14ac:dyDescent="0.3">
      <c r="B2350" s="3" t="s">
        <v>118</v>
      </c>
      <c r="C2350" s="4">
        <v>2022</v>
      </c>
      <c r="D2350" s="3" t="s">
        <v>1449</v>
      </c>
      <c r="E2350" s="4">
        <v>7064271</v>
      </c>
      <c r="F2350" s="4">
        <v>4136271</v>
      </c>
      <c r="G2350" s="4">
        <v>2928000</v>
      </c>
      <c r="H2350" s="4">
        <v>104751</v>
      </c>
      <c r="I2350" s="4">
        <v>0</v>
      </c>
      <c r="J2350" s="4">
        <v>0</v>
      </c>
      <c r="K2350" s="3" t="s">
        <v>1447</v>
      </c>
      <c r="L2350" s="4">
        <v>0.585519864682428</v>
      </c>
    </row>
    <row r="2351" spans="2:12" x14ac:dyDescent="0.3">
      <c r="B2351" s="3" t="s">
        <v>118</v>
      </c>
      <c r="C2351" s="4">
        <v>2022</v>
      </c>
      <c r="D2351" s="3" t="s">
        <v>1450</v>
      </c>
      <c r="E2351" s="4">
        <v>28779237</v>
      </c>
      <c r="F2351" s="4"/>
      <c r="G2351" s="4">
        <v>28779237</v>
      </c>
      <c r="H2351" s="4">
        <v>10947</v>
      </c>
      <c r="I2351" s="4">
        <v>28779237</v>
      </c>
      <c r="J2351" s="4"/>
      <c r="K2351" s="3" t="s">
        <v>1451</v>
      </c>
      <c r="L2351" s="4"/>
    </row>
    <row r="2352" spans="2:12" x14ac:dyDescent="0.3">
      <c r="B2352" s="3" t="s">
        <v>118</v>
      </c>
      <c r="C2352" s="4">
        <v>2022</v>
      </c>
      <c r="D2352" s="3" t="s">
        <v>1452</v>
      </c>
      <c r="E2352" s="4">
        <v>0</v>
      </c>
      <c r="F2352" s="4">
        <v>0</v>
      </c>
      <c r="G2352" s="4">
        <v>0</v>
      </c>
      <c r="H2352" s="4">
        <v>0</v>
      </c>
      <c r="I2352" s="4">
        <v>0</v>
      </c>
      <c r="J2352" s="4">
        <v>0</v>
      </c>
      <c r="K2352" s="3" t="s">
        <v>1447</v>
      </c>
      <c r="L2352" s="4"/>
    </row>
    <row r="2353" spans="2:12" x14ac:dyDescent="0.3">
      <c r="B2353" s="3" t="s">
        <v>118</v>
      </c>
      <c r="C2353" s="4">
        <v>2022</v>
      </c>
      <c r="D2353" s="3" t="s">
        <v>1453</v>
      </c>
      <c r="E2353" s="4">
        <v>11920195</v>
      </c>
      <c r="F2353" s="4">
        <v>8007270</v>
      </c>
      <c r="G2353" s="4">
        <v>3912925</v>
      </c>
      <c r="H2353" s="4">
        <v>638334</v>
      </c>
      <c r="I2353" s="4">
        <v>0</v>
      </c>
      <c r="J2353" s="4">
        <v>0</v>
      </c>
      <c r="K2353" s="3" t="s">
        <v>1451</v>
      </c>
      <c r="L2353" s="4">
        <v>0.67173984989339519</v>
      </c>
    </row>
    <row r="2354" spans="2:12" x14ac:dyDescent="0.3">
      <c r="B2354" s="3" t="s">
        <v>118</v>
      </c>
      <c r="C2354" s="4">
        <v>2022</v>
      </c>
      <c r="D2354" s="3" t="s">
        <v>1454</v>
      </c>
      <c r="E2354" s="4">
        <v>12658047</v>
      </c>
      <c r="F2354" s="4">
        <v>8905730</v>
      </c>
      <c r="G2354" s="4">
        <v>3752317</v>
      </c>
      <c r="H2354" s="4">
        <v>1302905</v>
      </c>
      <c r="I2354" s="4">
        <v>0</v>
      </c>
      <c r="J2354" s="4">
        <v>0</v>
      </c>
      <c r="K2354" s="3" t="s">
        <v>1447</v>
      </c>
      <c r="L2354" s="4">
        <v>0.70356272180060642</v>
      </c>
    </row>
    <row r="2355" spans="2:12" x14ac:dyDescent="0.3">
      <c r="B2355" s="3" t="s">
        <v>118</v>
      </c>
      <c r="C2355" s="4">
        <v>2022</v>
      </c>
      <c r="D2355" s="3" t="s">
        <v>1455</v>
      </c>
      <c r="E2355" s="4">
        <v>12485124</v>
      </c>
      <c r="F2355" s="4">
        <v>6299839</v>
      </c>
      <c r="G2355" s="4">
        <v>6185285</v>
      </c>
      <c r="H2355" s="4">
        <v>448718</v>
      </c>
      <c r="I2355" s="4">
        <v>0</v>
      </c>
      <c r="J2355" s="4">
        <v>0</v>
      </c>
      <c r="K2355" s="3" t="s">
        <v>1447</v>
      </c>
      <c r="L2355" s="4">
        <v>0.50458761963437448</v>
      </c>
    </row>
    <row r="2356" spans="2:12" x14ac:dyDescent="0.3">
      <c r="B2356" s="3" t="s">
        <v>118</v>
      </c>
      <c r="C2356" s="4">
        <v>2022</v>
      </c>
      <c r="D2356" s="3" t="s">
        <v>1456</v>
      </c>
      <c r="E2356" s="4">
        <v>43202257</v>
      </c>
      <c r="F2356" s="4">
        <v>26162526</v>
      </c>
      <c r="G2356" s="4">
        <v>17039731</v>
      </c>
      <c r="H2356" s="4">
        <v>819695</v>
      </c>
      <c r="I2356" s="4">
        <v>0</v>
      </c>
      <c r="J2356" s="4">
        <v>0</v>
      </c>
      <c r="K2356" s="3" t="s">
        <v>1447</v>
      </c>
      <c r="L2356" s="4">
        <v>0.60558238890157989</v>
      </c>
    </row>
    <row r="2357" spans="2:12" x14ac:dyDescent="0.3">
      <c r="B2357" s="3" t="s">
        <v>118</v>
      </c>
      <c r="C2357" s="4">
        <v>2022</v>
      </c>
      <c r="D2357" s="3" t="s">
        <v>1457</v>
      </c>
      <c r="E2357" s="4">
        <v>0</v>
      </c>
      <c r="F2357" s="4">
        <v>0</v>
      </c>
      <c r="G2357" s="4">
        <v>0</v>
      </c>
      <c r="H2357" s="4">
        <v>0</v>
      </c>
      <c r="I2357" s="4">
        <v>0</v>
      </c>
      <c r="J2357" s="4">
        <v>0</v>
      </c>
      <c r="K2357" s="3" t="s">
        <v>1451</v>
      </c>
      <c r="L2357" s="4"/>
    </row>
    <row r="2358" spans="2:12" x14ac:dyDescent="0.3">
      <c r="B2358" s="3" t="s">
        <v>118</v>
      </c>
      <c r="C2358" s="4">
        <v>2022</v>
      </c>
      <c r="D2358" s="3" t="s">
        <v>1458</v>
      </c>
      <c r="E2358" s="4">
        <v>8818912</v>
      </c>
      <c r="F2358" s="4"/>
      <c r="G2358" s="4">
        <v>8818912</v>
      </c>
      <c r="H2358" s="4">
        <v>-9281526</v>
      </c>
      <c r="I2358" s="4">
        <v>8818912</v>
      </c>
      <c r="J2358" s="4"/>
      <c r="K2358" s="3" t="s">
        <v>1451</v>
      </c>
      <c r="L2358" s="4"/>
    </row>
    <row r="2359" spans="2:12" x14ac:dyDescent="0.3">
      <c r="B2359" s="3" t="s">
        <v>118</v>
      </c>
      <c r="C2359" s="4">
        <v>2023</v>
      </c>
      <c r="D2359" s="3" t="s">
        <v>1446</v>
      </c>
      <c r="E2359" s="4">
        <v>42749894</v>
      </c>
      <c r="F2359" s="4">
        <v>16214605</v>
      </c>
      <c r="G2359" s="4">
        <v>26535289</v>
      </c>
      <c r="H2359" s="4">
        <v>5852087</v>
      </c>
      <c r="I2359" s="4">
        <v>0</v>
      </c>
      <c r="J2359" s="4">
        <v>0</v>
      </c>
      <c r="K2359" s="3" t="s">
        <v>1447</v>
      </c>
      <c r="L2359" s="4">
        <v>0.37928994630957447</v>
      </c>
    </row>
    <row r="2360" spans="2:12" x14ac:dyDescent="0.3">
      <c r="B2360" s="3" t="s">
        <v>118</v>
      </c>
      <c r="C2360" s="4">
        <v>2023</v>
      </c>
      <c r="D2360" s="3" t="s">
        <v>1448</v>
      </c>
      <c r="E2360" s="4">
        <v>14981415</v>
      </c>
      <c r="F2360" s="4">
        <v>8384975</v>
      </c>
      <c r="G2360" s="4">
        <v>6596440</v>
      </c>
      <c r="H2360" s="4">
        <v>132703</v>
      </c>
      <c r="I2360" s="4">
        <v>0</v>
      </c>
      <c r="J2360" s="4">
        <v>0</v>
      </c>
      <c r="K2360" s="3" t="s">
        <v>1447</v>
      </c>
      <c r="L2360" s="4">
        <v>0.55969179146295589</v>
      </c>
    </row>
    <row r="2361" spans="2:12" x14ac:dyDescent="0.3">
      <c r="B2361" s="3" t="s">
        <v>118</v>
      </c>
      <c r="C2361" s="4">
        <v>2023</v>
      </c>
      <c r="D2361" s="3" t="s">
        <v>1449</v>
      </c>
      <c r="E2361" s="4">
        <v>7218808</v>
      </c>
      <c r="F2361" s="4">
        <v>4243302</v>
      </c>
      <c r="G2361" s="4">
        <v>2975506</v>
      </c>
      <c r="H2361" s="4">
        <v>339387</v>
      </c>
      <c r="I2361" s="4">
        <v>0</v>
      </c>
      <c r="J2361" s="4">
        <v>0</v>
      </c>
      <c r="K2361" s="3" t="s">
        <v>1447</v>
      </c>
      <c r="L2361" s="4">
        <v>0.58781200441956627</v>
      </c>
    </row>
    <row r="2362" spans="2:12" x14ac:dyDescent="0.3">
      <c r="B2362" s="3" t="s">
        <v>118</v>
      </c>
      <c r="C2362" s="4">
        <v>2023</v>
      </c>
      <c r="D2362" s="3" t="s">
        <v>1450</v>
      </c>
      <c r="E2362" s="4">
        <v>28682148</v>
      </c>
      <c r="F2362" s="4"/>
      <c r="G2362" s="4">
        <v>28682148</v>
      </c>
      <c r="H2362" s="4">
        <v>0</v>
      </c>
      <c r="I2362" s="4">
        <v>28682148</v>
      </c>
      <c r="J2362" s="4"/>
      <c r="K2362" s="3" t="s">
        <v>1451</v>
      </c>
      <c r="L2362" s="4"/>
    </row>
    <row r="2363" spans="2:12" x14ac:dyDescent="0.3">
      <c r="B2363" s="3" t="s">
        <v>118</v>
      </c>
      <c r="C2363" s="4">
        <v>2023</v>
      </c>
      <c r="D2363" s="3" t="s">
        <v>1452</v>
      </c>
      <c r="E2363" s="4">
        <v>0</v>
      </c>
      <c r="F2363" s="4">
        <v>0</v>
      </c>
      <c r="G2363" s="4">
        <v>0</v>
      </c>
      <c r="H2363" s="4">
        <v>0</v>
      </c>
      <c r="I2363" s="4">
        <v>0</v>
      </c>
      <c r="J2363" s="4">
        <v>0</v>
      </c>
      <c r="K2363" s="3" t="s">
        <v>1447</v>
      </c>
      <c r="L2363" s="4"/>
    </row>
    <row r="2364" spans="2:12" x14ac:dyDescent="0.3">
      <c r="B2364" s="3" t="s">
        <v>118</v>
      </c>
      <c r="C2364" s="4">
        <v>2023</v>
      </c>
      <c r="D2364" s="3" t="s">
        <v>1453</v>
      </c>
      <c r="E2364" s="4">
        <v>12263822</v>
      </c>
      <c r="F2364" s="4">
        <v>8408845</v>
      </c>
      <c r="G2364" s="4">
        <v>3854977</v>
      </c>
      <c r="H2364" s="4">
        <v>425299</v>
      </c>
      <c r="I2364" s="4">
        <v>0</v>
      </c>
      <c r="J2364" s="4">
        <v>0</v>
      </c>
      <c r="K2364" s="3" t="s">
        <v>1451</v>
      </c>
      <c r="L2364" s="4">
        <v>0.68566267514319756</v>
      </c>
    </row>
    <row r="2365" spans="2:12" x14ac:dyDescent="0.3">
      <c r="B2365" s="3" t="s">
        <v>118</v>
      </c>
      <c r="C2365" s="4">
        <v>2023</v>
      </c>
      <c r="D2365" s="3" t="s">
        <v>1454</v>
      </c>
      <c r="E2365" s="4">
        <v>12687223</v>
      </c>
      <c r="F2365" s="4">
        <v>9156956</v>
      </c>
      <c r="G2365" s="4">
        <v>3530267</v>
      </c>
      <c r="H2365" s="4">
        <v>108726</v>
      </c>
      <c r="I2365" s="4">
        <v>0</v>
      </c>
      <c r="J2365" s="4">
        <v>0</v>
      </c>
      <c r="K2365" s="3" t="s">
        <v>1447</v>
      </c>
      <c r="L2365" s="4">
        <v>0.72174627970202776</v>
      </c>
    </row>
    <row r="2366" spans="2:12" x14ac:dyDescent="0.3">
      <c r="B2366" s="3" t="s">
        <v>118</v>
      </c>
      <c r="C2366" s="4">
        <v>2023</v>
      </c>
      <c r="D2366" s="3" t="s">
        <v>1455</v>
      </c>
      <c r="E2366" s="4">
        <v>13076131</v>
      </c>
      <c r="F2366" s="4">
        <v>6507302</v>
      </c>
      <c r="G2366" s="4">
        <v>6568829</v>
      </c>
      <c r="H2366" s="4">
        <v>591008</v>
      </c>
      <c r="I2366" s="4">
        <v>0</v>
      </c>
      <c r="J2366" s="4">
        <v>0</v>
      </c>
      <c r="K2366" s="3" t="s">
        <v>1447</v>
      </c>
      <c r="L2366" s="4">
        <v>0.4976473545577052</v>
      </c>
    </row>
    <row r="2367" spans="2:12" x14ac:dyDescent="0.3">
      <c r="B2367" s="3" t="s">
        <v>118</v>
      </c>
      <c r="C2367" s="4">
        <v>2023</v>
      </c>
      <c r="D2367" s="3" t="s">
        <v>1456</v>
      </c>
      <c r="E2367" s="4">
        <v>44618079</v>
      </c>
      <c r="F2367" s="4">
        <v>27282310</v>
      </c>
      <c r="G2367" s="4">
        <v>17335769</v>
      </c>
      <c r="H2367" s="4">
        <v>1736157</v>
      </c>
      <c r="I2367" s="4">
        <v>0</v>
      </c>
      <c r="J2367" s="4">
        <v>0</v>
      </c>
      <c r="K2367" s="3" t="s">
        <v>1447</v>
      </c>
      <c r="L2367" s="4">
        <v>0.61146312462264452</v>
      </c>
    </row>
    <row r="2368" spans="2:12" x14ac:dyDescent="0.3">
      <c r="B2368" s="3" t="s">
        <v>118</v>
      </c>
      <c r="C2368" s="4">
        <v>2023</v>
      </c>
      <c r="D2368" s="3" t="s">
        <v>1457</v>
      </c>
      <c r="E2368" s="4">
        <v>0</v>
      </c>
      <c r="F2368" s="4">
        <v>0</v>
      </c>
      <c r="G2368" s="4">
        <v>0</v>
      </c>
      <c r="H2368" s="4">
        <v>0</v>
      </c>
      <c r="I2368" s="4">
        <v>0</v>
      </c>
      <c r="J2368" s="4">
        <v>0</v>
      </c>
      <c r="K2368" s="3" t="s">
        <v>1451</v>
      </c>
      <c r="L2368" s="4"/>
    </row>
    <row r="2369" spans="2:12" x14ac:dyDescent="0.3">
      <c r="B2369" s="3" t="s">
        <v>118</v>
      </c>
      <c r="C2369" s="4">
        <v>2023</v>
      </c>
      <c r="D2369" s="3" t="s">
        <v>1458</v>
      </c>
      <c r="E2369" s="4">
        <v>9691547</v>
      </c>
      <c r="F2369" s="4"/>
      <c r="G2369" s="4">
        <v>9691547</v>
      </c>
      <c r="H2369" s="4">
        <v>872635</v>
      </c>
      <c r="I2369" s="4">
        <v>9691547</v>
      </c>
      <c r="J2369" s="4"/>
      <c r="K2369" s="3" t="s">
        <v>1451</v>
      </c>
      <c r="L2369" s="4"/>
    </row>
    <row r="2370" spans="2:12" x14ac:dyDescent="0.3">
      <c r="B2370" s="3" t="s">
        <v>118</v>
      </c>
      <c r="C2370" s="4">
        <v>2024</v>
      </c>
      <c r="D2370" s="3" t="s">
        <v>1446</v>
      </c>
      <c r="E2370" s="4">
        <v>42772265</v>
      </c>
      <c r="F2370" s="4">
        <v>17576007</v>
      </c>
      <c r="G2370" s="4">
        <v>25196258</v>
      </c>
      <c r="H2370" s="4">
        <v>60897</v>
      </c>
      <c r="I2370" s="4">
        <v>42772265</v>
      </c>
      <c r="J2370" s="4">
        <v>1379125</v>
      </c>
      <c r="K2370" s="3" t="s">
        <v>1447</v>
      </c>
      <c r="L2370" s="4">
        <v>0.41092065150162144</v>
      </c>
    </row>
    <row r="2371" spans="2:12" x14ac:dyDescent="0.3">
      <c r="B2371" s="3" t="s">
        <v>118</v>
      </c>
      <c r="C2371" s="4">
        <v>2024</v>
      </c>
      <c r="D2371" s="3" t="s">
        <v>1448</v>
      </c>
      <c r="E2371" s="4">
        <v>15097327</v>
      </c>
      <c r="F2371" s="4">
        <v>8588972</v>
      </c>
      <c r="G2371" s="4">
        <v>6508355</v>
      </c>
      <c r="H2371" s="4">
        <v>124086</v>
      </c>
      <c r="I2371" s="4">
        <v>15097327</v>
      </c>
      <c r="J2371" s="4">
        <v>212169</v>
      </c>
      <c r="K2371" s="3" t="s">
        <v>1447</v>
      </c>
      <c r="L2371" s="4">
        <v>0.56890680052170828</v>
      </c>
    </row>
    <row r="2372" spans="2:12" x14ac:dyDescent="0.3">
      <c r="B2372" s="3" t="s">
        <v>118</v>
      </c>
      <c r="C2372" s="4">
        <v>2024</v>
      </c>
      <c r="D2372" s="3" t="s">
        <v>1449</v>
      </c>
      <c r="E2372" s="4">
        <v>7572589</v>
      </c>
      <c r="F2372" s="4">
        <v>4523232</v>
      </c>
      <c r="G2372" s="4">
        <v>3049357</v>
      </c>
      <c r="H2372" s="4">
        <v>376578</v>
      </c>
      <c r="I2372" s="4">
        <v>7572589</v>
      </c>
      <c r="J2372" s="4">
        <v>301794</v>
      </c>
      <c r="K2372" s="3" t="s">
        <v>1447</v>
      </c>
      <c r="L2372" s="4">
        <v>0.59731645280101697</v>
      </c>
    </row>
    <row r="2373" spans="2:12" x14ac:dyDescent="0.3">
      <c r="B2373" s="3" t="s">
        <v>118</v>
      </c>
      <c r="C2373" s="4">
        <v>2024</v>
      </c>
      <c r="D2373" s="3" t="s">
        <v>1450</v>
      </c>
      <c r="E2373" s="4">
        <v>28682148</v>
      </c>
      <c r="F2373" s="4"/>
      <c r="G2373" s="4">
        <v>28682148</v>
      </c>
      <c r="H2373" s="4">
        <v>0</v>
      </c>
      <c r="I2373" s="4">
        <v>28682148</v>
      </c>
      <c r="J2373" s="4"/>
      <c r="K2373" s="3" t="s">
        <v>1451</v>
      </c>
      <c r="L2373" s="4"/>
    </row>
    <row r="2374" spans="2:12" x14ac:dyDescent="0.3">
      <c r="B2374" s="3" t="s">
        <v>118</v>
      </c>
      <c r="C2374" s="4">
        <v>2024</v>
      </c>
      <c r="D2374" s="3" t="s">
        <v>1452</v>
      </c>
      <c r="E2374" s="4">
        <v>0</v>
      </c>
      <c r="F2374" s="4">
        <v>0</v>
      </c>
      <c r="G2374" s="4">
        <v>0</v>
      </c>
      <c r="H2374" s="4">
        <v>0</v>
      </c>
      <c r="I2374" s="4">
        <v>0</v>
      </c>
      <c r="J2374" s="4">
        <v>0</v>
      </c>
      <c r="K2374" s="3"/>
      <c r="L2374" s="4"/>
    </row>
    <row r="2375" spans="2:12" x14ac:dyDescent="0.3">
      <c r="B2375" s="3" t="s">
        <v>118</v>
      </c>
      <c r="C2375" s="4">
        <v>2024</v>
      </c>
      <c r="D2375" s="3" t="s">
        <v>1453</v>
      </c>
      <c r="E2375" s="4">
        <v>13500329</v>
      </c>
      <c r="F2375" s="4">
        <v>8906958</v>
      </c>
      <c r="G2375" s="4">
        <v>4593371</v>
      </c>
      <c r="H2375" s="4">
        <v>1227136</v>
      </c>
      <c r="I2375" s="4">
        <v>13500329</v>
      </c>
      <c r="J2375" s="4">
        <v>789677</v>
      </c>
      <c r="K2375" s="3" t="s">
        <v>1451</v>
      </c>
      <c r="L2375" s="4">
        <v>0.65975858810551946</v>
      </c>
    </row>
    <row r="2376" spans="2:12" x14ac:dyDescent="0.3">
      <c r="B2376" s="3" t="s">
        <v>118</v>
      </c>
      <c r="C2376" s="4">
        <v>2024</v>
      </c>
      <c r="D2376" s="3" t="s">
        <v>1454</v>
      </c>
      <c r="E2376" s="4">
        <v>12837105</v>
      </c>
      <c r="F2376" s="4">
        <v>9393258</v>
      </c>
      <c r="G2376" s="4">
        <v>3443847</v>
      </c>
      <c r="H2376" s="4">
        <v>216748</v>
      </c>
      <c r="I2376" s="4">
        <v>12837105</v>
      </c>
      <c r="J2376" s="4">
        <v>301002</v>
      </c>
      <c r="K2376" s="3" t="s">
        <v>1447</v>
      </c>
      <c r="L2376" s="4">
        <v>0.73172713006554047</v>
      </c>
    </row>
    <row r="2377" spans="2:12" x14ac:dyDescent="0.3">
      <c r="B2377" s="3" t="s">
        <v>118</v>
      </c>
      <c r="C2377" s="4">
        <v>2024</v>
      </c>
      <c r="D2377" s="3" t="s">
        <v>1455</v>
      </c>
      <c r="E2377" s="4">
        <v>13223284</v>
      </c>
      <c r="F2377" s="4">
        <v>6716999</v>
      </c>
      <c r="G2377" s="4">
        <v>6506285</v>
      </c>
      <c r="H2377" s="4">
        <v>147153</v>
      </c>
      <c r="I2377" s="4">
        <v>13223284</v>
      </c>
      <c r="J2377" s="4">
        <v>209697</v>
      </c>
      <c r="K2377" s="3" t="s">
        <v>1447</v>
      </c>
      <c r="L2377" s="4">
        <v>0.50796753665730843</v>
      </c>
    </row>
    <row r="2378" spans="2:12" x14ac:dyDescent="0.3">
      <c r="B2378" s="3" t="s">
        <v>118</v>
      </c>
      <c r="C2378" s="4">
        <v>2024</v>
      </c>
      <c r="D2378" s="3" t="s">
        <v>1456</v>
      </c>
      <c r="E2378" s="4">
        <v>49855708</v>
      </c>
      <c r="F2378" s="4">
        <v>28618474</v>
      </c>
      <c r="G2378" s="4">
        <v>21237234</v>
      </c>
      <c r="H2378" s="4">
        <v>5237629</v>
      </c>
      <c r="I2378" s="4">
        <v>49855708</v>
      </c>
      <c r="J2378" s="4">
        <v>1181702</v>
      </c>
      <c r="K2378" s="3" t="s">
        <v>1447</v>
      </c>
      <c r="L2378" s="4">
        <v>0.57402602727053842</v>
      </c>
    </row>
    <row r="2379" spans="2:12" x14ac:dyDescent="0.3">
      <c r="B2379" s="3" t="s">
        <v>118</v>
      </c>
      <c r="C2379" s="4">
        <v>2024</v>
      </c>
      <c r="D2379" s="3" t="s">
        <v>1457</v>
      </c>
      <c r="E2379" s="4">
        <v>0</v>
      </c>
      <c r="F2379" s="4">
        <v>0</v>
      </c>
      <c r="G2379" s="4">
        <v>0</v>
      </c>
      <c r="H2379" s="4">
        <v>0</v>
      </c>
      <c r="I2379" s="4">
        <v>0</v>
      </c>
      <c r="J2379" s="4">
        <v>0</v>
      </c>
      <c r="K2379" s="3"/>
      <c r="L2379" s="4"/>
    </row>
    <row r="2380" spans="2:12" x14ac:dyDescent="0.3">
      <c r="B2380" s="3" t="s">
        <v>118</v>
      </c>
      <c r="C2380" s="4">
        <v>2024</v>
      </c>
      <c r="D2380" s="3" t="s">
        <v>1458</v>
      </c>
      <c r="E2380" s="4">
        <v>11644248</v>
      </c>
      <c r="F2380" s="4"/>
      <c r="G2380" s="4">
        <v>11644248</v>
      </c>
      <c r="H2380" s="4">
        <v>1952703</v>
      </c>
      <c r="I2380" s="4">
        <v>11644248</v>
      </c>
      <c r="J2380" s="4"/>
      <c r="K2380" s="3" t="s">
        <v>1451</v>
      </c>
      <c r="L2380" s="4"/>
    </row>
    <row r="2381" spans="2:12" x14ac:dyDescent="0.3">
      <c r="B2381" s="3" t="s">
        <v>120</v>
      </c>
      <c r="C2381" s="4">
        <v>2019</v>
      </c>
      <c r="D2381" s="3" t="s">
        <v>1446</v>
      </c>
      <c r="E2381" s="4">
        <v>24446213</v>
      </c>
      <c r="F2381" s="4">
        <v>7280118</v>
      </c>
      <c r="G2381" s="4">
        <v>17166095</v>
      </c>
      <c r="H2381" s="4">
        <v>6960470</v>
      </c>
      <c r="I2381" s="4">
        <v>80255234</v>
      </c>
      <c r="J2381" s="4">
        <v>1169921</v>
      </c>
      <c r="K2381" s="3" t="s">
        <v>1460</v>
      </c>
      <c r="L2381" s="4">
        <v>0.29780146315504985</v>
      </c>
    </row>
    <row r="2382" spans="2:12" x14ac:dyDescent="0.3">
      <c r="B2382" s="3" t="s">
        <v>120</v>
      </c>
      <c r="C2382" s="4">
        <v>2019</v>
      </c>
      <c r="D2382" s="3" t="s">
        <v>1448</v>
      </c>
      <c r="E2382" s="4">
        <v>12006052</v>
      </c>
      <c r="F2382" s="4">
        <v>5176456</v>
      </c>
      <c r="G2382" s="4">
        <v>6829596</v>
      </c>
      <c r="H2382" s="4">
        <v>0</v>
      </c>
      <c r="I2382" s="4">
        <v>26397963</v>
      </c>
      <c r="J2382" s="4">
        <v>339036</v>
      </c>
      <c r="K2382" s="3" t="s">
        <v>1460</v>
      </c>
      <c r="L2382" s="4">
        <v>0.43115388805579052</v>
      </c>
    </row>
    <row r="2383" spans="2:12" x14ac:dyDescent="0.3">
      <c r="B2383" s="3" t="s">
        <v>120</v>
      </c>
      <c r="C2383" s="4">
        <v>2019</v>
      </c>
      <c r="D2383" s="3" t="s">
        <v>1449</v>
      </c>
      <c r="E2383" s="4">
        <v>10356996</v>
      </c>
      <c r="F2383" s="4">
        <v>6297586</v>
      </c>
      <c r="G2383" s="4">
        <v>4059410</v>
      </c>
      <c r="H2383" s="4">
        <v>1919132</v>
      </c>
      <c r="I2383" s="4">
        <v>12465950</v>
      </c>
      <c r="J2383" s="4">
        <v>1316042</v>
      </c>
      <c r="K2383" s="3" t="s">
        <v>1460</v>
      </c>
      <c r="L2383" s="4">
        <v>0.60805140795651558</v>
      </c>
    </row>
    <row r="2384" spans="2:12" x14ac:dyDescent="0.3">
      <c r="B2384" s="3" t="s">
        <v>120</v>
      </c>
      <c r="C2384" s="4">
        <v>2019</v>
      </c>
      <c r="D2384" s="3" t="s">
        <v>1450</v>
      </c>
      <c r="E2384" s="4">
        <v>4413960</v>
      </c>
      <c r="F2384" s="4"/>
      <c r="G2384" s="4">
        <v>4413960</v>
      </c>
      <c r="H2384" s="4">
        <v>0</v>
      </c>
      <c r="I2384" s="4">
        <v>4413960</v>
      </c>
      <c r="J2384" s="4"/>
      <c r="K2384" s="3" t="s">
        <v>1451</v>
      </c>
      <c r="L2384" s="4"/>
    </row>
    <row r="2385" spans="2:12" x14ac:dyDescent="0.3">
      <c r="B2385" s="3" t="s">
        <v>120</v>
      </c>
      <c r="C2385" s="4">
        <v>2019</v>
      </c>
      <c r="D2385" s="3" t="s">
        <v>1452</v>
      </c>
      <c r="E2385" s="4">
        <v>0</v>
      </c>
      <c r="F2385" s="4">
        <v>0</v>
      </c>
      <c r="G2385" s="4">
        <v>0</v>
      </c>
      <c r="H2385" s="4">
        <v>0</v>
      </c>
      <c r="I2385" s="4">
        <v>0</v>
      </c>
      <c r="J2385" s="4">
        <v>0</v>
      </c>
      <c r="K2385" s="3" t="s">
        <v>1460</v>
      </c>
      <c r="L2385" s="4"/>
    </row>
    <row r="2386" spans="2:12" x14ac:dyDescent="0.3">
      <c r="B2386" s="3" t="s">
        <v>120</v>
      </c>
      <c r="C2386" s="4">
        <v>2019</v>
      </c>
      <c r="D2386" s="3" t="s">
        <v>1453</v>
      </c>
      <c r="E2386" s="4">
        <v>0</v>
      </c>
      <c r="F2386" s="4">
        <v>0</v>
      </c>
      <c r="G2386" s="4">
        <v>0</v>
      </c>
      <c r="H2386" s="4">
        <v>0</v>
      </c>
      <c r="I2386" s="4">
        <v>0</v>
      </c>
      <c r="J2386" s="4">
        <v>0</v>
      </c>
      <c r="K2386" s="3" t="s">
        <v>1451</v>
      </c>
      <c r="L2386" s="4"/>
    </row>
    <row r="2387" spans="2:12" x14ac:dyDescent="0.3">
      <c r="B2387" s="3" t="s">
        <v>120</v>
      </c>
      <c r="C2387" s="4">
        <v>2019</v>
      </c>
      <c r="D2387" s="3" t="s">
        <v>1454</v>
      </c>
      <c r="E2387" s="4">
        <v>3352768</v>
      </c>
      <c r="F2387" s="4">
        <v>774543</v>
      </c>
      <c r="G2387" s="4">
        <v>2578225</v>
      </c>
      <c r="H2387" s="4">
        <v>1674869</v>
      </c>
      <c r="I2387" s="4">
        <v>0</v>
      </c>
      <c r="J2387" s="4">
        <v>0</v>
      </c>
      <c r="K2387" s="3" t="s">
        <v>1460</v>
      </c>
      <c r="L2387" s="4">
        <v>0.23101598440452784</v>
      </c>
    </row>
    <row r="2388" spans="2:12" x14ac:dyDescent="0.3">
      <c r="B2388" s="3" t="s">
        <v>120</v>
      </c>
      <c r="C2388" s="4">
        <v>2019</v>
      </c>
      <c r="D2388" s="3" t="s">
        <v>1455</v>
      </c>
      <c r="E2388" s="4">
        <v>27689369</v>
      </c>
      <c r="F2388" s="4">
        <v>9445273</v>
      </c>
      <c r="G2388" s="4">
        <v>18244096</v>
      </c>
      <c r="H2388" s="4">
        <v>1652664</v>
      </c>
      <c r="I2388" s="4">
        <v>35587558</v>
      </c>
      <c r="J2388" s="4">
        <v>573847</v>
      </c>
      <c r="K2388" s="3" t="s">
        <v>1460</v>
      </c>
      <c r="L2388" s="4">
        <v>0.34111550176531652</v>
      </c>
    </row>
    <row r="2389" spans="2:12" x14ac:dyDescent="0.3">
      <c r="B2389" s="3" t="s">
        <v>120</v>
      </c>
      <c r="C2389" s="4">
        <v>2019</v>
      </c>
      <c r="D2389" s="3" t="s">
        <v>1456</v>
      </c>
      <c r="E2389" s="4">
        <v>42358901</v>
      </c>
      <c r="F2389" s="4">
        <v>19186966</v>
      </c>
      <c r="G2389" s="4">
        <v>23171935</v>
      </c>
      <c r="H2389" s="4">
        <v>1015296</v>
      </c>
      <c r="I2389" s="4">
        <v>76873702</v>
      </c>
      <c r="J2389" s="4">
        <v>1199912</v>
      </c>
      <c r="K2389" s="3" t="s">
        <v>1460</v>
      </c>
      <c r="L2389" s="4">
        <v>0.45296184620087288</v>
      </c>
    </row>
    <row r="2390" spans="2:12" x14ac:dyDescent="0.3">
      <c r="B2390" s="3" t="s">
        <v>120</v>
      </c>
      <c r="C2390" s="4">
        <v>2019</v>
      </c>
      <c r="D2390" s="3" t="s">
        <v>1457</v>
      </c>
      <c r="E2390" s="4">
        <v>37639375</v>
      </c>
      <c r="F2390" s="4">
        <v>8497681</v>
      </c>
      <c r="G2390" s="4">
        <v>29141694</v>
      </c>
      <c r="H2390" s="4">
        <v>347346</v>
      </c>
      <c r="I2390" s="4">
        <v>50345043</v>
      </c>
      <c r="J2390" s="4">
        <v>775307</v>
      </c>
      <c r="K2390" s="3" t="s">
        <v>1460</v>
      </c>
      <c r="L2390" s="4">
        <v>0.22576573070089501</v>
      </c>
    </row>
    <row r="2391" spans="2:12" x14ac:dyDescent="0.3">
      <c r="B2391" s="3" t="s">
        <v>120</v>
      </c>
      <c r="C2391" s="4">
        <v>2019</v>
      </c>
      <c r="D2391" s="3" t="s">
        <v>1458</v>
      </c>
      <c r="E2391" s="4">
        <v>895189</v>
      </c>
      <c r="F2391" s="4"/>
      <c r="G2391" s="4">
        <v>895189</v>
      </c>
      <c r="H2391" s="4">
        <v>303670</v>
      </c>
      <c r="I2391" s="4">
        <v>895189</v>
      </c>
      <c r="J2391" s="4"/>
      <c r="K2391" s="3" t="s">
        <v>1451</v>
      </c>
      <c r="L2391" s="4"/>
    </row>
    <row r="2392" spans="2:12" x14ac:dyDescent="0.3">
      <c r="B2392" s="3" t="s">
        <v>120</v>
      </c>
      <c r="C2392" s="4">
        <v>2020</v>
      </c>
      <c r="D2392" s="3" t="s">
        <v>1446</v>
      </c>
      <c r="E2392" s="4">
        <v>25117715</v>
      </c>
      <c r="F2392" s="4">
        <v>7907066</v>
      </c>
      <c r="G2392" s="4">
        <v>17210649</v>
      </c>
      <c r="H2392" s="4">
        <v>671498</v>
      </c>
      <c r="I2392" s="4">
        <v>84091434</v>
      </c>
      <c r="J2392" s="4">
        <v>1225843</v>
      </c>
      <c r="K2392" s="3" t="s">
        <v>1460</v>
      </c>
      <c r="L2392" s="4">
        <v>0.31480037097323543</v>
      </c>
    </row>
    <row r="2393" spans="2:12" x14ac:dyDescent="0.3">
      <c r="B2393" s="3" t="s">
        <v>120</v>
      </c>
      <c r="C2393" s="4">
        <v>2020</v>
      </c>
      <c r="D2393" s="3" t="s">
        <v>1448</v>
      </c>
      <c r="E2393" s="4">
        <v>12062122</v>
      </c>
      <c r="F2393" s="4">
        <v>5362388</v>
      </c>
      <c r="G2393" s="4">
        <v>6699734</v>
      </c>
      <c r="H2393" s="4">
        <v>56070</v>
      </c>
      <c r="I2393" s="4">
        <v>26628829</v>
      </c>
      <c r="J2393" s="4">
        <v>0</v>
      </c>
      <c r="K2393" s="3" t="s">
        <v>1460</v>
      </c>
      <c r="L2393" s="4">
        <v>0.44456423173302345</v>
      </c>
    </row>
    <row r="2394" spans="2:12" x14ac:dyDescent="0.3">
      <c r="B2394" s="3" t="s">
        <v>120</v>
      </c>
      <c r="C2394" s="4">
        <v>2020</v>
      </c>
      <c r="D2394" s="3" t="s">
        <v>1449</v>
      </c>
      <c r="E2394" s="4">
        <v>10728849</v>
      </c>
      <c r="F2394" s="4">
        <v>6811296</v>
      </c>
      <c r="G2394" s="4">
        <v>3917553</v>
      </c>
      <c r="H2394" s="4">
        <v>371854</v>
      </c>
      <c r="I2394" s="4">
        <v>12660419</v>
      </c>
      <c r="J2394" s="4">
        <v>1336572</v>
      </c>
      <c r="K2394" s="3" t="s">
        <v>1460</v>
      </c>
      <c r="L2394" s="4">
        <v>0.63485803556374032</v>
      </c>
    </row>
    <row r="2395" spans="2:12" x14ac:dyDescent="0.3">
      <c r="B2395" s="3" t="s">
        <v>120</v>
      </c>
      <c r="C2395" s="4">
        <v>2020</v>
      </c>
      <c r="D2395" s="3" t="s">
        <v>1450</v>
      </c>
      <c r="E2395" s="4">
        <v>4413960</v>
      </c>
      <c r="F2395" s="4"/>
      <c r="G2395" s="4">
        <v>4413960</v>
      </c>
      <c r="H2395" s="4">
        <v>0</v>
      </c>
      <c r="I2395" s="4">
        <v>4413960</v>
      </c>
      <c r="J2395" s="4"/>
      <c r="K2395" s="3" t="s">
        <v>1451</v>
      </c>
      <c r="L2395" s="4"/>
    </row>
    <row r="2396" spans="2:12" x14ac:dyDescent="0.3">
      <c r="B2396" s="3" t="s">
        <v>120</v>
      </c>
      <c r="C2396" s="4">
        <v>2020</v>
      </c>
      <c r="D2396" s="3" t="s">
        <v>1452</v>
      </c>
      <c r="E2396" s="4">
        <v>0</v>
      </c>
      <c r="F2396" s="4">
        <v>0</v>
      </c>
      <c r="G2396" s="4">
        <v>0</v>
      </c>
      <c r="H2396" s="4">
        <v>0</v>
      </c>
      <c r="I2396" s="4">
        <v>0</v>
      </c>
      <c r="J2396" s="4">
        <v>0</v>
      </c>
      <c r="K2396" s="3" t="s">
        <v>1460</v>
      </c>
      <c r="L2396" s="4"/>
    </row>
    <row r="2397" spans="2:12" x14ac:dyDescent="0.3">
      <c r="B2397" s="3" t="s">
        <v>120</v>
      </c>
      <c r="C2397" s="4">
        <v>2020</v>
      </c>
      <c r="D2397" s="3" t="s">
        <v>1453</v>
      </c>
      <c r="E2397" s="4">
        <v>0</v>
      </c>
      <c r="F2397" s="4">
        <v>0</v>
      </c>
      <c r="G2397" s="4">
        <v>0</v>
      </c>
      <c r="H2397" s="4">
        <v>0</v>
      </c>
      <c r="I2397" s="4">
        <v>0</v>
      </c>
      <c r="J2397" s="4">
        <v>0</v>
      </c>
      <c r="K2397" s="3" t="s">
        <v>1451</v>
      </c>
      <c r="L2397" s="4"/>
    </row>
    <row r="2398" spans="2:12" x14ac:dyDescent="0.3">
      <c r="B2398" s="3" t="s">
        <v>120</v>
      </c>
      <c r="C2398" s="4">
        <v>2020</v>
      </c>
      <c r="D2398" s="3" t="s">
        <v>1454</v>
      </c>
      <c r="E2398" s="4">
        <v>3879700</v>
      </c>
      <c r="F2398" s="4">
        <v>887966</v>
      </c>
      <c r="G2398" s="4">
        <v>2991734</v>
      </c>
      <c r="H2398" s="4">
        <v>526933</v>
      </c>
      <c r="I2398" s="4">
        <v>0</v>
      </c>
      <c r="J2398" s="4">
        <v>0</v>
      </c>
      <c r="K2398" s="3" t="s">
        <v>1460</v>
      </c>
      <c r="L2398" s="4">
        <v>0.2288749130087378</v>
      </c>
    </row>
    <row r="2399" spans="2:12" x14ac:dyDescent="0.3">
      <c r="B2399" s="3" t="s">
        <v>120</v>
      </c>
      <c r="C2399" s="4">
        <v>2020</v>
      </c>
      <c r="D2399" s="3" t="s">
        <v>1455</v>
      </c>
      <c r="E2399" s="4">
        <v>27869887</v>
      </c>
      <c r="F2399" s="4">
        <v>10009988</v>
      </c>
      <c r="G2399" s="4">
        <v>17859899</v>
      </c>
      <c r="H2399" s="4">
        <v>179306</v>
      </c>
      <c r="I2399" s="4">
        <v>35745944</v>
      </c>
      <c r="J2399" s="4">
        <v>576836</v>
      </c>
      <c r="K2399" s="3" t="s">
        <v>1460</v>
      </c>
      <c r="L2399" s="4">
        <v>0.35916858938107643</v>
      </c>
    </row>
    <row r="2400" spans="2:12" x14ac:dyDescent="0.3">
      <c r="B2400" s="3" t="s">
        <v>120</v>
      </c>
      <c r="C2400" s="4">
        <v>2020</v>
      </c>
      <c r="D2400" s="3" t="s">
        <v>1456</v>
      </c>
      <c r="E2400" s="4">
        <v>42435181</v>
      </c>
      <c r="F2400" s="4">
        <v>20143559</v>
      </c>
      <c r="G2400" s="4">
        <v>22291622</v>
      </c>
      <c r="H2400" s="4">
        <v>52197</v>
      </c>
      <c r="I2400" s="4">
        <v>77609148</v>
      </c>
      <c r="J2400" s="4">
        <v>1211391</v>
      </c>
      <c r="K2400" s="3" t="s">
        <v>1460</v>
      </c>
      <c r="L2400" s="4">
        <v>0.47469006907264044</v>
      </c>
    </row>
    <row r="2401" spans="2:12" x14ac:dyDescent="0.3">
      <c r="B2401" s="3" t="s">
        <v>120</v>
      </c>
      <c r="C2401" s="4">
        <v>2020</v>
      </c>
      <c r="D2401" s="3" t="s">
        <v>1457</v>
      </c>
      <c r="E2401" s="4">
        <v>37651169</v>
      </c>
      <c r="F2401" s="4">
        <v>9023919</v>
      </c>
      <c r="G2401" s="4">
        <v>28627250</v>
      </c>
      <c r="H2401" s="4">
        <v>20823</v>
      </c>
      <c r="I2401" s="4">
        <v>51849487</v>
      </c>
      <c r="J2401" s="4">
        <v>797607</v>
      </c>
      <c r="K2401" s="3" t="s">
        <v>1460</v>
      </c>
      <c r="L2401" s="4">
        <v>0.23967168190714078</v>
      </c>
    </row>
    <row r="2402" spans="2:12" x14ac:dyDescent="0.3">
      <c r="B2402" s="3" t="s">
        <v>120</v>
      </c>
      <c r="C2402" s="4">
        <v>2020</v>
      </c>
      <c r="D2402" s="3" t="s">
        <v>1458</v>
      </c>
      <c r="E2402" s="4">
        <v>3226284</v>
      </c>
      <c r="F2402" s="4"/>
      <c r="G2402" s="4">
        <v>3226284</v>
      </c>
      <c r="H2402" s="4">
        <v>2331098</v>
      </c>
      <c r="I2402" s="4">
        <v>3226284</v>
      </c>
      <c r="J2402" s="4"/>
      <c r="K2402" s="3" t="s">
        <v>1451</v>
      </c>
      <c r="L2402" s="4"/>
    </row>
    <row r="2403" spans="2:12" x14ac:dyDescent="0.3">
      <c r="B2403" s="3" t="s">
        <v>120</v>
      </c>
      <c r="C2403" s="4">
        <v>2021</v>
      </c>
      <c r="D2403" s="3" t="s">
        <v>1446</v>
      </c>
      <c r="E2403" s="4">
        <v>25585822</v>
      </c>
      <c r="F2403" s="4">
        <v>8543761</v>
      </c>
      <c r="G2403" s="4">
        <v>17042061</v>
      </c>
      <c r="H2403" s="4">
        <v>468111</v>
      </c>
      <c r="I2403" s="4">
        <v>84934348</v>
      </c>
      <c r="J2403" s="4">
        <v>1238101</v>
      </c>
      <c r="K2403" s="3" t="s">
        <v>1460</v>
      </c>
      <c r="L2403" s="4">
        <v>0.33392560145224182</v>
      </c>
    </row>
    <row r="2404" spans="2:12" x14ac:dyDescent="0.3">
      <c r="B2404" s="3" t="s">
        <v>120</v>
      </c>
      <c r="C2404" s="4">
        <v>2021</v>
      </c>
      <c r="D2404" s="3" t="s">
        <v>1448</v>
      </c>
      <c r="E2404" s="4">
        <v>12062122</v>
      </c>
      <c r="F2404" s="4">
        <v>5549676</v>
      </c>
      <c r="G2404" s="4">
        <v>6512446</v>
      </c>
      <c r="H2404" s="4">
        <v>0</v>
      </c>
      <c r="I2404" s="4">
        <v>26895117</v>
      </c>
      <c r="J2404" s="4">
        <v>0</v>
      </c>
      <c r="K2404" s="3" t="s">
        <v>1460</v>
      </c>
      <c r="L2404" s="4">
        <v>0.46009118461909104</v>
      </c>
    </row>
    <row r="2405" spans="2:12" x14ac:dyDescent="0.3">
      <c r="B2405" s="3" t="s">
        <v>120</v>
      </c>
      <c r="C2405" s="4">
        <v>2021</v>
      </c>
      <c r="D2405" s="3" t="s">
        <v>1449</v>
      </c>
      <c r="E2405" s="4">
        <v>11398332</v>
      </c>
      <c r="F2405" s="4">
        <v>7314021</v>
      </c>
      <c r="G2405" s="4">
        <v>4084311</v>
      </c>
      <c r="H2405" s="4">
        <v>669482</v>
      </c>
      <c r="I2405" s="4">
        <v>12787023</v>
      </c>
      <c r="J2405" s="4">
        <v>1349938</v>
      </c>
      <c r="K2405" s="3" t="s">
        <v>1460</v>
      </c>
      <c r="L2405" s="4">
        <v>0.64167467661057775</v>
      </c>
    </row>
    <row r="2406" spans="2:12" x14ac:dyDescent="0.3">
      <c r="B2406" s="3" t="s">
        <v>120</v>
      </c>
      <c r="C2406" s="4">
        <v>2021</v>
      </c>
      <c r="D2406" s="3" t="s">
        <v>1450</v>
      </c>
      <c r="E2406" s="4">
        <v>4413960</v>
      </c>
      <c r="F2406" s="4"/>
      <c r="G2406" s="4">
        <v>4413960</v>
      </c>
      <c r="H2406" s="4">
        <v>0</v>
      </c>
      <c r="I2406" s="4">
        <v>4413960</v>
      </c>
      <c r="J2406" s="4"/>
      <c r="K2406" s="3" t="s">
        <v>1451</v>
      </c>
      <c r="L2406" s="4"/>
    </row>
    <row r="2407" spans="2:12" x14ac:dyDescent="0.3">
      <c r="B2407" s="3" t="s">
        <v>120</v>
      </c>
      <c r="C2407" s="4">
        <v>2021</v>
      </c>
      <c r="D2407" s="3" t="s">
        <v>1452</v>
      </c>
      <c r="E2407" s="4">
        <v>0</v>
      </c>
      <c r="F2407" s="4">
        <v>0</v>
      </c>
      <c r="G2407" s="4">
        <v>0</v>
      </c>
      <c r="H2407" s="4">
        <v>0</v>
      </c>
      <c r="I2407" s="4">
        <v>0</v>
      </c>
      <c r="J2407" s="4">
        <v>0</v>
      </c>
      <c r="K2407" s="3" t="s">
        <v>1460</v>
      </c>
      <c r="L2407" s="4"/>
    </row>
    <row r="2408" spans="2:12" x14ac:dyDescent="0.3">
      <c r="B2408" s="3" t="s">
        <v>120</v>
      </c>
      <c r="C2408" s="4">
        <v>2021</v>
      </c>
      <c r="D2408" s="3" t="s">
        <v>1453</v>
      </c>
      <c r="E2408" s="4">
        <v>0</v>
      </c>
      <c r="F2408" s="4">
        <v>0</v>
      </c>
      <c r="G2408" s="4">
        <v>0</v>
      </c>
      <c r="H2408" s="4">
        <v>0</v>
      </c>
      <c r="I2408" s="4">
        <v>0</v>
      </c>
      <c r="J2408" s="4">
        <v>0</v>
      </c>
      <c r="K2408" s="3" t="s">
        <v>1451</v>
      </c>
      <c r="L2408" s="4"/>
    </row>
    <row r="2409" spans="2:12" x14ac:dyDescent="0.3">
      <c r="B2409" s="3" t="s">
        <v>120</v>
      </c>
      <c r="C2409" s="4">
        <v>2021</v>
      </c>
      <c r="D2409" s="3" t="s">
        <v>1454</v>
      </c>
      <c r="E2409" s="4">
        <v>3899490</v>
      </c>
      <c r="F2409" s="4">
        <v>1007209</v>
      </c>
      <c r="G2409" s="4">
        <v>2892281</v>
      </c>
      <c r="H2409" s="4">
        <v>19789</v>
      </c>
      <c r="I2409" s="4">
        <v>0</v>
      </c>
      <c r="J2409" s="4">
        <v>0</v>
      </c>
      <c r="K2409" s="3" t="s">
        <v>1460</v>
      </c>
      <c r="L2409" s="4">
        <v>0.25829249465955806</v>
      </c>
    </row>
    <row r="2410" spans="2:12" x14ac:dyDescent="0.3">
      <c r="B2410" s="3" t="s">
        <v>120</v>
      </c>
      <c r="C2410" s="4">
        <v>2021</v>
      </c>
      <c r="D2410" s="3" t="s">
        <v>1455</v>
      </c>
      <c r="E2410" s="4">
        <v>27979629</v>
      </c>
      <c r="F2410" s="4">
        <v>10570255</v>
      </c>
      <c r="G2410" s="4">
        <v>17409374</v>
      </c>
      <c r="H2410" s="4">
        <v>110954</v>
      </c>
      <c r="I2410" s="4">
        <v>36132783</v>
      </c>
      <c r="J2410" s="4">
        <v>582605</v>
      </c>
      <c r="K2410" s="3" t="s">
        <v>1460</v>
      </c>
      <c r="L2410" s="4">
        <v>0.37778395846492463</v>
      </c>
    </row>
    <row r="2411" spans="2:12" x14ac:dyDescent="0.3">
      <c r="B2411" s="3" t="s">
        <v>120</v>
      </c>
      <c r="C2411" s="4">
        <v>2021</v>
      </c>
      <c r="D2411" s="3" t="s">
        <v>1456</v>
      </c>
      <c r="E2411" s="4">
        <v>42435183</v>
      </c>
      <c r="F2411" s="4">
        <v>21077113</v>
      </c>
      <c r="G2411" s="4">
        <v>21358070</v>
      </c>
      <c r="H2411" s="4">
        <v>0</v>
      </c>
      <c r="I2411" s="4">
        <v>78385240</v>
      </c>
      <c r="J2411" s="4">
        <v>1223505</v>
      </c>
      <c r="K2411" s="3" t="s">
        <v>1460</v>
      </c>
      <c r="L2411" s="4">
        <v>0.49668957478043629</v>
      </c>
    </row>
    <row r="2412" spans="2:12" x14ac:dyDescent="0.3">
      <c r="B2412" s="3" t="s">
        <v>120</v>
      </c>
      <c r="C2412" s="4">
        <v>2021</v>
      </c>
      <c r="D2412" s="3" t="s">
        <v>1457</v>
      </c>
      <c r="E2412" s="4">
        <v>38582277</v>
      </c>
      <c r="F2412" s="4">
        <v>9568706</v>
      </c>
      <c r="G2412" s="4">
        <v>29013571</v>
      </c>
      <c r="H2412" s="4">
        <v>922078</v>
      </c>
      <c r="I2412" s="4">
        <v>52367982</v>
      </c>
      <c r="J2412" s="4">
        <v>807063</v>
      </c>
      <c r="K2412" s="3" t="s">
        <v>1460</v>
      </c>
      <c r="L2412" s="4">
        <v>0.24800780938875122</v>
      </c>
    </row>
    <row r="2413" spans="2:12" x14ac:dyDescent="0.3">
      <c r="B2413" s="3" t="s">
        <v>120</v>
      </c>
      <c r="C2413" s="4">
        <v>2021</v>
      </c>
      <c r="D2413" s="3" t="s">
        <v>1458</v>
      </c>
      <c r="E2413" s="4">
        <v>3580566</v>
      </c>
      <c r="F2413" s="4"/>
      <c r="G2413" s="4">
        <v>3580566</v>
      </c>
      <c r="H2413" s="4">
        <v>354280</v>
      </c>
      <c r="I2413" s="4">
        <v>3580566</v>
      </c>
      <c r="J2413" s="4"/>
      <c r="K2413" s="3" t="s">
        <v>1451</v>
      </c>
      <c r="L2413" s="4"/>
    </row>
    <row r="2414" spans="2:12" x14ac:dyDescent="0.3">
      <c r="B2414" s="3" t="s">
        <v>120</v>
      </c>
      <c r="C2414" s="4">
        <v>2022</v>
      </c>
      <c r="D2414" s="3" t="s">
        <v>1446</v>
      </c>
      <c r="E2414" s="4">
        <v>26061317</v>
      </c>
      <c r="F2414" s="4">
        <v>9211358</v>
      </c>
      <c r="G2414" s="4">
        <v>16849959</v>
      </c>
      <c r="H2414" s="4">
        <v>475495</v>
      </c>
      <c r="I2414" s="4">
        <v>86154245</v>
      </c>
      <c r="J2414" s="4">
        <v>1289505</v>
      </c>
      <c r="K2414" s="3" t="s">
        <v>1447</v>
      </c>
      <c r="L2414" s="4">
        <v>0.35344944386348548</v>
      </c>
    </row>
    <row r="2415" spans="2:12" x14ac:dyDescent="0.3">
      <c r="B2415" s="3" t="s">
        <v>120</v>
      </c>
      <c r="C2415" s="4">
        <v>2022</v>
      </c>
      <c r="D2415" s="3" t="s">
        <v>1448</v>
      </c>
      <c r="E2415" s="4">
        <v>12062122</v>
      </c>
      <c r="F2415" s="4">
        <v>5736963</v>
      </c>
      <c r="G2415" s="4">
        <v>6325159</v>
      </c>
      <c r="H2415" s="4">
        <v>0</v>
      </c>
      <c r="I2415" s="4">
        <v>27433019</v>
      </c>
      <c r="J2415" s="4">
        <v>0</v>
      </c>
      <c r="K2415" s="3" t="s">
        <v>1447</v>
      </c>
      <c r="L2415" s="4">
        <v>0.47561805460100637</v>
      </c>
    </row>
    <row r="2416" spans="2:12" x14ac:dyDescent="0.3">
      <c r="B2416" s="3" t="s">
        <v>120</v>
      </c>
      <c r="C2416" s="4">
        <v>2022</v>
      </c>
      <c r="D2416" s="3" t="s">
        <v>1449</v>
      </c>
      <c r="E2416" s="4">
        <v>11978890</v>
      </c>
      <c r="F2416" s="4">
        <v>7894357</v>
      </c>
      <c r="G2416" s="4">
        <v>4084533</v>
      </c>
      <c r="H2416" s="4">
        <v>580558</v>
      </c>
      <c r="I2416" s="4">
        <v>14145809</v>
      </c>
      <c r="J2416" s="4">
        <v>1493386</v>
      </c>
      <c r="K2416" s="3" t="s">
        <v>1447</v>
      </c>
      <c r="L2416" s="4">
        <v>0.65902241359591751</v>
      </c>
    </row>
    <row r="2417" spans="2:12" x14ac:dyDescent="0.3">
      <c r="B2417" s="3" t="s">
        <v>120</v>
      </c>
      <c r="C2417" s="4">
        <v>2022</v>
      </c>
      <c r="D2417" s="3" t="s">
        <v>1450</v>
      </c>
      <c r="E2417" s="4">
        <v>4413960</v>
      </c>
      <c r="F2417" s="4"/>
      <c r="G2417" s="4">
        <v>4413960</v>
      </c>
      <c r="H2417" s="4">
        <v>0</v>
      </c>
      <c r="I2417" s="4">
        <v>4413960</v>
      </c>
      <c r="J2417" s="4"/>
      <c r="K2417" s="3" t="s">
        <v>1451</v>
      </c>
      <c r="L2417" s="4"/>
    </row>
    <row r="2418" spans="2:12" x14ac:dyDescent="0.3">
      <c r="B2418" s="3" t="s">
        <v>120</v>
      </c>
      <c r="C2418" s="4">
        <v>2022</v>
      </c>
      <c r="D2418" s="3" t="s">
        <v>1452</v>
      </c>
      <c r="E2418" s="4">
        <v>0</v>
      </c>
      <c r="F2418" s="4">
        <v>0</v>
      </c>
      <c r="G2418" s="4">
        <v>0</v>
      </c>
      <c r="H2418" s="4">
        <v>0</v>
      </c>
      <c r="I2418" s="4">
        <v>0</v>
      </c>
      <c r="J2418" s="4">
        <v>0</v>
      </c>
      <c r="K2418" s="3" t="s">
        <v>1447</v>
      </c>
      <c r="L2418" s="4"/>
    </row>
    <row r="2419" spans="2:12" x14ac:dyDescent="0.3">
      <c r="B2419" s="3" t="s">
        <v>120</v>
      </c>
      <c r="C2419" s="4">
        <v>2022</v>
      </c>
      <c r="D2419" s="3" t="s">
        <v>1453</v>
      </c>
      <c r="E2419" s="4">
        <v>0</v>
      </c>
      <c r="F2419" s="4">
        <v>0</v>
      </c>
      <c r="G2419" s="4">
        <v>0</v>
      </c>
      <c r="H2419" s="4">
        <v>0</v>
      </c>
      <c r="I2419" s="4">
        <v>0</v>
      </c>
      <c r="J2419" s="4">
        <v>0</v>
      </c>
      <c r="K2419" s="3" t="s">
        <v>1451</v>
      </c>
      <c r="L2419" s="4"/>
    </row>
    <row r="2420" spans="2:12" x14ac:dyDescent="0.3">
      <c r="B2420" s="3" t="s">
        <v>120</v>
      </c>
      <c r="C2420" s="4">
        <v>2022</v>
      </c>
      <c r="D2420" s="3" t="s">
        <v>1454</v>
      </c>
      <c r="E2420" s="4">
        <v>3990648</v>
      </c>
      <c r="F2420" s="4">
        <v>1124999</v>
      </c>
      <c r="G2420" s="4">
        <v>2865649</v>
      </c>
      <c r="H2420" s="4">
        <v>91158</v>
      </c>
      <c r="I2420" s="4">
        <v>0</v>
      </c>
      <c r="J2420" s="4">
        <v>0</v>
      </c>
      <c r="K2420" s="3" t="s">
        <v>1447</v>
      </c>
      <c r="L2420" s="4">
        <v>0.28190885289807571</v>
      </c>
    </row>
    <row r="2421" spans="2:12" x14ac:dyDescent="0.3">
      <c r="B2421" s="3" t="s">
        <v>120</v>
      </c>
      <c r="C2421" s="4">
        <v>2022</v>
      </c>
      <c r="D2421" s="3" t="s">
        <v>1455</v>
      </c>
      <c r="E2421" s="4">
        <v>28690963</v>
      </c>
      <c r="F2421" s="4">
        <v>11149480</v>
      </c>
      <c r="G2421" s="4">
        <v>17541483</v>
      </c>
      <c r="H2421" s="4">
        <v>711334</v>
      </c>
      <c r="I2421" s="4">
        <v>37578095</v>
      </c>
      <c r="J2421" s="4">
        <v>605910</v>
      </c>
      <c r="K2421" s="3" t="s">
        <v>1447</v>
      </c>
      <c r="L2421" s="4">
        <v>0.38860598718837008</v>
      </c>
    </row>
    <row r="2422" spans="2:12" x14ac:dyDescent="0.3">
      <c r="B2422" s="3" t="s">
        <v>120</v>
      </c>
      <c r="C2422" s="4">
        <v>2022</v>
      </c>
      <c r="D2422" s="3" t="s">
        <v>1456</v>
      </c>
      <c r="E2422" s="4">
        <v>44542905</v>
      </c>
      <c r="F2422" s="4">
        <v>22029214</v>
      </c>
      <c r="G2422" s="4">
        <v>22513691</v>
      </c>
      <c r="H2422" s="4">
        <v>2131808</v>
      </c>
      <c r="I2422" s="4">
        <v>79952944</v>
      </c>
      <c r="J2422" s="4">
        <v>1247975</v>
      </c>
      <c r="K2422" s="3" t="s">
        <v>1447</v>
      </c>
      <c r="L2422" s="4">
        <v>0.49456168159665381</v>
      </c>
    </row>
    <row r="2423" spans="2:12" x14ac:dyDescent="0.3">
      <c r="B2423" s="3" t="s">
        <v>120</v>
      </c>
      <c r="C2423" s="4">
        <v>2022</v>
      </c>
      <c r="D2423" s="3" t="s">
        <v>1457</v>
      </c>
      <c r="E2423" s="4">
        <v>38595255</v>
      </c>
      <c r="F2423" s="4">
        <v>10104722</v>
      </c>
      <c r="G2423" s="4">
        <v>28490533</v>
      </c>
      <c r="H2423" s="4">
        <v>12978</v>
      </c>
      <c r="I2423" s="4">
        <v>53416341</v>
      </c>
      <c r="J2423" s="4">
        <v>823218</v>
      </c>
      <c r="K2423" s="3" t="s">
        <v>1447</v>
      </c>
      <c r="L2423" s="4">
        <v>0.26181254664595427</v>
      </c>
    </row>
    <row r="2424" spans="2:12" x14ac:dyDescent="0.3">
      <c r="B2424" s="3" t="s">
        <v>120</v>
      </c>
      <c r="C2424" s="4">
        <v>2022</v>
      </c>
      <c r="D2424" s="3" t="s">
        <v>1458</v>
      </c>
      <c r="E2424" s="4">
        <v>10391254</v>
      </c>
      <c r="F2424" s="4"/>
      <c r="G2424" s="4">
        <v>10391254</v>
      </c>
      <c r="H2424" s="4">
        <v>6810688</v>
      </c>
      <c r="I2424" s="4">
        <v>10391254</v>
      </c>
      <c r="J2424" s="4"/>
      <c r="K2424" s="3" t="s">
        <v>1451</v>
      </c>
      <c r="L2424" s="4"/>
    </row>
    <row r="2425" spans="2:12" x14ac:dyDescent="0.3">
      <c r="B2425" s="3" t="s">
        <v>120</v>
      </c>
      <c r="C2425" s="4">
        <v>2023</v>
      </c>
      <c r="D2425" s="3" t="s">
        <v>1446</v>
      </c>
      <c r="E2425" s="4">
        <v>27369553</v>
      </c>
      <c r="F2425" s="4">
        <v>10102559</v>
      </c>
      <c r="G2425" s="4">
        <v>17266994</v>
      </c>
      <c r="H2425" s="4">
        <v>279294</v>
      </c>
      <c r="I2425" s="4">
        <v>89600415</v>
      </c>
      <c r="J2425" s="4">
        <v>1244450</v>
      </c>
      <c r="K2425" s="3" t="s">
        <v>1447</v>
      </c>
      <c r="L2425" s="4">
        <v>0.36911669693692112</v>
      </c>
    </row>
    <row r="2426" spans="2:12" x14ac:dyDescent="0.3">
      <c r="B2426" s="3" t="s">
        <v>120</v>
      </c>
      <c r="C2426" s="4">
        <v>2023</v>
      </c>
      <c r="D2426" s="3" t="s">
        <v>1448</v>
      </c>
      <c r="E2426" s="4">
        <v>12202984</v>
      </c>
      <c r="F2426" s="4">
        <v>5926186</v>
      </c>
      <c r="G2426" s="4">
        <v>6276798</v>
      </c>
      <c r="H2426" s="4">
        <v>140862</v>
      </c>
      <c r="I2426" s="4">
        <v>28530340</v>
      </c>
      <c r="J2426" s="4">
        <v>380405</v>
      </c>
      <c r="K2426" s="3" t="s">
        <v>1447</v>
      </c>
      <c r="L2426" s="4">
        <v>0.48563416947854721</v>
      </c>
    </row>
    <row r="2427" spans="2:12" x14ac:dyDescent="0.3">
      <c r="B2427" s="3" t="s">
        <v>120</v>
      </c>
      <c r="C2427" s="4">
        <v>2023</v>
      </c>
      <c r="D2427" s="3" t="s">
        <v>1449</v>
      </c>
      <c r="E2427" s="4">
        <v>13297068</v>
      </c>
      <c r="F2427" s="4">
        <v>8544701</v>
      </c>
      <c r="G2427" s="4">
        <v>4752367</v>
      </c>
      <c r="H2427" s="4">
        <v>1318178</v>
      </c>
      <c r="I2427" s="4">
        <v>14711641</v>
      </c>
      <c r="J2427" s="4">
        <v>980776</v>
      </c>
      <c r="K2427" s="3" t="s">
        <v>1447</v>
      </c>
      <c r="L2427" s="4">
        <v>0.64260038378385376</v>
      </c>
    </row>
    <row r="2428" spans="2:12" x14ac:dyDescent="0.3">
      <c r="B2428" s="3" t="s">
        <v>120</v>
      </c>
      <c r="C2428" s="4">
        <v>2023</v>
      </c>
      <c r="D2428" s="3" t="s">
        <v>1450</v>
      </c>
      <c r="E2428" s="4">
        <v>4413960</v>
      </c>
      <c r="F2428" s="4"/>
      <c r="G2428" s="4">
        <v>4413960</v>
      </c>
      <c r="H2428" s="4">
        <v>0</v>
      </c>
      <c r="I2428" s="4">
        <v>4413960</v>
      </c>
      <c r="J2428" s="4"/>
      <c r="K2428" s="3" t="s">
        <v>1451</v>
      </c>
      <c r="L2428" s="4"/>
    </row>
    <row r="2429" spans="2:12" x14ac:dyDescent="0.3">
      <c r="B2429" s="3" t="s">
        <v>120</v>
      </c>
      <c r="C2429" s="4">
        <v>2023</v>
      </c>
      <c r="D2429" s="3" t="s">
        <v>1452</v>
      </c>
      <c r="E2429" s="4">
        <v>0</v>
      </c>
      <c r="F2429" s="4">
        <v>0</v>
      </c>
      <c r="G2429" s="4">
        <v>0</v>
      </c>
      <c r="H2429" s="4">
        <v>0</v>
      </c>
      <c r="I2429" s="4">
        <v>0</v>
      </c>
      <c r="J2429" s="4">
        <v>0</v>
      </c>
      <c r="K2429" s="3" t="s">
        <v>1447</v>
      </c>
      <c r="L2429" s="4"/>
    </row>
    <row r="2430" spans="2:12" x14ac:dyDescent="0.3">
      <c r="B2430" s="3" t="s">
        <v>120</v>
      </c>
      <c r="C2430" s="4">
        <v>2023</v>
      </c>
      <c r="D2430" s="3" t="s">
        <v>1453</v>
      </c>
      <c r="E2430" s="4">
        <v>0</v>
      </c>
      <c r="F2430" s="4">
        <v>0</v>
      </c>
      <c r="G2430" s="4">
        <v>0</v>
      </c>
      <c r="H2430" s="4">
        <v>0</v>
      </c>
      <c r="I2430" s="4">
        <v>0</v>
      </c>
      <c r="J2430" s="4">
        <v>0</v>
      </c>
      <c r="K2430" s="3" t="s">
        <v>1451</v>
      </c>
      <c r="L2430" s="4"/>
    </row>
    <row r="2431" spans="2:12" x14ac:dyDescent="0.3">
      <c r="B2431" s="3" t="s">
        <v>120</v>
      </c>
      <c r="C2431" s="4">
        <v>2023</v>
      </c>
      <c r="D2431" s="3" t="s">
        <v>1454</v>
      </c>
      <c r="E2431" s="4">
        <v>12486674</v>
      </c>
      <c r="F2431" s="4">
        <v>1460528</v>
      </c>
      <c r="G2431" s="4">
        <v>11026146</v>
      </c>
      <c r="H2431" s="4">
        <v>8496028</v>
      </c>
      <c r="I2431" s="4">
        <v>0</v>
      </c>
      <c r="J2431" s="4">
        <v>0</v>
      </c>
      <c r="K2431" s="3" t="s">
        <v>1447</v>
      </c>
      <c r="L2431" s="4">
        <v>0.11696693611124948</v>
      </c>
    </row>
    <row r="2432" spans="2:12" x14ac:dyDescent="0.3">
      <c r="B2432" s="3" t="s">
        <v>120</v>
      </c>
      <c r="C2432" s="4">
        <v>2023</v>
      </c>
      <c r="D2432" s="3" t="s">
        <v>1455</v>
      </c>
      <c r="E2432" s="4">
        <v>28830179</v>
      </c>
      <c r="F2432" s="4">
        <v>11733389</v>
      </c>
      <c r="G2432" s="4">
        <v>17096790</v>
      </c>
      <c r="H2432" s="4">
        <v>139216</v>
      </c>
      <c r="I2432" s="4">
        <v>39081219</v>
      </c>
      <c r="J2432" s="4">
        <v>582943</v>
      </c>
      <c r="K2432" s="3" t="s">
        <v>1447</v>
      </c>
      <c r="L2432" s="4">
        <v>0.40698287027631708</v>
      </c>
    </row>
    <row r="2433" spans="2:12" x14ac:dyDescent="0.3">
      <c r="B2433" s="3" t="s">
        <v>120</v>
      </c>
      <c r="C2433" s="4">
        <v>2023</v>
      </c>
      <c r="D2433" s="3" t="s">
        <v>1456</v>
      </c>
      <c r="E2433" s="4">
        <v>44542905</v>
      </c>
      <c r="F2433" s="4">
        <v>23005403</v>
      </c>
      <c r="G2433" s="4">
        <v>21537502</v>
      </c>
      <c r="H2433" s="4">
        <v>0</v>
      </c>
      <c r="I2433" s="4">
        <v>83151062</v>
      </c>
      <c r="J2433" s="4">
        <v>1275070</v>
      </c>
      <c r="K2433" s="3" t="s">
        <v>1447</v>
      </c>
      <c r="L2433" s="4">
        <v>0.51647738287388301</v>
      </c>
    </row>
    <row r="2434" spans="2:12" x14ac:dyDescent="0.3">
      <c r="B2434" s="3" t="s">
        <v>120</v>
      </c>
      <c r="C2434" s="4">
        <v>2023</v>
      </c>
      <c r="D2434" s="3" t="s">
        <v>1457</v>
      </c>
      <c r="E2434" s="4">
        <v>38605499</v>
      </c>
      <c r="F2434" s="4">
        <v>10641251</v>
      </c>
      <c r="G2434" s="4">
        <v>27964248</v>
      </c>
      <c r="H2434" s="4">
        <v>10244</v>
      </c>
      <c r="I2434" s="4">
        <v>55552995</v>
      </c>
      <c r="J2434" s="4">
        <v>951100</v>
      </c>
      <c r="K2434" s="3" t="s">
        <v>1447</v>
      </c>
      <c r="L2434" s="4">
        <v>0.27564080961626736</v>
      </c>
    </row>
    <row r="2435" spans="2:12" x14ac:dyDescent="0.3">
      <c r="B2435" s="3" t="s">
        <v>120</v>
      </c>
      <c r="C2435" s="4">
        <v>2023</v>
      </c>
      <c r="D2435" s="3" t="s">
        <v>1458</v>
      </c>
      <c r="E2435" s="4">
        <v>7580315</v>
      </c>
      <c r="F2435" s="4"/>
      <c r="G2435" s="4">
        <v>7580315</v>
      </c>
      <c r="H2435" s="4">
        <v>-2810939</v>
      </c>
      <c r="I2435" s="4">
        <v>7580315</v>
      </c>
      <c r="J2435" s="4"/>
      <c r="K2435" s="3" t="s">
        <v>1451</v>
      </c>
      <c r="L2435" s="4"/>
    </row>
    <row r="2436" spans="2:12" x14ac:dyDescent="0.3">
      <c r="B2436" s="3" t="s">
        <v>120</v>
      </c>
      <c r="C2436" s="4">
        <v>2024</v>
      </c>
      <c r="D2436" s="3" t="s">
        <v>1446</v>
      </c>
      <c r="E2436" s="4">
        <v>27847711</v>
      </c>
      <c r="F2436" s="4">
        <v>11018999</v>
      </c>
      <c r="G2436" s="4">
        <v>16828712</v>
      </c>
      <c r="H2436" s="4">
        <v>478157</v>
      </c>
      <c r="I2436" s="4">
        <v>94976440</v>
      </c>
      <c r="J2436" s="4">
        <v>1319117</v>
      </c>
      <c r="K2436" s="3" t="s">
        <v>1447</v>
      </c>
      <c r="L2436" s="4">
        <v>0.39568778202273069</v>
      </c>
    </row>
    <row r="2437" spans="2:12" x14ac:dyDescent="0.3">
      <c r="B2437" s="3" t="s">
        <v>120</v>
      </c>
      <c r="C2437" s="4">
        <v>2024</v>
      </c>
      <c r="D2437" s="3" t="s">
        <v>1448</v>
      </c>
      <c r="E2437" s="4">
        <v>12295932</v>
      </c>
      <c r="F2437" s="4">
        <v>6120208</v>
      </c>
      <c r="G2437" s="4">
        <v>6175724</v>
      </c>
      <c r="H2437" s="4">
        <v>92948</v>
      </c>
      <c r="I2437" s="4">
        <v>30242160</v>
      </c>
      <c r="J2437" s="4">
        <v>403229</v>
      </c>
      <c r="K2437" s="3" t="s">
        <v>1447</v>
      </c>
      <c r="L2437" s="4">
        <v>0.4977425054074795</v>
      </c>
    </row>
    <row r="2438" spans="2:12" x14ac:dyDescent="0.3">
      <c r="B2438" s="3" t="s">
        <v>120</v>
      </c>
      <c r="C2438" s="4">
        <v>2024</v>
      </c>
      <c r="D2438" s="3" t="s">
        <v>1449</v>
      </c>
      <c r="E2438" s="4">
        <v>14478454</v>
      </c>
      <c r="F2438" s="4">
        <v>9243371</v>
      </c>
      <c r="G2438" s="4">
        <v>5235083</v>
      </c>
      <c r="H2438" s="4">
        <v>1181386</v>
      </c>
      <c r="I2438" s="4">
        <v>15594339</v>
      </c>
      <c r="J2438" s="4">
        <v>1039623</v>
      </c>
      <c r="K2438" s="3" t="s">
        <v>1447</v>
      </c>
      <c r="L2438" s="4">
        <v>0.63842251389547533</v>
      </c>
    </row>
    <row r="2439" spans="2:12" x14ac:dyDescent="0.3">
      <c r="B2439" s="3" t="s">
        <v>120</v>
      </c>
      <c r="C2439" s="4">
        <v>2024</v>
      </c>
      <c r="D2439" s="3" t="s">
        <v>1450</v>
      </c>
      <c r="E2439" s="4">
        <v>4413960</v>
      </c>
      <c r="F2439" s="4"/>
      <c r="G2439" s="4">
        <v>4413960</v>
      </c>
      <c r="H2439" s="4">
        <v>0</v>
      </c>
      <c r="I2439" s="4">
        <v>4413960</v>
      </c>
      <c r="J2439" s="4"/>
      <c r="K2439" s="3" t="s">
        <v>1451</v>
      </c>
      <c r="L2439" s="4"/>
    </row>
    <row r="2440" spans="2:12" x14ac:dyDescent="0.3">
      <c r="B2440" s="3" t="s">
        <v>120</v>
      </c>
      <c r="C2440" s="4">
        <v>2024</v>
      </c>
      <c r="D2440" s="3" t="s">
        <v>1452</v>
      </c>
      <c r="E2440" s="4">
        <v>0</v>
      </c>
      <c r="F2440" s="4">
        <v>0</v>
      </c>
      <c r="G2440" s="4">
        <v>0</v>
      </c>
      <c r="H2440" s="4">
        <v>0</v>
      </c>
      <c r="I2440" s="4">
        <v>0</v>
      </c>
      <c r="J2440" s="4">
        <v>0</v>
      </c>
      <c r="K2440" s="3"/>
      <c r="L2440" s="4"/>
    </row>
    <row r="2441" spans="2:12" x14ac:dyDescent="0.3">
      <c r="B2441" s="3" t="s">
        <v>120</v>
      </c>
      <c r="C2441" s="4">
        <v>2024</v>
      </c>
      <c r="D2441" s="3" t="s">
        <v>1453</v>
      </c>
      <c r="E2441" s="4">
        <v>0</v>
      </c>
      <c r="F2441" s="4">
        <v>0</v>
      </c>
      <c r="G2441" s="4">
        <v>0</v>
      </c>
      <c r="H2441" s="4">
        <v>0</v>
      </c>
      <c r="I2441" s="4">
        <v>0</v>
      </c>
      <c r="J2441" s="4">
        <v>0</v>
      </c>
      <c r="K2441" s="3" t="s">
        <v>1451</v>
      </c>
      <c r="L2441" s="4"/>
    </row>
    <row r="2442" spans="2:12" x14ac:dyDescent="0.3">
      <c r="B2442" s="3" t="s">
        <v>120</v>
      </c>
      <c r="C2442" s="4">
        <v>2024</v>
      </c>
      <c r="D2442" s="3" t="s">
        <v>1454</v>
      </c>
      <c r="E2442" s="4">
        <v>15035272</v>
      </c>
      <c r="F2442" s="4">
        <v>1922661</v>
      </c>
      <c r="G2442" s="4">
        <v>13112611</v>
      </c>
      <c r="H2442" s="4">
        <v>2548597</v>
      </c>
      <c r="I2442" s="4">
        <v>25456198</v>
      </c>
      <c r="J2442" s="4">
        <v>1018248</v>
      </c>
      <c r="K2442" s="3" t="s">
        <v>1447</v>
      </c>
      <c r="L2442" s="4">
        <v>0.12787670219733971</v>
      </c>
    </row>
    <row r="2443" spans="2:12" x14ac:dyDescent="0.3">
      <c r="B2443" s="3" t="s">
        <v>120</v>
      </c>
      <c r="C2443" s="4">
        <v>2024</v>
      </c>
      <c r="D2443" s="3" t="s">
        <v>1455</v>
      </c>
      <c r="E2443" s="4">
        <v>28934056</v>
      </c>
      <c r="F2443" s="4">
        <v>12195448</v>
      </c>
      <c r="G2443" s="4">
        <v>16738608</v>
      </c>
      <c r="H2443" s="4">
        <v>103877</v>
      </c>
      <c r="I2443" s="4">
        <v>41426092</v>
      </c>
      <c r="J2443" s="4">
        <v>617919</v>
      </c>
      <c r="K2443" s="3" t="s">
        <v>1447</v>
      </c>
      <c r="L2443" s="4">
        <v>0.42149113141966682</v>
      </c>
    </row>
    <row r="2444" spans="2:12" x14ac:dyDescent="0.3">
      <c r="B2444" s="3" t="s">
        <v>120</v>
      </c>
      <c r="C2444" s="4">
        <v>2024</v>
      </c>
      <c r="D2444" s="3" t="s">
        <v>1456</v>
      </c>
      <c r="E2444" s="4">
        <v>46235209</v>
      </c>
      <c r="F2444" s="4">
        <v>23998201</v>
      </c>
      <c r="G2444" s="4">
        <v>22237008</v>
      </c>
      <c r="H2444" s="4">
        <v>1692305</v>
      </c>
      <c r="I2444" s="4">
        <v>88140126</v>
      </c>
      <c r="J2444" s="4">
        <v>1351532</v>
      </c>
      <c r="K2444" s="3" t="s">
        <v>1447</v>
      </c>
      <c r="L2444" s="4">
        <v>0.51904601534298245</v>
      </c>
    </row>
    <row r="2445" spans="2:12" x14ac:dyDescent="0.3">
      <c r="B2445" s="3" t="s">
        <v>120</v>
      </c>
      <c r="C2445" s="4">
        <v>2024</v>
      </c>
      <c r="D2445" s="3" t="s">
        <v>1457</v>
      </c>
      <c r="E2445" s="4">
        <v>38989296</v>
      </c>
      <c r="F2445" s="4">
        <v>11183684</v>
      </c>
      <c r="G2445" s="4">
        <v>27805612</v>
      </c>
      <c r="H2445" s="4">
        <v>383797</v>
      </c>
      <c r="I2445" s="4">
        <v>58886174</v>
      </c>
      <c r="J2445" s="4">
        <v>1008166</v>
      </c>
      <c r="K2445" s="3" t="s">
        <v>1447</v>
      </c>
      <c r="L2445" s="4">
        <v>0.28683985471294482</v>
      </c>
    </row>
    <row r="2446" spans="2:12" x14ac:dyDescent="0.3">
      <c r="B2446" s="3" t="s">
        <v>120</v>
      </c>
      <c r="C2446" s="4">
        <v>2024</v>
      </c>
      <c r="D2446" s="3" t="s">
        <v>1458</v>
      </c>
      <c r="E2446" s="4">
        <v>6381384</v>
      </c>
      <c r="F2446" s="4"/>
      <c r="G2446" s="4">
        <v>6381384</v>
      </c>
      <c r="H2446" s="4">
        <v>-1198931</v>
      </c>
      <c r="I2446" s="4">
        <v>6381384</v>
      </c>
      <c r="J2446" s="4"/>
      <c r="K2446" s="3" t="s">
        <v>1451</v>
      </c>
      <c r="L2446" s="4"/>
    </row>
    <row r="2447" spans="2:12" x14ac:dyDescent="0.3">
      <c r="B2447" s="3" t="s">
        <v>122</v>
      </c>
      <c r="C2447" s="4">
        <v>2019</v>
      </c>
      <c r="D2447" s="3" t="s">
        <v>1446</v>
      </c>
      <c r="E2447" s="4">
        <v>11030895</v>
      </c>
      <c r="F2447" s="4">
        <v>2838511</v>
      </c>
      <c r="G2447" s="4">
        <v>8192384</v>
      </c>
      <c r="H2447" s="4">
        <v>77866</v>
      </c>
      <c r="I2447" s="4">
        <v>0</v>
      </c>
      <c r="J2447" s="4">
        <v>0</v>
      </c>
      <c r="K2447" s="3" t="s">
        <v>1459</v>
      </c>
      <c r="L2447" s="4">
        <v>0.25732372577202484</v>
      </c>
    </row>
    <row r="2448" spans="2:12" x14ac:dyDescent="0.3">
      <c r="B2448" s="3" t="s">
        <v>122</v>
      </c>
      <c r="C2448" s="4">
        <v>2019</v>
      </c>
      <c r="D2448" s="3" t="s">
        <v>1448</v>
      </c>
      <c r="E2448" s="4">
        <v>1153148</v>
      </c>
      <c r="F2448" s="4">
        <v>609675</v>
      </c>
      <c r="G2448" s="4">
        <v>543473</v>
      </c>
      <c r="H2448" s="4">
        <v>0</v>
      </c>
      <c r="I2448" s="4">
        <v>0</v>
      </c>
      <c r="J2448" s="4">
        <v>0</v>
      </c>
      <c r="K2448" s="3" t="s">
        <v>1447</v>
      </c>
      <c r="L2448" s="4">
        <v>0.52870490171252948</v>
      </c>
    </row>
    <row r="2449" spans="2:12" x14ac:dyDescent="0.3">
      <c r="B2449" s="3" t="s">
        <v>122</v>
      </c>
      <c r="C2449" s="4">
        <v>2019</v>
      </c>
      <c r="D2449" s="3" t="s">
        <v>1449</v>
      </c>
      <c r="E2449" s="4">
        <v>3290985</v>
      </c>
      <c r="F2449" s="4">
        <v>2077545</v>
      </c>
      <c r="G2449" s="4">
        <v>1213440</v>
      </c>
      <c r="H2449" s="4">
        <v>0</v>
      </c>
      <c r="I2449" s="4">
        <v>0</v>
      </c>
      <c r="J2449" s="4">
        <v>0</v>
      </c>
      <c r="K2449" s="3" t="s">
        <v>1459</v>
      </c>
      <c r="L2449" s="4">
        <v>0.6312836430430403</v>
      </c>
    </row>
    <row r="2450" spans="2:12" x14ac:dyDescent="0.3">
      <c r="B2450" s="3" t="s">
        <v>122</v>
      </c>
      <c r="C2450" s="4">
        <v>2019</v>
      </c>
      <c r="D2450" s="3" t="s">
        <v>1450</v>
      </c>
      <c r="E2450" s="4">
        <v>820621</v>
      </c>
      <c r="F2450" s="4"/>
      <c r="G2450" s="4">
        <v>820621</v>
      </c>
      <c r="H2450" s="4">
        <v>0</v>
      </c>
      <c r="I2450" s="4">
        <v>820621</v>
      </c>
      <c r="J2450" s="4"/>
      <c r="K2450" s="3" t="s">
        <v>1451</v>
      </c>
      <c r="L2450" s="4"/>
    </row>
    <row r="2451" spans="2:12" x14ac:dyDescent="0.3">
      <c r="B2451" s="3" t="s">
        <v>122</v>
      </c>
      <c r="C2451" s="4">
        <v>2019</v>
      </c>
      <c r="D2451" s="3" t="s">
        <v>1452</v>
      </c>
      <c r="E2451" s="4">
        <v>1384303</v>
      </c>
      <c r="F2451" s="4">
        <v>316391</v>
      </c>
      <c r="G2451" s="4">
        <v>1067912</v>
      </c>
      <c r="H2451" s="4">
        <v>0</v>
      </c>
      <c r="I2451" s="4">
        <v>0</v>
      </c>
      <c r="J2451" s="4">
        <v>0</v>
      </c>
      <c r="K2451" s="3" t="s">
        <v>1447</v>
      </c>
      <c r="L2451" s="4">
        <v>0.22855617592391261</v>
      </c>
    </row>
    <row r="2452" spans="2:12" x14ac:dyDescent="0.3">
      <c r="B2452" s="3" t="s">
        <v>122</v>
      </c>
      <c r="C2452" s="4">
        <v>2019</v>
      </c>
      <c r="D2452" s="3" t="s">
        <v>1453</v>
      </c>
      <c r="E2452" s="4">
        <v>1026927</v>
      </c>
      <c r="F2452" s="4">
        <v>715096</v>
      </c>
      <c r="G2452" s="4">
        <v>311831</v>
      </c>
      <c r="H2452" s="4">
        <v>186869</v>
      </c>
      <c r="I2452" s="4">
        <v>0</v>
      </c>
      <c r="J2452" s="4">
        <v>0</v>
      </c>
      <c r="K2452" s="3" t="s">
        <v>1451</v>
      </c>
      <c r="L2452" s="4">
        <v>0.69634550459769784</v>
      </c>
    </row>
    <row r="2453" spans="2:12" x14ac:dyDescent="0.3">
      <c r="B2453" s="3" t="s">
        <v>122</v>
      </c>
      <c r="C2453" s="4">
        <v>2019</v>
      </c>
      <c r="D2453" s="3" t="s">
        <v>1454</v>
      </c>
      <c r="E2453" s="4">
        <v>531869</v>
      </c>
      <c r="F2453" s="4">
        <v>153972</v>
      </c>
      <c r="G2453" s="4">
        <v>377897</v>
      </c>
      <c r="H2453" s="4">
        <v>0</v>
      </c>
      <c r="I2453" s="4">
        <v>0</v>
      </c>
      <c r="J2453" s="4">
        <v>0</v>
      </c>
      <c r="K2453" s="3" t="s">
        <v>1459</v>
      </c>
      <c r="L2453" s="4">
        <v>0.28949233739887076</v>
      </c>
    </row>
    <row r="2454" spans="2:12" x14ac:dyDescent="0.3">
      <c r="B2454" s="3" t="s">
        <v>122</v>
      </c>
      <c r="C2454" s="4">
        <v>2019</v>
      </c>
      <c r="D2454" s="3" t="s">
        <v>1455</v>
      </c>
      <c r="E2454" s="4">
        <v>3862337</v>
      </c>
      <c r="F2454" s="4">
        <v>1263463</v>
      </c>
      <c r="G2454" s="4">
        <v>2598874</v>
      </c>
      <c r="H2454" s="4">
        <v>170232</v>
      </c>
      <c r="I2454" s="4">
        <v>0</v>
      </c>
      <c r="J2454" s="4">
        <v>0</v>
      </c>
      <c r="K2454" s="3" t="s">
        <v>1447</v>
      </c>
      <c r="L2454" s="4">
        <v>0.32712396665542132</v>
      </c>
    </row>
    <row r="2455" spans="2:12" x14ac:dyDescent="0.3">
      <c r="B2455" s="3" t="s">
        <v>122</v>
      </c>
      <c r="C2455" s="4">
        <v>2019</v>
      </c>
      <c r="D2455" s="3" t="s">
        <v>1456</v>
      </c>
      <c r="E2455" s="4">
        <v>14121403</v>
      </c>
      <c r="F2455" s="4">
        <v>7181219</v>
      </c>
      <c r="G2455" s="4">
        <v>6940184</v>
      </c>
      <c r="H2455" s="4">
        <v>23810</v>
      </c>
      <c r="I2455" s="4">
        <v>0</v>
      </c>
      <c r="J2455" s="4">
        <v>0</v>
      </c>
      <c r="K2455" s="3" t="s">
        <v>1447</v>
      </c>
      <c r="L2455" s="4">
        <v>0.50853438571224119</v>
      </c>
    </row>
    <row r="2456" spans="2:12" x14ac:dyDescent="0.3">
      <c r="B2456" s="3" t="s">
        <v>122</v>
      </c>
      <c r="C2456" s="4">
        <v>2019</v>
      </c>
      <c r="D2456" s="3" t="s">
        <v>1457</v>
      </c>
      <c r="E2456" s="4">
        <v>4216227</v>
      </c>
      <c r="F2456" s="4">
        <v>1730637</v>
      </c>
      <c r="G2456" s="4">
        <v>2485590</v>
      </c>
      <c r="H2456" s="4">
        <v>4960</v>
      </c>
      <c r="I2456" s="4">
        <v>0</v>
      </c>
      <c r="J2456" s="4">
        <v>0</v>
      </c>
      <c r="K2456" s="3" t="s">
        <v>1459</v>
      </c>
      <c r="L2456" s="4">
        <v>0.41047054629648738</v>
      </c>
    </row>
    <row r="2457" spans="2:12" x14ac:dyDescent="0.3">
      <c r="B2457" s="3" t="s">
        <v>122</v>
      </c>
      <c r="C2457" s="4">
        <v>2019</v>
      </c>
      <c r="D2457" s="3" t="s">
        <v>1458</v>
      </c>
      <c r="E2457" s="4">
        <v>0</v>
      </c>
      <c r="F2457" s="4"/>
      <c r="G2457" s="4">
        <v>0</v>
      </c>
      <c r="H2457" s="4">
        <v>0</v>
      </c>
      <c r="I2457" s="4">
        <v>0</v>
      </c>
      <c r="J2457" s="4"/>
      <c r="K2457" s="3" t="s">
        <v>1451</v>
      </c>
      <c r="L2457" s="4"/>
    </row>
    <row r="2458" spans="2:12" x14ac:dyDescent="0.3">
      <c r="B2458" s="3" t="s">
        <v>122</v>
      </c>
      <c r="C2458" s="4">
        <v>2020</v>
      </c>
      <c r="D2458" s="3" t="s">
        <v>1446</v>
      </c>
      <c r="E2458" s="4">
        <v>11260675</v>
      </c>
      <c r="F2458" s="4">
        <v>2997896</v>
      </c>
      <c r="G2458" s="4">
        <v>8262779</v>
      </c>
      <c r="H2458" s="4">
        <v>229780</v>
      </c>
      <c r="I2458" s="4">
        <v>0</v>
      </c>
      <c r="J2458" s="4">
        <v>0</v>
      </c>
      <c r="K2458" s="3" t="s">
        <v>1459</v>
      </c>
      <c r="L2458" s="4">
        <v>0.26622702457889957</v>
      </c>
    </row>
    <row r="2459" spans="2:12" x14ac:dyDescent="0.3">
      <c r="B2459" s="3" t="s">
        <v>122</v>
      </c>
      <c r="C2459" s="4">
        <v>2020</v>
      </c>
      <c r="D2459" s="3" t="s">
        <v>1448</v>
      </c>
      <c r="E2459" s="4">
        <v>1153148</v>
      </c>
      <c r="F2459" s="4">
        <v>625043</v>
      </c>
      <c r="G2459" s="4">
        <v>528105</v>
      </c>
      <c r="H2459" s="4">
        <v>0</v>
      </c>
      <c r="I2459" s="4">
        <v>0</v>
      </c>
      <c r="J2459" s="4">
        <v>0</v>
      </c>
      <c r="K2459" s="3" t="s">
        <v>1447</v>
      </c>
      <c r="L2459" s="4">
        <v>0.54203189876754765</v>
      </c>
    </row>
    <row r="2460" spans="2:12" x14ac:dyDescent="0.3">
      <c r="B2460" s="3" t="s">
        <v>122</v>
      </c>
      <c r="C2460" s="4">
        <v>2020</v>
      </c>
      <c r="D2460" s="3" t="s">
        <v>1449</v>
      </c>
      <c r="E2460" s="4">
        <v>3307430</v>
      </c>
      <c r="F2460" s="4">
        <v>2296634</v>
      </c>
      <c r="G2460" s="4">
        <v>1010796</v>
      </c>
      <c r="H2460" s="4">
        <v>0</v>
      </c>
      <c r="I2460" s="4">
        <v>0</v>
      </c>
      <c r="J2460" s="4">
        <v>0</v>
      </c>
      <c r="K2460" s="3" t="s">
        <v>1459</v>
      </c>
      <c r="L2460" s="4">
        <v>0.69438627574884426</v>
      </c>
    </row>
    <row r="2461" spans="2:12" x14ac:dyDescent="0.3">
      <c r="B2461" s="3" t="s">
        <v>122</v>
      </c>
      <c r="C2461" s="4">
        <v>2020</v>
      </c>
      <c r="D2461" s="3" t="s">
        <v>1450</v>
      </c>
      <c r="E2461" s="4">
        <v>861021</v>
      </c>
      <c r="F2461" s="4"/>
      <c r="G2461" s="4">
        <v>861021</v>
      </c>
      <c r="H2461" s="4">
        <v>40400</v>
      </c>
      <c r="I2461" s="4">
        <v>861021</v>
      </c>
      <c r="J2461" s="4"/>
      <c r="K2461" s="3" t="s">
        <v>1451</v>
      </c>
      <c r="L2461" s="4"/>
    </row>
    <row r="2462" spans="2:12" x14ac:dyDescent="0.3">
      <c r="B2462" s="3" t="s">
        <v>122</v>
      </c>
      <c r="C2462" s="4">
        <v>2020</v>
      </c>
      <c r="D2462" s="3" t="s">
        <v>1452</v>
      </c>
      <c r="E2462" s="4">
        <v>1384303</v>
      </c>
      <c r="F2462" s="4">
        <v>338861</v>
      </c>
      <c r="G2462" s="4">
        <v>1045442</v>
      </c>
      <c r="H2462" s="4">
        <v>0</v>
      </c>
      <c r="I2462" s="4">
        <v>0</v>
      </c>
      <c r="J2462" s="4">
        <v>0</v>
      </c>
      <c r="K2462" s="3" t="s">
        <v>1447</v>
      </c>
      <c r="L2462" s="4">
        <v>0.24478817137577538</v>
      </c>
    </row>
    <row r="2463" spans="2:12" x14ac:dyDescent="0.3">
      <c r="B2463" s="3" t="s">
        <v>122</v>
      </c>
      <c r="C2463" s="4">
        <v>2020</v>
      </c>
      <c r="D2463" s="3" t="s">
        <v>1453</v>
      </c>
      <c r="E2463" s="4">
        <v>1034489</v>
      </c>
      <c r="F2463" s="4">
        <v>771295</v>
      </c>
      <c r="G2463" s="4">
        <v>263194</v>
      </c>
      <c r="H2463" s="4">
        <v>7560</v>
      </c>
      <c r="I2463" s="4">
        <v>0</v>
      </c>
      <c r="J2463" s="4">
        <v>0</v>
      </c>
      <c r="K2463" s="3" t="s">
        <v>1451</v>
      </c>
      <c r="L2463" s="4">
        <v>0.74558066832996772</v>
      </c>
    </row>
    <row r="2464" spans="2:12" x14ac:dyDescent="0.3">
      <c r="B2464" s="3" t="s">
        <v>122</v>
      </c>
      <c r="C2464" s="4">
        <v>2020</v>
      </c>
      <c r="D2464" s="3" t="s">
        <v>1454</v>
      </c>
      <c r="E2464" s="4">
        <v>533653</v>
      </c>
      <c r="F2464" s="4">
        <v>167224</v>
      </c>
      <c r="G2464" s="4">
        <v>366429</v>
      </c>
      <c r="H2464" s="4">
        <v>1784</v>
      </c>
      <c r="I2464" s="4">
        <v>0</v>
      </c>
      <c r="J2464" s="4">
        <v>0</v>
      </c>
      <c r="K2464" s="3" t="s">
        <v>1459</v>
      </c>
      <c r="L2464" s="4">
        <v>0.31335718153931486</v>
      </c>
    </row>
    <row r="2465" spans="2:12" x14ac:dyDescent="0.3">
      <c r="B2465" s="3" t="s">
        <v>122</v>
      </c>
      <c r="C2465" s="4">
        <v>2020</v>
      </c>
      <c r="D2465" s="3" t="s">
        <v>1455</v>
      </c>
      <c r="E2465" s="4">
        <v>4029341</v>
      </c>
      <c r="F2465" s="4">
        <v>1319592</v>
      </c>
      <c r="G2465" s="4">
        <v>2709749</v>
      </c>
      <c r="H2465" s="4">
        <v>167004</v>
      </c>
      <c r="I2465" s="4">
        <v>0</v>
      </c>
      <c r="J2465" s="4">
        <v>0</v>
      </c>
      <c r="K2465" s="3" t="s">
        <v>1447</v>
      </c>
      <c r="L2465" s="4">
        <v>0.32749573689593409</v>
      </c>
    </row>
    <row r="2466" spans="2:12" x14ac:dyDescent="0.3">
      <c r="B2466" s="3" t="s">
        <v>122</v>
      </c>
      <c r="C2466" s="4">
        <v>2020</v>
      </c>
      <c r="D2466" s="3" t="s">
        <v>1456</v>
      </c>
      <c r="E2466" s="4">
        <v>14324089</v>
      </c>
      <c r="F2466" s="4">
        <v>7517612</v>
      </c>
      <c r="G2466" s="4">
        <v>6806477</v>
      </c>
      <c r="H2466" s="4">
        <v>202686</v>
      </c>
      <c r="I2466" s="4">
        <v>0</v>
      </c>
      <c r="J2466" s="4">
        <v>0</v>
      </c>
      <c r="K2466" s="3" t="s">
        <v>1447</v>
      </c>
      <c r="L2466" s="4">
        <v>0.52482304459292317</v>
      </c>
    </row>
    <row r="2467" spans="2:12" x14ac:dyDescent="0.3">
      <c r="B2467" s="3" t="s">
        <v>122</v>
      </c>
      <c r="C2467" s="4">
        <v>2020</v>
      </c>
      <c r="D2467" s="3" t="s">
        <v>1457</v>
      </c>
      <c r="E2467" s="4">
        <v>4221281</v>
      </c>
      <c r="F2467" s="4">
        <v>1789532</v>
      </c>
      <c r="G2467" s="4">
        <v>2431749</v>
      </c>
      <c r="H2467" s="4">
        <v>5054</v>
      </c>
      <c r="I2467" s="4">
        <v>0</v>
      </c>
      <c r="J2467" s="4">
        <v>0</v>
      </c>
      <c r="K2467" s="3" t="s">
        <v>1459</v>
      </c>
      <c r="L2467" s="4">
        <v>0.42393102946712147</v>
      </c>
    </row>
    <row r="2468" spans="2:12" x14ac:dyDescent="0.3">
      <c r="B2468" s="3" t="s">
        <v>122</v>
      </c>
      <c r="C2468" s="4">
        <v>2020</v>
      </c>
      <c r="D2468" s="3" t="s">
        <v>1458</v>
      </c>
      <c r="E2468" s="4">
        <v>0</v>
      </c>
      <c r="F2468" s="4"/>
      <c r="G2468" s="4">
        <v>0</v>
      </c>
      <c r="H2468" s="4">
        <v>0</v>
      </c>
      <c r="I2468" s="4">
        <v>0</v>
      </c>
      <c r="J2468" s="4"/>
      <c r="K2468" s="3" t="s">
        <v>1451</v>
      </c>
      <c r="L2468" s="4"/>
    </row>
    <row r="2469" spans="2:12" x14ac:dyDescent="0.3">
      <c r="B2469" s="3" t="s">
        <v>122</v>
      </c>
      <c r="C2469" s="4">
        <v>2021</v>
      </c>
      <c r="D2469" s="3" t="s">
        <v>1446</v>
      </c>
      <c r="E2469" s="4">
        <v>11801949</v>
      </c>
      <c r="F2469" s="4">
        <v>3162795</v>
      </c>
      <c r="G2469" s="4">
        <v>8639154</v>
      </c>
      <c r="H2469" s="4">
        <v>541274</v>
      </c>
      <c r="I2469" s="4">
        <v>0</v>
      </c>
      <c r="J2469" s="4">
        <v>0</v>
      </c>
      <c r="K2469" s="3" t="s">
        <v>1447</v>
      </c>
      <c r="L2469" s="4">
        <v>0.26798921093456685</v>
      </c>
    </row>
    <row r="2470" spans="2:12" x14ac:dyDescent="0.3">
      <c r="B2470" s="3" t="s">
        <v>122</v>
      </c>
      <c r="C2470" s="4">
        <v>2021</v>
      </c>
      <c r="D2470" s="3" t="s">
        <v>1448</v>
      </c>
      <c r="E2470" s="4">
        <v>1153148</v>
      </c>
      <c r="F2470" s="4">
        <v>640411</v>
      </c>
      <c r="G2470" s="4">
        <v>512737</v>
      </c>
      <c r="H2470" s="4">
        <v>0</v>
      </c>
      <c r="I2470" s="4">
        <v>0</v>
      </c>
      <c r="J2470" s="4">
        <v>0</v>
      </c>
      <c r="K2470" s="3" t="s">
        <v>1447</v>
      </c>
      <c r="L2470" s="4">
        <v>0.5553588958225657</v>
      </c>
    </row>
    <row r="2471" spans="2:12" x14ac:dyDescent="0.3">
      <c r="B2471" s="3" t="s">
        <v>122</v>
      </c>
      <c r="C2471" s="4">
        <v>2021</v>
      </c>
      <c r="D2471" s="3" t="s">
        <v>1449</v>
      </c>
      <c r="E2471" s="4">
        <v>3441517</v>
      </c>
      <c r="F2471" s="4">
        <v>2328500</v>
      </c>
      <c r="G2471" s="4">
        <v>1113017</v>
      </c>
      <c r="H2471" s="4">
        <v>309623</v>
      </c>
      <c r="I2471" s="4">
        <v>0</v>
      </c>
      <c r="J2471" s="4">
        <v>0</v>
      </c>
      <c r="K2471" s="3" t="s">
        <v>1447</v>
      </c>
      <c r="L2471" s="4">
        <v>0.67659116604683345</v>
      </c>
    </row>
    <row r="2472" spans="2:12" x14ac:dyDescent="0.3">
      <c r="B2472" s="3" t="s">
        <v>122</v>
      </c>
      <c r="C2472" s="4">
        <v>2021</v>
      </c>
      <c r="D2472" s="3" t="s">
        <v>1450</v>
      </c>
      <c r="E2472" s="4">
        <v>861021</v>
      </c>
      <c r="F2472" s="4"/>
      <c r="G2472" s="4">
        <v>861021</v>
      </c>
      <c r="H2472" s="4">
        <v>0</v>
      </c>
      <c r="I2472" s="4">
        <v>861021</v>
      </c>
      <c r="J2472" s="4"/>
      <c r="K2472" s="3" t="s">
        <v>1451</v>
      </c>
      <c r="L2472" s="4"/>
    </row>
    <row r="2473" spans="2:12" x14ac:dyDescent="0.3">
      <c r="B2473" s="3" t="s">
        <v>122</v>
      </c>
      <c r="C2473" s="4">
        <v>2021</v>
      </c>
      <c r="D2473" s="3" t="s">
        <v>1452</v>
      </c>
      <c r="E2473" s="4">
        <v>1384303</v>
      </c>
      <c r="F2473" s="4">
        <v>361331</v>
      </c>
      <c r="G2473" s="4">
        <v>1022972</v>
      </c>
      <c r="H2473" s="4">
        <v>0</v>
      </c>
      <c r="I2473" s="4">
        <v>0</v>
      </c>
      <c r="J2473" s="4">
        <v>0</v>
      </c>
      <c r="K2473" s="3" t="s">
        <v>1447</v>
      </c>
      <c r="L2473" s="4">
        <v>0.26102016682763818</v>
      </c>
    </row>
    <row r="2474" spans="2:12" x14ac:dyDescent="0.3">
      <c r="B2474" s="3" t="s">
        <v>122</v>
      </c>
      <c r="C2474" s="4">
        <v>2021</v>
      </c>
      <c r="D2474" s="3" t="s">
        <v>1453</v>
      </c>
      <c r="E2474" s="4">
        <v>1194960</v>
      </c>
      <c r="F2474" s="4">
        <v>815003</v>
      </c>
      <c r="G2474" s="4">
        <v>379957</v>
      </c>
      <c r="H2474" s="4">
        <v>178357</v>
      </c>
      <c r="I2474" s="4">
        <v>0</v>
      </c>
      <c r="J2474" s="4">
        <v>0</v>
      </c>
      <c r="K2474" s="3" t="s">
        <v>1451</v>
      </c>
      <c r="L2474" s="4">
        <v>0.68203370824128007</v>
      </c>
    </row>
    <row r="2475" spans="2:12" x14ac:dyDescent="0.3">
      <c r="B2475" s="3" t="s">
        <v>122</v>
      </c>
      <c r="C2475" s="4">
        <v>2021</v>
      </c>
      <c r="D2475" s="3" t="s">
        <v>1454</v>
      </c>
      <c r="E2475" s="4">
        <v>787898</v>
      </c>
      <c r="F2475" s="4">
        <v>182240</v>
      </c>
      <c r="G2475" s="4">
        <v>605658</v>
      </c>
      <c r="H2475" s="4">
        <v>254246</v>
      </c>
      <c r="I2475" s="4">
        <v>0</v>
      </c>
      <c r="J2475" s="4">
        <v>0</v>
      </c>
      <c r="K2475" s="3" t="s">
        <v>1447</v>
      </c>
      <c r="L2475" s="4">
        <v>0.23129897524806511</v>
      </c>
    </row>
    <row r="2476" spans="2:12" x14ac:dyDescent="0.3">
      <c r="B2476" s="3" t="s">
        <v>122</v>
      </c>
      <c r="C2476" s="4">
        <v>2021</v>
      </c>
      <c r="D2476" s="3" t="s">
        <v>1455</v>
      </c>
      <c r="E2476" s="4">
        <v>4751483</v>
      </c>
      <c r="F2476" s="4">
        <v>1449710</v>
      </c>
      <c r="G2476" s="4">
        <v>3301773</v>
      </c>
      <c r="H2476" s="4">
        <v>83502</v>
      </c>
      <c r="I2476" s="4">
        <v>0</v>
      </c>
      <c r="J2476" s="4">
        <v>0</v>
      </c>
      <c r="K2476" s="3" t="s">
        <v>1447</v>
      </c>
      <c r="L2476" s="4">
        <v>0.30510684769365692</v>
      </c>
    </row>
    <row r="2477" spans="2:12" x14ac:dyDescent="0.3">
      <c r="B2477" s="3" t="s">
        <v>122</v>
      </c>
      <c r="C2477" s="4">
        <v>2021</v>
      </c>
      <c r="D2477" s="3" t="s">
        <v>1456</v>
      </c>
      <c r="E2477" s="4">
        <v>14441466</v>
      </c>
      <c r="F2477" s="4">
        <v>7857465</v>
      </c>
      <c r="G2477" s="4">
        <v>6584001</v>
      </c>
      <c r="H2477" s="4">
        <v>117376</v>
      </c>
      <c r="I2477" s="4">
        <v>0</v>
      </c>
      <c r="J2477" s="4">
        <v>0</v>
      </c>
      <c r="K2477" s="3" t="s">
        <v>1447</v>
      </c>
      <c r="L2477" s="4">
        <v>0.54409053762270398</v>
      </c>
    </row>
    <row r="2478" spans="2:12" x14ac:dyDescent="0.3">
      <c r="B2478" s="3" t="s">
        <v>122</v>
      </c>
      <c r="C2478" s="4">
        <v>2021</v>
      </c>
      <c r="D2478" s="3" t="s">
        <v>1457</v>
      </c>
      <c r="E2478" s="4">
        <v>5037283</v>
      </c>
      <c r="F2478" s="4">
        <v>1872523</v>
      </c>
      <c r="G2478" s="4">
        <v>3164760</v>
      </c>
      <c r="H2478" s="4">
        <v>116000</v>
      </c>
      <c r="I2478" s="4">
        <v>0</v>
      </c>
      <c r="J2478" s="4">
        <v>0</v>
      </c>
      <c r="K2478" s="3" t="s">
        <v>1447</v>
      </c>
      <c r="L2478" s="4">
        <v>0.37173273766830256</v>
      </c>
    </row>
    <row r="2479" spans="2:12" x14ac:dyDescent="0.3">
      <c r="B2479" s="3" t="s">
        <v>122</v>
      </c>
      <c r="C2479" s="4">
        <v>2021</v>
      </c>
      <c r="D2479" s="3" t="s">
        <v>1458</v>
      </c>
      <c r="E2479" s="4">
        <v>0</v>
      </c>
      <c r="F2479" s="4"/>
      <c r="G2479" s="4">
        <v>0</v>
      </c>
      <c r="H2479" s="4">
        <v>0</v>
      </c>
      <c r="I2479" s="4">
        <v>0</v>
      </c>
      <c r="J2479" s="4"/>
      <c r="K2479" s="3" t="s">
        <v>1451</v>
      </c>
      <c r="L2479" s="4"/>
    </row>
    <row r="2480" spans="2:12" x14ac:dyDescent="0.3">
      <c r="B2480" s="3" t="s">
        <v>122</v>
      </c>
      <c r="C2480" s="4">
        <v>2022</v>
      </c>
      <c r="D2480" s="3" t="s">
        <v>1446</v>
      </c>
      <c r="E2480" s="4">
        <v>12003041</v>
      </c>
      <c r="F2480" s="4">
        <v>3355472</v>
      </c>
      <c r="G2480" s="4">
        <v>8647569</v>
      </c>
      <c r="H2480" s="4">
        <v>201092</v>
      </c>
      <c r="I2480" s="4">
        <v>0</v>
      </c>
      <c r="J2480" s="4">
        <v>0</v>
      </c>
      <c r="K2480" s="3" t="s">
        <v>1447</v>
      </c>
      <c r="L2480" s="4">
        <v>0.27955182357537561</v>
      </c>
    </row>
    <row r="2481" spans="2:12" x14ac:dyDescent="0.3">
      <c r="B2481" s="3" t="s">
        <v>122</v>
      </c>
      <c r="C2481" s="4">
        <v>2022</v>
      </c>
      <c r="D2481" s="3" t="s">
        <v>1448</v>
      </c>
      <c r="E2481" s="4">
        <v>1153148</v>
      </c>
      <c r="F2481" s="4">
        <v>655779</v>
      </c>
      <c r="G2481" s="4">
        <v>497369</v>
      </c>
      <c r="H2481" s="4">
        <v>0</v>
      </c>
      <c r="I2481" s="4">
        <v>0</v>
      </c>
      <c r="J2481" s="4">
        <v>0</v>
      </c>
      <c r="K2481" s="3" t="s">
        <v>1447</v>
      </c>
      <c r="L2481" s="4">
        <v>0.56868589287758375</v>
      </c>
    </row>
    <row r="2482" spans="2:12" x14ac:dyDescent="0.3">
      <c r="B2482" s="3" t="s">
        <v>122</v>
      </c>
      <c r="C2482" s="4">
        <v>2022</v>
      </c>
      <c r="D2482" s="3" t="s">
        <v>1449</v>
      </c>
      <c r="E2482" s="4">
        <v>3815365</v>
      </c>
      <c r="F2482" s="4">
        <v>2477699</v>
      </c>
      <c r="G2482" s="4">
        <v>1337666</v>
      </c>
      <c r="H2482" s="4">
        <v>442863</v>
      </c>
      <c r="I2482" s="4">
        <v>0</v>
      </c>
      <c r="J2482" s="4">
        <v>0</v>
      </c>
      <c r="K2482" s="3" t="s">
        <v>1447</v>
      </c>
      <c r="L2482" s="4">
        <v>0.64940025397307988</v>
      </c>
    </row>
    <row r="2483" spans="2:12" x14ac:dyDescent="0.3">
      <c r="B2483" s="3" t="s">
        <v>122</v>
      </c>
      <c r="C2483" s="4">
        <v>2022</v>
      </c>
      <c r="D2483" s="3" t="s">
        <v>1450</v>
      </c>
      <c r="E2483" s="4">
        <v>861021</v>
      </c>
      <c r="F2483" s="4"/>
      <c r="G2483" s="4">
        <v>861021</v>
      </c>
      <c r="H2483" s="4">
        <v>0</v>
      </c>
      <c r="I2483" s="4">
        <v>861021</v>
      </c>
      <c r="J2483" s="4"/>
      <c r="K2483" s="3" t="s">
        <v>1451</v>
      </c>
      <c r="L2483" s="4"/>
    </row>
    <row r="2484" spans="2:12" x14ac:dyDescent="0.3">
      <c r="B2484" s="3" t="s">
        <v>122</v>
      </c>
      <c r="C2484" s="4">
        <v>2022</v>
      </c>
      <c r="D2484" s="3" t="s">
        <v>1452</v>
      </c>
      <c r="E2484" s="4">
        <v>1384303</v>
      </c>
      <c r="F2484" s="4">
        <v>361331</v>
      </c>
      <c r="G2484" s="4">
        <v>1022972</v>
      </c>
      <c r="H2484" s="4">
        <v>0</v>
      </c>
      <c r="I2484" s="4">
        <v>0</v>
      </c>
      <c r="J2484" s="4">
        <v>0</v>
      </c>
      <c r="K2484" s="3" t="s">
        <v>1447</v>
      </c>
      <c r="L2484" s="4">
        <v>0.26102016682763818</v>
      </c>
    </row>
    <row r="2485" spans="2:12" x14ac:dyDescent="0.3">
      <c r="B2485" s="3" t="s">
        <v>122</v>
      </c>
      <c r="C2485" s="4">
        <v>2022</v>
      </c>
      <c r="D2485" s="3" t="s">
        <v>1453</v>
      </c>
      <c r="E2485" s="4">
        <v>1293850</v>
      </c>
      <c r="F2485" s="4">
        <v>879867</v>
      </c>
      <c r="G2485" s="4">
        <v>413983</v>
      </c>
      <c r="H2485" s="4">
        <v>98890</v>
      </c>
      <c r="I2485" s="4">
        <v>0</v>
      </c>
      <c r="J2485" s="4">
        <v>0</v>
      </c>
      <c r="K2485" s="3" t="s">
        <v>1451</v>
      </c>
      <c r="L2485" s="4">
        <v>0.68003787146887196</v>
      </c>
    </row>
    <row r="2486" spans="2:12" x14ac:dyDescent="0.3">
      <c r="B2486" s="3" t="s">
        <v>122</v>
      </c>
      <c r="C2486" s="4">
        <v>2022</v>
      </c>
      <c r="D2486" s="3" t="s">
        <v>1454</v>
      </c>
      <c r="E2486" s="4">
        <v>862175</v>
      </c>
      <c r="F2486" s="4">
        <v>199745</v>
      </c>
      <c r="G2486" s="4">
        <v>662430</v>
      </c>
      <c r="H2486" s="4">
        <v>74277</v>
      </c>
      <c r="I2486" s="4">
        <v>0</v>
      </c>
      <c r="J2486" s="4">
        <v>0</v>
      </c>
      <c r="K2486" s="3" t="s">
        <v>1447</v>
      </c>
      <c r="L2486" s="4">
        <v>0.23167570388842174</v>
      </c>
    </row>
    <row r="2487" spans="2:12" x14ac:dyDescent="0.3">
      <c r="B2487" s="3" t="s">
        <v>122</v>
      </c>
      <c r="C2487" s="4">
        <v>2022</v>
      </c>
      <c r="D2487" s="3" t="s">
        <v>1455</v>
      </c>
      <c r="E2487" s="4">
        <v>5392394</v>
      </c>
      <c r="F2487" s="4">
        <v>1521304</v>
      </c>
      <c r="G2487" s="4">
        <v>3871090</v>
      </c>
      <c r="H2487" s="4">
        <v>640911</v>
      </c>
      <c r="I2487" s="4">
        <v>0</v>
      </c>
      <c r="J2487" s="4">
        <v>0</v>
      </c>
      <c r="K2487" s="3" t="s">
        <v>1447</v>
      </c>
      <c r="L2487" s="4">
        <v>0.2821203346788087</v>
      </c>
    </row>
    <row r="2488" spans="2:12" x14ac:dyDescent="0.3">
      <c r="B2488" s="3" t="s">
        <v>122</v>
      </c>
      <c r="C2488" s="4">
        <v>2022</v>
      </c>
      <c r="D2488" s="3" t="s">
        <v>1456</v>
      </c>
      <c r="E2488" s="4">
        <v>14750643</v>
      </c>
      <c r="F2488" s="4">
        <v>8192168</v>
      </c>
      <c r="G2488" s="4">
        <v>6558475</v>
      </c>
      <c r="H2488" s="4">
        <v>309177</v>
      </c>
      <c r="I2488" s="4">
        <v>0</v>
      </c>
      <c r="J2488" s="4">
        <v>0</v>
      </c>
      <c r="K2488" s="3" t="s">
        <v>1447</v>
      </c>
      <c r="L2488" s="4">
        <v>0.5553770096666294</v>
      </c>
    </row>
    <row r="2489" spans="2:12" x14ac:dyDescent="0.3">
      <c r="B2489" s="3" t="s">
        <v>122</v>
      </c>
      <c r="C2489" s="4">
        <v>2022</v>
      </c>
      <c r="D2489" s="3" t="s">
        <v>1457</v>
      </c>
      <c r="E2489" s="4">
        <v>5096440</v>
      </c>
      <c r="F2489" s="4">
        <v>1944767</v>
      </c>
      <c r="G2489" s="4">
        <v>3151673</v>
      </c>
      <c r="H2489" s="4">
        <v>59157</v>
      </c>
      <c r="I2489" s="4">
        <v>0</v>
      </c>
      <c r="J2489" s="4">
        <v>0</v>
      </c>
      <c r="K2489" s="3" t="s">
        <v>1447</v>
      </c>
      <c r="L2489" s="4">
        <v>0.38159322978392762</v>
      </c>
    </row>
    <row r="2490" spans="2:12" x14ac:dyDescent="0.3">
      <c r="B2490" s="3" t="s">
        <v>122</v>
      </c>
      <c r="C2490" s="4">
        <v>2022</v>
      </c>
      <c r="D2490" s="3" t="s">
        <v>1458</v>
      </c>
      <c r="E2490" s="4">
        <v>0</v>
      </c>
      <c r="F2490" s="4"/>
      <c r="G2490" s="4">
        <v>0</v>
      </c>
      <c r="H2490" s="4">
        <v>0</v>
      </c>
      <c r="I2490" s="4">
        <v>0</v>
      </c>
      <c r="J2490" s="4"/>
      <c r="K2490" s="3" t="s">
        <v>1451</v>
      </c>
      <c r="L2490" s="4"/>
    </row>
    <row r="2491" spans="2:12" x14ac:dyDescent="0.3">
      <c r="B2491" s="3" t="s">
        <v>122</v>
      </c>
      <c r="C2491" s="4">
        <v>2023</v>
      </c>
      <c r="D2491" s="3" t="s">
        <v>1446</v>
      </c>
      <c r="E2491" s="4">
        <v>12699233</v>
      </c>
      <c r="F2491" s="4">
        <v>3532094</v>
      </c>
      <c r="G2491" s="4">
        <v>9167139</v>
      </c>
      <c r="H2491" s="4">
        <v>696192</v>
      </c>
      <c r="I2491" s="4">
        <v>0</v>
      </c>
      <c r="J2491" s="4">
        <v>0</v>
      </c>
      <c r="K2491" s="3" t="s">
        <v>1447</v>
      </c>
      <c r="L2491" s="4">
        <v>0.27813443536314358</v>
      </c>
    </row>
    <row r="2492" spans="2:12" x14ac:dyDescent="0.3">
      <c r="B2492" s="3" t="s">
        <v>122</v>
      </c>
      <c r="C2492" s="4">
        <v>2023</v>
      </c>
      <c r="D2492" s="3" t="s">
        <v>1448</v>
      </c>
      <c r="E2492" s="4">
        <v>1153148</v>
      </c>
      <c r="F2492" s="4">
        <v>671147</v>
      </c>
      <c r="G2492" s="4">
        <v>482001</v>
      </c>
      <c r="H2492" s="4">
        <v>0</v>
      </c>
      <c r="I2492" s="4">
        <v>0</v>
      </c>
      <c r="J2492" s="4">
        <v>0</v>
      </c>
      <c r="K2492" s="3" t="s">
        <v>1447</v>
      </c>
      <c r="L2492" s="4">
        <v>0.58201288993260192</v>
      </c>
    </row>
    <row r="2493" spans="2:12" x14ac:dyDescent="0.3">
      <c r="B2493" s="3" t="s">
        <v>122</v>
      </c>
      <c r="C2493" s="4">
        <v>2023</v>
      </c>
      <c r="D2493" s="3" t="s">
        <v>1449</v>
      </c>
      <c r="E2493" s="4">
        <v>4881500</v>
      </c>
      <c r="F2493" s="4">
        <v>2636302</v>
      </c>
      <c r="G2493" s="4">
        <v>2245198</v>
      </c>
      <c r="H2493" s="4">
        <v>1190901</v>
      </c>
      <c r="I2493" s="4">
        <v>0</v>
      </c>
      <c r="J2493" s="4">
        <v>0</v>
      </c>
      <c r="K2493" s="3" t="s">
        <v>1447</v>
      </c>
      <c r="L2493" s="4">
        <v>0.54005981767899214</v>
      </c>
    </row>
    <row r="2494" spans="2:12" x14ac:dyDescent="0.3">
      <c r="B2494" s="3" t="s">
        <v>122</v>
      </c>
      <c r="C2494" s="4">
        <v>2023</v>
      </c>
      <c r="D2494" s="3" t="s">
        <v>1450</v>
      </c>
      <c r="E2494" s="4">
        <v>1288897</v>
      </c>
      <c r="F2494" s="4"/>
      <c r="G2494" s="4">
        <v>1288897</v>
      </c>
      <c r="H2494" s="4">
        <v>427876</v>
      </c>
      <c r="I2494" s="4">
        <v>1288897</v>
      </c>
      <c r="J2494" s="4"/>
      <c r="K2494" s="3" t="s">
        <v>1451</v>
      </c>
      <c r="L2494" s="4"/>
    </row>
    <row r="2495" spans="2:12" x14ac:dyDescent="0.3">
      <c r="B2495" s="3" t="s">
        <v>122</v>
      </c>
      <c r="C2495" s="4">
        <v>2023</v>
      </c>
      <c r="D2495" s="3" t="s">
        <v>1452</v>
      </c>
      <c r="E2495" s="4">
        <v>3905728</v>
      </c>
      <c r="F2495" s="4">
        <v>401830</v>
      </c>
      <c r="G2495" s="4">
        <v>3503898</v>
      </c>
      <c r="H2495" s="4">
        <v>2521425</v>
      </c>
      <c r="I2495" s="4">
        <v>0</v>
      </c>
      <c r="J2495" s="4">
        <v>0</v>
      </c>
      <c r="K2495" s="3" t="s">
        <v>1447</v>
      </c>
      <c r="L2495" s="4">
        <v>0.10288222835793993</v>
      </c>
    </row>
    <row r="2496" spans="2:12" x14ac:dyDescent="0.3">
      <c r="B2496" s="3" t="s">
        <v>122</v>
      </c>
      <c r="C2496" s="4">
        <v>2023</v>
      </c>
      <c r="D2496" s="3" t="s">
        <v>1453</v>
      </c>
      <c r="E2496" s="4">
        <v>1801064</v>
      </c>
      <c r="F2496" s="4">
        <v>962031</v>
      </c>
      <c r="G2496" s="4">
        <v>839033</v>
      </c>
      <c r="H2496" s="4">
        <v>105574</v>
      </c>
      <c r="I2496" s="4">
        <v>0</v>
      </c>
      <c r="J2496" s="4">
        <v>0</v>
      </c>
      <c r="K2496" s="3" t="s">
        <v>1451</v>
      </c>
      <c r="L2496" s="4">
        <v>0.53414592707421837</v>
      </c>
    </row>
    <row r="2497" spans="2:12" x14ac:dyDescent="0.3">
      <c r="B2497" s="3" t="s">
        <v>122</v>
      </c>
      <c r="C2497" s="4">
        <v>2023</v>
      </c>
      <c r="D2497" s="3" t="s">
        <v>1454</v>
      </c>
      <c r="E2497" s="4">
        <v>939468</v>
      </c>
      <c r="F2497" s="4">
        <v>220360</v>
      </c>
      <c r="G2497" s="4">
        <v>719108</v>
      </c>
      <c r="H2497" s="4">
        <v>77292</v>
      </c>
      <c r="I2497" s="4">
        <v>0</v>
      </c>
      <c r="J2497" s="4">
        <v>0</v>
      </c>
      <c r="K2497" s="3" t="s">
        <v>1447</v>
      </c>
      <c r="L2497" s="4">
        <v>0.23455828192125755</v>
      </c>
    </row>
    <row r="2498" spans="2:12" x14ac:dyDescent="0.3">
      <c r="B2498" s="3" t="s">
        <v>122</v>
      </c>
      <c r="C2498" s="4">
        <v>2023</v>
      </c>
      <c r="D2498" s="3" t="s">
        <v>1455</v>
      </c>
      <c r="E2498" s="4">
        <v>5462545</v>
      </c>
      <c r="F2498" s="4">
        <v>1597982</v>
      </c>
      <c r="G2498" s="4">
        <v>3864563</v>
      </c>
      <c r="H2498" s="4">
        <v>70151</v>
      </c>
      <c r="I2498" s="4">
        <v>0</v>
      </c>
      <c r="J2498" s="4">
        <v>0</v>
      </c>
      <c r="K2498" s="3" t="s">
        <v>1447</v>
      </c>
      <c r="L2498" s="4">
        <v>0.29253434067820039</v>
      </c>
    </row>
    <row r="2499" spans="2:12" x14ac:dyDescent="0.3">
      <c r="B2499" s="3" t="s">
        <v>122</v>
      </c>
      <c r="C2499" s="4">
        <v>2023</v>
      </c>
      <c r="D2499" s="3" t="s">
        <v>1456</v>
      </c>
      <c r="E2499" s="4">
        <v>14794551</v>
      </c>
      <c r="F2499" s="4">
        <v>8523395</v>
      </c>
      <c r="G2499" s="4">
        <v>6271156</v>
      </c>
      <c r="H2499" s="4">
        <v>43907</v>
      </c>
      <c r="I2499" s="4">
        <v>0</v>
      </c>
      <c r="J2499" s="4">
        <v>0</v>
      </c>
      <c r="K2499" s="3" t="s">
        <v>1447</v>
      </c>
      <c r="L2499" s="4">
        <v>0.57611717989954547</v>
      </c>
    </row>
    <row r="2500" spans="2:12" x14ac:dyDescent="0.3">
      <c r="B2500" s="3" t="s">
        <v>122</v>
      </c>
      <c r="C2500" s="4">
        <v>2023</v>
      </c>
      <c r="D2500" s="3" t="s">
        <v>1457</v>
      </c>
      <c r="E2500" s="4">
        <v>6498215</v>
      </c>
      <c r="F2500" s="4">
        <v>2028841</v>
      </c>
      <c r="G2500" s="4">
        <v>4469374</v>
      </c>
      <c r="H2500" s="4">
        <v>1401777</v>
      </c>
      <c r="I2500" s="4">
        <v>0</v>
      </c>
      <c r="J2500" s="4">
        <v>0</v>
      </c>
      <c r="K2500" s="3" t="s">
        <v>1447</v>
      </c>
      <c r="L2500" s="4">
        <v>0.31221512369165993</v>
      </c>
    </row>
    <row r="2501" spans="2:12" x14ac:dyDescent="0.3">
      <c r="B2501" s="3" t="s">
        <v>122</v>
      </c>
      <c r="C2501" s="4">
        <v>2023</v>
      </c>
      <c r="D2501" s="3" t="s">
        <v>1458</v>
      </c>
      <c r="E2501" s="4">
        <v>0</v>
      </c>
      <c r="F2501" s="4"/>
      <c r="G2501" s="4">
        <v>0</v>
      </c>
      <c r="H2501" s="4">
        <v>0</v>
      </c>
      <c r="I2501" s="4">
        <v>0</v>
      </c>
      <c r="J2501" s="4"/>
      <c r="K2501" s="3" t="s">
        <v>1451</v>
      </c>
      <c r="L2501" s="4"/>
    </row>
    <row r="2502" spans="2:12" x14ac:dyDescent="0.3">
      <c r="B2502" s="3" t="s">
        <v>122</v>
      </c>
      <c r="C2502" s="4">
        <v>2024</v>
      </c>
      <c r="D2502" s="3" t="s">
        <v>1446</v>
      </c>
      <c r="E2502" s="4">
        <v>13253541</v>
      </c>
      <c r="F2502" s="4">
        <v>3717656</v>
      </c>
      <c r="G2502" s="4">
        <v>9535885</v>
      </c>
      <c r="H2502" s="4">
        <v>554308</v>
      </c>
      <c r="I2502" s="4">
        <v>0</v>
      </c>
      <c r="J2502" s="4">
        <v>0</v>
      </c>
      <c r="K2502" s="3" t="s">
        <v>1447</v>
      </c>
      <c r="L2502" s="4">
        <v>0.28050284825768451</v>
      </c>
    </row>
    <row r="2503" spans="2:12" x14ac:dyDescent="0.3">
      <c r="B2503" s="3" t="s">
        <v>122</v>
      </c>
      <c r="C2503" s="4">
        <v>2024</v>
      </c>
      <c r="D2503" s="3" t="s">
        <v>1448</v>
      </c>
      <c r="E2503" s="4">
        <v>1153148</v>
      </c>
      <c r="F2503" s="4">
        <v>686515</v>
      </c>
      <c r="G2503" s="4">
        <v>466633</v>
      </c>
      <c r="H2503" s="4">
        <v>0</v>
      </c>
      <c r="I2503" s="4">
        <v>0</v>
      </c>
      <c r="J2503" s="4">
        <v>0</v>
      </c>
      <c r="K2503" s="3" t="s">
        <v>1447</v>
      </c>
      <c r="L2503" s="4">
        <v>0.59533988698761997</v>
      </c>
    </row>
    <row r="2504" spans="2:12" x14ac:dyDescent="0.3">
      <c r="B2504" s="3" t="s">
        <v>122</v>
      </c>
      <c r="C2504" s="4">
        <v>2024</v>
      </c>
      <c r="D2504" s="3" t="s">
        <v>1449</v>
      </c>
      <c r="E2504" s="4">
        <v>4938826</v>
      </c>
      <c r="F2504" s="4">
        <v>2516582</v>
      </c>
      <c r="G2504" s="4">
        <v>2422244</v>
      </c>
      <c r="H2504" s="4">
        <v>514212</v>
      </c>
      <c r="I2504" s="4">
        <v>0</v>
      </c>
      <c r="J2504" s="4">
        <v>0</v>
      </c>
      <c r="K2504" s="3" t="s">
        <v>1447</v>
      </c>
      <c r="L2504" s="4">
        <v>0.50955065029624447</v>
      </c>
    </row>
    <row r="2505" spans="2:12" x14ac:dyDescent="0.3">
      <c r="B2505" s="3" t="s">
        <v>122</v>
      </c>
      <c r="C2505" s="4">
        <v>2024</v>
      </c>
      <c r="D2505" s="3" t="s">
        <v>1450</v>
      </c>
      <c r="E2505" s="4">
        <v>1309686</v>
      </c>
      <c r="F2505" s="4"/>
      <c r="G2505" s="4">
        <v>1309686</v>
      </c>
      <c r="H2505" s="4">
        <v>20789</v>
      </c>
      <c r="I2505" s="4">
        <v>1309686</v>
      </c>
      <c r="J2505" s="4"/>
      <c r="K2505" s="3" t="s">
        <v>1451</v>
      </c>
      <c r="L2505" s="4"/>
    </row>
    <row r="2506" spans="2:12" x14ac:dyDescent="0.3">
      <c r="B2506" s="3" t="s">
        <v>122</v>
      </c>
      <c r="C2506" s="4">
        <v>2024</v>
      </c>
      <c r="D2506" s="3" t="s">
        <v>1452</v>
      </c>
      <c r="E2506" s="4">
        <v>4476414</v>
      </c>
      <c r="F2506" s="4">
        <v>464439</v>
      </c>
      <c r="G2506" s="4">
        <v>4011975</v>
      </c>
      <c r="H2506" s="4">
        <v>570686</v>
      </c>
      <c r="I2506" s="4">
        <v>0</v>
      </c>
      <c r="J2506" s="4">
        <v>0</v>
      </c>
      <c r="K2506" s="3" t="s">
        <v>1459</v>
      </c>
      <c r="L2506" s="4">
        <v>0.1037524679352714</v>
      </c>
    </row>
    <row r="2507" spans="2:12" x14ac:dyDescent="0.3">
      <c r="B2507" s="3" t="s">
        <v>122</v>
      </c>
      <c r="C2507" s="4">
        <v>2024</v>
      </c>
      <c r="D2507" s="3" t="s">
        <v>1453</v>
      </c>
      <c r="E2507" s="4">
        <v>2046175</v>
      </c>
      <c r="F2507" s="4">
        <v>1045365</v>
      </c>
      <c r="G2507" s="4">
        <v>1000810</v>
      </c>
      <c r="H2507" s="4">
        <v>308868</v>
      </c>
      <c r="I2507" s="4">
        <v>0</v>
      </c>
      <c r="J2507" s="4">
        <v>0</v>
      </c>
      <c r="K2507" s="3" t="s">
        <v>1451</v>
      </c>
      <c r="L2507" s="4">
        <v>0.51088738744242301</v>
      </c>
    </row>
    <row r="2508" spans="2:12" x14ac:dyDescent="0.3">
      <c r="B2508" s="3" t="s">
        <v>122</v>
      </c>
      <c r="C2508" s="4">
        <v>2024</v>
      </c>
      <c r="D2508" s="3" t="s">
        <v>1454</v>
      </c>
      <c r="E2508" s="4">
        <v>1014436</v>
      </c>
      <c r="F2508" s="4">
        <v>242498</v>
      </c>
      <c r="G2508" s="4">
        <v>771938</v>
      </c>
      <c r="H2508" s="4">
        <v>74968</v>
      </c>
      <c r="I2508" s="4">
        <v>0</v>
      </c>
      <c r="J2508" s="4">
        <v>0</v>
      </c>
      <c r="K2508" s="3" t="s">
        <v>1459</v>
      </c>
      <c r="L2508" s="4">
        <v>0.23904711583579447</v>
      </c>
    </row>
    <row r="2509" spans="2:12" x14ac:dyDescent="0.3">
      <c r="B2509" s="3" t="s">
        <v>122</v>
      </c>
      <c r="C2509" s="4">
        <v>2024</v>
      </c>
      <c r="D2509" s="3" t="s">
        <v>1455</v>
      </c>
      <c r="E2509" s="4">
        <v>5489024</v>
      </c>
      <c r="F2509" s="4">
        <v>1675350</v>
      </c>
      <c r="G2509" s="4">
        <v>3813674</v>
      </c>
      <c r="H2509" s="4">
        <v>26479</v>
      </c>
      <c r="I2509" s="4">
        <v>0</v>
      </c>
      <c r="J2509" s="4">
        <v>0</v>
      </c>
      <c r="K2509" s="3" t="s">
        <v>1447</v>
      </c>
      <c r="L2509" s="4">
        <v>0.30521819543875195</v>
      </c>
    </row>
    <row r="2510" spans="2:12" x14ac:dyDescent="0.3">
      <c r="B2510" s="3" t="s">
        <v>122</v>
      </c>
      <c r="C2510" s="4">
        <v>2024</v>
      </c>
      <c r="D2510" s="3" t="s">
        <v>1456</v>
      </c>
      <c r="E2510" s="4">
        <v>15293305</v>
      </c>
      <c r="F2510" s="4">
        <v>8855615</v>
      </c>
      <c r="G2510" s="4">
        <v>6437690</v>
      </c>
      <c r="H2510" s="4">
        <v>498754</v>
      </c>
      <c r="I2510" s="4">
        <v>0</v>
      </c>
      <c r="J2510" s="4">
        <v>0</v>
      </c>
      <c r="K2510" s="3" t="s">
        <v>1447</v>
      </c>
      <c r="L2510" s="4">
        <v>0.57905174846117302</v>
      </c>
    </row>
    <row r="2511" spans="2:12" x14ac:dyDescent="0.3">
      <c r="B2511" s="3" t="s">
        <v>122</v>
      </c>
      <c r="C2511" s="4">
        <v>2024</v>
      </c>
      <c r="D2511" s="3" t="s">
        <v>1457</v>
      </c>
      <c r="E2511" s="4">
        <v>7224925</v>
      </c>
      <c r="F2511" s="4">
        <v>2112718</v>
      </c>
      <c r="G2511" s="4">
        <v>5112207</v>
      </c>
      <c r="H2511" s="4">
        <v>744081</v>
      </c>
      <c r="I2511" s="4">
        <v>0</v>
      </c>
      <c r="J2511" s="4">
        <v>0</v>
      </c>
      <c r="K2511" s="3" t="s">
        <v>1447</v>
      </c>
      <c r="L2511" s="4">
        <v>0.29242075177250976</v>
      </c>
    </row>
    <row r="2512" spans="2:12" x14ac:dyDescent="0.3">
      <c r="B2512" s="3" t="s">
        <v>122</v>
      </c>
      <c r="C2512" s="4">
        <v>2024</v>
      </c>
      <c r="D2512" s="3" t="s">
        <v>1458</v>
      </c>
      <c r="E2512" s="4">
        <v>0</v>
      </c>
      <c r="F2512" s="4"/>
      <c r="G2512" s="4">
        <v>0</v>
      </c>
      <c r="H2512" s="4">
        <v>0</v>
      </c>
      <c r="I2512" s="4">
        <v>0</v>
      </c>
      <c r="J2512" s="4"/>
      <c r="K2512" s="3" t="s">
        <v>1451</v>
      </c>
      <c r="L2512" s="4"/>
    </row>
    <row r="2513" spans="2:12" x14ac:dyDescent="0.3">
      <c r="B2513" s="3" t="s">
        <v>124</v>
      </c>
      <c r="C2513" s="4">
        <v>2019</v>
      </c>
      <c r="D2513" s="3" t="s">
        <v>1446</v>
      </c>
      <c r="E2513" s="4">
        <v>102828151</v>
      </c>
      <c r="F2513" s="4">
        <v>27082436</v>
      </c>
      <c r="G2513" s="4">
        <v>75745715</v>
      </c>
      <c r="H2513" s="4">
        <v>3975063</v>
      </c>
      <c r="I2513" s="4">
        <v>0</v>
      </c>
      <c r="J2513" s="4">
        <v>0</v>
      </c>
      <c r="K2513" s="3" t="s">
        <v>1447</v>
      </c>
      <c r="L2513" s="4">
        <v>0.26337569757526808</v>
      </c>
    </row>
    <row r="2514" spans="2:12" x14ac:dyDescent="0.3">
      <c r="B2514" s="3" t="s">
        <v>124</v>
      </c>
      <c r="C2514" s="4">
        <v>2019</v>
      </c>
      <c r="D2514" s="3" t="s">
        <v>1448</v>
      </c>
      <c r="E2514" s="4">
        <v>66927636</v>
      </c>
      <c r="F2514" s="4">
        <v>13350746</v>
      </c>
      <c r="G2514" s="4">
        <v>53576890</v>
      </c>
      <c r="H2514" s="4">
        <v>6575141</v>
      </c>
      <c r="I2514" s="4">
        <v>0</v>
      </c>
      <c r="J2514" s="4">
        <v>0</v>
      </c>
      <c r="K2514" s="3" t="s">
        <v>1447</v>
      </c>
      <c r="L2514" s="4">
        <v>0.19948031632254276</v>
      </c>
    </row>
    <row r="2515" spans="2:12" x14ac:dyDescent="0.3">
      <c r="B2515" s="3" t="s">
        <v>124</v>
      </c>
      <c r="C2515" s="4">
        <v>2019</v>
      </c>
      <c r="D2515" s="3" t="s">
        <v>1449</v>
      </c>
      <c r="E2515" s="4">
        <v>28273055</v>
      </c>
      <c r="F2515" s="4">
        <v>12521869</v>
      </c>
      <c r="G2515" s="4">
        <v>15751186</v>
      </c>
      <c r="H2515" s="4">
        <v>3896567</v>
      </c>
      <c r="I2515" s="4">
        <v>0</v>
      </c>
      <c r="J2515" s="4">
        <v>0</v>
      </c>
      <c r="K2515" s="3" t="s">
        <v>1447</v>
      </c>
      <c r="L2515" s="4">
        <v>0.44289055427508628</v>
      </c>
    </row>
    <row r="2516" spans="2:12" x14ac:dyDescent="0.3">
      <c r="B2516" s="3" t="s">
        <v>124</v>
      </c>
      <c r="C2516" s="4">
        <v>2019</v>
      </c>
      <c r="D2516" s="3" t="s">
        <v>1450</v>
      </c>
      <c r="E2516" s="4">
        <v>18283666</v>
      </c>
      <c r="F2516" s="4"/>
      <c r="G2516" s="4">
        <v>18283666</v>
      </c>
      <c r="H2516" s="4">
        <v>0</v>
      </c>
      <c r="I2516" s="4">
        <v>18283666</v>
      </c>
      <c r="J2516" s="4"/>
      <c r="K2516" s="3" t="s">
        <v>1451</v>
      </c>
      <c r="L2516" s="4"/>
    </row>
    <row r="2517" spans="2:12" x14ac:dyDescent="0.3">
      <c r="B2517" s="3" t="s">
        <v>124</v>
      </c>
      <c r="C2517" s="4">
        <v>2019</v>
      </c>
      <c r="D2517" s="3" t="s">
        <v>1452</v>
      </c>
      <c r="E2517" s="4">
        <v>0</v>
      </c>
      <c r="F2517" s="4">
        <v>0</v>
      </c>
      <c r="G2517" s="4">
        <v>0</v>
      </c>
      <c r="H2517" s="4">
        <v>0</v>
      </c>
      <c r="I2517" s="4">
        <v>0</v>
      </c>
      <c r="J2517" s="4">
        <v>0</v>
      </c>
      <c r="K2517" s="3" t="s">
        <v>1451</v>
      </c>
      <c r="L2517" s="4"/>
    </row>
    <row r="2518" spans="2:12" x14ac:dyDescent="0.3">
      <c r="B2518" s="3" t="s">
        <v>124</v>
      </c>
      <c r="C2518" s="4">
        <v>2019</v>
      </c>
      <c r="D2518" s="3" t="s">
        <v>1453</v>
      </c>
      <c r="E2518" s="4">
        <v>0</v>
      </c>
      <c r="F2518" s="4">
        <v>0</v>
      </c>
      <c r="G2518" s="4">
        <v>0</v>
      </c>
      <c r="H2518" s="4">
        <v>0</v>
      </c>
      <c r="I2518" s="4">
        <v>0</v>
      </c>
      <c r="J2518" s="4">
        <v>0</v>
      </c>
      <c r="K2518" s="3" t="s">
        <v>1451</v>
      </c>
      <c r="L2518" s="4"/>
    </row>
    <row r="2519" spans="2:12" x14ac:dyDescent="0.3">
      <c r="B2519" s="3" t="s">
        <v>124</v>
      </c>
      <c r="C2519" s="4">
        <v>2019</v>
      </c>
      <c r="D2519" s="3" t="s">
        <v>1454</v>
      </c>
      <c r="E2519" s="4">
        <v>18158014</v>
      </c>
      <c r="F2519" s="4">
        <v>2454393</v>
      </c>
      <c r="G2519" s="4">
        <v>15703621</v>
      </c>
      <c r="H2519" s="4">
        <v>1549368</v>
      </c>
      <c r="I2519" s="4">
        <v>0</v>
      </c>
      <c r="J2519" s="4">
        <v>0</v>
      </c>
      <c r="K2519" s="3" t="s">
        <v>1447</v>
      </c>
      <c r="L2519" s="4">
        <v>0.13516858176230065</v>
      </c>
    </row>
    <row r="2520" spans="2:12" x14ac:dyDescent="0.3">
      <c r="B2520" s="3" t="s">
        <v>124</v>
      </c>
      <c r="C2520" s="4">
        <v>2019</v>
      </c>
      <c r="D2520" s="3" t="s">
        <v>1455</v>
      </c>
      <c r="E2520" s="4">
        <v>63886006</v>
      </c>
      <c r="F2520" s="4">
        <v>19560758</v>
      </c>
      <c r="G2520" s="4">
        <v>44325248</v>
      </c>
      <c r="H2520" s="4">
        <v>991863</v>
      </c>
      <c r="I2520" s="4">
        <v>0</v>
      </c>
      <c r="J2520" s="4">
        <v>0</v>
      </c>
      <c r="K2520" s="3" t="s">
        <v>1447</v>
      </c>
      <c r="L2520" s="4">
        <v>0.30618220209289654</v>
      </c>
    </row>
    <row r="2521" spans="2:12" x14ac:dyDescent="0.3">
      <c r="B2521" s="3" t="s">
        <v>124</v>
      </c>
      <c r="C2521" s="4">
        <v>2019</v>
      </c>
      <c r="D2521" s="3" t="s">
        <v>1456</v>
      </c>
      <c r="E2521" s="4">
        <v>220627776</v>
      </c>
      <c r="F2521" s="4">
        <v>53789660</v>
      </c>
      <c r="G2521" s="4">
        <v>166838116</v>
      </c>
      <c r="H2521" s="4">
        <v>12279866</v>
      </c>
      <c r="I2521" s="4">
        <v>0</v>
      </c>
      <c r="J2521" s="4">
        <v>0</v>
      </c>
      <c r="K2521" s="3" t="s">
        <v>1447</v>
      </c>
      <c r="L2521" s="4">
        <v>0.24380275672995952</v>
      </c>
    </row>
    <row r="2522" spans="2:12" x14ac:dyDescent="0.3">
      <c r="B2522" s="3" t="s">
        <v>124</v>
      </c>
      <c r="C2522" s="4">
        <v>2019</v>
      </c>
      <c r="D2522" s="3" t="s">
        <v>1457</v>
      </c>
      <c r="E2522" s="4">
        <v>67282464</v>
      </c>
      <c r="F2522" s="4">
        <v>25107335</v>
      </c>
      <c r="G2522" s="4">
        <v>42175129</v>
      </c>
      <c r="H2522" s="4">
        <v>2118394</v>
      </c>
      <c r="I2522" s="4">
        <v>0</v>
      </c>
      <c r="J2522" s="4">
        <v>0</v>
      </c>
      <c r="K2522" s="3" t="s">
        <v>1447</v>
      </c>
      <c r="L2522" s="4">
        <v>0.37316313207554347</v>
      </c>
    </row>
    <row r="2523" spans="2:12" x14ac:dyDescent="0.3">
      <c r="B2523" s="3" t="s">
        <v>124</v>
      </c>
      <c r="C2523" s="4">
        <v>2019</v>
      </c>
      <c r="D2523" s="3" t="s">
        <v>1458</v>
      </c>
      <c r="E2523" s="4">
        <v>15426898</v>
      </c>
      <c r="F2523" s="4"/>
      <c r="G2523" s="4">
        <v>15426898</v>
      </c>
      <c r="H2523" s="4">
        <v>9604825</v>
      </c>
      <c r="I2523" s="4">
        <v>15426898</v>
      </c>
      <c r="J2523" s="4"/>
      <c r="K2523" s="3" t="s">
        <v>1451</v>
      </c>
      <c r="L2523" s="4"/>
    </row>
    <row r="2524" spans="2:12" x14ac:dyDescent="0.3">
      <c r="B2524" s="3" t="s">
        <v>124</v>
      </c>
      <c r="C2524" s="4">
        <v>2020</v>
      </c>
      <c r="D2524" s="3" t="s">
        <v>1446</v>
      </c>
      <c r="E2524" s="4">
        <v>107471055</v>
      </c>
      <c r="F2524" s="4">
        <v>29337810</v>
      </c>
      <c r="G2524" s="4">
        <v>78133245</v>
      </c>
      <c r="H2524" s="4">
        <v>2327500</v>
      </c>
      <c r="I2524" s="4">
        <v>0</v>
      </c>
      <c r="J2524" s="4">
        <v>0</v>
      </c>
      <c r="K2524" s="3" t="s">
        <v>1447</v>
      </c>
      <c r="L2524" s="4">
        <v>0.27298336282266888</v>
      </c>
    </row>
    <row r="2525" spans="2:12" x14ac:dyDescent="0.3">
      <c r="B2525" s="3" t="s">
        <v>124</v>
      </c>
      <c r="C2525" s="4">
        <v>2020</v>
      </c>
      <c r="D2525" s="3" t="s">
        <v>1448</v>
      </c>
      <c r="E2525" s="4">
        <v>69726775</v>
      </c>
      <c r="F2525" s="4">
        <v>14317682</v>
      </c>
      <c r="G2525" s="4">
        <v>55409093</v>
      </c>
      <c r="H2525" s="4">
        <v>1670593</v>
      </c>
      <c r="I2525" s="4">
        <v>184640000</v>
      </c>
      <c r="J2525" s="4">
        <v>1000000</v>
      </c>
      <c r="K2525" s="3" t="s">
        <v>1447</v>
      </c>
      <c r="L2525" s="4">
        <v>0.2053397995246446</v>
      </c>
    </row>
    <row r="2526" spans="2:12" x14ac:dyDescent="0.3">
      <c r="B2526" s="3" t="s">
        <v>124</v>
      </c>
      <c r="C2526" s="4">
        <v>2020</v>
      </c>
      <c r="D2526" s="3" t="s">
        <v>1449</v>
      </c>
      <c r="E2526" s="4">
        <v>32392725</v>
      </c>
      <c r="F2526" s="4">
        <v>14824401</v>
      </c>
      <c r="G2526" s="4">
        <v>17568324</v>
      </c>
      <c r="H2526" s="4">
        <v>2357548</v>
      </c>
      <c r="I2526" s="4">
        <v>17495734</v>
      </c>
      <c r="J2526" s="4">
        <v>1294936</v>
      </c>
      <c r="K2526" s="3" t="s">
        <v>1460</v>
      </c>
      <c r="L2526" s="4">
        <v>0.45764599921741689</v>
      </c>
    </row>
    <row r="2527" spans="2:12" x14ac:dyDescent="0.3">
      <c r="B2527" s="3" t="s">
        <v>124</v>
      </c>
      <c r="C2527" s="4">
        <v>2020</v>
      </c>
      <c r="D2527" s="3" t="s">
        <v>1450</v>
      </c>
      <c r="E2527" s="4">
        <v>18283666</v>
      </c>
      <c r="F2527" s="4"/>
      <c r="G2527" s="4">
        <v>18283666</v>
      </c>
      <c r="H2527" s="4">
        <v>0</v>
      </c>
      <c r="I2527" s="4">
        <v>18283666</v>
      </c>
      <c r="J2527" s="4"/>
      <c r="K2527" s="3" t="s">
        <v>1451</v>
      </c>
      <c r="L2527" s="4"/>
    </row>
    <row r="2528" spans="2:12" x14ac:dyDescent="0.3">
      <c r="B2528" s="3" t="s">
        <v>124</v>
      </c>
      <c r="C2528" s="4">
        <v>2020</v>
      </c>
      <c r="D2528" s="3" t="s">
        <v>1452</v>
      </c>
      <c r="E2528" s="4">
        <v>0</v>
      </c>
      <c r="F2528" s="4">
        <v>0</v>
      </c>
      <c r="G2528" s="4">
        <v>0</v>
      </c>
      <c r="H2528" s="4">
        <v>0</v>
      </c>
      <c r="I2528" s="4">
        <v>0</v>
      </c>
      <c r="J2528" s="4">
        <v>0</v>
      </c>
      <c r="K2528" s="3" t="s">
        <v>1451</v>
      </c>
      <c r="L2528" s="4"/>
    </row>
    <row r="2529" spans="2:12" x14ac:dyDescent="0.3">
      <c r="B2529" s="3" t="s">
        <v>124</v>
      </c>
      <c r="C2529" s="4">
        <v>2020</v>
      </c>
      <c r="D2529" s="3" t="s">
        <v>1453</v>
      </c>
      <c r="E2529" s="4">
        <v>0</v>
      </c>
      <c r="F2529" s="4">
        <v>0</v>
      </c>
      <c r="G2529" s="4">
        <v>0</v>
      </c>
      <c r="H2529" s="4">
        <v>0</v>
      </c>
      <c r="I2529" s="4">
        <v>0</v>
      </c>
      <c r="J2529" s="4">
        <v>0</v>
      </c>
      <c r="K2529" s="3" t="s">
        <v>1451</v>
      </c>
      <c r="L2529" s="4"/>
    </row>
    <row r="2530" spans="2:12" x14ac:dyDescent="0.3">
      <c r="B2530" s="3" t="s">
        <v>124</v>
      </c>
      <c r="C2530" s="4">
        <v>2020</v>
      </c>
      <c r="D2530" s="3" t="s">
        <v>1454</v>
      </c>
      <c r="E2530" s="4">
        <v>24736300</v>
      </c>
      <c r="F2530" s="4">
        <v>2711249</v>
      </c>
      <c r="G2530" s="4">
        <v>22025051</v>
      </c>
      <c r="H2530" s="4">
        <v>3231699</v>
      </c>
      <c r="I2530" s="4">
        <v>0</v>
      </c>
      <c r="J2530" s="4">
        <v>0</v>
      </c>
      <c r="K2530" s="3" t="s">
        <v>1447</v>
      </c>
      <c r="L2530" s="4">
        <v>0.10960608498441561</v>
      </c>
    </row>
    <row r="2531" spans="2:12" x14ac:dyDescent="0.3">
      <c r="B2531" s="3" t="s">
        <v>124</v>
      </c>
      <c r="C2531" s="4">
        <v>2020</v>
      </c>
      <c r="D2531" s="3" t="s">
        <v>1455</v>
      </c>
      <c r="E2531" s="4">
        <v>67175151</v>
      </c>
      <c r="F2531" s="4">
        <v>20559911</v>
      </c>
      <c r="G2531" s="4">
        <v>46615240</v>
      </c>
      <c r="H2531" s="4">
        <v>2171252</v>
      </c>
      <c r="I2531" s="4">
        <v>349900000</v>
      </c>
      <c r="J2531" s="4">
        <v>8000000</v>
      </c>
      <c r="K2531" s="3" t="s">
        <v>1460</v>
      </c>
      <c r="L2531" s="4">
        <v>0.3060642319955485</v>
      </c>
    </row>
    <row r="2532" spans="2:12" x14ac:dyDescent="0.3">
      <c r="B2532" s="3" t="s">
        <v>124</v>
      </c>
      <c r="C2532" s="4">
        <v>2020</v>
      </c>
      <c r="D2532" s="3" t="s">
        <v>1456</v>
      </c>
      <c r="E2532" s="4">
        <v>231053968</v>
      </c>
      <c r="F2532" s="4">
        <v>57926504</v>
      </c>
      <c r="G2532" s="4">
        <v>173127464</v>
      </c>
      <c r="H2532" s="4">
        <v>8990823</v>
      </c>
      <c r="I2532" s="4">
        <v>353380000</v>
      </c>
      <c r="J2532" s="4">
        <v>17200000</v>
      </c>
      <c r="K2532" s="3" t="s">
        <v>1447</v>
      </c>
      <c r="L2532" s="4">
        <v>0.25070551482586961</v>
      </c>
    </row>
    <row r="2533" spans="2:12" x14ac:dyDescent="0.3">
      <c r="B2533" s="3" t="s">
        <v>124</v>
      </c>
      <c r="C2533" s="4">
        <v>2020</v>
      </c>
      <c r="D2533" s="3" t="s">
        <v>1457</v>
      </c>
      <c r="E2533" s="4">
        <v>70115909</v>
      </c>
      <c r="F2533" s="4">
        <v>26151735</v>
      </c>
      <c r="G2533" s="4">
        <v>43964174</v>
      </c>
      <c r="H2533" s="4">
        <v>1865367</v>
      </c>
      <c r="I2533" s="4">
        <v>450000000</v>
      </c>
      <c r="J2533" s="4">
        <v>13700000</v>
      </c>
      <c r="K2533" s="3" t="s">
        <v>1460</v>
      </c>
      <c r="L2533" s="4">
        <v>0.3729786203014212</v>
      </c>
    </row>
    <row r="2534" spans="2:12" x14ac:dyDescent="0.3">
      <c r="B2534" s="3" t="s">
        <v>124</v>
      </c>
      <c r="C2534" s="4">
        <v>2020</v>
      </c>
      <c r="D2534" s="3" t="s">
        <v>1458</v>
      </c>
      <c r="E2534" s="4">
        <v>13773084</v>
      </c>
      <c r="F2534" s="4"/>
      <c r="G2534" s="4">
        <v>13773084</v>
      </c>
      <c r="H2534" s="4">
        <v>12082826</v>
      </c>
      <c r="I2534" s="4">
        <v>13773084</v>
      </c>
      <c r="J2534" s="4"/>
      <c r="K2534" s="3" t="s">
        <v>1451</v>
      </c>
      <c r="L2534" s="4"/>
    </row>
    <row r="2535" spans="2:12" x14ac:dyDescent="0.3">
      <c r="B2535" s="3" t="s">
        <v>124</v>
      </c>
      <c r="C2535" s="4">
        <v>2021</v>
      </c>
      <c r="D2535" s="3" t="s">
        <v>1446</v>
      </c>
      <c r="E2535" s="4">
        <v>112879684</v>
      </c>
      <c r="F2535" s="4">
        <v>31652506</v>
      </c>
      <c r="G2535" s="4">
        <v>81227178</v>
      </c>
      <c r="H2535" s="4">
        <v>6191527</v>
      </c>
      <c r="I2535" s="4">
        <v>103052000</v>
      </c>
      <c r="J2535" s="4">
        <v>2351590</v>
      </c>
      <c r="K2535" s="3" t="s">
        <v>1460</v>
      </c>
      <c r="L2535" s="4">
        <v>0.28040923643974763</v>
      </c>
    </row>
    <row r="2536" spans="2:12" x14ac:dyDescent="0.3">
      <c r="B2536" s="3" t="s">
        <v>124</v>
      </c>
      <c r="C2536" s="4">
        <v>2021</v>
      </c>
      <c r="D2536" s="3" t="s">
        <v>1448</v>
      </c>
      <c r="E2536" s="4">
        <v>71889324</v>
      </c>
      <c r="F2536" s="4">
        <v>15312928</v>
      </c>
      <c r="G2536" s="4">
        <v>56576396</v>
      </c>
      <c r="H2536" s="4">
        <v>2162549</v>
      </c>
      <c r="I2536" s="4">
        <v>184640000</v>
      </c>
      <c r="J2536" s="4">
        <v>5000000</v>
      </c>
      <c r="K2536" s="3" t="s">
        <v>1460</v>
      </c>
      <c r="L2536" s="4">
        <v>0.21300698278926647</v>
      </c>
    </row>
    <row r="2537" spans="2:12" x14ac:dyDescent="0.3">
      <c r="B2537" s="3" t="s">
        <v>124</v>
      </c>
      <c r="C2537" s="4">
        <v>2021</v>
      </c>
      <c r="D2537" s="3" t="s">
        <v>1449</v>
      </c>
      <c r="E2537" s="4">
        <v>34104100</v>
      </c>
      <c r="F2537" s="4">
        <v>16733974</v>
      </c>
      <c r="G2537" s="4">
        <v>17370126</v>
      </c>
      <c r="H2537" s="4">
        <v>2414351</v>
      </c>
      <c r="I2537" s="4">
        <v>17495734</v>
      </c>
      <c r="J2537" s="4">
        <v>1294936</v>
      </c>
      <c r="K2537" s="3" t="s">
        <v>1460</v>
      </c>
      <c r="L2537" s="4">
        <v>0.49067337944704598</v>
      </c>
    </row>
    <row r="2538" spans="2:12" x14ac:dyDescent="0.3">
      <c r="B2538" s="3" t="s">
        <v>124</v>
      </c>
      <c r="C2538" s="4">
        <v>2021</v>
      </c>
      <c r="D2538" s="3" t="s">
        <v>1450</v>
      </c>
      <c r="E2538" s="4">
        <v>18241875</v>
      </c>
      <c r="F2538" s="4"/>
      <c r="G2538" s="4">
        <v>18241875</v>
      </c>
      <c r="H2538" s="4">
        <v>0</v>
      </c>
      <c r="I2538" s="4">
        <v>18241875</v>
      </c>
      <c r="J2538" s="4"/>
      <c r="K2538" s="3" t="s">
        <v>1451</v>
      </c>
      <c r="L2538" s="4"/>
    </row>
    <row r="2539" spans="2:12" x14ac:dyDescent="0.3">
      <c r="B2539" s="3" t="s">
        <v>124</v>
      </c>
      <c r="C2539" s="4">
        <v>2021</v>
      </c>
      <c r="D2539" s="3" t="s">
        <v>1452</v>
      </c>
      <c r="E2539" s="4">
        <v>0</v>
      </c>
      <c r="F2539" s="4">
        <v>0</v>
      </c>
      <c r="G2539" s="4">
        <v>0</v>
      </c>
      <c r="H2539" s="4">
        <v>0</v>
      </c>
      <c r="I2539" s="4">
        <v>0</v>
      </c>
      <c r="J2539" s="4">
        <v>0</v>
      </c>
      <c r="K2539" s="3" t="s">
        <v>1451</v>
      </c>
      <c r="L2539" s="4"/>
    </row>
    <row r="2540" spans="2:12" x14ac:dyDescent="0.3">
      <c r="B2540" s="3" t="s">
        <v>124</v>
      </c>
      <c r="C2540" s="4">
        <v>2021</v>
      </c>
      <c r="D2540" s="3" t="s">
        <v>1453</v>
      </c>
      <c r="E2540" s="4">
        <v>0</v>
      </c>
      <c r="F2540" s="4">
        <v>0</v>
      </c>
      <c r="G2540" s="4">
        <v>0</v>
      </c>
      <c r="H2540" s="4">
        <v>0</v>
      </c>
      <c r="I2540" s="4">
        <v>0</v>
      </c>
      <c r="J2540" s="4">
        <v>0</v>
      </c>
      <c r="K2540" s="3" t="s">
        <v>1451</v>
      </c>
      <c r="L2540" s="4"/>
    </row>
    <row r="2541" spans="2:12" x14ac:dyDescent="0.3">
      <c r="B2541" s="3" t="s">
        <v>124</v>
      </c>
      <c r="C2541" s="4">
        <v>2021</v>
      </c>
      <c r="D2541" s="3" t="s">
        <v>1454</v>
      </c>
      <c r="E2541" s="4">
        <v>25696754</v>
      </c>
      <c r="F2541" s="4">
        <v>3012688</v>
      </c>
      <c r="G2541" s="4">
        <v>22684066</v>
      </c>
      <c r="H2541" s="4">
        <v>824226</v>
      </c>
      <c r="I2541" s="4">
        <v>0</v>
      </c>
      <c r="J2541" s="4">
        <v>0</v>
      </c>
      <c r="K2541" s="3" t="s">
        <v>1447</v>
      </c>
      <c r="L2541" s="4">
        <v>0.11724002183310779</v>
      </c>
    </row>
    <row r="2542" spans="2:12" x14ac:dyDescent="0.3">
      <c r="B2542" s="3" t="s">
        <v>124</v>
      </c>
      <c r="C2542" s="4">
        <v>2021</v>
      </c>
      <c r="D2542" s="3" t="s">
        <v>1455</v>
      </c>
      <c r="E2542" s="4">
        <v>67920872</v>
      </c>
      <c r="F2542" s="4">
        <v>21573664</v>
      </c>
      <c r="G2542" s="4">
        <v>46347208</v>
      </c>
      <c r="H2542" s="4">
        <v>745721</v>
      </c>
      <c r="I2542" s="4">
        <v>349900</v>
      </c>
      <c r="J2542" s="4">
        <v>4900000</v>
      </c>
      <c r="K2542" s="3" t="s">
        <v>1460</v>
      </c>
      <c r="L2542" s="4">
        <v>0.31762937319179296</v>
      </c>
    </row>
    <row r="2543" spans="2:12" x14ac:dyDescent="0.3">
      <c r="B2543" s="3" t="s">
        <v>124</v>
      </c>
      <c r="C2543" s="4">
        <v>2021</v>
      </c>
      <c r="D2543" s="3" t="s">
        <v>1456</v>
      </c>
      <c r="E2543" s="4">
        <v>239382698</v>
      </c>
      <c r="F2543" s="4">
        <v>62669413</v>
      </c>
      <c r="G2543" s="4">
        <v>176713285</v>
      </c>
      <c r="H2543" s="4">
        <v>8794287</v>
      </c>
      <c r="I2543" s="4">
        <v>355380000</v>
      </c>
      <c r="J2543" s="4">
        <v>16100000</v>
      </c>
      <c r="K2543" s="3" t="s">
        <v>1447</v>
      </c>
      <c r="L2543" s="4">
        <v>0.26179591726382834</v>
      </c>
    </row>
    <row r="2544" spans="2:12" x14ac:dyDescent="0.3">
      <c r="B2544" s="3" t="s">
        <v>124</v>
      </c>
      <c r="C2544" s="4">
        <v>2021</v>
      </c>
      <c r="D2544" s="3" t="s">
        <v>1457</v>
      </c>
      <c r="E2544" s="4">
        <v>72490398</v>
      </c>
      <c r="F2544" s="4">
        <v>27406051</v>
      </c>
      <c r="G2544" s="4">
        <v>45084347</v>
      </c>
      <c r="H2544" s="4">
        <v>2374489</v>
      </c>
      <c r="I2544" s="4">
        <v>451200000</v>
      </c>
      <c r="J2544" s="4">
        <v>6450000</v>
      </c>
      <c r="K2544" s="3" t="s">
        <v>1460</v>
      </c>
      <c r="L2544" s="4">
        <v>0.37806456794457111</v>
      </c>
    </row>
    <row r="2545" spans="2:12" x14ac:dyDescent="0.3">
      <c r="B2545" s="3" t="s">
        <v>124</v>
      </c>
      <c r="C2545" s="4">
        <v>2021</v>
      </c>
      <c r="D2545" s="3" t="s">
        <v>1458</v>
      </c>
      <c r="E2545" s="4">
        <v>37039083</v>
      </c>
      <c r="F2545" s="4"/>
      <c r="G2545" s="4">
        <v>37039083</v>
      </c>
      <c r="H2545" s="4">
        <v>23265999</v>
      </c>
      <c r="I2545" s="4">
        <v>37039083</v>
      </c>
      <c r="J2545" s="4"/>
      <c r="K2545" s="3" t="s">
        <v>1451</v>
      </c>
      <c r="L2545" s="4"/>
    </row>
    <row r="2546" spans="2:12" x14ac:dyDescent="0.3">
      <c r="B2546" s="3" t="s">
        <v>124</v>
      </c>
      <c r="C2546" s="4">
        <v>2022</v>
      </c>
      <c r="D2546" s="3" t="s">
        <v>1446</v>
      </c>
      <c r="E2546" s="4">
        <v>120259678</v>
      </c>
      <c r="F2546" s="4">
        <v>36276093</v>
      </c>
      <c r="G2546" s="4">
        <v>83983585</v>
      </c>
      <c r="H2546" s="4">
        <v>3501919</v>
      </c>
      <c r="I2546" s="4">
        <v>103052000</v>
      </c>
      <c r="J2546" s="4">
        <v>2351590</v>
      </c>
      <c r="K2546" s="3" t="s">
        <v>1460</v>
      </c>
      <c r="L2546" s="4">
        <v>0.30164801372576433</v>
      </c>
    </row>
    <row r="2547" spans="2:12" x14ac:dyDescent="0.3">
      <c r="B2547" s="3" t="s">
        <v>124</v>
      </c>
      <c r="C2547" s="4">
        <v>2022</v>
      </c>
      <c r="D2547" s="3" t="s">
        <v>1448</v>
      </c>
      <c r="E2547" s="4">
        <v>75120943</v>
      </c>
      <c r="F2547" s="4">
        <v>16395366</v>
      </c>
      <c r="G2547" s="4">
        <v>58725577</v>
      </c>
      <c r="H2547" s="4">
        <v>3016502</v>
      </c>
      <c r="I2547" s="4">
        <v>184640000</v>
      </c>
      <c r="J2547" s="4">
        <v>5000000</v>
      </c>
      <c r="K2547" s="3" t="s">
        <v>1460</v>
      </c>
      <c r="L2547" s="4">
        <v>0.21825293114331645</v>
      </c>
    </row>
    <row r="2548" spans="2:12" x14ac:dyDescent="0.3">
      <c r="B2548" s="3" t="s">
        <v>124</v>
      </c>
      <c r="C2548" s="4">
        <v>2022</v>
      </c>
      <c r="D2548" s="3" t="s">
        <v>1449</v>
      </c>
      <c r="E2548" s="4">
        <v>34997172</v>
      </c>
      <c r="F2548" s="4">
        <v>17062675</v>
      </c>
      <c r="G2548" s="4">
        <v>17934497</v>
      </c>
      <c r="H2548" s="4">
        <v>2727397</v>
      </c>
      <c r="I2548" s="4">
        <v>17495734</v>
      </c>
      <c r="J2548" s="4">
        <v>1294936</v>
      </c>
      <c r="K2548" s="3" t="s">
        <v>1460</v>
      </c>
      <c r="L2548" s="4">
        <v>0.48754439358700186</v>
      </c>
    </row>
    <row r="2549" spans="2:12" x14ac:dyDescent="0.3">
      <c r="B2549" s="3" t="s">
        <v>124</v>
      </c>
      <c r="C2549" s="4">
        <v>2022</v>
      </c>
      <c r="D2549" s="3" t="s">
        <v>1450</v>
      </c>
      <c r="E2549" s="4">
        <v>18254749</v>
      </c>
      <c r="F2549" s="4"/>
      <c r="G2549" s="4">
        <v>18254749</v>
      </c>
      <c r="H2549" s="4">
        <v>0</v>
      </c>
      <c r="I2549" s="4">
        <v>18254749</v>
      </c>
      <c r="J2549" s="4"/>
      <c r="K2549" s="3" t="s">
        <v>1451</v>
      </c>
      <c r="L2549" s="4"/>
    </row>
    <row r="2550" spans="2:12" x14ac:dyDescent="0.3">
      <c r="B2550" s="3" t="s">
        <v>124</v>
      </c>
      <c r="C2550" s="4">
        <v>2022</v>
      </c>
      <c r="D2550" s="3" t="s">
        <v>1452</v>
      </c>
      <c r="E2550" s="4">
        <v>0</v>
      </c>
      <c r="F2550" s="4">
        <v>0</v>
      </c>
      <c r="G2550" s="4">
        <v>0</v>
      </c>
      <c r="H2550" s="4">
        <v>0</v>
      </c>
      <c r="I2550" s="4">
        <v>0</v>
      </c>
      <c r="J2550" s="4">
        <v>0</v>
      </c>
      <c r="K2550" s="3" t="s">
        <v>1451</v>
      </c>
      <c r="L2550" s="4"/>
    </row>
    <row r="2551" spans="2:12" x14ac:dyDescent="0.3">
      <c r="B2551" s="3" t="s">
        <v>124</v>
      </c>
      <c r="C2551" s="4">
        <v>2022</v>
      </c>
      <c r="D2551" s="3" t="s">
        <v>1453</v>
      </c>
      <c r="E2551" s="4">
        <v>0</v>
      </c>
      <c r="F2551" s="4">
        <v>0</v>
      </c>
      <c r="G2551" s="4">
        <v>0</v>
      </c>
      <c r="H2551" s="4">
        <v>0</v>
      </c>
      <c r="I2551" s="4">
        <v>0</v>
      </c>
      <c r="J2551" s="4">
        <v>0</v>
      </c>
      <c r="K2551" s="3" t="s">
        <v>1451</v>
      </c>
      <c r="L2551" s="4"/>
    </row>
    <row r="2552" spans="2:12" x14ac:dyDescent="0.3">
      <c r="B2552" s="3" t="s">
        <v>124</v>
      </c>
      <c r="C2552" s="4">
        <v>2022</v>
      </c>
      <c r="D2552" s="3" t="s">
        <v>1454</v>
      </c>
      <c r="E2552" s="4">
        <v>29823023</v>
      </c>
      <c r="F2552" s="4">
        <v>3395602</v>
      </c>
      <c r="G2552" s="4">
        <v>26427421</v>
      </c>
      <c r="H2552" s="4">
        <v>2606450</v>
      </c>
      <c r="I2552" s="4">
        <v>0</v>
      </c>
      <c r="J2552" s="4">
        <v>0</v>
      </c>
      <c r="K2552" s="3" t="s">
        <v>1460</v>
      </c>
      <c r="L2552" s="4">
        <v>0.11385841066480752</v>
      </c>
    </row>
    <row r="2553" spans="2:12" x14ac:dyDescent="0.3">
      <c r="B2553" s="3" t="s">
        <v>124</v>
      </c>
      <c r="C2553" s="4">
        <v>2022</v>
      </c>
      <c r="D2553" s="3" t="s">
        <v>1455</v>
      </c>
      <c r="E2553" s="4">
        <v>68614961</v>
      </c>
      <c r="F2553" s="4">
        <v>22208894</v>
      </c>
      <c r="G2553" s="4">
        <v>46406067</v>
      </c>
      <c r="H2553" s="4">
        <v>942953</v>
      </c>
      <c r="I2553" s="4">
        <v>3499000</v>
      </c>
      <c r="J2553" s="4">
        <v>4900000</v>
      </c>
      <c r="K2553" s="3" t="s">
        <v>1460</v>
      </c>
      <c r="L2553" s="4">
        <v>0.32367422026225445</v>
      </c>
    </row>
    <row r="2554" spans="2:12" x14ac:dyDescent="0.3">
      <c r="B2554" s="3" t="s">
        <v>124</v>
      </c>
      <c r="C2554" s="4">
        <v>2022</v>
      </c>
      <c r="D2554" s="3" t="s">
        <v>1456</v>
      </c>
      <c r="E2554" s="4">
        <v>252069418</v>
      </c>
      <c r="F2554" s="4">
        <v>68759586</v>
      </c>
      <c r="G2554" s="4">
        <v>183309832</v>
      </c>
      <c r="H2554" s="4">
        <v>13107846</v>
      </c>
      <c r="I2554" s="4">
        <v>355380000</v>
      </c>
      <c r="J2554" s="4">
        <v>16100000</v>
      </c>
      <c r="K2554" s="3" t="s">
        <v>1460</v>
      </c>
      <c r="L2554" s="4">
        <v>0.27278035767115549</v>
      </c>
    </row>
    <row r="2555" spans="2:12" x14ac:dyDescent="0.3">
      <c r="B2555" s="3" t="s">
        <v>124</v>
      </c>
      <c r="C2555" s="4">
        <v>2022</v>
      </c>
      <c r="D2555" s="3" t="s">
        <v>1457</v>
      </c>
      <c r="E2555" s="4">
        <v>74974016</v>
      </c>
      <c r="F2555" s="4">
        <v>28768765</v>
      </c>
      <c r="G2555" s="4">
        <v>46205251</v>
      </c>
      <c r="H2555" s="4">
        <v>2790441</v>
      </c>
      <c r="I2555" s="4">
        <v>451200000</v>
      </c>
      <c r="J2555" s="4">
        <v>6450000</v>
      </c>
      <c r="K2555" s="3" t="s">
        <v>1460</v>
      </c>
      <c r="L2555" s="4">
        <v>0.38371647318452301</v>
      </c>
    </row>
    <row r="2556" spans="2:12" x14ac:dyDescent="0.3">
      <c r="B2556" s="3" t="s">
        <v>124</v>
      </c>
      <c r="C2556" s="4">
        <v>2022</v>
      </c>
      <c r="D2556" s="3" t="s">
        <v>1458</v>
      </c>
      <c r="E2556" s="4">
        <v>56357620</v>
      </c>
      <c r="F2556" s="4"/>
      <c r="G2556" s="4">
        <v>56357620</v>
      </c>
      <c r="H2556" s="4">
        <v>25543932</v>
      </c>
      <c r="I2556" s="4">
        <v>56357620</v>
      </c>
      <c r="J2556" s="4"/>
      <c r="K2556" s="3" t="s">
        <v>1451</v>
      </c>
      <c r="L2556" s="4"/>
    </row>
    <row r="2557" spans="2:12" x14ac:dyDescent="0.3">
      <c r="B2557" s="3" t="s">
        <v>124</v>
      </c>
      <c r="C2557" s="4">
        <v>2023</v>
      </c>
      <c r="D2557" s="3" t="s">
        <v>1446</v>
      </c>
      <c r="E2557" s="4">
        <v>169375105</v>
      </c>
      <c r="F2557" s="4">
        <v>39808977</v>
      </c>
      <c r="G2557" s="4">
        <v>129566128</v>
      </c>
      <c r="H2557" s="4">
        <v>2110607</v>
      </c>
      <c r="I2557" s="4">
        <v>103052000</v>
      </c>
      <c r="J2557" s="4">
        <v>2351590</v>
      </c>
      <c r="K2557" s="3" t="s">
        <v>1460</v>
      </c>
      <c r="L2557" s="4">
        <v>0.23503440484952023</v>
      </c>
    </row>
    <row r="2558" spans="2:12" x14ac:dyDescent="0.3">
      <c r="B2558" s="3" t="s">
        <v>124</v>
      </c>
      <c r="C2558" s="4">
        <v>2023</v>
      </c>
      <c r="D2558" s="3" t="s">
        <v>1448</v>
      </c>
      <c r="E2558" s="4">
        <v>75120944</v>
      </c>
      <c r="F2558" s="4">
        <v>16395366</v>
      </c>
      <c r="G2558" s="4">
        <v>58725578</v>
      </c>
      <c r="H2558" s="4">
        <v>1287570</v>
      </c>
      <c r="I2558" s="4">
        <v>184640000</v>
      </c>
      <c r="J2558" s="4">
        <v>5000000</v>
      </c>
      <c r="K2558" s="3" t="s">
        <v>1460</v>
      </c>
      <c r="L2558" s="4">
        <v>0.2182529282379625</v>
      </c>
    </row>
    <row r="2559" spans="2:12" x14ac:dyDescent="0.3">
      <c r="B2559" s="3" t="s">
        <v>124</v>
      </c>
      <c r="C2559" s="4">
        <v>2023</v>
      </c>
      <c r="D2559" s="3" t="s">
        <v>1449</v>
      </c>
      <c r="E2559" s="4">
        <v>37931111</v>
      </c>
      <c r="F2559" s="4">
        <v>18429237</v>
      </c>
      <c r="G2559" s="4">
        <v>19501874</v>
      </c>
      <c r="H2559" s="4">
        <v>3565773</v>
      </c>
      <c r="I2559" s="4">
        <v>17495734</v>
      </c>
      <c r="J2559" s="4">
        <v>1294936</v>
      </c>
      <c r="K2559" s="3" t="s">
        <v>1460</v>
      </c>
      <c r="L2559" s="4">
        <v>0.48586072261368773</v>
      </c>
    </row>
    <row r="2560" spans="2:12" x14ac:dyDescent="0.3">
      <c r="B2560" s="3" t="s">
        <v>124</v>
      </c>
      <c r="C2560" s="4">
        <v>2023</v>
      </c>
      <c r="D2560" s="3" t="s">
        <v>1450</v>
      </c>
      <c r="E2560" s="4">
        <v>20427954</v>
      </c>
      <c r="F2560" s="4"/>
      <c r="G2560" s="4">
        <v>20427954</v>
      </c>
      <c r="H2560" s="4">
        <v>1915083</v>
      </c>
      <c r="I2560" s="4">
        <v>20427954</v>
      </c>
      <c r="J2560" s="4"/>
      <c r="K2560" s="3" t="s">
        <v>1451</v>
      </c>
      <c r="L2560" s="4"/>
    </row>
    <row r="2561" spans="2:12" x14ac:dyDescent="0.3">
      <c r="B2561" s="3" t="s">
        <v>124</v>
      </c>
      <c r="C2561" s="4">
        <v>2023</v>
      </c>
      <c r="D2561" s="3" t="s">
        <v>1452</v>
      </c>
      <c r="E2561" s="4">
        <v>0</v>
      </c>
      <c r="F2561" s="4">
        <v>0</v>
      </c>
      <c r="G2561" s="4">
        <v>0</v>
      </c>
      <c r="H2561" s="4">
        <v>0</v>
      </c>
      <c r="I2561" s="4">
        <v>0</v>
      </c>
      <c r="J2561" s="4">
        <v>0</v>
      </c>
      <c r="K2561" s="3" t="s">
        <v>1451</v>
      </c>
      <c r="L2561" s="4"/>
    </row>
    <row r="2562" spans="2:12" x14ac:dyDescent="0.3">
      <c r="B2562" s="3" t="s">
        <v>124</v>
      </c>
      <c r="C2562" s="4">
        <v>2023</v>
      </c>
      <c r="D2562" s="3" t="s">
        <v>1453</v>
      </c>
      <c r="E2562" s="4">
        <v>0</v>
      </c>
      <c r="F2562" s="4">
        <v>0</v>
      </c>
      <c r="G2562" s="4">
        <v>0</v>
      </c>
      <c r="H2562" s="4">
        <v>0</v>
      </c>
      <c r="I2562" s="4">
        <v>0</v>
      </c>
      <c r="J2562" s="4">
        <v>0</v>
      </c>
      <c r="K2562" s="3" t="s">
        <v>1451</v>
      </c>
      <c r="L2562" s="4"/>
    </row>
    <row r="2563" spans="2:12" x14ac:dyDescent="0.3">
      <c r="B2563" s="3" t="s">
        <v>124</v>
      </c>
      <c r="C2563" s="4">
        <v>2023</v>
      </c>
      <c r="D2563" s="3" t="s">
        <v>1454</v>
      </c>
      <c r="E2563" s="4">
        <v>34691708</v>
      </c>
      <c r="F2563" s="4">
        <v>3819902</v>
      </c>
      <c r="G2563" s="4">
        <v>30871806</v>
      </c>
      <c r="H2563" s="4">
        <v>4921366</v>
      </c>
      <c r="I2563" s="4">
        <v>4921365</v>
      </c>
      <c r="J2563" s="4">
        <v>412147</v>
      </c>
      <c r="K2563" s="3" t="s">
        <v>1460</v>
      </c>
      <c r="L2563" s="4">
        <v>0.11010994327520571</v>
      </c>
    </row>
    <row r="2564" spans="2:12" x14ac:dyDescent="0.3">
      <c r="B2564" s="3" t="s">
        <v>124</v>
      </c>
      <c r="C2564" s="4">
        <v>2023</v>
      </c>
      <c r="D2564" s="3" t="s">
        <v>1455</v>
      </c>
      <c r="E2564" s="4">
        <v>70340467</v>
      </c>
      <c r="F2564" s="4">
        <v>23208126</v>
      </c>
      <c r="G2564" s="4">
        <v>47132341</v>
      </c>
      <c r="H2564" s="4">
        <v>1291610</v>
      </c>
      <c r="I2564" s="4">
        <v>3499000</v>
      </c>
      <c r="J2564" s="4">
        <v>4900000</v>
      </c>
      <c r="K2564" s="3" t="s">
        <v>1460</v>
      </c>
      <c r="L2564" s="4">
        <v>0.32993989078861247</v>
      </c>
    </row>
    <row r="2565" spans="2:12" x14ac:dyDescent="0.3">
      <c r="B2565" s="3" t="s">
        <v>124</v>
      </c>
      <c r="C2565" s="4">
        <v>2023</v>
      </c>
      <c r="D2565" s="3" t="s">
        <v>1456</v>
      </c>
      <c r="E2565" s="4">
        <v>258941666</v>
      </c>
      <c r="F2565" s="4">
        <v>70135404</v>
      </c>
      <c r="G2565" s="4">
        <v>188806262</v>
      </c>
      <c r="H2565" s="4">
        <v>11856961</v>
      </c>
      <c r="I2565" s="4">
        <v>355380000</v>
      </c>
      <c r="J2565" s="4">
        <v>16100000</v>
      </c>
      <c r="K2565" s="3" t="s">
        <v>1460</v>
      </c>
      <c r="L2565" s="4">
        <v>0.27085406950305169</v>
      </c>
    </row>
    <row r="2566" spans="2:12" x14ac:dyDescent="0.3">
      <c r="B2566" s="3" t="s">
        <v>124</v>
      </c>
      <c r="C2566" s="4">
        <v>2023</v>
      </c>
      <c r="D2566" s="3" t="s">
        <v>1457</v>
      </c>
      <c r="E2566" s="4">
        <v>77175873</v>
      </c>
      <c r="F2566" s="4">
        <v>29373517</v>
      </c>
      <c r="G2566" s="4">
        <v>47802356</v>
      </c>
      <c r="H2566" s="4">
        <v>2202385</v>
      </c>
      <c r="I2566" s="4">
        <v>451200000</v>
      </c>
      <c r="J2566" s="4">
        <v>6450000</v>
      </c>
      <c r="K2566" s="3" t="s">
        <v>1460</v>
      </c>
      <c r="L2566" s="4">
        <v>0.38060492040044691</v>
      </c>
    </row>
    <row r="2567" spans="2:12" x14ac:dyDescent="0.3">
      <c r="B2567" s="3" t="s">
        <v>124</v>
      </c>
      <c r="C2567" s="4">
        <v>2023</v>
      </c>
      <c r="D2567" s="3" t="s">
        <v>1458</v>
      </c>
      <c r="E2567" s="4">
        <v>9228221</v>
      </c>
      <c r="F2567" s="4"/>
      <c r="G2567" s="4">
        <v>9228221</v>
      </c>
      <c r="H2567" s="4">
        <v>4973242</v>
      </c>
      <c r="I2567" s="4">
        <v>9228221</v>
      </c>
      <c r="J2567" s="4"/>
      <c r="K2567" s="3" t="s">
        <v>1451</v>
      </c>
      <c r="L2567" s="4"/>
    </row>
    <row r="2568" spans="2:12" x14ac:dyDescent="0.3">
      <c r="B2568" s="3" t="s">
        <v>124</v>
      </c>
      <c r="C2568" s="4">
        <v>2024</v>
      </c>
      <c r="D2568" s="3" t="s">
        <v>1446</v>
      </c>
      <c r="E2568" s="4">
        <v>174248707</v>
      </c>
      <c r="F2568" s="4">
        <v>43298490</v>
      </c>
      <c r="G2568" s="4">
        <v>130950217</v>
      </c>
      <c r="H2568" s="4">
        <v>2785238</v>
      </c>
      <c r="I2568" s="4">
        <v>231736855</v>
      </c>
      <c r="J2568" s="4">
        <v>4881313</v>
      </c>
      <c r="K2568" s="3" t="s">
        <v>1447</v>
      </c>
      <c r="L2568" s="4">
        <v>0.2484867219129494</v>
      </c>
    </row>
    <row r="2569" spans="2:12" x14ac:dyDescent="0.3">
      <c r="B2569" s="3" t="s">
        <v>124</v>
      </c>
      <c r="C2569" s="4">
        <v>2024</v>
      </c>
      <c r="D2569" s="3" t="s">
        <v>1448</v>
      </c>
      <c r="E2569" s="4">
        <v>75327397</v>
      </c>
      <c r="F2569" s="4">
        <v>17513538</v>
      </c>
      <c r="G2569" s="4">
        <v>57813859</v>
      </c>
      <c r="H2569" s="4">
        <v>851751</v>
      </c>
      <c r="I2569" s="4">
        <v>257835515</v>
      </c>
      <c r="J2569" s="4">
        <v>3386562</v>
      </c>
      <c r="K2569" s="3" t="s">
        <v>1460</v>
      </c>
      <c r="L2569" s="4">
        <v>0.23249891404053163</v>
      </c>
    </row>
    <row r="2570" spans="2:12" x14ac:dyDescent="0.3">
      <c r="B2570" s="3" t="s">
        <v>124</v>
      </c>
      <c r="C2570" s="4">
        <v>2024</v>
      </c>
      <c r="D2570" s="3" t="s">
        <v>1449</v>
      </c>
      <c r="E2570" s="4">
        <v>40724194</v>
      </c>
      <c r="F2570" s="4">
        <v>21043636</v>
      </c>
      <c r="G2570" s="4">
        <v>19680558</v>
      </c>
      <c r="H2570" s="4">
        <v>2858957</v>
      </c>
      <c r="I2570" s="4">
        <v>44133815</v>
      </c>
      <c r="J2570" s="4">
        <v>2844229</v>
      </c>
      <c r="K2570" s="3" t="s">
        <v>1460</v>
      </c>
      <c r="L2570" s="4">
        <v>0.51673548161567051</v>
      </c>
    </row>
    <row r="2571" spans="2:12" x14ac:dyDescent="0.3">
      <c r="B2571" s="3" t="s">
        <v>124</v>
      </c>
      <c r="C2571" s="4">
        <v>2024</v>
      </c>
      <c r="D2571" s="3" t="s">
        <v>1450</v>
      </c>
      <c r="E2571" s="4">
        <v>21259468</v>
      </c>
      <c r="F2571" s="4"/>
      <c r="G2571" s="4">
        <v>21259468</v>
      </c>
      <c r="H2571" s="4">
        <v>831514</v>
      </c>
      <c r="I2571" s="4">
        <v>21259468</v>
      </c>
      <c r="J2571" s="4"/>
      <c r="K2571" s="3" t="s">
        <v>1451</v>
      </c>
      <c r="L2571" s="4"/>
    </row>
    <row r="2572" spans="2:12" x14ac:dyDescent="0.3">
      <c r="B2572" s="3" t="s">
        <v>124</v>
      </c>
      <c r="C2572" s="4">
        <v>2024</v>
      </c>
      <c r="D2572" s="3" t="s">
        <v>1452</v>
      </c>
      <c r="E2572" s="4">
        <v>0</v>
      </c>
      <c r="F2572" s="4">
        <v>0</v>
      </c>
      <c r="G2572" s="4">
        <v>0</v>
      </c>
      <c r="H2572" s="4">
        <v>0</v>
      </c>
      <c r="I2572" s="4">
        <v>0</v>
      </c>
      <c r="J2572" s="4">
        <v>0</v>
      </c>
      <c r="K2572" s="3"/>
      <c r="L2572" s="4"/>
    </row>
    <row r="2573" spans="2:12" x14ac:dyDescent="0.3">
      <c r="B2573" s="3" t="s">
        <v>124</v>
      </c>
      <c r="C2573" s="4">
        <v>2024</v>
      </c>
      <c r="D2573" s="3" t="s">
        <v>1453</v>
      </c>
      <c r="E2573" s="4">
        <v>0</v>
      </c>
      <c r="F2573" s="4">
        <v>0</v>
      </c>
      <c r="G2573" s="4">
        <v>0</v>
      </c>
      <c r="H2573" s="4">
        <v>0</v>
      </c>
      <c r="I2573" s="4">
        <v>0</v>
      </c>
      <c r="J2573" s="4">
        <v>0</v>
      </c>
      <c r="K2573" s="3" t="s">
        <v>1451</v>
      </c>
      <c r="L2573" s="4"/>
    </row>
    <row r="2574" spans="2:12" x14ac:dyDescent="0.3">
      <c r="B2574" s="3" t="s">
        <v>124</v>
      </c>
      <c r="C2574" s="4">
        <v>2024</v>
      </c>
      <c r="D2574" s="3" t="s">
        <v>1454</v>
      </c>
      <c r="E2574" s="4">
        <v>40209088</v>
      </c>
      <c r="F2574" s="4">
        <v>4346076</v>
      </c>
      <c r="G2574" s="4">
        <v>35863012</v>
      </c>
      <c r="H2574" s="4">
        <v>3819265</v>
      </c>
      <c r="I2574" s="4">
        <v>143101222</v>
      </c>
      <c r="J2574" s="4">
        <v>1796138</v>
      </c>
      <c r="K2574" s="3" t="s">
        <v>1447</v>
      </c>
      <c r="L2574" s="4">
        <v>0.10808690811390699</v>
      </c>
    </row>
    <row r="2575" spans="2:12" x14ac:dyDescent="0.3">
      <c r="B2575" s="3" t="s">
        <v>124</v>
      </c>
      <c r="C2575" s="4">
        <v>2024</v>
      </c>
      <c r="D2575" s="3" t="s">
        <v>1455</v>
      </c>
      <c r="E2575" s="4">
        <v>71078989</v>
      </c>
      <c r="F2575" s="4">
        <v>24048234</v>
      </c>
      <c r="G2575" s="4">
        <v>47030755</v>
      </c>
      <c r="H2575" s="4">
        <v>973084</v>
      </c>
      <c r="I2575" s="4">
        <v>200977802</v>
      </c>
      <c r="J2575" s="4">
        <v>2816822</v>
      </c>
      <c r="K2575" s="3" t="s">
        <v>1460</v>
      </c>
      <c r="L2575" s="4">
        <v>0.33833112060724441</v>
      </c>
    </row>
    <row r="2576" spans="2:12" x14ac:dyDescent="0.3">
      <c r="B2576" s="3" t="s">
        <v>124</v>
      </c>
      <c r="C2576" s="4">
        <v>2024</v>
      </c>
      <c r="D2576" s="3" t="s">
        <v>1456</v>
      </c>
      <c r="E2576" s="4">
        <v>271521745</v>
      </c>
      <c r="F2576" s="4">
        <v>75414693</v>
      </c>
      <c r="G2576" s="4">
        <v>196107052</v>
      </c>
      <c r="H2576" s="4">
        <v>12392778</v>
      </c>
      <c r="I2576" s="4">
        <v>632661683</v>
      </c>
      <c r="J2576" s="4">
        <v>6951278</v>
      </c>
      <c r="K2576" s="3" t="s">
        <v>1460</v>
      </c>
      <c r="L2576" s="4">
        <v>0.27774826285091825</v>
      </c>
    </row>
    <row r="2577" spans="2:12" x14ac:dyDescent="0.3">
      <c r="B2577" s="3" t="s">
        <v>124</v>
      </c>
      <c r="C2577" s="4">
        <v>2024</v>
      </c>
      <c r="D2577" s="3" t="s">
        <v>1457</v>
      </c>
      <c r="E2577" s="4">
        <v>78764770</v>
      </c>
      <c r="F2577" s="4">
        <v>30668229</v>
      </c>
      <c r="G2577" s="4">
        <v>48096541</v>
      </c>
      <c r="H2577" s="4">
        <v>1460677</v>
      </c>
      <c r="I2577" s="4">
        <v>216791091</v>
      </c>
      <c r="J2577" s="4">
        <v>3103002</v>
      </c>
      <c r="K2577" s="3" t="s">
        <v>1460</v>
      </c>
      <c r="L2577" s="4">
        <v>0.38936480103985577</v>
      </c>
    </row>
    <row r="2578" spans="2:12" x14ac:dyDescent="0.3">
      <c r="B2578" s="3" t="s">
        <v>124</v>
      </c>
      <c r="C2578" s="4">
        <v>2024</v>
      </c>
      <c r="D2578" s="3" t="s">
        <v>1458</v>
      </c>
      <c r="E2578" s="4">
        <v>8516931</v>
      </c>
      <c r="F2578" s="4"/>
      <c r="G2578" s="4">
        <v>8516931</v>
      </c>
      <c r="H2578" s="4">
        <v>4024242</v>
      </c>
      <c r="I2578" s="4">
        <v>8516931</v>
      </c>
      <c r="J2578" s="4"/>
      <c r="K2578" s="3" t="s">
        <v>1451</v>
      </c>
      <c r="L2578" s="4"/>
    </row>
    <row r="2579" spans="2:12" x14ac:dyDescent="0.3">
      <c r="B2579" s="3" t="s">
        <v>126</v>
      </c>
      <c r="C2579" s="4">
        <v>2019</v>
      </c>
      <c r="D2579" s="3" t="s">
        <v>1446</v>
      </c>
      <c r="E2579" s="4">
        <v>3350556</v>
      </c>
      <c r="F2579" s="4">
        <v>1648145</v>
      </c>
      <c r="G2579" s="4">
        <v>1702411</v>
      </c>
      <c r="H2579" s="4">
        <v>107703</v>
      </c>
      <c r="I2579" s="4">
        <v>0</v>
      </c>
      <c r="J2579" s="4">
        <v>0</v>
      </c>
      <c r="K2579" s="3" t="s">
        <v>1447</v>
      </c>
      <c r="L2579" s="4">
        <v>0.49190194105097779</v>
      </c>
    </row>
    <row r="2580" spans="2:12" x14ac:dyDescent="0.3">
      <c r="B2580" s="3" t="s">
        <v>126</v>
      </c>
      <c r="C2580" s="4">
        <v>2019</v>
      </c>
      <c r="D2580" s="3" t="s">
        <v>1448</v>
      </c>
      <c r="E2580" s="4">
        <v>0</v>
      </c>
      <c r="F2580" s="4">
        <v>0</v>
      </c>
      <c r="G2580" s="4">
        <v>0</v>
      </c>
      <c r="H2580" s="4">
        <v>0</v>
      </c>
      <c r="I2580" s="4">
        <v>0</v>
      </c>
      <c r="J2580" s="4">
        <v>0</v>
      </c>
      <c r="K2580" s="3" t="s">
        <v>1451</v>
      </c>
      <c r="L2580" s="4"/>
    </row>
    <row r="2581" spans="2:12" x14ac:dyDescent="0.3">
      <c r="B2581" s="3" t="s">
        <v>126</v>
      </c>
      <c r="C2581" s="4">
        <v>2019</v>
      </c>
      <c r="D2581" s="3" t="s">
        <v>1449</v>
      </c>
      <c r="E2581" s="4">
        <v>3736123</v>
      </c>
      <c r="F2581" s="4">
        <v>2789981</v>
      </c>
      <c r="G2581" s="4">
        <v>946142</v>
      </c>
      <c r="H2581" s="4">
        <v>0</v>
      </c>
      <c r="I2581" s="4">
        <v>0</v>
      </c>
      <c r="J2581" s="4">
        <v>0</v>
      </c>
      <c r="K2581" s="3" t="s">
        <v>1447</v>
      </c>
      <c r="L2581" s="4">
        <v>0.74675833745302278</v>
      </c>
    </row>
    <row r="2582" spans="2:12" x14ac:dyDescent="0.3">
      <c r="B2582" s="3" t="s">
        <v>126</v>
      </c>
      <c r="C2582" s="4">
        <v>2019</v>
      </c>
      <c r="D2582" s="3" t="s">
        <v>1450</v>
      </c>
      <c r="E2582" s="4">
        <v>1873044</v>
      </c>
      <c r="F2582" s="4"/>
      <c r="G2582" s="4">
        <v>1873044</v>
      </c>
      <c r="H2582" s="4">
        <v>0</v>
      </c>
      <c r="I2582" s="4">
        <v>1873044</v>
      </c>
      <c r="J2582" s="4"/>
      <c r="K2582" s="3" t="s">
        <v>1451</v>
      </c>
      <c r="L2582" s="4"/>
    </row>
    <row r="2583" spans="2:12" x14ac:dyDescent="0.3">
      <c r="B2583" s="3" t="s">
        <v>126</v>
      </c>
      <c r="C2583" s="4">
        <v>2019</v>
      </c>
      <c r="D2583" s="3" t="s">
        <v>1452</v>
      </c>
      <c r="E2583" s="4">
        <v>0</v>
      </c>
      <c r="F2583" s="4">
        <v>0</v>
      </c>
      <c r="G2583" s="4">
        <v>0</v>
      </c>
      <c r="H2583" s="4">
        <v>0</v>
      </c>
      <c r="I2583" s="4">
        <v>0</v>
      </c>
      <c r="J2583" s="4">
        <v>0</v>
      </c>
      <c r="K2583" s="3" t="s">
        <v>1451</v>
      </c>
      <c r="L2583" s="4"/>
    </row>
    <row r="2584" spans="2:12" x14ac:dyDescent="0.3">
      <c r="B2584" s="3" t="s">
        <v>126</v>
      </c>
      <c r="C2584" s="4">
        <v>2019</v>
      </c>
      <c r="D2584" s="3" t="s">
        <v>1453</v>
      </c>
      <c r="E2584" s="4">
        <v>55595</v>
      </c>
      <c r="F2584" s="4">
        <v>0</v>
      </c>
      <c r="G2584" s="4">
        <v>55595</v>
      </c>
      <c r="H2584" s="4">
        <v>0</v>
      </c>
      <c r="I2584" s="4">
        <v>0</v>
      </c>
      <c r="J2584" s="4">
        <v>0</v>
      </c>
      <c r="K2584" s="3" t="s">
        <v>1451</v>
      </c>
      <c r="L2584" s="4">
        <v>0</v>
      </c>
    </row>
    <row r="2585" spans="2:12" x14ac:dyDescent="0.3">
      <c r="B2585" s="3" t="s">
        <v>126</v>
      </c>
      <c r="C2585" s="4">
        <v>2019</v>
      </c>
      <c r="D2585" s="3" t="s">
        <v>1454</v>
      </c>
      <c r="E2585" s="4">
        <v>0</v>
      </c>
      <c r="F2585" s="4">
        <v>0</v>
      </c>
      <c r="G2585" s="4">
        <v>0</v>
      </c>
      <c r="H2585" s="4">
        <v>0</v>
      </c>
      <c r="I2585" s="4">
        <v>0</v>
      </c>
      <c r="J2585" s="4">
        <v>0</v>
      </c>
      <c r="K2585" s="3" t="s">
        <v>1451</v>
      </c>
      <c r="L2585" s="4"/>
    </row>
    <row r="2586" spans="2:12" x14ac:dyDescent="0.3">
      <c r="B2586" s="3" t="s">
        <v>126</v>
      </c>
      <c r="C2586" s="4">
        <v>2019</v>
      </c>
      <c r="D2586" s="3" t="s">
        <v>1455</v>
      </c>
      <c r="E2586" s="4">
        <v>2545097</v>
      </c>
      <c r="F2586" s="4">
        <v>2281899</v>
      </c>
      <c r="G2586" s="4">
        <v>263198</v>
      </c>
      <c r="H2586" s="4">
        <v>40486</v>
      </c>
      <c r="I2586" s="4">
        <v>0</v>
      </c>
      <c r="J2586" s="4">
        <v>0</v>
      </c>
      <c r="K2586" s="3" t="s">
        <v>1447</v>
      </c>
      <c r="L2586" s="4">
        <v>0.89658625977713224</v>
      </c>
    </row>
    <row r="2587" spans="2:12" x14ac:dyDescent="0.3">
      <c r="B2587" s="3" t="s">
        <v>126</v>
      </c>
      <c r="C2587" s="4">
        <v>2019</v>
      </c>
      <c r="D2587" s="3" t="s">
        <v>1456</v>
      </c>
      <c r="E2587" s="4">
        <v>3783965</v>
      </c>
      <c r="F2587" s="4">
        <v>1739713</v>
      </c>
      <c r="G2587" s="4">
        <v>2044252</v>
      </c>
      <c r="H2587" s="4">
        <v>163598</v>
      </c>
      <c r="I2587" s="4">
        <v>0</v>
      </c>
      <c r="J2587" s="4">
        <v>0</v>
      </c>
      <c r="K2587" s="3" t="s">
        <v>1447</v>
      </c>
      <c r="L2587" s="4">
        <v>0.45975927367192876</v>
      </c>
    </row>
    <row r="2588" spans="2:12" x14ac:dyDescent="0.3">
      <c r="B2588" s="3" t="s">
        <v>126</v>
      </c>
      <c r="C2588" s="4">
        <v>2019</v>
      </c>
      <c r="D2588" s="3" t="s">
        <v>1457</v>
      </c>
      <c r="E2588" s="4">
        <v>2965570</v>
      </c>
      <c r="F2588" s="4">
        <v>988244</v>
      </c>
      <c r="G2588" s="4">
        <v>1977326</v>
      </c>
      <c r="H2588" s="4">
        <v>456600</v>
      </c>
      <c r="I2588" s="4">
        <v>0</v>
      </c>
      <c r="J2588" s="4">
        <v>0</v>
      </c>
      <c r="K2588" s="3" t="s">
        <v>1447</v>
      </c>
      <c r="L2588" s="4">
        <v>0.33323914121062731</v>
      </c>
    </row>
    <row r="2589" spans="2:12" x14ac:dyDescent="0.3">
      <c r="B2589" s="3" t="s">
        <v>126</v>
      </c>
      <c r="C2589" s="4">
        <v>2019</v>
      </c>
      <c r="D2589" s="3" t="s">
        <v>1458</v>
      </c>
      <c r="E2589" s="4">
        <v>0</v>
      </c>
      <c r="F2589" s="4"/>
      <c r="G2589" s="4">
        <v>0</v>
      </c>
      <c r="H2589" s="4">
        <v>0</v>
      </c>
      <c r="I2589" s="4">
        <v>0</v>
      </c>
      <c r="J2589" s="4"/>
      <c r="K2589" s="3" t="s">
        <v>1451</v>
      </c>
      <c r="L2589" s="4"/>
    </row>
    <row r="2590" spans="2:12" x14ac:dyDescent="0.3">
      <c r="B2590" s="3" t="s">
        <v>126</v>
      </c>
      <c r="C2590" s="4">
        <v>2020</v>
      </c>
      <c r="D2590" s="3" t="s">
        <v>1446</v>
      </c>
      <c r="E2590" s="4">
        <v>3739637</v>
      </c>
      <c r="F2590" s="4">
        <v>1729398</v>
      </c>
      <c r="G2590" s="4">
        <v>2010239</v>
      </c>
      <c r="H2590" s="4">
        <v>389082</v>
      </c>
      <c r="I2590" s="4">
        <v>0</v>
      </c>
      <c r="J2590" s="4">
        <v>0</v>
      </c>
      <c r="K2590" s="3" t="s">
        <v>1447</v>
      </c>
      <c r="L2590" s="4">
        <v>0.46245076728035367</v>
      </c>
    </row>
    <row r="2591" spans="2:12" x14ac:dyDescent="0.3">
      <c r="B2591" s="3" t="s">
        <v>126</v>
      </c>
      <c r="C2591" s="4">
        <v>2020</v>
      </c>
      <c r="D2591" s="3" t="s">
        <v>1448</v>
      </c>
      <c r="E2591" s="4">
        <v>0</v>
      </c>
      <c r="F2591" s="4">
        <v>0</v>
      </c>
      <c r="G2591" s="4">
        <v>0</v>
      </c>
      <c r="H2591" s="4">
        <v>0</v>
      </c>
      <c r="I2591" s="4">
        <v>0</v>
      </c>
      <c r="J2591" s="4">
        <v>0</v>
      </c>
      <c r="K2591" s="3" t="s">
        <v>1459</v>
      </c>
      <c r="L2591" s="4"/>
    </row>
    <row r="2592" spans="2:12" x14ac:dyDescent="0.3">
      <c r="B2592" s="3" t="s">
        <v>126</v>
      </c>
      <c r="C2592" s="4">
        <v>2020</v>
      </c>
      <c r="D2592" s="3" t="s">
        <v>1449</v>
      </c>
      <c r="E2592" s="4">
        <v>4329920</v>
      </c>
      <c r="F2592" s="4">
        <v>2950991</v>
      </c>
      <c r="G2592" s="4">
        <v>1378929</v>
      </c>
      <c r="H2592" s="4">
        <v>593797</v>
      </c>
      <c r="I2592" s="4">
        <v>0</v>
      </c>
      <c r="J2592" s="4">
        <v>0</v>
      </c>
      <c r="K2592" s="3" t="s">
        <v>1447</v>
      </c>
      <c r="L2592" s="4">
        <v>0.68153476276697955</v>
      </c>
    </row>
    <row r="2593" spans="2:12" x14ac:dyDescent="0.3">
      <c r="B2593" s="3" t="s">
        <v>126</v>
      </c>
      <c r="C2593" s="4">
        <v>2020</v>
      </c>
      <c r="D2593" s="3" t="s">
        <v>1450</v>
      </c>
      <c r="E2593" s="4">
        <v>1873044</v>
      </c>
      <c r="F2593" s="4"/>
      <c r="G2593" s="4">
        <v>1873044</v>
      </c>
      <c r="H2593" s="4">
        <v>0</v>
      </c>
      <c r="I2593" s="4">
        <v>1873044</v>
      </c>
      <c r="J2593" s="4"/>
      <c r="K2593" s="3" t="s">
        <v>1451</v>
      </c>
      <c r="L2593" s="4"/>
    </row>
    <row r="2594" spans="2:12" x14ac:dyDescent="0.3">
      <c r="B2594" s="3" t="s">
        <v>126</v>
      </c>
      <c r="C2594" s="4">
        <v>2020</v>
      </c>
      <c r="D2594" s="3" t="s">
        <v>1452</v>
      </c>
      <c r="E2594" s="4">
        <v>0</v>
      </c>
      <c r="F2594" s="4">
        <v>0</v>
      </c>
      <c r="G2594" s="4">
        <v>0</v>
      </c>
      <c r="H2594" s="4">
        <v>0</v>
      </c>
      <c r="I2594" s="4">
        <v>0</v>
      </c>
      <c r="J2594" s="4">
        <v>0</v>
      </c>
      <c r="K2594" s="3" t="s">
        <v>1447</v>
      </c>
      <c r="L2594" s="4"/>
    </row>
    <row r="2595" spans="2:12" x14ac:dyDescent="0.3">
      <c r="B2595" s="3" t="s">
        <v>126</v>
      </c>
      <c r="C2595" s="4">
        <v>2020</v>
      </c>
      <c r="D2595" s="3" t="s">
        <v>1453</v>
      </c>
      <c r="E2595" s="4">
        <v>1293165</v>
      </c>
      <c r="F2595" s="4">
        <v>0</v>
      </c>
      <c r="G2595" s="4">
        <v>1293165</v>
      </c>
      <c r="H2595" s="4">
        <v>1237574</v>
      </c>
      <c r="I2595" s="4">
        <v>0</v>
      </c>
      <c r="J2595" s="4">
        <v>0</v>
      </c>
      <c r="K2595" s="3" t="s">
        <v>1451</v>
      </c>
      <c r="L2595" s="4">
        <v>0</v>
      </c>
    </row>
    <row r="2596" spans="2:12" x14ac:dyDescent="0.3">
      <c r="B2596" s="3" t="s">
        <v>126</v>
      </c>
      <c r="C2596" s="4">
        <v>2020</v>
      </c>
      <c r="D2596" s="3" t="s">
        <v>1454</v>
      </c>
      <c r="E2596" s="4">
        <v>0</v>
      </c>
      <c r="F2596" s="4">
        <v>0</v>
      </c>
      <c r="G2596" s="4">
        <v>0</v>
      </c>
      <c r="H2596" s="4">
        <v>0</v>
      </c>
      <c r="I2596" s="4">
        <v>0</v>
      </c>
      <c r="J2596" s="4">
        <v>0</v>
      </c>
      <c r="K2596" s="3" t="s">
        <v>1447</v>
      </c>
      <c r="L2596" s="4"/>
    </row>
    <row r="2597" spans="2:12" x14ac:dyDescent="0.3">
      <c r="B2597" s="3" t="s">
        <v>126</v>
      </c>
      <c r="C2597" s="4">
        <v>2020</v>
      </c>
      <c r="D2597" s="3" t="s">
        <v>1455</v>
      </c>
      <c r="E2597" s="4">
        <v>2545098</v>
      </c>
      <c r="F2597" s="4">
        <v>2321299</v>
      </c>
      <c r="G2597" s="4">
        <v>223799</v>
      </c>
      <c r="H2597" s="4">
        <v>0</v>
      </c>
      <c r="I2597" s="4">
        <v>0</v>
      </c>
      <c r="J2597" s="4">
        <v>0</v>
      </c>
      <c r="K2597" s="3" t="s">
        <v>1447</v>
      </c>
      <c r="L2597" s="4">
        <v>0.91206664733538745</v>
      </c>
    </row>
    <row r="2598" spans="2:12" x14ac:dyDescent="0.3">
      <c r="B2598" s="3" t="s">
        <v>126</v>
      </c>
      <c r="C2598" s="4">
        <v>2020</v>
      </c>
      <c r="D2598" s="3" t="s">
        <v>1456</v>
      </c>
      <c r="E2598" s="4">
        <v>3861219</v>
      </c>
      <c r="F2598" s="4">
        <v>1817612</v>
      </c>
      <c r="G2598" s="4">
        <v>2043607</v>
      </c>
      <c r="H2598" s="4">
        <v>77251</v>
      </c>
      <c r="I2598" s="4">
        <v>0</v>
      </c>
      <c r="J2598" s="4">
        <v>0</v>
      </c>
      <c r="K2598" s="3" t="s">
        <v>1447</v>
      </c>
      <c r="L2598" s="4">
        <v>0.47073527815956567</v>
      </c>
    </row>
    <row r="2599" spans="2:12" x14ac:dyDescent="0.3">
      <c r="B2599" s="3" t="s">
        <v>126</v>
      </c>
      <c r="C2599" s="4">
        <v>2020</v>
      </c>
      <c r="D2599" s="3" t="s">
        <v>1457</v>
      </c>
      <c r="E2599" s="4">
        <v>2982737</v>
      </c>
      <c r="F2599" s="4">
        <v>1044131</v>
      </c>
      <c r="G2599" s="4">
        <v>1938606</v>
      </c>
      <c r="H2599" s="4">
        <v>17166</v>
      </c>
      <c r="I2599" s="4">
        <v>0</v>
      </c>
      <c r="J2599" s="4">
        <v>0</v>
      </c>
      <c r="K2599" s="3" t="s">
        <v>1447</v>
      </c>
      <c r="L2599" s="4">
        <v>0.35005801718354651</v>
      </c>
    </row>
    <row r="2600" spans="2:12" x14ac:dyDescent="0.3">
      <c r="B2600" s="3" t="s">
        <v>126</v>
      </c>
      <c r="C2600" s="4">
        <v>2020</v>
      </c>
      <c r="D2600" s="3" t="s">
        <v>1458</v>
      </c>
      <c r="E2600" s="4">
        <v>0</v>
      </c>
      <c r="F2600" s="4"/>
      <c r="G2600" s="4">
        <v>0</v>
      </c>
      <c r="H2600" s="4">
        <v>0</v>
      </c>
      <c r="I2600" s="4">
        <v>0</v>
      </c>
      <c r="J2600" s="4"/>
      <c r="K2600" s="3" t="s">
        <v>1451</v>
      </c>
      <c r="L2600" s="4"/>
    </row>
    <row r="2601" spans="2:12" x14ac:dyDescent="0.3">
      <c r="B2601" s="3" t="s">
        <v>126</v>
      </c>
      <c r="C2601" s="4">
        <v>2021</v>
      </c>
      <c r="D2601" s="3" t="s">
        <v>1446</v>
      </c>
      <c r="E2601" s="4">
        <v>3945950</v>
      </c>
      <c r="F2601" s="4">
        <v>1823161</v>
      </c>
      <c r="G2601" s="4">
        <v>2122789</v>
      </c>
      <c r="H2601" s="4">
        <v>206313</v>
      </c>
      <c r="I2601" s="4">
        <v>0</v>
      </c>
      <c r="J2601" s="4">
        <v>0</v>
      </c>
      <c r="K2601" s="3" t="s">
        <v>1447</v>
      </c>
      <c r="L2601" s="4">
        <v>0.46203347736286571</v>
      </c>
    </row>
    <row r="2602" spans="2:12" x14ac:dyDescent="0.3">
      <c r="B2602" s="3" t="s">
        <v>126</v>
      </c>
      <c r="C2602" s="4">
        <v>2021</v>
      </c>
      <c r="D2602" s="3" t="s">
        <v>1448</v>
      </c>
      <c r="E2602" s="4">
        <v>0</v>
      </c>
      <c r="F2602" s="4">
        <v>0</v>
      </c>
      <c r="G2602" s="4">
        <v>0</v>
      </c>
      <c r="H2602" s="4">
        <v>0</v>
      </c>
      <c r="I2602" s="4">
        <v>0</v>
      </c>
      <c r="J2602" s="4">
        <v>0</v>
      </c>
      <c r="K2602" s="3" t="s">
        <v>1459</v>
      </c>
      <c r="L2602" s="4"/>
    </row>
    <row r="2603" spans="2:12" x14ac:dyDescent="0.3">
      <c r="B2603" s="3" t="s">
        <v>126</v>
      </c>
      <c r="C2603" s="4">
        <v>2021</v>
      </c>
      <c r="D2603" s="3" t="s">
        <v>1449</v>
      </c>
      <c r="E2603" s="4">
        <v>4355231</v>
      </c>
      <c r="F2603" s="4">
        <v>3114985</v>
      </c>
      <c r="G2603" s="4">
        <v>1240246</v>
      </c>
      <c r="H2603" s="4">
        <v>25311</v>
      </c>
      <c r="I2603" s="4">
        <v>0</v>
      </c>
      <c r="J2603" s="4">
        <v>0</v>
      </c>
      <c r="K2603" s="3" t="s">
        <v>1447</v>
      </c>
      <c r="L2603" s="4">
        <v>0.71522842301590894</v>
      </c>
    </row>
    <row r="2604" spans="2:12" x14ac:dyDescent="0.3">
      <c r="B2604" s="3" t="s">
        <v>126</v>
      </c>
      <c r="C2604" s="4">
        <v>2021</v>
      </c>
      <c r="D2604" s="3" t="s">
        <v>1450</v>
      </c>
      <c r="E2604" s="4">
        <v>1873044</v>
      </c>
      <c r="F2604" s="4"/>
      <c r="G2604" s="4">
        <v>1873044</v>
      </c>
      <c r="H2604" s="4">
        <v>0</v>
      </c>
      <c r="I2604" s="4">
        <v>1873044</v>
      </c>
      <c r="J2604" s="4"/>
      <c r="K2604" s="3" t="s">
        <v>1451</v>
      </c>
      <c r="L2604" s="4"/>
    </row>
    <row r="2605" spans="2:12" x14ac:dyDescent="0.3">
      <c r="B2605" s="3" t="s">
        <v>126</v>
      </c>
      <c r="C2605" s="4">
        <v>2021</v>
      </c>
      <c r="D2605" s="3" t="s">
        <v>1452</v>
      </c>
      <c r="E2605" s="4">
        <v>0</v>
      </c>
      <c r="F2605" s="4">
        <v>0</v>
      </c>
      <c r="G2605" s="4">
        <v>0</v>
      </c>
      <c r="H2605" s="4">
        <v>0</v>
      </c>
      <c r="I2605" s="4">
        <v>0</v>
      </c>
      <c r="J2605" s="4">
        <v>0</v>
      </c>
      <c r="K2605" s="3" t="s">
        <v>1447</v>
      </c>
      <c r="L2605" s="4"/>
    </row>
    <row r="2606" spans="2:12" x14ac:dyDescent="0.3">
      <c r="B2606" s="3" t="s">
        <v>126</v>
      </c>
      <c r="C2606" s="4">
        <v>2021</v>
      </c>
      <c r="D2606" s="3" t="s">
        <v>1453</v>
      </c>
      <c r="E2606" s="4">
        <v>617559</v>
      </c>
      <c r="F2606" s="4">
        <v>0</v>
      </c>
      <c r="G2606" s="4">
        <v>617559</v>
      </c>
      <c r="H2606" s="4">
        <v>-675610</v>
      </c>
      <c r="I2606" s="4">
        <v>0</v>
      </c>
      <c r="J2606" s="4">
        <v>0</v>
      </c>
      <c r="K2606" s="3" t="s">
        <v>1451</v>
      </c>
      <c r="L2606" s="4">
        <v>0</v>
      </c>
    </row>
    <row r="2607" spans="2:12" x14ac:dyDescent="0.3">
      <c r="B2607" s="3" t="s">
        <v>126</v>
      </c>
      <c r="C2607" s="4">
        <v>2021</v>
      </c>
      <c r="D2607" s="3" t="s">
        <v>1454</v>
      </c>
      <c r="E2607" s="4">
        <v>0</v>
      </c>
      <c r="F2607" s="4">
        <v>0</v>
      </c>
      <c r="G2607" s="4">
        <v>0</v>
      </c>
      <c r="H2607" s="4">
        <v>0</v>
      </c>
      <c r="I2607" s="4">
        <v>0</v>
      </c>
      <c r="J2607" s="4">
        <v>0</v>
      </c>
      <c r="K2607" s="3" t="s">
        <v>1447</v>
      </c>
      <c r="L2607" s="4"/>
    </row>
    <row r="2608" spans="2:12" x14ac:dyDescent="0.3">
      <c r="B2608" s="3" t="s">
        <v>126</v>
      </c>
      <c r="C2608" s="4">
        <v>2021</v>
      </c>
      <c r="D2608" s="3" t="s">
        <v>1455</v>
      </c>
      <c r="E2608" s="4">
        <v>4367975</v>
      </c>
      <c r="F2608" s="4">
        <v>2367717</v>
      </c>
      <c r="G2608" s="4">
        <v>2000258</v>
      </c>
      <c r="H2608" s="4">
        <v>1822878</v>
      </c>
      <c r="I2608" s="4">
        <v>0</v>
      </c>
      <c r="J2608" s="4">
        <v>0</v>
      </c>
      <c r="K2608" s="3" t="s">
        <v>1447</v>
      </c>
      <c r="L2608" s="4">
        <v>0.54206285521322806</v>
      </c>
    </row>
    <row r="2609" spans="2:12" x14ac:dyDescent="0.3">
      <c r="B2609" s="3" t="s">
        <v>126</v>
      </c>
      <c r="C2609" s="4">
        <v>2021</v>
      </c>
      <c r="D2609" s="3" t="s">
        <v>1456</v>
      </c>
      <c r="E2609" s="4">
        <v>4361986</v>
      </c>
      <c r="F2609" s="4">
        <v>1907783</v>
      </c>
      <c r="G2609" s="4">
        <v>2454203</v>
      </c>
      <c r="H2609" s="4">
        <v>500770</v>
      </c>
      <c r="I2609" s="4">
        <v>0</v>
      </c>
      <c r="J2609" s="4">
        <v>0</v>
      </c>
      <c r="K2609" s="3" t="s">
        <v>1447</v>
      </c>
      <c r="L2609" s="4">
        <v>0.43736568618056088</v>
      </c>
    </row>
    <row r="2610" spans="2:12" x14ac:dyDescent="0.3">
      <c r="B2610" s="3" t="s">
        <v>126</v>
      </c>
      <c r="C2610" s="4">
        <v>2021</v>
      </c>
      <c r="D2610" s="3" t="s">
        <v>1457</v>
      </c>
      <c r="E2610" s="4">
        <v>3015849</v>
      </c>
      <c r="F2610" s="4">
        <v>1096234</v>
      </c>
      <c r="G2610" s="4">
        <v>1919615</v>
      </c>
      <c r="H2610" s="4">
        <v>33113</v>
      </c>
      <c r="I2610" s="4">
        <v>0</v>
      </c>
      <c r="J2610" s="4">
        <v>0</v>
      </c>
      <c r="K2610" s="3" t="s">
        <v>1447</v>
      </c>
      <c r="L2610" s="4">
        <v>0.36349101032578224</v>
      </c>
    </row>
    <row r="2611" spans="2:12" x14ac:dyDescent="0.3">
      <c r="B2611" s="3" t="s">
        <v>126</v>
      </c>
      <c r="C2611" s="4">
        <v>2021</v>
      </c>
      <c r="D2611" s="3" t="s">
        <v>1458</v>
      </c>
      <c r="E2611" s="4">
        <v>0</v>
      </c>
      <c r="F2611" s="4"/>
      <c r="G2611" s="4">
        <v>0</v>
      </c>
      <c r="H2611" s="4">
        <v>0</v>
      </c>
      <c r="I2611" s="4">
        <v>0</v>
      </c>
      <c r="J2611" s="4"/>
      <c r="K2611" s="3" t="s">
        <v>1451</v>
      </c>
      <c r="L2611" s="4"/>
    </row>
    <row r="2612" spans="2:12" x14ac:dyDescent="0.3">
      <c r="B2612" s="3" t="s">
        <v>126</v>
      </c>
      <c r="C2612" s="4">
        <v>2022</v>
      </c>
      <c r="D2612" s="3" t="s">
        <v>1446</v>
      </c>
      <c r="E2612" s="4">
        <v>4578255</v>
      </c>
      <c r="F2612" s="4">
        <v>1927532</v>
      </c>
      <c r="G2612" s="4">
        <v>2650723</v>
      </c>
      <c r="H2612" s="4">
        <v>632034</v>
      </c>
      <c r="I2612" s="4">
        <v>0</v>
      </c>
      <c r="J2612" s="4">
        <v>0</v>
      </c>
      <c r="K2612" s="3" t="s">
        <v>1447</v>
      </c>
      <c r="L2612" s="4">
        <v>0.42101892533290525</v>
      </c>
    </row>
    <row r="2613" spans="2:12" x14ac:dyDescent="0.3">
      <c r="B2613" s="3" t="s">
        <v>126</v>
      </c>
      <c r="C2613" s="4">
        <v>2022</v>
      </c>
      <c r="D2613" s="3" t="s">
        <v>1448</v>
      </c>
      <c r="E2613" s="4">
        <v>0</v>
      </c>
      <c r="F2613" s="4">
        <v>0</v>
      </c>
      <c r="G2613" s="4">
        <v>0</v>
      </c>
      <c r="H2613" s="4">
        <v>0</v>
      </c>
      <c r="I2613" s="4">
        <v>0</v>
      </c>
      <c r="J2613" s="4">
        <v>0</v>
      </c>
      <c r="K2613" s="3" t="s">
        <v>1447</v>
      </c>
      <c r="L2613" s="4"/>
    </row>
    <row r="2614" spans="2:12" x14ac:dyDescent="0.3">
      <c r="B2614" s="3" t="s">
        <v>126</v>
      </c>
      <c r="C2614" s="4">
        <v>2022</v>
      </c>
      <c r="D2614" s="3" t="s">
        <v>1449</v>
      </c>
      <c r="E2614" s="4">
        <v>4940221</v>
      </c>
      <c r="F2614" s="4">
        <v>3267301</v>
      </c>
      <c r="G2614" s="4">
        <v>1672920</v>
      </c>
      <c r="H2614" s="4">
        <v>584990</v>
      </c>
      <c r="I2614" s="4">
        <v>0</v>
      </c>
      <c r="J2614" s="4">
        <v>0</v>
      </c>
      <c r="K2614" s="3" t="s">
        <v>1447</v>
      </c>
      <c r="L2614" s="4">
        <v>0.66136737607487606</v>
      </c>
    </row>
    <row r="2615" spans="2:12" x14ac:dyDescent="0.3">
      <c r="B2615" s="3" t="s">
        <v>126</v>
      </c>
      <c r="C2615" s="4">
        <v>2022</v>
      </c>
      <c r="D2615" s="3" t="s">
        <v>1450</v>
      </c>
      <c r="E2615" s="4">
        <v>2045223</v>
      </c>
      <c r="F2615" s="4"/>
      <c r="G2615" s="4">
        <v>2045223</v>
      </c>
      <c r="H2615" s="4">
        <v>0</v>
      </c>
      <c r="I2615" s="4">
        <v>2045223</v>
      </c>
      <c r="J2615" s="4"/>
      <c r="K2615" s="3" t="s">
        <v>1451</v>
      </c>
      <c r="L2615" s="4"/>
    </row>
    <row r="2616" spans="2:12" x14ac:dyDescent="0.3">
      <c r="B2616" s="3" t="s">
        <v>126</v>
      </c>
      <c r="C2616" s="4">
        <v>2022</v>
      </c>
      <c r="D2616" s="3" t="s">
        <v>1452</v>
      </c>
      <c r="E2616" s="4">
        <v>0</v>
      </c>
      <c r="F2616" s="4">
        <v>0</v>
      </c>
      <c r="G2616" s="4">
        <v>0</v>
      </c>
      <c r="H2616" s="4">
        <v>0</v>
      </c>
      <c r="I2616" s="4">
        <v>0</v>
      </c>
      <c r="J2616" s="4">
        <v>0</v>
      </c>
      <c r="K2616" s="3" t="s">
        <v>1447</v>
      </c>
      <c r="L2616" s="4"/>
    </row>
    <row r="2617" spans="2:12" x14ac:dyDescent="0.3">
      <c r="B2617" s="3" t="s">
        <v>126</v>
      </c>
      <c r="C2617" s="4">
        <v>2022</v>
      </c>
      <c r="D2617" s="3" t="s">
        <v>1453</v>
      </c>
      <c r="E2617" s="4">
        <v>0</v>
      </c>
      <c r="F2617" s="4">
        <v>0</v>
      </c>
      <c r="G2617" s="4">
        <v>0</v>
      </c>
      <c r="H2617" s="4">
        <v>-192773</v>
      </c>
      <c r="I2617" s="4">
        <v>0</v>
      </c>
      <c r="J2617" s="4">
        <v>0</v>
      </c>
      <c r="K2617" s="3" t="s">
        <v>1451</v>
      </c>
      <c r="L2617" s="4"/>
    </row>
    <row r="2618" spans="2:12" x14ac:dyDescent="0.3">
      <c r="B2618" s="3" t="s">
        <v>126</v>
      </c>
      <c r="C2618" s="4">
        <v>2022</v>
      </c>
      <c r="D2618" s="3" t="s">
        <v>1454</v>
      </c>
      <c r="E2618" s="4">
        <v>0</v>
      </c>
      <c r="F2618" s="4">
        <v>0</v>
      </c>
      <c r="G2618" s="4">
        <v>0</v>
      </c>
      <c r="H2618" s="4">
        <v>0</v>
      </c>
      <c r="I2618" s="4">
        <v>0</v>
      </c>
      <c r="J2618" s="4">
        <v>0</v>
      </c>
      <c r="K2618" s="3" t="s">
        <v>1447</v>
      </c>
      <c r="L2618" s="4"/>
    </row>
    <row r="2619" spans="2:12" x14ac:dyDescent="0.3">
      <c r="B2619" s="3" t="s">
        <v>126</v>
      </c>
      <c r="C2619" s="4">
        <v>2022</v>
      </c>
      <c r="D2619" s="3" t="s">
        <v>1455</v>
      </c>
      <c r="E2619" s="4">
        <v>4368998</v>
      </c>
      <c r="F2619" s="4">
        <v>2445748</v>
      </c>
      <c r="G2619" s="4">
        <v>1923250</v>
      </c>
      <c r="H2619" s="4">
        <v>1023</v>
      </c>
      <c r="I2619" s="4">
        <v>0</v>
      </c>
      <c r="J2619" s="4">
        <v>0</v>
      </c>
      <c r="K2619" s="3" t="s">
        <v>1447</v>
      </c>
      <c r="L2619" s="4">
        <v>0.55979609054524626</v>
      </c>
    </row>
    <row r="2620" spans="2:12" x14ac:dyDescent="0.3">
      <c r="B2620" s="3" t="s">
        <v>126</v>
      </c>
      <c r="C2620" s="4">
        <v>2022</v>
      </c>
      <c r="D2620" s="3" t="s">
        <v>1456</v>
      </c>
      <c r="E2620" s="4">
        <v>5245312</v>
      </c>
      <c r="F2620" s="4">
        <v>2023876</v>
      </c>
      <c r="G2620" s="4">
        <v>3221436</v>
      </c>
      <c r="H2620" s="4">
        <v>883326</v>
      </c>
      <c r="I2620" s="4">
        <v>0</v>
      </c>
      <c r="J2620" s="4">
        <v>0</v>
      </c>
      <c r="K2620" s="3" t="s">
        <v>1447</v>
      </c>
      <c r="L2620" s="4">
        <v>0.38584473144781473</v>
      </c>
    </row>
    <row r="2621" spans="2:12" x14ac:dyDescent="0.3">
      <c r="B2621" s="3" t="s">
        <v>126</v>
      </c>
      <c r="C2621" s="4">
        <v>2022</v>
      </c>
      <c r="D2621" s="3" t="s">
        <v>1457</v>
      </c>
      <c r="E2621" s="4">
        <v>3174730</v>
      </c>
      <c r="F2621" s="4">
        <v>1166908</v>
      </c>
      <c r="G2621" s="4">
        <v>2007822</v>
      </c>
      <c r="H2621" s="4">
        <v>158881</v>
      </c>
      <c r="I2621" s="4">
        <v>0</v>
      </c>
      <c r="J2621" s="4">
        <v>0</v>
      </c>
      <c r="K2621" s="3" t="s">
        <v>1447</v>
      </c>
      <c r="L2621" s="4">
        <v>0.36756133592462981</v>
      </c>
    </row>
    <row r="2622" spans="2:12" x14ac:dyDescent="0.3">
      <c r="B2622" s="3" t="s">
        <v>126</v>
      </c>
      <c r="C2622" s="4">
        <v>2022</v>
      </c>
      <c r="D2622" s="3" t="s">
        <v>1458</v>
      </c>
      <c r="E2622" s="4">
        <v>424516</v>
      </c>
      <c r="F2622" s="4"/>
      <c r="G2622" s="4">
        <v>424516</v>
      </c>
      <c r="H2622" s="4">
        <v>0</v>
      </c>
      <c r="I2622" s="4">
        <v>424516</v>
      </c>
      <c r="J2622" s="4"/>
      <c r="K2622" s="3" t="s">
        <v>1451</v>
      </c>
      <c r="L2622" s="4"/>
    </row>
    <row r="2623" spans="2:12" x14ac:dyDescent="0.3">
      <c r="B2623" s="3" t="s">
        <v>126</v>
      </c>
      <c r="C2623" s="4">
        <v>2023</v>
      </c>
      <c r="D2623" s="3" t="s">
        <v>1446</v>
      </c>
      <c r="E2623" s="4">
        <v>4929353</v>
      </c>
      <c r="F2623" s="4">
        <v>2321742</v>
      </c>
      <c r="G2623" s="4">
        <v>2607611</v>
      </c>
      <c r="H2623" s="4">
        <v>33719</v>
      </c>
      <c r="I2623" s="4">
        <v>0</v>
      </c>
      <c r="J2623" s="4">
        <v>0</v>
      </c>
      <c r="K2623" s="3" t="s">
        <v>1459</v>
      </c>
      <c r="L2623" s="4">
        <v>0.47100339537460595</v>
      </c>
    </row>
    <row r="2624" spans="2:12" x14ac:dyDescent="0.3">
      <c r="B2624" s="3" t="s">
        <v>126</v>
      </c>
      <c r="C2624" s="4">
        <v>2023</v>
      </c>
      <c r="D2624" s="3" t="s">
        <v>1448</v>
      </c>
      <c r="E2624" s="4">
        <v>0</v>
      </c>
      <c r="F2624" s="4">
        <v>0</v>
      </c>
      <c r="G2624" s="4">
        <v>0</v>
      </c>
      <c r="H2624" s="4">
        <v>0</v>
      </c>
      <c r="I2624" s="4">
        <v>0</v>
      </c>
      <c r="J2624" s="4">
        <v>0</v>
      </c>
      <c r="K2624" s="3" t="s">
        <v>1459</v>
      </c>
      <c r="L2624" s="4"/>
    </row>
    <row r="2625" spans="2:12" x14ac:dyDescent="0.3">
      <c r="B2625" s="3" t="s">
        <v>126</v>
      </c>
      <c r="C2625" s="4">
        <v>2023</v>
      </c>
      <c r="D2625" s="3" t="s">
        <v>1449</v>
      </c>
      <c r="E2625" s="4">
        <v>5474708</v>
      </c>
      <c r="F2625" s="4">
        <v>3490204</v>
      </c>
      <c r="G2625" s="4">
        <v>1984504</v>
      </c>
      <c r="H2625" s="4">
        <v>534487</v>
      </c>
      <c r="I2625" s="4">
        <v>0</v>
      </c>
      <c r="J2625" s="4">
        <v>0</v>
      </c>
      <c r="K2625" s="3" t="s">
        <v>1459</v>
      </c>
      <c r="L2625" s="4">
        <v>0.63751418340485011</v>
      </c>
    </row>
    <row r="2626" spans="2:12" x14ac:dyDescent="0.3">
      <c r="B2626" s="3" t="s">
        <v>126</v>
      </c>
      <c r="C2626" s="4">
        <v>2023</v>
      </c>
      <c r="D2626" s="3" t="s">
        <v>1450</v>
      </c>
      <c r="E2626" s="4">
        <v>1884299</v>
      </c>
      <c r="F2626" s="4"/>
      <c r="G2626" s="4">
        <v>1884299</v>
      </c>
      <c r="H2626" s="4">
        <v>0</v>
      </c>
      <c r="I2626" s="4">
        <v>1884299</v>
      </c>
      <c r="J2626" s="4"/>
      <c r="K2626" s="3" t="s">
        <v>1451</v>
      </c>
      <c r="L2626" s="4"/>
    </row>
    <row r="2627" spans="2:12" x14ac:dyDescent="0.3">
      <c r="B2627" s="3" t="s">
        <v>126</v>
      </c>
      <c r="C2627" s="4">
        <v>2023</v>
      </c>
      <c r="D2627" s="3" t="s">
        <v>1452</v>
      </c>
      <c r="E2627" s="4">
        <v>0</v>
      </c>
      <c r="F2627" s="4">
        <v>0</v>
      </c>
      <c r="G2627" s="4">
        <v>0</v>
      </c>
      <c r="H2627" s="4">
        <v>0</v>
      </c>
      <c r="I2627" s="4">
        <v>0</v>
      </c>
      <c r="J2627" s="4">
        <v>0</v>
      </c>
      <c r="K2627" s="3" t="s">
        <v>1459</v>
      </c>
      <c r="L2627" s="4"/>
    </row>
    <row r="2628" spans="2:12" x14ac:dyDescent="0.3">
      <c r="B2628" s="3" t="s">
        <v>126</v>
      </c>
      <c r="C2628" s="4">
        <v>2023</v>
      </c>
      <c r="D2628" s="3" t="s">
        <v>1453</v>
      </c>
      <c r="E2628" s="4">
        <v>0</v>
      </c>
      <c r="F2628" s="4">
        <v>0</v>
      </c>
      <c r="G2628" s="4">
        <v>0</v>
      </c>
      <c r="H2628" s="4">
        <v>0</v>
      </c>
      <c r="I2628" s="4">
        <v>0</v>
      </c>
      <c r="J2628" s="4">
        <v>0</v>
      </c>
      <c r="K2628" s="3" t="s">
        <v>1451</v>
      </c>
      <c r="L2628" s="4"/>
    </row>
    <row r="2629" spans="2:12" x14ac:dyDescent="0.3">
      <c r="B2629" s="3" t="s">
        <v>126</v>
      </c>
      <c r="C2629" s="4">
        <v>2023</v>
      </c>
      <c r="D2629" s="3" t="s">
        <v>1454</v>
      </c>
      <c r="E2629" s="4">
        <v>0</v>
      </c>
      <c r="F2629" s="4">
        <v>0</v>
      </c>
      <c r="G2629" s="4">
        <v>0</v>
      </c>
      <c r="H2629" s="4">
        <v>0</v>
      </c>
      <c r="I2629" s="4">
        <v>0</v>
      </c>
      <c r="J2629" s="4">
        <v>0</v>
      </c>
      <c r="K2629" s="3" t="s">
        <v>1459</v>
      </c>
      <c r="L2629" s="4"/>
    </row>
    <row r="2630" spans="2:12" x14ac:dyDescent="0.3">
      <c r="B2630" s="3" t="s">
        <v>126</v>
      </c>
      <c r="C2630" s="4">
        <v>2023</v>
      </c>
      <c r="D2630" s="3" t="s">
        <v>1455</v>
      </c>
      <c r="E2630" s="4">
        <v>4658051</v>
      </c>
      <c r="F2630" s="4">
        <v>2687796</v>
      </c>
      <c r="G2630" s="4">
        <v>1970255</v>
      </c>
      <c r="H2630" s="4">
        <v>0</v>
      </c>
      <c r="I2630" s="4">
        <v>0</v>
      </c>
      <c r="J2630" s="4">
        <v>0</v>
      </c>
      <c r="K2630" s="3" t="s">
        <v>1459</v>
      </c>
      <c r="L2630" s="4">
        <v>0.57702159121916008</v>
      </c>
    </row>
    <row r="2631" spans="2:12" x14ac:dyDescent="0.3">
      <c r="B2631" s="3" t="s">
        <v>126</v>
      </c>
      <c r="C2631" s="4">
        <v>2023</v>
      </c>
      <c r="D2631" s="3" t="s">
        <v>1456</v>
      </c>
      <c r="E2631" s="4">
        <v>6682748</v>
      </c>
      <c r="F2631" s="4">
        <v>2179750</v>
      </c>
      <c r="G2631" s="4">
        <v>4502998</v>
      </c>
      <c r="H2631" s="4">
        <v>1437437</v>
      </c>
      <c r="I2631" s="4">
        <v>0</v>
      </c>
      <c r="J2631" s="4">
        <v>0</v>
      </c>
      <c r="K2631" s="3" t="s">
        <v>1459</v>
      </c>
      <c r="L2631" s="4">
        <v>0.32617569897892307</v>
      </c>
    </row>
    <row r="2632" spans="2:12" x14ac:dyDescent="0.3">
      <c r="B2632" s="3" t="s">
        <v>126</v>
      </c>
      <c r="C2632" s="4">
        <v>2023</v>
      </c>
      <c r="D2632" s="3" t="s">
        <v>1457</v>
      </c>
      <c r="E2632" s="4">
        <v>3518089</v>
      </c>
      <c r="F2632" s="4">
        <v>1421763</v>
      </c>
      <c r="G2632" s="4">
        <v>2096326</v>
      </c>
      <c r="H2632" s="4">
        <v>25560</v>
      </c>
      <c r="I2632" s="4">
        <v>0</v>
      </c>
      <c r="J2632" s="4">
        <v>0</v>
      </c>
      <c r="K2632" s="3" t="s">
        <v>1459</v>
      </c>
      <c r="L2632" s="4">
        <v>0.40412934408424572</v>
      </c>
    </row>
    <row r="2633" spans="2:12" x14ac:dyDescent="0.3">
      <c r="B2633" s="3" t="s">
        <v>126</v>
      </c>
      <c r="C2633" s="4">
        <v>2023</v>
      </c>
      <c r="D2633" s="3" t="s">
        <v>1458</v>
      </c>
      <c r="E2633" s="4">
        <v>4355557</v>
      </c>
      <c r="F2633" s="4"/>
      <c r="G2633" s="4">
        <v>4355557</v>
      </c>
      <c r="H2633" s="4">
        <v>3931040</v>
      </c>
      <c r="I2633" s="4">
        <v>4355557</v>
      </c>
      <c r="J2633" s="4"/>
      <c r="K2633" s="3" t="s">
        <v>1451</v>
      </c>
      <c r="L2633" s="4"/>
    </row>
    <row r="2634" spans="2:12" x14ac:dyDescent="0.3">
      <c r="B2634" s="3" t="s">
        <v>126</v>
      </c>
      <c r="C2634" s="4">
        <v>2024</v>
      </c>
      <c r="D2634" s="3" t="s">
        <v>1446</v>
      </c>
      <c r="E2634" s="4">
        <v>9044671</v>
      </c>
      <c r="F2634" s="4">
        <v>2463955</v>
      </c>
      <c r="G2634" s="4">
        <v>6580716</v>
      </c>
      <c r="H2634" s="4">
        <v>17511</v>
      </c>
      <c r="I2634" s="4">
        <v>9044671</v>
      </c>
      <c r="J2634" s="4">
        <v>11508626</v>
      </c>
      <c r="K2634" s="3" t="s">
        <v>1447</v>
      </c>
      <c r="L2634" s="4">
        <v>0.27242063309986619</v>
      </c>
    </row>
    <row r="2635" spans="2:12" x14ac:dyDescent="0.3">
      <c r="B2635" s="3" t="s">
        <v>126</v>
      </c>
      <c r="C2635" s="4">
        <v>2024</v>
      </c>
      <c r="D2635" s="3" t="s">
        <v>1448</v>
      </c>
      <c r="E2635" s="4">
        <v>0</v>
      </c>
      <c r="F2635" s="4">
        <v>0</v>
      </c>
      <c r="G2635" s="4">
        <v>0</v>
      </c>
      <c r="H2635" s="4">
        <v>0</v>
      </c>
      <c r="I2635" s="4">
        <v>0</v>
      </c>
      <c r="J2635" s="4">
        <v>0</v>
      </c>
      <c r="K2635" s="3"/>
      <c r="L2635" s="4"/>
    </row>
    <row r="2636" spans="2:12" x14ac:dyDescent="0.3">
      <c r="B2636" s="3" t="s">
        <v>126</v>
      </c>
      <c r="C2636" s="4">
        <v>2024</v>
      </c>
      <c r="D2636" s="3" t="s">
        <v>1449</v>
      </c>
      <c r="E2636" s="4">
        <v>6018097</v>
      </c>
      <c r="F2636" s="4">
        <v>3549797</v>
      </c>
      <c r="G2636" s="4">
        <v>2468300</v>
      </c>
      <c r="H2636" s="4">
        <v>721438</v>
      </c>
      <c r="I2636" s="4">
        <v>6018097</v>
      </c>
      <c r="J2636" s="4">
        <v>9567894</v>
      </c>
      <c r="K2636" s="3" t="s">
        <v>1447</v>
      </c>
      <c r="L2636" s="4">
        <v>0.58985373615613046</v>
      </c>
    </row>
    <row r="2637" spans="2:12" x14ac:dyDescent="0.3">
      <c r="B2637" s="3" t="s">
        <v>126</v>
      </c>
      <c r="C2637" s="4">
        <v>2024</v>
      </c>
      <c r="D2637" s="3" t="s">
        <v>1450</v>
      </c>
      <c r="E2637" s="4">
        <v>1891127</v>
      </c>
      <c r="F2637" s="4"/>
      <c r="G2637" s="4">
        <v>1891127</v>
      </c>
      <c r="H2637" s="4">
        <v>6828</v>
      </c>
      <c r="I2637" s="4">
        <v>1891127</v>
      </c>
      <c r="J2637" s="4"/>
      <c r="K2637" s="3" t="s">
        <v>1451</v>
      </c>
      <c r="L2637" s="4"/>
    </row>
    <row r="2638" spans="2:12" x14ac:dyDescent="0.3">
      <c r="B2638" s="3" t="s">
        <v>126</v>
      </c>
      <c r="C2638" s="4">
        <v>2024</v>
      </c>
      <c r="D2638" s="3" t="s">
        <v>1452</v>
      </c>
      <c r="E2638" s="4">
        <v>0</v>
      </c>
      <c r="F2638" s="4">
        <v>0</v>
      </c>
      <c r="G2638" s="4">
        <v>0</v>
      </c>
      <c r="H2638" s="4">
        <v>0</v>
      </c>
      <c r="I2638" s="4">
        <v>0</v>
      </c>
      <c r="J2638" s="4">
        <v>0</v>
      </c>
      <c r="K2638" s="3"/>
      <c r="L2638" s="4"/>
    </row>
    <row r="2639" spans="2:12" x14ac:dyDescent="0.3">
      <c r="B2639" s="3" t="s">
        <v>126</v>
      </c>
      <c r="C2639" s="4">
        <v>2024</v>
      </c>
      <c r="D2639" s="3" t="s">
        <v>1453</v>
      </c>
      <c r="E2639" s="4">
        <v>0</v>
      </c>
      <c r="F2639" s="4">
        <v>0</v>
      </c>
      <c r="G2639" s="4">
        <v>0</v>
      </c>
      <c r="H2639" s="4">
        <v>0</v>
      </c>
      <c r="I2639" s="4">
        <v>0</v>
      </c>
      <c r="J2639" s="4">
        <v>0</v>
      </c>
      <c r="K2639" s="3" t="s">
        <v>1451</v>
      </c>
      <c r="L2639" s="4"/>
    </row>
    <row r="2640" spans="2:12" x14ac:dyDescent="0.3">
      <c r="B2640" s="3" t="s">
        <v>126</v>
      </c>
      <c r="C2640" s="4">
        <v>2024</v>
      </c>
      <c r="D2640" s="3" t="s">
        <v>1454</v>
      </c>
      <c r="E2640" s="4">
        <v>0</v>
      </c>
      <c r="F2640" s="4">
        <v>0</v>
      </c>
      <c r="G2640" s="4">
        <v>0</v>
      </c>
      <c r="H2640" s="4">
        <v>0</v>
      </c>
      <c r="I2640" s="4">
        <v>0</v>
      </c>
      <c r="J2640" s="4">
        <v>0</v>
      </c>
      <c r="K2640" s="3"/>
      <c r="L2640" s="4"/>
    </row>
    <row r="2641" spans="2:12" x14ac:dyDescent="0.3">
      <c r="B2641" s="3" t="s">
        <v>126</v>
      </c>
      <c r="C2641" s="4">
        <v>2024</v>
      </c>
      <c r="D2641" s="3" t="s">
        <v>1455</v>
      </c>
      <c r="E2641" s="4">
        <v>5174473</v>
      </c>
      <c r="F2641" s="4">
        <v>2779253</v>
      </c>
      <c r="G2641" s="4">
        <v>2395220</v>
      </c>
      <c r="H2641" s="4">
        <v>0</v>
      </c>
      <c r="I2641" s="4">
        <v>5174473</v>
      </c>
      <c r="J2641" s="4">
        <v>7953726</v>
      </c>
      <c r="K2641" s="3" t="s">
        <v>1447</v>
      </c>
      <c r="L2641" s="4">
        <v>0.53710841664455489</v>
      </c>
    </row>
    <row r="2642" spans="2:12" x14ac:dyDescent="0.3">
      <c r="B2642" s="3" t="s">
        <v>126</v>
      </c>
      <c r="C2642" s="4">
        <v>2024</v>
      </c>
      <c r="D2642" s="3" t="s">
        <v>1456</v>
      </c>
      <c r="E2642" s="4">
        <v>6748804</v>
      </c>
      <c r="F2642" s="4">
        <v>2393553</v>
      </c>
      <c r="G2642" s="4">
        <v>4355251</v>
      </c>
      <c r="H2642" s="4">
        <v>66055</v>
      </c>
      <c r="I2642" s="4">
        <v>6748804</v>
      </c>
      <c r="J2642" s="4">
        <v>9142357</v>
      </c>
      <c r="K2642" s="3" t="s">
        <v>1447</v>
      </c>
      <c r="L2642" s="4">
        <v>0.35466328552436849</v>
      </c>
    </row>
    <row r="2643" spans="2:12" x14ac:dyDescent="0.3">
      <c r="B2643" s="3" t="s">
        <v>126</v>
      </c>
      <c r="C2643" s="4">
        <v>2024</v>
      </c>
      <c r="D2643" s="3" t="s">
        <v>1457</v>
      </c>
      <c r="E2643" s="4">
        <v>3527370</v>
      </c>
      <c r="F2643" s="4">
        <v>1505971</v>
      </c>
      <c r="G2643" s="4">
        <v>2021399</v>
      </c>
      <c r="H2643" s="4">
        <v>0</v>
      </c>
      <c r="I2643" s="4">
        <v>3527370</v>
      </c>
      <c r="J2643" s="4">
        <v>5033341</v>
      </c>
      <c r="K2643" s="3" t="s">
        <v>1447</v>
      </c>
      <c r="L2643" s="4">
        <v>0.4269387674102802</v>
      </c>
    </row>
    <row r="2644" spans="2:12" x14ac:dyDescent="0.3">
      <c r="B2644" s="3" t="s">
        <v>126</v>
      </c>
      <c r="C2644" s="4">
        <v>2024</v>
      </c>
      <c r="D2644" s="3" t="s">
        <v>1458</v>
      </c>
      <c r="E2644" s="4">
        <v>3408376</v>
      </c>
      <c r="F2644" s="4"/>
      <c r="G2644" s="4">
        <v>3408376</v>
      </c>
      <c r="H2644" s="4">
        <v>3676331</v>
      </c>
      <c r="I2644" s="4">
        <v>3408376</v>
      </c>
      <c r="J2644" s="4"/>
      <c r="K2644" s="3" t="s">
        <v>1451</v>
      </c>
      <c r="L2644" s="4"/>
    </row>
    <row r="2645" spans="2:12" x14ac:dyDescent="0.3">
      <c r="B2645" s="3" t="s">
        <v>128</v>
      </c>
      <c r="C2645" s="4">
        <v>2019</v>
      </c>
      <c r="D2645" s="3" t="s">
        <v>1446</v>
      </c>
      <c r="E2645" s="4">
        <v>3844811</v>
      </c>
      <c r="F2645" s="4">
        <v>1919528</v>
      </c>
      <c r="G2645" s="4">
        <v>1925283</v>
      </c>
      <c r="H2645" s="4">
        <v>15480</v>
      </c>
      <c r="I2645" s="4">
        <v>7625158</v>
      </c>
      <c r="J2645" s="4">
        <v>152500</v>
      </c>
      <c r="K2645" s="3" t="s">
        <v>1447</v>
      </c>
      <c r="L2645" s="4">
        <v>0.49925158869967862</v>
      </c>
    </row>
    <row r="2646" spans="2:12" x14ac:dyDescent="0.3">
      <c r="B2646" s="3" t="s">
        <v>128</v>
      </c>
      <c r="C2646" s="4">
        <v>2019</v>
      </c>
      <c r="D2646" s="3" t="s">
        <v>1448</v>
      </c>
      <c r="E2646" s="4">
        <v>1104085</v>
      </c>
      <c r="F2646" s="4">
        <v>250654</v>
      </c>
      <c r="G2646" s="4">
        <v>853431</v>
      </c>
      <c r="H2646" s="4">
        <v>2603</v>
      </c>
      <c r="I2646" s="4">
        <v>2438651</v>
      </c>
      <c r="J2646" s="4">
        <v>32515</v>
      </c>
      <c r="K2646" s="3" t="s">
        <v>1460</v>
      </c>
      <c r="L2646" s="4">
        <v>0.22702418744933586</v>
      </c>
    </row>
    <row r="2647" spans="2:12" x14ac:dyDescent="0.3">
      <c r="B2647" s="3" t="s">
        <v>128</v>
      </c>
      <c r="C2647" s="4">
        <v>2019</v>
      </c>
      <c r="D2647" s="3" t="s">
        <v>1449</v>
      </c>
      <c r="E2647" s="4">
        <v>2003275</v>
      </c>
      <c r="F2647" s="4">
        <v>1309112</v>
      </c>
      <c r="G2647" s="4">
        <v>694163</v>
      </c>
      <c r="H2647" s="4">
        <v>53289</v>
      </c>
      <c r="I2647" s="4">
        <v>2753977</v>
      </c>
      <c r="J2647" s="4">
        <v>275398</v>
      </c>
      <c r="K2647" s="3" t="s">
        <v>1447</v>
      </c>
      <c r="L2647" s="4">
        <v>0.65348591681122159</v>
      </c>
    </row>
    <row r="2648" spans="2:12" x14ac:dyDescent="0.3">
      <c r="B2648" s="3" t="s">
        <v>128</v>
      </c>
      <c r="C2648" s="4">
        <v>2019</v>
      </c>
      <c r="D2648" s="3" t="s">
        <v>1450</v>
      </c>
      <c r="E2648" s="4">
        <v>879806</v>
      </c>
      <c r="F2648" s="4"/>
      <c r="G2648" s="4">
        <v>879806</v>
      </c>
      <c r="H2648" s="4">
        <v>0</v>
      </c>
      <c r="I2648" s="4">
        <v>879806</v>
      </c>
      <c r="J2648" s="4"/>
      <c r="K2648" s="3" t="s">
        <v>1451</v>
      </c>
      <c r="L2648" s="4"/>
    </row>
    <row r="2649" spans="2:12" x14ac:dyDescent="0.3">
      <c r="B2649" s="3" t="s">
        <v>128</v>
      </c>
      <c r="C2649" s="4">
        <v>2019</v>
      </c>
      <c r="D2649" s="3" t="s">
        <v>1452</v>
      </c>
      <c r="E2649" s="4">
        <v>0</v>
      </c>
      <c r="F2649" s="4">
        <v>0</v>
      </c>
      <c r="G2649" s="4">
        <v>0</v>
      </c>
      <c r="H2649" s="4">
        <v>0</v>
      </c>
      <c r="I2649" s="4">
        <v>0</v>
      </c>
      <c r="J2649" s="4">
        <v>0</v>
      </c>
      <c r="K2649" s="3" t="s">
        <v>1451</v>
      </c>
      <c r="L2649" s="4"/>
    </row>
    <row r="2650" spans="2:12" x14ac:dyDescent="0.3">
      <c r="B2650" s="3" t="s">
        <v>128</v>
      </c>
      <c r="C2650" s="4">
        <v>2019</v>
      </c>
      <c r="D2650" s="3" t="s">
        <v>1453</v>
      </c>
      <c r="E2650" s="4">
        <v>0</v>
      </c>
      <c r="F2650" s="4">
        <v>0</v>
      </c>
      <c r="G2650" s="4">
        <v>0</v>
      </c>
      <c r="H2650" s="4">
        <v>0</v>
      </c>
      <c r="I2650" s="4">
        <v>0</v>
      </c>
      <c r="J2650" s="4">
        <v>0</v>
      </c>
      <c r="K2650" s="3" t="s">
        <v>1451</v>
      </c>
      <c r="L2650" s="4"/>
    </row>
    <row r="2651" spans="2:12" x14ac:dyDescent="0.3">
      <c r="B2651" s="3" t="s">
        <v>128</v>
      </c>
      <c r="C2651" s="4">
        <v>2019</v>
      </c>
      <c r="D2651" s="3" t="s">
        <v>1454</v>
      </c>
      <c r="E2651" s="4">
        <v>1446625</v>
      </c>
      <c r="F2651" s="4">
        <v>834010</v>
      </c>
      <c r="G2651" s="4">
        <v>612615</v>
      </c>
      <c r="H2651" s="4">
        <v>0</v>
      </c>
      <c r="I2651" s="4">
        <v>2389513</v>
      </c>
      <c r="J2651" s="4">
        <v>59738</v>
      </c>
      <c r="K2651" s="3" t="s">
        <v>1447</v>
      </c>
      <c r="L2651" s="4">
        <v>0.57652121316858207</v>
      </c>
    </row>
    <row r="2652" spans="2:12" x14ac:dyDescent="0.3">
      <c r="B2652" s="3" t="s">
        <v>128</v>
      </c>
      <c r="C2652" s="4">
        <v>2019</v>
      </c>
      <c r="D2652" s="3" t="s">
        <v>1455</v>
      </c>
      <c r="E2652" s="4">
        <v>6073350</v>
      </c>
      <c r="F2652" s="4">
        <v>920877</v>
      </c>
      <c r="G2652" s="4">
        <v>5152473</v>
      </c>
      <c r="H2652" s="4">
        <v>1930942</v>
      </c>
      <c r="I2652" s="4">
        <v>9182214</v>
      </c>
      <c r="J2652" s="4">
        <v>282188</v>
      </c>
      <c r="K2652" s="3" t="s">
        <v>1460</v>
      </c>
      <c r="L2652" s="4">
        <v>0.15162587369408975</v>
      </c>
    </row>
    <row r="2653" spans="2:12" x14ac:dyDescent="0.3">
      <c r="B2653" s="3" t="s">
        <v>128</v>
      </c>
      <c r="C2653" s="4">
        <v>2019</v>
      </c>
      <c r="D2653" s="3" t="s">
        <v>1456</v>
      </c>
      <c r="E2653" s="4">
        <v>6211265</v>
      </c>
      <c r="F2653" s="4">
        <v>3564470</v>
      </c>
      <c r="G2653" s="4">
        <v>2646795</v>
      </c>
      <c r="H2653" s="4">
        <v>27414</v>
      </c>
      <c r="I2653" s="4">
        <v>14444911</v>
      </c>
      <c r="J2653" s="4">
        <v>396614</v>
      </c>
      <c r="K2653" s="3" t="s">
        <v>1447</v>
      </c>
      <c r="L2653" s="4">
        <v>0.57387182804146986</v>
      </c>
    </row>
    <row r="2654" spans="2:12" x14ac:dyDescent="0.3">
      <c r="B2654" s="3" t="s">
        <v>128</v>
      </c>
      <c r="C2654" s="4">
        <v>2019</v>
      </c>
      <c r="D2654" s="3" t="s">
        <v>1457</v>
      </c>
      <c r="E2654" s="4">
        <v>0</v>
      </c>
      <c r="F2654" s="4">
        <v>0</v>
      </c>
      <c r="G2654" s="4">
        <v>0</v>
      </c>
      <c r="H2654" s="4">
        <v>0</v>
      </c>
      <c r="I2654" s="4">
        <v>0</v>
      </c>
      <c r="J2654" s="4">
        <v>0</v>
      </c>
      <c r="K2654" s="3" t="s">
        <v>1451</v>
      </c>
      <c r="L2654" s="4"/>
    </row>
    <row r="2655" spans="2:12" x14ac:dyDescent="0.3">
      <c r="B2655" s="3" t="s">
        <v>128</v>
      </c>
      <c r="C2655" s="4">
        <v>2019</v>
      </c>
      <c r="D2655" s="3" t="s">
        <v>1458</v>
      </c>
      <c r="E2655" s="4">
        <v>6141</v>
      </c>
      <c r="F2655" s="4"/>
      <c r="G2655" s="4">
        <v>6141</v>
      </c>
      <c r="H2655" s="4">
        <v>-1112839</v>
      </c>
      <c r="I2655" s="4">
        <v>6141</v>
      </c>
      <c r="J2655" s="4"/>
      <c r="K2655" s="3" t="s">
        <v>1451</v>
      </c>
      <c r="L2655" s="4"/>
    </row>
    <row r="2656" spans="2:12" x14ac:dyDescent="0.3">
      <c r="B2656" s="3" t="s">
        <v>128</v>
      </c>
      <c r="C2656" s="4">
        <v>2020</v>
      </c>
      <c r="D2656" s="3" t="s">
        <v>1446</v>
      </c>
      <c r="E2656" s="4">
        <v>3844811</v>
      </c>
      <c r="F2656" s="4">
        <v>2017628</v>
      </c>
      <c r="G2656" s="4">
        <v>1827183</v>
      </c>
      <c r="H2656" s="4">
        <v>0</v>
      </c>
      <c r="I2656" s="4">
        <v>7853913</v>
      </c>
      <c r="J2656" s="4">
        <v>157100</v>
      </c>
      <c r="K2656" s="3" t="s">
        <v>1447</v>
      </c>
      <c r="L2656" s="4">
        <v>0.52476649697475375</v>
      </c>
    </row>
    <row r="2657" spans="2:12" x14ac:dyDescent="0.3">
      <c r="B2657" s="3" t="s">
        <v>128</v>
      </c>
      <c r="C2657" s="4">
        <v>2020</v>
      </c>
      <c r="D2657" s="3" t="s">
        <v>1448</v>
      </c>
      <c r="E2657" s="4">
        <v>1104085</v>
      </c>
      <c r="F2657" s="4">
        <v>264713</v>
      </c>
      <c r="G2657" s="4">
        <v>839372</v>
      </c>
      <c r="H2657" s="4">
        <v>0</v>
      </c>
      <c r="I2657" s="4">
        <v>2138119</v>
      </c>
      <c r="J2657" s="4">
        <v>28500</v>
      </c>
      <c r="K2657" s="3" t="s">
        <v>1447</v>
      </c>
      <c r="L2657" s="4">
        <v>0.2397578085020628</v>
      </c>
    </row>
    <row r="2658" spans="2:12" x14ac:dyDescent="0.3">
      <c r="B2658" s="3" t="s">
        <v>128</v>
      </c>
      <c r="C2658" s="4">
        <v>2020</v>
      </c>
      <c r="D2658" s="3" t="s">
        <v>1449</v>
      </c>
      <c r="E2658" s="4">
        <v>2003275</v>
      </c>
      <c r="F2658" s="4">
        <v>1406289</v>
      </c>
      <c r="G2658" s="4">
        <v>596986</v>
      </c>
      <c r="H2658" s="4">
        <v>0</v>
      </c>
      <c r="I2658" s="4">
        <v>2847500</v>
      </c>
      <c r="J2658" s="4">
        <v>237292</v>
      </c>
      <c r="K2658" s="3" t="s">
        <v>1447</v>
      </c>
      <c r="L2658" s="4">
        <v>0.70199498321498544</v>
      </c>
    </row>
    <row r="2659" spans="2:12" x14ac:dyDescent="0.3">
      <c r="B2659" s="3" t="s">
        <v>128</v>
      </c>
      <c r="C2659" s="4">
        <v>2020</v>
      </c>
      <c r="D2659" s="3" t="s">
        <v>1450</v>
      </c>
      <c r="E2659" s="4">
        <v>986107</v>
      </c>
      <c r="F2659" s="4"/>
      <c r="G2659" s="4">
        <v>986107</v>
      </c>
      <c r="H2659" s="4">
        <v>106301</v>
      </c>
      <c r="I2659" s="4">
        <v>986107</v>
      </c>
      <c r="J2659" s="4"/>
      <c r="K2659" s="3" t="s">
        <v>1451</v>
      </c>
      <c r="L2659" s="4"/>
    </row>
    <row r="2660" spans="2:12" x14ac:dyDescent="0.3">
      <c r="B2660" s="3" t="s">
        <v>128</v>
      </c>
      <c r="C2660" s="4">
        <v>2020</v>
      </c>
      <c r="D2660" s="3" t="s">
        <v>1452</v>
      </c>
      <c r="E2660" s="4">
        <v>0</v>
      </c>
      <c r="F2660" s="4">
        <v>0</v>
      </c>
      <c r="G2660" s="4">
        <v>0</v>
      </c>
      <c r="H2660" s="4">
        <v>0</v>
      </c>
      <c r="I2660" s="4">
        <v>0</v>
      </c>
      <c r="J2660" s="4">
        <v>0</v>
      </c>
      <c r="K2660" s="3" t="s">
        <v>1451</v>
      </c>
      <c r="L2660" s="4"/>
    </row>
    <row r="2661" spans="2:12" x14ac:dyDescent="0.3">
      <c r="B2661" s="3" t="s">
        <v>128</v>
      </c>
      <c r="C2661" s="4">
        <v>2020</v>
      </c>
      <c r="D2661" s="3" t="s">
        <v>1453</v>
      </c>
      <c r="E2661" s="4">
        <v>0</v>
      </c>
      <c r="F2661" s="4">
        <v>0</v>
      </c>
      <c r="G2661" s="4">
        <v>0</v>
      </c>
      <c r="H2661" s="4">
        <v>0</v>
      </c>
      <c r="I2661" s="4">
        <v>0</v>
      </c>
      <c r="J2661" s="4">
        <v>0</v>
      </c>
      <c r="K2661" s="3" t="s">
        <v>1451</v>
      </c>
      <c r="L2661" s="4"/>
    </row>
    <row r="2662" spans="2:12" x14ac:dyDescent="0.3">
      <c r="B2662" s="3" t="s">
        <v>128</v>
      </c>
      <c r="C2662" s="4">
        <v>2020</v>
      </c>
      <c r="D2662" s="3" t="s">
        <v>1454</v>
      </c>
      <c r="E2662" s="4">
        <v>1628753</v>
      </c>
      <c r="F2662" s="4">
        <v>871543</v>
      </c>
      <c r="G2662" s="4">
        <v>757210</v>
      </c>
      <c r="H2662" s="4">
        <v>187278</v>
      </c>
      <c r="I2662" s="4">
        <v>2641757</v>
      </c>
      <c r="J2662" s="4">
        <v>66044</v>
      </c>
      <c r="K2662" s="3" t="s">
        <v>1447</v>
      </c>
      <c r="L2662" s="4">
        <v>0.53509832368689425</v>
      </c>
    </row>
    <row r="2663" spans="2:12" x14ac:dyDescent="0.3">
      <c r="B2663" s="3" t="s">
        <v>128</v>
      </c>
      <c r="C2663" s="4">
        <v>2020</v>
      </c>
      <c r="D2663" s="3" t="s">
        <v>1455</v>
      </c>
      <c r="E2663" s="4">
        <v>6145109</v>
      </c>
      <c r="F2663" s="4">
        <v>1075064</v>
      </c>
      <c r="G2663" s="4">
        <v>5070045</v>
      </c>
      <c r="H2663" s="4">
        <v>59962</v>
      </c>
      <c r="I2663" s="4">
        <v>9235797</v>
      </c>
      <c r="J2663" s="4">
        <v>195010</v>
      </c>
      <c r="K2663" s="3" t="s">
        <v>1460</v>
      </c>
      <c r="L2663" s="4">
        <v>0.17494628655081626</v>
      </c>
    </row>
    <row r="2664" spans="2:12" x14ac:dyDescent="0.3">
      <c r="B2664" s="3" t="s">
        <v>128</v>
      </c>
      <c r="C2664" s="4">
        <v>2020</v>
      </c>
      <c r="D2664" s="3" t="s">
        <v>1456</v>
      </c>
      <c r="E2664" s="4">
        <v>6249853</v>
      </c>
      <c r="F2664" s="4">
        <v>3734620</v>
      </c>
      <c r="G2664" s="4">
        <v>2515233</v>
      </c>
      <c r="H2664" s="4">
        <v>120230</v>
      </c>
      <c r="I2664" s="4">
        <v>14622600</v>
      </c>
      <c r="J2664" s="4">
        <v>424135</v>
      </c>
      <c r="K2664" s="3" t="s">
        <v>1460</v>
      </c>
      <c r="L2664" s="4">
        <v>0.5975532544525447</v>
      </c>
    </row>
    <row r="2665" spans="2:12" x14ac:dyDescent="0.3">
      <c r="B2665" s="3" t="s">
        <v>128</v>
      </c>
      <c r="C2665" s="4">
        <v>2020</v>
      </c>
      <c r="D2665" s="3" t="s">
        <v>1457</v>
      </c>
      <c r="E2665" s="4">
        <v>0</v>
      </c>
      <c r="F2665" s="4">
        <v>0</v>
      </c>
      <c r="G2665" s="4">
        <v>0</v>
      </c>
      <c r="H2665" s="4">
        <v>0</v>
      </c>
      <c r="I2665" s="4">
        <v>0</v>
      </c>
      <c r="J2665" s="4">
        <v>0</v>
      </c>
      <c r="K2665" s="3" t="s">
        <v>1451</v>
      </c>
      <c r="L2665" s="4"/>
    </row>
    <row r="2666" spans="2:12" x14ac:dyDescent="0.3">
      <c r="B2666" s="3" t="s">
        <v>128</v>
      </c>
      <c r="C2666" s="4">
        <v>2020</v>
      </c>
      <c r="D2666" s="3" t="s">
        <v>1458</v>
      </c>
      <c r="E2666" s="4">
        <v>0</v>
      </c>
      <c r="F2666" s="4"/>
      <c r="G2666" s="4">
        <v>0</v>
      </c>
      <c r="H2666" s="4">
        <v>0</v>
      </c>
      <c r="I2666" s="4">
        <v>0</v>
      </c>
      <c r="J2666" s="4"/>
      <c r="K2666" s="3" t="s">
        <v>1451</v>
      </c>
      <c r="L2666" s="4"/>
    </row>
    <row r="2667" spans="2:12" x14ac:dyDescent="0.3">
      <c r="B2667" s="3" t="s">
        <v>128</v>
      </c>
      <c r="C2667" s="4">
        <v>2021</v>
      </c>
      <c r="D2667" s="3" t="s">
        <v>1446</v>
      </c>
      <c r="E2667" s="4">
        <v>6504616</v>
      </c>
      <c r="F2667" s="4">
        <v>2348237</v>
      </c>
      <c r="G2667" s="4">
        <v>4156379</v>
      </c>
      <c r="H2667" s="4">
        <v>193660</v>
      </c>
      <c r="I2667" s="4">
        <v>11034376</v>
      </c>
      <c r="J2667" s="4">
        <v>226353</v>
      </c>
      <c r="K2667" s="3" t="s">
        <v>1447</v>
      </c>
      <c r="L2667" s="4">
        <v>0.36101085752025946</v>
      </c>
    </row>
    <row r="2668" spans="2:12" x14ac:dyDescent="0.3">
      <c r="B2668" s="3" t="s">
        <v>128</v>
      </c>
      <c r="C2668" s="4">
        <v>2021</v>
      </c>
      <c r="D2668" s="3" t="s">
        <v>1448</v>
      </c>
      <c r="E2668" s="4">
        <v>1104085</v>
      </c>
      <c r="F2668" s="4">
        <v>310025</v>
      </c>
      <c r="G2668" s="4">
        <v>794060</v>
      </c>
      <c r="H2668" s="4">
        <v>0</v>
      </c>
      <c r="I2668" s="4">
        <v>2191572</v>
      </c>
      <c r="J2668" s="4">
        <v>29220</v>
      </c>
      <c r="K2668" s="3" t="s">
        <v>1447</v>
      </c>
      <c r="L2668" s="4">
        <v>0.28079812695580503</v>
      </c>
    </row>
    <row r="2669" spans="2:12" x14ac:dyDescent="0.3">
      <c r="B2669" s="3" t="s">
        <v>128</v>
      </c>
      <c r="C2669" s="4">
        <v>2021</v>
      </c>
      <c r="D2669" s="3" t="s">
        <v>1449</v>
      </c>
      <c r="E2669" s="4">
        <v>3144603</v>
      </c>
      <c r="F2669" s="4">
        <v>1607438</v>
      </c>
      <c r="G2669" s="4">
        <v>1537165</v>
      </c>
      <c r="H2669" s="4">
        <v>324754</v>
      </c>
      <c r="I2669" s="4">
        <v>3974077</v>
      </c>
      <c r="J2669" s="4">
        <v>365270</v>
      </c>
      <c r="K2669" s="3" t="s">
        <v>1460</v>
      </c>
      <c r="L2669" s="4">
        <v>0.51117358852611916</v>
      </c>
    </row>
    <row r="2670" spans="2:12" x14ac:dyDescent="0.3">
      <c r="B2670" s="3" t="s">
        <v>128</v>
      </c>
      <c r="C2670" s="4">
        <v>2021</v>
      </c>
      <c r="D2670" s="3" t="s">
        <v>1450</v>
      </c>
      <c r="E2670" s="4">
        <v>1487204</v>
      </c>
      <c r="F2670" s="4"/>
      <c r="G2670" s="4">
        <v>1487204</v>
      </c>
      <c r="H2670" s="4">
        <v>46408</v>
      </c>
      <c r="I2670" s="4">
        <v>1487204</v>
      </c>
      <c r="J2670" s="4"/>
      <c r="K2670" s="3" t="s">
        <v>1451</v>
      </c>
      <c r="L2670" s="4"/>
    </row>
    <row r="2671" spans="2:12" x14ac:dyDescent="0.3">
      <c r="B2671" s="3" t="s">
        <v>128</v>
      </c>
      <c r="C2671" s="4">
        <v>2021</v>
      </c>
      <c r="D2671" s="3" t="s">
        <v>1452</v>
      </c>
      <c r="E2671" s="4">
        <v>0</v>
      </c>
      <c r="F2671" s="4">
        <v>0</v>
      </c>
      <c r="G2671" s="4">
        <v>0</v>
      </c>
      <c r="H2671" s="4">
        <v>0</v>
      </c>
      <c r="I2671" s="4">
        <v>0</v>
      </c>
      <c r="J2671" s="4">
        <v>0</v>
      </c>
      <c r="K2671" s="3" t="s">
        <v>1451</v>
      </c>
      <c r="L2671" s="4"/>
    </row>
    <row r="2672" spans="2:12" x14ac:dyDescent="0.3">
      <c r="B2672" s="3" t="s">
        <v>128</v>
      </c>
      <c r="C2672" s="4">
        <v>2021</v>
      </c>
      <c r="D2672" s="3" t="s">
        <v>1453</v>
      </c>
      <c r="E2672" s="4">
        <v>0</v>
      </c>
      <c r="F2672" s="4">
        <v>0</v>
      </c>
      <c r="G2672" s="4">
        <v>0</v>
      </c>
      <c r="H2672" s="4">
        <v>0</v>
      </c>
      <c r="I2672" s="4">
        <v>0</v>
      </c>
      <c r="J2672" s="4">
        <v>0</v>
      </c>
      <c r="K2672" s="3" t="s">
        <v>1451</v>
      </c>
      <c r="L2672" s="4"/>
    </row>
    <row r="2673" spans="2:12" x14ac:dyDescent="0.3">
      <c r="B2673" s="3" t="s">
        <v>128</v>
      </c>
      <c r="C2673" s="4">
        <v>2021</v>
      </c>
      <c r="D2673" s="3" t="s">
        <v>1454</v>
      </c>
      <c r="E2673" s="4">
        <v>1665922</v>
      </c>
      <c r="F2673" s="4">
        <v>914855</v>
      </c>
      <c r="G2673" s="4">
        <v>751067</v>
      </c>
      <c r="H2673" s="4">
        <v>77079</v>
      </c>
      <c r="I2673" s="4">
        <v>2758803</v>
      </c>
      <c r="J2673" s="4">
        <v>68609</v>
      </c>
      <c r="K2673" s="3" t="s">
        <v>1460</v>
      </c>
      <c r="L2673" s="4">
        <v>0.549158363957016</v>
      </c>
    </row>
    <row r="2674" spans="2:12" x14ac:dyDescent="0.3">
      <c r="B2674" s="3" t="s">
        <v>128</v>
      </c>
      <c r="C2674" s="4">
        <v>2021</v>
      </c>
      <c r="D2674" s="3" t="s">
        <v>1455</v>
      </c>
      <c r="E2674" s="4">
        <v>2792152</v>
      </c>
      <c r="F2674" s="4">
        <v>850810</v>
      </c>
      <c r="G2674" s="4">
        <v>1941342</v>
      </c>
      <c r="H2674" s="4">
        <v>24757</v>
      </c>
      <c r="I2674" s="4">
        <v>5827178</v>
      </c>
      <c r="J2674" s="4">
        <v>85274</v>
      </c>
      <c r="K2674" s="3" t="s">
        <v>1447</v>
      </c>
      <c r="L2674" s="4">
        <v>0.30471478630103233</v>
      </c>
    </row>
    <row r="2675" spans="2:12" x14ac:dyDescent="0.3">
      <c r="B2675" s="3" t="s">
        <v>128</v>
      </c>
      <c r="C2675" s="4">
        <v>2021</v>
      </c>
      <c r="D2675" s="3" t="s">
        <v>1456</v>
      </c>
      <c r="E2675" s="4">
        <v>5870528</v>
      </c>
      <c r="F2675" s="4">
        <v>3511256</v>
      </c>
      <c r="G2675" s="4">
        <v>2359272</v>
      </c>
      <c r="H2675" s="4">
        <v>0</v>
      </c>
      <c r="I2675" s="4">
        <v>16104200</v>
      </c>
      <c r="J2675" s="4">
        <v>471911</v>
      </c>
      <c r="K2675" s="3" t="s">
        <v>1447</v>
      </c>
      <c r="L2675" s="4">
        <v>0.59811587645949393</v>
      </c>
    </row>
    <row r="2676" spans="2:12" x14ac:dyDescent="0.3">
      <c r="B2676" s="3" t="s">
        <v>128</v>
      </c>
      <c r="C2676" s="4">
        <v>2021</v>
      </c>
      <c r="D2676" s="3" t="s">
        <v>1457</v>
      </c>
      <c r="E2676" s="4">
        <v>0</v>
      </c>
      <c r="F2676" s="4">
        <v>0</v>
      </c>
      <c r="G2676" s="4">
        <v>0</v>
      </c>
      <c r="H2676" s="4">
        <v>0</v>
      </c>
      <c r="I2676" s="4">
        <v>0</v>
      </c>
      <c r="J2676" s="4">
        <v>0</v>
      </c>
      <c r="K2676" s="3" t="s">
        <v>1451</v>
      </c>
      <c r="L2676" s="4"/>
    </row>
    <row r="2677" spans="2:12" x14ac:dyDescent="0.3">
      <c r="B2677" s="3" t="s">
        <v>128</v>
      </c>
      <c r="C2677" s="4">
        <v>2021</v>
      </c>
      <c r="D2677" s="3" t="s">
        <v>1458</v>
      </c>
      <c r="E2677" s="4">
        <v>531875</v>
      </c>
      <c r="F2677" s="4"/>
      <c r="G2677" s="4">
        <v>531875</v>
      </c>
      <c r="H2677" s="4">
        <v>531875</v>
      </c>
      <c r="I2677" s="4">
        <v>531875</v>
      </c>
      <c r="J2677" s="4"/>
      <c r="K2677" s="3" t="s">
        <v>1451</v>
      </c>
      <c r="L2677" s="4"/>
    </row>
    <row r="2678" spans="2:12" x14ac:dyDescent="0.3">
      <c r="B2678" s="3" t="s">
        <v>128</v>
      </c>
      <c r="C2678" s="4">
        <v>2022</v>
      </c>
      <c r="D2678" s="3" t="s">
        <v>1446</v>
      </c>
      <c r="E2678" s="4">
        <v>6558077</v>
      </c>
      <c r="F2678" s="4">
        <v>2502379</v>
      </c>
      <c r="G2678" s="4">
        <v>4055698</v>
      </c>
      <c r="H2678" s="4">
        <v>53461</v>
      </c>
      <c r="I2678" s="4">
        <v>11260729</v>
      </c>
      <c r="J2678" s="4">
        <v>226353</v>
      </c>
      <c r="K2678" s="3" t="s">
        <v>1447</v>
      </c>
      <c r="L2678" s="4">
        <v>0.38157206754358025</v>
      </c>
    </row>
    <row r="2679" spans="2:12" x14ac:dyDescent="0.3">
      <c r="B2679" s="3" t="s">
        <v>128</v>
      </c>
      <c r="C2679" s="4">
        <v>2022</v>
      </c>
      <c r="D2679" s="3" t="s">
        <v>1448</v>
      </c>
      <c r="E2679" s="4">
        <v>1130811</v>
      </c>
      <c r="F2679" s="4">
        <v>360187</v>
      </c>
      <c r="G2679" s="4">
        <v>770624</v>
      </c>
      <c r="H2679" s="4">
        <v>0</v>
      </c>
      <c r="I2679" s="4">
        <v>2220792</v>
      </c>
      <c r="J2679" s="4">
        <v>29220</v>
      </c>
      <c r="K2679" s="3" t="s">
        <v>1447</v>
      </c>
      <c r="L2679" s="4">
        <v>0.31852095531437175</v>
      </c>
    </row>
    <row r="2680" spans="2:12" x14ac:dyDescent="0.3">
      <c r="B2680" s="3" t="s">
        <v>128</v>
      </c>
      <c r="C2680" s="4">
        <v>2022</v>
      </c>
      <c r="D2680" s="3" t="s">
        <v>1449</v>
      </c>
      <c r="E2680" s="4">
        <v>3151852</v>
      </c>
      <c r="F2680" s="4">
        <v>1761056</v>
      </c>
      <c r="G2680" s="4">
        <v>1390796</v>
      </c>
      <c r="H2680" s="4">
        <v>7249</v>
      </c>
      <c r="I2680" s="4">
        <v>4339347</v>
      </c>
      <c r="J2680" s="4">
        <v>365270</v>
      </c>
      <c r="K2680" s="3" t="s">
        <v>1460</v>
      </c>
      <c r="L2680" s="4">
        <v>0.55873689500649137</v>
      </c>
    </row>
    <row r="2681" spans="2:12" x14ac:dyDescent="0.3">
      <c r="B2681" s="3" t="s">
        <v>128</v>
      </c>
      <c r="C2681" s="4">
        <v>2022</v>
      </c>
      <c r="D2681" s="3" t="s">
        <v>1450</v>
      </c>
      <c r="E2681" s="4">
        <v>1523331</v>
      </c>
      <c r="F2681" s="4"/>
      <c r="G2681" s="4">
        <v>1523331</v>
      </c>
      <c r="H2681" s="4">
        <v>36127</v>
      </c>
      <c r="I2681" s="4">
        <v>1523331</v>
      </c>
      <c r="J2681" s="4"/>
      <c r="K2681" s="3" t="s">
        <v>1451</v>
      </c>
      <c r="L2681" s="4"/>
    </row>
    <row r="2682" spans="2:12" x14ac:dyDescent="0.3">
      <c r="B2682" s="3" t="s">
        <v>128</v>
      </c>
      <c r="C2682" s="4">
        <v>2022</v>
      </c>
      <c r="D2682" s="3" t="s">
        <v>1452</v>
      </c>
      <c r="E2682" s="4">
        <v>0</v>
      </c>
      <c r="F2682" s="4">
        <v>0</v>
      </c>
      <c r="G2682" s="4">
        <v>0</v>
      </c>
      <c r="H2682" s="4">
        <v>564128</v>
      </c>
      <c r="I2682" s="4">
        <v>0</v>
      </c>
      <c r="J2682" s="4">
        <v>0</v>
      </c>
      <c r="K2682" s="3" t="s">
        <v>1451</v>
      </c>
      <c r="L2682" s="4"/>
    </row>
    <row r="2683" spans="2:12" x14ac:dyDescent="0.3">
      <c r="B2683" s="3" t="s">
        <v>128</v>
      </c>
      <c r="C2683" s="4">
        <v>2022</v>
      </c>
      <c r="D2683" s="3" t="s">
        <v>1453</v>
      </c>
      <c r="E2683" s="4">
        <v>0</v>
      </c>
      <c r="F2683" s="4">
        <v>0</v>
      </c>
      <c r="G2683" s="4">
        <v>0</v>
      </c>
      <c r="H2683" s="4">
        <v>0</v>
      </c>
      <c r="I2683" s="4">
        <v>0</v>
      </c>
      <c r="J2683" s="4">
        <v>0</v>
      </c>
      <c r="K2683" s="3" t="s">
        <v>1451</v>
      </c>
      <c r="L2683" s="4"/>
    </row>
    <row r="2684" spans="2:12" x14ac:dyDescent="0.3">
      <c r="B2684" s="3" t="s">
        <v>128</v>
      </c>
      <c r="C2684" s="4">
        <v>2022</v>
      </c>
      <c r="D2684" s="3" t="s">
        <v>1454</v>
      </c>
      <c r="E2684" s="4">
        <v>1663570</v>
      </c>
      <c r="F2684" s="4">
        <v>947035</v>
      </c>
      <c r="G2684" s="4">
        <v>716535</v>
      </c>
      <c r="H2684" s="4">
        <v>0</v>
      </c>
      <c r="I2684" s="4">
        <v>2827412</v>
      </c>
      <c r="J2684" s="4">
        <v>68609</v>
      </c>
      <c r="K2684" s="3" t="s">
        <v>1460</v>
      </c>
      <c r="L2684" s="4">
        <v>0.56927871986150269</v>
      </c>
    </row>
    <row r="2685" spans="2:12" x14ac:dyDescent="0.3">
      <c r="B2685" s="3" t="s">
        <v>128</v>
      </c>
      <c r="C2685" s="4">
        <v>2022</v>
      </c>
      <c r="D2685" s="3" t="s">
        <v>1455</v>
      </c>
      <c r="E2685" s="4">
        <v>2792152</v>
      </c>
      <c r="F2685" s="4">
        <v>895044</v>
      </c>
      <c r="G2685" s="4">
        <v>1897108</v>
      </c>
      <c r="H2685" s="4">
        <v>0</v>
      </c>
      <c r="I2685" s="4">
        <v>5912452</v>
      </c>
      <c r="J2685" s="4">
        <v>85274</v>
      </c>
      <c r="K2685" s="3" t="s">
        <v>1447</v>
      </c>
      <c r="L2685" s="4">
        <v>0.32055704703755383</v>
      </c>
    </row>
    <row r="2686" spans="2:12" x14ac:dyDescent="0.3">
      <c r="B2686" s="3" t="s">
        <v>128</v>
      </c>
      <c r="C2686" s="4">
        <v>2022</v>
      </c>
      <c r="D2686" s="3" t="s">
        <v>1456</v>
      </c>
      <c r="E2686" s="4">
        <v>6407930</v>
      </c>
      <c r="F2686" s="4">
        <v>3641889</v>
      </c>
      <c r="G2686" s="4">
        <v>2766041</v>
      </c>
      <c r="H2686" s="4">
        <v>0</v>
      </c>
      <c r="I2686" s="4">
        <v>17107986</v>
      </c>
      <c r="J2686" s="4">
        <v>471911</v>
      </c>
      <c r="K2686" s="3" t="s">
        <v>1447</v>
      </c>
      <c r="L2686" s="4">
        <v>0.56834094629622978</v>
      </c>
    </row>
    <row r="2687" spans="2:12" x14ac:dyDescent="0.3">
      <c r="B2687" s="3" t="s">
        <v>128</v>
      </c>
      <c r="C2687" s="4">
        <v>2022</v>
      </c>
      <c r="D2687" s="3" t="s">
        <v>1457</v>
      </c>
      <c r="E2687" s="4">
        <v>0</v>
      </c>
      <c r="F2687" s="4">
        <v>0</v>
      </c>
      <c r="G2687" s="4">
        <v>0</v>
      </c>
      <c r="H2687" s="4">
        <v>0</v>
      </c>
      <c r="I2687" s="4">
        <v>0</v>
      </c>
      <c r="J2687" s="4">
        <v>0</v>
      </c>
      <c r="K2687" s="3" t="s">
        <v>1451</v>
      </c>
      <c r="L2687" s="4"/>
    </row>
    <row r="2688" spans="2:12" x14ac:dyDescent="0.3">
      <c r="B2688" s="3" t="s">
        <v>128</v>
      </c>
      <c r="C2688" s="4">
        <v>2022</v>
      </c>
      <c r="D2688" s="3" t="s">
        <v>1458</v>
      </c>
      <c r="E2688" s="4">
        <v>157544</v>
      </c>
      <c r="F2688" s="4"/>
      <c r="G2688" s="4">
        <v>157544</v>
      </c>
      <c r="H2688" s="4">
        <v>-374331</v>
      </c>
      <c r="I2688" s="4">
        <v>157544</v>
      </c>
      <c r="J2688" s="4"/>
      <c r="K2688" s="3" t="s">
        <v>1451</v>
      </c>
      <c r="L2688" s="4"/>
    </row>
    <row r="2689" spans="2:12" x14ac:dyDescent="0.3">
      <c r="B2689" s="3" t="s">
        <v>128</v>
      </c>
      <c r="C2689" s="4">
        <v>2023</v>
      </c>
      <c r="D2689" s="3" t="s">
        <v>1446</v>
      </c>
      <c r="E2689" s="4">
        <v>7369076</v>
      </c>
      <c r="F2689" s="4">
        <v>2940667</v>
      </c>
      <c r="G2689" s="4">
        <v>4428409</v>
      </c>
      <c r="H2689" s="4">
        <v>73282</v>
      </c>
      <c r="I2689" s="4">
        <v>11885575</v>
      </c>
      <c r="J2689" s="4">
        <v>226353</v>
      </c>
      <c r="K2689" s="3" t="s">
        <v>1447</v>
      </c>
      <c r="L2689" s="4">
        <v>0.39905505113531192</v>
      </c>
    </row>
    <row r="2690" spans="2:12" x14ac:dyDescent="0.3">
      <c r="B2690" s="3" t="s">
        <v>128</v>
      </c>
      <c r="C2690" s="4">
        <v>2023</v>
      </c>
      <c r="D2690" s="3" t="s">
        <v>1448</v>
      </c>
      <c r="E2690" s="4">
        <v>1209172</v>
      </c>
      <c r="F2690" s="4">
        <v>368038</v>
      </c>
      <c r="G2690" s="4">
        <v>841134</v>
      </c>
      <c r="H2690" s="4">
        <v>94894</v>
      </c>
      <c r="I2690" s="4">
        <v>2221831</v>
      </c>
      <c r="J2690" s="4">
        <v>29220</v>
      </c>
      <c r="K2690" s="3" t="s">
        <v>1447</v>
      </c>
      <c r="L2690" s="4">
        <v>0.30437191731201185</v>
      </c>
    </row>
    <row r="2691" spans="2:12" x14ac:dyDescent="0.3">
      <c r="B2691" s="3" t="s">
        <v>128</v>
      </c>
      <c r="C2691" s="4">
        <v>2023</v>
      </c>
      <c r="D2691" s="3" t="s">
        <v>1449</v>
      </c>
      <c r="E2691" s="4">
        <v>3313526</v>
      </c>
      <c r="F2691" s="4">
        <v>1914239</v>
      </c>
      <c r="G2691" s="4">
        <v>1399287</v>
      </c>
      <c r="H2691" s="4">
        <v>161674</v>
      </c>
      <c r="I2691" s="4">
        <v>4509347</v>
      </c>
      <c r="J2691" s="4">
        <v>365270</v>
      </c>
      <c r="K2691" s="3" t="s">
        <v>1460</v>
      </c>
      <c r="L2691" s="4">
        <v>0.57770453589318449</v>
      </c>
    </row>
    <row r="2692" spans="2:12" x14ac:dyDescent="0.3">
      <c r="B2692" s="3" t="s">
        <v>128</v>
      </c>
      <c r="C2692" s="4">
        <v>2023</v>
      </c>
      <c r="D2692" s="3" t="s">
        <v>1450</v>
      </c>
      <c r="E2692" s="4">
        <v>1523331</v>
      </c>
      <c r="F2692" s="4"/>
      <c r="G2692" s="4">
        <v>1523331</v>
      </c>
      <c r="H2692" s="4">
        <v>0</v>
      </c>
      <c r="I2692" s="4">
        <v>1523331</v>
      </c>
      <c r="J2692" s="4"/>
      <c r="K2692" s="3" t="s">
        <v>1451</v>
      </c>
      <c r="L2692" s="4"/>
    </row>
    <row r="2693" spans="2:12" x14ac:dyDescent="0.3">
      <c r="B2693" s="3" t="s">
        <v>128</v>
      </c>
      <c r="C2693" s="4">
        <v>2023</v>
      </c>
      <c r="D2693" s="3" t="s">
        <v>1452</v>
      </c>
      <c r="E2693" s="4">
        <v>0</v>
      </c>
      <c r="F2693" s="4">
        <v>0</v>
      </c>
      <c r="G2693" s="4">
        <v>0</v>
      </c>
      <c r="H2693" s="4">
        <v>0</v>
      </c>
      <c r="I2693" s="4">
        <v>0</v>
      </c>
      <c r="J2693" s="4">
        <v>0</v>
      </c>
      <c r="K2693" s="3" t="s">
        <v>1451</v>
      </c>
      <c r="L2693" s="4"/>
    </row>
    <row r="2694" spans="2:12" x14ac:dyDescent="0.3">
      <c r="B2694" s="3" t="s">
        <v>128</v>
      </c>
      <c r="C2694" s="4">
        <v>2023</v>
      </c>
      <c r="D2694" s="3" t="s">
        <v>1453</v>
      </c>
      <c r="E2694" s="4">
        <v>0</v>
      </c>
      <c r="F2694" s="4">
        <v>0</v>
      </c>
      <c r="G2694" s="4">
        <v>0</v>
      </c>
      <c r="H2694" s="4">
        <v>0</v>
      </c>
      <c r="I2694" s="4">
        <v>0</v>
      </c>
      <c r="J2694" s="4">
        <v>0</v>
      </c>
      <c r="K2694" s="3" t="s">
        <v>1451</v>
      </c>
      <c r="L2694" s="4"/>
    </row>
    <row r="2695" spans="2:12" x14ac:dyDescent="0.3">
      <c r="B2695" s="3" t="s">
        <v>128</v>
      </c>
      <c r="C2695" s="4">
        <v>2023</v>
      </c>
      <c r="D2695" s="3" t="s">
        <v>1454</v>
      </c>
      <c r="E2695" s="4">
        <v>1800972</v>
      </c>
      <c r="F2695" s="4">
        <v>982662</v>
      </c>
      <c r="G2695" s="4">
        <v>818310</v>
      </c>
      <c r="H2695" s="4">
        <v>137402</v>
      </c>
      <c r="I2695" s="4">
        <v>3042345</v>
      </c>
      <c r="J2695" s="4">
        <v>68609</v>
      </c>
      <c r="K2695" s="3" t="s">
        <v>1460</v>
      </c>
      <c r="L2695" s="4">
        <v>0.54562869383866042</v>
      </c>
    </row>
    <row r="2696" spans="2:12" x14ac:dyDescent="0.3">
      <c r="B2696" s="3" t="s">
        <v>128</v>
      </c>
      <c r="C2696" s="4">
        <v>2023</v>
      </c>
      <c r="D2696" s="3" t="s">
        <v>1455</v>
      </c>
      <c r="E2696" s="4">
        <v>3769493</v>
      </c>
      <c r="F2696" s="4">
        <v>978652</v>
      </c>
      <c r="G2696" s="4">
        <v>2790841</v>
      </c>
      <c r="H2696" s="4">
        <v>588746</v>
      </c>
      <c r="I2696" s="4">
        <v>8018888</v>
      </c>
      <c r="J2696" s="4">
        <v>85274</v>
      </c>
      <c r="K2696" s="3" t="s">
        <v>1447</v>
      </c>
      <c r="L2696" s="4">
        <v>0.25962430491315408</v>
      </c>
    </row>
    <row r="2697" spans="2:12" x14ac:dyDescent="0.3">
      <c r="B2697" s="3" t="s">
        <v>128</v>
      </c>
      <c r="C2697" s="4">
        <v>2023</v>
      </c>
      <c r="D2697" s="3" t="s">
        <v>1456</v>
      </c>
      <c r="E2697" s="4">
        <v>6851978</v>
      </c>
      <c r="F2697" s="4">
        <v>3721273</v>
      </c>
      <c r="G2697" s="4">
        <v>3130705</v>
      </c>
      <c r="H2697" s="4">
        <v>537732</v>
      </c>
      <c r="I2697" s="4">
        <v>17105737</v>
      </c>
      <c r="J2697" s="4">
        <v>471911</v>
      </c>
      <c r="K2697" s="3" t="s">
        <v>1447</v>
      </c>
      <c r="L2697" s="4">
        <v>0.54309470929416293</v>
      </c>
    </row>
    <row r="2698" spans="2:12" x14ac:dyDescent="0.3">
      <c r="B2698" s="3" t="s">
        <v>128</v>
      </c>
      <c r="C2698" s="4">
        <v>2023</v>
      </c>
      <c r="D2698" s="3" t="s">
        <v>1457</v>
      </c>
      <c r="E2698" s="4">
        <v>0</v>
      </c>
      <c r="F2698" s="4">
        <v>0</v>
      </c>
      <c r="G2698" s="4">
        <v>0</v>
      </c>
      <c r="H2698" s="4">
        <v>0</v>
      </c>
      <c r="I2698" s="4">
        <v>0</v>
      </c>
      <c r="J2698" s="4">
        <v>0</v>
      </c>
      <c r="K2698" s="3" t="s">
        <v>1451</v>
      </c>
      <c r="L2698" s="4"/>
    </row>
    <row r="2699" spans="2:12" x14ac:dyDescent="0.3">
      <c r="B2699" s="3" t="s">
        <v>128</v>
      </c>
      <c r="C2699" s="4">
        <v>2023</v>
      </c>
      <c r="D2699" s="3" t="s">
        <v>1458</v>
      </c>
      <c r="E2699" s="4">
        <v>2059926</v>
      </c>
      <c r="F2699" s="4"/>
      <c r="G2699" s="4">
        <v>2059926</v>
      </c>
      <c r="H2699" s="4">
        <v>1902382</v>
      </c>
      <c r="I2699" s="4">
        <v>2059926</v>
      </c>
      <c r="J2699" s="4"/>
      <c r="K2699" s="3" t="s">
        <v>1451</v>
      </c>
      <c r="L2699" s="4"/>
    </row>
    <row r="2700" spans="2:12" x14ac:dyDescent="0.3">
      <c r="B2700" s="3" t="s">
        <v>128</v>
      </c>
      <c r="C2700" s="4">
        <v>2024</v>
      </c>
      <c r="D2700" s="3" t="s">
        <v>1446</v>
      </c>
      <c r="E2700" s="4">
        <v>9101896</v>
      </c>
      <c r="F2700" s="4">
        <v>3266410</v>
      </c>
      <c r="G2700" s="4">
        <v>5835486</v>
      </c>
      <c r="H2700" s="4">
        <v>1732820</v>
      </c>
      <c r="I2700" s="4">
        <v>11943819</v>
      </c>
      <c r="J2700" s="4">
        <v>226353</v>
      </c>
      <c r="K2700" s="3" t="s">
        <v>1447</v>
      </c>
      <c r="L2700" s="4">
        <v>0.35887138240208416</v>
      </c>
    </row>
    <row r="2701" spans="2:12" x14ac:dyDescent="0.3">
      <c r="B2701" s="3" t="s">
        <v>128</v>
      </c>
      <c r="C2701" s="4">
        <v>2024</v>
      </c>
      <c r="D2701" s="3" t="s">
        <v>1448</v>
      </c>
      <c r="E2701" s="4">
        <v>1277513</v>
      </c>
      <c r="F2701" s="4">
        <v>637559</v>
      </c>
      <c r="G2701" s="4">
        <v>639954</v>
      </c>
      <c r="H2701" s="4">
        <v>68340</v>
      </c>
      <c r="I2701" s="4">
        <v>2290171</v>
      </c>
      <c r="J2701" s="4">
        <v>29220</v>
      </c>
      <c r="K2701" s="3" t="s">
        <v>1447</v>
      </c>
      <c r="L2701" s="4">
        <v>0.49906263184797339</v>
      </c>
    </row>
    <row r="2702" spans="2:12" x14ac:dyDescent="0.3">
      <c r="B2702" s="3" t="s">
        <v>128</v>
      </c>
      <c r="C2702" s="4">
        <v>2024</v>
      </c>
      <c r="D2702" s="3" t="s">
        <v>1449</v>
      </c>
      <c r="E2702" s="4">
        <v>4146087</v>
      </c>
      <c r="F2702" s="4">
        <v>2070645</v>
      </c>
      <c r="G2702" s="4">
        <v>2075442</v>
      </c>
      <c r="H2702" s="4">
        <v>832561</v>
      </c>
      <c r="I2702" s="4">
        <v>4586332</v>
      </c>
      <c r="J2702" s="4">
        <v>365270</v>
      </c>
      <c r="K2702" s="3" t="s">
        <v>1460</v>
      </c>
      <c r="L2702" s="4">
        <v>0.49942150273257652</v>
      </c>
    </row>
    <row r="2703" spans="2:12" x14ac:dyDescent="0.3">
      <c r="B2703" s="3" t="s">
        <v>128</v>
      </c>
      <c r="C2703" s="4">
        <v>2024</v>
      </c>
      <c r="D2703" s="3" t="s">
        <v>1450</v>
      </c>
      <c r="E2703" s="4">
        <v>1523331</v>
      </c>
      <c r="F2703" s="4"/>
      <c r="G2703" s="4">
        <v>1523331</v>
      </c>
      <c r="H2703" s="4">
        <v>0</v>
      </c>
      <c r="I2703" s="4">
        <v>1523331</v>
      </c>
      <c r="J2703" s="4"/>
      <c r="K2703" s="3" t="s">
        <v>1451</v>
      </c>
      <c r="L2703" s="4"/>
    </row>
    <row r="2704" spans="2:12" x14ac:dyDescent="0.3">
      <c r="B2704" s="3" t="s">
        <v>128</v>
      </c>
      <c r="C2704" s="4">
        <v>2024</v>
      </c>
      <c r="D2704" s="3" t="s">
        <v>1452</v>
      </c>
      <c r="E2704" s="4">
        <v>0</v>
      </c>
      <c r="F2704" s="4">
        <v>0</v>
      </c>
      <c r="G2704" s="4">
        <v>0</v>
      </c>
      <c r="H2704" s="4">
        <v>0</v>
      </c>
      <c r="I2704" s="4">
        <v>0</v>
      </c>
      <c r="J2704" s="4">
        <v>0</v>
      </c>
      <c r="K2704" s="3"/>
      <c r="L2704" s="4"/>
    </row>
    <row r="2705" spans="2:12" x14ac:dyDescent="0.3">
      <c r="B2705" s="3" t="s">
        <v>128</v>
      </c>
      <c r="C2705" s="4">
        <v>2024</v>
      </c>
      <c r="D2705" s="3" t="s">
        <v>1453</v>
      </c>
      <c r="E2705" s="4">
        <v>0</v>
      </c>
      <c r="F2705" s="4">
        <v>0</v>
      </c>
      <c r="G2705" s="4">
        <v>0</v>
      </c>
      <c r="H2705" s="4">
        <v>0</v>
      </c>
      <c r="I2705" s="4">
        <v>0</v>
      </c>
      <c r="J2705" s="4">
        <v>0</v>
      </c>
      <c r="K2705" s="3" t="s">
        <v>1451</v>
      </c>
      <c r="L2705" s="4"/>
    </row>
    <row r="2706" spans="2:12" x14ac:dyDescent="0.3">
      <c r="B2706" s="3" t="s">
        <v>128</v>
      </c>
      <c r="C2706" s="4">
        <v>2024</v>
      </c>
      <c r="D2706" s="3" t="s">
        <v>1454</v>
      </c>
      <c r="E2706" s="4">
        <v>1922134</v>
      </c>
      <c r="F2706" s="4">
        <v>693903</v>
      </c>
      <c r="G2706" s="4">
        <v>1228231</v>
      </c>
      <c r="H2706" s="4">
        <v>475701</v>
      </c>
      <c r="I2706" s="4">
        <v>3518045</v>
      </c>
      <c r="J2706" s="4">
        <v>68609</v>
      </c>
      <c r="K2706" s="3" t="s">
        <v>1460</v>
      </c>
      <c r="L2706" s="4">
        <v>0.36100656874078496</v>
      </c>
    </row>
    <row r="2707" spans="2:12" x14ac:dyDescent="0.3">
      <c r="B2707" s="3" t="s">
        <v>128</v>
      </c>
      <c r="C2707" s="4">
        <v>2024</v>
      </c>
      <c r="D2707" s="3" t="s">
        <v>1455</v>
      </c>
      <c r="E2707" s="4">
        <v>3798459</v>
      </c>
      <c r="F2707" s="4">
        <v>1018770</v>
      </c>
      <c r="G2707" s="4">
        <v>2779689</v>
      </c>
      <c r="H2707" s="4">
        <v>28966</v>
      </c>
      <c r="I2707" s="4">
        <v>8047854</v>
      </c>
      <c r="J2707" s="4">
        <v>85274</v>
      </c>
      <c r="K2707" s="3" t="s">
        <v>1447</v>
      </c>
      <c r="L2707" s="4">
        <v>0.26820613306606705</v>
      </c>
    </row>
    <row r="2708" spans="2:12" x14ac:dyDescent="0.3">
      <c r="B2708" s="3" t="s">
        <v>128</v>
      </c>
      <c r="C2708" s="4">
        <v>2024</v>
      </c>
      <c r="D2708" s="3" t="s">
        <v>1456</v>
      </c>
      <c r="E2708" s="4">
        <v>7239239</v>
      </c>
      <c r="F2708" s="4">
        <v>3612833</v>
      </c>
      <c r="G2708" s="4">
        <v>3626406</v>
      </c>
      <c r="H2708" s="4">
        <v>387261</v>
      </c>
      <c r="I2708" s="4">
        <v>17492998</v>
      </c>
      <c r="J2708" s="4">
        <v>471911</v>
      </c>
      <c r="K2708" s="3" t="s">
        <v>1447</v>
      </c>
      <c r="L2708" s="4">
        <v>0.49906253958461655</v>
      </c>
    </row>
    <row r="2709" spans="2:12" x14ac:dyDescent="0.3">
      <c r="B2709" s="3" t="s">
        <v>128</v>
      </c>
      <c r="C2709" s="4">
        <v>2024</v>
      </c>
      <c r="D2709" s="3" t="s">
        <v>1457</v>
      </c>
      <c r="E2709" s="4">
        <v>0</v>
      </c>
      <c r="F2709" s="4">
        <v>0</v>
      </c>
      <c r="G2709" s="4">
        <v>0</v>
      </c>
      <c r="H2709" s="4">
        <v>0</v>
      </c>
      <c r="I2709" s="4">
        <v>0</v>
      </c>
      <c r="J2709" s="4">
        <v>0</v>
      </c>
      <c r="K2709" s="3"/>
      <c r="L2709" s="4"/>
    </row>
    <row r="2710" spans="2:12" x14ac:dyDescent="0.3">
      <c r="B2710" s="3" t="s">
        <v>128</v>
      </c>
      <c r="C2710" s="4">
        <v>2024</v>
      </c>
      <c r="D2710" s="3" t="s">
        <v>1458</v>
      </c>
      <c r="E2710" s="4">
        <v>192166</v>
      </c>
      <c r="F2710" s="4"/>
      <c r="G2710" s="4">
        <v>192166</v>
      </c>
      <c r="H2710" s="4">
        <v>-1867760</v>
      </c>
      <c r="I2710" s="4">
        <v>192166</v>
      </c>
      <c r="J2710" s="4"/>
      <c r="K2710" s="3" t="s">
        <v>1451</v>
      </c>
      <c r="L2710" s="4"/>
    </row>
    <row r="2711" spans="2:12" x14ac:dyDescent="0.3">
      <c r="B2711" s="3" t="s">
        <v>131</v>
      </c>
      <c r="C2711" s="4">
        <v>2019</v>
      </c>
      <c r="D2711" s="3" t="s">
        <v>1446</v>
      </c>
      <c r="E2711" s="4">
        <v>7317478</v>
      </c>
      <c r="F2711" s="4">
        <v>3461656</v>
      </c>
      <c r="G2711" s="4">
        <v>3855822</v>
      </c>
      <c r="H2711" s="4">
        <v>96647</v>
      </c>
      <c r="I2711" s="4">
        <v>0</v>
      </c>
      <c r="J2711" s="4">
        <v>0</v>
      </c>
      <c r="K2711" s="3" t="s">
        <v>1447</v>
      </c>
      <c r="L2711" s="4">
        <v>0.47306681345676749</v>
      </c>
    </row>
    <row r="2712" spans="2:12" x14ac:dyDescent="0.3">
      <c r="B2712" s="3" t="s">
        <v>131</v>
      </c>
      <c r="C2712" s="4">
        <v>2019</v>
      </c>
      <c r="D2712" s="3" t="s">
        <v>1448</v>
      </c>
      <c r="E2712" s="4">
        <v>6840829</v>
      </c>
      <c r="F2712" s="4">
        <v>1699177</v>
      </c>
      <c r="G2712" s="4">
        <v>5141652</v>
      </c>
      <c r="H2712" s="4">
        <v>0</v>
      </c>
      <c r="I2712" s="4">
        <v>0</v>
      </c>
      <c r="J2712" s="4">
        <v>0</v>
      </c>
      <c r="K2712" s="3" t="s">
        <v>1447</v>
      </c>
      <c r="L2712" s="4">
        <v>0.24838758577359557</v>
      </c>
    </row>
    <row r="2713" spans="2:12" x14ac:dyDescent="0.3">
      <c r="B2713" s="3" t="s">
        <v>131</v>
      </c>
      <c r="C2713" s="4">
        <v>2019</v>
      </c>
      <c r="D2713" s="3" t="s">
        <v>1449</v>
      </c>
      <c r="E2713" s="4">
        <v>1472493</v>
      </c>
      <c r="F2713" s="4">
        <v>957096</v>
      </c>
      <c r="G2713" s="4">
        <v>515397</v>
      </c>
      <c r="H2713" s="4">
        <v>0</v>
      </c>
      <c r="I2713" s="4">
        <v>0</v>
      </c>
      <c r="J2713" s="4">
        <v>0</v>
      </c>
      <c r="K2713" s="3" t="s">
        <v>1460</v>
      </c>
      <c r="L2713" s="4">
        <v>0.64998339550680373</v>
      </c>
    </row>
    <row r="2714" spans="2:12" x14ac:dyDescent="0.3">
      <c r="B2714" s="3" t="s">
        <v>131</v>
      </c>
      <c r="C2714" s="4">
        <v>2019</v>
      </c>
      <c r="D2714" s="3" t="s">
        <v>1450</v>
      </c>
      <c r="E2714" s="4">
        <v>10964892</v>
      </c>
      <c r="F2714" s="4"/>
      <c r="G2714" s="4">
        <v>10964892</v>
      </c>
      <c r="H2714" s="4">
        <v>638000</v>
      </c>
      <c r="I2714" s="4">
        <v>10964892</v>
      </c>
      <c r="J2714" s="4"/>
      <c r="K2714" s="3" t="s">
        <v>1451</v>
      </c>
      <c r="L2714" s="4"/>
    </row>
    <row r="2715" spans="2:12" x14ac:dyDescent="0.3">
      <c r="B2715" s="3" t="s">
        <v>131</v>
      </c>
      <c r="C2715" s="4">
        <v>2019</v>
      </c>
      <c r="D2715" s="3" t="s">
        <v>1452</v>
      </c>
      <c r="E2715" s="4">
        <v>0</v>
      </c>
      <c r="F2715" s="4">
        <v>0</v>
      </c>
      <c r="G2715" s="4">
        <v>0</v>
      </c>
      <c r="H2715" s="4">
        <v>0</v>
      </c>
      <c r="I2715" s="4">
        <v>0</v>
      </c>
      <c r="J2715" s="4">
        <v>0</v>
      </c>
      <c r="K2715" s="3" t="s">
        <v>1451</v>
      </c>
      <c r="L2715" s="4"/>
    </row>
    <row r="2716" spans="2:12" x14ac:dyDescent="0.3">
      <c r="B2716" s="3" t="s">
        <v>131</v>
      </c>
      <c r="C2716" s="4">
        <v>2019</v>
      </c>
      <c r="D2716" s="3" t="s">
        <v>1453</v>
      </c>
      <c r="E2716" s="4">
        <v>5025307</v>
      </c>
      <c r="F2716" s="4">
        <v>2142082</v>
      </c>
      <c r="G2716" s="4">
        <v>2883225</v>
      </c>
      <c r="H2716" s="4">
        <v>292170</v>
      </c>
      <c r="I2716" s="4">
        <v>0</v>
      </c>
      <c r="J2716" s="4">
        <v>0</v>
      </c>
      <c r="K2716" s="3" t="s">
        <v>1451</v>
      </c>
      <c r="L2716" s="4">
        <v>0.42625893303632995</v>
      </c>
    </row>
    <row r="2717" spans="2:12" x14ac:dyDescent="0.3">
      <c r="B2717" s="3" t="s">
        <v>131</v>
      </c>
      <c r="C2717" s="4">
        <v>2019</v>
      </c>
      <c r="D2717" s="3" t="s">
        <v>1454</v>
      </c>
      <c r="E2717" s="4">
        <v>0</v>
      </c>
      <c r="F2717" s="4">
        <v>0</v>
      </c>
      <c r="G2717" s="4">
        <v>0</v>
      </c>
      <c r="H2717" s="4">
        <v>0</v>
      </c>
      <c r="I2717" s="4">
        <v>0</v>
      </c>
      <c r="J2717" s="4">
        <v>0</v>
      </c>
      <c r="K2717" s="3" t="s">
        <v>1451</v>
      </c>
      <c r="L2717" s="4"/>
    </row>
    <row r="2718" spans="2:12" x14ac:dyDescent="0.3">
      <c r="B2718" s="3" t="s">
        <v>131</v>
      </c>
      <c r="C2718" s="4">
        <v>2019</v>
      </c>
      <c r="D2718" s="3" t="s">
        <v>1455</v>
      </c>
      <c r="E2718" s="4">
        <v>14469244</v>
      </c>
      <c r="F2718" s="4">
        <v>5186732</v>
      </c>
      <c r="G2718" s="4">
        <v>9282512</v>
      </c>
      <c r="H2718" s="4">
        <v>376102</v>
      </c>
      <c r="I2718" s="4">
        <v>0</v>
      </c>
      <c r="J2718" s="4">
        <v>0</v>
      </c>
      <c r="K2718" s="3" t="s">
        <v>1447</v>
      </c>
      <c r="L2718" s="4">
        <v>0.35846599863821499</v>
      </c>
    </row>
    <row r="2719" spans="2:12" x14ac:dyDescent="0.3">
      <c r="B2719" s="3" t="s">
        <v>131</v>
      </c>
      <c r="C2719" s="4">
        <v>2019</v>
      </c>
      <c r="D2719" s="3" t="s">
        <v>1456</v>
      </c>
      <c r="E2719" s="4">
        <v>17007600</v>
      </c>
      <c r="F2719" s="4">
        <v>7384346</v>
      </c>
      <c r="G2719" s="4">
        <v>9623254</v>
      </c>
      <c r="H2719" s="4">
        <v>0</v>
      </c>
      <c r="I2719" s="4">
        <v>0</v>
      </c>
      <c r="J2719" s="4">
        <v>0</v>
      </c>
      <c r="K2719" s="3" t="s">
        <v>1460</v>
      </c>
      <c r="L2719" s="4">
        <v>0.43417919047955034</v>
      </c>
    </row>
    <row r="2720" spans="2:12" x14ac:dyDescent="0.3">
      <c r="B2720" s="3" t="s">
        <v>131</v>
      </c>
      <c r="C2720" s="4">
        <v>2019</v>
      </c>
      <c r="D2720" s="3" t="s">
        <v>1457</v>
      </c>
      <c r="E2720" s="4">
        <v>15560326</v>
      </c>
      <c r="F2720" s="4">
        <v>4005732</v>
      </c>
      <c r="G2720" s="4">
        <v>11554594</v>
      </c>
      <c r="H2720" s="4">
        <v>218123</v>
      </c>
      <c r="I2720" s="4">
        <v>0</v>
      </c>
      <c r="J2720" s="4">
        <v>0</v>
      </c>
      <c r="K2720" s="3" t="s">
        <v>1460</v>
      </c>
      <c r="L2720" s="4">
        <v>0.25743239569659404</v>
      </c>
    </row>
    <row r="2721" spans="2:12" x14ac:dyDescent="0.3">
      <c r="B2721" s="3" t="s">
        <v>131</v>
      </c>
      <c r="C2721" s="4">
        <v>2019</v>
      </c>
      <c r="D2721" s="3" t="s">
        <v>1458</v>
      </c>
      <c r="E2721" s="4">
        <v>2908617</v>
      </c>
      <c r="F2721" s="4"/>
      <c r="G2721" s="4">
        <v>2908617</v>
      </c>
      <c r="H2721" s="4">
        <v>2241633</v>
      </c>
      <c r="I2721" s="4">
        <v>2908617</v>
      </c>
      <c r="J2721" s="4"/>
      <c r="K2721" s="3" t="s">
        <v>1451</v>
      </c>
      <c r="L2721" s="4"/>
    </row>
    <row r="2722" spans="2:12" x14ac:dyDescent="0.3">
      <c r="B2722" s="3" t="s">
        <v>131</v>
      </c>
      <c r="C2722" s="4">
        <v>2020</v>
      </c>
      <c r="D2722" s="3" t="s">
        <v>1446</v>
      </c>
      <c r="E2722" s="4">
        <v>7458443</v>
      </c>
      <c r="F2722" s="4">
        <v>3643301</v>
      </c>
      <c r="G2722" s="4">
        <v>3815142</v>
      </c>
      <c r="H2722" s="4">
        <v>77324</v>
      </c>
      <c r="I2722" s="4">
        <v>0</v>
      </c>
      <c r="J2722" s="4">
        <v>0</v>
      </c>
      <c r="K2722" s="3" t="s">
        <v>1447</v>
      </c>
      <c r="L2722" s="4">
        <v>0.48848010234843919</v>
      </c>
    </row>
    <row r="2723" spans="2:12" x14ac:dyDescent="0.3">
      <c r="B2723" s="3" t="s">
        <v>131</v>
      </c>
      <c r="C2723" s="4">
        <v>2020</v>
      </c>
      <c r="D2723" s="3" t="s">
        <v>1448</v>
      </c>
      <c r="E2723" s="4">
        <v>6840829</v>
      </c>
      <c r="F2723" s="4">
        <v>1787229</v>
      </c>
      <c r="G2723" s="4">
        <v>5053600</v>
      </c>
      <c r="H2723" s="4">
        <v>0</v>
      </c>
      <c r="I2723" s="4">
        <v>0</v>
      </c>
      <c r="J2723" s="4">
        <v>0</v>
      </c>
      <c r="K2723" s="3" t="s">
        <v>1447</v>
      </c>
      <c r="L2723" s="4">
        <v>0.26125912517327943</v>
      </c>
    </row>
    <row r="2724" spans="2:12" x14ac:dyDescent="0.3">
      <c r="B2724" s="3" t="s">
        <v>131</v>
      </c>
      <c r="C2724" s="4">
        <v>2020</v>
      </c>
      <c r="D2724" s="3" t="s">
        <v>1449</v>
      </c>
      <c r="E2724" s="4">
        <v>1657263</v>
      </c>
      <c r="F2724" s="4">
        <v>1038620</v>
      </c>
      <c r="G2724" s="4">
        <v>618643</v>
      </c>
      <c r="H2724" s="4">
        <v>184770</v>
      </c>
      <c r="I2724" s="4">
        <v>0</v>
      </c>
      <c r="J2724" s="4">
        <v>0</v>
      </c>
      <c r="K2724" s="3" t="s">
        <v>1460</v>
      </c>
      <c r="L2724" s="4">
        <v>0.62670801194499604</v>
      </c>
    </row>
    <row r="2725" spans="2:12" x14ac:dyDescent="0.3">
      <c r="B2725" s="3" t="s">
        <v>131</v>
      </c>
      <c r="C2725" s="4">
        <v>2020</v>
      </c>
      <c r="D2725" s="3" t="s">
        <v>1450</v>
      </c>
      <c r="E2725" s="4">
        <v>10964892</v>
      </c>
      <c r="F2725" s="4"/>
      <c r="G2725" s="4">
        <v>10964892</v>
      </c>
      <c r="H2725" s="4">
        <v>0</v>
      </c>
      <c r="I2725" s="4">
        <v>10964892</v>
      </c>
      <c r="J2725" s="4"/>
      <c r="K2725" s="3" t="s">
        <v>1451</v>
      </c>
      <c r="L2725" s="4"/>
    </row>
    <row r="2726" spans="2:12" x14ac:dyDescent="0.3">
      <c r="B2726" s="3" t="s">
        <v>131</v>
      </c>
      <c r="C2726" s="4">
        <v>2020</v>
      </c>
      <c r="D2726" s="3" t="s">
        <v>1452</v>
      </c>
      <c r="E2726" s="4">
        <v>0</v>
      </c>
      <c r="F2726" s="4">
        <v>0</v>
      </c>
      <c r="G2726" s="4">
        <v>0</v>
      </c>
      <c r="H2726" s="4">
        <v>0</v>
      </c>
      <c r="I2726" s="4">
        <v>0</v>
      </c>
      <c r="J2726" s="4">
        <v>0</v>
      </c>
      <c r="K2726" s="3" t="s">
        <v>1451</v>
      </c>
      <c r="L2726" s="4"/>
    </row>
    <row r="2727" spans="2:12" x14ac:dyDescent="0.3">
      <c r="B2727" s="3" t="s">
        <v>131</v>
      </c>
      <c r="C2727" s="4">
        <v>2020</v>
      </c>
      <c r="D2727" s="3" t="s">
        <v>1453</v>
      </c>
      <c r="E2727" s="4">
        <v>5093677</v>
      </c>
      <c r="F2727" s="4">
        <v>2215064</v>
      </c>
      <c r="G2727" s="4">
        <v>2878613</v>
      </c>
      <c r="H2727" s="4">
        <v>165737</v>
      </c>
      <c r="I2727" s="4">
        <v>0</v>
      </c>
      <c r="J2727" s="4">
        <v>0</v>
      </c>
      <c r="K2727" s="3" t="s">
        <v>1451</v>
      </c>
      <c r="L2727" s="4">
        <v>0.43486542236580766</v>
      </c>
    </row>
    <row r="2728" spans="2:12" x14ac:dyDescent="0.3">
      <c r="B2728" s="3" t="s">
        <v>131</v>
      </c>
      <c r="C2728" s="4">
        <v>2020</v>
      </c>
      <c r="D2728" s="3" t="s">
        <v>1454</v>
      </c>
      <c r="E2728" s="4">
        <v>0</v>
      </c>
      <c r="F2728" s="4">
        <v>0</v>
      </c>
      <c r="G2728" s="4">
        <v>0</v>
      </c>
      <c r="H2728" s="4">
        <v>0</v>
      </c>
      <c r="I2728" s="4">
        <v>0</v>
      </c>
      <c r="J2728" s="4">
        <v>0</v>
      </c>
      <c r="K2728" s="3" t="s">
        <v>1451</v>
      </c>
      <c r="L2728" s="4"/>
    </row>
    <row r="2729" spans="2:12" x14ac:dyDescent="0.3">
      <c r="B2729" s="3" t="s">
        <v>131</v>
      </c>
      <c r="C2729" s="4">
        <v>2020</v>
      </c>
      <c r="D2729" s="3" t="s">
        <v>1455</v>
      </c>
      <c r="E2729" s="4">
        <v>14703019</v>
      </c>
      <c r="F2729" s="4">
        <v>5407935</v>
      </c>
      <c r="G2729" s="4">
        <v>9295084</v>
      </c>
      <c r="H2729" s="4">
        <v>248184</v>
      </c>
      <c r="I2729" s="4">
        <v>0</v>
      </c>
      <c r="J2729" s="4">
        <v>0</v>
      </c>
      <c r="K2729" s="3" t="s">
        <v>1447</v>
      </c>
      <c r="L2729" s="4">
        <v>0.36781119578230836</v>
      </c>
    </row>
    <row r="2730" spans="2:12" x14ac:dyDescent="0.3">
      <c r="B2730" s="3" t="s">
        <v>131</v>
      </c>
      <c r="C2730" s="4">
        <v>2020</v>
      </c>
      <c r="D2730" s="3" t="s">
        <v>1456</v>
      </c>
      <c r="E2730" s="4">
        <v>17007600</v>
      </c>
      <c r="F2730" s="4">
        <v>7869496</v>
      </c>
      <c r="G2730" s="4">
        <v>9138104</v>
      </c>
      <c r="H2730" s="4">
        <v>0</v>
      </c>
      <c r="I2730" s="4">
        <v>0</v>
      </c>
      <c r="J2730" s="4">
        <v>0</v>
      </c>
      <c r="K2730" s="3" t="s">
        <v>1460</v>
      </c>
      <c r="L2730" s="4">
        <v>0.46270467320492015</v>
      </c>
    </row>
    <row r="2731" spans="2:12" x14ac:dyDescent="0.3">
      <c r="B2731" s="3" t="s">
        <v>131</v>
      </c>
      <c r="C2731" s="4">
        <v>2020</v>
      </c>
      <c r="D2731" s="3" t="s">
        <v>1457</v>
      </c>
      <c r="E2731" s="4">
        <v>17873469</v>
      </c>
      <c r="F2731" s="4">
        <v>4313164</v>
      </c>
      <c r="G2731" s="4">
        <v>13560305</v>
      </c>
      <c r="H2731" s="4">
        <v>2258902</v>
      </c>
      <c r="I2731" s="4">
        <v>0</v>
      </c>
      <c r="J2731" s="4">
        <v>0</v>
      </c>
      <c r="K2731" s="3" t="s">
        <v>1460</v>
      </c>
      <c r="L2731" s="4">
        <v>0.2413165569593681</v>
      </c>
    </row>
    <row r="2732" spans="2:12" x14ac:dyDescent="0.3">
      <c r="B2732" s="3" t="s">
        <v>131</v>
      </c>
      <c r="C2732" s="4">
        <v>2020</v>
      </c>
      <c r="D2732" s="3" t="s">
        <v>1458</v>
      </c>
      <c r="E2732" s="4">
        <v>4354344</v>
      </c>
      <c r="F2732" s="4"/>
      <c r="G2732" s="4">
        <v>4354344</v>
      </c>
      <c r="H2732" s="4">
        <v>1583509</v>
      </c>
      <c r="I2732" s="4">
        <v>4354344</v>
      </c>
      <c r="J2732" s="4"/>
      <c r="K2732" s="3" t="s">
        <v>1451</v>
      </c>
      <c r="L2732" s="4"/>
    </row>
    <row r="2733" spans="2:12" x14ac:dyDescent="0.3">
      <c r="B2733" s="3" t="s">
        <v>131</v>
      </c>
      <c r="C2733" s="4">
        <v>2021</v>
      </c>
      <c r="D2733" s="3" t="s">
        <v>1446</v>
      </c>
      <c r="E2733" s="4">
        <v>7458443</v>
      </c>
      <c r="F2733" s="4">
        <v>3828850</v>
      </c>
      <c r="G2733" s="4">
        <v>3629593</v>
      </c>
      <c r="H2733" s="4">
        <v>0</v>
      </c>
      <c r="I2733" s="4">
        <v>0</v>
      </c>
      <c r="J2733" s="4">
        <v>0</v>
      </c>
      <c r="K2733" s="3" t="s">
        <v>1447</v>
      </c>
      <c r="L2733" s="4">
        <v>0.51335781476107012</v>
      </c>
    </row>
    <row r="2734" spans="2:12" x14ac:dyDescent="0.3">
      <c r="B2734" s="3" t="s">
        <v>131</v>
      </c>
      <c r="C2734" s="4">
        <v>2021</v>
      </c>
      <c r="D2734" s="3" t="s">
        <v>1448</v>
      </c>
      <c r="E2734" s="4">
        <v>7110841</v>
      </c>
      <c r="F2734" s="4">
        <v>1865740</v>
      </c>
      <c r="G2734" s="4">
        <v>5245101</v>
      </c>
      <c r="H2734" s="4">
        <v>214953</v>
      </c>
      <c r="I2734" s="4">
        <v>0</v>
      </c>
      <c r="J2734" s="4">
        <v>0</v>
      </c>
      <c r="K2734" s="3" t="s">
        <v>1447</v>
      </c>
      <c r="L2734" s="4">
        <v>0.26237965382716333</v>
      </c>
    </row>
    <row r="2735" spans="2:12" x14ac:dyDescent="0.3">
      <c r="B2735" s="3" t="s">
        <v>131</v>
      </c>
      <c r="C2735" s="4">
        <v>2021</v>
      </c>
      <c r="D2735" s="3" t="s">
        <v>1449</v>
      </c>
      <c r="E2735" s="4">
        <v>1751869</v>
      </c>
      <c r="F2735" s="4">
        <v>1125649</v>
      </c>
      <c r="G2735" s="4">
        <v>626220</v>
      </c>
      <c r="H2735" s="4">
        <v>116579</v>
      </c>
      <c r="I2735" s="4">
        <v>0</v>
      </c>
      <c r="J2735" s="4">
        <v>0</v>
      </c>
      <c r="K2735" s="3" t="s">
        <v>1460</v>
      </c>
      <c r="L2735" s="4">
        <v>0.64254176539455865</v>
      </c>
    </row>
    <row r="2736" spans="2:12" x14ac:dyDescent="0.3">
      <c r="B2736" s="3" t="s">
        <v>131</v>
      </c>
      <c r="C2736" s="4">
        <v>2021</v>
      </c>
      <c r="D2736" s="3" t="s">
        <v>1450</v>
      </c>
      <c r="E2736" s="4">
        <v>11390262</v>
      </c>
      <c r="F2736" s="4"/>
      <c r="G2736" s="4">
        <v>11390262</v>
      </c>
      <c r="H2736" s="4">
        <v>425370</v>
      </c>
      <c r="I2736" s="4">
        <v>11390262</v>
      </c>
      <c r="J2736" s="4"/>
      <c r="K2736" s="3" t="s">
        <v>1451</v>
      </c>
      <c r="L2736" s="4"/>
    </row>
    <row r="2737" spans="2:12" x14ac:dyDescent="0.3">
      <c r="B2737" s="3" t="s">
        <v>131</v>
      </c>
      <c r="C2737" s="4">
        <v>2021</v>
      </c>
      <c r="D2737" s="3" t="s">
        <v>1452</v>
      </c>
      <c r="E2737" s="4">
        <v>0</v>
      </c>
      <c r="F2737" s="4">
        <v>0</v>
      </c>
      <c r="G2737" s="4">
        <v>0</v>
      </c>
      <c r="H2737" s="4">
        <v>0</v>
      </c>
      <c r="I2737" s="4">
        <v>0</v>
      </c>
      <c r="J2737" s="4">
        <v>0</v>
      </c>
      <c r="K2737" s="3" t="s">
        <v>1451</v>
      </c>
      <c r="L2737" s="4"/>
    </row>
    <row r="2738" spans="2:12" x14ac:dyDescent="0.3">
      <c r="B2738" s="3" t="s">
        <v>131</v>
      </c>
      <c r="C2738" s="4">
        <v>2021</v>
      </c>
      <c r="D2738" s="3" t="s">
        <v>1453</v>
      </c>
      <c r="E2738" s="4">
        <v>0</v>
      </c>
      <c r="F2738" s="4">
        <v>0</v>
      </c>
      <c r="G2738" s="4">
        <v>0</v>
      </c>
      <c r="H2738" s="4">
        <v>0</v>
      </c>
      <c r="I2738" s="4">
        <v>0</v>
      </c>
      <c r="J2738" s="4">
        <v>0</v>
      </c>
      <c r="K2738" s="3" t="s">
        <v>1451</v>
      </c>
      <c r="L2738" s="4"/>
    </row>
    <row r="2739" spans="2:12" x14ac:dyDescent="0.3">
      <c r="B2739" s="3" t="s">
        <v>131</v>
      </c>
      <c r="C2739" s="4">
        <v>2021</v>
      </c>
      <c r="D2739" s="3" t="s">
        <v>1454</v>
      </c>
      <c r="E2739" s="4">
        <v>0</v>
      </c>
      <c r="F2739" s="4">
        <v>0</v>
      </c>
      <c r="G2739" s="4">
        <v>0</v>
      </c>
      <c r="H2739" s="4">
        <v>0</v>
      </c>
      <c r="I2739" s="4">
        <v>0</v>
      </c>
      <c r="J2739" s="4">
        <v>0</v>
      </c>
      <c r="K2739" s="3" t="s">
        <v>1451</v>
      </c>
      <c r="L2739" s="4"/>
    </row>
    <row r="2740" spans="2:12" x14ac:dyDescent="0.3">
      <c r="B2740" s="3" t="s">
        <v>131</v>
      </c>
      <c r="C2740" s="4">
        <v>2021</v>
      </c>
      <c r="D2740" s="3" t="s">
        <v>1455</v>
      </c>
      <c r="E2740" s="4">
        <v>18362652</v>
      </c>
      <c r="F2740" s="4">
        <v>5728490</v>
      </c>
      <c r="G2740" s="4">
        <v>12634162</v>
      </c>
      <c r="H2740" s="4">
        <v>540915</v>
      </c>
      <c r="I2740" s="4">
        <v>0</v>
      </c>
      <c r="J2740" s="4">
        <v>0</v>
      </c>
      <c r="K2740" s="3" t="s">
        <v>1460</v>
      </c>
      <c r="L2740" s="4">
        <v>0.31196419776402667</v>
      </c>
    </row>
    <row r="2741" spans="2:12" x14ac:dyDescent="0.3">
      <c r="B2741" s="3" t="s">
        <v>131</v>
      </c>
      <c r="C2741" s="4">
        <v>2021</v>
      </c>
      <c r="D2741" s="3" t="s">
        <v>1456</v>
      </c>
      <c r="E2741" s="4">
        <v>23911378</v>
      </c>
      <c r="F2741" s="4">
        <v>10703763</v>
      </c>
      <c r="G2741" s="4">
        <v>13207615</v>
      </c>
      <c r="H2741" s="4">
        <v>1455678</v>
      </c>
      <c r="I2741" s="4">
        <v>0</v>
      </c>
      <c r="J2741" s="4">
        <v>0</v>
      </c>
      <c r="K2741" s="3" t="s">
        <v>1460</v>
      </c>
      <c r="L2741" s="4">
        <v>0.44764308439271044</v>
      </c>
    </row>
    <row r="2742" spans="2:12" x14ac:dyDescent="0.3">
      <c r="B2742" s="3" t="s">
        <v>131</v>
      </c>
      <c r="C2742" s="4">
        <v>2021</v>
      </c>
      <c r="D2742" s="3" t="s">
        <v>1457</v>
      </c>
      <c r="E2742" s="4">
        <v>18195094</v>
      </c>
      <c r="F2742" s="4">
        <v>4658787</v>
      </c>
      <c r="G2742" s="4">
        <v>13536307</v>
      </c>
      <c r="H2742" s="4">
        <v>244136</v>
      </c>
      <c r="I2742" s="4">
        <v>0</v>
      </c>
      <c r="J2742" s="4">
        <v>0</v>
      </c>
      <c r="K2742" s="3" t="s">
        <v>1460</v>
      </c>
      <c r="L2742" s="4">
        <v>0.25604632765293767</v>
      </c>
    </row>
    <row r="2743" spans="2:12" x14ac:dyDescent="0.3">
      <c r="B2743" s="3" t="s">
        <v>131</v>
      </c>
      <c r="C2743" s="4">
        <v>2021</v>
      </c>
      <c r="D2743" s="3" t="s">
        <v>1458</v>
      </c>
      <c r="E2743" s="4">
        <v>1026191</v>
      </c>
      <c r="F2743" s="4"/>
      <c r="G2743" s="4">
        <v>1026191</v>
      </c>
      <c r="H2743" s="4">
        <v>390488</v>
      </c>
      <c r="I2743" s="4">
        <v>1026191</v>
      </c>
      <c r="J2743" s="4"/>
      <c r="K2743" s="3" t="s">
        <v>1451</v>
      </c>
      <c r="L2743" s="4"/>
    </row>
    <row r="2744" spans="2:12" x14ac:dyDescent="0.3">
      <c r="B2744" s="3" t="s">
        <v>131</v>
      </c>
      <c r="C2744" s="4">
        <v>2022</v>
      </c>
      <c r="D2744" s="3" t="s">
        <v>1446</v>
      </c>
      <c r="E2744" s="4">
        <v>7417932</v>
      </c>
      <c r="F2744" s="4">
        <v>3979559</v>
      </c>
      <c r="G2744" s="4">
        <v>3438373</v>
      </c>
      <c r="H2744" s="4">
        <v>0</v>
      </c>
      <c r="I2744" s="4">
        <v>0</v>
      </c>
      <c r="J2744" s="4">
        <v>0</v>
      </c>
      <c r="K2744" s="3" t="s">
        <v>1447</v>
      </c>
      <c r="L2744" s="4">
        <v>0.53647822600692485</v>
      </c>
    </row>
    <row r="2745" spans="2:12" x14ac:dyDescent="0.3">
      <c r="B2745" s="3" t="s">
        <v>131</v>
      </c>
      <c r="C2745" s="4">
        <v>2022</v>
      </c>
      <c r="D2745" s="3" t="s">
        <v>1448</v>
      </c>
      <c r="E2745" s="4">
        <v>7110841</v>
      </c>
      <c r="F2745" s="4">
        <v>1956941</v>
      </c>
      <c r="G2745" s="4">
        <v>5153900</v>
      </c>
      <c r="H2745" s="4">
        <v>0</v>
      </c>
      <c r="I2745" s="4">
        <v>0</v>
      </c>
      <c r="J2745" s="4">
        <v>0</v>
      </c>
      <c r="K2745" s="3" t="s">
        <v>1460</v>
      </c>
      <c r="L2745" s="4">
        <v>0.27520528162561925</v>
      </c>
    </row>
    <row r="2746" spans="2:12" x14ac:dyDescent="0.3">
      <c r="B2746" s="3" t="s">
        <v>131</v>
      </c>
      <c r="C2746" s="4">
        <v>2022</v>
      </c>
      <c r="D2746" s="3" t="s">
        <v>1449</v>
      </c>
      <c r="E2746" s="4">
        <v>1991576</v>
      </c>
      <c r="F2746" s="4">
        <v>1217229</v>
      </c>
      <c r="G2746" s="4">
        <v>774347</v>
      </c>
      <c r="H2746" s="4">
        <v>258001</v>
      </c>
      <c r="I2746" s="4">
        <v>0</v>
      </c>
      <c r="J2746" s="4">
        <v>0</v>
      </c>
      <c r="K2746" s="3" t="s">
        <v>1460</v>
      </c>
      <c r="L2746" s="4">
        <v>0.6111888273407593</v>
      </c>
    </row>
    <row r="2747" spans="2:12" x14ac:dyDescent="0.3">
      <c r="B2747" s="3" t="s">
        <v>131</v>
      </c>
      <c r="C2747" s="4">
        <v>2022</v>
      </c>
      <c r="D2747" s="3" t="s">
        <v>1450</v>
      </c>
      <c r="E2747" s="4">
        <v>11390262</v>
      </c>
      <c r="F2747" s="4"/>
      <c r="G2747" s="4">
        <v>11390262</v>
      </c>
      <c r="H2747" s="4">
        <v>0</v>
      </c>
      <c r="I2747" s="4">
        <v>11390262</v>
      </c>
      <c r="J2747" s="4"/>
      <c r="K2747" s="3" t="s">
        <v>1451</v>
      </c>
      <c r="L2747" s="4"/>
    </row>
    <row r="2748" spans="2:12" x14ac:dyDescent="0.3">
      <c r="B2748" s="3" t="s">
        <v>131</v>
      </c>
      <c r="C2748" s="4">
        <v>2022</v>
      </c>
      <c r="D2748" s="3" t="s">
        <v>1452</v>
      </c>
      <c r="E2748" s="4">
        <v>0</v>
      </c>
      <c r="F2748" s="4">
        <v>0</v>
      </c>
      <c r="G2748" s="4">
        <v>0</v>
      </c>
      <c r="H2748" s="4">
        <v>0</v>
      </c>
      <c r="I2748" s="4">
        <v>0</v>
      </c>
      <c r="J2748" s="4">
        <v>0</v>
      </c>
      <c r="K2748" s="3" t="s">
        <v>1451</v>
      </c>
      <c r="L2748" s="4"/>
    </row>
    <row r="2749" spans="2:12" x14ac:dyDescent="0.3">
      <c r="B2749" s="3" t="s">
        <v>131</v>
      </c>
      <c r="C2749" s="4">
        <v>2022</v>
      </c>
      <c r="D2749" s="3" t="s">
        <v>1453</v>
      </c>
      <c r="E2749" s="4">
        <v>5498263</v>
      </c>
      <c r="F2749" s="4">
        <v>2537242</v>
      </c>
      <c r="G2749" s="4">
        <v>2961021</v>
      </c>
      <c r="H2749" s="4">
        <v>247380</v>
      </c>
      <c r="I2749" s="4">
        <v>0</v>
      </c>
      <c r="J2749" s="4">
        <v>0</v>
      </c>
      <c r="K2749" s="3" t="s">
        <v>1451</v>
      </c>
      <c r="L2749" s="4">
        <v>0.46146246550956183</v>
      </c>
    </row>
    <row r="2750" spans="2:12" x14ac:dyDescent="0.3">
      <c r="B2750" s="3" t="s">
        <v>131</v>
      </c>
      <c r="C2750" s="4">
        <v>2022</v>
      </c>
      <c r="D2750" s="3" t="s">
        <v>1454</v>
      </c>
      <c r="E2750" s="4">
        <v>0</v>
      </c>
      <c r="F2750" s="4">
        <v>0</v>
      </c>
      <c r="G2750" s="4">
        <v>0</v>
      </c>
      <c r="H2750" s="4">
        <v>0</v>
      </c>
      <c r="I2750" s="4">
        <v>0</v>
      </c>
      <c r="J2750" s="4">
        <v>0</v>
      </c>
      <c r="K2750" s="3" t="s">
        <v>1451</v>
      </c>
      <c r="L2750" s="4"/>
    </row>
    <row r="2751" spans="2:12" x14ac:dyDescent="0.3">
      <c r="B2751" s="3" t="s">
        <v>131</v>
      </c>
      <c r="C2751" s="4">
        <v>2022</v>
      </c>
      <c r="D2751" s="3" t="s">
        <v>1455</v>
      </c>
      <c r="E2751" s="4">
        <v>18446287</v>
      </c>
      <c r="F2751" s="4">
        <v>6092996</v>
      </c>
      <c r="G2751" s="4">
        <v>12353291</v>
      </c>
      <c r="H2751" s="4">
        <v>72000</v>
      </c>
      <c r="I2751" s="4">
        <v>0</v>
      </c>
      <c r="J2751" s="4">
        <v>0</v>
      </c>
      <c r="K2751" s="3" t="s">
        <v>1460</v>
      </c>
      <c r="L2751" s="4">
        <v>0.3303101594375063</v>
      </c>
    </row>
    <row r="2752" spans="2:12" x14ac:dyDescent="0.3">
      <c r="B2752" s="3" t="s">
        <v>131</v>
      </c>
      <c r="C2752" s="4">
        <v>2022</v>
      </c>
      <c r="D2752" s="3" t="s">
        <v>1456</v>
      </c>
      <c r="E2752" s="4">
        <v>18840682</v>
      </c>
      <c r="F2752" s="4">
        <v>8763038</v>
      </c>
      <c r="G2752" s="4">
        <v>10077644</v>
      </c>
      <c r="H2752" s="4">
        <v>295233</v>
      </c>
      <c r="I2752" s="4">
        <v>0</v>
      </c>
      <c r="J2752" s="4">
        <v>0</v>
      </c>
      <c r="K2752" s="3" t="s">
        <v>1460</v>
      </c>
      <c r="L2752" s="4">
        <v>0.46511256864268502</v>
      </c>
    </row>
    <row r="2753" spans="2:12" x14ac:dyDescent="0.3">
      <c r="B2753" s="3" t="s">
        <v>131</v>
      </c>
      <c r="C2753" s="4">
        <v>2022</v>
      </c>
      <c r="D2753" s="3" t="s">
        <v>1457</v>
      </c>
      <c r="E2753" s="4">
        <v>18230628</v>
      </c>
      <c r="F2753" s="4">
        <v>5018300</v>
      </c>
      <c r="G2753" s="4">
        <v>13212328</v>
      </c>
      <c r="H2753" s="4">
        <v>35534</v>
      </c>
      <c r="I2753" s="4">
        <v>0</v>
      </c>
      <c r="J2753" s="4">
        <v>0</v>
      </c>
      <c r="K2753" s="3" t="s">
        <v>1460</v>
      </c>
      <c r="L2753" s="4">
        <v>0.2752675332961651</v>
      </c>
    </row>
    <row r="2754" spans="2:12" x14ac:dyDescent="0.3">
      <c r="B2754" s="3" t="s">
        <v>131</v>
      </c>
      <c r="C2754" s="4">
        <v>2022</v>
      </c>
      <c r="D2754" s="3" t="s">
        <v>1458</v>
      </c>
      <c r="E2754" s="4">
        <v>2147171</v>
      </c>
      <c r="F2754" s="4"/>
      <c r="G2754" s="4">
        <v>2147171</v>
      </c>
      <c r="H2754" s="4">
        <v>1146616</v>
      </c>
      <c r="I2754" s="4">
        <v>2147171</v>
      </c>
      <c r="J2754" s="4"/>
      <c r="K2754" s="3" t="s">
        <v>1451</v>
      </c>
      <c r="L2754" s="4"/>
    </row>
    <row r="2755" spans="2:12" x14ac:dyDescent="0.3">
      <c r="B2755" s="3" t="s">
        <v>131</v>
      </c>
      <c r="C2755" s="4">
        <v>2023</v>
      </c>
      <c r="D2755" s="3" t="s">
        <v>1446</v>
      </c>
      <c r="E2755" s="4">
        <v>7656653</v>
      </c>
      <c r="F2755" s="4">
        <v>4211967</v>
      </c>
      <c r="G2755" s="4">
        <v>3444686</v>
      </c>
      <c r="H2755" s="4">
        <v>147285</v>
      </c>
      <c r="I2755" s="4">
        <v>0</v>
      </c>
      <c r="J2755" s="4">
        <v>0</v>
      </c>
      <c r="K2755" s="3" t="s">
        <v>1447</v>
      </c>
      <c r="L2755" s="4">
        <v>0.55010550954836268</v>
      </c>
    </row>
    <row r="2756" spans="2:12" x14ac:dyDescent="0.3">
      <c r="B2756" s="3" t="s">
        <v>131</v>
      </c>
      <c r="C2756" s="4">
        <v>2023</v>
      </c>
      <c r="D2756" s="3" t="s">
        <v>1448</v>
      </c>
      <c r="E2756" s="4">
        <v>7102971</v>
      </c>
      <c r="F2756" s="4">
        <v>2025857</v>
      </c>
      <c r="G2756" s="4">
        <v>5077114</v>
      </c>
      <c r="H2756" s="4">
        <v>13997</v>
      </c>
      <c r="I2756" s="4">
        <v>0</v>
      </c>
      <c r="J2756" s="4">
        <v>0</v>
      </c>
      <c r="K2756" s="3" t="s">
        <v>1460</v>
      </c>
      <c r="L2756" s="4">
        <v>0.28521262440744866</v>
      </c>
    </row>
    <row r="2757" spans="2:12" x14ac:dyDescent="0.3">
      <c r="B2757" s="3" t="s">
        <v>131</v>
      </c>
      <c r="C2757" s="4">
        <v>2023</v>
      </c>
      <c r="D2757" s="3" t="s">
        <v>1449</v>
      </c>
      <c r="E2757" s="4">
        <v>1800273</v>
      </c>
      <c r="F2757" s="4">
        <v>1131519</v>
      </c>
      <c r="G2757" s="4">
        <v>668754</v>
      </c>
      <c r="H2757" s="4">
        <v>0</v>
      </c>
      <c r="I2757" s="4">
        <v>0</v>
      </c>
      <c r="J2757" s="4">
        <v>0</v>
      </c>
      <c r="K2757" s="3" t="s">
        <v>1460</v>
      </c>
      <c r="L2757" s="4">
        <v>0.62852634017174058</v>
      </c>
    </row>
    <row r="2758" spans="2:12" x14ac:dyDescent="0.3">
      <c r="B2758" s="3" t="s">
        <v>131</v>
      </c>
      <c r="C2758" s="4">
        <v>2023</v>
      </c>
      <c r="D2758" s="3" t="s">
        <v>1450</v>
      </c>
      <c r="E2758" s="4">
        <v>11390262</v>
      </c>
      <c r="F2758" s="4"/>
      <c r="G2758" s="4">
        <v>11390262</v>
      </c>
      <c r="H2758" s="4">
        <v>0</v>
      </c>
      <c r="I2758" s="4">
        <v>11390262</v>
      </c>
      <c r="J2758" s="4"/>
      <c r="K2758" s="3" t="s">
        <v>1451</v>
      </c>
      <c r="L2758" s="4"/>
    </row>
    <row r="2759" spans="2:12" x14ac:dyDescent="0.3">
      <c r="B2759" s="3" t="s">
        <v>131</v>
      </c>
      <c r="C2759" s="4">
        <v>2023</v>
      </c>
      <c r="D2759" s="3" t="s">
        <v>1452</v>
      </c>
      <c r="E2759" s="4">
        <v>0</v>
      </c>
      <c r="F2759" s="4">
        <v>0</v>
      </c>
      <c r="G2759" s="4">
        <v>0</v>
      </c>
      <c r="H2759" s="4">
        <v>0</v>
      </c>
      <c r="I2759" s="4">
        <v>0</v>
      </c>
      <c r="J2759" s="4">
        <v>0</v>
      </c>
      <c r="K2759" s="3" t="s">
        <v>1451</v>
      </c>
      <c r="L2759" s="4"/>
    </row>
    <row r="2760" spans="2:12" x14ac:dyDescent="0.3">
      <c r="B2760" s="3" t="s">
        <v>131</v>
      </c>
      <c r="C2760" s="4">
        <v>2023</v>
      </c>
      <c r="D2760" s="3" t="s">
        <v>1453</v>
      </c>
      <c r="E2760" s="4">
        <v>5538798</v>
      </c>
      <c r="F2760" s="4">
        <v>2709476</v>
      </c>
      <c r="G2760" s="4">
        <v>2829322</v>
      </c>
      <c r="H2760" s="4">
        <v>40536</v>
      </c>
      <c r="I2760" s="4">
        <v>0</v>
      </c>
      <c r="J2760" s="4">
        <v>0</v>
      </c>
      <c r="K2760" s="3" t="s">
        <v>1451</v>
      </c>
      <c r="L2760" s="4">
        <v>0.48918122668492331</v>
      </c>
    </row>
    <row r="2761" spans="2:12" x14ac:dyDescent="0.3">
      <c r="B2761" s="3" t="s">
        <v>131</v>
      </c>
      <c r="C2761" s="4">
        <v>2023</v>
      </c>
      <c r="D2761" s="3" t="s">
        <v>1454</v>
      </c>
      <c r="E2761" s="4">
        <v>0</v>
      </c>
      <c r="F2761" s="4">
        <v>0</v>
      </c>
      <c r="G2761" s="4">
        <v>0</v>
      </c>
      <c r="H2761" s="4">
        <v>0</v>
      </c>
      <c r="I2761" s="4">
        <v>0</v>
      </c>
      <c r="J2761" s="4">
        <v>0</v>
      </c>
      <c r="K2761" s="3" t="s">
        <v>1451</v>
      </c>
      <c r="L2761" s="4"/>
    </row>
    <row r="2762" spans="2:12" x14ac:dyDescent="0.3">
      <c r="B2762" s="3" t="s">
        <v>131</v>
      </c>
      <c r="C2762" s="4">
        <v>2023</v>
      </c>
      <c r="D2762" s="3" t="s">
        <v>1455</v>
      </c>
      <c r="E2762" s="4">
        <v>18516717</v>
      </c>
      <c r="F2762" s="4">
        <v>6473937</v>
      </c>
      <c r="G2762" s="4">
        <v>12042780</v>
      </c>
      <c r="H2762" s="4">
        <v>68223</v>
      </c>
      <c r="I2762" s="4">
        <v>0</v>
      </c>
      <c r="J2762" s="4">
        <v>0</v>
      </c>
      <c r="K2762" s="3" t="s">
        <v>1460</v>
      </c>
      <c r="L2762" s="4">
        <v>0.34962661037591058</v>
      </c>
    </row>
    <row r="2763" spans="2:12" x14ac:dyDescent="0.3">
      <c r="B2763" s="3" t="s">
        <v>131</v>
      </c>
      <c r="C2763" s="4">
        <v>2023</v>
      </c>
      <c r="D2763" s="3" t="s">
        <v>1456</v>
      </c>
      <c r="E2763" s="4">
        <v>18886558</v>
      </c>
      <c r="F2763" s="4">
        <v>9255412</v>
      </c>
      <c r="G2763" s="4">
        <v>9631146</v>
      </c>
      <c r="H2763" s="4">
        <v>115326</v>
      </c>
      <c r="I2763" s="4">
        <v>0</v>
      </c>
      <c r="J2763" s="4">
        <v>0</v>
      </c>
      <c r="K2763" s="3" t="s">
        <v>1460</v>
      </c>
      <c r="L2763" s="4">
        <v>0.4900528725244695</v>
      </c>
    </row>
    <row r="2764" spans="2:12" x14ac:dyDescent="0.3">
      <c r="B2764" s="3" t="s">
        <v>131</v>
      </c>
      <c r="C2764" s="4">
        <v>2023</v>
      </c>
      <c r="D2764" s="3" t="s">
        <v>1457</v>
      </c>
      <c r="E2764" s="4">
        <v>20608317</v>
      </c>
      <c r="F2764" s="4">
        <v>5366176</v>
      </c>
      <c r="G2764" s="4">
        <v>15242141</v>
      </c>
      <c r="H2764" s="4">
        <v>1344371</v>
      </c>
      <c r="I2764" s="4">
        <v>0</v>
      </c>
      <c r="J2764" s="4">
        <v>0</v>
      </c>
      <c r="K2764" s="3" t="s">
        <v>1460</v>
      </c>
      <c r="L2764" s="4">
        <v>0.26038885174369164</v>
      </c>
    </row>
    <row r="2765" spans="2:12" x14ac:dyDescent="0.3">
      <c r="B2765" s="3" t="s">
        <v>131</v>
      </c>
      <c r="C2765" s="4">
        <v>2023</v>
      </c>
      <c r="D2765" s="3" t="s">
        <v>1458</v>
      </c>
      <c r="E2765" s="4">
        <v>3586177</v>
      </c>
      <c r="F2765" s="4"/>
      <c r="G2765" s="4">
        <v>3586177</v>
      </c>
      <c r="H2765" s="4">
        <v>2529589</v>
      </c>
      <c r="I2765" s="4">
        <v>3586177</v>
      </c>
      <c r="J2765" s="4"/>
      <c r="K2765" s="3" t="s">
        <v>1451</v>
      </c>
      <c r="L2765" s="4"/>
    </row>
    <row r="2766" spans="2:12" x14ac:dyDescent="0.3">
      <c r="B2766" s="3" t="s">
        <v>131</v>
      </c>
      <c r="C2766" s="4">
        <v>2024</v>
      </c>
      <c r="D2766" s="3" t="s">
        <v>1446</v>
      </c>
      <c r="E2766" s="4">
        <v>9232643</v>
      </c>
      <c r="F2766" s="4">
        <v>4412794</v>
      </c>
      <c r="G2766" s="4">
        <v>4819849</v>
      </c>
      <c r="H2766" s="4">
        <v>1575990</v>
      </c>
      <c r="I2766" s="4">
        <v>27697929</v>
      </c>
      <c r="J2766" s="4">
        <v>692448</v>
      </c>
      <c r="K2766" s="3" t="s">
        <v>1447</v>
      </c>
      <c r="L2766" s="4">
        <v>0.47795566231684689</v>
      </c>
    </row>
    <row r="2767" spans="2:12" x14ac:dyDescent="0.3">
      <c r="B2767" s="3" t="s">
        <v>131</v>
      </c>
      <c r="C2767" s="4">
        <v>2024</v>
      </c>
      <c r="D2767" s="3" t="s">
        <v>1448</v>
      </c>
      <c r="E2767" s="4">
        <v>8258508</v>
      </c>
      <c r="F2767" s="4">
        <v>2117717</v>
      </c>
      <c r="G2767" s="4">
        <v>6140791</v>
      </c>
      <c r="H2767" s="4">
        <v>1155537</v>
      </c>
      <c r="I2767" s="4">
        <v>24775524</v>
      </c>
      <c r="J2767" s="4">
        <v>419924</v>
      </c>
      <c r="K2767" s="3" t="s">
        <v>1460</v>
      </c>
      <c r="L2767" s="4">
        <v>0.25642852195578186</v>
      </c>
    </row>
    <row r="2768" spans="2:12" x14ac:dyDescent="0.3">
      <c r="B2768" s="3" t="s">
        <v>131</v>
      </c>
      <c r="C2768" s="4">
        <v>2024</v>
      </c>
      <c r="D2768" s="3" t="s">
        <v>1449</v>
      </c>
      <c r="E2768" s="4">
        <v>2164011</v>
      </c>
      <c r="F2768" s="4">
        <v>1241297</v>
      </c>
      <c r="G2768" s="4">
        <v>922714</v>
      </c>
      <c r="H2768" s="4">
        <v>363738</v>
      </c>
      <c r="I2768" s="4">
        <v>4328022</v>
      </c>
      <c r="J2768" s="4">
        <v>393456</v>
      </c>
      <c r="K2768" s="3" t="s">
        <v>1447</v>
      </c>
      <c r="L2768" s="4">
        <v>0.57360937629244957</v>
      </c>
    </row>
    <row r="2769" spans="2:12" x14ac:dyDescent="0.3">
      <c r="B2769" s="3" t="s">
        <v>131</v>
      </c>
      <c r="C2769" s="4">
        <v>2024</v>
      </c>
      <c r="D2769" s="3" t="s">
        <v>1450</v>
      </c>
      <c r="E2769" s="4">
        <v>11390262</v>
      </c>
      <c r="F2769" s="4"/>
      <c r="G2769" s="4">
        <v>11390262</v>
      </c>
      <c r="H2769" s="4">
        <v>0</v>
      </c>
      <c r="I2769" s="4">
        <v>11390262</v>
      </c>
      <c r="J2769" s="4"/>
      <c r="K2769" s="3" t="s">
        <v>1451</v>
      </c>
      <c r="L2769" s="4"/>
    </row>
    <row r="2770" spans="2:12" x14ac:dyDescent="0.3">
      <c r="B2770" s="3" t="s">
        <v>131</v>
      </c>
      <c r="C2770" s="4">
        <v>2024</v>
      </c>
      <c r="D2770" s="3" t="s">
        <v>1452</v>
      </c>
      <c r="E2770" s="4">
        <v>0</v>
      </c>
      <c r="F2770" s="4">
        <v>0</v>
      </c>
      <c r="G2770" s="4">
        <v>0</v>
      </c>
      <c r="H2770" s="4">
        <v>0</v>
      </c>
      <c r="I2770" s="4">
        <v>0</v>
      </c>
      <c r="J2770" s="4">
        <v>0</v>
      </c>
      <c r="K2770" s="3"/>
      <c r="L2770" s="4"/>
    </row>
    <row r="2771" spans="2:12" x14ac:dyDescent="0.3">
      <c r="B2771" s="3" t="s">
        <v>131</v>
      </c>
      <c r="C2771" s="4">
        <v>2024</v>
      </c>
      <c r="D2771" s="3" t="s">
        <v>1453</v>
      </c>
      <c r="E2771" s="4">
        <v>6870841</v>
      </c>
      <c r="F2771" s="4">
        <v>2898495</v>
      </c>
      <c r="G2771" s="4">
        <v>3972346</v>
      </c>
      <c r="H2771" s="4">
        <v>1332043</v>
      </c>
      <c r="I2771" s="4">
        <v>13741682</v>
      </c>
      <c r="J2771" s="4">
        <v>392620</v>
      </c>
      <c r="K2771" s="3" t="s">
        <v>1451</v>
      </c>
      <c r="L2771" s="4">
        <v>0.4218544716723906</v>
      </c>
    </row>
    <row r="2772" spans="2:12" x14ac:dyDescent="0.3">
      <c r="B2772" s="3" t="s">
        <v>131</v>
      </c>
      <c r="C2772" s="4">
        <v>2024</v>
      </c>
      <c r="D2772" s="3" t="s">
        <v>1454</v>
      </c>
      <c r="E2772" s="4">
        <v>0</v>
      </c>
      <c r="F2772" s="4">
        <v>0</v>
      </c>
      <c r="G2772" s="4">
        <v>0</v>
      </c>
      <c r="H2772" s="4">
        <v>0</v>
      </c>
      <c r="I2772" s="4">
        <v>0</v>
      </c>
      <c r="J2772" s="4">
        <v>0</v>
      </c>
      <c r="K2772" s="3"/>
      <c r="L2772" s="4"/>
    </row>
    <row r="2773" spans="2:12" x14ac:dyDescent="0.3">
      <c r="B2773" s="3" t="s">
        <v>131</v>
      </c>
      <c r="C2773" s="4">
        <v>2024</v>
      </c>
      <c r="D2773" s="3" t="s">
        <v>1455</v>
      </c>
      <c r="E2773" s="4">
        <v>18877343</v>
      </c>
      <c r="F2773" s="4">
        <v>6859830</v>
      </c>
      <c r="G2773" s="4">
        <v>12017513</v>
      </c>
      <c r="H2773" s="4">
        <v>360626</v>
      </c>
      <c r="I2773" s="4">
        <v>56632029</v>
      </c>
      <c r="J2773" s="4">
        <v>988742</v>
      </c>
      <c r="K2773" s="3" t="s">
        <v>1460</v>
      </c>
      <c r="L2773" s="4">
        <v>0.36338959354608324</v>
      </c>
    </row>
    <row r="2774" spans="2:12" x14ac:dyDescent="0.3">
      <c r="B2774" s="3" t="s">
        <v>131</v>
      </c>
      <c r="C2774" s="4">
        <v>2024</v>
      </c>
      <c r="D2774" s="3" t="s">
        <v>1456</v>
      </c>
      <c r="E2774" s="4">
        <v>18886554</v>
      </c>
      <c r="F2774" s="4">
        <v>9796074</v>
      </c>
      <c r="G2774" s="4">
        <v>9090480</v>
      </c>
      <c r="H2774" s="4">
        <v>0</v>
      </c>
      <c r="I2774" s="4">
        <v>39012214</v>
      </c>
      <c r="J2774" s="4">
        <v>2012566</v>
      </c>
      <c r="K2774" s="3" t="s">
        <v>1447</v>
      </c>
      <c r="L2774" s="4">
        <v>0.51867979727799995</v>
      </c>
    </row>
    <row r="2775" spans="2:12" x14ac:dyDescent="0.3">
      <c r="B2775" s="3" t="s">
        <v>131</v>
      </c>
      <c r="C2775" s="4">
        <v>2024</v>
      </c>
      <c r="D2775" s="3" t="s">
        <v>1457</v>
      </c>
      <c r="E2775" s="4">
        <v>20730501</v>
      </c>
      <c r="F2775" s="4">
        <v>5788454</v>
      </c>
      <c r="G2775" s="4">
        <v>14942047</v>
      </c>
      <c r="H2775" s="4">
        <v>122184</v>
      </c>
      <c r="I2775" s="4">
        <v>62191503</v>
      </c>
      <c r="J2775" s="4">
        <v>1151695</v>
      </c>
      <c r="K2775" s="3" t="s">
        <v>1460</v>
      </c>
      <c r="L2775" s="4">
        <v>0.27922402840143612</v>
      </c>
    </row>
    <row r="2776" spans="2:12" x14ac:dyDescent="0.3">
      <c r="B2776" s="3" t="s">
        <v>131</v>
      </c>
      <c r="C2776" s="4">
        <v>2024</v>
      </c>
      <c r="D2776" s="3" t="s">
        <v>1458</v>
      </c>
      <c r="E2776" s="4">
        <v>3501343</v>
      </c>
      <c r="F2776" s="4"/>
      <c r="G2776" s="4">
        <v>3501343</v>
      </c>
      <c r="H2776" s="4">
        <v>-84834</v>
      </c>
      <c r="I2776" s="4">
        <v>3501343</v>
      </c>
      <c r="J2776" s="4"/>
      <c r="K2776" s="3" t="s">
        <v>1451</v>
      </c>
      <c r="L2776" s="4"/>
    </row>
    <row r="2777" spans="2:12" x14ac:dyDescent="0.3">
      <c r="B2777" s="3" t="s">
        <v>134</v>
      </c>
      <c r="C2777" s="4">
        <v>2019</v>
      </c>
      <c r="D2777" s="3" t="s">
        <v>1446</v>
      </c>
      <c r="E2777" s="4">
        <v>8902321</v>
      </c>
      <c r="F2777" s="4">
        <v>3664536</v>
      </c>
      <c r="G2777" s="4">
        <v>5237785</v>
      </c>
      <c r="H2777" s="4">
        <v>0</v>
      </c>
      <c r="I2777" s="4">
        <v>0</v>
      </c>
      <c r="J2777" s="4">
        <v>0</v>
      </c>
      <c r="K2777" s="3" t="s">
        <v>1447</v>
      </c>
      <c r="L2777" s="4">
        <v>0.41163826826734284</v>
      </c>
    </row>
    <row r="2778" spans="2:12" x14ac:dyDescent="0.3">
      <c r="B2778" s="3" t="s">
        <v>134</v>
      </c>
      <c r="C2778" s="4">
        <v>2019</v>
      </c>
      <c r="D2778" s="3" t="s">
        <v>1448</v>
      </c>
      <c r="E2778" s="4">
        <v>1201357</v>
      </c>
      <c r="F2778" s="4">
        <v>619353</v>
      </c>
      <c r="G2778" s="4">
        <v>582004</v>
      </c>
      <c r="H2778" s="4">
        <v>0</v>
      </c>
      <c r="I2778" s="4">
        <v>0</v>
      </c>
      <c r="J2778" s="4">
        <v>0</v>
      </c>
      <c r="K2778" s="3" t="s">
        <v>1447</v>
      </c>
      <c r="L2778" s="4">
        <v>0.51554450508882876</v>
      </c>
    </row>
    <row r="2779" spans="2:12" x14ac:dyDescent="0.3">
      <c r="B2779" s="3" t="s">
        <v>134</v>
      </c>
      <c r="C2779" s="4">
        <v>2019</v>
      </c>
      <c r="D2779" s="3" t="s">
        <v>1449</v>
      </c>
      <c r="E2779" s="4">
        <v>1974742</v>
      </c>
      <c r="F2779" s="4">
        <v>1197060</v>
      </c>
      <c r="G2779" s="4">
        <v>777682</v>
      </c>
      <c r="H2779" s="4">
        <v>109542</v>
      </c>
      <c r="I2779" s="4">
        <v>0</v>
      </c>
      <c r="J2779" s="4">
        <v>0</v>
      </c>
      <c r="K2779" s="3" t="s">
        <v>1447</v>
      </c>
      <c r="L2779" s="4">
        <v>0.60618551689283973</v>
      </c>
    </row>
    <row r="2780" spans="2:12" x14ac:dyDescent="0.3">
      <c r="B2780" s="3" t="s">
        <v>134</v>
      </c>
      <c r="C2780" s="4">
        <v>2019</v>
      </c>
      <c r="D2780" s="3" t="s">
        <v>1450</v>
      </c>
      <c r="E2780" s="4">
        <v>2072062</v>
      </c>
      <c r="F2780" s="4"/>
      <c r="G2780" s="4">
        <v>2072062</v>
      </c>
      <c r="H2780" s="4">
        <v>0</v>
      </c>
      <c r="I2780" s="4">
        <v>2072062</v>
      </c>
      <c r="J2780" s="4"/>
      <c r="K2780" s="3" t="s">
        <v>1451</v>
      </c>
      <c r="L2780" s="4"/>
    </row>
    <row r="2781" spans="2:12" x14ac:dyDescent="0.3">
      <c r="B2781" s="3" t="s">
        <v>134</v>
      </c>
      <c r="C2781" s="4">
        <v>2019</v>
      </c>
      <c r="D2781" s="3" t="s">
        <v>1452</v>
      </c>
      <c r="E2781" s="4">
        <v>0</v>
      </c>
      <c r="F2781" s="4">
        <v>0</v>
      </c>
      <c r="G2781" s="4">
        <v>0</v>
      </c>
      <c r="H2781" s="4">
        <v>0</v>
      </c>
      <c r="I2781" s="4">
        <v>0</v>
      </c>
      <c r="J2781" s="4">
        <v>0</v>
      </c>
      <c r="K2781" s="3" t="s">
        <v>1451</v>
      </c>
      <c r="L2781" s="4"/>
    </row>
    <row r="2782" spans="2:12" x14ac:dyDescent="0.3">
      <c r="B2782" s="3" t="s">
        <v>134</v>
      </c>
      <c r="C2782" s="4">
        <v>2019</v>
      </c>
      <c r="D2782" s="3" t="s">
        <v>1453</v>
      </c>
      <c r="E2782" s="4">
        <v>2172553</v>
      </c>
      <c r="F2782" s="4">
        <v>1033623</v>
      </c>
      <c r="G2782" s="4">
        <v>1138930</v>
      </c>
      <c r="H2782" s="4">
        <v>11122</v>
      </c>
      <c r="I2782" s="4">
        <v>0</v>
      </c>
      <c r="J2782" s="4">
        <v>0</v>
      </c>
      <c r="K2782" s="3" t="s">
        <v>1451</v>
      </c>
      <c r="L2782" s="4">
        <v>0.47576422761608117</v>
      </c>
    </row>
    <row r="2783" spans="2:12" x14ac:dyDescent="0.3">
      <c r="B2783" s="3" t="s">
        <v>134</v>
      </c>
      <c r="C2783" s="4">
        <v>2019</v>
      </c>
      <c r="D2783" s="3" t="s">
        <v>1454</v>
      </c>
      <c r="E2783" s="4">
        <v>1119676</v>
      </c>
      <c r="F2783" s="4">
        <v>766218</v>
      </c>
      <c r="G2783" s="4">
        <v>353458</v>
      </c>
      <c r="H2783" s="4">
        <v>0</v>
      </c>
      <c r="I2783" s="4">
        <v>0</v>
      </c>
      <c r="J2783" s="4">
        <v>0</v>
      </c>
      <c r="K2783" s="3" t="s">
        <v>1447</v>
      </c>
      <c r="L2783" s="4">
        <v>0.68432117862667419</v>
      </c>
    </row>
    <row r="2784" spans="2:12" x14ac:dyDescent="0.3">
      <c r="B2784" s="3" t="s">
        <v>134</v>
      </c>
      <c r="C2784" s="4">
        <v>2019</v>
      </c>
      <c r="D2784" s="3" t="s">
        <v>1455</v>
      </c>
      <c r="E2784" s="4">
        <v>3285807</v>
      </c>
      <c r="F2784" s="4">
        <v>1502028</v>
      </c>
      <c r="G2784" s="4">
        <v>1783779</v>
      </c>
      <c r="H2784" s="4">
        <v>0</v>
      </c>
      <c r="I2784" s="4">
        <v>0</v>
      </c>
      <c r="J2784" s="4">
        <v>0</v>
      </c>
      <c r="K2784" s="3" t="s">
        <v>1447</v>
      </c>
      <c r="L2784" s="4">
        <v>0.45712605761689595</v>
      </c>
    </row>
    <row r="2785" spans="2:12" x14ac:dyDescent="0.3">
      <c r="B2785" s="3" t="s">
        <v>134</v>
      </c>
      <c r="C2785" s="4">
        <v>2019</v>
      </c>
      <c r="D2785" s="3" t="s">
        <v>1456</v>
      </c>
      <c r="E2785" s="4">
        <v>3700386</v>
      </c>
      <c r="F2785" s="4">
        <v>2378772</v>
      </c>
      <c r="G2785" s="4">
        <v>1321614</v>
      </c>
      <c r="H2785" s="4">
        <v>0</v>
      </c>
      <c r="I2785" s="4">
        <v>0</v>
      </c>
      <c r="J2785" s="4">
        <v>0</v>
      </c>
      <c r="K2785" s="3" t="s">
        <v>1447</v>
      </c>
      <c r="L2785" s="4">
        <v>0.64284428705545849</v>
      </c>
    </row>
    <row r="2786" spans="2:12" x14ac:dyDescent="0.3">
      <c r="B2786" s="3" t="s">
        <v>134</v>
      </c>
      <c r="C2786" s="4">
        <v>2019</v>
      </c>
      <c r="D2786" s="3" t="s">
        <v>1457</v>
      </c>
      <c r="E2786" s="4">
        <v>1648049</v>
      </c>
      <c r="F2786" s="4">
        <v>801558</v>
      </c>
      <c r="G2786" s="4">
        <v>846491</v>
      </c>
      <c r="H2786" s="4">
        <v>0</v>
      </c>
      <c r="I2786" s="4">
        <v>0</v>
      </c>
      <c r="J2786" s="4">
        <v>0</v>
      </c>
      <c r="K2786" s="3" t="s">
        <v>1447</v>
      </c>
      <c r="L2786" s="4">
        <v>0.48636782037427284</v>
      </c>
    </row>
    <row r="2787" spans="2:12" x14ac:dyDescent="0.3">
      <c r="B2787" s="3" t="s">
        <v>134</v>
      </c>
      <c r="C2787" s="4">
        <v>2019</v>
      </c>
      <c r="D2787" s="3" t="s">
        <v>1458</v>
      </c>
      <c r="E2787" s="4">
        <v>192191</v>
      </c>
      <c r="F2787" s="4"/>
      <c r="G2787" s="4">
        <v>192191</v>
      </c>
      <c r="H2787" s="4">
        <v>0</v>
      </c>
      <c r="I2787" s="4">
        <v>192191</v>
      </c>
      <c r="J2787" s="4"/>
      <c r="K2787" s="3" t="s">
        <v>1451</v>
      </c>
      <c r="L2787" s="4"/>
    </row>
    <row r="2788" spans="2:12" x14ac:dyDescent="0.3">
      <c r="B2788" s="3" t="s">
        <v>134</v>
      </c>
      <c r="C2788" s="4">
        <v>2020</v>
      </c>
      <c r="D2788" s="3" t="s">
        <v>1446</v>
      </c>
      <c r="E2788" s="4">
        <v>8902321</v>
      </c>
      <c r="F2788" s="4">
        <v>3790000</v>
      </c>
      <c r="G2788" s="4">
        <v>5112321</v>
      </c>
      <c r="H2788" s="4">
        <v>0</v>
      </c>
      <c r="I2788" s="4">
        <v>0</v>
      </c>
      <c r="J2788" s="4">
        <v>0</v>
      </c>
      <c r="K2788" s="3" t="s">
        <v>1447</v>
      </c>
      <c r="L2788" s="4">
        <v>0.42573167154947567</v>
      </c>
    </row>
    <row r="2789" spans="2:12" x14ac:dyDescent="0.3">
      <c r="B2789" s="3" t="s">
        <v>134</v>
      </c>
      <c r="C2789" s="4">
        <v>2020</v>
      </c>
      <c r="D2789" s="3" t="s">
        <v>1448</v>
      </c>
      <c r="E2789" s="4">
        <v>1201357</v>
      </c>
      <c r="F2789" s="4">
        <v>634371</v>
      </c>
      <c r="G2789" s="4">
        <v>566986</v>
      </c>
      <c r="H2789" s="4">
        <v>0</v>
      </c>
      <c r="I2789" s="4">
        <v>0</v>
      </c>
      <c r="J2789" s="4">
        <v>0</v>
      </c>
      <c r="K2789" s="3" t="s">
        <v>1447</v>
      </c>
      <c r="L2789" s="4">
        <v>0.52804536869556673</v>
      </c>
    </row>
    <row r="2790" spans="2:12" x14ac:dyDescent="0.3">
      <c r="B2790" s="3" t="s">
        <v>134</v>
      </c>
      <c r="C2790" s="4">
        <v>2020</v>
      </c>
      <c r="D2790" s="3" t="s">
        <v>1449</v>
      </c>
      <c r="E2790" s="4">
        <v>1888337</v>
      </c>
      <c r="F2790" s="4">
        <v>1192679</v>
      </c>
      <c r="G2790" s="4">
        <v>695658</v>
      </c>
      <c r="H2790" s="4">
        <v>0</v>
      </c>
      <c r="I2790" s="4">
        <v>0</v>
      </c>
      <c r="J2790" s="4">
        <v>0</v>
      </c>
      <c r="K2790" s="3" t="s">
        <v>1447</v>
      </c>
      <c r="L2790" s="4">
        <v>0.63160283360438307</v>
      </c>
    </row>
    <row r="2791" spans="2:12" x14ac:dyDescent="0.3">
      <c r="B2791" s="3" t="s">
        <v>134</v>
      </c>
      <c r="C2791" s="4">
        <v>2020</v>
      </c>
      <c r="D2791" s="3" t="s">
        <v>1450</v>
      </c>
      <c r="E2791" s="4">
        <v>2072062</v>
      </c>
      <c r="F2791" s="4"/>
      <c r="G2791" s="4">
        <v>2072062</v>
      </c>
      <c r="H2791" s="4">
        <v>0</v>
      </c>
      <c r="I2791" s="4">
        <v>2072062</v>
      </c>
      <c r="J2791" s="4"/>
      <c r="K2791" s="3" t="s">
        <v>1451</v>
      </c>
      <c r="L2791" s="4"/>
    </row>
    <row r="2792" spans="2:12" x14ac:dyDescent="0.3">
      <c r="B2792" s="3" t="s">
        <v>134</v>
      </c>
      <c r="C2792" s="4">
        <v>2020</v>
      </c>
      <c r="D2792" s="3" t="s">
        <v>1452</v>
      </c>
      <c r="E2792" s="4">
        <v>0</v>
      </c>
      <c r="F2792" s="4">
        <v>0</v>
      </c>
      <c r="G2792" s="4">
        <v>0</v>
      </c>
      <c r="H2792" s="4">
        <v>0</v>
      </c>
      <c r="I2792" s="4">
        <v>0</v>
      </c>
      <c r="J2792" s="4">
        <v>0</v>
      </c>
      <c r="K2792" s="3" t="s">
        <v>1451</v>
      </c>
      <c r="L2792" s="4"/>
    </row>
    <row r="2793" spans="2:12" x14ac:dyDescent="0.3">
      <c r="B2793" s="3" t="s">
        <v>134</v>
      </c>
      <c r="C2793" s="4">
        <v>2020</v>
      </c>
      <c r="D2793" s="3" t="s">
        <v>1453</v>
      </c>
      <c r="E2793" s="4">
        <v>2176620</v>
      </c>
      <c r="F2793" s="4">
        <v>1104210</v>
      </c>
      <c r="G2793" s="4">
        <v>1072410</v>
      </c>
      <c r="H2793" s="4">
        <v>10948</v>
      </c>
      <c r="I2793" s="4">
        <v>0</v>
      </c>
      <c r="J2793" s="4">
        <v>0</v>
      </c>
      <c r="K2793" s="3" t="s">
        <v>1451</v>
      </c>
      <c r="L2793" s="4">
        <v>0.50730490393362182</v>
      </c>
    </row>
    <row r="2794" spans="2:12" x14ac:dyDescent="0.3">
      <c r="B2794" s="3" t="s">
        <v>134</v>
      </c>
      <c r="C2794" s="4">
        <v>2020</v>
      </c>
      <c r="D2794" s="3" t="s">
        <v>1454</v>
      </c>
      <c r="E2794" s="4">
        <v>1119676</v>
      </c>
      <c r="F2794" s="4">
        <v>793785</v>
      </c>
      <c r="G2794" s="4">
        <v>325891</v>
      </c>
      <c r="H2794" s="4">
        <v>0</v>
      </c>
      <c r="I2794" s="4">
        <v>0</v>
      </c>
      <c r="J2794" s="4">
        <v>0</v>
      </c>
      <c r="K2794" s="3" t="s">
        <v>1447</v>
      </c>
      <c r="L2794" s="4">
        <v>0.70894169384714867</v>
      </c>
    </row>
    <row r="2795" spans="2:12" x14ac:dyDescent="0.3">
      <c r="B2795" s="3" t="s">
        <v>134</v>
      </c>
      <c r="C2795" s="4">
        <v>2020</v>
      </c>
      <c r="D2795" s="3" t="s">
        <v>1455</v>
      </c>
      <c r="E2795" s="4">
        <v>3285807</v>
      </c>
      <c r="F2795" s="4">
        <v>1562118</v>
      </c>
      <c r="G2795" s="4">
        <v>1723689</v>
      </c>
      <c r="H2795" s="4">
        <v>494949</v>
      </c>
      <c r="I2795" s="4">
        <v>0</v>
      </c>
      <c r="J2795" s="4">
        <v>0</v>
      </c>
      <c r="K2795" s="3" t="s">
        <v>1447</v>
      </c>
      <c r="L2795" s="4">
        <v>0.47541380245400899</v>
      </c>
    </row>
    <row r="2796" spans="2:12" x14ac:dyDescent="0.3">
      <c r="B2796" s="3" t="s">
        <v>134</v>
      </c>
      <c r="C2796" s="4">
        <v>2020</v>
      </c>
      <c r="D2796" s="3" t="s">
        <v>1456</v>
      </c>
      <c r="E2796" s="4">
        <v>3700386</v>
      </c>
      <c r="F2796" s="4">
        <v>2442895</v>
      </c>
      <c r="G2796" s="4">
        <v>1257491</v>
      </c>
      <c r="H2796" s="4">
        <v>0</v>
      </c>
      <c r="I2796" s="4">
        <v>0</v>
      </c>
      <c r="J2796" s="4">
        <v>0</v>
      </c>
      <c r="K2796" s="3" t="s">
        <v>1447</v>
      </c>
      <c r="L2796" s="4">
        <v>0.6601730197876654</v>
      </c>
    </row>
    <row r="2797" spans="2:12" x14ac:dyDescent="0.3">
      <c r="B2797" s="3" t="s">
        <v>134</v>
      </c>
      <c r="C2797" s="4">
        <v>2020</v>
      </c>
      <c r="D2797" s="3" t="s">
        <v>1457</v>
      </c>
      <c r="E2797" s="4">
        <v>1648049</v>
      </c>
      <c r="F2797" s="4">
        <v>832960</v>
      </c>
      <c r="G2797" s="4">
        <v>815089</v>
      </c>
      <c r="H2797" s="4">
        <v>0</v>
      </c>
      <c r="I2797" s="4">
        <v>0</v>
      </c>
      <c r="J2797" s="4">
        <v>0</v>
      </c>
      <c r="K2797" s="3" t="s">
        <v>1447</v>
      </c>
      <c r="L2797" s="4">
        <v>0.50542186549064982</v>
      </c>
    </row>
    <row r="2798" spans="2:12" x14ac:dyDescent="0.3">
      <c r="B2798" s="3" t="s">
        <v>134</v>
      </c>
      <c r="C2798" s="4">
        <v>2020</v>
      </c>
      <c r="D2798" s="3" t="s">
        <v>1458</v>
      </c>
      <c r="E2798" s="4">
        <v>687140</v>
      </c>
      <c r="F2798" s="4"/>
      <c r="G2798" s="4">
        <v>687140</v>
      </c>
      <c r="H2798" s="4">
        <v>0</v>
      </c>
      <c r="I2798" s="4">
        <v>687140</v>
      </c>
      <c r="J2798" s="4"/>
      <c r="K2798" s="3" t="s">
        <v>1451</v>
      </c>
      <c r="L2798" s="4"/>
    </row>
    <row r="2799" spans="2:12" x14ac:dyDescent="0.3">
      <c r="B2799" s="3" t="s">
        <v>134</v>
      </c>
      <c r="C2799" s="4">
        <v>2021</v>
      </c>
      <c r="D2799" s="3" t="s">
        <v>1446</v>
      </c>
      <c r="E2799" s="4">
        <v>8902321</v>
      </c>
      <c r="F2799" s="4">
        <v>3915463</v>
      </c>
      <c r="G2799" s="4">
        <v>4986858</v>
      </c>
      <c r="H2799" s="4">
        <v>0</v>
      </c>
      <c r="I2799" s="4">
        <v>0</v>
      </c>
      <c r="J2799" s="4">
        <v>0</v>
      </c>
      <c r="K2799" s="3" t="s">
        <v>1447</v>
      </c>
      <c r="L2799" s="4">
        <v>0.43982496250135217</v>
      </c>
    </row>
    <row r="2800" spans="2:12" x14ac:dyDescent="0.3">
      <c r="B2800" s="3" t="s">
        <v>134</v>
      </c>
      <c r="C2800" s="4">
        <v>2021</v>
      </c>
      <c r="D2800" s="3" t="s">
        <v>1448</v>
      </c>
      <c r="E2800" s="4">
        <v>1201357</v>
      </c>
      <c r="F2800" s="4">
        <v>649388</v>
      </c>
      <c r="G2800" s="4">
        <v>551969</v>
      </c>
      <c r="H2800" s="4">
        <v>0</v>
      </c>
      <c r="I2800" s="4">
        <v>0</v>
      </c>
      <c r="J2800" s="4">
        <v>0</v>
      </c>
      <c r="K2800" s="3" t="s">
        <v>1447</v>
      </c>
      <c r="L2800" s="4">
        <v>0.54054539991026818</v>
      </c>
    </row>
    <row r="2801" spans="2:12" x14ac:dyDescent="0.3">
      <c r="B2801" s="3" t="s">
        <v>134</v>
      </c>
      <c r="C2801" s="4">
        <v>2021</v>
      </c>
      <c r="D2801" s="3" t="s">
        <v>1449</v>
      </c>
      <c r="E2801" s="4">
        <v>1888337</v>
      </c>
      <c r="F2801" s="4">
        <v>1259746</v>
      </c>
      <c r="G2801" s="4">
        <v>628591</v>
      </c>
      <c r="H2801" s="4">
        <v>0</v>
      </c>
      <c r="I2801" s="4">
        <v>0</v>
      </c>
      <c r="J2801" s="4">
        <v>0</v>
      </c>
      <c r="K2801" s="3" t="s">
        <v>1447</v>
      </c>
      <c r="L2801" s="4">
        <v>0.66711926949479883</v>
      </c>
    </row>
    <row r="2802" spans="2:12" x14ac:dyDescent="0.3">
      <c r="B2802" s="3" t="s">
        <v>134</v>
      </c>
      <c r="C2802" s="4">
        <v>2021</v>
      </c>
      <c r="D2802" s="3" t="s">
        <v>1450</v>
      </c>
      <c r="E2802" s="4">
        <v>2072062</v>
      </c>
      <c r="F2802" s="4"/>
      <c r="G2802" s="4">
        <v>2072062</v>
      </c>
      <c r="H2802" s="4">
        <v>0</v>
      </c>
      <c r="I2802" s="4">
        <v>2072062</v>
      </c>
      <c r="J2802" s="4"/>
      <c r="K2802" s="3" t="s">
        <v>1451</v>
      </c>
      <c r="L2802" s="4"/>
    </row>
    <row r="2803" spans="2:12" x14ac:dyDescent="0.3">
      <c r="B2803" s="3" t="s">
        <v>134</v>
      </c>
      <c r="C2803" s="4">
        <v>2021</v>
      </c>
      <c r="D2803" s="3" t="s">
        <v>1452</v>
      </c>
      <c r="E2803" s="4">
        <v>0</v>
      </c>
      <c r="F2803" s="4">
        <v>0</v>
      </c>
      <c r="G2803" s="4">
        <v>0</v>
      </c>
      <c r="H2803" s="4">
        <v>0</v>
      </c>
      <c r="I2803" s="4">
        <v>0</v>
      </c>
      <c r="J2803" s="4">
        <v>0</v>
      </c>
      <c r="K2803" s="3" t="s">
        <v>1451</v>
      </c>
      <c r="L2803" s="4"/>
    </row>
    <row r="2804" spans="2:12" x14ac:dyDescent="0.3">
      <c r="B2804" s="3" t="s">
        <v>134</v>
      </c>
      <c r="C2804" s="4">
        <v>2021</v>
      </c>
      <c r="D2804" s="3" t="s">
        <v>1453</v>
      </c>
      <c r="E2804" s="4">
        <v>2184334</v>
      </c>
      <c r="F2804" s="4">
        <v>1181409</v>
      </c>
      <c r="G2804" s="4">
        <v>1002925</v>
      </c>
      <c r="H2804" s="4">
        <v>7714</v>
      </c>
      <c r="I2804" s="4">
        <v>0</v>
      </c>
      <c r="J2804" s="4">
        <v>0</v>
      </c>
      <c r="K2804" s="3" t="s">
        <v>1451</v>
      </c>
      <c r="L2804" s="4">
        <v>0.54085547356768704</v>
      </c>
    </row>
    <row r="2805" spans="2:12" x14ac:dyDescent="0.3">
      <c r="B2805" s="3" t="s">
        <v>134</v>
      </c>
      <c r="C2805" s="4">
        <v>2021</v>
      </c>
      <c r="D2805" s="3" t="s">
        <v>1454</v>
      </c>
      <c r="E2805" s="4">
        <v>1119676</v>
      </c>
      <c r="F2805" s="4">
        <v>821009</v>
      </c>
      <c r="G2805" s="4">
        <v>298667</v>
      </c>
      <c r="H2805" s="4">
        <v>0</v>
      </c>
      <c r="I2805" s="4">
        <v>0</v>
      </c>
      <c r="J2805" s="4">
        <v>0</v>
      </c>
      <c r="K2805" s="3" t="s">
        <v>1447</v>
      </c>
      <c r="L2805" s="4">
        <v>0.73325587044823681</v>
      </c>
    </row>
    <row r="2806" spans="2:12" x14ac:dyDescent="0.3">
      <c r="B2806" s="3" t="s">
        <v>134</v>
      </c>
      <c r="C2806" s="4">
        <v>2021</v>
      </c>
      <c r="D2806" s="3" t="s">
        <v>1455</v>
      </c>
      <c r="E2806" s="4">
        <v>4218519</v>
      </c>
      <c r="F2806" s="4">
        <v>1640493</v>
      </c>
      <c r="G2806" s="4">
        <v>2578026</v>
      </c>
      <c r="H2806" s="4">
        <v>245572</v>
      </c>
      <c r="I2806" s="4">
        <v>0</v>
      </c>
      <c r="J2806" s="4">
        <v>0</v>
      </c>
      <c r="K2806" s="3" t="s">
        <v>1447</v>
      </c>
      <c r="L2806" s="4">
        <v>0.38887889327984537</v>
      </c>
    </row>
    <row r="2807" spans="2:12" x14ac:dyDescent="0.3">
      <c r="B2807" s="3" t="s">
        <v>134</v>
      </c>
      <c r="C2807" s="4">
        <v>2021</v>
      </c>
      <c r="D2807" s="3" t="s">
        <v>1456</v>
      </c>
      <c r="E2807" s="4">
        <v>3700386</v>
      </c>
      <c r="F2807" s="4">
        <v>2507014</v>
      </c>
      <c r="G2807" s="4">
        <v>1193372</v>
      </c>
      <c r="H2807" s="4">
        <v>0</v>
      </c>
      <c r="I2807" s="4">
        <v>0</v>
      </c>
      <c r="J2807" s="4">
        <v>0</v>
      </c>
      <c r="K2807" s="3" t="s">
        <v>1447</v>
      </c>
      <c r="L2807" s="4">
        <v>0.67750067155156246</v>
      </c>
    </row>
    <row r="2808" spans="2:12" x14ac:dyDescent="0.3">
      <c r="B2808" s="3" t="s">
        <v>134</v>
      </c>
      <c r="C2808" s="4">
        <v>2021</v>
      </c>
      <c r="D2808" s="3" t="s">
        <v>1457</v>
      </c>
      <c r="E2808" s="4">
        <v>1648049</v>
      </c>
      <c r="F2808" s="4">
        <v>864362</v>
      </c>
      <c r="G2808" s="4">
        <v>783687</v>
      </c>
      <c r="H2808" s="4">
        <v>0</v>
      </c>
      <c r="I2808" s="4">
        <v>0</v>
      </c>
      <c r="J2808" s="4">
        <v>0</v>
      </c>
      <c r="K2808" s="3" t="s">
        <v>1447</v>
      </c>
      <c r="L2808" s="4">
        <v>0.52447591060702681</v>
      </c>
    </row>
    <row r="2809" spans="2:12" x14ac:dyDescent="0.3">
      <c r="B2809" s="3" t="s">
        <v>134</v>
      </c>
      <c r="C2809" s="4">
        <v>2021</v>
      </c>
      <c r="D2809" s="3" t="s">
        <v>1458</v>
      </c>
      <c r="E2809" s="4">
        <v>212406</v>
      </c>
      <c r="F2809" s="4"/>
      <c r="G2809" s="4">
        <v>212406</v>
      </c>
      <c r="H2809" s="4">
        <v>212406</v>
      </c>
      <c r="I2809" s="4">
        <v>212406</v>
      </c>
      <c r="J2809" s="4"/>
      <c r="K2809" s="3" t="s">
        <v>1451</v>
      </c>
      <c r="L2809" s="4"/>
    </row>
    <row r="2810" spans="2:12" x14ac:dyDescent="0.3">
      <c r="B2810" s="3" t="s">
        <v>134</v>
      </c>
      <c r="C2810" s="4">
        <v>2022</v>
      </c>
      <c r="D2810" s="3" t="s">
        <v>1446</v>
      </c>
      <c r="E2810" s="4">
        <v>8902321</v>
      </c>
      <c r="F2810" s="4">
        <v>4040798</v>
      </c>
      <c r="G2810" s="4">
        <v>4861523</v>
      </c>
      <c r="H2810" s="4">
        <v>0</v>
      </c>
      <c r="I2810" s="4">
        <v>0</v>
      </c>
      <c r="J2810" s="4">
        <v>0</v>
      </c>
      <c r="K2810" s="3" t="s">
        <v>1447</v>
      </c>
      <c r="L2810" s="4">
        <v>0.45390387518041642</v>
      </c>
    </row>
    <row r="2811" spans="2:12" x14ac:dyDescent="0.3">
      <c r="B2811" s="3" t="s">
        <v>134</v>
      </c>
      <c r="C2811" s="4">
        <v>2022</v>
      </c>
      <c r="D2811" s="3" t="s">
        <v>1448</v>
      </c>
      <c r="E2811" s="4">
        <v>1201357</v>
      </c>
      <c r="F2811" s="4">
        <v>664405</v>
      </c>
      <c r="G2811" s="4">
        <v>536952</v>
      </c>
      <c r="H2811" s="4">
        <v>0</v>
      </c>
      <c r="I2811" s="4">
        <v>0</v>
      </c>
      <c r="J2811" s="4">
        <v>0</v>
      </c>
      <c r="K2811" s="3" t="s">
        <v>1447</v>
      </c>
      <c r="L2811" s="4">
        <v>0.55304543112496951</v>
      </c>
    </row>
    <row r="2812" spans="2:12" x14ac:dyDescent="0.3">
      <c r="B2812" s="3" t="s">
        <v>134</v>
      </c>
      <c r="C2812" s="4">
        <v>2022</v>
      </c>
      <c r="D2812" s="3" t="s">
        <v>1449</v>
      </c>
      <c r="E2812" s="4">
        <v>1963354</v>
      </c>
      <c r="F2812" s="4">
        <v>1126300</v>
      </c>
      <c r="G2812" s="4">
        <v>837054</v>
      </c>
      <c r="H2812" s="4">
        <v>86037</v>
      </c>
      <c r="I2812" s="4">
        <v>0</v>
      </c>
      <c r="J2812" s="4">
        <v>0</v>
      </c>
      <c r="K2812" s="3" t="s">
        <v>1447</v>
      </c>
      <c r="L2812" s="4">
        <v>0.57366119405873828</v>
      </c>
    </row>
    <row r="2813" spans="2:12" x14ac:dyDescent="0.3">
      <c r="B2813" s="3" t="s">
        <v>134</v>
      </c>
      <c r="C2813" s="4">
        <v>2022</v>
      </c>
      <c r="D2813" s="3" t="s">
        <v>1450</v>
      </c>
      <c r="E2813" s="4">
        <v>2072062</v>
      </c>
      <c r="F2813" s="4"/>
      <c r="G2813" s="4">
        <v>2072062</v>
      </c>
      <c r="H2813" s="4">
        <v>0</v>
      </c>
      <c r="I2813" s="4">
        <v>2072062</v>
      </c>
      <c r="J2813" s="4"/>
      <c r="K2813" s="3" t="s">
        <v>1451</v>
      </c>
      <c r="L2813" s="4"/>
    </row>
    <row r="2814" spans="2:12" x14ac:dyDescent="0.3">
      <c r="B2814" s="3" t="s">
        <v>134</v>
      </c>
      <c r="C2814" s="4">
        <v>2022</v>
      </c>
      <c r="D2814" s="3" t="s">
        <v>1452</v>
      </c>
      <c r="E2814" s="4">
        <v>0</v>
      </c>
      <c r="F2814" s="4">
        <v>0</v>
      </c>
      <c r="G2814" s="4">
        <v>0</v>
      </c>
      <c r="H2814" s="4">
        <v>0</v>
      </c>
      <c r="I2814" s="4">
        <v>0</v>
      </c>
      <c r="J2814" s="4">
        <v>0</v>
      </c>
      <c r="K2814" s="3" t="s">
        <v>1447</v>
      </c>
      <c r="L2814" s="4"/>
    </row>
    <row r="2815" spans="2:12" x14ac:dyDescent="0.3">
      <c r="B2815" s="3" t="s">
        <v>134</v>
      </c>
      <c r="C2815" s="4">
        <v>2022</v>
      </c>
      <c r="D2815" s="3" t="s">
        <v>1453</v>
      </c>
      <c r="E2815" s="4">
        <v>2273262</v>
      </c>
      <c r="F2815" s="4">
        <v>1243435</v>
      </c>
      <c r="G2815" s="4">
        <v>1029827</v>
      </c>
      <c r="H2815" s="4">
        <v>108444</v>
      </c>
      <c r="I2815" s="4">
        <v>0</v>
      </c>
      <c r="J2815" s="4">
        <v>0</v>
      </c>
      <c r="K2815" s="3" t="s">
        <v>1451</v>
      </c>
      <c r="L2815" s="4">
        <v>0.5469827059089537</v>
      </c>
    </row>
    <row r="2816" spans="2:12" x14ac:dyDescent="0.3">
      <c r="B2816" s="3" t="s">
        <v>134</v>
      </c>
      <c r="C2816" s="4">
        <v>2022</v>
      </c>
      <c r="D2816" s="3" t="s">
        <v>1454</v>
      </c>
      <c r="E2816" s="4">
        <v>1119676</v>
      </c>
      <c r="F2816" s="4">
        <v>847837</v>
      </c>
      <c r="G2816" s="4">
        <v>271839</v>
      </c>
      <c r="H2816" s="4">
        <v>0</v>
      </c>
      <c r="I2816" s="4">
        <v>0</v>
      </c>
      <c r="J2816" s="4">
        <v>0</v>
      </c>
      <c r="K2816" s="3" t="s">
        <v>1459</v>
      </c>
      <c r="L2816" s="4">
        <v>0.75721637330799263</v>
      </c>
    </row>
    <row r="2817" spans="2:12" x14ac:dyDescent="0.3">
      <c r="B2817" s="3" t="s">
        <v>134</v>
      </c>
      <c r="C2817" s="4">
        <v>2022</v>
      </c>
      <c r="D2817" s="3" t="s">
        <v>1455</v>
      </c>
      <c r="E2817" s="4">
        <v>4218523</v>
      </c>
      <c r="F2817" s="4">
        <v>1737152</v>
      </c>
      <c r="G2817" s="4">
        <v>2481371</v>
      </c>
      <c r="H2817" s="4">
        <v>89198</v>
      </c>
      <c r="I2817" s="4">
        <v>0</v>
      </c>
      <c r="J2817" s="4">
        <v>0</v>
      </c>
      <c r="K2817" s="3" t="s">
        <v>1447</v>
      </c>
      <c r="L2817" s="4">
        <v>0.4117915203970679</v>
      </c>
    </row>
    <row r="2818" spans="2:12" x14ac:dyDescent="0.3">
      <c r="B2818" s="3" t="s">
        <v>134</v>
      </c>
      <c r="C2818" s="4">
        <v>2022</v>
      </c>
      <c r="D2818" s="3" t="s">
        <v>1456</v>
      </c>
      <c r="E2818" s="4">
        <v>3700386</v>
      </c>
      <c r="F2818" s="4">
        <v>2571135</v>
      </c>
      <c r="G2818" s="4">
        <v>1129251</v>
      </c>
      <c r="H2818" s="4">
        <v>0</v>
      </c>
      <c r="I2818" s="4">
        <v>0</v>
      </c>
      <c r="J2818" s="4">
        <v>0</v>
      </c>
      <c r="K2818" s="3" t="s">
        <v>1447</v>
      </c>
      <c r="L2818" s="4">
        <v>0.69482886379961439</v>
      </c>
    </row>
    <row r="2819" spans="2:12" x14ac:dyDescent="0.3">
      <c r="B2819" s="3" t="s">
        <v>134</v>
      </c>
      <c r="C2819" s="4">
        <v>2022</v>
      </c>
      <c r="D2819" s="3" t="s">
        <v>1457</v>
      </c>
      <c r="E2819" s="4">
        <v>1648051</v>
      </c>
      <c r="F2819" s="4">
        <v>895764</v>
      </c>
      <c r="G2819" s="4">
        <v>752287</v>
      </c>
      <c r="H2819" s="4">
        <v>89198</v>
      </c>
      <c r="I2819" s="4">
        <v>0</v>
      </c>
      <c r="J2819" s="4">
        <v>0</v>
      </c>
      <c r="K2819" s="3" t="s">
        <v>1447</v>
      </c>
      <c r="L2819" s="4">
        <v>0.54352929612008372</v>
      </c>
    </row>
    <row r="2820" spans="2:12" x14ac:dyDescent="0.3">
      <c r="B2820" s="3" t="s">
        <v>134</v>
      </c>
      <c r="C2820" s="4">
        <v>2022</v>
      </c>
      <c r="D2820" s="3" t="s">
        <v>1458</v>
      </c>
      <c r="E2820" s="4">
        <v>230629</v>
      </c>
      <c r="F2820" s="4"/>
      <c r="G2820" s="4">
        <v>230629</v>
      </c>
      <c r="H2820" s="4">
        <v>27078</v>
      </c>
      <c r="I2820" s="4">
        <v>230629</v>
      </c>
      <c r="J2820" s="4"/>
      <c r="K2820" s="3" t="s">
        <v>1451</v>
      </c>
      <c r="L2820" s="4"/>
    </row>
    <row r="2821" spans="2:12" x14ac:dyDescent="0.3">
      <c r="B2821" s="3" t="s">
        <v>134</v>
      </c>
      <c r="C2821" s="4">
        <v>2023</v>
      </c>
      <c r="D2821" s="3" t="s">
        <v>1446</v>
      </c>
      <c r="E2821" s="4">
        <v>9302321</v>
      </c>
      <c r="F2821" s="4">
        <v>4444863</v>
      </c>
      <c r="G2821" s="4">
        <v>4857458</v>
      </c>
      <c r="H2821" s="4">
        <v>0</v>
      </c>
      <c r="I2821" s="4">
        <v>0</v>
      </c>
      <c r="J2821" s="4">
        <v>0</v>
      </c>
      <c r="K2821" s="3" t="s">
        <v>1447</v>
      </c>
      <c r="L2821" s="4">
        <v>0.47782300782783138</v>
      </c>
    </row>
    <row r="2822" spans="2:12" x14ac:dyDescent="0.3">
      <c r="B2822" s="3" t="s">
        <v>134</v>
      </c>
      <c r="C2822" s="4">
        <v>2023</v>
      </c>
      <c r="D2822" s="3" t="s">
        <v>1448</v>
      </c>
      <c r="E2822" s="4">
        <v>1201357</v>
      </c>
      <c r="F2822" s="4">
        <v>679421</v>
      </c>
      <c r="G2822" s="4">
        <v>521936</v>
      </c>
      <c r="H2822" s="4">
        <v>0</v>
      </c>
      <c r="I2822" s="4">
        <v>0</v>
      </c>
      <c r="J2822" s="4">
        <v>0</v>
      </c>
      <c r="K2822" s="3" t="s">
        <v>1447</v>
      </c>
      <c r="L2822" s="4">
        <v>0.56554462994763421</v>
      </c>
    </row>
    <row r="2823" spans="2:12" x14ac:dyDescent="0.3">
      <c r="B2823" s="3" t="s">
        <v>134</v>
      </c>
      <c r="C2823" s="4">
        <v>2023</v>
      </c>
      <c r="D2823" s="3" t="s">
        <v>1449</v>
      </c>
      <c r="E2823" s="4">
        <v>2021623</v>
      </c>
      <c r="F2823" s="4">
        <v>1180879</v>
      </c>
      <c r="G2823" s="4">
        <v>840744</v>
      </c>
      <c r="H2823" s="4">
        <v>82480</v>
      </c>
      <c r="I2823" s="4">
        <v>0</v>
      </c>
      <c r="J2823" s="4">
        <v>0</v>
      </c>
      <c r="K2823" s="3" t="s">
        <v>1447</v>
      </c>
      <c r="L2823" s="4">
        <v>0.58412424077090541</v>
      </c>
    </row>
    <row r="2824" spans="2:12" x14ac:dyDescent="0.3">
      <c r="B2824" s="3" t="s">
        <v>134</v>
      </c>
      <c r="C2824" s="4">
        <v>2023</v>
      </c>
      <c r="D2824" s="3" t="s">
        <v>1450</v>
      </c>
      <c r="E2824" s="4">
        <v>2072062</v>
      </c>
      <c r="F2824" s="4"/>
      <c r="G2824" s="4">
        <v>2072062</v>
      </c>
      <c r="H2824" s="4">
        <v>0</v>
      </c>
      <c r="I2824" s="4">
        <v>2072062</v>
      </c>
      <c r="J2824" s="4"/>
      <c r="K2824" s="3" t="s">
        <v>1451</v>
      </c>
      <c r="L2824" s="4"/>
    </row>
    <row r="2825" spans="2:12" x14ac:dyDescent="0.3">
      <c r="B2825" s="3" t="s">
        <v>134</v>
      </c>
      <c r="C2825" s="4">
        <v>2023</v>
      </c>
      <c r="D2825" s="3" t="s">
        <v>1452</v>
      </c>
      <c r="E2825" s="4">
        <v>0</v>
      </c>
      <c r="F2825" s="4">
        <v>0</v>
      </c>
      <c r="G2825" s="4">
        <v>0</v>
      </c>
      <c r="H2825" s="4">
        <v>0</v>
      </c>
      <c r="I2825" s="4">
        <v>0</v>
      </c>
      <c r="J2825" s="4">
        <v>0</v>
      </c>
      <c r="K2825" s="3" t="s">
        <v>1451</v>
      </c>
      <c r="L2825" s="4"/>
    </row>
    <row r="2826" spans="2:12" x14ac:dyDescent="0.3">
      <c r="B2826" s="3" t="s">
        <v>134</v>
      </c>
      <c r="C2826" s="4">
        <v>2023</v>
      </c>
      <c r="D2826" s="3" t="s">
        <v>1453</v>
      </c>
      <c r="E2826" s="4">
        <v>2321591</v>
      </c>
      <c r="F2826" s="4">
        <v>1327159</v>
      </c>
      <c r="G2826" s="4">
        <v>994432</v>
      </c>
      <c r="H2826" s="4">
        <v>48329</v>
      </c>
      <c r="I2826" s="4">
        <v>0</v>
      </c>
      <c r="J2826" s="4">
        <v>0</v>
      </c>
      <c r="K2826" s="3" t="s">
        <v>1451</v>
      </c>
      <c r="L2826" s="4">
        <v>0.57165926297956871</v>
      </c>
    </row>
    <row r="2827" spans="2:12" x14ac:dyDescent="0.3">
      <c r="B2827" s="3" t="s">
        <v>134</v>
      </c>
      <c r="C2827" s="4">
        <v>2023</v>
      </c>
      <c r="D2827" s="3" t="s">
        <v>1454</v>
      </c>
      <c r="E2827" s="4">
        <v>1119676</v>
      </c>
      <c r="F2827" s="4">
        <v>866842</v>
      </c>
      <c r="G2827" s="4">
        <v>252834</v>
      </c>
      <c r="H2827" s="4">
        <v>0</v>
      </c>
      <c r="I2827" s="4">
        <v>0</v>
      </c>
      <c r="J2827" s="4">
        <v>0</v>
      </c>
      <c r="K2827" s="3" t="s">
        <v>1447</v>
      </c>
      <c r="L2827" s="4">
        <v>0.77419003354541849</v>
      </c>
    </row>
    <row r="2828" spans="2:12" x14ac:dyDescent="0.3">
      <c r="B2828" s="3" t="s">
        <v>134</v>
      </c>
      <c r="C2828" s="4">
        <v>2023</v>
      </c>
      <c r="D2828" s="3" t="s">
        <v>1455</v>
      </c>
      <c r="E2828" s="4">
        <v>4356843</v>
      </c>
      <c r="F2828" s="4">
        <v>1857324</v>
      </c>
      <c r="G2828" s="4">
        <v>2499519</v>
      </c>
      <c r="H2828" s="4">
        <v>12545</v>
      </c>
      <c r="I2828" s="4">
        <v>0</v>
      </c>
      <c r="J2828" s="4">
        <v>0</v>
      </c>
      <c r="K2828" s="3" t="s">
        <v>1447</v>
      </c>
      <c r="L2828" s="4">
        <v>0.42630041982233463</v>
      </c>
    </row>
    <row r="2829" spans="2:12" x14ac:dyDescent="0.3">
      <c r="B2829" s="3" t="s">
        <v>134</v>
      </c>
      <c r="C2829" s="4">
        <v>2023</v>
      </c>
      <c r="D2829" s="3" t="s">
        <v>1456</v>
      </c>
      <c r="E2829" s="4">
        <v>3700387</v>
      </c>
      <c r="F2829" s="4">
        <v>2635256</v>
      </c>
      <c r="G2829" s="4">
        <v>1065131</v>
      </c>
      <c r="H2829" s="4">
        <v>0</v>
      </c>
      <c r="I2829" s="4">
        <v>0</v>
      </c>
      <c r="J2829" s="4">
        <v>0</v>
      </c>
      <c r="K2829" s="3" t="s">
        <v>1447</v>
      </c>
      <c r="L2829" s="4">
        <v>0.71215686359291608</v>
      </c>
    </row>
    <row r="2830" spans="2:12" x14ac:dyDescent="0.3">
      <c r="B2830" s="3" t="s">
        <v>134</v>
      </c>
      <c r="C2830" s="4">
        <v>2023</v>
      </c>
      <c r="D2830" s="3" t="s">
        <v>1457</v>
      </c>
      <c r="E2830" s="4">
        <v>1814371</v>
      </c>
      <c r="F2830" s="4">
        <v>970694</v>
      </c>
      <c r="G2830" s="4">
        <v>843677</v>
      </c>
      <c r="H2830" s="4">
        <v>12545</v>
      </c>
      <c r="I2830" s="4">
        <v>0</v>
      </c>
      <c r="J2830" s="4">
        <v>0</v>
      </c>
      <c r="K2830" s="3" t="s">
        <v>1447</v>
      </c>
      <c r="L2830" s="4">
        <v>0.53500303962089346</v>
      </c>
    </row>
    <row r="2831" spans="2:12" x14ac:dyDescent="0.3">
      <c r="B2831" s="3" t="s">
        <v>134</v>
      </c>
      <c r="C2831" s="4">
        <v>2023</v>
      </c>
      <c r="D2831" s="3" t="s">
        <v>1458</v>
      </c>
      <c r="E2831" s="4">
        <v>0</v>
      </c>
      <c r="F2831" s="4"/>
      <c r="G2831" s="4">
        <v>0</v>
      </c>
      <c r="H2831" s="4">
        <v>0</v>
      </c>
      <c r="I2831" s="4">
        <v>0</v>
      </c>
      <c r="J2831" s="4"/>
      <c r="K2831" s="3" t="s">
        <v>1451</v>
      </c>
      <c r="L2831" s="4"/>
    </row>
    <row r="2832" spans="2:12" x14ac:dyDescent="0.3">
      <c r="B2832" s="3" t="s">
        <v>134</v>
      </c>
      <c r="C2832" s="4">
        <v>2024</v>
      </c>
      <c r="D2832" s="3" t="s">
        <v>1446</v>
      </c>
      <c r="E2832" s="4">
        <v>9346396</v>
      </c>
      <c r="F2832" s="4">
        <v>4576355</v>
      </c>
      <c r="G2832" s="4">
        <v>4770041</v>
      </c>
      <c r="H2832" s="4">
        <v>34475</v>
      </c>
      <c r="I2832" s="4">
        <v>10997640</v>
      </c>
      <c r="J2832" s="4">
        <v>144165</v>
      </c>
      <c r="K2832" s="3" t="s">
        <v>1460</v>
      </c>
      <c r="L2832" s="4">
        <v>0.48963846599266714</v>
      </c>
    </row>
    <row r="2833" spans="2:12" x14ac:dyDescent="0.3">
      <c r="B2833" s="3" t="s">
        <v>134</v>
      </c>
      <c r="C2833" s="4">
        <v>2024</v>
      </c>
      <c r="D2833" s="3" t="s">
        <v>1448</v>
      </c>
      <c r="E2833" s="4">
        <v>1201357</v>
      </c>
      <c r="F2833" s="4">
        <v>694438</v>
      </c>
      <c r="G2833" s="4">
        <v>506919</v>
      </c>
      <c r="H2833" s="4">
        <v>0</v>
      </c>
      <c r="I2833" s="4">
        <v>5307988</v>
      </c>
      <c r="J2833" s="4">
        <v>1501696</v>
      </c>
      <c r="K2833" s="3" t="s">
        <v>1460</v>
      </c>
      <c r="L2833" s="4">
        <v>0.57804466116233555</v>
      </c>
    </row>
    <row r="2834" spans="2:12" x14ac:dyDescent="0.3">
      <c r="B2834" s="3" t="s">
        <v>134</v>
      </c>
      <c r="C2834" s="4">
        <v>2024</v>
      </c>
      <c r="D2834" s="3" t="s">
        <v>1449</v>
      </c>
      <c r="E2834" s="4">
        <v>2118306</v>
      </c>
      <c r="F2834" s="4">
        <v>1259383</v>
      </c>
      <c r="G2834" s="4">
        <v>858923</v>
      </c>
      <c r="H2834" s="4">
        <v>127047</v>
      </c>
      <c r="I2834" s="4">
        <v>2037986</v>
      </c>
      <c r="J2834" s="4">
        <v>78503</v>
      </c>
      <c r="K2834" s="3" t="s">
        <v>1447</v>
      </c>
      <c r="L2834" s="4">
        <v>0.594523642948658</v>
      </c>
    </row>
    <row r="2835" spans="2:12" x14ac:dyDescent="0.3">
      <c r="B2835" s="3" t="s">
        <v>134</v>
      </c>
      <c r="C2835" s="4">
        <v>2024</v>
      </c>
      <c r="D2835" s="3" t="s">
        <v>1450</v>
      </c>
      <c r="E2835" s="4">
        <v>2072061</v>
      </c>
      <c r="F2835" s="4"/>
      <c r="G2835" s="4">
        <v>2072061</v>
      </c>
      <c r="H2835" s="4">
        <v>0</v>
      </c>
      <c r="I2835" s="4">
        <v>2072061</v>
      </c>
      <c r="J2835" s="4"/>
      <c r="K2835" s="3" t="s">
        <v>1451</v>
      </c>
      <c r="L2835" s="4"/>
    </row>
    <row r="2836" spans="2:12" x14ac:dyDescent="0.3">
      <c r="B2836" s="3" t="s">
        <v>134</v>
      </c>
      <c r="C2836" s="4">
        <v>2024</v>
      </c>
      <c r="D2836" s="3" t="s">
        <v>1452</v>
      </c>
      <c r="E2836" s="4">
        <v>0</v>
      </c>
      <c r="F2836" s="4">
        <v>0</v>
      </c>
      <c r="G2836" s="4">
        <v>0</v>
      </c>
      <c r="H2836" s="4">
        <v>0</v>
      </c>
      <c r="I2836" s="4">
        <v>0</v>
      </c>
      <c r="J2836" s="4">
        <v>0</v>
      </c>
      <c r="K2836" s="3"/>
      <c r="L2836" s="4"/>
    </row>
    <row r="2837" spans="2:12" x14ac:dyDescent="0.3">
      <c r="B2837" s="3" t="s">
        <v>134</v>
      </c>
      <c r="C2837" s="4">
        <v>2024</v>
      </c>
      <c r="D2837" s="3" t="s">
        <v>1453</v>
      </c>
      <c r="E2837" s="4">
        <v>2372314</v>
      </c>
      <c r="F2837" s="4">
        <v>1386801</v>
      </c>
      <c r="G2837" s="4">
        <v>985513</v>
      </c>
      <c r="H2837" s="4">
        <v>50071</v>
      </c>
      <c r="I2837" s="4">
        <v>79184</v>
      </c>
      <c r="J2837" s="4">
        <v>19661</v>
      </c>
      <c r="K2837" s="3" t="s">
        <v>1451</v>
      </c>
      <c r="L2837" s="4">
        <v>0.58457733672692569</v>
      </c>
    </row>
    <row r="2838" spans="2:12" x14ac:dyDescent="0.3">
      <c r="B2838" s="3" t="s">
        <v>134</v>
      </c>
      <c r="C2838" s="4">
        <v>2024</v>
      </c>
      <c r="D2838" s="3" t="s">
        <v>1454</v>
      </c>
      <c r="E2838" s="4">
        <v>1119676</v>
      </c>
      <c r="F2838" s="4">
        <v>877909</v>
      </c>
      <c r="G2838" s="4">
        <v>241767</v>
      </c>
      <c r="H2838" s="4">
        <v>0</v>
      </c>
      <c r="I2838" s="4">
        <v>2206919</v>
      </c>
      <c r="J2838" s="4">
        <v>12365045</v>
      </c>
      <c r="K2838" s="3" t="s">
        <v>1460</v>
      </c>
      <c r="L2838" s="4">
        <v>0.78407414287704658</v>
      </c>
    </row>
    <row r="2839" spans="2:12" x14ac:dyDescent="0.3">
      <c r="B2839" s="3" t="s">
        <v>134</v>
      </c>
      <c r="C2839" s="4">
        <v>2024</v>
      </c>
      <c r="D2839" s="3" t="s">
        <v>1455</v>
      </c>
      <c r="E2839" s="4">
        <v>4357419</v>
      </c>
      <c r="F2839" s="4">
        <v>1965753</v>
      </c>
      <c r="G2839" s="4">
        <v>2391666</v>
      </c>
      <c r="H2839" s="4">
        <v>0</v>
      </c>
      <c r="I2839" s="4">
        <v>8586992</v>
      </c>
      <c r="J2839" s="4">
        <v>105502</v>
      </c>
      <c r="K2839" s="3" t="s">
        <v>1460</v>
      </c>
      <c r="L2839" s="4">
        <v>0.45112783507851784</v>
      </c>
    </row>
    <row r="2840" spans="2:12" x14ac:dyDescent="0.3">
      <c r="B2840" s="3" t="s">
        <v>134</v>
      </c>
      <c r="C2840" s="4">
        <v>2024</v>
      </c>
      <c r="D2840" s="3" t="s">
        <v>1456</v>
      </c>
      <c r="E2840" s="4">
        <v>3700387</v>
      </c>
      <c r="F2840" s="4">
        <v>2699373</v>
      </c>
      <c r="G2840" s="4">
        <v>1001014</v>
      </c>
      <c r="H2840" s="4">
        <v>0</v>
      </c>
      <c r="I2840" s="4">
        <v>12215079</v>
      </c>
      <c r="J2840" s="4">
        <v>2047038</v>
      </c>
      <c r="K2840" s="3" t="s">
        <v>1460</v>
      </c>
      <c r="L2840" s="4">
        <v>0.72948397019014499</v>
      </c>
    </row>
    <row r="2841" spans="2:12" x14ac:dyDescent="0.3">
      <c r="B2841" s="3" t="s">
        <v>134</v>
      </c>
      <c r="C2841" s="4">
        <v>2024</v>
      </c>
      <c r="D2841" s="3" t="s">
        <v>1457</v>
      </c>
      <c r="E2841" s="4">
        <v>1815617</v>
      </c>
      <c r="F2841" s="4">
        <v>1014323</v>
      </c>
      <c r="G2841" s="4">
        <v>801294</v>
      </c>
      <c r="H2841" s="4">
        <v>0</v>
      </c>
      <c r="I2841" s="4">
        <v>6793596</v>
      </c>
      <c r="J2841" s="4">
        <v>43540</v>
      </c>
      <c r="K2841" s="3" t="s">
        <v>1460</v>
      </c>
      <c r="L2841" s="4">
        <v>0.55866573181458423</v>
      </c>
    </row>
    <row r="2842" spans="2:12" x14ac:dyDescent="0.3">
      <c r="B2842" s="3" t="s">
        <v>134</v>
      </c>
      <c r="C2842" s="4">
        <v>2024</v>
      </c>
      <c r="D2842" s="3" t="s">
        <v>1458</v>
      </c>
      <c r="E2842" s="4">
        <v>43450</v>
      </c>
      <c r="F2842" s="4"/>
      <c r="G2842" s="4">
        <v>43450</v>
      </c>
      <c r="H2842" s="4">
        <v>43450</v>
      </c>
      <c r="I2842" s="4">
        <v>43450</v>
      </c>
      <c r="J2842" s="4"/>
      <c r="K2842" s="3" t="s">
        <v>1451</v>
      </c>
      <c r="L2842" s="4"/>
    </row>
    <row r="2843" spans="2:12" x14ac:dyDescent="0.3">
      <c r="B2843" s="3" t="s">
        <v>136</v>
      </c>
      <c r="C2843" s="4">
        <v>2019</v>
      </c>
      <c r="D2843" s="3" t="s">
        <v>1446</v>
      </c>
      <c r="E2843" s="4">
        <v>10290967</v>
      </c>
      <c r="F2843" s="4">
        <v>4403098</v>
      </c>
      <c r="G2843" s="4">
        <v>5887869</v>
      </c>
      <c r="H2843" s="4">
        <v>225717</v>
      </c>
      <c r="I2843" s="4">
        <v>0</v>
      </c>
      <c r="J2843" s="4">
        <v>0</v>
      </c>
      <c r="K2843" s="3" t="s">
        <v>1447</v>
      </c>
      <c r="L2843" s="4">
        <v>0.42786047219857959</v>
      </c>
    </row>
    <row r="2844" spans="2:12" x14ac:dyDescent="0.3">
      <c r="B2844" s="3" t="s">
        <v>136</v>
      </c>
      <c r="C2844" s="4">
        <v>2019</v>
      </c>
      <c r="D2844" s="3" t="s">
        <v>1448</v>
      </c>
      <c r="E2844" s="4">
        <v>8203501</v>
      </c>
      <c r="F2844" s="4">
        <v>2868728</v>
      </c>
      <c r="G2844" s="4">
        <v>5334773</v>
      </c>
      <c r="H2844" s="4">
        <v>0</v>
      </c>
      <c r="I2844" s="4">
        <v>0</v>
      </c>
      <c r="J2844" s="4">
        <v>0</v>
      </c>
      <c r="K2844" s="3" t="s">
        <v>1447</v>
      </c>
      <c r="L2844" s="4">
        <v>0.34969557509653498</v>
      </c>
    </row>
    <row r="2845" spans="2:12" x14ac:dyDescent="0.3">
      <c r="B2845" s="3" t="s">
        <v>136</v>
      </c>
      <c r="C2845" s="4">
        <v>2019</v>
      </c>
      <c r="D2845" s="3" t="s">
        <v>1449</v>
      </c>
      <c r="E2845" s="4">
        <v>6566415</v>
      </c>
      <c r="F2845" s="4">
        <v>3874129</v>
      </c>
      <c r="G2845" s="4">
        <v>2692286</v>
      </c>
      <c r="H2845" s="4">
        <v>640408</v>
      </c>
      <c r="I2845" s="4">
        <v>0</v>
      </c>
      <c r="J2845" s="4">
        <v>0</v>
      </c>
      <c r="K2845" s="3" t="s">
        <v>1447</v>
      </c>
      <c r="L2845" s="4">
        <v>0.58999149459788947</v>
      </c>
    </row>
    <row r="2846" spans="2:12" x14ac:dyDescent="0.3">
      <c r="B2846" s="3" t="s">
        <v>136</v>
      </c>
      <c r="C2846" s="4">
        <v>2019</v>
      </c>
      <c r="D2846" s="3" t="s">
        <v>1450</v>
      </c>
      <c r="E2846" s="4">
        <v>9004123</v>
      </c>
      <c r="F2846" s="4"/>
      <c r="G2846" s="4">
        <v>9004123</v>
      </c>
      <c r="H2846" s="4">
        <v>52808</v>
      </c>
      <c r="I2846" s="4">
        <v>9004123</v>
      </c>
      <c r="J2846" s="4"/>
      <c r="K2846" s="3" t="s">
        <v>1451</v>
      </c>
      <c r="L2846" s="4"/>
    </row>
    <row r="2847" spans="2:12" x14ac:dyDescent="0.3">
      <c r="B2847" s="3" t="s">
        <v>136</v>
      </c>
      <c r="C2847" s="4">
        <v>2019</v>
      </c>
      <c r="D2847" s="3" t="s">
        <v>1452</v>
      </c>
      <c r="E2847" s="4">
        <v>0</v>
      </c>
      <c r="F2847" s="4">
        <v>0</v>
      </c>
      <c r="G2847" s="4">
        <v>0</v>
      </c>
      <c r="H2847" s="4">
        <v>0</v>
      </c>
      <c r="I2847" s="4">
        <v>0</v>
      </c>
      <c r="J2847" s="4">
        <v>0</v>
      </c>
      <c r="K2847" s="3" t="s">
        <v>1451</v>
      </c>
      <c r="L2847" s="4"/>
    </row>
    <row r="2848" spans="2:12" x14ac:dyDescent="0.3">
      <c r="B2848" s="3" t="s">
        <v>136</v>
      </c>
      <c r="C2848" s="4">
        <v>2019</v>
      </c>
      <c r="D2848" s="3" t="s">
        <v>1453</v>
      </c>
      <c r="E2848" s="4">
        <v>1624797</v>
      </c>
      <c r="F2848" s="4">
        <v>1624797</v>
      </c>
      <c r="G2848" s="4">
        <v>0</v>
      </c>
      <c r="H2848" s="4">
        <v>0</v>
      </c>
      <c r="I2848" s="4">
        <v>0</v>
      </c>
      <c r="J2848" s="4">
        <v>0</v>
      </c>
      <c r="K2848" s="3" t="s">
        <v>1451</v>
      </c>
      <c r="L2848" s="4">
        <v>1</v>
      </c>
    </row>
    <row r="2849" spans="2:12" x14ac:dyDescent="0.3">
      <c r="B2849" s="3" t="s">
        <v>136</v>
      </c>
      <c r="C2849" s="4">
        <v>2019</v>
      </c>
      <c r="D2849" s="3" t="s">
        <v>1454</v>
      </c>
      <c r="E2849" s="4">
        <v>4119285</v>
      </c>
      <c r="F2849" s="4">
        <v>1982610</v>
      </c>
      <c r="G2849" s="4">
        <v>2136675</v>
      </c>
      <c r="H2849" s="4">
        <v>18011</v>
      </c>
      <c r="I2849" s="4">
        <v>0</v>
      </c>
      <c r="J2849" s="4">
        <v>0</v>
      </c>
      <c r="K2849" s="3" t="s">
        <v>1447</v>
      </c>
      <c r="L2849" s="4">
        <v>0.48129954591634228</v>
      </c>
    </row>
    <row r="2850" spans="2:12" x14ac:dyDescent="0.3">
      <c r="B2850" s="3" t="s">
        <v>136</v>
      </c>
      <c r="C2850" s="4">
        <v>2019</v>
      </c>
      <c r="D2850" s="3" t="s">
        <v>1455</v>
      </c>
      <c r="E2850" s="4">
        <v>17637229</v>
      </c>
      <c r="F2850" s="4">
        <v>8208225</v>
      </c>
      <c r="G2850" s="4">
        <v>9429004</v>
      </c>
      <c r="H2850" s="4">
        <v>194037</v>
      </c>
      <c r="I2850" s="4">
        <v>0</v>
      </c>
      <c r="J2850" s="4">
        <v>0</v>
      </c>
      <c r="K2850" s="3" t="s">
        <v>1447</v>
      </c>
      <c r="L2850" s="4">
        <v>0.46539198419434252</v>
      </c>
    </row>
    <row r="2851" spans="2:12" x14ac:dyDescent="0.3">
      <c r="B2851" s="3" t="s">
        <v>136</v>
      </c>
      <c r="C2851" s="4">
        <v>2019</v>
      </c>
      <c r="D2851" s="3" t="s">
        <v>1456</v>
      </c>
      <c r="E2851" s="4">
        <v>45956158</v>
      </c>
      <c r="F2851" s="4">
        <v>27366345</v>
      </c>
      <c r="G2851" s="4">
        <v>18589813</v>
      </c>
      <c r="H2851" s="4">
        <v>474196</v>
      </c>
      <c r="I2851" s="4">
        <v>0</v>
      </c>
      <c r="J2851" s="4">
        <v>0</v>
      </c>
      <c r="K2851" s="3" t="s">
        <v>1447</v>
      </c>
      <c r="L2851" s="4">
        <v>0.59548809541476466</v>
      </c>
    </row>
    <row r="2852" spans="2:12" x14ac:dyDescent="0.3">
      <c r="B2852" s="3" t="s">
        <v>136</v>
      </c>
      <c r="C2852" s="4">
        <v>2019</v>
      </c>
      <c r="D2852" s="3" t="s">
        <v>1457</v>
      </c>
      <c r="E2852" s="4">
        <v>11211763</v>
      </c>
      <c r="F2852" s="4">
        <v>6198421</v>
      </c>
      <c r="G2852" s="4">
        <v>5013342</v>
      </c>
      <c r="H2852" s="4">
        <v>413929</v>
      </c>
      <c r="I2852" s="4">
        <v>0</v>
      </c>
      <c r="J2852" s="4">
        <v>0</v>
      </c>
      <c r="K2852" s="3" t="s">
        <v>1447</v>
      </c>
      <c r="L2852" s="4">
        <v>0.55284980604745215</v>
      </c>
    </row>
    <row r="2853" spans="2:12" x14ac:dyDescent="0.3">
      <c r="B2853" s="3" t="s">
        <v>136</v>
      </c>
      <c r="C2853" s="4">
        <v>2019</v>
      </c>
      <c r="D2853" s="3" t="s">
        <v>1458</v>
      </c>
      <c r="E2853" s="4">
        <v>2364557</v>
      </c>
      <c r="F2853" s="4"/>
      <c r="G2853" s="4">
        <v>2364557</v>
      </c>
      <c r="H2853" s="4">
        <v>1825440</v>
      </c>
      <c r="I2853" s="4">
        <v>2364557</v>
      </c>
      <c r="J2853" s="4"/>
      <c r="K2853" s="3" t="s">
        <v>1451</v>
      </c>
      <c r="L2853" s="4"/>
    </row>
    <row r="2854" spans="2:12" x14ac:dyDescent="0.3">
      <c r="B2854" s="3" t="s">
        <v>136</v>
      </c>
      <c r="C2854" s="4">
        <v>2020</v>
      </c>
      <c r="D2854" s="3" t="s">
        <v>1446</v>
      </c>
      <c r="E2854" s="4">
        <v>10391567</v>
      </c>
      <c r="F2854" s="4">
        <v>4675575</v>
      </c>
      <c r="G2854" s="4">
        <v>5715992</v>
      </c>
      <c r="H2854" s="4">
        <v>164230</v>
      </c>
      <c r="I2854" s="4">
        <v>0</v>
      </c>
      <c r="J2854" s="4">
        <v>0</v>
      </c>
      <c r="K2854" s="3" t="s">
        <v>1447</v>
      </c>
      <c r="L2854" s="4">
        <v>0.44993935948254965</v>
      </c>
    </row>
    <row r="2855" spans="2:12" x14ac:dyDescent="0.3">
      <c r="B2855" s="3" t="s">
        <v>136</v>
      </c>
      <c r="C2855" s="4">
        <v>2020</v>
      </c>
      <c r="D2855" s="3" t="s">
        <v>1448</v>
      </c>
      <c r="E2855" s="4">
        <v>8203501</v>
      </c>
      <c r="F2855" s="4">
        <v>2989581</v>
      </c>
      <c r="G2855" s="4">
        <v>5213920</v>
      </c>
      <c r="H2855" s="4">
        <v>0</v>
      </c>
      <c r="I2855" s="4">
        <v>0</v>
      </c>
      <c r="J2855" s="4">
        <v>0</v>
      </c>
      <c r="K2855" s="3" t="s">
        <v>1447</v>
      </c>
      <c r="L2855" s="4">
        <v>0.36442745603371046</v>
      </c>
    </row>
    <row r="2856" spans="2:12" x14ac:dyDescent="0.3">
      <c r="B2856" s="3" t="s">
        <v>136</v>
      </c>
      <c r="C2856" s="4">
        <v>2020</v>
      </c>
      <c r="D2856" s="3" t="s">
        <v>1449</v>
      </c>
      <c r="E2856" s="4">
        <v>6710437</v>
      </c>
      <c r="F2856" s="4">
        <v>3917903</v>
      </c>
      <c r="G2856" s="4">
        <v>2792534</v>
      </c>
      <c r="H2856" s="4">
        <v>474392</v>
      </c>
      <c r="I2856" s="4">
        <v>0</v>
      </c>
      <c r="J2856" s="4">
        <v>0</v>
      </c>
      <c r="K2856" s="3" t="s">
        <v>1447</v>
      </c>
      <c r="L2856" s="4">
        <v>0.58385213958494808</v>
      </c>
    </row>
    <row r="2857" spans="2:12" x14ac:dyDescent="0.3">
      <c r="B2857" s="3" t="s">
        <v>136</v>
      </c>
      <c r="C2857" s="4">
        <v>2020</v>
      </c>
      <c r="D2857" s="3" t="s">
        <v>1450</v>
      </c>
      <c r="E2857" s="4">
        <v>9004123</v>
      </c>
      <c r="F2857" s="4"/>
      <c r="G2857" s="4">
        <v>9004123</v>
      </c>
      <c r="H2857" s="4">
        <v>0</v>
      </c>
      <c r="I2857" s="4">
        <v>9004123</v>
      </c>
      <c r="J2857" s="4"/>
      <c r="K2857" s="3" t="s">
        <v>1451</v>
      </c>
      <c r="L2857" s="4"/>
    </row>
    <row r="2858" spans="2:12" x14ac:dyDescent="0.3">
      <c r="B2858" s="3" t="s">
        <v>136</v>
      </c>
      <c r="C2858" s="4">
        <v>2020</v>
      </c>
      <c r="D2858" s="3" t="s">
        <v>1452</v>
      </c>
      <c r="E2858" s="4">
        <v>0</v>
      </c>
      <c r="F2858" s="4">
        <v>0</v>
      </c>
      <c r="G2858" s="4">
        <v>0</v>
      </c>
      <c r="H2858" s="4">
        <v>0</v>
      </c>
      <c r="I2858" s="4">
        <v>0</v>
      </c>
      <c r="J2858" s="4">
        <v>0</v>
      </c>
      <c r="K2858" s="3" t="s">
        <v>1451</v>
      </c>
      <c r="L2858" s="4"/>
    </row>
    <row r="2859" spans="2:12" x14ac:dyDescent="0.3">
      <c r="B2859" s="3" t="s">
        <v>136</v>
      </c>
      <c r="C2859" s="4">
        <v>2020</v>
      </c>
      <c r="D2859" s="3" t="s">
        <v>1453</v>
      </c>
      <c r="E2859" s="4">
        <v>1624797</v>
      </c>
      <c r="F2859" s="4">
        <v>1624797</v>
      </c>
      <c r="G2859" s="4">
        <v>0</v>
      </c>
      <c r="H2859" s="4">
        <v>0</v>
      </c>
      <c r="I2859" s="4">
        <v>0</v>
      </c>
      <c r="J2859" s="4">
        <v>0</v>
      </c>
      <c r="K2859" s="3" t="s">
        <v>1451</v>
      </c>
      <c r="L2859" s="4">
        <v>1</v>
      </c>
    </row>
    <row r="2860" spans="2:12" x14ac:dyDescent="0.3">
      <c r="B2860" s="3" t="s">
        <v>136</v>
      </c>
      <c r="C2860" s="4">
        <v>2020</v>
      </c>
      <c r="D2860" s="3" t="s">
        <v>1454</v>
      </c>
      <c r="E2860" s="4">
        <v>4187825</v>
      </c>
      <c r="F2860" s="4">
        <v>2172579</v>
      </c>
      <c r="G2860" s="4">
        <v>2015246</v>
      </c>
      <c r="H2860" s="4">
        <v>68542</v>
      </c>
      <c r="I2860" s="4">
        <v>0</v>
      </c>
      <c r="J2860" s="4">
        <v>0</v>
      </c>
      <c r="K2860" s="3" t="s">
        <v>1447</v>
      </c>
      <c r="L2860" s="4">
        <v>0.51878457194367</v>
      </c>
    </row>
    <row r="2861" spans="2:12" x14ac:dyDescent="0.3">
      <c r="B2861" s="3" t="s">
        <v>136</v>
      </c>
      <c r="C2861" s="4">
        <v>2020</v>
      </c>
      <c r="D2861" s="3" t="s">
        <v>1455</v>
      </c>
      <c r="E2861" s="4">
        <v>17646560</v>
      </c>
      <c r="F2861" s="4">
        <v>8679386</v>
      </c>
      <c r="G2861" s="4">
        <v>8967174</v>
      </c>
      <c r="H2861" s="4">
        <v>9326</v>
      </c>
      <c r="I2861" s="4">
        <v>0</v>
      </c>
      <c r="J2861" s="4">
        <v>0</v>
      </c>
      <c r="K2861" s="3" t="s">
        <v>1447</v>
      </c>
      <c r="L2861" s="4">
        <v>0.49184577617393987</v>
      </c>
    </row>
    <row r="2862" spans="2:12" x14ac:dyDescent="0.3">
      <c r="B2862" s="3" t="s">
        <v>136</v>
      </c>
      <c r="C2862" s="4">
        <v>2020</v>
      </c>
      <c r="D2862" s="3" t="s">
        <v>1456</v>
      </c>
      <c r="E2862" s="4">
        <v>46179488</v>
      </c>
      <c r="F2862" s="4">
        <v>28427384</v>
      </c>
      <c r="G2862" s="4">
        <v>17752104</v>
      </c>
      <c r="H2862" s="4">
        <v>223335</v>
      </c>
      <c r="I2862" s="4">
        <v>0</v>
      </c>
      <c r="J2862" s="4">
        <v>0</v>
      </c>
      <c r="K2862" s="3" t="s">
        <v>1447</v>
      </c>
      <c r="L2862" s="4">
        <v>0.61558465091687464</v>
      </c>
    </row>
    <row r="2863" spans="2:12" x14ac:dyDescent="0.3">
      <c r="B2863" s="3" t="s">
        <v>136</v>
      </c>
      <c r="C2863" s="4">
        <v>2020</v>
      </c>
      <c r="D2863" s="3" t="s">
        <v>1457</v>
      </c>
      <c r="E2863" s="4">
        <v>11248735</v>
      </c>
      <c r="F2863" s="4">
        <v>6426105</v>
      </c>
      <c r="G2863" s="4">
        <v>4822630</v>
      </c>
      <c r="H2863" s="4">
        <v>36973</v>
      </c>
      <c r="I2863" s="4">
        <v>0</v>
      </c>
      <c r="J2863" s="4">
        <v>0</v>
      </c>
      <c r="K2863" s="3" t="s">
        <v>1447</v>
      </c>
      <c r="L2863" s="4">
        <v>0.57127356987252342</v>
      </c>
    </row>
    <row r="2864" spans="2:12" x14ac:dyDescent="0.3">
      <c r="B2864" s="3" t="s">
        <v>136</v>
      </c>
      <c r="C2864" s="4">
        <v>2020</v>
      </c>
      <c r="D2864" s="3" t="s">
        <v>1458</v>
      </c>
      <c r="E2864" s="4">
        <v>7088274</v>
      </c>
      <c r="F2864" s="4"/>
      <c r="G2864" s="4">
        <v>7088274</v>
      </c>
      <c r="H2864" s="4">
        <v>4723717</v>
      </c>
      <c r="I2864" s="4">
        <v>7088274</v>
      </c>
      <c r="J2864" s="4"/>
      <c r="K2864" s="3" t="s">
        <v>1451</v>
      </c>
      <c r="L2864" s="4"/>
    </row>
    <row r="2865" spans="2:12" x14ac:dyDescent="0.3">
      <c r="B2865" s="3" t="s">
        <v>136</v>
      </c>
      <c r="C2865" s="4">
        <v>2021</v>
      </c>
      <c r="D2865" s="3" t="s">
        <v>1446</v>
      </c>
      <c r="E2865" s="4">
        <v>10586346</v>
      </c>
      <c r="F2865" s="4">
        <v>4837824</v>
      </c>
      <c r="G2865" s="4">
        <v>5748522</v>
      </c>
      <c r="H2865" s="4">
        <v>372372</v>
      </c>
      <c r="I2865" s="4">
        <v>0</v>
      </c>
      <c r="J2865" s="4">
        <v>0</v>
      </c>
      <c r="K2865" s="3" t="s">
        <v>1447</v>
      </c>
      <c r="L2865" s="4">
        <v>0.45698714173899097</v>
      </c>
    </row>
    <row r="2866" spans="2:12" x14ac:dyDescent="0.3">
      <c r="B2866" s="3" t="s">
        <v>136</v>
      </c>
      <c r="C2866" s="4">
        <v>2021</v>
      </c>
      <c r="D2866" s="3" t="s">
        <v>1448</v>
      </c>
      <c r="E2866" s="4">
        <v>14420433</v>
      </c>
      <c r="F2866" s="4">
        <v>3160048</v>
      </c>
      <c r="G2866" s="4">
        <v>11260385</v>
      </c>
      <c r="H2866" s="4">
        <v>6216935</v>
      </c>
      <c r="I2866" s="4">
        <v>0</v>
      </c>
      <c r="J2866" s="4">
        <v>0</v>
      </c>
      <c r="K2866" s="3" t="s">
        <v>1447</v>
      </c>
      <c r="L2866" s="4">
        <v>0.21913683174423404</v>
      </c>
    </row>
    <row r="2867" spans="2:12" x14ac:dyDescent="0.3">
      <c r="B2867" s="3" t="s">
        <v>136</v>
      </c>
      <c r="C2867" s="4">
        <v>2021</v>
      </c>
      <c r="D2867" s="3" t="s">
        <v>1449</v>
      </c>
      <c r="E2867" s="4">
        <v>7183309</v>
      </c>
      <c r="F2867" s="4">
        <v>4212332</v>
      </c>
      <c r="G2867" s="4">
        <v>2970977</v>
      </c>
      <c r="H2867" s="4">
        <v>558947</v>
      </c>
      <c r="I2867" s="4">
        <v>0</v>
      </c>
      <c r="J2867" s="4">
        <v>0</v>
      </c>
      <c r="K2867" s="3" t="s">
        <v>1447</v>
      </c>
      <c r="L2867" s="4">
        <v>0.58640551311380318</v>
      </c>
    </row>
    <row r="2868" spans="2:12" x14ac:dyDescent="0.3">
      <c r="B2868" s="3" t="s">
        <v>136</v>
      </c>
      <c r="C2868" s="4">
        <v>2021</v>
      </c>
      <c r="D2868" s="3" t="s">
        <v>1450</v>
      </c>
      <c r="E2868" s="4">
        <v>9441543</v>
      </c>
      <c r="F2868" s="4"/>
      <c r="G2868" s="4">
        <v>9441543</v>
      </c>
      <c r="H2868" s="4">
        <v>439321</v>
      </c>
      <c r="I2868" s="4">
        <v>9441543</v>
      </c>
      <c r="J2868" s="4"/>
      <c r="K2868" s="3" t="s">
        <v>1451</v>
      </c>
      <c r="L2868" s="4"/>
    </row>
    <row r="2869" spans="2:12" x14ac:dyDescent="0.3">
      <c r="B2869" s="3" t="s">
        <v>136</v>
      </c>
      <c r="C2869" s="4">
        <v>2021</v>
      </c>
      <c r="D2869" s="3" t="s">
        <v>1452</v>
      </c>
      <c r="E2869" s="4">
        <v>0</v>
      </c>
      <c r="F2869" s="4">
        <v>0</v>
      </c>
      <c r="G2869" s="4">
        <v>0</v>
      </c>
      <c r="H2869" s="4">
        <v>0</v>
      </c>
      <c r="I2869" s="4">
        <v>0</v>
      </c>
      <c r="J2869" s="4">
        <v>0</v>
      </c>
      <c r="K2869" s="3" t="s">
        <v>1451</v>
      </c>
      <c r="L2869" s="4"/>
    </row>
    <row r="2870" spans="2:12" x14ac:dyDescent="0.3">
      <c r="B2870" s="3" t="s">
        <v>136</v>
      </c>
      <c r="C2870" s="4">
        <v>2021</v>
      </c>
      <c r="D2870" s="3" t="s">
        <v>1453</v>
      </c>
      <c r="E2870" s="4">
        <v>1624797</v>
      </c>
      <c r="F2870" s="4">
        <v>16247797</v>
      </c>
      <c r="G2870" s="4">
        <v>0</v>
      </c>
      <c r="H2870" s="4">
        <v>0</v>
      </c>
      <c r="I2870" s="4">
        <v>0</v>
      </c>
      <c r="J2870" s="4">
        <v>0</v>
      </c>
      <c r="K2870" s="3" t="s">
        <v>1451</v>
      </c>
      <c r="L2870" s="4">
        <v>9.999893525160374</v>
      </c>
    </row>
    <row r="2871" spans="2:12" x14ac:dyDescent="0.3">
      <c r="B2871" s="3" t="s">
        <v>136</v>
      </c>
      <c r="C2871" s="4">
        <v>2021</v>
      </c>
      <c r="D2871" s="3" t="s">
        <v>1454</v>
      </c>
      <c r="E2871" s="4">
        <v>4687495</v>
      </c>
      <c r="F2871" s="4">
        <v>2378670</v>
      </c>
      <c r="G2871" s="4">
        <v>2308825</v>
      </c>
      <c r="H2871" s="4">
        <v>499667</v>
      </c>
      <c r="I2871" s="4">
        <v>0</v>
      </c>
      <c r="J2871" s="4">
        <v>0</v>
      </c>
      <c r="K2871" s="3" t="s">
        <v>1447</v>
      </c>
      <c r="L2871" s="4">
        <v>0.50745014128015065</v>
      </c>
    </row>
    <row r="2872" spans="2:12" x14ac:dyDescent="0.3">
      <c r="B2872" s="3" t="s">
        <v>136</v>
      </c>
      <c r="C2872" s="4">
        <v>2021</v>
      </c>
      <c r="D2872" s="3" t="s">
        <v>1455</v>
      </c>
      <c r="E2872" s="4">
        <v>18107636</v>
      </c>
      <c r="F2872" s="4">
        <v>9143330</v>
      </c>
      <c r="G2872" s="4">
        <v>8964306</v>
      </c>
      <c r="H2872" s="4">
        <v>476080</v>
      </c>
      <c r="I2872" s="4">
        <v>0</v>
      </c>
      <c r="J2872" s="4">
        <v>0</v>
      </c>
      <c r="K2872" s="3" t="s">
        <v>1447</v>
      </c>
      <c r="L2872" s="4">
        <v>0.50494332888069982</v>
      </c>
    </row>
    <row r="2873" spans="2:12" x14ac:dyDescent="0.3">
      <c r="B2873" s="3" t="s">
        <v>136</v>
      </c>
      <c r="C2873" s="4">
        <v>2021</v>
      </c>
      <c r="D2873" s="3" t="s">
        <v>1456</v>
      </c>
      <c r="E2873" s="4">
        <v>48464587</v>
      </c>
      <c r="F2873" s="4">
        <v>29490778</v>
      </c>
      <c r="G2873" s="4">
        <v>18973809</v>
      </c>
      <c r="H2873" s="4">
        <v>2295380</v>
      </c>
      <c r="I2873" s="4">
        <v>0</v>
      </c>
      <c r="J2873" s="4">
        <v>0</v>
      </c>
      <c r="K2873" s="3" t="s">
        <v>1447</v>
      </c>
      <c r="L2873" s="4">
        <v>0.60850158487887251</v>
      </c>
    </row>
    <row r="2874" spans="2:12" x14ac:dyDescent="0.3">
      <c r="B2874" s="3" t="s">
        <v>136</v>
      </c>
      <c r="C2874" s="4">
        <v>2021</v>
      </c>
      <c r="D2874" s="3" t="s">
        <v>1457</v>
      </c>
      <c r="E2874" s="4">
        <v>11955832</v>
      </c>
      <c r="F2874" s="4">
        <v>6663605</v>
      </c>
      <c r="G2874" s="4">
        <v>5292227</v>
      </c>
      <c r="H2874" s="4">
        <v>707096</v>
      </c>
      <c r="I2874" s="4">
        <v>0</v>
      </c>
      <c r="J2874" s="4">
        <v>0</v>
      </c>
      <c r="K2874" s="3" t="s">
        <v>1447</v>
      </c>
      <c r="L2874" s="4">
        <v>0.55735184301686402</v>
      </c>
    </row>
    <row r="2875" spans="2:12" x14ac:dyDescent="0.3">
      <c r="B2875" s="3" t="s">
        <v>136</v>
      </c>
      <c r="C2875" s="4">
        <v>2021</v>
      </c>
      <c r="D2875" s="3" t="s">
        <v>1458</v>
      </c>
      <c r="E2875" s="4">
        <v>1766931</v>
      </c>
      <c r="F2875" s="4"/>
      <c r="G2875" s="4">
        <v>1766931</v>
      </c>
      <c r="H2875" s="4">
        <v>-5321340</v>
      </c>
      <c r="I2875" s="4">
        <v>1766931</v>
      </c>
      <c r="J2875" s="4"/>
      <c r="K2875" s="3" t="s">
        <v>1451</v>
      </c>
      <c r="L2875" s="4"/>
    </row>
    <row r="2876" spans="2:12" x14ac:dyDescent="0.3">
      <c r="B2876" s="3" t="s">
        <v>136</v>
      </c>
      <c r="C2876" s="4">
        <v>2022</v>
      </c>
      <c r="D2876" s="3" t="s">
        <v>1446</v>
      </c>
      <c r="E2876" s="4">
        <v>10949952</v>
      </c>
      <c r="F2876" s="4">
        <v>5022105</v>
      </c>
      <c r="G2876" s="4">
        <v>5927847</v>
      </c>
      <c r="H2876" s="4">
        <v>559908</v>
      </c>
      <c r="I2876" s="4">
        <v>0</v>
      </c>
      <c r="J2876" s="4">
        <v>0</v>
      </c>
      <c r="K2876" s="3" t="s">
        <v>1447</v>
      </c>
      <c r="L2876" s="4">
        <v>0.45864173651172169</v>
      </c>
    </row>
    <row r="2877" spans="2:12" x14ac:dyDescent="0.3">
      <c r="B2877" s="3" t="s">
        <v>136</v>
      </c>
      <c r="C2877" s="4">
        <v>2022</v>
      </c>
      <c r="D2877" s="3" t="s">
        <v>1448</v>
      </c>
      <c r="E2877" s="4">
        <v>14420433</v>
      </c>
      <c r="F2877" s="4">
        <v>3380128</v>
      </c>
      <c r="G2877" s="4">
        <v>11040305</v>
      </c>
      <c r="H2877" s="4">
        <v>0</v>
      </c>
      <c r="I2877" s="4">
        <v>0</v>
      </c>
      <c r="J2877" s="4">
        <v>0</v>
      </c>
      <c r="K2877" s="3" t="s">
        <v>1447</v>
      </c>
      <c r="L2877" s="4">
        <v>0.23439850939288717</v>
      </c>
    </row>
    <row r="2878" spans="2:12" x14ac:dyDescent="0.3">
      <c r="B2878" s="3" t="s">
        <v>136</v>
      </c>
      <c r="C2878" s="4">
        <v>2022</v>
      </c>
      <c r="D2878" s="3" t="s">
        <v>1449</v>
      </c>
      <c r="E2878" s="4">
        <v>8021831</v>
      </c>
      <c r="F2878" s="4">
        <v>4281033</v>
      </c>
      <c r="G2878" s="4">
        <v>3740798</v>
      </c>
      <c r="H2878" s="4">
        <v>1199901</v>
      </c>
      <c r="I2878" s="4">
        <v>0</v>
      </c>
      <c r="J2878" s="4">
        <v>0</v>
      </c>
      <c r="K2878" s="3" t="s">
        <v>1447</v>
      </c>
      <c r="L2878" s="4">
        <v>0.53367279864160688</v>
      </c>
    </row>
    <row r="2879" spans="2:12" x14ac:dyDescent="0.3">
      <c r="B2879" s="3" t="s">
        <v>136</v>
      </c>
      <c r="C2879" s="4">
        <v>2022</v>
      </c>
      <c r="D2879" s="3" t="s">
        <v>1450</v>
      </c>
      <c r="E2879" s="4">
        <v>9535516</v>
      </c>
      <c r="F2879" s="4"/>
      <c r="G2879" s="4">
        <v>9535516</v>
      </c>
      <c r="H2879" s="4">
        <v>93973</v>
      </c>
      <c r="I2879" s="4">
        <v>9535516</v>
      </c>
      <c r="J2879" s="4"/>
      <c r="K2879" s="3" t="s">
        <v>1451</v>
      </c>
      <c r="L2879" s="4"/>
    </row>
    <row r="2880" spans="2:12" x14ac:dyDescent="0.3">
      <c r="B2880" s="3" t="s">
        <v>136</v>
      </c>
      <c r="C2880" s="4">
        <v>2022</v>
      </c>
      <c r="D2880" s="3" t="s">
        <v>1452</v>
      </c>
      <c r="E2880" s="4">
        <v>0</v>
      </c>
      <c r="F2880" s="4">
        <v>0</v>
      </c>
      <c r="G2880" s="4">
        <v>0</v>
      </c>
      <c r="H2880" s="4">
        <v>0</v>
      </c>
      <c r="I2880" s="4">
        <v>0</v>
      </c>
      <c r="J2880" s="4">
        <v>0</v>
      </c>
      <c r="K2880" s="3" t="s">
        <v>1451</v>
      </c>
      <c r="L2880" s="4"/>
    </row>
    <row r="2881" spans="2:12" x14ac:dyDescent="0.3">
      <c r="B2881" s="3" t="s">
        <v>136</v>
      </c>
      <c r="C2881" s="4">
        <v>2022</v>
      </c>
      <c r="D2881" s="3" t="s">
        <v>1453</v>
      </c>
      <c r="E2881" s="4">
        <v>1624797</v>
      </c>
      <c r="F2881" s="4">
        <v>1624797</v>
      </c>
      <c r="G2881" s="4">
        <v>0</v>
      </c>
      <c r="H2881" s="4">
        <v>0</v>
      </c>
      <c r="I2881" s="4">
        <v>0</v>
      </c>
      <c r="J2881" s="4">
        <v>0</v>
      </c>
      <c r="K2881" s="3" t="s">
        <v>1451</v>
      </c>
      <c r="L2881" s="4">
        <v>1</v>
      </c>
    </row>
    <row r="2882" spans="2:12" x14ac:dyDescent="0.3">
      <c r="B2882" s="3" t="s">
        <v>136</v>
      </c>
      <c r="C2882" s="4">
        <v>2022</v>
      </c>
      <c r="D2882" s="3" t="s">
        <v>1454</v>
      </c>
      <c r="E2882" s="4">
        <v>5539691</v>
      </c>
      <c r="F2882" s="4">
        <v>2615232</v>
      </c>
      <c r="G2882" s="4">
        <v>2924459</v>
      </c>
      <c r="H2882" s="4">
        <v>852198</v>
      </c>
      <c r="I2882" s="4">
        <v>0</v>
      </c>
      <c r="J2882" s="4">
        <v>0</v>
      </c>
      <c r="K2882" s="3" t="s">
        <v>1447</v>
      </c>
      <c r="L2882" s="4">
        <v>0.47208986927249191</v>
      </c>
    </row>
    <row r="2883" spans="2:12" x14ac:dyDescent="0.3">
      <c r="B2883" s="3" t="s">
        <v>136</v>
      </c>
      <c r="C2883" s="4">
        <v>2022</v>
      </c>
      <c r="D2883" s="3" t="s">
        <v>1455</v>
      </c>
      <c r="E2883" s="4">
        <v>18319011</v>
      </c>
      <c r="F2883" s="4">
        <v>9621874</v>
      </c>
      <c r="G2883" s="4">
        <v>8697137</v>
      </c>
      <c r="H2883" s="4">
        <v>221458</v>
      </c>
      <c r="I2883" s="4">
        <v>0</v>
      </c>
      <c r="J2883" s="4">
        <v>0</v>
      </c>
      <c r="K2883" s="3" t="s">
        <v>1447</v>
      </c>
      <c r="L2883" s="4">
        <v>0.52523981780457474</v>
      </c>
    </row>
    <row r="2884" spans="2:12" x14ac:dyDescent="0.3">
      <c r="B2884" s="3" t="s">
        <v>136</v>
      </c>
      <c r="C2884" s="4">
        <v>2022</v>
      </c>
      <c r="D2884" s="3" t="s">
        <v>1456</v>
      </c>
      <c r="E2884" s="4">
        <v>51502918</v>
      </c>
      <c r="F2884" s="4">
        <v>30352427</v>
      </c>
      <c r="G2884" s="4">
        <v>21150491</v>
      </c>
      <c r="H2884" s="4">
        <v>3294064</v>
      </c>
      <c r="I2884" s="4">
        <v>0</v>
      </c>
      <c r="J2884" s="4">
        <v>0</v>
      </c>
      <c r="K2884" s="3" t="s">
        <v>1447</v>
      </c>
      <c r="L2884" s="4">
        <v>0.58933412277727637</v>
      </c>
    </row>
    <row r="2885" spans="2:12" x14ac:dyDescent="0.3">
      <c r="B2885" s="3" t="s">
        <v>136</v>
      </c>
      <c r="C2885" s="4">
        <v>2022</v>
      </c>
      <c r="D2885" s="3" t="s">
        <v>1457</v>
      </c>
      <c r="E2885" s="4">
        <v>11888498</v>
      </c>
      <c r="F2885" s="4">
        <v>6598565</v>
      </c>
      <c r="G2885" s="4">
        <v>5289933</v>
      </c>
      <c r="H2885" s="4">
        <v>257718</v>
      </c>
      <c r="I2885" s="4">
        <v>0</v>
      </c>
      <c r="J2885" s="4">
        <v>0</v>
      </c>
      <c r="K2885" s="3" t="s">
        <v>1447</v>
      </c>
      <c r="L2885" s="4">
        <v>0.55503773479206542</v>
      </c>
    </row>
    <row r="2886" spans="2:12" x14ac:dyDescent="0.3">
      <c r="B2886" s="3" t="s">
        <v>136</v>
      </c>
      <c r="C2886" s="4">
        <v>2022</v>
      </c>
      <c r="D2886" s="3" t="s">
        <v>1458</v>
      </c>
      <c r="E2886" s="4">
        <v>1884689</v>
      </c>
      <c r="F2886" s="4"/>
      <c r="G2886" s="4">
        <v>1884689</v>
      </c>
      <c r="H2886" s="4">
        <v>117758</v>
      </c>
      <c r="I2886" s="4">
        <v>1884689</v>
      </c>
      <c r="J2886" s="4"/>
      <c r="K2886" s="3" t="s">
        <v>1451</v>
      </c>
      <c r="L2886" s="4"/>
    </row>
    <row r="2887" spans="2:12" x14ac:dyDescent="0.3">
      <c r="B2887" s="3" t="s">
        <v>136</v>
      </c>
      <c r="C2887" s="4">
        <v>2023</v>
      </c>
      <c r="D2887" s="3" t="s">
        <v>1446</v>
      </c>
      <c r="E2887" s="4">
        <v>11298583</v>
      </c>
      <c r="F2887" s="4">
        <v>5282629</v>
      </c>
      <c r="G2887" s="4">
        <v>6015954</v>
      </c>
      <c r="H2887" s="4">
        <v>434126</v>
      </c>
      <c r="I2887" s="4">
        <v>0</v>
      </c>
      <c r="J2887" s="4">
        <v>0</v>
      </c>
      <c r="K2887" s="3" t="s">
        <v>1447</v>
      </c>
      <c r="L2887" s="4">
        <v>0.46754792171726312</v>
      </c>
    </row>
    <row r="2888" spans="2:12" x14ac:dyDescent="0.3">
      <c r="B2888" s="3" t="s">
        <v>136</v>
      </c>
      <c r="C2888" s="4">
        <v>2023</v>
      </c>
      <c r="D2888" s="3" t="s">
        <v>1448</v>
      </c>
      <c r="E2888" s="4">
        <v>14420433</v>
      </c>
      <c r="F2888" s="4">
        <v>3600208</v>
      </c>
      <c r="G2888" s="4">
        <v>10820225</v>
      </c>
      <c r="H2888" s="4">
        <v>0</v>
      </c>
      <c r="I2888" s="4">
        <v>0</v>
      </c>
      <c r="J2888" s="4">
        <v>0</v>
      </c>
      <c r="K2888" s="3" t="s">
        <v>1447</v>
      </c>
      <c r="L2888" s="4">
        <v>0.2496601870415403</v>
      </c>
    </row>
    <row r="2889" spans="2:12" x14ac:dyDescent="0.3">
      <c r="B2889" s="3" t="s">
        <v>136</v>
      </c>
      <c r="C2889" s="4">
        <v>2023</v>
      </c>
      <c r="D2889" s="3" t="s">
        <v>1449</v>
      </c>
      <c r="E2889" s="4">
        <v>8246316</v>
      </c>
      <c r="F2889" s="4">
        <v>4690419</v>
      </c>
      <c r="G2889" s="4">
        <v>3555897</v>
      </c>
      <c r="H2889" s="4">
        <v>288240</v>
      </c>
      <c r="I2889" s="4">
        <v>0</v>
      </c>
      <c r="J2889" s="4">
        <v>0</v>
      </c>
      <c r="K2889" s="3" t="s">
        <v>1447</v>
      </c>
      <c r="L2889" s="4">
        <v>0.56878962678607026</v>
      </c>
    </row>
    <row r="2890" spans="2:12" x14ac:dyDescent="0.3">
      <c r="B2890" s="3" t="s">
        <v>136</v>
      </c>
      <c r="C2890" s="4">
        <v>2023</v>
      </c>
      <c r="D2890" s="3" t="s">
        <v>1450</v>
      </c>
      <c r="E2890" s="4">
        <v>9535516</v>
      </c>
      <c r="F2890" s="4"/>
      <c r="G2890" s="4">
        <v>9535516</v>
      </c>
      <c r="H2890" s="4">
        <v>0</v>
      </c>
      <c r="I2890" s="4">
        <v>9535516</v>
      </c>
      <c r="J2890" s="4"/>
      <c r="K2890" s="3" t="s">
        <v>1451</v>
      </c>
      <c r="L2890" s="4"/>
    </row>
    <row r="2891" spans="2:12" x14ac:dyDescent="0.3">
      <c r="B2891" s="3" t="s">
        <v>136</v>
      </c>
      <c r="C2891" s="4">
        <v>2023</v>
      </c>
      <c r="D2891" s="3" t="s">
        <v>1452</v>
      </c>
      <c r="E2891" s="4">
        <v>0</v>
      </c>
      <c r="F2891" s="4">
        <v>0</v>
      </c>
      <c r="G2891" s="4">
        <v>0</v>
      </c>
      <c r="H2891" s="4">
        <v>0</v>
      </c>
      <c r="I2891" s="4">
        <v>0</v>
      </c>
      <c r="J2891" s="4">
        <v>0</v>
      </c>
      <c r="K2891" s="3" t="s">
        <v>1451</v>
      </c>
      <c r="L2891" s="4"/>
    </row>
    <row r="2892" spans="2:12" x14ac:dyDescent="0.3">
      <c r="B2892" s="3" t="s">
        <v>136</v>
      </c>
      <c r="C2892" s="4">
        <v>2023</v>
      </c>
      <c r="D2892" s="3" t="s">
        <v>1453</v>
      </c>
      <c r="E2892" s="4">
        <v>4311098</v>
      </c>
      <c r="F2892" s="4">
        <v>1669569</v>
      </c>
      <c r="G2892" s="4">
        <v>2641529</v>
      </c>
      <c r="H2892" s="4">
        <v>2686300</v>
      </c>
      <c r="I2892" s="4">
        <v>0</v>
      </c>
      <c r="J2892" s="4">
        <v>0</v>
      </c>
      <c r="K2892" s="3" t="s">
        <v>1451</v>
      </c>
      <c r="L2892" s="4">
        <v>0.38727233758082047</v>
      </c>
    </row>
    <row r="2893" spans="2:12" x14ac:dyDescent="0.3">
      <c r="B2893" s="3" t="s">
        <v>136</v>
      </c>
      <c r="C2893" s="4">
        <v>2023</v>
      </c>
      <c r="D2893" s="3" t="s">
        <v>1454</v>
      </c>
      <c r="E2893" s="4">
        <v>5800247</v>
      </c>
      <c r="F2893" s="4">
        <v>2873289</v>
      </c>
      <c r="G2893" s="4">
        <v>2926958</v>
      </c>
      <c r="H2893" s="4">
        <v>260556</v>
      </c>
      <c r="I2893" s="4">
        <v>0</v>
      </c>
      <c r="J2893" s="4">
        <v>0</v>
      </c>
      <c r="K2893" s="3" t="s">
        <v>1447</v>
      </c>
      <c r="L2893" s="4">
        <v>0.49537355909153524</v>
      </c>
    </row>
    <row r="2894" spans="2:12" x14ac:dyDescent="0.3">
      <c r="B2894" s="3" t="s">
        <v>136</v>
      </c>
      <c r="C2894" s="4">
        <v>2023</v>
      </c>
      <c r="D2894" s="3" t="s">
        <v>1455</v>
      </c>
      <c r="E2894" s="4">
        <v>18701697</v>
      </c>
      <c r="F2894" s="4">
        <v>10113029</v>
      </c>
      <c r="G2894" s="4">
        <v>8588668</v>
      </c>
      <c r="H2894" s="4">
        <v>390415</v>
      </c>
      <c r="I2894" s="4">
        <v>0</v>
      </c>
      <c r="J2894" s="4">
        <v>0</v>
      </c>
      <c r="K2894" s="3" t="s">
        <v>1447</v>
      </c>
      <c r="L2894" s="4">
        <v>0.54075461708100603</v>
      </c>
    </row>
    <row r="2895" spans="2:12" x14ac:dyDescent="0.3">
      <c r="B2895" s="3" t="s">
        <v>136</v>
      </c>
      <c r="C2895" s="4">
        <v>2023</v>
      </c>
      <c r="D2895" s="3" t="s">
        <v>1456</v>
      </c>
      <c r="E2895" s="4">
        <v>53595393</v>
      </c>
      <c r="F2895" s="4">
        <v>31450433</v>
      </c>
      <c r="G2895" s="4">
        <v>22144960</v>
      </c>
      <c r="H2895" s="4">
        <v>2101622</v>
      </c>
      <c r="I2895" s="4">
        <v>0</v>
      </c>
      <c r="J2895" s="4">
        <v>0</v>
      </c>
      <c r="K2895" s="3" t="s">
        <v>1447</v>
      </c>
      <c r="L2895" s="4">
        <v>0.58681224708996904</v>
      </c>
    </row>
    <row r="2896" spans="2:12" x14ac:dyDescent="0.3">
      <c r="B2896" s="3" t="s">
        <v>136</v>
      </c>
      <c r="C2896" s="4">
        <v>2023</v>
      </c>
      <c r="D2896" s="3" t="s">
        <v>1457</v>
      </c>
      <c r="E2896" s="4">
        <v>11922612</v>
      </c>
      <c r="F2896" s="4">
        <v>6858659</v>
      </c>
      <c r="G2896" s="4">
        <v>5063953</v>
      </c>
      <c r="H2896" s="4">
        <v>23287</v>
      </c>
      <c r="I2896" s="4">
        <v>0</v>
      </c>
      <c r="J2896" s="4">
        <v>0</v>
      </c>
      <c r="K2896" s="3" t="s">
        <v>1447</v>
      </c>
      <c r="L2896" s="4">
        <v>0.57526479935772468</v>
      </c>
    </row>
    <row r="2897" spans="2:12" x14ac:dyDescent="0.3">
      <c r="B2897" s="3" t="s">
        <v>136</v>
      </c>
      <c r="C2897" s="4">
        <v>2023</v>
      </c>
      <c r="D2897" s="3" t="s">
        <v>1458</v>
      </c>
      <c r="E2897" s="4">
        <v>5161497</v>
      </c>
      <c r="F2897" s="4"/>
      <c r="G2897" s="4">
        <v>5161497</v>
      </c>
      <c r="H2897" s="4">
        <v>3276808</v>
      </c>
      <c r="I2897" s="4">
        <v>5161497</v>
      </c>
      <c r="J2897" s="4"/>
      <c r="K2897" s="3" t="s">
        <v>1451</v>
      </c>
      <c r="L2897" s="4"/>
    </row>
    <row r="2898" spans="2:12" x14ac:dyDescent="0.3">
      <c r="B2898" s="3" t="s">
        <v>136</v>
      </c>
      <c r="C2898" s="4">
        <v>2024</v>
      </c>
      <c r="D2898" s="3" t="s">
        <v>1446</v>
      </c>
      <c r="E2898" s="4">
        <v>11673410</v>
      </c>
      <c r="F2898" s="4">
        <v>5592816</v>
      </c>
      <c r="G2898" s="4">
        <v>6080594</v>
      </c>
      <c r="H2898" s="4">
        <v>409421</v>
      </c>
      <c r="I2898" s="4">
        <v>0</v>
      </c>
      <c r="J2898" s="4">
        <v>0</v>
      </c>
      <c r="K2898" s="3" t="s">
        <v>1447</v>
      </c>
      <c r="L2898" s="4">
        <v>0.47910730454939904</v>
      </c>
    </row>
    <row r="2899" spans="2:12" x14ac:dyDescent="0.3">
      <c r="B2899" s="3" t="s">
        <v>136</v>
      </c>
      <c r="C2899" s="4">
        <v>2024</v>
      </c>
      <c r="D2899" s="3" t="s">
        <v>1448</v>
      </c>
      <c r="E2899" s="4">
        <v>16520263</v>
      </c>
      <c r="F2899" s="4">
        <v>3846535</v>
      </c>
      <c r="G2899" s="4">
        <v>12673728</v>
      </c>
      <c r="H2899" s="4">
        <v>2099830</v>
      </c>
      <c r="I2899" s="4">
        <v>0</v>
      </c>
      <c r="J2899" s="4">
        <v>0</v>
      </c>
      <c r="K2899" s="3" t="s">
        <v>1447</v>
      </c>
      <c r="L2899" s="4">
        <v>0.23283739490103758</v>
      </c>
    </row>
    <row r="2900" spans="2:12" x14ac:dyDescent="0.3">
      <c r="B2900" s="3" t="s">
        <v>136</v>
      </c>
      <c r="C2900" s="4">
        <v>2024</v>
      </c>
      <c r="D2900" s="3" t="s">
        <v>1449</v>
      </c>
      <c r="E2900" s="4">
        <v>9227326</v>
      </c>
      <c r="F2900" s="4">
        <v>5145726</v>
      </c>
      <c r="G2900" s="4">
        <v>4081600</v>
      </c>
      <c r="H2900" s="4">
        <v>1038496</v>
      </c>
      <c r="I2900" s="4">
        <v>0</v>
      </c>
      <c r="J2900" s="4">
        <v>0</v>
      </c>
      <c r="K2900" s="3" t="s">
        <v>1447</v>
      </c>
      <c r="L2900" s="4">
        <v>0.55766166709618803</v>
      </c>
    </row>
    <row r="2901" spans="2:12" x14ac:dyDescent="0.3">
      <c r="B2901" s="3" t="s">
        <v>136</v>
      </c>
      <c r="C2901" s="4">
        <v>2024</v>
      </c>
      <c r="D2901" s="3" t="s">
        <v>1450</v>
      </c>
      <c r="E2901" s="4">
        <v>9535516</v>
      </c>
      <c r="F2901" s="4"/>
      <c r="G2901" s="4">
        <v>9535516</v>
      </c>
      <c r="H2901" s="4">
        <v>0</v>
      </c>
      <c r="I2901" s="4">
        <v>9535516</v>
      </c>
      <c r="J2901" s="4"/>
      <c r="K2901" s="3" t="s">
        <v>1451</v>
      </c>
      <c r="L2901" s="4"/>
    </row>
    <row r="2902" spans="2:12" x14ac:dyDescent="0.3">
      <c r="B2902" s="3" t="s">
        <v>136</v>
      </c>
      <c r="C2902" s="4">
        <v>2024</v>
      </c>
      <c r="D2902" s="3" t="s">
        <v>1452</v>
      </c>
      <c r="E2902" s="4">
        <v>4311098</v>
      </c>
      <c r="F2902" s="4">
        <v>1759112</v>
      </c>
      <c r="G2902" s="4">
        <v>2551986</v>
      </c>
      <c r="H2902" s="4">
        <v>0</v>
      </c>
      <c r="I2902" s="4">
        <v>0</v>
      </c>
      <c r="J2902" s="4">
        <v>0</v>
      </c>
      <c r="K2902" s="3" t="s">
        <v>1447</v>
      </c>
      <c r="L2902" s="4">
        <v>0.4080426842535243</v>
      </c>
    </row>
    <row r="2903" spans="2:12" x14ac:dyDescent="0.3">
      <c r="B2903" s="3" t="s">
        <v>136</v>
      </c>
      <c r="C2903" s="4">
        <v>2024</v>
      </c>
      <c r="D2903" s="3" t="s">
        <v>1453</v>
      </c>
      <c r="E2903" s="4">
        <v>0</v>
      </c>
      <c r="F2903" s="4">
        <v>0</v>
      </c>
      <c r="G2903" s="4">
        <v>0</v>
      </c>
      <c r="H2903" s="4">
        <v>0</v>
      </c>
      <c r="I2903" s="4">
        <v>0</v>
      </c>
      <c r="J2903" s="4">
        <v>0</v>
      </c>
      <c r="K2903" s="3" t="s">
        <v>1451</v>
      </c>
      <c r="L2903" s="4"/>
    </row>
    <row r="2904" spans="2:12" x14ac:dyDescent="0.3">
      <c r="B2904" s="3" t="s">
        <v>136</v>
      </c>
      <c r="C2904" s="4">
        <v>2024</v>
      </c>
      <c r="D2904" s="3" t="s">
        <v>1454</v>
      </c>
      <c r="E2904" s="4">
        <v>6599014</v>
      </c>
      <c r="F2904" s="4">
        <v>3131147</v>
      </c>
      <c r="G2904" s="4">
        <v>3467867</v>
      </c>
      <c r="H2904" s="4">
        <v>798768</v>
      </c>
      <c r="I2904" s="4">
        <v>0</v>
      </c>
      <c r="J2904" s="4">
        <v>0</v>
      </c>
      <c r="K2904" s="3" t="s">
        <v>1447</v>
      </c>
      <c r="L2904" s="4">
        <v>0.47448709761791685</v>
      </c>
    </row>
    <row r="2905" spans="2:12" x14ac:dyDescent="0.3">
      <c r="B2905" s="3" t="s">
        <v>136</v>
      </c>
      <c r="C2905" s="4">
        <v>2024</v>
      </c>
      <c r="D2905" s="3" t="s">
        <v>1455</v>
      </c>
      <c r="E2905" s="4">
        <v>19844972</v>
      </c>
      <c r="F2905" s="4">
        <v>10594055</v>
      </c>
      <c r="G2905" s="4">
        <v>9250917</v>
      </c>
      <c r="H2905" s="4">
        <v>1207695</v>
      </c>
      <c r="I2905" s="4">
        <v>0</v>
      </c>
      <c r="J2905" s="4">
        <v>0</v>
      </c>
      <c r="K2905" s="3" t="s">
        <v>1447</v>
      </c>
      <c r="L2905" s="4">
        <v>0.53384076329258612</v>
      </c>
    </row>
    <row r="2906" spans="2:12" x14ac:dyDescent="0.3">
      <c r="B2906" s="3" t="s">
        <v>136</v>
      </c>
      <c r="C2906" s="4">
        <v>2024</v>
      </c>
      <c r="D2906" s="3" t="s">
        <v>1456</v>
      </c>
      <c r="E2906" s="4">
        <v>55047785</v>
      </c>
      <c r="F2906" s="4">
        <v>32561893</v>
      </c>
      <c r="G2906" s="4">
        <v>22485892</v>
      </c>
      <c r="H2906" s="4">
        <v>1494679</v>
      </c>
      <c r="I2906" s="4">
        <v>0</v>
      </c>
      <c r="J2906" s="4">
        <v>0</v>
      </c>
      <c r="K2906" s="3" t="s">
        <v>1447</v>
      </c>
      <c r="L2906" s="4">
        <v>0.5915204944213468</v>
      </c>
    </row>
    <row r="2907" spans="2:12" x14ac:dyDescent="0.3">
      <c r="B2907" s="3" t="s">
        <v>136</v>
      </c>
      <c r="C2907" s="4">
        <v>2024</v>
      </c>
      <c r="D2907" s="3" t="s">
        <v>1457</v>
      </c>
      <c r="E2907" s="4">
        <v>12318210</v>
      </c>
      <c r="F2907" s="4">
        <v>7090836</v>
      </c>
      <c r="G2907" s="4">
        <v>5227374</v>
      </c>
      <c r="H2907" s="4">
        <v>422600</v>
      </c>
      <c r="I2907" s="4">
        <v>0</v>
      </c>
      <c r="J2907" s="4">
        <v>0</v>
      </c>
      <c r="K2907" s="3" t="s">
        <v>1447</v>
      </c>
      <c r="L2907" s="4">
        <v>0.57563850591928534</v>
      </c>
    </row>
    <row r="2908" spans="2:12" x14ac:dyDescent="0.3">
      <c r="B2908" s="3" t="s">
        <v>136</v>
      </c>
      <c r="C2908" s="4">
        <v>2024</v>
      </c>
      <c r="D2908" s="3" t="s">
        <v>1458</v>
      </c>
      <c r="E2908" s="4">
        <v>2902398</v>
      </c>
      <c r="F2908" s="4"/>
      <c r="G2908" s="4">
        <v>2902398</v>
      </c>
      <c r="H2908" s="4">
        <v>-2259097</v>
      </c>
      <c r="I2908" s="4">
        <v>2902398</v>
      </c>
      <c r="J2908" s="4"/>
      <c r="K2908" s="3" t="s">
        <v>1451</v>
      </c>
      <c r="L2908" s="4"/>
    </row>
    <row r="2909" spans="2:12" x14ac:dyDescent="0.3">
      <c r="B2909" s="3" t="s">
        <v>139</v>
      </c>
      <c r="C2909" s="4">
        <v>2019</v>
      </c>
      <c r="D2909" s="3" t="s">
        <v>1446</v>
      </c>
      <c r="E2909" s="4">
        <v>6036673</v>
      </c>
      <c r="F2909" s="4">
        <v>3370626</v>
      </c>
      <c r="G2909" s="4">
        <v>2666047</v>
      </c>
      <c r="H2909" s="4">
        <v>94140</v>
      </c>
      <c r="I2909" s="4">
        <v>0</v>
      </c>
      <c r="J2909" s="4">
        <v>0</v>
      </c>
      <c r="K2909" s="3" t="s">
        <v>1447</v>
      </c>
      <c r="L2909" s="4">
        <v>0.55835822149054615</v>
      </c>
    </row>
    <row r="2910" spans="2:12" x14ac:dyDescent="0.3">
      <c r="B2910" s="3" t="s">
        <v>139</v>
      </c>
      <c r="C2910" s="4">
        <v>2019</v>
      </c>
      <c r="D2910" s="3" t="s">
        <v>1448</v>
      </c>
      <c r="E2910" s="4">
        <v>440093</v>
      </c>
      <c r="F2910" s="4">
        <v>371433</v>
      </c>
      <c r="G2910" s="4">
        <v>68660</v>
      </c>
      <c r="H2910" s="4">
        <v>0</v>
      </c>
      <c r="I2910" s="4">
        <v>0</v>
      </c>
      <c r="J2910" s="4">
        <v>0</v>
      </c>
      <c r="K2910" s="3" t="s">
        <v>1447</v>
      </c>
      <c r="L2910" s="4">
        <v>0.84398752081946316</v>
      </c>
    </row>
    <row r="2911" spans="2:12" x14ac:dyDescent="0.3">
      <c r="B2911" s="3" t="s">
        <v>139</v>
      </c>
      <c r="C2911" s="4">
        <v>2019</v>
      </c>
      <c r="D2911" s="3" t="s">
        <v>1449</v>
      </c>
      <c r="E2911" s="4">
        <v>5006355</v>
      </c>
      <c r="F2911" s="4">
        <v>3086913</v>
      </c>
      <c r="G2911" s="4">
        <v>1919442</v>
      </c>
      <c r="H2911" s="4">
        <v>15295</v>
      </c>
      <c r="I2911" s="4">
        <v>0</v>
      </c>
      <c r="J2911" s="4">
        <v>0</v>
      </c>
      <c r="K2911" s="3" t="s">
        <v>1447</v>
      </c>
      <c r="L2911" s="4">
        <v>0.6165989027945481</v>
      </c>
    </row>
    <row r="2912" spans="2:12" x14ac:dyDescent="0.3">
      <c r="B2912" s="3" t="s">
        <v>139</v>
      </c>
      <c r="C2912" s="4">
        <v>2019</v>
      </c>
      <c r="D2912" s="3" t="s">
        <v>1450</v>
      </c>
      <c r="E2912" s="4">
        <v>1749280</v>
      </c>
      <c r="F2912" s="4"/>
      <c r="G2912" s="4">
        <v>1749280</v>
      </c>
      <c r="H2912" s="4">
        <v>105942</v>
      </c>
      <c r="I2912" s="4">
        <v>1749280</v>
      </c>
      <c r="J2912" s="4"/>
      <c r="K2912" s="3" t="s">
        <v>1451</v>
      </c>
      <c r="L2912" s="4"/>
    </row>
    <row r="2913" spans="2:12" x14ac:dyDescent="0.3">
      <c r="B2913" s="3" t="s">
        <v>139</v>
      </c>
      <c r="C2913" s="4">
        <v>2019</v>
      </c>
      <c r="D2913" s="3" t="s">
        <v>1452</v>
      </c>
      <c r="E2913" s="4">
        <v>11237938</v>
      </c>
      <c r="F2913" s="4">
        <v>5852589</v>
      </c>
      <c r="G2913" s="4">
        <v>5385349</v>
      </c>
      <c r="H2913" s="4">
        <v>1191532</v>
      </c>
      <c r="I2913" s="4">
        <v>0</v>
      </c>
      <c r="J2913" s="4">
        <v>0</v>
      </c>
      <c r="K2913" s="3" t="s">
        <v>1447</v>
      </c>
      <c r="L2913" s="4">
        <v>0.52078851120196601</v>
      </c>
    </row>
    <row r="2914" spans="2:12" x14ac:dyDescent="0.3">
      <c r="B2914" s="3" t="s">
        <v>139</v>
      </c>
      <c r="C2914" s="4">
        <v>2019</v>
      </c>
      <c r="D2914" s="3" t="s">
        <v>1453</v>
      </c>
      <c r="E2914" s="4">
        <v>2603862</v>
      </c>
      <c r="F2914" s="4">
        <v>1838640</v>
      </c>
      <c r="G2914" s="4">
        <v>765222</v>
      </c>
      <c r="H2914" s="4">
        <v>41406</v>
      </c>
      <c r="I2914" s="4">
        <v>0</v>
      </c>
      <c r="J2914" s="4">
        <v>0</v>
      </c>
      <c r="K2914" s="3" t="s">
        <v>1451</v>
      </c>
      <c r="L2914" s="4">
        <v>0.70612037043437781</v>
      </c>
    </row>
    <row r="2915" spans="2:12" x14ac:dyDescent="0.3">
      <c r="B2915" s="3" t="s">
        <v>139</v>
      </c>
      <c r="C2915" s="4">
        <v>2019</v>
      </c>
      <c r="D2915" s="3" t="s">
        <v>1454</v>
      </c>
      <c r="E2915" s="4">
        <v>3764481</v>
      </c>
      <c r="F2915" s="4">
        <v>1856739</v>
      </c>
      <c r="G2915" s="4">
        <v>1907742</v>
      </c>
      <c r="H2915" s="4">
        <v>45791</v>
      </c>
      <c r="I2915" s="4">
        <v>0</v>
      </c>
      <c r="J2915" s="4">
        <v>0</v>
      </c>
      <c r="K2915" s="3" t="s">
        <v>1447</v>
      </c>
      <c r="L2915" s="4">
        <v>0.4932257594074721</v>
      </c>
    </row>
    <row r="2916" spans="2:12" x14ac:dyDescent="0.3">
      <c r="B2916" s="3" t="s">
        <v>139</v>
      </c>
      <c r="C2916" s="4">
        <v>2019</v>
      </c>
      <c r="D2916" s="3" t="s">
        <v>1455</v>
      </c>
      <c r="E2916" s="4">
        <v>8594090</v>
      </c>
      <c r="F2916" s="4">
        <v>4482768</v>
      </c>
      <c r="G2916" s="4">
        <v>4111322</v>
      </c>
      <c r="H2916" s="4">
        <v>91730</v>
      </c>
      <c r="I2916" s="4">
        <v>0</v>
      </c>
      <c r="J2916" s="4">
        <v>0</v>
      </c>
      <c r="K2916" s="3" t="s">
        <v>1447</v>
      </c>
      <c r="L2916" s="4">
        <v>0.52161054864447542</v>
      </c>
    </row>
    <row r="2917" spans="2:12" x14ac:dyDescent="0.3">
      <c r="B2917" s="3" t="s">
        <v>139</v>
      </c>
      <c r="C2917" s="4">
        <v>2019</v>
      </c>
      <c r="D2917" s="3" t="s">
        <v>1456</v>
      </c>
      <c r="E2917" s="4">
        <v>12096612</v>
      </c>
      <c r="F2917" s="4">
        <v>7514241</v>
      </c>
      <c r="G2917" s="4">
        <v>4582371</v>
      </c>
      <c r="H2917" s="4">
        <v>462605</v>
      </c>
      <c r="I2917" s="4">
        <v>0</v>
      </c>
      <c r="J2917" s="4">
        <v>0</v>
      </c>
      <c r="K2917" s="3" t="s">
        <v>1447</v>
      </c>
      <c r="L2917" s="4">
        <v>0.6211855848563218</v>
      </c>
    </row>
    <row r="2918" spans="2:12" x14ac:dyDescent="0.3">
      <c r="B2918" s="3" t="s">
        <v>139</v>
      </c>
      <c r="C2918" s="4">
        <v>2019</v>
      </c>
      <c r="D2918" s="3" t="s">
        <v>1457</v>
      </c>
      <c r="E2918" s="4">
        <v>10539126</v>
      </c>
      <c r="F2918" s="4">
        <v>5737581</v>
      </c>
      <c r="G2918" s="4">
        <v>4801545</v>
      </c>
      <c r="H2918" s="4">
        <v>375077</v>
      </c>
      <c r="I2918" s="4">
        <v>0</v>
      </c>
      <c r="J2918" s="4">
        <v>0</v>
      </c>
      <c r="K2918" s="3" t="s">
        <v>1447</v>
      </c>
      <c r="L2918" s="4">
        <v>0.54440766720124611</v>
      </c>
    </row>
    <row r="2919" spans="2:12" x14ac:dyDescent="0.3">
      <c r="B2919" s="3" t="s">
        <v>139</v>
      </c>
      <c r="C2919" s="4">
        <v>2019</v>
      </c>
      <c r="D2919" s="3" t="s">
        <v>1458</v>
      </c>
      <c r="E2919" s="4">
        <v>5229145</v>
      </c>
      <c r="F2919" s="4"/>
      <c r="G2919" s="4">
        <v>5229145</v>
      </c>
      <c r="H2919" s="4">
        <v>2957715</v>
      </c>
      <c r="I2919" s="4">
        <v>5229145</v>
      </c>
      <c r="J2919" s="4"/>
      <c r="K2919" s="3" t="s">
        <v>1451</v>
      </c>
      <c r="L2919" s="4"/>
    </row>
    <row r="2920" spans="2:12" x14ac:dyDescent="0.3">
      <c r="B2920" s="3" t="s">
        <v>139</v>
      </c>
      <c r="C2920" s="4">
        <v>2020</v>
      </c>
      <c r="D2920" s="3" t="s">
        <v>1446</v>
      </c>
      <c r="E2920" s="4">
        <v>6361916</v>
      </c>
      <c r="F2920" s="4">
        <v>3524616</v>
      </c>
      <c r="G2920" s="4">
        <v>2837300</v>
      </c>
      <c r="H2920" s="4">
        <v>294985</v>
      </c>
      <c r="I2920" s="4">
        <v>0</v>
      </c>
      <c r="J2920" s="4">
        <v>0</v>
      </c>
      <c r="K2920" s="3" t="s">
        <v>1447</v>
      </c>
      <c r="L2920" s="4">
        <v>0.5540180033813713</v>
      </c>
    </row>
    <row r="2921" spans="2:12" x14ac:dyDescent="0.3">
      <c r="B2921" s="3" t="s">
        <v>139</v>
      </c>
      <c r="C2921" s="4">
        <v>2020</v>
      </c>
      <c r="D2921" s="3" t="s">
        <v>1448</v>
      </c>
      <c r="E2921" s="4">
        <v>440093</v>
      </c>
      <c r="F2921" s="4">
        <v>378222</v>
      </c>
      <c r="G2921" s="4">
        <v>61871</v>
      </c>
      <c r="H2921" s="4">
        <v>0</v>
      </c>
      <c r="I2921" s="4">
        <v>0</v>
      </c>
      <c r="J2921" s="4">
        <v>0</v>
      </c>
      <c r="K2921" s="3" t="s">
        <v>1447</v>
      </c>
      <c r="L2921" s="4">
        <v>0.85941380571833681</v>
      </c>
    </row>
    <row r="2922" spans="2:12" x14ac:dyDescent="0.3">
      <c r="B2922" s="3" t="s">
        <v>139</v>
      </c>
      <c r="C2922" s="4">
        <v>2020</v>
      </c>
      <c r="D2922" s="3" t="s">
        <v>1449</v>
      </c>
      <c r="E2922" s="4">
        <v>5113089</v>
      </c>
      <c r="F2922" s="4">
        <v>3128888</v>
      </c>
      <c r="G2922" s="4">
        <v>1984201</v>
      </c>
      <c r="H2922" s="4">
        <v>263385</v>
      </c>
      <c r="I2922" s="4">
        <v>0</v>
      </c>
      <c r="J2922" s="4">
        <v>0</v>
      </c>
      <c r="K2922" s="3" t="s">
        <v>1460</v>
      </c>
      <c r="L2922" s="4">
        <v>0.61193693284040229</v>
      </c>
    </row>
    <row r="2923" spans="2:12" x14ac:dyDescent="0.3">
      <c r="B2923" s="3" t="s">
        <v>139</v>
      </c>
      <c r="C2923" s="4">
        <v>2020</v>
      </c>
      <c r="D2923" s="3" t="s">
        <v>1450</v>
      </c>
      <c r="E2923" s="4">
        <v>5344731</v>
      </c>
      <c r="F2923" s="4"/>
      <c r="G2923" s="4">
        <v>5344731</v>
      </c>
      <c r="H2923" s="4">
        <v>3595450</v>
      </c>
      <c r="I2923" s="4">
        <v>5344731</v>
      </c>
      <c r="J2923" s="4"/>
      <c r="K2923" s="3" t="s">
        <v>1451</v>
      </c>
      <c r="L2923" s="4"/>
    </row>
    <row r="2924" spans="2:12" x14ac:dyDescent="0.3">
      <c r="B2924" s="3" t="s">
        <v>139</v>
      </c>
      <c r="C2924" s="4">
        <v>2020</v>
      </c>
      <c r="D2924" s="3" t="s">
        <v>1452</v>
      </c>
      <c r="E2924" s="4">
        <v>11654249</v>
      </c>
      <c r="F2924" s="4">
        <v>6096500</v>
      </c>
      <c r="G2924" s="4">
        <v>5557749</v>
      </c>
      <c r="H2924" s="4">
        <v>71613</v>
      </c>
      <c r="I2924" s="4">
        <v>0</v>
      </c>
      <c r="J2924" s="4">
        <v>0</v>
      </c>
      <c r="K2924" s="3" t="s">
        <v>1447</v>
      </c>
      <c r="L2924" s="4">
        <v>0.52311393037852549</v>
      </c>
    </row>
    <row r="2925" spans="2:12" x14ac:dyDescent="0.3">
      <c r="B2925" s="3" t="s">
        <v>139</v>
      </c>
      <c r="C2925" s="4">
        <v>2020</v>
      </c>
      <c r="D2925" s="3" t="s">
        <v>1453</v>
      </c>
      <c r="E2925" s="4">
        <v>2800761</v>
      </c>
      <c r="F2925" s="4">
        <v>1956410</v>
      </c>
      <c r="G2925" s="4">
        <v>844351</v>
      </c>
      <c r="H2925" s="4">
        <v>47804</v>
      </c>
      <c r="I2925" s="4">
        <v>0</v>
      </c>
      <c r="J2925" s="4">
        <v>0</v>
      </c>
      <c r="K2925" s="3" t="s">
        <v>1451</v>
      </c>
      <c r="L2925" s="4">
        <v>0.69852800720946917</v>
      </c>
    </row>
    <row r="2926" spans="2:12" x14ac:dyDescent="0.3">
      <c r="B2926" s="3" t="s">
        <v>139</v>
      </c>
      <c r="C2926" s="4">
        <v>2020</v>
      </c>
      <c r="D2926" s="3" t="s">
        <v>1454</v>
      </c>
      <c r="E2926" s="4">
        <v>3764481</v>
      </c>
      <c r="F2926" s="4">
        <v>1978829</v>
      </c>
      <c r="G2926" s="4">
        <v>1785652</v>
      </c>
      <c r="H2926" s="4">
        <v>0</v>
      </c>
      <c r="I2926" s="4">
        <v>0</v>
      </c>
      <c r="J2926" s="4">
        <v>0</v>
      </c>
      <c r="K2926" s="3" t="s">
        <v>1447</v>
      </c>
      <c r="L2926" s="4">
        <v>0.52565785296831091</v>
      </c>
    </row>
    <row r="2927" spans="2:12" x14ac:dyDescent="0.3">
      <c r="B2927" s="3" t="s">
        <v>139</v>
      </c>
      <c r="C2927" s="4">
        <v>2020</v>
      </c>
      <c r="D2927" s="3" t="s">
        <v>1455</v>
      </c>
      <c r="E2927" s="4">
        <v>13534579</v>
      </c>
      <c r="F2927" s="4">
        <v>4693117</v>
      </c>
      <c r="G2927" s="4">
        <v>8841462</v>
      </c>
      <c r="H2927" s="4">
        <v>1366731</v>
      </c>
      <c r="I2927" s="4">
        <v>0</v>
      </c>
      <c r="J2927" s="4">
        <v>0</v>
      </c>
      <c r="K2927" s="3" t="s">
        <v>1447</v>
      </c>
      <c r="L2927" s="4">
        <v>0.34675012795004556</v>
      </c>
    </row>
    <row r="2928" spans="2:12" x14ac:dyDescent="0.3">
      <c r="B2928" s="3" t="s">
        <v>139</v>
      </c>
      <c r="C2928" s="4">
        <v>2020</v>
      </c>
      <c r="D2928" s="3" t="s">
        <v>1456</v>
      </c>
      <c r="E2928" s="4">
        <v>12096612</v>
      </c>
      <c r="F2928" s="4">
        <v>7910784</v>
      </c>
      <c r="G2928" s="4">
        <v>4185828</v>
      </c>
      <c r="H2928" s="4">
        <v>28061</v>
      </c>
      <c r="I2928" s="4">
        <v>0</v>
      </c>
      <c r="J2928" s="4">
        <v>0</v>
      </c>
      <c r="K2928" s="3" t="s">
        <v>1447</v>
      </c>
      <c r="L2928" s="4">
        <v>0.65396691238836135</v>
      </c>
    </row>
    <row r="2929" spans="2:12" x14ac:dyDescent="0.3">
      <c r="B2929" s="3" t="s">
        <v>139</v>
      </c>
      <c r="C2929" s="4">
        <v>2020</v>
      </c>
      <c r="D2929" s="3" t="s">
        <v>1457</v>
      </c>
      <c r="E2929" s="4">
        <v>10716545</v>
      </c>
      <c r="F2929" s="4">
        <v>6097076</v>
      </c>
      <c r="G2929" s="4">
        <v>4619469</v>
      </c>
      <c r="H2929" s="4">
        <v>134893</v>
      </c>
      <c r="I2929" s="4">
        <v>0</v>
      </c>
      <c r="J2929" s="4">
        <v>0</v>
      </c>
      <c r="K2929" s="3" t="s">
        <v>1447</v>
      </c>
      <c r="L2929" s="4">
        <v>0.56894045608915933</v>
      </c>
    </row>
    <row r="2930" spans="2:12" x14ac:dyDescent="0.3">
      <c r="B2930" s="3" t="s">
        <v>139</v>
      </c>
      <c r="C2930" s="4">
        <v>2020</v>
      </c>
      <c r="D2930" s="3" t="s">
        <v>1458</v>
      </c>
      <c r="E2930" s="4">
        <v>3384027</v>
      </c>
      <c r="F2930" s="4"/>
      <c r="G2930" s="4">
        <v>3384027</v>
      </c>
      <c r="H2930" s="4">
        <v>2286875</v>
      </c>
      <c r="I2930" s="4">
        <v>3384027</v>
      </c>
      <c r="J2930" s="4"/>
      <c r="K2930" s="3" t="s">
        <v>1451</v>
      </c>
      <c r="L2930" s="4"/>
    </row>
    <row r="2931" spans="2:12" x14ac:dyDescent="0.3">
      <c r="B2931" s="3" t="s">
        <v>139</v>
      </c>
      <c r="C2931" s="4">
        <v>2021</v>
      </c>
      <c r="D2931" s="3" t="s">
        <v>1446</v>
      </c>
      <c r="E2931" s="4">
        <v>6783856</v>
      </c>
      <c r="F2931" s="4">
        <v>3645602</v>
      </c>
      <c r="G2931" s="4">
        <v>3138254</v>
      </c>
      <c r="H2931" s="4">
        <v>451767</v>
      </c>
      <c r="I2931" s="4">
        <v>0</v>
      </c>
      <c r="J2931" s="4">
        <v>0</v>
      </c>
      <c r="K2931" s="3" t="s">
        <v>1447</v>
      </c>
      <c r="L2931" s="4">
        <v>0.53739377722640336</v>
      </c>
    </row>
    <row r="2932" spans="2:12" x14ac:dyDescent="0.3">
      <c r="B2932" s="3" t="s">
        <v>139</v>
      </c>
      <c r="C2932" s="4">
        <v>2021</v>
      </c>
      <c r="D2932" s="3" t="s">
        <v>1448</v>
      </c>
      <c r="E2932" s="4">
        <v>501616</v>
      </c>
      <c r="F2932" s="4">
        <v>384106</v>
      </c>
      <c r="G2932" s="4">
        <v>117510</v>
      </c>
      <c r="H2932" s="4">
        <v>61523</v>
      </c>
      <c r="I2932" s="4">
        <v>0</v>
      </c>
      <c r="J2932" s="4">
        <v>0</v>
      </c>
      <c r="K2932" s="3" t="s">
        <v>1447</v>
      </c>
      <c r="L2932" s="4">
        <v>0.7657371375713693</v>
      </c>
    </row>
    <row r="2933" spans="2:12" x14ac:dyDescent="0.3">
      <c r="B2933" s="3" t="s">
        <v>139</v>
      </c>
      <c r="C2933" s="4">
        <v>2021</v>
      </c>
      <c r="D2933" s="3" t="s">
        <v>1449</v>
      </c>
      <c r="E2933" s="4">
        <v>5208700</v>
      </c>
      <c r="F2933" s="4">
        <v>3274675</v>
      </c>
      <c r="G2933" s="4">
        <v>1934025</v>
      </c>
      <c r="H2933" s="4">
        <v>162133</v>
      </c>
      <c r="I2933" s="4">
        <v>0</v>
      </c>
      <c r="J2933" s="4">
        <v>0</v>
      </c>
      <c r="K2933" s="3" t="s">
        <v>1447</v>
      </c>
      <c r="L2933" s="4">
        <v>0.62869333998886479</v>
      </c>
    </row>
    <row r="2934" spans="2:12" x14ac:dyDescent="0.3">
      <c r="B2934" s="3" t="s">
        <v>139</v>
      </c>
      <c r="C2934" s="4">
        <v>2021</v>
      </c>
      <c r="D2934" s="3" t="s">
        <v>1450</v>
      </c>
      <c r="E2934" s="4">
        <v>6933132</v>
      </c>
      <c r="F2934" s="4"/>
      <c r="G2934" s="4">
        <v>6933132</v>
      </c>
      <c r="H2934" s="4">
        <v>1588402</v>
      </c>
      <c r="I2934" s="4">
        <v>6933132</v>
      </c>
      <c r="J2934" s="4"/>
      <c r="K2934" s="3" t="s">
        <v>1451</v>
      </c>
      <c r="L2934" s="4"/>
    </row>
    <row r="2935" spans="2:12" x14ac:dyDescent="0.3">
      <c r="B2935" s="3" t="s">
        <v>139</v>
      </c>
      <c r="C2935" s="4">
        <v>2021</v>
      </c>
      <c r="D2935" s="3" t="s">
        <v>1452</v>
      </c>
      <c r="E2935" s="4">
        <v>11857643</v>
      </c>
      <c r="F2935" s="4">
        <v>6334692</v>
      </c>
      <c r="G2935" s="4">
        <v>5522951</v>
      </c>
      <c r="H2935" s="4">
        <v>18683</v>
      </c>
      <c r="I2935" s="4">
        <v>0</v>
      </c>
      <c r="J2935" s="4">
        <v>0</v>
      </c>
      <c r="K2935" s="3" t="s">
        <v>1447</v>
      </c>
      <c r="L2935" s="4">
        <v>0.53422859838165138</v>
      </c>
    </row>
    <row r="2936" spans="2:12" x14ac:dyDescent="0.3">
      <c r="B2936" s="3" t="s">
        <v>139</v>
      </c>
      <c r="C2936" s="4">
        <v>2021</v>
      </c>
      <c r="D2936" s="3" t="s">
        <v>1453</v>
      </c>
      <c r="E2936" s="4">
        <v>2994369</v>
      </c>
      <c r="F2936" s="4">
        <v>2068408</v>
      </c>
      <c r="G2936" s="4">
        <v>925961</v>
      </c>
      <c r="H2936" s="4">
        <v>191266</v>
      </c>
      <c r="I2936" s="4">
        <v>0</v>
      </c>
      <c r="J2936" s="4">
        <v>0</v>
      </c>
      <c r="K2936" s="3" t="s">
        <v>1451</v>
      </c>
      <c r="L2936" s="4">
        <v>0.69076590092937773</v>
      </c>
    </row>
    <row r="2937" spans="2:12" x14ac:dyDescent="0.3">
      <c r="B2937" s="3" t="s">
        <v>139</v>
      </c>
      <c r="C2937" s="4">
        <v>2021</v>
      </c>
      <c r="D2937" s="3" t="s">
        <v>1454</v>
      </c>
      <c r="E2937" s="4">
        <v>3764481</v>
      </c>
      <c r="F2937" s="4">
        <v>2096194</v>
      </c>
      <c r="G2937" s="4">
        <v>1668287</v>
      </c>
      <c r="H2937" s="4">
        <v>0</v>
      </c>
      <c r="I2937" s="4">
        <v>0</v>
      </c>
      <c r="J2937" s="4">
        <v>0</v>
      </c>
      <c r="K2937" s="3" t="s">
        <v>1447</v>
      </c>
      <c r="L2937" s="4">
        <v>0.55683479342836373</v>
      </c>
    </row>
    <row r="2938" spans="2:12" x14ac:dyDescent="0.3">
      <c r="B2938" s="3" t="s">
        <v>139</v>
      </c>
      <c r="C2938" s="4">
        <v>2021</v>
      </c>
      <c r="D2938" s="3" t="s">
        <v>1455</v>
      </c>
      <c r="E2938" s="4">
        <v>14241694</v>
      </c>
      <c r="F2938" s="4">
        <v>4987374</v>
      </c>
      <c r="G2938" s="4">
        <v>9254320</v>
      </c>
      <c r="H2938" s="4">
        <v>38592</v>
      </c>
      <c r="I2938" s="4">
        <v>0</v>
      </c>
      <c r="J2938" s="4">
        <v>0</v>
      </c>
      <c r="K2938" s="3" t="s">
        <v>1447</v>
      </c>
      <c r="L2938" s="4">
        <v>0.35019527873580208</v>
      </c>
    </row>
    <row r="2939" spans="2:12" x14ac:dyDescent="0.3">
      <c r="B2939" s="3" t="s">
        <v>139</v>
      </c>
      <c r="C2939" s="4">
        <v>2021</v>
      </c>
      <c r="D2939" s="3" t="s">
        <v>1456</v>
      </c>
      <c r="E2939" s="4">
        <v>12329089</v>
      </c>
      <c r="F2939" s="4">
        <v>8299716</v>
      </c>
      <c r="G2939" s="4">
        <v>4029373</v>
      </c>
      <c r="H2939" s="4">
        <v>232477</v>
      </c>
      <c r="I2939" s="4">
        <v>0</v>
      </c>
      <c r="J2939" s="4">
        <v>0</v>
      </c>
      <c r="K2939" s="3" t="s">
        <v>1447</v>
      </c>
      <c r="L2939" s="4">
        <v>0.67318161139075239</v>
      </c>
    </row>
    <row r="2940" spans="2:12" x14ac:dyDescent="0.3">
      <c r="B2940" s="3" t="s">
        <v>139</v>
      </c>
      <c r="C2940" s="4">
        <v>2021</v>
      </c>
      <c r="D2940" s="3" t="s">
        <v>1457</v>
      </c>
      <c r="E2940" s="4">
        <v>10716545</v>
      </c>
      <c r="F2940" s="4">
        <v>6462928</v>
      </c>
      <c r="G2940" s="4">
        <v>4253617</v>
      </c>
      <c r="H2940" s="4">
        <v>0</v>
      </c>
      <c r="I2940" s="4">
        <v>0</v>
      </c>
      <c r="J2940" s="4">
        <v>0</v>
      </c>
      <c r="K2940" s="3" t="s">
        <v>1447</v>
      </c>
      <c r="L2940" s="4">
        <v>0.6030794439812458</v>
      </c>
    </row>
    <row r="2941" spans="2:12" x14ac:dyDescent="0.3">
      <c r="B2941" s="3" t="s">
        <v>139</v>
      </c>
      <c r="C2941" s="4">
        <v>2021</v>
      </c>
      <c r="D2941" s="3" t="s">
        <v>1458</v>
      </c>
      <c r="E2941" s="4">
        <v>5778391</v>
      </c>
      <c r="F2941" s="4"/>
      <c r="G2941" s="4">
        <v>5778391</v>
      </c>
      <c r="H2941" s="4">
        <v>3503955</v>
      </c>
      <c r="I2941" s="4">
        <v>5778391</v>
      </c>
      <c r="J2941" s="4"/>
      <c r="K2941" s="3" t="s">
        <v>1451</v>
      </c>
      <c r="L2941" s="4"/>
    </row>
    <row r="2942" spans="2:12" x14ac:dyDescent="0.3">
      <c r="B2942" s="3" t="s">
        <v>139</v>
      </c>
      <c r="C2942" s="4">
        <v>2022</v>
      </c>
      <c r="D2942" s="3" t="s">
        <v>1446</v>
      </c>
      <c r="E2942" s="4">
        <v>7683182</v>
      </c>
      <c r="F2942" s="4">
        <v>3820516</v>
      </c>
      <c r="G2942" s="4">
        <v>3862666</v>
      </c>
      <c r="H2942" s="4">
        <v>839327</v>
      </c>
      <c r="I2942" s="4">
        <v>0</v>
      </c>
      <c r="J2942" s="4">
        <v>0</v>
      </c>
      <c r="K2942" s="3" t="s">
        <v>1447</v>
      </c>
      <c r="L2942" s="4">
        <v>0.49725699586447386</v>
      </c>
    </row>
    <row r="2943" spans="2:12" x14ac:dyDescent="0.3">
      <c r="B2943" s="3" t="s">
        <v>139</v>
      </c>
      <c r="C2943" s="4">
        <v>2022</v>
      </c>
      <c r="D2943" s="3" t="s">
        <v>1448</v>
      </c>
      <c r="E2943" s="4">
        <v>501616</v>
      </c>
      <c r="F2943" s="4">
        <v>392811</v>
      </c>
      <c r="G2943" s="4">
        <v>108805</v>
      </c>
      <c r="H2943" s="4">
        <v>0</v>
      </c>
      <c r="I2943" s="4">
        <v>0</v>
      </c>
      <c r="J2943" s="4">
        <v>0</v>
      </c>
      <c r="K2943" s="3" t="s">
        <v>1447</v>
      </c>
      <c r="L2943" s="4">
        <v>0.78309104972728139</v>
      </c>
    </row>
    <row r="2944" spans="2:12" x14ac:dyDescent="0.3">
      <c r="B2944" s="3" t="s">
        <v>139</v>
      </c>
      <c r="C2944" s="4">
        <v>2022</v>
      </c>
      <c r="D2944" s="3" t="s">
        <v>1449</v>
      </c>
      <c r="E2944" s="4">
        <v>5208700</v>
      </c>
      <c r="F2944" s="4">
        <v>3488652</v>
      </c>
      <c r="G2944" s="4">
        <v>1720048</v>
      </c>
      <c r="H2944" s="4">
        <v>0</v>
      </c>
      <c r="I2944" s="4">
        <v>0</v>
      </c>
      <c r="J2944" s="4">
        <v>0</v>
      </c>
      <c r="K2944" s="3" t="s">
        <v>1447</v>
      </c>
      <c r="L2944" s="4">
        <v>0.66977403190815366</v>
      </c>
    </row>
    <row r="2945" spans="2:12" x14ac:dyDescent="0.3">
      <c r="B2945" s="3" t="s">
        <v>139</v>
      </c>
      <c r="C2945" s="4">
        <v>2022</v>
      </c>
      <c r="D2945" s="3" t="s">
        <v>1450</v>
      </c>
      <c r="E2945" s="4">
        <v>6975632</v>
      </c>
      <c r="F2945" s="4"/>
      <c r="G2945" s="4">
        <v>6975632</v>
      </c>
      <c r="H2945" s="4">
        <v>42500</v>
      </c>
      <c r="I2945" s="4">
        <v>6975632</v>
      </c>
      <c r="J2945" s="4"/>
      <c r="K2945" s="3" t="s">
        <v>1451</v>
      </c>
      <c r="L2945" s="4"/>
    </row>
    <row r="2946" spans="2:12" x14ac:dyDescent="0.3">
      <c r="B2946" s="3" t="s">
        <v>139</v>
      </c>
      <c r="C2946" s="4">
        <v>2022</v>
      </c>
      <c r="D2946" s="3" t="s">
        <v>1452</v>
      </c>
      <c r="E2946" s="4">
        <v>13760387</v>
      </c>
      <c r="F2946" s="4">
        <v>6629302</v>
      </c>
      <c r="G2946" s="4">
        <v>7131085</v>
      </c>
      <c r="H2946" s="4">
        <v>15650</v>
      </c>
      <c r="I2946" s="4">
        <v>0</v>
      </c>
      <c r="J2946" s="4">
        <v>0</v>
      </c>
      <c r="K2946" s="3" t="s">
        <v>1447</v>
      </c>
      <c r="L2946" s="4">
        <v>0.48176711890443197</v>
      </c>
    </row>
    <row r="2947" spans="2:12" x14ac:dyDescent="0.3">
      <c r="B2947" s="3" t="s">
        <v>139</v>
      </c>
      <c r="C2947" s="4">
        <v>2022</v>
      </c>
      <c r="D2947" s="3" t="s">
        <v>1453</v>
      </c>
      <c r="E2947" s="4">
        <v>3260937</v>
      </c>
      <c r="F2947" s="4">
        <v>2217932</v>
      </c>
      <c r="G2947" s="4">
        <v>1043005</v>
      </c>
      <c r="H2947" s="4">
        <v>229579</v>
      </c>
      <c r="I2947" s="4">
        <v>0</v>
      </c>
      <c r="J2947" s="4">
        <v>0</v>
      </c>
      <c r="K2947" s="3" t="s">
        <v>1451</v>
      </c>
      <c r="L2947" s="4">
        <v>0.68015174779518894</v>
      </c>
    </row>
    <row r="2948" spans="2:12" x14ac:dyDescent="0.3">
      <c r="B2948" s="3" t="s">
        <v>139</v>
      </c>
      <c r="C2948" s="4">
        <v>2022</v>
      </c>
      <c r="D2948" s="3" t="s">
        <v>1454</v>
      </c>
      <c r="E2948" s="4">
        <v>3764481</v>
      </c>
      <c r="F2948" s="4">
        <v>2213558</v>
      </c>
      <c r="G2948" s="4">
        <v>1550923</v>
      </c>
      <c r="H2948" s="4">
        <v>0</v>
      </c>
      <c r="I2948" s="4">
        <v>0</v>
      </c>
      <c r="J2948" s="4">
        <v>0</v>
      </c>
      <c r="K2948" s="3" t="s">
        <v>1447</v>
      </c>
      <c r="L2948" s="4">
        <v>0.58801146824754857</v>
      </c>
    </row>
    <row r="2949" spans="2:12" x14ac:dyDescent="0.3">
      <c r="B2949" s="3" t="s">
        <v>139</v>
      </c>
      <c r="C2949" s="4">
        <v>2022</v>
      </c>
      <c r="D2949" s="3" t="s">
        <v>1455</v>
      </c>
      <c r="E2949" s="4">
        <v>14606466</v>
      </c>
      <c r="F2949" s="4">
        <v>5339449</v>
      </c>
      <c r="G2949" s="4">
        <v>9267017</v>
      </c>
      <c r="H2949" s="4">
        <v>364771</v>
      </c>
      <c r="I2949" s="4">
        <v>0</v>
      </c>
      <c r="J2949" s="4">
        <v>0</v>
      </c>
      <c r="K2949" s="3" t="s">
        <v>1447</v>
      </c>
      <c r="L2949" s="4">
        <v>0.36555378967095803</v>
      </c>
    </row>
    <row r="2950" spans="2:12" x14ac:dyDescent="0.3">
      <c r="B2950" s="3" t="s">
        <v>139</v>
      </c>
      <c r="C2950" s="4">
        <v>2022</v>
      </c>
      <c r="D2950" s="3" t="s">
        <v>1456</v>
      </c>
      <c r="E2950" s="4">
        <v>12586613</v>
      </c>
      <c r="F2950" s="4">
        <v>8701984</v>
      </c>
      <c r="G2950" s="4">
        <v>3884629</v>
      </c>
      <c r="H2950" s="4">
        <v>228244</v>
      </c>
      <c r="I2950" s="4">
        <v>0</v>
      </c>
      <c r="J2950" s="4">
        <v>0</v>
      </c>
      <c r="K2950" s="3" t="s">
        <v>1447</v>
      </c>
      <c r="L2950" s="4">
        <v>0.69136820207310734</v>
      </c>
    </row>
    <row r="2951" spans="2:12" x14ac:dyDescent="0.3">
      <c r="B2951" s="3" t="s">
        <v>139</v>
      </c>
      <c r="C2951" s="4">
        <v>2022</v>
      </c>
      <c r="D2951" s="3" t="s">
        <v>1457</v>
      </c>
      <c r="E2951" s="4">
        <v>10754574</v>
      </c>
      <c r="F2951" s="4">
        <v>6818145</v>
      </c>
      <c r="G2951" s="4">
        <v>3936429</v>
      </c>
      <c r="H2951" s="4">
        <v>23416</v>
      </c>
      <c r="I2951" s="4">
        <v>0</v>
      </c>
      <c r="J2951" s="4">
        <v>0</v>
      </c>
      <c r="K2951" s="3" t="s">
        <v>1447</v>
      </c>
      <c r="L2951" s="4">
        <v>0.63397629696908497</v>
      </c>
    </row>
    <row r="2952" spans="2:12" x14ac:dyDescent="0.3">
      <c r="B2952" s="3" t="s">
        <v>139</v>
      </c>
      <c r="C2952" s="4">
        <v>2022</v>
      </c>
      <c r="D2952" s="3" t="s">
        <v>1458</v>
      </c>
      <c r="E2952" s="4">
        <v>25232471</v>
      </c>
      <c r="F2952" s="4"/>
      <c r="G2952" s="4">
        <v>25232471</v>
      </c>
      <c r="H2952" s="4">
        <v>21482058</v>
      </c>
      <c r="I2952" s="4">
        <v>25232471</v>
      </c>
      <c r="J2952" s="4"/>
      <c r="K2952" s="3" t="s">
        <v>1451</v>
      </c>
      <c r="L2952" s="4"/>
    </row>
    <row r="2953" spans="2:12" x14ac:dyDescent="0.3">
      <c r="B2953" s="3" t="s">
        <v>139</v>
      </c>
      <c r="C2953" s="4">
        <v>2023</v>
      </c>
      <c r="D2953" s="3" t="s">
        <v>1446</v>
      </c>
      <c r="E2953" s="4">
        <v>8159651</v>
      </c>
      <c r="F2953" s="4">
        <v>4053622</v>
      </c>
      <c r="G2953" s="4">
        <v>4106029</v>
      </c>
      <c r="H2953" s="4">
        <v>118082</v>
      </c>
      <c r="I2953" s="4">
        <v>0</v>
      </c>
      <c r="J2953" s="4">
        <v>0</v>
      </c>
      <c r="K2953" s="3" t="s">
        <v>1447</v>
      </c>
      <c r="L2953" s="4">
        <v>0.4967886494165008</v>
      </c>
    </row>
    <row r="2954" spans="2:12" x14ac:dyDescent="0.3">
      <c r="B2954" s="3" t="s">
        <v>139</v>
      </c>
      <c r="C2954" s="4">
        <v>2023</v>
      </c>
      <c r="D2954" s="3" t="s">
        <v>1448</v>
      </c>
      <c r="E2954" s="4">
        <v>501616</v>
      </c>
      <c r="F2954" s="4">
        <v>401515</v>
      </c>
      <c r="G2954" s="4">
        <v>100101</v>
      </c>
      <c r="H2954" s="4">
        <v>0</v>
      </c>
      <c r="I2954" s="4">
        <v>0</v>
      </c>
      <c r="J2954" s="4">
        <v>0</v>
      </c>
      <c r="K2954" s="3" t="s">
        <v>1447</v>
      </c>
      <c r="L2954" s="4">
        <v>0.80044296832636919</v>
      </c>
    </row>
    <row r="2955" spans="2:12" x14ac:dyDescent="0.3">
      <c r="B2955" s="3" t="s">
        <v>139</v>
      </c>
      <c r="C2955" s="4">
        <v>2023</v>
      </c>
      <c r="D2955" s="3" t="s">
        <v>1449</v>
      </c>
      <c r="E2955" s="4">
        <v>5311399</v>
      </c>
      <c r="F2955" s="4">
        <v>3684318</v>
      </c>
      <c r="G2955" s="4">
        <v>1627081</v>
      </c>
      <c r="H2955" s="4">
        <v>102699</v>
      </c>
      <c r="I2955" s="4">
        <v>0</v>
      </c>
      <c r="J2955" s="4">
        <v>0</v>
      </c>
      <c r="K2955" s="3" t="s">
        <v>1447</v>
      </c>
      <c r="L2955" s="4">
        <v>0.69366244185383175</v>
      </c>
    </row>
    <row r="2956" spans="2:12" x14ac:dyDescent="0.3">
      <c r="B2956" s="3" t="s">
        <v>139</v>
      </c>
      <c r="C2956" s="4">
        <v>2023</v>
      </c>
      <c r="D2956" s="3" t="s">
        <v>1450</v>
      </c>
      <c r="E2956" s="4">
        <v>6923775</v>
      </c>
      <c r="F2956" s="4"/>
      <c r="G2956" s="4">
        <v>6923775</v>
      </c>
      <c r="H2956" s="4">
        <v>0</v>
      </c>
      <c r="I2956" s="4">
        <v>6923775</v>
      </c>
      <c r="J2956" s="4"/>
      <c r="K2956" s="3" t="s">
        <v>1451</v>
      </c>
      <c r="L2956" s="4"/>
    </row>
    <row r="2957" spans="2:12" x14ac:dyDescent="0.3">
      <c r="B2957" s="3" t="s">
        <v>139</v>
      </c>
      <c r="C2957" s="4">
        <v>2023</v>
      </c>
      <c r="D2957" s="3" t="s">
        <v>1452</v>
      </c>
      <c r="E2957" s="4">
        <v>13760387</v>
      </c>
      <c r="F2957" s="4">
        <v>6946567</v>
      </c>
      <c r="G2957" s="4">
        <v>6813820</v>
      </c>
      <c r="H2957" s="4">
        <v>0</v>
      </c>
      <c r="I2957" s="4">
        <v>0</v>
      </c>
      <c r="J2957" s="4">
        <v>0</v>
      </c>
      <c r="K2957" s="3" t="s">
        <v>1447</v>
      </c>
      <c r="L2957" s="4">
        <v>0.50482351986175966</v>
      </c>
    </row>
    <row r="2958" spans="2:12" x14ac:dyDescent="0.3">
      <c r="B2958" s="3" t="s">
        <v>139</v>
      </c>
      <c r="C2958" s="4">
        <v>2023</v>
      </c>
      <c r="D2958" s="3" t="s">
        <v>1453</v>
      </c>
      <c r="E2958" s="4">
        <v>3769476</v>
      </c>
      <c r="F2958" s="4">
        <v>2363477</v>
      </c>
      <c r="G2958" s="4">
        <v>1405999</v>
      </c>
      <c r="H2958" s="4">
        <v>451877</v>
      </c>
      <c r="I2958" s="4">
        <v>0</v>
      </c>
      <c r="J2958" s="4">
        <v>0</v>
      </c>
      <c r="K2958" s="3" t="s">
        <v>1451</v>
      </c>
      <c r="L2958" s="4">
        <v>0.62700412471123312</v>
      </c>
    </row>
    <row r="2959" spans="2:12" x14ac:dyDescent="0.3">
      <c r="B2959" s="3" t="s">
        <v>139</v>
      </c>
      <c r="C2959" s="4">
        <v>2023</v>
      </c>
      <c r="D2959" s="3" t="s">
        <v>1454</v>
      </c>
      <c r="E2959" s="4">
        <v>3764481</v>
      </c>
      <c r="F2959" s="4">
        <v>2327581</v>
      </c>
      <c r="G2959" s="4">
        <v>1436900</v>
      </c>
      <c r="H2959" s="4">
        <v>0</v>
      </c>
      <c r="I2959" s="4">
        <v>0</v>
      </c>
      <c r="J2959" s="4">
        <v>0</v>
      </c>
      <c r="K2959" s="3" t="s">
        <v>1447</v>
      </c>
      <c r="L2959" s="4">
        <v>0.6183006369271089</v>
      </c>
    </row>
    <row r="2960" spans="2:12" x14ac:dyDescent="0.3">
      <c r="B2960" s="3" t="s">
        <v>139</v>
      </c>
      <c r="C2960" s="4">
        <v>2023</v>
      </c>
      <c r="D2960" s="3" t="s">
        <v>1455</v>
      </c>
      <c r="E2960" s="4">
        <v>15124768</v>
      </c>
      <c r="F2960" s="4">
        <v>5688345</v>
      </c>
      <c r="G2960" s="4">
        <v>9436423</v>
      </c>
      <c r="H2960" s="4">
        <v>357127</v>
      </c>
      <c r="I2960" s="4">
        <v>0</v>
      </c>
      <c r="J2960" s="4">
        <v>0</v>
      </c>
      <c r="K2960" s="3" t="s">
        <v>1447</v>
      </c>
      <c r="L2960" s="4">
        <v>0.3760946944772971</v>
      </c>
    </row>
    <row r="2961" spans="2:12" x14ac:dyDescent="0.3">
      <c r="B2961" s="3" t="s">
        <v>139</v>
      </c>
      <c r="C2961" s="4">
        <v>2023</v>
      </c>
      <c r="D2961" s="3" t="s">
        <v>1456</v>
      </c>
      <c r="E2961" s="4">
        <v>12940082</v>
      </c>
      <c r="F2961" s="4">
        <v>9107842</v>
      </c>
      <c r="G2961" s="4">
        <v>3832240</v>
      </c>
      <c r="H2961" s="4">
        <v>353469</v>
      </c>
      <c r="I2961" s="4">
        <v>0</v>
      </c>
      <c r="J2961" s="4">
        <v>0</v>
      </c>
      <c r="K2961" s="3" t="s">
        <v>1447</v>
      </c>
      <c r="L2961" s="4">
        <v>0.70384731719628979</v>
      </c>
    </row>
    <row r="2962" spans="2:12" x14ac:dyDescent="0.3">
      <c r="B2962" s="3" t="s">
        <v>139</v>
      </c>
      <c r="C2962" s="4">
        <v>2023</v>
      </c>
      <c r="D2962" s="3" t="s">
        <v>1457</v>
      </c>
      <c r="E2962" s="4">
        <v>12717803</v>
      </c>
      <c r="F2962" s="4">
        <v>7214953</v>
      </c>
      <c r="G2962" s="4">
        <v>5502850</v>
      </c>
      <c r="H2962" s="4">
        <v>550469</v>
      </c>
      <c r="I2962" s="4">
        <v>0</v>
      </c>
      <c r="J2962" s="4">
        <v>0</v>
      </c>
      <c r="K2962" s="3" t="s">
        <v>1447</v>
      </c>
      <c r="L2962" s="4">
        <v>0.56731127223782285</v>
      </c>
    </row>
    <row r="2963" spans="2:12" x14ac:dyDescent="0.3">
      <c r="B2963" s="3" t="s">
        <v>139</v>
      </c>
      <c r="C2963" s="4">
        <v>2023</v>
      </c>
      <c r="D2963" s="3" t="s">
        <v>1458</v>
      </c>
      <c r="E2963" s="4">
        <v>38379761</v>
      </c>
      <c r="F2963" s="4"/>
      <c r="G2963" s="4">
        <v>38379761</v>
      </c>
      <c r="H2963" s="4">
        <v>13672651</v>
      </c>
      <c r="I2963" s="4">
        <v>38379761</v>
      </c>
      <c r="J2963" s="4"/>
      <c r="K2963" s="3" t="s">
        <v>1451</v>
      </c>
      <c r="L2963" s="4"/>
    </row>
    <row r="2964" spans="2:12" x14ac:dyDescent="0.3">
      <c r="B2964" s="3" t="s">
        <v>139</v>
      </c>
      <c r="C2964" s="4">
        <v>2024</v>
      </c>
      <c r="D2964" s="3" t="s">
        <v>1446</v>
      </c>
      <c r="E2964" s="4">
        <v>7752083</v>
      </c>
      <c r="F2964" s="4">
        <v>4126834</v>
      </c>
      <c r="G2964" s="4">
        <v>3625249</v>
      </c>
      <c r="H2964" s="4">
        <v>0</v>
      </c>
      <c r="I2964" s="4">
        <v>13250697</v>
      </c>
      <c r="J2964" s="4">
        <v>708215</v>
      </c>
      <c r="K2964" s="3" t="s">
        <v>1447</v>
      </c>
      <c r="L2964" s="4">
        <v>0.53235162729810814</v>
      </c>
    </row>
    <row r="2965" spans="2:12" x14ac:dyDescent="0.3">
      <c r="B2965" s="3" t="s">
        <v>139</v>
      </c>
      <c r="C2965" s="4">
        <v>2024</v>
      </c>
      <c r="D2965" s="3" t="s">
        <v>1448</v>
      </c>
      <c r="E2965" s="4">
        <v>501616</v>
      </c>
      <c r="F2965" s="4">
        <v>410117</v>
      </c>
      <c r="G2965" s="4">
        <v>91499</v>
      </c>
      <c r="H2965" s="4">
        <v>0</v>
      </c>
      <c r="I2965" s="4">
        <v>757128</v>
      </c>
      <c r="J2965" s="4">
        <v>207432</v>
      </c>
      <c r="K2965" s="3" t="s">
        <v>1447</v>
      </c>
      <c r="L2965" s="4">
        <v>0.81759154412937385</v>
      </c>
    </row>
    <row r="2966" spans="2:12" x14ac:dyDescent="0.3">
      <c r="B2966" s="3" t="s">
        <v>139</v>
      </c>
      <c r="C2966" s="4">
        <v>2024</v>
      </c>
      <c r="D2966" s="3" t="s">
        <v>1449</v>
      </c>
      <c r="E2966" s="4">
        <v>5795186</v>
      </c>
      <c r="F2966" s="4">
        <v>3434519</v>
      </c>
      <c r="G2966" s="4">
        <v>2360667</v>
      </c>
      <c r="H2966" s="4">
        <v>970881</v>
      </c>
      <c r="I2966" s="4">
        <v>7249122</v>
      </c>
      <c r="J2966" s="4">
        <v>1186436</v>
      </c>
      <c r="K2966" s="3" t="s">
        <v>1447</v>
      </c>
      <c r="L2966" s="4">
        <v>0.59265034806475581</v>
      </c>
    </row>
    <row r="2967" spans="2:12" x14ac:dyDescent="0.3">
      <c r="B2967" s="3" t="s">
        <v>139</v>
      </c>
      <c r="C2967" s="4">
        <v>2024</v>
      </c>
      <c r="D2967" s="3" t="s">
        <v>1450</v>
      </c>
      <c r="E2967" s="4">
        <v>6902758</v>
      </c>
      <c r="F2967" s="4"/>
      <c r="G2967" s="4">
        <v>6902758</v>
      </c>
      <c r="H2967" s="4">
        <v>0</v>
      </c>
      <c r="I2967" s="4">
        <v>6902758</v>
      </c>
      <c r="J2967" s="4"/>
      <c r="K2967" s="3" t="s">
        <v>1451</v>
      </c>
      <c r="L2967" s="4"/>
    </row>
    <row r="2968" spans="2:12" x14ac:dyDescent="0.3">
      <c r="B2968" s="3" t="s">
        <v>139</v>
      </c>
      <c r="C2968" s="4">
        <v>2024</v>
      </c>
      <c r="D2968" s="3" t="s">
        <v>1452</v>
      </c>
      <c r="E2968" s="4">
        <v>13760387</v>
      </c>
      <c r="F2968" s="4">
        <v>7257526</v>
      </c>
      <c r="G2968" s="4">
        <v>6502861</v>
      </c>
      <c r="H2968" s="4">
        <v>0</v>
      </c>
      <c r="I2968" s="4">
        <v>17947415</v>
      </c>
      <c r="J2968" s="4">
        <v>1899197</v>
      </c>
      <c r="K2968" s="3" t="s">
        <v>1447</v>
      </c>
      <c r="L2968" s="4">
        <v>0.52742164882426634</v>
      </c>
    </row>
    <row r="2969" spans="2:12" x14ac:dyDescent="0.3">
      <c r="B2969" s="3" t="s">
        <v>139</v>
      </c>
      <c r="C2969" s="4">
        <v>2024</v>
      </c>
      <c r="D2969" s="3" t="s">
        <v>1453</v>
      </c>
      <c r="E2969" s="4">
        <v>4411003</v>
      </c>
      <c r="F2969" s="4">
        <v>2589562</v>
      </c>
      <c r="G2969" s="4">
        <v>1821441</v>
      </c>
      <c r="H2969" s="4">
        <v>507129</v>
      </c>
      <c r="I2969" s="4">
        <v>5506562</v>
      </c>
      <c r="J2969" s="4">
        <v>889590</v>
      </c>
      <c r="K2969" s="3" t="s">
        <v>1451</v>
      </c>
      <c r="L2969" s="4">
        <v>0.58706874604256676</v>
      </c>
    </row>
    <row r="2970" spans="2:12" x14ac:dyDescent="0.3">
      <c r="B2970" s="3" t="s">
        <v>139</v>
      </c>
      <c r="C2970" s="4">
        <v>2024</v>
      </c>
      <c r="D2970" s="3" t="s">
        <v>1454</v>
      </c>
      <c r="E2970" s="4">
        <v>3782672</v>
      </c>
      <c r="F2970" s="4">
        <v>2442057</v>
      </c>
      <c r="G2970" s="4">
        <v>1340615</v>
      </c>
      <c r="H2970" s="4">
        <v>22419</v>
      </c>
      <c r="I2970" s="4">
        <v>5268353</v>
      </c>
      <c r="J2970" s="4">
        <v>773040</v>
      </c>
      <c r="K2970" s="3" t="s">
        <v>1447</v>
      </c>
      <c r="L2970" s="4">
        <v>0.64559047149739657</v>
      </c>
    </row>
    <row r="2971" spans="2:12" x14ac:dyDescent="0.3">
      <c r="B2971" s="3" t="s">
        <v>139</v>
      </c>
      <c r="C2971" s="4">
        <v>2024</v>
      </c>
      <c r="D2971" s="3" t="s">
        <v>1455</v>
      </c>
      <c r="E2971" s="4">
        <v>15297339</v>
      </c>
      <c r="F2971" s="4">
        <v>6040814</v>
      </c>
      <c r="G2971" s="4">
        <v>9256525</v>
      </c>
      <c r="H2971" s="4">
        <v>172572</v>
      </c>
      <c r="I2971" s="4">
        <v>22868511</v>
      </c>
      <c r="J2971" s="4">
        <v>982641</v>
      </c>
      <c r="K2971" s="3" t="s">
        <v>1447</v>
      </c>
      <c r="L2971" s="4">
        <v>0.39489312487616313</v>
      </c>
    </row>
    <row r="2972" spans="2:12" x14ac:dyDescent="0.3">
      <c r="B2972" s="3" t="s">
        <v>139</v>
      </c>
      <c r="C2972" s="4">
        <v>2024</v>
      </c>
      <c r="D2972" s="3" t="s">
        <v>1456</v>
      </c>
      <c r="E2972" s="4">
        <v>13284358</v>
      </c>
      <c r="F2972" s="4">
        <v>9531258</v>
      </c>
      <c r="G2972" s="4">
        <v>3753100</v>
      </c>
      <c r="H2972" s="4">
        <v>130549</v>
      </c>
      <c r="I2972" s="4">
        <v>19765659</v>
      </c>
      <c r="J2972" s="4">
        <v>3607063</v>
      </c>
      <c r="K2972" s="3" t="s">
        <v>1447</v>
      </c>
      <c r="L2972" s="4">
        <v>0.71747976078332121</v>
      </c>
    </row>
    <row r="2973" spans="2:12" x14ac:dyDescent="0.3">
      <c r="B2973" s="3" t="s">
        <v>139</v>
      </c>
      <c r="C2973" s="4">
        <v>2024</v>
      </c>
      <c r="D2973" s="3" t="s">
        <v>1457</v>
      </c>
      <c r="E2973" s="4">
        <v>12963771</v>
      </c>
      <c r="F2973" s="4">
        <v>7623204</v>
      </c>
      <c r="G2973" s="4">
        <v>5340567</v>
      </c>
      <c r="H2973" s="4">
        <v>201767</v>
      </c>
      <c r="I2973" s="4">
        <v>23498323</v>
      </c>
      <c r="J2973" s="4">
        <v>1500988</v>
      </c>
      <c r="K2973" s="3" t="s">
        <v>1447</v>
      </c>
      <c r="L2973" s="4">
        <v>0.58803908214669942</v>
      </c>
    </row>
    <row r="2974" spans="2:12" x14ac:dyDescent="0.3">
      <c r="B2974" s="3" t="s">
        <v>139</v>
      </c>
      <c r="C2974" s="4">
        <v>2024</v>
      </c>
      <c r="D2974" s="3" t="s">
        <v>1458</v>
      </c>
      <c r="E2974" s="4">
        <v>47753496</v>
      </c>
      <c r="F2974" s="4"/>
      <c r="G2974" s="4">
        <v>47753496</v>
      </c>
      <c r="H2974" s="4">
        <v>9761832</v>
      </c>
      <c r="I2974" s="4">
        <v>47753496</v>
      </c>
      <c r="J2974" s="4"/>
      <c r="K2974" s="3" t="s">
        <v>1451</v>
      </c>
      <c r="L2974" s="4"/>
    </row>
    <row r="2975" spans="2:12" x14ac:dyDescent="0.3">
      <c r="B2975" s="3" t="s">
        <v>141</v>
      </c>
      <c r="C2975" s="4">
        <v>2019</v>
      </c>
      <c r="D2975" s="3" t="s">
        <v>1446</v>
      </c>
      <c r="E2975" s="4">
        <v>2673189</v>
      </c>
      <c r="F2975" s="4">
        <v>1653816</v>
      </c>
      <c r="G2975" s="4">
        <v>1019373</v>
      </c>
      <c r="H2975" s="4">
        <v>306139</v>
      </c>
      <c r="I2975" s="4">
        <v>2673189</v>
      </c>
      <c r="J2975" s="4">
        <v>0</v>
      </c>
      <c r="K2975" s="3" t="s">
        <v>1447</v>
      </c>
      <c r="L2975" s="4">
        <v>0.61866781585589348</v>
      </c>
    </row>
    <row r="2976" spans="2:12" x14ac:dyDescent="0.3">
      <c r="B2976" s="3" t="s">
        <v>141</v>
      </c>
      <c r="C2976" s="4">
        <v>2019</v>
      </c>
      <c r="D2976" s="3" t="s">
        <v>1448</v>
      </c>
      <c r="E2976" s="4">
        <v>0</v>
      </c>
      <c r="F2976" s="4">
        <v>0</v>
      </c>
      <c r="G2976" s="4">
        <v>0</v>
      </c>
      <c r="H2976" s="4">
        <v>0</v>
      </c>
      <c r="I2976" s="4">
        <v>0</v>
      </c>
      <c r="J2976" s="4">
        <v>0</v>
      </c>
      <c r="K2976" s="3" t="s">
        <v>1451</v>
      </c>
      <c r="L2976" s="4"/>
    </row>
    <row r="2977" spans="2:12" x14ac:dyDescent="0.3">
      <c r="B2977" s="3" t="s">
        <v>141</v>
      </c>
      <c r="C2977" s="4">
        <v>2019</v>
      </c>
      <c r="D2977" s="3" t="s">
        <v>1449</v>
      </c>
      <c r="E2977" s="4">
        <v>1720443</v>
      </c>
      <c r="F2977" s="4">
        <v>817270</v>
      </c>
      <c r="G2977" s="4">
        <v>903173</v>
      </c>
      <c r="H2977" s="4">
        <v>274230</v>
      </c>
      <c r="I2977" s="4">
        <v>903173</v>
      </c>
      <c r="J2977" s="4">
        <v>0</v>
      </c>
      <c r="K2977" s="3" t="s">
        <v>1447</v>
      </c>
      <c r="L2977" s="4">
        <v>0.47503462770925858</v>
      </c>
    </row>
    <row r="2978" spans="2:12" x14ac:dyDescent="0.3">
      <c r="B2978" s="3" t="s">
        <v>141</v>
      </c>
      <c r="C2978" s="4">
        <v>2019</v>
      </c>
      <c r="D2978" s="3" t="s">
        <v>1450</v>
      </c>
      <c r="E2978" s="4">
        <v>154271</v>
      </c>
      <c r="F2978" s="4"/>
      <c r="G2978" s="4">
        <v>154271</v>
      </c>
      <c r="H2978" s="4">
        <v>0</v>
      </c>
      <c r="I2978" s="4">
        <v>154271</v>
      </c>
      <c r="J2978" s="4"/>
      <c r="K2978" s="3" t="s">
        <v>1451</v>
      </c>
      <c r="L2978" s="4"/>
    </row>
    <row r="2979" spans="2:12" x14ac:dyDescent="0.3">
      <c r="B2979" s="3" t="s">
        <v>141</v>
      </c>
      <c r="C2979" s="4">
        <v>2019</v>
      </c>
      <c r="D2979" s="3" t="s">
        <v>1452</v>
      </c>
      <c r="E2979" s="4">
        <v>0</v>
      </c>
      <c r="F2979" s="4">
        <v>0</v>
      </c>
      <c r="G2979" s="4">
        <v>0</v>
      </c>
      <c r="H2979" s="4">
        <v>0</v>
      </c>
      <c r="I2979" s="4">
        <v>0</v>
      </c>
      <c r="J2979" s="4">
        <v>0</v>
      </c>
      <c r="K2979" s="3" t="s">
        <v>1451</v>
      </c>
      <c r="L2979" s="4"/>
    </row>
    <row r="2980" spans="2:12" x14ac:dyDescent="0.3">
      <c r="B2980" s="3" t="s">
        <v>141</v>
      </c>
      <c r="C2980" s="4">
        <v>2019</v>
      </c>
      <c r="D2980" s="3" t="s">
        <v>1453</v>
      </c>
      <c r="E2980" s="4">
        <v>609455</v>
      </c>
      <c r="F2980" s="4">
        <v>345129</v>
      </c>
      <c r="G2980" s="4">
        <v>264326</v>
      </c>
      <c r="H2980" s="4">
        <v>0</v>
      </c>
      <c r="I2980" s="4">
        <v>0</v>
      </c>
      <c r="J2980" s="4">
        <v>0</v>
      </c>
      <c r="K2980" s="3" t="s">
        <v>1451</v>
      </c>
      <c r="L2980" s="4">
        <v>0.56629119459188948</v>
      </c>
    </row>
    <row r="2981" spans="2:12" x14ac:dyDescent="0.3">
      <c r="B2981" s="3" t="s">
        <v>141</v>
      </c>
      <c r="C2981" s="4">
        <v>2019</v>
      </c>
      <c r="D2981" s="3" t="s">
        <v>1454</v>
      </c>
      <c r="E2981" s="4">
        <v>833197</v>
      </c>
      <c r="F2981" s="4">
        <v>173235</v>
      </c>
      <c r="G2981" s="4">
        <v>659962</v>
      </c>
      <c r="H2981" s="4">
        <v>83292</v>
      </c>
      <c r="I2981" s="4">
        <v>659962</v>
      </c>
      <c r="J2981" s="4">
        <v>0</v>
      </c>
      <c r="K2981" s="3" t="s">
        <v>1447</v>
      </c>
      <c r="L2981" s="4">
        <v>0.20791601506006382</v>
      </c>
    </row>
    <row r="2982" spans="2:12" x14ac:dyDescent="0.3">
      <c r="B2982" s="3" t="s">
        <v>141</v>
      </c>
      <c r="C2982" s="4">
        <v>2019</v>
      </c>
      <c r="D2982" s="3" t="s">
        <v>1455</v>
      </c>
      <c r="E2982" s="4">
        <v>910996</v>
      </c>
      <c r="F2982" s="4">
        <v>795748</v>
      </c>
      <c r="G2982" s="4">
        <v>115248</v>
      </c>
      <c r="H2982" s="4">
        <v>0</v>
      </c>
      <c r="I2982" s="4">
        <v>0</v>
      </c>
      <c r="J2982" s="4">
        <v>0</v>
      </c>
      <c r="K2982" s="3" t="s">
        <v>1447</v>
      </c>
      <c r="L2982" s="4">
        <v>0.87349230951617785</v>
      </c>
    </row>
    <row r="2983" spans="2:12" x14ac:dyDescent="0.3">
      <c r="B2983" s="3" t="s">
        <v>141</v>
      </c>
      <c r="C2983" s="4">
        <v>2019</v>
      </c>
      <c r="D2983" s="3" t="s">
        <v>1456</v>
      </c>
      <c r="E2983" s="4">
        <v>2472351</v>
      </c>
      <c r="F2983" s="4">
        <v>1307222</v>
      </c>
      <c r="G2983" s="4">
        <v>1165129</v>
      </c>
      <c r="H2983" s="4">
        <v>0</v>
      </c>
      <c r="I2983" s="4">
        <v>0</v>
      </c>
      <c r="J2983" s="4">
        <v>0</v>
      </c>
      <c r="K2983" s="3" t="s">
        <v>1447</v>
      </c>
      <c r="L2983" s="4">
        <v>0.52873641323582288</v>
      </c>
    </row>
    <row r="2984" spans="2:12" x14ac:dyDescent="0.3">
      <c r="B2984" s="3" t="s">
        <v>141</v>
      </c>
      <c r="C2984" s="4">
        <v>2019</v>
      </c>
      <c r="D2984" s="3" t="s">
        <v>1457</v>
      </c>
      <c r="E2984" s="4">
        <v>1564586</v>
      </c>
      <c r="F2984" s="4">
        <v>1008282</v>
      </c>
      <c r="G2984" s="4">
        <v>556304</v>
      </c>
      <c r="H2984" s="4">
        <v>3161751</v>
      </c>
      <c r="I2984" s="4">
        <v>4864659</v>
      </c>
      <c r="J2984" s="4">
        <v>0</v>
      </c>
      <c r="K2984" s="3" t="s">
        <v>1447</v>
      </c>
      <c r="L2984" s="4">
        <v>0.64444012665331274</v>
      </c>
    </row>
    <row r="2985" spans="2:12" x14ac:dyDescent="0.3">
      <c r="B2985" s="3" t="s">
        <v>141</v>
      </c>
      <c r="C2985" s="4">
        <v>2019</v>
      </c>
      <c r="D2985" s="3" t="s">
        <v>1458</v>
      </c>
      <c r="E2985" s="4">
        <v>4864659</v>
      </c>
      <c r="F2985" s="4"/>
      <c r="G2985" s="4">
        <v>4864659</v>
      </c>
      <c r="H2985" s="4">
        <v>0</v>
      </c>
      <c r="I2985" s="4">
        <v>4864659</v>
      </c>
      <c r="J2985" s="4"/>
      <c r="K2985" s="3" t="s">
        <v>1451</v>
      </c>
      <c r="L2985" s="4"/>
    </row>
    <row r="2986" spans="2:12" x14ac:dyDescent="0.3">
      <c r="B2986" s="3" t="s">
        <v>141</v>
      </c>
      <c r="C2986" s="4">
        <v>2020</v>
      </c>
      <c r="D2986" s="3" t="s">
        <v>1446</v>
      </c>
      <c r="E2986" s="4">
        <v>2807661</v>
      </c>
      <c r="F2986" s="4">
        <v>1724626</v>
      </c>
      <c r="G2986" s="4">
        <v>1083035</v>
      </c>
      <c r="H2986" s="4">
        <v>134472</v>
      </c>
      <c r="I2986" s="4">
        <v>15000000</v>
      </c>
      <c r="J2986" s="4">
        <v>2807661</v>
      </c>
      <c r="K2986" s="3" t="s">
        <v>1447</v>
      </c>
      <c r="L2986" s="4">
        <v>0.6142572055529496</v>
      </c>
    </row>
    <row r="2987" spans="2:12" x14ac:dyDescent="0.3">
      <c r="B2987" s="3" t="s">
        <v>141</v>
      </c>
      <c r="C2987" s="4">
        <v>2020</v>
      </c>
      <c r="D2987" s="3" t="s">
        <v>1448</v>
      </c>
      <c r="E2987" s="4">
        <v>0</v>
      </c>
      <c r="F2987" s="4">
        <v>0</v>
      </c>
      <c r="G2987" s="4">
        <v>0</v>
      </c>
      <c r="H2987" s="4">
        <v>0</v>
      </c>
      <c r="I2987" s="4">
        <v>0</v>
      </c>
      <c r="J2987" s="4">
        <v>0</v>
      </c>
      <c r="K2987" s="3" t="s">
        <v>1447</v>
      </c>
      <c r="L2987" s="4"/>
    </row>
    <row r="2988" spans="2:12" x14ac:dyDescent="0.3">
      <c r="B2988" s="3" t="s">
        <v>141</v>
      </c>
      <c r="C2988" s="4">
        <v>2020</v>
      </c>
      <c r="D2988" s="3" t="s">
        <v>1449</v>
      </c>
      <c r="E2988" s="4">
        <v>1741741</v>
      </c>
      <c r="F2988" s="4">
        <v>908357</v>
      </c>
      <c r="G2988" s="4">
        <v>833384</v>
      </c>
      <c r="H2988" s="4">
        <v>21298</v>
      </c>
      <c r="I2988" s="4">
        <v>1500000</v>
      </c>
      <c r="J2988" s="4">
        <v>0</v>
      </c>
      <c r="K2988" s="3" t="s">
        <v>1447</v>
      </c>
      <c r="L2988" s="4">
        <v>0.52152243071731097</v>
      </c>
    </row>
    <row r="2989" spans="2:12" x14ac:dyDescent="0.3">
      <c r="B2989" s="3" t="s">
        <v>141</v>
      </c>
      <c r="C2989" s="4">
        <v>2020</v>
      </c>
      <c r="D2989" s="3" t="s">
        <v>1450</v>
      </c>
      <c r="E2989" s="4">
        <v>154271</v>
      </c>
      <c r="F2989" s="4"/>
      <c r="G2989" s="4">
        <v>154271</v>
      </c>
      <c r="H2989" s="4">
        <v>0</v>
      </c>
      <c r="I2989" s="4">
        <v>154271</v>
      </c>
      <c r="J2989" s="4"/>
      <c r="K2989" s="3" t="s">
        <v>1451</v>
      </c>
      <c r="L2989" s="4"/>
    </row>
    <row r="2990" spans="2:12" x14ac:dyDescent="0.3">
      <c r="B2990" s="3" t="s">
        <v>141</v>
      </c>
      <c r="C2990" s="4">
        <v>2020</v>
      </c>
      <c r="D2990" s="3" t="s">
        <v>1452</v>
      </c>
      <c r="E2990" s="4">
        <v>0</v>
      </c>
      <c r="F2990" s="4">
        <v>0</v>
      </c>
      <c r="G2990" s="4">
        <v>0</v>
      </c>
      <c r="H2990" s="4">
        <v>0</v>
      </c>
      <c r="I2990" s="4">
        <v>0</v>
      </c>
      <c r="J2990" s="4">
        <v>0</v>
      </c>
      <c r="K2990" s="3" t="s">
        <v>1451</v>
      </c>
      <c r="L2990" s="4"/>
    </row>
    <row r="2991" spans="2:12" x14ac:dyDescent="0.3">
      <c r="B2991" s="3" t="s">
        <v>141</v>
      </c>
      <c r="C2991" s="4">
        <v>2020</v>
      </c>
      <c r="D2991" s="3" t="s">
        <v>1453</v>
      </c>
      <c r="E2991" s="4">
        <v>619104</v>
      </c>
      <c r="F2991" s="4">
        <v>394409</v>
      </c>
      <c r="G2991" s="4">
        <v>224695</v>
      </c>
      <c r="H2991" s="4">
        <v>9649</v>
      </c>
      <c r="I2991" s="4">
        <v>0</v>
      </c>
      <c r="J2991" s="4">
        <v>0</v>
      </c>
      <c r="K2991" s="3" t="s">
        <v>1451</v>
      </c>
      <c r="L2991" s="4">
        <v>0.6370642089212798</v>
      </c>
    </row>
    <row r="2992" spans="2:12" x14ac:dyDescent="0.3">
      <c r="B2992" s="3" t="s">
        <v>141</v>
      </c>
      <c r="C2992" s="4">
        <v>2020</v>
      </c>
      <c r="D2992" s="3" t="s">
        <v>1454</v>
      </c>
      <c r="E2992" s="4">
        <v>924587</v>
      </c>
      <c r="F2992" s="4">
        <v>204055</v>
      </c>
      <c r="G2992" s="4">
        <v>720532</v>
      </c>
      <c r="H2992" s="4">
        <v>91390</v>
      </c>
      <c r="I2992" s="4">
        <v>2500000</v>
      </c>
      <c r="J2992" s="4">
        <v>0</v>
      </c>
      <c r="K2992" s="3" t="s">
        <v>1447</v>
      </c>
      <c r="L2992" s="4">
        <v>0.22069853891521296</v>
      </c>
    </row>
    <row r="2993" spans="2:12" x14ac:dyDescent="0.3">
      <c r="B2993" s="3" t="s">
        <v>141</v>
      </c>
      <c r="C2993" s="4">
        <v>2020</v>
      </c>
      <c r="D2993" s="3" t="s">
        <v>1455</v>
      </c>
      <c r="E2993" s="4">
        <v>0</v>
      </c>
      <c r="F2993" s="4">
        <v>0</v>
      </c>
      <c r="G2993" s="4">
        <v>0</v>
      </c>
      <c r="H2993" s="4">
        <v>0</v>
      </c>
      <c r="I2993" s="4">
        <v>0</v>
      </c>
      <c r="J2993" s="4">
        <v>0</v>
      </c>
      <c r="K2993" s="3" t="s">
        <v>1447</v>
      </c>
      <c r="L2993" s="4"/>
    </row>
    <row r="2994" spans="2:12" x14ac:dyDescent="0.3">
      <c r="B2994" s="3" t="s">
        <v>141</v>
      </c>
      <c r="C2994" s="4">
        <v>2020</v>
      </c>
      <c r="D2994" s="3" t="s">
        <v>1456</v>
      </c>
      <c r="E2994" s="4">
        <v>2486221</v>
      </c>
      <c r="F2994" s="4">
        <v>1409401</v>
      </c>
      <c r="G2994" s="4">
        <v>1076820</v>
      </c>
      <c r="H2994" s="4">
        <v>13870</v>
      </c>
      <c r="I2994" s="4">
        <v>7500000</v>
      </c>
      <c r="J2994" s="4">
        <v>0</v>
      </c>
      <c r="K2994" s="3" t="s">
        <v>1447</v>
      </c>
      <c r="L2994" s="4">
        <v>0.56688484249791149</v>
      </c>
    </row>
    <row r="2995" spans="2:12" x14ac:dyDescent="0.3">
      <c r="B2995" s="3" t="s">
        <v>141</v>
      </c>
      <c r="C2995" s="4">
        <v>2020</v>
      </c>
      <c r="D2995" s="3" t="s">
        <v>1457</v>
      </c>
      <c r="E2995" s="4">
        <v>7574634</v>
      </c>
      <c r="F2995" s="4">
        <v>1929633</v>
      </c>
      <c r="G2995" s="4">
        <v>5645001</v>
      </c>
      <c r="H2995" s="4">
        <v>349160</v>
      </c>
      <c r="I2995" s="4">
        <v>5400000</v>
      </c>
      <c r="J2995" s="4">
        <v>0</v>
      </c>
      <c r="K2995" s="3" t="s">
        <v>1447</v>
      </c>
      <c r="L2995" s="4">
        <v>0.25474933838387437</v>
      </c>
    </row>
    <row r="2996" spans="2:12" x14ac:dyDescent="0.3">
      <c r="B2996" s="3" t="s">
        <v>141</v>
      </c>
      <c r="C2996" s="4">
        <v>2020</v>
      </c>
      <c r="D2996" s="3" t="s">
        <v>1458</v>
      </c>
      <c r="E2996" s="4">
        <v>491138</v>
      </c>
      <c r="F2996" s="4"/>
      <c r="G2996" s="4">
        <v>491138</v>
      </c>
      <c r="H2996" s="4">
        <v>376371</v>
      </c>
      <c r="I2996" s="4">
        <v>491138</v>
      </c>
      <c r="J2996" s="4"/>
      <c r="K2996" s="3" t="s">
        <v>1451</v>
      </c>
      <c r="L2996" s="4"/>
    </row>
    <row r="2997" spans="2:12" x14ac:dyDescent="0.3">
      <c r="B2997" s="3" t="s">
        <v>141</v>
      </c>
      <c r="C2997" s="4">
        <v>2021</v>
      </c>
      <c r="D2997" s="3" t="s">
        <v>1446</v>
      </c>
      <c r="E2997" s="4">
        <v>3290758</v>
      </c>
      <c r="F2997" s="4">
        <v>1816226</v>
      </c>
      <c r="G2997" s="4">
        <v>1474532</v>
      </c>
      <c r="H2997" s="4">
        <v>483097</v>
      </c>
      <c r="I2997" s="4">
        <v>1474532</v>
      </c>
      <c r="J2997" s="4">
        <v>0</v>
      </c>
      <c r="K2997" s="3" t="s">
        <v>1447</v>
      </c>
      <c r="L2997" s="4">
        <v>0.5519172178567977</v>
      </c>
    </row>
    <row r="2998" spans="2:12" x14ac:dyDescent="0.3">
      <c r="B2998" s="3" t="s">
        <v>141</v>
      </c>
      <c r="C2998" s="4">
        <v>2021</v>
      </c>
      <c r="D2998" s="3" t="s">
        <v>1448</v>
      </c>
      <c r="E2998" s="4">
        <v>0</v>
      </c>
      <c r="F2998" s="4">
        <v>0</v>
      </c>
      <c r="G2998" s="4">
        <v>0</v>
      </c>
      <c r="H2998" s="4">
        <v>0</v>
      </c>
      <c r="I2998" s="4">
        <v>0</v>
      </c>
      <c r="J2998" s="4">
        <v>0</v>
      </c>
      <c r="K2998" s="3" t="s">
        <v>1447</v>
      </c>
      <c r="L2998" s="4"/>
    </row>
    <row r="2999" spans="2:12" x14ac:dyDescent="0.3">
      <c r="B2999" s="3" t="s">
        <v>141</v>
      </c>
      <c r="C2999" s="4">
        <v>2021</v>
      </c>
      <c r="D2999" s="3" t="s">
        <v>1449</v>
      </c>
      <c r="E2999" s="4">
        <v>1848539</v>
      </c>
      <c r="F2999" s="4">
        <v>1007060</v>
      </c>
      <c r="G2999" s="4">
        <v>841479</v>
      </c>
      <c r="H2999" s="4">
        <v>0</v>
      </c>
      <c r="I2999" s="4">
        <v>841479</v>
      </c>
      <c r="J2999" s="4">
        <v>0</v>
      </c>
      <c r="K2999" s="3" t="s">
        <v>1447</v>
      </c>
      <c r="L2999" s="4">
        <v>0.5447869912401091</v>
      </c>
    </row>
    <row r="3000" spans="2:12" x14ac:dyDescent="0.3">
      <c r="B3000" s="3" t="s">
        <v>141</v>
      </c>
      <c r="C3000" s="4">
        <v>2021</v>
      </c>
      <c r="D3000" s="3" t="s">
        <v>1450</v>
      </c>
      <c r="E3000" s="4">
        <v>154271</v>
      </c>
      <c r="F3000" s="4"/>
      <c r="G3000" s="4">
        <v>154271</v>
      </c>
      <c r="H3000" s="4">
        <v>0</v>
      </c>
      <c r="I3000" s="4">
        <v>154271</v>
      </c>
      <c r="J3000" s="4"/>
      <c r="K3000" s="3" t="s">
        <v>1451</v>
      </c>
      <c r="L3000" s="4"/>
    </row>
    <row r="3001" spans="2:12" x14ac:dyDescent="0.3">
      <c r="B3001" s="3" t="s">
        <v>141</v>
      </c>
      <c r="C3001" s="4">
        <v>2021</v>
      </c>
      <c r="D3001" s="3" t="s">
        <v>1452</v>
      </c>
      <c r="E3001" s="4">
        <v>0</v>
      </c>
      <c r="F3001" s="4">
        <v>0</v>
      </c>
      <c r="G3001" s="4">
        <v>0</v>
      </c>
      <c r="H3001" s="4">
        <v>0</v>
      </c>
      <c r="I3001" s="4">
        <v>0</v>
      </c>
      <c r="J3001" s="4">
        <v>0</v>
      </c>
      <c r="K3001" s="3" t="s">
        <v>1447</v>
      </c>
      <c r="L3001" s="4"/>
    </row>
    <row r="3002" spans="2:12" x14ac:dyDescent="0.3">
      <c r="B3002" s="3" t="s">
        <v>141</v>
      </c>
      <c r="C3002" s="4">
        <v>2021</v>
      </c>
      <c r="D3002" s="3" t="s">
        <v>1453</v>
      </c>
      <c r="E3002" s="4">
        <v>619104</v>
      </c>
      <c r="F3002" s="4">
        <v>440748</v>
      </c>
      <c r="G3002" s="4">
        <v>178356</v>
      </c>
      <c r="H3002" s="4">
        <v>106798</v>
      </c>
      <c r="I3002" s="4">
        <v>178356</v>
      </c>
      <c r="J3002" s="4">
        <v>0</v>
      </c>
      <c r="K3002" s="3" t="s">
        <v>1451</v>
      </c>
      <c r="L3002" s="4">
        <v>0.71191269964335557</v>
      </c>
    </row>
    <row r="3003" spans="2:12" x14ac:dyDescent="0.3">
      <c r="B3003" s="3" t="s">
        <v>141</v>
      </c>
      <c r="C3003" s="4">
        <v>2021</v>
      </c>
      <c r="D3003" s="3" t="s">
        <v>1454</v>
      </c>
      <c r="E3003" s="4">
        <v>924587</v>
      </c>
      <c r="F3003" s="4">
        <v>234874</v>
      </c>
      <c r="G3003" s="4">
        <v>689713</v>
      </c>
      <c r="H3003" s="4">
        <v>0</v>
      </c>
      <c r="I3003" s="4">
        <v>689713</v>
      </c>
      <c r="J3003" s="4">
        <v>0</v>
      </c>
      <c r="K3003" s="3" t="s">
        <v>1447</v>
      </c>
      <c r="L3003" s="4">
        <v>0.25403125936228826</v>
      </c>
    </row>
    <row r="3004" spans="2:12" x14ac:dyDescent="0.3">
      <c r="B3004" s="3" t="s">
        <v>141</v>
      </c>
      <c r="C3004" s="4">
        <v>2021</v>
      </c>
      <c r="D3004" s="3" t="s">
        <v>1455</v>
      </c>
      <c r="E3004" s="4">
        <v>982843</v>
      </c>
      <c r="F3004" s="4">
        <v>880550</v>
      </c>
      <c r="G3004" s="4">
        <v>102293</v>
      </c>
      <c r="H3004" s="4">
        <v>0</v>
      </c>
      <c r="I3004" s="4">
        <v>0</v>
      </c>
      <c r="J3004" s="4">
        <v>0</v>
      </c>
      <c r="K3004" s="3" t="s">
        <v>1447</v>
      </c>
      <c r="L3004" s="4">
        <v>0.89592132212367592</v>
      </c>
    </row>
    <row r="3005" spans="2:12" x14ac:dyDescent="0.3">
      <c r="B3005" s="3" t="s">
        <v>141</v>
      </c>
      <c r="C3005" s="4">
        <v>2021</v>
      </c>
      <c r="D3005" s="3" t="s">
        <v>1456</v>
      </c>
      <c r="E3005" s="4">
        <v>2486221</v>
      </c>
      <c r="F3005" s="4">
        <v>1511580</v>
      </c>
      <c r="G3005" s="4">
        <v>974641</v>
      </c>
      <c r="H3005" s="4">
        <v>0</v>
      </c>
      <c r="I3005" s="4">
        <v>974641</v>
      </c>
      <c r="J3005" s="4">
        <v>0</v>
      </c>
      <c r="K3005" s="3" t="s">
        <v>1447</v>
      </c>
      <c r="L3005" s="4">
        <v>0.60798295887614173</v>
      </c>
    </row>
    <row r="3006" spans="2:12" x14ac:dyDescent="0.3">
      <c r="B3006" s="3" t="s">
        <v>141</v>
      </c>
      <c r="C3006" s="4">
        <v>2021</v>
      </c>
      <c r="D3006" s="3" t="s">
        <v>1457</v>
      </c>
      <c r="E3006" s="4">
        <v>7125249</v>
      </c>
      <c r="F3006" s="4">
        <v>1179427</v>
      </c>
      <c r="G3006" s="4">
        <v>5945822</v>
      </c>
      <c r="H3006" s="4">
        <v>533458</v>
      </c>
      <c r="I3006" s="4">
        <v>6048115</v>
      </c>
      <c r="J3006" s="4">
        <v>0</v>
      </c>
      <c r="K3006" s="3" t="s">
        <v>1447</v>
      </c>
      <c r="L3006" s="4">
        <v>0.16552782927305418</v>
      </c>
    </row>
    <row r="3007" spans="2:12" x14ac:dyDescent="0.3">
      <c r="B3007" s="3" t="s">
        <v>141</v>
      </c>
      <c r="C3007" s="4">
        <v>2021</v>
      </c>
      <c r="D3007" s="3" t="s">
        <v>1458</v>
      </c>
      <c r="E3007" s="4">
        <v>4592819</v>
      </c>
      <c r="F3007" s="4"/>
      <c r="G3007" s="4">
        <v>4592819</v>
      </c>
      <c r="H3007" s="4">
        <v>4101681</v>
      </c>
      <c r="I3007" s="4">
        <v>4592819</v>
      </c>
      <c r="J3007" s="4"/>
      <c r="K3007" s="3" t="s">
        <v>1451</v>
      </c>
      <c r="L3007" s="4"/>
    </row>
    <row r="3008" spans="2:12" x14ac:dyDescent="0.3">
      <c r="B3008" s="3" t="s">
        <v>141</v>
      </c>
      <c r="C3008" s="4">
        <v>2022</v>
      </c>
      <c r="D3008" s="3" t="s">
        <v>1446</v>
      </c>
      <c r="E3008" s="4">
        <v>3332680</v>
      </c>
      <c r="F3008" s="4">
        <v>1911150</v>
      </c>
      <c r="G3008" s="4">
        <v>1421530</v>
      </c>
      <c r="H3008" s="4">
        <v>41922</v>
      </c>
      <c r="I3008" s="4">
        <v>9855458</v>
      </c>
      <c r="J3008" s="4">
        <v>0</v>
      </c>
      <c r="K3008" s="3" t="s">
        <v>1460</v>
      </c>
      <c r="L3008" s="4">
        <v>0.57345739764993942</v>
      </c>
    </row>
    <row r="3009" spans="2:12" x14ac:dyDescent="0.3">
      <c r="B3009" s="3" t="s">
        <v>141</v>
      </c>
      <c r="C3009" s="4">
        <v>2022</v>
      </c>
      <c r="D3009" s="3" t="s">
        <v>1448</v>
      </c>
      <c r="E3009" s="4">
        <v>0</v>
      </c>
      <c r="F3009" s="4">
        <v>0</v>
      </c>
      <c r="G3009" s="4">
        <v>0</v>
      </c>
      <c r="H3009" s="4">
        <v>0</v>
      </c>
      <c r="I3009" s="4">
        <v>0</v>
      </c>
      <c r="J3009" s="4">
        <v>0</v>
      </c>
      <c r="K3009" s="3" t="s">
        <v>1460</v>
      </c>
      <c r="L3009" s="4"/>
    </row>
    <row r="3010" spans="2:12" x14ac:dyDescent="0.3">
      <c r="B3010" s="3" t="s">
        <v>141</v>
      </c>
      <c r="C3010" s="4">
        <v>2022</v>
      </c>
      <c r="D3010" s="3" t="s">
        <v>1449</v>
      </c>
      <c r="E3010" s="4">
        <v>1878777</v>
      </c>
      <c r="F3010" s="4">
        <v>1154971</v>
      </c>
      <c r="G3010" s="4">
        <v>723806</v>
      </c>
      <c r="H3010" s="4">
        <v>30238</v>
      </c>
      <c r="I3010" s="4">
        <v>1878777</v>
      </c>
      <c r="J3010" s="4">
        <v>0</v>
      </c>
      <c r="K3010" s="3" t="s">
        <v>1460</v>
      </c>
      <c r="L3010" s="4">
        <v>0.61474618861099539</v>
      </c>
    </row>
    <row r="3011" spans="2:12" x14ac:dyDescent="0.3">
      <c r="B3011" s="3" t="s">
        <v>141</v>
      </c>
      <c r="C3011" s="4">
        <v>2022</v>
      </c>
      <c r="D3011" s="3" t="s">
        <v>1450</v>
      </c>
      <c r="E3011" s="4">
        <v>153091</v>
      </c>
      <c r="F3011" s="4"/>
      <c r="G3011" s="4">
        <v>153091</v>
      </c>
      <c r="H3011" s="4">
        <v>32868</v>
      </c>
      <c r="I3011" s="4">
        <v>153091</v>
      </c>
      <c r="J3011" s="4"/>
      <c r="K3011" s="3" t="s">
        <v>1451</v>
      </c>
      <c r="L3011" s="4"/>
    </row>
    <row r="3012" spans="2:12" x14ac:dyDescent="0.3">
      <c r="B3012" s="3" t="s">
        <v>141</v>
      </c>
      <c r="C3012" s="4">
        <v>2022</v>
      </c>
      <c r="D3012" s="3" t="s">
        <v>1452</v>
      </c>
      <c r="E3012" s="4">
        <v>0</v>
      </c>
      <c r="F3012" s="4">
        <v>0</v>
      </c>
      <c r="G3012" s="4">
        <v>0</v>
      </c>
      <c r="H3012" s="4">
        <v>0</v>
      </c>
      <c r="I3012" s="4">
        <v>0</v>
      </c>
      <c r="J3012" s="4">
        <v>0</v>
      </c>
      <c r="K3012" s="3" t="s">
        <v>1460</v>
      </c>
      <c r="L3012" s="4"/>
    </row>
    <row r="3013" spans="2:12" x14ac:dyDescent="0.3">
      <c r="B3013" s="3" t="s">
        <v>141</v>
      </c>
      <c r="C3013" s="4">
        <v>2022</v>
      </c>
      <c r="D3013" s="3" t="s">
        <v>1453</v>
      </c>
      <c r="E3013" s="4">
        <v>619104</v>
      </c>
      <c r="F3013" s="4">
        <v>440748</v>
      </c>
      <c r="G3013" s="4">
        <v>178356</v>
      </c>
      <c r="H3013" s="4">
        <v>0</v>
      </c>
      <c r="I3013" s="4">
        <v>0</v>
      </c>
      <c r="J3013" s="4">
        <v>0</v>
      </c>
      <c r="K3013" s="3" t="s">
        <v>1451</v>
      </c>
      <c r="L3013" s="4">
        <v>0.71191269964335557</v>
      </c>
    </row>
    <row r="3014" spans="2:12" x14ac:dyDescent="0.3">
      <c r="B3014" s="3" t="s">
        <v>141</v>
      </c>
      <c r="C3014" s="4">
        <v>2022</v>
      </c>
      <c r="D3014" s="3" t="s">
        <v>1454</v>
      </c>
      <c r="E3014" s="4">
        <v>924587</v>
      </c>
      <c r="F3014" s="4">
        <v>265694</v>
      </c>
      <c r="G3014" s="4">
        <v>658893</v>
      </c>
      <c r="H3014" s="4">
        <v>0</v>
      </c>
      <c r="I3014" s="4">
        <v>924587</v>
      </c>
      <c r="J3014" s="4">
        <v>0</v>
      </c>
      <c r="K3014" s="3" t="s">
        <v>1460</v>
      </c>
      <c r="L3014" s="4">
        <v>0.28736506137334833</v>
      </c>
    </row>
    <row r="3015" spans="2:12" x14ac:dyDescent="0.3">
      <c r="B3015" s="3" t="s">
        <v>141</v>
      </c>
      <c r="C3015" s="4">
        <v>2022</v>
      </c>
      <c r="D3015" s="3" t="s">
        <v>1455</v>
      </c>
      <c r="E3015" s="4">
        <v>5502159</v>
      </c>
      <c r="F3015" s="4">
        <v>562604</v>
      </c>
      <c r="G3015" s="4">
        <v>4939555</v>
      </c>
      <c r="H3015" s="4">
        <v>0</v>
      </c>
      <c r="I3015" s="4">
        <v>11111845</v>
      </c>
      <c r="J3015" s="4">
        <v>0</v>
      </c>
      <c r="K3015" s="3" t="s">
        <v>1460</v>
      </c>
      <c r="L3015" s="4">
        <v>0.10225149800287488</v>
      </c>
    </row>
    <row r="3016" spans="2:12" x14ac:dyDescent="0.3">
      <c r="B3016" s="3" t="s">
        <v>141</v>
      </c>
      <c r="C3016" s="4">
        <v>2022</v>
      </c>
      <c r="D3016" s="3" t="s">
        <v>1456</v>
      </c>
      <c r="E3016" s="4">
        <v>2486221</v>
      </c>
      <c r="F3016" s="4">
        <v>1613759</v>
      </c>
      <c r="G3016" s="4">
        <v>872462</v>
      </c>
      <c r="H3016" s="4">
        <v>0</v>
      </c>
      <c r="I3016" s="4">
        <v>8000000</v>
      </c>
      <c r="J3016" s="4">
        <v>0</v>
      </c>
      <c r="K3016" s="3" t="s">
        <v>1460</v>
      </c>
      <c r="L3016" s="4">
        <v>0.64908107525437198</v>
      </c>
    </row>
    <row r="3017" spans="2:12" x14ac:dyDescent="0.3">
      <c r="B3017" s="3" t="s">
        <v>141</v>
      </c>
      <c r="C3017" s="4">
        <v>2022</v>
      </c>
      <c r="D3017" s="3" t="s">
        <v>1457</v>
      </c>
      <c r="E3017" s="4">
        <v>7660462</v>
      </c>
      <c r="F3017" s="4">
        <v>1510545</v>
      </c>
      <c r="G3017" s="4">
        <v>6149917</v>
      </c>
      <c r="H3017" s="4">
        <v>698841</v>
      </c>
      <c r="I3017" s="4">
        <v>12963425</v>
      </c>
      <c r="J3017" s="4">
        <v>0</v>
      </c>
      <c r="K3017" s="3" t="s">
        <v>1460</v>
      </c>
      <c r="L3017" s="4">
        <v>0.1971871931484028</v>
      </c>
    </row>
    <row r="3018" spans="2:12" x14ac:dyDescent="0.3">
      <c r="B3018" s="3" t="s">
        <v>141</v>
      </c>
      <c r="C3018" s="4">
        <v>2022</v>
      </c>
      <c r="D3018" s="3" t="s">
        <v>1458</v>
      </c>
      <c r="E3018" s="4">
        <v>65959</v>
      </c>
      <c r="F3018" s="4"/>
      <c r="G3018" s="4">
        <v>65959</v>
      </c>
      <c r="H3018" s="4">
        <v>65959</v>
      </c>
      <c r="I3018" s="4">
        <v>65959</v>
      </c>
      <c r="J3018" s="4"/>
      <c r="K3018" s="3" t="s">
        <v>1451</v>
      </c>
      <c r="L3018" s="4"/>
    </row>
    <row r="3019" spans="2:12" x14ac:dyDescent="0.3">
      <c r="B3019" s="3" t="s">
        <v>141</v>
      </c>
      <c r="C3019" s="4">
        <v>2023</v>
      </c>
      <c r="D3019" s="3" t="s">
        <v>1446</v>
      </c>
      <c r="E3019" s="4">
        <v>3902867</v>
      </c>
      <c r="F3019" s="4">
        <v>2042474</v>
      </c>
      <c r="G3019" s="4">
        <v>1860393</v>
      </c>
      <c r="H3019" s="4">
        <v>167385</v>
      </c>
      <c r="I3019" s="4">
        <v>1860393</v>
      </c>
      <c r="J3019" s="4">
        <v>117850</v>
      </c>
      <c r="K3019" s="3" t="s">
        <v>1460</v>
      </c>
      <c r="L3019" s="4">
        <v>0.5233265699292341</v>
      </c>
    </row>
    <row r="3020" spans="2:12" x14ac:dyDescent="0.3">
      <c r="B3020" s="3" t="s">
        <v>141</v>
      </c>
      <c r="C3020" s="4">
        <v>2023</v>
      </c>
      <c r="D3020" s="3" t="s">
        <v>1448</v>
      </c>
      <c r="E3020" s="4">
        <v>0</v>
      </c>
      <c r="F3020" s="4">
        <v>0</v>
      </c>
      <c r="G3020" s="4">
        <v>0</v>
      </c>
      <c r="H3020" s="4">
        <v>0</v>
      </c>
      <c r="I3020" s="4">
        <v>0</v>
      </c>
      <c r="J3020" s="4">
        <v>0</v>
      </c>
      <c r="K3020" s="3" t="s">
        <v>1451</v>
      </c>
      <c r="L3020" s="4"/>
    </row>
    <row r="3021" spans="2:12" x14ac:dyDescent="0.3">
      <c r="B3021" s="3" t="s">
        <v>141</v>
      </c>
      <c r="C3021" s="4">
        <v>2023</v>
      </c>
      <c r="D3021" s="3" t="s">
        <v>1449</v>
      </c>
      <c r="E3021" s="4">
        <v>1913068</v>
      </c>
      <c r="F3021" s="4">
        <v>1223276</v>
      </c>
      <c r="G3021" s="4">
        <v>689792</v>
      </c>
      <c r="H3021" s="4">
        <v>90949</v>
      </c>
      <c r="I3021" s="4">
        <v>689792</v>
      </c>
      <c r="J3021" s="4">
        <v>102300</v>
      </c>
      <c r="K3021" s="3" t="s">
        <v>1460</v>
      </c>
      <c r="L3021" s="4">
        <v>0.63943153092310367</v>
      </c>
    </row>
    <row r="3022" spans="2:12" x14ac:dyDescent="0.3">
      <c r="B3022" s="3" t="s">
        <v>141</v>
      </c>
      <c r="C3022" s="4">
        <v>2023</v>
      </c>
      <c r="D3022" s="3" t="s">
        <v>1450</v>
      </c>
      <c r="E3022" s="4">
        <v>178248</v>
      </c>
      <c r="F3022" s="4"/>
      <c r="G3022" s="4">
        <v>178248</v>
      </c>
      <c r="H3022" s="4">
        <v>25157</v>
      </c>
      <c r="I3022" s="4">
        <v>178248</v>
      </c>
      <c r="J3022" s="4"/>
      <c r="K3022" s="3" t="s">
        <v>1451</v>
      </c>
      <c r="L3022" s="4"/>
    </row>
    <row r="3023" spans="2:12" x14ac:dyDescent="0.3">
      <c r="B3023" s="3" t="s">
        <v>141</v>
      </c>
      <c r="C3023" s="4">
        <v>2023</v>
      </c>
      <c r="D3023" s="3" t="s">
        <v>1452</v>
      </c>
      <c r="E3023" s="4">
        <v>0</v>
      </c>
      <c r="F3023" s="4">
        <v>0</v>
      </c>
      <c r="G3023" s="4">
        <v>0</v>
      </c>
      <c r="H3023" s="4">
        <v>0</v>
      </c>
      <c r="I3023" s="4">
        <v>0</v>
      </c>
      <c r="J3023" s="4">
        <v>0</v>
      </c>
      <c r="K3023" s="3" t="s">
        <v>1460</v>
      </c>
      <c r="L3023" s="4"/>
    </row>
    <row r="3024" spans="2:12" x14ac:dyDescent="0.3">
      <c r="B3024" s="3" t="s">
        <v>141</v>
      </c>
      <c r="C3024" s="4">
        <v>2023</v>
      </c>
      <c r="D3024" s="3" t="s">
        <v>1453</v>
      </c>
      <c r="E3024" s="4">
        <v>777684</v>
      </c>
      <c r="F3024" s="4">
        <v>493582</v>
      </c>
      <c r="G3024" s="4">
        <v>284102</v>
      </c>
      <c r="H3024" s="4">
        <v>158580</v>
      </c>
      <c r="I3024" s="4">
        <v>284102</v>
      </c>
      <c r="J3024" s="4">
        <v>52834</v>
      </c>
      <c r="K3024" s="3" t="s">
        <v>1451</v>
      </c>
      <c r="L3024" s="4">
        <v>0.63468195308120012</v>
      </c>
    </row>
    <row r="3025" spans="2:12" x14ac:dyDescent="0.3">
      <c r="B3025" s="3" t="s">
        <v>141</v>
      </c>
      <c r="C3025" s="4">
        <v>2023</v>
      </c>
      <c r="D3025" s="3" t="s">
        <v>1454</v>
      </c>
      <c r="E3025" s="4">
        <v>2682486</v>
      </c>
      <c r="F3025" s="4">
        <v>354228</v>
      </c>
      <c r="G3025" s="4">
        <v>2328258</v>
      </c>
      <c r="H3025" s="4">
        <v>1757899</v>
      </c>
      <c r="I3025" s="4">
        <v>2328258</v>
      </c>
      <c r="J3025" s="4">
        <v>88534</v>
      </c>
      <c r="K3025" s="3" t="s">
        <v>1460</v>
      </c>
      <c r="L3025" s="4">
        <v>0.13205213372968208</v>
      </c>
    </row>
    <row r="3026" spans="2:12" x14ac:dyDescent="0.3">
      <c r="B3026" s="3" t="s">
        <v>141</v>
      </c>
      <c r="C3026" s="4">
        <v>2023</v>
      </c>
      <c r="D3026" s="3" t="s">
        <v>1455</v>
      </c>
      <c r="E3026" s="4">
        <v>5502159</v>
      </c>
      <c r="F3026" s="4">
        <v>692273</v>
      </c>
      <c r="G3026" s="4">
        <v>4809886</v>
      </c>
      <c r="H3026" s="4">
        <v>0</v>
      </c>
      <c r="I3026" s="4">
        <v>4809886</v>
      </c>
      <c r="J3026" s="4">
        <v>692273</v>
      </c>
      <c r="K3026" s="3" t="s">
        <v>1460</v>
      </c>
      <c r="L3026" s="4">
        <v>0.12581842872952237</v>
      </c>
    </row>
    <row r="3027" spans="2:12" x14ac:dyDescent="0.3">
      <c r="B3027" s="3" t="s">
        <v>141</v>
      </c>
      <c r="C3027" s="4">
        <v>2023</v>
      </c>
      <c r="D3027" s="3" t="s">
        <v>1456</v>
      </c>
      <c r="E3027" s="4">
        <v>2952484</v>
      </c>
      <c r="F3027" s="4">
        <v>1734587</v>
      </c>
      <c r="G3027" s="4">
        <v>1217897</v>
      </c>
      <c r="H3027" s="4">
        <v>466263</v>
      </c>
      <c r="I3027" s="4">
        <v>1217897</v>
      </c>
      <c r="J3027" s="4">
        <v>0</v>
      </c>
      <c r="K3027" s="3" t="s">
        <v>1460</v>
      </c>
      <c r="L3027" s="4">
        <v>0.58750089754931778</v>
      </c>
    </row>
    <row r="3028" spans="2:12" x14ac:dyDescent="0.3">
      <c r="B3028" s="3" t="s">
        <v>141</v>
      </c>
      <c r="C3028" s="4">
        <v>2023</v>
      </c>
      <c r="D3028" s="3" t="s">
        <v>1457</v>
      </c>
      <c r="E3028" s="4">
        <v>7749068</v>
      </c>
      <c r="F3028" s="4">
        <v>1514974</v>
      </c>
      <c r="G3028" s="4">
        <v>6234094</v>
      </c>
      <c r="H3028" s="4">
        <v>88606</v>
      </c>
      <c r="I3028" s="4">
        <v>6234094</v>
      </c>
      <c r="J3028" s="4">
        <v>1514974</v>
      </c>
      <c r="K3028" s="3" t="s">
        <v>1460</v>
      </c>
      <c r="L3028" s="4">
        <v>0.1955040270649322</v>
      </c>
    </row>
    <row r="3029" spans="2:12" x14ac:dyDescent="0.3">
      <c r="B3029" s="3" t="s">
        <v>141</v>
      </c>
      <c r="C3029" s="4">
        <v>2023</v>
      </c>
      <c r="D3029" s="3" t="s">
        <v>1458</v>
      </c>
      <c r="E3029" s="4">
        <v>0</v>
      </c>
      <c r="F3029" s="4"/>
      <c r="G3029" s="4">
        <v>0</v>
      </c>
      <c r="H3029" s="4">
        <v>0</v>
      </c>
      <c r="I3029" s="4">
        <v>0</v>
      </c>
      <c r="J3029" s="4"/>
      <c r="K3029" s="3" t="s">
        <v>1451</v>
      </c>
      <c r="L3029" s="4"/>
    </row>
    <row r="3030" spans="2:12" x14ac:dyDescent="0.3">
      <c r="B3030" s="3" t="s">
        <v>141</v>
      </c>
      <c r="C3030" s="4">
        <v>2024</v>
      </c>
      <c r="D3030" s="3" t="s">
        <v>1446</v>
      </c>
      <c r="E3030" s="4">
        <v>4073272</v>
      </c>
      <c r="F3030" s="4">
        <v>2166352</v>
      </c>
      <c r="G3030" s="4">
        <v>1906920</v>
      </c>
      <c r="H3030" s="4">
        <v>170405</v>
      </c>
      <c r="I3030" s="4">
        <v>1906920</v>
      </c>
      <c r="J3030" s="4">
        <v>123878</v>
      </c>
      <c r="K3030" s="3" t="s">
        <v>1447</v>
      </c>
      <c r="L3030" s="4">
        <v>0.53184565135841655</v>
      </c>
    </row>
    <row r="3031" spans="2:12" x14ac:dyDescent="0.3">
      <c r="B3031" s="3" t="s">
        <v>141</v>
      </c>
      <c r="C3031" s="4">
        <v>2024</v>
      </c>
      <c r="D3031" s="3" t="s">
        <v>1448</v>
      </c>
      <c r="E3031" s="4">
        <v>0</v>
      </c>
      <c r="F3031" s="4">
        <v>0</v>
      </c>
      <c r="G3031" s="4">
        <v>0</v>
      </c>
      <c r="H3031" s="4">
        <v>0</v>
      </c>
      <c r="I3031" s="4">
        <v>0</v>
      </c>
      <c r="J3031" s="4">
        <v>0</v>
      </c>
      <c r="K3031" s="3"/>
      <c r="L3031" s="4"/>
    </row>
    <row r="3032" spans="2:12" x14ac:dyDescent="0.3">
      <c r="B3032" s="3" t="s">
        <v>141</v>
      </c>
      <c r="C3032" s="4">
        <v>2024</v>
      </c>
      <c r="D3032" s="3" t="s">
        <v>1449</v>
      </c>
      <c r="E3032" s="4">
        <v>3967412</v>
      </c>
      <c r="F3032" s="4">
        <v>1441800</v>
      </c>
      <c r="G3032" s="4">
        <v>2525612</v>
      </c>
      <c r="H3032" s="4">
        <v>0</v>
      </c>
      <c r="I3032" s="4">
        <v>1913068</v>
      </c>
      <c r="J3032" s="4">
        <v>228486</v>
      </c>
      <c r="K3032" s="3" t="s">
        <v>1460</v>
      </c>
      <c r="L3032" s="4">
        <v>0.36341070703017486</v>
      </c>
    </row>
    <row r="3033" spans="2:12" x14ac:dyDescent="0.3">
      <c r="B3033" s="3" t="s">
        <v>141</v>
      </c>
      <c r="C3033" s="4">
        <v>2024</v>
      </c>
      <c r="D3033" s="3" t="s">
        <v>1450</v>
      </c>
      <c r="E3033" s="4">
        <v>178248</v>
      </c>
      <c r="F3033" s="4"/>
      <c r="G3033" s="4">
        <v>178248</v>
      </c>
      <c r="H3033" s="4">
        <v>0</v>
      </c>
      <c r="I3033" s="4">
        <v>178248</v>
      </c>
      <c r="J3033" s="4"/>
      <c r="K3033" s="3" t="s">
        <v>1451</v>
      </c>
      <c r="L3033" s="4"/>
    </row>
    <row r="3034" spans="2:12" x14ac:dyDescent="0.3">
      <c r="B3034" s="3" t="s">
        <v>141</v>
      </c>
      <c r="C3034" s="4">
        <v>2024</v>
      </c>
      <c r="D3034" s="3" t="s">
        <v>1452</v>
      </c>
      <c r="E3034" s="4">
        <v>0</v>
      </c>
      <c r="F3034" s="4">
        <v>0</v>
      </c>
      <c r="G3034" s="4">
        <v>0</v>
      </c>
      <c r="H3034" s="4">
        <v>0</v>
      </c>
      <c r="I3034" s="4">
        <v>0</v>
      </c>
      <c r="J3034" s="4">
        <v>0</v>
      </c>
      <c r="K3034" s="3"/>
      <c r="L3034" s="4"/>
    </row>
    <row r="3035" spans="2:12" x14ac:dyDescent="0.3">
      <c r="B3035" s="3" t="s">
        <v>141</v>
      </c>
      <c r="C3035" s="4">
        <v>2024</v>
      </c>
      <c r="D3035" s="3" t="s">
        <v>1453</v>
      </c>
      <c r="E3035" s="4">
        <v>777684</v>
      </c>
      <c r="F3035" s="4">
        <v>507353</v>
      </c>
      <c r="G3035" s="4">
        <v>270331</v>
      </c>
      <c r="H3035" s="4">
        <v>2064306</v>
      </c>
      <c r="I3035" s="4">
        <v>2064306</v>
      </c>
      <c r="J3035" s="4">
        <v>0</v>
      </c>
      <c r="K3035" s="3" t="s">
        <v>1451</v>
      </c>
      <c r="L3035" s="4">
        <v>0.65238965955323758</v>
      </c>
    </row>
    <row r="3036" spans="2:12" x14ac:dyDescent="0.3">
      <c r="B3036" s="3" t="s">
        <v>141</v>
      </c>
      <c r="C3036" s="4">
        <v>2024</v>
      </c>
      <c r="D3036" s="3" t="s">
        <v>1454</v>
      </c>
      <c r="E3036" s="4">
        <v>2827912</v>
      </c>
      <c r="F3036" s="4">
        <v>447009</v>
      </c>
      <c r="G3036" s="4">
        <v>2380903</v>
      </c>
      <c r="H3036" s="4">
        <v>145426</v>
      </c>
      <c r="I3036" s="4">
        <v>2827912</v>
      </c>
      <c r="J3036" s="4">
        <v>92781</v>
      </c>
      <c r="K3036" s="3" t="s">
        <v>1447</v>
      </c>
      <c r="L3036" s="4">
        <v>0.15807033599348211</v>
      </c>
    </row>
    <row r="3037" spans="2:12" x14ac:dyDescent="0.3">
      <c r="B3037" s="3" t="s">
        <v>141</v>
      </c>
      <c r="C3037" s="4">
        <v>2024</v>
      </c>
      <c r="D3037" s="3" t="s">
        <v>1455</v>
      </c>
      <c r="E3037" s="4">
        <v>5502160</v>
      </c>
      <c r="F3037" s="4">
        <v>790618</v>
      </c>
      <c r="G3037" s="4">
        <v>4711542</v>
      </c>
      <c r="H3037" s="4">
        <v>0</v>
      </c>
      <c r="I3037" s="4">
        <v>5502159</v>
      </c>
      <c r="J3037" s="4">
        <v>98345</v>
      </c>
      <c r="K3037" s="3" t="s">
        <v>1460</v>
      </c>
      <c r="L3037" s="4">
        <v>0.14369229538944706</v>
      </c>
    </row>
    <row r="3038" spans="2:12" x14ac:dyDescent="0.3">
      <c r="B3038" s="3" t="s">
        <v>141</v>
      </c>
      <c r="C3038" s="4">
        <v>2024</v>
      </c>
      <c r="D3038" s="3" t="s">
        <v>1456</v>
      </c>
      <c r="E3038" s="4">
        <v>2952484</v>
      </c>
      <c r="F3038" s="4">
        <v>1855416</v>
      </c>
      <c r="G3038" s="4">
        <v>1097068</v>
      </c>
      <c r="H3038" s="4">
        <v>0</v>
      </c>
      <c r="I3038" s="4">
        <v>2952484</v>
      </c>
      <c r="J3038" s="4">
        <v>0</v>
      </c>
      <c r="K3038" s="3" t="s">
        <v>1447</v>
      </c>
      <c r="L3038" s="4">
        <v>0.62842542076434627</v>
      </c>
    </row>
    <row r="3039" spans="2:12" x14ac:dyDescent="0.3">
      <c r="B3039" s="3" t="s">
        <v>141</v>
      </c>
      <c r="C3039" s="4">
        <v>2024</v>
      </c>
      <c r="D3039" s="3" t="s">
        <v>1457</v>
      </c>
      <c r="E3039" s="4">
        <v>7749068</v>
      </c>
      <c r="F3039" s="4">
        <v>1646966</v>
      </c>
      <c r="G3039" s="4">
        <v>6102102</v>
      </c>
      <c r="H3039" s="4">
        <v>0</v>
      </c>
      <c r="I3039" s="4">
        <v>7749068</v>
      </c>
      <c r="J3039" s="4">
        <v>131991</v>
      </c>
      <c r="K3039" s="3" t="s">
        <v>1460</v>
      </c>
      <c r="L3039" s="4">
        <v>0.21253730125997089</v>
      </c>
    </row>
    <row r="3040" spans="2:12" x14ac:dyDescent="0.3">
      <c r="B3040" s="3" t="s">
        <v>141</v>
      </c>
      <c r="C3040" s="4">
        <v>2024</v>
      </c>
      <c r="D3040" s="3" t="s">
        <v>1458</v>
      </c>
      <c r="E3040" s="4">
        <v>260366</v>
      </c>
      <c r="F3040" s="4"/>
      <c r="G3040" s="4">
        <v>260366</v>
      </c>
      <c r="H3040" s="4">
        <v>260366</v>
      </c>
      <c r="I3040" s="4">
        <v>260366</v>
      </c>
      <c r="J3040" s="4"/>
      <c r="K3040" s="3" t="s">
        <v>1451</v>
      </c>
      <c r="L3040" s="4"/>
    </row>
    <row r="3041" spans="2:12" x14ac:dyDescent="0.3">
      <c r="B3041" s="3" t="s">
        <v>143</v>
      </c>
      <c r="C3041" s="4">
        <v>2019</v>
      </c>
      <c r="D3041" s="3" t="s">
        <v>1446</v>
      </c>
      <c r="E3041" s="4">
        <v>1099228</v>
      </c>
      <c r="F3041" s="4">
        <v>702750</v>
      </c>
      <c r="G3041" s="4">
        <v>396478</v>
      </c>
      <c r="H3041" s="4">
        <v>0</v>
      </c>
      <c r="I3041" s="4">
        <v>0</v>
      </c>
      <c r="J3041" s="4">
        <v>0</v>
      </c>
      <c r="K3041" s="3" t="s">
        <v>1447</v>
      </c>
      <c r="L3041" s="4">
        <v>0.63931231737182825</v>
      </c>
    </row>
    <row r="3042" spans="2:12" x14ac:dyDescent="0.3">
      <c r="B3042" s="3" t="s">
        <v>143</v>
      </c>
      <c r="C3042" s="4">
        <v>2019</v>
      </c>
      <c r="D3042" s="3" t="s">
        <v>1448</v>
      </c>
      <c r="E3042" s="4">
        <v>0</v>
      </c>
      <c r="F3042" s="4">
        <v>0</v>
      </c>
      <c r="G3042" s="4">
        <v>0</v>
      </c>
      <c r="H3042" s="4">
        <v>0</v>
      </c>
      <c r="I3042" s="4">
        <v>0</v>
      </c>
      <c r="J3042" s="4">
        <v>0</v>
      </c>
      <c r="K3042" s="3" t="s">
        <v>1447</v>
      </c>
      <c r="L3042" s="4"/>
    </row>
    <row r="3043" spans="2:12" x14ac:dyDescent="0.3">
      <c r="B3043" s="3" t="s">
        <v>143</v>
      </c>
      <c r="C3043" s="4">
        <v>2019</v>
      </c>
      <c r="D3043" s="3" t="s">
        <v>1449</v>
      </c>
      <c r="E3043" s="4">
        <v>761177</v>
      </c>
      <c r="F3043" s="4">
        <v>520077</v>
      </c>
      <c r="G3043" s="4">
        <v>241100</v>
      </c>
      <c r="H3043" s="4">
        <v>29506</v>
      </c>
      <c r="I3043" s="4">
        <v>0</v>
      </c>
      <c r="J3043" s="4">
        <v>0</v>
      </c>
      <c r="K3043" s="3" t="s">
        <v>1447</v>
      </c>
      <c r="L3043" s="4">
        <v>0.68325369789155477</v>
      </c>
    </row>
    <row r="3044" spans="2:12" x14ac:dyDescent="0.3">
      <c r="B3044" s="3" t="s">
        <v>143</v>
      </c>
      <c r="C3044" s="4">
        <v>2019</v>
      </c>
      <c r="D3044" s="3" t="s">
        <v>1450</v>
      </c>
      <c r="E3044" s="4">
        <v>1363073</v>
      </c>
      <c r="F3044" s="4"/>
      <c r="G3044" s="4">
        <v>1363073</v>
      </c>
      <c r="H3044" s="4">
        <v>0</v>
      </c>
      <c r="I3044" s="4">
        <v>1363073</v>
      </c>
      <c r="J3044" s="4"/>
      <c r="K3044" s="3" t="s">
        <v>1451</v>
      </c>
      <c r="L3044" s="4"/>
    </row>
    <row r="3045" spans="2:12" x14ac:dyDescent="0.3">
      <c r="B3045" s="3" t="s">
        <v>143</v>
      </c>
      <c r="C3045" s="4">
        <v>2019</v>
      </c>
      <c r="D3045" s="3" t="s">
        <v>1452</v>
      </c>
      <c r="E3045" s="4">
        <v>0</v>
      </c>
      <c r="F3045" s="4">
        <v>0</v>
      </c>
      <c r="G3045" s="4">
        <v>0</v>
      </c>
      <c r="H3045" s="4">
        <v>0</v>
      </c>
      <c r="I3045" s="4">
        <v>0</v>
      </c>
      <c r="J3045" s="4">
        <v>0</v>
      </c>
      <c r="K3045" s="3" t="s">
        <v>1447</v>
      </c>
      <c r="L3045" s="4"/>
    </row>
    <row r="3046" spans="2:12" x14ac:dyDescent="0.3">
      <c r="B3046" s="3" t="s">
        <v>143</v>
      </c>
      <c r="C3046" s="4">
        <v>2019</v>
      </c>
      <c r="D3046" s="3" t="s">
        <v>1453</v>
      </c>
      <c r="E3046" s="4">
        <v>75476</v>
      </c>
      <c r="F3046" s="4">
        <v>41586</v>
      </c>
      <c r="G3046" s="4">
        <v>33890</v>
      </c>
      <c r="H3046" s="4">
        <v>0</v>
      </c>
      <c r="I3046" s="4">
        <v>0</v>
      </c>
      <c r="J3046" s="4">
        <v>0</v>
      </c>
      <c r="K3046" s="3" t="s">
        <v>1451</v>
      </c>
      <c r="L3046" s="4">
        <v>0.55098309396364409</v>
      </c>
    </row>
    <row r="3047" spans="2:12" x14ac:dyDescent="0.3">
      <c r="B3047" s="3" t="s">
        <v>143</v>
      </c>
      <c r="C3047" s="4">
        <v>2019</v>
      </c>
      <c r="D3047" s="3" t="s">
        <v>1454</v>
      </c>
      <c r="E3047" s="4">
        <v>550151</v>
      </c>
      <c r="F3047" s="4">
        <v>250158</v>
      </c>
      <c r="G3047" s="4">
        <v>299993</v>
      </c>
      <c r="H3047" s="4">
        <v>36138</v>
      </c>
      <c r="I3047" s="4">
        <v>0</v>
      </c>
      <c r="J3047" s="4">
        <v>0</v>
      </c>
      <c r="K3047" s="3" t="s">
        <v>1447</v>
      </c>
      <c r="L3047" s="4">
        <v>0.45470788928857714</v>
      </c>
    </row>
    <row r="3048" spans="2:12" x14ac:dyDescent="0.3">
      <c r="B3048" s="3" t="s">
        <v>143</v>
      </c>
      <c r="C3048" s="4">
        <v>2019</v>
      </c>
      <c r="D3048" s="3" t="s">
        <v>1455</v>
      </c>
      <c r="E3048" s="4">
        <v>2740838</v>
      </c>
      <c r="F3048" s="4">
        <v>1473669</v>
      </c>
      <c r="G3048" s="4">
        <v>1267169</v>
      </c>
      <c r="H3048" s="4">
        <v>78924</v>
      </c>
      <c r="I3048" s="4">
        <v>0</v>
      </c>
      <c r="J3048" s="4">
        <v>0</v>
      </c>
      <c r="K3048" s="3" t="s">
        <v>1447</v>
      </c>
      <c r="L3048" s="4">
        <v>0.53767096048726704</v>
      </c>
    </row>
    <row r="3049" spans="2:12" x14ac:dyDescent="0.3">
      <c r="B3049" s="3" t="s">
        <v>143</v>
      </c>
      <c r="C3049" s="4">
        <v>2019</v>
      </c>
      <c r="D3049" s="3" t="s">
        <v>1456</v>
      </c>
      <c r="E3049" s="4">
        <v>4173281</v>
      </c>
      <c r="F3049" s="4">
        <v>736512</v>
      </c>
      <c r="G3049" s="4">
        <v>3436769</v>
      </c>
      <c r="H3049" s="4">
        <v>0</v>
      </c>
      <c r="I3049" s="4">
        <v>0</v>
      </c>
      <c r="J3049" s="4">
        <v>0</v>
      </c>
      <c r="K3049" s="3" t="s">
        <v>1447</v>
      </c>
      <c r="L3049" s="4">
        <v>0.17648272426419404</v>
      </c>
    </row>
    <row r="3050" spans="2:12" x14ac:dyDescent="0.3">
      <c r="B3050" s="3" t="s">
        <v>143</v>
      </c>
      <c r="C3050" s="4">
        <v>2019</v>
      </c>
      <c r="D3050" s="3" t="s">
        <v>1457</v>
      </c>
      <c r="E3050" s="4">
        <v>1973355</v>
      </c>
      <c r="F3050" s="4">
        <v>460704</v>
      </c>
      <c r="G3050" s="4">
        <v>1512651</v>
      </c>
      <c r="H3050" s="4">
        <v>33697</v>
      </c>
      <c r="I3050" s="4">
        <v>0</v>
      </c>
      <c r="J3050" s="4">
        <v>0</v>
      </c>
      <c r="K3050" s="3" t="s">
        <v>1447</v>
      </c>
      <c r="L3050" s="4">
        <v>0.23346230151189218</v>
      </c>
    </row>
    <row r="3051" spans="2:12" x14ac:dyDescent="0.3">
      <c r="B3051" s="3" t="s">
        <v>143</v>
      </c>
      <c r="C3051" s="4">
        <v>2019</v>
      </c>
      <c r="D3051" s="3" t="s">
        <v>1458</v>
      </c>
      <c r="E3051" s="4">
        <v>0</v>
      </c>
      <c r="F3051" s="4"/>
      <c r="G3051" s="4">
        <v>0</v>
      </c>
      <c r="H3051" s="4">
        <v>0</v>
      </c>
      <c r="I3051" s="4">
        <v>0</v>
      </c>
      <c r="J3051" s="4"/>
      <c r="K3051" s="3" t="s">
        <v>1451</v>
      </c>
      <c r="L3051" s="4"/>
    </row>
    <row r="3052" spans="2:12" x14ac:dyDescent="0.3">
      <c r="B3052" s="3" t="s">
        <v>143</v>
      </c>
      <c r="C3052" s="4">
        <v>2020</v>
      </c>
      <c r="D3052" s="3" t="s">
        <v>1446</v>
      </c>
      <c r="E3052" s="4">
        <v>1109862</v>
      </c>
      <c r="F3052" s="4">
        <v>721481</v>
      </c>
      <c r="G3052" s="4">
        <v>388381</v>
      </c>
      <c r="H3052" s="4">
        <v>10635</v>
      </c>
      <c r="I3052" s="4">
        <v>0</v>
      </c>
      <c r="J3052" s="4">
        <v>0</v>
      </c>
      <c r="K3052" s="3" t="s">
        <v>1447</v>
      </c>
      <c r="L3052" s="4">
        <v>0.65006370161335369</v>
      </c>
    </row>
    <row r="3053" spans="2:12" x14ac:dyDescent="0.3">
      <c r="B3053" s="3" t="s">
        <v>143</v>
      </c>
      <c r="C3053" s="4">
        <v>2020</v>
      </c>
      <c r="D3053" s="3" t="s">
        <v>1448</v>
      </c>
      <c r="E3053" s="4">
        <v>0</v>
      </c>
      <c r="F3053" s="4">
        <v>0</v>
      </c>
      <c r="G3053" s="4">
        <v>0</v>
      </c>
      <c r="H3053" s="4">
        <v>0</v>
      </c>
      <c r="I3053" s="4">
        <v>0</v>
      </c>
      <c r="J3053" s="4">
        <v>0</v>
      </c>
      <c r="K3053" s="3" t="s">
        <v>1451</v>
      </c>
      <c r="L3053" s="4"/>
    </row>
    <row r="3054" spans="2:12" x14ac:dyDescent="0.3">
      <c r="B3054" s="3" t="s">
        <v>143</v>
      </c>
      <c r="C3054" s="4">
        <v>2020</v>
      </c>
      <c r="D3054" s="3" t="s">
        <v>1449</v>
      </c>
      <c r="E3054" s="4">
        <v>812250</v>
      </c>
      <c r="F3054" s="4">
        <v>554057</v>
      </c>
      <c r="G3054" s="4">
        <v>258193</v>
      </c>
      <c r="H3054" s="4">
        <v>51073</v>
      </c>
      <c r="I3054" s="4">
        <v>0</v>
      </c>
      <c r="J3054" s="4">
        <v>0</v>
      </c>
      <c r="K3054" s="3" t="s">
        <v>1447</v>
      </c>
      <c r="L3054" s="4">
        <v>0.68212619267466912</v>
      </c>
    </row>
    <row r="3055" spans="2:12" x14ac:dyDescent="0.3">
      <c r="B3055" s="3" t="s">
        <v>143</v>
      </c>
      <c r="C3055" s="4">
        <v>2020</v>
      </c>
      <c r="D3055" s="3" t="s">
        <v>1450</v>
      </c>
      <c r="E3055" s="4">
        <v>1386190</v>
      </c>
      <c r="F3055" s="4"/>
      <c r="G3055" s="4">
        <v>1386190</v>
      </c>
      <c r="H3055" s="4">
        <v>23118</v>
      </c>
      <c r="I3055" s="4">
        <v>1386190</v>
      </c>
      <c r="J3055" s="4"/>
      <c r="K3055" s="3" t="s">
        <v>1451</v>
      </c>
      <c r="L3055" s="4"/>
    </row>
    <row r="3056" spans="2:12" x14ac:dyDescent="0.3">
      <c r="B3056" s="3" t="s">
        <v>143</v>
      </c>
      <c r="C3056" s="4">
        <v>2020</v>
      </c>
      <c r="D3056" s="3" t="s">
        <v>1452</v>
      </c>
      <c r="E3056" s="4">
        <v>0</v>
      </c>
      <c r="F3056" s="4">
        <v>0</v>
      </c>
      <c r="G3056" s="4">
        <v>0</v>
      </c>
      <c r="H3056" s="4">
        <v>0</v>
      </c>
      <c r="I3056" s="4">
        <v>0</v>
      </c>
      <c r="J3056" s="4">
        <v>0</v>
      </c>
      <c r="K3056" s="3" t="s">
        <v>1447</v>
      </c>
      <c r="L3056" s="4"/>
    </row>
    <row r="3057" spans="2:12" x14ac:dyDescent="0.3">
      <c r="B3057" s="3" t="s">
        <v>143</v>
      </c>
      <c r="C3057" s="4">
        <v>2020</v>
      </c>
      <c r="D3057" s="3" t="s">
        <v>1453</v>
      </c>
      <c r="E3057" s="4">
        <v>113895</v>
      </c>
      <c r="F3057" s="4">
        <v>64278</v>
      </c>
      <c r="G3057" s="4">
        <v>49617</v>
      </c>
      <c r="H3057" s="4">
        <v>19618</v>
      </c>
      <c r="I3057" s="4">
        <v>0</v>
      </c>
      <c r="J3057" s="4">
        <v>0</v>
      </c>
      <c r="K3057" s="3" t="s">
        <v>1451</v>
      </c>
      <c r="L3057" s="4">
        <v>0.56436191228763333</v>
      </c>
    </row>
    <row r="3058" spans="2:12" x14ac:dyDescent="0.3">
      <c r="B3058" s="3" t="s">
        <v>143</v>
      </c>
      <c r="C3058" s="4">
        <v>2020</v>
      </c>
      <c r="D3058" s="3" t="s">
        <v>1454</v>
      </c>
      <c r="E3058" s="4">
        <v>757184</v>
      </c>
      <c r="F3058" s="4">
        <v>261261</v>
      </c>
      <c r="G3058" s="4">
        <v>495923</v>
      </c>
      <c r="H3058" s="4">
        <v>207031</v>
      </c>
      <c r="I3058" s="4">
        <v>0</v>
      </c>
      <c r="J3058" s="4">
        <v>0</v>
      </c>
      <c r="K3058" s="3" t="s">
        <v>1447</v>
      </c>
      <c r="L3058" s="4">
        <v>0.34504294860958501</v>
      </c>
    </row>
    <row r="3059" spans="2:12" x14ac:dyDescent="0.3">
      <c r="B3059" s="3" t="s">
        <v>143</v>
      </c>
      <c r="C3059" s="4">
        <v>2020</v>
      </c>
      <c r="D3059" s="3" t="s">
        <v>1455</v>
      </c>
      <c r="E3059" s="4">
        <v>2740837</v>
      </c>
      <c r="F3059" s="4">
        <v>1528654</v>
      </c>
      <c r="G3059" s="4">
        <v>1212183</v>
      </c>
      <c r="H3059" s="4">
        <v>0</v>
      </c>
      <c r="I3059" s="4">
        <v>0</v>
      </c>
      <c r="J3059" s="4">
        <v>0</v>
      </c>
      <c r="K3059" s="3" t="s">
        <v>1447</v>
      </c>
      <c r="L3059" s="4">
        <v>0.55773254666366512</v>
      </c>
    </row>
    <row r="3060" spans="2:12" x14ac:dyDescent="0.3">
      <c r="B3060" s="3" t="s">
        <v>143</v>
      </c>
      <c r="C3060" s="4">
        <v>2020</v>
      </c>
      <c r="D3060" s="3" t="s">
        <v>1456</v>
      </c>
      <c r="E3060" s="4">
        <v>4179146</v>
      </c>
      <c r="F3060" s="4">
        <v>839571</v>
      </c>
      <c r="G3060" s="4">
        <v>3339575</v>
      </c>
      <c r="H3060" s="4">
        <v>5865</v>
      </c>
      <c r="I3060" s="4">
        <v>0</v>
      </c>
      <c r="J3060" s="4">
        <v>0</v>
      </c>
      <c r="K3060" s="3" t="s">
        <v>1447</v>
      </c>
      <c r="L3060" s="4">
        <v>0.20089535038976863</v>
      </c>
    </row>
    <row r="3061" spans="2:12" x14ac:dyDescent="0.3">
      <c r="B3061" s="3" t="s">
        <v>143</v>
      </c>
      <c r="C3061" s="4">
        <v>2020</v>
      </c>
      <c r="D3061" s="3" t="s">
        <v>1457</v>
      </c>
      <c r="E3061" s="4">
        <v>1973355</v>
      </c>
      <c r="F3061" s="4">
        <v>499752</v>
      </c>
      <c r="G3061" s="4">
        <v>1473603</v>
      </c>
      <c r="H3061" s="4">
        <v>0</v>
      </c>
      <c r="I3061" s="4">
        <v>0</v>
      </c>
      <c r="J3061" s="4">
        <v>0</v>
      </c>
      <c r="K3061" s="3" t="s">
        <v>1447</v>
      </c>
      <c r="L3061" s="4">
        <v>0.25324992208700409</v>
      </c>
    </row>
    <row r="3062" spans="2:12" x14ac:dyDescent="0.3">
      <c r="B3062" s="3" t="s">
        <v>143</v>
      </c>
      <c r="C3062" s="4">
        <v>2020</v>
      </c>
      <c r="D3062" s="3" t="s">
        <v>1458</v>
      </c>
      <c r="E3062" s="4">
        <v>0</v>
      </c>
      <c r="F3062" s="4"/>
      <c r="G3062" s="4">
        <v>0</v>
      </c>
      <c r="H3062" s="4">
        <v>0</v>
      </c>
      <c r="I3062" s="4">
        <v>0</v>
      </c>
      <c r="J3062" s="4"/>
      <c r="K3062" s="3" t="s">
        <v>1451</v>
      </c>
      <c r="L3062" s="4"/>
    </row>
    <row r="3063" spans="2:12" x14ac:dyDescent="0.3">
      <c r="B3063" s="3" t="s">
        <v>143</v>
      </c>
      <c r="C3063" s="4">
        <v>2021</v>
      </c>
      <c r="D3063" s="3" t="s">
        <v>1446</v>
      </c>
      <c r="E3063" s="4">
        <v>1109863</v>
      </c>
      <c r="F3063" s="4">
        <v>738853</v>
      </c>
      <c r="G3063" s="4">
        <v>371010</v>
      </c>
      <c r="H3063" s="4">
        <v>0</v>
      </c>
      <c r="I3063" s="4">
        <v>0</v>
      </c>
      <c r="J3063" s="4">
        <v>0</v>
      </c>
      <c r="K3063" s="3" t="s">
        <v>1447</v>
      </c>
      <c r="L3063" s="4">
        <v>0.66571549821914955</v>
      </c>
    </row>
    <row r="3064" spans="2:12" x14ac:dyDescent="0.3">
      <c r="B3064" s="3" t="s">
        <v>143</v>
      </c>
      <c r="C3064" s="4">
        <v>2021</v>
      </c>
      <c r="D3064" s="3" t="s">
        <v>1448</v>
      </c>
      <c r="E3064" s="4">
        <v>0</v>
      </c>
      <c r="F3064" s="4">
        <v>0</v>
      </c>
      <c r="G3064" s="4">
        <v>0</v>
      </c>
      <c r="H3064" s="4">
        <v>0</v>
      </c>
      <c r="I3064" s="4">
        <v>0</v>
      </c>
      <c r="J3064" s="4">
        <v>0</v>
      </c>
      <c r="K3064" s="3" t="s">
        <v>1451</v>
      </c>
      <c r="L3064" s="4"/>
    </row>
    <row r="3065" spans="2:12" x14ac:dyDescent="0.3">
      <c r="B3065" s="3" t="s">
        <v>143</v>
      </c>
      <c r="C3065" s="4">
        <v>2021</v>
      </c>
      <c r="D3065" s="3" t="s">
        <v>1449</v>
      </c>
      <c r="E3065" s="4">
        <v>812251</v>
      </c>
      <c r="F3065" s="4">
        <v>592964</v>
      </c>
      <c r="G3065" s="4">
        <v>219287</v>
      </c>
      <c r="H3065" s="4">
        <v>0</v>
      </c>
      <c r="I3065" s="4">
        <v>0</v>
      </c>
      <c r="J3065" s="4">
        <v>0</v>
      </c>
      <c r="K3065" s="3" t="s">
        <v>1447</v>
      </c>
      <c r="L3065" s="4">
        <v>0.73002557091342457</v>
      </c>
    </row>
    <row r="3066" spans="2:12" x14ac:dyDescent="0.3">
      <c r="B3066" s="3" t="s">
        <v>143</v>
      </c>
      <c r="C3066" s="4">
        <v>2021</v>
      </c>
      <c r="D3066" s="3" t="s">
        <v>1450</v>
      </c>
      <c r="E3066" s="4">
        <v>1386191</v>
      </c>
      <c r="F3066" s="4"/>
      <c r="G3066" s="4">
        <v>1386191</v>
      </c>
      <c r="H3066" s="4">
        <v>0</v>
      </c>
      <c r="I3066" s="4">
        <v>1386191</v>
      </c>
      <c r="J3066" s="4"/>
      <c r="K3066" s="3" t="s">
        <v>1451</v>
      </c>
      <c r="L3066" s="4"/>
    </row>
    <row r="3067" spans="2:12" x14ac:dyDescent="0.3">
      <c r="B3067" s="3" t="s">
        <v>143</v>
      </c>
      <c r="C3067" s="4">
        <v>2021</v>
      </c>
      <c r="D3067" s="3" t="s">
        <v>1452</v>
      </c>
      <c r="E3067" s="4">
        <v>0</v>
      </c>
      <c r="F3067" s="4">
        <v>0</v>
      </c>
      <c r="G3067" s="4">
        <v>0</v>
      </c>
      <c r="H3067" s="4">
        <v>0</v>
      </c>
      <c r="I3067" s="4">
        <v>0</v>
      </c>
      <c r="J3067" s="4">
        <v>0</v>
      </c>
      <c r="K3067" s="3" t="s">
        <v>1447</v>
      </c>
      <c r="L3067" s="4"/>
    </row>
    <row r="3068" spans="2:12" x14ac:dyDescent="0.3">
      <c r="B3068" s="3" t="s">
        <v>143</v>
      </c>
      <c r="C3068" s="4">
        <v>2021</v>
      </c>
      <c r="D3068" s="3" t="s">
        <v>1453</v>
      </c>
      <c r="E3068" s="4">
        <v>120179</v>
      </c>
      <c r="F3068" s="4">
        <v>68245</v>
      </c>
      <c r="G3068" s="4">
        <v>51934</v>
      </c>
      <c r="H3068" s="4">
        <v>6286</v>
      </c>
      <c r="I3068" s="4">
        <v>0</v>
      </c>
      <c r="J3068" s="4">
        <v>0</v>
      </c>
      <c r="K3068" s="3" t="s">
        <v>1451</v>
      </c>
      <c r="L3068" s="4">
        <v>0.56786127360021299</v>
      </c>
    </row>
    <row r="3069" spans="2:12" x14ac:dyDescent="0.3">
      <c r="B3069" s="3" t="s">
        <v>143</v>
      </c>
      <c r="C3069" s="4">
        <v>2021</v>
      </c>
      <c r="D3069" s="3" t="s">
        <v>1454</v>
      </c>
      <c r="E3069" s="4">
        <v>835864</v>
      </c>
      <c r="F3069" s="4">
        <v>282784</v>
      </c>
      <c r="G3069" s="4">
        <v>553080</v>
      </c>
      <c r="H3069" s="4">
        <v>78680</v>
      </c>
      <c r="I3069" s="4">
        <v>0</v>
      </c>
      <c r="J3069" s="4">
        <v>0</v>
      </c>
      <c r="K3069" s="3" t="s">
        <v>1447</v>
      </c>
      <c r="L3069" s="4">
        <v>0.33831340983700697</v>
      </c>
    </row>
    <row r="3070" spans="2:12" x14ac:dyDescent="0.3">
      <c r="B3070" s="3" t="s">
        <v>143</v>
      </c>
      <c r="C3070" s="4">
        <v>2021</v>
      </c>
      <c r="D3070" s="3" t="s">
        <v>1455</v>
      </c>
      <c r="E3070" s="4">
        <v>2740837</v>
      </c>
      <c r="F3070" s="4">
        <v>1583638</v>
      </c>
      <c r="G3070" s="4">
        <v>1157199</v>
      </c>
      <c r="H3070" s="4">
        <v>0</v>
      </c>
      <c r="I3070" s="4">
        <v>0</v>
      </c>
      <c r="J3070" s="4">
        <v>0</v>
      </c>
      <c r="K3070" s="3" t="s">
        <v>1447</v>
      </c>
      <c r="L3070" s="4">
        <v>0.57779357181766011</v>
      </c>
    </row>
    <row r="3071" spans="2:12" x14ac:dyDescent="0.3">
      <c r="B3071" s="3" t="s">
        <v>143</v>
      </c>
      <c r="C3071" s="4">
        <v>2021</v>
      </c>
      <c r="D3071" s="3" t="s">
        <v>1456</v>
      </c>
      <c r="E3071" s="4">
        <v>4179146</v>
      </c>
      <c r="F3071" s="4">
        <v>943804</v>
      </c>
      <c r="G3071" s="4">
        <v>3235342</v>
      </c>
      <c r="H3071" s="4">
        <v>0</v>
      </c>
      <c r="I3071" s="4">
        <v>0</v>
      </c>
      <c r="J3071" s="4">
        <v>0</v>
      </c>
      <c r="K3071" s="3" t="s">
        <v>1447</v>
      </c>
      <c r="L3071" s="4">
        <v>0.22583657043807515</v>
      </c>
    </row>
    <row r="3072" spans="2:12" x14ac:dyDescent="0.3">
      <c r="B3072" s="3" t="s">
        <v>143</v>
      </c>
      <c r="C3072" s="4">
        <v>2021</v>
      </c>
      <c r="D3072" s="3" t="s">
        <v>1457</v>
      </c>
      <c r="E3072" s="4">
        <v>1973355</v>
      </c>
      <c r="F3072" s="4">
        <v>538800</v>
      </c>
      <c r="G3072" s="4">
        <v>1434555</v>
      </c>
      <c r="H3072" s="4">
        <v>0</v>
      </c>
      <c r="I3072" s="4">
        <v>0</v>
      </c>
      <c r="J3072" s="4">
        <v>0</v>
      </c>
      <c r="K3072" s="3" t="s">
        <v>1447</v>
      </c>
      <c r="L3072" s="4">
        <v>0.27303754266211605</v>
      </c>
    </row>
    <row r="3073" spans="2:12" x14ac:dyDescent="0.3">
      <c r="B3073" s="3" t="s">
        <v>143</v>
      </c>
      <c r="C3073" s="4">
        <v>2021</v>
      </c>
      <c r="D3073" s="3" t="s">
        <v>1458</v>
      </c>
      <c r="E3073" s="4">
        <v>0</v>
      </c>
      <c r="F3073" s="4"/>
      <c r="G3073" s="4">
        <v>0</v>
      </c>
      <c r="H3073" s="4">
        <v>0</v>
      </c>
      <c r="I3073" s="4">
        <v>0</v>
      </c>
      <c r="J3073" s="4"/>
      <c r="K3073" s="3" t="s">
        <v>1451</v>
      </c>
      <c r="L3073" s="4"/>
    </row>
    <row r="3074" spans="2:12" x14ac:dyDescent="0.3">
      <c r="B3074" s="3" t="s">
        <v>143</v>
      </c>
      <c r="C3074" s="4">
        <v>2022</v>
      </c>
      <c r="D3074" s="3" t="s">
        <v>1446</v>
      </c>
      <c r="E3074" s="4">
        <v>1477261</v>
      </c>
      <c r="F3074" s="4">
        <v>756034</v>
      </c>
      <c r="G3074" s="4">
        <v>721227</v>
      </c>
      <c r="H3074" s="4">
        <v>367398</v>
      </c>
      <c r="I3074" s="4">
        <v>0</v>
      </c>
      <c r="J3074" s="4">
        <v>0</v>
      </c>
      <c r="K3074" s="3" t="s">
        <v>1459</v>
      </c>
      <c r="L3074" s="4">
        <v>0.51178092429164512</v>
      </c>
    </row>
    <row r="3075" spans="2:12" x14ac:dyDescent="0.3">
      <c r="B3075" s="3" t="s">
        <v>143</v>
      </c>
      <c r="C3075" s="4">
        <v>2022</v>
      </c>
      <c r="D3075" s="3" t="s">
        <v>1448</v>
      </c>
      <c r="E3075" s="4">
        <v>0</v>
      </c>
      <c r="F3075" s="4">
        <v>0</v>
      </c>
      <c r="G3075" s="4">
        <v>0</v>
      </c>
      <c r="H3075" s="4">
        <v>0</v>
      </c>
      <c r="I3075" s="4">
        <v>0</v>
      </c>
      <c r="J3075" s="4">
        <v>0</v>
      </c>
      <c r="K3075" s="3" t="s">
        <v>1459</v>
      </c>
      <c r="L3075" s="4"/>
    </row>
    <row r="3076" spans="2:12" x14ac:dyDescent="0.3">
      <c r="B3076" s="3" t="s">
        <v>143</v>
      </c>
      <c r="C3076" s="4">
        <v>2022</v>
      </c>
      <c r="D3076" s="3" t="s">
        <v>1449</v>
      </c>
      <c r="E3076" s="4">
        <v>0</v>
      </c>
      <c r="F3076" s="4">
        <v>0</v>
      </c>
      <c r="G3076" s="4">
        <v>0</v>
      </c>
      <c r="H3076" s="4">
        <v>0</v>
      </c>
      <c r="I3076" s="4">
        <v>0</v>
      </c>
      <c r="J3076" s="4">
        <v>0</v>
      </c>
      <c r="K3076" s="3" t="s">
        <v>1459</v>
      </c>
      <c r="L3076" s="4"/>
    </row>
    <row r="3077" spans="2:12" x14ac:dyDescent="0.3">
      <c r="B3077" s="3" t="s">
        <v>143</v>
      </c>
      <c r="C3077" s="4">
        <v>2022</v>
      </c>
      <c r="D3077" s="3" t="s">
        <v>1450</v>
      </c>
      <c r="E3077" s="4">
        <v>1354151</v>
      </c>
      <c r="F3077" s="4"/>
      <c r="G3077" s="4">
        <v>1354151</v>
      </c>
      <c r="H3077" s="4">
        <v>0</v>
      </c>
      <c r="I3077" s="4">
        <v>1354151</v>
      </c>
      <c r="J3077" s="4"/>
      <c r="K3077" s="3" t="s">
        <v>1451</v>
      </c>
      <c r="L3077" s="4"/>
    </row>
    <row r="3078" spans="2:12" x14ac:dyDescent="0.3">
      <c r="B3078" s="3" t="s">
        <v>143</v>
      </c>
      <c r="C3078" s="4">
        <v>2022</v>
      </c>
      <c r="D3078" s="3" t="s">
        <v>1452</v>
      </c>
      <c r="E3078" s="4">
        <v>1188992</v>
      </c>
      <c r="F3078" s="4">
        <v>533344</v>
      </c>
      <c r="G3078" s="4">
        <v>655648</v>
      </c>
      <c r="H3078" s="4">
        <v>19397</v>
      </c>
      <c r="I3078" s="4">
        <v>0</v>
      </c>
      <c r="J3078" s="4">
        <v>0</v>
      </c>
      <c r="K3078" s="3" t="s">
        <v>1459</v>
      </c>
      <c r="L3078" s="4">
        <v>0.44856819894498867</v>
      </c>
    </row>
    <row r="3079" spans="2:12" x14ac:dyDescent="0.3">
      <c r="B3079" s="3" t="s">
        <v>143</v>
      </c>
      <c r="C3079" s="4">
        <v>2022</v>
      </c>
      <c r="D3079" s="3" t="s">
        <v>1453</v>
      </c>
      <c r="E3079" s="4">
        <v>0</v>
      </c>
      <c r="F3079" s="4">
        <v>0</v>
      </c>
      <c r="G3079" s="4">
        <v>0</v>
      </c>
      <c r="H3079" s="4">
        <v>0</v>
      </c>
      <c r="I3079" s="4">
        <v>0</v>
      </c>
      <c r="J3079" s="4">
        <v>0</v>
      </c>
      <c r="K3079" s="3" t="s">
        <v>1451</v>
      </c>
      <c r="L3079" s="4"/>
    </row>
    <row r="3080" spans="2:12" x14ac:dyDescent="0.3">
      <c r="B3080" s="3" t="s">
        <v>143</v>
      </c>
      <c r="C3080" s="4">
        <v>2022</v>
      </c>
      <c r="D3080" s="3" t="s">
        <v>1454</v>
      </c>
      <c r="E3080" s="4">
        <v>1004769</v>
      </c>
      <c r="F3080" s="4">
        <v>696102</v>
      </c>
      <c r="G3080" s="4">
        <v>308667</v>
      </c>
      <c r="H3080" s="4">
        <v>45363</v>
      </c>
      <c r="I3080" s="4">
        <v>0</v>
      </c>
      <c r="J3080" s="4">
        <v>0</v>
      </c>
      <c r="K3080" s="3" t="s">
        <v>1459</v>
      </c>
      <c r="L3080" s="4">
        <v>0.69279804611806295</v>
      </c>
    </row>
    <row r="3081" spans="2:12" x14ac:dyDescent="0.3">
      <c r="B3081" s="3" t="s">
        <v>143</v>
      </c>
      <c r="C3081" s="4">
        <v>2022</v>
      </c>
      <c r="D3081" s="3" t="s">
        <v>1455</v>
      </c>
      <c r="E3081" s="4">
        <v>2799675</v>
      </c>
      <c r="F3081" s="4">
        <v>1657868</v>
      </c>
      <c r="G3081" s="4">
        <v>1141807</v>
      </c>
      <c r="H3081" s="4">
        <v>16446</v>
      </c>
      <c r="I3081" s="4">
        <v>0</v>
      </c>
      <c r="J3081" s="4">
        <v>0</v>
      </c>
      <c r="K3081" s="3" t="s">
        <v>1459</v>
      </c>
      <c r="L3081" s="4">
        <v>0.59216444765910325</v>
      </c>
    </row>
    <row r="3082" spans="2:12" x14ac:dyDescent="0.3">
      <c r="B3082" s="3" t="s">
        <v>143</v>
      </c>
      <c r="C3082" s="4">
        <v>2022</v>
      </c>
      <c r="D3082" s="3" t="s">
        <v>1456</v>
      </c>
      <c r="E3082" s="4">
        <v>3799638</v>
      </c>
      <c r="F3082" s="4">
        <v>810553</v>
      </c>
      <c r="G3082" s="4">
        <v>2989085</v>
      </c>
      <c r="H3082" s="4">
        <v>0</v>
      </c>
      <c r="I3082" s="4">
        <v>0</v>
      </c>
      <c r="J3082" s="4">
        <v>0</v>
      </c>
      <c r="K3082" s="3" t="s">
        <v>1459</v>
      </c>
      <c r="L3082" s="4">
        <v>0.21332374294603854</v>
      </c>
    </row>
    <row r="3083" spans="2:12" x14ac:dyDescent="0.3">
      <c r="B3083" s="3" t="s">
        <v>143</v>
      </c>
      <c r="C3083" s="4">
        <v>2022</v>
      </c>
      <c r="D3083" s="3" t="s">
        <v>1457</v>
      </c>
      <c r="E3083" s="4">
        <v>1973355</v>
      </c>
      <c r="F3083" s="4">
        <v>577848</v>
      </c>
      <c r="G3083" s="4">
        <v>1395507</v>
      </c>
      <c r="H3083" s="4">
        <v>0</v>
      </c>
      <c r="I3083" s="4">
        <v>0</v>
      </c>
      <c r="J3083" s="4">
        <v>0</v>
      </c>
      <c r="K3083" s="3" t="s">
        <v>1459</v>
      </c>
      <c r="L3083" s="4">
        <v>0.29282516323722796</v>
      </c>
    </row>
    <row r="3084" spans="2:12" x14ac:dyDescent="0.3">
      <c r="B3084" s="3" t="s">
        <v>143</v>
      </c>
      <c r="C3084" s="4">
        <v>2022</v>
      </c>
      <c r="D3084" s="3" t="s">
        <v>1458</v>
      </c>
      <c r="E3084" s="4">
        <v>0</v>
      </c>
      <c r="F3084" s="4"/>
      <c r="G3084" s="4">
        <v>0</v>
      </c>
      <c r="H3084" s="4">
        <v>0</v>
      </c>
      <c r="I3084" s="4">
        <v>0</v>
      </c>
      <c r="J3084" s="4"/>
      <c r="K3084" s="3" t="s">
        <v>1451</v>
      </c>
      <c r="L3084" s="4"/>
    </row>
    <row r="3085" spans="2:12" x14ac:dyDescent="0.3">
      <c r="B3085" s="3" t="s">
        <v>143</v>
      </c>
      <c r="C3085" s="4">
        <v>2023</v>
      </c>
      <c r="D3085" s="3" t="s">
        <v>1446</v>
      </c>
      <c r="E3085" s="4"/>
      <c r="F3085" s="4"/>
      <c r="G3085" s="4"/>
      <c r="H3085" s="4"/>
      <c r="I3085" s="4"/>
      <c r="J3085" s="4"/>
      <c r="K3085" s="3"/>
      <c r="L3085" s="4"/>
    </row>
    <row r="3086" spans="2:12" x14ac:dyDescent="0.3">
      <c r="B3086" s="3" t="s">
        <v>143</v>
      </c>
      <c r="C3086" s="4">
        <v>2023</v>
      </c>
      <c r="D3086" s="3" t="s">
        <v>1448</v>
      </c>
      <c r="E3086" s="4"/>
      <c r="F3086" s="4"/>
      <c r="G3086" s="4"/>
      <c r="H3086" s="4"/>
      <c r="I3086" s="4"/>
      <c r="J3086" s="4"/>
      <c r="K3086" s="3"/>
      <c r="L3086" s="4"/>
    </row>
    <row r="3087" spans="2:12" x14ac:dyDescent="0.3">
      <c r="B3087" s="3" t="s">
        <v>143</v>
      </c>
      <c r="C3087" s="4">
        <v>2023</v>
      </c>
      <c r="D3087" s="3" t="s">
        <v>1449</v>
      </c>
      <c r="E3087" s="4"/>
      <c r="F3087" s="4"/>
      <c r="G3087" s="4"/>
      <c r="H3087" s="4"/>
      <c r="I3087" s="4"/>
      <c r="J3087" s="4"/>
      <c r="K3087" s="3"/>
      <c r="L3087" s="4"/>
    </row>
    <row r="3088" spans="2:12" x14ac:dyDescent="0.3">
      <c r="B3088" s="3" t="s">
        <v>143</v>
      </c>
      <c r="C3088" s="4">
        <v>2023</v>
      </c>
      <c r="D3088" s="3" t="s">
        <v>1450</v>
      </c>
      <c r="E3088" s="4"/>
      <c r="F3088" s="4"/>
      <c r="G3088" s="4"/>
      <c r="H3088" s="4"/>
      <c r="I3088" s="4"/>
      <c r="J3088" s="4"/>
      <c r="K3088" s="3"/>
      <c r="L3088" s="4"/>
    </row>
    <row r="3089" spans="2:12" x14ac:dyDescent="0.3">
      <c r="B3089" s="3" t="s">
        <v>143</v>
      </c>
      <c r="C3089" s="4">
        <v>2023</v>
      </c>
      <c r="D3089" s="3" t="s">
        <v>1452</v>
      </c>
      <c r="E3089" s="4"/>
      <c r="F3089" s="4"/>
      <c r="G3089" s="4"/>
      <c r="H3089" s="4"/>
      <c r="I3089" s="4"/>
      <c r="J3089" s="4"/>
      <c r="K3089" s="3"/>
      <c r="L3089" s="4"/>
    </row>
    <row r="3090" spans="2:12" x14ac:dyDescent="0.3">
      <c r="B3090" s="3" t="s">
        <v>143</v>
      </c>
      <c r="C3090" s="4">
        <v>2023</v>
      </c>
      <c r="D3090" s="3" t="s">
        <v>1453</v>
      </c>
      <c r="E3090" s="4"/>
      <c r="F3090" s="4"/>
      <c r="G3090" s="4"/>
      <c r="H3090" s="4"/>
      <c r="I3090" s="4"/>
      <c r="J3090" s="4"/>
      <c r="K3090" s="3"/>
      <c r="L3090" s="4"/>
    </row>
    <row r="3091" spans="2:12" x14ac:dyDescent="0.3">
      <c r="B3091" s="3" t="s">
        <v>143</v>
      </c>
      <c r="C3091" s="4">
        <v>2023</v>
      </c>
      <c r="D3091" s="3" t="s">
        <v>1454</v>
      </c>
      <c r="E3091" s="4"/>
      <c r="F3091" s="4"/>
      <c r="G3091" s="4"/>
      <c r="H3091" s="4"/>
      <c r="I3091" s="4"/>
      <c r="J3091" s="4"/>
      <c r="K3091" s="3"/>
      <c r="L3091" s="4"/>
    </row>
    <row r="3092" spans="2:12" x14ac:dyDescent="0.3">
      <c r="B3092" s="3" t="s">
        <v>143</v>
      </c>
      <c r="C3092" s="4">
        <v>2023</v>
      </c>
      <c r="D3092" s="3" t="s">
        <v>1455</v>
      </c>
      <c r="E3092" s="4"/>
      <c r="F3092" s="4"/>
      <c r="G3092" s="4"/>
      <c r="H3092" s="4"/>
      <c r="I3092" s="4"/>
      <c r="J3092" s="4"/>
      <c r="K3092" s="3"/>
      <c r="L3092" s="4"/>
    </row>
    <row r="3093" spans="2:12" x14ac:dyDescent="0.3">
      <c r="B3093" s="3" t="s">
        <v>143</v>
      </c>
      <c r="C3093" s="4">
        <v>2023</v>
      </c>
      <c r="D3093" s="3" t="s">
        <v>1456</v>
      </c>
      <c r="E3093" s="4"/>
      <c r="F3093" s="4"/>
      <c r="G3093" s="4"/>
      <c r="H3093" s="4"/>
      <c r="I3093" s="4"/>
      <c r="J3093" s="4"/>
      <c r="K3093" s="3"/>
      <c r="L3093" s="4"/>
    </row>
    <row r="3094" spans="2:12" x14ac:dyDescent="0.3">
      <c r="B3094" s="3" t="s">
        <v>143</v>
      </c>
      <c r="C3094" s="4">
        <v>2023</v>
      </c>
      <c r="D3094" s="3" t="s">
        <v>1457</v>
      </c>
      <c r="E3094" s="4"/>
      <c r="F3094" s="4"/>
      <c r="G3094" s="4"/>
      <c r="H3094" s="4"/>
      <c r="I3094" s="4"/>
      <c r="J3094" s="4"/>
      <c r="K3094" s="3"/>
      <c r="L3094" s="4"/>
    </row>
    <row r="3095" spans="2:12" x14ac:dyDescent="0.3">
      <c r="B3095" s="3" t="s">
        <v>143</v>
      </c>
      <c r="C3095" s="4">
        <v>2023</v>
      </c>
      <c r="D3095" s="3" t="s">
        <v>1458</v>
      </c>
      <c r="E3095" s="4"/>
      <c r="F3095" s="4"/>
      <c r="G3095" s="4"/>
      <c r="H3095" s="4"/>
      <c r="I3095" s="4"/>
      <c r="J3095" s="4"/>
      <c r="K3095" s="3"/>
      <c r="L3095" s="4"/>
    </row>
    <row r="3096" spans="2:12" x14ac:dyDescent="0.3">
      <c r="B3096" s="3" t="s">
        <v>143</v>
      </c>
      <c r="C3096" s="4">
        <v>2024</v>
      </c>
      <c r="D3096" s="3" t="s">
        <v>1446</v>
      </c>
      <c r="E3096" s="4"/>
      <c r="F3096" s="4"/>
      <c r="G3096" s="4"/>
      <c r="H3096" s="4"/>
      <c r="I3096" s="4"/>
      <c r="J3096" s="4"/>
      <c r="K3096" s="3"/>
      <c r="L3096" s="4"/>
    </row>
    <row r="3097" spans="2:12" x14ac:dyDescent="0.3">
      <c r="B3097" s="3" t="s">
        <v>143</v>
      </c>
      <c r="C3097" s="4">
        <v>2024</v>
      </c>
      <c r="D3097" s="3" t="s">
        <v>1448</v>
      </c>
      <c r="E3097" s="4"/>
      <c r="F3097" s="4"/>
      <c r="G3097" s="4"/>
      <c r="H3097" s="4"/>
      <c r="I3097" s="4"/>
      <c r="J3097" s="4"/>
      <c r="K3097" s="3"/>
      <c r="L3097" s="4"/>
    </row>
    <row r="3098" spans="2:12" x14ac:dyDescent="0.3">
      <c r="B3098" s="3" t="s">
        <v>143</v>
      </c>
      <c r="C3098" s="4">
        <v>2024</v>
      </c>
      <c r="D3098" s="3" t="s">
        <v>1449</v>
      </c>
      <c r="E3098" s="4"/>
      <c r="F3098" s="4"/>
      <c r="G3098" s="4"/>
      <c r="H3098" s="4"/>
      <c r="I3098" s="4"/>
      <c r="J3098" s="4"/>
      <c r="K3098" s="3"/>
      <c r="L3098" s="4"/>
    </row>
    <row r="3099" spans="2:12" x14ac:dyDescent="0.3">
      <c r="B3099" s="3" t="s">
        <v>143</v>
      </c>
      <c r="C3099" s="4">
        <v>2024</v>
      </c>
      <c r="D3099" s="3" t="s">
        <v>1450</v>
      </c>
      <c r="E3099" s="4"/>
      <c r="F3099" s="4"/>
      <c r="G3099" s="4"/>
      <c r="H3099" s="4"/>
      <c r="I3099" s="4"/>
      <c r="J3099" s="4"/>
      <c r="K3099" s="3"/>
      <c r="L3099" s="4"/>
    </row>
    <row r="3100" spans="2:12" x14ac:dyDescent="0.3">
      <c r="B3100" s="3" t="s">
        <v>143</v>
      </c>
      <c r="C3100" s="4">
        <v>2024</v>
      </c>
      <c r="D3100" s="3" t="s">
        <v>1452</v>
      </c>
      <c r="E3100" s="4"/>
      <c r="F3100" s="4"/>
      <c r="G3100" s="4"/>
      <c r="H3100" s="4"/>
      <c r="I3100" s="4"/>
      <c r="J3100" s="4"/>
      <c r="K3100" s="3"/>
      <c r="L3100" s="4"/>
    </row>
    <row r="3101" spans="2:12" x14ac:dyDescent="0.3">
      <c r="B3101" s="3" t="s">
        <v>143</v>
      </c>
      <c r="C3101" s="4">
        <v>2024</v>
      </c>
      <c r="D3101" s="3" t="s">
        <v>1453</v>
      </c>
      <c r="E3101" s="4"/>
      <c r="F3101" s="4"/>
      <c r="G3101" s="4"/>
      <c r="H3101" s="4"/>
      <c r="I3101" s="4"/>
      <c r="J3101" s="4"/>
      <c r="K3101" s="3"/>
      <c r="L3101" s="4"/>
    </row>
    <row r="3102" spans="2:12" x14ac:dyDescent="0.3">
      <c r="B3102" s="3" t="s">
        <v>143</v>
      </c>
      <c r="C3102" s="4">
        <v>2024</v>
      </c>
      <c r="D3102" s="3" t="s">
        <v>1454</v>
      </c>
      <c r="E3102" s="4"/>
      <c r="F3102" s="4"/>
      <c r="G3102" s="4"/>
      <c r="H3102" s="4"/>
      <c r="I3102" s="4"/>
      <c r="J3102" s="4"/>
      <c r="K3102" s="3"/>
      <c r="L3102" s="4"/>
    </row>
    <row r="3103" spans="2:12" x14ac:dyDescent="0.3">
      <c r="B3103" s="3" t="s">
        <v>143</v>
      </c>
      <c r="C3103" s="4">
        <v>2024</v>
      </c>
      <c r="D3103" s="3" t="s">
        <v>1455</v>
      </c>
      <c r="E3103" s="4"/>
      <c r="F3103" s="4"/>
      <c r="G3103" s="4"/>
      <c r="H3103" s="4"/>
      <c r="I3103" s="4"/>
      <c r="J3103" s="4"/>
      <c r="K3103" s="3"/>
      <c r="L3103" s="4"/>
    </row>
    <row r="3104" spans="2:12" x14ac:dyDescent="0.3">
      <c r="B3104" s="3" t="s">
        <v>143</v>
      </c>
      <c r="C3104" s="4">
        <v>2024</v>
      </c>
      <c r="D3104" s="3" t="s">
        <v>1456</v>
      </c>
      <c r="E3104" s="4"/>
      <c r="F3104" s="4"/>
      <c r="G3104" s="4"/>
      <c r="H3104" s="4"/>
      <c r="I3104" s="4"/>
      <c r="J3104" s="4"/>
      <c r="K3104" s="3"/>
      <c r="L3104" s="4"/>
    </row>
    <row r="3105" spans="2:12" x14ac:dyDescent="0.3">
      <c r="B3105" s="3" t="s">
        <v>143</v>
      </c>
      <c r="C3105" s="4">
        <v>2024</v>
      </c>
      <c r="D3105" s="3" t="s">
        <v>1457</v>
      </c>
      <c r="E3105" s="4"/>
      <c r="F3105" s="4"/>
      <c r="G3105" s="4"/>
      <c r="H3105" s="4"/>
      <c r="I3105" s="4"/>
      <c r="J3105" s="4"/>
      <c r="K3105" s="3"/>
      <c r="L3105" s="4"/>
    </row>
    <row r="3106" spans="2:12" x14ac:dyDescent="0.3">
      <c r="B3106" s="3" t="s">
        <v>143</v>
      </c>
      <c r="C3106" s="4">
        <v>2024</v>
      </c>
      <c r="D3106" s="3" t="s">
        <v>1458</v>
      </c>
      <c r="E3106" s="4"/>
      <c r="F3106" s="4"/>
      <c r="G3106" s="4"/>
      <c r="H3106" s="4"/>
      <c r="I3106" s="4"/>
      <c r="J3106" s="4"/>
      <c r="K3106" s="3"/>
      <c r="L3106" s="4"/>
    </row>
    <row r="3107" spans="2:12" x14ac:dyDescent="0.3">
      <c r="B3107" s="3" t="s">
        <v>145</v>
      </c>
      <c r="C3107" s="4">
        <v>2019</v>
      </c>
      <c r="D3107" s="3" t="s">
        <v>1446</v>
      </c>
      <c r="E3107" s="4">
        <v>4616896</v>
      </c>
      <c r="F3107" s="4">
        <v>1492099</v>
      </c>
      <c r="G3107" s="4">
        <v>3124797</v>
      </c>
      <c r="H3107" s="4">
        <v>12006</v>
      </c>
      <c r="I3107" s="4">
        <v>8403655</v>
      </c>
      <c r="J3107" s="4">
        <v>280121</v>
      </c>
      <c r="K3107" s="3" t="s">
        <v>1460</v>
      </c>
      <c r="L3107" s="4">
        <v>0.32318228524099307</v>
      </c>
    </row>
    <row r="3108" spans="2:12" x14ac:dyDescent="0.3">
      <c r="B3108" s="3" t="s">
        <v>145</v>
      </c>
      <c r="C3108" s="4">
        <v>2019</v>
      </c>
      <c r="D3108" s="3" t="s">
        <v>1448</v>
      </c>
      <c r="E3108" s="4">
        <v>2351959</v>
      </c>
      <c r="F3108" s="4">
        <v>659348</v>
      </c>
      <c r="G3108" s="4">
        <v>1692611</v>
      </c>
      <c r="H3108" s="4">
        <v>178866</v>
      </c>
      <c r="I3108" s="4">
        <v>8214132</v>
      </c>
      <c r="J3108" s="4">
        <v>87384</v>
      </c>
      <c r="K3108" s="3" t="s">
        <v>1460</v>
      </c>
      <c r="L3108" s="4">
        <v>0.28033992089147813</v>
      </c>
    </row>
    <row r="3109" spans="2:12" x14ac:dyDescent="0.3">
      <c r="B3109" s="3" t="s">
        <v>145</v>
      </c>
      <c r="C3109" s="4">
        <v>2019</v>
      </c>
      <c r="D3109" s="3" t="s">
        <v>1449</v>
      </c>
      <c r="E3109" s="4">
        <v>1557235</v>
      </c>
      <c r="F3109" s="4">
        <v>1018269</v>
      </c>
      <c r="G3109" s="4">
        <v>538966</v>
      </c>
      <c r="H3109" s="4">
        <v>37853</v>
      </c>
      <c r="I3109" s="4">
        <v>2656519</v>
      </c>
      <c r="J3109" s="4">
        <v>156256</v>
      </c>
      <c r="K3109" s="3" t="s">
        <v>1460</v>
      </c>
      <c r="L3109" s="4">
        <v>0.65389552636564163</v>
      </c>
    </row>
    <row r="3110" spans="2:12" x14ac:dyDescent="0.3">
      <c r="B3110" s="3" t="s">
        <v>145</v>
      </c>
      <c r="C3110" s="4">
        <v>2019</v>
      </c>
      <c r="D3110" s="3" t="s">
        <v>1450</v>
      </c>
      <c r="E3110" s="4">
        <v>10680913</v>
      </c>
      <c r="F3110" s="4"/>
      <c r="G3110" s="4">
        <v>10680913</v>
      </c>
      <c r="H3110" s="4">
        <v>0</v>
      </c>
      <c r="I3110" s="4">
        <v>10680913</v>
      </c>
      <c r="J3110" s="4"/>
      <c r="K3110" s="3" t="s">
        <v>1451</v>
      </c>
      <c r="L3110" s="4"/>
    </row>
    <row r="3111" spans="2:12" x14ac:dyDescent="0.3">
      <c r="B3111" s="3" t="s">
        <v>145</v>
      </c>
      <c r="C3111" s="4">
        <v>2019</v>
      </c>
      <c r="D3111" s="3" t="s">
        <v>1452</v>
      </c>
      <c r="E3111" s="4">
        <v>0</v>
      </c>
      <c r="F3111" s="4">
        <v>0</v>
      </c>
      <c r="G3111" s="4">
        <v>0</v>
      </c>
      <c r="H3111" s="4">
        <v>0</v>
      </c>
      <c r="I3111" s="4">
        <v>0</v>
      </c>
      <c r="J3111" s="4">
        <v>0</v>
      </c>
      <c r="K3111" s="3" t="s">
        <v>1460</v>
      </c>
      <c r="L3111" s="4"/>
    </row>
    <row r="3112" spans="2:12" x14ac:dyDescent="0.3">
      <c r="B3112" s="3" t="s">
        <v>145</v>
      </c>
      <c r="C3112" s="4">
        <v>2019</v>
      </c>
      <c r="D3112" s="3" t="s">
        <v>1453</v>
      </c>
      <c r="E3112" s="4">
        <v>733411</v>
      </c>
      <c r="F3112" s="4">
        <v>513714</v>
      </c>
      <c r="G3112" s="4">
        <v>219697</v>
      </c>
      <c r="H3112" s="4">
        <v>0</v>
      </c>
      <c r="I3112" s="4">
        <v>0</v>
      </c>
      <c r="J3112" s="4">
        <v>0</v>
      </c>
      <c r="K3112" s="3" t="s">
        <v>1451</v>
      </c>
      <c r="L3112" s="4">
        <v>0.70044490742571353</v>
      </c>
    </row>
    <row r="3113" spans="2:12" x14ac:dyDescent="0.3">
      <c r="B3113" s="3" t="s">
        <v>145</v>
      </c>
      <c r="C3113" s="4">
        <v>2019</v>
      </c>
      <c r="D3113" s="3" t="s">
        <v>1454</v>
      </c>
      <c r="E3113" s="4">
        <v>3023873</v>
      </c>
      <c r="F3113" s="4">
        <v>1210849</v>
      </c>
      <c r="G3113" s="4">
        <v>1813024</v>
      </c>
      <c r="H3113" s="4">
        <v>142558</v>
      </c>
      <c r="I3113" s="4">
        <v>1794303</v>
      </c>
      <c r="J3113" s="4">
        <v>81559</v>
      </c>
      <c r="K3113" s="3" t="s">
        <v>1460</v>
      </c>
      <c r="L3113" s="4">
        <v>0.40042984609472687</v>
      </c>
    </row>
    <row r="3114" spans="2:12" x14ac:dyDescent="0.3">
      <c r="B3114" s="3" t="s">
        <v>145</v>
      </c>
      <c r="C3114" s="4">
        <v>2019</v>
      </c>
      <c r="D3114" s="3" t="s">
        <v>1455</v>
      </c>
      <c r="E3114" s="4">
        <v>8319265</v>
      </c>
      <c r="F3114" s="4">
        <v>2023960</v>
      </c>
      <c r="G3114" s="4">
        <v>6295305</v>
      </c>
      <c r="H3114" s="4">
        <v>871304</v>
      </c>
      <c r="I3114" s="4">
        <v>27740799</v>
      </c>
      <c r="J3114" s="4">
        <v>987628</v>
      </c>
      <c r="K3114" s="3" t="s">
        <v>1460</v>
      </c>
      <c r="L3114" s="4">
        <v>0.24328591528217938</v>
      </c>
    </row>
    <row r="3115" spans="2:12" x14ac:dyDescent="0.3">
      <c r="B3115" s="3" t="s">
        <v>145</v>
      </c>
      <c r="C3115" s="4">
        <v>2019</v>
      </c>
      <c r="D3115" s="3" t="s">
        <v>1456</v>
      </c>
      <c r="E3115" s="4">
        <v>10259211</v>
      </c>
      <c r="F3115" s="4">
        <v>5131603</v>
      </c>
      <c r="G3115" s="4">
        <v>5127608</v>
      </c>
      <c r="H3115" s="4">
        <v>638237</v>
      </c>
      <c r="I3115" s="4">
        <v>19461005</v>
      </c>
      <c r="J3115" s="4">
        <v>322688</v>
      </c>
      <c r="K3115" s="3" t="s">
        <v>1460</v>
      </c>
      <c r="L3115" s="4">
        <v>0.50019470308194269</v>
      </c>
    </row>
    <row r="3116" spans="2:12" x14ac:dyDescent="0.3">
      <c r="B3116" s="3" t="s">
        <v>145</v>
      </c>
      <c r="C3116" s="4">
        <v>2019</v>
      </c>
      <c r="D3116" s="3" t="s">
        <v>1457</v>
      </c>
      <c r="E3116" s="4">
        <v>9775939</v>
      </c>
      <c r="F3116" s="4">
        <v>1754413</v>
      </c>
      <c r="G3116" s="4">
        <v>8021526</v>
      </c>
      <c r="H3116" s="4">
        <v>6187</v>
      </c>
      <c r="I3116" s="4">
        <v>11802369</v>
      </c>
      <c r="J3116" s="4">
        <v>200260</v>
      </c>
      <c r="K3116" s="3" t="s">
        <v>1460</v>
      </c>
      <c r="L3116" s="4">
        <v>0.1794623513915134</v>
      </c>
    </row>
    <row r="3117" spans="2:12" x14ac:dyDescent="0.3">
      <c r="B3117" s="3" t="s">
        <v>145</v>
      </c>
      <c r="C3117" s="4">
        <v>2019</v>
      </c>
      <c r="D3117" s="3" t="s">
        <v>1458</v>
      </c>
      <c r="E3117" s="4">
        <v>83883</v>
      </c>
      <c r="F3117" s="4"/>
      <c r="G3117" s="4">
        <v>83883</v>
      </c>
      <c r="H3117" s="4">
        <v>0</v>
      </c>
      <c r="I3117" s="4">
        <v>83883</v>
      </c>
      <c r="J3117" s="4"/>
      <c r="K3117" s="3" t="s">
        <v>1451</v>
      </c>
      <c r="L3117" s="4"/>
    </row>
    <row r="3118" spans="2:12" x14ac:dyDescent="0.3">
      <c r="B3118" s="3" t="s">
        <v>145</v>
      </c>
      <c r="C3118" s="4">
        <v>2020</v>
      </c>
      <c r="D3118" s="3" t="s">
        <v>1446</v>
      </c>
      <c r="E3118" s="4">
        <v>4616896</v>
      </c>
      <c r="F3118" s="4">
        <v>1624367</v>
      </c>
      <c r="G3118" s="4">
        <v>2992529</v>
      </c>
      <c r="H3118" s="4">
        <v>0</v>
      </c>
      <c r="I3118" s="4">
        <v>8571728</v>
      </c>
      <c r="J3118" s="4">
        <v>285724</v>
      </c>
      <c r="K3118" s="3" t="s">
        <v>1460</v>
      </c>
      <c r="L3118" s="4">
        <v>0.35183097041822037</v>
      </c>
    </row>
    <row r="3119" spans="2:12" x14ac:dyDescent="0.3">
      <c r="B3119" s="3" t="s">
        <v>145</v>
      </c>
      <c r="C3119" s="4">
        <v>2020</v>
      </c>
      <c r="D3119" s="3" t="s">
        <v>1448</v>
      </c>
      <c r="E3119" s="4">
        <v>2471001</v>
      </c>
      <c r="F3119" s="4">
        <v>682473</v>
      </c>
      <c r="G3119" s="4">
        <v>1788528</v>
      </c>
      <c r="H3119" s="4">
        <v>121312</v>
      </c>
      <c r="I3119" s="4">
        <v>8499726</v>
      </c>
      <c r="J3119" s="4">
        <v>90422</v>
      </c>
      <c r="K3119" s="3" t="s">
        <v>1460</v>
      </c>
      <c r="L3119" s="4">
        <v>0.27619292748161572</v>
      </c>
    </row>
    <row r="3120" spans="2:12" x14ac:dyDescent="0.3">
      <c r="B3120" s="3" t="s">
        <v>145</v>
      </c>
      <c r="C3120" s="4">
        <v>2020</v>
      </c>
      <c r="D3120" s="3" t="s">
        <v>1449</v>
      </c>
      <c r="E3120" s="4">
        <v>2373438</v>
      </c>
      <c r="F3120" s="4">
        <v>1578515</v>
      </c>
      <c r="G3120" s="4">
        <v>794923</v>
      </c>
      <c r="H3120" s="4">
        <v>0</v>
      </c>
      <c r="I3120" s="4">
        <v>2709649</v>
      </c>
      <c r="J3120" s="4">
        <v>159391</v>
      </c>
      <c r="K3120" s="3" t="s">
        <v>1460</v>
      </c>
      <c r="L3120" s="4">
        <v>0.665075304263267</v>
      </c>
    </row>
    <row r="3121" spans="2:12" x14ac:dyDescent="0.3">
      <c r="B3121" s="3" t="s">
        <v>145</v>
      </c>
      <c r="C3121" s="4">
        <v>2020</v>
      </c>
      <c r="D3121" s="3" t="s">
        <v>1450</v>
      </c>
      <c r="E3121" s="4">
        <v>10680913</v>
      </c>
      <c r="F3121" s="4"/>
      <c r="G3121" s="4">
        <v>10680913</v>
      </c>
      <c r="H3121" s="4">
        <v>0</v>
      </c>
      <c r="I3121" s="4">
        <v>10680913</v>
      </c>
      <c r="J3121" s="4"/>
      <c r="K3121" s="3" t="s">
        <v>1451</v>
      </c>
      <c r="L3121" s="4"/>
    </row>
    <row r="3122" spans="2:12" x14ac:dyDescent="0.3">
      <c r="B3122" s="3" t="s">
        <v>145</v>
      </c>
      <c r="C3122" s="4">
        <v>2020</v>
      </c>
      <c r="D3122" s="3" t="s">
        <v>1452</v>
      </c>
      <c r="E3122" s="4">
        <v>0</v>
      </c>
      <c r="F3122" s="4">
        <v>0</v>
      </c>
      <c r="G3122" s="4">
        <v>0</v>
      </c>
      <c r="H3122" s="4">
        <v>0</v>
      </c>
      <c r="I3122" s="4">
        <v>0</v>
      </c>
      <c r="J3122" s="4">
        <v>0</v>
      </c>
      <c r="K3122" s="3" t="s">
        <v>1451</v>
      </c>
      <c r="L3122" s="4"/>
    </row>
    <row r="3123" spans="2:12" x14ac:dyDescent="0.3">
      <c r="B3123" s="3" t="s">
        <v>145</v>
      </c>
      <c r="C3123" s="4">
        <v>2020</v>
      </c>
      <c r="D3123" s="3" t="s">
        <v>1453</v>
      </c>
      <c r="E3123" s="4">
        <v>592199</v>
      </c>
      <c r="F3123" s="4">
        <v>215645</v>
      </c>
      <c r="G3123" s="4">
        <v>376554</v>
      </c>
      <c r="H3123" s="4">
        <v>171651</v>
      </c>
      <c r="I3123" s="4">
        <v>0</v>
      </c>
      <c r="J3123" s="4">
        <v>0</v>
      </c>
      <c r="K3123" s="3" t="s">
        <v>1451</v>
      </c>
      <c r="L3123" s="4">
        <v>0.36414279659371257</v>
      </c>
    </row>
    <row r="3124" spans="2:12" x14ac:dyDescent="0.3">
      <c r="B3124" s="3" t="s">
        <v>145</v>
      </c>
      <c r="C3124" s="4">
        <v>2020</v>
      </c>
      <c r="D3124" s="3" t="s">
        <v>1454</v>
      </c>
      <c r="E3124" s="4">
        <v>2776057</v>
      </c>
      <c r="F3124" s="4">
        <v>1121776</v>
      </c>
      <c r="G3124" s="4">
        <v>1654281</v>
      </c>
      <c r="H3124" s="4">
        <v>328186</v>
      </c>
      <c r="I3124" s="4">
        <v>2158375</v>
      </c>
      <c r="J3124" s="4">
        <v>98107</v>
      </c>
      <c r="K3124" s="3" t="s">
        <v>1460</v>
      </c>
      <c r="L3124" s="4">
        <v>0.40408968547836016</v>
      </c>
    </row>
    <row r="3125" spans="2:12" x14ac:dyDescent="0.3">
      <c r="B3125" s="3" t="s">
        <v>145</v>
      </c>
      <c r="C3125" s="4">
        <v>2020</v>
      </c>
      <c r="D3125" s="3" t="s">
        <v>1455</v>
      </c>
      <c r="E3125" s="4">
        <v>8706303</v>
      </c>
      <c r="F3125" s="4">
        <v>2209343</v>
      </c>
      <c r="G3125" s="4">
        <v>6496960</v>
      </c>
      <c r="H3125" s="4">
        <v>387038</v>
      </c>
      <c r="I3125" s="4">
        <v>28682652</v>
      </c>
      <c r="J3125" s="4">
        <v>1011371</v>
      </c>
      <c r="K3125" s="3" t="s">
        <v>1460</v>
      </c>
      <c r="L3125" s="4">
        <v>0.25376362389409146</v>
      </c>
    </row>
    <row r="3126" spans="2:12" x14ac:dyDescent="0.3">
      <c r="B3126" s="3" t="s">
        <v>145</v>
      </c>
      <c r="C3126" s="4">
        <v>2020</v>
      </c>
      <c r="D3126" s="3" t="s">
        <v>1456</v>
      </c>
      <c r="E3126" s="4">
        <v>10259213</v>
      </c>
      <c r="F3126" s="4">
        <v>5424481</v>
      </c>
      <c r="G3126" s="4">
        <v>4834732</v>
      </c>
      <c r="H3126" s="4">
        <v>0</v>
      </c>
      <c r="I3126" s="4">
        <v>19850223</v>
      </c>
      <c r="J3126" s="4">
        <v>329142</v>
      </c>
      <c r="K3126" s="3" t="s">
        <v>1460</v>
      </c>
      <c r="L3126" s="4">
        <v>0.52874240938364381</v>
      </c>
    </row>
    <row r="3127" spans="2:12" x14ac:dyDescent="0.3">
      <c r="B3127" s="3" t="s">
        <v>145</v>
      </c>
      <c r="C3127" s="4">
        <v>2020</v>
      </c>
      <c r="D3127" s="3" t="s">
        <v>1457</v>
      </c>
      <c r="E3127" s="4">
        <v>9775939</v>
      </c>
      <c r="F3127" s="4">
        <v>1927604</v>
      </c>
      <c r="G3127" s="4">
        <v>7848335</v>
      </c>
      <c r="H3127" s="4">
        <v>0</v>
      </c>
      <c r="I3127" s="4">
        <v>12038416</v>
      </c>
      <c r="J3127" s="4">
        <v>204265</v>
      </c>
      <c r="K3127" s="3" t="s">
        <v>1460</v>
      </c>
      <c r="L3127" s="4">
        <v>0.19717839892413405</v>
      </c>
    </row>
    <row r="3128" spans="2:12" x14ac:dyDescent="0.3">
      <c r="B3128" s="3" t="s">
        <v>145</v>
      </c>
      <c r="C3128" s="4">
        <v>2020</v>
      </c>
      <c r="D3128" s="3" t="s">
        <v>1458</v>
      </c>
      <c r="E3128" s="4">
        <v>136999</v>
      </c>
      <c r="F3128" s="4"/>
      <c r="G3128" s="4">
        <v>136999</v>
      </c>
      <c r="H3128" s="4">
        <v>53116</v>
      </c>
      <c r="I3128" s="4">
        <v>136999</v>
      </c>
      <c r="J3128" s="4"/>
      <c r="K3128" s="3" t="s">
        <v>1451</v>
      </c>
      <c r="L3128" s="4"/>
    </row>
    <row r="3129" spans="2:12" x14ac:dyDescent="0.3">
      <c r="B3129" s="3" t="s">
        <v>145</v>
      </c>
      <c r="C3129" s="4">
        <v>2021</v>
      </c>
      <c r="D3129" s="3" t="s">
        <v>1446</v>
      </c>
      <c r="E3129" s="4">
        <v>4662080</v>
      </c>
      <c r="F3129" s="4">
        <v>1758140</v>
      </c>
      <c r="G3129" s="4">
        <v>2903940</v>
      </c>
      <c r="H3129" s="4">
        <v>0</v>
      </c>
      <c r="I3129" s="4">
        <v>8571728</v>
      </c>
      <c r="J3129" s="4">
        <v>285724</v>
      </c>
      <c r="K3129" s="3" t="s">
        <v>1460</v>
      </c>
      <c r="L3129" s="4">
        <v>0.37711493582263711</v>
      </c>
    </row>
    <row r="3130" spans="2:12" x14ac:dyDescent="0.3">
      <c r="B3130" s="3" t="s">
        <v>145</v>
      </c>
      <c r="C3130" s="4">
        <v>2021</v>
      </c>
      <c r="D3130" s="3" t="s">
        <v>1448</v>
      </c>
      <c r="E3130" s="4">
        <v>2471001</v>
      </c>
      <c r="F3130" s="4">
        <v>707162</v>
      </c>
      <c r="G3130" s="4">
        <v>1763839</v>
      </c>
      <c r="H3130" s="4">
        <v>0</v>
      </c>
      <c r="I3130" s="4">
        <v>8499726</v>
      </c>
      <c r="J3130" s="4">
        <v>90422</v>
      </c>
      <c r="K3130" s="3" t="s">
        <v>1460</v>
      </c>
      <c r="L3130" s="4">
        <v>0.28618442485454276</v>
      </c>
    </row>
    <row r="3131" spans="2:12" x14ac:dyDescent="0.3">
      <c r="B3131" s="3" t="s">
        <v>145</v>
      </c>
      <c r="C3131" s="4">
        <v>2021</v>
      </c>
      <c r="D3131" s="3" t="s">
        <v>1449</v>
      </c>
      <c r="E3131" s="4">
        <v>2358369</v>
      </c>
      <c r="F3131" s="4">
        <v>1553792</v>
      </c>
      <c r="G3131" s="4">
        <v>804577</v>
      </c>
      <c r="H3131" s="4">
        <v>117621</v>
      </c>
      <c r="I3131" s="4">
        <v>2709649</v>
      </c>
      <c r="J3131" s="4">
        <v>159391</v>
      </c>
      <c r="K3131" s="3" t="s">
        <v>1460</v>
      </c>
      <c r="L3131" s="4">
        <v>0.65884176734005573</v>
      </c>
    </row>
    <row r="3132" spans="2:12" x14ac:dyDescent="0.3">
      <c r="B3132" s="3" t="s">
        <v>145</v>
      </c>
      <c r="C3132" s="4">
        <v>2021</v>
      </c>
      <c r="D3132" s="3" t="s">
        <v>1450</v>
      </c>
      <c r="E3132" s="4">
        <v>10680913</v>
      </c>
      <c r="F3132" s="4"/>
      <c r="G3132" s="4">
        <v>10680913</v>
      </c>
      <c r="H3132" s="4">
        <v>0</v>
      </c>
      <c r="I3132" s="4">
        <v>10680913</v>
      </c>
      <c r="J3132" s="4"/>
      <c r="K3132" s="3" t="s">
        <v>1451</v>
      </c>
      <c r="L3132" s="4"/>
    </row>
    <row r="3133" spans="2:12" x14ac:dyDescent="0.3">
      <c r="B3133" s="3" t="s">
        <v>145</v>
      </c>
      <c r="C3133" s="4">
        <v>2021</v>
      </c>
      <c r="D3133" s="3" t="s">
        <v>1452</v>
      </c>
      <c r="E3133" s="4">
        <v>0</v>
      </c>
      <c r="F3133" s="4">
        <v>0</v>
      </c>
      <c r="G3133" s="4">
        <v>0</v>
      </c>
      <c r="H3133" s="4">
        <v>0</v>
      </c>
      <c r="I3133" s="4">
        <v>0</v>
      </c>
      <c r="J3133" s="4">
        <v>0</v>
      </c>
      <c r="K3133" s="3" t="s">
        <v>1451</v>
      </c>
      <c r="L3133" s="4"/>
    </row>
    <row r="3134" spans="2:12" x14ac:dyDescent="0.3">
      <c r="B3134" s="3" t="s">
        <v>145</v>
      </c>
      <c r="C3134" s="4">
        <v>2021</v>
      </c>
      <c r="D3134" s="3" t="s">
        <v>1453</v>
      </c>
      <c r="E3134" s="4">
        <v>592199</v>
      </c>
      <c r="F3134" s="4">
        <v>230550</v>
      </c>
      <c r="G3134" s="4">
        <v>361649</v>
      </c>
      <c r="H3134" s="4">
        <v>0</v>
      </c>
      <c r="I3134" s="4">
        <v>0</v>
      </c>
      <c r="J3134" s="4">
        <v>0</v>
      </c>
      <c r="K3134" s="3" t="s">
        <v>1451</v>
      </c>
      <c r="L3134" s="4">
        <v>0.38931170096538492</v>
      </c>
    </row>
    <row r="3135" spans="2:12" x14ac:dyDescent="0.3">
      <c r="B3135" s="3" t="s">
        <v>145</v>
      </c>
      <c r="C3135" s="4">
        <v>2021</v>
      </c>
      <c r="D3135" s="3" t="s">
        <v>1454</v>
      </c>
      <c r="E3135" s="4">
        <v>2790211</v>
      </c>
      <c r="F3135" s="4">
        <v>1261592</v>
      </c>
      <c r="G3135" s="4">
        <v>1528619</v>
      </c>
      <c r="H3135" s="4">
        <v>14154</v>
      </c>
      <c r="I3135" s="4">
        <v>2158375</v>
      </c>
      <c r="J3135" s="4">
        <v>98107</v>
      </c>
      <c r="K3135" s="3" t="s">
        <v>1460</v>
      </c>
      <c r="L3135" s="4">
        <v>0.45214931773976952</v>
      </c>
    </row>
    <row r="3136" spans="2:12" x14ac:dyDescent="0.3">
      <c r="B3136" s="3" t="s">
        <v>145</v>
      </c>
      <c r="C3136" s="4">
        <v>2021</v>
      </c>
      <c r="D3136" s="3" t="s">
        <v>1455</v>
      </c>
      <c r="E3136" s="4">
        <v>8706304</v>
      </c>
      <c r="F3136" s="4">
        <v>2414123</v>
      </c>
      <c r="G3136" s="4">
        <v>6292181</v>
      </c>
      <c r="H3136" s="4">
        <v>0</v>
      </c>
      <c r="I3136" s="4">
        <v>28682652</v>
      </c>
      <c r="J3136" s="4">
        <v>1011371</v>
      </c>
      <c r="K3136" s="3" t="s">
        <v>1460</v>
      </c>
      <c r="L3136" s="4">
        <v>0.27728448260019406</v>
      </c>
    </row>
    <row r="3137" spans="2:12" x14ac:dyDescent="0.3">
      <c r="B3137" s="3" t="s">
        <v>145</v>
      </c>
      <c r="C3137" s="4">
        <v>2021</v>
      </c>
      <c r="D3137" s="3" t="s">
        <v>1456</v>
      </c>
      <c r="E3137" s="4">
        <v>10259211</v>
      </c>
      <c r="F3137" s="4">
        <v>5717355</v>
      </c>
      <c r="G3137" s="4">
        <v>4541856</v>
      </c>
      <c r="H3137" s="4">
        <v>0</v>
      </c>
      <c r="I3137" s="4">
        <v>19850223</v>
      </c>
      <c r="J3137" s="4">
        <v>329142</v>
      </c>
      <c r="K3137" s="3" t="s">
        <v>1460</v>
      </c>
      <c r="L3137" s="4">
        <v>0.55728993194505894</v>
      </c>
    </row>
    <row r="3138" spans="2:12" x14ac:dyDescent="0.3">
      <c r="B3138" s="3" t="s">
        <v>145</v>
      </c>
      <c r="C3138" s="4">
        <v>2021</v>
      </c>
      <c r="D3138" s="3" t="s">
        <v>1457</v>
      </c>
      <c r="E3138" s="4">
        <v>9775939</v>
      </c>
      <c r="F3138" s="4">
        <v>2100795</v>
      </c>
      <c r="G3138" s="4">
        <v>7675144</v>
      </c>
      <c r="H3138" s="4">
        <v>0</v>
      </c>
      <c r="I3138" s="4">
        <v>12038316</v>
      </c>
      <c r="J3138" s="4">
        <v>204265</v>
      </c>
      <c r="K3138" s="3" t="s">
        <v>1460</v>
      </c>
      <c r="L3138" s="4">
        <v>0.21489444645675468</v>
      </c>
    </row>
    <row r="3139" spans="2:12" x14ac:dyDescent="0.3">
      <c r="B3139" s="3" t="s">
        <v>145</v>
      </c>
      <c r="C3139" s="4">
        <v>2021</v>
      </c>
      <c r="D3139" s="3" t="s">
        <v>1458</v>
      </c>
      <c r="E3139" s="4">
        <v>437837</v>
      </c>
      <c r="F3139" s="4"/>
      <c r="G3139" s="4">
        <v>437837</v>
      </c>
      <c r="H3139" s="4">
        <v>346022</v>
      </c>
      <c r="I3139" s="4">
        <v>437837</v>
      </c>
      <c r="J3139" s="4"/>
      <c r="K3139" s="3" t="s">
        <v>1451</v>
      </c>
      <c r="L3139" s="4"/>
    </row>
    <row r="3140" spans="2:12" x14ac:dyDescent="0.3">
      <c r="B3140" s="3" t="s">
        <v>145</v>
      </c>
      <c r="C3140" s="4">
        <v>2022</v>
      </c>
      <c r="D3140" s="3" t="s">
        <v>1446</v>
      </c>
      <c r="E3140" s="4">
        <v>4662081</v>
      </c>
      <c r="F3140" s="4">
        <v>1891915</v>
      </c>
      <c r="G3140" s="4">
        <v>2770166</v>
      </c>
      <c r="H3140" s="4">
        <v>0</v>
      </c>
      <c r="I3140" s="4">
        <v>8743162</v>
      </c>
      <c r="J3140" s="4">
        <v>291438</v>
      </c>
      <c r="K3140" s="3" t="s">
        <v>1460</v>
      </c>
      <c r="L3140" s="4">
        <v>0.40580912257852236</v>
      </c>
    </row>
    <row r="3141" spans="2:12" x14ac:dyDescent="0.3">
      <c r="B3141" s="3" t="s">
        <v>145</v>
      </c>
      <c r="C3141" s="4">
        <v>2022</v>
      </c>
      <c r="D3141" s="3" t="s">
        <v>1448</v>
      </c>
      <c r="E3141" s="4">
        <v>2471001</v>
      </c>
      <c r="F3141" s="4">
        <v>731884</v>
      </c>
      <c r="G3141" s="4">
        <v>1739117</v>
      </c>
      <c r="H3141" s="4">
        <v>0</v>
      </c>
      <c r="I3141" s="4">
        <v>8669720</v>
      </c>
      <c r="J3141" s="4">
        <v>92230</v>
      </c>
      <c r="K3141" s="3" t="s">
        <v>1460</v>
      </c>
      <c r="L3141" s="4">
        <v>0.29618927713910276</v>
      </c>
    </row>
    <row r="3142" spans="2:12" x14ac:dyDescent="0.3">
      <c r="B3142" s="3" t="s">
        <v>145</v>
      </c>
      <c r="C3142" s="4">
        <v>2022</v>
      </c>
      <c r="D3142" s="3" t="s">
        <v>1449</v>
      </c>
      <c r="E3142" s="4">
        <v>3038476</v>
      </c>
      <c r="F3142" s="4">
        <v>1652471</v>
      </c>
      <c r="G3142" s="4">
        <v>1386005</v>
      </c>
      <c r="H3142" s="4">
        <v>725282</v>
      </c>
      <c r="I3142" s="4">
        <v>2763841</v>
      </c>
      <c r="J3142" s="4">
        <v>162578</v>
      </c>
      <c r="K3142" s="3" t="s">
        <v>1460</v>
      </c>
      <c r="L3142" s="4">
        <v>0.5438486267457765</v>
      </c>
    </row>
    <row r="3143" spans="2:12" x14ac:dyDescent="0.3">
      <c r="B3143" s="3" t="s">
        <v>145</v>
      </c>
      <c r="C3143" s="4">
        <v>2022</v>
      </c>
      <c r="D3143" s="3" t="s">
        <v>1450</v>
      </c>
      <c r="E3143" s="4">
        <v>10680913</v>
      </c>
      <c r="F3143" s="4"/>
      <c r="G3143" s="4">
        <v>10680913</v>
      </c>
      <c r="H3143" s="4">
        <v>0</v>
      </c>
      <c r="I3143" s="4">
        <v>10680913</v>
      </c>
      <c r="J3143" s="4"/>
      <c r="K3143" s="3" t="s">
        <v>1451</v>
      </c>
      <c r="L3143" s="4"/>
    </row>
    <row r="3144" spans="2:12" x14ac:dyDescent="0.3">
      <c r="B3144" s="3" t="s">
        <v>145</v>
      </c>
      <c r="C3144" s="4">
        <v>2022</v>
      </c>
      <c r="D3144" s="3" t="s">
        <v>1452</v>
      </c>
      <c r="E3144" s="4">
        <v>0</v>
      </c>
      <c r="F3144" s="4">
        <v>0</v>
      </c>
      <c r="G3144" s="4">
        <v>0</v>
      </c>
      <c r="H3144" s="4">
        <v>0</v>
      </c>
      <c r="I3144" s="4">
        <v>0</v>
      </c>
      <c r="J3144" s="4">
        <v>0</v>
      </c>
      <c r="K3144" s="3" t="s">
        <v>1451</v>
      </c>
      <c r="L3144" s="4"/>
    </row>
    <row r="3145" spans="2:12" x14ac:dyDescent="0.3">
      <c r="B3145" s="3" t="s">
        <v>145</v>
      </c>
      <c r="C3145" s="4">
        <v>2022</v>
      </c>
      <c r="D3145" s="3" t="s">
        <v>1453</v>
      </c>
      <c r="E3145" s="4">
        <v>939355</v>
      </c>
      <c r="F3145" s="4">
        <v>252400</v>
      </c>
      <c r="G3145" s="4">
        <v>686955</v>
      </c>
      <c r="H3145" s="4">
        <v>347156</v>
      </c>
      <c r="I3145" s="4">
        <v>0</v>
      </c>
      <c r="J3145" s="4">
        <v>0</v>
      </c>
      <c r="K3145" s="3" t="s">
        <v>1451</v>
      </c>
      <c r="L3145" s="4">
        <v>0.26869500880923614</v>
      </c>
    </row>
    <row r="3146" spans="2:12" x14ac:dyDescent="0.3">
      <c r="B3146" s="3" t="s">
        <v>145</v>
      </c>
      <c r="C3146" s="4">
        <v>2022</v>
      </c>
      <c r="D3146" s="3" t="s">
        <v>1454</v>
      </c>
      <c r="E3146" s="4">
        <v>2802229</v>
      </c>
      <c r="F3146" s="4">
        <v>1403119</v>
      </c>
      <c r="G3146" s="4">
        <v>1399110</v>
      </c>
      <c r="H3146" s="4">
        <v>0</v>
      </c>
      <c r="I3146" s="4">
        <v>2201542</v>
      </c>
      <c r="J3146" s="4">
        <v>100069</v>
      </c>
      <c r="K3146" s="3" t="s">
        <v>1460</v>
      </c>
      <c r="L3146" s="4">
        <v>0.50071532340861502</v>
      </c>
    </row>
    <row r="3147" spans="2:12" x14ac:dyDescent="0.3">
      <c r="B3147" s="3" t="s">
        <v>145</v>
      </c>
      <c r="C3147" s="4">
        <v>2022</v>
      </c>
      <c r="D3147" s="3" t="s">
        <v>1455</v>
      </c>
      <c r="E3147" s="4">
        <v>8779125</v>
      </c>
      <c r="F3147" s="4">
        <v>2619566</v>
      </c>
      <c r="G3147" s="4">
        <v>6159559</v>
      </c>
      <c r="H3147" s="4">
        <v>72822</v>
      </c>
      <c r="I3147" s="4">
        <v>29256304</v>
      </c>
      <c r="J3147" s="4">
        <v>1031598</v>
      </c>
      <c r="K3147" s="3" t="s">
        <v>1460</v>
      </c>
      <c r="L3147" s="4">
        <v>0.29838577306963965</v>
      </c>
    </row>
    <row r="3148" spans="2:12" x14ac:dyDescent="0.3">
      <c r="B3148" s="3" t="s">
        <v>145</v>
      </c>
      <c r="C3148" s="4">
        <v>2022</v>
      </c>
      <c r="D3148" s="3" t="s">
        <v>1456</v>
      </c>
      <c r="E3148" s="4">
        <v>10259211</v>
      </c>
      <c r="F3148" s="4">
        <v>6010231</v>
      </c>
      <c r="G3148" s="4">
        <v>4248980</v>
      </c>
      <c r="H3148" s="4">
        <v>12018</v>
      </c>
      <c r="I3148" s="4">
        <v>20247225</v>
      </c>
      <c r="J3148" s="4">
        <v>335724</v>
      </c>
      <c r="K3148" s="3" t="s">
        <v>1460</v>
      </c>
      <c r="L3148" s="4">
        <v>0.58583754637661711</v>
      </c>
    </row>
    <row r="3149" spans="2:12" x14ac:dyDescent="0.3">
      <c r="B3149" s="3" t="s">
        <v>145</v>
      </c>
      <c r="C3149" s="4">
        <v>2022</v>
      </c>
      <c r="D3149" s="3" t="s">
        <v>1457</v>
      </c>
      <c r="E3149" s="4">
        <v>9794992</v>
      </c>
      <c r="F3149" s="4">
        <v>2274938</v>
      </c>
      <c r="G3149" s="4">
        <v>7520054</v>
      </c>
      <c r="H3149" s="4">
        <v>19053</v>
      </c>
      <c r="I3149" s="4">
        <v>12279081</v>
      </c>
      <c r="J3149" s="4">
        <v>208349</v>
      </c>
      <c r="K3149" s="3" t="s">
        <v>1460</v>
      </c>
      <c r="L3149" s="4">
        <v>0.23225521776842697</v>
      </c>
    </row>
    <row r="3150" spans="2:12" x14ac:dyDescent="0.3">
      <c r="B3150" s="3" t="s">
        <v>145</v>
      </c>
      <c r="C3150" s="4">
        <v>2022</v>
      </c>
      <c r="D3150" s="3" t="s">
        <v>1458</v>
      </c>
      <c r="E3150" s="4">
        <v>1602036</v>
      </c>
      <c r="F3150" s="4"/>
      <c r="G3150" s="4">
        <v>1602036</v>
      </c>
      <c r="H3150" s="4">
        <v>1164199</v>
      </c>
      <c r="I3150" s="4">
        <v>1602036</v>
      </c>
      <c r="J3150" s="4"/>
      <c r="K3150" s="3" t="s">
        <v>1451</v>
      </c>
      <c r="L3150" s="4"/>
    </row>
    <row r="3151" spans="2:12" x14ac:dyDescent="0.3">
      <c r="B3151" s="3" t="s">
        <v>145</v>
      </c>
      <c r="C3151" s="4">
        <v>2023</v>
      </c>
      <c r="D3151" s="3" t="s">
        <v>1446</v>
      </c>
      <c r="E3151" s="4">
        <v>4664445</v>
      </c>
      <c r="F3151" s="4">
        <v>2027484</v>
      </c>
      <c r="G3151" s="4">
        <v>2636961</v>
      </c>
      <c r="H3151" s="4">
        <v>0</v>
      </c>
      <c r="I3151" s="4">
        <v>8918025</v>
      </c>
      <c r="J3151" s="4">
        <v>297267</v>
      </c>
      <c r="K3151" s="3" t="s">
        <v>1460</v>
      </c>
      <c r="L3151" s="4">
        <v>0.43466779005862433</v>
      </c>
    </row>
    <row r="3152" spans="2:12" x14ac:dyDescent="0.3">
      <c r="B3152" s="3" t="s">
        <v>145</v>
      </c>
      <c r="C3152" s="4">
        <v>2023</v>
      </c>
      <c r="D3152" s="3" t="s">
        <v>1448</v>
      </c>
      <c r="E3152" s="4">
        <v>2471002</v>
      </c>
      <c r="F3152" s="4">
        <v>756582</v>
      </c>
      <c r="G3152" s="4">
        <v>1714420</v>
      </c>
      <c r="H3152" s="4">
        <v>0</v>
      </c>
      <c r="I3152" s="4">
        <v>8843114</v>
      </c>
      <c r="J3152" s="4">
        <v>94075</v>
      </c>
      <c r="K3152" s="3" t="s">
        <v>1460</v>
      </c>
      <c r="L3152" s="4">
        <v>0.30618429284962134</v>
      </c>
    </row>
    <row r="3153" spans="2:12" x14ac:dyDescent="0.3">
      <c r="B3153" s="3" t="s">
        <v>145</v>
      </c>
      <c r="C3153" s="4">
        <v>2023</v>
      </c>
      <c r="D3153" s="3" t="s">
        <v>1449</v>
      </c>
      <c r="E3153" s="4">
        <v>3110574</v>
      </c>
      <c r="F3153" s="4">
        <v>1812672</v>
      </c>
      <c r="G3153" s="4">
        <v>1297902</v>
      </c>
      <c r="H3153" s="4">
        <v>72099</v>
      </c>
      <c r="I3153" s="4">
        <v>2819118</v>
      </c>
      <c r="J3153" s="4">
        <v>165830</v>
      </c>
      <c r="K3153" s="3" t="s">
        <v>1460</v>
      </c>
      <c r="L3153" s="4">
        <v>0.5827451782211257</v>
      </c>
    </row>
    <row r="3154" spans="2:12" x14ac:dyDescent="0.3">
      <c r="B3154" s="3" t="s">
        <v>145</v>
      </c>
      <c r="C3154" s="4">
        <v>2023</v>
      </c>
      <c r="D3154" s="3" t="s">
        <v>1450</v>
      </c>
      <c r="E3154" s="4">
        <v>10680913</v>
      </c>
      <c r="F3154" s="4"/>
      <c r="G3154" s="4">
        <v>10680913</v>
      </c>
      <c r="H3154" s="4">
        <v>0</v>
      </c>
      <c r="I3154" s="4">
        <v>10680913</v>
      </c>
      <c r="J3154" s="4"/>
      <c r="K3154" s="3" t="s">
        <v>1451</v>
      </c>
      <c r="L3154" s="4"/>
    </row>
    <row r="3155" spans="2:12" x14ac:dyDescent="0.3">
      <c r="B3155" s="3" t="s">
        <v>145</v>
      </c>
      <c r="C3155" s="4">
        <v>2023</v>
      </c>
      <c r="D3155" s="3" t="s">
        <v>1452</v>
      </c>
      <c r="E3155" s="4">
        <v>0</v>
      </c>
      <c r="F3155" s="4">
        <v>0</v>
      </c>
      <c r="G3155" s="4">
        <v>0</v>
      </c>
      <c r="H3155" s="4">
        <v>0</v>
      </c>
      <c r="I3155" s="4">
        <v>0</v>
      </c>
      <c r="J3155" s="4">
        <v>0</v>
      </c>
      <c r="K3155" s="3" t="s">
        <v>1460</v>
      </c>
      <c r="L3155" s="4"/>
    </row>
    <row r="3156" spans="2:12" x14ac:dyDescent="0.3">
      <c r="B3156" s="3" t="s">
        <v>145</v>
      </c>
      <c r="C3156" s="4">
        <v>2023</v>
      </c>
      <c r="D3156" s="3" t="s">
        <v>1453</v>
      </c>
      <c r="E3156" s="4">
        <v>939355</v>
      </c>
      <c r="F3156" s="4">
        <v>281189</v>
      </c>
      <c r="G3156" s="4">
        <v>658166</v>
      </c>
      <c r="H3156" s="4">
        <v>0</v>
      </c>
      <c r="I3156" s="4">
        <v>0</v>
      </c>
      <c r="J3156" s="4">
        <v>0</v>
      </c>
      <c r="K3156" s="3" t="s">
        <v>1451</v>
      </c>
      <c r="L3156" s="4">
        <v>0.29934263404144335</v>
      </c>
    </row>
    <row r="3157" spans="2:12" x14ac:dyDescent="0.3">
      <c r="B3157" s="3" t="s">
        <v>145</v>
      </c>
      <c r="C3157" s="4">
        <v>2023</v>
      </c>
      <c r="D3157" s="3" t="s">
        <v>1454</v>
      </c>
      <c r="E3157" s="4">
        <v>3650237</v>
      </c>
      <c r="F3157" s="4">
        <v>1560998</v>
      </c>
      <c r="G3157" s="4">
        <v>2089239</v>
      </c>
      <c r="H3157" s="4">
        <v>848007</v>
      </c>
      <c r="I3157" s="4">
        <v>2245573</v>
      </c>
      <c r="J3157" s="4">
        <v>102070</v>
      </c>
      <c r="K3157" s="3" t="s">
        <v>1460</v>
      </c>
      <c r="L3157" s="4">
        <v>0.4276429174324845</v>
      </c>
    </row>
    <row r="3158" spans="2:12" x14ac:dyDescent="0.3">
      <c r="B3158" s="3" t="s">
        <v>145</v>
      </c>
      <c r="C3158" s="4">
        <v>2023</v>
      </c>
      <c r="D3158" s="3" t="s">
        <v>1455</v>
      </c>
      <c r="E3158" s="4">
        <v>9056847</v>
      </c>
      <c r="F3158" s="4">
        <v>2835378</v>
      </c>
      <c r="G3158" s="4">
        <v>6221469</v>
      </c>
      <c r="H3158" s="4">
        <v>276883</v>
      </c>
      <c r="I3158" s="4">
        <v>29841430</v>
      </c>
      <c r="J3158" s="4">
        <v>1052230</v>
      </c>
      <c r="K3158" s="3" t="s">
        <v>1460</v>
      </c>
      <c r="L3158" s="4">
        <v>0.31306457975937985</v>
      </c>
    </row>
    <row r="3159" spans="2:12" x14ac:dyDescent="0.3">
      <c r="B3159" s="3" t="s">
        <v>145</v>
      </c>
      <c r="C3159" s="4">
        <v>2023</v>
      </c>
      <c r="D3159" s="3" t="s">
        <v>1456</v>
      </c>
      <c r="E3159" s="4">
        <v>10259211</v>
      </c>
      <c r="F3159" s="4">
        <v>6299271</v>
      </c>
      <c r="G3159" s="4">
        <v>3959940</v>
      </c>
      <c r="H3159" s="4">
        <v>0</v>
      </c>
      <c r="I3159" s="4">
        <v>20652169</v>
      </c>
      <c r="J3159" s="4">
        <v>342438</v>
      </c>
      <c r="K3159" s="3" t="s">
        <v>1460</v>
      </c>
      <c r="L3159" s="4">
        <v>0.6140112529121392</v>
      </c>
    </row>
    <row r="3160" spans="2:12" x14ac:dyDescent="0.3">
      <c r="B3160" s="3" t="s">
        <v>145</v>
      </c>
      <c r="C3160" s="4">
        <v>2023</v>
      </c>
      <c r="D3160" s="3" t="s">
        <v>1457</v>
      </c>
      <c r="E3160" s="4">
        <v>10108965</v>
      </c>
      <c r="F3160" s="4">
        <v>2467822</v>
      </c>
      <c r="G3160" s="4">
        <v>7641143</v>
      </c>
      <c r="H3160" s="4">
        <v>313973</v>
      </c>
      <c r="I3160" s="4">
        <v>12524663</v>
      </c>
      <c r="J3160" s="4">
        <v>212516</v>
      </c>
      <c r="K3160" s="3" t="s">
        <v>1460</v>
      </c>
      <c r="L3160" s="4">
        <v>0.24412212328363983</v>
      </c>
    </row>
    <row r="3161" spans="2:12" x14ac:dyDescent="0.3">
      <c r="B3161" s="3" t="s">
        <v>145</v>
      </c>
      <c r="C3161" s="4">
        <v>2023</v>
      </c>
      <c r="D3161" s="3" t="s">
        <v>1458</v>
      </c>
      <c r="E3161" s="4">
        <v>1485229</v>
      </c>
      <c r="F3161" s="4"/>
      <c r="G3161" s="4">
        <v>1485229</v>
      </c>
      <c r="H3161" s="4">
        <v>-116807</v>
      </c>
      <c r="I3161" s="4">
        <v>1485229</v>
      </c>
      <c r="J3161" s="4"/>
      <c r="K3161" s="3" t="s">
        <v>1451</v>
      </c>
      <c r="L3161" s="4"/>
    </row>
    <row r="3162" spans="2:12" x14ac:dyDescent="0.3">
      <c r="B3162" s="3" t="s">
        <v>145</v>
      </c>
      <c r="C3162" s="4">
        <v>2024</v>
      </c>
      <c r="D3162" s="3" t="s">
        <v>1446</v>
      </c>
      <c r="E3162" s="4">
        <v>5432867</v>
      </c>
      <c r="F3162" s="4">
        <v>2180395</v>
      </c>
      <c r="G3162" s="4">
        <v>3252472</v>
      </c>
      <c r="H3162" s="4">
        <v>768422</v>
      </c>
      <c r="I3162" s="4">
        <v>9185566</v>
      </c>
      <c r="J3162" s="4">
        <v>306185</v>
      </c>
      <c r="K3162" s="3" t="s">
        <v>1447</v>
      </c>
      <c r="L3162" s="4">
        <v>0.40133413904665804</v>
      </c>
    </row>
    <row r="3163" spans="2:12" x14ac:dyDescent="0.3">
      <c r="B3163" s="3" t="s">
        <v>145</v>
      </c>
      <c r="C3163" s="4">
        <v>2024</v>
      </c>
      <c r="D3163" s="3" t="s">
        <v>1448</v>
      </c>
      <c r="E3163" s="4">
        <v>2471001</v>
      </c>
      <c r="F3163" s="4">
        <v>781292</v>
      </c>
      <c r="G3163" s="4">
        <v>1689709</v>
      </c>
      <c r="H3163" s="4">
        <v>0</v>
      </c>
      <c r="I3163" s="4">
        <v>9108408</v>
      </c>
      <c r="J3163" s="4">
        <v>96897</v>
      </c>
      <c r="K3163" s="3" t="s">
        <v>1447</v>
      </c>
      <c r="L3163" s="4">
        <v>0.316184412713714</v>
      </c>
    </row>
    <row r="3164" spans="2:12" x14ac:dyDescent="0.3">
      <c r="B3164" s="3" t="s">
        <v>145</v>
      </c>
      <c r="C3164" s="4">
        <v>2024</v>
      </c>
      <c r="D3164" s="3" t="s">
        <v>1449</v>
      </c>
      <c r="E3164" s="4">
        <v>3009382</v>
      </c>
      <c r="F3164" s="4">
        <v>1523068</v>
      </c>
      <c r="G3164" s="4">
        <v>1486314</v>
      </c>
      <c r="H3164" s="4">
        <v>344036</v>
      </c>
      <c r="I3164" s="4">
        <v>2903691</v>
      </c>
      <c r="J3164" s="4">
        <v>170804</v>
      </c>
      <c r="K3164" s="3" t="s">
        <v>1447</v>
      </c>
      <c r="L3164" s="4">
        <v>0.50610656938866516</v>
      </c>
    </row>
    <row r="3165" spans="2:12" x14ac:dyDescent="0.3">
      <c r="B3165" s="3" t="s">
        <v>145</v>
      </c>
      <c r="C3165" s="4">
        <v>2024</v>
      </c>
      <c r="D3165" s="3" t="s">
        <v>1450</v>
      </c>
      <c r="E3165" s="4">
        <v>10680913</v>
      </c>
      <c r="F3165" s="4"/>
      <c r="G3165" s="4">
        <v>10680913</v>
      </c>
      <c r="H3165" s="4">
        <v>0</v>
      </c>
      <c r="I3165" s="4">
        <v>10680913</v>
      </c>
      <c r="J3165" s="4"/>
      <c r="K3165" s="3" t="s">
        <v>1451</v>
      </c>
      <c r="L3165" s="4"/>
    </row>
    <row r="3166" spans="2:12" x14ac:dyDescent="0.3">
      <c r="B3166" s="3" t="s">
        <v>145</v>
      </c>
      <c r="C3166" s="4">
        <v>2024</v>
      </c>
      <c r="D3166" s="3" t="s">
        <v>1452</v>
      </c>
      <c r="E3166" s="4">
        <v>0</v>
      </c>
      <c r="F3166" s="4">
        <v>0</v>
      </c>
      <c r="G3166" s="4">
        <v>0</v>
      </c>
      <c r="H3166" s="4">
        <v>0</v>
      </c>
      <c r="I3166" s="4">
        <v>0</v>
      </c>
      <c r="J3166" s="4">
        <v>0</v>
      </c>
      <c r="K3166" s="3"/>
      <c r="L3166" s="4"/>
    </row>
    <row r="3167" spans="2:12" x14ac:dyDescent="0.3">
      <c r="B3167" s="3" t="s">
        <v>145</v>
      </c>
      <c r="C3167" s="4">
        <v>2024</v>
      </c>
      <c r="D3167" s="3" t="s">
        <v>1453</v>
      </c>
      <c r="E3167" s="4">
        <v>1642708</v>
      </c>
      <c r="F3167" s="4">
        <v>321702</v>
      </c>
      <c r="G3167" s="4">
        <v>1321006</v>
      </c>
      <c r="H3167" s="4">
        <v>703353</v>
      </c>
      <c r="I3167" s="4">
        <v>0</v>
      </c>
      <c r="J3167" s="4">
        <v>0</v>
      </c>
      <c r="K3167" s="3" t="s">
        <v>1451</v>
      </c>
      <c r="L3167" s="4">
        <v>0.19583638723376279</v>
      </c>
    </row>
    <row r="3168" spans="2:12" x14ac:dyDescent="0.3">
      <c r="B3168" s="3" t="s">
        <v>145</v>
      </c>
      <c r="C3168" s="4">
        <v>2024</v>
      </c>
      <c r="D3168" s="3" t="s">
        <v>1454</v>
      </c>
      <c r="E3168" s="4">
        <v>3906060</v>
      </c>
      <c r="F3168" s="4">
        <v>1752767</v>
      </c>
      <c r="G3168" s="4">
        <v>2153293</v>
      </c>
      <c r="H3168" s="4">
        <v>255823</v>
      </c>
      <c r="I3168" s="4">
        <v>2312940</v>
      </c>
      <c r="J3168" s="4">
        <v>105132</v>
      </c>
      <c r="K3168" s="3" t="s">
        <v>1447</v>
      </c>
      <c r="L3168" s="4">
        <v>0.44873017823586941</v>
      </c>
    </row>
    <row r="3169" spans="2:12" x14ac:dyDescent="0.3">
      <c r="B3169" s="3" t="s">
        <v>145</v>
      </c>
      <c r="C3169" s="4">
        <v>2024</v>
      </c>
      <c r="D3169" s="3" t="s">
        <v>1455</v>
      </c>
      <c r="E3169" s="4">
        <v>9288689</v>
      </c>
      <c r="F3169" s="4">
        <v>3064460</v>
      </c>
      <c r="G3169" s="4">
        <v>6224229</v>
      </c>
      <c r="H3169" s="4">
        <v>231842</v>
      </c>
      <c r="I3169" s="4">
        <v>30736673</v>
      </c>
      <c r="J3169" s="4">
        <v>1083796</v>
      </c>
      <c r="K3169" s="3" t="s">
        <v>1447</v>
      </c>
      <c r="L3169" s="4">
        <v>0.32991308030659655</v>
      </c>
    </row>
    <row r="3170" spans="2:12" x14ac:dyDescent="0.3">
      <c r="B3170" s="3" t="s">
        <v>145</v>
      </c>
      <c r="C3170" s="4">
        <v>2024</v>
      </c>
      <c r="D3170" s="3" t="s">
        <v>1456</v>
      </c>
      <c r="E3170" s="4">
        <v>10259212</v>
      </c>
      <c r="F3170" s="4">
        <v>6539597</v>
      </c>
      <c r="G3170" s="4">
        <v>3719615</v>
      </c>
      <c r="H3170" s="4">
        <v>0</v>
      </c>
      <c r="I3170" s="4">
        <v>21271734</v>
      </c>
      <c r="J3170" s="4">
        <v>352712</v>
      </c>
      <c r="K3170" s="3" t="s">
        <v>1447</v>
      </c>
      <c r="L3170" s="4">
        <v>0.63743657894972827</v>
      </c>
    </row>
    <row r="3171" spans="2:12" x14ac:dyDescent="0.3">
      <c r="B3171" s="3" t="s">
        <v>145</v>
      </c>
      <c r="C3171" s="4">
        <v>2024</v>
      </c>
      <c r="D3171" s="3" t="s">
        <v>1457</v>
      </c>
      <c r="E3171" s="4">
        <v>10237988</v>
      </c>
      <c r="F3171" s="4">
        <v>2684408</v>
      </c>
      <c r="G3171" s="4">
        <v>7553580</v>
      </c>
      <c r="H3171" s="4">
        <v>129023</v>
      </c>
      <c r="I3171" s="4">
        <v>12900402</v>
      </c>
      <c r="J3171" s="4">
        <v>218892</v>
      </c>
      <c r="K3171" s="3" t="s">
        <v>1447</v>
      </c>
      <c r="L3171" s="4">
        <v>0.26220073709795322</v>
      </c>
    </row>
    <row r="3172" spans="2:12" x14ac:dyDescent="0.3">
      <c r="B3172" s="3" t="s">
        <v>145</v>
      </c>
      <c r="C3172" s="4">
        <v>2024</v>
      </c>
      <c r="D3172" s="3" t="s">
        <v>1458</v>
      </c>
      <c r="E3172" s="4">
        <v>2053513</v>
      </c>
      <c r="F3172" s="4"/>
      <c r="G3172" s="4">
        <v>2053513</v>
      </c>
      <c r="H3172" s="4">
        <v>568284</v>
      </c>
      <c r="I3172" s="4">
        <v>2053513</v>
      </c>
      <c r="J3172" s="4"/>
      <c r="K3172" s="3" t="s">
        <v>1451</v>
      </c>
      <c r="L3172" s="4"/>
    </row>
    <row r="3173" spans="2:12" x14ac:dyDescent="0.3">
      <c r="B3173" s="3" t="s">
        <v>147</v>
      </c>
      <c r="C3173" s="4">
        <v>2019</v>
      </c>
      <c r="D3173" s="3" t="s">
        <v>1446</v>
      </c>
      <c r="E3173" s="4">
        <v>1106657</v>
      </c>
      <c r="F3173" s="4">
        <v>752291</v>
      </c>
      <c r="G3173" s="4">
        <v>354366</v>
      </c>
      <c r="H3173" s="4">
        <v>0</v>
      </c>
      <c r="I3173" s="4">
        <v>0</v>
      </c>
      <c r="J3173" s="4">
        <v>0</v>
      </c>
      <c r="K3173" s="3" t="s">
        <v>1460</v>
      </c>
      <c r="L3173" s="4">
        <v>0.67978696199454758</v>
      </c>
    </row>
    <row r="3174" spans="2:12" x14ac:dyDescent="0.3">
      <c r="B3174" s="3" t="s">
        <v>147</v>
      </c>
      <c r="C3174" s="4">
        <v>2019</v>
      </c>
      <c r="D3174" s="3" t="s">
        <v>1448</v>
      </c>
      <c r="E3174" s="4">
        <v>0</v>
      </c>
      <c r="F3174" s="4">
        <v>0</v>
      </c>
      <c r="G3174" s="4">
        <v>0</v>
      </c>
      <c r="H3174" s="4">
        <v>0</v>
      </c>
      <c r="I3174" s="4">
        <v>0</v>
      </c>
      <c r="J3174" s="4">
        <v>0</v>
      </c>
      <c r="K3174" s="3" t="s">
        <v>1451</v>
      </c>
      <c r="L3174" s="4"/>
    </row>
    <row r="3175" spans="2:12" x14ac:dyDescent="0.3">
      <c r="B3175" s="3" t="s">
        <v>147</v>
      </c>
      <c r="C3175" s="4">
        <v>2019</v>
      </c>
      <c r="D3175" s="3" t="s">
        <v>1449</v>
      </c>
      <c r="E3175" s="4">
        <v>796260</v>
      </c>
      <c r="F3175" s="4">
        <v>617243</v>
      </c>
      <c r="G3175" s="4">
        <v>179017</v>
      </c>
      <c r="H3175" s="4">
        <v>0</v>
      </c>
      <c r="I3175" s="4">
        <v>0</v>
      </c>
      <c r="J3175" s="4">
        <v>0</v>
      </c>
      <c r="K3175" s="3" t="s">
        <v>1460</v>
      </c>
      <c r="L3175" s="4">
        <v>0.77517770577449574</v>
      </c>
    </row>
    <row r="3176" spans="2:12" x14ac:dyDescent="0.3">
      <c r="B3176" s="3" t="s">
        <v>147</v>
      </c>
      <c r="C3176" s="4">
        <v>2019</v>
      </c>
      <c r="D3176" s="3" t="s">
        <v>1450</v>
      </c>
      <c r="E3176" s="4">
        <v>536183</v>
      </c>
      <c r="F3176" s="4"/>
      <c r="G3176" s="4">
        <v>536183</v>
      </c>
      <c r="H3176" s="4">
        <v>0</v>
      </c>
      <c r="I3176" s="4">
        <v>536183</v>
      </c>
      <c r="J3176" s="4"/>
      <c r="K3176" s="3" t="s">
        <v>1451</v>
      </c>
      <c r="L3176" s="4"/>
    </row>
    <row r="3177" spans="2:12" x14ac:dyDescent="0.3">
      <c r="B3177" s="3" t="s">
        <v>147</v>
      </c>
      <c r="C3177" s="4">
        <v>2019</v>
      </c>
      <c r="D3177" s="3" t="s">
        <v>1452</v>
      </c>
      <c r="E3177" s="4">
        <v>0</v>
      </c>
      <c r="F3177" s="4">
        <v>0</v>
      </c>
      <c r="G3177" s="4">
        <v>0</v>
      </c>
      <c r="H3177" s="4">
        <v>0</v>
      </c>
      <c r="I3177" s="4">
        <v>0</v>
      </c>
      <c r="J3177" s="4">
        <v>0</v>
      </c>
      <c r="K3177" s="3" t="s">
        <v>1451</v>
      </c>
      <c r="L3177" s="4"/>
    </row>
    <row r="3178" spans="2:12" x14ac:dyDescent="0.3">
      <c r="B3178" s="3" t="s">
        <v>147</v>
      </c>
      <c r="C3178" s="4">
        <v>2019</v>
      </c>
      <c r="D3178" s="3" t="s">
        <v>1453</v>
      </c>
      <c r="E3178" s="4">
        <v>0</v>
      </c>
      <c r="F3178" s="4">
        <v>0</v>
      </c>
      <c r="G3178" s="4">
        <v>0</v>
      </c>
      <c r="H3178" s="4">
        <v>0</v>
      </c>
      <c r="I3178" s="4">
        <v>0</v>
      </c>
      <c r="J3178" s="4">
        <v>0</v>
      </c>
      <c r="K3178" s="3" t="s">
        <v>1451</v>
      </c>
      <c r="L3178" s="4"/>
    </row>
    <row r="3179" spans="2:12" x14ac:dyDescent="0.3">
      <c r="B3179" s="3" t="s">
        <v>147</v>
      </c>
      <c r="C3179" s="4">
        <v>2019</v>
      </c>
      <c r="D3179" s="3" t="s">
        <v>1454</v>
      </c>
      <c r="E3179" s="4">
        <v>0</v>
      </c>
      <c r="F3179" s="4">
        <v>0</v>
      </c>
      <c r="G3179" s="4">
        <v>0</v>
      </c>
      <c r="H3179" s="4">
        <v>0</v>
      </c>
      <c r="I3179" s="4">
        <v>0</v>
      </c>
      <c r="J3179" s="4">
        <v>0</v>
      </c>
      <c r="K3179" s="3" t="s">
        <v>1451</v>
      </c>
      <c r="L3179" s="4"/>
    </row>
    <row r="3180" spans="2:12" x14ac:dyDescent="0.3">
      <c r="B3180" s="3" t="s">
        <v>147</v>
      </c>
      <c r="C3180" s="4">
        <v>2019</v>
      </c>
      <c r="D3180" s="3" t="s">
        <v>1455</v>
      </c>
      <c r="E3180" s="4">
        <v>1929542</v>
      </c>
      <c r="F3180" s="4">
        <v>1258969</v>
      </c>
      <c r="G3180" s="4">
        <v>670573</v>
      </c>
      <c r="H3180" s="4">
        <v>0</v>
      </c>
      <c r="I3180" s="4">
        <v>0</v>
      </c>
      <c r="J3180" s="4">
        <v>0</v>
      </c>
      <c r="K3180" s="3" t="s">
        <v>1460</v>
      </c>
      <c r="L3180" s="4">
        <v>0.65247037898112614</v>
      </c>
    </row>
    <row r="3181" spans="2:12" x14ac:dyDescent="0.3">
      <c r="B3181" s="3" t="s">
        <v>147</v>
      </c>
      <c r="C3181" s="4">
        <v>2019</v>
      </c>
      <c r="D3181" s="3" t="s">
        <v>1456</v>
      </c>
      <c r="E3181" s="4">
        <v>3125046</v>
      </c>
      <c r="F3181" s="4">
        <v>1331332</v>
      </c>
      <c r="G3181" s="4">
        <v>1793714</v>
      </c>
      <c r="H3181" s="4">
        <v>44533</v>
      </c>
      <c r="I3181" s="4">
        <v>0</v>
      </c>
      <c r="J3181" s="4">
        <v>0</v>
      </c>
      <c r="K3181" s="3" t="s">
        <v>1460</v>
      </c>
      <c r="L3181" s="4">
        <v>0.42601996898605654</v>
      </c>
    </row>
    <row r="3182" spans="2:12" x14ac:dyDescent="0.3">
      <c r="B3182" s="3" t="s">
        <v>147</v>
      </c>
      <c r="C3182" s="4">
        <v>2019</v>
      </c>
      <c r="D3182" s="3" t="s">
        <v>1457</v>
      </c>
      <c r="E3182" s="4">
        <v>2265379</v>
      </c>
      <c r="F3182" s="4">
        <v>1440805</v>
      </c>
      <c r="G3182" s="4">
        <v>824574</v>
      </c>
      <c r="H3182" s="4">
        <v>0</v>
      </c>
      <c r="I3182" s="4">
        <v>0</v>
      </c>
      <c r="J3182" s="4">
        <v>0</v>
      </c>
      <c r="K3182" s="3" t="s">
        <v>1460</v>
      </c>
      <c r="L3182" s="4">
        <v>0.63601057483096646</v>
      </c>
    </row>
    <row r="3183" spans="2:12" x14ac:dyDescent="0.3">
      <c r="B3183" s="3" t="s">
        <v>147</v>
      </c>
      <c r="C3183" s="4">
        <v>2019</v>
      </c>
      <c r="D3183" s="3" t="s">
        <v>1458</v>
      </c>
      <c r="E3183" s="4">
        <v>0</v>
      </c>
      <c r="F3183" s="4"/>
      <c r="G3183" s="4">
        <v>0</v>
      </c>
      <c r="H3183" s="4">
        <v>0</v>
      </c>
      <c r="I3183" s="4">
        <v>0</v>
      </c>
      <c r="J3183" s="4"/>
      <c r="K3183" s="3" t="s">
        <v>1451</v>
      </c>
      <c r="L3183" s="4"/>
    </row>
    <row r="3184" spans="2:12" x14ac:dyDescent="0.3">
      <c r="B3184" s="3" t="s">
        <v>147</v>
      </c>
      <c r="C3184" s="4">
        <v>2020</v>
      </c>
      <c r="D3184" s="3" t="s">
        <v>1446</v>
      </c>
      <c r="E3184" s="4">
        <v>1106657</v>
      </c>
      <c r="F3184" s="4">
        <v>777971</v>
      </c>
      <c r="G3184" s="4">
        <v>328686</v>
      </c>
      <c r="H3184" s="4">
        <v>0</v>
      </c>
      <c r="I3184" s="4">
        <v>0</v>
      </c>
      <c r="J3184" s="4">
        <v>0</v>
      </c>
      <c r="K3184" s="3" t="s">
        <v>1460</v>
      </c>
      <c r="L3184" s="4">
        <v>0.70299198396612506</v>
      </c>
    </row>
    <row r="3185" spans="2:12" x14ac:dyDescent="0.3">
      <c r="B3185" s="3" t="s">
        <v>147</v>
      </c>
      <c r="C3185" s="4">
        <v>2020</v>
      </c>
      <c r="D3185" s="3" t="s">
        <v>1448</v>
      </c>
      <c r="E3185" s="4">
        <v>0</v>
      </c>
      <c r="F3185" s="4">
        <v>0</v>
      </c>
      <c r="G3185" s="4">
        <v>0</v>
      </c>
      <c r="H3185" s="4">
        <v>0</v>
      </c>
      <c r="I3185" s="4">
        <v>0</v>
      </c>
      <c r="J3185" s="4">
        <v>0</v>
      </c>
      <c r="K3185" s="3" t="s">
        <v>1451</v>
      </c>
      <c r="L3185" s="4"/>
    </row>
    <row r="3186" spans="2:12" x14ac:dyDescent="0.3">
      <c r="B3186" s="3" t="s">
        <v>147</v>
      </c>
      <c r="C3186" s="4">
        <v>2020</v>
      </c>
      <c r="D3186" s="3" t="s">
        <v>1449</v>
      </c>
      <c r="E3186" s="4">
        <v>855006</v>
      </c>
      <c r="F3186" s="4">
        <v>635474</v>
      </c>
      <c r="G3186" s="4">
        <v>219532</v>
      </c>
      <c r="H3186" s="4">
        <v>90528</v>
      </c>
      <c r="I3186" s="4">
        <v>0</v>
      </c>
      <c r="J3186" s="4">
        <v>0</v>
      </c>
      <c r="K3186" s="3" t="s">
        <v>1460</v>
      </c>
      <c r="L3186" s="4">
        <v>0.74323922873055859</v>
      </c>
    </row>
    <row r="3187" spans="2:12" x14ac:dyDescent="0.3">
      <c r="B3187" s="3" t="s">
        <v>147</v>
      </c>
      <c r="C3187" s="4">
        <v>2020</v>
      </c>
      <c r="D3187" s="3" t="s">
        <v>1450</v>
      </c>
      <c r="E3187" s="4">
        <v>568880</v>
      </c>
      <c r="F3187" s="4"/>
      <c r="G3187" s="4">
        <v>568880</v>
      </c>
      <c r="H3187" s="4">
        <v>32697</v>
      </c>
      <c r="I3187" s="4">
        <v>568880</v>
      </c>
      <c r="J3187" s="4"/>
      <c r="K3187" s="3" t="s">
        <v>1451</v>
      </c>
      <c r="L3187" s="4"/>
    </row>
    <row r="3188" spans="2:12" x14ac:dyDescent="0.3">
      <c r="B3188" s="3" t="s">
        <v>147</v>
      </c>
      <c r="C3188" s="4">
        <v>2020</v>
      </c>
      <c r="D3188" s="3" t="s">
        <v>1452</v>
      </c>
      <c r="E3188" s="4">
        <v>0</v>
      </c>
      <c r="F3188" s="4">
        <v>0</v>
      </c>
      <c r="G3188" s="4">
        <v>0</v>
      </c>
      <c r="H3188" s="4">
        <v>0</v>
      </c>
      <c r="I3188" s="4">
        <v>0</v>
      </c>
      <c r="J3188" s="4">
        <v>0</v>
      </c>
      <c r="K3188" s="3" t="s">
        <v>1451</v>
      </c>
      <c r="L3188" s="4"/>
    </row>
    <row r="3189" spans="2:12" x14ac:dyDescent="0.3">
      <c r="B3189" s="3" t="s">
        <v>147</v>
      </c>
      <c r="C3189" s="4">
        <v>2020</v>
      </c>
      <c r="D3189" s="3" t="s">
        <v>1453</v>
      </c>
      <c r="E3189" s="4">
        <v>0</v>
      </c>
      <c r="F3189" s="4">
        <v>0</v>
      </c>
      <c r="G3189" s="4">
        <v>0</v>
      </c>
      <c r="H3189" s="4">
        <v>0</v>
      </c>
      <c r="I3189" s="4">
        <v>0</v>
      </c>
      <c r="J3189" s="4">
        <v>0</v>
      </c>
      <c r="K3189" s="3" t="s">
        <v>1451</v>
      </c>
      <c r="L3189" s="4"/>
    </row>
    <row r="3190" spans="2:12" x14ac:dyDescent="0.3">
      <c r="B3190" s="3" t="s">
        <v>147</v>
      </c>
      <c r="C3190" s="4">
        <v>2020</v>
      </c>
      <c r="D3190" s="3" t="s">
        <v>1454</v>
      </c>
      <c r="E3190" s="4">
        <v>0</v>
      </c>
      <c r="F3190" s="4">
        <v>0</v>
      </c>
      <c r="G3190" s="4">
        <v>0</v>
      </c>
      <c r="H3190" s="4">
        <v>0</v>
      </c>
      <c r="I3190" s="4">
        <v>0</v>
      </c>
      <c r="J3190" s="4">
        <v>0</v>
      </c>
      <c r="K3190" s="3" t="s">
        <v>1451</v>
      </c>
      <c r="L3190" s="4"/>
    </row>
    <row r="3191" spans="2:12" x14ac:dyDescent="0.3">
      <c r="B3191" s="3" t="s">
        <v>147</v>
      </c>
      <c r="C3191" s="4">
        <v>2020</v>
      </c>
      <c r="D3191" s="3" t="s">
        <v>1455</v>
      </c>
      <c r="E3191" s="4">
        <v>1929542</v>
      </c>
      <c r="F3191" s="4">
        <v>1303085</v>
      </c>
      <c r="G3191" s="4">
        <v>626457</v>
      </c>
      <c r="H3191" s="4">
        <v>0</v>
      </c>
      <c r="I3191" s="4">
        <v>0</v>
      </c>
      <c r="J3191" s="4">
        <v>0</v>
      </c>
      <c r="K3191" s="3" t="s">
        <v>1460</v>
      </c>
      <c r="L3191" s="4">
        <v>0.6753338356977977</v>
      </c>
    </row>
    <row r="3192" spans="2:12" x14ac:dyDescent="0.3">
      <c r="B3192" s="3" t="s">
        <v>147</v>
      </c>
      <c r="C3192" s="4">
        <v>2020</v>
      </c>
      <c r="D3192" s="3" t="s">
        <v>1456</v>
      </c>
      <c r="E3192" s="4">
        <v>3196085</v>
      </c>
      <c r="F3192" s="4">
        <v>1399517</v>
      </c>
      <c r="G3192" s="4">
        <v>1796568</v>
      </c>
      <c r="H3192" s="4">
        <v>71039</v>
      </c>
      <c r="I3192" s="4">
        <v>0</v>
      </c>
      <c r="J3192" s="4">
        <v>0</v>
      </c>
      <c r="K3192" s="3" t="s">
        <v>1460</v>
      </c>
      <c r="L3192" s="4">
        <v>0.43788478716930246</v>
      </c>
    </row>
    <row r="3193" spans="2:12" x14ac:dyDescent="0.3">
      <c r="B3193" s="3" t="s">
        <v>147</v>
      </c>
      <c r="C3193" s="4">
        <v>2020</v>
      </c>
      <c r="D3193" s="3" t="s">
        <v>1457</v>
      </c>
      <c r="E3193" s="4">
        <v>2265379</v>
      </c>
      <c r="F3193" s="4">
        <v>1487211</v>
      </c>
      <c r="G3193" s="4">
        <v>778168</v>
      </c>
      <c r="H3193" s="4">
        <v>0</v>
      </c>
      <c r="I3193" s="4">
        <v>0</v>
      </c>
      <c r="J3193" s="4">
        <v>0</v>
      </c>
      <c r="K3193" s="3" t="s">
        <v>1460</v>
      </c>
      <c r="L3193" s="4">
        <v>0.65649544734015808</v>
      </c>
    </row>
    <row r="3194" spans="2:12" x14ac:dyDescent="0.3">
      <c r="B3194" s="3" t="s">
        <v>147</v>
      </c>
      <c r="C3194" s="4">
        <v>2020</v>
      </c>
      <c r="D3194" s="3" t="s">
        <v>1458</v>
      </c>
      <c r="E3194" s="4">
        <v>0</v>
      </c>
      <c r="F3194" s="4"/>
      <c r="G3194" s="4">
        <v>0</v>
      </c>
      <c r="H3194" s="4">
        <v>0</v>
      </c>
      <c r="I3194" s="4">
        <v>0</v>
      </c>
      <c r="J3194" s="4"/>
      <c r="K3194" s="3" t="s">
        <v>1451</v>
      </c>
      <c r="L3194" s="4"/>
    </row>
    <row r="3195" spans="2:12" x14ac:dyDescent="0.3">
      <c r="B3195" s="3" t="s">
        <v>147</v>
      </c>
      <c r="C3195" s="4">
        <v>2021</v>
      </c>
      <c r="D3195" s="3" t="s">
        <v>1446</v>
      </c>
      <c r="E3195" s="4">
        <v>1106657</v>
      </c>
      <c r="F3195" s="4">
        <v>803600</v>
      </c>
      <c r="G3195" s="4">
        <v>303057</v>
      </c>
      <c r="H3195" s="4">
        <v>0</v>
      </c>
      <c r="I3195" s="4">
        <v>0</v>
      </c>
      <c r="J3195" s="4">
        <v>0</v>
      </c>
      <c r="K3195" s="3" t="s">
        <v>1460</v>
      </c>
      <c r="L3195" s="4">
        <v>0.72615092119780567</v>
      </c>
    </row>
    <row r="3196" spans="2:12" x14ac:dyDescent="0.3">
      <c r="B3196" s="3" t="s">
        <v>147</v>
      </c>
      <c r="C3196" s="4">
        <v>2021</v>
      </c>
      <c r="D3196" s="3" t="s">
        <v>1448</v>
      </c>
      <c r="E3196" s="4">
        <v>0</v>
      </c>
      <c r="F3196" s="4">
        <v>0</v>
      </c>
      <c r="G3196" s="4">
        <v>0</v>
      </c>
      <c r="H3196" s="4">
        <v>0</v>
      </c>
      <c r="I3196" s="4">
        <v>0</v>
      </c>
      <c r="J3196" s="4">
        <v>0</v>
      </c>
      <c r="K3196" s="3" t="s">
        <v>1460</v>
      </c>
      <c r="L3196" s="4"/>
    </row>
    <row r="3197" spans="2:12" x14ac:dyDescent="0.3">
      <c r="B3197" s="3" t="s">
        <v>147</v>
      </c>
      <c r="C3197" s="4">
        <v>2021</v>
      </c>
      <c r="D3197" s="3" t="s">
        <v>1449</v>
      </c>
      <c r="E3197" s="4">
        <v>1030254</v>
      </c>
      <c r="F3197" s="4">
        <v>651476</v>
      </c>
      <c r="G3197" s="4">
        <v>378778</v>
      </c>
      <c r="H3197" s="4">
        <v>371338</v>
      </c>
      <c r="I3197" s="4">
        <v>0</v>
      </c>
      <c r="J3197" s="4">
        <v>0</v>
      </c>
      <c r="K3197" s="3" t="s">
        <v>1460</v>
      </c>
      <c r="L3197" s="4">
        <v>0.63234503336070524</v>
      </c>
    </row>
    <row r="3198" spans="2:12" x14ac:dyDescent="0.3">
      <c r="B3198" s="3" t="s">
        <v>147</v>
      </c>
      <c r="C3198" s="4">
        <v>2021</v>
      </c>
      <c r="D3198" s="3" t="s">
        <v>1450</v>
      </c>
      <c r="E3198" s="4">
        <v>541488</v>
      </c>
      <c r="F3198" s="4"/>
      <c r="G3198" s="4">
        <v>541488</v>
      </c>
      <c r="H3198" s="4">
        <v>0</v>
      </c>
      <c r="I3198" s="4">
        <v>541488</v>
      </c>
      <c r="J3198" s="4"/>
      <c r="K3198" s="3" t="s">
        <v>1451</v>
      </c>
      <c r="L3198" s="4"/>
    </row>
    <row r="3199" spans="2:12" x14ac:dyDescent="0.3">
      <c r="B3199" s="3" t="s">
        <v>147</v>
      </c>
      <c r="C3199" s="4">
        <v>2021</v>
      </c>
      <c r="D3199" s="3" t="s">
        <v>1452</v>
      </c>
      <c r="E3199" s="4">
        <v>0</v>
      </c>
      <c r="F3199" s="4">
        <v>0</v>
      </c>
      <c r="G3199" s="4">
        <v>0</v>
      </c>
      <c r="H3199" s="4">
        <v>0</v>
      </c>
      <c r="I3199" s="4">
        <v>0</v>
      </c>
      <c r="J3199" s="4">
        <v>0</v>
      </c>
      <c r="K3199" s="3" t="s">
        <v>1451</v>
      </c>
      <c r="L3199" s="4"/>
    </row>
    <row r="3200" spans="2:12" x14ac:dyDescent="0.3">
      <c r="B3200" s="3" t="s">
        <v>147</v>
      </c>
      <c r="C3200" s="4">
        <v>2021</v>
      </c>
      <c r="D3200" s="3" t="s">
        <v>1453</v>
      </c>
      <c r="E3200" s="4">
        <v>0</v>
      </c>
      <c r="F3200" s="4">
        <v>0</v>
      </c>
      <c r="G3200" s="4">
        <v>0</v>
      </c>
      <c r="H3200" s="4">
        <v>0</v>
      </c>
      <c r="I3200" s="4">
        <v>0</v>
      </c>
      <c r="J3200" s="4">
        <v>0</v>
      </c>
      <c r="K3200" s="3" t="s">
        <v>1451</v>
      </c>
      <c r="L3200" s="4"/>
    </row>
    <row r="3201" spans="2:12" x14ac:dyDescent="0.3">
      <c r="B3201" s="3" t="s">
        <v>147</v>
      </c>
      <c r="C3201" s="4">
        <v>2021</v>
      </c>
      <c r="D3201" s="3" t="s">
        <v>1454</v>
      </c>
      <c r="E3201" s="4">
        <v>0</v>
      </c>
      <c r="F3201" s="4">
        <v>0</v>
      </c>
      <c r="G3201" s="4">
        <v>0</v>
      </c>
      <c r="H3201" s="4">
        <v>0</v>
      </c>
      <c r="I3201" s="4">
        <v>0</v>
      </c>
      <c r="J3201" s="4">
        <v>0</v>
      </c>
      <c r="K3201" s="3" t="s">
        <v>1451</v>
      </c>
      <c r="L3201" s="4"/>
    </row>
    <row r="3202" spans="2:12" x14ac:dyDescent="0.3">
      <c r="B3202" s="3" t="s">
        <v>147</v>
      </c>
      <c r="C3202" s="4">
        <v>2021</v>
      </c>
      <c r="D3202" s="3" t="s">
        <v>1455</v>
      </c>
      <c r="E3202" s="4">
        <v>1929542</v>
      </c>
      <c r="F3202" s="4">
        <v>1347163</v>
      </c>
      <c r="G3202" s="4">
        <v>582379</v>
      </c>
      <c r="H3202" s="4">
        <v>0</v>
      </c>
      <c r="I3202" s="4">
        <v>0</v>
      </c>
      <c r="J3202" s="4">
        <v>0</v>
      </c>
      <c r="K3202" s="3" t="s">
        <v>1460</v>
      </c>
      <c r="L3202" s="4">
        <v>0.69817759862184914</v>
      </c>
    </row>
    <row r="3203" spans="2:12" x14ac:dyDescent="0.3">
      <c r="B3203" s="3" t="s">
        <v>147</v>
      </c>
      <c r="C3203" s="4">
        <v>2021</v>
      </c>
      <c r="D3203" s="3" t="s">
        <v>1456</v>
      </c>
      <c r="E3203" s="4">
        <v>3345095</v>
      </c>
      <c r="F3203" s="4">
        <v>1468985</v>
      </c>
      <c r="G3203" s="4">
        <v>1876110</v>
      </c>
      <c r="H3203" s="4">
        <v>0</v>
      </c>
      <c r="I3203" s="4">
        <v>0</v>
      </c>
      <c r="J3203" s="4">
        <v>0</v>
      </c>
      <c r="K3203" s="3" t="s">
        <v>1460</v>
      </c>
      <c r="L3203" s="4">
        <v>0.43914597343274259</v>
      </c>
    </row>
    <row r="3204" spans="2:12" x14ac:dyDescent="0.3">
      <c r="B3204" s="3" t="s">
        <v>147</v>
      </c>
      <c r="C3204" s="4">
        <v>2021</v>
      </c>
      <c r="D3204" s="3" t="s">
        <v>1457</v>
      </c>
      <c r="E3204" s="4">
        <v>2265379</v>
      </c>
      <c r="F3204" s="4">
        <v>1533575</v>
      </c>
      <c r="G3204" s="4">
        <v>731804</v>
      </c>
      <c r="H3204" s="4">
        <v>0</v>
      </c>
      <c r="I3204" s="4">
        <v>0</v>
      </c>
      <c r="J3204" s="4">
        <v>0</v>
      </c>
      <c r="K3204" s="3" t="s">
        <v>1460</v>
      </c>
      <c r="L3204" s="4">
        <v>0.67696177990526085</v>
      </c>
    </row>
    <row r="3205" spans="2:12" x14ac:dyDescent="0.3">
      <c r="B3205" s="3" t="s">
        <v>147</v>
      </c>
      <c r="C3205" s="4">
        <v>2021</v>
      </c>
      <c r="D3205" s="3" t="s">
        <v>1458</v>
      </c>
      <c r="E3205" s="4">
        <v>0</v>
      </c>
      <c r="F3205" s="4"/>
      <c r="G3205" s="4">
        <v>0</v>
      </c>
      <c r="H3205" s="4">
        <v>0</v>
      </c>
      <c r="I3205" s="4">
        <v>0</v>
      </c>
      <c r="J3205" s="4"/>
      <c r="K3205" s="3" t="s">
        <v>1451</v>
      </c>
      <c r="L3205" s="4"/>
    </row>
    <row r="3206" spans="2:12" x14ac:dyDescent="0.3">
      <c r="B3206" s="3" t="s">
        <v>147</v>
      </c>
      <c r="C3206" s="4">
        <v>2022</v>
      </c>
      <c r="D3206" s="3" t="s">
        <v>1446</v>
      </c>
      <c r="E3206" s="4">
        <v>1106657</v>
      </c>
      <c r="F3206" s="4">
        <v>829178</v>
      </c>
      <c r="G3206" s="4">
        <v>277479</v>
      </c>
      <c r="H3206" s="4">
        <v>0</v>
      </c>
      <c r="I3206" s="4">
        <v>0</v>
      </c>
      <c r="J3206" s="4">
        <v>0</v>
      </c>
      <c r="K3206" s="3" t="s">
        <v>1460</v>
      </c>
      <c r="L3206" s="4">
        <v>0.74926377368958941</v>
      </c>
    </row>
    <row r="3207" spans="2:12" x14ac:dyDescent="0.3">
      <c r="B3207" s="3" t="s">
        <v>147</v>
      </c>
      <c r="C3207" s="4">
        <v>2022</v>
      </c>
      <c r="D3207" s="3" t="s">
        <v>1448</v>
      </c>
      <c r="E3207" s="4">
        <v>0</v>
      </c>
      <c r="F3207" s="4">
        <v>0</v>
      </c>
      <c r="G3207" s="4">
        <v>0</v>
      </c>
      <c r="H3207" s="4">
        <v>0</v>
      </c>
      <c r="I3207" s="4">
        <v>0</v>
      </c>
      <c r="J3207" s="4">
        <v>0</v>
      </c>
      <c r="K3207" s="3" t="s">
        <v>1460</v>
      </c>
      <c r="L3207" s="4"/>
    </row>
    <row r="3208" spans="2:12" x14ac:dyDescent="0.3">
      <c r="B3208" s="3" t="s">
        <v>147</v>
      </c>
      <c r="C3208" s="4">
        <v>2022</v>
      </c>
      <c r="D3208" s="3" t="s">
        <v>1449</v>
      </c>
      <c r="E3208" s="4">
        <v>1113156</v>
      </c>
      <c r="F3208" s="4">
        <v>715261</v>
      </c>
      <c r="G3208" s="4">
        <v>397895</v>
      </c>
      <c r="H3208" s="4">
        <v>82902</v>
      </c>
      <c r="I3208" s="4">
        <v>0</v>
      </c>
      <c r="J3208" s="4">
        <v>0</v>
      </c>
      <c r="K3208" s="3" t="s">
        <v>1460</v>
      </c>
      <c r="L3208" s="4">
        <v>0.64255234666120475</v>
      </c>
    </row>
    <row r="3209" spans="2:12" x14ac:dyDescent="0.3">
      <c r="B3209" s="3" t="s">
        <v>147</v>
      </c>
      <c r="C3209" s="4">
        <v>2022</v>
      </c>
      <c r="D3209" s="3" t="s">
        <v>1450</v>
      </c>
      <c r="E3209" s="4">
        <v>541488</v>
      </c>
      <c r="F3209" s="4"/>
      <c r="G3209" s="4">
        <v>541488</v>
      </c>
      <c r="H3209" s="4">
        <v>0</v>
      </c>
      <c r="I3209" s="4">
        <v>541488</v>
      </c>
      <c r="J3209" s="4"/>
      <c r="K3209" s="3" t="s">
        <v>1451</v>
      </c>
      <c r="L3209" s="4"/>
    </row>
    <row r="3210" spans="2:12" x14ac:dyDescent="0.3">
      <c r="B3210" s="3" t="s">
        <v>147</v>
      </c>
      <c r="C3210" s="4">
        <v>2022</v>
      </c>
      <c r="D3210" s="3" t="s">
        <v>1452</v>
      </c>
      <c r="E3210" s="4">
        <v>0</v>
      </c>
      <c r="F3210" s="4">
        <v>0</v>
      </c>
      <c r="G3210" s="4">
        <v>0</v>
      </c>
      <c r="H3210" s="4">
        <v>0</v>
      </c>
      <c r="I3210" s="4">
        <v>0</v>
      </c>
      <c r="J3210" s="4">
        <v>0</v>
      </c>
      <c r="K3210" s="3" t="s">
        <v>1451</v>
      </c>
      <c r="L3210" s="4"/>
    </row>
    <row r="3211" spans="2:12" x14ac:dyDescent="0.3">
      <c r="B3211" s="3" t="s">
        <v>147</v>
      </c>
      <c r="C3211" s="4">
        <v>2022</v>
      </c>
      <c r="D3211" s="3" t="s">
        <v>1453</v>
      </c>
      <c r="E3211" s="4">
        <v>0</v>
      </c>
      <c r="F3211" s="4">
        <v>0</v>
      </c>
      <c r="G3211" s="4">
        <v>0</v>
      </c>
      <c r="H3211" s="4">
        <v>0</v>
      </c>
      <c r="I3211" s="4">
        <v>0</v>
      </c>
      <c r="J3211" s="4">
        <v>0</v>
      </c>
      <c r="K3211" s="3" t="s">
        <v>1451</v>
      </c>
      <c r="L3211" s="4"/>
    </row>
    <row r="3212" spans="2:12" x14ac:dyDescent="0.3">
      <c r="B3212" s="3" t="s">
        <v>147</v>
      </c>
      <c r="C3212" s="4">
        <v>2022</v>
      </c>
      <c r="D3212" s="3" t="s">
        <v>1454</v>
      </c>
      <c r="E3212" s="4">
        <v>0</v>
      </c>
      <c r="F3212" s="4">
        <v>0</v>
      </c>
      <c r="G3212" s="4">
        <v>0</v>
      </c>
      <c r="H3212" s="4">
        <v>0</v>
      </c>
      <c r="I3212" s="4">
        <v>0</v>
      </c>
      <c r="J3212" s="4">
        <v>0</v>
      </c>
      <c r="K3212" s="3" t="s">
        <v>1451</v>
      </c>
      <c r="L3212" s="4"/>
    </row>
    <row r="3213" spans="2:12" x14ac:dyDescent="0.3">
      <c r="B3213" s="3" t="s">
        <v>147</v>
      </c>
      <c r="C3213" s="4">
        <v>2022</v>
      </c>
      <c r="D3213" s="3" t="s">
        <v>1455</v>
      </c>
      <c r="E3213" s="4">
        <v>1929542</v>
      </c>
      <c r="F3213" s="4">
        <v>1390696</v>
      </c>
      <c r="G3213" s="4">
        <v>538846</v>
      </c>
      <c r="H3213" s="4">
        <v>0</v>
      </c>
      <c r="I3213" s="4">
        <v>0</v>
      </c>
      <c r="J3213" s="4">
        <v>0</v>
      </c>
      <c r="K3213" s="3" t="s">
        <v>1460</v>
      </c>
      <c r="L3213" s="4">
        <v>0.72073891109911059</v>
      </c>
    </row>
    <row r="3214" spans="2:12" x14ac:dyDescent="0.3">
      <c r="B3214" s="3" t="s">
        <v>147</v>
      </c>
      <c r="C3214" s="4">
        <v>2022</v>
      </c>
      <c r="D3214" s="3" t="s">
        <v>1456</v>
      </c>
      <c r="E3214" s="4">
        <v>3485640</v>
      </c>
      <c r="F3214" s="4">
        <v>1538262</v>
      </c>
      <c r="G3214" s="4">
        <v>1947378</v>
      </c>
      <c r="H3214" s="4">
        <v>140545</v>
      </c>
      <c r="I3214" s="4">
        <v>0</v>
      </c>
      <c r="J3214" s="4">
        <v>0</v>
      </c>
      <c r="K3214" s="3" t="s">
        <v>1460</v>
      </c>
      <c r="L3214" s="4">
        <v>0.44131407718525151</v>
      </c>
    </row>
    <row r="3215" spans="2:12" x14ac:dyDescent="0.3">
      <c r="B3215" s="3" t="s">
        <v>147</v>
      </c>
      <c r="C3215" s="4">
        <v>2022</v>
      </c>
      <c r="D3215" s="3" t="s">
        <v>1457</v>
      </c>
      <c r="E3215" s="4">
        <v>2265379</v>
      </c>
      <c r="F3215" s="4">
        <v>1579395</v>
      </c>
      <c r="G3215" s="4">
        <v>685984</v>
      </c>
      <c r="H3215" s="4">
        <v>0</v>
      </c>
      <c r="I3215" s="4">
        <v>0</v>
      </c>
      <c r="J3215" s="4">
        <v>0</v>
      </c>
      <c r="K3215" s="3" t="s">
        <v>1460</v>
      </c>
      <c r="L3215" s="4">
        <v>0.69718797605168936</v>
      </c>
    </row>
    <row r="3216" spans="2:12" x14ac:dyDescent="0.3">
      <c r="B3216" s="3" t="s">
        <v>147</v>
      </c>
      <c r="C3216" s="4">
        <v>2022</v>
      </c>
      <c r="D3216" s="3" t="s">
        <v>1458</v>
      </c>
      <c r="E3216" s="4">
        <v>0</v>
      </c>
      <c r="F3216" s="4"/>
      <c r="G3216" s="4">
        <v>0</v>
      </c>
      <c r="H3216" s="4">
        <v>0</v>
      </c>
      <c r="I3216" s="4">
        <v>0</v>
      </c>
      <c r="J3216" s="4"/>
      <c r="K3216" s="3" t="s">
        <v>1451</v>
      </c>
      <c r="L3216" s="4"/>
    </row>
    <row r="3217" spans="2:12" x14ac:dyDescent="0.3">
      <c r="B3217" s="3" t="s">
        <v>147</v>
      </c>
      <c r="C3217" s="4">
        <v>2023</v>
      </c>
      <c r="D3217" s="3" t="s">
        <v>1446</v>
      </c>
      <c r="E3217" s="4">
        <v>282843</v>
      </c>
      <c r="F3217" s="4">
        <v>25721</v>
      </c>
      <c r="G3217" s="4">
        <v>257122</v>
      </c>
      <c r="H3217" s="4">
        <v>0</v>
      </c>
      <c r="I3217" s="4">
        <v>0</v>
      </c>
      <c r="J3217" s="4">
        <v>0</v>
      </c>
      <c r="K3217" s="3" t="s">
        <v>1460</v>
      </c>
      <c r="L3217" s="4">
        <v>9.0937375151585856E-2</v>
      </c>
    </row>
    <row r="3218" spans="2:12" x14ac:dyDescent="0.3">
      <c r="B3218" s="3" t="s">
        <v>147</v>
      </c>
      <c r="C3218" s="4">
        <v>2023</v>
      </c>
      <c r="D3218" s="3" t="s">
        <v>1448</v>
      </c>
      <c r="E3218" s="4">
        <v>0</v>
      </c>
      <c r="F3218" s="4">
        <v>0</v>
      </c>
      <c r="G3218" s="4">
        <v>0</v>
      </c>
      <c r="H3218" s="4">
        <v>0</v>
      </c>
      <c r="I3218" s="4">
        <v>0</v>
      </c>
      <c r="J3218" s="4">
        <v>0</v>
      </c>
      <c r="K3218" s="3" t="s">
        <v>1451</v>
      </c>
      <c r="L3218" s="4"/>
    </row>
    <row r="3219" spans="2:12" x14ac:dyDescent="0.3">
      <c r="B3219" s="3" t="s">
        <v>147</v>
      </c>
      <c r="C3219" s="4">
        <v>2023</v>
      </c>
      <c r="D3219" s="3" t="s">
        <v>1449</v>
      </c>
      <c r="E3219" s="4">
        <v>397949</v>
      </c>
      <c r="F3219" s="4">
        <v>55725</v>
      </c>
      <c r="G3219" s="4">
        <v>342224</v>
      </c>
      <c r="H3219" s="4">
        <v>0</v>
      </c>
      <c r="I3219" s="4">
        <v>0</v>
      </c>
      <c r="J3219" s="4">
        <v>0</v>
      </c>
      <c r="K3219" s="3" t="s">
        <v>1460</v>
      </c>
      <c r="L3219" s="4">
        <v>0.14003050642167714</v>
      </c>
    </row>
    <row r="3220" spans="2:12" x14ac:dyDescent="0.3">
      <c r="B3220" s="3" t="s">
        <v>147</v>
      </c>
      <c r="C3220" s="4">
        <v>2023</v>
      </c>
      <c r="D3220" s="3" t="s">
        <v>1450</v>
      </c>
      <c r="E3220" s="4">
        <v>541488</v>
      </c>
      <c r="F3220" s="4"/>
      <c r="G3220" s="4">
        <v>541488</v>
      </c>
      <c r="H3220" s="4">
        <v>0</v>
      </c>
      <c r="I3220" s="4">
        <v>541488</v>
      </c>
      <c r="J3220" s="4"/>
      <c r="K3220" s="3" t="s">
        <v>1451</v>
      </c>
      <c r="L3220" s="4"/>
    </row>
    <row r="3221" spans="2:12" x14ac:dyDescent="0.3">
      <c r="B3221" s="3" t="s">
        <v>147</v>
      </c>
      <c r="C3221" s="4">
        <v>2023</v>
      </c>
      <c r="D3221" s="3" t="s">
        <v>1452</v>
      </c>
      <c r="E3221" s="4">
        <v>404607</v>
      </c>
      <c r="F3221" s="4">
        <v>11831</v>
      </c>
      <c r="G3221" s="4">
        <v>392776</v>
      </c>
      <c r="H3221" s="4">
        <v>0</v>
      </c>
      <c r="I3221" s="4">
        <v>0</v>
      </c>
      <c r="J3221" s="4">
        <v>0</v>
      </c>
      <c r="K3221" s="3" t="s">
        <v>1460</v>
      </c>
      <c r="L3221" s="4">
        <v>2.924072000731574E-2</v>
      </c>
    </row>
    <row r="3222" spans="2:12" x14ac:dyDescent="0.3">
      <c r="B3222" s="3" t="s">
        <v>147</v>
      </c>
      <c r="C3222" s="4">
        <v>2023</v>
      </c>
      <c r="D3222" s="3" t="s">
        <v>1453</v>
      </c>
      <c r="E3222" s="4">
        <v>0</v>
      </c>
      <c r="F3222" s="4">
        <v>0</v>
      </c>
      <c r="G3222" s="4">
        <v>0</v>
      </c>
      <c r="H3222" s="4">
        <v>0</v>
      </c>
      <c r="I3222" s="4">
        <v>0</v>
      </c>
      <c r="J3222" s="4">
        <v>0</v>
      </c>
      <c r="K3222" s="3" t="s">
        <v>1451</v>
      </c>
      <c r="L3222" s="4"/>
    </row>
    <row r="3223" spans="2:12" x14ac:dyDescent="0.3">
      <c r="B3223" s="3" t="s">
        <v>147</v>
      </c>
      <c r="C3223" s="4">
        <v>2023</v>
      </c>
      <c r="D3223" s="3" t="s">
        <v>1454</v>
      </c>
      <c r="E3223" s="4">
        <v>17051</v>
      </c>
      <c r="F3223" s="4">
        <v>1706</v>
      </c>
      <c r="G3223" s="4">
        <v>15345</v>
      </c>
      <c r="H3223" s="4">
        <v>0</v>
      </c>
      <c r="I3223" s="4">
        <v>0</v>
      </c>
      <c r="J3223" s="4">
        <v>0</v>
      </c>
      <c r="K3223" s="3" t="s">
        <v>1460</v>
      </c>
      <c r="L3223" s="4">
        <v>0.10005278282798663</v>
      </c>
    </row>
    <row r="3224" spans="2:12" x14ac:dyDescent="0.3">
      <c r="B3224" s="3" t="s">
        <v>147</v>
      </c>
      <c r="C3224" s="4">
        <v>2023</v>
      </c>
      <c r="D3224" s="3" t="s">
        <v>1455</v>
      </c>
      <c r="E3224" s="4">
        <v>542581</v>
      </c>
      <c r="F3224" s="4">
        <v>43041</v>
      </c>
      <c r="G3224" s="4">
        <v>499540</v>
      </c>
      <c r="H3224" s="4">
        <v>3735</v>
      </c>
      <c r="I3224" s="4">
        <v>0</v>
      </c>
      <c r="J3224" s="4">
        <v>0</v>
      </c>
      <c r="K3224" s="3" t="s">
        <v>1460</v>
      </c>
      <c r="L3224" s="4">
        <v>7.9326404721138416E-2</v>
      </c>
    </row>
    <row r="3225" spans="2:12" x14ac:dyDescent="0.3">
      <c r="B3225" s="3" t="s">
        <v>147</v>
      </c>
      <c r="C3225" s="4">
        <v>2023</v>
      </c>
      <c r="D3225" s="3" t="s">
        <v>1456</v>
      </c>
      <c r="E3225" s="4">
        <v>5465062</v>
      </c>
      <c r="F3225" s="4">
        <v>54218</v>
      </c>
      <c r="G3225" s="4">
        <v>5410844</v>
      </c>
      <c r="H3225" s="4">
        <v>3939345</v>
      </c>
      <c r="I3225" s="4">
        <v>0</v>
      </c>
      <c r="J3225" s="4">
        <v>0</v>
      </c>
      <c r="K3225" s="3" t="s">
        <v>1460</v>
      </c>
      <c r="L3225" s="4">
        <v>9.9208389584601233E-3</v>
      </c>
    </row>
    <row r="3226" spans="2:12" x14ac:dyDescent="0.3">
      <c r="B3226" s="3" t="s">
        <v>147</v>
      </c>
      <c r="C3226" s="4">
        <v>2023</v>
      </c>
      <c r="D3226" s="3" t="s">
        <v>1457</v>
      </c>
      <c r="E3226" s="4">
        <v>705984</v>
      </c>
      <c r="F3226" s="4">
        <v>45560</v>
      </c>
      <c r="G3226" s="4">
        <v>660424</v>
      </c>
      <c r="H3226" s="4">
        <v>20000</v>
      </c>
      <c r="I3226" s="4">
        <v>0</v>
      </c>
      <c r="J3226" s="4">
        <v>0</v>
      </c>
      <c r="K3226" s="3" t="s">
        <v>1460</v>
      </c>
      <c r="L3226" s="4">
        <v>6.4534040431511203E-2</v>
      </c>
    </row>
    <row r="3227" spans="2:12" x14ac:dyDescent="0.3">
      <c r="B3227" s="3" t="s">
        <v>147</v>
      </c>
      <c r="C3227" s="4">
        <v>2023</v>
      </c>
      <c r="D3227" s="3" t="s">
        <v>1458</v>
      </c>
      <c r="E3227" s="4">
        <v>0</v>
      </c>
      <c r="F3227" s="4"/>
      <c r="G3227" s="4">
        <v>0</v>
      </c>
      <c r="H3227" s="4">
        <v>0</v>
      </c>
      <c r="I3227" s="4">
        <v>0</v>
      </c>
      <c r="J3227" s="4"/>
      <c r="K3227" s="3" t="s">
        <v>1451</v>
      </c>
      <c r="L3227" s="4"/>
    </row>
    <row r="3228" spans="2:12" x14ac:dyDescent="0.3">
      <c r="B3228" s="3" t="s">
        <v>147</v>
      </c>
      <c r="C3228" s="4">
        <v>2024</v>
      </c>
      <c r="D3228" s="3" t="s">
        <v>1446</v>
      </c>
      <c r="E3228" s="4"/>
      <c r="F3228" s="4"/>
      <c r="G3228" s="4"/>
      <c r="H3228" s="4"/>
      <c r="I3228" s="4"/>
      <c r="J3228" s="4"/>
      <c r="K3228" s="3"/>
      <c r="L3228" s="4"/>
    </row>
    <row r="3229" spans="2:12" x14ac:dyDescent="0.3">
      <c r="B3229" s="3" t="s">
        <v>147</v>
      </c>
      <c r="C3229" s="4">
        <v>2024</v>
      </c>
      <c r="D3229" s="3" t="s">
        <v>1448</v>
      </c>
      <c r="E3229" s="4"/>
      <c r="F3229" s="4"/>
      <c r="G3229" s="4"/>
      <c r="H3229" s="4"/>
      <c r="I3229" s="4"/>
      <c r="J3229" s="4"/>
      <c r="K3229" s="3"/>
      <c r="L3229" s="4"/>
    </row>
    <row r="3230" spans="2:12" x14ac:dyDescent="0.3">
      <c r="B3230" s="3" t="s">
        <v>147</v>
      </c>
      <c r="C3230" s="4">
        <v>2024</v>
      </c>
      <c r="D3230" s="3" t="s">
        <v>1449</v>
      </c>
      <c r="E3230" s="4"/>
      <c r="F3230" s="4"/>
      <c r="G3230" s="4"/>
      <c r="H3230" s="4"/>
      <c r="I3230" s="4"/>
      <c r="J3230" s="4"/>
      <c r="K3230" s="3"/>
      <c r="L3230" s="4"/>
    </row>
    <row r="3231" spans="2:12" x14ac:dyDescent="0.3">
      <c r="B3231" s="3" t="s">
        <v>147</v>
      </c>
      <c r="C3231" s="4">
        <v>2024</v>
      </c>
      <c r="D3231" s="3" t="s">
        <v>1450</v>
      </c>
      <c r="E3231" s="4"/>
      <c r="F3231" s="4"/>
      <c r="G3231" s="4"/>
      <c r="H3231" s="4"/>
      <c r="I3231" s="4"/>
      <c r="J3231" s="4"/>
      <c r="K3231" s="3"/>
      <c r="L3231" s="4"/>
    </row>
    <row r="3232" spans="2:12" x14ac:dyDescent="0.3">
      <c r="B3232" s="3" t="s">
        <v>147</v>
      </c>
      <c r="C3232" s="4">
        <v>2024</v>
      </c>
      <c r="D3232" s="3" t="s">
        <v>1452</v>
      </c>
      <c r="E3232" s="4"/>
      <c r="F3232" s="4"/>
      <c r="G3232" s="4"/>
      <c r="H3232" s="4"/>
      <c r="I3232" s="4"/>
      <c r="J3232" s="4"/>
      <c r="K3232" s="3"/>
      <c r="L3232" s="4"/>
    </row>
    <row r="3233" spans="2:12" x14ac:dyDescent="0.3">
      <c r="B3233" s="3" t="s">
        <v>147</v>
      </c>
      <c r="C3233" s="4">
        <v>2024</v>
      </c>
      <c r="D3233" s="3" t="s">
        <v>1453</v>
      </c>
      <c r="E3233" s="4"/>
      <c r="F3233" s="4"/>
      <c r="G3233" s="4"/>
      <c r="H3233" s="4"/>
      <c r="I3233" s="4"/>
      <c r="J3233" s="4"/>
      <c r="K3233" s="3"/>
      <c r="L3233" s="4"/>
    </row>
    <row r="3234" spans="2:12" x14ac:dyDescent="0.3">
      <c r="B3234" s="3" t="s">
        <v>147</v>
      </c>
      <c r="C3234" s="4">
        <v>2024</v>
      </c>
      <c r="D3234" s="3" t="s">
        <v>1454</v>
      </c>
      <c r="E3234" s="4"/>
      <c r="F3234" s="4"/>
      <c r="G3234" s="4"/>
      <c r="H3234" s="4"/>
      <c r="I3234" s="4"/>
      <c r="J3234" s="4"/>
      <c r="K3234" s="3"/>
      <c r="L3234" s="4"/>
    </row>
    <row r="3235" spans="2:12" x14ac:dyDescent="0.3">
      <c r="B3235" s="3" t="s">
        <v>147</v>
      </c>
      <c r="C3235" s="4">
        <v>2024</v>
      </c>
      <c r="D3235" s="3" t="s">
        <v>1455</v>
      </c>
      <c r="E3235" s="4"/>
      <c r="F3235" s="4"/>
      <c r="G3235" s="4"/>
      <c r="H3235" s="4"/>
      <c r="I3235" s="4"/>
      <c r="J3235" s="4"/>
      <c r="K3235" s="3"/>
      <c r="L3235" s="4"/>
    </row>
    <row r="3236" spans="2:12" x14ac:dyDescent="0.3">
      <c r="B3236" s="3" t="s">
        <v>147</v>
      </c>
      <c r="C3236" s="4">
        <v>2024</v>
      </c>
      <c r="D3236" s="3" t="s">
        <v>1456</v>
      </c>
      <c r="E3236" s="4"/>
      <c r="F3236" s="4"/>
      <c r="G3236" s="4"/>
      <c r="H3236" s="4"/>
      <c r="I3236" s="4"/>
      <c r="J3236" s="4"/>
      <c r="K3236" s="3"/>
      <c r="L3236" s="4"/>
    </row>
    <row r="3237" spans="2:12" x14ac:dyDescent="0.3">
      <c r="B3237" s="3" t="s">
        <v>147</v>
      </c>
      <c r="C3237" s="4">
        <v>2024</v>
      </c>
      <c r="D3237" s="3" t="s">
        <v>1457</v>
      </c>
      <c r="E3237" s="4"/>
      <c r="F3237" s="4"/>
      <c r="G3237" s="4"/>
      <c r="H3237" s="4"/>
      <c r="I3237" s="4"/>
      <c r="J3237" s="4"/>
      <c r="K3237" s="3"/>
      <c r="L3237" s="4"/>
    </row>
    <row r="3238" spans="2:12" x14ac:dyDescent="0.3">
      <c r="B3238" s="3" t="s">
        <v>147</v>
      </c>
      <c r="C3238" s="4">
        <v>2024</v>
      </c>
      <c r="D3238" s="3" t="s">
        <v>1458</v>
      </c>
      <c r="E3238" s="4"/>
      <c r="F3238" s="4"/>
      <c r="G3238" s="4"/>
      <c r="H3238" s="4"/>
      <c r="I3238" s="4"/>
      <c r="J3238" s="4"/>
      <c r="K3238" s="3"/>
      <c r="L3238" s="4"/>
    </row>
    <row r="3239" spans="2:12" x14ac:dyDescent="0.3">
      <c r="B3239" s="3" t="s">
        <v>150</v>
      </c>
      <c r="C3239" s="4">
        <v>2019</v>
      </c>
      <c r="D3239" s="3" t="s">
        <v>1446</v>
      </c>
      <c r="E3239" s="4">
        <v>5484526</v>
      </c>
      <c r="F3239" s="4">
        <v>1074274</v>
      </c>
      <c r="G3239" s="4">
        <v>4410252</v>
      </c>
      <c r="H3239" s="4">
        <v>64723</v>
      </c>
      <c r="I3239" s="4">
        <v>5000000</v>
      </c>
      <c r="J3239" s="4">
        <v>184000</v>
      </c>
      <c r="K3239" s="3" t="s">
        <v>1460</v>
      </c>
      <c r="L3239" s="4">
        <v>0.19587362700076544</v>
      </c>
    </row>
    <row r="3240" spans="2:12" x14ac:dyDescent="0.3">
      <c r="B3240" s="3" t="s">
        <v>150</v>
      </c>
      <c r="C3240" s="4">
        <v>2019</v>
      </c>
      <c r="D3240" s="3" t="s">
        <v>1448</v>
      </c>
      <c r="E3240" s="4">
        <v>0</v>
      </c>
      <c r="F3240" s="4">
        <v>0</v>
      </c>
      <c r="G3240" s="4">
        <v>0</v>
      </c>
      <c r="H3240" s="4">
        <v>0</v>
      </c>
      <c r="I3240" s="4">
        <v>0</v>
      </c>
      <c r="J3240" s="4">
        <v>0</v>
      </c>
      <c r="K3240" s="3" t="s">
        <v>1451</v>
      </c>
      <c r="L3240" s="4"/>
    </row>
    <row r="3241" spans="2:12" x14ac:dyDescent="0.3">
      <c r="B3241" s="3" t="s">
        <v>150</v>
      </c>
      <c r="C3241" s="4">
        <v>2019</v>
      </c>
      <c r="D3241" s="3" t="s">
        <v>1449</v>
      </c>
      <c r="E3241" s="4">
        <v>2400102</v>
      </c>
      <c r="F3241" s="4">
        <v>1319433</v>
      </c>
      <c r="G3241" s="4">
        <v>1080669</v>
      </c>
      <c r="H3241" s="4">
        <v>87107</v>
      </c>
      <c r="I3241" s="4">
        <v>4000000</v>
      </c>
      <c r="J3241" s="4">
        <v>242000</v>
      </c>
      <c r="K3241" s="3" t="s">
        <v>1460</v>
      </c>
      <c r="L3241" s="4">
        <v>0.54974038603359354</v>
      </c>
    </row>
    <row r="3242" spans="2:12" x14ac:dyDescent="0.3">
      <c r="B3242" s="3" t="s">
        <v>150</v>
      </c>
      <c r="C3242" s="4">
        <v>2019</v>
      </c>
      <c r="D3242" s="3" t="s">
        <v>1450</v>
      </c>
      <c r="E3242" s="4">
        <v>9685876</v>
      </c>
      <c r="F3242" s="4"/>
      <c r="G3242" s="4">
        <v>9685876</v>
      </c>
      <c r="H3242" s="4">
        <v>0</v>
      </c>
      <c r="I3242" s="4">
        <v>9685876</v>
      </c>
      <c r="J3242" s="4"/>
      <c r="K3242" s="3" t="s">
        <v>1451</v>
      </c>
      <c r="L3242" s="4"/>
    </row>
    <row r="3243" spans="2:12" x14ac:dyDescent="0.3">
      <c r="B3243" s="3" t="s">
        <v>150</v>
      </c>
      <c r="C3243" s="4">
        <v>2019</v>
      </c>
      <c r="D3243" s="3" t="s">
        <v>1452</v>
      </c>
      <c r="E3243" s="4">
        <v>0</v>
      </c>
      <c r="F3243" s="4">
        <v>0</v>
      </c>
      <c r="G3243" s="4">
        <v>0</v>
      </c>
      <c r="H3243" s="4">
        <v>227036</v>
      </c>
      <c r="I3243" s="4">
        <v>0</v>
      </c>
      <c r="J3243" s="4">
        <v>0</v>
      </c>
      <c r="K3243" s="3" t="s">
        <v>1460</v>
      </c>
      <c r="L3243" s="4"/>
    </row>
    <row r="3244" spans="2:12" x14ac:dyDescent="0.3">
      <c r="B3244" s="3" t="s">
        <v>150</v>
      </c>
      <c r="C3244" s="4">
        <v>2019</v>
      </c>
      <c r="D3244" s="3" t="s">
        <v>1453</v>
      </c>
      <c r="E3244" s="4">
        <v>461143</v>
      </c>
      <c r="F3244" s="4">
        <v>103259</v>
      </c>
      <c r="G3244" s="4">
        <v>357884</v>
      </c>
      <c r="H3244" s="4">
        <v>0</v>
      </c>
      <c r="I3244" s="4">
        <v>141314124</v>
      </c>
      <c r="J3244" s="4">
        <v>37000</v>
      </c>
      <c r="K3244" s="3" t="s">
        <v>1451</v>
      </c>
      <c r="L3244" s="4">
        <v>0.22391969519216381</v>
      </c>
    </row>
    <row r="3245" spans="2:12" x14ac:dyDescent="0.3">
      <c r="B3245" s="3" t="s">
        <v>150</v>
      </c>
      <c r="C3245" s="4">
        <v>2019</v>
      </c>
      <c r="D3245" s="3" t="s">
        <v>1454</v>
      </c>
      <c r="E3245" s="4">
        <v>0</v>
      </c>
      <c r="F3245" s="4">
        <v>0</v>
      </c>
      <c r="G3245" s="4">
        <v>0</v>
      </c>
      <c r="H3245" s="4">
        <v>14417</v>
      </c>
      <c r="I3245" s="4">
        <v>0</v>
      </c>
      <c r="J3245" s="4">
        <v>0</v>
      </c>
      <c r="K3245" s="3" t="s">
        <v>1451</v>
      </c>
      <c r="L3245" s="4"/>
    </row>
    <row r="3246" spans="2:12" x14ac:dyDescent="0.3">
      <c r="B3246" s="3" t="s">
        <v>150</v>
      </c>
      <c r="C3246" s="4">
        <v>2019</v>
      </c>
      <c r="D3246" s="3" t="s">
        <v>1455</v>
      </c>
      <c r="E3246" s="4">
        <v>0</v>
      </c>
      <c r="F3246" s="4">
        <v>0</v>
      </c>
      <c r="G3246" s="4">
        <v>0</v>
      </c>
      <c r="H3246" s="4">
        <v>0</v>
      </c>
      <c r="I3246" s="4">
        <v>0</v>
      </c>
      <c r="J3246" s="4">
        <v>0</v>
      </c>
      <c r="K3246" s="3" t="s">
        <v>1451</v>
      </c>
      <c r="L3246" s="4"/>
    </row>
    <row r="3247" spans="2:12" x14ac:dyDescent="0.3">
      <c r="B3247" s="3" t="s">
        <v>150</v>
      </c>
      <c r="C3247" s="4">
        <v>2019</v>
      </c>
      <c r="D3247" s="3" t="s">
        <v>1456</v>
      </c>
      <c r="E3247" s="4">
        <v>36860860</v>
      </c>
      <c r="F3247" s="4">
        <v>14733075</v>
      </c>
      <c r="G3247" s="4">
        <v>22127785</v>
      </c>
      <c r="H3247" s="4">
        <v>0</v>
      </c>
      <c r="I3247" s="4">
        <v>44000000</v>
      </c>
      <c r="J3247" s="4">
        <v>250000</v>
      </c>
      <c r="K3247" s="3" t="s">
        <v>1460</v>
      </c>
      <c r="L3247" s="4">
        <v>0.39969428277039659</v>
      </c>
    </row>
    <row r="3248" spans="2:12" x14ac:dyDescent="0.3">
      <c r="B3248" s="3" t="s">
        <v>150</v>
      </c>
      <c r="C3248" s="4">
        <v>2019</v>
      </c>
      <c r="D3248" s="3" t="s">
        <v>1457</v>
      </c>
      <c r="E3248" s="4">
        <v>0</v>
      </c>
      <c r="F3248" s="4">
        <v>0</v>
      </c>
      <c r="G3248" s="4">
        <v>0</v>
      </c>
      <c r="H3248" s="4">
        <v>0</v>
      </c>
      <c r="I3248" s="4">
        <v>0</v>
      </c>
      <c r="J3248" s="4">
        <v>0</v>
      </c>
      <c r="K3248" s="3" t="s">
        <v>1451</v>
      </c>
      <c r="L3248" s="4"/>
    </row>
    <row r="3249" spans="2:12" x14ac:dyDescent="0.3">
      <c r="B3249" s="3" t="s">
        <v>150</v>
      </c>
      <c r="C3249" s="4">
        <v>2019</v>
      </c>
      <c r="D3249" s="3" t="s">
        <v>1458</v>
      </c>
      <c r="E3249" s="4">
        <v>0</v>
      </c>
      <c r="F3249" s="4"/>
      <c r="G3249" s="4">
        <v>0</v>
      </c>
      <c r="H3249" s="4">
        <v>0</v>
      </c>
      <c r="I3249" s="4">
        <v>0</v>
      </c>
      <c r="J3249" s="4"/>
      <c r="K3249" s="3" t="s">
        <v>1451</v>
      </c>
      <c r="L3249" s="4"/>
    </row>
    <row r="3250" spans="2:12" x14ac:dyDescent="0.3">
      <c r="B3250" s="3" t="s">
        <v>150</v>
      </c>
      <c r="C3250" s="4">
        <v>2020</v>
      </c>
      <c r="D3250" s="3" t="s">
        <v>1446</v>
      </c>
      <c r="E3250" s="4">
        <v>5461740</v>
      </c>
      <c r="F3250" s="4">
        <v>1154728</v>
      </c>
      <c r="G3250" s="4">
        <v>4307012</v>
      </c>
      <c r="H3250" s="4">
        <v>53521</v>
      </c>
      <c r="I3250" s="4">
        <v>5000000</v>
      </c>
      <c r="J3250" s="4">
        <v>184000</v>
      </c>
      <c r="K3250" s="3" t="s">
        <v>1460</v>
      </c>
      <c r="L3250" s="4">
        <v>0.21142126867994449</v>
      </c>
    </row>
    <row r="3251" spans="2:12" x14ac:dyDescent="0.3">
      <c r="B3251" s="3" t="s">
        <v>150</v>
      </c>
      <c r="C3251" s="4">
        <v>2020</v>
      </c>
      <c r="D3251" s="3" t="s">
        <v>1448</v>
      </c>
      <c r="E3251" s="4">
        <v>0</v>
      </c>
      <c r="F3251" s="4">
        <v>0</v>
      </c>
      <c r="G3251" s="4">
        <v>0</v>
      </c>
      <c r="H3251" s="4">
        <v>0</v>
      </c>
      <c r="I3251" s="4">
        <v>0</v>
      </c>
      <c r="J3251" s="4">
        <v>0</v>
      </c>
      <c r="K3251" s="3" t="s">
        <v>1451</v>
      </c>
      <c r="L3251" s="4"/>
    </row>
    <row r="3252" spans="2:12" x14ac:dyDescent="0.3">
      <c r="B3252" s="3" t="s">
        <v>150</v>
      </c>
      <c r="C3252" s="4">
        <v>2020</v>
      </c>
      <c r="D3252" s="3" t="s">
        <v>1449</v>
      </c>
      <c r="E3252" s="4">
        <v>2439777</v>
      </c>
      <c r="F3252" s="4">
        <v>1376162</v>
      </c>
      <c r="G3252" s="4">
        <v>1063615</v>
      </c>
      <c r="H3252" s="4">
        <v>122868</v>
      </c>
      <c r="I3252" s="4">
        <v>4000000</v>
      </c>
      <c r="J3252" s="4">
        <v>242000</v>
      </c>
      <c r="K3252" s="3" t="s">
        <v>1460</v>
      </c>
      <c r="L3252" s="4">
        <v>0.56405237036007794</v>
      </c>
    </row>
    <row r="3253" spans="2:12" x14ac:dyDescent="0.3">
      <c r="B3253" s="3" t="s">
        <v>150</v>
      </c>
      <c r="C3253" s="4">
        <v>2020</v>
      </c>
      <c r="D3253" s="3" t="s">
        <v>1450</v>
      </c>
      <c r="E3253" s="4">
        <v>9685876</v>
      </c>
      <c r="F3253" s="4"/>
      <c r="G3253" s="4">
        <v>9685876</v>
      </c>
      <c r="H3253" s="4">
        <v>0</v>
      </c>
      <c r="I3253" s="4">
        <v>9685876</v>
      </c>
      <c r="J3253" s="4"/>
      <c r="K3253" s="3" t="s">
        <v>1451</v>
      </c>
      <c r="L3253" s="4"/>
    </row>
    <row r="3254" spans="2:12" x14ac:dyDescent="0.3">
      <c r="B3254" s="3" t="s">
        <v>150</v>
      </c>
      <c r="C3254" s="4">
        <v>2020</v>
      </c>
      <c r="D3254" s="3" t="s">
        <v>1452</v>
      </c>
      <c r="E3254" s="4">
        <v>0</v>
      </c>
      <c r="F3254" s="4">
        <v>0</v>
      </c>
      <c r="G3254" s="4">
        <v>0</v>
      </c>
      <c r="H3254" s="4">
        <v>0</v>
      </c>
      <c r="I3254" s="4">
        <v>0</v>
      </c>
      <c r="J3254" s="4">
        <v>0</v>
      </c>
      <c r="K3254" s="3" t="s">
        <v>1451</v>
      </c>
      <c r="L3254" s="4"/>
    </row>
    <row r="3255" spans="2:12" x14ac:dyDescent="0.3">
      <c r="B3255" s="3" t="s">
        <v>150</v>
      </c>
      <c r="C3255" s="4">
        <v>2020</v>
      </c>
      <c r="D3255" s="3" t="s">
        <v>1453</v>
      </c>
      <c r="E3255" s="4">
        <v>470845</v>
      </c>
      <c r="F3255" s="4">
        <v>110834</v>
      </c>
      <c r="G3255" s="4">
        <v>360011</v>
      </c>
      <c r="H3255" s="4">
        <v>9702</v>
      </c>
      <c r="I3255" s="4">
        <v>141314124</v>
      </c>
      <c r="J3255" s="4">
        <v>37000</v>
      </c>
      <c r="K3255" s="3" t="s">
        <v>1451</v>
      </c>
      <c r="L3255" s="4">
        <v>0.23539381325064512</v>
      </c>
    </row>
    <row r="3256" spans="2:12" x14ac:dyDescent="0.3">
      <c r="B3256" s="3" t="s">
        <v>150</v>
      </c>
      <c r="C3256" s="4">
        <v>2020</v>
      </c>
      <c r="D3256" s="3" t="s">
        <v>1454</v>
      </c>
      <c r="E3256" s="4">
        <v>0</v>
      </c>
      <c r="F3256" s="4">
        <v>0</v>
      </c>
      <c r="G3256" s="4">
        <v>0</v>
      </c>
      <c r="H3256" s="4">
        <v>0</v>
      </c>
      <c r="I3256" s="4">
        <v>0</v>
      </c>
      <c r="J3256" s="4">
        <v>0</v>
      </c>
      <c r="K3256" s="3" t="s">
        <v>1451</v>
      </c>
      <c r="L3256" s="4"/>
    </row>
    <row r="3257" spans="2:12" x14ac:dyDescent="0.3">
      <c r="B3257" s="3" t="s">
        <v>150</v>
      </c>
      <c r="C3257" s="4">
        <v>2020</v>
      </c>
      <c r="D3257" s="3" t="s">
        <v>1455</v>
      </c>
      <c r="E3257" s="4">
        <v>0</v>
      </c>
      <c r="F3257" s="4">
        <v>0</v>
      </c>
      <c r="G3257" s="4">
        <v>0</v>
      </c>
      <c r="H3257" s="4">
        <v>0</v>
      </c>
      <c r="I3257" s="4">
        <v>0</v>
      </c>
      <c r="J3257" s="4">
        <v>0</v>
      </c>
      <c r="K3257" s="3" t="s">
        <v>1451</v>
      </c>
      <c r="L3257" s="4"/>
    </row>
    <row r="3258" spans="2:12" x14ac:dyDescent="0.3">
      <c r="B3258" s="3" t="s">
        <v>150</v>
      </c>
      <c r="C3258" s="4">
        <v>2020</v>
      </c>
      <c r="D3258" s="3" t="s">
        <v>1456</v>
      </c>
      <c r="E3258" s="4">
        <v>37235129</v>
      </c>
      <c r="F3258" s="4">
        <v>15434609</v>
      </c>
      <c r="G3258" s="4">
        <v>21800520</v>
      </c>
      <c r="H3258" s="4">
        <v>374269</v>
      </c>
      <c r="I3258" s="4">
        <v>44000000</v>
      </c>
      <c r="J3258" s="4">
        <v>250000</v>
      </c>
      <c r="K3258" s="3" t="s">
        <v>1460</v>
      </c>
      <c r="L3258" s="4">
        <v>0.41451740371303669</v>
      </c>
    </row>
    <row r="3259" spans="2:12" x14ac:dyDescent="0.3">
      <c r="B3259" s="3" t="s">
        <v>150</v>
      </c>
      <c r="C3259" s="4">
        <v>2020</v>
      </c>
      <c r="D3259" s="3" t="s">
        <v>1457</v>
      </c>
      <c r="E3259" s="4">
        <v>0</v>
      </c>
      <c r="F3259" s="4">
        <v>0</v>
      </c>
      <c r="G3259" s="4">
        <v>0</v>
      </c>
      <c r="H3259" s="4">
        <v>0</v>
      </c>
      <c r="I3259" s="4">
        <v>0</v>
      </c>
      <c r="J3259" s="4">
        <v>0</v>
      </c>
      <c r="K3259" s="3" t="s">
        <v>1451</v>
      </c>
      <c r="L3259" s="4"/>
    </row>
    <row r="3260" spans="2:12" x14ac:dyDescent="0.3">
      <c r="B3260" s="3" t="s">
        <v>150</v>
      </c>
      <c r="C3260" s="4">
        <v>2020</v>
      </c>
      <c r="D3260" s="3" t="s">
        <v>1458</v>
      </c>
      <c r="E3260" s="4">
        <v>275784</v>
      </c>
      <c r="F3260" s="4"/>
      <c r="G3260" s="4">
        <v>275784</v>
      </c>
      <c r="H3260" s="4">
        <v>275784</v>
      </c>
      <c r="I3260" s="4">
        <v>275784</v>
      </c>
      <c r="J3260" s="4"/>
      <c r="K3260" s="3" t="s">
        <v>1451</v>
      </c>
      <c r="L3260" s="4"/>
    </row>
    <row r="3261" spans="2:12" x14ac:dyDescent="0.3">
      <c r="B3261" s="3" t="s">
        <v>150</v>
      </c>
      <c r="C3261" s="4">
        <v>2021</v>
      </c>
      <c r="D3261" s="3" t="s">
        <v>1446</v>
      </c>
      <c r="E3261" s="4">
        <v>5559528</v>
      </c>
      <c r="F3261" s="4">
        <v>1227693</v>
      </c>
      <c r="G3261" s="4">
        <v>4331835</v>
      </c>
      <c r="H3261" s="4">
        <v>197193</v>
      </c>
      <c r="I3261" s="4">
        <v>0</v>
      </c>
      <c r="J3261" s="4">
        <v>0</v>
      </c>
      <c r="K3261" s="3" t="s">
        <v>1460</v>
      </c>
      <c r="L3261" s="4">
        <v>0.22082683997634331</v>
      </c>
    </row>
    <row r="3262" spans="2:12" x14ac:dyDescent="0.3">
      <c r="B3262" s="3" t="s">
        <v>150</v>
      </c>
      <c r="C3262" s="4">
        <v>2021</v>
      </c>
      <c r="D3262" s="3" t="s">
        <v>1448</v>
      </c>
      <c r="E3262" s="4">
        <v>0</v>
      </c>
      <c r="F3262" s="4">
        <v>0</v>
      </c>
      <c r="G3262" s="4">
        <v>0</v>
      </c>
      <c r="H3262" s="4">
        <v>0</v>
      </c>
      <c r="I3262" s="4">
        <v>0</v>
      </c>
      <c r="J3262" s="4">
        <v>0</v>
      </c>
      <c r="K3262" s="3" t="s">
        <v>1451</v>
      </c>
      <c r="L3262" s="4"/>
    </row>
    <row r="3263" spans="2:12" x14ac:dyDescent="0.3">
      <c r="B3263" s="3" t="s">
        <v>150</v>
      </c>
      <c r="C3263" s="4">
        <v>2021</v>
      </c>
      <c r="D3263" s="3" t="s">
        <v>1449</v>
      </c>
      <c r="E3263" s="4">
        <v>2883133</v>
      </c>
      <c r="F3263" s="4">
        <v>1265956</v>
      </c>
      <c r="G3263" s="4">
        <v>1617177</v>
      </c>
      <c r="H3263" s="4">
        <v>688041</v>
      </c>
      <c r="I3263" s="4">
        <v>0</v>
      </c>
      <c r="J3263" s="4">
        <v>0</v>
      </c>
      <c r="K3263" s="3" t="s">
        <v>1460</v>
      </c>
      <c r="L3263" s="4">
        <v>0.43909039229199626</v>
      </c>
    </row>
    <row r="3264" spans="2:12" x14ac:dyDescent="0.3">
      <c r="B3264" s="3" t="s">
        <v>150</v>
      </c>
      <c r="C3264" s="4">
        <v>2021</v>
      </c>
      <c r="D3264" s="3" t="s">
        <v>1450</v>
      </c>
      <c r="E3264" s="4">
        <v>9795876</v>
      </c>
      <c r="F3264" s="4"/>
      <c r="G3264" s="4">
        <v>9795876</v>
      </c>
      <c r="H3264" s="4">
        <v>110000</v>
      </c>
      <c r="I3264" s="4">
        <v>9795876</v>
      </c>
      <c r="J3264" s="4"/>
      <c r="K3264" s="3" t="s">
        <v>1451</v>
      </c>
      <c r="L3264" s="4"/>
    </row>
    <row r="3265" spans="2:12" x14ac:dyDescent="0.3">
      <c r="B3265" s="3" t="s">
        <v>150</v>
      </c>
      <c r="C3265" s="4">
        <v>2021</v>
      </c>
      <c r="D3265" s="3" t="s">
        <v>1452</v>
      </c>
      <c r="E3265" s="4">
        <v>0</v>
      </c>
      <c r="F3265" s="4">
        <v>0</v>
      </c>
      <c r="G3265" s="4">
        <v>0</v>
      </c>
      <c r="H3265" s="4">
        <v>0</v>
      </c>
      <c r="I3265" s="4">
        <v>0</v>
      </c>
      <c r="J3265" s="4">
        <v>0</v>
      </c>
      <c r="K3265" s="3" t="s">
        <v>1460</v>
      </c>
      <c r="L3265" s="4"/>
    </row>
    <row r="3266" spans="2:12" x14ac:dyDescent="0.3">
      <c r="B3266" s="3" t="s">
        <v>150</v>
      </c>
      <c r="C3266" s="4">
        <v>2021</v>
      </c>
      <c r="D3266" s="3" t="s">
        <v>1453</v>
      </c>
      <c r="E3266" s="4">
        <v>470845</v>
      </c>
      <c r="F3266" s="4">
        <v>120438</v>
      </c>
      <c r="G3266" s="4">
        <v>350407</v>
      </c>
      <c r="H3266" s="4">
        <v>-255344</v>
      </c>
      <c r="I3266" s="4">
        <v>0</v>
      </c>
      <c r="J3266" s="4">
        <v>0</v>
      </c>
      <c r="K3266" s="3" t="s">
        <v>1451</v>
      </c>
      <c r="L3266" s="4">
        <v>0.25579118393526534</v>
      </c>
    </row>
    <row r="3267" spans="2:12" x14ac:dyDescent="0.3">
      <c r="B3267" s="3" t="s">
        <v>150</v>
      </c>
      <c r="C3267" s="4">
        <v>2021</v>
      </c>
      <c r="D3267" s="3" t="s">
        <v>1454</v>
      </c>
      <c r="E3267" s="4">
        <v>0</v>
      </c>
      <c r="F3267" s="4">
        <v>0</v>
      </c>
      <c r="G3267" s="4">
        <v>0</v>
      </c>
      <c r="H3267" s="4">
        <v>0</v>
      </c>
      <c r="I3267" s="4">
        <v>0</v>
      </c>
      <c r="J3267" s="4">
        <v>0</v>
      </c>
      <c r="K3267" s="3" t="s">
        <v>1451</v>
      </c>
      <c r="L3267" s="4"/>
    </row>
    <row r="3268" spans="2:12" x14ac:dyDescent="0.3">
      <c r="B3268" s="3" t="s">
        <v>150</v>
      </c>
      <c r="C3268" s="4">
        <v>2021</v>
      </c>
      <c r="D3268" s="3" t="s">
        <v>1455</v>
      </c>
      <c r="E3268" s="4">
        <v>0</v>
      </c>
      <c r="F3268" s="4">
        <v>0</v>
      </c>
      <c r="G3268" s="4">
        <v>0</v>
      </c>
      <c r="H3268" s="4">
        <v>0</v>
      </c>
      <c r="I3268" s="4">
        <v>0</v>
      </c>
      <c r="J3268" s="4">
        <v>0</v>
      </c>
      <c r="K3268" s="3" t="s">
        <v>1451</v>
      </c>
      <c r="L3268" s="4"/>
    </row>
    <row r="3269" spans="2:12" x14ac:dyDescent="0.3">
      <c r="B3269" s="3" t="s">
        <v>150</v>
      </c>
      <c r="C3269" s="4">
        <v>2021</v>
      </c>
      <c r="D3269" s="3" t="s">
        <v>1456</v>
      </c>
      <c r="E3269" s="4">
        <v>37576268</v>
      </c>
      <c r="F3269" s="4">
        <v>16154658</v>
      </c>
      <c r="G3269" s="4">
        <v>21421610</v>
      </c>
      <c r="H3269" s="4">
        <v>341139</v>
      </c>
      <c r="I3269" s="4">
        <v>0</v>
      </c>
      <c r="J3269" s="4">
        <v>0</v>
      </c>
      <c r="K3269" s="3" t="s">
        <v>1460</v>
      </c>
      <c r="L3269" s="4">
        <v>0.4299165100696003</v>
      </c>
    </row>
    <row r="3270" spans="2:12" x14ac:dyDescent="0.3">
      <c r="B3270" s="3" t="s">
        <v>150</v>
      </c>
      <c r="C3270" s="4">
        <v>2021</v>
      </c>
      <c r="D3270" s="3" t="s">
        <v>1457</v>
      </c>
      <c r="E3270" s="4">
        <v>0</v>
      </c>
      <c r="F3270" s="4">
        <v>0</v>
      </c>
      <c r="G3270" s="4">
        <v>0</v>
      </c>
      <c r="H3270" s="4">
        <v>0</v>
      </c>
      <c r="I3270" s="4">
        <v>0</v>
      </c>
      <c r="J3270" s="4">
        <v>0</v>
      </c>
      <c r="K3270" s="3" t="s">
        <v>1451</v>
      </c>
      <c r="L3270" s="4"/>
    </row>
    <row r="3271" spans="2:12" x14ac:dyDescent="0.3">
      <c r="B3271" s="3" t="s">
        <v>150</v>
      </c>
      <c r="C3271" s="4">
        <v>2021</v>
      </c>
      <c r="D3271" s="3" t="s">
        <v>1458</v>
      </c>
      <c r="E3271" s="4">
        <v>35161</v>
      </c>
      <c r="F3271" s="4"/>
      <c r="G3271" s="4">
        <v>35161</v>
      </c>
      <c r="H3271" s="4">
        <v>14721</v>
      </c>
      <c r="I3271" s="4">
        <v>35161</v>
      </c>
      <c r="J3271" s="4"/>
      <c r="K3271" s="3" t="s">
        <v>1451</v>
      </c>
      <c r="L3271" s="4"/>
    </row>
    <row r="3272" spans="2:12" x14ac:dyDescent="0.3">
      <c r="B3272" s="3" t="s">
        <v>150</v>
      </c>
      <c r="C3272" s="4">
        <v>2022</v>
      </c>
      <c r="D3272" s="3" t="s">
        <v>1446</v>
      </c>
      <c r="E3272" s="4">
        <v>5679799</v>
      </c>
      <c r="F3272" s="4">
        <v>1367231</v>
      </c>
      <c r="G3272" s="4">
        <v>4312568</v>
      </c>
      <c r="H3272" s="4">
        <v>21926</v>
      </c>
      <c r="I3272" s="4">
        <v>5030000</v>
      </c>
      <c r="J3272" s="4">
        <v>111314</v>
      </c>
      <c r="K3272" s="3" t="s">
        <v>1460</v>
      </c>
      <c r="L3272" s="4">
        <v>0.24071820147156617</v>
      </c>
    </row>
    <row r="3273" spans="2:12" x14ac:dyDescent="0.3">
      <c r="B3273" s="3" t="s">
        <v>150</v>
      </c>
      <c r="C3273" s="4">
        <v>2022</v>
      </c>
      <c r="D3273" s="3" t="s">
        <v>1448</v>
      </c>
      <c r="E3273" s="4">
        <v>0</v>
      </c>
      <c r="F3273" s="4">
        <v>0</v>
      </c>
      <c r="G3273" s="4">
        <v>0</v>
      </c>
      <c r="H3273" s="4">
        <v>0</v>
      </c>
      <c r="I3273" s="4">
        <v>0</v>
      </c>
      <c r="J3273" s="4">
        <v>0</v>
      </c>
      <c r="K3273" s="3" t="s">
        <v>1451</v>
      </c>
      <c r="L3273" s="4"/>
    </row>
    <row r="3274" spans="2:12" x14ac:dyDescent="0.3">
      <c r="B3274" s="3" t="s">
        <v>150</v>
      </c>
      <c r="C3274" s="4">
        <v>2022</v>
      </c>
      <c r="D3274" s="3" t="s">
        <v>1449</v>
      </c>
      <c r="E3274" s="4">
        <v>2908007</v>
      </c>
      <c r="F3274" s="4">
        <v>1353694</v>
      </c>
      <c r="G3274" s="4">
        <v>1554313</v>
      </c>
      <c r="H3274" s="4">
        <v>56053</v>
      </c>
      <c r="I3274" s="4">
        <v>3300000</v>
      </c>
      <c r="J3274" s="4">
        <v>120476</v>
      </c>
      <c r="K3274" s="3" t="s">
        <v>1460</v>
      </c>
      <c r="L3274" s="4">
        <v>0.46550575703566049</v>
      </c>
    </row>
    <row r="3275" spans="2:12" x14ac:dyDescent="0.3">
      <c r="B3275" s="3" t="s">
        <v>150</v>
      </c>
      <c r="C3275" s="4">
        <v>2022</v>
      </c>
      <c r="D3275" s="3" t="s">
        <v>1450</v>
      </c>
      <c r="E3275" s="4">
        <v>9795876</v>
      </c>
      <c r="F3275" s="4"/>
      <c r="G3275" s="4">
        <v>9795876</v>
      </c>
      <c r="H3275" s="4">
        <v>0</v>
      </c>
      <c r="I3275" s="4">
        <v>9795876</v>
      </c>
      <c r="J3275" s="4"/>
      <c r="K3275" s="3" t="s">
        <v>1451</v>
      </c>
      <c r="L3275" s="4"/>
    </row>
    <row r="3276" spans="2:12" x14ac:dyDescent="0.3">
      <c r="B3276" s="3" t="s">
        <v>150</v>
      </c>
      <c r="C3276" s="4">
        <v>2022</v>
      </c>
      <c r="D3276" s="3" t="s">
        <v>1452</v>
      </c>
      <c r="E3276" s="4">
        <v>0</v>
      </c>
      <c r="F3276" s="4">
        <v>0</v>
      </c>
      <c r="G3276" s="4">
        <v>0</v>
      </c>
      <c r="H3276" s="4">
        <v>0</v>
      </c>
      <c r="I3276" s="4">
        <v>0</v>
      </c>
      <c r="J3276" s="4">
        <v>0</v>
      </c>
      <c r="K3276" s="3" t="s">
        <v>1460</v>
      </c>
      <c r="L3276" s="4"/>
    </row>
    <row r="3277" spans="2:12" x14ac:dyDescent="0.3">
      <c r="B3277" s="3" t="s">
        <v>150</v>
      </c>
      <c r="C3277" s="4">
        <v>2022</v>
      </c>
      <c r="D3277" s="3" t="s">
        <v>1453</v>
      </c>
      <c r="E3277" s="4">
        <v>470845</v>
      </c>
      <c r="F3277" s="4">
        <v>130555</v>
      </c>
      <c r="G3277" s="4">
        <v>340290</v>
      </c>
      <c r="H3277" s="4">
        <v>0</v>
      </c>
      <c r="I3277" s="4">
        <v>66000</v>
      </c>
      <c r="J3277" s="4">
        <v>10117</v>
      </c>
      <c r="K3277" s="3" t="s">
        <v>1451</v>
      </c>
      <c r="L3277" s="4">
        <v>0.27727808514479285</v>
      </c>
    </row>
    <row r="3278" spans="2:12" x14ac:dyDescent="0.3">
      <c r="B3278" s="3" t="s">
        <v>150</v>
      </c>
      <c r="C3278" s="4">
        <v>2022</v>
      </c>
      <c r="D3278" s="3" t="s">
        <v>1454</v>
      </c>
      <c r="E3278" s="4">
        <v>0</v>
      </c>
      <c r="F3278" s="4">
        <v>0</v>
      </c>
      <c r="G3278" s="4">
        <v>0</v>
      </c>
      <c r="H3278" s="4">
        <v>0</v>
      </c>
      <c r="I3278" s="4">
        <v>0</v>
      </c>
      <c r="J3278" s="4">
        <v>0</v>
      </c>
      <c r="K3278" s="3" t="s">
        <v>1451</v>
      </c>
      <c r="L3278" s="4"/>
    </row>
    <row r="3279" spans="2:12" x14ac:dyDescent="0.3">
      <c r="B3279" s="3" t="s">
        <v>150</v>
      </c>
      <c r="C3279" s="4">
        <v>2022</v>
      </c>
      <c r="D3279" s="3" t="s">
        <v>1455</v>
      </c>
      <c r="E3279" s="4">
        <v>0</v>
      </c>
      <c r="F3279" s="4">
        <v>0</v>
      </c>
      <c r="G3279" s="4">
        <v>0</v>
      </c>
      <c r="H3279" s="4">
        <v>0</v>
      </c>
      <c r="I3279" s="4">
        <v>0</v>
      </c>
      <c r="J3279" s="4">
        <v>0</v>
      </c>
      <c r="K3279" s="3" t="s">
        <v>1451</v>
      </c>
      <c r="L3279" s="4"/>
    </row>
    <row r="3280" spans="2:12" x14ac:dyDescent="0.3">
      <c r="B3280" s="3" t="s">
        <v>150</v>
      </c>
      <c r="C3280" s="4">
        <v>2022</v>
      </c>
      <c r="D3280" s="3" t="s">
        <v>1456</v>
      </c>
      <c r="E3280" s="4">
        <v>37941835</v>
      </c>
      <c r="F3280" s="4">
        <v>16791944</v>
      </c>
      <c r="G3280" s="4">
        <v>21149891</v>
      </c>
      <c r="H3280" s="4">
        <v>365567</v>
      </c>
      <c r="I3280" s="4">
        <v>101000000</v>
      </c>
      <c r="J3280" s="4">
        <v>637286</v>
      </c>
      <c r="K3280" s="3" t="s">
        <v>1460</v>
      </c>
      <c r="L3280" s="4">
        <v>0.44257068747465694</v>
      </c>
    </row>
    <row r="3281" spans="2:12" x14ac:dyDescent="0.3">
      <c r="B3281" s="3" t="s">
        <v>150</v>
      </c>
      <c r="C3281" s="4">
        <v>2022</v>
      </c>
      <c r="D3281" s="3" t="s">
        <v>1457</v>
      </c>
      <c r="E3281" s="4">
        <v>0</v>
      </c>
      <c r="F3281" s="4">
        <v>0</v>
      </c>
      <c r="G3281" s="4">
        <v>0</v>
      </c>
      <c r="H3281" s="4">
        <v>0</v>
      </c>
      <c r="I3281" s="4">
        <v>0</v>
      </c>
      <c r="J3281" s="4">
        <v>0</v>
      </c>
      <c r="K3281" s="3" t="s">
        <v>1451</v>
      </c>
      <c r="L3281" s="4"/>
    </row>
    <row r="3282" spans="2:12" x14ac:dyDescent="0.3">
      <c r="B3282" s="3" t="s">
        <v>150</v>
      </c>
      <c r="C3282" s="4">
        <v>2022</v>
      </c>
      <c r="D3282" s="3" t="s">
        <v>1458</v>
      </c>
      <c r="E3282" s="4">
        <v>49580</v>
      </c>
      <c r="F3282" s="4"/>
      <c r="G3282" s="4">
        <v>49580</v>
      </c>
      <c r="H3282" s="4">
        <v>14419</v>
      </c>
      <c r="I3282" s="4">
        <v>49580</v>
      </c>
      <c r="J3282" s="4"/>
      <c r="K3282" s="3" t="s">
        <v>1451</v>
      </c>
      <c r="L3282" s="4"/>
    </row>
    <row r="3283" spans="2:12" x14ac:dyDescent="0.3">
      <c r="B3283" s="3" t="s">
        <v>150</v>
      </c>
      <c r="C3283" s="4">
        <v>2023</v>
      </c>
      <c r="D3283" s="3" t="s">
        <v>1446</v>
      </c>
      <c r="E3283" s="4">
        <v>5934698</v>
      </c>
      <c r="F3283" s="4">
        <v>1522162</v>
      </c>
      <c r="G3283" s="4">
        <v>4412536</v>
      </c>
      <c r="H3283" s="4">
        <v>119571</v>
      </c>
      <c r="I3283" s="4">
        <v>5030000</v>
      </c>
      <c r="J3283" s="4">
        <v>0</v>
      </c>
      <c r="K3283" s="3" t="s">
        <v>1460</v>
      </c>
      <c r="L3283" s="4">
        <v>0.25648516571525626</v>
      </c>
    </row>
    <row r="3284" spans="2:12" x14ac:dyDescent="0.3">
      <c r="B3284" s="3" t="s">
        <v>150</v>
      </c>
      <c r="C3284" s="4">
        <v>2023</v>
      </c>
      <c r="D3284" s="3" t="s">
        <v>1448</v>
      </c>
      <c r="E3284" s="4">
        <v>0</v>
      </c>
      <c r="F3284" s="4">
        <v>0</v>
      </c>
      <c r="G3284" s="4">
        <v>0</v>
      </c>
      <c r="H3284" s="4">
        <v>0</v>
      </c>
      <c r="I3284" s="4">
        <v>0</v>
      </c>
      <c r="J3284" s="4">
        <v>0</v>
      </c>
      <c r="K3284" s="3" t="s">
        <v>1451</v>
      </c>
      <c r="L3284" s="4"/>
    </row>
    <row r="3285" spans="2:12" x14ac:dyDescent="0.3">
      <c r="B3285" s="3" t="s">
        <v>150</v>
      </c>
      <c r="C3285" s="4">
        <v>2023</v>
      </c>
      <c r="D3285" s="3" t="s">
        <v>1449</v>
      </c>
      <c r="E3285" s="4">
        <v>3014108</v>
      </c>
      <c r="F3285" s="4">
        <v>1455833</v>
      </c>
      <c r="G3285" s="4">
        <v>1558275</v>
      </c>
      <c r="H3285" s="4">
        <v>126601</v>
      </c>
      <c r="I3285" s="4">
        <v>3300000</v>
      </c>
      <c r="J3285" s="4">
        <v>0</v>
      </c>
      <c r="K3285" s="3" t="s">
        <v>1460</v>
      </c>
      <c r="L3285" s="4">
        <v>0.48300624927839347</v>
      </c>
    </row>
    <row r="3286" spans="2:12" x14ac:dyDescent="0.3">
      <c r="B3286" s="3" t="s">
        <v>150</v>
      </c>
      <c r="C3286" s="4">
        <v>2023</v>
      </c>
      <c r="D3286" s="3" t="s">
        <v>1450</v>
      </c>
      <c r="E3286" s="4">
        <v>9795876</v>
      </c>
      <c r="F3286" s="4"/>
      <c r="G3286" s="4">
        <v>9795876</v>
      </c>
      <c r="H3286" s="4">
        <v>0</v>
      </c>
      <c r="I3286" s="4">
        <v>9795876</v>
      </c>
      <c r="J3286" s="4"/>
      <c r="K3286" s="3" t="s">
        <v>1451</v>
      </c>
      <c r="L3286" s="4"/>
    </row>
    <row r="3287" spans="2:12" x14ac:dyDescent="0.3">
      <c r="B3287" s="3" t="s">
        <v>150</v>
      </c>
      <c r="C3287" s="4">
        <v>2023</v>
      </c>
      <c r="D3287" s="3" t="s">
        <v>1452</v>
      </c>
      <c r="E3287" s="4">
        <v>0</v>
      </c>
      <c r="F3287" s="4">
        <v>0</v>
      </c>
      <c r="G3287" s="4">
        <v>0</v>
      </c>
      <c r="H3287" s="4">
        <v>0</v>
      </c>
      <c r="I3287" s="4">
        <v>0</v>
      </c>
      <c r="J3287" s="4">
        <v>0</v>
      </c>
      <c r="K3287" s="3" t="s">
        <v>1451</v>
      </c>
      <c r="L3287" s="4"/>
    </row>
    <row r="3288" spans="2:12" x14ac:dyDescent="0.3">
      <c r="B3288" s="3" t="s">
        <v>150</v>
      </c>
      <c r="C3288" s="4">
        <v>2023</v>
      </c>
      <c r="D3288" s="3" t="s">
        <v>1453</v>
      </c>
      <c r="E3288" s="4">
        <v>0</v>
      </c>
      <c r="F3288" s="4">
        <v>0</v>
      </c>
      <c r="G3288" s="4">
        <v>0</v>
      </c>
      <c r="H3288" s="4">
        <v>0</v>
      </c>
      <c r="I3288" s="4">
        <v>0</v>
      </c>
      <c r="J3288" s="4">
        <v>0</v>
      </c>
      <c r="K3288" s="3" t="s">
        <v>1451</v>
      </c>
      <c r="L3288" s="4"/>
    </row>
    <row r="3289" spans="2:12" x14ac:dyDescent="0.3">
      <c r="B3289" s="3" t="s">
        <v>150</v>
      </c>
      <c r="C3289" s="4">
        <v>2023</v>
      </c>
      <c r="D3289" s="3" t="s">
        <v>1454</v>
      </c>
      <c r="E3289" s="4">
        <v>470845</v>
      </c>
      <c r="F3289" s="4">
        <v>138518</v>
      </c>
      <c r="G3289" s="4">
        <v>332327</v>
      </c>
      <c r="H3289" s="4">
        <v>0</v>
      </c>
      <c r="I3289" s="4">
        <v>500000</v>
      </c>
      <c r="J3289" s="4">
        <v>0</v>
      </c>
      <c r="K3289" s="3" t="s">
        <v>1460</v>
      </c>
      <c r="L3289" s="4">
        <v>0.29419023245441706</v>
      </c>
    </row>
    <row r="3290" spans="2:12" x14ac:dyDescent="0.3">
      <c r="B3290" s="3" t="s">
        <v>150</v>
      </c>
      <c r="C3290" s="4">
        <v>2023</v>
      </c>
      <c r="D3290" s="3" t="s">
        <v>1455</v>
      </c>
      <c r="E3290" s="4">
        <v>0</v>
      </c>
      <c r="F3290" s="4">
        <v>0</v>
      </c>
      <c r="G3290" s="4">
        <v>0</v>
      </c>
      <c r="H3290" s="4">
        <v>0</v>
      </c>
      <c r="I3290" s="4">
        <v>0</v>
      </c>
      <c r="J3290" s="4">
        <v>0</v>
      </c>
      <c r="K3290" s="3" t="s">
        <v>1451</v>
      </c>
      <c r="L3290" s="4"/>
    </row>
    <row r="3291" spans="2:12" x14ac:dyDescent="0.3">
      <c r="B3291" s="3" t="s">
        <v>150</v>
      </c>
      <c r="C3291" s="4">
        <v>2023</v>
      </c>
      <c r="D3291" s="3" t="s">
        <v>1456</v>
      </c>
      <c r="E3291" s="4">
        <v>38552196</v>
      </c>
      <c r="F3291" s="4">
        <v>17424684</v>
      </c>
      <c r="G3291" s="4">
        <v>21127512</v>
      </c>
      <c r="H3291" s="4">
        <v>602542</v>
      </c>
      <c r="I3291" s="4">
        <v>101000000</v>
      </c>
      <c r="J3291" s="4">
        <v>0</v>
      </c>
      <c r="K3291" s="3" t="s">
        <v>1460</v>
      </c>
      <c r="L3291" s="4">
        <v>0.45197643215966221</v>
      </c>
    </row>
    <row r="3292" spans="2:12" x14ac:dyDescent="0.3">
      <c r="B3292" s="3" t="s">
        <v>150</v>
      </c>
      <c r="C3292" s="4">
        <v>2023</v>
      </c>
      <c r="D3292" s="3" t="s">
        <v>1457</v>
      </c>
      <c r="E3292" s="4">
        <v>0</v>
      </c>
      <c r="F3292" s="4">
        <v>0</v>
      </c>
      <c r="G3292" s="4">
        <v>0</v>
      </c>
      <c r="H3292" s="4">
        <v>0</v>
      </c>
      <c r="I3292" s="4">
        <v>0</v>
      </c>
      <c r="J3292" s="4">
        <v>0</v>
      </c>
      <c r="K3292" s="3" t="s">
        <v>1451</v>
      </c>
      <c r="L3292" s="4"/>
    </row>
    <row r="3293" spans="2:12" x14ac:dyDescent="0.3">
      <c r="B3293" s="3" t="s">
        <v>150</v>
      </c>
      <c r="C3293" s="4">
        <v>2023</v>
      </c>
      <c r="D3293" s="3" t="s">
        <v>1458</v>
      </c>
      <c r="E3293" s="4">
        <v>92786</v>
      </c>
      <c r="F3293" s="4"/>
      <c r="G3293" s="4">
        <v>92786</v>
      </c>
      <c r="H3293" s="4">
        <v>57625</v>
      </c>
      <c r="I3293" s="4">
        <v>92786</v>
      </c>
      <c r="J3293" s="4"/>
      <c r="K3293" s="3" t="s">
        <v>1451</v>
      </c>
      <c r="L3293" s="4"/>
    </row>
    <row r="3294" spans="2:12" x14ac:dyDescent="0.3">
      <c r="B3294" s="3" t="s">
        <v>150</v>
      </c>
      <c r="C3294" s="4">
        <v>2024</v>
      </c>
      <c r="D3294" s="3" t="s">
        <v>1446</v>
      </c>
      <c r="E3294" s="4">
        <v>6120413</v>
      </c>
      <c r="F3294" s="4">
        <v>1616281</v>
      </c>
      <c r="G3294" s="4">
        <v>4504132</v>
      </c>
      <c r="H3294" s="4">
        <v>218525</v>
      </c>
      <c r="I3294" s="4">
        <v>10000000</v>
      </c>
      <c r="J3294" s="4">
        <v>349000</v>
      </c>
      <c r="K3294" s="3" t="s">
        <v>1460</v>
      </c>
      <c r="L3294" s="4">
        <v>0.26408038150366653</v>
      </c>
    </row>
    <row r="3295" spans="2:12" x14ac:dyDescent="0.3">
      <c r="B3295" s="3" t="s">
        <v>150</v>
      </c>
      <c r="C3295" s="4">
        <v>2024</v>
      </c>
      <c r="D3295" s="3" t="s">
        <v>1448</v>
      </c>
      <c r="E3295" s="4">
        <v>0</v>
      </c>
      <c r="F3295" s="4">
        <v>0</v>
      </c>
      <c r="G3295" s="4">
        <v>0</v>
      </c>
      <c r="H3295" s="4">
        <v>0</v>
      </c>
      <c r="I3295" s="4">
        <v>0</v>
      </c>
      <c r="J3295" s="4">
        <v>0</v>
      </c>
      <c r="K3295" s="3"/>
      <c r="L3295" s="4"/>
    </row>
    <row r="3296" spans="2:12" x14ac:dyDescent="0.3">
      <c r="B3296" s="3" t="s">
        <v>150</v>
      </c>
      <c r="C3296" s="4">
        <v>2024</v>
      </c>
      <c r="D3296" s="3" t="s">
        <v>1449</v>
      </c>
      <c r="E3296" s="4">
        <v>2948174</v>
      </c>
      <c r="F3296" s="4">
        <v>1408826</v>
      </c>
      <c r="G3296" s="4">
        <v>1539348</v>
      </c>
      <c r="H3296" s="4">
        <v>58098</v>
      </c>
      <c r="I3296" s="4">
        <v>7000000</v>
      </c>
      <c r="J3296" s="4">
        <v>247000</v>
      </c>
      <c r="K3296" s="3" t="s">
        <v>1460</v>
      </c>
      <c r="L3296" s="4">
        <v>0.47786392526356991</v>
      </c>
    </row>
    <row r="3297" spans="2:12" x14ac:dyDescent="0.3">
      <c r="B3297" s="3" t="s">
        <v>150</v>
      </c>
      <c r="C3297" s="4">
        <v>2024</v>
      </c>
      <c r="D3297" s="3" t="s">
        <v>1450</v>
      </c>
      <c r="E3297" s="4">
        <v>9795876</v>
      </c>
      <c r="F3297" s="4"/>
      <c r="G3297" s="4">
        <v>9795876</v>
      </c>
      <c r="H3297" s="4">
        <v>0</v>
      </c>
      <c r="I3297" s="4">
        <v>9795876</v>
      </c>
      <c r="J3297" s="4"/>
      <c r="K3297" s="3" t="s">
        <v>1451</v>
      </c>
      <c r="L3297" s="4"/>
    </row>
    <row r="3298" spans="2:12" x14ac:dyDescent="0.3">
      <c r="B3298" s="3" t="s">
        <v>150</v>
      </c>
      <c r="C3298" s="4">
        <v>2024</v>
      </c>
      <c r="D3298" s="3" t="s">
        <v>1452</v>
      </c>
      <c r="E3298" s="4">
        <v>0</v>
      </c>
      <c r="F3298" s="4">
        <v>0</v>
      </c>
      <c r="G3298" s="4">
        <v>0</v>
      </c>
      <c r="H3298" s="4">
        <v>0</v>
      </c>
      <c r="I3298" s="4">
        <v>0</v>
      </c>
      <c r="J3298" s="4">
        <v>0</v>
      </c>
      <c r="K3298" s="3"/>
      <c r="L3298" s="4"/>
    </row>
    <row r="3299" spans="2:12" x14ac:dyDescent="0.3">
      <c r="B3299" s="3" t="s">
        <v>150</v>
      </c>
      <c r="C3299" s="4">
        <v>2024</v>
      </c>
      <c r="D3299" s="3" t="s">
        <v>1453</v>
      </c>
      <c r="E3299" s="4">
        <v>0</v>
      </c>
      <c r="F3299" s="4">
        <v>0</v>
      </c>
      <c r="G3299" s="4">
        <v>0</v>
      </c>
      <c r="H3299" s="4">
        <v>0</v>
      </c>
      <c r="I3299" s="4">
        <v>0</v>
      </c>
      <c r="J3299" s="4">
        <v>0</v>
      </c>
      <c r="K3299" s="3" t="s">
        <v>1451</v>
      </c>
      <c r="L3299" s="4"/>
    </row>
    <row r="3300" spans="2:12" x14ac:dyDescent="0.3">
      <c r="B3300" s="3" t="s">
        <v>150</v>
      </c>
      <c r="C3300" s="4">
        <v>2024</v>
      </c>
      <c r="D3300" s="3" t="s">
        <v>1454</v>
      </c>
      <c r="E3300" s="4">
        <v>470845</v>
      </c>
      <c r="F3300" s="4">
        <v>148267</v>
      </c>
      <c r="G3300" s="4">
        <v>322578</v>
      </c>
      <c r="H3300" s="4">
        <v>0</v>
      </c>
      <c r="I3300" s="4">
        <v>1</v>
      </c>
      <c r="J3300" s="4">
        <v>26000</v>
      </c>
      <c r="K3300" s="3" t="s">
        <v>1460</v>
      </c>
      <c r="L3300" s="4">
        <v>0.31489556011001496</v>
      </c>
    </row>
    <row r="3301" spans="2:12" x14ac:dyDescent="0.3">
      <c r="B3301" s="3" t="s">
        <v>150</v>
      </c>
      <c r="C3301" s="4">
        <v>2024</v>
      </c>
      <c r="D3301" s="3" t="s">
        <v>1455</v>
      </c>
      <c r="E3301" s="4">
        <v>0</v>
      </c>
      <c r="F3301" s="4">
        <v>0</v>
      </c>
      <c r="G3301" s="4">
        <v>0</v>
      </c>
      <c r="H3301" s="4">
        <v>0</v>
      </c>
      <c r="I3301" s="4">
        <v>0</v>
      </c>
      <c r="J3301" s="4">
        <v>0</v>
      </c>
      <c r="K3301" s="3"/>
      <c r="L3301" s="4"/>
    </row>
    <row r="3302" spans="2:12" x14ac:dyDescent="0.3">
      <c r="B3302" s="3" t="s">
        <v>150</v>
      </c>
      <c r="C3302" s="4">
        <v>2024</v>
      </c>
      <c r="D3302" s="3" t="s">
        <v>1456</v>
      </c>
      <c r="E3302" s="4">
        <v>38853234</v>
      </c>
      <c r="F3302" s="4">
        <v>18001011</v>
      </c>
      <c r="G3302" s="4">
        <v>20852223</v>
      </c>
      <c r="H3302" s="4">
        <v>342355</v>
      </c>
      <c r="I3302" s="4">
        <v>98000000</v>
      </c>
      <c r="J3302" s="4">
        <v>992000</v>
      </c>
      <c r="K3302" s="3" t="s">
        <v>1460</v>
      </c>
      <c r="L3302" s="4">
        <v>0.46330791923266929</v>
      </c>
    </row>
    <row r="3303" spans="2:12" x14ac:dyDescent="0.3">
      <c r="B3303" s="3" t="s">
        <v>150</v>
      </c>
      <c r="C3303" s="4">
        <v>2024</v>
      </c>
      <c r="D3303" s="3" t="s">
        <v>1457</v>
      </c>
      <c r="E3303" s="4">
        <v>0</v>
      </c>
      <c r="F3303" s="4">
        <v>0</v>
      </c>
      <c r="G3303" s="4">
        <v>0</v>
      </c>
      <c r="H3303" s="4">
        <v>0</v>
      </c>
      <c r="I3303" s="4">
        <v>0</v>
      </c>
      <c r="J3303" s="4">
        <v>0</v>
      </c>
      <c r="K3303" s="3"/>
      <c r="L3303" s="4"/>
    </row>
    <row r="3304" spans="2:12" x14ac:dyDescent="0.3">
      <c r="B3304" s="3" t="s">
        <v>150</v>
      </c>
      <c r="C3304" s="4">
        <v>2024</v>
      </c>
      <c r="D3304" s="3" t="s">
        <v>1458</v>
      </c>
      <c r="E3304" s="4">
        <v>8755</v>
      </c>
      <c r="F3304" s="4"/>
      <c r="G3304" s="4">
        <v>8755</v>
      </c>
      <c r="H3304" s="4">
        <v>8755</v>
      </c>
      <c r="I3304" s="4">
        <v>8755</v>
      </c>
      <c r="J3304" s="4"/>
      <c r="K3304" s="3" t="s">
        <v>1451</v>
      </c>
      <c r="L3304" s="4"/>
    </row>
    <row r="3305" spans="2:12" x14ac:dyDescent="0.3">
      <c r="B3305" s="3" t="s">
        <v>152</v>
      </c>
      <c r="C3305" s="4">
        <v>2019</v>
      </c>
      <c r="D3305" s="3" t="s">
        <v>1446</v>
      </c>
      <c r="E3305" s="4">
        <v>7223135</v>
      </c>
      <c r="F3305" s="4">
        <v>4795930</v>
      </c>
      <c r="G3305" s="4">
        <v>2427205</v>
      </c>
      <c r="H3305" s="4">
        <v>35832</v>
      </c>
      <c r="I3305" s="4">
        <v>25198564</v>
      </c>
      <c r="J3305" s="4">
        <v>505276</v>
      </c>
      <c r="K3305" s="3" t="s">
        <v>1460</v>
      </c>
      <c r="L3305" s="4">
        <v>0.66396793082228145</v>
      </c>
    </row>
    <row r="3306" spans="2:12" x14ac:dyDescent="0.3">
      <c r="B3306" s="3" t="s">
        <v>152</v>
      </c>
      <c r="C3306" s="4">
        <v>2019</v>
      </c>
      <c r="D3306" s="3" t="s">
        <v>1448</v>
      </c>
      <c r="E3306" s="4">
        <v>3208201</v>
      </c>
      <c r="F3306" s="4">
        <v>1877460</v>
      </c>
      <c r="G3306" s="4">
        <v>1330741</v>
      </c>
      <c r="H3306" s="4">
        <v>152621</v>
      </c>
      <c r="I3306" s="4">
        <v>28235254</v>
      </c>
      <c r="J3306" s="4">
        <v>503254</v>
      </c>
      <c r="K3306" s="3" t="s">
        <v>1460</v>
      </c>
      <c r="L3306" s="4">
        <v>0.58520647552943228</v>
      </c>
    </row>
    <row r="3307" spans="2:12" x14ac:dyDescent="0.3">
      <c r="B3307" s="3" t="s">
        <v>152</v>
      </c>
      <c r="C3307" s="4">
        <v>2019</v>
      </c>
      <c r="D3307" s="3" t="s">
        <v>1449</v>
      </c>
      <c r="E3307" s="4">
        <v>3272801</v>
      </c>
      <c r="F3307" s="4">
        <v>1919062</v>
      </c>
      <c r="G3307" s="4">
        <v>1353739</v>
      </c>
      <c r="H3307" s="4">
        <v>46144</v>
      </c>
      <c r="I3307" s="4">
        <v>8256516</v>
      </c>
      <c r="J3307" s="4">
        <v>6938</v>
      </c>
      <c r="K3307" s="3" t="s">
        <v>1460</v>
      </c>
      <c r="L3307" s="4">
        <v>0.58636684601355227</v>
      </c>
    </row>
    <row r="3308" spans="2:12" x14ac:dyDescent="0.3">
      <c r="B3308" s="3" t="s">
        <v>152</v>
      </c>
      <c r="C3308" s="4">
        <v>2019</v>
      </c>
      <c r="D3308" s="3" t="s">
        <v>1450</v>
      </c>
      <c r="E3308" s="4">
        <v>2484794</v>
      </c>
      <c r="F3308" s="4"/>
      <c r="G3308" s="4">
        <v>2484794</v>
      </c>
      <c r="H3308" s="4">
        <v>0</v>
      </c>
      <c r="I3308" s="4">
        <v>2484794</v>
      </c>
      <c r="J3308" s="4"/>
      <c r="K3308" s="3" t="s">
        <v>1451</v>
      </c>
      <c r="L3308" s="4"/>
    </row>
    <row r="3309" spans="2:12" x14ac:dyDescent="0.3">
      <c r="B3309" s="3" t="s">
        <v>152</v>
      </c>
      <c r="C3309" s="4">
        <v>2019</v>
      </c>
      <c r="D3309" s="3" t="s">
        <v>1452</v>
      </c>
      <c r="E3309" s="4">
        <v>721473</v>
      </c>
      <c r="F3309" s="4">
        <v>172723</v>
      </c>
      <c r="G3309" s="4">
        <v>548750</v>
      </c>
      <c r="H3309" s="4">
        <v>0</v>
      </c>
      <c r="I3309" s="4">
        <v>0</v>
      </c>
      <c r="J3309" s="4">
        <v>0</v>
      </c>
      <c r="K3309" s="3" t="s">
        <v>1460</v>
      </c>
      <c r="L3309" s="4">
        <v>0.23940327635268402</v>
      </c>
    </row>
    <row r="3310" spans="2:12" x14ac:dyDescent="0.3">
      <c r="B3310" s="3" t="s">
        <v>152</v>
      </c>
      <c r="C3310" s="4">
        <v>2019</v>
      </c>
      <c r="D3310" s="3" t="s">
        <v>1453</v>
      </c>
      <c r="E3310" s="4">
        <v>4474663</v>
      </c>
      <c r="F3310" s="4">
        <v>2842570</v>
      </c>
      <c r="G3310" s="4">
        <v>1632093</v>
      </c>
      <c r="H3310" s="4">
        <v>60014</v>
      </c>
      <c r="I3310" s="4">
        <v>981089</v>
      </c>
      <c r="J3310" s="4">
        <v>37682</v>
      </c>
      <c r="K3310" s="3" t="s">
        <v>1451</v>
      </c>
      <c r="L3310" s="4">
        <v>0.63525901280163444</v>
      </c>
    </row>
    <row r="3311" spans="2:12" x14ac:dyDescent="0.3">
      <c r="B3311" s="3" t="s">
        <v>152</v>
      </c>
      <c r="C3311" s="4">
        <v>2019</v>
      </c>
      <c r="D3311" s="3" t="s">
        <v>1454</v>
      </c>
      <c r="E3311" s="4">
        <v>0</v>
      </c>
      <c r="F3311" s="4">
        <v>0</v>
      </c>
      <c r="G3311" s="4">
        <v>0</v>
      </c>
      <c r="H3311" s="4">
        <v>0</v>
      </c>
      <c r="I3311" s="4">
        <v>0</v>
      </c>
      <c r="J3311" s="4">
        <v>0</v>
      </c>
      <c r="K3311" s="3" t="s">
        <v>1451</v>
      </c>
      <c r="L3311" s="4"/>
    </row>
    <row r="3312" spans="2:12" x14ac:dyDescent="0.3">
      <c r="B3312" s="3" t="s">
        <v>152</v>
      </c>
      <c r="C3312" s="4">
        <v>2019</v>
      </c>
      <c r="D3312" s="3" t="s">
        <v>1455</v>
      </c>
      <c r="E3312" s="4">
        <v>16212425</v>
      </c>
      <c r="F3312" s="4">
        <v>7038107</v>
      </c>
      <c r="G3312" s="4">
        <v>9174318</v>
      </c>
      <c r="H3312" s="4">
        <v>158459</v>
      </c>
      <c r="I3312" s="4">
        <v>57051961</v>
      </c>
      <c r="J3312" s="4">
        <v>1012006</v>
      </c>
      <c r="K3312" s="3" t="s">
        <v>1460</v>
      </c>
      <c r="L3312" s="4">
        <v>0.43411809152548125</v>
      </c>
    </row>
    <row r="3313" spans="2:12" x14ac:dyDescent="0.3">
      <c r="B3313" s="3" t="s">
        <v>152</v>
      </c>
      <c r="C3313" s="4">
        <v>2019</v>
      </c>
      <c r="D3313" s="3" t="s">
        <v>1456</v>
      </c>
      <c r="E3313" s="4">
        <v>32610504</v>
      </c>
      <c r="F3313" s="4">
        <v>18441601</v>
      </c>
      <c r="G3313" s="4">
        <v>14168903</v>
      </c>
      <c r="H3313" s="4">
        <v>384966</v>
      </c>
      <c r="I3313" s="4">
        <v>82022305</v>
      </c>
      <c r="J3313" s="4">
        <v>1800310</v>
      </c>
      <c r="K3313" s="3" t="s">
        <v>1460</v>
      </c>
      <c r="L3313" s="4">
        <v>0.56551106968478626</v>
      </c>
    </row>
    <row r="3314" spans="2:12" x14ac:dyDescent="0.3">
      <c r="B3314" s="3" t="s">
        <v>152</v>
      </c>
      <c r="C3314" s="4">
        <v>2019</v>
      </c>
      <c r="D3314" s="3" t="s">
        <v>1457</v>
      </c>
      <c r="E3314" s="4">
        <v>12658100</v>
      </c>
      <c r="F3314" s="4">
        <v>6121668</v>
      </c>
      <c r="G3314" s="4">
        <v>6536432</v>
      </c>
      <c r="H3314" s="4">
        <v>15255</v>
      </c>
      <c r="I3314" s="4">
        <v>54835081</v>
      </c>
      <c r="J3314" s="4">
        <v>1079629</v>
      </c>
      <c r="K3314" s="3" t="s">
        <v>1460</v>
      </c>
      <c r="L3314" s="4">
        <v>0.48361665652823094</v>
      </c>
    </row>
    <row r="3315" spans="2:12" x14ac:dyDescent="0.3">
      <c r="B3315" s="3" t="s">
        <v>152</v>
      </c>
      <c r="C3315" s="4">
        <v>2019</v>
      </c>
      <c r="D3315" s="3" t="s">
        <v>1458</v>
      </c>
      <c r="E3315" s="4">
        <v>304157</v>
      </c>
      <c r="F3315" s="4"/>
      <c r="G3315" s="4">
        <v>304157</v>
      </c>
      <c r="H3315" s="4">
        <v>171205</v>
      </c>
      <c r="I3315" s="4">
        <v>304157</v>
      </c>
      <c r="J3315" s="4"/>
      <c r="K3315" s="3" t="s">
        <v>1451</v>
      </c>
      <c r="L3315" s="4"/>
    </row>
    <row r="3316" spans="2:12" x14ac:dyDescent="0.3">
      <c r="B3316" s="3" t="s">
        <v>152</v>
      </c>
      <c r="C3316" s="4">
        <v>2020</v>
      </c>
      <c r="D3316" s="3" t="s">
        <v>1446</v>
      </c>
      <c r="E3316" s="4">
        <v>7250383</v>
      </c>
      <c r="F3316" s="4">
        <v>4917711</v>
      </c>
      <c r="G3316" s="4">
        <v>2332672</v>
      </c>
      <c r="H3316" s="4">
        <v>27248</v>
      </c>
      <c r="I3316" s="4">
        <v>25198564</v>
      </c>
      <c r="J3316" s="4">
        <v>505276</v>
      </c>
      <c r="K3316" s="3" t="s">
        <v>1460</v>
      </c>
      <c r="L3316" s="4">
        <v>0.67826913419608315</v>
      </c>
    </row>
    <row r="3317" spans="2:12" x14ac:dyDescent="0.3">
      <c r="B3317" s="3" t="s">
        <v>152</v>
      </c>
      <c r="C3317" s="4">
        <v>2020</v>
      </c>
      <c r="D3317" s="3" t="s">
        <v>1448</v>
      </c>
      <c r="E3317" s="4">
        <v>3456010</v>
      </c>
      <c r="F3317" s="4">
        <v>1932550</v>
      </c>
      <c r="G3317" s="4">
        <v>1523460</v>
      </c>
      <c r="H3317" s="4">
        <v>0</v>
      </c>
      <c r="I3317" s="4">
        <v>28235254</v>
      </c>
      <c r="J3317" s="4">
        <v>503254</v>
      </c>
      <c r="K3317" s="3" t="s">
        <v>1460</v>
      </c>
      <c r="L3317" s="4">
        <v>0.55918530328326599</v>
      </c>
    </row>
    <row r="3318" spans="2:12" x14ac:dyDescent="0.3">
      <c r="B3318" s="3" t="s">
        <v>152</v>
      </c>
      <c r="C3318" s="4">
        <v>2020</v>
      </c>
      <c r="D3318" s="3" t="s">
        <v>1449</v>
      </c>
      <c r="E3318" s="4">
        <v>3876877</v>
      </c>
      <c r="F3318" s="4">
        <v>1983185</v>
      </c>
      <c r="G3318" s="4">
        <v>1893692</v>
      </c>
      <c r="H3318" s="4">
        <v>624617</v>
      </c>
      <c r="I3318" s="4">
        <v>8256516</v>
      </c>
      <c r="J3318" s="4">
        <v>6938</v>
      </c>
      <c r="K3318" s="3" t="s">
        <v>1460</v>
      </c>
      <c r="L3318" s="4">
        <v>0.51154189312686471</v>
      </c>
    </row>
    <row r="3319" spans="2:12" x14ac:dyDescent="0.3">
      <c r="B3319" s="3" t="s">
        <v>152</v>
      </c>
      <c r="C3319" s="4">
        <v>2020</v>
      </c>
      <c r="D3319" s="3" t="s">
        <v>1450</v>
      </c>
      <c r="E3319" s="4">
        <v>2533595</v>
      </c>
      <c r="F3319" s="4"/>
      <c r="G3319" s="4">
        <v>2533595</v>
      </c>
      <c r="H3319" s="4">
        <v>48801</v>
      </c>
      <c r="I3319" s="4">
        <v>2533595</v>
      </c>
      <c r="J3319" s="4"/>
      <c r="K3319" s="3" t="s">
        <v>1451</v>
      </c>
      <c r="L3319" s="4"/>
    </row>
    <row r="3320" spans="2:12" x14ac:dyDescent="0.3">
      <c r="B3320" s="3" t="s">
        <v>152</v>
      </c>
      <c r="C3320" s="4">
        <v>2020</v>
      </c>
      <c r="D3320" s="3" t="s">
        <v>1452</v>
      </c>
      <c r="E3320" s="4">
        <v>721473</v>
      </c>
      <c r="F3320" s="4">
        <v>179938</v>
      </c>
      <c r="G3320" s="4">
        <v>541535</v>
      </c>
      <c r="H3320" s="4">
        <v>247809</v>
      </c>
      <c r="I3320" s="4">
        <v>721473</v>
      </c>
      <c r="J3320" s="4">
        <v>7215</v>
      </c>
      <c r="K3320" s="3" t="s">
        <v>1460</v>
      </c>
      <c r="L3320" s="4">
        <v>0.24940365058706285</v>
      </c>
    </row>
    <row r="3321" spans="2:12" x14ac:dyDescent="0.3">
      <c r="B3321" s="3" t="s">
        <v>152</v>
      </c>
      <c r="C3321" s="4">
        <v>2020</v>
      </c>
      <c r="D3321" s="3" t="s">
        <v>1453</v>
      </c>
      <c r="E3321" s="4">
        <v>4520331</v>
      </c>
      <c r="F3321" s="4">
        <v>3019670</v>
      </c>
      <c r="G3321" s="4">
        <v>1500661</v>
      </c>
      <c r="H3321" s="4">
        <v>0</v>
      </c>
      <c r="I3321" s="4">
        <v>0</v>
      </c>
      <c r="J3321" s="4">
        <v>0</v>
      </c>
      <c r="K3321" s="3" t="s">
        <v>1451</v>
      </c>
      <c r="L3321" s="4">
        <v>0.66801966493161669</v>
      </c>
    </row>
    <row r="3322" spans="2:12" x14ac:dyDescent="0.3">
      <c r="B3322" s="3" t="s">
        <v>152</v>
      </c>
      <c r="C3322" s="4">
        <v>2020</v>
      </c>
      <c r="D3322" s="3" t="s">
        <v>1454</v>
      </c>
      <c r="E3322" s="4">
        <v>0</v>
      </c>
      <c r="F3322" s="4">
        <v>0</v>
      </c>
      <c r="G3322" s="4">
        <v>0</v>
      </c>
      <c r="H3322" s="4">
        <v>0</v>
      </c>
      <c r="I3322" s="4">
        <v>0</v>
      </c>
      <c r="J3322" s="4">
        <v>0</v>
      </c>
      <c r="K3322" s="3" t="s">
        <v>1460</v>
      </c>
      <c r="L3322" s="4"/>
    </row>
    <row r="3323" spans="2:12" x14ac:dyDescent="0.3">
      <c r="B3323" s="3" t="s">
        <v>152</v>
      </c>
      <c r="C3323" s="4">
        <v>2020</v>
      </c>
      <c r="D3323" s="3" t="s">
        <v>1455</v>
      </c>
      <c r="E3323" s="4">
        <v>16212425</v>
      </c>
      <c r="F3323" s="4">
        <v>7432010</v>
      </c>
      <c r="G3323" s="4">
        <v>8780415</v>
      </c>
      <c r="H3323" s="4">
        <v>0</v>
      </c>
      <c r="I3323" s="4">
        <v>64704900</v>
      </c>
      <c r="J3323" s="4">
        <v>1012006</v>
      </c>
      <c r="K3323" s="3" t="s">
        <v>1460</v>
      </c>
      <c r="L3323" s="4">
        <v>0.4584144568132158</v>
      </c>
    </row>
    <row r="3324" spans="2:12" x14ac:dyDescent="0.3">
      <c r="B3324" s="3" t="s">
        <v>152</v>
      </c>
      <c r="C3324" s="4">
        <v>2020</v>
      </c>
      <c r="D3324" s="3" t="s">
        <v>1456</v>
      </c>
      <c r="E3324" s="4">
        <v>33173081</v>
      </c>
      <c r="F3324" s="4">
        <v>18903257</v>
      </c>
      <c r="G3324" s="4">
        <v>14269824</v>
      </c>
      <c r="H3324" s="4">
        <v>866807</v>
      </c>
      <c r="I3324" s="4">
        <v>63614520</v>
      </c>
      <c r="J3324" s="4">
        <v>601878</v>
      </c>
      <c r="K3324" s="3" t="s">
        <v>1460</v>
      </c>
      <c r="L3324" s="4">
        <v>0.56983724243159684</v>
      </c>
    </row>
    <row r="3325" spans="2:12" x14ac:dyDescent="0.3">
      <c r="B3325" s="3" t="s">
        <v>152</v>
      </c>
      <c r="C3325" s="4">
        <v>2020</v>
      </c>
      <c r="D3325" s="3" t="s">
        <v>1457</v>
      </c>
      <c r="E3325" s="4">
        <v>12837577</v>
      </c>
      <c r="F3325" s="4">
        <v>6331230</v>
      </c>
      <c r="G3325" s="4">
        <v>6506347</v>
      </c>
      <c r="H3325" s="4">
        <v>184397</v>
      </c>
      <c r="I3325" s="4">
        <v>54835081</v>
      </c>
      <c r="J3325" s="4">
        <v>1079629</v>
      </c>
      <c r="K3325" s="3" t="s">
        <v>1460</v>
      </c>
      <c r="L3325" s="4">
        <v>0.49317951510631641</v>
      </c>
    </row>
    <row r="3326" spans="2:12" x14ac:dyDescent="0.3">
      <c r="B3326" s="3" t="s">
        <v>152</v>
      </c>
      <c r="C3326" s="4">
        <v>2020</v>
      </c>
      <c r="D3326" s="3" t="s">
        <v>1458</v>
      </c>
      <c r="E3326" s="4">
        <v>188385</v>
      </c>
      <c r="F3326" s="4"/>
      <c r="G3326" s="4">
        <v>188385</v>
      </c>
      <c r="H3326" s="4">
        <v>8415</v>
      </c>
      <c r="I3326" s="4">
        <v>188385</v>
      </c>
      <c r="J3326" s="4"/>
      <c r="K3326" s="3" t="s">
        <v>1451</v>
      </c>
      <c r="L3326" s="4"/>
    </row>
    <row r="3327" spans="2:12" x14ac:dyDescent="0.3">
      <c r="B3327" s="3" t="s">
        <v>152</v>
      </c>
      <c r="C3327" s="4">
        <v>2021</v>
      </c>
      <c r="D3327" s="3" t="s">
        <v>1446</v>
      </c>
      <c r="E3327" s="4">
        <v>7250383</v>
      </c>
      <c r="F3327" s="4">
        <v>5040109</v>
      </c>
      <c r="G3327" s="4">
        <v>2210274</v>
      </c>
      <c r="H3327" s="4">
        <v>0</v>
      </c>
      <c r="I3327" s="4">
        <v>26206500</v>
      </c>
      <c r="J3327" s="4">
        <v>504000</v>
      </c>
      <c r="K3327" s="3" t="s">
        <v>1460</v>
      </c>
      <c r="L3327" s="4">
        <v>0.69515072514100285</v>
      </c>
    </row>
    <row r="3328" spans="2:12" x14ac:dyDescent="0.3">
      <c r="B3328" s="3" t="s">
        <v>152</v>
      </c>
      <c r="C3328" s="4">
        <v>2021</v>
      </c>
      <c r="D3328" s="3" t="s">
        <v>1448</v>
      </c>
      <c r="E3328" s="4">
        <v>3456010</v>
      </c>
      <c r="F3328" s="4">
        <v>1990118</v>
      </c>
      <c r="G3328" s="4">
        <v>1465892</v>
      </c>
      <c r="H3328" s="4">
        <v>0</v>
      </c>
      <c r="I3328" s="4">
        <v>29364700</v>
      </c>
      <c r="J3328" s="4">
        <v>391500</v>
      </c>
      <c r="K3328" s="3" t="s">
        <v>1460</v>
      </c>
      <c r="L3328" s="4">
        <v>0.57584266249229599</v>
      </c>
    </row>
    <row r="3329" spans="2:12" x14ac:dyDescent="0.3">
      <c r="B3329" s="3" t="s">
        <v>152</v>
      </c>
      <c r="C3329" s="4">
        <v>2021</v>
      </c>
      <c r="D3329" s="3" t="s">
        <v>1449</v>
      </c>
      <c r="E3329" s="4">
        <v>3861877</v>
      </c>
      <c r="F3329" s="4">
        <v>2149192</v>
      </c>
      <c r="G3329" s="4">
        <v>1712685</v>
      </c>
      <c r="H3329" s="4">
        <v>0</v>
      </c>
      <c r="I3329" s="4">
        <v>8586800</v>
      </c>
      <c r="J3329" s="4">
        <v>429300</v>
      </c>
      <c r="K3329" s="3" t="s">
        <v>1460</v>
      </c>
      <c r="L3329" s="4">
        <v>0.55651487605638394</v>
      </c>
    </row>
    <row r="3330" spans="2:12" x14ac:dyDescent="0.3">
      <c r="B3330" s="3" t="s">
        <v>152</v>
      </c>
      <c r="C3330" s="4">
        <v>2021</v>
      </c>
      <c r="D3330" s="3" t="s">
        <v>1450</v>
      </c>
      <c r="E3330" s="4">
        <v>2533595</v>
      </c>
      <c r="F3330" s="4"/>
      <c r="G3330" s="4">
        <v>2533595</v>
      </c>
      <c r="H3330" s="4">
        <v>0</v>
      </c>
      <c r="I3330" s="4">
        <v>2533595</v>
      </c>
      <c r="J3330" s="4"/>
      <c r="K3330" s="3" t="s">
        <v>1451</v>
      </c>
      <c r="L3330" s="4"/>
    </row>
    <row r="3331" spans="2:12" x14ac:dyDescent="0.3">
      <c r="B3331" s="3" t="s">
        <v>152</v>
      </c>
      <c r="C3331" s="4">
        <v>2021</v>
      </c>
      <c r="D3331" s="3" t="s">
        <v>1452</v>
      </c>
      <c r="E3331" s="4">
        <v>721473</v>
      </c>
      <c r="F3331" s="4">
        <v>187153</v>
      </c>
      <c r="G3331" s="4">
        <v>534320</v>
      </c>
      <c r="H3331" s="4">
        <v>0</v>
      </c>
      <c r="I3331" s="4">
        <v>750300</v>
      </c>
      <c r="J3331" s="4">
        <v>25000</v>
      </c>
      <c r="K3331" s="3" t="s">
        <v>1460</v>
      </c>
      <c r="L3331" s="4">
        <v>0.2594040248214417</v>
      </c>
    </row>
    <row r="3332" spans="2:12" x14ac:dyDescent="0.3">
      <c r="B3332" s="3" t="s">
        <v>152</v>
      </c>
      <c r="C3332" s="4">
        <v>2021</v>
      </c>
      <c r="D3332" s="3" t="s">
        <v>1453</v>
      </c>
      <c r="E3332" s="4">
        <v>4598892</v>
      </c>
      <c r="F3332" s="4">
        <v>3203665</v>
      </c>
      <c r="G3332" s="4">
        <v>1395227</v>
      </c>
      <c r="H3332" s="4">
        <v>78561</v>
      </c>
      <c r="I3332" s="4">
        <v>0</v>
      </c>
      <c r="J3332" s="4">
        <v>0</v>
      </c>
      <c r="K3332" s="3" t="s">
        <v>1451</v>
      </c>
      <c r="L3332" s="4">
        <v>0.69661670680677001</v>
      </c>
    </row>
    <row r="3333" spans="2:12" x14ac:dyDescent="0.3">
      <c r="B3333" s="3" t="s">
        <v>152</v>
      </c>
      <c r="C3333" s="4">
        <v>2021</v>
      </c>
      <c r="D3333" s="3" t="s">
        <v>1454</v>
      </c>
      <c r="E3333" s="4">
        <v>0</v>
      </c>
      <c r="F3333" s="4">
        <v>0</v>
      </c>
      <c r="G3333" s="4">
        <v>0</v>
      </c>
      <c r="H3333" s="4">
        <v>0</v>
      </c>
      <c r="I3333" s="4">
        <v>0</v>
      </c>
      <c r="J3333" s="4">
        <v>0</v>
      </c>
      <c r="K3333" s="3" t="s">
        <v>1460</v>
      </c>
      <c r="L3333" s="4"/>
    </row>
    <row r="3334" spans="2:12" x14ac:dyDescent="0.3">
      <c r="B3334" s="3" t="s">
        <v>152</v>
      </c>
      <c r="C3334" s="4">
        <v>2021</v>
      </c>
      <c r="D3334" s="3" t="s">
        <v>1455</v>
      </c>
      <c r="E3334" s="4">
        <v>16227970</v>
      </c>
      <c r="F3334" s="4">
        <v>7826303</v>
      </c>
      <c r="G3334" s="4">
        <v>8401667</v>
      </c>
      <c r="H3334" s="4">
        <v>15546</v>
      </c>
      <c r="I3334" s="4">
        <v>67293100</v>
      </c>
      <c r="J3334" s="4">
        <v>1116800</v>
      </c>
      <c r="K3334" s="3" t="s">
        <v>1460</v>
      </c>
      <c r="L3334" s="4">
        <v>0.4822724592170185</v>
      </c>
    </row>
    <row r="3335" spans="2:12" x14ac:dyDescent="0.3">
      <c r="B3335" s="3" t="s">
        <v>152</v>
      </c>
      <c r="C3335" s="4">
        <v>2021</v>
      </c>
      <c r="D3335" s="3" t="s">
        <v>1456</v>
      </c>
      <c r="E3335" s="4">
        <v>33183158</v>
      </c>
      <c r="F3335" s="4">
        <v>19628325</v>
      </c>
      <c r="G3335" s="4">
        <v>13554833</v>
      </c>
      <c r="H3335" s="4">
        <v>10078</v>
      </c>
      <c r="I3335" s="4">
        <v>66159100</v>
      </c>
      <c r="J3335" s="4">
        <v>958200</v>
      </c>
      <c r="K3335" s="3" t="s">
        <v>1460</v>
      </c>
      <c r="L3335" s="4">
        <v>0.59151467741557329</v>
      </c>
    </row>
    <row r="3336" spans="2:12" x14ac:dyDescent="0.3">
      <c r="B3336" s="3" t="s">
        <v>152</v>
      </c>
      <c r="C3336" s="4">
        <v>2021</v>
      </c>
      <c r="D3336" s="3" t="s">
        <v>1457</v>
      </c>
      <c r="E3336" s="4">
        <v>12961555</v>
      </c>
      <c r="F3336" s="4">
        <v>6549217</v>
      </c>
      <c r="G3336" s="4">
        <v>6412338</v>
      </c>
      <c r="H3336" s="4">
        <v>123978</v>
      </c>
      <c r="I3336" s="4">
        <v>57028500</v>
      </c>
      <c r="J3336" s="4">
        <v>760400</v>
      </c>
      <c r="K3336" s="3" t="s">
        <v>1460</v>
      </c>
      <c r="L3336" s="4">
        <v>0.50528019207571928</v>
      </c>
    </row>
    <row r="3337" spans="2:12" x14ac:dyDescent="0.3">
      <c r="B3337" s="3" t="s">
        <v>152</v>
      </c>
      <c r="C3337" s="4">
        <v>2021</v>
      </c>
      <c r="D3337" s="3" t="s">
        <v>1458</v>
      </c>
      <c r="E3337" s="4">
        <v>315078</v>
      </c>
      <c r="F3337" s="4"/>
      <c r="G3337" s="4">
        <v>315078</v>
      </c>
      <c r="H3337" s="4">
        <v>126693</v>
      </c>
      <c r="I3337" s="4">
        <v>315078</v>
      </c>
      <c r="J3337" s="4"/>
      <c r="K3337" s="3" t="s">
        <v>1451</v>
      </c>
      <c r="L3337" s="4"/>
    </row>
    <row r="3338" spans="2:12" x14ac:dyDescent="0.3">
      <c r="B3338" s="3" t="s">
        <v>152</v>
      </c>
      <c r="C3338" s="4">
        <v>2022</v>
      </c>
      <c r="D3338" s="3" t="s">
        <v>1446</v>
      </c>
      <c r="E3338" s="4">
        <v>8282808</v>
      </c>
      <c r="F3338" s="4">
        <v>5292635</v>
      </c>
      <c r="G3338" s="4">
        <v>2990173</v>
      </c>
      <c r="H3338" s="4">
        <v>1032425</v>
      </c>
      <c r="I3338" s="4">
        <v>29859600</v>
      </c>
      <c r="J3338" s="4">
        <v>577000</v>
      </c>
      <c r="K3338" s="3" t="s">
        <v>1460</v>
      </c>
      <c r="L3338" s="4">
        <v>0.63899042450338095</v>
      </c>
    </row>
    <row r="3339" spans="2:12" x14ac:dyDescent="0.3">
      <c r="B3339" s="3" t="s">
        <v>152</v>
      </c>
      <c r="C3339" s="4">
        <v>2022</v>
      </c>
      <c r="D3339" s="3" t="s">
        <v>1448</v>
      </c>
      <c r="E3339" s="4">
        <v>3456010</v>
      </c>
      <c r="F3339" s="4">
        <v>2047686</v>
      </c>
      <c r="G3339" s="4">
        <v>1408324</v>
      </c>
      <c r="H3339" s="4">
        <v>0</v>
      </c>
      <c r="I3339" s="4">
        <v>29548900</v>
      </c>
      <c r="J3339" s="4">
        <v>394000</v>
      </c>
      <c r="K3339" s="3" t="s">
        <v>1460</v>
      </c>
      <c r="L3339" s="4">
        <v>0.5925000217013261</v>
      </c>
    </row>
    <row r="3340" spans="2:12" x14ac:dyDescent="0.3">
      <c r="B3340" s="3" t="s">
        <v>152</v>
      </c>
      <c r="C3340" s="4">
        <v>2022</v>
      </c>
      <c r="D3340" s="3" t="s">
        <v>1449</v>
      </c>
      <c r="E3340" s="4">
        <v>4624350</v>
      </c>
      <c r="F3340" s="4">
        <v>2351963</v>
      </c>
      <c r="G3340" s="4">
        <v>2272387</v>
      </c>
      <c r="H3340" s="4">
        <v>762472</v>
      </c>
      <c r="I3340" s="4">
        <v>6169100</v>
      </c>
      <c r="J3340" s="4">
        <v>270000</v>
      </c>
      <c r="K3340" s="3" t="s">
        <v>1460</v>
      </c>
      <c r="L3340" s="4">
        <v>0.50860402002443583</v>
      </c>
    </row>
    <row r="3341" spans="2:12" x14ac:dyDescent="0.3">
      <c r="B3341" s="3" t="s">
        <v>152</v>
      </c>
      <c r="C3341" s="4">
        <v>2022</v>
      </c>
      <c r="D3341" s="3" t="s">
        <v>1450</v>
      </c>
      <c r="E3341" s="4">
        <v>3416273</v>
      </c>
      <c r="F3341" s="4"/>
      <c r="G3341" s="4">
        <v>3416273</v>
      </c>
      <c r="H3341" s="4">
        <v>882678</v>
      </c>
      <c r="I3341" s="4">
        <v>3416273</v>
      </c>
      <c r="J3341" s="4"/>
      <c r="K3341" s="3" t="s">
        <v>1451</v>
      </c>
      <c r="L3341" s="4"/>
    </row>
    <row r="3342" spans="2:12" x14ac:dyDescent="0.3">
      <c r="B3342" s="3" t="s">
        <v>152</v>
      </c>
      <c r="C3342" s="4">
        <v>2022</v>
      </c>
      <c r="D3342" s="3" t="s">
        <v>1452</v>
      </c>
      <c r="E3342" s="4">
        <v>721473</v>
      </c>
      <c r="F3342" s="4">
        <v>194368</v>
      </c>
      <c r="G3342" s="4">
        <v>527105</v>
      </c>
      <c r="H3342" s="4">
        <v>0</v>
      </c>
      <c r="I3342" s="4">
        <v>757500</v>
      </c>
      <c r="J3342" s="4">
        <v>25000</v>
      </c>
      <c r="K3342" s="3" t="s">
        <v>1460</v>
      </c>
      <c r="L3342" s="4">
        <v>0.26940439905582053</v>
      </c>
    </row>
    <row r="3343" spans="2:12" x14ac:dyDescent="0.3">
      <c r="B3343" s="3" t="s">
        <v>152</v>
      </c>
      <c r="C3343" s="4">
        <v>2022</v>
      </c>
      <c r="D3343" s="3" t="s">
        <v>1453</v>
      </c>
      <c r="E3343" s="4">
        <v>4747035</v>
      </c>
      <c r="F3343" s="4">
        <v>3357464</v>
      </c>
      <c r="G3343" s="4">
        <v>1389571</v>
      </c>
      <c r="H3343" s="4">
        <v>147537</v>
      </c>
      <c r="I3343" s="4">
        <v>5436900</v>
      </c>
      <c r="J3343" s="4">
        <v>264000</v>
      </c>
      <c r="K3343" s="3" t="s">
        <v>1451</v>
      </c>
      <c r="L3343" s="4">
        <v>0.7072760154496438</v>
      </c>
    </row>
    <row r="3344" spans="2:12" x14ac:dyDescent="0.3">
      <c r="B3344" s="3" t="s">
        <v>152</v>
      </c>
      <c r="C3344" s="4">
        <v>2022</v>
      </c>
      <c r="D3344" s="3" t="s">
        <v>1454</v>
      </c>
      <c r="E3344" s="4">
        <v>0</v>
      </c>
      <c r="F3344" s="4">
        <v>0</v>
      </c>
      <c r="G3344" s="4">
        <v>0</v>
      </c>
      <c r="H3344" s="4">
        <v>0</v>
      </c>
      <c r="I3344" s="4">
        <v>0</v>
      </c>
      <c r="J3344" s="4">
        <v>0</v>
      </c>
      <c r="K3344" s="3" t="s">
        <v>1460</v>
      </c>
      <c r="L3344" s="4"/>
    </row>
    <row r="3345" spans="2:12" x14ac:dyDescent="0.3">
      <c r="B3345" s="3" t="s">
        <v>152</v>
      </c>
      <c r="C3345" s="4">
        <v>2022</v>
      </c>
      <c r="D3345" s="3" t="s">
        <v>1455</v>
      </c>
      <c r="E3345" s="4">
        <v>16227970</v>
      </c>
      <c r="F3345" s="4">
        <v>8220985</v>
      </c>
      <c r="G3345" s="4">
        <v>8006985</v>
      </c>
      <c r="H3345" s="4">
        <v>0</v>
      </c>
      <c r="I3345" s="4">
        <v>67596300</v>
      </c>
      <c r="J3345" s="4">
        <v>1122000</v>
      </c>
      <c r="K3345" s="3" t="s">
        <v>1460</v>
      </c>
      <c r="L3345" s="4">
        <v>0.50659355421534547</v>
      </c>
    </row>
    <row r="3346" spans="2:12" x14ac:dyDescent="0.3">
      <c r="B3346" s="3" t="s">
        <v>152</v>
      </c>
      <c r="C3346" s="4">
        <v>2022</v>
      </c>
      <c r="D3346" s="3" t="s">
        <v>1456</v>
      </c>
      <c r="E3346" s="4">
        <v>33574972</v>
      </c>
      <c r="F3346" s="4">
        <v>20357113</v>
      </c>
      <c r="G3346" s="4">
        <v>13217859</v>
      </c>
      <c r="H3346" s="4">
        <v>391814</v>
      </c>
      <c r="I3346" s="4">
        <v>69162000</v>
      </c>
      <c r="J3346" s="4">
        <v>987000</v>
      </c>
      <c r="K3346" s="3" t="s">
        <v>1460</v>
      </c>
      <c r="L3346" s="4">
        <v>0.60631809313199125</v>
      </c>
    </row>
    <row r="3347" spans="2:12" x14ac:dyDescent="0.3">
      <c r="B3347" s="3" t="s">
        <v>152</v>
      </c>
      <c r="C3347" s="4">
        <v>2022</v>
      </c>
      <c r="D3347" s="3" t="s">
        <v>1457</v>
      </c>
      <c r="E3347" s="4">
        <v>13058262</v>
      </c>
      <c r="F3347" s="4">
        <v>6776356</v>
      </c>
      <c r="G3347" s="4">
        <v>6281906</v>
      </c>
      <c r="H3347" s="4">
        <v>96707</v>
      </c>
      <c r="I3347" s="4">
        <v>57887500</v>
      </c>
      <c r="J3347" s="4">
        <v>770000</v>
      </c>
      <c r="K3347" s="3" t="s">
        <v>1460</v>
      </c>
      <c r="L3347" s="4">
        <v>0.51893245823984846</v>
      </c>
    </row>
    <row r="3348" spans="2:12" x14ac:dyDescent="0.3">
      <c r="B3348" s="3" t="s">
        <v>152</v>
      </c>
      <c r="C3348" s="4">
        <v>2022</v>
      </c>
      <c r="D3348" s="3" t="s">
        <v>1458</v>
      </c>
      <c r="E3348" s="4">
        <v>1365003</v>
      </c>
      <c r="F3348" s="4"/>
      <c r="G3348" s="4">
        <v>1365003</v>
      </c>
      <c r="H3348" s="4">
        <v>1061525</v>
      </c>
      <c r="I3348" s="4">
        <v>1365003</v>
      </c>
      <c r="J3348" s="4"/>
      <c r="K3348" s="3" t="s">
        <v>1451</v>
      </c>
      <c r="L3348" s="4"/>
    </row>
    <row r="3349" spans="2:12" x14ac:dyDescent="0.3">
      <c r="B3349" s="3" t="s">
        <v>152</v>
      </c>
      <c r="C3349" s="4">
        <v>2023</v>
      </c>
      <c r="D3349" s="3" t="s">
        <v>1446</v>
      </c>
      <c r="E3349" s="4">
        <v>8615958</v>
      </c>
      <c r="F3349" s="4">
        <v>5510100</v>
      </c>
      <c r="G3349" s="4">
        <v>3105858</v>
      </c>
      <c r="H3349" s="4">
        <v>64554</v>
      </c>
      <c r="I3349" s="4">
        <v>30820000</v>
      </c>
      <c r="J3349" s="4">
        <v>616400</v>
      </c>
      <c r="K3349" s="3" t="s">
        <v>1460</v>
      </c>
      <c r="L3349" s="4">
        <v>0.63952261605732064</v>
      </c>
    </row>
    <row r="3350" spans="2:12" x14ac:dyDescent="0.3">
      <c r="B3350" s="3" t="s">
        <v>152</v>
      </c>
      <c r="C3350" s="4">
        <v>2023</v>
      </c>
      <c r="D3350" s="3" t="s">
        <v>1448</v>
      </c>
      <c r="E3350" s="4">
        <v>3882617</v>
      </c>
      <c r="F3350" s="4">
        <v>2102007</v>
      </c>
      <c r="G3350" s="4">
        <v>1780610</v>
      </c>
      <c r="H3350" s="4">
        <v>0</v>
      </c>
      <c r="I3350" s="4">
        <v>30862000</v>
      </c>
      <c r="J3350" s="4">
        <v>411500</v>
      </c>
      <c r="K3350" s="3" t="s">
        <v>1460</v>
      </c>
      <c r="L3350" s="4">
        <v>0.54138922278452906</v>
      </c>
    </row>
    <row r="3351" spans="2:12" x14ac:dyDescent="0.3">
      <c r="B3351" s="3" t="s">
        <v>152</v>
      </c>
      <c r="C3351" s="4">
        <v>2023</v>
      </c>
      <c r="D3351" s="3" t="s">
        <v>1449</v>
      </c>
      <c r="E3351" s="4">
        <v>5093547</v>
      </c>
      <c r="F3351" s="4">
        <v>2502294</v>
      </c>
      <c r="G3351" s="4">
        <v>2591253</v>
      </c>
      <c r="H3351" s="4">
        <v>570264</v>
      </c>
      <c r="I3351" s="4">
        <v>6823400</v>
      </c>
      <c r="J3351" s="4">
        <v>341170</v>
      </c>
      <c r="K3351" s="3" t="s">
        <v>1460</v>
      </c>
      <c r="L3351" s="4">
        <v>0.49126748020583694</v>
      </c>
    </row>
    <row r="3352" spans="2:12" x14ac:dyDescent="0.3">
      <c r="B3352" s="3" t="s">
        <v>152</v>
      </c>
      <c r="C3352" s="4">
        <v>2023</v>
      </c>
      <c r="D3352" s="3" t="s">
        <v>1450</v>
      </c>
      <c r="E3352" s="4">
        <v>3416273</v>
      </c>
      <c r="F3352" s="4"/>
      <c r="G3352" s="4">
        <v>3416273</v>
      </c>
      <c r="H3352" s="4">
        <v>0</v>
      </c>
      <c r="I3352" s="4">
        <v>3416273</v>
      </c>
      <c r="J3352" s="4"/>
      <c r="K3352" s="3" t="s">
        <v>1451</v>
      </c>
      <c r="L3352" s="4"/>
    </row>
    <row r="3353" spans="2:12" x14ac:dyDescent="0.3">
      <c r="B3353" s="3" t="s">
        <v>152</v>
      </c>
      <c r="C3353" s="4">
        <v>2023</v>
      </c>
      <c r="D3353" s="3" t="s">
        <v>1452</v>
      </c>
      <c r="E3353" s="4">
        <v>721473</v>
      </c>
      <c r="F3353" s="4">
        <v>201582</v>
      </c>
      <c r="G3353" s="4">
        <v>519891</v>
      </c>
      <c r="H3353" s="4">
        <v>426607</v>
      </c>
      <c r="I3353" s="4">
        <v>780200</v>
      </c>
      <c r="J3353" s="4">
        <v>26000</v>
      </c>
      <c r="K3353" s="3" t="s">
        <v>1460</v>
      </c>
      <c r="L3353" s="4">
        <v>0.27940338723694441</v>
      </c>
    </row>
    <row r="3354" spans="2:12" x14ac:dyDescent="0.3">
      <c r="B3354" s="3" t="s">
        <v>152</v>
      </c>
      <c r="C3354" s="4">
        <v>2023</v>
      </c>
      <c r="D3354" s="3" t="s">
        <v>1453</v>
      </c>
      <c r="E3354" s="4">
        <v>4877059</v>
      </c>
      <c r="F3354" s="4">
        <v>3528864</v>
      </c>
      <c r="G3354" s="4">
        <v>1348195</v>
      </c>
      <c r="H3354" s="4">
        <v>130024</v>
      </c>
      <c r="I3354" s="4">
        <v>5730000</v>
      </c>
      <c r="J3354" s="4">
        <v>286500</v>
      </c>
      <c r="K3354" s="3" t="s">
        <v>1451</v>
      </c>
      <c r="L3354" s="4">
        <v>0.72356393474017844</v>
      </c>
    </row>
    <row r="3355" spans="2:12" x14ac:dyDescent="0.3">
      <c r="B3355" s="3" t="s">
        <v>152</v>
      </c>
      <c r="C3355" s="4">
        <v>2023</v>
      </c>
      <c r="D3355" s="3" t="s">
        <v>1454</v>
      </c>
      <c r="E3355" s="4">
        <v>0</v>
      </c>
      <c r="F3355" s="4">
        <v>0</v>
      </c>
      <c r="G3355" s="4">
        <v>0</v>
      </c>
      <c r="H3355" s="4">
        <v>0</v>
      </c>
      <c r="I3355" s="4">
        <v>0</v>
      </c>
      <c r="J3355" s="4">
        <v>0</v>
      </c>
      <c r="K3355" s="3" t="s">
        <v>1451</v>
      </c>
      <c r="L3355" s="4"/>
    </row>
    <row r="3356" spans="2:12" x14ac:dyDescent="0.3">
      <c r="B3356" s="3" t="s">
        <v>152</v>
      </c>
      <c r="C3356" s="4">
        <v>2023</v>
      </c>
      <c r="D3356" s="3" t="s">
        <v>1455</v>
      </c>
      <c r="E3356" s="4">
        <v>16650921</v>
      </c>
      <c r="F3356" s="4">
        <v>8617660</v>
      </c>
      <c r="G3356" s="4">
        <v>8033261</v>
      </c>
      <c r="H3356" s="4">
        <v>422592</v>
      </c>
      <c r="I3356" s="4">
        <v>70047200</v>
      </c>
      <c r="J3356" s="4">
        <v>1000700</v>
      </c>
      <c r="K3356" s="3" t="s">
        <v>1460</v>
      </c>
      <c r="L3356" s="4">
        <v>0.51754854881600842</v>
      </c>
    </row>
    <row r="3357" spans="2:12" x14ac:dyDescent="0.3">
      <c r="B3357" s="3" t="s">
        <v>152</v>
      </c>
      <c r="C3357" s="4">
        <v>2023</v>
      </c>
      <c r="D3357" s="3" t="s">
        <v>1456</v>
      </c>
      <c r="E3357" s="4">
        <v>36138524</v>
      </c>
      <c r="F3357" s="4">
        <v>20902472</v>
      </c>
      <c r="G3357" s="4">
        <v>15236052</v>
      </c>
      <c r="H3357" s="4">
        <v>2760724</v>
      </c>
      <c r="I3357" s="4">
        <v>73800500</v>
      </c>
      <c r="J3357" s="4">
        <v>539000</v>
      </c>
      <c r="K3357" s="3" t="s">
        <v>1460</v>
      </c>
      <c r="L3357" s="4">
        <v>0.57839860864267723</v>
      </c>
    </row>
    <row r="3358" spans="2:12" x14ac:dyDescent="0.3">
      <c r="B3358" s="3" t="s">
        <v>152</v>
      </c>
      <c r="C3358" s="4">
        <v>2023</v>
      </c>
      <c r="D3358" s="3" t="s">
        <v>1457</v>
      </c>
      <c r="E3358" s="4">
        <v>13322667</v>
      </c>
      <c r="F3358" s="4">
        <v>7011935</v>
      </c>
      <c r="G3358" s="4">
        <v>6310732</v>
      </c>
      <c r="H3358" s="4">
        <v>162503</v>
      </c>
      <c r="I3358" s="4">
        <v>58037600</v>
      </c>
      <c r="J3358" s="4">
        <v>773800</v>
      </c>
      <c r="K3358" s="3" t="s">
        <v>1460</v>
      </c>
      <c r="L3358" s="4">
        <v>0.52631616477391496</v>
      </c>
    </row>
    <row r="3359" spans="2:12" x14ac:dyDescent="0.3">
      <c r="B3359" s="3" t="s">
        <v>152</v>
      </c>
      <c r="C3359" s="4">
        <v>2023</v>
      </c>
      <c r="D3359" s="3" t="s">
        <v>1458</v>
      </c>
      <c r="E3359" s="4">
        <v>487612</v>
      </c>
      <c r="F3359" s="4"/>
      <c r="G3359" s="4">
        <v>487612</v>
      </c>
      <c r="H3359" s="4">
        <v>-877028</v>
      </c>
      <c r="I3359" s="4">
        <v>487612</v>
      </c>
      <c r="J3359" s="4"/>
      <c r="K3359" s="3" t="s">
        <v>1451</v>
      </c>
      <c r="L3359" s="4"/>
    </row>
    <row r="3360" spans="2:12" x14ac:dyDescent="0.3">
      <c r="B3360" s="3" t="s">
        <v>152</v>
      </c>
      <c r="C3360" s="4">
        <v>2024</v>
      </c>
      <c r="D3360" s="3" t="s">
        <v>1446</v>
      </c>
      <c r="E3360" s="4">
        <v>3689345</v>
      </c>
      <c r="F3360" s="4">
        <v>2010976</v>
      </c>
      <c r="G3360" s="4">
        <v>1678369</v>
      </c>
      <c r="H3360" s="4">
        <v>97660</v>
      </c>
      <c r="I3360" s="4">
        <v>32108300</v>
      </c>
      <c r="J3360" s="4">
        <v>642200</v>
      </c>
      <c r="K3360" s="3" t="s">
        <v>1460</v>
      </c>
      <c r="L3360" s="4">
        <v>0.54507670060674729</v>
      </c>
    </row>
    <row r="3361" spans="2:12" x14ac:dyDescent="0.3">
      <c r="B3361" s="3" t="s">
        <v>152</v>
      </c>
      <c r="C3361" s="4">
        <v>2024</v>
      </c>
      <c r="D3361" s="3" t="s">
        <v>1448</v>
      </c>
      <c r="E3361" s="4">
        <v>4056400</v>
      </c>
      <c r="F3361" s="4">
        <v>2158003</v>
      </c>
      <c r="G3361" s="4">
        <v>1898397</v>
      </c>
      <c r="H3361" s="4">
        <v>173783</v>
      </c>
      <c r="I3361" s="4">
        <v>32152100</v>
      </c>
      <c r="J3361" s="4">
        <v>428700</v>
      </c>
      <c r="K3361" s="3" t="s">
        <v>1460</v>
      </c>
      <c r="L3361" s="4">
        <v>0.53199955625677942</v>
      </c>
    </row>
    <row r="3362" spans="2:12" x14ac:dyDescent="0.3">
      <c r="B3362" s="3" t="s">
        <v>152</v>
      </c>
      <c r="C3362" s="4">
        <v>2024</v>
      </c>
      <c r="D3362" s="3" t="s">
        <v>1449</v>
      </c>
      <c r="E3362" s="4">
        <v>4954845</v>
      </c>
      <c r="F3362" s="4">
        <v>2575598</v>
      </c>
      <c r="G3362" s="4">
        <v>2379247</v>
      </c>
      <c r="H3362" s="4">
        <v>86939</v>
      </c>
      <c r="I3362" s="4">
        <v>7108600</v>
      </c>
      <c r="J3362" s="4">
        <v>355400</v>
      </c>
      <c r="K3362" s="3" t="s">
        <v>1460</v>
      </c>
      <c r="L3362" s="4">
        <v>0.51981404060066461</v>
      </c>
    </row>
    <row r="3363" spans="2:12" x14ac:dyDescent="0.3">
      <c r="B3363" s="3" t="s">
        <v>152</v>
      </c>
      <c r="C3363" s="4">
        <v>2024</v>
      </c>
      <c r="D3363" s="3" t="s">
        <v>1450</v>
      </c>
      <c r="E3363" s="4">
        <v>3416273</v>
      </c>
      <c r="F3363" s="4"/>
      <c r="G3363" s="4">
        <v>3416273</v>
      </c>
      <c r="H3363" s="4">
        <v>0</v>
      </c>
      <c r="I3363" s="4">
        <v>3416273</v>
      </c>
      <c r="J3363" s="4"/>
      <c r="K3363" s="3" t="s">
        <v>1451</v>
      </c>
      <c r="L3363" s="4"/>
    </row>
    <row r="3364" spans="2:12" x14ac:dyDescent="0.3">
      <c r="B3364" s="3" t="s">
        <v>152</v>
      </c>
      <c r="C3364" s="4">
        <v>2024</v>
      </c>
      <c r="D3364" s="3" t="s">
        <v>1452</v>
      </c>
      <c r="E3364" s="4">
        <v>721473</v>
      </c>
      <c r="F3364" s="4">
        <v>208797</v>
      </c>
      <c r="G3364" s="4">
        <v>512676</v>
      </c>
      <c r="H3364" s="4">
        <v>0</v>
      </c>
      <c r="I3364" s="4">
        <v>812800</v>
      </c>
      <c r="J3364" s="4">
        <v>27100</v>
      </c>
      <c r="K3364" s="3" t="s">
        <v>1460</v>
      </c>
      <c r="L3364" s="4">
        <v>0.28940376147132324</v>
      </c>
    </row>
    <row r="3365" spans="2:12" x14ac:dyDescent="0.3">
      <c r="B3365" s="3" t="s">
        <v>152</v>
      </c>
      <c r="C3365" s="4">
        <v>2024</v>
      </c>
      <c r="D3365" s="3" t="s">
        <v>1453</v>
      </c>
      <c r="E3365" s="4">
        <v>5054860</v>
      </c>
      <c r="F3365" s="4">
        <v>3708611</v>
      </c>
      <c r="G3365" s="4">
        <v>1346249</v>
      </c>
      <c r="H3365" s="4">
        <v>205385</v>
      </c>
      <c r="I3365" s="4">
        <v>5969500</v>
      </c>
      <c r="J3365" s="4">
        <v>298500</v>
      </c>
      <c r="K3365" s="3" t="s">
        <v>1451</v>
      </c>
      <c r="L3365" s="4">
        <v>0.73367234700862138</v>
      </c>
    </row>
    <row r="3366" spans="2:12" x14ac:dyDescent="0.3">
      <c r="B3366" s="3" t="s">
        <v>152</v>
      </c>
      <c r="C3366" s="4">
        <v>2024</v>
      </c>
      <c r="D3366" s="3" t="s">
        <v>1454</v>
      </c>
      <c r="E3366" s="4">
        <v>0</v>
      </c>
      <c r="F3366" s="4">
        <v>0</v>
      </c>
      <c r="G3366" s="4">
        <v>0</v>
      </c>
      <c r="H3366" s="4">
        <v>0</v>
      </c>
      <c r="I3366" s="4">
        <v>0</v>
      </c>
      <c r="J3366" s="4">
        <v>0</v>
      </c>
      <c r="K3366" s="3"/>
      <c r="L3366" s="4"/>
    </row>
    <row r="3367" spans="2:12" x14ac:dyDescent="0.3">
      <c r="B3367" s="3" t="s">
        <v>152</v>
      </c>
      <c r="C3367" s="4">
        <v>2024</v>
      </c>
      <c r="D3367" s="3" t="s">
        <v>1455</v>
      </c>
      <c r="E3367" s="4">
        <v>16714387</v>
      </c>
      <c r="F3367" s="4">
        <v>8986822</v>
      </c>
      <c r="G3367" s="4">
        <v>7727565</v>
      </c>
      <c r="H3367" s="4">
        <v>63466</v>
      </c>
      <c r="I3367" s="4">
        <v>72795200</v>
      </c>
      <c r="J3367" s="4">
        <v>970600</v>
      </c>
      <c r="K3367" s="3" t="s">
        <v>1460</v>
      </c>
      <c r="L3367" s="4">
        <v>0.53766985292371172</v>
      </c>
    </row>
    <row r="3368" spans="2:12" x14ac:dyDescent="0.3">
      <c r="B3368" s="3" t="s">
        <v>152</v>
      </c>
      <c r="C3368" s="4">
        <v>2024</v>
      </c>
      <c r="D3368" s="3" t="s">
        <v>1456</v>
      </c>
      <c r="E3368" s="4">
        <v>36272827</v>
      </c>
      <c r="F3368" s="4">
        <v>21692559</v>
      </c>
      <c r="G3368" s="4">
        <v>14580268</v>
      </c>
      <c r="H3368" s="4">
        <v>134303</v>
      </c>
      <c r="I3368" s="4">
        <v>76885400</v>
      </c>
      <c r="J3368" s="4">
        <v>561500</v>
      </c>
      <c r="K3368" s="3" t="s">
        <v>1460</v>
      </c>
      <c r="L3368" s="4">
        <v>0.5980388294521406</v>
      </c>
    </row>
    <row r="3369" spans="2:12" x14ac:dyDescent="0.3">
      <c r="B3369" s="3" t="s">
        <v>152</v>
      </c>
      <c r="C3369" s="4">
        <v>2024</v>
      </c>
      <c r="D3369" s="3" t="s">
        <v>1457</v>
      </c>
      <c r="E3369" s="4">
        <v>13478816</v>
      </c>
      <c r="F3369" s="4">
        <v>7261573</v>
      </c>
      <c r="G3369" s="4">
        <v>6217243</v>
      </c>
      <c r="H3369" s="4">
        <v>156150</v>
      </c>
      <c r="I3369" s="4">
        <v>60463572</v>
      </c>
      <c r="J3369" s="4">
        <v>806181</v>
      </c>
      <c r="K3369" s="3" t="s">
        <v>1460</v>
      </c>
      <c r="L3369" s="4">
        <v>0.53873967861865613</v>
      </c>
    </row>
    <row r="3370" spans="2:12" x14ac:dyDescent="0.3">
      <c r="B3370" s="3" t="s">
        <v>152</v>
      </c>
      <c r="C3370" s="4">
        <v>2024</v>
      </c>
      <c r="D3370" s="3" t="s">
        <v>1458</v>
      </c>
      <c r="E3370" s="4">
        <v>1474844</v>
      </c>
      <c r="F3370" s="4"/>
      <c r="G3370" s="4">
        <v>1474844</v>
      </c>
      <c r="H3370" s="4">
        <v>1170970</v>
      </c>
      <c r="I3370" s="4">
        <v>1474844</v>
      </c>
      <c r="J3370" s="4"/>
      <c r="K3370" s="3" t="s">
        <v>1451</v>
      </c>
      <c r="L3370" s="4"/>
    </row>
    <row r="3371" spans="2:12" x14ac:dyDescent="0.3">
      <c r="B3371" s="3" t="s">
        <v>154</v>
      </c>
      <c r="C3371" s="4">
        <v>2019</v>
      </c>
      <c r="D3371" s="3" t="s">
        <v>1446</v>
      </c>
      <c r="E3371" s="4">
        <v>13647009</v>
      </c>
      <c r="F3371" s="4">
        <v>4773204</v>
      </c>
      <c r="G3371" s="4">
        <v>8873805</v>
      </c>
      <c r="H3371" s="4">
        <v>0</v>
      </c>
      <c r="I3371" s="4">
        <v>0</v>
      </c>
      <c r="J3371" s="4">
        <v>0</v>
      </c>
      <c r="K3371" s="3" t="s">
        <v>1447</v>
      </c>
      <c r="L3371" s="4">
        <v>0.34976191486354263</v>
      </c>
    </row>
    <row r="3372" spans="2:12" x14ac:dyDescent="0.3">
      <c r="B3372" s="3" t="s">
        <v>154</v>
      </c>
      <c r="C3372" s="4">
        <v>2019</v>
      </c>
      <c r="D3372" s="3" t="s">
        <v>1448</v>
      </c>
      <c r="E3372" s="4">
        <v>2567200</v>
      </c>
      <c r="F3372" s="4">
        <v>1728779</v>
      </c>
      <c r="G3372" s="4">
        <v>838421</v>
      </c>
      <c r="H3372" s="4">
        <v>0</v>
      </c>
      <c r="I3372" s="4">
        <v>0</v>
      </c>
      <c r="J3372" s="4">
        <v>0</v>
      </c>
      <c r="K3372" s="3" t="s">
        <v>1447</v>
      </c>
      <c r="L3372" s="4">
        <v>0.67341033032097231</v>
      </c>
    </row>
    <row r="3373" spans="2:12" x14ac:dyDescent="0.3">
      <c r="B3373" s="3" t="s">
        <v>154</v>
      </c>
      <c r="C3373" s="4">
        <v>2019</v>
      </c>
      <c r="D3373" s="3" t="s">
        <v>1449</v>
      </c>
      <c r="E3373" s="4">
        <v>4651001</v>
      </c>
      <c r="F3373" s="4">
        <v>2820384</v>
      </c>
      <c r="G3373" s="4">
        <v>1830617</v>
      </c>
      <c r="H3373" s="4">
        <v>73001</v>
      </c>
      <c r="I3373" s="4">
        <v>0</v>
      </c>
      <c r="J3373" s="4">
        <v>0</v>
      </c>
      <c r="K3373" s="3" t="s">
        <v>1447</v>
      </c>
      <c r="L3373" s="4">
        <v>0.60640365375109573</v>
      </c>
    </row>
    <row r="3374" spans="2:12" x14ac:dyDescent="0.3">
      <c r="B3374" s="3" t="s">
        <v>154</v>
      </c>
      <c r="C3374" s="4">
        <v>2019</v>
      </c>
      <c r="D3374" s="3" t="s">
        <v>1450</v>
      </c>
      <c r="E3374" s="4">
        <v>729740</v>
      </c>
      <c r="F3374" s="4"/>
      <c r="G3374" s="4">
        <v>729740</v>
      </c>
      <c r="H3374" s="4">
        <v>0</v>
      </c>
      <c r="I3374" s="4">
        <v>729740</v>
      </c>
      <c r="J3374" s="4"/>
      <c r="K3374" s="3" t="s">
        <v>1451</v>
      </c>
      <c r="L3374" s="4"/>
    </row>
    <row r="3375" spans="2:12" x14ac:dyDescent="0.3">
      <c r="B3375" s="3" t="s">
        <v>154</v>
      </c>
      <c r="C3375" s="4">
        <v>2019</v>
      </c>
      <c r="D3375" s="3" t="s">
        <v>1452</v>
      </c>
      <c r="E3375" s="4">
        <v>0</v>
      </c>
      <c r="F3375" s="4">
        <v>0</v>
      </c>
      <c r="G3375" s="4">
        <v>0</v>
      </c>
      <c r="H3375" s="4">
        <v>0</v>
      </c>
      <c r="I3375" s="4">
        <v>0</v>
      </c>
      <c r="J3375" s="4">
        <v>0</v>
      </c>
      <c r="K3375" s="3" t="s">
        <v>1447</v>
      </c>
      <c r="L3375" s="4"/>
    </row>
    <row r="3376" spans="2:12" x14ac:dyDescent="0.3">
      <c r="B3376" s="3" t="s">
        <v>154</v>
      </c>
      <c r="C3376" s="4">
        <v>2019</v>
      </c>
      <c r="D3376" s="3" t="s">
        <v>1453</v>
      </c>
      <c r="E3376" s="4">
        <v>1654461</v>
      </c>
      <c r="F3376" s="4">
        <v>112525</v>
      </c>
      <c r="G3376" s="4">
        <v>1541936</v>
      </c>
      <c r="H3376" s="4">
        <v>1730184</v>
      </c>
      <c r="I3376" s="4">
        <v>0</v>
      </c>
      <c r="J3376" s="4">
        <v>0</v>
      </c>
      <c r="K3376" s="3" t="s">
        <v>1451</v>
      </c>
      <c r="L3376" s="4">
        <v>6.8013087041640746E-2</v>
      </c>
    </row>
    <row r="3377" spans="2:12" x14ac:dyDescent="0.3">
      <c r="B3377" s="3" t="s">
        <v>154</v>
      </c>
      <c r="C3377" s="4">
        <v>2019</v>
      </c>
      <c r="D3377" s="3" t="s">
        <v>1454</v>
      </c>
      <c r="E3377" s="4">
        <v>1957836</v>
      </c>
      <c r="F3377" s="4">
        <v>544115</v>
      </c>
      <c r="G3377" s="4">
        <v>1413721</v>
      </c>
      <c r="H3377" s="4">
        <v>0</v>
      </c>
      <c r="I3377" s="4">
        <v>0</v>
      </c>
      <c r="J3377" s="4">
        <v>0</v>
      </c>
      <c r="K3377" s="3" t="s">
        <v>1447</v>
      </c>
      <c r="L3377" s="4">
        <v>0.27791653642082381</v>
      </c>
    </row>
    <row r="3378" spans="2:12" x14ac:dyDescent="0.3">
      <c r="B3378" s="3" t="s">
        <v>154</v>
      </c>
      <c r="C3378" s="4">
        <v>2019</v>
      </c>
      <c r="D3378" s="3" t="s">
        <v>1455</v>
      </c>
      <c r="E3378" s="4">
        <v>4839404</v>
      </c>
      <c r="F3378" s="4">
        <v>2785482</v>
      </c>
      <c r="G3378" s="4">
        <v>2053922</v>
      </c>
      <c r="H3378" s="4">
        <v>0</v>
      </c>
      <c r="I3378" s="4">
        <v>0</v>
      </c>
      <c r="J3378" s="4">
        <v>0</v>
      </c>
      <c r="K3378" s="3" t="s">
        <v>1447</v>
      </c>
      <c r="L3378" s="4">
        <v>0.57558368757805711</v>
      </c>
    </row>
    <row r="3379" spans="2:12" x14ac:dyDescent="0.3">
      <c r="B3379" s="3" t="s">
        <v>154</v>
      </c>
      <c r="C3379" s="4">
        <v>2019</v>
      </c>
      <c r="D3379" s="3" t="s">
        <v>1456</v>
      </c>
      <c r="E3379" s="4">
        <v>29254124</v>
      </c>
      <c r="F3379" s="4">
        <v>21361378</v>
      </c>
      <c r="G3379" s="4">
        <v>7892746</v>
      </c>
      <c r="H3379" s="4">
        <v>743067</v>
      </c>
      <c r="I3379" s="4">
        <v>0</v>
      </c>
      <c r="J3379" s="4">
        <v>0</v>
      </c>
      <c r="K3379" s="3" t="s">
        <v>1447</v>
      </c>
      <c r="L3379" s="4">
        <v>0.73020056932827659</v>
      </c>
    </row>
    <row r="3380" spans="2:12" x14ac:dyDescent="0.3">
      <c r="B3380" s="3" t="s">
        <v>154</v>
      </c>
      <c r="C3380" s="4">
        <v>2019</v>
      </c>
      <c r="D3380" s="3" t="s">
        <v>1457</v>
      </c>
      <c r="E3380" s="4">
        <v>10960227</v>
      </c>
      <c r="F3380" s="4">
        <v>4655500</v>
      </c>
      <c r="G3380" s="4">
        <v>6304727</v>
      </c>
      <c r="H3380" s="4">
        <v>0</v>
      </c>
      <c r="I3380" s="4">
        <v>0</v>
      </c>
      <c r="J3380" s="4">
        <v>0</v>
      </c>
      <c r="K3380" s="3" t="s">
        <v>1447</v>
      </c>
      <c r="L3380" s="4">
        <v>0.42476310025330682</v>
      </c>
    </row>
    <row r="3381" spans="2:12" x14ac:dyDescent="0.3">
      <c r="B3381" s="3" t="s">
        <v>154</v>
      </c>
      <c r="C3381" s="4">
        <v>2019</v>
      </c>
      <c r="D3381" s="3" t="s">
        <v>1458</v>
      </c>
      <c r="E3381" s="4">
        <v>0</v>
      </c>
      <c r="F3381" s="4"/>
      <c r="G3381" s="4">
        <v>0</v>
      </c>
      <c r="H3381" s="4">
        <v>0</v>
      </c>
      <c r="I3381" s="4">
        <v>0</v>
      </c>
      <c r="J3381" s="4"/>
      <c r="K3381" s="3" t="s">
        <v>1451</v>
      </c>
      <c r="L3381" s="4"/>
    </row>
    <row r="3382" spans="2:12" x14ac:dyDescent="0.3">
      <c r="B3382" s="3" t="s">
        <v>154</v>
      </c>
      <c r="C3382" s="4">
        <v>2020</v>
      </c>
      <c r="D3382" s="3" t="s">
        <v>1446</v>
      </c>
      <c r="E3382" s="4">
        <v>13498863</v>
      </c>
      <c r="F3382" s="4">
        <v>4971677</v>
      </c>
      <c r="G3382" s="4">
        <v>8527186</v>
      </c>
      <c r="H3382" s="4">
        <v>27408</v>
      </c>
      <c r="I3382" s="4">
        <v>0</v>
      </c>
      <c r="J3382" s="4">
        <v>0</v>
      </c>
      <c r="K3382" s="3" t="s">
        <v>1447</v>
      </c>
      <c r="L3382" s="4">
        <v>0.36830338970030291</v>
      </c>
    </row>
    <row r="3383" spans="2:12" x14ac:dyDescent="0.3">
      <c r="B3383" s="3" t="s">
        <v>154</v>
      </c>
      <c r="C3383" s="4">
        <v>2020</v>
      </c>
      <c r="D3383" s="3" t="s">
        <v>1448</v>
      </c>
      <c r="E3383" s="4">
        <v>0</v>
      </c>
      <c r="F3383" s="4">
        <v>0</v>
      </c>
      <c r="G3383" s="4">
        <v>0</v>
      </c>
      <c r="H3383" s="4">
        <v>0</v>
      </c>
      <c r="I3383" s="4">
        <v>0</v>
      </c>
      <c r="J3383" s="4">
        <v>0</v>
      </c>
      <c r="K3383" s="3" t="s">
        <v>1451</v>
      </c>
      <c r="L3383" s="4"/>
    </row>
    <row r="3384" spans="2:12" x14ac:dyDescent="0.3">
      <c r="B3384" s="3" t="s">
        <v>154</v>
      </c>
      <c r="C3384" s="4">
        <v>2020</v>
      </c>
      <c r="D3384" s="3" t="s">
        <v>1449</v>
      </c>
      <c r="E3384" s="4">
        <v>6183421</v>
      </c>
      <c r="F3384" s="4">
        <v>3142460</v>
      </c>
      <c r="G3384" s="4">
        <v>3040961</v>
      </c>
      <c r="H3384" s="4">
        <v>409253</v>
      </c>
      <c r="I3384" s="4">
        <v>0</v>
      </c>
      <c r="J3384" s="4">
        <v>0</v>
      </c>
      <c r="K3384" s="3" t="s">
        <v>1447</v>
      </c>
      <c r="L3384" s="4">
        <v>0.50820734994431072</v>
      </c>
    </row>
    <row r="3385" spans="2:12" x14ac:dyDescent="0.3">
      <c r="B3385" s="3" t="s">
        <v>154</v>
      </c>
      <c r="C3385" s="4">
        <v>2020</v>
      </c>
      <c r="D3385" s="3" t="s">
        <v>1450</v>
      </c>
      <c r="E3385" s="4">
        <v>1819739</v>
      </c>
      <c r="F3385" s="4"/>
      <c r="G3385" s="4">
        <v>1819739</v>
      </c>
      <c r="H3385" s="4">
        <v>0</v>
      </c>
      <c r="I3385" s="4">
        <v>1819739</v>
      </c>
      <c r="J3385" s="4"/>
      <c r="K3385" s="3" t="s">
        <v>1451</v>
      </c>
      <c r="L3385" s="4"/>
    </row>
    <row r="3386" spans="2:12" x14ac:dyDescent="0.3">
      <c r="B3386" s="3" t="s">
        <v>154</v>
      </c>
      <c r="C3386" s="4">
        <v>2020</v>
      </c>
      <c r="D3386" s="3" t="s">
        <v>1452</v>
      </c>
      <c r="E3386" s="4">
        <v>35810524</v>
      </c>
      <c r="F3386" s="4">
        <v>24095361</v>
      </c>
      <c r="G3386" s="4">
        <v>11715163</v>
      </c>
      <c r="H3386" s="4">
        <v>3158105</v>
      </c>
      <c r="I3386" s="4">
        <v>0</v>
      </c>
      <c r="J3386" s="4">
        <v>0</v>
      </c>
      <c r="K3386" s="3" t="s">
        <v>1447</v>
      </c>
      <c r="L3386" s="4">
        <v>0.67285697913831144</v>
      </c>
    </row>
    <row r="3387" spans="2:12" x14ac:dyDescent="0.3">
      <c r="B3387" s="3" t="s">
        <v>154</v>
      </c>
      <c r="C3387" s="4">
        <v>2020</v>
      </c>
      <c r="D3387" s="3" t="s">
        <v>1453</v>
      </c>
      <c r="E3387" s="4">
        <v>0</v>
      </c>
      <c r="F3387" s="4">
        <v>0</v>
      </c>
      <c r="G3387" s="4">
        <v>0</v>
      </c>
      <c r="H3387" s="4">
        <v>0</v>
      </c>
      <c r="I3387" s="4">
        <v>0</v>
      </c>
      <c r="J3387" s="4">
        <v>0</v>
      </c>
      <c r="K3387" s="3" t="s">
        <v>1451</v>
      </c>
      <c r="L3387" s="4"/>
    </row>
    <row r="3388" spans="2:12" x14ac:dyDescent="0.3">
      <c r="B3388" s="3" t="s">
        <v>154</v>
      </c>
      <c r="C3388" s="4">
        <v>2020</v>
      </c>
      <c r="D3388" s="3" t="s">
        <v>1454</v>
      </c>
      <c r="E3388" s="4">
        <v>0</v>
      </c>
      <c r="F3388" s="4">
        <v>0</v>
      </c>
      <c r="G3388" s="4">
        <v>0</v>
      </c>
      <c r="H3388" s="4">
        <v>0</v>
      </c>
      <c r="I3388" s="4">
        <v>0</v>
      </c>
      <c r="J3388" s="4">
        <v>0</v>
      </c>
      <c r="K3388" s="3" t="s">
        <v>1451</v>
      </c>
      <c r="L3388" s="4"/>
    </row>
    <row r="3389" spans="2:12" x14ac:dyDescent="0.3">
      <c r="B3389" s="3" t="s">
        <v>154</v>
      </c>
      <c r="C3389" s="4">
        <v>2020</v>
      </c>
      <c r="D3389" s="3" t="s">
        <v>1455</v>
      </c>
      <c r="E3389" s="4">
        <v>5843785</v>
      </c>
      <c r="F3389" s="4">
        <v>2926898</v>
      </c>
      <c r="G3389" s="4">
        <v>2916887</v>
      </c>
      <c r="H3389" s="4">
        <v>717668</v>
      </c>
      <c r="I3389" s="4">
        <v>0</v>
      </c>
      <c r="J3389" s="4">
        <v>0</v>
      </c>
      <c r="K3389" s="3" t="s">
        <v>1447</v>
      </c>
      <c r="L3389" s="4">
        <v>0.50085655101958748</v>
      </c>
    </row>
    <row r="3390" spans="2:12" x14ac:dyDescent="0.3">
      <c r="B3390" s="3" t="s">
        <v>154</v>
      </c>
      <c r="C3390" s="4">
        <v>2020</v>
      </c>
      <c r="D3390" s="3" t="s">
        <v>1456</v>
      </c>
      <c r="E3390" s="4">
        <v>0</v>
      </c>
      <c r="F3390" s="4">
        <v>0</v>
      </c>
      <c r="G3390" s="4">
        <v>0</v>
      </c>
      <c r="H3390" s="4">
        <v>0</v>
      </c>
      <c r="I3390" s="4">
        <v>0</v>
      </c>
      <c r="J3390" s="4">
        <v>0</v>
      </c>
      <c r="K3390" s="3" t="s">
        <v>1451</v>
      </c>
      <c r="L3390" s="4"/>
    </row>
    <row r="3391" spans="2:12" x14ac:dyDescent="0.3">
      <c r="B3391" s="3" t="s">
        <v>154</v>
      </c>
      <c r="C3391" s="4">
        <v>2020</v>
      </c>
      <c r="D3391" s="3" t="s">
        <v>1457</v>
      </c>
      <c r="E3391" s="4">
        <v>11617126</v>
      </c>
      <c r="F3391" s="4">
        <v>4884599</v>
      </c>
      <c r="G3391" s="4">
        <v>6732527</v>
      </c>
      <c r="H3391" s="4">
        <v>468982</v>
      </c>
      <c r="I3391" s="4">
        <v>0</v>
      </c>
      <c r="J3391" s="4">
        <v>0</v>
      </c>
      <c r="K3391" s="3" t="s">
        <v>1447</v>
      </c>
      <c r="L3391" s="4">
        <v>0.4204653543397911</v>
      </c>
    </row>
    <row r="3392" spans="2:12" x14ac:dyDescent="0.3">
      <c r="B3392" s="3" t="s">
        <v>154</v>
      </c>
      <c r="C3392" s="4">
        <v>2020</v>
      </c>
      <c r="D3392" s="3" t="s">
        <v>1458</v>
      </c>
      <c r="E3392" s="4">
        <v>125939</v>
      </c>
      <c r="F3392" s="4"/>
      <c r="G3392" s="4">
        <v>125939</v>
      </c>
      <c r="H3392" s="4">
        <v>19845</v>
      </c>
      <c r="I3392" s="4">
        <v>125939</v>
      </c>
      <c r="J3392" s="4"/>
      <c r="K3392" s="3" t="s">
        <v>1451</v>
      </c>
      <c r="L3392" s="4"/>
    </row>
    <row r="3393" spans="2:12" x14ac:dyDescent="0.3">
      <c r="B3393" s="3" t="s">
        <v>154</v>
      </c>
      <c r="C3393" s="4">
        <v>2021</v>
      </c>
      <c r="D3393" s="3" t="s">
        <v>1446</v>
      </c>
      <c r="E3393" s="4">
        <v>13961757</v>
      </c>
      <c r="F3393" s="4">
        <v>5463195</v>
      </c>
      <c r="G3393" s="4">
        <v>8498562</v>
      </c>
      <c r="H3393" s="4">
        <v>55261</v>
      </c>
      <c r="I3393" s="4">
        <v>0</v>
      </c>
      <c r="J3393" s="4">
        <v>0</v>
      </c>
      <c r="K3393" s="3" t="s">
        <v>1460</v>
      </c>
      <c r="L3393" s="4">
        <v>0.39129709820905778</v>
      </c>
    </row>
    <row r="3394" spans="2:12" x14ac:dyDescent="0.3">
      <c r="B3394" s="3" t="s">
        <v>154</v>
      </c>
      <c r="C3394" s="4">
        <v>2021</v>
      </c>
      <c r="D3394" s="3" t="s">
        <v>1448</v>
      </c>
      <c r="E3394" s="4">
        <v>2218886</v>
      </c>
      <c r="F3394" s="4">
        <v>1966286</v>
      </c>
      <c r="G3394" s="4">
        <v>252600</v>
      </c>
      <c r="H3394" s="4">
        <v>0</v>
      </c>
      <c r="I3394" s="4">
        <v>0</v>
      </c>
      <c r="J3394" s="4">
        <v>0</v>
      </c>
      <c r="K3394" s="3" t="s">
        <v>1460</v>
      </c>
      <c r="L3394" s="4">
        <v>0.88615909064278198</v>
      </c>
    </row>
    <row r="3395" spans="2:12" x14ac:dyDescent="0.3">
      <c r="B3395" s="3" t="s">
        <v>154</v>
      </c>
      <c r="C3395" s="4">
        <v>2021</v>
      </c>
      <c r="D3395" s="3" t="s">
        <v>1449</v>
      </c>
      <c r="E3395" s="4">
        <v>6436522</v>
      </c>
      <c r="F3395" s="4">
        <v>3341143</v>
      </c>
      <c r="G3395" s="4">
        <v>3095379</v>
      </c>
      <c r="H3395" s="4">
        <v>418448</v>
      </c>
      <c r="I3395" s="4">
        <v>0</v>
      </c>
      <c r="J3395" s="4">
        <v>0</v>
      </c>
      <c r="K3395" s="3" t="s">
        <v>1460</v>
      </c>
      <c r="L3395" s="4">
        <v>0.51909136642428944</v>
      </c>
    </row>
    <row r="3396" spans="2:12" x14ac:dyDescent="0.3">
      <c r="B3396" s="3" t="s">
        <v>154</v>
      </c>
      <c r="C3396" s="4">
        <v>2021</v>
      </c>
      <c r="D3396" s="3" t="s">
        <v>1450</v>
      </c>
      <c r="E3396" s="4">
        <v>1819739</v>
      </c>
      <c r="F3396" s="4"/>
      <c r="G3396" s="4">
        <v>1819739</v>
      </c>
      <c r="H3396" s="4">
        <v>0</v>
      </c>
      <c r="I3396" s="4">
        <v>1819739</v>
      </c>
      <c r="J3396" s="4"/>
      <c r="K3396" s="3" t="s">
        <v>1451</v>
      </c>
      <c r="L3396" s="4"/>
    </row>
    <row r="3397" spans="2:12" x14ac:dyDescent="0.3">
      <c r="B3397" s="3" t="s">
        <v>154</v>
      </c>
      <c r="C3397" s="4">
        <v>2021</v>
      </c>
      <c r="D3397" s="3" t="s">
        <v>1452</v>
      </c>
      <c r="E3397" s="4">
        <v>2567200</v>
      </c>
      <c r="F3397" s="4">
        <v>1831467</v>
      </c>
      <c r="G3397" s="4">
        <v>735733</v>
      </c>
      <c r="H3397" s="4">
        <v>0</v>
      </c>
      <c r="I3397" s="4">
        <v>0</v>
      </c>
      <c r="J3397" s="4">
        <v>0</v>
      </c>
      <c r="K3397" s="3" t="s">
        <v>1460</v>
      </c>
      <c r="L3397" s="4">
        <v>0.71341033032097223</v>
      </c>
    </row>
    <row r="3398" spans="2:12" x14ac:dyDescent="0.3">
      <c r="B3398" s="3" t="s">
        <v>154</v>
      </c>
      <c r="C3398" s="4">
        <v>2021</v>
      </c>
      <c r="D3398" s="3" t="s">
        <v>1453</v>
      </c>
      <c r="E3398" s="4">
        <v>2919756</v>
      </c>
      <c r="F3398" s="4">
        <v>543861</v>
      </c>
      <c r="G3398" s="4">
        <v>2375895</v>
      </c>
      <c r="H3398" s="4">
        <v>90421</v>
      </c>
      <c r="I3398" s="4">
        <v>0</v>
      </c>
      <c r="J3398" s="4">
        <v>0</v>
      </c>
      <c r="K3398" s="3" t="s">
        <v>1451</v>
      </c>
      <c r="L3398" s="4">
        <v>0.18626933209487367</v>
      </c>
    </row>
    <row r="3399" spans="2:12" x14ac:dyDescent="0.3">
      <c r="B3399" s="3" t="s">
        <v>154</v>
      </c>
      <c r="C3399" s="4">
        <v>2021</v>
      </c>
      <c r="D3399" s="3" t="s">
        <v>1454</v>
      </c>
      <c r="E3399" s="4">
        <v>811361</v>
      </c>
      <c r="F3399" s="4">
        <v>516139</v>
      </c>
      <c r="G3399" s="4">
        <v>295222</v>
      </c>
      <c r="H3399" s="4">
        <v>0</v>
      </c>
      <c r="I3399" s="4">
        <v>0</v>
      </c>
      <c r="J3399" s="4">
        <v>0</v>
      </c>
      <c r="K3399" s="3" t="s">
        <v>1460</v>
      </c>
      <c r="L3399" s="4">
        <v>0.63613977009000922</v>
      </c>
    </row>
    <row r="3400" spans="2:12" x14ac:dyDescent="0.3">
      <c r="B3400" s="3" t="s">
        <v>154</v>
      </c>
      <c r="C3400" s="4">
        <v>2021</v>
      </c>
      <c r="D3400" s="3" t="s">
        <v>1455</v>
      </c>
      <c r="E3400" s="4">
        <v>5916878</v>
      </c>
      <c r="F3400" s="4">
        <v>3028453</v>
      </c>
      <c r="G3400" s="4">
        <v>2888425</v>
      </c>
      <c r="H3400" s="4">
        <v>86285</v>
      </c>
      <c r="I3400" s="4">
        <v>0</v>
      </c>
      <c r="J3400" s="4">
        <v>0</v>
      </c>
      <c r="K3400" s="3" t="s">
        <v>1460</v>
      </c>
      <c r="L3400" s="4">
        <v>0.51183292946043502</v>
      </c>
    </row>
    <row r="3401" spans="2:12" x14ac:dyDescent="0.3">
      <c r="B3401" s="3" t="s">
        <v>154</v>
      </c>
      <c r="C3401" s="4">
        <v>2021</v>
      </c>
      <c r="D3401" s="3" t="s">
        <v>1456</v>
      </c>
      <c r="E3401" s="4">
        <v>27583218</v>
      </c>
      <c r="F3401" s="4">
        <v>19531241</v>
      </c>
      <c r="G3401" s="4">
        <v>8051977</v>
      </c>
      <c r="H3401" s="4">
        <v>742630</v>
      </c>
      <c r="I3401" s="4">
        <v>0</v>
      </c>
      <c r="J3401" s="4">
        <v>0</v>
      </c>
      <c r="K3401" s="3" t="s">
        <v>1460</v>
      </c>
      <c r="L3401" s="4">
        <v>0.70808420540344497</v>
      </c>
    </row>
    <row r="3402" spans="2:12" x14ac:dyDescent="0.3">
      <c r="B3402" s="3" t="s">
        <v>154</v>
      </c>
      <c r="C3402" s="4">
        <v>2021</v>
      </c>
      <c r="D3402" s="3" t="s">
        <v>1457</v>
      </c>
      <c r="E3402" s="4">
        <v>11740515</v>
      </c>
      <c r="F3402" s="4">
        <v>5109194</v>
      </c>
      <c r="G3402" s="4">
        <v>6631321</v>
      </c>
      <c r="H3402" s="4">
        <v>110198</v>
      </c>
      <c r="I3402" s="4">
        <v>0</v>
      </c>
      <c r="J3402" s="4">
        <v>0</v>
      </c>
      <c r="K3402" s="3" t="s">
        <v>1460</v>
      </c>
      <c r="L3402" s="4">
        <v>0.4351763104088705</v>
      </c>
    </row>
    <row r="3403" spans="2:12" x14ac:dyDescent="0.3">
      <c r="B3403" s="3" t="s">
        <v>154</v>
      </c>
      <c r="C3403" s="4">
        <v>2021</v>
      </c>
      <c r="D3403" s="3" t="s">
        <v>1458</v>
      </c>
      <c r="E3403" s="4">
        <v>221665</v>
      </c>
      <c r="F3403" s="4"/>
      <c r="G3403" s="4">
        <v>221665</v>
      </c>
      <c r="H3403" s="4">
        <v>221665</v>
      </c>
      <c r="I3403" s="4">
        <v>221665</v>
      </c>
      <c r="J3403" s="4"/>
      <c r="K3403" s="3" t="s">
        <v>1451</v>
      </c>
      <c r="L3403" s="4"/>
    </row>
    <row r="3404" spans="2:12" x14ac:dyDescent="0.3">
      <c r="B3404" s="3" t="s">
        <v>154</v>
      </c>
      <c r="C3404" s="4">
        <v>2022</v>
      </c>
      <c r="D3404" s="3" t="s">
        <v>1446</v>
      </c>
      <c r="E3404" s="4">
        <v>13565207</v>
      </c>
      <c r="F3404" s="4">
        <v>5475848</v>
      </c>
      <c r="G3404" s="4">
        <v>8089359</v>
      </c>
      <c r="H3404" s="4">
        <v>30450</v>
      </c>
      <c r="I3404" s="4">
        <v>19110972</v>
      </c>
      <c r="J3404" s="4">
        <v>423691</v>
      </c>
      <c r="K3404" s="3" t="s">
        <v>1460</v>
      </c>
      <c r="L3404" s="4">
        <v>0.40366859127177346</v>
      </c>
    </row>
    <row r="3405" spans="2:12" x14ac:dyDescent="0.3">
      <c r="B3405" s="3" t="s">
        <v>154</v>
      </c>
      <c r="C3405" s="4">
        <v>2022</v>
      </c>
      <c r="D3405" s="3" t="s">
        <v>1448</v>
      </c>
      <c r="E3405" s="4">
        <v>2218886</v>
      </c>
      <c r="F3405" s="4">
        <v>2001109</v>
      </c>
      <c r="G3405" s="4">
        <v>217777</v>
      </c>
      <c r="H3405" s="4">
        <v>0</v>
      </c>
      <c r="I3405" s="4">
        <v>10142915</v>
      </c>
      <c r="J3405" s="4">
        <v>407869</v>
      </c>
      <c r="K3405" s="3" t="s">
        <v>1460</v>
      </c>
      <c r="L3405" s="4">
        <v>0.90185300191177009</v>
      </c>
    </row>
    <row r="3406" spans="2:12" x14ac:dyDescent="0.3">
      <c r="B3406" s="3" t="s">
        <v>154</v>
      </c>
      <c r="C3406" s="4">
        <v>2022</v>
      </c>
      <c r="D3406" s="3" t="s">
        <v>1449</v>
      </c>
      <c r="E3406" s="4">
        <v>6453745</v>
      </c>
      <c r="F3406" s="4">
        <v>3353505</v>
      </c>
      <c r="G3406" s="4">
        <v>3100240</v>
      </c>
      <c r="H3406" s="4">
        <v>265930</v>
      </c>
      <c r="I3406" s="4">
        <v>5743134</v>
      </c>
      <c r="J3406" s="4">
        <v>15835</v>
      </c>
      <c r="K3406" s="3" t="s">
        <v>1460</v>
      </c>
      <c r="L3406" s="4">
        <v>0.51962155306725011</v>
      </c>
    </row>
    <row r="3407" spans="2:12" x14ac:dyDescent="0.3">
      <c r="B3407" s="3" t="s">
        <v>154</v>
      </c>
      <c r="C3407" s="4">
        <v>2022</v>
      </c>
      <c r="D3407" s="3" t="s">
        <v>1450</v>
      </c>
      <c r="E3407" s="4">
        <v>2049639</v>
      </c>
      <c r="F3407" s="4"/>
      <c r="G3407" s="4">
        <v>2049639</v>
      </c>
      <c r="H3407" s="4">
        <v>229900</v>
      </c>
      <c r="I3407" s="4">
        <v>2049639</v>
      </c>
      <c r="J3407" s="4"/>
      <c r="K3407" s="3" t="s">
        <v>1451</v>
      </c>
      <c r="L3407" s="4"/>
    </row>
    <row r="3408" spans="2:12" x14ac:dyDescent="0.3">
      <c r="B3408" s="3" t="s">
        <v>154</v>
      </c>
      <c r="C3408" s="4">
        <v>2022</v>
      </c>
      <c r="D3408" s="3" t="s">
        <v>1452</v>
      </c>
      <c r="E3408" s="4">
        <v>2567200</v>
      </c>
      <c r="F3408" s="4">
        <v>1870707</v>
      </c>
      <c r="G3408" s="4">
        <v>696493</v>
      </c>
      <c r="H3408" s="4">
        <v>0</v>
      </c>
      <c r="I3408" s="4">
        <v>9294173</v>
      </c>
      <c r="J3408" s="4">
        <v>123922</v>
      </c>
      <c r="K3408" s="3" t="s">
        <v>1460</v>
      </c>
      <c r="L3408" s="4">
        <v>0.72869546587722034</v>
      </c>
    </row>
    <row r="3409" spans="2:12" x14ac:dyDescent="0.3">
      <c r="B3409" s="3" t="s">
        <v>154</v>
      </c>
      <c r="C3409" s="4">
        <v>2022</v>
      </c>
      <c r="D3409" s="3" t="s">
        <v>1453</v>
      </c>
      <c r="E3409" s="4">
        <v>3346757</v>
      </c>
      <c r="F3409" s="4">
        <v>1382370</v>
      </c>
      <c r="G3409" s="4">
        <v>1964387</v>
      </c>
      <c r="H3409" s="4">
        <v>0</v>
      </c>
      <c r="I3409" s="4">
        <v>0</v>
      </c>
      <c r="J3409" s="4">
        <v>0</v>
      </c>
      <c r="K3409" s="3" t="s">
        <v>1451</v>
      </c>
      <c r="L3409" s="4">
        <v>0.41304761594582456</v>
      </c>
    </row>
    <row r="3410" spans="2:12" x14ac:dyDescent="0.3">
      <c r="B3410" s="3" t="s">
        <v>154</v>
      </c>
      <c r="C3410" s="4">
        <v>2022</v>
      </c>
      <c r="D3410" s="3" t="s">
        <v>1454</v>
      </c>
      <c r="E3410" s="4">
        <v>811361</v>
      </c>
      <c r="F3410" s="4">
        <v>0</v>
      </c>
      <c r="G3410" s="4">
        <v>811361</v>
      </c>
      <c r="H3410" s="4">
        <v>0</v>
      </c>
      <c r="I3410" s="4">
        <v>1338716</v>
      </c>
      <c r="J3410" s="4">
        <v>75667</v>
      </c>
      <c r="K3410" s="3" t="s">
        <v>1460</v>
      </c>
      <c r="L3410" s="4">
        <v>0</v>
      </c>
    </row>
    <row r="3411" spans="2:12" x14ac:dyDescent="0.3">
      <c r="B3411" s="3" t="s">
        <v>154</v>
      </c>
      <c r="C3411" s="4">
        <v>2022</v>
      </c>
      <c r="D3411" s="3" t="s">
        <v>1455</v>
      </c>
      <c r="E3411" s="4">
        <v>5916878</v>
      </c>
      <c r="F3411" s="4">
        <v>3130152</v>
      </c>
      <c r="G3411" s="4">
        <v>2786726</v>
      </c>
      <c r="H3411" s="4">
        <v>0</v>
      </c>
      <c r="I3411" s="4">
        <v>25416578</v>
      </c>
      <c r="J3411" s="4">
        <v>424531</v>
      </c>
      <c r="K3411" s="3" t="s">
        <v>1460</v>
      </c>
      <c r="L3411" s="4">
        <v>0.52902087891621219</v>
      </c>
    </row>
    <row r="3412" spans="2:12" x14ac:dyDescent="0.3">
      <c r="B3412" s="3" t="s">
        <v>154</v>
      </c>
      <c r="C3412" s="4">
        <v>2022</v>
      </c>
      <c r="D3412" s="3" t="s">
        <v>1456</v>
      </c>
      <c r="E3412" s="4">
        <v>27583218</v>
      </c>
      <c r="F3412" s="4">
        <v>19917947</v>
      </c>
      <c r="G3412" s="4">
        <v>7665271</v>
      </c>
      <c r="H3412" s="4">
        <v>0</v>
      </c>
      <c r="I3412" s="4">
        <v>51440475</v>
      </c>
      <c r="J3412" s="4">
        <v>735330</v>
      </c>
      <c r="K3412" s="3" t="s">
        <v>1460</v>
      </c>
      <c r="L3412" s="4">
        <v>0.72210381689330083</v>
      </c>
    </row>
    <row r="3413" spans="2:12" x14ac:dyDescent="0.3">
      <c r="B3413" s="3" t="s">
        <v>154</v>
      </c>
      <c r="C3413" s="4">
        <v>2022</v>
      </c>
      <c r="D3413" s="3" t="s">
        <v>1457</v>
      </c>
      <c r="E3413" s="4">
        <v>11740514</v>
      </c>
      <c r="F3413" s="4">
        <v>5326085</v>
      </c>
      <c r="G3413" s="4">
        <v>6414429</v>
      </c>
      <c r="H3413" s="4">
        <v>0</v>
      </c>
      <c r="I3413" s="4">
        <v>41135866</v>
      </c>
      <c r="J3413" s="4">
        <v>698081</v>
      </c>
      <c r="K3413" s="3" t="s">
        <v>1460</v>
      </c>
      <c r="L3413" s="4">
        <v>0.45365007017580322</v>
      </c>
    </row>
    <row r="3414" spans="2:12" x14ac:dyDescent="0.3">
      <c r="B3414" s="3" t="s">
        <v>154</v>
      </c>
      <c r="C3414" s="4">
        <v>2022</v>
      </c>
      <c r="D3414" s="3" t="s">
        <v>1458</v>
      </c>
      <c r="E3414" s="4">
        <v>342296</v>
      </c>
      <c r="F3414" s="4"/>
      <c r="G3414" s="4">
        <v>342296</v>
      </c>
      <c r="H3414" s="4">
        <v>151082</v>
      </c>
      <c r="I3414" s="4">
        <v>342296</v>
      </c>
      <c r="J3414" s="4"/>
      <c r="K3414" s="3" t="s">
        <v>1451</v>
      </c>
      <c r="L3414" s="4"/>
    </row>
    <row r="3415" spans="2:12" x14ac:dyDescent="0.3">
      <c r="B3415" s="3" t="s">
        <v>154</v>
      </c>
      <c r="C3415" s="4">
        <v>2023</v>
      </c>
      <c r="D3415" s="3" t="s">
        <v>1446</v>
      </c>
      <c r="E3415" s="4">
        <v>13765421</v>
      </c>
      <c r="F3415" s="4">
        <v>5755048</v>
      </c>
      <c r="G3415" s="4">
        <v>8010373</v>
      </c>
      <c r="H3415" s="4">
        <v>32688</v>
      </c>
      <c r="I3415" s="4">
        <v>0</v>
      </c>
      <c r="J3415" s="4">
        <v>0</v>
      </c>
      <c r="K3415" s="3" t="s">
        <v>1460</v>
      </c>
      <c r="L3415" s="4">
        <v>0.41808005726813585</v>
      </c>
    </row>
    <row r="3416" spans="2:12" x14ac:dyDescent="0.3">
      <c r="B3416" s="3" t="s">
        <v>154</v>
      </c>
      <c r="C3416" s="4">
        <v>2023</v>
      </c>
      <c r="D3416" s="3" t="s">
        <v>1448</v>
      </c>
      <c r="E3416" s="4">
        <v>2218886</v>
      </c>
      <c r="F3416" s="4">
        <v>2001109</v>
      </c>
      <c r="G3416" s="4">
        <v>217777</v>
      </c>
      <c r="H3416" s="4">
        <v>0</v>
      </c>
      <c r="I3416" s="4">
        <v>0</v>
      </c>
      <c r="J3416" s="4">
        <v>0</v>
      </c>
      <c r="K3416" s="3" t="s">
        <v>1460</v>
      </c>
      <c r="L3416" s="4">
        <v>0.90185300191177009</v>
      </c>
    </row>
    <row r="3417" spans="2:12" x14ac:dyDescent="0.3">
      <c r="B3417" s="3" t="s">
        <v>154</v>
      </c>
      <c r="C3417" s="4">
        <v>2023</v>
      </c>
      <c r="D3417" s="3" t="s">
        <v>1449</v>
      </c>
      <c r="E3417" s="4">
        <v>7183492</v>
      </c>
      <c r="F3417" s="4">
        <v>3615359</v>
      </c>
      <c r="G3417" s="4">
        <v>3568133</v>
      </c>
      <c r="H3417" s="4">
        <v>758132</v>
      </c>
      <c r="I3417" s="4">
        <v>0</v>
      </c>
      <c r="J3417" s="4">
        <v>0</v>
      </c>
      <c r="K3417" s="3" t="s">
        <v>1460</v>
      </c>
      <c r="L3417" s="4">
        <v>0.50328711996895104</v>
      </c>
    </row>
    <row r="3418" spans="2:12" x14ac:dyDescent="0.3">
      <c r="B3418" s="3" t="s">
        <v>154</v>
      </c>
      <c r="C3418" s="4">
        <v>2023</v>
      </c>
      <c r="D3418" s="3" t="s">
        <v>1450</v>
      </c>
      <c r="E3418" s="4">
        <v>2259645</v>
      </c>
      <c r="F3418" s="4"/>
      <c r="G3418" s="4">
        <v>2259645</v>
      </c>
      <c r="H3418" s="4">
        <v>160510</v>
      </c>
      <c r="I3418" s="4">
        <v>2259645</v>
      </c>
      <c r="J3418" s="4"/>
      <c r="K3418" s="3" t="s">
        <v>1451</v>
      </c>
      <c r="L3418" s="4"/>
    </row>
    <row r="3419" spans="2:12" x14ac:dyDescent="0.3">
      <c r="B3419" s="3" t="s">
        <v>154</v>
      </c>
      <c r="C3419" s="4">
        <v>2023</v>
      </c>
      <c r="D3419" s="3" t="s">
        <v>1452</v>
      </c>
      <c r="E3419" s="4">
        <v>2567200</v>
      </c>
      <c r="F3419" s="4">
        <v>1870707</v>
      </c>
      <c r="G3419" s="4">
        <v>696493</v>
      </c>
      <c r="H3419" s="4">
        <v>0</v>
      </c>
      <c r="I3419" s="4">
        <v>0</v>
      </c>
      <c r="J3419" s="4">
        <v>0</v>
      </c>
      <c r="K3419" s="3" t="s">
        <v>1460</v>
      </c>
      <c r="L3419" s="4">
        <v>0.72869546587722034</v>
      </c>
    </row>
    <row r="3420" spans="2:12" x14ac:dyDescent="0.3">
      <c r="B3420" s="3" t="s">
        <v>154</v>
      </c>
      <c r="C3420" s="4">
        <v>2023</v>
      </c>
      <c r="D3420" s="3" t="s">
        <v>1453</v>
      </c>
      <c r="E3420" s="4">
        <v>3402559</v>
      </c>
      <c r="F3420" s="4">
        <v>1421848</v>
      </c>
      <c r="G3420" s="4">
        <v>1980711</v>
      </c>
      <c r="H3420" s="4">
        <v>0</v>
      </c>
      <c r="I3420" s="4">
        <v>0</v>
      </c>
      <c r="J3420" s="4">
        <v>0</v>
      </c>
      <c r="K3420" s="3" t="s">
        <v>1451</v>
      </c>
      <c r="L3420" s="4">
        <v>0.41787607503646518</v>
      </c>
    </row>
    <row r="3421" spans="2:12" x14ac:dyDescent="0.3">
      <c r="B3421" s="3" t="s">
        <v>154</v>
      </c>
      <c r="C3421" s="4">
        <v>2023</v>
      </c>
      <c r="D3421" s="3" t="s">
        <v>1454</v>
      </c>
      <c r="E3421" s="4">
        <v>811361</v>
      </c>
      <c r="F3421" s="4">
        <v>545497</v>
      </c>
      <c r="G3421" s="4">
        <v>265864</v>
      </c>
      <c r="H3421" s="4">
        <v>0</v>
      </c>
      <c r="I3421" s="4">
        <v>0</v>
      </c>
      <c r="J3421" s="4">
        <v>0</v>
      </c>
      <c r="K3421" s="3" t="s">
        <v>1460</v>
      </c>
      <c r="L3421" s="4">
        <v>0.67232341707328802</v>
      </c>
    </row>
    <row r="3422" spans="2:12" x14ac:dyDescent="0.3">
      <c r="B3422" s="3" t="s">
        <v>154</v>
      </c>
      <c r="C3422" s="4">
        <v>2023</v>
      </c>
      <c r="D3422" s="3" t="s">
        <v>1455</v>
      </c>
      <c r="E3422" s="4">
        <v>5916878</v>
      </c>
      <c r="F3422" s="4">
        <v>3231851</v>
      </c>
      <c r="G3422" s="4">
        <v>2685027</v>
      </c>
      <c r="H3422" s="4">
        <v>0</v>
      </c>
      <c r="I3422" s="4">
        <v>0</v>
      </c>
      <c r="J3422" s="4">
        <v>0</v>
      </c>
      <c r="K3422" s="3" t="s">
        <v>1460</v>
      </c>
      <c r="L3422" s="4">
        <v>0.54620882837198936</v>
      </c>
    </row>
    <row r="3423" spans="2:12" x14ac:dyDescent="0.3">
      <c r="B3423" s="3" t="s">
        <v>154</v>
      </c>
      <c r="C3423" s="4">
        <v>2023</v>
      </c>
      <c r="D3423" s="3" t="s">
        <v>1456</v>
      </c>
      <c r="E3423" s="4">
        <v>27583218</v>
      </c>
      <c r="F3423" s="4">
        <v>19917947</v>
      </c>
      <c r="G3423" s="4">
        <v>7665271</v>
      </c>
      <c r="H3423" s="4">
        <v>0</v>
      </c>
      <c r="I3423" s="4">
        <v>0</v>
      </c>
      <c r="J3423" s="4">
        <v>0</v>
      </c>
      <c r="K3423" s="3" t="s">
        <v>1460</v>
      </c>
      <c r="L3423" s="4">
        <v>0.72210381689330083</v>
      </c>
    </row>
    <row r="3424" spans="2:12" x14ac:dyDescent="0.3">
      <c r="B3424" s="3" t="s">
        <v>154</v>
      </c>
      <c r="C3424" s="4">
        <v>2023</v>
      </c>
      <c r="D3424" s="3" t="s">
        <v>1457</v>
      </c>
      <c r="E3424" s="4">
        <v>11768901</v>
      </c>
      <c r="F3424" s="4">
        <v>5531164</v>
      </c>
      <c r="G3424" s="4">
        <v>6237737</v>
      </c>
      <c r="H3424" s="4">
        <v>0</v>
      </c>
      <c r="I3424" s="4">
        <v>0</v>
      </c>
      <c r="J3424" s="4">
        <v>0</v>
      </c>
      <c r="K3424" s="3" t="s">
        <v>1460</v>
      </c>
      <c r="L3424" s="4">
        <v>0.46998135169970418</v>
      </c>
    </row>
    <row r="3425" spans="2:12" x14ac:dyDescent="0.3">
      <c r="B3425" s="3" t="s">
        <v>154</v>
      </c>
      <c r="C3425" s="4">
        <v>2023</v>
      </c>
      <c r="D3425" s="3" t="s">
        <v>1458</v>
      </c>
      <c r="E3425" s="4">
        <v>3973067</v>
      </c>
      <c r="F3425" s="4"/>
      <c r="G3425" s="4">
        <v>3973067</v>
      </c>
      <c r="H3425" s="4">
        <v>3630771</v>
      </c>
      <c r="I3425" s="4">
        <v>3973067</v>
      </c>
      <c r="J3425" s="4"/>
      <c r="K3425" s="3" t="s">
        <v>1451</v>
      </c>
      <c r="L3425" s="4"/>
    </row>
    <row r="3426" spans="2:12" x14ac:dyDescent="0.3">
      <c r="B3426" s="3" t="s">
        <v>154</v>
      </c>
      <c r="C3426" s="4">
        <v>2024</v>
      </c>
      <c r="D3426" s="3" t="s">
        <v>1446</v>
      </c>
      <c r="E3426" s="4">
        <v>13364951</v>
      </c>
      <c r="F3426" s="4">
        <v>5835831</v>
      </c>
      <c r="G3426" s="4">
        <v>7529120</v>
      </c>
      <c r="H3426" s="4">
        <v>0</v>
      </c>
      <c r="I3426" s="4">
        <v>16404413</v>
      </c>
      <c r="J3426" s="4">
        <v>469103</v>
      </c>
      <c r="K3426" s="3" t="s">
        <v>1460</v>
      </c>
      <c r="L3426" s="4">
        <v>0.43665188147715617</v>
      </c>
    </row>
    <row r="3427" spans="2:12" x14ac:dyDescent="0.3">
      <c r="B3427" s="3" t="s">
        <v>154</v>
      </c>
      <c r="C3427" s="4">
        <v>2024</v>
      </c>
      <c r="D3427" s="3" t="s">
        <v>1448</v>
      </c>
      <c r="E3427" s="4">
        <v>2393444</v>
      </c>
      <c r="F3427" s="4">
        <v>2048087</v>
      </c>
      <c r="G3427" s="4">
        <v>345357</v>
      </c>
      <c r="H3427" s="4">
        <v>0</v>
      </c>
      <c r="I3427" s="4">
        <v>12181826</v>
      </c>
      <c r="J3427" s="4">
        <v>183726</v>
      </c>
      <c r="K3427" s="3" t="s">
        <v>1460</v>
      </c>
      <c r="L3427" s="4">
        <v>0.85570708986715383</v>
      </c>
    </row>
    <row r="3428" spans="2:12" x14ac:dyDescent="0.3">
      <c r="B3428" s="3" t="s">
        <v>154</v>
      </c>
      <c r="C3428" s="4">
        <v>2024</v>
      </c>
      <c r="D3428" s="3" t="s">
        <v>1449</v>
      </c>
      <c r="E3428" s="4">
        <v>5484012</v>
      </c>
      <c r="F3428" s="4">
        <v>3222425</v>
      </c>
      <c r="G3428" s="4">
        <v>2261587</v>
      </c>
      <c r="H3428" s="4">
        <v>230918</v>
      </c>
      <c r="I3428" s="4">
        <v>3434436</v>
      </c>
      <c r="J3428" s="4">
        <v>197244</v>
      </c>
      <c r="K3428" s="3" t="s">
        <v>1460</v>
      </c>
      <c r="L3428" s="4">
        <v>0.58760356468950103</v>
      </c>
    </row>
    <row r="3429" spans="2:12" x14ac:dyDescent="0.3">
      <c r="B3429" s="3" t="s">
        <v>154</v>
      </c>
      <c r="C3429" s="4">
        <v>2024</v>
      </c>
      <c r="D3429" s="3" t="s">
        <v>1450</v>
      </c>
      <c r="E3429" s="4">
        <v>3096411</v>
      </c>
      <c r="F3429" s="4"/>
      <c r="G3429" s="4">
        <v>3096411</v>
      </c>
      <c r="H3429" s="4">
        <v>663597</v>
      </c>
      <c r="I3429" s="4">
        <v>3096411</v>
      </c>
      <c r="J3429" s="4"/>
      <c r="K3429" s="3" t="s">
        <v>1451</v>
      </c>
      <c r="L3429" s="4"/>
    </row>
    <row r="3430" spans="2:12" x14ac:dyDescent="0.3">
      <c r="B3430" s="3" t="s">
        <v>154</v>
      </c>
      <c r="C3430" s="4">
        <v>2024</v>
      </c>
      <c r="D3430" s="3" t="s">
        <v>1452</v>
      </c>
      <c r="E3430" s="4">
        <v>2567200</v>
      </c>
      <c r="F3430" s="4">
        <v>1949189</v>
      </c>
      <c r="G3430" s="4">
        <v>618011</v>
      </c>
      <c r="H3430" s="4">
        <v>0</v>
      </c>
      <c r="I3430" s="4">
        <v>10411186</v>
      </c>
      <c r="J3430" s="4">
        <v>104737</v>
      </c>
      <c r="K3430" s="3" t="s">
        <v>1459</v>
      </c>
      <c r="L3430" s="4">
        <v>0.75926651604861328</v>
      </c>
    </row>
    <row r="3431" spans="2:12" x14ac:dyDescent="0.3">
      <c r="B3431" s="3" t="s">
        <v>154</v>
      </c>
      <c r="C3431" s="4">
        <v>2024</v>
      </c>
      <c r="D3431" s="3" t="s">
        <v>1453</v>
      </c>
      <c r="E3431" s="4">
        <v>7246933</v>
      </c>
      <c r="F3431" s="4">
        <v>1450325</v>
      </c>
      <c r="G3431" s="4">
        <v>5796608</v>
      </c>
      <c r="H3431" s="4">
        <v>751709</v>
      </c>
      <c r="I3431" s="4">
        <v>1111403</v>
      </c>
      <c r="J3431" s="4">
        <v>307285</v>
      </c>
      <c r="K3431" s="3" t="s">
        <v>1451</v>
      </c>
      <c r="L3431" s="4">
        <v>0.20012948926118124</v>
      </c>
    </row>
    <row r="3432" spans="2:12" x14ac:dyDescent="0.3">
      <c r="B3432" s="3" t="s">
        <v>154</v>
      </c>
      <c r="C3432" s="4">
        <v>2024</v>
      </c>
      <c r="D3432" s="3" t="s">
        <v>1454</v>
      </c>
      <c r="E3432" s="4">
        <v>1363137</v>
      </c>
      <c r="F3432" s="4">
        <v>735441</v>
      </c>
      <c r="G3432" s="4">
        <v>627696</v>
      </c>
      <c r="H3432" s="4">
        <v>193386</v>
      </c>
      <c r="I3432" s="4">
        <v>3256645</v>
      </c>
      <c r="J3432" s="4">
        <v>198675</v>
      </c>
      <c r="K3432" s="3" t="s">
        <v>1459</v>
      </c>
      <c r="L3432" s="4">
        <v>0.53952097258015885</v>
      </c>
    </row>
    <row r="3433" spans="2:12" x14ac:dyDescent="0.3">
      <c r="B3433" s="3" t="s">
        <v>154</v>
      </c>
      <c r="C3433" s="4">
        <v>2024</v>
      </c>
      <c r="D3433" s="3" t="s">
        <v>1455</v>
      </c>
      <c r="E3433" s="4">
        <v>5823741</v>
      </c>
      <c r="F3433" s="4">
        <v>3331653</v>
      </c>
      <c r="G3433" s="4">
        <v>2492088</v>
      </c>
      <c r="H3433" s="4">
        <v>0</v>
      </c>
      <c r="I3433" s="4">
        <v>26543110</v>
      </c>
      <c r="J3433" s="4">
        <v>433604</v>
      </c>
      <c r="K3433" s="3" t="s">
        <v>1460</v>
      </c>
      <c r="L3433" s="4">
        <v>0.57208124468447341</v>
      </c>
    </row>
    <row r="3434" spans="2:12" x14ac:dyDescent="0.3">
      <c r="B3434" s="3" t="s">
        <v>154</v>
      </c>
      <c r="C3434" s="4">
        <v>2024</v>
      </c>
      <c r="D3434" s="3" t="s">
        <v>1456</v>
      </c>
      <c r="E3434" s="4">
        <v>28868624</v>
      </c>
      <c r="F3434" s="4">
        <v>19928759</v>
      </c>
      <c r="G3434" s="4">
        <v>8939865</v>
      </c>
      <c r="H3434" s="4">
        <v>596004</v>
      </c>
      <c r="I3434" s="4">
        <v>64554614</v>
      </c>
      <c r="J3434" s="4">
        <v>85589</v>
      </c>
      <c r="K3434" s="3" t="s">
        <v>1460</v>
      </c>
      <c r="L3434" s="4">
        <v>0.69032590538433702</v>
      </c>
    </row>
    <row r="3435" spans="2:12" x14ac:dyDescent="0.3">
      <c r="B3435" s="3" t="s">
        <v>154</v>
      </c>
      <c r="C3435" s="4">
        <v>2024</v>
      </c>
      <c r="D3435" s="3" t="s">
        <v>1457</v>
      </c>
      <c r="E3435" s="4">
        <v>12083774</v>
      </c>
      <c r="F3435" s="4">
        <v>5764494</v>
      </c>
      <c r="G3435" s="4">
        <v>6319280</v>
      </c>
      <c r="H3435" s="4">
        <v>0</v>
      </c>
      <c r="I3435" s="4">
        <v>38605815</v>
      </c>
      <c r="J3435" s="4">
        <v>668813</v>
      </c>
      <c r="K3435" s="3" t="s">
        <v>1460</v>
      </c>
      <c r="L3435" s="4">
        <v>0.47704417510622094</v>
      </c>
    </row>
    <row r="3436" spans="2:12" x14ac:dyDescent="0.3">
      <c r="B3436" s="3" t="s">
        <v>154</v>
      </c>
      <c r="C3436" s="4">
        <v>2024</v>
      </c>
      <c r="D3436" s="3" t="s">
        <v>1458</v>
      </c>
      <c r="E3436" s="4">
        <v>905025</v>
      </c>
      <c r="F3436" s="4"/>
      <c r="G3436" s="4">
        <v>905025</v>
      </c>
      <c r="H3436" s="4">
        <v>771099</v>
      </c>
      <c r="I3436" s="4">
        <v>905025</v>
      </c>
      <c r="J3436" s="4"/>
      <c r="K3436" s="3" t="s">
        <v>1451</v>
      </c>
      <c r="L3436" s="4"/>
    </row>
    <row r="3437" spans="2:12" x14ac:dyDescent="0.3">
      <c r="B3437" s="3" t="s">
        <v>156</v>
      </c>
      <c r="C3437" s="4">
        <v>2019</v>
      </c>
      <c r="D3437" s="3" t="s">
        <v>1446</v>
      </c>
      <c r="E3437" s="4">
        <v>9761029</v>
      </c>
      <c r="F3437" s="4">
        <v>3440197</v>
      </c>
      <c r="G3437" s="4">
        <v>6320832</v>
      </c>
      <c r="H3437" s="4">
        <v>0</v>
      </c>
      <c r="I3437" s="4">
        <v>0</v>
      </c>
      <c r="J3437" s="4">
        <v>0</v>
      </c>
      <c r="K3437" s="3" t="s">
        <v>1459</v>
      </c>
      <c r="L3437" s="4">
        <v>0.35244204273955132</v>
      </c>
    </row>
    <row r="3438" spans="2:12" x14ac:dyDescent="0.3">
      <c r="B3438" s="3" t="s">
        <v>156</v>
      </c>
      <c r="C3438" s="4">
        <v>2019</v>
      </c>
      <c r="D3438" s="3" t="s">
        <v>1448</v>
      </c>
      <c r="E3438" s="4">
        <v>0</v>
      </c>
      <c r="F3438" s="4">
        <v>0</v>
      </c>
      <c r="G3438" s="4">
        <v>0</v>
      </c>
      <c r="H3438" s="4">
        <v>0</v>
      </c>
      <c r="I3438" s="4">
        <v>0</v>
      </c>
      <c r="J3438" s="4">
        <v>0</v>
      </c>
      <c r="K3438" s="3" t="s">
        <v>1459</v>
      </c>
      <c r="L3438" s="4"/>
    </row>
    <row r="3439" spans="2:12" x14ac:dyDescent="0.3">
      <c r="B3439" s="3" t="s">
        <v>156</v>
      </c>
      <c r="C3439" s="4">
        <v>2019</v>
      </c>
      <c r="D3439" s="3" t="s">
        <v>1449</v>
      </c>
      <c r="E3439" s="4">
        <v>7370146</v>
      </c>
      <c r="F3439" s="4">
        <v>3382457</v>
      </c>
      <c r="G3439" s="4">
        <v>3987689</v>
      </c>
      <c r="H3439" s="4">
        <v>0</v>
      </c>
      <c r="I3439" s="4">
        <v>0</v>
      </c>
      <c r="J3439" s="4">
        <v>0</v>
      </c>
      <c r="K3439" s="3" t="s">
        <v>1459</v>
      </c>
      <c r="L3439" s="4">
        <v>0.45894029779057294</v>
      </c>
    </row>
    <row r="3440" spans="2:12" x14ac:dyDescent="0.3">
      <c r="B3440" s="3" t="s">
        <v>156</v>
      </c>
      <c r="C3440" s="4">
        <v>2019</v>
      </c>
      <c r="D3440" s="3" t="s">
        <v>1450</v>
      </c>
      <c r="E3440" s="4">
        <v>1270038</v>
      </c>
      <c r="F3440" s="4"/>
      <c r="G3440" s="4">
        <v>1270038</v>
      </c>
      <c r="H3440" s="4">
        <v>72125</v>
      </c>
      <c r="I3440" s="4">
        <v>1270038</v>
      </c>
      <c r="J3440" s="4"/>
      <c r="K3440" s="3" t="s">
        <v>1451</v>
      </c>
      <c r="L3440" s="4"/>
    </row>
    <row r="3441" spans="2:12" x14ac:dyDescent="0.3">
      <c r="B3441" s="3" t="s">
        <v>156</v>
      </c>
      <c r="C3441" s="4">
        <v>2019</v>
      </c>
      <c r="D3441" s="3" t="s">
        <v>1452</v>
      </c>
      <c r="E3441" s="4">
        <v>0</v>
      </c>
      <c r="F3441" s="4">
        <v>0</v>
      </c>
      <c r="G3441" s="4">
        <v>0</v>
      </c>
      <c r="H3441" s="4">
        <v>0</v>
      </c>
      <c r="I3441" s="4">
        <v>0</v>
      </c>
      <c r="J3441" s="4">
        <v>0</v>
      </c>
      <c r="K3441" s="3" t="s">
        <v>1459</v>
      </c>
      <c r="L3441" s="4"/>
    </row>
    <row r="3442" spans="2:12" x14ac:dyDescent="0.3">
      <c r="B3442" s="3" t="s">
        <v>156</v>
      </c>
      <c r="C3442" s="4">
        <v>2019</v>
      </c>
      <c r="D3442" s="3" t="s">
        <v>1453</v>
      </c>
      <c r="E3442" s="4">
        <v>0</v>
      </c>
      <c r="F3442" s="4">
        <v>0</v>
      </c>
      <c r="G3442" s="4">
        <v>0</v>
      </c>
      <c r="H3442" s="4">
        <v>0</v>
      </c>
      <c r="I3442" s="4">
        <v>0</v>
      </c>
      <c r="J3442" s="4">
        <v>0</v>
      </c>
      <c r="K3442" s="3" t="s">
        <v>1451</v>
      </c>
      <c r="L3442" s="4"/>
    </row>
    <row r="3443" spans="2:12" x14ac:dyDescent="0.3">
      <c r="B3443" s="3" t="s">
        <v>156</v>
      </c>
      <c r="C3443" s="4">
        <v>2019</v>
      </c>
      <c r="D3443" s="3" t="s">
        <v>1454</v>
      </c>
      <c r="E3443" s="4">
        <v>0</v>
      </c>
      <c r="F3443" s="4">
        <v>0</v>
      </c>
      <c r="G3443" s="4">
        <v>0</v>
      </c>
      <c r="H3443" s="4">
        <v>0</v>
      </c>
      <c r="I3443" s="4">
        <v>0</v>
      </c>
      <c r="J3443" s="4">
        <v>0</v>
      </c>
      <c r="K3443" s="3" t="s">
        <v>1459</v>
      </c>
      <c r="L3443" s="4"/>
    </row>
    <row r="3444" spans="2:12" x14ac:dyDescent="0.3">
      <c r="B3444" s="3" t="s">
        <v>156</v>
      </c>
      <c r="C3444" s="4">
        <v>2019</v>
      </c>
      <c r="D3444" s="3" t="s">
        <v>1455</v>
      </c>
      <c r="E3444" s="4">
        <v>4176821</v>
      </c>
      <c r="F3444" s="4">
        <v>672286</v>
      </c>
      <c r="G3444" s="4">
        <v>3504535</v>
      </c>
      <c r="H3444" s="4">
        <v>79684</v>
      </c>
      <c r="I3444" s="4">
        <v>0</v>
      </c>
      <c r="J3444" s="4">
        <v>0</v>
      </c>
      <c r="K3444" s="3" t="s">
        <v>1459</v>
      </c>
      <c r="L3444" s="4">
        <v>0.16095638285672284</v>
      </c>
    </row>
    <row r="3445" spans="2:12" x14ac:dyDescent="0.3">
      <c r="B3445" s="3" t="s">
        <v>156</v>
      </c>
      <c r="C3445" s="4">
        <v>2019</v>
      </c>
      <c r="D3445" s="3" t="s">
        <v>1456</v>
      </c>
      <c r="E3445" s="4">
        <v>5909117</v>
      </c>
      <c r="F3445" s="4">
        <v>3625353</v>
      </c>
      <c r="G3445" s="4">
        <v>2283764</v>
      </c>
      <c r="H3445" s="4">
        <v>355054</v>
      </c>
      <c r="I3445" s="4">
        <v>0</v>
      </c>
      <c r="J3445" s="4">
        <v>0</v>
      </c>
      <c r="K3445" s="3" t="s">
        <v>1459</v>
      </c>
      <c r="L3445" s="4">
        <v>0.61351856800263049</v>
      </c>
    </row>
    <row r="3446" spans="2:12" x14ac:dyDescent="0.3">
      <c r="B3446" s="3" t="s">
        <v>156</v>
      </c>
      <c r="C3446" s="4">
        <v>2019</v>
      </c>
      <c r="D3446" s="3" t="s">
        <v>1457</v>
      </c>
      <c r="E3446" s="4">
        <v>6391518</v>
      </c>
      <c r="F3446" s="4">
        <v>2395286</v>
      </c>
      <c r="G3446" s="4">
        <v>3996232</v>
      </c>
      <c r="H3446" s="4">
        <v>816328</v>
      </c>
      <c r="I3446" s="4">
        <v>0</v>
      </c>
      <c r="J3446" s="4">
        <v>0</v>
      </c>
      <c r="K3446" s="3" t="s">
        <v>1459</v>
      </c>
      <c r="L3446" s="4">
        <v>0.37476011176061774</v>
      </c>
    </row>
    <row r="3447" spans="2:12" x14ac:dyDescent="0.3">
      <c r="B3447" s="3" t="s">
        <v>156</v>
      </c>
      <c r="C3447" s="4">
        <v>2019</v>
      </c>
      <c r="D3447" s="3" t="s">
        <v>1458</v>
      </c>
      <c r="E3447" s="4">
        <v>0</v>
      </c>
      <c r="F3447" s="4"/>
      <c r="G3447" s="4">
        <v>0</v>
      </c>
      <c r="H3447" s="4">
        <v>0</v>
      </c>
      <c r="I3447" s="4">
        <v>0</v>
      </c>
      <c r="J3447" s="4"/>
      <c r="K3447" s="3" t="s">
        <v>1451</v>
      </c>
      <c r="L3447" s="4"/>
    </row>
    <row r="3448" spans="2:12" x14ac:dyDescent="0.3">
      <c r="B3448" s="3" t="s">
        <v>156</v>
      </c>
      <c r="C3448" s="4">
        <v>2020</v>
      </c>
      <c r="D3448" s="3" t="s">
        <v>1446</v>
      </c>
      <c r="E3448" s="4">
        <v>9761029</v>
      </c>
      <c r="F3448" s="4">
        <v>3681399</v>
      </c>
      <c r="G3448" s="4">
        <v>6079630</v>
      </c>
      <c r="H3448" s="4">
        <v>0</v>
      </c>
      <c r="I3448" s="4">
        <v>0</v>
      </c>
      <c r="J3448" s="4">
        <v>0</v>
      </c>
      <c r="K3448" s="3" t="s">
        <v>1447</v>
      </c>
      <c r="L3448" s="4">
        <v>0.37715275715295998</v>
      </c>
    </row>
    <row r="3449" spans="2:12" x14ac:dyDescent="0.3">
      <c r="B3449" s="3" t="s">
        <v>156</v>
      </c>
      <c r="C3449" s="4">
        <v>2020</v>
      </c>
      <c r="D3449" s="3" t="s">
        <v>1448</v>
      </c>
      <c r="E3449" s="4">
        <v>0</v>
      </c>
      <c r="F3449" s="4">
        <v>0</v>
      </c>
      <c r="G3449" s="4">
        <v>0</v>
      </c>
      <c r="H3449" s="4">
        <v>0</v>
      </c>
      <c r="I3449" s="4">
        <v>0</v>
      </c>
      <c r="J3449" s="4">
        <v>0</v>
      </c>
      <c r="K3449" s="3" t="s">
        <v>1459</v>
      </c>
      <c r="L3449" s="4"/>
    </row>
    <row r="3450" spans="2:12" x14ac:dyDescent="0.3">
      <c r="B3450" s="3" t="s">
        <v>156</v>
      </c>
      <c r="C3450" s="4">
        <v>2020</v>
      </c>
      <c r="D3450" s="3" t="s">
        <v>1449</v>
      </c>
      <c r="E3450" s="4">
        <v>7438584</v>
      </c>
      <c r="F3450" s="4">
        <v>3732771</v>
      </c>
      <c r="G3450" s="4">
        <v>3705813</v>
      </c>
      <c r="H3450" s="4">
        <v>118854</v>
      </c>
      <c r="I3450" s="4">
        <v>0</v>
      </c>
      <c r="J3450" s="4">
        <v>0</v>
      </c>
      <c r="K3450" s="3" t="s">
        <v>1447</v>
      </c>
      <c r="L3450" s="4">
        <v>0.50181203842021549</v>
      </c>
    </row>
    <row r="3451" spans="2:12" x14ac:dyDescent="0.3">
      <c r="B3451" s="3" t="s">
        <v>156</v>
      </c>
      <c r="C3451" s="4">
        <v>2020</v>
      </c>
      <c r="D3451" s="3" t="s">
        <v>1450</v>
      </c>
      <c r="E3451" s="4">
        <v>1485018</v>
      </c>
      <c r="F3451" s="4"/>
      <c r="G3451" s="4">
        <v>1485018</v>
      </c>
      <c r="H3451" s="4">
        <v>134173</v>
      </c>
      <c r="I3451" s="4">
        <v>1485018</v>
      </c>
      <c r="J3451" s="4"/>
      <c r="K3451" s="3" t="s">
        <v>1451</v>
      </c>
      <c r="L3451" s="4"/>
    </row>
    <row r="3452" spans="2:12" x14ac:dyDescent="0.3">
      <c r="B3452" s="3" t="s">
        <v>156</v>
      </c>
      <c r="C3452" s="4">
        <v>2020</v>
      </c>
      <c r="D3452" s="3" t="s">
        <v>1452</v>
      </c>
      <c r="E3452" s="4">
        <v>0</v>
      </c>
      <c r="F3452" s="4">
        <v>0</v>
      </c>
      <c r="G3452" s="4">
        <v>0</v>
      </c>
      <c r="H3452" s="4">
        <v>0</v>
      </c>
      <c r="I3452" s="4">
        <v>0</v>
      </c>
      <c r="J3452" s="4">
        <v>0</v>
      </c>
      <c r="K3452" s="3" t="s">
        <v>1459</v>
      </c>
      <c r="L3452" s="4"/>
    </row>
    <row r="3453" spans="2:12" x14ac:dyDescent="0.3">
      <c r="B3453" s="3" t="s">
        <v>156</v>
      </c>
      <c r="C3453" s="4">
        <v>2020</v>
      </c>
      <c r="D3453" s="3" t="s">
        <v>1453</v>
      </c>
      <c r="E3453" s="4">
        <v>0</v>
      </c>
      <c r="F3453" s="4">
        <v>0</v>
      </c>
      <c r="G3453" s="4">
        <v>0</v>
      </c>
      <c r="H3453" s="4">
        <v>0</v>
      </c>
      <c r="I3453" s="4">
        <v>0</v>
      </c>
      <c r="J3453" s="4">
        <v>0</v>
      </c>
      <c r="K3453" s="3" t="s">
        <v>1451</v>
      </c>
      <c r="L3453" s="4"/>
    </row>
    <row r="3454" spans="2:12" x14ac:dyDescent="0.3">
      <c r="B3454" s="3" t="s">
        <v>156</v>
      </c>
      <c r="C3454" s="4">
        <v>2020</v>
      </c>
      <c r="D3454" s="3" t="s">
        <v>1454</v>
      </c>
      <c r="E3454" s="4">
        <v>0</v>
      </c>
      <c r="F3454" s="4">
        <v>0</v>
      </c>
      <c r="G3454" s="4">
        <v>0</v>
      </c>
      <c r="H3454" s="4">
        <v>442309</v>
      </c>
      <c r="I3454" s="4">
        <v>0</v>
      </c>
      <c r="J3454" s="4">
        <v>0</v>
      </c>
      <c r="K3454" s="3" t="s">
        <v>1447</v>
      </c>
      <c r="L3454" s="4"/>
    </row>
    <row r="3455" spans="2:12" x14ac:dyDescent="0.3">
      <c r="B3455" s="3" t="s">
        <v>156</v>
      </c>
      <c r="C3455" s="4">
        <v>2020</v>
      </c>
      <c r="D3455" s="3" t="s">
        <v>1455</v>
      </c>
      <c r="E3455" s="4">
        <v>4463342</v>
      </c>
      <c r="F3455" s="4">
        <v>771763</v>
      </c>
      <c r="G3455" s="4">
        <v>3691579</v>
      </c>
      <c r="H3455" s="4">
        <v>286521</v>
      </c>
      <c r="I3455" s="4">
        <v>0</v>
      </c>
      <c r="J3455" s="4">
        <v>0</v>
      </c>
      <c r="K3455" s="3" t="s">
        <v>1447</v>
      </c>
      <c r="L3455" s="4">
        <v>0.17291146410021907</v>
      </c>
    </row>
    <row r="3456" spans="2:12" x14ac:dyDescent="0.3">
      <c r="B3456" s="3" t="s">
        <v>156</v>
      </c>
      <c r="C3456" s="4">
        <v>2020</v>
      </c>
      <c r="D3456" s="3" t="s">
        <v>1456</v>
      </c>
      <c r="E3456" s="4">
        <v>6351426</v>
      </c>
      <c r="F3456" s="4">
        <v>3760607</v>
      </c>
      <c r="G3456" s="4">
        <v>2590819</v>
      </c>
      <c r="H3456" s="4">
        <v>0</v>
      </c>
      <c r="I3456" s="4">
        <v>0</v>
      </c>
      <c r="J3456" s="4">
        <v>0</v>
      </c>
      <c r="K3456" s="3" t="s">
        <v>1447</v>
      </c>
      <c r="L3456" s="4">
        <v>0.5920886112819389</v>
      </c>
    </row>
    <row r="3457" spans="2:12" x14ac:dyDescent="0.3">
      <c r="B3457" s="3" t="s">
        <v>156</v>
      </c>
      <c r="C3457" s="4">
        <v>2020</v>
      </c>
      <c r="D3457" s="3" t="s">
        <v>1457</v>
      </c>
      <c r="E3457" s="4">
        <v>9551889</v>
      </c>
      <c r="F3457" s="4">
        <v>2503227</v>
      </c>
      <c r="G3457" s="4">
        <v>7048662</v>
      </c>
      <c r="H3457" s="4">
        <v>3160371</v>
      </c>
      <c r="I3457" s="4">
        <v>0</v>
      </c>
      <c r="J3457" s="4">
        <v>0</v>
      </c>
      <c r="K3457" s="3" t="s">
        <v>1447</v>
      </c>
      <c r="L3457" s="4">
        <v>0.26206617350766953</v>
      </c>
    </row>
    <row r="3458" spans="2:12" x14ac:dyDescent="0.3">
      <c r="B3458" s="3" t="s">
        <v>156</v>
      </c>
      <c r="C3458" s="4">
        <v>2020</v>
      </c>
      <c r="D3458" s="3" t="s">
        <v>1458</v>
      </c>
      <c r="E3458" s="4">
        <v>0</v>
      </c>
      <c r="F3458" s="4"/>
      <c r="G3458" s="4">
        <v>0</v>
      </c>
      <c r="H3458" s="4">
        <v>0</v>
      </c>
      <c r="I3458" s="4">
        <v>0</v>
      </c>
      <c r="J3458" s="4"/>
      <c r="K3458" s="3" t="s">
        <v>1451</v>
      </c>
      <c r="L3458" s="4"/>
    </row>
    <row r="3459" spans="2:12" x14ac:dyDescent="0.3">
      <c r="B3459" s="3" t="s">
        <v>156</v>
      </c>
      <c r="C3459" s="4">
        <v>2021</v>
      </c>
      <c r="D3459" s="3" t="s">
        <v>1446</v>
      </c>
      <c r="E3459" s="4">
        <v>10215616</v>
      </c>
      <c r="F3459" s="4">
        <v>3954688</v>
      </c>
      <c r="G3459" s="4">
        <v>6260928</v>
      </c>
      <c r="H3459" s="4">
        <v>62374</v>
      </c>
      <c r="I3459" s="4">
        <v>0</v>
      </c>
      <c r="J3459" s="4">
        <v>0</v>
      </c>
      <c r="K3459" s="3" t="s">
        <v>1447</v>
      </c>
      <c r="L3459" s="4">
        <v>0.38712183386689553</v>
      </c>
    </row>
    <row r="3460" spans="2:12" x14ac:dyDescent="0.3">
      <c r="B3460" s="3" t="s">
        <v>156</v>
      </c>
      <c r="C3460" s="4">
        <v>2021</v>
      </c>
      <c r="D3460" s="3" t="s">
        <v>1448</v>
      </c>
      <c r="E3460" s="4">
        <v>0</v>
      </c>
      <c r="F3460" s="4">
        <v>0</v>
      </c>
      <c r="G3460" s="4">
        <v>0</v>
      </c>
      <c r="H3460" s="4">
        <v>0</v>
      </c>
      <c r="I3460" s="4">
        <v>0</v>
      </c>
      <c r="J3460" s="4">
        <v>0</v>
      </c>
      <c r="K3460" s="3" t="s">
        <v>1451</v>
      </c>
      <c r="L3460" s="4"/>
    </row>
    <row r="3461" spans="2:12" x14ac:dyDescent="0.3">
      <c r="B3461" s="3" t="s">
        <v>156</v>
      </c>
      <c r="C3461" s="4">
        <v>2021</v>
      </c>
      <c r="D3461" s="3" t="s">
        <v>1449</v>
      </c>
      <c r="E3461" s="4">
        <v>7368624</v>
      </c>
      <c r="F3461" s="4">
        <v>3703562</v>
      </c>
      <c r="G3461" s="4">
        <v>3665062</v>
      </c>
      <c r="H3461" s="4">
        <v>348870</v>
      </c>
      <c r="I3461" s="4">
        <v>0</v>
      </c>
      <c r="J3461" s="4">
        <v>0</v>
      </c>
      <c r="K3461" s="3" t="s">
        <v>1447</v>
      </c>
      <c r="L3461" s="4">
        <v>0.50261242804626749</v>
      </c>
    </row>
    <row r="3462" spans="2:12" x14ac:dyDescent="0.3">
      <c r="B3462" s="3" t="s">
        <v>156</v>
      </c>
      <c r="C3462" s="4">
        <v>2021</v>
      </c>
      <c r="D3462" s="3" t="s">
        <v>1450</v>
      </c>
      <c r="E3462" s="4">
        <v>1703921</v>
      </c>
      <c r="F3462" s="4"/>
      <c r="G3462" s="4">
        <v>1703921</v>
      </c>
      <c r="H3462" s="4">
        <v>218902</v>
      </c>
      <c r="I3462" s="4">
        <v>1703921</v>
      </c>
      <c r="J3462" s="4"/>
      <c r="K3462" s="3" t="s">
        <v>1451</v>
      </c>
      <c r="L3462" s="4"/>
    </row>
    <row r="3463" spans="2:12" x14ac:dyDescent="0.3">
      <c r="B3463" s="3" t="s">
        <v>156</v>
      </c>
      <c r="C3463" s="4">
        <v>2021</v>
      </c>
      <c r="D3463" s="3" t="s">
        <v>1452</v>
      </c>
      <c r="E3463" s="4">
        <v>0</v>
      </c>
      <c r="F3463" s="4">
        <v>0</v>
      </c>
      <c r="G3463" s="4">
        <v>0</v>
      </c>
      <c r="H3463" s="4">
        <v>0</v>
      </c>
      <c r="I3463" s="4">
        <v>0</v>
      </c>
      <c r="J3463" s="4">
        <v>0</v>
      </c>
      <c r="K3463" s="3" t="s">
        <v>1451</v>
      </c>
      <c r="L3463" s="4"/>
    </row>
    <row r="3464" spans="2:12" x14ac:dyDescent="0.3">
      <c r="B3464" s="3" t="s">
        <v>156</v>
      </c>
      <c r="C3464" s="4">
        <v>2021</v>
      </c>
      <c r="D3464" s="3" t="s">
        <v>1453</v>
      </c>
      <c r="E3464" s="4">
        <v>0</v>
      </c>
      <c r="F3464" s="4">
        <v>0</v>
      </c>
      <c r="G3464" s="4">
        <v>0</v>
      </c>
      <c r="H3464" s="4">
        <v>0</v>
      </c>
      <c r="I3464" s="4">
        <v>0</v>
      </c>
      <c r="J3464" s="4">
        <v>0</v>
      </c>
      <c r="K3464" s="3" t="s">
        <v>1451</v>
      </c>
      <c r="L3464" s="4"/>
    </row>
    <row r="3465" spans="2:12" x14ac:dyDescent="0.3">
      <c r="B3465" s="3" t="s">
        <v>156</v>
      </c>
      <c r="C3465" s="4">
        <v>2021</v>
      </c>
      <c r="D3465" s="3" t="s">
        <v>1454</v>
      </c>
      <c r="E3465" s="4">
        <v>0</v>
      </c>
      <c r="F3465" s="4">
        <v>0</v>
      </c>
      <c r="G3465" s="4">
        <v>0</v>
      </c>
      <c r="H3465" s="4">
        <v>0</v>
      </c>
      <c r="I3465" s="4">
        <v>0</v>
      </c>
      <c r="J3465" s="4">
        <v>0</v>
      </c>
      <c r="K3465" s="3" t="s">
        <v>1451</v>
      </c>
      <c r="L3465" s="4"/>
    </row>
    <row r="3466" spans="2:12" x14ac:dyDescent="0.3">
      <c r="B3466" s="3" t="s">
        <v>156</v>
      </c>
      <c r="C3466" s="4">
        <v>2021</v>
      </c>
      <c r="D3466" s="3" t="s">
        <v>1455</v>
      </c>
      <c r="E3466" s="4">
        <v>4856409</v>
      </c>
      <c r="F3466" s="4">
        <v>868634</v>
      </c>
      <c r="G3466" s="4">
        <v>3987775</v>
      </c>
      <c r="H3466" s="4">
        <v>786682</v>
      </c>
      <c r="I3466" s="4">
        <v>0</v>
      </c>
      <c r="J3466" s="4">
        <v>0</v>
      </c>
      <c r="K3466" s="3" t="s">
        <v>1447</v>
      </c>
      <c r="L3466" s="4">
        <v>0.17886343592559853</v>
      </c>
    </row>
    <row r="3467" spans="2:12" x14ac:dyDescent="0.3">
      <c r="B3467" s="3" t="s">
        <v>156</v>
      </c>
      <c r="C3467" s="4">
        <v>2021</v>
      </c>
      <c r="D3467" s="3" t="s">
        <v>1456</v>
      </c>
      <c r="E3467" s="4">
        <v>6705895</v>
      </c>
      <c r="F3467" s="4">
        <v>3873034</v>
      </c>
      <c r="G3467" s="4">
        <v>2832861</v>
      </c>
      <c r="H3467" s="4">
        <v>356714</v>
      </c>
      <c r="I3467" s="4">
        <v>0</v>
      </c>
      <c r="J3467" s="4">
        <v>0</v>
      </c>
      <c r="K3467" s="3" t="s">
        <v>1447</v>
      </c>
      <c r="L3467" s="4">
        <v>0.57755661250287993</v>
      </c>
    </row>
    <row r="3468" spans="2:12" x14ac:dyDescent="0.3">
      <c r="B3468" s="3" t="s">
        <v>156</v>
      </c>
      <c r="C3468" s="4">
        <v>2021</v>
      </c>
      <c r="D3468" s="3" t="s">
        <v>1457</v>
      </c>
      <c r="E3468" s="4">
        <v>10771676</v>
      </c>
      <c r="F3468" s="4">
        <v>2625975</v>
      </c>
      <c r="G3468" s="4">
        <v>8145701</v>
      </c>
      <c r="H3468" s="4">
        <v>1337018</v>
      </c>
      <c r="I3468" s="4">
        <v>0</v>
      </c>
      <c r="J3468" s="4">
        <v>0</v>
      </c>
      <c r="K3468" s="3" t="s">
        <v>1447</v>
      </c>
      <c r="L3468" s="4">
        <v>0.24378518254726564</v>
      </c>
    </row>
    <row r="3469" spans="2:12" x14ac:dyDescent="0.3">
      <c r="B3469" s="3" t="s">
        <v>156</v>
      </c>
      <c r="C3469" s="4">
        <v>2021</v>
      </c>
      <c r="D3469" s="3" t="s">
        <v>1458</v>
      </c>
      <c r="E3469" s="4">
        <v>0</v>
      </c>
      <c r="F3469" s="4"/>
      <c r="G3469" s="4">
        <v>0</v>
      </c>
      <c r="H3469" s="4">
        <v>0</v>
      </c>
      <c r="I3469" s="4">
        <v>0</v>
      </c>
      <c r="J3469" s="4"/>
      <c r="K3469" s="3" t="s">
        <v>1451</v>
      </c>
      <c r="L3469" s="4"/>
    </row>
    <row r="3470" spans="2:12" x14ac:dyDescent="0.3">
      <c r="B3470" s="3" t="s">
        <v>156</v>
      </c>
      <c r="C3470" s="4">
        <v>2022</v>
      </c>
      <c r="D3470" s="3" t="s">
        <v>1446</v>
      </c>
      <c r="E3470" s="4">
        <v>10285935</v>
      </c>
      <c r="F3470" s="4">
        <v>4191408</v>
      </c>
      <c r="G3470" s="4">
        <v>6094527</v>
      </c>
      <c r="H3470" s="4">
        <v>70319</v>
      </c>
      <c r="I3470" s="4">
        <v>0</v>
      </c>
      <c r="J3470" s="4">
        <v>0</v>
      </c>
      <c r="K3470" s="3" t="s">
        <v>1447</v>
      </c>
      <c r="L3470" s="4">
        <v>0.40748925595971586</v>
      </c>
    </row>
    <row r="3471" spans="2:12" x14ac:dyDescent="0.3">
      <c r="B3471" s="3" t="s">
        <v>156</v>
      </c>
      <c r="C3471" s="4">
        <v>2022</v>
      </c>
      <c r="D3471" s="3" t="s">
        <v>1448</v>
      </c>
      <c r="E3471" s="4">
        <v>0</v>
      </c>
      <c r="F3471" s="4">
        <v>0</v>
      </c>
      <c r="G3471" s="4">
        <v>0</v>
      </c>
      <c r="H3471" s="4">
        <v>0</v>
      </c>
      <c r="I3471" s="4">
        <v>0</v>
      </c>
      <c r="J3471" s="4">
        <v>0</v>
      </c>
      <c r="K3471" s="3" t="s">
        <v>1451</v>
      </c>
      <c r="L3471" s="4"/>
    </row>
    <row r="3472" spans="2:12" x14ac:dyDescent="0.3">
      <c r="B3472" s="3" t="s">
        <v>156</v>
      </c>
      <c r="C3472" s="4">
        <v>2022</v>
      </c>
      <c r="D3472" s="3" t="s">
        <v>1449</v>
      </c>
      <c r="E3472" s="4">
        <v>7116080</v>
      </c>
      <c r="F3472" s="4">
        <v>3747179</v>
      </c>
      <c r="G3472" s="4">
        <v>3368901</v>
      </c>
      <c r="H3472" s="4">
        <v>118675</v>
      </c>
      <c r="I3472" s="4">
        <v>0</v>
      </c>
      <c r="J3472" s="4">
        <v>0</v>
      </c>
      <c r="K3472" s="3" t="s">
        <v>1447</v>
      </c>
      <c r="L3472" s="4">
        <v>0.52657909972906436</v>
      </c>
    </row>
    <row r="3473" spans="2:12" x14ac:dyDescent="0.3">
      <c r="B3473" s="3" t="s">
        <v>156</v>
      </c>
      <c r="C3473" s="4">
        <v>2022</v>
      </c>
      <c r="D3473" s="3" t="s">
        <v>1450</v>
      </c>
      <c r="E3473" s="4">
        <v>1888077</v>
      </c>
      <c r="F3473" s="4"/>
      <c r="G3473" s="4">
        <v>1888077</v>
      </c>
      <c r="H3473" s="4">
        <v>184156</v>
      </c>
      <c r="I3473" s="4">
        <v>1888077</v>
      </c>
      <c r="J3473" s="4"/>
      <c r="K3473" s="3" t="s">
        <v>1451</v>
      </c>
      <c r="L3473" s="4"/>
    </row>
    <row r="3474" spans="2:12" x14ac:dyDescent="0.3">
      <c r="B3474" s="3" t="s">
        <v>156</v>
      </c>
      <c r="C3474" s="4">
        <v>2022</v>
      </c>
      <c r="D3474" s="3" t="s">
        <v>1452</v>
      </c>
      <c r="E3474" s="4">
        <v>0</v>
      </c>
      <c r="F3474" s="4">
        <v>0</v>
      </c>
      <c r="G3474" s="4">
        <v>0</v>
      </c>
      <c r="H3474" s="4">
        <v>0</v>
      </c>
      <c r="I3474" s="4">
        <v>0</v>
      </c>
      <c r="J3474" s="4">
        <v>0</v>
      </c>
      <c r="K3474" s="3" t="s">
        <v>1451</v>
      </c>
      <c r="L3474" s="4"/>
    </row>
    <row r="3475" spans="2:12" x14ac:dyDescent="0.3">
      <c r="B3475" s="3" t="s">
        <v>156</v>
      </c>
      <c r="C3475" s="4">
        <v>2022</v>
      </c>
      <c r="D3475" s="3" t="s">
        <v>1453</v>
      </c>
      <c r="E3475" s="4">
        <v>0</v>
      </c>
      <c r="F3475" s="4">
        <v>0</v>
      </c>
      <c r="G3475" s="4">
        <v>0</v>
      </c>
      <c r="H3475" s="4">
        <v>0</v>
      </c>
      <c r="I3475" s="4">
        <v>0</v>
      </c>
      <c r="J3475" s="4">
        <v>0</v>
      </c>
      <c r="K3475" s="3" t="s">
        <v>1451</v>
      </c>
      <c r="L3475" s="4"/>
    </row>
    <row r="3476" spans="2:12" x14ac:dyDescent="0.3">
      <c r="B3476" s="3" t="s">
        <v>156</v>
      </c>
      <c r="C3476" s="4">
        <v>2022</v>
      </c>
      <c r="D3476" s="3" t="s">
        <v>1454</v>
      </c>
      <c r="E3476" s="4">
        <v>0</v>
      </c>
      <c r="F3476" s="4">
        <v>0</v>
      </c>
      <c r="G3476" s="4">
        <v>0</v>
      </c>
      <c r="H3476" s="4">
        <v>0</v>
      </c>
      <c r="I3476" s="4">
        <v>0</v>
      </c>
      <c r="J3476" s="4">
        <v>0</v>
      </c>
      <c r="K3476" s="3" t="s">
        <v>1451</v>
      </c>
      <c r="L3476" s="4"/>
    </row>
    <row r="3477" spans="2:12" x14ac:dyDescent="0.3">
      <c r="B3477" s="3" t="s">
        <v>156</v>
      </c>
      <c r="C3477" s="4">
        <v>2022</v>
      </c>
      <c r="D3477" s="3" t="s">
        <v>1455</v>
      </c>
      <c r="E3477" s="4">
        <v>4391831</v>
      </c>
      <c r="F3477" s="4">
        <v>765979</v>
      </c>
      <c r="G3477" s="4">
        <v>3625852</v>
      </c>
      <c r="H3477" s="4">
        <v>29150</v>
      </c>
      <c r="I3477" s="4">
        <v>0</v>
      </c>
      <c r="J3477" s="4">
        <v>0</v>
      </c>
      <c r="K3477" s="3" t="s">
        <v>1447</v>
      </c>
      <c r="L3477" s="4">
        <v>0.17440994428064285</v>
      </c>
    </row>
    <row r="3478" spans="2:12" x14ac:dyDescent="0.3">
      <c r="B3478" s="3" t="s">
        <v>156</v>
      </c>
      <c r="C3478" s="4">
        <v>2022</v>
      </c>
      <c r="D3478" s="3" t="s">
        <v>1456</v>
      </c>
      <c r="E3478" s="4">
        <v>6892156</v>
      </c>
      <c r="F3478" s="4">
        <v>3928030</v>
      </c>
      <c r="G3478" s="4">
        <v>2964126</v>
      </c>
      <c r="H3478" s="4">
        <v>255429</v>
      </c>
      <c r="I3478" s="4">
        <v>0</v>
      </c>
      <c r="J3478" s="4">
        <v>0</v>
      </c>
      <c r="K3478" s="3" t="s">
        <v>1447</v>
      </c>
      <c r="L3478" s="4">
        <v>0.56992761046035523</v>
      </c>
    </row>
    <row r="3479" spans="2:12" x14ac:dyDescent="0.3">
      <c r="B3479" s="3" t="s">
        <v>156</v>
      </c>
      <c r="C3479" s="4">
        <v>2022</v>
      </c>
      <c r="D3479" s="3" t="s">
        <v>1457</v>
      </c>
      <c r="E3479" s="4">
        <v>11232496</v>
      </c>
      <c r="F3479" s="4">
        <v>2862927</v>
      </c>
      <c r="G3479" s="4">
        <v>8369569</v>
      </c>
      <c r="H3479" s="4">
        <v>461707</v>
      </c>
      <c r="I3479" s="4">
        <v>0</v>
      </c>
      <c r="J3479" s="4">
        <v>0</v>
      </c>
      <c r="K3479" s="3" t="s">
        <v>1447</v>
      </c>
      <c r="L3479" s="4">
        <v>0.2548789690198866</v>
      </c>
    </row>
    <row r="3480" spans="2:12" x14ac:dyDescent="0.3">
      <c r="B3480" s="3" t="s">
        <v>156</v>
      </c>
      <c r="C3480" s="4">
        <v>2022</v>
      </c>
      <c r="D3480" s="3" t="s">
        <v>1458</v>
      </c>
      <c r="E3480" s="4">
        <v>0</v>
      </c>
      <c r="F3480" s="4"/>
      <c r="G3480" s="4">
        <v>0</v>
      </c>
      <c r="H3480" s="4">
        <v>0</v>
      </c>
      <c r="I3480" s="4">
        <v>0</v>
      </c>
      <c r="J3480" s="4"/>
      <c r="K3480" s="3" t="s">
        <v>1451</v>
      </c>
      <c r="L3480" s="4"/>
    </row>
    <row r="3481" spans="2:12" x14ac:dyDescent="0.3">
      <c r="B3481" s="3" t="s">
        <v>156</v>
      </c>
      <c r="C3481" s="4">
        <v>2023</v>
      </c>
      <c r="D3481" s="3" t="s">
        <v>1446</v>
      </c>
      <c r="E3481" s="4">
        <v>10162324</v>
      </c>
      <c r="F3481" s="4">
        <v>4770080</v>
      </c>
      <c r="G3481" s="4">
        <v>5392244</v>
      </c>
      <c r="H3481" s="4">
        <v>54670</v>
      </c>
      <c r="I3481" s="4">
        <v>0</v>
      </c>
      <c r="J3481" s="4">
        <v>0</v>
      </c>
      <c r="K3481" s="3" t="s">
        <v>1447</v>
      </c>
      <c r="L3481" s="4">
        <v>0.46938869494812407</v>
      </c>
    </row>
    <row r="3482" spans="2:12" x14ac:dyDescent="0.3">
      <c r="B3482" s="3" t="s">
        <v>156</v>
      </c>
      <c r="C3482" s="4">
        <v>2023</v>
      </c>
      <c r="D3482" s="3" t="s">
        <v>1448</v>
      </c>
      <c r="E3482" s="4">
        <v>0</v>
      </c>
      <c r="F3482" s="4">
        <v>0</v>
      </c>
      <c r="G3482" s="4">
        <v>0</v>
      </c>
      <c r="H3482" s="4">
        <v>0</v>
      </c>
      <c r="I3482" s="4">
        <v>0</v>
      </c>
      <c r="J3482" s="4">
        <v>0</v>
      </c>
      <c r="K3482" s="3" t="s">
        <v>1451</v>
      </c>
      <c r="L3482" s="4"/>
    </row>
    <row r="3483" spans="2:12" x14ac:dyDescent="0.3">
      <c r="B3483" s="3" t="s">
        <v>156</v>
      </c>
      <c r="C3483" s="4">
        <v>2023</v>
      </c>
      <c r="D3483" s="3" t="s">
        <v>1449</v>
      </c>
      <c r="E3483" s="4">
        <v>8555867</v>
      </c>
      <c r="F3483" s="4">
        <v>4049164</v>
      </c>
      <c r="G3483" s="4">
        <v>4506703</v>
      </c>
      <c r="H3483" s="4">
        <v>1575945</v>
      </c>
      <c r="I3483" s="4">
        <v>0</v>
      </c>
      <c r="J3483" s="4">
        <v>0</v>
      </c>
      <c r="K3483" s="3" t="s">
        <v>1447</v>
      </c>
      <c r="L3483" s="4">
        <v>0.47326168113646461</v>
      </c>
    </row>
    <row r="3484" spans="2:12" x14ac:dyDescent="0.3">
      <c r="B3484" s="3" t="s">
        <v>156</v>
      </c>
      <c r="C3484" s="4">
        <v>2023</v>
      </c>
      <c r="D3484" s="3" t="s">
        <v>1450</v>
      </c>
      <c r="E3484" s="4">
        <v>2030452</v>
      </c>
      <c r="F3484" s="4"/>
      <c r="G3484" s="4">
        <v>2030452</v>
      </c>
      <c r="H3484" s="4">
        <v>285910</v>
      </c>
      <c r="I3484" s="4">
        <v>2030452</v>
      </c>
      <c r="J3484" s="4"/>
      <c r="K3484" s="3" t="s">
        <v>1451</v>
      </c>
      <c r="L3484" s="4"/>
    </row>
    <row r="3485" spans="2:12" x14ac:dyDescent="0.3">
      <c r="B3485" s="3" t="s">
        <v>156</v>
      </c>
      <c r="C3485" s="4">
        <v>2023</v>
      </c>
      <c r="D3485" s="3" t="s">
        <v>1452</v>
      </c>
      <c r="E3485" s="4">
        <v>0</v>
      </c>
      <c r="F3485" s="4">
        <v>0</v>
      </c>
      <c r="G3485" s="4">
        <v>0</v>
      </c>
      <c r="H3485" s="4">
        <v>0</v>
      </c>
      <c r="I3485" s="4">
        <v>0</v>
      </c>
      <c r="J3485" s="4">
        <v>0</v>
      </c>
      <c r="K3485" s="3" t="s">
        <v>1451</v>
      </c>
      <c r="L3485" s="4"/>
    </row>
    <row r="3486" spans="2:12" x14ac:dyDescent="0.3">
      <c r="B3486" s="3" t="s">
        <v>156</v>
      </c>
      <c r="C3486" s="4">
        <v>2023</v>
      </c>
      <c r="D3486" s="3" t="s">
        <v>1453</v>
      </c>
      <c r="E3486" s="4">
        <v>0</v>
      </c>
      <c r="F3486" s="4">
        <v>0</v>
      </c>
      <c r="G3486" s="4">
        <v>0</v>
      </c>
      <c r="H3486" s="4">
        <v>0</v>
      </c>
      <c r="I3486" s="4">
        <v>0</v>
      </c>
      <c r="J3486" s="4">
        <v>0</v>
      </c>
      <c r="K3486" s="3" t="s">
        <v>1451</v>
      </c>
      <c r="L3486" s="4"/>
    </row>
    <row r="3487" spans="2:12" x14ac:dyDescent="0.3">
      <c r="B3487" s="3" t="s">
        <v>156</v>
      </c>
      <c r="C3487" s="4">
        <v>2023</v>
      </c>
      <c r="D3487" s="3" t="s">
        <v>1454</v>
      </c>
      <c r="E3487" s="4">
        <v>0</v>
      </c>
      <c r="F3487" s="4">
        <v>0</v>
      </c>
      <c r="G3487" s="4">
        <v>0</v>
      </c>
      <c r="H3487" s="4">
        <v>0</v>
      </c>
      <c r="I3487" s="4">
        <v>0</v>
      </c>
      <c r="J3487" s="4">
        <v>0</v>
      </c>
      <c r="K3487" s="3" t="s">
        <v>1451</v>
      </c>
      <c r="L3487" s="4"/>
    </row>
    <row r="3488" spans="2:12" x14ac:dyDescent="0.3">
      <c r="B3488" s="3" t="s">
        <v>156</v>
      </c>
      <c r="C3488" s="4">
        <v>2023</v>
      </c>
      <c r="D3488" s="3" t="s">
        <v>1455</v>
      </c>
      <c r="E3488" s="4">
        <v>5347565</v>
      </c>
      <c r="F3488" s="4">
        <v>1159191</v>
      </c>
      <c r="G3488" s="4">
        <v>4188374</v>
      </c>
      <c r="H3488" s="4">
        <v>82036</v>
      </c>
      <c r="I3488" s="4">
        <v>0</v>
      </c>
      <c r="J3488" s="4">
        <v>0</v>
      </c>
      <c r="K3488" s="3" t="s">
        <v>1447</v>
      </c>
      <c r="L3488" s="4">
        <v>0.21676987563498526</v>
      </c>
    </row>
    <row r="3489" spans="2:12" x14ac:dyDescent="0.3">
      <c r="B3489" s="3" t="s">
        <v>156</v>
      </c>
      <c r="C3489" s="4">
        <v>2023</v>
      </c>
      <c r="D3489" s="3" t="s">
        <v>1456</v>
      </c>
      <c r="E3489" s="4">
        <v>7090588</v>
      </c>
      <c r="F3489" s="4">
        <v>4057985</v>
      </c>
      <c r="G3489" s="4">
        <v>3032603</v>
      </c>
      <c r="H3489" s="4">
        <v>198433</v>
      </c>
      <c r="I3489" s="4">
        <v>0</v>
      </c>
      <c r="J3489" s="4">
        <v>0</v>
      </c>
      <c r="K3489" s="3" t="s">
        <v>1447</v>
      </c>
      <c r="L3489" s="4">
        <v>0.57230585108033349</v>
      </c>
    </row>
    <row r="3490" spans="2:12" x14ac:dyDescent="0.3">
      <c r="B3490" s="3" t="s">
        <v>156</v>
      </c>
      <c r="C3490" s="4">
        <v>2023</v>
      </c>
      <c r="D3490" s="3" t="s">
        <v>1457</v>
      </c>
      <c r="E3490" s="4">
        <v>9019915</v>
      </c>
      <c r="F3490" s="4">
        <v>2966543</v>
      </c>
      <c r="G3490" s="4">
        <v>6053372</v>
      </c>
      <c r="H3490" s="4">
        <v>988561</v>
      </c>
      <c r="I3490" s="4">
        <v>0</v>
      </c>
      <c r="J3490" s="4">
        <v>0</v>
      </c>
      <c r="K3490" s="3" t="s">
        <v>1447</v>
      </c>
      <c r="L3490" s="4">
        <v>0.32888813253783433</v>
      </c>
    </row>
    <row r="3491" spans="2:12" x14ac:dyDescent="0.3">
      <c r="B3491" s="3" t="s">
        <v>156</v>
      </c>
      <c r="C3491" s="4">
        <v>2023</v>
      </c>
      <c r="D3491" s="3" t="s">
        <v>1458</v>
      </c>
      <c r="E3491" s="4">
        <v>0</v>
      </c>
      <c r="F3491" s="4"/>
      <c r="G3491" s="4">
        <v>0</v>
      </c>
      <c r="H3491" s="4">
        <v>0</v>
      </c>
      <c r="I3491" s="4">
        <v>0</v>
      </c>
      <c r="J3491" s="4"/>
      <c r="K3491" s="3" t="s">
        <v>1451</v>
      </c>
      <c r="L3491" s="4"/>
    </row>
    <row r="3492" spans="2:12" x14ac:dyDescent="0.3">
      <c r="B3492" s="3" t="s">
        <v>156</v>
      </c>
      <c r="C3492" s="4">
        <v>2024</v>
      </c>
      <c r="D3492" s="3" t="s">
        <v>1446</v>
      </c>
      <c r="E3492" s="4">
        <v>10293459</v>
      </c>
      <c r="F3492" s="4">
        <v>4992331</v>
      </c>
      <c r="G3492" s="4">
        <v>5301128</v>
      </c>
      <c r="H3492" s="4">
        <v>159578</v>
      </c>
      <c r="I3492" s="4">
        <v>41550000</v>
      </c>
      <c r="J3492" s="4">
        <v>997200</v>
      </c>
      <c r="K3492" s="3" t="s">
        <v>1447</v>
      </c>
      <c r="L3492" s="4">
        <v>0.48500032884961214</v>
      </c>
    </row>
    <row r="3493" spans="2:12" x14ac:dyDescent="0.3">
      <c r="B3493" s="3" t="s">
        <v>156</v>
      </c>
      <c r="C3493" s="4">
        <v>2024</v>
      </c>
      <c r="D3493" s="3" t="s">
        <v>1448</v>
      </c>
      <c r="E3493" s="4">
        <v>0</v>
      </c>
      <c r="F3493" s="4">
        <v>0</v>
      </c>
      <c r="G3493" s="4">
        <v>0</v>
      </c>
      <c r="H3493" s="4">
        <v>0</v>
      </c>
      <c r="I3493" s="4">
        <v>0</v>
      </c>
      <c r="J3493" s="4">
        <v>0</v>
      </c>
      <c r="K3493" s="3"/>
      <c r="L3493" s="4"/>
    </row>
    <row r="3494" spans="2:12" x14ac:dyDescent="0.3">
      <c r="B3494" s="3" t="s">
        <v>156</v>
      </c>
      <c r="C3494" s="4">
        <v>2024</v>
      </c>
      <c r="D3494" s="3" t="s">
        <v>1449</v>
      </c>
      <c r="E3494" s="4">
        <v>9183989</v>
      </c>
      <c r="F3494" s="4">
        <v>4274577</v>
      </c>
      <c r="G3494" s="4">
        <v>4909412</v>
      </c>
      <c r="H3494" s="4">
        <v>863597</v>
      </c>
      <c r="I3494" s="4">
        <v>6890000</v>
      </c>
      <c r="J3494" s="4">
        <v>521970</v>
      </c>
      <c r="K3494" s="3" t="s">
        <v>1447</v>
      </c>
      <c r="L3494" s="4">
        <v>0.46543794858639315</v>
      </c>
    </row>
    <row r="3495" spans="2:12" x14ac:dyDescent="0.3">
      <c r="B3495" s="3" t="s">
        <v>156</v>
      </c>
      <c r="C3495" s="4">
        <v>2024</v>
      </c>
      <c r="D3495" s="3" t="s">
        <v>1450</v>
      </c>
      <c r="E3495" s="4">
        <v>2037584</v>
      </c>
      <c r="F3495" s="4"/>
      <c r="G3495" s="4">
        <v>2037584</v>
      </c>
      <c r="H3495" s="4">
        <v>7132</v>
      </c>
      <c r="I3495" s="4">
        <v>2037584</v>
      </c>
      <c r="J3495" s="4"/>
      <c r="K3495" s="3" t="s">
        <v>1451</v>
      </c>
      <c r="L3495" s="4"/>
    </row>
    <row r="3496" spans="2:12" x14ac:dyDescent="0.3">
      <c r="B3496" s="3" t="s">
        <v>156</v>
      </c>
      <c r="C3496" s="4">
        <v>2024</v>
      </c>
      <c r="D3496" s="3" t="s">
        <v>1452</v>
      </c>
      <c r="E3496" s="4">
        <v>0</v>
      </c>
      <c r="F3496" s="4">
        <v>0</v>
      </c>
      <c r="G3496" s="4">
        <v>0</v>
      </c>
      <c r="H3496" s="4">
        <v>0</v>
      </c>
      <c r="I3496" s="4">
        <v>0</v>
      </c>
      <c r="J3496" s="4">
        <v>0</v>
      </c>
      <c r="K3496" s="3"/>
      <c r="L3496" s="4"/>
    </row>
    <row r="3497" spans="2:12" x14ac:dyDescent="0.3">
      <c r="B3497" s="3" t="s">
        <v>156</v>
      </c>
      <c r="C3497" s="4">
        <v>2024</v>
      </c>
      <c r="D3497" s="3" t="s">
        <v>1453</v>
      </c>
      <c r="E3497" s="4">
        <v>0</v>
      </c>
      <c r="F3497" s="4">
        <v>0</v>
      </c>
      <c r="G3497" s="4">
        <v>0</v>
      </c>
      <c r="H3497" s="4">
        <v>0</v>
      </c>
      <c r="I3497" s="4">
        <v>0</v>
      </c>
      <c r="J3497" s="4">
        <v>0</v>
      </c>
      <c r="K3497" s="3" t="s">
        <v>1451</v>
      </c>
      <c r="L3497" s="4"/>
    </row>
    <row r="3498" spans="2:12" x14ac:dyDescent="0.3">
      <c r="B3498" s="3" t="s">
        <v>156</v>
      </c>
      <c r="C3498" s="4">
        <v>2024</v>
      </c>
      <c r="D3498" s="3" t="s">
        <v>1454</v>
      </c>
      <c r="E3498" s="4">
        <v>0</v>
      </c>
      <c r="F3498" s="4">
        <v>0</v>
      </c>
      <c r="G3498" s="4">
        <v>0</v>
      </c>
      <c r="H3498" s="4">
        <v>0</v>
      </c>
      <c r="I3498" s="4">
        <v>0</v>
      </c>
      <c r="J3498" s="4">
        <v>0</v>
      </c>
      <c r="K3498" s="3"/>
      <c r="L3498" s="4"/>
    </row>
    <row r="3499" spans="2:12" x14ac:dyDescent="0.3">
      <c r="B3499" s="3" t="s">
        <v>156</v>
      </c>
      <c r="C3499" s="4">
        <v>2024</v>
      </c>
      <c r="D3499" s="3" t="s">
        <v>1455</v>
      </c>
      <c r="E3499" s="4">
        <v>5427297</v>
      </c>
      <c r="F3499" s="4">
        <v>1285421</v>
      </c>
      <c r="G3499" s="4">
        <v>4141876</v>
      </c>
      <c r="H3499" s="4">
        <v>79732</v>
      </c>
      <c r="I3499" s="4">
        <v>9220770</v>
      </c>
      <c r="J3499" s="4">
        <v>141068</v>
      </c>
      <c r="K3499" s="3" t="s">
        <v>1447</v>
      </c>
      <c r="L3499" s="4">
        <v>0.23684368111787507</v>
      </c>
    </row>
    <row r="3500" spans="2:12" x14ac:dyDescent="0.3">
      <c r="B3500" s="3" t="s">
        <v>156</v>
      </c>
      <c r="C3500" s="4">
        <v>2024</v>
      </c>
      <c r="D3500" s="3" t="s">
        <v>1456</v>
      </c>
      <c r="E3500" s="4">
        <v>7109834</v>
      </c>
      <c r="F3500" s="4">
        <v>4193749</v>
      </c>
      <c r="G3500" s="4">
        <v>2916085</v>
      </c>
      <c r="H3500" s="4">
        <v>19245</v>
      </c>
      <c r="I3500" s="4">
        <v>16071946</v>
      </c>
      <c r="J3500" s="4">
        <v>0</v>
      </c>
      <c r="K3500" s="3" t="s">
        <v>1447</v>
      </c>
      <c r="L3500" s="4">
        <v>0.58985188683730172</v>
      </c>
    </row>
    <row r="3501" spans="2:12" x14ac:dyDescent="0.3">
      <c r="B3501" s="3" t="s">
        <v>156</v>
      </c>
      <c r="C3501" s="4">
        <v>2024</v>
      </c>
      <c r="D3501" s="3" t="s">
        <v>1457</v>
      </c>
      <c r="E3501" s="4">
        <v>9270516</v>
      </c>
      <c r="F3501" s="4">
        <v>3363269</v>
      </c>
      <c r="G3501" s="4">
        <v>5907247</v>
      </c>
      <c r="H3501" s="4">
        <v>250602</v>
      </c>
      <c r="I3501" s="4">
        <v>13870300</v>
      </c>
      <c r="J3501" s="4">
        <v>1387030</v>
      </c>
      <c r="K3501" s="3" t="s">
        <v>1447</v>
      </c>
      <c r="L3501" s="4">
        <v>0.36279199561275771</v>
      </c>
    </row>
    <row r="3502" spans="2:12" x14ac:dyDescent="0.3">
      <c r="B3502" s="3" t="s">
        <v>156</v>
      </c>
      <c r="C3502" s="4">
        <v>2024</v>
      </c>
      <c r="D3502" s="3" t="s">
        <v>1458</v>
      </c>
      <c r="E3502" s="4">
        <v>0</v>
      </c>
      <c r="F3502" s="4"/>
      <c r="G3502" s="4">
        <v>0</v>
      </c>
      <c r="H3502" s="4">
        <v>0</v>
      </c>
      <c r="I3502" s="4">
        <v>0</v>
      </c>
      <c r="J3502" s="4"/>
      <c r="K3502" s="3" t="s">
        <v>1451</v>
      </c>
      <c r="L3502" s="4"/>
    </row>
    <row r="3503" spans="2:12" x14ac:dyDescent="0.3">
      <c r="B3503" s="3" t="s">
        <v>158</v>
      </c>
      <c r="C3503" s="4">
        <v>2019</v>
      </c>
      <c r="D3503" s="3" t="s">
        <v>1446</v>
      </c>
      <c r="E3503" s="4">
        <v>16825203</v>
      </c>
      <c r="F3503" s="4">
        <v>3620327</v>
      </c>
      <c r="G3503" s="4">
        <v>13204876</v>
      </c>
      <c r="H3503" s="4">
        <v>336881</v>
      </c>
      <c r="I3503" s="4">
        <v>0</v>
      </c>
      <c r="J3503" s="4">
        <v>0</v>
      </c>
      <c r="K3503" s="3" t="s">
        <v>1447</v>
      </c>
      <c r="L3503" s="4">
        <v>0.21517285705260139</v>
      </c>
    </row>
    <row r="3504" spans="2:12" x14ac:dyDescent="0.3">
      <c r="B3504" s="3" t="s">
        <v>158</v>
      </c>
      <c r="C3504" s="4">
        <v>2019</v>
      </c>
      <c r="D3504" s="3" t="s">
        <v>1448</v>
      </c>
      <c r="E3504" s="4">
        <v>2488119</v>
      </c>
      <c r="F3504" s="4">
        <v>1710480</v>
      </c>
      <c r="G3504" s="4">
        <v>777639</v>
      </c>
      <c r="H3504" s="4">
        <v>0</v>
      </c>
      <c r="I3504" s="4">
        <v>0</v>
      </c>
      <c r="J3504" s="4">
        <v>0</v>
      </c>
      <c r="K3504" s="3" t="s">
        <v>1447</v>
      </c>
      <c r="L3504" s="4">
        <v>0.68745908053433136</v>
      </c>
    </row>
    <row r="3505" spans="2:12" x14ac:dyDescent="0.3">
      <c r="B3505" s="3" t="s">
        <v>158</v>
      </c>
      <c r="C3505" s="4">
        <v>2019</v>
      </c>
      <c r="D3505" s="3" t="s">
        <v>1449</v>
      </c>
      <c r="E3505" s="4">
        <v>3738266</v>
      </c>
      <c r="F3505" s="4">
        <v>2774795</v>
      </c>
      <c r="G3505" s="4">
        <v>963471</v>
      </c>
      <c r="H3505" s="4">
        <v>197831</v>
      </c>
      <c r="I3505" s="4">
        <v>0</v>
      </c>
      <c r="J3505" s="4">
        <v>0</v>
      </c>
      <c r="K3505" s="3" t="s">
        <v>1447</v>
      </c>
      <c r="L3505" s="4">
        <v>0.7422679391996182</v>
      </c>
    </row>
    <row r="3506" spans="2:12" x14ac:dyDescent="0.3">
      <c r="B3506" s="3" t="s">
        <v>158</v>
      </c>
      <c r="C3506" s="4">
        <v>2019</v>
      </c>
      <c r="D3506" s="3" t="s">
        <v>1450</v>
      </c>
      <c r="E3506" s="4">
        <v>18417024</v>
      </c>
      <c r="F3506" s="4"/>
      <c r="G3506" s="4">
        <v>18417024</v>
      </c>
      <c r="H3506" s="4">
        <v>5017837</v>
      </c>
      <c r="I3506" s="4">
        <v>18417024</v>
      </c>
      <c r="J3506" s="4"/>
      <c r="K3506" s="3" t="s">
        <v>1451</v>
      </c>
      <c r="L3506" s="4"/>
    </row>
    <row r="3507" spans="2:12" x14ac:dyDescent="0.3">
      <c r="B3507" s="3" t="s">
        <v>158</v>
      </c>
      <c r="C3507" s="4">
        <v>2019</v>
      </c>
      <c r="D3507" s="3" t="s">
        <v>1452</v>
      </c>
      <c r="E3507" s="4">
        <v>0</v>
      </c>
      <c r="F3507" s="4">
        <v>0</v>
      </c>
      <c r="G3507" s="4">
        <v>0</v>
      </c>
      <c r="H3507" s="4">
        <v>0</v>
      </c>
      <c r="I3507" s="4">
        <v>0</v>
      </c>
      <c r="J3507" s="4">
        <v>0</v>
      </c>
      <c r="K3507" s="3" t="s">
        <v>1451</v>
      </c>
      <c r="L3507" s="4"/>
    </row>
    <row r="3508" spans="2:12" x14ac:dyDescent="0.3">
      <c r="B3508" s="3" t="s">
        <v>158</v>
      </c>
      <c r="C3508" s="4">
        <v>2019</v>
      </c>
      <c r="D3508" s="3" t="s">
        <v>1453</v>
      </c>
      <c r="E3508" s="4">
        <v>5517954</v>
      </c>
      <c r="F3508" s="4">
        <v>1486691</v>
      </c>
      <c r="G3508" s="4">
        <v>4031263</v>
      </c>
      <c r="H3508" s="4">
        <v>224380</v>
      </c>
      <c r="I3508" s="4">
        <v>0</v>
      </c>
      <c r="J3508" s="4">
        <v>0</v>
      </c>
      <c r="K3508" s="3" t="s">
        <v>1451</v>
      </c>
      <c r="L3508" s="4">
        <v>0.26942794376321366</v>
      </c>
    </row>
    <row r="3509" spans="2:12" x14ac:dyDescent="0.3">
      <c r="B3509" s="3" t="s">
        <v>158</v>
      </c>
      <c r="C3509" s="4">
        <v>2019</v>
      </c>
      <c r="D3509" s="3" t="s">
        <v>1454</v>
      </c>
      <c r="E3509" s="4">
        <v>3312508</v>
      </c>
      <c r="F3509" s="4">
        <v>1579183</v>
      </c>
      <c r="G3509" s="4">
        <v>1733325</v>
      </c>
      <c r="H3509" s="4">
        <v>0</v>
      </c>
      <c r="I3509" s="4">
        <v>0</v>
      </c>
      <c r="J3509" s="4">
        <v>0</v>
      </c>
      <c r="K3509" s="3" t="s">
        <v>1447</v>
      </c>
      <c r="L3509" s="4">
        <v>0.47673333921004868</v>
      </c>
    </row>
    <row r="3510" spans="2:12" x14ac:dyDescent="0.3">
      <c r="B3510" s="3" t="s">
        <v>158</v>
      </c>
      <c r="C3510" s="4">
        <v>2019</v>
      </c>
      <c r="D3510" s="3" t="s">
        <v>1455</v>
      </c>
      <c r="E3510" s="4">
        <v>20964387</v>
      </c>
      <c r="F3510" s="4">
        <v>8584492</v>
      </c>
      <c r="G3510" s="4">
        <v>12379895</v>
      </c>
      <c r="H3510" s="4">
        <v>43023</v>
      </c>
      <c r="I3510" s="4">
        <v>0</v>
      </c>
      <c r="J3510" s="4">
        <v>0</v>
      </c>
      <c r="K3510" s="3" t="s">
        <v>1447</v>
      </c>
      <c r="L3510" s="4">
        <v>0.40947975249645985</v>
      </c>
    </row>
    <row r="3511" spans="2:12" x14ac:dyDescent="0.3">
      <c r="B3511" s="3" t="s">
        <v>158</v>
      </c>
      <c r="C3511" s="4">
        <v>2019</v>
      </c>
      <c r="D3511" s="3" t="s">
        <v>1456</v>
      </c>
      <c r="E3511" s="4">
        <v>26437508</v>
      </c>
      <c r="F3511" s="4">
        <v>12597472</v>
      </c>
      <c r="G3511" s="4">
        <v>13840036</v>
      </c>
      <c r="H3511" s="4">
        <v>37180</v>
      </c>
      <c r="I3511" s="4">
        <v>0</v>
      </c>
      <c r="J3511" s="4">
        <v>0</v>
      </c>
      <c r="K3511" s="3" t="s">
        <v>1447</v>
      </c>
      <c r="L3511" s="4">
        <v>0.47649997874232319</v>
      </c>
    </row>
    <row r="3512" spans="2:12" x14ac:dyDescent="0.3">
      <c r="B3512" s="3" t="s">
        <v>158</v>
      </c>
      <c r="C3512" s="4">
        <v>2019</v>
      </c>
      <c r="D3512" s="3" t="s">
        <v>1457</v>
      </c>
      <c r="E3512" s="4">
        <v>29829352</v>
      </c>
      <c r="F3512" s="4">
        <v>8852478</v>
      </c>
      <c r="G3512" s="4">
        <v>20976874</v>
      </c>
      <c r="H3512" s="4">
        <v>143186</v>
      </c>
      <c r="I3512" s="4">
        <v>0</v>
      </c>
      <c r="J3512" s="4">
        <v>0</v>
      </c>
      <c r="K3512" s="3" t="s">
        <v>1447</v>
      </c>
      <c r="L3512" s="4">
        <v>0.2967707109426983</v>
      </c>
    </row>
    <row r="3513" spans="2:12" x14ac:dyDescent="0.3">
      <c r="B3513" s="3" t="s">
        <v>158</v>
      </c>
      <c r="C3513" s="4">
        <v>2019</v>
      </c>
      <c r="D3513" s="3" t="s">
        <v>1458</v>
      </c>
      <c r="E3513" s="4">
        <v>1952657</v>
      </c>
      <c r="F3513" s="4"/>
      <c r="G3513" s="4">
        <v>1952657</v>
      </c>
      <c r="H3513" s="4">
        <v>1613850</v>
      </c>
      <c r="I3513" s="4">
        <v>1952657</v>
      </c>
      <c r="J3513" s="4"/>
      <c r="K3513" s="3" t="s">
        <v>1451</v>
      </c>
      <c r="L3513" s="4"/>
    </row>
    <row r="3514" spans="2:12" x14ac:dyDescent="0.3">
      <c r="B3514" s="3" t="s">
        <v>158</v>
      </c>
      <c r="C3514" s="4">
        <v>2020</v>
      </c>
      <c r="D3514" s="3" t="s">
        <v>1446</v>
      </c>
      <c r="E3514" s="4">
        <v>16825203</v>
      </c>
      <c r="F3514" s="4">
        <v>4058939</v>
      </c>
      <c r="G3514" s="4">
        <v>12766264</v>
      </c>
      <c r="H3514" s="4">
        <v>241972</v>
      </c>
      <c r="I3514" s="4">
        <v>0</v>
      </c>
      <c r="J3514" s="4">
        <v>0</v>
      </c>
      <c r="K3514" s="3" t="s">
        <v>1460</v>
      </c>
      <c r="L3514" s="4">
        <v>0.2412416064162792</v>
      </c>
    </row>
    <row r="3515" spans="2:12" x14ac:dyDescent="0.3">
      <c r="B3515" s="3" t="s">
        <v>158</v>
      </c>
      <c r="C3515" s="4">
        <v>2020</v>
      </c>
      <c r="D3515" s="3" t="s">
        <v>1448</v>
      </c>
      <c r="E3515" s="4">
        <v>2488119</v>
      </c>
      <c r="F3515" s="4">
        <v>1745525</v>
      </c>
      <c r="G3515" s="4">
        <v>742594</v>
      </c>
      <c r="H3515" s="4">
        <v>0</v>
      </c>
      <c r="I3515" s="4">
        <v>0</v>
      </c>
      <c r="J3515" s="4">
        <v>0</v>
      </c>
      <c r="K3515" s="3" t="s">
        <v>1460</v>
      </c>
      <c r="L3515" s="4">
        <v>0.70154401779014586</v>
      </c>
    </row>
    <row r="3516" spans="2:12" x14ac:dyDescent="0.3">
      <c r="B3516" s="3" t="s">
        <v>158</v>
      </c>
      <c r="C3516" s="4">
        <v>2020</v>
      </c>
      <c r="D3516" s="3" t="s">
        <v>1449</v>
      </c>
      <c r="E3516" s="4">
        <v>3738266</v>
      </c>
      <c r="F3516" s="4">
        <v>2920339</v>
      </c>
      <c r="G3516" s="4">
        <v>817927</v>
      </c>
      <c r="H3516" s="4">
        <v>414029</v>
      </c>
      <c r="I3516" s="4">
        <v>0</v>
      </c>
      <c r="J3516" s="4">
        <v>0</v>
      </c>
      <c r="K3516" s="3" t="s">
        <v>1460</v>
      </c>
      <c r="L3516" s="4">
        <v>0.78120149823474305</v>
      </c>
    </row>
    <row r="3517" spans="2:12" x14ac:dyDescent="0.3">
      <c r="B3517" s="3" t="s">
        <v>158</v>
      </c>
      <c r="C3517" s="4">
        <v>2020</v>
      </c>
      <c r="D3517" s="3" t="s">
        <v>1450</v>
      </c>
      <c r="E3517" s="4">
        <v>18417024</v>
      </c>
      <c r="F3517" s="4"/>
      <c r="G3517" s="4">
        <v>18417024</v>
      </c>
      <c r="H3517" s="4">
        <v>0</v>
      </c>
      <c r="I3517" s="4">
        <v>18417024</v>
      </c>
      <c r="J3517" s="4"/>
      <c r="K3517" s="3" t="s">
        <v>1451</v>
      </c>
      <c r="L3517" s="4"/>
    </row>
    <row r="3518" spans="2:12" x14ac:dyDescent="0.3">
      <c r="B3518" s="3" t="s">
        <v>158</v>
      </c>
      <c r="C3518" s="4">
        <v>2020</v>
      </c>
      <c r="D3518" s="3" t="s">
        <v>1452</v>
      </c>
      <c r="E3518" s="4">
        <v>0</v>
      </c>
      <c r="F3518" s="4">
        <v>0</v>
      </c>
      <c r="G3518" s="4">
        <v>0</v>
      </c>
      <c r="H3518" s="4">
        <v>0</v>
      </c>
      <c r="I3518" s="4">
        <v>0</v>
      </c>
      <c r="J3518" s="4">
        <v>0</v>
      </c>
      <c r="K3518" s="3" t="s">
        <v>1460</v>
      </c>
      <c r="L3518" s="4"/>
    </row>
    <row r="3519" spans="2:12" x14ac:dyDescent="0.3">
      <c r="B3519" s="3" t="s">
        <v>158</v>
      </c>
      <c r="C3519" s="4">
        <v>2020</v>
      </c>
      <c r="D3519" s="3" t="s">
        <v>1453</v>
      </c>
      <c r="E3519" s="4">
        <v>9681027</v>
      </c>
      <c r="F3519" s="4">
        <v>57186</v>
      </c>
      <c r="G3519" s="4">
        <v>9623841</v>
      </c>
      <c r="H3519" s="4">
        <v>740901</v>
      </c>
      <c r="I3519" s="4">
        <v>0</v>
      </c>
      <c r="J3519" s="4">
        <v>0</v>
      </c>
      <c r="K3519" s="3" t="s">
        <v>1451</v>
      </c>
      <c r="L3519" s="4">
        <v>5.907017922788564E-3</v>
      </c>
    </row>
    <row r="3520" spans="2:12" x14ac:dyDescent="0.3">
      <c r="B3520" s="3" t="s">
        <v>158</v>
      </c>
      <c r="C3520" s="4">
        <v>2020</v>
      </c>
      <c r="D3520" s="3" t="s">
        <v>1454</v>
      </c>
      <c r="E3520" s="4">
        <v>3312508</v>
      </c>
      <c r="F3520" s="4">
        <v>1735934</v>
      </c>
      <c r="G3520" s="4">
        <v>1576574</v>
      </c>
      <c r="H3520" s="4">
        <v>19219</v>
      </c>
      <c r="I3520" s="4">
        <v>0</v>
      </c>
      <c r="J3520" s="4">
        <v>0</v>
      </c>
      <c r="K3520" s="3" t="s">
        <v>1460</v>
      </c>
      <c r="L3520" s="4">
        <v>0.52405428152928235</v>
      </c>
    </row>
    <row r="3521" spans="2:12" x14ac:dyDescent="0.3">
      <c r="B3521" s="3" t="s">
        <v>158</v>
      </c>
      <c r="C3521" s="4">
        <v>2020</v>
      </c>
      <c r="D3521" s="3" t="s">
        <v>1455</v>
      </c>
      <c r="E3521" s="4">
        <v>20964387</v>
      </c>
      <c r="F3521" s="4">
        <v>10527933</v>
      </c>
      <c r="G3521" s="4">
        <v>10436454</v>
      </c>
      <c r="H3521" s="4">
        <v>1393735</v>
      </c>
      <c r="I3521" s="4">
        <v>0</v>
      </c>
      <c r="J3521" s="4">
        <v>0</v>
      </c>
      <c r="K3521" s="3" t="s">
        <v>1460</v>
      </c>
      <c r="L3521" s="4">
        <v>0.50218177140118625</v>
      </c>
    </row>
    <row r="3522" spans="2:12" x14ac:dyDescent="0.3">
      <c r="B3522" s="3" t="s">
        <v>158</v>
      </c>
      <c r="C3522" s="4">
        <v>2020</v>
      </c>
      <c r="D3522" s="3" t="s">
        <v>1456</v>
      </c>
      <c r="E3522" s="4">
        <v>26437508</v>
      </c>
      <c r="F3522" s="4">
        <v>13094584</v>
      </c>
      <c r="G3522" s="4">
        <v>13342924</v>
      </c>
      <c r="H3522" s="4">
        <v>970826</v>
      </c>
      <c r="I3522" s="4">
        <v>0</v>
      </c>
      <c r="J3522" s="4">
        <v>0</v>
      </c>
      <c r="K3522" s="3" t="s">
        <v>1460</v>
      </c>
      <c r="L3522" s="4">
        <v>0.49530326383258211</v>
      </c>
    </row>
    <row r="3523" spans="2:12" x14ac:dyDescent="0.3">
      <c r="B3523" s="3" t="s">
        <v>158</v>
      </c>
      <c r="C3523" s="4">
        <v>2020</v>
      </c>
      <c r="D3523" s="3" t="s">
        <v>1457</v>
      </c>
      <c r="E3523" s="4">
        <v>29829352</v>
      </c>
      <c r="F3523" s="4">
        <v>9332141</v>
      </c>
      <c r="G3523" s="4">
        <v>20497211</v>
      </c>
      <c r="H3523" s="4">
        <v>738272</v>
      </c>
      <c r="I3523" s="4">
        <v>0</v>
      </c>
      <c r="J3523" s="4">
        <v>0</v>
      </c>
      <c r="K3523" s="3" t="s">
        <v>1460</v>
      </c>
      <c r="L3523" s="4">
        <v>0.31285094627600357</v>
      </c>
    </row>
    <row r="3524" spans="2:12" x14ac:dyDescent="0.3">
      <c r="B3524" s="3" t="s">
        <v>158</v>
      </c>
      <c r="C3524" s="4">
        <v>2020</v>
      </c>
      <c r="D3524" s="3" t="s">
        <v>1458</v>
      </c>
      <c r="E3524" s="4">
        <v>672196</v>
      </c>
      <c r="F3524" s="4"/>
      <c r="G3524" s="4">
        <v>672196</v>
      </c>
      <c r="H3524" s="4">
        <v>-1289018</v>
      </c>
      <c r="I3524" s="4">
        <v>672196</v>
      </c>
      <c r="J3524" s="4"/>
      <c r="K3524" s="3" t="s">
        <v>1451</v>
      </c>
      <c r="L3524" s="4"/>
    </row>
    <row r="3525" spans="2:12" x14ac:dyDescent="0.3">
      <c r="B3525" s="3" t="s">
        <v>158</v>
      </c>
      <c r="C3525" s="4">
        <v>2021</v>
      </c>
      <c r="D3525" s="3" t="s">
        <v>1446</v>
      </c>
      <c r="E3525" s="4">
        <v>17040479</v>
      </c>
      <c r="F3525" s="4">
        <v>4282401</v>
      </c>
      <c r="G3525" s="4">
        <v>12758078</v>
      </c>
      <c r="H3525" s="4">
        <v>78491</v>
      </c>
      <c r="I3525" s="4">
        <v>0</v>
      </c>
      <c r="J3525" s="4">
        <v>0</v>
      </c>
      <c r="K3525" s="3" t="s">
        <v>1460</v>
      </c>
      <c r="L3525" s="4">
        <v>0.25130754833828323</v>
      </c>
    </row>
    <row r="3526" spans="2:12" x14ac:dyDescent="0.3">
      <c r="B3526" s="3" t="s">
        <v>158</v>
      </c>
      <c r="C3526" s="4">
        <v>2021</v>
      </c>
      <c r="D3526" s="3" t="s">
        <v>1448</v>
      </c>
      <c r="E3526" s="4">
        <v>2488119</v>
      </c>
      <c r="F3526" s="4">
        <v>1780571</v>
      </c>
      <c r="G3526" s="4">
        <v>707548</v>
      </c>
      <c r="H3526" s="4">
        <v>0</v>
      </c>
      <c r="I3526" s="4">
        <v>0</v>
      </c>
      <c r="J3526" s="4">
        <v>0</v>
      </c>
      <c r="K3526" s="3" t="s">
        <v>1460</v>
      </c>
      <c r="L3526" s="4">
        <v>0.71562935695599772</v>
      </c>
    </row>
    <row r="3527" spans="2:12" x14ac:dyDescent="0.3">
      <c r="B3527" s="3" t="s">
        <v>158</v>
      </c>
      <c r="C3527" s="4">
        <v>2021</v>
      </c>
      <c r="D3527" s="3" t="s">
        <v>1449</v>
      </c>
      <c r="E3527" s="4">
        <v>4000413</v>
      </c>
      <c r="F3527" s="4">
        <v>3115308</v>
      </c>
      <c r="G3527" s="4">
        <v>885105</v>
      </c>
      <c r="H3527" s="4">
        <v>107661</v>
      </c>
      <c r="I3527" s="4">
        <v>0</v>
      </c>
      <c r="J3527" s="4">
        <v>0</v>
      </c>
      <c r="K3527" s="3" t="s">
        <v>1460</v>
      </c>
      <c r="L3527" s="4">
        <v>0.77874659441412675</v>
      </c>
    </row>
    <row r="3528" spans="2:12" x14ac:dyDescent="0.3">
      <c r="B3528" s="3" t="s">
        <v>158</v>
      </c>
      <c r="C3528" s="4">
        <v>2021</v>
      </c>
      <c r="D3528" s="3" t="s">
        <v>1450</v>
      </c>
      <c r="E3528" s="4">
        <v>18417024</v>
      </c>
      <c r="F3528" s="4"/>
      <c r="G3528" s="4">
        <v>18417024</v>
      </c>
      <c r="H3528" s="4">
        <v>0</v>
      </c>
      <c r="I3528" s="4">
        <v>18417024</v>
      </c>
      <c r="J3528" s="4"/>
      <c r="K3528" s="3" t="s">
        <v>1451</v>
      </c>
      <c r="L3528" s="4"/>
    </row>
    <row r="3529" spans="2:12" x14ac:dyDescent="0.3">
      <c r="B3529" s="3" t="s">
        <v>158</v>
      </c>
      <c r="C3529" s="4">
        <v>2021</v>
      </c>
      <c r="D3529" s="3" t="s">
        <v>1452</v>
      </c>
      <c r="E3529" s="4">
        <v>6339964</v>
      </c>
      <c r="F3529" s="4">
        <v>2171103</v>
      </c>
      <c r="G3529" s="4">
        <v>4168861</v>
      </c>
      <c r="H3529" s="4">
        <v>99992</v>
      </c>
      <c r="I3529" s="4">
        <v>0</v>
      </c>
      <c r="J3529" s="4">
        <v>0</v>
      </c>
      <c r="K3529" s="3" t="s">
        <v>1460</v>
      </c>
      <c r="L3529" s="4">
        <v>0.34244721263401495</v>
      </c>
    </row>
    <row r="3530" spans="2:12" x14ac:dyDescent="0.3">
      <c r="B3530" s="3" t="s">
        <v>158</v>
      </c>
      <c r="C3530" s="4">
        <v>2021</v>
      </c>
      <c r="D3530" s="3" t="s">
        <v>1453</v>
      </c>
      <c r="E3530" s="4">
        <v>2781025</v>
      </c>
      <c r="F3530" s="4">
        <v>0</v>
      </c>
      <c r="G3530" s="4">
        <v>2781025</v>
      </c>
      <c r="H3530" s="4">
        <v>0</v>
      </c>
      <c r="I3530" s="4">
        <v>0</v>
      </c>
      <c r="J3530" s="4">
        <v>0</v>
      </c>
      <c r="K3530" s="3" t="s">
        <v>1451</v>
      </c>
      <c r="L3530" s="4">
        <v>0</v>
      </c>
    </row>
    <row r="3531" spans="2:12" x14ac:dyDescent="0.3">
      <c r="B3531" s="3" t="s">
        <v>158</v>
      </c>
      <c r="C3531" s="4">
        <v>2021</v>
      </c>
      <c r="D3531" s="3" t="s">
        <v>1454</v>
      </c>
      <c r="E3531" s="4">
        <v>3334762</v>
      </c>
      <c r="F3531" s="4">
        <v>1888274</v>
      </c>
      <c r="G3531" s="4">
        <v>1446488</v>
      </c>
      <c r="H3531" s="4">
        <v>0</v>
      </c>
      <c r="I3531" s="4">
        <v>0</v>
      </c>
      <c r="J3531" s="4">
        <v>0</v>
      </c>
      <c r="K3531" s="3" t="s">
        <v>1460</v>
      </c>
      <c r="L3531" s="4">
        <v>0.5662395097461228</v>
      </c>
    </row>
    <row r="3532" spans="2:12" x14ac:dyDescent="0.3">
      <c r="B3532" s="3" t="s">
        <v>158</v>
      </c>
      <c r="C3532" s="4">
        <v>2021</v>
      </c>
      <c r="D3532" s="3" t="s">
        <v>1455</v>
      </c>
      <c r="E3532" s="4">
        <v>22126711</v>
      </c>
      <c r="F3532" s="4">
        <v>9267588</v>
      </c>
      <c r="G3532" s="4">
        <v>12859123</v>
      </c>
      <c r="H3532" s="4">
        <v>764221</v>
      </c>
      <c r="I3532" s="4">
        <v>0</v>
      </c>
      <c r="J3532" s="4">
        <v>0</v>
      </c>
      <c r="K3532" s="3" t="s">
        <v>1460</v>
      </c>
      <c r="L3532" s="4">
        <v>0.41884164347787611</v>
      </c>
    </row>
    <row r="3533" spans="2:12" x14ac:dyDescent="0.3">
      <c r="B3533" s="3" t="s">
        <v>158</v>
      </c>
      <c r="C3533" s="4">
        <v>2021</v>
      </c>
      <c r="D3533" s="3" t="s">
        <v>1456</v>
      </c>
      <c r="E3533" s="4">
        <v>27378297</v>
      </c>
      <c r="F3533" s="4">
        <v>13559710</v>
      </c>
      <c r="G3533" s="4">
        <v>13818587</v>
      </c>
      <c r="H3533" s="4">
        <v>1006726</v>
      </c>
      <c r="I3533" s="4">
        <v>0</v>
      </c>
      <c r="J3533" s="4">
        <v>0</v>
      </c>
      <c r="K3533" s="3" t="s">
        <v>1460</v>
      </c>
      <c r="L3533" s="4">
        <v>0.49527222237380214</v>
      </c>
    </row>
    <row r="3534" spans="2:12" x14ac:dyDescent="0.3">
      <c r="B3534" s="3" t="s">
        <v>158</v>
      </c>
      <c r="C3534" s="4">
        <v>2021</v>
      </c>
      <c r="D3534" s="3" t="s">
        <v>1457</v>
      </c>
      <c r="E3534" s="4">
        <v>30567625</v>
      </c>
      <c r="F3534" s="4">
        <v>9827755</v>
      </c>
      <c r="G3534" s="4">
        <v>20739870</v>
      </c>
      <c r="H3534" s="4">
        <v>844840</v>
      </c>
      <c r="I3534" s="4">
        <v>0</v>
      </c>
      <c r="J3534" s="4">
        <v>0</v>
      </c>
      <c r="K3534" s="3" t="s">
        <v>1460</v>
      </c>
      <c r="L3534" s="4">
        <v>0.32150862227601917</v>
      </c>
    </row>
    <row r="3535" spans="2:12" x14ac:dyDescent="0.3">
      <c r="B3535" s="3" t="s">
        <v>158</v>
      </c>
      <c r="C3535" s="4">
        <v>2021</v>
      </c>
      <c r="D3535" s="3" t="s">
        <v>1458</v>
      </c>
      <c r="E3535" s="4">
        <v>2490057</v>
      </c>
      <c r="F3535" s="4"/>
      <c r="G3535" s="4">
        <v>2490057</v>
      </c>
      <c r="H3535" s="4">
        <v>1995788</v>
      </c>
      <c r="I3535" s="4">
        <v>2490057</v>
      </c>
      <c r="J3535" s="4"/>
      <c r="K3535" s="3" t="s">
        <v>1451</v>
      </c>
      <c r="L3535" s="4"/>
    </row>
    <row r="3536" spans="2:12" x14ac:dyDescent="0.3">
      <c r="B3536" s="3" t="s">
        <v>158</v>
      </c>
      <c r="C3536" s="4">
        <v>2022</v>
      </c>
      <c r="D3536" s="3" t="s">
        <v>1446</v>
      </c>
      <c r="E3536" s="4">
        <v>16884558</v>
      </c>
      <c r="F3536" s="4">
        <v>4724587</v>
      </c>
      <c r="G3536" s="4">
        <v>12159971</v>
      </c>
      <c r="H3536" s="4">
        <v>13370</v>
      </c>
      <c r="I3536" s="4">
        <v>0</v>
      </c>
      <c r="J3536" s="4">
        <v>0</v>
      </c>
      <c r="K3536" s="3" t="s">
        <v>1460</v>
      </c>
      <c r="L3536" s="4">
        <v>0.2798170375558543</v>
      </c>
    </row>
    <row r="3537" spans="2:12" x14ac:dyDescent="0.3">
      <c r="B3537" s="3" t="s">
        <v>158</v>
      </c>
      <c r="C3537" s="4">
        <v>2022</v>
      </c>
      <c r="D3537" s="3" t="s">
        <v>1448</v>
      </c>
      <c r="E3537" s="4">
        <v>2488119</v>
      </c>
      <c r="F3537" s="4">
        <v>1814393</v>
      </c>
      <c r="G3537" s="4">
        <v>673726</v>
      </c>
      <c r="H3537" s="4">
        <v>0</v>
      </c>
      <c r="I3537" s="4">
        <v>0</v>
      </c>
      <c r="J3537" s="4">
        <v>0</v>
      </c>
      <c r="K3537" s="3" t="s">
        <v>1460</v>
      </c>
      <c r="L3537" s="4">
        <v>0.72922275823624194</v>
      </c>
    </row>
    <row r="3538" spans="2:12" x14ac:dyDescent="0.3">
      <c r="B3538" s="3" t="s">
        <v>158</v>
      </c>
      <c r="C3538" s="4">
        <v>2022</v>
      </c>
      <c r="D3538" s="3" t="s">
        <v>1449</v>
      </c>
      <c r="E3538" s="4">
        <v>4108074</v>
      </c>
      <c r="F3538" s="4">
        <v>3320901</v>
      </c>
      <c r="G3538" s="4">
        <v>787173</v>
      </c>
      <c r="H3538" s="4">
        <v>0</v>
      </c>
      <c r="I3538" s="4">
        <v>0</v>
      </c>
      <c r="J3538" s="4">
        <v>0</v>
      </c>
      <c r="K3538" s="3" t="s">
        <v>1460</v>
      </c>
      <c r="L3538" s="4">
        <v>0.80838392881919852</v>
      </c>
    </row>
    <row r="3539" spans="2:12" x14ac:dyDescent="0.3">
      <c r="B3539" s="3" t="s">
        <v>158</v>
      </c>
      <c r="C3539" s="4">
        <v>2022</v>
      </c>
      <c r="D3539" s="3" t="s">
        <v>1450</v>
      </c>
      <c r="E3539" s="4">
        <v>18417024</v>
      </c>
      <c r="F3539" s="4"/>
      <c r="G3539" s="4">
        <v>18417024</v>
      </c>
      <c r="H3539" s="4">
        <v>0</v>
      </c>
      <c r="I3539" s="4">
        <v>18417024</v>
      </c>
      <c r="J3539" s="4"/>
      <c r="K3539" s="3" t="s">
        <v>1451</v>
      </c>
      <c r="L3539" s="4"/>
    </row>
    <row r="3540" spans="2:12" x14ac:dyDescent="0.3">
      <c r="B3540" s="3" t="s">
        <v>158</v>
      </c>
      <c r="C3540" s="4">
        <v>2022</v>
      </c>
      <c r="D3540" s="3" t="s">
        <v>1452</v>
      </c>
      <c r="E3540" s="4">
        <v>6553463</v>
      </c>
      <c r="F3540" s="4">
        <v>2512192</v>
      </c>
      <c r="G3540" s="4">
        <v>4041271</v>
      </c>
      <c r="H3540" s="4">
        <v>265672</v>
      </c>
      <c r="I3540" s="4">
        <v>0</v>
      </c>
      <c r="J3540" s="4">
        <v>0</v>
      </c>
      <c r="K3540" s="3" t="s">
        <v>1460</v>
      </c>
      <c r="L3540" s="4">
        <v>0.38333809163185939</v>
      </c>
    </row>
    <row r="3541" spans="2:12" x14ac:dyDescent="0.3">
      <c r="B3541" s="3" t="s">
        <v>158</v>
      </c>
      <c r="C3541" s="4">
        <v>2022</v>
      </c>
      <c r="D3541" s="3" t="s">
        <v>1453</v>
      </c>
      <c r="E3541" s="4">
        <v>5386417</v>
      </c>
      <c r="F3541" s="4">
        <v>0</v>
      </c>
      <c r="G3541" s="4">
        <v>5386417</v>
      </c>
      <c r="H3541" s="4">
        <v>0</v>
      </c>
      <c r="I3541" s="4">
        <v>0</v>
      </c>
      <c r="J3541" s="4">
        <v>0</v>
      </c>
      <c r="K3541" s="3" t="s">
        <v>1451</v>
      </c>
      <c r="L3541" s="4">
        <v>0</v>
      </c>
    </row>
    <row r="3542" spans="2:12" x14ac:dyDescent="0.3">
      <c r="B3542" s="3" t="s">
        <v>158</v>
      </c>
      <c r="C3542" s="4">
        <v>2022</v>
      </c>
      <c r="D3542" s="3" t="s">
        <v>1454</v>
      </c>
      <c r="E3542" s="4">
        <v>3334762</v>
      </c>
      <c r="F3542" s="4">
        <v>2041763</v>
      </c>
      <c r="G3542" s="4">
        <v>1292999</v>
      </c>
      <c r="H3542" s="4">
        <v>1391063</v>
      </c>
      <c r="I3542" s="4">
        <v>0</v>
      </c>
      <c r="J3542" s="4">
        <v>0</v>
      </c>
      <c r="K3542" s="3" t="s">
        <v>1460</v>
      </c>
      <c r="L3542" s="4">
        <v>0.61226648258556382</v>
      </c>
    </row>
    <row r="3543" spans="2:12" x14ac:dyDescent="0.3">
      <c r="B3543" s="3" t="s">
        <v>158</v>
      </c>
      <c r="C3543" s="4">
        <v>2022</v>
      </c>
      <c r="D3543" s="3" t="s">
        <v>1455</v>
      </c>
      <c r="E3543" s="4">
        <v>22890932</v>
      </c>
      <c r="F3543" s="4">
        <v>9727208</v>
      </c>
      <c r="G3543" s="4">
        <v>13163724</v>
      </c>
      <c r="H3543" s="4">
        <v>1751345</v>
      </c>
      <c r="I3543" s="4">
        <v>0</v>
      </c>
      <c r="J3543" s="4">
        <v>0</v>
      </c>
      <c r="K3543" s="3" t="s">
        <v>1460</v>
      </c>
      <c r="L3543" s="4">
        <v>0.42493717599615427</v>
      </c>
    </row>
    <row r="3544" spans="2:12" x14ac:dyDescent="0.3">
      <c r="B3544" s="3" t="s">
        <v>158</v>
      </c>
      <c r="C3544" s="4">
        <v>2022</v>
      </c>
      <c r="D3544" s="3" t="s">
        <v>1456</v>
      </c>
      <c r="E3544" s="4">
        <v>28385023</v>
      </c>
      <c r="F3544" s="4">
        <v>14033697</v>
      </c>
      <c r="G3544" s="4">
        <v>14351326</v>
      </c>
      <c r="H3544" s="4">
        <v>927431</v>
      </c>
      <c r="I3544" s="4">
        <v>0</v>
      </c>
      <c r="J3544" s="4">
        <v>0</v>
      </c>
      <c r="K3544" s="3" t="s">
        <v>1460</v>
      </c>
      <c r="L3544" s="4">
        <v>0.49440498956086809</v>
      </c>
    </row>
    <row r="3545" spans="2:12" x14ac:dyDescent="0.3">
      <c r="B3545" s="3" t="s">
        <v>158</v>
      </c>
      <c r="C3545" s="4">
        <v>2022</v>
      </c>
      <c r="D3545" s="3" t="s">
        <v>1457</v>
      </c>
      <c r="E3545" s="4">
        <v>31412464</v>
      </c>
      <c r="F3545" s="4">
        <v>10537712</v>
      </c>
      <c r="G3545" s="4">
        <v>20874752</v>
      </c>
      <c r="H3545" s="4">
        <v>1332230</v>
      </c>
      <c r="I3545" s="4">
        <v>0</v>
      </c>
      <c r="J3545" s="4">
        <v>0</v>
      </c>
      <c r="K3545" s="3" t="s">
        <v>1460</v>
      </c>
      <c r="L3545" s="4">
        <v>0.33546276407988879</v>
      </c>
    </row>
    <row r="3546" spans="2:12" x14ac:dyDescent="0.3">
      <c r="B3546" s="3" t="s">
        <v>158</v>
      </c>
      <c r="C3546" s="4">
        <v>2022</v>
      </c>
      <c r="D3546" s="3" t="s">
        <v>1458</v>
      </c>
      <c r="E3546" s="4">
        <v>1211455</v>
      </c>
      <c r="F3546" s="4"/>
      <c r="G3546" s="4">
        <v>1211455</v>
      </c>
      <c r="H3546" s="4">
        <v>-1498826</v>
      </c>
      <c r="I3546" s="4">
        <v>1211455</v>
      </c>
      <c r="J3546" s="4"/>
      <c r="K3546" s="3" t="s">
        <v>1451</v>
      </c>
      <c r="L3546" s="4"/>
    </row>
    <row r="3547" spans="2:12" x14ac:dyDescent="0.3">
      <c r="B3547" s="3" t="s">
        <v>158</v>
      </c>
      <c r="C3547" s="4">
        <v>2023</v>
      </c>
      <c r="D3547" s="3" t="s">
        <v>1446</v>
      </c>
      <c r="E3547" s="4">
        <v>17093867</v>
      </c>
      <c r="F3547" s="4">
        <v>5260862</v>
      </c>
      <c r="G3547" s="4">
        <v>11833005</v>
      </c>
      <c r="H3547" s="4">
        <v>46028</v>
      </c>
      <c r="I3547" s="4">
        <v>0</v>
      </c>
      <c r="J3547" s="4">
        <v>0</v>
      </c>
      <c r="K3547" s="3" t="s">
        <v>1460</v>
      </c>
      <c r="L3547" s="4">
        <v>0.30776312931415695</v>
      </c>
    </row>
    <row r="3548" spans="2:12" x14ac:dyDescent="0.3">
      <c r="B3548" s="3" t="s">
        <v>158</v>
      </c>
      <c r="C3548" s="4">
        <v>2023</v>
      </c>
      <c r="D3548" s="3" t="s">
        <v>1448</v>
      </c>
      <c r="E3548" s="4">
        <v>2665504</v>
      </c>
      <c r="F3548" s="4">
        <v>1853869</v>
      </c>
      <c r="G3548" s="4">
        <v>811635</v>
      </c>
      <c r="H3548" s="4">
        <v>0</v>
      </c>
      <c r="I3548" s="4">
        <v>0</v>
      </c>
      <c r="J3548" s="4">
        <v>0</v>
      </c>
      <c r="K3548" s="3" t="s">
        <v>1460</v>
      </c>
      <c r="L3548" s="4">
        <v>0.69550411479405017</v>
      </c>
    </row>
    <row r="3549" spans="2:12" x14ac:dyDescent="0.3">
      <c r="B3549" s="3" t="s">
        <v>158</v>
      </c>
      <c r="C3549" s="4">
        <v>2023</v>
      </c>
      <c r="D3549" s="3" t="s">
        <v>1449</v>
      </c>
      <c r="E3549" s="4">
        <v>4108074</v>
      </c>
      <c r="F3549" s="4">
        <v>3492149</v>
      </c>
      <c r="G3549" s="4">
        <v>615925</v>
      </c>
      <c r="H3549" s="4">
        <v>379266</v>
      </c>
      <c r="I3549" s="4">
        <v>0</v>
      </c>
      <c r="J3549" s="4">
        <v>0</v>
      </c>
      <c r="K3549" s="3" t="s">
        <v>1460</v>
      </c>
      <c r="L3549" s="4">
        <v>0.85006964334138091</v>
      </c>
    </row>
    <row r="3550" spans="2:12" x14ac:dyDescent="0.3">
      <c r="B3550" s="3" t="s">
        <v>158</v>
      </c>
      <c r="C3550" s="4">
        <v>2023</v>
      </c>
      <c r="D3550" s="3" t="s">
        <v>1450</v>
      </c>
      <c r="E3550" s="4">
        <v>18417024</v>
      </c>
      <c r="F3550" s="4"/>
      <c r="G3550" s="4">
        <v>18417024</v>
      </c>
      <c r="H3550" s="4">
        <v>0</v>
      </c>
      <c r="I3550" s="4">
        <v>18417024</v>
      </c>
      <c r="J3550" s="4"/>
      <c r="K3550" s="3" t="s">
        <v>1451</v>
      </c>
      <c r="L3550" s="4"/>
    </row>
    <row r="3551" spans="2:12" x14ac:dyDescent="0.3">
      <c r="B3551" s="3" t="s">
        <v>158</v>
      </c>
      <c r="C3551" s="4">
        <v>2023</v>
      </c>
      <c r="D3551" s="3" t="s">
        <v>1452</v>
      </c>
      <c r="E3551" s="4">
        <v>6787001</v>
      </c>
      <c r="F3551" s="4">
        <v>2864321</v>
      </c>
      <c r="G3551" s="4">
        <v>3922680</v>
      </c>
      <c r="H3551" s="4">
        <v>736438</v>
      </c>
      <c r="I3551" s="4">
        <v>0</v>
      </c>
      <c r="J3551" s="4">
        <v>0</v>
      </c>
      <c r="K3551" s="3" t="s">
        <v>1460</v>
      </c>
      <c r="L3551" s="4">
        <v>0.42203043730213097</v>
      </c>
    </row>
    <row r="3552" spans="2:12" x14ac:dyDescent="0.3">
      <c r="B3552" s="3" t="s">
        <v>158</v>
      </c>
      <c r="C3552" s="4">
        <v>2023</v>
      </c>
      <c r="D3552" s="3" t="s">
        <v>1453</v>
      </c>
      <c r="E3552" s="4">
        <v>4793456</v>
      </c>
      <c r="F3552" s="4">
        <v>0</v>
      </c>
      <c r="G3552" s="4">
        <v>4793456</v>
      </c>
      <c r="H3552" s="4">
        <v>0</v>
      </c>
      <c r="I3552" s="4">
        <v>0</v>
      </c>
      <c r="J3552" s="4">
        <v>0</v>
      </c>
      <c r="K3552" s="3" t="s">
        <v>1451</v>
      </c>
      <c r="L3552" s="4">
        <v>0</v>
      </c>
    </row>
    <row r="3553" spans="2:12" x14ac:dyDescent="0.3">
      <c r="B3553" s="3" t="s">
        <v>158</v>
      </c>
      <c r="C3553" s="4">
        <v>2023</v>
      </c>
      <c r="D3553" s="3" t="s">
        <v>1454</v>
      </c>
      <c r="E3553" s="4">
        <v>4725825</v>
      </c>
      <c r="F3553" s="4">
        <v>2266712</v>
      </c>
      <c r="G3553" s="4">
        <v>2459113</v>
      </c>
      <c r="H3553" s="4">
        <v>39146</v>
      </c>
      <c r="I3553" s="4">
        <v>0</v>
      </c>
      <c r="J3553" s="4">
        <v>0</v>
      </c>
      <c r="K3553" s="3" t="s">
        <v>1460</v>
      </c>
      <c r="L3553" s="4">
        <v>0.47964366010167536</v>
      </c>
    </row>
    <row r="3554" spans="2:12" x14ac:dyDescent="0.3">
      <c r="B3554" s="3" t="s">
        <v>158</v>
      </c>
      <c r="C3554" s="4">
        <v>2023</v>
      </c>
      <c r="D3554" s="3" t="s">
        <v>1455</v>
      </c>
      <c r="E3554" s="4">
        <v>24202331</v>
      </c>
      <c r="F3554" s="4">
        <v>10149799</v>
      </c>
      <c r="G3554" s="4">
        <v>14052532</v>
      </c>
      <c r="H3554" s="4">
        <v>127150</v>
      </c>
      <c r="I3554" s="4">
        <v>0</v>
      </c>
      <c r="J3554" s="4">
        <v>0</v>
      </c>
      <c r="K3554" s="3" t="s">
        <v>1460</v>
      </c>
      <c r="L3554" s="4">
        <v>0.41937278686090196</v>
      </c>
    </row>
    <row r="3555" spans="2:12" x14ac:dyDescent="0.3">
      <c r="B3555" s="3" t="s">
        <v>158</v>
      </c>
      <c r="C3555" s="4">
        <v>2023</v>
      </c>
      <c r="D3555" s="3" t="s">
        <v>1456</v>
      </c>
      <c r="E3555" s="4">
        <v>29312454</v>
      </c>
      <c r="F3555" s="4">
        <v>14293182</v>
      </c>
      <c r="G3555" s="4">
        <v>15019272</v>
      </c>
      <c r="H3555" s="4">
        <v>2668561</v>
      </c>
      <c r="I3555" s="4">
        <v>0</v>
      </c>
      <c r="J3555" s="4">
        <v>0</v>
      </c>
      <c r="K3555" s="3" t="s">
        <v>1460</v>
      </c>
      <c r="L3555" s="4">
        <v>0.48761465007331012</v>
      </c>
    </row>
    <row r="3556" spans="2:12" x14ac:dyDescent="0.3">
      <c r="B3556" s="3" t="s">
        <v>158</v>
      </c>
      <c r="C3556" s="4">
        <v>2023</v>
      </c>
      <c r="D3556" s="3" t="s">
        <v>1457</v>
      </c>
      <c r="E3556" s="4">
        <v>32759080</v>
      </c>
      <c r="F3556" s="4">
        <v>11099373</v>
      </c>
      <c r="G3556" s="4">
        <v>21659707</v>
      </c>
      <c r="H3556" s="4">
        <v>87155</v>
      </c>
      <c r="I3556" s="4">
        <v>0</v>
      </c>
      <c r="J3556" s="4">
        <v>0</v>
      </c>
      <c r="K3556" s="3" t="s">
        <v>1460</v>
      </c>
      <c r="L3556" s="4">
        <v>0.3388182146751374</v>
      </c>
    </row>
    <row r="3557" spans="2:12" x14ac:dyDescent="0.3">
      <c r="B3557" s="3" t="s">
        <v>158</v>
      </c>
      <c r="C3557" s="4">
        <v>2023</v>
      </c>
      <c r="D3557" s="3" t="s">
        <v>1458</v>
      </c>
      <c r="E3557" s="4">
        <v>2053204</v>
      </c>
      <c r="F3557" s="4"/>
      <c r="G3557" s="4">
        <v>2053204</v>
      </c>
      <c r="H3557" s="4">
        <v>1988705</v>
      </c>
      <c r="I3557" s="4">
        <v>2053204</v>
      </c>
      <c r="J3557" s="4"/>
      <c r="K3557" s="3" t="s">
        <v>1451</v>
      </c>
      <c r="L3557" s="4"/>
    </row>
    <row r="3558" spans="2:12" x14ac:dyDescent="0.3">
      <c r="B3558" s="3" t="s">
        <v>158</v>
      </c>
      <c r="C3558" s="4">
        <v>2024</v>
      </c>
      <c r="D3558" s="3" t="s">
        <v>1446</v>
      </c>
      <c r="E3558" s="4">
        <v>17197380</v>
      </c>
      <c r="F3558" s="4">
        <v>5728137</v>
      </c>
      <c r="G3558" s="4">
        <v>11469243</v>
      </c>
      <c r="H3558" s="4">
        <v>176030</v>
      </c>
      <c r="I3558" s="4">
        <v>46000000</v>
      </c>
      <c r="J3558" s="4">
        <v>1150000</v>
      </c>
      <c r="K3558" s="3" t="s">
        <v>1459</v>
      </c>
      <c r="L3558" s="4">
        <v>0.33308195783311179</v>
      </c>
    </row>
    <row r="3559" spans="2:12" x14ac:dyDescent="0.3">
      <c r="B3559" s="3" t="s">
        <v>158</v>
      </c>
      <c r="C3559" s="4">
        <v>2024</v>
      </c>
      <c r="D3559" s="3" t="s">
        <v>1448</v>
      </c>
      <c r="E3559" s="4">
        <v>3437288</v>
      </c>
      <c r="F3559" s="4">
        <v>1888513</v>
      </c>
      <c r="G3559" s="4">
        <v>1548775</v>
      </c>
      <c r="H3559" s="4">
        <v>0</v>
      </c>
      <c r="I3559" s="4">
        <v>1521280</v>
      </c>
      <c r="J3559" s="4">
        <v>20157</v>
      </c>
      <c r="K3559" s="3" t="s">
        <v>1459</v>
      </c>
      <c r="L3559" s="4">
        <v>0.54941948419800724</v>
      </c>
    </row>
    <row r="3560" spans="2:12" x14ac:dyDescent="0.3">
      <c r="B3560" s="3" t="s">
        <v>158</v>
      </c>
      <c r="C3560" s="4">
        <v>2024</v>
      </c>
      <c r="D3560" s="3" t="s">
        <v>1449</v>
      </c>
      <c r="E3560" s="4">
        <v>4457435</v>
      </c>
      <c r="F3560" s="4">
        <v>3681829</v>
      </c>
      <c r="G3560" s="4">
        <v>775606</v>
      </c>
      <c r="H3560" s="4">
        <v>439832</v>
      </c>
      <c r="I3560" s="4">
        <v>3418950</v>
      </c>
      <c r="J3560" s="4">
        <v>136758</v>
      </c>
      <c r="K3560" s="3" t="s">
        <v>1459</v>
      </c>
      <c r="L3560" s="4">
        <v>0.82599723832203942</v>
      </c>
    </row>
    <row r="3561" spans="2:12" x14ac:dyDescent="0.3">
      <c r="B3561" s="3" t="s">
        <v>158</v>
      </c>
      <c r="C3561" s="4">
        <v>2024</v>
      </c>
      <c r="D3561" s="3" t="s">
        <v>1450</v>
      </c>
      <c r="E3561" s="4">
        <v>18417024</v>
      </c>
      <c r="F3561" s="4"/>
      <c r="G3561" s="4">
        <v>18417024</v>
      </c>
      <c r="H3561" s="4">
        <v>0</v>
      </c>
      <c r="I3561" s="4">
        <v>18417024</v>
      </c>
      <c r="J3561" s="4"/>
      <c r="K3561" s="3" t="s">
        <v>1451</v>
      </c>
      <c r="L3561" s="4"/>
    </row>
    <row r="3562" spans="2:12" x14ac:dyDescent="0.3">
      <c r="B3562" s="3" t="s">
        <v>158</v>
      </c>
      <c r="C3562" s="4">
        <v>2024</v>
      </c>
      <c r="D3562" s="3" t="s">
        <v>1452</v>
      </c>
      <c r="E3562" s="4">
        <v>7447514</v>
      </c>
      <c r="F3562" s="4">
        <v>3299180</v>
      </c>
      <c r="G3562" s="4">
        <v>4148334</v>
      </c>
      <c r="H3562" s="4">
        <v>505317</v>
      </c>
      <c r="I3562" s="4">
        <v>10000000</v>
      </c>
      <c r="J3562" s="4">
        <v>1666667</v>
      </c>
      <c r="K3562" s="3" t="s">
        <v>1459</v>
      </c>
      <c r="L3562" s="4">
        <v>0.44299077517679053</v>
      </c>
    </row>
    <row r="3563" spans="2:12" x14ac:dyDescent="0.3">
      <c r="B3563" s="3" t="s">
        <v>158</v>
      </c>
      <c r="C3563" s="4">
        <v>2024</v>
      </c>
      <c r="D3563" s="3" t="s">
        <v>1453</v>
      </c>
      <c r="E3563" s="4">
        <v>4086521</v>
      </c>
      <c r="F3563" s="4">
        <v>0</v>
      </c>
      <c r="G3563" s="4">
        <v>4086521</v>
      </c>
      <c r="H3563" s="4">
        <v>0</v>
      </c>
      <c r="I3563" s="4">
        <v>5000000</v>
      </c>
      <c r="J3563" s="4">
        <v>83333</v>
      </c>
      <c r="K3563" s="3" t="s">
        <v>1451</v>
      </c>
      <c r="L3563" s="4">
        <v>0</v>
      </c>
    </row>
    <row r="3564" spans="2:12" x14ac:dyDescent="0.3">
      <c r="B3564" s="3" t="s">
        <v>158</v>
      </c>
      <c r="C3564" s="4">
        <v>2024</v>
      </c>
      <c r="D3564" s="3" t="s">
        <v>1454</v>
      </c>
      <c r="E3564" s="4">
        <v>4764971</v>
      </c>
      <c r="F3564" s="4">
        <v>2438970</v>
      </c>
      <c r="G3564" s="4">
        <v>2326001</v>
      </c>
      <c r="H3564" s="4">
        <v>204799</v>
      </c>
      <c r="I3564" s="4">
        <v>25000000</v>
      </c>
      <c r="J3564" s="4">
        <v>416667</v>
      </c>
      <c r="K3564" s="3" t="s">
        <v>1459</v>
      </c>
      <c r="L3564" s="4">
        <v>0.51185411201872999</v>
      </c>
    </row>
    <row r="3565" spans="2:12" x14ac:dyDescent="0.3">
      <c r="B3565" s="3" t="s">
        <v>158</v>
      </c>
      <c r="C3565" s="4">
        <v>2024</v>
      </c>
      <c r="D3565" s="3" t="s">
        <v>1455</v>
      </c>
      <c r="E3565" s="4">
        <v>24407342</v>
      </c>
      <c r="F3565" s="4">
        <v>10589718</v>
      </c>
      <c r="G3565" s="4">
        <v>13817624</v>
      </c>
      <c r="H3565" s="4">
        <v>402824</v>
      </c>
      <c r="I3565" s="4">
        <v>136982000</v>
      </c>
      <c r="J3565" s="4">
        <v>1876466</v>
      </c>
      <c r="K3565" s="3" t="s">
        <v>1459</v>
      </c>
      <c r="L3565" s="4">
        <v>0.43387428258267535</v>
      </c>
    </row>
    <row r="3566" spans="2:12" x14ac:dyDescent="0.3">
      <c r="B3566" s="3" t="s">
        <v>158</v>
      </c>
      <c r="C3566" s="4">
        <v>2024</v>
      </c>
      <c r="D3566" s="3" t="s">
        <v>1456</v>
      </c>
      <c r="E3566" s="4">
        <v>31903791</v>
      </c>
      <c r="F3566" s="4">
        <v>14512220</v>
      </c>
      <c r="G3566" s="4">
        <v>17391571</v>
      </c>
      <c r="H3566" s="4">
        <v>749652</v>
      </c>
      <c r="I3566" s="4">
        <v>39121200</v>
      </c>
      <c r="J3566" s="4">
        <v>1185491</v>
      </c>
      <c r="K3566" s="3" t="s">
        <v>1459</v>
      </c>
      <c r="L3566" s="4">
        <v>0.45487446930679803</v>
      </c>
    </row>
    <row r="3567" spans="2:12" x14ac:dyDescent="0.3">
      <c r="B3567" s="3" t="s">
        <v>158</v>
      </c>
      <c r="C3567" s="4">
        <v>2024</v>
      </c>
      <c r="D3567" s="3" t="s">
        <v>1457</v>
      </c>
      <c r="E3567" s="4">
        <v>32831871</v>
      </c>
      <c r="F3567" s="4">
        <v>11587039</v>
      </c>
      <c r="G3567" s="4">
        <v>21244832</v>
      </c>
      <c r="H3567" s="4">
        <v>102007</v>
      </c>
      <c r="I3567" s="4">
        <v>215931000</v>
      </c>
      <c r="J3567" s="4">
        <v>2699138</v>
      </c>
      <c r="K3567" s="3" t="s">
        <v>1459</v>
      </c>
      <c r="L3567" s="4">
        <v>0.35292045951325773</v>
      </c>
    </row>
    <row r="3568" spans="2:12" x14ac:dyDescent="0.3">
      <c r="B3568" s="3" t="s">
        <v>158</v>
      </c>
      <c r="C3568" s="4">
        <v>2024</v>
      </c>
      <c r="D3568" s="3" t="s">
        <v>1458</v>
      </c>
      <c r="E3568" s="4">
        <v>1411422</v>
      </c>
      <c r="F3568" s="4"/>
      <c r="G3568" s="4">
        <v>1411422</v>
      </c>
      <c r="H3568" s="4">
        <v>1698797</v>
      </c>
      <c r="I3568" s="4">
        <v>1411422</v>
      </c>
      <c r="J3568" s="4"/>
      <c r="K3568" s="3" t="s">
        <v>1451</v>
      </c>
      <c r="L3568" s="4"/>
    </row>
    <row r="3569" spans="2:12" x14ac:dyDescent="0.3">
      <c r="B3569" s="3" t="s">
        <v>160</v>
      </c>
      <c r="C3569" s="4">
        <v>2019</v>
      </c>
      <c r="D3569" s="3" t="s">
        <v>1446</v>
      </c>
      <c r="E3569" s="4">
        <v>0</v>
      </c>
      <c r="F3569" s="4">
        <v>0</v>
      </c>
      <c r="G3569" s="4">
        <v>0</v>
      </c>
      <c r="H3569" s="4">
        <v>0</v>
      </c>
      <c r="I3569" s="4">
        <v>0</v>
      </c>
      <c r="J3569" s="4">
        <v>0</v>
      </c>
      <c r="K3569" s="3" t="s">
        <v>1451</v>
      </c>
      <c r="L3569" s="4"/>
    </row>
    <row r="3570" spans="2:12" x14ac:dyDescent="0.3">
      <c r="B3570" s="3" t="s">
        <v>160</v>
      </c>
      <c r="C3570" s="4">
        <v>2019</v>
      </c>
      <c r="D3570" s="3" t="s">
        <v>1448</v>
      </c>
      <c r="E3570" s="4">
        <v>0</v>
      </c>
      <c r="F3570" s="4">
        <v>0</v>
      </c>
      <c r="G3570" s="4">
        <v>0</v>
      </c>
      <c r="H3570" s="4">
        <v>0</v>
      </c>
      <c r="I3570" s="4">
        <v>0</v>
      </c>
      <c r="J3570" s="4">
        <v>0</v>
      </c>
      <c r="K3570" s="3" t="s">
        <v>1451</v>
      </c>
      <c r="L3570" s="4"/>
    </row>
    <row r="3571" spans="2:12" x14ac:dyDescent="0.3">
      <c r="B3571" s="3" t="s">
        <v>160</v>
      </c>
      <c r="C3571" s="4">
        <v>2019</v>
      </c>
      <c r="D3571" s="3" t="s">
        <v>1449</v>
      </c>
      <c r="E3571" s="4">
        <v>0</v>
      </c>
      <c r="F3571" s="4">
        <v>0</v>
      </c>
      <c r="G3571" s="4">
        <v>0</v>
      </c>
      <c r="H3571" s="4">
        <v>0</v>
      </c>
      <c r="I3571" s="4">
        <v>0</v>
      </c>
      <c r="J3571" s="4">
        <v>0</v>
      </c>
      <c r="K3571" s="3" t="s">
        <v>1451</v>
      </c>
      <c r="L3571" s="4"/>
    </row>
    <row r="3572" spans="2:12" x14ac:dyDescent="0.3">
      <c r="B3572" s="3" t="s">
        <v>160</v>
      </c>
      <c r="C3572" s="4">
        <v>2019</v>
      </c>
      <c r="D3572" s="3" t="s">
        <v>1450</v>
      </c>
      <c r="E3572" s="4">
        <v>0</v>
      </c>
      <c r="F3572" s="4"/>
      <c r="G3572" s="4">
        <v>0</v>
      </c>
      <c r="H3572" s="4">
        <v>0</v>
      </c>
      <c r="I3572" s="4">
        <v>0</v>
      </c>
      <c r="J3572" s="4"/>
      <c r="K3572" s="3" t="s">
        <v>1451</v>
      </c>
      <c r="L3572" s="4"/>
    </row>
    <row r="3573" spans="2:12" x14ac:dyDescent="0.3">
      <c r="B3573" s="3" t="s">
        <v>160</v>
      </c>
      <c r="C3573" s="4">
        <v>2019</v>
      </c>
      <c r="D3573" s="3" t="s">
        <v>1452</v>
      </c>
      <c r="E3573" s="4">
        <v>0</v>
      </c>
      <c r="F3573" s="4">
        <v>0</v>
      </c>
      <c r="G3573" s="4">
        <v>0</v>
      </c>
      <c r="H3573" s="4">
        <v>0</v>
      </c>
      <c r="I3573" s="4">
        <v>0</v>
      </c>
      <c r="J3573" s="4">
        <v>0</v>
      </c>
      <c r="K3573" s="3" t="s">
        <v>1451</v>
      </c>
      <c r="L3573" s="4"/>
    </row>
    <row r="3574" spans="2:12" x14ac:dyDescent="0.3">
      <c r="B3574" s="3" t="s">
        <v>160</v>
      </c>
      <c r="C3574" s="4">
        <v>2019</v>
      </c>
      <c r="D3574" s="3" t="s">
        <v>1453</v>
      </c>
      <c r="E3574" s="4">
        <v>106</v>
      </c>
      <c r="F3574" s="4">
        <v>106</v>
      </c>
      <c r="G3574" s="4">
        <v>0</v>
      </c>
      <c r="H3574" s="4">
        <v>0</v>
      </c>
      <c r="I3574" s="4">
        <v>0</v>
      </c>
      <c r="J3574" s="4">
        <v>0</v>
      </c>
      <c r="K3574" s="3" t="s">
        <v>1451</v>
      </c>
      <c r="L3574" s="4">
        <v>1</v>
      </c>
    </row>
    <row r="3575" spans="2:12" x14ac:dyDescent="0.3">
      <c r="B3575" s="3" t="s">
        <v>160</v>
      </c>
      <c r="C3575" s="4">
        <v>2019</v>
      </c>
      <c r="D3575" s="3" t="s">
        <v>1454</v>
      </c>
      <c r="E3575" s="4">
        <v>0</v>
      </c>
      <c r="F3575" s="4">
        <v>0</v>
      </c>
      <c r="G3575" s="4">
        <v>0</v>
      </c>
      <c r="H3575" s="4">
        <v>0</v>
      </c>
      <c r="I3575" s="4">
        <v>0</v>
      </c>
      <c r="J3575" s="4">
        <v>0</v>
      </c>
      <c r="K3575" s="3" t="s">
        <v>1451</v>
      </c>
      <c r="L3575" s="4"/>
    </row>
    <row r="3576" spans="2:12" x14ac:dyDescent="0.3">
      <c r="B3576" s="3" t="s">
        <v>160</v>
      </c>
      <c r="C3576" s="4">
        <v>2019</v>
      </c>
      <c r="D3576" s="3" t="s">
        <v>1455</v>
      </c>
      <c r="E3576" s="4">
        <v>0</v>
      </c>
      <c r="F3576" s="4">
        <v>0</v>
      </c>
      <c r="G3576" s="4">
        <v>0</v>
      </c>
      <c r="H3576" s="4">
        <v>0</v>
      </c>
      <c r="I3576" s="4">
        <v>0</v>
      </c>
      <c r="J3576" s="4">
        <v>0</v>
      </c>
      <c r="K3576" s="3" t="s">
        <v>1451</v>
      </c>
      <c r="L3576" s="4"/>
    </row>
    <row r="3577" spans="2:12" x14ac:dyDescent="0.3">
      <c r="B3577" s="3" t="s">
        <v>160</v>
      </c>
      <c r="C3577" s="4">
        <v>2019</v>
      </c>
      <c r="D3577" s="3" t="s">
        <v>1456</v>
      </c>
      <c r="E3577" s="4">
        <v>199149</v>
      </c>
      <c r="F3577" s="4">
        <v>26555</v>
      </c>
      <c r="G3577" s="4">
        <v>172594</v>
      </c>
      <c r="H3577" s="4">
        <v>0</v>
      </c>
      <c r="I3577" s="4">
        <v>200000</v>
      </c>
      <c r="J3577" s="4">
        <v>4450</v>
      </c>
      <c r="K3577" s="3" t="s">
        <v>1459</v>
      </c>
      <c r="L3577" s="4">
        <v>0.13334237179197486</v>
      </c>
    </row>
    <row r="3578" spans="2:12" x14ac:dyDescent="0.3">
      <c r="B3578" s="3" t="s">
        <v>160</v>
      </c>
      <c r="C3578" s="4">
        <v>2019</v>
      </c>
      <c r="D3578" s="3" t="s">
        <v>1457</v>
      </c>
      <c r="E3578" s="4">
        <v>0</v>
      </c>
      <c r="F3578" s="4">
        <v>0</v>
      </c>
      <c r="G3578" s="4">
        <v>0</v>
      </c>
      <c r="H3578" s="4">
        <v>0</v>
      </c>
      <c r="I3578" s="4">
        <v>0</v>
      </c>
      <c r="J3578" s="4">
        <v>0</v>
      </c>
      <c r="K3578" s="3" t="s">
        <v>1451</v>
      </c>
      <c r="L3578" s="4"/>
    </row>
    <row r="3579" spans="2:12" x14ac:dyDescent="0.3">
      <c r="B3579" s="3" t="s">
        <v>160</v>
      </c>
      <c r="C3579" s="4">
        <v>2019</v>
      </c>
      <c r="D3579" s="3" t="s">
        <v>1458</v>
      </c>
      <c r="E3579" s="4">
        <v>0</v>
      </c>
      <c r="F3579" s="4"/>
      <c r="G3579" s="4">
        <v>0</v>
      </c>
      <c r="H3579" s="4">
        <v>0</v>
      </c>
      <c r="I3579" s="4">
        <v>0</v>
      </c>
      <c r="J3579" s="4"/>
      <c r="K3579" s="3" t="s">
        <v>1451</v>
      </c>
      <c r="L3579" s="4"/>
    </row>
    <row r="3580" spans="2:12" x14ac:dyDescent="0.3">
      <c r="B3580" s="3" t="s">
        <v>160</v>
      </c>
      <c r="C3580" s="4">
        <v>2020</v>
      </c>
      <c r="D3580" s="3" t="s">
        <v>1446</v>
      </c>
      <c r="E3580" s="4">
        <v>0</v>
      </c>
      <c r="F3580" s="4">
        <v>0</v>
      </c>
      <c r="G3580" s="4">
        <v>0</v>
      </c>
      <c r="H3580" s="4">
        <v>0</v>
      </c>
      <c r="I3580" s="4">
        <v>0</v>
      </c>
      <c r="J3580" s="4">
        <v>0</v>
      </c>
      <c r="K3580" s="3" t="s">
        <v>1451</v>
      </c>
      <c r="L3580" s="4"/>
    </row>
    <row r="3581" spans="2:12" x14ac:dyDescent="0.3">
      <c r="B3581" s="3" t="s">
        <v>160</v>
      </c>
      <c r="C3581" s="4">
        <v>2020</v>
      </c>
      <c r="D3581" s="3" t="s">
        <v>1448</v>
      </c>
      <c r="E3581" s="4">
        <v>0</v>
      </c>
      <c r="F3581" s="4">
        <v>0</v>
      </c>
      <c r="G3581" s="4">
        <v>0</v>
      </c>
      <c r="H3581" s="4">
        <v>0</v>
      </c>
      <c r="I3581" s="4">
        <v>0</v>
      </c>
      <c r="J3581" s="4">
        <v>0</v>
      </c>
      <c r="K3581" s="3" t="s">
        <v>1451</v>
      </c>
      <c r="L3581" s="4"/>
    </row>
    <row r="3582" spans="2:12" x14ac:dyDescent="0.3">
      <c r="B3582" s="3" t="s">
        <v>160</v>
      </c>
      <c r="C3582" s="4">
        <v>2020</v>
      </c>
      <c r="D3582" s="3" t="s">
        <v>1449</v>
      </c>
      <c r="E3582" s="4">
        <v>0</v>
      </c>
      <c r="F3582" s="4">
        <v>0</v>
      </c>
      <c r="G3582" s="4">
        <v>0</v>
      </c>
      <c r="H3582" s="4">
        <v>0</v>
      </c>
      <c r="I3582" s="4">
        <v>0</v>
      </c>
      <c r="J3582" s="4">
        <v>0</v>
      </c>
      <c r="K3582" s="3" t="s">
        <v>1451</v>
      </c>
      <c r="L3582" s="4"/>
    </row>
    <row r="3583" spans="2:12" x14ac:dyDescent="0.3">
      <c r="B3583" s="3" t="s">
        <v>160</v>
      </c>
      <c r="C3583" s="4">
        <v>2020</v>
      </c>
      <c r="D3583" s="3" t="s">
        <v>1450</v>
      </c>
      <c r="E3583" s="4">
        <v>0</v>
      </c>
      <c r="F3583" s="4"/>
      <c r="G3583" s="4">
        <v>0</v>
      </c>
      <c r="H3583" s="4">
        <v>0</v>
      </c>
      <c r="I3583" s="4">
        <v>0</v>
      </c>
      <c r="J3583" s="4"/>
      <c r="K3583" s="3" t="s">
        <v>1451</v>
      </c>
      <c r="L3583" s="4"/>
    </row>
    <row r="3584" spans="2:12" x14ac:dyDescent="0.3">
      <c r="B3584" s="3" t="s">
        <v>160</v>
      </c>
      <c r="C3584" s="4">
        <v>2020</v>
      </c>
      <c r="D3584" s="3" t="s">
        <v>1452</v>
      </c>
      <c r="E3584" s="4">
        <v>0</v>
      </c>
      <c r="F3584" s="4">
        <v>0</v>
      </c>
      <c r="G3584" s="4">
        <v>0</v>
      </c>
      <c r="H3584" s="4">
        <v>0</v>
      </c>
      <c r="I3584" s="4">
        <v>0</v>
      </c>
      <c r="J3584" s="4">
        <v>0</v>
      </c>
      <c r="K3584" s="3" t="s">
        <v>1451</v>
      </c>
      <c r="L3584" s="4"/>
    </row>
    <row r="3585" spans="2:12" x14ac:dyDescent="0.3">
      <c r="B3585" s="3" t="s">
        <v>160</v>
      </c>
      <c r="C3585" s="4">
        <v>2020</v>
      </c>
      <c r="D3585" s="3" t="s">
        <v>1453</v>
      </c>
      <c r="E3585" s="4">
        <v>0</v>
      </c>
      <c r="F3585" s="4">
        <v>0</v>
      </c>
      <c r="G3585" s="4">
        <v>0</v>
      </c>
      <c r="H3585" s="4">
        <v>0</v>
      </c>
      <c r="I3585" s="4">
        <v>0</v>
      </c>
      <c r="J3585" s="4">
        <v>0</v>
      </c>
      <c r="K3585" s="3" t="s">
        <v>1451</v>
      </c>
      <c r="L3585" s="4"/>
    </row>
    <row r="3586" spans="2:12" x14ac:dyDescent="0.3">
      <c r="B3586" s="3" t="s">
        <v>160</v>
      </c>
      <c r="C3586" s="4">
        <v>2020</v>
      </c>
      <c r="D3586" s="3" t="s">
        <v>1454</v>
      </c>
      <c r="E3586" s="4">
        <v>0</v>
      </c>
      <c r="F3586" s="4">
        <v>0</v>
      </c>
      <c r="G3586" s="4">
        <v>0</v>
      </c>
      <c r="H3586" s="4">
        <v>0</v>
      </c>
      <c r="I3586" s="4">
        <v>0</v>
      </c>
      <c r="J3586" s="4">
        <v>0</v>
      </c>
      <c r="K3586" s="3" t="s">
        <v>1451</v>
      </c>
      <c r="L3586" s="4"/>
    </row>
    <row r="3587" spans="2:12" x14ac:dyDescent="0.3">
      <c r="B3587" s="3" t="s">
        <v>160</v>
      </c>
      <c r="C3587" s="4">
        <v>2020</v>
      </c>
      <c r="D3587" s="3" t="s">
        <v>1455</v>
      </c>
      <c r="E3587" s="4">
        <v>0</v>
      </c>
      <c r="F3587" s="4">
        <v>0</v>
      </c>
      <c r="G3587" s="4">
        <v>0</v>
      </c>
      <c r="H3587" s="4">
        <v>0</v>
      </c>
      <c r="I3587" s="4">
        <v>0</v>
      </c>
      <c r="J3587" s="4">
        <v>0</v>
      </c>
      <c r="K3587" s="3" t="s">
        <v>1451</v>
      </c>
      <c r="L3587" s="4"/>
    </row>
    <row r="3588" spans="2:12" x14ac:dyDescent="0.3">
      <c r="B3588" s="3" t="s">
        <v>160</v>
      </c>
      <c r="C3588" s="4">
        <v>2020</v>
      </c>
      <c r="D3588" s="3" t="s">
        <v>1456</v>
      </c>
      <c r="E3588" s="4">
        <v>199149</v>
      </c>
      <c r="F3588" s="4">
        <v>30981</v>
      </c>
      <c r="G3588" s="4">
        <v>168168</v>
      </c>
      <c r="H3588" s="4">
        <v>0</v>
      </c>
      <c r="I3588" s="4">
        <v>0</v>
      </c>
      <c r="J3588" s="4">
        <v>0</v>
      </c>
      <c r="K3588" s="3" t="s">
        <v>1459</v>
      </c>
      <c r="L3588" s="4">
        <v>0.15556693731828933</v>
      </c>
    </row>
    <row r="3589" spans="2:12" x14ac:dyDescent="0.3">
      <c r="B3589" s="3" t="s">
        <v>160</v>
      </c>
      <c r="C3589" s="4">
        <v>2020</v>
      </c>
      <c r="D3589" s="3" t="s">
        <v>1457</v>
      </c>
      <c r="E3589" s="4">
        <v>0</v>
      </c>
      <c r="F3589" s="4">
        <v>0</v>
      </c>
      <c r="G3589" s="4">
        <v>0</v>
      </c>
      <c r="H3589" s="4">
        <v>0</v>
      </c>
      <c r="I3589" s="4">
        <v>0</v>
      </c>
      <c r="J3589" s="4">
        <v>0</v>
      </c>
      <c r="K3589" s="3" t="s">
        <v>1451</v>
      </c>
      <c r="L3589" s="4"/>
    </row>
    <row r="3590" spans="2:12" x14ac:dyDescent="0.3">
      <c r="B3590" s="3" t="s">
        <v>160</v>
      </c>
      <c r="C3590" s="4">
        <v>2020</v>
      </c>
      <c r="D3590" s="3" t="s">
        <v>1458</v>
      </c>
      <c r="E3590" s="4">
        <v>0</v>
      </c>
      <c r="F3590" s="4"/>
      <c r="G3590" s="4">
        <v>0</v>
      </c>
      <c r="H3590" s="4">
        <v>0</v>
      </c>
      <c r="I3590" s="4">
        <v>0</v>
      </c>
      <c r="J3590" s="4"/>
      <c r="K3590" s="3" t="s">
        <v>1451</v>
      </c>
      <c r="L3590" s="4"/>
    </row>
    <row r="3591" spans="2:12" x14ac:dyDescent="0.3">
      <c r="B3591" s="3" t="s">
        <v>162</v>
      </c>
      <c r="C3591" s="4">
        <v>2019</v>
      </c>
      <c r="D3591" s="3" t="s">
        <v>1446</v>
      </c>
      <c r="E3591" s="4">
        <v>226510377</v>
      </c>
      <c r="F3591" s="4">
        <v>108854996</v>
      </c>
      <c r="G3591" s="4">
        <v>117655381</v>
      </c>
      <c r="H3591" s="4">
        <v>6482400</v>
      </c>
      <c r="I3591" s="4">
        <v>0</v>
      </c>
      <c r="J3591" s="4">
        <v>0</v>
      </c>
      <c r="K3591" s="3" t="s">
        <v>1447</v>
      </c>
      <c r="L3591" s="4">
        <v>0.48057399153946928</v>
      </c>
    </row>
    <row r="3592" spans="2:12" x14ac:dyDescent="0.3">
      <c r="B3592" s="3" t="s">
        <v>162</v>
      </c>
      <c r="C3592" s="4">
        <v>2019</v>
      </c>
      <c r="D3592" s="3" t="s">
        <v>1448</v>
      </c>
      <c r="E3592" s="4">
        <v>93558648</v>
      </c>
      <c r="F3592" s="4">
        <v>37820650</v>
      </c>
      <c r="G3592" s="4">
        <v>55737998</v>
      </c>
      <c r="H3592" s="4">
        <v>0</v>
      </c>
      <c r="I3592" s="4">
        <v>0</v>
      </c>
      <c r="J3592" s="4">
        <v>0</v>
      </c>
      <c r="K3592" s="3" t="s">
        <v>1447</v>
      </c>
      <c r="L3592" s="4">
        <v>0.40424536703437614</v>
      </c>
    </row>
    <row r="3593" spans="2:12" x14ac:dyDescent="0.3">
      <c r="B3593" s="3" t="s">
        <v>162</v>
      </c>
      <c r="C3593" s="4">
        <v>2019</v>
      </c>
      <c r="D3593" s="3" t="s">
        <v>1449</v>
      </c>
      <c r="E3593" s="4">
        <v>88805519</v>
      </c>
      <c r="F3593" s="4">
        <v>61977947</v>
      </c>
      <c r="G3593" s="4">
        <v>26827572</v>
      </c>
      <c r="H3593" s="4">
        <v>2416782</v>
      </c>
      <c r="I3593" s="4">
        <v>0</v>
      </c>
      <c r="J3593" s="4">
        <v>0</v>
      </c>
      <c r="K3593" s="3" t="s">
        <v>1447</v>
      </c>
      <c r="L3593" s="4">
        <v>0.69790647808724593</v>
      </c>
    </row>
    <row r="3594" spans="2:12" x14ac:dyDescent="0.3">
      <c r="B3594" s="3" t="s">
        <v>162</v>
      </c>
      <c r="C3594" s="4">
        <v>2019</v>
      </c>
      <c r="D3594" s="3" t="s">
        <v>1450</v>
      </c>
      <c r="E3594" s="4">
        <v>104418876</v>
      </c>
      <c r="F3594" s="4"/>
      <c r="G3594" s="4">
        <v>104418876</v>
      </c>
      <c r="H3594" s="4">
        <v>675000</v>
      </c>
      <c r="I3594" s="4">
        <v>104418876</v>
      </c>
      <c r="J3594" s="4"/>
      <c r="K3594" s="3" t="s">
        <v>1451</v>
      </c>
      <c r="L3594" s="4"/>
    </row>
    <row r="3595" spans="2:12" x14ac:dyDescent="0.3">
      <c r="B3595" s="3" t="s">
        <v>162</v>
      </c>
      <c r="C3595" s="4">
        <v>2019</v>
      </c>
      <c r="D3595" s="3" t="s">
        <v>1452</v>
      </c>
      <c r="E3595" s="4">
        <v>0</v>
      </c>
      <c r="F3595" s="4">
        <v>0</v>
      </c>
      <c r="G3595" s="4">
        <v>0</v>
      </c>
      <c r="H3595" s="4">
        <v>0</v>
      </c>
      <c r="I3595" s="4">
        <v>0</v>
      </c>
      <c r="J3595" s="4">
        <v>0</v>
      </c>
      <c r="K3595" s="3" t="s">
        <v>1451</v>
      </c>
      <c r="L3595" s="4"/>
    </row>
    <row r="3596" spans="2:12" x14ac:dyDescent="0.3">
      <c r="B3596" s="3" t="s">
        <v>162</v>
      </c>
      <c r="C3596" s="4">
        <v>2019</v>
      </c>
      <c r="D3596" s="3" t="s">
        <v>1453</v>
      </c>
      <c r="E3596" s="4">
        <v>0</v>
      </c>
      <c r="F3596" s="4">
        <v>0</v>
      </c>
      <c r="G3596" s="4">
        <v>0</v>
      </c>
      <c r="H3596" s="4">
        <v>0</v>
      </c>
      <c r="I3596" s="4">
        <v>0</v>
      </c>
      <c r="J3596" s="4">
        <v>0</v>
      </c>
      <c r="K3596" s="3" t="s">
        <v>1451</v>
      </c>
      <c r="L3596" s="4"/>
    </row>
    <row r="3597" spans="2:12" x14ac:dyDescent="0.3">
      <c r="B3597" s="3" t="s">
        <v>162</v>
      </c>
      <c r="C3597" s="4">
        <v>2019</v>
      </c>
      <c r="D3597" s="3" t="s">
        <v>1454</v>
      </c>
      <c r="E3597" s="4">
        <v>82413760</v>
      </c>
      <c r="F3597" s="4">
        <v>52497229</v>
      </c>
      <c r="G3597" s="4">
        <v>29916531</v>
      </c>
      <c r="H3597" s="4">
        <v>0</v>
      </c>
      <c r="I3597" s="4">
        <v>0</v>
      </c>
      <c r="J3597" s="4">
        <v>0</v>
      </c>
      <c r="K3597" s="3" t="s">
        <v>1447</v>
      </c>
      <c r="L3597" s="4">
        <v>0.63699592155484719</v>
      </c>
    </row>
    <row r="3598" spans="2:12" x14ac:dyDescent="0.3">
      <c r="B3598" s="3" t="s">
        <v>162</v>
      </c>
      <c r="C3598" s="4">
        <v>2019</v>
      </c>
      <c r="D3598" s="3" t="s">
        <v>1455</v>
      </c>
      <c r="E3598" s="4">
        <v>108156865</v>
      </c>
      <c r="F3598" s="4">
        <v>31299625</v>
      </c>
      <c r="G3598" s="4">
        <v>76857240</v>
      </c>
      <c r="H3598" s="4">
        <v>2159533</v>
      </c>
      <c r="I3598" s="4">
        <v>0</v>
      </c>
      <c r="J3598" s="4">
        <v>0</v>
      </c>
      <c r="K3598" s="3" t="s">
        <v>1447</v>
      </c>
      <c r="L3598" s="4">
        <v>0.28939101554025259</v>
      </c>
    </row>
    <row r="3599" spans="2:12" x14ac:dyDescent="0.3">
      <c r="B3599" s="3" t="s">
        <v>162</v>
      </c>
      <c r="C3599" s="4">
        <v>2019</v>
      </c>
      <c r="D3599" s="3" t="s">
        <v>1456</v>
      </c>
      <c r="E3599" s="4">
        <v>824697457</v>
      </c>
      <c r="F3599" s="4">
        <v>160111490</v>
      </c>
      <c r="G3599" s="4">
        <v>664585967</v>
      </c>
      <c r="H3599" s="4">
        <v>9502123</v>
      </c>
      <c r="I3599" s="4">
        <v>0</v>
      </c>
      <c r="J3599" s="4">
        <v>0</v>
      </c>
      <c r="K3599" s="3" t="s">
        <v>1447</v>
      </c>
      <c r="L3599" s="4">
        <v>0.19414573022019152</v>
      </c>
    </row>
    <row r="3600" spans="2:12" x14ac:dyDescent="0.3">
      <c r="B3600" s="3" t="s">
        <v>162</v>
      </c>
      <c r="C3600" s="4">
        <v>2019</v>
      </c>
      <c r="D3600" s="3" t="s">
        <v>1457</v>
      </c>
      <c r="E3600" s="4">
        <v>184093492</v>
      </c>
      <c r="F3600" s="4">
        <v>76539278</v>
      </c>
      <c r="G3600" s="4">
        <v>107554214</v>
      </c>
      <c r="H3600" s="4">
        <v>4953283</v>
      </c>
      <c r="I3600" s="4">
        <v>0</v>
      </c>
      <c r="J3600" s="4">
        <v>0</v>
      </c>
      <c r="K3600" s="3" t="s">
        <v>1447</v>
      </c>
      <c r="L3600" s="4">
        <v>0.41576308411815016</v>
      </c>
    </row>
    <row r="3601" spans="2:12" x14ac:dyDescent="0.3">
      <c r="B3601" s="3" t="s">
        <v>162</v>
      </c>
      <c r="C3601" s="4">
        <v>2019</v>
      </c>
      <c r="D3601" s="3" t="s">
        <v>1458</v>
      </c>
      <c r="E3601" s="4">
        <v>47737289</v>
      </c>
      <c r="F3601" s="4"/>
      <c r="G3601" s="4">
        <v>47737289</v>
      </c>
      <c r="H3601" s="4">
        <v>20532192</v>
      </c>
      <c r="I3601" s="4">
        <v>47737289</v>
      </c>
      <c r="J3601" s="4"/>
      <c r="K3601" s="3" t="s">
        <v>1451</v>
      </c>
      <c r="L3601" s="4"/>
    </row>
    <row r="3602" spans="2:12" x14ac:dyDescent="0.3">
      <c r="B3602" s="3" t="s">
        <v>162</v>
      </c>
      <c r="C3602" s="4">
        <v>2020</v>
      </c>
      <c r="D3602" s="3" t="s">
        <v>1446</v>
      </c>
      <c r="E3602" s="4">
        <v>231659137</v>
      </c>
      <c r="F3602" s="4">
        <v>115782982</v>
      </c>
      <c r="G3602" s="4">
        <v>115876155</v>
      </c>
      <c r="H3602" s="4">
        <v>5148760</v>
      </c>
      <c r="I3602" s="4">
        <v>0</v>
      </c>
      <c r="J3602" s="4">
        <v>0</v>
      </c>
      <c r="K3602" s="3" t="s">
        <v>1447</v>
      </c>
      <c r="L3602" s="4">
        <v>0.49979890065808197</v>
      </c>
    </row>
    <row r="3603" spans="2:12" x14ac:dyDescent="0.3">
      <c r="B3603" s="3" t="s">
        <v>162</v>
      </c>
      <c r="C3603" s="4">
        <v>2020</v>
      </c>
      <c r="D3603" s="3" t="s">
        <v>1448</v>
      </c>
      <c r="E3603" s="4">
        <v>95463656</v>
      </c>
      <c r="F3603" s="4">
        <v>39390660</v>
      </c>
      <c r="G3603" s="4">
        <v>56072996</v>
      </c>
      <c r="H3603" s="4">
        <v>1905008</v>
      </c>
      <c r="I3603" s="4">
        <v>0</v>
      </c>
      <c r="J3603" s="4">
        <v>0</v>
      </c>
      <c r="K3603" s="3" t="s">
        <v>1447</v>
      </c>
      <c r="L3603" s="4">
        <v>0.41262467467200292</v>
      </c>
    </row>
    <row r="3604" spans="2:12" x14ac:dyDescent="0.3">
      <c r="B3604" s="3" t="s">
        <v>162</v>
      </c>
      <c r="C3604" s="4">
        <v>2020</v>
      </c>
      <c r="D3604" s="3" t="s">
        <v>1449</v>
      </c>
      <c r="E3604" s="4">
        <v>101091236</v>
      </c>
      <c r="F3604" s="4">
        <v>67865748</v>
      </c>
      <c r="G3604" s="4">
        <v>33225488</v>
      </c>
      <c r="H3604" s="4">
        <v>12655469</v>
      </c>
      <c r="I3604" s="4">
        <v>0</v>
      </c>
      <c r="J3604" s="4">
        <v>0</v>
      </c>
      <c r="K3604" s="3" t="s">
        <v>1447</v>
      </c>
      <c r="L3604" s="4">
        <v>0.6713316671684576</v>
      </c>
    </row>
    <row r="3605" spans="2:12" x14ac:dyDescent="0.3">
      <c r="B3605" s="3" t="s">
        <v>162</v>
      </c>
      <c r="C3605" s="4">
        <v>2020</v>
      </c>
      <c r="D3605" s="3" t="s">
        <v>1450</v>
      </c>
      <c r="E3605" s="4">
        <v>105144000</v>
      </c>
      <c r="F3605" s="4"/>
      <c r="G3605" s="4">
        <v>105144000</v>
      </c>
      <c r="H3605" s="4">
        <v>733081</v>
      </c>
      <c r="I3605" s="4">
        <v>105144000</v>
      </c>
      <c r="J3605" s="4"/>
      <c r="K3605" s="3" t="s">
        <v>1451</v>
      </c>
      <c r="L3605" s="4"/>
    </row>
    <row r="3606" spans="2:12" x14ac:dyDescent="0.3">
      <c r="B3606" s="3" t="s">
        <v>162</v>
      </c>
      <c r="C3606" s="4">
        <v>2020</v>
      </c>
      <c r="D3606" s="3" t="s">
        <v>1452</v>
      </c>
      <c r="E3606" s="4">
        <v>0</v>
      </c>
      <c r="F3606" s="4">
        <v>0</v>
      </c>
      <c r="G3606" s="4">
        <v>0</v>
      </c>
      <c r="H3606" s="4">
        <v>0</v>
      </c>
      <c r="I3606" s="4">
        <v>0</v>
      </c>
      <c r="J3606" s="4">
        <v>0</v>
      </c>
      <c r="K3606" s="3" t="s">
        <v>1451</v>
      </c>
      <c r="L3606" s="4"/>
    </row>
    <row r="3607" spans="2:12" x14ac:dyDescent="0.3">
      <c r="B3607" s="3" t="s">
        <v>162</v>
      </c>
      <c r="C3607" s="4">
        <v>2020</v>
      </c>
      <c r="D3607" s="3" t="s">
        <v>1453</v>
      </c>
      <c r="E3607" s="4">
        <v>0</v>
      </c>
      <c r="F3607" s="4">
        <v>0</v>
      </c>
      <c r="G3607" s="4">
        <v>0</v>
      </c>
      <c r="H3607" s="4">
        <v>0</v>
      </c>
      <c r="I3607" s="4">
        <v>0</v>
      </c>
      <c r="J3607" s="4">
        <v>0</v>
      </c>
      <c r="K3607" s="3" t="s">
        <v>1451</v>
      </c>
      <c r="L3607" s="4"/>
    </row>
    <row r="3608" spans="2:12" x14ac:dyDescent="0.3">
      <c r="B3608" s="3" t="s">
        <v>162</v>
      </c>
      <c r="C3608" s="4">
        <v>2020</v>
      </c>
      <c r="D3608" s="3" t="s">
        <v>1454</v>
      </c>
      <c r="E3608" s="4">
        <v>86829651</v>
      </c>
      <c r="F3608" s="4">
        <v>56227583</v>
      </c>
      <c r="G3608" s="4">
        <v>30602068</v>
      </c>
      <c r="H3608" s="4">
        <v>4415891</v>
      </c>
      <c r="I3608" s="4">
        <v>0</v>
      </c>
      <c r="J3608" s="4">
        <v>0</v>
      </c>
      <c r="K3608" s="3" t="s">
        <v>1447</v>
      </c>
      <c r="L3608" s="4">
        <v>0.64756200620914628</v>
      </c>
    </row>
    <row r="3609" spans="2:12" x14ac:dyDescent="0.3">
      <c r="B3609" s="3" t="s">
        <v>162</v>
      </c>
      <c r="C3609" s="4">
        <v>2020</v>
      </c>
      <c r="D3609" s="3" t="s">
        <v>1455</v>
      </c>
      <c r="E3609" s="4">
        <v>116547016</v>
      </c>
      <c r="F3609" s="4">
        <v>33112332</v>
      </c>
      <c r="G3609" s="4">
        <v>83434684</v>
      </c>
      <c r="H3609" s="4">
        <v>8390151</v>
      </c>
      <c r="I3609" s="4">
        <v>0</v>
      </c>
      <c r="J3609" s="4">
        <v>0</v>
      </c>
      <c r="K3609" s="3" t="s">
        <v>1447</v>
      </c>
      <c r="L3609" s="4">
        <v>0.28411136669513704</v>
      </c>
    </row>
    <row r="3610" spans="2:12" x14ac:dyDescent="0.3">
      <c r="B3610" s="3" t="s">
        <v>162</v>
      </c>
      <c r="C3610" s="4">
        <v>2020</v>
      </c>
      <c r="D3610" s="3" t="s">
        <v>1456</v>
      </c>
      <c r="E3610" s="4">
        <v>862306893</v>
      </c>
      <c r="F3610" s="4">
        <v>168895942</v>
      </c>
      <c r="G3610" s="4">
        <v>693410951</v>
      </c>
      <c r="H3610" s="4">
        <v>37609436</v>
      </c>
      <c r="I3610" s="4">
        <v>0</v>
      </c>
      <c r="J3610" s="4">
        <v>0</v>
      </c>
      <c r="K3610" s="3" t="s">
        <v>1447</v>
      </c>
      <c r="L3610" s="4">
        <v>0.19586523472218145</v>
      </c>
    </row>
    <row r="3611" spans="2:12" x14ac:dyDescent="0.3">
      <c r="B3611" s="3" t="s">
        <v>162</v>
      </c>
      <c r="C3611" s="4">
        <v>2020</v>
      </c>
      <c r="D3611" s="3" t="s">
        <v>1457</v>
      </c>
      <c r="E3611" s="4">
        <v>200357529</v>
      </c>
      <c r="F3611" s="4">
        <v>80497978</v>
      </c>
      <c r="G3611" s="4">
        <v>119859551</v>
      </c>
      <c r="H3611" s="4">
        <v>16264037</v>
      </c>
      <c r="I3611" s="4">
        <v>0</v>
      </c>
      <c r="J3611" s="4">
        <v>0</v>
      </c>
      <c r="K3611" s="3" t="s">
        <v>1447</v>
      </c>
      <c r="L3611" s="4">
        <v>0.40177166489211391</v>
      </c>
    </row>
    <row r="3612" spans="2:12" x14ac:dyDescent="0.3">
      <c r="B3612" s="3" t="s">
        <v>162</v>
      </c>
      <c r="C3612" s="4">
        <v>2020</v>
      </c>
      <c r="D3612" s="3" t="s">
        <v>1458</v>
      </c>
      <c r="E3612" s="4">
        <v>24303667</v>
      </c>
      <c r="F3612" s="4"/>
      <c r="G3612" s="4">
        <v>24303667</v>
      </c>
      <c r="H3612" s="4">
        <v>-23433627</v>
      </c>
      <c r="I3612" s="4">
        <v>24303667</v>
      </c>
      <c r="J3612" s="4"/>
      <c r="K3612" s="3" t="s">
        <v>1451</v>
      </c>
      <c r="L3612" s="4"/>
    </row>
    <row r="3613" spans="2:12" x14ac:dyDescent="0.3">
      <c r="B3613" s="3" t="s">
        <v>162</v>
      </c>
      <c r="C3613" s="4">
        <v>2021</v>
      </c>
      <c r="D3613" s="3" t="s">
        <v>1446</v>
      </c>
      <c r="E3613" s="4">
        <v>252353820</v>
      </c>
      <c r="F3613" s="4">
        <v>123071117</v>
      </c>
      <c r="G3613" s="4">
        <v>129282703</v>
      </c>
      <c r="H3613" s="4">
        <v>20694683</v>
      </c>
      <c r="I3613" s="4">
        <v>0</v>
      </c>
      <c r="J3613" s="4">
        <v>0</v>
      </c>
      <c r="K3613" s="3" t="s">
        <v>1447</v>
      </c>
      <c r="L3613" s="4">
        <v>0.48769270463193304</v>
      </c>
    </row>
    <row r="3614" spans="2:12" x14ac:dyDescent="0.3">
      <c r="B3614" s="3" t="s">
        <v>162</v>
      </c>
      <c r="C3614" s="4">
        <v>2021</v>
      </c>
      <c r="D3614" s="3" t="s">
        <v>1448</v>
      </c>
      <c r="E3614" s="4">
        <v>93617831</v>
      </c>
      <c r="F3614" s="4">
        <v>40998682</v>
      </c>
      <c r="G3614" s="4">
        <v>52619149</v>
      </c>
      <c r="H3614" s="4">
        <v>2502481</v>
      </c>
      <c r="I3614" s="4">
        <v>0</v>
      </c>
      <c r="J3614" s="4">
        <v>0</v>
      </c>
      <c r="K3614" s="3" t="s">
        <v>1447</v>
      </c>
      <c r="L3614" s="4">
        <v>0.43793667896450195</v>
      </c>
    </row>
    <row r="3615" spans="2:12" x14ac:dyDescent="0.3">
      <c r="B3615" s="3" t="s">
        <v>162</v>
      </c>
      <c r="C3615" s="4">
        <v>2021</v>
      </c>
      <c r="D3615" s="3" t="s">
        <v>1449</v>
      </c>
      <c r="E3615" s="4">
        <v>106136960</v>
      </c>
      <c r="F3615" s="4">
        <v>73131653</v>
      </c>
      <c r="G3615" s="4">
        <v>33005307</v>
      </c>
      <c r="H3615" s="4">
        <v>7106339</v>
      </c>
      <c r="I3615" s="4">
        <v>0</v>
      </c>
      <c r="J3615" s="4">
        <v>0</v>
      </c>
      <c r="K3615" s="3" t="s">
        <v>1447</v>
      </c>
      <c r="L3615" s="4">
        <v>0.68903097469533703</v>
      </c>
    </row>
    <row r="3616" spans="2:12" x14ac:dyDescent="0.3">
      <c r="B3616" s="3" t="s">
        <v>162</v>
      </c>
      <c r="C3616" s="4">
        <v>2021</v>
      </c>
      <c r="D3616" s="3" t="s">
        <v>1450</v>
      </c>
      <c r="E3616" s="4">
        <v>107640338</v>
      </c>
      <c r="F3616" s="4"/>
      <c r="G3616" s="4">
        <v>107640338</v>
      </c>
      <c r="H3616" s="4">
        <v>2496335</v>
      </c>
      <c r="I3616" s="4">
        <v>107640338</v>
      </c>
      <c r="J3616" s="4"/>
      <c r="K3616" s="3" t="s">
        <v>1451</v>
      </c>
      <c r="L3616" s="4"/>
    </row>
    <row r="3617" spans="2:12" x14ac:dyDescent="0.3">
      <c r="B3617" s="3" t="s">
        <v>162</v>
      </c>
      <c r="C3617" s="4">
        <v>2021</v>
      </c>
      <c r="D3617" s="3" t="s">
        <v>1452</v>
      </c>
      <c r="E3617" s="4">
        <v>0</v>
      </c>
      <c r="F3617" s="4">
        <v>0</v>
      </c>
      <c r="G3617" s="4">
        <v>0</v>
      </c>
      <c r="H3617" s="4">
        <v>0</v>
      </c>
      <c r="I3617" s="4">
        <v>0</v>
      </c>
      <c r="J3617" s="4">
        <v>0</v>
      </c>
      <c r="K3617" s="3" t="s">
        <v>1447</v>
      </c>
      <c r="L3617" s="4"/>
    </row>
    <row r="3618" spans="2:12" x14ac:dyDescent="0.3">
      <c r="B3618" s="3" t="s">
        <v>162</v>
      </c>
      <c r="C3618" s="4">
        <v>2021</v>
      </c>
      <c r="D3618" s="3" t="s">
        <v>1453</v>
      </c>
      <c r="E3618" s="4">
        <v>0</v>
      </c>
      <c r="F3618" s="4">
        <v>0</v>
      </c>
      <c r="G3618" s="4">
        <v>0</v>
      </c>
      <c r="H3618" s="4">
        <v>0</v>
      </c>
      <c r="I3618" s="4">
        <v>0</v>
      </c>
      <c r="J3618" s="4">
        <v>0</v>
      </c>
      <c r="K3618" s="3" t="s">
        <v>1451</v>
      </c>
      <c r="L3618" s="4"/>
    </row>
    <row r="3619" spans="2:12" x14ac:dyDescent="0.3">
      <c r="B3619" s="3" t="s">
        <v>162</v>
      </c>
      <c r="C3619" s="4">
        <v>2021</v>
      </c>
      <c r="D3619" s="3" t="s">
        <v>1454</v>
      </c>
      <c r="E3619" s="4">
        <v>91941128</v>
      </c>
      <c r="F3619" s="4">
        <v>60181110</v>
      </c>
      <c r="G3619" s="4">
        <v>31760018</v>
      </c>
      <c r="H3619" s="4">
        <v>5111477</v>
      </c>
      <c r="I3619" s="4">
        <v>0</v>
      </c>
      <c r="J3619" s="4">
        <v>0</v>
      </c>
      <c r="K3619" s="3" t="s">
        <v>1447</v>
      </c>
      <c r="L3619" s="4">
        <v>0.65456136235352691</v>
      </c>
    </row>
    <row r="3620" spans="2:12" x14ac:dyDescent="0.3">
      <c r="B3620" s="3" t="s">
        <v>162</v>
      </c>
      <c r="C3620" s="4">
        <v>2021</v>
      </c>
      <c r="D3620" s="3" t="s">
        <v>1455</v>
      </c>
      <c r="E3620" s="4">
        <v>121811531</v>
      </c>
      <c r="F3620" s="4">
        <v>35108093</v>
      </c>
      <c r="G3620" s="4">
        <v>86703438</v>
      </c>
      <c r="H3620" s="4">
        <v>5264515</v>
      </c>
      <c r="I3620" s="4">
        <v>0</v>
      </c>
      <c r="J3620" s="4">
        <v>0</v>
      </c>
      <c r="K3620" s="3" t="s">
        <v>1447</v>
      </c>
      <c r="L3620" s="4">
        <v>0.28821649897824536</v>
      </c>
    </row>
    <row r="3621" spans="2:12" x14ac:dyDescent="0.3">
      <c r="B3621" s="3" t="s">
        <v>162</v>
      </c>
      <c r="C3621" s="4">
        <v>2021</v>
      </c>
      <c r="D3621" s="3" t="s">
        <v>1456</v>
      </c>
      <c r="E3621" s="4">
        <v>876620666</v>
      </c>
      <c r="F3621" s="4">
        <v>178848841</v>
      </c>
      <c r="G3621" s="4">
        <v>697771825</v>
      </c>
      <c r="H3621" s="4">
        <v>14322457</v>
      </c>
      <c r="I3621" s="4">
        <v>0</v>
      </c>
      <c r="J3621" s="4">
        <v>0</v>
      </c>
      <c r="K3621" s="3" t="s">
        <v>1447</v>
      </c>
      <c r="L3621" s="4">
        <v>0.20402079021942657</v>
      </c>
    </row>
    <row r="3622" spans="2:12" x14ac:dyDescent="0.3">
      <c r="B3622" s="3" t="s">
        <v>162</v>
      </c>
      <c r="C3622" s="4">
        <v>2021</v>
      </c>
      <c r="D3622" s="3" t="s">
        <v>1457</v>
      </c>
      <c r="E3622" s="4">
        <v>207628652</v>
      </c>
      <c r="F3622" s="4">
        <v>84436061</v>
      </c>
      <c r="G3622" s="4">
        <v>123192591</v>
      </c>
      <c r="H3622" s="4">
        <v>7271123</v>
      </c>
      <c r="I3622" s="4">
        <v>0</v>
      </c>
      <c r="J3622" s="4">
        <v>0</v>
      </c>
      <c r="K3622" s="3" t="s">
        <v>1447</v>
      </c>
      <c r="L3622" s="4">
        <v>0.40666863742871096</v>
      </c>
    </row>
    <row r="3623" spans="2:12" x14ac:dyDescent="0.3">
      <c r="B3623" s="3" t="s">
        <v>162</v>
      </c>
      <c r="C3623" s="4">
        <v>2021</v>
      </c>
      <c r="D3623" s="3" t="s">
        <v>1458</v>
      </c>
      <c r="E3623" s="4">
        <v>15540090</v>
      </c>
      <c r="F3623" s="4"/>
      <c r="G3623" s="4">
        <v>15540090</v>
      </c>
      <c r="H3623" s="4">
        <v>-13111878</v>
      </c>
      <c r="I3623" s="4">
        <v>15540090</v>
      </c>
      <c r="J3623" s="4"/>
      <c r="K3623" s="3" t="s">
        <v>1451</v>
      </c>
      <c r="L3623" s="4"/>
    </row>
    <row r="3624" spans="2:12" x14ac:dyDescent="0.3">
      <c r="B3624" s="3" t="s">
        <v>162</v>
      </c>
      <c r="C3624" s="4">
        <v>2022</v>
      </c>
      <c r="D3624" s="3" t="s">
        <v>1446</v>
      </c>
      <c r="E3624" s="4">
        <v>259444071</v>
      </c>
      <c r="F3624" s="4">
        <v>130707713</v>
      </c>
      <c r="G3624" s="4">
        <v>128736358</v>
      </c>
      <c r="H3624" s="4">
        <v>7090251</v>
      </c>
      <c r="I3624" s="4">
        <v>0</v>
      </c>
      <c r="J3624" s="4">
        <v>0</v>
      </c>
      <c r="K3624" s="3" t="s">
        <v>1447</v>
      </c>
      <c r="L3624" s="4">
        <v>0.50379919069339607</v>
      </c>
    </row>
    <row r="3625" spans="2:12" x14ac:dyDescent="0.3">
      <c r="B3625" s="3" t="s">
        <v>162</v>
      </c>
      <c r="C3625" s="4">
        <v>2022</v>
      </c>
      <c r="D3625" s="3" t="s">
        <v>1448</v>
      </c>
      <c r="E3625" s="4">
        <v>95580620</v>
      </c>
      <c r="F3625" s="4">
        <v>42655787</v>
      </c>
      <c r="G3625" s="4">
        <v>52924833</v>
      </c>
      <c r="H3625" s="4">
        <v>1962789</v>
      </c>
      <c r="I3625" s="4">
        <v>0</v>
      </c>
      <c r="J3625" s="4">
        <v>0</v>
      </c>
      <c r="K3625" s="3" t="s">
        <v>1447</v>
      </c>
      <c r="L3625" s="4">
        <v>0.44628071046201623</v>
      </c>
    </row>
    <row r="3626" spans="2:12" x14ac:dyDescent="0.3">
      <c r="B3626" s="3" t="s">
        <v>162</v>
      </c>
      <c r="C3626" s="4">
        <v>2022</v>
      </c>
      <c r="D3626" s="3" t="s">
        <v>1449</v>
      </c>
      <c r="E3626" s="4">
        <v>114695490</v>
      </c>
      <c r="F3626" s="4">
        <v>77123900</v>
      </c>
      <c r="G3626" s="4">
        <v>37571590</v>
      </c>
      <c r="H3626" s="4">
        <v>9736202</v>
      </c>
      <c r="I3626" s="4">
        <v>0</v>
      </c>
      <c r="J3626" s="4">
        <v>0</v>
      </c>
      <c r="K3626" s="3" t="s">
        <v>1447</v>
      </c>
      <c r="L3626" s="4">
        <v>0.67242312666348081</v>
      </c>
    </row>
    <row r="3627" spans="2:12" x14ac:dyDescent="0.3">
      <c r="B3627" s="3" t="s">
        <v>162</v>
      </c>
      <c r="C3627" s="4">
        <v>2022</v>
      </c>
      <c r="D3627" s="3" t="s">
        <v>1450</v>
      </c>
      <c r="E3627" s="4">
        <v>108596640</v>
      </c>
      <c r="F3627" s="4"/>
      <c r="G3627" s="4">
        <v>108596640</v>
      </c>
      <c r="H3627" s="4">
        <v>1176340</v>
      </c>
      <c r="I3627" s="4">
        <v>108596640</v>
      </c>
      <c r="J3627" s="4"/>
      <c r="K3627" s="3" t="s">
        <v>1451</v>
      </c>
      <c r="L3627" s="4"/>
    </row>
    <row r="3628" spans="2:12" x14ac:dyDescent="0.3">
      <c r="B3628" s="3" t="s">
        <v>162</v>
      </c>
      <c r="C3628" s="4">
        <v>2022</v>
      </c>
      <c r="D3628" s="3" t="s">
        <v>1452</v>
      </c>
      <c r="E3628" s="4">
        <v>0</v>
      </c>
      <c r="F3628" s="4">
        <v>0</v>
      </c>
      <c r="G3628" s="4">
        <v>0</v>
      </c>
      <c r="H3628" s="4">
        <v>0</v>
      </c>
      <c r="I3628" s="4">
        <v>0</v>
      </c>
      <c r="J3628" s="4">
        <v>0</v>
      </c>
      <c r="K3628" s="3" t="s">
        <v>1447</v>
      </c>
      <c r="L3628" s="4"/>
    </row>
    <row r="3629" spans="2:12" x14ac:dyDescent="0.3">
      <c r="B3629" s="3" t="s">
        <v>162</v>
      </c>
      <c r="C3629" s="4">
        <v>2022</v>
      </c>
      <c r="D3629" s="3" t="s">
        <v>1453</v>
      </c>
      <c r="E3629" s="4">
        <v>0</v>
      </c>
      <c r="F3629" s="4">
        <v>0</v>
      </c>
      <c r="G3629" s="4">
        <v>0</v>
      </c>
      <c r="H3629" s="4">
        <v>0</v>
      </c>
      <c r="I3629" s="4">
        <v>0</v>
      </c>
      <c r="J3629" s="4">
        <v>0</v>
      </c>
      <c r="K3629" s="3" t="s">
        <v>1451</v>
      </c>
      <c r="L3629" s="4"/>
    </row>
    <row r="3630" spans="2:12" x14ac:dyDescent="0.3">
      <c r="B3630" s="3" t="s">
        <v>162</v>
      </c>
      <c r="C3630" s="4">
        <v>2022</v>
      </c>
      <c r="D3630" s="3" t="s">
        <v>1454</v>
      </c>
      <c r="E3630" s="4">
        <v>94056554</v>
      </c>
      <c r="F3630" s="4">
        <v>64247676</v>
      </c>
      <c r="G3630" s="4">
        <v>29808878</v>
      </c>
      <c r="H3630" s="4">
        <v>2115426</v>
      </c>
      <c r="I3630" s="4">
        <v>0</v>
      </c>
      <c r="J3630" s="4">
        <v>0</v>
      </c>
      <c r="K3630" s="3" t="s">
        <v>1447</v>
      </c>
      <c r="L3630" s="4">
        <v>0.68307495084287273</v>
      </c>
    </row>
    <row r="3631" spans="2:12" x14ac:dyDescent="0.3">
      <c r="B3631" s="3" t="s">
        <v>162</v>
      </c>
      <c r="C3631" s="4">
        <v>2022</v>
      </c>
      <c r="D3631" s="3" t="s">
        <v>1455</v>
      </c>
      <c r="E3631" s="4">
        <v>124185812</v>
      </c>
      <c r="F3631" s="4">
        <v>37160409</v>
      </c>
      <c r="G3631" s="4">
        <v>87025403</v>
      </c>
      <c r="H3631" s="4">
        <v>2374281</v>
      </c>
      <c r="I3631" s="4">
        <v>0</v>
      </c>
      <c r="J3631" s="4">
        <v>0</v>
      </c>
      <c r="K3631" s="3" t="s">
        <v>1447</v>
      </c>
      <c r="L3631" s="4">
        <v>0.29923232293234914</v>
      </c>
    </row>
    <row r="3632" spans="2:12" x14ac:dyDescent="0.3">
      <c r="B3632" s="3" t="s">
        <v>162</v>
      </c>
      <c r="C3632" s="4">
        <v>2022</v>
      </c>
      <c r="D3632" s="3" t="s">
        <v>1456</v>
      </c>
      <c r="E3632" s="4">
        <v>904189871</v>
      </c>
      <c r="F3632" s="4">
        <v>189404539</v>
      </c>
      <c r="G3632" s="4">
        <v>714785332</v>
      </c>
      <c r="H3632" s="4">
        <v>27574655</v>
      </c>
      <c r="I3632" s="4">
        <v>0</v>
      </c>
      <c r="J3632" s="4">
        <v>0</v>
      </c>
      <c r="K3632" s="3" t="s">
        <v>1447</v>
      </c>
      <c r="L3632" s="4">
        <v>0.20947429856798297</v>
      </c>
    </row>
    <row r="3633" spans="2:12" x14ac:dyDescent="0.3">
      <c r="B3633" s="3" t="s">
        <v>162</v>
      </c>
      <c r="C3633" s="4">
        <v>2022</v>
      </c>
      <c r="D3633" s="3" t="s">
        <v>1457</v>
      </c>
      <c r="E3633" s="4">
        <v>218023467</v>
      </c>
      <c r="F3633" s="4">
        <v>88560762</v>
      </c>
      <c r="G3633" s="4">
        <v>129462705</v>
      </c>
      <c r="H3633" s="4">
        <v>10394815</v>
      </c>
      <c r="I3633" s="4">
        <v>0</v>
      </c>
      <c r="J3633" s="4">
        <v>0</v>
      </c>
      <c r="K3633" s="3" t="s">
        <v>1447</v>
      </c>
      <c r="L3633" s="4">
        <v>0.40619830158007714</v>
      </c>
    </row>
    <row r="3634" spans="2:12" x14ac:dyDescent="0.3">
      <c r="B3634" s="3" t="s">
        <v>162</v>
      </c>
      <c r="C3634" s="4">
        <v>2022</v>
      </c>
      <c r="D3634" s="3" t="s">
        <v>1458</v>
      </c>
      <c r="E3634" s="4">
        <v>40140260</v>
      </c>
      <c r="F3634" s="4"/>
      <c r="G3634" s="4">
        <v>40140260</v>
      </c>
      <c r="H3634" s="4">
        <v>24600170</v>
      </c>
      <c r="I3634" s="4">
        <v>40140260</v>
      </c>
      <c r="J3634" s="4"/>
      <c r="K3634" s="3" t="s">
        <v>1451</v>
      </c>
      <c r="L3634" s="4"/>
    </row>
    <row r="3635" spans="2:12" x14ac:dyDescent="0.3">
      <c r="B3635" s="3" t="s">
        <v>162</v>
      </c>
      <c r="C3635" s="4">
        <v>2023</v>
      </c>
      <c r="D3635" s="3" t="s">
        <v>1446</v>
      </c>
      <c r="E3635" s="4">
        <v>267457891</v>
      </c>
      <c r="F3635" s="4">
        <v>139176200</v>
      </c>
      <c r="G3635" s="4">
        <v>128281691</v>
      </c>
      <c r="H3635" s="4">
        <v>7061174</v>
      </c>
      <c r="I3635" s="4">
        <v>0</v>
      </c>
      <c r="J3635" s="4">
        <v>0</v>
      </c>
      <c r="K3635" s="3" t="s">
        <v>1447</v>
      </c>
      <c r="L3635" s="4">
        <v>0.52036677429719203</v>
      </c>
    </row>
    <row r="3636" spans="2:12" x14ac:dyDescent="0.3">
      <c r="B3636" s="3" t="s">
        <v>162</v>
      </c>
      <c r="C3636" s="4">
        <v>2023</v>
      </c>
      <c r="D3636" s="3" t="s">
        <v>1448</v>
      </c>
      <c r="E3636" s="4">
        <v>96118473</v>
      </c>
      <c r="F3636" s="4">
        <v>44349783</v>
      </c>
      <c r="G3636" s="4">
        <v>51768690</v>
      </c>
      <c r="H3636" s="4">
        <v>537853</v>
      </c>
      <c r="I3636" s="4">
        <v>0</v>
      </c>
      <c r="J3636" s="4">
        <v>0</v>
      </c>
      <c r="K3636" s="3" t="s">
        <v>1447</v>
      </c>
      <c r="L3636" s="4">
        <v>0.46140748615513272</v>
      </c>
    </row>
    <row r="3637" spans="2:12" x14ac:dyDescent="0.3">
      <c r="B3637" s="3" t="s">
        <v>162</v>
      </c>
      <c r="C3637" s="4">
        <v>2023</v>
      </c>
      <c r="D3637" s="3" t="s">
        <v>1449</v>
      </c>
      <c r="E3637" s="4">
        <v>123356900</v>
      </c>
      <c r="F3637" s="4">
        <v>82007450</v>
      </c>
      <c r="G3637" s="4">
        <v>41349450</v>
      </c>
      <c r="H3637" s="4">
        <v>10390111</v>
      </c>
      <c r="I3637" s="4">
        <v>0</v>
      </c>
      <c r="J3637" s="4">
        <v>0</v>
      </c>
      <c r="K3637" s="3" t="s">
        <v>1447</v>
      </c>
      <c r="L3637" s="4">
        <v>0.66479823990388864</v>
      </c>
    </row>
    <row r="3638" spans="2:12" x14ac:dyDescent="0.3">
      <c r="B3638" s="3" t="s">
        <v>162</v>
      </c>
      <c r="C3638" s="4">
        <v>2023</v>
      </c>
      <c r="D3638" s="3" t="s">
        <v>1450</v>
      </c>
      <c r="E3638" s="4">
        <v>105189126</v>
      </c>
      <c r="F3638" s="4"/>
      <c r="G3638" s="4">
        <v>105189126</v>
      </c>
      <c r="H3638" s="4">
        <v>0</v>
      </c>
      <c r="I3638" s="4">
        <v>105189126</v>
      </c>
      <c r="J3638" s="4"/>
      <c r="K3638" s="3" t="s">
        <v>1451</v>
      </c>
      <c r="L3638" s="4"/>
    </row>
    <row r="3639" spans="2:12" x14ac:dyDescent="0.3">
      <c r="B3639" s="3" t="s">
        <v>162</v>
      </c>
      <c r="C3639" s="4">
        <v>2023</v>
      </c>
      <c r="D3639" s="3" t="s">
        <v>1452</v>
      </c>
      <c r="E3639" s="4">
        <v>0</v>
      </c>
      <c r="F3639" s="4">
        <v>0</v>
      </c>
      <c r="G3639" s="4">
        <v>0</v>
      </c>
      <c r="H3639" s="4">
        <v>0</v>
      </c>
      <c r="I3639" s="4">
        <v>0</v>
      </c>
      <c r="J3639" s="4">
        <v>0</v>
      </c>
      <c r="K3639" s="3" t="s">
        <v>1447</v>
      </c>
      <c r="L3639" s="4"/>
    </row>
    <row r="3640" spans="2:12" x14ac:dyDescent="0.3">
      <c r="B3640" s="3" t="s">
        <v>162</v>
      </c>
      <c r="C3640" s="4">
        <v>2023</v>
      </c>
      <c r="D3640" s="3" t="s">
        <v>1453</v>
      </c>
      <c r="E3640" s="4">
        <v>0</v>
      </c>
      <c r="F3640" s="4">
        <v>0</v>
      </c>
      <c r="G3640" s="4">
        <v>0</v>
      </c>
      <c r="H3640" s="4">
        <v>0</v>
      </c>
      <c r="I3640" s="4">
        <v>0</v>
      </c>
      <c r="J3640" s="4">
        <v>0</v>
      </c>
      <c r="K3640" s="3" t="s">
        <v>1451</v>
      </c>
      <c r="L3640" s="4"/>
    </row>
    <row r="3641" spans="2:12" x14ac:dyDescent="0.3">
      <c r="B3641" s="3" t="s">
        <v>162</v>
      </c>
      <c r="C3641" s="4">
        <v>2023</v>
      </c>
      <c r="D3641" s="3" t="s">
        <v>1454</v>
      </c>
      <c r="E3641" s="4">
        <v>119083368</v>
      </c>
      <c r="F3641" s="4">
        <v>72173328</v>
      </c>
      <c r="G3641" s="4">
        <v>46910040</v>
      </c>
      <c r="H3641" s="4">
        <v>14115848</v>
      </c>
      <c r="I3641" s="4">
        <v>0</v>
      </c>
      <c r="J3641" s="4">
        <v>0</v>
      </c>
      <c r="K3641" s="3" t="s">
        <v>1447</v>
      </c>
      <c r="L3641" s="4">
        <v>0.60607395652430662</v>
      </c>
    </row>
    <row r="3642" spans="2:12" x14ac:dyDescent="0.3">
      <c r="B3642" s="3" t="s">
        <v>162</v>
      </c>
      <c r="C3642" s="4">
        <v>2023</v>
      </c>
      <c r="D3642" s="3" t="s">
        <v>1455</v>
      </c>
      <c r="E3642" s="4">
        <v>132812812</v>
      </c>
      <c r="F3642" s="4">
        <v>39297575</v>
      </c>
      <c r="G3642" s="4">
        <v>93515237</v>
      </c>
      <c r="H3642" s="4">
        <v>8618568</v>
      </c>
      <c r="I3642" s="4">
        <v>0</v>
      </c>
      <c r="J3642" s="4">
        <v>0</v>
      </c>
      <c r="K3642" s="3" t="s">
        <v>1447</v>
      </c>
      <c r="L3642" s="4">
        <v>0.29588692843880154</v>
      </c>
    </row>
    <row r="3643" spans="2:12" x14ac:dyDescent="0.3">
      <c r="B3643" s="3" t="s">
        <v>162</v>
      </c>
      <c r="C3643" s="4">
        <v>2023</v>
      </c>
      <c r="D3643" s="3" t="s">
        <v>1456</v>
      </c>
      <c r="E3643" s="4">
        <v>935205112</v>
      </c>
      <c r="F3643" s="4">
        <v>201194390</v>
      </c>
      <c r="G3643" s="4">
        <v>734010722</v>
      </c>
      <c r="H3643" s="4">
        <v>31015241</v>
      </c>
      <c r="I3643" s="4">
        <v>0</v>
      </c>
      <c r="J3643" s="4">
        <v>0</v>
      </c>
      <c r="K3643" s="3" t="s">
        <v>1447</v>
      </c>
      <c r="L3643" s="4">
        <v>0.2151339715944581</v>
      </c>
    </row>
    <row r="3644" spans="2:12" x14ac:dyDescent="0.3">
      <c r="B3644" s="3" t="s">
        <v>162</v>
      </c>
      <c r="C3644" s="4">
        <v>2023</v>
      </c>
      <c r="D3644" s="3" t="s">
        <v>1457</v>
      </c>
      <c r="E3644" s="4">
        <v>221614942</v>
      </c>
      <c r="F3644" s="4">
        <v>93980115</v>
      </c>
      <c r="G3644" s="4">
        <v>127634827</v>
      </c>
      <c r="H3644" s="4">
        <v>2348021</v>
      </c>
      <c r="I3644" s="4">
        <v>0</v>
      </c>
      <c r="J3644" s="4">
        <v>0</v>
      </c>
      <c r="K3644" s="3" t="s">
        <v>1447</v>
      </c>
      <c r="L3644" s="4">
        <v>0.42406939781163311</v>
      </c>
    </row>
    <row r="3645" spans="2:12" x14ac:dyDescent="0.3">
      <c r="B3645" s="3" t="s">
        <v>162</v>
      </c>
      <c r="C3645" s="4">
        <v>2023</v>
      </c>
      <c r="D3645" s="3" t="s">
        <v>1458</v>
      </c>
      <c r="E3645" s="4">
        <v>51325752</v>
      </c>
      <c r="F3645" s="4"/>
      <c r="G3645" s="4">
        <v>51325752</v>
      </c>
      <c r="H3645" s="4">
        <v>11185492</v>
      </c>
      <c r="I3645" s="4">
        <v>51325752</v>
      </c>
      <c r="J3645" s="4"/>
      <c r="K3645" s="3" t="s">
        <v>1451</v>
      </c>
      <c r="L3645" s="4"/>
    </row>
    <row r="3646" spans="2:12" x14ac:dyDescent="0.3">
      <c r="B3646" s="3" t="s">
        <v>162</v>
      </c>
      <c r="C3646" s="4">
        <v>2024</v>
      </c>
      <c r="D3646" s="3" t="s">
        <v>1446</v>
      </c>
      <c r="E3646" s="4">
        <v>114840619</v>
      </c>
      <c r="F3646" s="4">
        <v>40141198</v>
      </c>
      <c r="G3646" s="4">
        <v>74699421</v>
      </c>
      <c r="H3646" s="4">
        <v>8453942</v>
      </c>
      <c r="I3646" s="4">
        <v>161842843</v>
      </c>
      <c r="J3646" s="4">
        <v>3236857</v>
      </c>
      <c r="K3646" s="3" t="s">
        <v>1460</v>
      </c>
      <c r="L3646" s="4">
        <v>0.34953832842019078</v>
      </c>
    </row>
    <row r="3647" spans="2:12" x14ac:dyDescent="0.3">
      <c r="B3647" s="3" t="s">
        <v>162</v>
      </c>
      <c r="C3647" s="4">
        <v>2024</v>
      </c>
      <c r="D3647" s="3" t="s">
        <v>1448</v>
      </c>
      <c r="E3647" s="4">
        <v>96330357</v>
      </c>
      <c r="F3647" s="4">
        <v>46049295</v>
      </c>
      <c r="G3647" s="4">
        <v>50281062</v>
      </c>
      <c r="H3647" s="4">
        <v>211884</v>
      </c>
      <c r="I3647" s="4">
        <v>258735059</v>
      </c>
      <c r="J3647" s="4">
        <v>3644156</v>
      </c>
      <c r="K3647" s="3" t="s">
        <v>1447</v>
      </c>
      <c r="L3647" s="4">
        <v>0.47803513278789156</v>
      </c>
    </row>
    <row r="3648" spans="2:12" x14ac:dyDescent="0.3">
      <c r="B3648" s="3" t="s">
        <v>162</v>
      </c>
      <c r="C3648" s="4">
        <v>2024</v>
      </c>
      <c r="D3648" s="3" t="s">
        <v>1449</v>
      </c>
      <c r="E3648" s="4">
        <v>130360347</v>
      </c>
      <c r="F3648" s="4">
        <v>88960747</v>
      </c>
      <c r="G3648" s="4">
        <v>41399600</v>
      </c>
      <c r="H3648" s="4">
        <v>6462915</v>
      </c>
      <c r="I3648" s="4">
        <v>112965000</v>
      </c>
      <c r="J3648" s="4">
        <v>7531000</v>
      </c>
      <c r="K3648" s="3" t="s">
        <v>1447</v>
      </c>
      <c r="L3648" s="4">
        <v>0.68242183338158802</v>
      </c>
    </row>
    <row r="3649" spans="2:12" x14ac:dyDescent="0.3">
      <c r="B3649" s="3" t="s">
        <v>162</v>
      </c>
      <c r="C3649" s="4">
        <v>2024</v>
      </c>
      <c r="D3649" s="3" t="s">
        <v>1450</v>
      </c>
      <c r="E3649" s="4">
        <v>126754252</v>
      </c>
      <c r="F3649" s="4"/>
      <c r="G3649" s="4">
        <v>126754252</v>
      </c>
      <c r="H3649" s="4">
        <v>21595500</v>
      </c>
      <c r="I3649" s="4">
        <v>126754252</v>
      </c>
      <c r="J3649" s="4"/>
      <c r="K3649" s="3" t="s">
        <v>1451</v>
      </c>
      <c r="L3649" s="4"/>
    </row>
    <row r="3650" spans="2:12" x14ac:dyDescent="0.3">
      <c r="B3650" s="3" t="s">
        <v>162</v>
      </c>
      <c r="C3650" s="4">
        <v>2024</v>
      </c>
      <c r="D3650" s="3" t="s">
        <v>1452</v>
      </c>
      <c r="E3650" s="4">
        <v>0</v>
      </c>
      <c r="F3650" s="4">
        <v>0</v>
      </c>
      <c r="G3650" s="4">
        <v>0</v>
      </c>
      <c r="H3650" s="4">
        <v>0</v>
      </c>
      <c r="I3650" s="4">
        <v>0</v>
      </c>
      <c r="J3650" s="4">
        <v>0</v>
      </c>
      <c r="K3650" s="3"/>
      <c r="L3650" s="4"/>
    </row>
    <row r="3651" spans="2:12" x14ac:dyDescent="0.3">
      <c r="B3651" s="3" t="s">
        <v>162</v>
      </c>
      <c r="C3651" s="4">
        <v>2024</v>
      </c>
      <c r="D3651" s="3" t="s">
        <v>1453</v>
      </c>
      <c r="E3651" s="4">
        <v>106391297</v>
      </c>
      <c r="F3651" s="4">
        <v>54413260</v>
      </c>
      <c r="G3651" s="4">
        <v>51978037</v>
      </c>
      <c r="H3651" s="4">
        <v>23885907</v>
      </c>
      <c r="I3651" s="4">
        <v>106391297</v>
      </c>
      <c r="J3651" s="4">
        <v>54413259</v>
      </c>
      <c r="K3651" s="3" t="s">
        <v>1451</v>
      </c>
      <c r="L3651" s="4">
        <v>0.5114446532219642</v>
      </c>
    </row>
    <row r="3652" spans="2:12" x14ac:dyDescent="0.3">
      <c r="B3652" s="3" t="s">
        <v>162</v>
      </c>
      <c r="C3652" s="4">
        <v>2024</v>
      </c>
      <c r="D3652" s="3" t="s">
        <v>1454</v>
      </c>
      <c r="E3652" s="4">
        <v>145946755</v>
      </c>
      <c r="F3652" s="4">
        <v>95275193</v>
      </c>
      <c r="G3652" s="4">
        <v>50671562</v>
      </c>
      <c r="H3652" s="4">
        <v>2977480</v>
      </c>
      <c r="I3652" s="4">
        <v>375579190</v>
      </c>
      <c r="J3652" s="4">
        <v>8561954</v>
      </c>
      <c r="K3652" s="3" t="s">
        <v>1459</v>
      </c>
      <c r="L3652" s="4">
        <v>0.65280788873997231</v>
      </c>
    </row>
    <row r="3653" spans="2:12" x14ac:dyDescent="0.3">
      <c r="B3653" s="3" t="s">
        <v>162</v>
      </c>
      <c r="C3653" s="4">
        <v>2024</v>
      </c>
      <c r="D3653" s="3" t="s">
        <v>1455</v>
      </c>
      <c r="E3653" s="4">
        <v>151187262</v>
      </c>
      <c r="F3653" s="4">
        <v>50971978</v>
      </c>
      <c r="G3653" s="4">
        <v>100215284</v>
      </c>
      <c r="H3653" s="4">
        <v>907885</v>
      </c>
      <c r="I3653" s="4">
        <v>442684714</v>
      </c>
      <c r="J3653" s="4">
        <v>6089979</v>
      </c>
      <c r="K3653" s="3" t="s">
        <v>1459</v>
      </c>
      <c r="L3653" s="4">
        <v>0.33714465971346186</v>
      </c>
    </row>
    <row r="3654" spans="2:12" x14ac:dyDescent="0.3">
      <c r="B3654" s="3" t="s">
        <v>162</v>
      </c>
      <c r="C3654" s="4">
        <v>2024</v>
      </c>
      <c r="D3654" s="3" t="s">
        <v>1456</v>
      </c>
      <c r="E3654" s="4">
        <v>949995933</v>
      </c>
      <c r="F3654" s="4">
        <v>217093513</v>
      </c>
      <c r="G3654" s="4">
        <v>732902420</v>
      </c>
      <c r="H3654" s="4">
        <v>4705249</v>
      </c>
      <c r="I3654" s="4">
        <v>1917996080</v>
      </c>
      <c r="J3654" s="4">
        <v>35560068</v>
      </c>
      <c r="K3654" s="3" t="s">
        <v>1447</v>
      </c>
      <c r="L3654" s="4">
        <v>0.22852046567656201</v>
      </c>
    </row>
    <row r="3655" spans="2:12" x14ac:dyDescent="0.3">
      <c r="B3655" s="3" t="s">
        <v>162</v>
      </c>
      <c r="C3655" s="4">
        <v>2024</v>
      </c>
      <c r="D3655" s="3" t="s">
        <v>1457</v>
      </c>
      <c r="E3655" s="4">
        <v>255240027</v>
      </c>
      <c r="F3655" s="4">
        <v>116299095</v>
      </c>
      <c r="G3655" s="4">
        <v>138940932</v>
      </c>
      <c r="H3655" s="4">
        <v>10031943</v>
      </c>
      <c r="I3655" s="4">
        <v>777065922</v>
      </c>
      <c r="J3655" s="4">
        <v>11175124</v>
      </c>
      <c r="K3655" s="3" t="s">
        <v>1459</v>
      </c>
      <c r="L3655" s="4">
        <v>0.4556459908225915</v>
      </c>
    </row>
    <row r="3656" spans="2:12" x14ac:dyDescent="0.3">
      <c r="B3656" s="3" t="s">
        <v>162</v>
      </c>
      <c r="C3656" s="4">
        <v>2024</v>
      </c>
      <c r="D3656" s="3" t="s">
        <v>1458</v>
      </c>
      <c r="E3656" s="4">
        <v>86057521</v>
      </c>
      <c r="F3656" s="4"/>
      <c r="G3656" s="4">
        <v>86057521</v>
      </c>
      <c r="H3656" s="4">
        <v>34731769</v>
      </c>
      <c r="I3656" s="4">
        <v>86057521</v>
      </c>
      <c r="J3656" s="4"/>
      <c r="K3656" s="3" t="s">
        <v>1451</v>
      </c>
      <c r="L3656" s="4"/>
    </row>
    <row r="3657" spans="2:12" x14ac:dyDescent="0.3">
      <c r="B3657" s="3" t="s">
        <v>164</v>
      </c>
      <c r="C3657" s="4">
        <v>2019</v>
      </c>
      <c r="D3657" s="3" t="s">
        <v>1446</v>
      </c>
      <c r="E3657" s="4">
        <v>3085495</v>
      </c>
      <c r="F3657" s="4">
        <v>1862214</v>
      </c>
      <c r="G3657" s="4">
        <v>1223281</v>
      </c>
      <c r="H3657" s="4">
        <v>0</v>
      </c>
      <c r="I3657" s="4">
        <v>0</v>
      </c>
      <c r="J3657" s="4">
        <v>89179</v>
      </c>
      <c r="K3657" s="3" t="s">
        <v>1447</v>
      </c>
      <c r="L3657" s="4">
        <v>0.60353816810592786</v>
      </c>
    </row>
    <row r="3658" spans="2:12" x14ac:dyDescent="0.3">
      <c r="B3658" s="3" t="s">
        <v>164</v>
      </c>
      <c r="C3658" s="4">
        <v>2019</v>
      </c>
      <c r="D3658" s="3" t="s">
        <v>1448</v>
      </c>
      <c r="E3658" s="4">
        <v>0</v>
      </c>
      <c r="F3658" s="4">
        <v>0</v>
      </c>
      <c r="G3658" s="4">
        <v>0</v>
      </c>
      <c r="H3658" s="4">
        <v>0</v>
      </c>
      <c r="I3658" s="4">
        <v>0</v>
      </c>
      <c r="J3658" s="4">
        <v>0</v>
      </c>
      <c r="K3658" s="3" t="s">
        <v>1447</v>
      </c>
      <c r="L3658" s="4"/>
    </row>
    <row r="3659" spans="2:12" x14ac:dyDescent="0.3">
      <c r="B3659" s="3" t="s">
        <v>164</v>
      </c>
      <c r="C3659" s="4">
        <v>2019</v>
      </c>
      <c r="D3659" s="3" t="s">
        <v>1449</v>
      </c>
      <c r="E3659" s="4">
        <v>993219</v>
      </c>
      <c r="F3659" s="4">
        <v>533146</v>
      </c>
      <c r="G3659" s="4">
        <v>460073</v>
      </c>
      <c r="H3659" s="4">
        <v>200860</v>
      </c>
      <c r="I3659" s="4">
        <v>0</v>
      </c>
      <c r="J3659" s="4">
        <v>38614</v>
      </c>
      <c r="K3659" s="3" t="s">
        <v>1447</v>
      </c>
      <c r="L3659" s="4">
        <v>0.53678594549641112</v>
      </c>
    </row>
    <row r="3660" spans="2:12" x14ac:dyDescent="0.3">
      <c r="B3660" s="3" t="s">
        <v>164</v>
      </c>
      <c r="C3660" s="4">
        <v>2019</v>
      </c>
      <c r="D3660" s="3" t="s">
        <v>1450</v>
      </c>
      <c r="E3660" s="4">
        <v>1590402</v>
      </c>
      <c r="F3660" s="4"/>
      <c r="G3660" s="4">
        <v>1590402</v>
      </c>
      <c r="H3660" s="4">
        <v>0</v>
      </c>
      <c r="I3660" s="4">
        <v>1590402</v>
      </c>
      <c r="J3660" s="4"/>
      <c r="K3660" s="3" t="s">
        <v>1451</v>
      </c>
      <c r="L3660" s="4"/>
    </row>
    <row r="3661" spans="2:12" x14ac:dyDescent="0.3">
      <c r="B3661" s="3" t="s">
        <v>164</v>
      </c>
      <c r="C3661" s="4">
        <v>2019</v>
      </c>
      <c r="D3661" s="3" t="s">
        <v>1452</v>
      </c>
      <c r="E3661" s="4">
        <v>0</v>
      </c>
      <c r="F3661" s="4">
        <v>0</v>
      </c>
      <c r="G3661" s="4">
        <v>0</v>
      </c>
      <c r="H3661" s="4">
        <v>0</v>
      </c>
      <c r="I3661" s="4">
        <v>0</v>
      </c>
      <c r="J3661" s="4">
        <v>0</v>
      </c>
      <c r="K3661" s="3" t="s">
        <v>1447</v>
      </c>
      <c r="L3661" s="4"/>
    </row>
    <row r="3662" spans="2:12" x14ac:dyDescent="0.3">
      <c r="B3662" s="3" t="s">
        <v>164</v>
      </c>
      <c r="C3662" s="4">
        <v>2019</v>
      </c>
      <c r="D3662" s="3" t="s">
        <v>1453</v>
      </c>
      <c r="E3662" s="4">
        <v>36968</v>
      </c>
      <c r="F3662" s="4">
        <v>36957</v>
      </c>
      <c r="G3662" s="4">
        <v>11</v>
      </c>
      <c r="H3662" s="4">
        <v>0</v>
      </c>
      <c r="I3662" s="4">
        <v>0</v>
      </c>
      <c r="J3662" s="4">
        <v>0</v>
      </c>
      <c r="K3662" s="3" t="s">
        <v>1451</v>
      </c>
      <c r="L3662" s="4">
        <v>0.99970244535814756</v>
      </c>
    </row>
    <row r="3663" spans="2:12" x14ac:dyDescent="0.3">
      <c r="B3663" s="3" t="s">
        <v>164</v>
      </c>
      <c r="C3663" s="4">
        <v>2019</v>
      </c>
      <c r="D3663" s="3" t="s">
        <v>1454</v>
      </c>
      <c r="E3663" s="4">
        <v>875770</v>
      </c>
      <c r="F3663" s="4">
        <v>448398</v>
      </c>
      <c r="G3663" s="4">
        <v>427372</v>
      </c>
      <c r="H3663" s="4">
        <v>39370</v>
      </c>
      <c r="I3663" s="4">
        <v>0</v>
      </c>
      <c r="J3663" s="4">
        <v>26657</v>
      </c>
      <c r="K3663" s="3" t="s">
        <v>1447</v>
      </c>
      <c r="L3663" s="4">
        <v>0.51200429336469622</v>
      </c>
    </row>
    <row r="3664" spans="2:12" x14ac:dyDescent="0.3">
      <c r="B3664" s="3" t="s">
        <v>164</v>
      </c>
      <c r="C3664" s="4">
        <v>2019</v>
      </c>
      <c r="D3664" s="3" t="s">
        <v>1455</v>
      </c>
      <c r="E3664" s="4">
        <v>3113341</v>
      </c>
      <c r="F3664" s="4">
        <v>999647</v>
      </c>
      <c r="G3664" s="4">
        <v>2113694</v>
      </c>
      <c r="H3664" s="4">
        <v>817794</v>
      </c>
      <c r="I3664" s="4">
        <v>0</v>
      </c>
      <c r="J3664" s="4">
        <v>67775</v>
      </c>
      <c r="K3664" s="3" t="s">
        <v>1447</v>
      </c>
      <c r="L3664" s="4">
        <v>0.32108496949097448</v>
      </c>
    </row>
    <row r="3665" spans="2:12" x14ac:dyDescent="0.3">
      <c r="B3665" s="3" t="s">
        <v>164</v>
      </c>
      <c r="C3665" s="4">
        <v>2019</v>
      </c>
      <c r="D3665" s="3" t="s">
        <v>1456</v>
      </c>
      <c r="E3665" s="4">
        <v>1551193</v>
      </c>
      <c r="F3665" s="4">
        <v>694387</v>
      </c>
      <c r="G3665" s="4">
        <v>856806</v>
      </c>
      <c r="H3665" s="4">
        <v>300832</v>
      </c>
      <c r="I3665" s="4">
        <v>0</v>
      </c>
      <c r="J3665" s="4">
        <v>34101</v>
      </c>
      <c r="K3665" s="3" t="s">
        <v>1447</v>
      </c>
      <c r="L3665" s="4">
        <v>0.44764706906232815</v>
      </c>
    </row>
    <row r="3666" spans="2:12" x14ac:dyDescent="0.3">
      <c r="B3666" s="3" t="s">
        <v>164</v>
      </c>
      <c r="C3666" s="4">
        <v>2019</v>
      </c>
      <c r="D3666" s="3" t="s">
        <v>1457</v>
      </c>
      <c r="E3666" s="4">
        <v>5536430</v>
      </c>
      <c r="F3666" s="4">
        <v>3062149</v>
      </c>
      <c r="G3666" s="4">
        <v>2474281</v>
      </c>
      <c r="H3666" s="4">
        <v>0</v>
      </c>
      <c r="I3666" s="4">
        <v>0</v>
      </c>
      <c r="J3666" s="4">
        <v>129537</v>
      </c>
      <c r="K3666" s="3" t="s">
        <v>1447</v>
      </c>
      <c r="L3666" s="4">
        <v>0.55309089070032491</v>
      </c>
    </row>
    <row r="3667" spans="2:12" x14ac:dyDescent="0.3">
      <c r="B3667" s="3" t="s">
        <v>164</v>
      </c>
      <c r="C3667" s="4">
        <v>2019</v>
      </c>
      <c r="D3667" s="3" t="s">
        <v>1458</v>
      </c>
      <c r="E3667" s="4">
        <v>0</v>
      </c>
      <c r="F3667" s="4"/>
      <c r="G3667" s="4">
        <v>0</v>
      </c>
      <c r="H3667" s="4">
        <v>0</v>
      </c>
      <c r="I3667" s="4">
        <v>0</v>
      </c>
      <c r="J3667" s="4"/>
      <c r="K3667" s="3" t="s">
        <v>1451</v>
      </c>
      <c r="L3667" s="4"/>
    </row>
    <row r="3668" spans="2:12" x14ac:dyDescent="0.3">
      <c r="B3668" s="3" t="s">
        <v>164</v>
      </c>
      <c r="C3668" s="4">
        <v>2020</v>
      </c>
      <c r="D3668" s="3" t="s">
        <v>1446</v>
      </c>
      <c r="E3668" s="4">
        <v>3085495</v>
      </c>
      <c r="F3668" s="4">
        <v>1951393</v>
      </c>
      <c r="G3668" s="4">
        <v>1134102</v>
      </c>
      <c r="H3668" s="4">
        <v>0</v>
      </c>
      <c r="I3668" s="4">
        <v>0</v>
      </c>
      <c r="J3668" s="4">
        <v>0</v>
      </c>
      <c r="K3668" s="3" t="s">
        <v>1459</v>
      </c>
      <c r="L3668" s="4">
        <v>0.63244082391966283</v>
      </c>
    </row>
    <row r="3669" spans="2:12" x14ac:dyDescent="0.3">
      <c r="B3669" s="3" t="s">
        <v>164</v>
      </c>
      <c r="C3669" s="4">
        <v>2020</v>
      </c>
      <c r="D3669" s="3" t="s">
        <v>1448</v>
      </c>
      <c r="E3669" s="4">
        <v>0</v>
      </c>
      <c r="F3669" s="4">
        <v>0</v>
      </c>
      <c r="G3669" s="4">
        <v>0</v>
      </c>
      <c r="H3669" s="4">
        <v>0</v>
      </c>
      <c r="I3669" s="4">
        <v>0</v>
      </c>
      <c r="J3669" s="4">
        <v>0</v>
      </c>
      <c r="K3669" s="3" t="s">
        <v>1459</v>
      </c>
      <c r="L3669" s="4"/>
    </row>
    <row r="3670" spans="2:12" x14ac:dyDescent="0.3">
      <c r="B3670" s="3" t="s">
        <v>164</v>
      </c>
      <c r="C3670" s="4">
        <v>2020</v>
      </c>
      <c r="D3670" s="3" t="s">
        <v>1449</v>
      </c>
      <c r="E3670" s="4">
        <v>1009055</v>
      </c>
      <c r="F3670" s="4">
        <v>579247</v>
      </c>
      <c r="G3670" s="4">
        <v>429808</v>
      </c>
      <c r="H3670" s="4">
        <v>15838</v>
      </c>
      <c r="I3670" s="4">
        <v>0</v>
      </c>
      <c r="J3670" s="4">
        <v>0</v>
      </c>
      <c r="K3670" s="3" t="s">
        <v>1459</v>
      </c>
      <c r="L3670" s="4">
        <v>0.57404898642789537</v>
      </c>
    </row>
    <row r="3671" spans="2:12" x14ac:dyDescent="0.3">
      <c r="B3671" s="3" t="s">
        <v>164</v>
      </c>
      <c r="C3671" s="4">
        <v>2020</v>
      </c>
      <c r="D3671" s="3" t="s">
        <v>1450</v>
      </c>
      <c r="E3671" s="4">
        <v>1890402</v>
      </c>
      <c r="F3671" s="4"/>
      <c r="G3671" s="4">
        <v>1890402</v>
      </c>
      <c r="H3671" s="4">
        <v>300000</v>
      </c>
      <c r="I3671" s="4">
        <v>1890402</v>
      </c>
      <c r="J3671" s="4"/>
      <c r="K3671" s="3" t="s">
        <v>1451</v>
      </c>
      <c r="L3671" s="4"/>
    </row>
    <row r="3672" spans="2:12" x14ac:dyDescent="0.3">
      <c r="B3672" s="3" t="s">
        <v>164</v>
      </c>
      <c r="C3672" s="4">
        <v>2020</v>
      </c>
      <c r="D3672" s="3" t="s">
        <v>1452</v>
      </c>
      <c r="E3672" s="4">
        <v>0</v>
      </c>
      <c r="F3672" s="4">
        <v>0</v>
      </c>
      <c r="G3672" s="4">
        <v>0</v>
      </c>
      <c r="H3672" s="4">
        <v>0</v>
      </c>
      <c r="I3672" s="4">
        <v>0</v>
      </c>
      <c r="J3672" s="4">
        <v>0</v>
      </c>
      <c r="K3672" s="3" t="s">
        <v>1459</v>
      </c>
      <c r="L3672" s="4"/>
    </row>
    <row r="3673" spans="2:12" x14ac:dyDescent="0.3">
      <c r="B3673" s="3" t="s">
        <v>164</v>
      </c>
      <c r="C3673" s="4">
        <v>2020</v>
      </c>
      <c r="D3673" s="3" t="s">
        <v>1453</v>
      </c>
      <c r="E3673" s="4">
        <v>145205</v>
      </c>
      <c r="F3673" s="4">
        <v>79088</v>
      </c>
      <c r="G3673" s="4">
        <v>66117</v>
      </c>
      <c r="H3673" s="4">
        <v>0</v>
      </c>
      <c r="I3673" s="4">
        <v>0</v>
      </c>
      <c r="J3673" s="4">
        <v>0</v>
      </c>
      <c r="K3673" s="3" t="s">
        <v>1451</v>
      </c>
      <c r="L3673" s="4">
        <v>0.54466443992975444</v>
      </c>
    </row>
    <row r="3674" spans="2:12" x14ac:dyDescent="0.3">
      <c r="B3674" s="3" t="s">
        <v>164</v>
      </c>
      <c r="C3674" s="4">
        <v>2020</v>
      </c>
      <c r="D3674" s="3" t="s">
        <v>1454</v>
      </c>
      <c r="E3674" s="4">
        <v>816404</v>
      </c>
      <c r="F3674" s="4">
        <v>434723</v>
      </c>
      <c r="G3674" s="4">
        <v>381681</v>
      </c>
      <c r="H3674" s="4">
        <v>48871</v>
      </c>
      <c r="I3674" s="4">
        <v>0</v>
      </c>
      <c r="J3674" s="4">
        <v>0</v>
      </c>
      <c r="K3674" s="3" t="s">
        <v>1459</v>
      </c>
      <c r="L3674" s="4">
        <v>0.53248514216000897</v>
      </c>
    </row>
    <row r="3675" spans="2:12" x14ac:dyDescent="0.3">
      <c r="B3675" s="3" t="s">
        <v>164</v>
      </c>
      <c r="C3675" s="4">
        <v>2020</v>
      </c>
      <c r="D3675" s="3" t="s">
        <v>1455</v>
      </c>
      <c r="E3675" s="4">
        <v>3150247</v>
      </c>
      <c r="F3675" s="4">
        <v>1078793</v>
      </c>
      <c r="G3675" s="4">
        <v>2071454</v>
      </c>
      <c r="H3675" s="4">
        <v>36906</v>
      </c>
      <c r="I3675" s="4">
        <v>0</v>
      </c>
      <c r="J3675" s="4">
        <v>0</v>
      </c>
      <c r="K3675" s="3" t="s">
        <v>1459</v>
      </c>
      <c r="L3675" s="4">
        <v>0.34244711605153499</v>
      </c>
    </row>
    <row r="3676" spans="2:12" x14ac:dyDescent="0.3">
      <c r="B3676" s="3" t="s">
        <v>164</v>
      </c>
      <c r="C3676" s="4">
        <v>2020</v>
      </c>
      <c r="D3676" s="3" t="s">
        <v>1456</v>
      </c>
      <c r="E3676" s="4">
        <v>1551193</v>
      </c>
      <c r="F3676" s="4">
        <v>732248</v>
      </c>
      <c r="G3676" s="4">
        <v>818945</v>
      </c>
      <c r="H3676" s="4">
        <v>0</v>
      </c>
      <c r="I3676" s="4">
        <v>0</v>
      </c>
      <c r="J3676" s="4">
        <v>0</v>
      </c>
      <c r="K3676" s="3" t="s">
        <v>1459</v>
      </c>
      <c r="L3676" s="4">
        <v>0.47205473464617231</v>
      </c>
    </row>
    <row r="3677" spans="2:12" x14ac:dyDescent="0.3">
      <c r="B3677" s="3" t="s">
        <v>164</v>
      </c>
      <c r="C3677" s="4">
        <v>2020</v>
      </c>
      <c r="D3677" s="3" t="s">
        <v>1457</v>
      </c>
      <c r="E3677" s="4">
        <v>5536430</v>
      </c>
      <c r="F3677" s="4">
        <v>3195816</v>
      </c>
      <c r="G3677" s="4">
        <v>2340614</v>
      </c>
      <c r="H3677" s="4">
        <v>0</v>
      </c>
      <c r="I3677" s="4">
        <v>0</v>
      </c>
      <c r="J3677" s="4">
        <v>0</v>
      </c>
      <c r="K3677" s="3" t="s">
        <v>1459</v>
      </c>
      <c r="L3677" s="4">
        <v>0.57723406599559646</v>
      </c>
    </row>
    <row r="3678" spans="2:12" x14ac:dyDescent="0.3">
      <c r="B3678" s="3" t="s">
        <v>164</v>
      </c>
      <c r="C3678" s="4">
        <v>2020</v>
      </c>
      <c r="D3678" s="3" t="s">
        <v>1458</v>
      </c>
      <c r="E3678" s="4">
        <v>0</v>
      </c>
      <c r="F3678" s="4"/>
      <c r="G3678" s="4">
        <v>0</v>
      </c>
      <c r="H3678" s="4">
        <v>0</v>
      </c>
      <c r="I3678" s="4">
        <v>0</v>
      </c>
      <c r="J3678" s="4"/>
      <c r="K3678" s="3" t="s">
        <v>1451</v>
      </c>
      <c r="L3678" s="4"/>
    </row>
    <row r="3679" spans="2:12" x14ac:dyDescent="0.3">
      <c r="B3679" s="3" t="s">
        <v>164</v>
      </c>
      <c r="C3679" s="4">
        <v>2021</v>
      </c>
      <c r="D3679" s="3" t="s">
        <v>1446</v>
      </c>
      <c r="E3679" s="4">
        <v>3587005</v>
      </c>
      <c r="F3679" s="4">
        <v>2050287</v>
      </c>
      <c r="G3679" s="4">
        <v>1536718</v>
      </c>
      <c r="H3679" s="4">
        <v>501509</v>
      </c>
      <c r="I3679" s="4">
        <v>0</v>
      </c>
      <c r="J3679" s="4">
        <v>0</v>
      </c>
      <c r="K3679" s="3" t="s">
        <v>1447</v>
      </c>
      <c r="L3679" s="4">
        <v>0.57158743854552752</v>
      </c>
    </row>
    <row r="3680" spans="2:12" x14ac:dyDescent="0.3">
      <c r="B3680" s="3" t="s">
        <v>164</v>
      </c>
      <c r="C3680" s="4">
        <v>2021</v>
      </c>
      <c r="D3680" s="3" t="s">
        <v>1448</v>
      </c>
      <c r="E3680" s="4">
        <v>0</v>
      </c>
      <c r="F3680" s="4">
        <v>0</v>
      </c>
      <c r="G3680" s="4">
        <v>0</v>
      </c>
      <c r="H3680" s="4">
        <v>0</v>
      </c>
      <c r="I3680" s="4">
        <v>0</v>
      </c>
      <c r="J3680" s="4">
        <v>0</v>
      </c>
      <c r="K3680" s="3" t="s">
        <v>1447</v>
      </c>
      <c r="L3680" s="4"/>
    </row>
    <row r="3681" spans="2:12" x14ac:dyDescent="0.3">
      <c r="B3681" s="3" t="s">
        <v>164</v>
      </c>
      <c r="C3681" s="4">
        <v>2021</v>
      </c>
      <c r="D3681" s="3" t="s">
        <v>1449</v>
      </c>
      <c r="E3681" s="4">
        <v>1035072</v>
      </c>
      <c r="F3681" s="4">
        <v>686575</v>
      </c>
      <c r="G3681" s="4">
        <v>348497</v>
      </c>
      <c r="H3681" s="4">
        <v>26016</v>
      </c>
      <c r="I3681" s="4">
        <v>0</v>
      </c>
      <c r="J3681" s="4">
        <v>0</v>
      </c>
      <c r="K3681" s="3" t="s">
        <v>1447</v>
      </c>
      <c r="L3681" s="4">
        <v>0.66331134452482532</v>
      </c>
    </row>
    <row r="3682" spans="2:12" x14ac:dyDescent="0.3">
      <c r="B3682" s="3" t="s">
        <v>164</v>
      </c>
      <c r="C3682" s="4">
        <v>2021</v>
      </c>
      <c r="D3682" s="3" t="s">
        <v>1450</v>
      </c>
      <c r="E3682" s="4">
        <v>1890402</v>
      </c>
      <c r="F3682" s="4"/>
      <c r="G3682" s="4">
        <v>1890402</v>
      </c>
      <c r="H3682" s="4">
        <v>0</v>
      </c>
      <c r="I3682" s="4">
        <v>1890402</v>
      </c>
      <c r="J3682" s="4"/>
      <c r="K3682" s="3" t="s">
        <v>1451</v>
      </c>
      <c r="L3682" s="4"/>
    </row>
    <row r="3683" spans="2:12" x14ac:dyDescent="0.3">
      <c r="B3683" s="3" t="s">
        <v>164</v>
      </c>
      <c r="C3683" s="4">
        <v>2021</v>
      </c>
      <c r="D3683" s="3" t="s">
        <v>1452</v>
      </c>
      <c r="E3683" s="4">
        <v>924642</v>
      </c>
      <c r="F3683" s="4">
        <v>506025</v>
      </c>
      <c r="G3683" s="4">
        <v>418617</v>
      </c>
      <c r="H3683" s="4">
        <v>0</v>
      </c>
      <c r="I3683" s="4">
        <v>0</v>
      </c>
      <c r="J3683" s="4">
        <v>0</v>
      </c>
      <c r="K3683" s="3" t="s">
        <v>1459</v>
      </c>
      <c r="L3683" s="4">
        <v>0.547265860733127</v>
      </c>
    </row>
    <row r="3684" spans="2:12" x14ac:dyDescent="0.3">
      <c r="B3684" s="3" t="s">
        <v>164</v>
      </c>
      <c r="C3684" s="4">
        <v>2021</v>
      </c>
      <c r="D3684" s="3" t="s">
        <v>1453</v>
      </c>
      <c r="E3684" s="4">
        <v>36967</v>
      </c>
      <c r="F3684" s="4">
        <v>36956</v>
      </c>
      <c r="G3684" s="4">
        <v>11</v>
      </c>
      <c r="H3684" s="4">
        <v>0</v>
      </c>
      <c r="I3684" s="4">
        <v>0</v>
      </c>
      <c r="J3684" s="4">
        <v>0</v>
      </c>
      <c r="K3684" s="3" t="s">
        <v>1451</v>
      </c>
      <c r="L3684" s="4">
        <v>0.99970243730895125</v>
      </c>
    </row>
    <row r="3685" spans="2:12" x14ac:dyDescent="0.3">
      <c r="B3685" s="3" t="s">
        <v>164</v>
      </c>
      <c r="C3685" s="4">
        <v>2021</v>
      </c>
      <c r="D3685" s="3" t="s">
        <v>1454</v>
      </c>
      <c r="E3685" s="4">
        <v>0</v>
      </c>
      <c r="F3685" s="4">
        <v>0</v>
      </c>
      <c r="G3685" s="4">
        <v>0</v>
      </c>
      <c r="H3685" s="4">
        <v>0</v>
      </c>
      <c r="I3685" s="4">
        <v>0</v>
      </c>
      <c r="J3685" s="4">
        <v>0</v>
      </c>
      <c r="K3685" s="3" t="s">
        <v>1459</v>
      </c>
      <c r="L3685" s="4"/>
    </row>
    <row r="3686" spans="2:12" x14ac:dyDescent="0.3">
      <c r="B3686" s="3" t="s">
        <v>164</v>
      </c>
      <c r="C3686" s="4">
        <v>2021</v>
      </c>
      <c r="D3686" s="3" t="s">
        <v>1455</v>
      </c>
      <c r="E3686" s="4">
        <v>3204955</v>
      </c>
      <c r="F3686" s="4">
        <v>1159307</v>
      </c>
      <c r="G3686" s="4">
        <v>2045648</v>
      </c>
      <c r="H3686" s="4">
        <v>54708</v>
      </c>
      <c r="I3686" s="4">
        <v>0</v>
      </c>
      <c r="J3686" s="4">
        <v>0</v>
      </c>
      <c r="K3686" s="3" t="s">
        <v>1447</v>
      </c>
      <c r="L3686" s="4">
        <v>0.36172333152883585</v>
      </c>
    </row>
    <row r="3687" spans="2:12" x14ac:dyDescent="0.3">
      <c r="B3687" s="3" t="s">
        <v>164</v>
      </c>
      <c r="C3687" s="4">
        <v>2021</v>
      </c>
      <c r="D3687" s="3" t="s">
        <v>1456</v>
      </c>
      <c r="E3687" s="4">
        <v>1551192</v>
      </c>
      <c r="F3687" s="4">
        <v>770112</v>
      </c>
      <c r="G3687" s="4">
        <v>781080</v>
      </c>
      <c r="H3687" s="4">
        <v>0</v>
      </c>
      <c r="I3687" s="4">
        <v>0</v>
      </c>
      <c r="J3687" s="4">
        <v>0</v>
      </c>
      <c r="K3687" s="3" t="s">
        <v>1459</v>
      </c>
      <c r="L3687" s="4">
        <v>0.49646465427877401</v>
      </c>
    </row>
    <row r="3688" spans="2:12" x14ac:dyDescent="0.3">
      <c r="B3688" s="3" t="s">
        <v>164</v>
      </c>
      <c r="C3688" s="4">
        <v>2021</v>
      </c>
      <c r="D3688" s="3" t="s">
        <v>1457</v>
      </c>
      <c r="E3688" s="4">
        <v>5609868</v>
      </c>
      <c r="F3688" s="4">
        <v>3338626</v>
      </c>
      <c r="G3688" s="4">
        <v>2271242</v>
      </c>
      <c r="H3688" s="4">
        <v>73439</v>
      </c>
      <c r="I3688" s="4">
        <v>0</v>
      </c>
      <c r="J3688" s="4">
        <v>0</v>
      </c>
      <c r="K3688" s="3" t="s">
        <v>1447</v>
      </c>
      <c r="L3688" s="4">
        <v>0.59513450227349374</v>
      </c>
    </row>
    <row r="3689" spans="2:12" x14ac:dyDescent="0.3">
      <c r="B3689" s="3" t="s">
        <v>164</v>
      </c>
      <c r="C3689" s="4">
        <v>2021</v>
      </c>
      <c r="D3689" s="3" t="s">
        <v>1458</v>
      </c>
      <c r="E3689" s="4">
        <v>0</v>
      </c>
      <c r="F3689" s="4"/>
      <c r="G3689" s="4">
        <v>0</v>
      </c>
      <c r="H3689" s="4">
        <v>0</v>
      </c>
      <c r="I3689" s="4">
        <v>0</v>
      </c>
      <c r="J3689" s="4"/>
      <c r="K3689" s="3" t="s">
        <v>1451</v>
      </c>
      <c r="L3689" s="4"/>
    </row>
    <row r="3690" spans="2:12" x14ac:dyDescent="0.3">
      <c r="B3690" s="3" t="s">
        <v>164</v>
      </c>
      <c r="C3690" s="4">
        <v>2022</v>
      </c>
      <c r="D3690" s="3" t="s">
        <v>1446</v>
      </c>
      <c r="E3690" s="4">
        <v>3604774</v>
      </c>
      <c r="F3690" s="4">
        <v>2163456</v>
      </c>
      <c r="G3690" s="4">
        <v>1441318</v>
      </c>
      <c r="H3690" s="4">
        <v>374912</v>
      </c>
      <c r="I3690" s="4">
        <v>0</v>
      </c>
      <c r="J3690" s="4">
        <v>0</v>
      </c>
      <c r="K3690" s="3" t="s">
        <v>1447</v>
      </c>
      <c r="L3690" s="4">
        <v>0.60016411569768313</v>
      </c>
    </row>
    <row r="3691" spans="2:12" x14ac:dyDescent="0.3">
      <c r="B3691" s="3" t="s">
        <v>164</v>
      </c>
      <c r="C3691" s="4">
        <v>2022</v>
      </c>
      <c r="D3691" s="3" t="s">
        <v>1448</v>
      </c>
      <c r="E3691" s="4">
        <v>1</v>
      </c>
      <c r="F3691" s="4">
        <v>0</v>
      </c>
      <c r="G3691" s="4">
        <v>1</v>
      </c>
      <c r="H3691" s="4">
        <v>0</v>
      </c>
      <c r="I3691" s="4">
        <v>0</v>
      </c>
      <c r="J3691" s="4">
        <v>0</v>
      </c>
      <c r="K3691" s="3" t="s">
        <v>1447</v>
      </c>
      <c r="L3691" s="4">
        <v>0</v>
      </c>
    </row>
    <row r="3692" spans="2:12" x14ac:dyDescent="0.3">
      <c r="B3692" s="3" t="s">
        <v>164</v>
      </c>
      <c r="C3692" s="4">
        <v>2022</v>
      </c>
      <c r="D3692" s="3" t="s">
        <v>1449</v>
      </c>
      <c r="E3692" s="4">
        <v>1096333</v>
      </c>
      <c r="F3692" s="4">
        <v>681797</v>
      </c>
      <c r="G3692" s="4">
        <v>414536</v>
      </c>
      <c r="H3692" s="4">
        <v>61261</v>
      </c>
      <c r="I3692" s="4">
        <v>0</v>
      </c>
      <c r="J3692" s="4">
        <v>0</v>
      </c>
      <c r="K3692" s="3" t="s">
        <v>1447</v>
      </c>
      <c r="L3692" s="4">
        <v>0.62188860501325782</v>
      </c>
    </row>
    <row r="3693" spans="2:12" x14ac:dyDescent="0.3">
      <c r="B3693" s="3" t="s">
        <v>164</v>
      </c>
      <c r="C3693" s="4">
        <v>2022</v>
      </c>
      <c r="D3693" s="3" t="s">
        <v>1450</v>
      </c>
      <c r="E3693" s="4">
        <v>1851445</v>
      </c>
      <c r="F3693" s="4"/>
      <c r="G3693" s="4">
        <v>1851445</v>
      </c>
      <c r="H3693" s="4">
        <v>8256</v>
      </c>
      <c r="I3693" s="4">
        <v>1851445</v>
      </c>
      <c r="J3693" s="4"/>
      <c r="K3693" s="3" t="s">
        <v>1451</v>
      </c>
      <c r="L3693" s="4"/>
    </row>
    <row r="3694" spans="2:12" x14ac:dyDescent="0.3">
      <c r="B3694" s="3" t="s">
        <v>164</v>
      </c>
      <c r="C3694" s="4">
        <v>2022</v>
      </c>
      <c r="D3694" s="3" t="s">
        <v>1452</v>
      </c>
      <c r="E3694" s="4">
        <v>1008886</v>
      </c>
      <c r="F3694" s="4">
        <v>537293</v>
      </c>
      <c r="G3694" s="4">
        <v>471593</v>
      </c>
      <c r="H3694" s="4">
        <v>84235</v>
      </c>
      <c r="I3694" s="4">
        <v>0</v>
      </c>
      <c r="J3694" s="4">
        <v>0</v>
      </c>
      <c r="K3694" s="3" t="s">
        <v>1447</v>
      </c>
      <c r="L3694" s="4">
        <v>0.53256066592261164</v>
      </c>
    </row>
    <row r="3695" spans="2:12" x14ac:dyDescent="0.3">
      <c r="B3695" s="3" t="s">
        <v>164</v>
      </c>
      <c r="C3695" s="4">
        <v>2022</v>
      </c>
      <c r="D3695" s="3" t="s">
        <v>1453</v>
      </c>
      <c r="E3695" s="4">
        <v>0</v>
      </c>
      <c r="F3695" s="4">
        <v>0</v>
      </c>
      <c r="G3695" s="4">
        <v>0</v>
      </c>
      <c r="H3695" s="4">
        <v>0</v>
      </c>
      <c r="I3695" s="4">
        <v>0</v>
      </c>
      <c r="J3695" s="4">
        <v>0</v>
      </c>
      <c r="K3695" s="3" t="s">
        <v>1451</v>
      </c>
      <c r="L3695" s="4"/>
    </row>
    <row r="3696" spans="2:12" x14ac:dyDescent="0.3">
      <c r="B3696" s="3" t="s">
        <v>164</v>
      </c>
      <c r="C3696" s="4">
        <v>2022</v>
      </c>
      <c r="D3696" s="3" t="s">
        <v>1454</v>
      </c>
      <c r="E3696" s="4">
        <v>357143</v>
      </c>
      <c r="F3696" s="4">
        <v>8929</v>
      </c>
      <c r="G3696" s="4">
        <v>348214</v>
      </c>
      <c r="H3696" s="4">
        <v>0</v>
      </c>
      <c r="I3696" s="4">
        <v>0</v>
      </c>
      <c r="J3696" s="4">
        <v>0</v>
      </c>
      <c r="K3696" s="3" t="s">
        <v>1447</v>
      </c>
      <c r="L3696" s="4">
        <v>2.5001189999524002E-2</v>
      </c>
    </row>
    <row r="3697" spans="2:12" x14ac:dyDescent="0.3">
      <c r="B3697" s="3" t="s">
        <v>164</v>
      </c>
      <c r="C3697" s="4">
        <v>2022</v>
      </c>
      <c r="D3697" s="3" t="s">
        <v>1455</v>
      </c>
      <c r="E3697" s="4">
        <v>3216455</v>
      </c>
      <c r="F3697" s="4">
        <v>1240567</v>
      </c>
      <c r="G3697" s="4">
        <v>1975888</v>
      </c>
      <c r="H3697" s="4">
        <v>11500</v>
      </c>
      <c r="I3697" s="4">
        <v>0</v>
      </c>
      <c r="J3697" s="4">
        <v>0</v>
      </c>
      <c r="K3697" s="3" t="s">
        <v>1447</v>
      </c>
      <c r="L3697" s="4">
        <v>0.38569387726549881</v>
      </c>
    </row>
    <row r="3698" spans="2:12" x14ac:dyDescent="0.3">
      <c r="B3698" s="3" t="s">
        <v>164</v>
      </c>
      <c r="C3698" s="4">
        <v>2022</v>
      </c>
      <c r="D3698" s="3" t="s">
        <v>1456</v>
      </c>
      <c r="E3698" s="4">
        <v>1551193</v>
      </c>
      <c r="F3698" s="4">
        <v>807477</v>
      </c>
      <c r="G3698" s="4">
        <v>743716</v>
      </c>
      <c r="H3698" s="4">
        <v>0</v>
      </c>
      <c r="I3698" s="4">
        <v>0</v>
      </c>
      <c r="J3698" s="4">
        <v>0</v>
      </c>
      <c r="K3698" s="3" t="s">
        <v>1447</v>
      </c>
      <c r="L3698" s="4">
        <v>0.52055224591653004</v>
      </c>
    </row>
    <row r="3699" spans="2:12" x14ac:dyDescent="0.3">
      <c r="B3699" s="3" t="s">
        <v>164</v>
      </c>
      <c r="C3699" s="4">
        <v>2022</v>
      </c>
      <c r="D3699" s="3" t="s">
        <v>1457</v>
      </c>
      <c r="E3699" s="4">
        <v>6347893</v>
      </c>
      <c r="F3699" s="4">
        <v>3483675</v>
      </c>
      <c r="G3699" s="4">
        <v>2864218</v>
      </c>
      <c r="H3699" s="4">
        <v>738024</v>
      </c>
      <c r="I3699" s="4">
        <v>0</v>
      </c>
      <c r="J3699" s="4">
        <v>0</v>
      </c>
      <c r="K3699" s="3" t="s">
        <v>1447</v>
      </c>
      <c r="L3699" s="4">
        <v>0.54879233156576523</v>
      </c>
    </row>
    <row r="3700" spans="2:12" x14ac:dyDescent="0.3">
      <c r="B3700" s="3" t="s">
        <v>164</v>
      </c>
      <c r="C3700" s="4">
        <v>2022</v>
      </c>
      <c r="D3700" s="3" t="s">
        <v>1458</v>
      </c>
      <c r="E3700" s="4">
        <v>0</v>
      </c>
      <c r="F3700" s="4"/>
      <c r="G3700" s="4">
        <v>0</v>
      </c>
      <c r="H3700" s="4">
        <v>0</v>
      </c>
      <c r="I3700" s="4">
        <v>0</v>
      </c>
      <c r="J3700" s="4"/>
      <c r="K3700" s="3" t="s">
        <v>1451</v>
      </c>
      <c r="L3700" s="4"/>
    </row>
    <row r="3701" spans="2:12" x14ac:dyDescent="0.3">
      <c r="B3701" s="3" t="s">
        <v>164</v>
      </c>
      <c r="C3701" s="4">
        <v>2023</v>
      </c>
      <c r="D3701" s="3" t="s">
        <v>1446</v>
      </c>
      <c r="E3701" s="4">
        <v>4256613</v>
      </c>
      <c r="F3701" s="4">
        <v>2342265</v>
      </c>
      <c r="G3701" s="4">
        <v>1914348</v>
      </c>
      <c r="H3701" s="4">
        <v>158191</v>
      </c>
      <c r="I3701" s="4">
        <v>28648320</v>
      </c>
      <c r="J3701" s="4">
        <v>409262</v>
      </c>
      <c r="K3701" s="3" t="s">
        <v>1447</v>
      </c>
      <c r="L3701" s="4">
        <v>0.55026496418631432</v>
      </c>
    </row>
    <row r="3702" spans="2:12" x14ac:dyDescent="0.3">
      <c r="B3702" s="3" t="s">
        <v>164</v>
      </c>
      <c r="C3702" s="4">
        <v>2023</v>
      </c>
      <c r="D3702" s="3" t="s">
        <v>1448</v>
      </c>
      <c r="E3702" s="4">
        <v>0</v>
      </c>
      <c r="F3702" s="4">
        <v>0</v>
      </c>
      <c r="G3702" s="4">
        <v>0</v>
      </c>
      <c r="H3702" s="4">
        <v>0</v>
      </c>
      <c r="I3702" s="4">
        <v>0</v>
      </c>
      <c r="J3702" s="4">
        <v>0</v>
      </c>
      <c r="K3702" s="3" t="s">
        <v>1447</v>
      </c>
      <c r="L3702" s="4"/>
    </row>
    <row r="3703" spans="2:12" x14ac:dyDescent="0.3">
      <c r="B3703" s="3" t="s">
        <v>164</v>
      </c>
      <c r="C3703" s="4">
        <v>2023</v>
      </c>
      <c r="D3703" s="3" t="s">
        <v>1449</v>
      </c>
      <c r="E3703" s="4">
        <v>1184119</v>
      </c>
      <c r="F3703" s="4">
        <v>743569</v>
      </c>
      <c r="G3703" s="4">
        <v>440550</v>
      </c>
      <c r="H3703" s="4">
        <v>87786</v>
      </c>
      <c r="I3703" s="4">
        <v>1811188</v>
      </c>
      <c r="J3703" s="4">
        <v>90559</v>
      </c>
      <c r="K3703" s="3" t="s">
        <v>1447</v>
      </c>
      <c r="L3703" s="4">
        <v>0.62795124476509545</v>
      </c>
    </row>
    <row r="3704" spans="2:12" x14ac:dyDescent="0.3">
      <c r="B3704" s="3" t="s">
        <v>164</v>
      </c>
      <c r="C3704" s="4">
        <v>2023</v>
      </c>
      <c r="D3704" s="3" t="s">
        <v>1450</v>
      </c>
      <c r="E3704" s="4">
        <v>1851445</v>
      </c>
      <c r="F3704" s="4"/>
      <c r="G3704" s="4">
        <v>1851445</v>
      </c>
      <c r="H3704" s="4">
        <v>0</v>
      </c>
      <c r="I3704" s="4">
        <v>1851445</v>
      </c>
      <c r="J3704" s="4"/>
      <c r="K3704" s="3" t="s">
        <v>1451</v>
      </c>
      <c r="L3704" s="4"/>
    </row>
    <row r="3705" spans="2:12" x14ac:dyDescent="0.3">
      <c r="B3705" s="3" t="s">
        <v>164</v>
      </c>
      <c r="C3705" s="4">
        <v>2023</v>
      </c>
      <c r="D3705" s="3" t="s">
        <v>1452</v>
      </c>
      <c r="E3705" s="4">
        <v>1106661</v>
      </c>
      <c r="F3705" s="4">
        <v>558311</v>
      </c>
      <c r="G3705" s="4">
        <v>548350</v>
      </c>
      <c r="H3705" s="4">
        <v>130962</v>
      </c>
      <c r="I3705" s="4">
        <v>1800000</v>
      </c>
      <c r="J3705" s="4">
        <v>180000</v>
      </c>
      <c r="K3705" s="3" t="s">
        <v>1447</v>
      </c>
      <c r="L3705" s="4">
        <v>0.50450047485182903</v>
      </c>
    </row>
    <row r="3706" spans="2:12" x14ac:dyDescent="0.3">
      <c r="B3706" s="3" t="s">
        <v>164</v>
      </c>
      <c r="C3706" s="4">
        <v>2023</v>
      </c>
      <c r="D3706" s="3" t="s">
        <v>1453</v>
      </c>
      <c r="E3706" s="4">
        <v>11</v>
      </c>
      <c r="F3706" s="4">
        <v>0</v>
      </c>
      <c r="G3706" s="4">
        <v>11</v>
      </c>
      <c r="H3706" s="4">
        <v>0</v>
      </c>
      <c r="I3706" s="4">
        <v>42406</v>
      </c>
      <c r="J3706" s="4">
        <v>4241</v>
      </c>
      <c r="K3706" s="3" t="s">
        <v>1451</v>
      </c>
      <c r="L3706" s="4">
        <v>0</v>
      </c>
    </row>
    <row r="3707" spans="2:12" x14ac:dyDescent="0.3">
      <c r="B3707" s="3" t="s">
        <v>164</v>
      </c>
      <c r="C3707" s="4">
        <v>2023</v>
      </c>
      <c r="D3707" s="3" t="s">
        <v>1454</v>
      </c>
      <c r="E3707" s="4">
        <v>0</v>
      </c>
      <c r="F3707" s="4">
        <v>0</v>
      </c>
      <c r="G3707" s="4">
        <v>0</v>
      </c>
      <c r="H3707" s="4">
        <v>0</v>
      </c>
      <c r="I3707" s="4">
        <v>0</v>
      </c>
      <c r="J3707" s="4">
        <v>0</v>
      </c>
      <c r="K3707" s="3" t="s">
        <v>1447</v>
      </c>
      <c r="L3707" s="4"/>
    </row>
    <row r="3708" spans="2:12" x14ac:dyDescent="0.3">
      <c r="B3708" s="3" t="s">
        <v>164</v>
      </c>
      <c r="C3708" s="4">
        <v>2023</v>
      </c>
      <c r="D3708" s="3" t="s">
        <v>1455</v>
      </c>
      <c r="E3708" s="4">
        <v>3216455</v>
      </c>
      <c r="F3708" s="4">
        <v>1321971</v>
      </c>
      <c r="G3708" s="4">
        <v>1894484</v>
      </c>
      <c r="H3708" s="4">
        <v>0</v>
      </c>
      <c r="I3708" s="4">
        <v>10196231</v>
      </c>
      <c r="J3708" s="4">
        <v>381472</v>
      </c>
      <c r="K3708" s="3" t="s">
        <v>1447</v>
      </c>
      <c r="L3708" s="4">
        <v>0.41100248565579184</v>
      </c>
    </row>
    <row r="3709" spans="2:12" x14ac:dyDescent="0.3">
      <c r="B3709" s="3" t="s">
        <v>164</v>
      </c>
      <c r="C3709" s="4">
        <v>2023</v>
      </c>
      <c r="D3709" s="3" t="s">
        <v>1456</v>
      </c>
      <c r="E3709" s="4">
        <v>1551193</v>
      </c>
      <c r="F3709" s="4">
        <v>844293</v>
      </c>
      <c r="G3709" s="4">
        <v>706900</v>
      </c>
      <c r="H3709" s="4">
        <v>0</v>
      </c>
      <c r="I3709" s="4">
        <v>3293497</v>
      </c>
      <c r="J3709" s="4">
        <v>65870</v>
      </c>
      <c r="K3709" s="3" t="s">
        <v>1447</v>
      </c>
      <c r="L3709" s="4">
        <v>0.54428623646445029</v>
      </c>
    </row>
    <row r="3710" spans="2:12" x14ac:dyDescent="0.3">
      <c r="B3710" s="3" t="s">
        <v>164</v>
      </c>
      <c r="C3710" s="4">
        <v>2023</v>
      </c>
      <c r="D3710" s="3" t="s">
        <v>1457</v>
      </c>
      <c r="E3710" s="4">
        <v>6429447</v>
      </c>
      <c r="F3710" s="4">
        <v>3616452</v>
      </c>
      <c r="G3710" s="4">
        <v>2812995</v>
      </c>
      <c r="H3710" s="4">
        <v>81554</v>
      </c>
      <c r="I3710" s="4">
        <v>27988132</v>
      </c>
      <c r="J3710" s="4">
        <v>428755</v>
      </c>
      <c r="K3710" s="3" t="s">
        <v>1447</v>
      </c>
      <c r="L3710" s="4">
        <v>0.56248258987125954</v>
      </c>
    </row>
    <row r="3711" spans="2:12" x14ac:dyDescent="0.3">
      <c r="B3711" s="3" t="s">
        <v>164</v>
      </c>
      <c r="C3711" s="4">
        <v>2023</v>
      </c>
      <c r="D3711" s="3" t="s">
        <v>1458</v>
      </c>
      <c r="E3711" s="4">
        <v>0</v>
      </c>
      <c r="F3711" s="4"/>
      <c r="G3711" s="4">
        <v>0</v>
      </c>
      <c r="H3711" s="4">
        <v>0</v>
      </c>
      <c r="I3711" s="4">
        <v>0</v>
      </c>
      <c r="J3711" s="4"/>
      <c r="K3711" s="3" t="s">
        <v>1451</v>
      </c>
      <c r="L3711" s="4"/>
    </row>
    <row r="3712" spans="2:12" x14ac:dyDescent="0.3">
      <c r="B3712" s="3" t="s">
        <v>164</v>
      </c>
      <c r="C3712" s="4">
        <v>2024</v>
      </c>
      <c r="D3712" s="3" t="s">
        <v>1446</v>
      </c>
      <c r="E3712" s="4">
        <v>4328127</v>
      </c>
      <c r="F3712" s="4">
        <v>2521448</v>
      </c>
      <c r="G3712" s="4">
        <v>1806679</v>
      </c>
      <c r="H3712" s="4">
        <v>74961</v>
      </c>
      <c r="I3712" s="4">
        <v>24054875</v>
      </c>
      <c r="J3712" s="4">
        <v>320732</v>
      </c>
      <c r="K3712" s="3" t="s">
        <v>1447</v>
      </c>
      <c r="L3712" s="4">
        <v>0.58257255390149132</v>
      </c>
    </row>
    <row r="3713" spans="2:12" x14ac:dyDescent="0.3">
      <c r="B3713" s="3" t="s">
        <v>164</v>
      </c>
      <c r="C3713" s="4">
        <v>2024</v>
      </c>
      <c r="D3713" s="3" t="s">
        <v>1448</v>
      </c>
      <c r="E3713" s="4">
        <v>0</v>
      </c>
      <c r="F3713" s="4">
        <v>0</v>
      </c>
      <c r="G3713" s="4">
        <v>0</v>
      </c>
      <c r="H3713" s="4">
        <v>0</v>
      </c>
      <c r="I3713" s="4">
        <v>1444675</v>
      </c>
      <c r="J3713" s="4">
        <v>28834</v>
      </c>
      <c r="K3713" s="3" t="s">
        <v>1447</v>
      </c>
      <c r="L3713" s="4"/>
    </row>
    <row r="3714" spans="2:12" x14ac:dyDescent="0.3">
      <c r="B3714" s="3" t="s">
        <v>164</v>
      </c>
      <c r="C3714" s="4">
        <v>2024</v>
      </c>
      <c r="D3714" s="3" t="s">
        <v>1449</v>
      </c>
      <c r="E3714" s="4">
        <v>1195571</v>
      </c>
      <c r="F3714" s="4">
        <v>806979</v>
      </c>
      <c r="G3714" s="4">
        <v>388592</v>
      </c>
      <c r="H3714" s="4">
        <v>11452</v>
      </c>
      <c r="I3714" s="4">
        <v>1811188</v>
      </c>
      <c r="J3714" s="4">
        <v>90559</v>
      </c>
      <c r="K3714" s="3" t="s">
        <v>1447</v>
      </c>
      <c r="L3714" s="4">
        <v>0.67497371548824792</v>
      </c>
    </row>
    <row r="3715" spans="2:12" x14ac:dyDescent="0.3">
      <c r="B3715" s="3" t="s">
        <v>164</v>
      </c>
      <c r="C3715" s="4">
        <v>2024</v>
      </c>
      <c r="D3715" s="3" t="s">
        <v>1450</v>
      </c>
      <c r="E3715" s="4">
        <v>1851445</v>
      </c>
      <c r="F3715" s="4"/>
      <c r="G3715" s="4">
        <v>1851445</v>
      </c>
      <c r="H3715" s="4">
        <v>0</v>
      </c>
      <c r="I3715" s="4">
        <v>1851445</v>
      </c>
      <c r="J3715" s="4"/>
      <c r="K3715" s="3" t="s">
        <v>1451</v>
      </c>
      <c r="L3715" s="4"/>
    </row>
    <row r="3716" spans="2:12" x14ac:dyDescent="0.3">
      <c r="B3716" s="3" t="s">
        <v>164</v>
      </c>
      <c r="C3716" s="4">
        <v>2024</v>
      </c>
      <c r="D3716" s="3" t="s">
        <v>1452</v>
      </c>
      <c r="E3716" s="4">
        <v>11</v>
      </c>
      <c r="F3716" s="4">
        <v>0</v>
      </c>
      <c r="G3716" s="4">
        <v>11</v>
      </c>
      <c r="H3716" s="4">
        <v>0</v>
      </c>
      <c r="I3716" s="4">
        <v>4604400</v>
      </c>
      <c r="J3716" s="4">
        <v>184160</v>
      </c>
      <c r="K3716" s="3" t="s">
        <v>1447</v>
      </c>
      <c r="L3716" s="4">
        <v>0</v>
      </c>
    </row>
    <row r="3717" spans="2:12" x14ac:dyDescent="0.3">
      <c r="B3717" s="3" t="s">
        <v>164</v>
      </c>
      <c r="C3717" s="4">
        <v>2024</v>
      </c>
      <c r="D3717" s="3" t="s">
        <v>1453</v>
      </c>
      <c r="E3717" s="4">
        <v>0</v>
      </c>
      <c r="F3717" s="4">
        <v>0</v>
      </c>
      <c r="G3717" s="4">
        <v>0</v>
      </c>
      <c r="H3717" s="4">
        <v>0</v>
      </c>
      <c r="I3717" s="4">
        <v>0</v>
      </c>
      <c r="J3717" s="4">
        <v>0</v>
      </c>
      <c r="K3717" s="3" t="s">
        <v>1451</v>
      </c>
      <c r="L3717" s="4"/>
    </row>
    <row r="3718" spans="2:12" x14ac:dyDescent="0.3">
      <c r="B3718" s="3" t="s">
        <v>164</v>
      </c>
      <c r="C3718" s="4">
        <v>2024</v>
      </c>
      <c r="D3718" s="3" t="s">
        <v>1454</v>
      </c>
      <c r="E3718" s="4">
        <v>1185936</v>
      </c>
      <c r="F3718" s="4">
        <v>598562</v>
      </c>
      <c r="G3718" s="4">
        <v>587374</v>
      </c>
      <c r="H3718" s="4">
        <v>74200</v>
      </c>
      <c r="I3718" s="4">
        <v>4130426</v>
      </c>
      <c r="J3718" s="4">
        <v>85682</v>
      </c>
      <c r="K3718" s="3" t="s">
        <v>1447</v>
      </c>
      <c r="L3718" s="4">
        <v>0.50471694931261046</v>
      </c>
    </row>
    <row r="3719" spans="2:12" x14ac:dyDescent="0.3">
      <c r="B3719" s="3" t="s">
        <v>164</v>
      </c>
      <c r="C3719" s="4">
        <v>2024</v>
      </c>
      <c r="D3719" s="3" t="s">
        <v>1455</v>
      </c>
      <c r="E3719" s="4">
        <v>3216455</v>
      </c>
      <c r="F3719" s="4">
        <v>1403375</v>
      </c>
      <c r="G3719" s="4">
        <v>1813080</v>
      </c>
      <c r="H3719" s="4">
        <v>0</v>
      </c>
      <c r="I3719" s="4">
        <v>11444353</v>
      </c>
      <c r="J3719" s="4">
        <v>228887</v>
      </c>
      <c r="K3719" s="3" t="s">
        <v>1447</v>
      </c>
      <c r="L3719" s="4">
        <v>0.43631109404608492</v>
      </c>
    </row>
    <row r="3720" spans="2:12" x14ac:dyDescent="0.3">
      <c r="B3720" s="3" t="s">
        <v>164</v>
      </c>
      <c r="C3720" s="4">
        <v>2024</v>
      </c>
      <c r="D3720" s="3" t="s">
        <v>1456</v>
      </c>
      <c r="E3720" s="4">
        <v>1566693</v>
      </c>
      <c r="F3720" s="4">
        <v>880042</v>
      </c>
      <c r="G3720" s="4">
        <v>686651</v>
      </c>
      <c r="H3720" s="4">
        <v>15500</v>
      </c>
      <c r="I3720" s="4">
        <v>7596761</v>
      </c>
      <c r="J3720" s="4">
        <v>302418</v>
      </c>
      <c r="K3720" s="3" t="s">
        <v>1447</v>
      </c>
      <c r="L3720" s="4">
        <v>0.56171949450211367</v>
      </c>
    </row>
    <row r="3721" spans="2:12" x14ac:dyDescent="0.3">
      <c r="B3721" s="3" t="s">
        <v>164</v>
      </c>
      <c r="C3721" s="4">
        <v>2024</v>
      </c>
      <c r="D3721" s="3" t="s">
        <v>1457</v>
      </c>
      <c r="E3721" s="4">
        <v>6585091</v>
      </c>
      <c r="F3721" s="4">
        <v>3731083</v>
      </c>
      <c r="G3721" s="4">
        <v>2854008</v>
      </c>
      <c r="H3721" s="4">
        <v>155644</v>
      </c>
      <c r="I3721" s="4">
        <v>29999184</v>
      </c>
      <c r="J3721" s="4">
        <v>599984</v>
      </c>
      <c r="K3721" s="3" t="s">
        <v>1447</v>
      </c>
      <c r="L3721" s="4">
        <v>0.56659551098078975</v>
      </c>
    </row>
    <row r="3722" spans="2:12" x14ac:dyDescent="0.3">
      <c r="B3722" s="3" t="s">
        <v>164</v>
      </c>
      <c r="C3722" s="4">
        <v>2024</v>
      </c>
      <c r="D3722" s="3" t="s">
        <v>1458</v>
      </c>
      <c r="E3722" s="4">
        <v>0</v>
      </c>
      <c r="F3722" s="4"/>
      <c r="G3722" s="4">
        <v>0</v>
      </c>
      <c r="H3722" s="4">
        <v>0</v>
      </c>
      <c r="I3722" s="4">
        <v>0</v>
      </c>
      <c r="J3722" s="4"/>
      <c r="K3722" s="3" t="s">
        <v>1451</v>
      </c>
      <c r="L3722" s="4"/>
    </row>
    <row r="3723" spans="2:12" x14ac:dyDescent="0.3">
      <c r="B3723" s="3" t="s">
        <v>166</v>
      </c>
      <c r="C3723" s="4">
        <v>2019</v>
      </c>
      <c r="D3723" s="3" t="s">
        <v>1446</v>
      </c>
      <c r="E3723" s="4">
        <v>351788810</v>
      </c>
      <c r="F3723" s="4">
        <v>160285879</v>
      </c>
      <c r="G3723" s="4">
        <v>191502931</v>
      </c>
      <c r="H3723" s="4">
        <v>3661632</v>
      </c>
      <c r="I3723" s="4">
        <v>0</v>
      </c>
      <c r="J3723" s="4">
        <v>0</v>
      </c>
      <c r="K3723" s="3" t="s">
        <v>1447</v>
      </c>
      <c r="L3723" s="4">
        <v>0.45563097643725509</v>
      </c>
    </row>
    <row r="3724" spans="2:12" x14ac:dyDescent="0.3">
      <c r="B3724" s="3" t="s">
        <v>166</v>
      </c>
      <c r="C3724" s="4">
        <v>2019</v>
      </c>
      <c r="D3724" s="3" t="s">
        <v>1448</v>
      </c>
      <c r="E3724" s="4">
        <v>255752610</v>
      </c>
      <c r="F3724" s="4">
        <v>107790998</v>
      </c>
      <c r="G3724" s="4">
        <v>147961612</v>
      </c>
      <c r="H3724" s="4">
        <v>41103</v>
      </c>
      <c r="I3724" s="4">
        <v>0</v>
      </c>
      <c r="J3724" s="4">
        <v>0</v>
      </c>
      <c r="K3724" s="3" t="s">
        <v>1447</v>
      </c>
      <c r="L3724" s="4">
        <v>0.42146587673142416</v>
      </c>
    </row>
    <row r="3725" spans="2:12" x14ac:dyDescent="0.3">
      <c r="B3725" s="3" t="s">
        <v>166</v>
      </c>
      <c r="C3725" s="4">
        <v>2019</v>
      </c>
      <c r="D3725" s="3" t="s">
        <v>1449</v>
      </c>
      <c r="E3725" s="4">
        <v>156786864</v>
      </c>
      <c r="F3725" s="4">
        <v>78095817</v>
      </c>
      <c r="G3725" s="4">
        <v>78691047</v>
      </c>
      <c r="H3725" s="4">
        <v>8239872</v>
      </c>
      <c r="I3725" s="4">
        <v>0</v>
      </c>
      <c r="J3725" s="4">
        <v>0</v>
      </c>
      <c r="K3725" s="3" t="s">
        <v>1447</v>
      </c>
      <c r="L3725" s="4">
        <v>0.49810178612922573</v>
      </c>
    </row>
    <row r="3726" spans="2:12" x14ac:dyDescent="0.3">
      <c r="B3726" s="3" t="s">
        <v>166</v>
      </c>
      <c r="C3726" s="4">
        <v>2019</v>
      </c>
      <c r="D3726" s="3" t="s">
        <v>1450</v>
      </c>
      <c r="E3726" s="4">
        <v>319486249</v>
      </c>
      <c r="F3726" s="4"/>
      <c r="G3726" s="4">
        <v>319486249</v>
      </c>
      <c r="H3726" s="4">
        <v>16222458</v>
      </c>
      <c r="I3726" s="4">
        <v>319486249</v>
      </c>
      <c r="J3726" s="4"/>
      <c r="K3726" s="3" t="s">
        <v>1451</v>
      </c>
      <c r="L3726" s="4"/>
    </row>
    <row r="3727" spans="2:12" x14ac:dyDescent="0.3">
      <c r="B3727" s="3" t="s">
        <v>166</v>
      </c>
      <c r="C3727" s="4">
        <v>2019</v>
      </c>
      <c r="D3727" s="3" t="s">
        <v>1452</v>
      </c>
      <c r="E3727" s="4">
        <v>179400598</v>
      </c>
      <c r="F3727" s="4">
        <v>54175428</v>
      </c>
      <c r="G3727" s="4">
        <v>125225170</v>
      </c>
      <c r="H3727" s="4">
        <v>2911565</v>
      </c>
      <c r="I3727" s="4">
        <v>0</v>
      </c>
      <c r="J3727" s="4">
        <v>0</v>
      </c>
      <c r="K3727" s="3" t="s">
        <v>1447</v>
      </c>
      <c r="L3727" s="4">
        <v>0.30198019741271986</v>
      </c>
    </row>
    <row r="3728" spans="2:12" x14ac:dyDescent="0.3">
      <c r="B3728" s="3" t="s">
        <v>166</v>
      </c>
      <c r="C3728" s="4">
        <v>2019</v>
      </c>
      <c r="D3728" s="3" t="s">
        <v>1453</v>
      </c>
      <c r="E3728" s="4">
        <v>25408293</v>
      </c>
      <c r="F3728" s="4">
        <v>15539568</v>
      </c>
      <c r="G3728" s="4">
        <v>9868725</v>
      </c>
      <c r="H3728" s="4">
        <v>0</v>
      </c>
      <c r="I3728" s="4">
        <v>0</v>
      </c>
      <c r="J3728" s="4">
        <v>0</v>
      </c>
      <c r="K3728" s="3" t="s">
        <v>1451</v>
      </c>
      <c r="L3728" s="4">
        <v>0.61159433260628726</v>
      </c>
    </row>
    <row r="3729" spans="2:12" x14ac:dyDescent="0.3">
      <c r="B3729" s="3" t="s">
        <v>166</v>
      </c>
      <c r="C3729" s="4">
        <v>2019</v>
      </c>
      <c r="D3729" s="3" t="s">
        <v>1454</v>
      </c>
      <c r="E3729" s="4">
        <v>109021106</v>
      </c>
      <c r="F3729" s="4">
        <v>53227164</v>
      </c>
      <c r="G3729" s="4">
        <v>55793942</v>
      </c>
      <c r="H3729" s="4">
        <v>3165780</v>
      </c>
      <c r="I3729" s="4">
        <v>0</v>
      </c>
      <c r="J3729" s="4">
        <v>0</v>
      </c>
      <c r="K3729" s="3" t="s">
        <v>1447</v>
      </c>
      <c r="L3729" s="4">
        <v>0.48822806842557626</v>
      </c>
    </row>
    <row r="3730" spans="2:12" x14ac:dyDescent="0.3">
      <c r="B3730" s="3" t="s">
        <v>166</v>
      </c>
      <c r="C3730" s="4">
        <v>2019</v>
      </c>
      <c r="D3730" s="3" t="s">
        <v>1455</v>
      </c>
      <c r="E3730" s="4">
        <v>595594271</v>
      </c>
      <c r="F3730" s="4">
        <v>225483297</v>
      </c>
      <c r="G3730" s="4">
        <v>370110974</v>
      </c>
      <c r="H3730" s="4">
        <v>725816</v>
      </c>
      <c r="I3730" s="4">
        <v>0</v>
      </c>
      <c r="J3730" s="4">
        <v>0</v>
      </c>
      <c r="K3730" s="3" t="s">
        <v>1447</v>
      </c>
      <c r="L3730" s="4">
        <v>0.37858540281358749</v>
      </c>
    </row>
    <row r="3731" spans="2:12" x14ac:dyDescent="0.3">
      <c r="B3731" s="3" t="s">
        <v>166</v>
      </c>
      <c r="C3731" s="4">
        <v>2019</v>
      </c>
      <c r="D3731" s="3" t="s">
        <v>1456</v>
      </c>
      <c r="E3731" s="4">
        <v>627570416</v>
      </c>
      <c r="F3731" s="4">
        <v>350701171</v>
      </c>
      <c r="G3731" s="4">
        <v>276869245</v>
      </c>
      <c r="H3731" s="4">
        <v>7699911</v>
      </c>
      <c r="I3731" s="4">
        <v>0</v>
      </c>
      <c r="J3731" s="4">
        <v>0</v>
      </c>
      <c r="K3731" s="3" t="s">
        <v>1447</v>
      </c>
      <c r="L3731" s="4">
        <v>0.55882361892597565</v>
      </c>
    </row>
    <row r="3732" spans="2:12" x14ac:dyDescent="0.3">
      <c r="B3732" s="3" t="s">
        <v>166</v>
      </c>
      <c r="C3732" s="4">
        <v>2019</v>
      </c>
      <c r="D3732" s="3" t="s">
        <v>1457</v>
      </c>
      <c r="E3732" s="4">
        <v>314670970</v>
      </c>
      <c r="F3732" s="4">
        <v>123060241</v>
      </c>
      <c r="G3732" s="4">
        <v>191610729</v>
      </c>
      <c r="H3732" s="4">
        <v>721678</v>
      </c>
      <c r="I3732" s="4">
        <v>0</v>
      </c>
      <c r="J3732" s="4">
        <v>0</v>
      </c>
      <c r="K3732" s="3" t="s">
        <v>1447</v>
      </c>
      <c r="L3732" s="4">
        <v>0.39107592606969749</v>
      </c>
    </row>
    <row r="3733" spans="2:12" x14ac:dyDescent="0.3">
      <c r="B3733" s="3" t="s">
        <v>166</v>
      </c>
      <c r="C3733" s="4">
        <v>2019</v>
      </c>
      <c r="D3733" s="3" t="s">
        <v>1458</v>
      </c>
      <c r="E3733" s="4">
        <v>61556149</v>
      </c>
      <c r="F3733" s="4"/>
      <c r="G3733" s="4">
        <v>61556149</v>
      </c>
      <c r="H3733" s="4">
        <v>86487052</v>
      </c>
      <c r="I3733" s="4">
        <v>61556149</v>
      </c>
      <c r="J3733" s="4"/>
      <c r="K3733" s="3" t="s">
        <v>1451</v>
      </c>
      <c r="L3733" s="4"/>
    </row>
    <row r="3734" spans="2:12" x14ac:dyDescent="0.3">
      <c r="B3734" s="3" t="s">
        <v>166</v>
      </c>
      <c r="C3734" s="4">
        <v>2020</v>
      </c>
      <c r="D3734" s="3" t="s">
        <v>1446</v>
      </c>
      <c r="E3734" s="4">
        <v>357148973</v>
      </c>
      <c r="F3734" s="4">
        <v>168775710</v>
      </c>
      <c r="G3734" s="4">
        <v>188373263</v>
      </c>
      <c r="H3734" s="4">
        <v>2094563</v>
      </c>
      <c r="I3734" s="4">
        <v>760284113</v>
      </c>
      <c r="J3734" s="4">
        <v>25521843</v>
      </c>
      <c r="K3734" s="3" t="s">
        <v>1460</v>
      </c>
      <c r="L3734" s="4">
        <v>0.47256389562682571</v>
      </c>
    </row>
    <row r="3735" spans="2:12" x14ac:dyDescent="0.3">
      <c r="B3735" s="3" t="s">
        <v>166</v>
      </c>
      <c r="C3735" s="4">
        <v>2020</v>
      </c>
      <c r="D3735" s="3" t="s">
        <v>1448</v>
      </c>
      <c r="E3735" s="4">
        <v>255967268</v>
      </c>
      <c r="F3735" s="4">
        <v>111763867</v>
      </c>
      <c r="G3735" s="4">
        <v>144203401</v>
      </c>
      <c r="H3735" s="4">
        <v>41900</v>
      </c>
      <c r="I3735" s="4">
        <v>346610504</v>
      </c>
      <c r="J3735" s="4">
        <v>4339095</v>
      </c>
      <c r="K3735" s="3" t="s">
        <v>1460</v>
      </c>
      <c r="L3735" s="4">
        <v>0.43663343314661623</v>
      </c>
    </row>
    <row r="3736" spans="2:12" x14ac:dyDescent="0.3">
      <c r="B3736" s="3" t="s">
        <v>166</v>
      </c>
      <c r="C3736" s="4">
        <v>2020</v>
      </c>
      <c r="D3736" s="3" t="s">
        <v>1449</v>
      </c>
      <c r="E3736" s="4">
        <v>166708465</v>
      </c>
      <c r="F3736" s="4">
        <v>86230237</v>
      </c>
      <c r="G3736" s="4">
        <v>80478228</v>
      </c>
      <c r="H3736" s="4">
        <v>6968069</v>
      </c>
      <c r="I3736" s="4">
        <v>64651964</v>
      </c>
      <c r="J3736" s="4">
        <v>5967271</v>
      </c>
      <c r="K3736" s="3" t="s">
        <v>1460</v>
      </c>
      <c r="L3736" s="4">
        <v>0.51725170044604518</v>
      </c>
    </row>
    <row r="3737" spans="2:12" x14ac:dyDescent="0.3">
      <c r="B3737" s="3" t="s">
        <v>166</v>
      </c>
      <c r="C3737" s="4">
        <v>2020</v>
      </c>
      <c r="D3737" s="3" t="s">
        <v>1450</v>
      </c>
      <c r="E3737" s="4">
        <v>339192092</v>
      </c>
      <c r="F3737" s="4"/>
      <c r="G3737" s="4">
        <v>339192092</v>
      </c>
      <c r="H3737" s="4">
        <v>22728039</v>
      </c>
      <c r="I3737" s="4">
        <v>339192092</v>
      </c>
      <c r="J3737" s="4"/>
      <c r="K3737" s="3" t="s">
        <v>1451</v>
      </c>
      <c r="L3737" s="4"/>
    </row>
    <row r="3738" spans="2:12" x14ac:dyDescent="0.3">
      <c r="B3738" s="3" t="s">
        <v>166</v>
      </c>
      <c r="C3738" s="4">
        <v>2020</v>
      </c>
      <c r="D3738" s="3" t="s">
        <v>1452</v>
      </c>
      <c r="E3738" s="4">
        <v>190472305</v>
      </c>
      <c r="F3738" s="4">
        <v>59344006</v>
      </c>
      <c r="G3738" s="4">
        <v>131128299</v>
      </c>
      <c r="H3738" s="4">
        <v>1613300</v>
      </c>
      <c r="I3738" s="4">
        <v>0</v>
      </c>
      <c r="J3738" s="4">
        <v>0</v>
      </c>
      <c r="K3738" s="3" t="s">
        <v>1460</v>
      </c>
      <c r="L3738" s="4">
        <v>0.31156238698324146</v>
      </c>
    </row>
    <row r="3739" spans="2:12" x14ac:dyDescent="0.3">
      <c r="B3739" s="3" t="s">
        <v>166</v>
      </c>
      <c r="C3739" s="4">
        <v>2020</v>
      </c>
      <c r="D3739" s="3" t="s">
        <v>1453</v>
      </c>
      <c r="E3739" s="4">
        <v>25588466</v>
      </c>
      <c r="F3739" s="4">
        <v>16403866</v>
      </c>
      <c r="G3739" s="4">
        <v>9184600</v>
      </c>
      <c r="H3739" s="4">
        <v>0</v>
      </c>
      <c r="I3739" s="4">
        <v>49855710</v>
      </c>
      <c r="J3739" s="4">
        <v>2636214</v>
      </c>
      <c r="K3739" s="3" t="s">
        <v>1451</v>
      </c>
      <c r="L3739" s="4">
        <v>0.64106484538776176</v>
      </c>
    </row>
    <row r="3740" spans="2:12" x14ac:dyDescent="0.3">
      <c r="B3740" s="3" t="s">
        <v>166</v>
      </c>
      <c r="C3740" s="4">
        <v>2020</v>
      </c>
      <c r="D3740" s="3" t="s">
        <v>1454</v>
      </c>
      <c r="E3740" s="4">
        <v>112402647</v>
      </c>
      <c r="F3740" s="4">
        <v>57680262</v>
      </c>
      <c r="G3740" s="4">
        <v>54722385</v>
      </c>
      <c r="H3740" s="4">
        <v>1899911</v>
      </c>
      <c r="I3740" s="4">
        <v>237694995</v>
      </c>
      <c r="J3740" s="4">
        <v>10189442</v>
      </c>
      <c r="K3740" s="3" t="s">
        <v>1460</v>
      </c>
      <c r="L3740" s="4">
        <v>0.51315750597937426</v>
      </c>
    </row>
    <row r="3741" spans="2:12" x14ac:dyDescent="0.3">
      <c r="B3741" s="3" t="s">
        <v>166</v>
      </c>
      <c r="C3741" s="4">
        <v>2020</v>
      </c>
      <c r="D3741" s="3" t="s">
        <v>1455</v>
      </c>
      <c r="E3741" s="4">
        <v>599306506</v>
      </c>
      <c r="F3741" s="4">
        <v>235537872</v>
      </c>
      <c r="G3741" s="4">
        <v>363768634</v>
      </c>
      <c r="H3741" s="4">
        <v>132469</v>
      </c>
      <c r="I3741" s="4">
        <v>874979006</v>
      </c>
      <c r="J3741" s="4">
        <v>15624769</v>
      </c>
      <c r="K3741" s="3" t="s">
        <v>1460</v>
      </c>
      <c r="L3741" s="4">
        <v>0.39301737865665687</v>
      </c>
    </row>
    <row r="3742" spans="2:12" x14ac:dyDescent="0.3">
      <c r="B3742" s="3" t="s">
        <v>166</v>
      </c>
      <c r="C3742" s="4">
        <v>2020</v>
      </c>
      <c r="D3742" s="3" t="s">
        <v>1456</v>
      </c>
      <c r="E3742" s="4">
        <v>637222078</v>
      </c>
      <c r="F3742" s="4">
        <v>371575154</v>
      </c>
      <c r="G3742" s="4">
        <v>265646924</v>
      </c>
      <c r="H3742" s="4">
        <v>6699089</v>
      </c>
      <c r="I3742" s="4">
        <v>679446403</v>
      </c>
      <c r="J3742" s="4">
        <v>19232012</v>
      </c>
      <c r="K3742" s="3" t="s">
        <v>1460</v>
      </c>
      <c r="L3742" s="4">
        <v>0.58311720015451196</v>
      </c>
    </row>
    <row r="3743" spans="2:12" x14ac:dyDescent="0.3">
      <c r="B3743" s="3" t="s">
        <v>166</v>
      </c>
      <c r="C3743" s="4">
        <v>2020</v>
      </c>
      <c r="D3743" s="3" t="s">
        <v>1457</v>
      </c>
      <c r="E3743" s="4">
        <v>375020292</v>
      </c>
      <c r="F3743" s="4">
        <v>128217775</v>
      </c>
      <c r="G3743" s="4">
        <v>246802517</v>
      </c>
      <c r="H3743" s="4">
        <v>1272578</v>
      </c>
      <c r="I3743" s="4">
        <v>772376024</v>
      </c>
      <c r="J3743" s="4">
        <v>11041462</v>
      </c>
      <c r="K3743" s="3" t="s">
        <v>1460</v>
      </c>
      <c r="L3743" s="4">
        <v>0.3418955660137985</v>
      </c>
    </row>
    <row r="3744" spans="2:12" x14ac:dyDescent="0.3">
      <c r="B3744" s="3" t="s">
        <v>166</v>
      </c>
      <c r="C3744" s="4">
        <v>2020</v>
      </c>
      <c r="D3744" s="3" t="s">
        <v>1458</v>
      </c>
      <c r="E3744" s="4">
        <v>24092394</v>
      </c>
      <c r="F3744" s="4"/>
      <c r="G3744" s="4">
        <v>24092394</v>
      </c>
      <c r="H3744" s="4">
        <v>46825941</v>
      </c>
      <c r="I3744" s="4">
        <v>24092394</v>
      </c>
      <c r="J3744" s="4"/>
      <c r="K3744" s="3" t="s">
        <v>1451</v>
      </c>
      <c r="L3744" s="4"/>
    </row>
    <row r="3745" spans="2:12" x14ac:dyDescent="0.3">
      <c r="B3745" s="3" t="s">
        <v>166</v>
      </c>
      <c r="C3745" s="4">
        <v>2021</v>
      </c>
      <c r="D3745" s="3" t="s">
        <v>1446</v>
      </c>
      <c r="E3745" s="4">
        <v>365357035</v>
      </c>
      <c r="F3745" s="4">
        <v>177373641</v>
      </c>
      <c r="G3745" s="4">
        <v>187983394</v>
      </c>
      <c r="H3745" s="4">
        <v>2547638</v>
      </c>
      <c r="I3745" s="4">
        <v>1259251601</v>
      </c>
      <c r="J3745" s="4">
        <v>46330432</v>
      </c>
      <c r="K3745" s="3" t="s">
        <v>1460</v>
      </c>
      <c r="L3745" s="4">
        <v>0.48548029463836656</v>
      </c>
    </row>
    <row r="3746" spans="2:12" x14ac:dyDescent="0.3">
      <c r="B3746" s="3" t="s">
        <v>166</v>
      </c>
      <c r="C3746" s="4">
        <v>2021</v>
      </c>
      <c r="D3746" s="3" t="s">
        <v>1448</v>
      </c>
      <c r="E3746" s="4">
        <v>256532407</v>
      </c>
      <c r="F3746" s="4">
        <v>115736681</v>
      </c>
      <c r="G3746" s="4">
        <v>140795726</v>
      </c>
      <c r="H3746" s="4">
        <v>1787</v>
      </c>
      <c r="I3746" s="4">
        <v>346610504</v>
      </c>
      <c r="J3746" s="4">
        <v>4339095</v>
      </c>
      <c r="K3746" s="3" t="s">
        <v>1460</v>
      </c>
      <c r="L3746" s="4">
        <v>0.45115812989662551</v>
      </c>
    </row>
    <row r="3747" spans="2:12" x14ac:dyDescent="0.3">
      <c r="B3747" s="3" t="s">
        <v>166</v>
      </c>
      <c r="C3747" s="4">
        <v>2021</v>
      </c>
      <c r="D3747" s="3" t="s">
        <v>1449</v>
      </c>
      <c r="E3747" s="4">
        <v>172897534</v>
      </c>
      <c r="F3747" s="4">
        <v>95030148</v>
      </c>
      <c r="G3747" s="4">
        <v>77867386</v>
      </c>
      <c r="H3747" s="4">
        <v>5243095</v>
      </c>
      <c r="I3747" s="4">
        <v>64651964</v>
      </c>
      <c r="J3747" s="4">
        <v>5967271</v>
      </c>
      <c r="K3747" s="3" t="s">
        <v>1460</v>
      </c>
      <c r="L3747" s="4">
        <v>0.54963275531737776</v>
      </c>
    </row>
    <row r="3748" spans="2:12" x14ac:dyDescent="0.3">
      <c r="B3748" s="3" t="s">
        <v>166</v>
      </c>
      <c r="C3748" s="4">
        <v>2021</v>
      </c>
      <c r="D3748" s="3" t="s">
        <v>1450</v>
      </c>
      <c r="E3748" s="4">
        <v>348575990</v>
      </c>
      <c r="F3748" s="4"/>
      <c r="G3748" s="4">
        <v>348575990</v>
      </c>
      <c r="H3748" s="4">
        <v>9546357</v>
      </c>
      <c r="I3748" s="4">
        <v>348575990</v>
      </c>
      <c r="J3748" s="4"/>
      <c r="K3748" s="3" t="s">
        <v>1451</v>
      </c>
      <c r="L3748" s="4"/>
    </row>
    <row r="3749" spans="2:12" x14ac:dyDescent="0.3">
      <c r="B3749" s="3" t="s">
        <v>166</v>
      </c>
      <c r="C3749" s="4">
        <v>2021</v>
      </c>
      <c r="D3749" s="3" t="s">
        <v>1452</v>
      </c>
      <c r="E3749" s="4">
        <v>196899133</v>
      </c>
      <c r="F3749" s="4">
        <v>64987551</v>
      </c>
      <c r="G3749" s="4">
        <v>131911582</v>
      </c>
      <c r="H3749" s="4">
        <v>4242242</v>
      </c>
      <c r="I3749" s="4">
        <v>0</v>
      </c>
      <c r="J3749" s="4">
        <v>0</v>
      </c>
      <c r="K3749" s="3" t="s">
        <v>1460</v>
      </c>
      <c r="L3749" s="4">
        <v>0.33005503889141047</v>
      </c>
    </row>
    <row r="3750" spans="2:12" x14ac:dyDescent="0.3">
      <c r="B3750" s="3" t="s">
        <v>166</v>
      </c>
      <c r="C3750" s="4">
        <v>2021</v>
      </c>
      <c r="D3750" s="3" t="s">
        <v>1453</v>
      </c>
      <c r="E3750" s="4">
        <v>26853995</v>
      </c>
      <c r="F3750" s="4">
        <v>17279035</v>
      </c>
      <c r="G3750" s="4">
        <v>9574960</v>
      </c>
      <c r="H3750" s="4">
        <v>1072805</v>
      </c>
      <c r="I3750" s="4">
        <v>49855710</v>
      </c>
      <c r="J3750" s="4">
        <v>2636214</v>
      </c>
      <c r="K3750" s="3" t="s">
        <v>1451</v>
      </c>
      <c r="L3750" s="4">
        <v>0.64344374086611689</v>
      </c>
    </row>
    <row r="3751" spans="2:12" x14ac:dyDescent="0.3">
      <c r="B3751" s="3" t="s">
        <v>166</v>
      </c>
      <c r="C3751" s="4">
        <v>2021</v>
      </c>
      <c r="D3751" s="3" t="s">
        <v>1454</v>
      </c>
      <c r="E3751" s="4">
        <v>119600571</v>
      </c>
      <c r="F3751" s="4">
        <v>61715996</v>
      </c>
      <c r="G3751" s="4">
        <v>57884575</v>
      </c>
      <c r="H3751" s="4">
        <v>938040</v>
      </c>
      <c r="I3751" s="4">
        <v>237694995</v>
      </c>
      <c r="J3751" s="4">
        <v>10189442</v>
      </c>
      <c r="K3751" s="3" t="s">
        <v>1460</v>
      </c>
      <c r="L3751" s="4">
        <v>0.51601756984922753</v>
      </c>
    </row>
    <row r="3752" spans="2:12" x14ac:dyDescent="0.3">
      <c r="B3752" s="3" t="s">
        <v>166</v>
      </c>
      <c r="C3752" s="4">
        <v>2021</v>
      </c>
      <c r="D3752" s="3" t="s">
        <v>1455</v>
      </c>
      <c r="E3752" s="4">
        <v>599856560</v>
      </c>
      <c r="F3752" s="4">
        <v>245485401</v>
      </c>
      <c r="G3752" s="4">
        <v>354371159</v>
      </c>
      <c r="H3752" s="4">
        <v>423597</v>
      </c>
      <c r="I3752" s="4">
        <v>874979006</v>
      </c>
      <c r="J3752" s="4">
        <v>15624769</v>
      </c>
      <c r="K3752" s="3" t="s">
        <v>1460</v>
      </c>
      <c r="L3752" s="4">
        <v>0.4092401706834714</v>
      </c>
    </row>
    <row r="3753" spans="2:12" x14ac:dyDescent="0.3">
      <c r="B3753" s="3" t="s">
        <v>166</v>
      </c>
      <c r="C3753" s="4">
        <v>2021</v>
      </c>
      <c r="D3753" s="3" t="s">
        <v>1456</v>
      </c>
      <c r="E3753" s="4">
        <v>651959389</v>
      </c>
      <c r="F3753" s="4">
        <v>391962601</v>
      </c>
      <c r="G3753" s="4">
        <v>259996788</v>
      </c>
      <c r="H3753" s="4">
        <v>8975662</v>
      </c>
      <c r="I3753" s="4">
        <v>679446403</v>
      </c>
      <c r="J3753" s="4">
        <v>19232012</v>
      </c>
      <c r="K3753" s="3" t="s">
        <v>1460</v>
      </c>
      <c r="L3753" s="4">
        <v>0.60120708070667883</v>
      </c>
    </row>
    <row r="3754" spans="2:12" x14ac:dyDescent="0.3">
      <c r="B3754" s="3" t="s">
        <v>166</v>
      </c>
      <c r="C3754" s="4">
        <v>2021</v>
      </c>
      <c r="D3754" s="3" t="s">
        <v>1457</v>
      </c>
      <c r="E3754" s="4">
        <v>387125079</v>
      </c>
      <c r="F3754" s="4">
        <v>133918462</v>
      </c>
      <c r="G3754" s="4">
        <v>253206617</v>
      </c>
      <c r="H3754" s="4">
        <v>4859120</v>
      </c>
      <c r="I3754" s="4">
        <v>772376024</v>
      </c>
      <c r="J3754" s="4">
        <v>11041462</v>
      </c>
      <c r="K3754" s="3" t="s">
        <v>1460</v>
      </c>
      <c r="L3754" s="4">
        <v>0.34593073211875275</v>
      </c>
    </row>
    <row r="3755" spans="2:12" x14ac:dyDescent="0.3">
      <c r="B3755" s="3" t="s">
        <v>166</v>
      </c>
      <c r="C3755" s="4">
        <v>2021</v>
      </c>
      <c r="D3755" s="3" t="s">
        <v>1458</v>
      </c>
      <c r="E3755" s="4">
        <v>26867686</v>
      </c>
      <c r="F3755" s="4"/>
      <c r="G3755" s="4">
        <v>26867686</v>
      </c>
      <c r="H3755" s="4">
        <v>33222094</v>
      </c>
      <c r="I3755" s="4">
        <v>26867686</v>
      </c>
      <c r="J3755" s="4"/>
      <c r="K3755" s="3" t="s">
        <v>1451</v>
      </c>
      <c r="L3755" s="4"/>
    </row>
    <row r="3756" spans="2:12" x14ac:dyDescent="0.3">
      <c r="B3756" s="3" t="s">
        <v>166</v>
      </c>
      <c r="C3756" s="4">
        <v>2022</v>
      </c>
      <c r="D3756" s="3" t="s">
        <v>1446</v>
      </c>
      <c r="E3756" s="4">
        <v>374562610</v>
      </c>
      <c r="F3756" s="4">
        <v>186169242</v>
      </c>
      <c r="G3756" s="4">
        <v>188393368</v>
      </c>
      <c r="H3756" s="4">
        <v>7454840</v>
      </c>
      <c r="I3756" s="4">
        <v>1334806708</v>
      </c>
      <c r="J3756" s="4">
        <v>49110260</v>
      </c>
      <c r="K3756" s="3" t="s">
        <v>1460</v>
      </c>
      <c r="L3756" s="4">
        <v>0.4970310357459331</v>
      </c>
    </row>
    <row r="3757" spans="2:12" x14ac:dyDescent="0.3">
      <c r="B3757" s="3" t="s">
        <v>166</v>
      </c>
      <c r="C3757" s="4">
        <v>2022</v>
      </c>
      <c r="D3757" s="3" t="s">
        <v>1448</v>
      </c>
      <c r="E3757" s="4">
        <v>263651085</v>
      </c>
      <c r="F3757" s="4">
        <v>119775915</v>
      </c>
      <c r="G3757" s="4">
        <v>143875170</v>
      </c>
      <c r="H3757" s="4">
        <v>275880</v>
      </c>
      <c r="I3757" s="4">
        <v>367407225</v>
      </c>
      <c r="J3757" s="4">
        <v>4599442</v>
      </c>
      <c r="K3757" s="3" t="s">
        <v>1460</v>
      </c>
      <c r="L3757" s="4">
        <v>0.45429706841525042</v>
      </c>
    </row>
    <row r="3758" spans="2:12" x14ac:dyDescent="0.3">
      <c r="B3758" s="3" t="s">
        <v>166</v>
      </c>
      <c r="C3758" s="4">
        <v>2022</v>
      </c>
      <c r="D3758" s="3" t="s">
        <v>1449</v>
      </c>
      <c r="E3758" s="4">
        <v>177457092</v>
      </c>
      <c r="F3758" s="4">
        <v>96231602</v>
      </c>
      <c r="G3758" s="4">
        <v>81225490</v>
      </c>
      <c r="H3758" s="4">
        <v>5348464</v>
      </c>
      <c r="I3758" s="4">
        <v>68531074</v>
      </c>
      <c r="J3758" s="4">
        <v>6325307</v>
      </c>
      <c r="K3758" s="3" t="s">
        <v>1460</v>
      </c>
      <c r="L3758" s="4">
        <v>0.54228095882468308</v>
      </c>
    </row>
    <row r="3759" spans="2:12" x14ac:dyDescent="0.3">
      <c r="B3759" s="3" t="s">
        <v>166</v>
      </c>
      <c r="C3759" s="4">
        <v>2022</v>
      </c>
      <c r="D3759" s="3" t="s">
        <v>1450</v>
      </c>
      <c r="E3759" s="4">
        <v>369611960</v>
      </c>
      <c r="F3759" s="4"/>
      <c r="G3759" s="4">
        <v>369611960</v>
      </c>
      <c r="H3759" s="4">
        <v>21040766</v>
      </c>
      <c r="I3759" s="4">
        <v>369611960</v>
      </c>
      <c r="J3759" s="4"/>
      <c r="K3759" s="3" t="s">
        <v>1451</v>
      </c>
      <c r="L3759" s="4"/>
    </row>
    <row r="3760" spans="2:12" x14ac:dyDescent="0.3">
      <c r="B3760" s="3" t="s">
        <v>166</v>
      </c>
      <c r="C3760" s="4">
        <v>2022</v>
      </c>
      <c r="D3760" s="3" t="s">
        <v>1452</v>
      </c>
      <c r="E3760" s="4">
        <v>204891712</v>
      </c>
      <c r="F3760" s="4">
        <v>69606118</v>
      </c>
      <c r="G3760" s="4">
        <v>135285594</v>
      </c>
      <c r="H3760" s="4">
        <v>7065430</v>
      </c>
      <c r="I3760" s="4">
        <v>0</v>
      </c>
      <c r="J3760" s="4">
        <v>0</v>
      </c>
      <c r="K3760" s="3" t="s">
        <v>1460</v>
      </c>
      <c r="L3760" s="4">
        <v>0.33972149151645531</v>
      </c>
    </row>
    <row r="3761" spans="2:12" x14ac:dyDescent="0.3">
      <c r="B3761" s="3" t="s">
        <v>166</v>
      </c>
      <c r="C3761" s="4">
        <v>2022</v>
      </c>
      <c r="D3761" s="3" t="s">
        <v>1453</v>
      </c>
      <c r="E3761" s="4">
        <v>33082439</v>
      </c>
      <c r="F3761" s="4">
        <v>26277228</v>
      </c>
      <c r="G3761" s="4">
        <v>6805211</v>
      </c>
      <c r="H3761" s="4">
        <v>4192043</v>
      </c>
      <c r="I3761" s="4">
        <v>52847060</v>
      </c>
      <c r="J3761" s="4">
        <v>2794388</v>
      </c>
      <c r="K3761" s="3" t="s">
        <v>1451</v>
      </c>
      <c r="L3761" s="4">
        <v>0.79429536619110819</v>
      </c>
    </row>
    <row r="3762" spans="2:12" x14ac:dyDescent="0.3">
      <c r="B3762" s="3" t="s">
        <v>166</v>
      </c>
      <c r="C3762" s="4">
        <v>2022</v>
      </c>
      <c r="D3762" s="3" t="s">
        <v>1454</v>
      </c>
      <c r="E3762" s="4">
        <v>125460363</v>
      </c>
      <c r="F3762" s="4">
        <v>66161893</v>
      </c>
      <c r="G3762" s="4">
        <v>59298470</v>
      </c>
      <c r="H3762" s="4">
        <v>0</v>
      </c>
      <c r="I3762" s="4">
        <v>251956704</v>
      </c>
      <c r="J3762" s="4">
        <v>10800809</v>
      </c>
      <c r="K3762" s="3" t="s">
        <v>1460</v>
      </c>
      <c r="L3762" s="4">
        <v>0.52735295369741597</v>
      </c>
    </row>
    <row r="3763" spans="2:12" x14ac:dyDescent="0.3">
      <c r="B3763" s="3" t="s">
        <v>166</v>
      </c>
      <c r="C3763" s="4">
        <v>2022</v>
      </c>
      <c r="D3763" s="3" t="s">
        <v>1455</v>
      </c>
      <c r="E3763" s="4">
        <v>606657204</v>
      </c>
      <c r="F3763" s="4">
        <v>255391871</v>
      </c>
      <c r="G3763" s="4">
        <v>351265333</v>
      </c>
      <c r="H3763" s="4">
        <v>1154273</v>
      </c>
      <c r="I3763" s="4">
        <v>927477841</v>
      </c>
      <c r="J3763" s="4">
        <v>16562258</v>
      </c>
      <c r="K3763" s="3" t="s">
        <v>1460</v>
      </c>
      <c r="L3763" s="4">
        <v>0.42098217793520176</v>
      </c>
    </row>
    <row r="3764" spans="2:12" x14ac:dyDescent="0.3">
      <c r="B3764" s="3" t="s">
        <v>166</v>
      </c>
      <c r="C3764" s="4">
        <v>2022</v>
      </c>
      <c r="D3764" s="3" t="s">
        <v>1456</v>
      </c>
      <c r="E3764" s="4">
        <v>666482841</v>
      </c>
      <c r="F3764" s="4">
        <v>412142015</v>
      </c>
      <c r="G3764" s="4">
        <v>254340826</v>
      </c>
      <c r="H3764" s="4">
        <v>6018476</v>
      </c>
      <c r="I3764" s="4">
        <v>849299103</v>
      </c>
      <c r="J3764" s="4">
        <v>20385933</v>
      </c>
      <c r="K3764" s="3" t="s">
        <v>1460</v>
      </c>
      <c r="L3764" s="4">
        <v>0.61838353464826856</v>
      </c>
    </row>
    <row r="3765" spans="2:12" x14ac:dyDescent="0.3">
      <c r="B3765" s="3" t="s">
        <v>166</v>
      </c>
      <c r="C3765" s="4">
        <v>2022</v>
      </c>
      <c r="D3765" s="3" t="s">
        <v>1457</v>
      </c>
      <c r="E3765" s="4">
        <v>391306597</v>
      </c>
      <c r="F3765" s="4">
        <v>139664147</v>
      </c>
      <c r="G3765" s="4">
        <v>251642450</v>
      </c>
      <c r="H3765" s="4">
        <v>1901457</v>
      </c>
      <c r="I3765" s="4">
        <v>818718599</v>
      </c>
      <c r="J3765" s="4">
        <v>11703951</v>
      </c>
      <c r="K3765" s="3" t="s">
        <v>1460</v>
      </c>
      <c r="L3765" s="4">
        <v>0.35691743525601743</v>
      </c>
    </row>
    <row r="3766" spans="2:12" x14ac:dyDescent="0.3">
      <c r="B3766" s="3" t="s">
        <v>166</v>
      </c>
      <c r="C3766" s="4">
        <v>2022</v>
      </c>
      <c r="D3766" s="3" t="s">
        <v>1458</v>
      </c>
      <c r="E3766" s="4">
        <v>43489789</v>
      </c>
      <c r="F3766" s="4"/>
      <c r="G3766" s="4">
        <v>43489789</v>
      </c>
      <c r="H3766" s="4">
        <v>51374881</v>
      </c>
      <c r="I3766" s="4">
        <v>43489789</v>
      </c>
      <c r="J3766" s="4"/>
      <c r="K3766" s="3" t="s">
        <v>1451</v>
      </c>
      <c r="L3766" s="4"/>
    </row>
    <row r="3767" spans="2:12" x14ac:dyDescent="0.3">
      <c r="B3767" s="3" t="s">
        <v>166</v>
      </c>
      <c r="C3767" s="4">
        <v>2023</v>
      </c>
      <c r="D3767" s="3" t="s">
        <v>1446</v>
      </c>
      <c r="E3767" s="4">
        <v>424482880</v>
      </c>
      <c r="F3767" s="4">
        <v>197039557</v>
      </c>
      <c r="G3767" s="4">
        <v>227443323</v>
      </c>
      <c r="H3767" s="4">
        <v>8362021</v>
      </c>
      <c r="I3767" s="4">
        <v>1468287370</v>
      </c>
      <c r="J3767" s="4">
        <v>54021284</v>
      </c>
      <c r="K3767" s="3" t="s">
        <v>1460</v>
      </c>
      <c r="L3767" s="4">
        <v>0.46418728830712797</v>
      </c>
    </row>
    <row r="3768" spans="2:12" x14ac:dyDescent="0.3">
      <c r="B3768" s="3" t="s">
        <v>166</v>
      </c>
      <c r="C3768" s="4">
        <v>2023</v>
      </c>
      <c r="D3768" s="3" t="s">
        <v>1448</v>
      </c>
      <c r="E3768" s="4">
        <v>270226318</v>
      </c>
      <c r="F3768" s="4">
        <v>123923939</v>
      </c>
      <c r="G3768" s="4">
        <v>146302379</v>
      </c>
      <c r="H3768" s="4">
        <v>270555</v>
      </c>
      <c r="I3768" s="4">
        <v>404147857</v>
      </c>
      <c r="J3768" s="4">
        <v>5059385</v>
      </c>
      <c r="K3768" s="3" t="s">
        <v>1460</v>
      </c>
      <c r="L3768" s="4">
        <v>0.45859315227764008</v>
      </c>
    </row>
    <row r="3769" spans="2:12" x14ac:dyDescent="0.3">
      <c r="B3769" s="3" t="s">
        <v>166</v>
      </c>
      <c r="C3769" s="4">
        <v>2023</v>
      </c>
      <c r="D3769" s="3" t="s">
        <v>1449</v>
      </c>
      <c r="E3769" s="4">
        <v>138859377</v>
      </c>
      <c r="F3769" s="4">
        <v>84947821</v>
      </c>
      <c r="G3769" s="4">
        <v>53911556</v>
      </c>
      <c r="H3769" s="4">
        <v>3509930</v>
      </c>
      <c r="I3769" s="4">
        <v>75384179</v>
      </c>
      <c r="J3769" s="4">
        <v>6957838</v>
      </c>
      <c r="K3769" s="3" t="s">
        <v>1460</v>
      </c>
      <c r="L3769" s="4">
        <v>0.61175430017952626</v>
      </c>
    </row>
    <row r="3770" spans="2:12" x14ac:dyDescent="0.3">
      <c r="B3770" s="3" t="s">
        <v>166</v>
      </c>
      <c r="C3770" s="4">
        <v>2023</v>
      </c>
      <c r="D3770" s="3" t="s">
        <v>1450</v>
      </c>
      <c r="E3770" s="4">
        <v>407185557</v>
      </c>
      <c r="F3770" s="4"/>
      <c r="G3770" s="4">
        <v>407185557</v>
      </c>
      <c r="H3770" s="4">
        <v>33428137</v>
      </c>
      <c r="I3770" s="4">
        <v>407185557</v>
      </c>
      <c r="J3770" s="4"/>
      <c r="K3770" s="3" t="s">
        <v>1451</v>
      </c>
      <c r="L3770" s="4"/>
    </row>
    <row r="3771" spans="2:12" x14ac:dyDescent="0.3">
      <c r="B3771" s="3" t="s">
        <v>166</v>
      </c>
      <c r="C3771" s="4">
        <v>2023</v>
      </c>
      <c r="D3771" s="3" t="s">
        <v>1452</v>
      </c>
      <c r="E3771" s="4">
        <v>157755269</v>
      </c>
      <c r="F3771" s="4">
        <v>64467998</v>
      </c>
      <c r="G3771" s="4">
        <v>93287271</v>
      </c>
      <c r="H3771" s="4">
        <v>9341531</v>
      </c>
      <c r="I3771" s="4">
        <v>0</v>
      </c>
      <c r="J3771" s="4">
        <v>0</v>
      </c>
      <c r="K3771" s="3" t="s">
        <v>1460</v>
      </c>
      <c r="L3771" s="4">
        <v>0.40865828703318935</v>
      </c>
    </row>
    <row r="3772" spans="2:12" x14ac:dyDescent="0.3">
      <c r="B3772" s="3" t="s">
        <v>166</v>
      </c>
      <c r="C3772" s="4">
        <v>2023</v>
      </c>
      <c r="D3772" s="3" t="s">
        <v>1453</v>
      </c>
      <c r="E3772" s="4">
        <v>79542828</v>
      </c>
      <c r="F3772" s="4">
        <v>42890386</v>
      </c>
      <c r="G3772" s="4">
        <v>36652442</v>
      </c>
      <c r="H3772" s="4">
        <v>2301549</v>
      </c>
      <c r="I3772" s="4">
        <v>58131864</v>
      </c>
      <c r="J3772" s="4">
        <v>3073886</v>
      </c>
      <c r="K3772" s="3" t="s">
        <v>1451</v>
      </c>
      <c r="L3772" s="4">
        <v>0.5392112284466426</v>
      </c>
    </row>
    <row r="3773" spans="2:12" x14ac:dyDescent="0.3">
      <c r="B3773" s="3" t="s">
        <v>166</v>
      </c>
      <c r="C3773" s="4">
        <v>2023</v>
      </c>
      <c r="D3773" s="3" t="s">
        <v>1454</v>
      </c>
      <c r="E3773" s="4">
        <v>141945746</v>
      </c>
      <c r="F3773" s="4">
        <v>73387025</v>
      </c>
      <c r="G3773" s="4">
        <v>68558721</v>
      </c>
      <c r="H3773" s="4">
        <v>1890808</v>
      </c>
      <c r="I3773" s="4">
        <v>277152386</v>
      </c>
      <c r="J3773" s="4">
        <v>11880890</v>
      </c>
      <c r="K3773" s="3" t="s">
        <v>1460</v>
      </c>
      <c r="L3773" s="4">
        <v>0.51700756851142271</v>
      </c>
    </row>
    <row r="3774" spans="2:12" x14ac:dyDescent="0.3">
      <c r="B3774" s="3" t="s">
        <v>166</v>
      </c>
      <c r="C3774" s="4">
        <v>2023</v>
      </c>
      <c r="D3774" s="3" t="s">
        <v>1455</v>
      </c>
      <c r="E3774" s="4">
        <v>612861606</v>
      </c>
      <c r="F3774" s="4">
        <v>265409398</v>
      </c>
      <c r="G3774" s="4">
        <v>347452208</v>
      </c>
      <c r="H3774" s="4">
        <v>608861</v>
      </c>
      <c r="I3774" s="4">
        <v>1020225514</v>
      </c>
      <c r="J3774" s="4">
        <v>18218481</v>
      </c>
      <c r="K3774" s="3" t="s">
        <v>1460</v>
      </c>
      <c r="L3774" s="4">
        <v>0.43306579397633205</v>
      </c>
    </row>
    <row r="3775" spans="2:12" x14ac:dyDescent="0.3">
      <c r="B3775" s="3" t="s">
        <v>166</v>
      </c>
      <c r="C3775" s="4">
        <v>2023</v>
      </c>
      <c r="D3775" s="3" t="s">
        <v>1456</v>
      </c>
      <c r="E3775" s="4">
        <v>719822317</v>
      </c>
      <c r="F3775" s="4">
        <v>441218766</v>
      </c>
      <c r="G3775" s="4">
        <v>278603551</v>
      </c>
      <c r="H3775" s="4">
        <v>6074580</v>
      </c>
      <c r="I3775" s="4">
        <v>878307966</v>
      </c>
      <c r="J3775" s="4">
        <v>20717579</v>
      </c>
      <c r="K3775" s="3" t="s">
        <v>1460</v>
      </c>
      <c r="L3775" s="4">
        <v>0.61295510792005636</v>
      </c>
    </row>
    <row r="3776" spans="2:12" x14ac:dyDescent="0.3">
      <c r="B3776" s="3" t="s">
        <v>166</v>
      </c>
      <c r="C3776" s="4">
        <v>2023</v>
      </c>
      <c r="D3776" s="3" t="s">
        <v>1457</v>
      </c>
      <c r="E3776" s="4">
        <v>394210755</v>
      </c>
      <c r="F3776" s="4">
        <v>145934414</v>
      </c>
      <c r="G3776" s="4">
        <v>248276341</v>
      </c>
      <c r="H3776" s="4">
        <v>3700256</v>
      </c>
      <c r="I3776" s="4">
        <v>900590398</v>
      </c>
      <c r="J3776" s="4">
        <v>12874344</v>
      </c>
      <c r="K3776" s="3" t="s">
        <v>1460</v>
      </c>
      <c r="L3776" s="4">
        <v>0.37019389285814891</v>
      </c>
    </row>
    <row r="3777" spans="2:12" x14ac:dyDescent="0.3">
      <c r="B3777" s="3" t="s">
        <v>166</v>
      </c>
      <c r="C3777" s="4">
        <v>2023</v>
      </c>
      <c r="D3777" s="3" t="s">
        <v>1458</v>
      </c>
      <c r="E3777" s="4">
        <v>73102008</v>
      </c>
      <c r="F3777" s="4"/>
      <c r="G3777" s="4">
        <v>73102008</v>
      </c>
      <c r="H3777" s="4">
        <v>90170345</v>
      </c>
      <c r="I3777" s="4">
        <v>73102008</v>
      </c>
      <c r="J3777" s="4"/>
      <c r="K3777" s="3" t="s">
        <v>1451</v>
      </c>
      <c r="L3777" s="4"/>
    </row>
    <row r="3778" spans="2:12" x14ac:dyDescent="0.3">
      <c r="B3778" s="3" t="s">
        <v>166</v>
      </c>
      <c r="C3778" s="4">
        <v>2024</v>
      </c>
      <c r="D3778" s="3" t="s">
        <v>1446</v>
      </c>
      <c r="E3778" s="4">
        <v>454360360</v>
      </c>
      <c r="F3778" s="4">
        <v>215250627</v>
      </c>
      <c r="G3778" s="4">
        <v>239109733</v>
      </c>
      <c r="H3778" s="4">
        <v>8497321</v>
      </c>
      <c r="I3778" s="4">
        <v>1615116089</v>
      </c>
      <c r="J3778" s="4">
        <v>59423412</v>
      </c>
      <c r="K3778" s="3" t="s">
        <v>1460</v>
      </c>
      <c r="L3778" s="4">
        <v>0.47374429186560202</v>
      </c>
    </row>
    <row r="3779" spans="2:12" x14ac:dyDescent="0.3">
      <c r="B3779" s="3" t="s">
        <v>166</v>
      </c>
      <c r="C3779" s="4">
        <v>2024</v>
      </c>
      <c r="D3779" s="3" t="s">
        <v>1448</v>
      </c>
      <c r="E3779" s="4">
        <v>292361117</v>
      </c>
      <c r="F3779" s="4">
        <v>130984824</v>
      </c>
      <c r="G3779" s="4">
        <v>161376293</v>
      </c>
      <c r="H3779" s="4">
        <v>3589400</v>
      </c>
      <c r="I3779" s="4">
        <v>444562626</v>
      </c>
      <c r="J3779" s="4">
        <v>5565323</v>
      </c>
      <c r="K3779" s="3" t="s">
        <v>1460</v>
      </c>
      <c r="L3779" s="4">
        <v>0.44802409206830335</v>
      </c>
    </row>
    <row r="3780" spans="2:12" x14ac:dyDescent="0.3">
      <c r="B3780" s="3" t="s">
        <v>166</v>
      </c>
      <c r="C3780" s="4">
        <v>2024</v>
      </c>
      <c r="D3780" s="3" t="s">
        <v>1449</v>
      </c>
      <c r="E3780" s="4">
        <v>139934481</v>
      </c>
      <c r="F3780" s="4">
        <v>84476327</v>
      </c>
      <c r="G3780" s="4">
        <v>55458154</v>
      </c>
      <c r="H3780" s="4">
        <v>4746114</v>
      </c>
      <c r="I3780" s="4">
        <v>82922601</v>
      </c>
      <c r="J3780" s="4">
        <v>7653622</v>
      </c>
      <c r="K3780" s="3" t="s">
        <v>1460</v>
      </c>
      <c r="L3780" s="4">
        <v>0.60368485591481913</v>
      </c>
    </row>
    <row r="3781" spans="2:12" x14ac:dyDescent="0.3">
      <c r="B3781" s="3" t="s">
        <v>166</v>
      </c>
      <c r="C3781" s="4">
        <v>2024</v>
      </c>
      <c r="D3781" s="3" t="s">
        <v>1450</v>
      </c>
      <c r="E3781" s="4">
        <v>453979355</v>
      </c>
      <c r="F3781" s="4"/>
      <c r="G3781" s="4">
        <v>453979355</v>
      </c>
      <c r="H3781" s="4">
        <v>46793797</v>
      </c>
      <c r="I3781" s="4">
        <v>453979355</v>
      </c>
      <c r="J3781" s="4"/>
      <c r="K3781" s="3" t="s">
        <v>1451</v>
      </c>
      <c r="L3781" s="4"/>
    </row>
    <row r="3782" spans="2:12" x14ac:dyDescent="0.3">
      <c r="B3782" s="3" t="s">
        <v>166</v>
      </c>
      <c r="C3782" s="4">
        <v>2024</v>
      </c>
      <c r="D3782" s="3" t="s">
        <v>1452</v>
      </c>
      <c r="E3782" s="4">
        <v>179090518</v>
      </c>
      <c r="F3782" s="4">
        <v>73208376</v>
      </c>
      <c r="G3782" s="4">
        <v>105882142</v>
      </c>
      <c r="H3782" s="4">
        <v>7540627</v>
      </c>
      <c r="I3782" s="4">
        <v>0</v>
      </c>
      <c r="J3782" s="4">
        <v>0</v>
      </c>
      <c r="K3782" s="3" t="s">
        <v>1460</v>
      </c>
      <c r="L3782" s="4">
        <v>0.40877862668307208</v>
      </c>
    </row>
    <row r="3783" spans="2:12" x14ac:dyDescent="0.3">
      <c r="B3783" s="3" t="s">
        <v>166</v>
      </c>
      <c r="C3783" s="4">
        <v>2024</v>
      </c>
      <c r="D3783" s="3" t="s">
        <v>1453</v>
      </c>
      <c r="E3783" s="4">
        <v>93497154</v>
      </c>
      <c r="F3783" s="4">
        <v>47464861</v>
      </c>
      <c r="G3783" s="4">
        <v>46032293</v>
      </c>
      <c r="H3783" s="4">
        <v>5462235</v>
      </c>
      <c r="I3783" s="4">
        <v>63944753</v>
      </c>
      <c r="J3783" s="4">
        <v>3381095</v>
      </c>
      <c r="K3783" s="3" t="s">
        <v>1451</v>
      </c>
      <c r="L3783" s="4">
        <v>0.50766102463396912</v>
      </c>
    </row>
    <row r="3784" spans="2:12" x14ac:dyDescent="0.3">
      <c r="B3784" s="3" t="s">
        <v>166</v>
      </c>
      <c r="C3784" s="4">
        <v>2024</v>
      </c>
      <c r="D3784" s="3" t="s">
        <v>1454</v>
      </c>
      <c r="E3784" s="4">
        <v>155259348</v>
      </c>
      <c r="F3784" s="4">
        <v>79057239</v>
      </c>
      <c r="G3784" s="4">
        <v>76202109</v>
      </c>
      <c r="H3784" s="4">
        <v>3519567</v>
      </c>
      <c r="I3784" s="4">
        <v>304867635</v>
      </c>
      <c r="J3784" s="4">
        <v>13068981</v>
      </c>
      <c r="K3784" s="3" t="s">
        <v>1460</v>
      </c>
      <c r="L3784" s="4">
        <v>0.50919471206332778</v>
      </c>
    </row>
    <row r="3785" spans="2:12" x14ac:dyDescent="0.3">
      <c r="B3785" s="3" t="s">
        <v>166</v>
      </c>
      <c r="C3785" s="4">
        <v>2024</v>
      </c>
      <c r="D3785" s="3" t="s">
        <v>1455</v>
      </c>
      <c r="E3785" s="4">
        <v>664293544</v>
      </c>
      <c r="F3785" s="4">
        <v>277642424</v>
      </c>
      <c r="G3785" s="4">
        <v>386651120</v>
      </c>
      <c r="H3785" s="4">
        <v>4049704</v>
      </c>
      <c r="I3785" s="4">
        <v>1122248076</v>
      </c>
      <c r="J3785" s="4">
        <v>20040331</v>
      </c>
      <c r="K3785" s="3" t="s">
        <v>1460</v>
      </c>
      <c r="L3785" s="4">
        <v>0.41795141095033733</v>
      </c>
    </row>
    <row r="3786" spans="2:12" x14ac:dyDescent="0.3">
      <c r="B3786" s="3" t="s">
        <v>166</v>
      </c>
      <c r="C3786" s="4">
        <v>2024</v>
      </c>
      <c r="D3786" s="3" t="s">
        <v>1456</v>
      </c>
      <c r="E3786" s="4">
        <v>836711525</v>
      </c>
      <c r="F3786" s="4">
        <v>497704400</v>
      </c>
      <c r="G3786" s="4">
        <v>339007125</v>
      </c>
      <c r="H3786" s="4">
        <v>19213186</v>
      </c>
      <c r="I3786" s="4">
        <v>1027651970</v>
      </c>
      <c r="J3786" s="4">
        <v>24666979</v>
      </c>
      <c r="K3786" s="3" t="s">
        <v>1460</v>
      </c>
      <c r="L3786" s="4">
        <v>0.59483392439228089</v>
      </c>
    </row>
    <row r="3787" spans="2:12" x14ac:dyDescent="0.3">
      <c r="B3787" s="3" t="s">
        <v>166</v>
      </c>
      <c r="C3787" s="4">
        <v>2024</v>
      </c>
      <c r="D3787" s="3" t="s">
        <v>1457</v>
      </c>
      <c r="E3787" s="4">
        <v>412807591</v>
      </c>
      <c r="F3787" s="4">
        <v>153392867</v>
      </c>
      <c r="G3787" s="4">
        <v>259414724</v>
      </c>
      <c r="H3787" s="4">
        <v>4695000</v>
      </c>
      <c r="I3787" s="4">
        <v>990649497</v>
      </c>
      <c r="J3787" s="4">
        <v>14161780</v>
      </c>
      <c r="K3787" s="3" t="s">
        <v>1460</v>
      </c>
      <c r="L3787" s="4">
        <v>0.37158441449299801</v>
      </c>
    </row>
    <row r="3788" spans="2:12" x14ac:dyDescent="0.3">
      <c r="B3788" s="3" t="s">
        <v>166</v>
      </c>
      <c r="C3788" s="4">
        <v>2024</v>
      </c>
      <c r="D3788" s="3" t="s">
        <v>1458</v>
      </c>
      <c r="E3788" s="4">
        <v>151103198</v>
      </c>
      <c r="F3788" s="4"/>
      <c r="G3788" s="4">
        <v>151103198</v>
      </c>
      <c r="H3788" s="4">
        <v>149608073</v>
      </c>
      <c r="I3788" s="4">
        <v>151103198</v>
      </c>
      <c r="J3788" s="4"/>
      <c r="K3788" s="3" t="s">
        <v>1451</v>
      </c>
      <c r="L3788" s="4"/>
    </row>
    <row r="3789" spans="2:12" x14ac:dyDescent="0.3">
      <c r="B3789" s="3" t="s">
        <v>169</v>
      </c>
      <c r="C3789" s="4">
        <v>2019</v>
      </c>
      <c r="D3789" s="3" t="s">
        <v>1446</v>
      </c>
      <c r="E3789" s="4">
        <v>9446464</v>
      </c>
      <c r="F3789" s="4">
        <v>2570328</v>
      </c>
      <c r="G3789" s="4">
        <v>6876136</v>
      </c>
      <c r="H3789" s="4">
        <v>23617</v>
      </c>
      <c r="I3789" s="4">
        <v>0</v>
      </c>
      <c r="J3789" s="4">
        <v>0</v>
      </c>
      <c r="K3789" s="3" t="s">
        <v>1447</v>
      </c>
      <c r="L3789" s="4">
        <v>0.27209419312877287</v>
      </c>
    </row>
    <row r="3790" spans="2:12" x14ac:dyDescent="0.3">
      <c r="B3790" s="3" t="s">
        <v>169</v>
      </c>
      <c r="C3790" s="4">
        <v>2019</v>
      </c>
      <c r="D3790" s="3" t="s">
        <v>1448</v>
      </c>
      <c r="E3790" s="4">
        <v>3870128</v>
      </c>
      <c r="F3790" s="4">
        <v>2207295</v>
      </c>
      <c r="G3790" s="4">
        <v>1662833</v>
      </c>
      <c r="H3790" s="4">
        <v>32500</v>
      </c>
      <c r="I3790" s="4">
        <v>0</v>
      </c>
      <c r="J3790" s="4">
        <v>0</v>
      </c>
      <c r="K3790" s="3" t="s">
        <v>1447</v>
      </c>
      <c r="L3790" s="4">
        <v>0.57034160110466625</v>
      </c>
    </row>
    <row r="3791" spans="2:12" x14ac:dyDescent="0.3">
      <c r="B3791" s="3" t="s">
        <v>169</v>
      </c>
      <c r="C3791" s="4">
        <v>2019</v>
      </c>
      <c r="D3791" s="3" t="s">
        <v>1449</v>
      </c>
      <c r="E3791" s="4">
        <v>4382028</v>
      </c>
      <c r="F3791" s="4">
        <v>2950471</v>
      </c>
      <c r="G3791" s="4">
        <v>1431557</v>
      </c>
      <c r="H3791" s="4">
        <v>192576</v>
      </c>
      <c r="I3791" s="4">
        <v>0</v>
      </c>
      <c r="J3791" s="4">
        <v>0</v>
      </c>
      <c r="K3791" s="3" t="s">
        <v>1447</v>
      </c>
      <c r="L3791" s="4">
        <v>0.67331176341182664</v>
      </c>
    </row>
    <row r="3792" spans="2:12" x14ac:dyDescent="0.3">
      <c r="B3792" s="3" t="s">
        <v>169</v>
      </c>
      <c r="C3792" s="4">
        <v>2019</v>
      </c>
      <c r="D3792" s="3" t="s">
        <v>1450</v>
      </c>
      <c r="E3792" s="4">
        <v>4517593</v>
      </c>
      <c r="F3792" s="4"/>
      <c r="G3792" s="4">
        <v>4517593</v>
      </c>
      <c r="H3792" s="4">
        <v>774503</v>
      </c>
      <c r="I3792" s="4">
        <v>4517593</v>
      </c>
      <c r="J3792" s="4"/>
      <c r="K3792" s="3" t="s">
        <v>1451</v>
      </c>
      <c r="L3792" s="4"/>
    </row>
    <row r="3793" spans="2:12" x14ac:dyDescent="0.3">
      <c r="B3793" s="3" t="s">
        <v>169</v>
      </c>
      <c r="C3793" s="4">
        <v>2019</v>
      </c>
      <c r="D3793" s="3" t="s">
        <v>1452</v>
      </c>
      <c r="E3793" s="4">
        <v>8612348</v>
      </c>
      <c r="F3793" s="4">
        <v>610992</v>
      </c>
      <c r="G3793" s="4">
        <v>8001356</v>
      </c>
      <c r="H3793" s="4">
        <v>3681204</v>
      </c>
      <c r="I3793" s="4">
        <v>0</v>
      </c>
      <c r="J3793" s="4">
        <v>0</v>
      </c>
      <c r="K3793" s="3" t="s">
        <v>1447</v>
      </c>
      <c r="L3793" s="4">
        <v>7.0943719413103137E-2</v>
      </c>
    </row>
    <row r="3794" spans="2:12" x14ac:dyDescent="0.3">
      <c r="B3794" s="3" t="s">
        <v>169</v>
      </c>
      <c r="C3794" s="4">
        <v>2019</v>
      </c>
      <c r="D3794" s="3" t="s">
        <v>1453</v>
      </c>
      <c r="E3794" s="4">
        <v>1157168</v>
      </c>
      <c r="F3794" s="4">
        <v>706219</v>
      </c>
      <c r="G3794" s="4">
        <v>450949</v>
      </c>
      <c r="H3794" s="4">
        <v>39688</v>
      </c>
      <c r="I3794" s="4">
        <v>0</v>
      </c>
      <c r="J3794" s="4">
        <v>0</v>
      </c>
      <c r="K3794" s="3" t="s">
        <v>1451</v>
      </c>
      <c r="L3794" s="4">
        <v>0.61029945522171369</v>
      </c>
    </row>
    <row r="3795" spans="2:12" x14ac:dyDescent="0.3">
      <c r="B3795" s="3" t="s">
        <v>169</v>
      </c>
      <c r="C3795" s="4">
        <v>2019</v>
      </c>
      <c r="D3795" s="3" t="s">
        <v>1454</v>
      </c>
      <c r="E3795" s="4">
        <v>1589441</v>
      </c>
      <c r="F3795" s="4">
        <v>872165</v>
      </c>
      <c r="G3795" s="4">
        <v>717276</v>
      </c>
      <c r="H3795" s="4">
        <v>187802</v>
      </c>
      <c r="I3795" s="4">
        <v>0</v>
      </c>
      <c r="J3795" s="4">
        <v>0</v>
      </c>
      <c r="K3795" s="3" t="s">
        <v>1447</v>
      </c>
      <c r="L3795" s="4">
        <v>0.54872436284203063</v>
      </c>
    </row>
    <row r="3796" spans="2:12" x14ac:dyDescent="0.3">
      <c r="B3796" s="3" t="s">
        <v>169</v>
      </c>
      <c r="C3796" s="4">
        <v>2019</v>
      </c>
      <c r="D3796" s="3" t="s">
        <v>1455</v>
      </c>
      <c r="E3796" s="4">
        <v>13903292</v>
      </c>
      <c r="F3796" s="4">
        <v>5202717</v>
      </c>
      <c r="G3796" s="4">
        <v>8700575</v>
      </c>
      <c r="H3796" s="4">
        <v>49370</v>
      </c>
      <c r="I3796" s="4">
        <v>0</v>
      </c>
      <c r="J3796" s="4">
        <v>0</v>
      </c>
      <c r="K3796" s="3" t="s">
        <v>1447</v>
      </c>
      <c r="L3796" s="4">
        <v>0.37420756177745529</v>
      </c>
    </row>
    <row r="3797" spans="2:12" x14ac:dyDescent="0.3">
      <c r="B3797" s="3" t="s">
        <v>169</v>
      </c>
      <c r="C3797" s="4">
        <v>2019</v>
      </c>
      <c r="D3797" s="3" t="s">
        <v>1456</v>
      </c>
      <c r="E3797" s="4">
        <v>16842474</v>
      </c>
      <c r="F3797" s="4">
        <v>10207001</v>
      </c>
      <c r="G3797" s="4">
        <v>6635473</v>
      </c>
      <c r="H3797" s="4">
        <v>112500</v>
      </c>
      <c r="I3797" s="4">
        <v>0</v>
      </c>
      <c r="J3797" s="4">
        <v>0</v>
      </c>
      <c r="K3797" s="3" t="s">
        <v>1447</v>
      </c>
      <c r="L3797" s="4">
        <v>0.60602741616225742</v>
      </c>
    </row>
    <row r="3798" spans="2:12" x14ac:dyDescent="0.3">
      <c r="B3798" s="3" t="s">
        <v>169</v>
      </c>
      <c r="C3798" s="4">
        <v>2019</v>
      </c>
      <c r="D3798" s="3" t="s">
        <v>1457</v>
      </c>
      <c r="E3798" s="4">
        <v>11246368</v>
      </c>
      <c r="F3798" s="4">
        <v>3533121</v>
      </c>
      <c r="G3798" s="4">
        <v>7713247</v>
      </c>
      <c r="H3798" s="4">
        <v>19155</v>
      </c>
      <c r="I3798" s="4">
        <v>0</v>
      </c>
      <c r="J3798" s="4">
        <v>0</v>
      </c>
      <c r="K3798" s="3" t="s">
        <v>1447</v>
      </c>
      <c r="L3798" s="4">
        <v>0.31415662372065362</v>
      </c>
    </row>
    <row r="3799" spans="2:12" x14ac:dyDescent="0.3">
      <c r="B3799" s="3" t="s">
        <v>169</v>
      </c>
      <c r="C3799" s="4">
        <v>2019</v>
      </c>
      <c r="D3799" s="3" t="s">
        <v>1458</v>
      </c>
      <c r="E3799" s="4">
        <v>143096</v>
      </c>
      <c r="F3799" s="4"/>
      <c r="G3799" s="4">
        <v>143096</v>
      </c>
      <c r="H3799" s="4">
        <v>-1434868</v>
      </c>
      <c r="I3799" s="4">
        <v>143096</v>
      </c>
      <c r="J3799" s="4"/>
      <c r="K3799" s="3" t="s">
        <v>1451</v>
      </c>
      <c r="L3799" s="4"/>
    </row>
    <row r="3800" spans="2:12" x14ac:dyDescent="0.3">
      <c r="B3800" s="3" t="s">
        <v>169</v>
      </c>
      <c r="C3800" s="4">
        <v>2020</v>
      </c>
      <c r="D3800" s="3" t="s">
        <v>1446</v>
      </c>
      <c r="E3800" s="4">
        <v>15618609</v>
      </c>
      <c r="F3800" s="4">
        <v>5562082</v>
      </c>
      <c r="G3800" s="4">
        <v>10056527</v>
      </c>
      <c r="H3800" s="4">
        <v>503218</v>
      </c>
      <c r="I3800" s="4">
        <v>0</v>
      </c>
      <c r="J3800" s="4">
        <v>0</v>
      </c>
      <c r="K3800" s="3" t="s">
        <v>1459</v>
      </c>
      <c r="L3800" s="4">
        <v>0.35611890918070871</v>
      </c>
    </row>
    <row r="3801" spans="2:12" x14ac:dyDescent="0.3">
      <c r="B3801" s="3" t="s">
        <v>169</v>
      </c>
      <c r="C3801" s="4">
        <v>2020</v>
      </c>
      <c r="D3801" s="3" t="s">
        <v>1448</v>
      </c>
      <c r="E3801" s="4">
        <v>4249746</v>
      </c>
      <c r="F3801" s="4">
        <v>2298484</v>
      </c>
      <c r="G3801" s="4">
        <v>1951262</v>
      </c>
      <c r="H3801" s="4">
        <v>379618</v>
      </c>
      <c r="I3801" s="4">
        <v>0</v>
      </c>
      <c r="J3801" s="4">
        <v>0</v>
      </c>
      <c r="K3801" s="3" t="s">
        <v>1459</v>
      </c>
      <c r="L3801" s="4">
        <v>0.54085208857188172</v>
      </c>
    </row>
    <row r="3802" spans="2:12" x14ac:dyDescent="0.3">
      <c r="B3802" s="3" t="s">
        <v>169</v>
      </c>
      <c r="C3802" s="4">
        <v>2020</v>
      </c>
      <c r="D3802" s="3" t="s">
        <v>1449</v>
      </c>
      <c r="E3802" s="4">
        <v>4242128</v>
      </c>
      <c r="F3802" s="4">
        <v>3011274</v>
      </c>
      <c r="G3802" s="4">
        <v>1230854</v>
      </c>
      <c r="H3802" s="4">
        <v>0</v>
      </c>
      <c r="I3802" s="4">
        <v>0</v>
      </c>
      <c r="J3802" s="4">
        <v>0</v>
      </c>
      <c r="K3802" s="3" t="s">
        <v>1459</v>
      </c>
      <c r="L3802" s="4">
        <v>0.70984986780219739</v>
      </c>
    </row>
    <row r="3803" spans="2:12" x14ac:dyDescent="0.3">
      <c r="B3803" s="3" t="s">
        <v>169</v>
      </c>
      <c r="C3803" s="4">
        <v>2020</v>
      </c>
      <c r="D3803" s="3" t="s">
        <v>1450</v>
      </c>
      <c r="E3803" s="4">
        <v>5027169</v>
      </c>
      <c r="F3803" s="4"/>
      <c r="G3803" s="4">
        <v>5027169</v>
      </c>
      <c r="H3803" s="4">
        <v>509576</v>
      </c>
      <c r="I3803" s="4">
        <v>5027169</v>
      </c>
      <c r="J3803" s="4"/>
      <c r="K3803" s="3" t="s">
        <v>1451</v>
      </c>
      <c r="L3803" s="4"/>
    </row>
    <row r="3804" spans="2:12" x14ac:dyDescent="0.3">
      <c r="B3804" s="3" t="s">
        <v>169</v>
      </c>
      <c r="C3804" s="4">
        <v>2020</v>
      </c>
      <c r="D3804" s="3" t="s">
        <v>1452</v>
      </c>
      <c r="E3804" s="4">
        <v>8760513</v>
      </c>
      <c r="F3804" s="4">
        <v>2288998</v>
      </c>
      <c r="G3804" s="4">
        <v>6471515</v>
      </c>
      <c r="H3804" s="4">
        <v>3000</v>
      </c>
      <c r="I3804" s="4">
        <v>0</v>
      </c>
      <c r="J3804" s="4">
        <v>0</v>
      </c>
      <c r="K3804" s="3" t="s">
        <v>1459</v>
      </c>
      <c r="L3804" s="4">
        <v>0.26128584022419693</v>
      </c>
    </row>
    <row r="3805" spans="2:12" x14ac:dyDescent="0.3">
      <c r="B3805" s="3" t="s">
        <v>169</v>
      </c>
      <c r="C3805" s="4">
        <v>2020</v>
      </c>
      <c r="D3805" s="3" t="s">
        <v>1453</v>
      </c>
      <c r="E3805" s="4">
        <v>2818926</v>
      </c>
      <c r="F3805" s="4">
        <v>941102</v>
      </c>
      <c r="G3805" s="4">
        <v>1877824</v>
      </c>
      <c r="H3805" s="4">
        <v>112691</v>
      </c>
      <c r="I3805" s="4">
        <v>0</v>
      </c>
      <c r="J3805" s="4">
        <v>0</v>
      </c>
      <c r="K3805" s="3" t="s">
        <v>1451</v>
      </c>
      <c r="L3805" s="4">
        <v>0.33385126108312174</v>
      </c>
    </row>
    <row r="3806" spans="2:12" x14ac:dyDescent="0.3">
      <c r="B3806" s="3" t="s">
        <v>169</v>
      </c>
      <c r="C3806" s="4">
        <v>2020</v>
      </c>
      <c r="D3806" s="3" t="s">
        <v>1454</v>
      </c>
      <c r="E3806" s="4">
        <v>1584202</v>
      </c>
      <c r="F3806" s="4">
        <v>924787</v>
      </c>
      <c r="G3806" s="4">
        <v>659415</v>
      </c>
      <c r="H3806" s="4">
        <v>0</v>
      </c>
      <c r="I3806" s="4">
        <v>0</v>
      </c>
      <c r="J3806" s="4">
        <v>0</v>
      </c>
      <c r="K3806" s="3" t="s">
        <v>1459</v>
      </c>
      <c r="L3806" s="4">
        <v>0.5837557331703912</v>
      </c>
    </row>
    <row r="3807" spans="2:12" x14ac:dyDescent="0.3">
      <c r="B3807" s="3" t="s">
        <v>169</v>
      </c>
      <c r="C3807" s="4">
        <v>2020</v>
      </c>
      <c r="D3807" s="3" t="s">
        <v>1455</v>
      </c>
      <c r="E3807" s="4">
        <v>8657350</v>
      </c>
      <c r="F3807" s="4">
        <v>2755586</v>
      </c>
      <c r="G3807" s="4">
        <v>5901764</v>
      </c>
      <c r="H3807" s="4">
        <v>422984</v>
      </c>
      <c r="I3807" s="4">
        <v>0</v>
      </c>
      <c r="J3807" s="4">
        <v>0</v>
      </c>
      <c r="K3807" s="3" t="s">
        <v>1459</v>
      </c>
      <c r="L3807" s="4">
        <v>0.31829439724627051</v>
      </c>
    </row>
    <row r="3808" spans="2:12" x14ac:dyDescent="0.3">
      <c r="B3808" s="3" t="s">
        <v>169</v>
      </c>
      <c r="C3808" s="4">
        <v>2020</v>
      </c>
      <c r="D3808" s="3" t="s">
        <v>1456</v>
      </c>
      <c r="E3808" s="4">
        <v>17290704</v>
      </c>
      <c r="F3808" s="4">
        <v>10637492</v>
      </c>
      <c r="G3808" s="4">
        <v>6653212</v>
      </c>
      <c r="H3808" s="4">
        <v>448230</v>
      </c>
      <c r="I3808" s="4">
        <v>0</v>
      </c>
      <c r="J3808" s="4">
        <v>0</v>
      </c>
      <c r="K3808" s="3" t="s">
        <v>1459</v>
      </c>
      <c r="L3808" s="4">
        <v>0.61521451064109367</v>
      </c>
    </row>
    <row r="3809" spans="2:12" x14ac:dyDescent="0.3">
      <c r="B3809" s="3" t="s">
        <v>169</v>
      </c>
      <c r="C3809" s="4">
        <v>2020</v>
      </c>
      <c r="D3809" s="3" t="s">
        <v>1457</v>
      </c>
      <c r="E3809" s="4">
        <v>11625028</v>
      </c>
      <c r="F3809" s="4">
        <v>3857645</v>
      </c>
      <c r="G3809" s="4">
        <v>7767383</v>
      </c>
      <c r="H3809" s="4">
        <v>378660</v>
      </c>
      <c r="I3809" s="4">
        <v>0</v>
      </c>
      <c r="J3809" s="4">
        <v>0</v>
      </c>
      <c r="K3809" s="3" t="s">
        <v>1459</v>
      </c>
      <c r="L3809" s="4">
        <v>0.33183963083787843</v>
      </c>
    </row>
    <row r="3810" spans="2:12" x14ac:dyDescent="0.3">
      <c r="B3810" s="3" t="s">
        <v>169</v>
      </c>
      <c r="C3810" s="4">
        <v>2020</v>
      </c>
      <c r="D3810" s="3" t="s">
        <v>1458</v>
      </c>
      <c r="E3810" s="4">
        <v>491161</v>
      </c>
      <c r="F3810" s="4"/>
      <c r="G3810" s="4">
        <v>491161</v>
      </c>
      <c r="H3810" s="4">
        <v>348064</v>
      </c>
      <c r="I3810" s="4">
        <v>491161</v>
      </c>
      <c r="J3810" s="4"/>
      <c r="K3810" s="3" t="s">
        <v>1451</v>
      </c>
      <c r="L3810" s="4"/>
    </row>
    <row r="3811" spans="2:12" x14ac:dyDescent="0.3">
      <c r="B3811" s="3" t="s">
        <v>169</v>
      </c>
      <c r="C3811" s="4">
        <v>2021</v>
      </c>
      <c r="D3811" s="3" t="s">
        <v>1446</v>
      </c>
      <c r="E3811" s="4">
        <v>15980770</v>
      </c>
      <c r="F3811" s="4">
        <v>5927482</v>
      </c>
      <c r="G3811" s="4">
        <v>10053288</v>
      </c>
      <c r="H3811" s="4">
        <v>362161</v>
      </c>
      <c r="I3811" s="4">
        <v>0</v>
      </c>
      <c r="J3811" s="4">
        <v>0</v>
      </c>
      <c r="K3811" s="3" t="s">
        <v>1447</v>
      </c>
      <c r="L3811" s="4">
        <v>0.37091341656253107</v>
      </c>
    </row>
    <row r="3812" spans="2:12" x14ac:dyDescent="0.3">
      <c r="B3812" s="3" t="s">
        <v>169</v>
      </c>
      <c r="C3812" s="4">
        <v>2021</v>
      </c>
      <c r="D3812" s="3" t="s">
        <v>1448</v>
      </c>
      <c r="E3812" s="4">
        <v>4290649</v>
      </c>
      <c r="F3812" s="4">
        <v>2389883</v>
      </c>
      <c r="G3812" s="4">
        <v>1900766</v>
      </c>
      <c r="H3812" s="4">
        <v>40903</v>
      </c>
      <c r="I3812" s="4">
        <v>0</v>
      </c>
      <c r="J3812" s="4">
        <v>0</v>
      </c>
      <c r="K3812" s="3" t="s">
        <v>1447</v>
      </c>
      <c r="L3812" s="4">
        <v>0.55699802057917114</v>
      </c>
    </row>
    <row r="3813" spans="2:12" x14ac:dyDescent="0.3">
      <c r="B3813" s="3" t="s">
        <v>169</v>
      </c>
      <c r="C3813" s="4">
        <v>2021</v>
      </c>
      <c r="D3813" s="3" t="s">
        <v>1449</v>
      </c>
      <c r="E3813" s="4">
        <v>4318720</v>
      </c>
      <c r="F3813" s="4">
        <v>3118111</v>
      </c>
      <c r="G3813" s="4">
        <v>1200609</v>
      </c>
      <c r="H3813" s="4">
        <v>142435</v>
      </c>
      <c r="I3813" s="4">
        <v>0</v>
      </c>
      <c r="J3813" s="4">
        <v>0</v>
      </c>
      <c r="K3813" s="3" t="s">
        <v>1447</v>
      </c>
      <c r="L3813" s="4">
        <v>0.72199887929756967</v>
      </c>
    </row>
    <row r="3814" spans="2:12" x14ac:dyDescent="0.3">
      <c r="B3814" s="3" t="s">
        <v>169</v>
      </c>
      <c r="C3814" s="4">
        <v>2021</v>
      </c>
      <c r="D3814" s="3" t="s">
        <v>1450</v>
      </c>
      <c r="E3814" s="4">
        <v>4762252</v>
      </c>
      <c r="F3814" s="4"/>
      <c r="G3814" s="4">
        <v>4762252</v>
      </c>
      <c r="H3814" s="4">
        <v>0</v>
      </c>
      <c r="I3814" s="4">
        <v>4762252</v>
      </c>
      <c r="J3814" s="4"/>
      <c r="K3814" s="3" t="s">
        <v>1451</v>
      </c>
      <c r="L3814" s="4"/>
    </row>
    <row r="3815" spans="2:12" x14ac:dyDescent="0.3">
      <c r="B3815" s="3" t="s">
        <v>169</v>
      </c>
      <c r="C3815" s="4">
        <v>2021</v>
      </c>
      <c r="D3815" s="3" t="s">
        <v>1452</v>
      </c>
      <c r="E3815" s="4">
        <v>10038027</v>
      </c>
      <c r="F3815" s="4">
        <v>2441890</v>
      </c>
      <c r="G3815" s="4">
        <v>7596137</v>
      </c>
      <c r="H3815" s="4">
        <v>1277514</v>
      </c>
      <c r="I3815" s="4">
        <v>0</v>
      </c>
      <c r="J3815" s="4">
        <v>0</v>
      </c>
      <c r="K3815" s="3" t="s">
        <v>1447</v>
      </c>
      <c r="L3815" s="4">
        <v>0.24326394021454614</v>
      </c>
    </row>
    <row r="3816" spans="2:12" x14ac:dyDescent="0.3">
      <c r="B3816" s="3" t="s">
        <v>169</v>
      </c>
      <c r="C3816" s="4">
        <v>2021</v>
      </c>
      <c r="D3816" s="3" t="s">
        <v>1453</v>
      </c>
      <c r="E3816" s="4">
        <v>1966916</v>
      </c>
      <c r="F3816" s="4">
        <v>1025316</v>
      </c>
      <c r="G3816" s="4">
        <v>941600</v>
      </c>
      <c r="H3816" s="4">
        <v>49128</v>
      </c>
      <c r="I3816" s="4">
        <v>0</v>
      </c>
      <c r="J3816" s="4">
        <v>0</v>
      </c>
      <c r="K3816" s="3" t="s">
        <v>1451</v>
      </c>
      <c r="L3816" s="4">
        <v>0.52128103081168697</v>
      </c>
    </row>
    <row r="3817" spans="2:12" x14ac:dyDescent="0.3">
      <c r="B3817" s="3" t="s">
        <v>169</v>
      </c>
      <c r="C3817" s="4">
        <v>2021</v>
      </c>
      <c r="D3817" s="3" t="s">
        <v>1454</v>
      </c>
      <c r="E3817" s="4">
        <v>1762239</v>
      </c>
      <c r="F3817" s="4">
        <v>983274</v>
      </c>
      <c r="G3817" s="4">
        <v>778965</v>
      </c>
      <c r="H3817" s="4">
        <v>178037</v>
      </c>
      <c r="I3817" s="4">
        <v>0</v>
      </c>
      <c r="J3817" s="4">
        <v>0</v>
      </c>
      <c r="K3817" s="3" t="s">
        <v>1447</v>
      </c>
      <c r="L3817" s="4">
        <v>0.55796858428397056</v>
      </c>
    </row>
    <row r="3818" spans="2:12" x14ac:dyDescent="0.3">
      <c r="B3818" s="3" t="s">
        <v>169</v>
      </c>
      <c r="C3818" s="4">
        <v>2021</v>
      </c>
      <c r="D3818" s="3" t="s">
        <v>1455</v>
      </c>
      <c r="E3818" s="4">
        <v>10705084</v>
      </c>
      <c r="F3818" s="4">
        <v>2926055</v>
      </c>
      <c r="G3818" s="4">
        <v>7779029</v>
      </c>
      <c r="H3818" s="4">
        <v>2167029</v>
      </c>
      <c r="I3818" s="4">
        <v>0</v>
      </c>
      <c r="J3818" s="4">
        <v>0</v>
      </c>
      <c r="K3818" s="3" t="s">
        <v>1447</v>
      </c>
      <c r="L3818" s="4">
        <v>0.27333321251846321</v>
      </c>
    </row>
    <row r="3819" spans="2:12" x14ac:dyDescent="0.3">
      <c r="B3819" s="3" t="s">
        <v>169</v>
      </c>
      <c r="C3819" s="4">
        <v>2021</v>
      </c>
      <c r="D3819" s="3" t="s">
        <v>1456</v>
      </c>
      <c r="E3819" s="4">
        <v>18570347</v>
      </c>
      <c r="F3819" s="4">
        <v>11082429</v>
      </c>
      <c r="G3819" s="4">
        <v>7487918</v>
      </c>
      <c r="H3819" s="4">
        <v>378503</v>
      </c>
      <c r="I3819" s="4">
        <v>0</v>
      </c>
      <c r="J3819" s="4">
        <v>0</v>
      </c>
      <c r="K3819" s="3" t="s">
        <v>1447</v>
      </c>
      <c r="L3819" s="4">
        <v>0.5967809325264628</v>
      </c>
    </row>
    <row r="3820" spans="2:12" x14ac:dyDescent="0.3">
      <c r="B3820" s="3" t="s">
        <v>169</v>
      </c>
      <c r="C3820" s="4">
        <v>2021</v>
      </c>
      <c r="D3820" s="3" t="s">
        <v>1457</v>
      </c>
      <c r="E3820" s="4">
        <v>11701411</v>
      </c>
      <c r="F3820" s="4">
        <v>4184513</v>
      </c>
      <c r="G3820" s="4">
        <v>7516898</v>
      </c>
      <c r="H3820" s="4">
        <v>76383</v>
      </c>
      <c r="I3820" s="4">
        <v>0</v>
      </c>
      <c r="J3820" s="4">
        <v>0</v>
      </c>
      <c r="K3820" s="3" t="s">
        <v>1447</v>
      </c>
      <c r="L3820" s="4">
        <v>0.35760755690061652</v>
      </c>
    </row>
    <row r="3821" spans="2:12" x14ac:dyDescent="0.3">
      <c r="B3821" s="3" t="s">
        <v>169</v>
      </c>
      <c r="C3821" s="4">
        <v>2021</v>
      </c>
      <c r="D3821" s="3" t="s">
        <v>1458</v>
      </c>
      <c r="E3821" s="4">
        <v>735633</v>
      </c>
      <c r="F3821" s="4"/>
      <c r="G3821" s="4">
        <v>735633</v>
      </c>
      <c r="H3821" s="4">
        <v>244472</v>
      </c>
      <c r="I3821" s="4">
        <v>735633</v>
      </c>
      <c r="J3821" s="4"/>
      <c r="K3821" s="3" t="s">
        <v>1451</v>
      </c>
      <c r="L3821" s="4"/>
    </row>
    <row r="3822" spans="2:12" x14ac:dyDescent="0.3">
      <c r="B3822" s="3" t="s">
        <v>169</v>
      </c>
      <c r="C3822" s="4">
        <v>2022</v>
      </c>
      <c r="D3822" s="3" t="s">
        <v>1446</v>
      </c>
      <c r="E3822" s="4">
        <v>16720740</v>
      </c>
      <c r="F3822" s="4">
        <v>6313558</v>
      </c>
      <c r="G3822" s="4">
        <v>10407182</v>
      </c>
      <c r="H3822" s="4">
        <v>571222</v>
      </c>
      <c r="I3822" s="4">
        <v>0</v>
      </c>
      <c r="J3822" s="4">
        <v>0</v>
      </c>
      <c r="K3822" s="3" t="s">
        <v>1459</v>
      </c>
      <c r="L3822" s="4">
        <v>0.37758843209092419</v>
      </c>
    </row>
    <row r="3823" spans="2:12" x14ac:dyDescent="0.3">
      <c r="B3823" s="3" t="s">
        <v>169</v>
      </c>
      <c r="C3823" s="4">
        <v>2022</v>
      </c>
      <c r="D3823" s="3" t="s">
        <v>1448</v>
      </c>
      <c r="E3823" s="4">
        <v>4294609</v>
      </c>
      <c r="F3823" s="4">
        <v>2481545</v>
      </c>
      <c r="G3823" s="4">
        <v>1813064</v>
      </c>
      <c r="H3823" s="4">
        <v>3960</v>
      </c>
      <c r="I3823" s="4">
        <v>0</v>
      </c>
      <c r="J3823" s="4">
        <v>0</v>
      </c>
      <c r="K3823" s="3" t="s">
        <v>1460</v>
      </c>
      <c r="L3823" s="4">
        <v>0.57782792333364918</v>
      </c>
    </row>
    <row r="3824" spans="2:12" x14ac:dyDescent="0.3">
      <c r="B3824" s="3" t="s">
        <v>169</v>
      </c>
      <c r="C3824" s="4">
        <v>2022</v>
      </c>
      <c r="D3824" s="3" t="s">
        <v>1449</v>
      </c>
      <c r="E3824" s="4">
        <v>4134539</v>
      </c>
      <c r="F3824" s="4">
        <v>3017280</v>
      </c>
      <c r="G3824" s="4">
        <v>1117259</v>
      </c>
      <c r="H3824" s="4">
        <v>95284</v>
      </c>
      <c r="I3824" s="4">
        <v>0</v>
      </c>
      <c r="J3824" s="4">
        <v>0</v>
      </c>
      <c r="K3824" s="3" t="s">
        <v>1460</v>
      </c>
      <c r="L3824" s="4">
        <v>0.72977422634059086</v>
      </c>
    </row>
    <row r="3825" spans="2:12" x14ac:dyDescent="0.3">
      <c r="B3825" s="3" t="s">
        <v>169</v>
      </c>
      <c r="C3825" s="4">
        <v>2022</v>
      </c>
      <c r="D3825" s="3" t="s">
        <v>1450</v>
      </c>
      <c r="E3825" s="4">
        <v>5580286</v>
      </c>
      <c r="F3825" s="4"/>
      <c r="G3825" s="4">
        <v>5580286</v>
      </c>
      <c r="H3825" s="4">
        <v>818033</v>
      </c>
      <c r="I3825" s="4">
        <v>5580286</v>
      </c>
      <c r="J3825" s="4"/>
      <c r="K3825" s="3" t="s">
        <v>1451</v>
      </c>
      <c r="L3825" s="4"/>
    </row>
    <row r="3826" spans="2:12" x14ac:dyDescent="0.3">
      <c r="B3826" s="3" t="s">
        <v>169</v>
      </c>
      <c r="C3826" s="4">
        <v>2022</v>
      </c>
      <c r="D3826" s="3" t="s">
        <v>1452</v>
      </c>
      <c r="E3826" s="4">
        <v>10110396</v>
      </c>
      <c r="F3826" s="4">
        <v>2619679</v>
      </c>
      <c r="G3826" s="4">
        <v>7490717</v>
      </c>
      <c r="H3826" s="4">
        <v>76190</v>
      </c>
      <c r="I3826" s="4">
        <v>0</v>
      </c>
      <c r="J3826" s="4">
        <v>0</v>
      </c>
      <c r="K3826" s="3" t="s">
        <v>1460</v>
      </c>
      <c r="L3826" s="4">
        <v>0.25910745731423379</v>
      </c>
    </row>
    <row r="3827" spans="2:12" x14ac:dyDescent="0.3">
      <c r="B3827" s="3" t="s">
        <v>169</v>
      </c>
      <c r="C3827" s="4">
        <v>2022</v>
      </c>
      <c r="D3827" s="3" t="s">
        <v>1453</v>
      </c>
      <c r="E3827" s="4">
        <v>2005497</v>
      </c>
      <c r="F3827" s="4">
        <v>1117852</v>
      </c>
      <c r="G3827" s="4">
        <v>887645</v>
      </c>
      <c r="H3827" s="4">
        <v>11575</v>
      </c>
      <c r="I3827" s="4">
        <v>0</v>
      </c>
      <c r="J3827" s="4">
        <v>0</v>
      </c>
      <c r="K3827" s="3" t="s">
        <v>1451</v>
      </c>
      <c r="L3827" s="4">
        <v>0.55739400258389815</v>
      </c>
    </row>
    <row r="3828" spans="2:12" x14ac:dyDescent="0.3">
      <c r="B3828" s="3" t="s">
        <v>169</v>
      </c>
      <c r="C3828" s="4">
        <v>2022</v>
      </c>
      <c r="D3828" s="3" t="s">
        <v>1454</v>
      </c>
      <c r="E3828" s="4">
        <v>2020856</v>
      </c>
      <c r="F3828" s="4">
        <v>1057997</v>
      </c>
      <c r="G3828" s="4">
        <v>962859</v>
      </c>
      <c r="H3828" s="4">
        <v>258617</v>
      </c>
      <c r="I3828" s="4">
        <v>0</v>
      </c>
      <c r="J3828" s="4">
        <v>0</v>
      </c>
      <c r="K3828" s="3" t="s">
        <v>1460</v>
      </c>
      <c r="L3828" s="4">
        <v>0.52353903494360809</v>
      </c>
    </row>
    <row r="3829" spans="2:12" x14ac:dyDescent="0.3">
      <c r="B3829" s="3" t="s">
        <v>169</v>
      </c>
      <c r="C3829" s="4">
        <v>2022</v>
      </c>
      <c r="D3829" s="3" t="s">
        <v>1455</v>
      </c>
      <c r="E3829" s="4">
        <v>10708964</v>
      </c>
      <c r="F3829" s="4">
        <v>3180752</v>
      </c>
      <c r="G3829" s="4">
        <v>7528212</v>
      </c>
      <c r="H3829" s="4">
        <v>172628</v>
      </c>
      <c r="I3829" s="4">
        <v>0</v>
      </c>
      <c r="J3829" s="4">
        <v>0</v>
      </c>
      <c r="K3829" s="3" t="s">
        <v>1460</v>
      </c>
      <c r="L3829" s="4">
        <v>0.29701771338478677</v>
      </c>
    </row>
    <row r="3830" spans="2:12" x14ac:dyDescent="0.3">
      <c r="B3830" s="3" t="s">
        <v>169</v>
      </c>
      <c r="C3830" s="4">
        <v>2022</v>
      </c>
      <c r="D3830" s="3" t="s">
        <v>1456</v>
      </c>
      <c r="E3830" s="4">
        <v>18636655</v>
      </c>
      <c r="F3830" s="4">
        <v>11452407</v>
      </c>
      <c r="G3830" s="4">
        <v>7184248</v>
      </c>
      <c r="H3830" s="4">
        <v>66307</v>
      </c>
      <c r="I3830" s="4">
        <v>0</v>
      </c>
      <c r="J3830" s="4">
        <v>0</v>
      </c>
      <c r="K3830" s="3" t="s">
        <v>1460</v>
      </c>
      <c r="L3830" s="4">
        <v>0.61450979266397321</v>
      </c>
    </row>
    <row r="3831" spans="2:12" x14ac:dyDescent="0.3">
      <c r="B3831" s="3" t="s">
        <v>169</v>
      </c>
      <c r="C3831" s="4">
        <v>2022</v>
      </c>
      <c r="D3831" s="3" t="s">
        <v>1457</v>
      </c>
      <c r="E3831" s="4">
        <v>11970331</v>
      </c>
      <c r="F3831" s="4">
        <v>4515914</v>
      </c>
      <c r="G3831" s="4">
        <v>7454417</v>
      </c>
      <c r="H3831" s="4">
        <v>268920</v>
      </c>
      <c r="I3831" s="4">
        <v>0</v>
      </c>
      <c r="J3831" s="4">
        <v>0</v>
      </c>
      <c r="K3831" s="3" t="s">
        <v>1460</v>
      </c>
      <c r="L3831" s="4">
        <v>0.37725890787815308</v>
      </c>
    </row>
    <row r="3832" spans="2:12" x14ac:dyDescent="0.3">
      <c r="B3832" s="3" t="s">
        <v>169</v>
      </c>
      <c r="C3832" s="4">
        <v>2022</v>
      </c>
      <c r="D3832" s="3" t="s">
        <v>1458</v>
      </c>
      <c r="E3832" s="4">
        <v>998839</v>
      </c>
      <c r="F3832" s="4"/>
      <c r="G3832" s="4">
        <v>998839</v>
      </c>
      <c r="H3832" s="4">
        <v>263208</v>
      </c>
      <c r="I3832" s="4">
        <v>998839</v>
      </c>
      <c r="J3832" s="4"/>
      <c r="K3832" s="3" t="s">
        <v>1451</v>
      </c>
      <c r="L3832" s="4"/>
    </row>
    <row r="3833" spans="2:12" x14ac:dyDescent="0.3">
      <c r="B3833" s="3" t="s">
        <v>169</v>
      </c>
      <c r="C3833" s="4">
        <v>2023</v>
      </c>
      <c r="D3833" s="3" t="s">
        <v>1446</v>
      </c>
      <c r="E3833" s="4">
        <v>10883611</v>
      </c>
      <c r="F3833" s="4">
        <v>3604768</v>
      </c>
      <c r="G3833" s="4">
        <v>7278843</v>
      </c>
      <c r="H3833" s="4">
        <v>102843</v>
      </c>
      <c r="I3833" s="4">
        <v>0</v>
      </c>
      <c r="J3833" s="4">
        <v>0</v>
      </c>
      <c r="K3833" s="3" t="s">
        <v>1460</v>
      </c>
      <c r="L3833" s="4">
        <v>0.33121066160854151</v>
      </c>
    </row>
    <row r="3834" spans="2:12" x14ac:dyDescent="0.3">
      <c r="B3834" s="3" t="s">
        <v>169</v>
      </c>
      <c r="C3834" s="4">
        <v>2023</v>
      </c>
      <c r="D3834" s="3" t="s">
        <v>1448</v>
      </c>
      <c r="E3834" s="4">
        <v>4384070</v>
      </c>
      <c r="F3834" s="4">
        <v>2573243</v>
      </c>
      <c r="G3834" s="4">
        <v>1810827</v>
      </c>
      <c r="H3834" s="4">
        <v>89461</v>
      </c>
      <c r="I3834" s="4">
        <v>0</v>
      </c>
      <c r="J3834" s="4">
        <v>0</v>
      </c>
      <c r="K3834" s="3" t="s">
        <v>1460</v>
      </c>
      <c r="L3834" s="4">
        <v>0.58695299117030519</v>
      </c>
    </row>
    <row r="3835" spans="2:12" x14ac:dyDescent="0.3">
      <c r="B3835" s="3" t="s">
        <v>169</v>
      </c>
      <c r="C3835" s="4">
        <v>2023</v>
      </c>
      <c r="D3835" s="3" t="s">
        <v>1449</v>
      </c>
      <c r="E3835" s="4">
        <v>4929971</v>
      </c>
      <c r="F3835" s="4">
        <v>3483604</v>
      </c>
      <c r="G3835" s="4">
        <v>1446367</v>
      </c>
      <c r="H3835" s="4">
        <v>315913</v>
      </c>
      <c r="I3835" s="4">
        <v>0</v>
      </c>
      <c r="J3835" s="4">
        <v>0</v>
      </c>
      <c r="K3835" s="3" t="s">
        <v>1460</v>
      </c>
      <c r="L3835" s="4">
        <v>0.70661754399772336</v>
      </c>
    </row>
    <row r="3836" spans="2:12" x14ac:dyDescent="0.3">
      <c r="B3836" s="3" t="s">
        <v>169</v>
      </c>
      <c r="C3836" s="4">
        <v>2023</v>
      </c>
      <c r="D3836" s="3" t="s">
        <v>1450</v>
      </c>
      <c r="E3836" s="4">
        <v>5580286</v>
      </c>
      <c r="F3836" s="4"/>
      <c r="G3836" s="4">
        <v>5580286</v>
      </c>
      <c r="H3836" s="4">
        <v>0</v>
      </c>
      <c r="I3836" s="4">
        <v>5580286</v>
      </c>
      <c r="J3836" s="4"/>
      <c r="K3836" s="3" t="s">
        <v>1451</v>
      </c>
      <c r="L3836" s="4"/>
    </row>
    <row r="3837" spans="2:12" x14ac:dyDescent="0.3">
      <c r="B3837" s="3" t="s">
        <v>169</v>
      </c>
      <c r="C3837" s="4">
        <v>2023</v>
      </c>
      <c r="D3837" s="3" t="s">
        <v>1452</v>
      </c>
      <c r="E3837" s="4">
        <v>10128397</v>
      </c>
      <c r="F3837" s="4">
        <v>2803923</v>
      </c>
      <c r="G3837" s="4">
        <v>7324474</v>
      </c>
      <c r="H3837" s="4">
        <v>17993</v>
      </c>
      <c r="I3837" s="4">
        <v>0</v>
      </c>
      <c r="J3837" s="4">
        <v>0</v>
      </c>
      <c r="K3837" s="3" t="s">
        <v>1460</v>
      </c>
      <c r="L3837" s="4">
        <v>0.27683778588062852</v>
      </c>
    </row>
    <row r="3838" spans="2:12" x14ac:dyDescent="0.3">
      <c r="B3838" s="3" t="s">
        <v>169</v>
      </c>
      <c r="C3838" s="4">
        <v>2023</v>
      </c>
      <c r="D3838" s="3" t="s">
        <v>1453</v>
      </c>
      <c r="E3838" s="4">
        <v>1136403</v>
      </c>
      <c r="F3838" s="4">
        <v>916171</v>
      </c>
      <c r="G3838" s="4">
        <v>220232</v>
      </c>
      <c r="H3838" s="4">
        <v>32767</v>
      </c>
      <c r="I3838" s="4">
        <v>0</v>
      </c>
      <c r="J3838" s="4">
        <v>0</v>
      </c>
      <c r="K3838" s="3" t="s">
        <v>1451</v>
      </c>
      <c r="L3838" s="4">
        <v>0.80620255314355915</v>
      </c>
    </row>
    <row r="3839" spans="2:12" x14ac:dyDescent="0.3">
      <c r="B3839" s="3" t="s">
        <v>169</v>
      </c>
      <c r="C3839" s="4">
        <v>2023</v>
      </c>
      <c r="D3839" s="3" t="s">
        <v>1454</v>
      </c>
      <c r="E3839" s="4">
        <v>3246894</v>
      </c>
      <c r="F3839" s="4">
        <v>1654777</v>
      </c>
      <c r="G3839" s="4">
        <v>1592117</v>
      </c>
      <c r="H3839" s="4">
        <v>170382</v>
      </c>
      <c r="I3839" s="4">
        <v>0</v>
      </c>
      <c r="J3839" s="4">
        <v>0</v>
      </c>
      <c r="K3839" s="3" t="s">
        <v>1460</v>
      </c>
      <c r="L3839" s="4">
        <v>0.50964922168694138</v>
      </c>
    </row>
    <row r="3840" spans="2:12" x14ac:dyDescent="0.3">
      <c r="B3840" s="3" t="s">
        <v>169</v>
      </c>
      <c r="C3840" s="4">
        <v>2023</v>
      </c>
      <c r="D3840" s="3" t="s">
        <v>1455</v>
      </c>
      <c r="E3840" s="4">
        <v>16969925</v>
      </c>
      <c r="F3840" s="4">
        <v>6303950</v>
      </c>
      <c r="G3840" s="4">
        <v>10665975</v>
      </c>
      <c r="H3840" s="4">
        <v>484042</v>
      </c>
      <c r="I3840" s="4">
        <v>0</v>
      </c>
      <c r="J3840" s="4">
        <v>0</v>
      </c>
      <c r="K3840" s="3" t="s">
        <v>1460</v>
      </c>
      <c r="L3840" s="4">
        <v>0.3714777761245262</v>
      </c>
    </row>
    <row r="3841" spans="2:12" x14ac:dyDescent="0.3">
      <c r="B3841" s="3" t="s">
        <v>169</v>
      </c>
      <c r="C3841" s="4">
        <v>2023</v>
      </c>
      <c r="D3841" s="3" t="s">
        <v>1456</v>
      </c>
      <c r="E3841" s="4">
        <v>19238560</v>
      </c>
      <c r="F3841" s="4">
        <v>11514278</v>
      </c>
      <c r="G3841" s="4">
        <v>7724282</v>
      </c>
      <c r="H3841" s="4">
        <v>950986</v>
      </c>
      <c r="I3841" s="4">
        <v>0</v>
      </c>
      <c r="J3841" s="4">
        <v>0</v>
      </c>
      <c r="K3841" s="3" t="s">
        <v>1460</v>
      </c>
      <c r="L3841" s="4">
        <v>0.5984999916833692</v>
      </c>
    </row>
    <row r="3842" spans="2:12" x14ac:dyDescent="0.3">
      <c r="B3842" s="3" t="s">
        <v>169</v>
      </c>
      <c r="C3842" s="4">
        <v>2023</v>
      </c>
      <c r="D3842" s="3" t="s">
        <v>1457</v>
      </c>
      <c r="E3842" s="4">
        <v>12330757</v>
      </c>
      <c r="F3842" s="4">
        <v>4869149</v>
      </c>
      <c r="G3842" s="4">
        <v>7461608</v>
      </c>
      <c r="H3842" s="4">
        <v>360426</v>
      </c>
      <c r="I3842" s="4">
        <v>0</v>
      </c>
      <c r="J3842" s="4">
        <v>0</v>
      </c>
      <c r="K3842" s="3" t="s">
        <v>1460</v>
      </c>
      <c r="L3842" s="4">
        <v>0.39487835175082925</v>
      </c>
    </row>
    <row r="3843" spans="2:12" x14ac:dyDescent="0.3">
      <c r="B3843" s="3" t="s">
        <v>169</v>
      </c>
      <c r="C3843" s="4">
        <v>2023</v>
      </c>
      <c r="D3843" s="3" t="s">
        <v>1458</v>
      </c>
      <c r="E3843" s="4">
        <v>1893080</v>
      </c>
      <c r="F3843" s="4"/>
      <c r="G3843" s="4">
        <v>1893080</v>
      </c>
      <c r="H3843" s="4">
        <v>894241</v>
      </c>
      <c r="I3843" s="4">
        <v>1893080</v>
      </c>
      <c r="J3843" s="4"/>
      <c r="K3843" s="3" t="s">
        <v>1451</v>
      </c>
      <c r="L3843" s="4"/>
    </row>
    <row r="3844" spans="2:12" x14ac:dyDescent="0.3">
      <c r="B3844" s="3" t="s">
        <v>169</v>
      </c>
      <c r="C3844" s="4">
        <v>2024</v>
      </c>
      <c r="D3844" s="3" t="s">
        <v>1446</v>
      </c>
      <c r="E3844" s="4">
        <v>10941376</v>
      </c>
      <c r="F3844" s="4">
        <v>3882051</v>
      </c>
      <c r="G3844" s="4">
        <v>7059325</v>
      </c>
      <c r="H3844" s="4">
        <v>57765</v>
      </c>
      <c r="I3844" s="4">
        <v>11102457</v>
      </c>
      <c r="J3844" s="4">
        <v>317213</v>
      </c>
      <c r="K3844" s="3" t="s">
        <v>1447</v>
      </c>
      <c r="L3844" s="4">
        <v>0.35480464248738003</v>
      </c>
    </row>
    <row r="3845" spans="2:12" x14ac:dyDescent="0.3">
      <c r="B3845" s="3" t="s">
        <v>169</v>
      </c>
      <c r="C3845" s="4">
        <v>2024</v>
      </c>
      <c r="D3845" s="3" t="s">
        <v>1448</v>
      </c>
      <c r="E3845" s="4">
        <v>4384070</v>
      </c>
      <c r="F3845" s="4">
        <v>2667958</v>
      </c>
      <c r="G3845" s="4">
        <v>1716112</v>
      </c>
      <c r="H3845" s="4">
        <v>0</v>
      </c>
      <c r="I3845" s="4">
        <v>10523094</v>
      </c>
      <c r="J3845" s="4">
        <v>263077</v>
      </c>
      <c r="K3845" s="3" t="s">
        <v>1447</v>
      </c>
      <c r="L3845" s="4">
        <v>0.60855734511538362</v>
      </c>
    </row>
    <row r="3846" spans="2:12" x14ac:dyDescent="0.3">
      <c r="B3846" s="3" t="s">
        <v>169</v>
      </c>
      <c r="C3846" s="4">
        <v>2024</v>
      </c>
      <c r="D3846" s="3" t="s">
        <v>1449</v>
      </c>
      <c r="E3846" s="4">
        <v>5295184</v>
      </c>
      <c r="F3846" s="4">
        <v>3129244</v>
      </c>
      <c r="G3846" s="4">
        <v>2165940</v>
      </c>
      <c r="H3846" s="4">
        <v>1103735</v>
      </c>
      <c r="I3846" s="4">
        <v>5838345</v>
      </c>
      <c r="J3846" s="4">
        <v>291917</v>
      </c>
      <c r="K3846" s="3" t="s">
        <v>1447</v>
      </c>
      <c r="L3846" s="4">
        <v>0.59096038966729014</v>
      </c>
    </row>
    <row r="3847" spans="2:12" x14ac:dyDescent="0.3">
      <c r="B3847" s="3" t="s">
        <v>169</v>
      </c>
      <c r="C3847" s="4">
        <v>2024</v>
      </c>
      <c r="D3847" s="3" t="s">
        <v>1450</v>
      </c>
      <c r="E3847" s="4">
        <v>5580285</v>
      </c>
      <c r="F3847" s="4"/>
      <c r="G3847" s="4">
        <v>5580285</v>
      </c>
      <c r="H3847" s="4">
        <v>0</v>
      </c>
      <c r="I3847" s="4">
        <v>5580285</v>
      </c>
      <c r="J3847" s="4"/>
      <c r="K3847" s="3" t="s">
        <v>1451</v>
      </c>
      <c r="L3847" s="4"/>
    </row>
    <row r="3848" spans="2:12" x14ac:dyDescent="0.3">
      <c r="B3848" s="3" t="s">
        <v>169</v>
      </c>
      <c r="C3848" s="4">
        <v>2024</v>
      </c>
      <c r="D3848" s="3" t="s">
        <v>1452</v>
      </c>
      <c r="E3848" s="4">
        <v>11164456</v>
      </c>
      <c r="F3848" s="4">
        <v>2989298</v>
      </c>
      <c r="G3848" s="4">
        <v>8175158</v>
      </c>
      <c r="H3848" s="4">
        <v>999917</v>
      </c>
      <c r="I3848" s="4">
        <v>10524845</v>
      </c>
      <c r="J3848" s="4">
        <v>300710</v>
      </c>
      <c r="K3848" s="3" t="s">
        <v>1447</v>
      </c>
      <c r="L3848" s="4">
        <v>0.2677513351299875</v>
      </c>
    </row>
    <row r="3849" spans="2:12" x14ac:dyDescent="0.3">
      <c r="B3849" s="3" t="s">
        <v>169</v>
      </c>
      <c r="C3849" s="4">
        <v>2024</v>
      </c>
      <c r="D3849" s="3" t="s">
        <v>1453</v>
      </c>
      <c r="E3849" s="4">
        <v>4110595</v>
      </c>
      <c r="F3849" s="4">
        <v>1971656</v>
      </c>
      <c r="G3849" s="4">
        <v>2138939</v>
      </c>
      <c r="H3849" s="4">
        <v>927604</v>
      </c>
      <c r="I3849" s="4">
        <v>2561544</v>
      </c>
      <c r="J3849" s="4">
        <v>128077</v>
      </c>
      <c r="K3849" s="3" t="s">
        <v>1451</v>
      </c>
      <c r="L3849" s="4">
        <v>0.4796522157984428</v>
      </c>
    </row>
    <row r="3850" spans="2:12" x14ac:dyDescent="0.3">
      <c r="B3850" s="3" t="s">
        <v>169</v>
      </c>
      <c r="C3850" s="4">
        <v>2024</v>
      </c>
      <c r="D3850" s="3" t="s">
        <v>1454</v>
      </c>
      <c r="E3850" s="4">
        <v>2203231</v>
      </c>
      <c r="F3850" s="4">
        <v>1285636</v>
      </c>
      <c r="G3850" s="4">
        <v>917595</v>
      </c>
      <c r="H3850" s="4">
        <v>287090</v>
      </c>
      <c r="I3850" s="4">
        <v>1157919</v>
      </c>
      <c r="J3850" s="4">
        <v>46317</v>
      </c>
      <c r="K3850" s="3" t="s">
        <v>1447</v>
      </c>
      <c r="L3850" s="4">
        <v>0.58352301687839359</v>
      </c>
    </row>
    <row r="3851" spans="2:12" x14ac:dyDescent="0.3">
      <c r="B3851" s="3" t="s">
        <v>169</v>
      </c>
      <c r="C3851" s="4">
        <v>2024</v>
      </c>
      <c r="D3851" s="3" t="s">
        <v>1455</v>
      </c>
      <c r="E3851" s="4">
        <v>17253102</v>
      </c>
      <c r="F3851" s="4">
        <v>6680006</v>
      </c>
      <c r="G3851" s="4">
        <v>10573096</v>
      </c>
      <c r="H3851" s="4">
        <v>272866</v>
      </c>
      <c r="I3851" s="4">
        <v>24128546</v>
      </c>
      <c r="J3851" s="4">
        <v>689387</v>
      </c>
      <c r="K3851" s="3" t="s">
        <v>1447</v>
      </c>
      <c r="L3851" s="4">
        <v>0.38717710009481193</v>
      </c>
    </row>
    <row r="3852" spans="2:12" x14ac:dyDescent="0.3">
      <c r="B3852" s="3" t="s">
        <v>169</v>
      </c>
      <c r="C3852" s="4">
        <v>2024</v>
      </c>
      <c r="D3852" s="3" t="s">
        <v>1456</v>
      </c>
      <c r="E3852" s="4">
        <v>20842962</v>
      </c>
      <c r="F3852" s="4">
        <v>11865083</v>
      </c>
      <c r="G3852" s="4">
        <v>8977879</v>
      </c>
      <c r="H3852" s="4">
        <v>1093944</v>
      </c>
      <c r="I3852" s="4">
        <v>29732194</v>
      </c>
      <c r="J3852" s="4">
        <v>206617</v>
      </c>
      <c r="K3852" s="3" t="s">
        <v>1447</v>
      </c>
      <c r="L3852" s="4">
        <v>0.56926088528108432</v>
      </c>
    </row>
    <row r="3853" spans="2:12" x14ac:dyDescent="0.3">
      <c r="B3853" s="3" t="s">
        <v>169</v>
      </c>
      <c r="C3853" s="4">
        <v>2024</v>
      </c>
      <c r="D3853" s="3" t="s">
        <v>1457</v>
      </c>
      <c r="E3853" s="4">
        <v>12441601</v>
      </c>
      <c r="F3853" s="4">
        <v>5217174</v>
      </c>
      <c r="G3853" s="4">
        <v>7224427</v>
      </c>
      <c r="H3853" s="4">
        <v>110844</v>
      </c>
      <c r="I3853" s="4">
        <v>12335489</v>
      </c>
      <c r="J3853" s="4">
        <v>352443</v>
      </c>
      <c r="K3853" s="3" t="s">
        <v>1447</v>
      </c>
      <c r="L3853" s="4">
        <v>0.41933301027737507</v>
      </c>
    </row>
    <row r="3854" spans="2:12" x14ac:dyDescent="0.3">
      <c r="B3854" s="3" t="s">
        <v>169</v>
      </c>
      <c r="C3854" s="4">
        <v>2024</v>
      </c>
      <c r="D3854" s="3" t="s">
        <v>1458</v>
      </c>
      <c r="E3854" s="4">
        <v>6382387</v>
      </c>
      <c r="F3854" s="4"/>
      <c r="G3854" s="4">
        <v>6382387</v>
      </c>
      <c r="H3854" s="4">
        <v>5129008</v>
      </c>
      <c r="I3854" s="4">
        <v>6382387</v>
      </c>
      <c r="J3854" s="4"/>
      <c r="K3854" s="3" t="s">
        <v>1451</v>
      </c>
      <c r="L3854" s="4"/>
    </row>
    <row r="3855" spans="2:12" x14ac:dyDescent="0.3">
      <c r="B3855" s="3" t="s">
        <v>171</v>
      </c>
      <c r="C3855" s="4">
        <v>2019</v>
      </c>
      <c r="D3855" s="3" t="s">
        <v>1446</v>
      </c>
      <c r="E3855" s="4">
        <v>1435776</v>
      </c>
      <c r="F3855" s="4">
        <v>890457</v>
      </c>
      <c r="G3855" s="4">
        <v>545319</v>
      </c>
      <c r="H3855" s="4">
        <v>0</v>
      </c>
      <c r="I3855" s="4">
        <v>0</v>
      </c>
      <c r="J3855" s="4">
        <v>0</v>
      </c>
      <c r="K3855" s="3" t="s">
        <v>1447</v>
      </c>
      <c r="L3855" s="4">
        <v>0.62019214696442904</v>
      </c>
    </row>
    <row r="3856" spans="2:12" x14ac:dyDescent="0.3">
      <c r="B3856" s="3" t="s">
        <v>171</v>
      </c>
      <c r="C3856" s="4">
        <v>2019</v>
      </c>
      <c r="D3856" s="3" t="s">
        <v>1448</v>
      </c>
      <c r="E3856" s="4">
        <v>219470</v>
      </c>
      <c r="F3856" s="4">
        <v>126196</v>
      </c>
      <c r="G3856" s="4">
        <v>93274</v>
      </c>
      <c r="H3856" s="4">
        <v>0</v>
      </c>
      <c r="I3856" s="4">
        <v>0</v>
      </c>
      <c r="J3856" s="4">
        <v>0</v>
      </c>
      <c r="K3856" s="3" t="s">
        <v>1447</v>
      </c>
      <c r="L3856" s="4">
        <v>0.5750034173235522</v>
      </c>
    </row>
    <row r="3857" spans="2:12" x14ac:dyDescent="0.3">
      <c r="B3857" s="3" t="s">
        <v>171</v>
      </c>
      <c r="C3857" s="4">
        <v>2019</v>
      </c>
      <c r="D3857" s="3" t="s">
        <v>1449</v>
      </c>
      <c r="E3857" s="4">
        <v>754278</v>
      </c>
      <c r="F3857" s="4">
        <v>471783</v>
      </c>
      <c r="G3857" s="4">
        <v>282495</v>
      </c>
      <c r="H3857" s="4">
        <v>0</v>
      </c>
      <c r="I3857" s="4">
        <v>0</v>
      </c>
      <c r="J3857" s="4">
        <v>0</v>
      </c>
      <c r="K3857" s="3" t="s">
        <v>1447</v>
      </c>
      <c r="L3857" s="4">
        <v>0.62547628328016991</v>
      </c>
    </row>
    <row r="3858" spans="2:12" x14ac:dyDescent="0.3">
      <c r="B3858" s="3" t="s">
        <v>171</v>
      </c>
      <c r="C3858" s="4">
        <v>2019</v>
      </c>
      <c r="D3858" s="3" t="s">
        <v>1450</v>
      </c>
      <c r="E3858" s="4">
        <v>0</v>
      </c>
      <c r="F3858" s="4"/>
      <c r="G3858" s="4">
        <v>0</v>
      </c>
      <c r="H3858" s="4">
        <v>0</v>
      </c>
      <c r="I3858" s="4">
        <v>0</v>
      </c>
      <c r="J3858" s="4"/>
      <c r="K3858" s="3" t="s">
        <v>1451</v>
      </c>
      <c r="L3858" s="4"/>
    </row>
    <row r="3859" spans="2:12" x14ac:dyDescent="0.3">
      <c r="B3859" s="3" t="s">
        <v>171</v>
      </c>
      <c r="C3859" s="4">
        <v>2019</v>
      </c>
      <c r="D3859" s="3" t="s">
        <v>1452</v>
      </c>
      <c r="E3859" s="4">
        <v>0</v>
      </c>
      <c r="F3859" s="4">
        <v>0</v>
      </c>
      <c r="G3859" s="4">
        <v>0</v>
      </c>
      <c r="H3859" s="4">
        <v>0</v>
      </c>
      <c r="I3859" s="4">
        <v>0</v>
      </c>
      <c r="J3859" s="4">
        <v>0</v>
      </c>
      <c r="K3859" s="3" t="s">
        <v>1447</v>
      </c>
      <c r="L3859" s="4"/>
    </row>
    <row r="3860" spans="2:12" x14ac:dyDescent="0.3">
      <c r="B3860" s="3" t="s">
        <v>171</v>
      </c>
      <c r="C3860" s="4">
        <v>2019</v>
      </c>
      <c r="D3860" s="3" t="s">
        <v>1453</v>
      </c>
      <c r="E3860" s="4">
        <v>0</v>
      </c>
      <c r="F3860" s="4">
        <v>0</v>
      </c>
      <c r="G3860" s="4">
        <v>0</v>
      </c>
      <c r="H3860" s="4">
        <v>0</v>
      </c>
      <c r="I3860" s="4">
        <v>0</v>
      </c>
      <c r="J3860" s="4">
        <v>0</v>
      </c>
      <c r="K3860" s="3" t="s">
        <v>1451</v>
      </c>
      <c r="L3860" s="4"/>
    </row>
    <row r="3861" spans="2:12" x14ac:dyDescent="0.3">
      <c r="B3861" s="3" t="s">
        <v>171</v>
      </c>
      <c r="C3861" s="4">
        <v>2019</v>
      </c>
      <c r="D3861" s="3" t="s">
        <v>1454</v>
      </c>
      <c r="E3861" s="4">
        <v>1127294</v>
      </c>
      <c r="F3861" s="4">
        <v>263479</v>
      </c>
      <c r="G3861" s="4">
        <v>863815</v>
      </c>
      <c r="H3861" s="4">
        <v>27150</v>
      </c>
      <c r="I3861" s="4">
        <v>0</v>
      </c>
      <c r="J3861" s="4">
        <v>0</v>
      </c>
      <c r="K3861" s="3" t="s">
        <v>1447</v>
      </c>
      <c r="L3861" s="4">
        <v>0.23372696031381343</v>
      </c>
    </row>
    <row r="3862" spans="2:12" x14ac:dyDescent="0.3">
      <c r="B3862" s="3" t="s">
        <v>171</v>
      </c>
      <c r="C3862" s="4">
        <v>2019</v>
      </c>
      <c r="D3862" s="3" t="s">
        <v>1455</v>
      </c>
      <c r="E3862" s="4">
        <v>5061866</v>
      </c>
      <c r="F3862" s="4">
        <v>2831128</v>
      </c>
      <c r="G3862" s="4">
        <v>2230738</v>
      </c>
      <c r="H3862" s="4">
        <v>48858</v>
      </c>
      <c r="I3862" s="4">
        <v>0</v>
      </c>
      <c r="J3862" s="4">
        <v>0</v>
      </c>
      <c r="K3862" s="3" t="s">
        <v>1447</v>
      </c>
      <c r="L3862" s="4">
        <v>0.5593052048394801</v>
      </c>
    </row>
    <row r="3863" spans="2:12" x14ac:dyDescent="0.3">
      <c r="B3863" s="3" t="s">
        <v>171</v>
      </c>
      <c r="C3863" s="4">
        <v>2019</v>
      </c>
      <c r="D3863" s="3" t="s">
        <v>1456</v>
      </c>
      <c r="E3863" s="4">
        <v>3122611</v>
      </c>
      <c r="F3863" s="4">
        <v>1057368</v>
      </c>
      <c r="G3863" s="4">
        <v>2065243</v>
      </c>
      <c r="H3863" s="4">
        <v>0</v>
      </c>
      <c r="I3863" s="4">
        <v>0</v>
      </c>
      <c r="J3863" s="4">
        <v>0</v>
      </c>
      <c r="K3863" s="3" t="s">
        <v>1447</v>
      </c>
      <c r="L3863" s="4">
        <v>0.33861662563796774</v>
      </c>
    </row>
    <row r="3864" spans="2:12" x14ac:dyDescent="0.3">
      <c r="B3864" s="3" t="s">
        <v>171</v>
      </c>
      <c r="C3864" s="4">
        <v>2019</v>
      </c>
      <c r="D3864" s="3" t="s">
        <v>1457</v>
      </c>
      <c r="E3864" s="4">
        <v>2111233</v>
      </c>
      <c r="F3864" s="4">
        <v>128587</v>
      </c>
      <c r="G3864" s="4">
        <v>1982646</v>
      </c>
      <c r="H3864" s="4">
        <v>0</v>
      </c>
      <c r="I3864" s="4">
        <v>0</v>
      </c>
      <c r="J3864" s="4">
        <v>0</v>
      </c>
      <c r="K3864" s="3" t="s">
        <v>1447</v>
      </c>
      <c r="L3864" s="4">
        <v>6.0906115052199353E-2</v>
      </c>
    </row>
    <row r="3865" spans="2:12" x14ac:dyDescent="0.3">
      <c r="B3865" s="3" t="s">
        <v>171</v>
      </c>
      <c r="C3865" s="4">
        <v>2019</v>
      </c>
      <c r="D3865" s="3" t="s">
        <v>1458</v>
      </c>
      <c r="E3865" s="4">
        <v>0</v>
      </c>
      <c r="F3865" s="4"/>
      <c r="G3865" s="4">
        <v>0</v>
      </c>
      <c r="H3865" s="4">
        <v>0</v>
      </c>
      <c r="I3865" s="4">
        <v>0</v>
      </c>
      <c r="J3865" s="4"/>
      <c r="K3865" s="3" t="s">
        <v>1451</v>
      </c>
      <c r="L3865" s="4"/>
    </row>
    <row r="3866" spans="2:12" x14ac:dyDescent="0.3">
      <c r="B3866" s="3" t="s">
        <v>171</v>
      </c>
      <c r="C3866" s="4">
        <v>2020</v>
      </c>
      <c r="D3866" s="3" t="s">
        <v>1446</v>
      </c>
      <c r="E3866" s="4">
        <v>1440776</v>
      </c>
      <c r="F3866" s="4">
        <v>937372</v>
      </c>
      <c r="G3866" s="4">
        <v>503404</v>
      </c>
      <c r="H3866" s="4">
        <v>5000</v>
      </c>
      <c r="I3866" s="4">
        <v>0</v>
      </c>
      <c r="J3866" s="4">
        <v>0</v>
      </c>
      <c r="K3866" s="3" t="s">
        <v>1447</v>
      </c>
      <c r="L3866" s="4">
        <v>0.65060217549431698</v>
      </c>
    </row>
    <row r="3867" spans="2:12" x14ac:dyDescent="0.3">
      <c r="B3867" s="3" t="s">
        <v>171</v>
      </c>
      <c r="C3867" s="4">
        <v>2020</v>
      </c>
      <c r="D3867" s="3" t="s">
        <v>1448</v>
      </c>
      <c r="E3867" s="4">
        <v>284517</v>
      </c>
      <c r="F3867" s="4">
        <v>130950</v>
      </c>
      <c r="G3867" s="4">
        <v>153567</v>
      </c>
      <c r="H3867" s="4">
        <v>65047</v>
      </c>
      <c r="I3867" s="4">
        <v>0</v>
      </c>
      <c r="J3867" s="4">
        <v>0</v>
      </c>
      <c r="K3867" s="3" t="s">
        <v>1447</v>
      </c>
      <c r="L3867" s="4">
        <v>0.4602536931009395</v>
      </c>
    </row>
    <row r="3868" spans="2:12" x14ac:dyDescent="0.3">
      <c r="B3868" s="3" t="s">
        <v>171</v>
      </c>
      <c r="C3868" s="4">
        <v>2020</v>
      </c>
      <c r="D3868" s="3" t="s">
        <v>1449</v>
      </c>
      <c r="E3868" s="4">
        <v>750427</v>
      </c>
      <c r="F3868" s="4">
        <v>530398</v>
      </c>
      <c r="G3868" s="4">
        <v>220029</v>
      </c>
      <c r="H3868" s="4">
        <v>2568</v>
      </c>
      <c r="I3868" s="4">
        <v>0</v>
      </c>
      <c r="J3868" s="4">
        <v>0</v>
      </c>
      <c r="K3868" s="3" t="s">
        <v>1447</v>
      </c>
      <c r="L3868" s="4">
        <v>0.70679493141904537</v>
      </c>
    </row>
    <row r="3869" spans="2:12" x14ac:dyDescent="0.3">
      <c r="B3869" s="3" t="s">
        <v>171</v>
      </c>
      <c r="C3869" s="4">
        <v>2020</v>
      </c>
      <c r="D3869" s="3" t="s">
        <v>1450</v>
      </c>
      <c r="E3869" s="4">
        <v>0</v>
      </c>
      <c r="F3869" s="4"/>
      <c r="G3869" s="4">
        <v>0</v>
      </c>
      <c r="H3869" s="4">
        <v>0</v>
      </c>
      <c r="I3869" s="4">
        <v>0</v>
      </c>
      <c r="J3869" s="4"/>
      <c r="K3869" s="3" t="s">
        <v>1451</v>
      </c>
      <c r="L3869" s="4"/>
    </row>
    <row r="3870" spans="2:12" x14ac:dyDescent="0.3">
      <c r="B3870" s="3" t="s">
        <v>171</v>
      </c>
      <c r="C3870" s="4">
        <v>2020</v>
      </c>
      <c r="D3870" s="3" t="s">
        <v>1452</v>
      </c>
      <c r="E3870" s="4">
        <v>0</v>
      </c>
      <c r="F3870" s="4">
        <v>0</v>
      </c>
      <c r="G3870" s="4">
        <v>0</v>
      </c>
      <c r="H3870" s="4">
        <v>0</v>
      </c>
      <c r="I3870" s="4">
        <v>0</v>
      </c>
      <c r="J3870" s="4">
        <v>0</v>
      </c>
      <c r="K3870" s="3" t="s">
        <v>1451</v>
      </c>
      <c r="L3870" s="4"/>
    </row>
    <row r="3871" spans="2:12" x14ac:dyDescent="0.3">
      <c r="B3871" s="3" t="s">
        <v>171</v>
      </c>
      <c r="C3871" s="4">
        <v>2020</v>
      </c>
      <c r="D3871" s="3" t="s">
        <v>1453</v>
      </c>
      <c r="E3871" s="4">
        <v>0</v>
      </c>
      <c r="F3871" s="4">
        <v>0</v>
      </c>
      <c r="G3871" s="4">
        <v>0</v>
      </c>
      <c r="H3871" s="4">
        <v>0</v>
      </c>
      <c r="I3871" s="4">
        <v>0</v>
      </c>
      <c r="J3871" s="4">
        <v>0</v>
      </c>
      <c r="K3871" s="3" t="s">
        <v>1451</v>
      </c>
      <c r="L3871" s="4"/>
    </row>
    <row r="3872" spans="2:12" x14ac:dyDescent="0.3">
      <c r="B3872" s="3" t="s">
        <v>171</v>
      </c>
      <c r="C3872" s="4">
        <v>2020</v>
      </c>
      <c r="D3872" s="3" t="s">
        <v>1454</v>
      </c>
      <c r="E3872" s="4">
        <v>1142554</v>
      </c>
      <c r="F3872" s="4">
        <v>291169</v>
      </c>
      <c r="G3872" s="4">
        <v>851385</v>
      </c>
      <c r="H3872" s="4">
        <v>15260</v>
      </c>
      <c r="I3872" s="4">
        <v>0</v>
      </c>
      <c r="J3872" s="4">
        <v>0</v>
      </c>
      <c r="K3872" s="3" t="s">
        <v>1447</v>
      </c>
      <c r="L3872" s="4">
        <v>0.25484047143504812</v>
      </c>
    </row>
    <row r="3873" spans="2:12" x14ac:dyDescent="0.3">
      <c r="B3873" s="3" t="s">
        <v>171</v>
      </c>
      <c r="C3873" s="4">
        <v>2020</v>
      </c>
      <c r="D3873" s="3" t="s">
        <v>1455</v>
      </c>
      <c r="E3873" s="4">
        <v>5283599</v>
      </c>
      <c r="F3873" s="4">
        <v>2950120</v>
      </c>
      <c r="G3873" s="4">
        <v>2333479</v>
      </c>
      <c r="H3873" s="4">
        <v>221733</v>
      </c>
      <c r="I3873" s="4">
        <v>0</v>
      </c>
      <c r="J3873" s="4">
        <v>0</v>
      </c>
      <c r="K3873" s="3" t="s">
        <v>1447</v>
      </c>
      <c r="L3873" s="4">
        <v>0.55835425814865969</v>
      </c>
    </row>
    <row r="3874" spans="2:12" x14ac:dyDescent="0.3">
      <c r="B3874" s="3" t="s">
        <v>171</v>
      </c>
      <c r="C3874" s="4">
        <v>2020</v>
      </c>
      <c r="D3874" s="3" t="s">
        <v>1456</v>
      </c>
      <c r="E3874" s="4">
        <v>3430927</v>
      </c>
      <c r="F3874" s="4">
        <v>1133476</v>
      </c>
      <c r="G3874" s="4">
        <v>2297451</v>
      </c>
      <c r="H3874" s="4">
        <v>308316</v>
      </c>
      <c r="I3874" s="4">
        <v>0</v>
      </c>
      <c r="J3874" s="4">
        <v>0</v>
      </c>
      <c r="K3874" s="3" t="s">
        <v>1447</v>
      </c>
      <c r="L3874" s="4">
        <v>0.33037018858168654</v>
      </c>
    </row>
    <row r="3875" spans="2:12" x14ac:dyDescent="0.3">
      <c r="B3875" s="3" t="s">
        <v>171</v>
      </c>
      <c r="C3875" s="4">
        <v>2020</v>
      </c>
      <c r="D3875" s="3" t="s">
        <v>1457</v>
      </c>
      <c r="E3875" s="4">
        <v>2111233</v>
      </c>
      <c r="F3875" s="4">
        <v>170222</v>
      </c>
      <c r="G3875" s="4">
        <v>1941011</v>
      </c>
      <c r="H3875" s="4">
        <v>0</v>
      </c>
      <c r="I3875" s="4">
        <v>0</v>
      </c>
      <c r="J3875" s="4">
        <v>0</v>
      </c>
      <c r="K3875" s="3" t="s">
        <v>1447</v>
      </c>
      <c r="L3875" s="4">
        <v>8.0626818546318674E-2</v>
      </c>
    </row>
    <row r="3876" spans="2:12" x14ac:dyDescent="0.3">
      <c r="B3876" s="3" t="s">
        <v>171</v>
      </c>
      <c r="C3876" s="4">
        <v>2020</v>
      </c>
      <c r="D3876" s="3" t="s">
        <v>1458</v>
      </c>
      <c r="E3876" s="4">
        <v>0</v>
      </c>
      <c r="F3876" s="4"/>
      <c r="G3876" s="4">
        <v>0</v>
      </c>
      <c r="H3876" s="4">
        <v>0</v>
      </c>
      <c r="I3876" s="4">
        <v>0</v>
      </c>
      <c r="J3876" s="4"/>
      <c r="K3876" s="3" t="s">
        <v>1451</v>
      </c>
      <c r="L3876" s="4"/>
    </row>
    <row r="3877" spans="2:12" x14ac:dyDescent="0.3">
      <c r="B3877" s="3" t="s">
        <v>171</v>
      </c>
      <c r="C3877" s="4">
        <v>2021</v>
      </c>
      <c r="D3877" s="3" t="s">
        <v>1446</v>
      </c>
      <c r="E3877" s="4">
        <v>1440776</v>
      </c>
      <c r="F3877" s="4">
        <v>984466</v>
      </c>
      <c r="G3877" s="4">
        <v>456310</v>
      </c>
      <c r="H3877" s="4">
        <v>0</v>
      </c>
      <c r="I3877" s="4">
        <v>0</v>
      </c>
      <c r="J3877" s="4">
        <v>0</v>
      </c>
      <c r="K3877" s="3" t="s">
        <v>1447</v>
      </c>
      <c r="L3877" s="4">
        <v>0.68328872774116167</v>
      </c>
    </row>
    <row r="3878" spans="2:12" x14ac:dyDescent="0.3">
      <c r="B3878" s="3" t="s">
        <v>171</v>
      </c>
      <c r="C3878" s="4">
        <v>2021</v>
      </c>
      <c r="D3878" s="3" t="s">
        <v>1448</v>
      </c>
      <c r="E3878" s="4">
        <v>310313</v>
      </c>
      <c r="F3878" s="4">
        <v>137330</v>
      </c>
      <c r="G3878" s="4">
        <v>172983</v>
      </c>
      <c r="H3878" s="4">
        <v>25796</v>
      </c>
      <c r="I3878" s="4">
        <v>0</v>
      </c>
      <c r="J3878" s="4">
        <v>0</v>
      </c>
      <c r="K3878" s="3" t="s">
        <v>1447</v>
      </c>
      <c r="L3878" s="4">
        <v>0.44255316406338119</v>
      </c>
    </row>
    <row r="3879" spans="2:12" x14ac:dyDescent="0.3">
      <c r="B3879" s="3" t="s">
        <v>171</v>
      </c>
      <c r="C3879" s="4">
        <v>2021</v>
      </c>
      <c r="D3879" s="3" t="s">
        <v>1449</v>
      </c>
      <c r="E3879" s="4">
        <v>758762</v>
      </c>
      <c r="F3879" s="4">
        <v>592693</v>
      </c>
      <c r="G3879" s="4">
        <v>166069</v>
      </c>
      <c r="H3879" s="4">
        <v>8335</v>
      </c>
      <c r="I3879" s="4">
        <v>0</v>
      </c>
      <c r="J3879" s="4">
        <v>0</v>
      </c>
      <c r="K3879" s="3" t="s">
        <v>1447</v>
      </c>
      <c r="L3879" s="4">
        <v>0.78113163284402753</v>
      </c>
    </row>
    <row r="3880" spans="2:12" x14ac:dyDescent="0.3">
      <c r="B3880" s="3" t="s">
        <v>171</v>
      </c>
      <c r="C3880" s="4">
        <v>2021</v>
      </c>
      <c r="D3880" s="3" t="s">
        <v>1450</v>
      </c>
      <c r="E3880" s="4">
        <v>579500</v>
      </c>
      <c r="F3880" s="4"/>
      <c r="G3880" s="4">
        <v>579500</v>
      </c>
      <c r="H3880" s="4">
        <v>0</v>
      </c>
      <c r="I3880" s="4">
        <v>579500</v>
      </c>
      <c r="J3880" s="4"/>
      <c r="K3880" s="3" t="s">
        <v>1451</v>
      </c>
      <c r="L3880" s="4"/>
    </row>
    <row r="3881" spans="2:12" x14ac:dyDescent="0.3">
      <c r="B3881" s="3" t="s">
        <v>171</v>
      </c>
      <c r="C3881" s="4">
        <v>2021</v>
      </c>
      <c r="D3881" s="3" t="s">
        <v>1452</v>
      </c>
      <c r="E3881" s="4">
        <v>0</v>
      </c>
      <c r="F3881" s="4">
        <v>0</v>
      </c>
      <c r="G3881" s="4">
        <v>0</v>
      </c>
      <c r="H3881" s="4">
        <v>0</v>
      </c>
      <c r="I3881" s="4">
        <v>0</v>
      </c>
      <c r="J3881" s="4">
        <v>0</v>
      </c>
      <c r="K3881" s="3" t="s">
        <v>1451</v>
      </c>
      <c r="L3881" s="4"/>
    </row>
    <row r="3882" spans="2:12" x14ac:dyDescent="0.3">
      <c r="B3882" s="3" t="s">
        <v>171</v>
      </c>
      <c r="C3882" s="4">
        <v>2021</v>
      </c>
      <c r="D3882" s="3" t="s">
        <v>1453</v>
      </c>
      <c r="E3882" s="4">
        <v>0</v>
      </c>
      <c r="F3882" s="4">
        <v>0</v>
      </c>
      <c r="G3882" s="4">
        <v>0</v>
      </c>
      <c r="H3882" s="4">
        <v>0</v>
      </c>
      <c r="I3882" s="4">
        <v>0</v>
      </c>
      <c r="J3882" s="4">
        <v>0</v>
      </c>
      <c r="K3882" s="3" t="s">
        <v>1451</v>
      </c>
      <c r="L3882" s="4"/>
    </row>
    <row r="3883" spans="2:12" x14ac:dyDescent="0.3">
      <c r="B3883" s="3" t="s">
        <v>171</v>
      </c>
      <c r="C3883" s="4">
        <v>2021</v>
      </c>
      <c r="D3883" s="3" t="s">
        <v>1454</v>
      </c>
      <c r="E3883" s="4">
        <v>654854</v>
      </c>
      <c r="F3883" s="4">
        <v>319472</v>
      </c>
      <c r="G3883" s="4">
        <v>335382</v>
      </c>
      <c r="H3883" s="4">
        <v>91800</v>
      </c>
      <c r="I3883" s="4">
        <v>0</v>
      </c>
      <c r="J3883" s="4">
        <v>0</v>
      </c>
      <c r="K3883" s="3" t="s">
        <v>1447</v>
      </c>
      <c r="L3883" s="4">
        <v>0.4878522540902247</v>
      </c>
    </row>
    <row r="3884" spans="2:12" x14ac:dyDescent="0.3">
      <c r="B3884" s="3" t="s">
        <v>171</v>
      </c>
      <c r="C3884" s="4">
        <v>2021</v>
      </c>
      <c r="D3884" s="3" t="s">
        <v>1455</v>
      </c>
      <c r="E3884" s="4">
        <v>5441553</v>
      </c>
      <c r="F3884" s="4">
        <v>3076219</v>
      </c>
      <c r="G3884" s="4">
        <v>2365334</v>
      </c>
      <c r="H3884" s="4">
        <v>157954</v>
      </c>
      <c r="I3884" s="4">
        <v>0</v>
      </c>
      <c r="J3884" s="4">
        <v>0</v>
      </c>
      <c r="K3884" s="3" t="s">
        <v>1447</v>
      </c>
      <c r="L3884" s="4">
        <v>0.56532004742028608</v>
      </c>
    </row>
    <row r="3885" spans="2:12" x14ac:dyDescent="0.3">
      <c r="B3885" s="3" t="s">
        <v>171</v>
      </c>
      <c r="C3885" s="4">
        <v>2021</v>
      </c>
      <c r="D3885" s="3" t="s">
        <v>1456</v>
      </c>
      <c r="E3885" s="4">
        <v>3680925</v>
      </c>
      <c r="F3885" s="4">
        <v>1217292</v>
      </c>
      <c r="G3885" s="4">
        <v>2463633</v>
      </c>
      <c r="H3885" s="4">
        <v>249998</v>
      </c>
      <c r="I3885" s="4">
        <v>0</v>
      </c>
      <c r="J3885" s="4">
        <v>0</v>
      </c>
      <c r="K3885" s="3" t="s">
        <v>1447</v>
      </c>
      <c r="L3885" s="4">
        <v>0.3307027445546975</v>
      </c>
    </row>
    <row r="3886" spans="2:12" x14ac:dyDescent="0.3">
      <c r="B3886" s="3" t="s">
        <v>171</v>
      </c>
      <c r="C3886" s="4">
        <v>2021</v>
      </c>
      <c r="D3886" s="3" t="s">
        <v>1457</v>
      </c>
      <c r="E3886" s="4">
        <v>2198364</v>
      </c>
      <c r="F3886" s="4">
        <v>211857</v>
      </c>
      <c r="G3886" s="4">
        <v>1986507</v>
      </c>
      <c r="H3886" s="4">
        <v>87131</v>
      </c>
      <c r="I3886" s="4">
        <v>0</v>
      </c>
      <c r="J3886" s="4">
        <v>0</v>
      </c>
      <c r="K3886" s="3" t="s">
        <v>1447</v>
      </c>
      <c r="L3886" s="4">
        <v>9.6370300823703445E-2</v>
      </c>
    </row>
    <row r="3887" spans="2:12" x14ac:dyDescent="0.3">
      <c r="B3887" s="3" t="s">
        <v>171</v>
      </c>
      <c r="C3887" s="4">
        <v>2021</v>
      </c>
      <c r="D3887" s="3" t="s">
        <v>1458</v>
      </c>
      <c r="E3887" s="4">
        <v>0</v>
      </c>
      <c r="F3887" s="4"/>
      <c r="G3887" s="4">
        <v>0</v>
      </c>
      <c r="H3887" s="4">
        <v>0</v>
      </c>
      <c r="I3887" s="4">
        <v>0</v>
      </c>
      <c r="J3887" s="4"/>
      <c r="K3887" s="3" t="s">
        <v>1451</v>
      </c>
      <c r="L3887" s="4"/>
    </row>
    <row r="3888" spans="2:12" x14ac:dyDescent="0.3">
      <c r="B3888" s="3" t="s">
        <v>171</v>
      </c>
      <c r="C3888" s="4">
        <v>2022</v>
      </c>
      <c r="D3888" s="3" t="s">
        <v>1446</v>
      </c>
      <c r="E3888" s="4">
        <v>1440776</v>
      </c>
      <c r="F3888" s="4">
        <v>1031554</v>
      </c>
      <c r="G3888" s="4">
        <v>409222</v>
      </c>
      <c r="H3888" s="4">
        <v>0</v>
      </c>
      <c r="I3888" s="4">
        <v>0</v>
      </c>
      <c r="J3888" s="4">
        <v>0</v>
      </c>
      <c r="K3888" s="3" t="s">
        <v>1447</v>
      </c>
      <c r="L3888" s="4">
        <v>0.71597111556550086</v>
      </c>
    </row>
    <row r="3889" spans="2:12" x14ac:dyDescent="0.3">
      <c r="B3889" s="3" t="s">
        <v>171</v>
      </c>
      <c r="C3889" s="4">
        <v>2022</v>
      </c>
      <c r="D3889" s="3" t="s">
        <v>1448</v>
      </c>
      <c r="E3889" s="4">
        <v>310313</v>
      </c>
      <c r="F3889" s="4">
        <v>144677</v>
      </c>
      <c r="G3889" s="4">
        <v>165636</v>
      </c>
      <c r="H3889" s="4">
        <v>0</v>
      </c>
      <c r="I3889" s="4">
        <v>0</v>
      </c>
      <c r="J3889" s="4">
        <v>0</v>
      </c>
      <c r="K3889" s="3" t="s">
        <v>1447</v>
      </c>
      <c r="L3889" s="4">
        <v>0.46622925884510158</v>
      </c>
    </row>
    <row r="3890" spans="2:12" x14ac:dyDescent="0.3">
      <c r="B3890" s="3" t="s">
        <v>171</v>
      </c>
      <c r="C3890" s="4">
        <v>2022</v>
      </c>
      <c r="D3890" s="3" t="s">
        <v>1449</v>
      </c>
      <c r="E3890" s="4">
        <v>966967</v>
      </c>
      <c r="F3890" s="4">
        <v>644749</v>
      </c>
      <c r="G3890" s="4">
        <v>322218</v>
      </c>
      <c r="H3890" s="4">
        <v>208205</v>
      </c>
      <c r="I3890" s="4">
        <v>0</v>
      </c>
      <c r="J3890" s="4">
        <v>0</v>
      </c>
      <c r="K3890" s="3" t="s">
        <v>1447</v>
      </c>
      <c r="L3890" s="4">
        <v>0.66677456417850867</v>
      </c>
    </row>
    <row r="3891" spans="2:12" x14ac:dyDescent="0.3">
      <c r="B3891" s="3" t="s">
        <v>171</v>
      </c>
      <c r="C3891" s="4">
        <v>2022</v>
      </c>
      <c r="D3891" s="3" t="s">
        <v>1450</v>
      </c>
      <c r="E3891" s="4">
        <v>579500</v>
      </c>
      <c r="F3891" s="4"/>
      <c r="G3891" s="4">
        <v>579500</v>
      </c>
      <c r="H3891" s="4">
        <v>0</v>
      </c>
      <c r="I3891" s="4">
        <v>579500</v>
      </c>
      <c r="J3891" s="4"/>
      <c r="K3891" s="3" t="s">
        <v>1451</v>
      </c>
      <c r="L3891" s="4"/>
    </row>
    <row r="3892" spans="2:12" x14ac:dyDescent="0.3">
      <c r="B3892" s="3" t="s">
        <v>171</v>
      </c>
      <c r="C3892" s="4">
        <v>2022</v>
      </c>
      <c r="D3892" s="3" t="s">
        <v>1452</v>
      </c>
      <c r="E3892" s="4">
        <v>0</v>
      </c>
      <c r="F3892" s="4">
        <v>0</v>
      </c>
      <c r="G3892" s="4">
        <v>0</v>
      </c>
      <c r="H3892" s="4">
        <v>0</v>
      </c>
      <c r="I3892" s="4">
        <v>0</v>
      </c>
      <c r="J3892" s="4">
        <v>0</v>
      </c>
      <c r="K3892" s="3" t="s">
        <v>1451</v>
      </c>
      <c r="L3892" s="4"/>
    </row>
    <row r="3893" spans="2:12" x14ac:dyDescent="0.3">
      <c r="B3893" s="3" t="s">
        <v>171</v>
      </c>
      <c r="C3893" s="4">
        <v>2022</v>
      </c>
      <c r="D3893" s="3" t="s">
        <v>1453</v>
      </c>
      <c r="E3893" s="4">
        <v>0</v>
      </c>
      <c r="F3893" s="4">
        <v>0</v>
      </c>
      <c r="G3893" s="4">
        <v>0</v>
      </c>
      <c r="H3893" s="4">
        <v>0</v>
      </c>
      <c r="I3893" s="4">
        <v>0</v>
      </c>
      <c r="J3893" s="4">
        <v>0</v>
      </c>
      <c r="K3893" s="3" t="s">
        <v>1451</v>
      </c>
      <c r="L3893" s="4"/>
    </row>
    <row r="3894" spans="2:12" x14ac:dyDescent="0.3">
      <c r="B3894" s="3" t="s">
        <v>171</v>
      </c>
      <c r="C3894" s="4">
        <v>2022</v>
      </c>
      <c r="D3894" s="3" t="s">
        <v>1454</v>
      </c>
      <c r="E3894" s="4">
        <v>729410</v>
      </c>
      <c r="F3894" s="4">
        <v>353453</v>
      </c>
      <c r="G3894" s="4">
        <v>375957</v>
      </c>
      <c r="H3894" s="4">
        <v>74556</v>
      </c>
      <c r="I3894" s="4">
        <v>0</v>
      </c>
      <c r="J3894" s="4">
        <v>0</v>
      </c>
      <c r="K3894" s="3" t="s">
        <v>1447</v>
      </c>
      <c r="L3894" s="4">
        <v>0.48457383364637174</v>
      </c>
    </row>
    <row r="3895" spans="2:12" x14ac:dyDescent="0.3">
      <c r="B3895" s="3" t="s">
        <v>171</v>
      </c>
      <c r="C3895" s="4">
        <v>2022</v>
      </c>
      <c r="D3895" s="3" t="s">
        <v>1455</v>
      </c>
      <c r="E3895" s="4">
        <v>8281526</v>
      </c>
      <c r="F3895" s="4">
        <v>3238084</v>
      </c>
      <c r="G3895" s="4">
        <v>5043442</v>
      </c>
      <c r="H3895" s="4">
        <v>2839973</v>
      </c>
      <c r="I3895" s="4">
        <v>0</v>
      </c>
      <c r="J3895" s="4">
        <v>0</v>
      </c>
      <c r="K3895" s="3" t="s">
        <v>1447</v>
      </c>
      <c r="L3895" s="4">
        <v>0.39100088558557927</v>
      </c>
    </row>
    <row r="3896" spans="2:12" x14ac:dyDescent="0.3">
      <c r="B3896" s="3" t="s">
        <v>171</v>
      </c>
      <c r="C3896" s="4">
        <v>2022</v>
      </c>
      <c r="D3896" s="3" t="s">
        <v>1456</v>
      </c>
      <c r="E3896" s="4">
        <v>3680925</v>
      </c>
      <c r="F3896" s="4">
        <v>1310529</v>
      </c>
      <c r="G3896" s="4">
        <v>2370396</v>
      </c>
      <c r="H3896" s="4">
        <v>0</v>
      </c>
      <c r="I3896" s="4">
        <v>0</v>
      </c>
      <c r="J3896" s="4">
        <v>0</v>
      </c>
      <c r="K3896" s="3" t="s">
        <v>1447</v>
      </c>
      <c r="L3896" s="4">
        <v>0.35603251899997962</v>
      </c>
    </row>
    <row r="3897" spans="2:12" x14ac:dyDescent="0.3">
      <c r="B3897" s="3" t="s">
        <v>171</v>
      </c>
      <c r="C3897" s="4">
        <v>2022</v>
      </c>
      <c r="D3897" s="3" t="s">
        <v>1457</v>
      </c>
      <c r="E3897" s="4">
        <v>2198364</v>
      </c>
      <c r="F3897" s="4">
        <v>255700</v>
      </c>
      <c r="G3897" s="4">
        <v>1942664</v>
      </c>
      <c r="H3897" s="4">
        <v>0</v>
      </c>
      <c r="I3897" s="4">
        <v>0</v>
      </c>
      <c r="J3897" s="4">
        <v>0</v>
      </c>
      <c r="K3897" s="3" t="s">
        <v>1447</v>
      </c>
      <c r="L3897" s="4">
        <v>0.11631376787465587</v>
      </c>
    </row>
    <row r="3898" spans="2:12" x14ac:dyDescent="0.3">
      <c r="B3898" s="3" t="s">
        <v>171</v>
      </c>
      <c r="C3898" s="4">
        <v>2022</v>
      </c>
      <c r="D3898" s="3" t="s">
        <v>1458</v>
      </c>
      <c r="E3898" s="4">
        <v>0</v>
      </c>
      <c r="F3898" s="4"/>
      <c r="G3898" s="4">
        <v>0</v>
      </c>
      <c r="H3898" s="4">
        <v>0</v>
      </c>
      <c r="I3898" s="4">
        <v>0</v>
      </c>
      <c r="J3898" s="4"/>
      <c r="K3898" s="3" t="s">
        <v>1451</v>
      </c>
      <c r="L3898" s="4"/>
    </row>
    <row r="3899" spans="2:12" x14ac:dyDescent="0.3">
      <c r="B3899" s="3" t="s">
        <v>171</v>
      </c>
      <c r="C3899" s="4">
        <v>2023</v>
      </c>
      <c r="D3899" s="3" t="s">
        <v>1446</v>
      </c>
      <c r="E3899" s="4">
        <v>1453960</v>
      </c>
      <c r="F3899" s="4">
        <v>1047249</v>
      </c>
      <c r="G3899" s="4">
        <v>406711</v>
      </c>
      <c r="H3899" s="4">
        <v>13184</v>
      </c>
      <c r="I3899" s="4">
        <v>0</v>
      </c>
      <c r="J3899" s="4">
        <v>0</v>
      </c>
      <c r="K3899" s="3" t="s">
        <v>1460</v>
      </c>
      <c r="L3899" s="4">
        <v>0.72027359762304333</v>
      </c>
    </row>
    <row r="3900" spans="2:12" x14ac:dyDescent="0.3">
      <c r="B3900" s="3" t="s">
        <v>171</v>
      </c>
      <c r="C3900" s="4">
        <v>2023</v>
      </c>
      <c r="D3900" s="3" t="s">
        <v>1448</v>
      </c>
      <c r="E3900" s="4">
        <v>310312</v>
      </c>
      <c r="F3900" s="4">
        <v>151702</v>
      </c>
      <c r="G3900" s="4">
        <v>158610</v>
      </c>
      <c r="H3900" s="4">
        <v>0</v>
      </c>
      <c r="I3900" s="4">
        <v>0</v>
      </c>
      <c r="J3900" s="4">
        <v>0</v>
      </c>
      <c r="K3900" s="3" t="s">
        <v>1460</v>
      </c>
      <c r="L3900" s="4">
        <v>0.48886926706024902</v>
      </c>
    </row>
    <row r="3901" spans="2:12" x14ac:dyDescent="0.3">
      <c r="B3901" s="3" t="s">
        <v>171</v>
      </c>
      <c r="C3901" s="4">
        <v>2023</v>
      </c>
      <c r="D3901" s="3" t="s">
        <v>1449</v>
      </c>
      <c r="E3901" s="4">
        <v>1042115</v>
      </c>
      <c r="F3901" s="4">
        <v>701994</v>
      </c>
      <c r="G3901" s="4">
        <v>340121</v>
      </c>
      <c r="H3901" s="4">
        <v>75149</v>
      </c>
      <c r="I3901" s="4">
        <v>0</v>
      </c>
      <c r="J3901" s="4">
        <v>0</v>
      </c>
      <c r="K3901" s="3" t="s">
        <v>1460</v>
      </c>
      <c r="L3901" s="4">
        <v>0.67362431209607387</v>
      </c>
    </row>
    <row r="3902" spans="2:12" x14ac:dyDescent="0.3">
      <c r="B3902" s="3" t="s">
        <v>171</v>
      </c>
      <c r="C3902" s="4">
        <v>2023</v>
      </c>
      <c r="D3902" s="3" t="s">
        <v>1450</v>
      </c>
      <c r="E3902" s="4">
        <v>579500</v>
      </c>
      <c r="F3902" s="4"/>
      <c r="G3902" s="4">
        <v>579500</v>
      </c>
      <c r="H3902" s="4">
        <v>0</v>
      </c>
      <c r="I3902" s="4">
        <v>579500</v>
      </c>
      <c r="J3902" s="4"/>
      <c r="K3902" s="3" t="s">
        <v>1451</v>
      </c>
      <c r="L3902" s="4"/>
    </row>
    <row r="3903" spans="2:12" x14ac:dyDescent="0.3">
      <c r="B3903" s="3" t="s">
        <v>171</v>
      </c>
      <c r="C3903" s="4">
        <v>2023</v>
      </c>
      <c r="D3903" s="3" t="s">
        <v>1452</v>
      </c>
      <c r="E3903" s="4">
        <v>0</v>
      </c>
      <c r="F3903" s="4">
        <v>0</v>
      </c>
      <c r="G3903" s="4">
        <v>0</v>
      </c>
      <c r="H3903" s="4">
        <v>0</v>
      </c>
      <c r="I3903" s="4">
        <v>0</v>
      </c>
      <c r="J3903" s="4">
        <v>0</v>
      </c>
      <c r="K3903" s="3" t="s">
        <v>1460</v>
      </c>
      <c r="L3903" s="4"/>
    </row>
    <row r="3904" spans="2:12" x14ac:dyDescent="0.3">
      <c r="B3904" s="3" t="s">
        <v>171</v>
      </c>
      <c r="C3904" s="4">
        <v>2023</v>
      </c>
      <c r="D3904" s="3" t="s">
        <v>1453</v>
      </c>
      <c r="E3904" s="4">
        <v>0</v>
      </c>
      <c r="F3904" s="4">
        <v>0</v>
      </c>
      <c r="G3904" s="4">
        <v>0</v>
      </c>
      <c r="H3904" s="4">
        <v>0</v>
      </c>
      <c r="I3904" s="4">
        <v>0</v>
      </c>
      <c r="J3904" s="4">
        <v>0</v>
      </c>
      <c r="K3904" s="3" t="s">
        <v>1451</v>
      </c>
      <c r="L3904" s="4"/>
    </row>
    <row r="3905" spans="2:12" x14ac:dyDescent="0.3">
      <c r="B3905" s="3" t="s">
        <v>171</v>
      </c>
      <c r="C3905" s="4">
        <v>2023</v>
      </c>
      <c r="D3905" s="3" t="s">
        <v>1454</v>
      </c>
      <c r="E3905" s="4">
        <v>784034</v>
      </c>
      <c r="F3905" s="4">
        <v>387388</v>
      </c>
      <c r="G3905" s="4">
        <v>396646</v>
      </c>
      <c r="H3905" s="4">
        <v>54624</v>
      </c>
      <c r="I3905" s="4">
        <v>0</v>
      </c>
      <c r="J3905" s="4">
        <v>0</v>
      </c>
      <c r="K3905" s="3" t="s">
        <v>1460</v>
      </c>
      <c r="L3905" s="4">
        <v>0.49409591930962177</v>
      </c>
    </row>
    <row r="3906" spans="2:12" x14ac:dyDescent="0.3">
      <c r="B3906" s="3" t="s">
        <v>171</v>
      </c>
      <c r="C3906" s="4">
        <v>2023</v>
      </c>
      <c r="D3906" s="3" t="s">
        <v>1455</v>
      </c>
      <c r="E3906" s="4">
        <v>9907132</v>
      </c>
      <c r="F3906" s="4">
        <v>3417552</v>
      </c>
      <c r="G3906" s="4">
        <v>6489580</v>
      </c>
      <c r="H3906" s="4">
        <v>1625607</v>
      </c>
      <c r="I3906" s="4">
        <v>0</v>
      </c>
      <c r="J3906" s="4">
        <v>0</v>
      </c>
      <c r="K3906" s="3" t="s">
        <v>1460</v>
      </c>
      <c r="L3906" s="4">
        <v>0.34495876304060552</v>
      </c>
    </row>
    <row r="3907" spans="2:12" x14ac:dyDescent="0.3">
      <c r="B3907" s="3" t="s">
        <v>171</v>
      </c>
      <c r="C3907" s="4">
        <v>2023</v>
      </c>
      <c r="D3907" s="3" t="s">
        <v>1456</v>
      </c>
      <c r="E3907" s="4">
        <v>4081906</v>
      </c>
      <c r="F3907" s="4">
        <v>1404071</v>
      </c>
      <c r="G3907" s="4">
        <v>2677835</v>
      </c>
      <c r="H3907" s="4">
        <v>400981</v>
      </c>
      <c r="I3907" s="4">
        <v>0</v>
      </c>
      <c r="J3907" s="4">
        <v>0</v>
      </c>
      <c r="K3907" s="3" t="s">
        <v>1460</v>
      </c>
      <c r="L3907" s="4">
        <v>0.34397435903717527</v>
      </c>
    </row>
    <row r="3908" spans="2:12" x14ac:dyDescent="0.3">
      <c r="B3908" s="3" t="s">
        <v>171</v>
      </c>
      <c r="C3908" s="4">
        <v>2023</v>
      </c>
      <c r="D3908" s="3" t="s">
        <v>1457</v>
      </c>
      <c r="E3908" s="4">
        <v>2198364</v>
      </c>
      <c r="F3908" s="4">
        <v>298525</v>
      </c>
      <c r="G3908" s="4">
        <v>1899839</v>
      </c>
      <c r="H3908" s="4">
        <v>0</v>
      </c>
      <c r="I3908" s="4">
        <v>0</v>
      </c>
      <c r="J3908" s="4">
        <v>0</v>
      </c>
      <c r="K3908" s="3" t="s">
        <v>1460</v>
      </c>
      <c r="L3908" s="4">
        <v>0.13579416329597829</v>
      </c>
    </row>
    <row r="3909" spans="2:12" x14ac:dyDescent="0.3">
      <c r="B3909" s="3" t="s">
        <v>171</v>
      </c>
      <c r="C3909" s="4">
        <v>2023</v>
      </c>
      <c r="D3909" s="3" t="s">
        <v>1458</v>
      </c>
      <c r="E3909" s="4">
        <v>0</v>
      </c>
      <c r="F3909" s="4"/>
      <c r="G3909" s="4">
        <v>0</v>
      </c>
      <c r="H3909" s="4">
        <v>0</v>
      </c>
      <c r="I3909" s="4">
        <v>0</v>
      </c>
      <c r="J3909" s="4"/>
      <c r="K3909" s="3" t="s">
        <v>1451</v>
      </c>
      <c r="L3909" s="4"/>
    </row>
    <row r="3910" spans="2:12" x14ac:dyDescent="0.3">
      <c r="B3910" s="3" t="s">
        <v>171</v>
      </c>
      <c r="C3910" s="4">
        <v>2024</v>
      </c>
      <c r="D3910" s="3" t="s">
        <v>1446</v>
      </c>
      <c r="E3910" s="4">
        <v>1729394</v>
      </c>
      <c r="F3910" s="4">
        <v>1090036</v>
      </c>
      <c r="G3910" s="4">
        <v>639358</v>
      </c>
      <c r="H3910" s="4">
        <v>275434</v>
      </c>
      <c r="I3910" s="4">
        <v>0</v>
      </c>
      <c r="J3910" s="4">
        <v>0</v>
      </c>
      <c r="K3910" s="3" t="s">
        <v>1460</v>
      </c>
      <c r="L3910" s="4">
        <v>0.63029939967410553</v>
      </c>
    </row>
    <row r="3911" spans="2:12" x14ac:dyDescent="0.3">
      <c r="B3911" s="3" t="s">
        <v>171</v>
      </c>
      <c r="C3911" s="4">
        <v>2024</v>
      </c>
      <c r="D3911" s="3" t="s">
        <v>1448</v>
      </c>
      <c r="E3911" s="4">
        <v>310312</v>
      </c>
      <c r="F3911" s="4">
        <v>158728</v>
      </c>
      <c r="G3911" s="4">
        <v>151584</v>
      </c>
      <c r="H3911" s="4">
        <v>0</v>
      </c>
      <c r="I3911" s="4">
        <v>0</v>
      </c>
      <c r="J3911" s="4">
        <v>0</v>
      </c>
      <c r="K3911" s="3" t="s">
        <v>1460</v>
      </c>
      <c r="L3911" s="4">
        <v>0.51151099538528966</v>
      </c>
    </row>
    <row r="3912" spans="2:12" x14ac:dyDescent="0.3">
      <c r="B3912" s="3" t="s">
        <v>171</v>
      </c>
      <c r="C3912" s="4">
        <v>2024</v>
      </c>
      <c r="D3912" s="3" t="s">
        <v>1449</v>
      </c>
      <c r="E3912" s="4">
        <v>1179058</v>
      </c>
      <c r="F3912" s="4">
        <v>783763</v>
      </c>
      <c r="G3912" s="4">
        <v>395295</v>
      </c>
      <c r="H3912" s="4">
        <v>136942</v>
      </c>
      <c r="I3912" s="4">
        <v>0</v>
      </c>
      <c r="J3912" s="4">
        <v>0</v>
      </c>
      <c r="K3912" s="3" t="s">
        <v>1460</v>
      </c>
      <c r="L3912" s="4">
        <v>0.66473659480704084</v>
      </c>
    </row>
    <row r="3913" spans="2:12" x14ac:dyDescent="0.3">
      <c r="B3913" s="3" t="s">
        <v>171</v>
      </c>
      <c r="C3913" s="4">
        <v>2024</v>
      </c>
      <c r="D3913" s="3" t="s">
        <v>1450</v>
      </c>
      <c r="E3913" s="4">
        <v>738994</v>
      </c>
      <c r="F3913" s="4"/>
      <c r="G3913" s="4">
        <v>738994</v>
      </c>
      <c r="H3913" s="4">
        <v>159493</v>
      </c>
      <c r="I3913" s="4">
        <v>738994</v>
      </c>
      <c r="J3913" s="4"/>
      <c r="K3913" s="3" t="s">
        <v>1451</v>
      </c>
      <c r="L3913" s="4"/>
    </row>
    <row r="3914" spans="2:12" x14ac:dyDescent="0.3">
      <c r="B3914" s="3" t="s">
        <v>171</v>
      </c>
      <c r="C3914" s="4">
        <v>2024</v>
      </c>
      <c r="D3914" s="3" t="s">
        <v>1452</v>
      </c>
      <c r="E3914" s="4">
        <v>0</v>
      </c>
      <c r="F3914" s="4">
        <v>0</v>
      </c>
      <c r="G3914" s="4">
        <v>0</v>
      </c>
      <c r="H3914" s="4">
        <v>0</v>
      </c>
      <c r="I3914" s="4">
        <v>0</v>
      </c>
      <c r="J3914" s="4">
        <v>0</v>
      </c>
      <c r="K3914" s="3"/>
      <c r="L3914" s="4"/>
    </row>
    <row r="3915" spans="2:12" x14ac:dyDescent="0.3">
      <c r="B3915" s="3" t="s">
        <v>171</v>
      </c>
      <c r="C3915" s="4">
        <v>2024</v>
      </c>
      <c r="D3915" s="3" t="s">
        <v>1453</v>
      </c>
      <c r="E3915" s="4">
        <v>0</v>
      </c>
      <c r="F3915" s="4">
        <v>0</v>
      </c>
      <c r="G3915" s="4">
        <v>0</v>
      </c>
      <c r="H3915" s="4">
        <v>0</v>
      </c>
      <c r="I3915" s="4">
        <v>0</v>
      </c>
      <c r="J3915" s="4">
        <v>0</v>
      </c>
      <c r="K3915" s="3" t="s">
        <v>1451</v>
      </c>
      <c r="L3915" s="4"/>
    </row>
    <row r="3916" spans="2:12" x14ac:dyDescent="0.3">
      <c r="B3916" s="3" t="s">
        <v>171</v>
      </c>
      <c r="C3916" s="4">
        <v>2024</v>
      </c>
      <c r="D3916" s="3" t="s">
        <v>1454</v>
      </c>
      <c r="E3916" s="4">
        <v>784034</v>
      </c>
      <c r="F3916" s="4">
        <v>421932</v>
      </c>
      <c r="G3916" s="4">
        <v>362102</v>
      </c>
      <c r="H3916" s="4">
        <v>0</v>
      </c>
      <c r="I3916" s="4">
        <v>0</v>
      </c>
      <c r="J3916" s="4">
        <v>0</v>
      </c>
      <c r="K3916" s="3" t="s">
        <v>1460</v>
      </c>
      <c r="L3916" s="4">
        <v>0.53815523306387225</v>
      </c>
    </row>
    <row r="3917" spans="2:12" x14ac:dyDescent="0.3">
      <c r="B3917" s="3" t="s">
        <v>171</v>
      </c>
      <c r="C3917" s="4">
        <v>2024</v>
      </c>
      <c r="D3917" s="3" t="s">
        <v>1455</v>
      </c>
      <c r="E3917" s="4">
        <v>10629027</v>
      </c>
      <c r="F3917" s="4">
        <v>3697805</v>
      </c>
      <c r="G3917" s="4">
        <v>6931222</v>
      </c>
      <c r="H3917" s="4">
        <v>721894</v>
      </c>
      <c r="I3917" s="4">
        <v>0</v>
      </c>
      <c r="J3917" s="4">
        <v>0</v>
      </c>
      <c r="K3917" s="3" t="s">
        <v>1460</v>
      </c>
      <c r="L3917" s="4">
        <v>0.34789684888372191</v>
      </c>
    </row>
    <row r="3918" spans="2:12" x14ac:dyDescent="0.3">
      <c r="B3918" s="3" t="s">
        <v>171</v>
      </c>
      <c r="C3918" s="4">
        <v>2024</v>
      </c>
      <c r="D3918" s="3" t="s">
        <v>1456</v>
      </c>
      <c r="E3918" s="4">
        <v>4261454</v>
      </c>
      <c r="F3918" s="4">
        <v>1502102</v>
      </c>
      <c r="G3918" s="4">
        <v>2759352</v>
      </c>
      <c r="H3918" s="4">
        <v>179548</v>
      </c>
      <c r="I3918" s="4">
        <v>0</v>
      </c>
      <c r="J3918" s="4">
        <v>0</v>
      </c>
      <c r="K3918" s="3" t="s">
        <v>1459</v>
      </c>
      <c r="L3918" s="4">
        <v>0.35248579475456032</v>
      </c>
    </row>
    <row r="3919" spans="2:12" x14ac:dyDescent="0.3">
      <c r="B3919" s="3" t="s">
        <v>171</v>
      </c>
      <c r="C3919" s="4">
        <v>2024</v>
      </c>
      <c r="D3919" s="3" t="s">
        <v>1457</v>
      </c>
      <c r="E3919" s="4">
        <v>2198364</v>
      </c>
      <c r="F3919" s="4">
        <v>341354</v>
      </c>
      <c r="G3919" s="4">
        <v>1857010</v>
      </c>
      <c r="H3919" s="4">
        <v>0</v>
      </c>
      <c r="I3919" s="4">
        <v>0</v>
      </c>
      <c r="J3919" s="4">
        <v>0</v>
      </c>
      <c r="K3919" s="3" t="s">
        <v>1460</v>
      </c>
      <c r="L3919" s="4">
        <v>0.15527637825219118</v>
      </c>
    </row>
    <row r="3920" spans="2:12" x14ac:dyDescent="0.3">
      <c r="B3920" s="3" t="s">
        <v>171</v>
      </c>
      <c r="C3920" s="4">
        <v>2024</v>
      </c>
      <c r="D3920" s="3" t="s">
        <v>1458</v>
      </c>
      <c r="E3920" s="4">
        <v>0</v>
      </c>
      <c r="F3920" s="4"/>
      <c r="G3920" s="4">
        <v>0</v>
      </c>
      <c r="H3920" s="4">
        <v>0</v>
      </c>
      <c r="I3920" s="4">
        <v>0</v>
      </c>
      <c r="J3920" s="4"/>
      <c r="K3920" s="3" t="s">
        <v>1451</v>
      </c>
      <c r="L3920" s="4"/>
    </row>
    <row r="3921" spans="2:12" x14ac:dyDescent="0.3">
      <c r="B3921" s="3" t="s">
        <v>174</v>
      </c>
      <c r="C3921" s="4">
        <v>2019</v>
      </c>
      <c r="D3921" s="3" t="s">
        <v>1446</v>
      </c>
      <c r="E3921" s="4">
        <v>32075065</v>
      </c>
      <c r="F3921" s="4">
        <v>13906428</v>
      </c>
      <c r="G3921" s="4">
        <v>18168637</v>
      </c>
      <c r="H3921" s="4">
        <v>140084</v>
      </c>
      <c r="I3921" s="4">
        <v>0</v>
      </c>
      <c r="J3921" s="4">
        <v>0</v>
      </c>
      <c r="K3921" s="3" t="s">
        <v>1460</v>
      </c>
      <c r="L3921" s="4">
        <v>0.43355884080047852</v>
      </c>
    </row>
    <row r="3922" spans="2:12" x14ac:dyDescent="0.3">
      <c r="B3922" s="3" t="s">
        <v>174</v>
      </c>
      <c r="C3922" s="4">
        <v>2019</v>
      </c>
      <c r="D3922" s="3" t="s">
        <v>1448</v>
      </c>
      <c r="E3922" s="4">
        <v>5126762</v>
      </c>
      <c r="F3922" s="4">
        <v>2506041</v>
      </c>
      <c r="G3922" s="4">
        <v>2620721</v>
      </c>
      <c r="H3922" s="4">
        <v>265174</v>
      </c>
      <c r="I3922" s="4">
        <v>0</v>
      </c>
      <c r="J3922" s="4">
        <v>0</v>
      </c>
      <c r="K3922" s="3" t="s">
        <v>1460</v>
      </c>
      <c r="L3922" s="4">
        <v>0.48881555258465287</v>
      </c>
    </row>
    <row r="3923" spans="2:12" x14ac:dyDescent="0.3">
      <c r="B3923" s="3" t="s">
        <v>174</v>
      </c>
      <c r="C3923" s="4">
        <v>2019</v>
      </c>
      <c r="D3923" s="3" t="s">
        <v>1449</v>
      </c>
      <c r="E3923" s="4">
        <v>8148232</v>
      </c>
      <c r="F3923" s="4">
        <v>5220989</v>
      </c>
      <c r="G3923" s="4">
        <v>2927243</v>
      </c>
      <c r="H3923" s="4">
        <v>619000</v>
      </c>
      <c r="I3923" s="4">
        <v>0</v>
      </c>
      <c r="J3923" s="4">
        <v>0</v>
      </c>
      <c r="K3923" s="3" t="s">
        <v>1460</v>
      </c>
      <c r="L3923" s="4">
        <v>0.6407511469972873</v>
      </c>
    </row>
    <row r="3924" spans="2:12" x14ac:dyDescent="0.3">
      <c r="B3924" s="3" t="s">
        <v>174</v>
      </c>
      <c r="C3924" s="4">
        <v>2019</v>
      </c>
      <c r="D3924" s="3" t="s">
        <v>1450</v>
      </c>
      <c r="E3924" s="4">
        <v>21225549</v>
      </c>
      <c r="F3924" s="4"/>
      <c r="G3924" s="4">
        <v>21225549</v>
      </c>
      <c r="H3924" s="4">
        <v>0</v>
      </c>
      <c r="I3924" s="4">
        <v>21225549</v>
      </c>
      <c r="J3924" s="4"/>
      <c r="K3924" s="3" t="s">
        <v>1451</v>
      </c>
      <c r="L3924" s="4"/>
    </row>
    <row r="3925" spans="2:12" x14ac:dyDescent="0.3">
      <c r="B3925" s="3" t="s">
        <v>174</v>
      </c>
      <c r="C3925" s="4">
        <v>2019</v>
      </c>
      <c r="D3925" s="3" t="s">
        <v>1452</v>
      </c>
      <c r="E3925" s="4">
        <v>6627702</v>
      </c>
      <c r="F3925" s="4">
        <v>299200</v>
      </c>
      <c r="G3925" s="4">
        <v>6328502</v>
      </c>
      <c r="H3925" s="4">
        <v>0</v>
      </c>
      <c r="I3925" s="4">
        <v>0</v>
      </c>
      <c r="J3925" s="4">
        <v>0</v>
      </c>
      <c r="K3925" s="3" t="s">
        <v>1460</v>
      </c>
      <c r="L3925" s="4">
        <v>4.5143852273382239E-2</v>
      </c>
    </row>
    <row r="3926" spans="2:12" x14ac:dyDescent="0.3">
      <c r="B3926" s="3" t="s">
        <v>174</v>
      </c>
      <c r="C3926" s="4">
        <v>2019</v>
      </c>
      <c r="D3926" s="3" t="s">
        <v>1453</v>
      </c>
      <c r="E3926" s="4">
        <v>4106905</v>
      </c>
      <c r="F3926" s="4">
        <v>2728516</v>
      </c>
      <c r="G3926" s="4">
        <v>1378389</v>
      </c>
      <c r="H3926" s="4">
        <v>418429</v>
      </c>
      <c r="I3926" s="4">
        <v>0</v>
      </c>
      <c r="J3926" s="4">
        <v>0</v>
      </c>
      <c r="K3926" s="3" t="s">
        <v>1451</v>
      </c>
      <c r="L3926" s="4">
        <v>0.66437280628599882</v>
      </c>
    </row>
    <row r="3927" spans="2:12" x14ac:dyDescent="0.3">
      <c r="B3927" s="3" t="s">
        <v>174</v>
      </c>
      <c r="C3927" s="4">
        <v>2019</v>
      </c>
      <c r="D3927" s="3" t="s">
        <v>1454</v>
      </c>
      <c r="E3927" s="4">
        <v>7504228</v>
      </c>
      <c r="F3927" s="4">
        <v>5269615</v>
      </c>
      <c r="G3927" s="4">
        <v>2234613</v>
      </c>
      <c r="H3927" s="4">
        <v>87189</v>
      </c>
      <c r="I3927" s="4">
        <v>0</v>
      </c>
      <c r="J3927" s="4">
        <v>0</v>
      </c>
      <c r="K3927" s="3" t="s">
        <v>1460</v>
      </c>
      <c r="L3927" s="4">
        <v>0.7022194688114487</v>
      </c>
    </row>
    <row r="3928" spans="2:12" x14ac:dyDescent="0.3">
      <c r="B3928" s="3" t="s">
        <v>174</v>
      </c>
      <c r="C3928" s="4">
        <v>2019</v>
      </c>
      <c r="D3928" s="3" t="s">
        <v>1455</v>
      </c>
      <c r="E3928" s="4">
        <v>8666614</v>
      </c>
      <c r="F3928" s="4">
        <v>4899502</v>
      </c>
      <c r="G3928" s="4">
        <v>3767112</v>
      </c>
      <c r="H3928" s="4">
        <v>92434</v>
      </c>
      <c r="I3928" s="4">
        <v>0</v>
      </c>
      <c r="J3928" s="4">
        <v>0</v>
      </c>
      <c r="K3928" s="3" t="s">
        <v>1460</v>
      </c>
      <c r="L3928" s="4">
        <v>0.56533058931665814</v>
      </c>
    </row>
    <row r="3929" spans="2:12" x14ac:dyDescent="0.3">
      <c r="B3929" s="3" t="s">
        <v>174</v>
      </c>
      <c r="C3929" s="4">
        <v>2019</v>
      </c>
      <c r="D3929" s="3" t="s">
        <v>1456</v>
      </c>
      <c r="E3929" s="4">
        <v>39945785</v>
      </c>
      <c r="F3929" s="4">
        <v>24063673</v>
      </c>
      <c r="G3929" s="4">
        <v>15882112</v>
      </c>
      <c r="H3929" s="4">
        <v>1130123</v>
      </c>
      <c r="I3929" s="4">
        <v>0</v>
      </c>
      <c r="J3929" s="4">
        <v>0</v>
      </c>
      <c r="K3929" s="3" t="s">
        <v>1460</v>
      </c>
      <c r="L3929" s="4">
        <v>0.60240831416881657</v>
      </c>
    </row>
    <row r="3930" spans="2:12" x14ac:dyDescent="0.3">
      <c r="B3930" s="3" t="s">
        <v>174</v>
      </c>
      <c r="C3930" s="4">
        <v>2019</v>
      </c>
      <c r="D3930" s="3" t="s">
        <v>1457</v>
      </c>
      <c r="E3930" s="4">
        <v>18037894</v>
      </c>
      <c r="F3930" s="4">
        <v>7779789</v>
      </c>
      <c r="G3930" s="4">
        <v>10258105</v>
      </c>
      <c r="H3930" s="4">
        <v>316523</v>
      </c>
      <c r="I3930" s="4">
        <v>0</v>
      </c>
      <c r="J3930" s="4">
        <v>0</v>
      </c>
      <c r="K3930" s="3" t="s">
        <v>1460</v>
      </c>
      <c r="L3930" s="4">
        <v>0.43130251236646583</v>
      </c>
    </row>
    <row r="3931" spans="2:12" x14ac:dyDescent="0.3">
      <c r="B3931" s="3" t="s">
        <v>174</v>
      </c>
      <c r="C3931" s="4">
        <v>2019</v>
      </c>
      <c r="D3931" s="3" t="s">
        <v>1458</v>
      </c>
      <c r="E3931" s="4">
        <v>2318748</v>
      </c>
      <c r="F3931" s="4"/>
      <c r="G3931" s="4">
        <v>2318748</v>
      </c>
      <c r="H3931" s="4">
        <v>1435437</v>
      </c>
      <c r="I3931" s="4">
        <v>2318748</v>
      </c>
      <c r="J3931" s="4"/>
      <c r="K3931" s="3" t="s">
        <v>1451</v>
      </c>
      <c r="L3931" s="4"/>
    </row>
    <row r="3932" spans="2:12" x14ac:dyDescent="0.3">
      <c r="B3932" s="3" t="s">
        <v>174</v>
      </c>
      <c r="C3932" s="4">
        <v>2020</v>
      </c>
      <c r="D3932" s="3" t="s">
        <v>1446</v>
      </c>
      <c r="E3932" s="4">
        <v>32247161</v>
      </c>
      <c r="F3932" s="4">
        <v>14876689</v>
      </c>
      <c r="G3932" s="4">
        <v>17370472</v>
      </c>
      <c r="H3932" s="4">
        <v>63882</v>
      </c>
      <c r="I3932" s="4">
        <v>0</v>
      </c>
      <c r="J3932" s="4">
        <v>0</v>
      </c>
      <c r="K3932" s="3" t="s">
        <v>1460</v>
      </c>
      <c r="L3932" s="4">
        <v>0.46133329380530586</v>
      </c>
    </row>
    <row r="3933" spans="2:12" x14ac:dyDescent="0.3">
      <c r="B3933" s="3" t="s">
        <v>174</v>
      </c>
      <c r="C3933" s="4">
        <v>2020</v>
      </c>
      <c r="D3933" s="3" t="s">
        <v>1448</v>
      </c>
      <c r="E3933" s="4">
        <v>6707401</v>
      </c>
      <c r="F3933" s="4">
        <v>2708657</v>
      </c>
      <c r="G3933" s="4">
        <v>3998744</v>
      </c>
      <c r="H3933" s="4">
        <v>834340</v>
      </c>
      <c r="I3933" s="4">
        <v>0</v>
      </c>
      <c r="J3933" s="4">
        <v>0</v>
      </c>
      <c r="K3933" s="3" t="s">
        <v>1460</v>
      </c>
      <c r="L3933" s="4">
        <v>0.40383108151726727</v>
      </c>
    </row>
    <row r="3934" spans="2:12" x14ac:dyDescent="0.3">
      <c r="B3934" s="3" t="s">
        <v>174</v>
      </c>
      <c r="C3934" s="4">
        <v>2020</v>
      </c>
      <c r="D3934" s="3" t="s">
        <v>1449</v>
      </c>
      <c r="E3934" s="4">
        <v>8678912</v>
      </c>
      <c r="F3934" s="4">
        <v>5607529</v>
      </c>
      <c r="G3934" s="4">
        <v>3071383</v>
      </c>
      <c r="H3934" s="4">
        <v>528155</v>
      </c>
      <c r="I3934" s="4">
        <v>0</v>
      </c>
      <c r="J3934" s="4">
        <v>0</v>
      </c>
      <c r="K3934" s="3" t="s">
        <v>1460</v>
      </c>
      <c r="L3934" s="4">
        <v>0.64610967365494665</v>
      </c>
    </row>
    <row r="3935" spans="2:12" x14ac:dyDescent="0.3">
      <c r="B3935" s="3" t="s">
        <v>174</v>
      </c>
      <c r="C3935" s="4">
        <v>2020</v>
      </c>
      <c r="D3935" s="3" t="s">
        <v>1450</v>
      </c>
      <c r="E3935" s="4">
        <v>20000944</v>
      </c>
      <c r="F3935" s="4"/>
      <c r="G3935" s="4">
        <v>20000944</v>
      </c>
      <c r="H3935" s="4">
        <v>0</v>
      </c>
      <c r="I3935" s="4">
        <v>20000944</v>
      </c>
      <c r="J3935" s="4"/>
      <c r="K3935" s="3" t="s">
        <v>1451</v>
      </c>
      <c r="L3935" s="4"/>
    </row>
    <row r="3936" spans="2:12" x14ac:dyDescent="0.3">
      <c r="B3936" s="3" t="s">
        <v>174</v>
      </c>
      <c r="C3936" s="4">
        <v>2020</v>
      </c>
      <c r="D3936" s="3" t="s">
        <v>1452</v>
      </c>
      <c r="E3936" s="4">
        <v>6627702</v>
      </c>
      <c r="F3936" s="4">
        <v>369265</v>
      </c>
      <c r="G3936" s="4">
        <v>6258437</v>
      </c>
      <c r="H3936" s="4">
        <v>0</v>
      </c>
      <c r="I3936" s="4">
        <v>0</v>
      </c>
      <c r="J3936" s="4">
        <v>0</v>
      </c>
      <c r="K3936" s="3" t="s">
        <v>1460</v>
      </c>
      <c r="L3936" s="4">
        <v>5.571538973840405E-2</v>
      </c>
    </row>
    <row r="3937" spans="2:12" x14ac:dyDescent="0.3">
      <c r="B3937" s="3" t="s">
        <v>174</v>
      </c>
      <c r="C3937" s="4">
        <v>2020</v>
      </c>
      <c r="D3937" s="3" t="s">
        <v>1453</v>
      </c>
      <c r="E3937" s="4">
        <v>4180028</v>
      </c>
      <c r="F3937" s="4">
        <v>2915393</v>
      </c>
      <c r="G3937" s="4">
        <v>1264635</v>
      </c>
      <c r="H3937" s="4">
        <v>107966</v>
      </c>
      <c r="I3937" s="4">
        <v>0</v>
      </c>
      <c r="J3937" s="4">
        <v>0</v>
      </c>
      <c r="K3937" s="3" t="s">
        <v>1451</v>
      </c>
      <c r="L3937" s="4">
        <v>0.697457768225476</v>
      </c>
    </row>
    <row r="3938" spans="2:12" x14ac:dyDescent="0.3">
      <c r="B3938" s="3" t="s">
        <v>174</v>
      </c>
      <c r="C3938" s="4">
        <v>2020</v>
      </c>
      <c r="D3938" s="3" t="s">
        <v>1454</v>
      </c>
      <c r="E3938" s="4">
        <v>7758583</v>
      </c>
      <c r="F3938" s="4">
        <v>5598687</v>
      </c>
      <c r="G3938" s="4">
        <v>2159896</v>
      </c>
      <c r="H3938" s="4">
        <v>28778</v>
      </c>
      <c r="I3938" s="4">
        <v>0</v>
      </c>
      <c r="J3938" s="4">
        <v>0</v>
      </c>
      <c r="K3938" s="3" t="s">
        <v>1460</v>
      </c>
      <c r="L3938" s="4">
        <v>0.72161205209765755</v>
      </c>
    </row>
    <row r="3939" spans="2:12" x14ac:dyDescent="0.3">
      <c r="B3939" s="3" t="s">
        <v>174</v>
      </c>
      <c r="C3939" s="4">
        <v>2020</v>
      </c>
      <c r="D3939" s="3" t="s">
        <v>1455</v>
      </c>
      <c r="E3939" s="4">
        <v>10000199</v>
      </c>
      <c r="F3939" s="4">
        <v>4965089</v>
      </c>
      <c r="G3939" s="4">
        <v>5035110</v>
      </c>
      <c r="H3939" s="4">
        <v>1281889</v>
      </c>
      <c r="I3939" s="4">
        <v>0</v>
      </c>
      <c r="J3939" s="4">
        <v>0</v>
      </c>
      <c r="K3939" s="3" t="s">
        <v>1460</v>
      </c>
      <c r="L3939" s="4">
        <v>0.4964990196695086</v>
      </c>
    </row>
    <row r="3940" spans="2:12" x14ac:dyDescent="0.3">
      <c r="B3940" s="3" t="s">
        <v>174</v>
      </c>
      <c r="C3940" s="4">
        <v>2020</v>
      </c>
      <c r="D3940" s="3" t="s">
        <v>1456</v>
      </c>
      <c r="E3940" s="4">
        <v>42935169</v>
      </c>
      <c r="F3940" s="4">
        <v>25354865</v>
      </c>
      <c r="G3940" s="4">
        <v>17580304</v>
      </c>
      <c r="H3940" s="4">
        <v>1571139</v>
      </c>
      <c r="I3940" s="4">
        <v>0</v>
      </c>
      <c r="J3940" s="4">
        <v>0</v>
      </c>
      <c r="K3940" s="3" t="s">
        <v>1460</v>
      </c>
      <c r="L3940" s="4">
        <v>0.59053837659285791</v>
      </c>
    </row>
    <row r="3941" spans="2:12" x14ac:dyDescent="0.3">
      <c r="B3941" s="3" t="s">
        <v>174</v>
      </c>
      <c r="C3941" s="4">
        <v>2020</v>
      </c>
      <c r="D3941" s="3" t="s">
        <v>1457</v>
      </c>
      <c r="E3941" s="4">
        <v>19419858</v>
      </c>
      <c r="F3941" s="4">
        <v>8135607</v>
      </c>
      <c r="G3941" s="4">
        <v>11284251</v>
      </c>
      <c r="H3941" s="4">
        <v>790638</v>
      </c>
      <c r="I3941" s="4">
        <v>0</v>
      </c>
      <c r="J3941" s="4">
        <v>0</v>
      </c>
      <c r="K3941" s="3" t="s">
        <v>1460</v>
      </c>
      <c r="L3941" s="4">
        <v>0.41893236294518732</v>
      </c>
    </row>
    <row r="3942" spans="2:12" x14ac:dyDescent="0.3">
      <c r="B3942" s="3" t="s">
        <v>174</v>
      </c>
      <c r="C3942" s="4">
        <v>2020</v>
      </c>
      <c r="D3942" s="3" t="s">
        <v>1458</v>
      </c>
      <c r="E3942" s="4">
        <v>3418259</v>
      </c>
      <c r="F3942" s="4"/>
      <c r="G3942" s="4">
        <v>3418259</v>
      </c>
      <c r="H3942" s="4">
        <v>1487098</v>
      </c>
      <c r="I3942" s="4">
        <v>3418259</v>
      </c>
      <c r="J3942" s="4"/>
      <c r="K3942" s="3" t="s">
        <v>1451</v>
      </c>
      <c r="L3942" s="4"/>
    </row>
    <row r="3943" spans="2:12" x14ac:dyDescent="0.3">
      <c r="B3943" s="3" t="s">
        <v>174</v>
      </c>
      <c r="C3943" s="4">
        <v>2021</v>
      </c>
      <c r="D3943" s="3" t="s">
        <v>1446</v>
      </c>
      <c r="E3943" s="4">
        <v>32143664</v>
      </c>
      <c r="F3943" s="4">
        <v>15478239</v>
      </c>
      <c r="G3943" s="4">
        <v>16665425</v>
      </c>
      <c r="H3943" s="4">
        <v>430305</v>
      </c>
      <c r="I3943" s="4">
        <v>0</v>
      </c>
      <c r="J3943" s="4">
        <v>0</v>
      </c>
      <c r="K3943" s="3" t="s">
        <v>1460</v>
      </c>
      <c r="L3943" s="4">
        <v>0.48153312578180257</v>
      </c>
    </row>
    <row r="3944" spans="2:12" x14ac:dyDescent="0.3">
      <c r="B3944" s="3" t="s">
        <v>174</v>
      </c>
      <c r="C3944" s="4">
        <v>2021</v>
      </c>
      <c r="D3944" s="3" t="s">
        <v>1448</v>
      </c>
      <c r="E3944" s="4">
        <v>7056397</v>
      </c>
      <c r="F3944" s="4">
        <v>2777683</v>
      </c>
      <c r="G3944" s="4">
        <v>4278714</v>
      </c>
      <c r="H3944" s="4">
        <v>298054</v>
      </c>
      <c r="I3944" s="4">
        <v>0</v>
      </c>
      <c r="J3944" s="4">
        <v>0</v>
      </c>
      <c r="K3944" s="3" t="s">
        <v>1460</v>
      </c>
      <c r="L3944" s="4">
        <v>0.39364040883754131</v>
      </c>
    </row>
    <row r="3945" spans="2:12" x14ac:dyDescent="0.3">
      <c r="B3945" s="3" t="s">
        <v>174</v>
      </c>
      <c r="C3945" s="4">
        <v>2021</v>
      </c>
      <c r="D3945" s="3" t="s">
        <v>1449</v>
      </c>
      <c r="E3945" s="4">
        <v>8434118</v>
      </c>
      <c r="F3945" s="4">
        <v>5668887</v>
      </c>
      <c r="G3945" s="4">
        <v>2765231</v>
      </c>
      <c r="H3945" s="4">
        <v>76954</v>
      </c>
      <c r="I3945" s="4">
        <v>0</v>
      </c>
      <c r="J3945" s="4">
        <v>0</v>
      </c>
      <c r="K3945" s="3" t="s">
        <v>1460</v>
      </c>
      <c r="L3945" s="4">
        <v>0.67213750151468121</v>
      </c>
    </row>
    <row r="3946" spans="2:12" x14ac:dyDescent="0.3">
      <c r="B3946" s="3" t="s">
        <v>174</v>
      </c>
      <c r="C3946" s="4">
        <v>2021</v>
      </c>
      <c r="D3946" s="3" t="s">
        <v>1450</v>
      </c>
      <c r="E3946" s="4">
        <v>20178886</v>
      </c>
      <c r="F3946" s="4"/>
      <c r="G3946" s="4">
        <v>20178886</v>
      </c>
      <c r="H3946" s="4">
        <v>0</v>
      </c>
      <c r="I3946" s="4">
        <v>20178886</v>
      </c>
      <c r="J3946" s="4"/>
      <c r="K3946" s="3" t="s">
        <v>1451</v>
      </c>
      <c r="L3946" s="4"/>
    </row>
    <row r="3947" spans="2:12" x14ac:dyDescent="0.3">
      <c r="B3947" s="3" t="s">
        <v>174</v>
      </c>
      <c r="C3947" s="4">
        <v>2021</v>
      </c>
      <c r="D3947" s="3" t="s">
        <v>1452</v>
      </c>
      <c r="E3947" s="4">
        <v>6627702</v>
      </c>
      <c r="F3947" s="4">
        <v>439330</v>
      </c>
      <c r="G3947" s="4">
        <v>6188372</v>
      </c>
      <c r="H3947" s="4">
        <v>0</v>
      </c>
      <c r="I3947" s="4">
        <v>0</v>
      </c>
      <c r="J3947" s="4">
        <v>0</v>
      </c>
      <c r="K3947" s="3" t="s">
        <v>1460</v>
      </c>
      <c r="L3947" s="4">
        <v>6.6286927203425869E-2</v>
      </c>
    </row>
    <row r="3948" spans="2:12" x14ac:dyDescent="0.3">
      <c r="B3948" s="3" t="s">
        <v>174</v>
      </c>
      <c r="C3948" s="4">
        <v>2021</v>
      </c>
      <c r="D3948" s="3" t="s">
        <v>1453</v>
      </c>
      <c r="E3948" s="4">
        <v>4285374</v>
      </c>
      <c r="F3948" s="4">
        <v>3017230</v>
      </c>
      <c r="G3948" s="4">
        <v>1268144</v>
      </c>
      <c r="H3948" s="4">
        <v>239553</v>
      </c>
      <c r="I3948" s="4">
        <v>0</v>
      </c>
      <c r="J3948" s="4">
        <v>0</v>
      </c>
      <c r="K3948" s="3" t="s">
        <v>1451</v>
      </c>
      <c r="L3948" s="4">
        <v>0.70407623698655009</v>
      </c>
    </row>
    <row r="3949" spans="2:12" x14ac:dyDescent="0.3">
      <c r="B3949" s="3" t="s">
        <v>174</v>
      </c>
      <c r="C3949" s="4">
        <v>2021</v>
      </c>
      <c r="D3949" s="3" t="s">
        <v>1454</v>
      </c>
      <c r="E3949" s="4">
        <v>3201223</v>
      </c>
      <c r="F3949" s="4">
        <v>1328073</v>
      </c>
      <c r="G3949" s="4">
        <v>1873150</v>
      </c>
      <c r="H3949" s="4">
        <v>67897</v>
      </c>
      <c r="I3949" s="4">
        <v>0</v>
      </c>
      <c r="J3949" s="4">
        <v>0</v>
      </c>
      <c r="K3949" s="3" t="s">
        <v>1460</v>
      </c>
      <c r="L3949" s="4">
        <v>0.41486425656694331</v>
      </c>
    </row>
    <row r="3950" spans="2:12" x14ac:dyDescent="0.3">
      <c r="B3950" s="3" t="s">
        <v>174</v>
      </c>
      <c r="C3950" s="4">
        <v>2021</v>
      </c>
      <c r="D3950" s="3" t="s">
        <v>1455</v>
      </c>
      <c r="E3950" s="4">
        <v>10124314</v>
      </c>
      <c r="F3950" s="4">
        <v>5072500</v>
      </c>
      <c r="G3950" s="4">
        <v>5051814</v>
      </c>
      <c r="H3950" s="4">
        <v>177056</v>
      </c>
      <c r="I3950" s="4">
        <v>0</v>
      </c>
      <c r="J3950" s="4">
        <v>0</v>
      </c>
      <c r="K3950" s="3" t="s">
        <v>1460</v>
      </c>
      <c r="L3950" s="4">
        <v>0.50102160008075614</v>
      </c>
    </row>
    <row r="3951" spans="2:12" x14ac:dyDescent="0.3">
      <c r="B3951" s="3" t="s">
        <v>174</v>
      </c>
      <c r="C3951" s="4">
        <v>2021</v>
      </c>
      <c r="D3951" s="3" t="s">
        <v>1456</v>
      </c>
      <c r="E3951" s="4">
        <v>42811123</v>
      </c>
      <c r="F3951" s="4">
        <v>25736126</v>
      </c>
      <c r="G3951" s="4">
        <v>17074997</v>
      </c>
      <c r="H3951" s="4">
        <v>530640</v>
      </c>
      <c r="I3951" s="4">
        <v>0</v>
      </c>
      <c r="J3951" s="4">
        <v>0</v>
      </c>
      <c r="K3951" s="3" t="s">
        <v>1460</v>
      </c>
      <c r="L3951" s="4">
        <v>0.60115512503608004</v>
      </c>
    </row>
    <row r="3952" spans="2:12" x14ac:dyDescent="0.3">
      <c r="B3952" s="3" t="s">
        <v>174</v>
      </c>
      <c r="C3952" s="4">
        <v>2021</v>
      </c>
      <c r="D3952" s="3" t="s">
        <v>1457</v>
      </c>
      <c r="E3952" s="4">
        <v>19309710</v>
      </c>
      <c r="F3952" s="4">
        <v>8821143</v>
      </c>
      <c r="G3952" s="4">
        <v>10488567</v>
      </c>
      <c r="H3952" s="4">
        <v>0</v>
      </c>
      <c r="I3952" s="4">
        <v>0</v>
      </c>
      <c r="J3952" s="4">
        <v>0</v>
      </c>
      <c r="K3952" s="3" t="s">
        <v>1460</v>
      </c>
      <c r="L3952" s="4">
        <v>0.45682420916730493</v>
      </c>
    </row>
    <row r="3953" spans="2:12" x14ac:dyDescent="0.3">
      <c r="B3953" s="3" t="s">
        <v>174</v>
      </c>
      <c r="C3953" s="4">
        <v>2021</v>
      </c>
      <c r="D3953" s="3" t="s">
        <v>1458</v>
      </c>
      <c r="E3953" s="4">
        <v>3785841</v>
      </c>
      <c r="F3953" s="4"/>
      <c r="G3953" s="4">
        <v>3785841</v>
      </c>
      <c r="H3953" s="4">
        <v>824113</v>
      </c>
      <c r="I3953" s="4">
        <v>3785841</v>
      </c>
      <c r="J3953" s="4"/>
      <c r="K3953" s="3" t="s">
        <v>1451</v>
      </c>
      <c r="L3953" s="4"/>
    </row>
    <row r="3954" spans="2:12" x14ac:dyDescent="0.3">
      <c r="B3954" s="3" t="s">
        <v>174</v>
      </c>
      <c r="C3954" s="4">
        <v>2022</v>
      </c>
      <c r="D3954" s="3" t="s">
        <v>1446</v>
      </c>
      <c r="E3954" s="4">
        <v>33387001</v>
      </c>
      <c r="F3954" s="4">
        <v>16531500</v>
      </c>
      <c r="G3954" s="4">
        <v>16855501</v>
      </c>
      <c r="H3954" s="4">
        <v>953708</v>
      </c>
      <c r="I3954" s="4">
        <v>0</v>
      </c>
      <c r="J3954" s="4">
        <v>0</v>
      </c>
      <c r="K3954" s="3" t="s">
        <v>1460</v>
      </c>
      <c r="L3954" s="4">
        <v>0.49514779719208685</v>
      </c>
    </row>
    <row r="3955" spans="2:12" x14ac:dyDescent="0.3">
      <c r="B3955" s="3" t="s">
        <v>174</v>
      </c>
      <c r="C3955" s="4">
        <v>2022</v>
      </c>
      <c r="D3955" s="3" t="s">
        <v>1448</v>
      </c>
      <c r="E3955" s="4">
        <v>7144937</v>
      </c>
      <c r="F3955" s="4">
        <v>2927508</v>
      </c>
      <c r="G3955" s="4">
        <v>4217429</v>
      </c>
      <c r="H3955" s="4">
        <v>88540</v>
      </c>
      <c r="I3955" s="4">
        <v>0</v>
      </c>
      <c r="J3955" s="4">
        <v>0</v>
      </c>
      <c r="K3955" s="3" t="s">
        <v>1460</v>
      </c>
      <c r="L3955" s="4">
        <v>0.40973181429031497</v>
      </c>
    </row>
    <row r="3956" spans="2:12" x14ac:dyDescent="0.3">
      <c r="B3956" s="3" t="s">
        <v>174</v>
      </c>
      <c r="C3956" s="4">
        <v>2022</v>
      </c>
      <c r="D3956" s="3" t="s">
        <v>1449</v>
      </c>
      <c r="E3956" s="4">
        <v>9243162</v>
      </c>
      <c r="F3956" s="4">
        <v>6098603</v>
      </c>
      <c r="G3956" s="4">
        <v>3144559</v>
      </c>
      <c r="H3956" s="4">
        <v>809044</v>
      </c>
      <c r="I3956" s="4">
        <v>0</v>
      </c>
      <c r="J3956" s="4">
        <v>0</v>
      </c>
      <c r="K3956" s="3" t="s">
        <v>1460</v>
      </c>
      <c r="L3956" s="4">
        <v>0.65979618230211701</v>
      </c>
    </row>
    <row r="3957" spans="2:12" x14ac:dyDescent="0.3">
      <c r="B3957" s="3" t="s">
        <v>174</v>
      </c>
      <c r="C3957" s="4">
        <v>2022</v>
      </c>
      <c r="D3957" s="3" t="s">
        <v>1450</v>
      </c>
      <c r="E3957" s="4">
        <v>20044148</v>
      </c>
      <c r="F3957" s="4"/>
      <c r="G3957" s="4">
        <v>20044148</v>
      </c>
      <c r="H3957" s="4">
        <v>0</v>
      </c>
      <c r="I3957" s="4">
        <v>20044148</v>
      </c>
      <c r="J3957" s="4"/>
      <c r="K3957" s="3" t="s">
        <v>1451</v>
      </c>
      <c r="L3957" s="4"/>
    </row>
    <row r="3958" spans="2:12" x14ac:dyDescent="0.3">
      <c r="B3958" s="3" t="s">
        <v>174</v>
      </c>
      <c r="C3958" s="4">
        <v>2022</v>
      </c>
      <c r="D3958" s="3" t="s">
        <v>1452</v>
      </c>
      <c r="E3958" s="4">
        <v>6627702</v>
      </c>
      <c r="F3958" s="4">
        <v>509395</v>
      </c>
      <c r="G3958" s="4">
        <v>6118307</v>
      </c>
      <c r="H3958" s="4">
        <v>0</v>
      </c>
      <c r="I3958" s="4">
        <v>0</v>
      </c>
      <c r="J3958" s="4">
        <v>0</v>
      </c>
      <c r="K3958" s="3" t="s">
        <v>1460</v>
      </c>
      <c r="L3958" s="4">
        <v>7.6858464668447674E-2</v>
      </c>
    </row>
    <row r="3959" spans="2:12" x14ac:dyDescent="0.3">
      <c r="B3959" s="3" t="s">
        <v>174</v>
      </c>
      <c r="C3959" s="4">
        <v>2022</v>
      </c>
      <c r="D3959" s="3" t="s">
        <v>1453</v>
      </c>
      <c r="E3959" s="4">
        <v>4491233</v>
      </c>
      <c r="F3959" s="4">
        <v>3246778</v>
      </c>
      <c r="G3959" s="4">
        <v>1244455</v>
      </c>
      <c r="H3959" s="4">
        <v>155272</v>
      </c>
      <c r="I3959" s="4">
        <v>0</v>
      </c>
      <c r="J3959" s="4">
        <v>0</v>
      </c>
      <c r="K3959" s="3" t="s">
        <v>1451</v>
      </c>
      <c r="L3959" s="4">
        <v>0.72291462055074851</v>
      </c>
    </row>
    <row r="3960" spans="2:12" x14ac:dyDescent="0.3">
      <c r="B3960" s="3" t="s">
        <v>174</v>
      </c>
      <c r="C3960" s="4">
        <v>2022</v>
      </c>
      <c r="D3960" s="3" t="s">
        <v>1454</v>
      </c>
      <c r="E3960" s="4">
        <v>3333037</v>
      </c>
      <c r="F3960" s="4">
        <v>1455309</v>
      </c>
      <c r="G3960" s="4">
        <v>1877728</v>
      </c>
      <c r="H3960" s="4">
        <v>0</v>
      </c>
      <c r="I3960" s="4">
        <v>0</v>
      </c>
      <c r="J3960" s="4">
        <v>0</v>
      </c>
      <c r="K3960" s="3" t="s">
        <v>1460</v>
      </c>
      <c r="L3960" s="4">
        <v>0.43663151654182059</v>
      </c>
    </row>
    <row r="3961" spans="2:12" x14ac:dyDescent="0.3">
      <c r="B3961" s="3" t="s">
        <v>174</v>
      </c>
      <c r="C3961" s="4">
        <v>2022</v>
      </c>
      <c r="D3961" s="3" t="s">
        <v>1455</v>
      </c>
      <c r="E3961" s="4">
        <v>11114927</v>
      </c>
      <c r="F3961" s="4">
        <v>5274643</v>
      </c>
      <c r="G3961" s="4">
        <v>5840284</v>
      </c>
      <c r="H3961" s="4">
        <v>850578</v>
      </c>
      <c r="I3961" s="4">
        <v>0</v>
      </c>
      <c r="J3961" s="4">
        <v>0</v>
      </c>
      <c r="K3961" s="3" t="s">
        <v>1460</v>
      </c>
      <c r="L3961" s="4">
        <v>0.47455489361288655</v>
      </c>
    </row>
    <row r="3962" spans="2:12" x14ac:dyDescent="0.3">
      <c r="B3962" s="3" t="s">
        <v>174</v>
      </c>
      <c r="C3962" s="4">
        <v>2022</v>
      </c>
      <c r="D3962" s="3" t="s">
        <v>1456</v>
      </c>
      <c r="E3962" s="4">
        <v>45251520</v>
      </c>
      <c r="F3962" s="4">
        <v>26746046</v>
      </c>
      <c r="G3962" s="4">
        <v>18505474</v>
      </c>
      <c r="H3962" s="4">
        <v>2159540</v>
      </c>
      <c r="I3962" s="4">
        <v>0</v>
      </c>
      <c r="J3962" s="4">
        <v>0</v>
      </c>
      <c r="K3962" s="3" t="s">
        <v>1460</v>
      </c>
      <c r="L3962" s="4">
        <v>0.59105298562346631</v>
      </c>
    </row>
    <row r="3963" spans="2:12" x14ac:dyDescent="0.3">
      <c r="B3963" s="3" t="s">
        <v>174</v>
      </c>
      <c r="C3963" s="4">
        <v>2022</v>
      </c>
      <c r="D3963" s="3" t="s">
        <v>1457</v>
      </c>
      <c r="E3963" s="4">
        <v>20312129</v>
      </c>
      <c r="F3963" s="4">
        <v>9201655</v>
      </c>
      <c r="G3963" s="4">
        <v>11110474</v>
      </c>
      <c r="H3963" s="4">
        <v>666639</v>
      </c>
      <c r="I3963" s="4">
        <v>0</v>
      </c>
      <c r="J3963" s="4">
        <v>0</v>
      </c>
      <c r="K3963" s="3" t="s">
        <v>1460</v>
      </c>
      <c r="L3963" s="4">
        <v>0.45301282795122066</v>
      </c>
    </row>
    <row r="3964" spans="2:12" x14ac:dyDescent="0.3">
      <c r="B3964" s="3" t="s">
        <v>174</v>
      </c>
      <c r="C3964" s="4">
        <v>2022</v>
      </c>
      <c r="D3964" s="3" t="s">
        <v>1458</v>
      </c>
      <c r="E3964" s="4">
        <v>4650994</v>
      </c>
      <c r="F3964" s="4"/>
      <c r="G3964" s="4">
        <v>4650994</v>
      </c>
      <c r="H3964" s="4">
        <v>2534910</v>
      </c>
      <c r="I3964" s="4">
        <v>4650994</v>
      </c>
      <c r="J3964" s="4"/>
      <c r="K3964" s="3" t="s">
        <v>1451</v>
      </c>
      <c r="L3964" s="4"/>
    </row>
    <row r="3965" spans="2:12" x14ac:dyDescent="0.3">
      <c r="B3965" s="3" t="s">
        <v>174</v>
      </c>
      <c r="C3965" s="4">
        <v>2023</v>
      </c>
      <c r="D3965" s="3" t="s">
        <v>1446</v>
      </c>
      <c r="E3965" s="4">
        <v>35434208</v>
      </c>
      <c r="F3965" s="4">
        <v>18265539</v>
      </c>
      <c r="G3965" s="4">
        <v>17168669</v>
      </c>
      <c r="H3965" s="4">
        <v>234492</v>
      </c>
      <c r="I3965" s="4">
        <v>0</v>
      </c>
      <c r="J3965" s="4">
        <v>0</v>
      </c>
      <c r="K3965" s="3" t="s">
        <v>1460</v>
      </c>
      <c r="L3965" s="4">
        <v>0.51547755773178283</v>
      </c>
    </row>
    <row r="3966" spans="2:12" x14ac:dyDescent="0.3">
      <c r="B3966" s="3" t="s">
        <v>174</v>
      </c>
      <c r="C3966" s="4">
        <v>2023</v>
      </c>
      <c r="D3966" s="3" t="s">
        <v>1448</v>
      </c>
      <c r="E3966" s="4">
        <v>7779442</v>
      </c>
      <c r="F3966" s="4">
        <v>3154234</v>
      </c>
      <c r="G3966" s="4">
        <v>4625208</v>
      </c>
      <c r="H3966" s="4">
        <v>87669</v>
      </c>
      <c r="I3966" s="4">
        <v>0</v>
      </c>
      <c r="J3966" s="4">
        <v>0</v>
      </c>
      <c r="K3966" s="3" t="s">
        <v>1460</v>
      </c>
      <c r="L3966" s="4">
        <v>0.40545761508344685</v>
      </c>
    </row>
    <row r="3967" spans="2:12" x14ac:dyDescent="0.3">
      <c r="B3967" s="3" t="s">
        <v>174</v>
      </c>
      <c r="C3967" s="4">
        <v>2023</v>
      </c>
      <c r="D3967" s="3" t="s">
        <v>1449</v>
      </c>
      <c r="E3967" s="4">
        <v>10911790</v>
      </c>
      <c r="F3967" s="4">
        <v>6614165</v>
      </c>
      <c r="G3967" s="4">
        <v>4297625</v>
      </c>
      <c r="H3967" s="4">
        <v>1668628</v>
      </c>
      <c r="I3967" s="4">
        <v>0</v>
      </c>
      <c r="J3967" s="4">
        <v>0</v>
      </c>
      <c r="K3967" s="3" t="s">
        <v>1460</v>
      </c>
      <c r="L3967" s="4">
        <v>0.60614848709515123</v>
      </c>
    </row>
    <row r="3968" spans="2:12" x14ac:dyDescent="0.3">
      <c r="B3968" s="3" t="s">
        <v>174</v>
      </c>
      <c r="C3968" s="4">
        <v>2023</v>
      </c>
      <c r="D3968" s="3" t="s">
        <v>1450</v>
      </c>
      <c r="E3968" s="4">
        <v>20053008</v>
      </c>
      <c r="F3968" s="4"/>
      <c r="G3968" s="4">
        <v>20053008</v>
      </c>
      <c r="H3968" s="4">
        <v>6148</v>
      </c>
      <c r="I3968" s="4">
        <v>20053008</v>
      </c>
      <c r="J3968" s="4"/>
      <c r="K3968" s="3" t="s">
        <v>1451</v>
      </c>
      <c r="L3968" s="4"/>
    </row>
    <row r="3969" spans="2:12" x14ac:dyDescent="0.3">
      <c r="B3969" s="3" t="s">
        <v>174</v>
      </c>
      <c r="C3969" s="4">
        <v>2023</v>
      </c>
      <c r="D3969" s="3" t="s">
        <v>1452</v>
      </c>
      <c r="E3969" s="4">
        <v>6627702</v>
      </c>
      <c r="F3969" s="4">
        <v>579460</v>
      </c>
      <c r="G3969" s="4">
        <v>6048242</v>
      </c>
      <c r="H3969" s="4">
        <v>0</v>
      </c>
      <c r="I3969" s="4">
        <v>0</v>
      </c>
      <c r="J3969" s="4">
        <v>0</v>
      </c>
      <c r="K3969" s="3" t="s">
        <v>1460</v>
      </c>
      <c r="L3969" s="4">
        <v>8.7430002133469492E-2</v>
      </c>
    </row>
    <row r="3970" spans="2:12" x14ac:dyDescent="0.3">
      <c r="B3970" s="3" t="s">
        <v>174</v>
      </c>
      <c r="C3970" s="4">
        <v>2023</v>
      </c>
      <c r="D3970" s="3" t="s">
        <v>1453</v>
      </c>
      <c r="E3970" s="4">
        <v>4422267</v>
      </c>
      <c r="F3970" s="4">
        <v>3227702</v>
      </c>
      <c r="G3970" s="4">
        <v>1194565</v>
      </c>
      <c r="H3970" s="4">
        <v>179294</v>
      </c>
      <c r="I3970" s="4">
        <v>0</v>
      </c>
      <c r="J3970" s="4">
        <v>0</v>
      </c>
      <c r="K3970" s="3" t="s">
        <v>1451</v>
      </c>
      <c r="L3970" s="4">
        <v>0.72987497136649593</v>
      </c>
    </row>
    <row r="3971" spans="2:12" x14ac:dyDescent="0.3">
      <c r="B3971" s="3" t="s">
        <v>174</v>
      </c>
      <c r="C3971" s="4">
        <v>2023</v>
      </c>
      <c r="D3971" s="3" t="s">
        <v>1454</v>
      </c>
      <c r="E3971" s="4">
        <v>3567190</v>
      </c>
      <c r="F3971" s="4">
        <v>1586598</v>
      </c>
      <c r="G3971" s="4">
        <v>1980592</v>
      </c>
      <c r="H3971" s="4">
        <v>38012</v>
      </c>
      <c r="I3971" s="4">
        <v>0</v>
      </c>
      <c r="J3971" s="4">
        <v>0</v>
      </c>
      <c r="K3971" s="3" t="s">
        <v>1460</v>
      </c>
      <c r="L3971" s="4">
        <v>0.44477529932523918</v>
      </c>
    </row>
    <row r="3972" spans="2:12" x14ac:dyDescent="0.3">
      <c r="B3972" s="3" t="s">
        <v>174</v>
      </c>
      <c r="C3972" s="4">
        <v>2023</v>
      </c>
      <c r="D3972" s="3" t="s">
        <v>1455</v>
      </c>
      <c r="E3972" s="4">
        <v>12920743</v>
      </c>
      <c r="F3972" s="4">
        <v>6386072</v>
      </c>
      <c r="G3972" s="4">
        <v>6534671</v>
      </c>
      <c r="H3972" s="4">
        <v>265053</v>
      </c>
      <c r="I3972" s="4">
        <v>0</v>
      </c>
      <c r="J3972" s="4">
        <v>0</v>
      </c>
      <c r="K3972" s="3" t="s">
        <v>1460</v>
      </c>
      <c r="L3972" s="4">
        <v>0.49424959539865471</v>
      </c>
    </row>
    <row r="3973" spans="2:12" x14ac:dyDescent="0.3">
      <c r="B3973" s="3" t="s">
        <v>174</v>
      </c>
      <c r="C3973" s="4">
        <v>2023</v>
      </c>
      <c r="D3973" s="3" t="s">
        <v>1456</v>
      </c>
      <c r="E3973" s="4">
        <v>49196899</v>
      </c>
      <c r="F3973" s="4">
        <v>28284369</v>
      </c>
      <c r="G3973" s="4">
        <v>20912530</v>
      </c>
      <c r="H3973" s="4">
        <v>1901997</v>
      </c>
      <c r="I3973" s="4">
        <v>0</v>
      </c>
      <c r="J3973" s="4">
        <v>0</v>
      </c>
      <c r="K3973" s="3" t="s">
        <v>1460</v>
      </c>
      <c r="L3973" s="4">
        <v>0.57492178521251924</v>
      </c>
    </row>
    <row r="3974" spans="2:12" x14ac:dyDescent="0.3">
      <c r="B3974" s="3" t="s">
        <v>174</v>
      </c>
      <c r="C3974" s="4">
        <v>2023</v>
      </c>
      <c r="D3974" s="3" t="s">
        <v>1457</v>
      </c>
      <c r="E3974" s="4">
        <v>21221455</v>
      </c>
      <c r="F3974" s="4">
        <v>9409618</v>
      </c>
      <c r="G3974" s="4">
        <v>11811837</v>
      </c>
      <c r="H3974" s="4">
        <v>595335</v>
      </c>
      <c r="I3974" s="4">
        <v>0</v>
      </c>
      <c r="J3974" s="4">
        <v>0</v>
      </c>
      <c r="K3974" s="3" t="s">
        <v>1460</v>
      </c>
      <c r="L3974" s="4">
        <v>0.443401171126108</v>
      </c>
    </row>
    <row r="3975" spans="2:12" x14ac:dyDescent="0.3">
      <c r="B3975" s="3" t="s">
        <v>174</v>
      </c>
      <c r="C3975" s="4">
        <v>2023</v>
      </c>
      <c r="D3975" s="3" t="s">
        <v>1458</v>
      </c>
      <c r="E3975" s="4">
        <v>6909152</v>
      </c>
      <c r="F3975" s="4"/>
      <c r="G3975" s="4">
        <v>6909152</v>
      </c>
      <c r="H3975" s="4">
        <v>6318621</v>
      </c>
      <c r="I3975" s="4">
        <v>6909152</v>
      </c>
      <c r="J3975" s="4"/>
      <c r="K3975" s="3" t="s">
        <v>1451</v>
      </c>
      <c r="L3975" s="4"/>
    </row>
    <row r="3976" spans="2:12" x14ac:dyDescent="0.3">
      <c r="B3976" s="3" t="s">
        <v>174</v>
      </c>
      <c r="C3976" s="4">
        <v>2024</v>
      </c>
      <c r="D3976" s="3" t="s">
        <v>1446</v>
      </c>
      <c r="E3976" s="4">
        <v>37787375</v>
      </c>
      <c r="F3976" s="4">
        <v>19357959</v>
      </c>
      <c r="G3976" s="4">
        <v>18429416</v>
      </c>
      <c r="H3976" s="4">
        <v>623909</v>
      </c>
      <c r="I3976" s="4">
        <v>93117439</v>
      </c>
      <c r="J3976" s="4">
        <v>2821740</v>
      </c>
      <c r="K3976" s="3" t="s">
        <v>1447</v>
      </c>
      <c r="L3976" s="4">
        <v>0.51228641841355749</v>
      </c>
    </row>
    <row r="3977" spans="2:12" x14ac:dyDescent="0.3">
      <c r="B3977" s="3" t="s">
        <v>174</v>
      </c>
      <c r="C3977" s="4">
        <v>2024</v>
      </c>
      <c r="D3977" s="3" t="s">
        <v>1448</v>
      </c>
      <c r="E3977" s="4">
        <v>8332906</v>
      </c>
      <c r="F3977" s="4">
        <v>3329423</v>
      </c>
      <c r="G3977" s="4">
        <v>5003483</v>
      </c>
      <c r="H3977" s="4">
        <v>525924</v>
      </c>
      <c r="I3977" s="4">
        <v>43993460</v>
      </c>
      <c r="J3977" s="4">
        <v>799881</v>
      </c>
      <c r="K3977" s="3" t="s">
        <v>1447</v>
      </c>
      <c r="L3977" s="4">
        <v>0.39955124898804811</v>
      </c>
    </row>
    <row r="3978" spans="2:12" x14ac:dyDescent="0.3">
      <c r="B3978" s="3" t="s">
        <v>174</v>
      </c>
      <c r="C3978" s="4">
        <v>2024</v>
      </c>
      <c r="D3978" s="3" t="s">
        <v>1449</v>
      </c>
      <c r="E3978" s="4">
        <v>10668215</v>
      </c>
      <c r="F3978" s="4">
        <v>6390986</v>
      </c>
      <c r="G3978" s="4">
        <v>4277229</v>
      </c>
      <c r="H3978" s="4">
        <v>526737</v>
      </c>
      <c r="I3978" s="4">
        <v>12913533</v>
      </c>
      <c r="J3978" s="4">
        <v>645677</v>
      </c>
      <c r="K3978" s="3" t="s">
        <v>1447</v>
      </c>
      <c r="L3978" s="4">
        <v>0.59906797903866771</v>
      </c>
    </row>
    <row r="3979" spans="2:12" x14ac:dyDescent="0.3">
      <c r="B3979" s="3" t="s">
        <v>174</v>
      </c>
      <c r="C3979" s="4">
        <v>2024</v>
      </c>
      <c r="D3979" s="3" t="s">
        <v>1450</v>
      </c>
      <c r="E3979" s="4">
        <v>20050296</v>
      </c>
      <c r="F3979" s="4"/>
      <c r="G3979" s="4">
        <v>20050296</v>
      </c>
      <c r="H3979" s="4">
        <v>0</v>
      </c>
      <c r="I3979" s="4">
        <v>20050296</v>
      </c>
      <c r="J3979" s="4"/>
      <c r="K3979" s="3" t="s">
        <v>1451</v>
      </c>
      <c r="L3979" s="4"/>
    </row>
    <row r="3980" spans="2:12" x14ac:dyDescent="0.3">
      <c r="B3980" s="3" t="s">
        <v>174</v>
      </c>
      <c r="C3980" s="4">
        <v>2024</v>
      </c>
      <c r="D3980" s="3" t="s">
        <v>1452</v>
      </c>
      <c r="E3980" s="4">
        <v>6627702</v>
      </c>
      <c r="F3980" s="4">
        <v>649525</v>
      </c>
      <c r="G3980" s="4">
        <v>5978177</v>
      </c>
      <c r="H3980" s="4">
        <v>140485</v>
      </c>
      <c r="I3980" s="4">
        <v>94693</v>
      </c>
      <c r="J3980" s="4">
        <v>1280</v>
      </c>
      <c r="K3980" s="3" t="s">
        <v>1447</v>
      </c>
      <c r="L3980" s="4">
        <v>9.8001539598491297E-2</v>
      </c>
    </row>
    <row r="3981" spans="2:12" x14ac:dyDescent="0.3">
      <c r="B3981" s="3" t="s">
        <v>174</v>
      </c>
      <c r="C3981" s="4">
        <v>2024</v>
      </c>
      <c r="D3981" s="3" t="s">
        <v>1453</v>
      </c>
      <c r="E3981" s="4">
        <v>4630753</v>
      </c>
      <c r="F3981" s="4">
        <v>3533132</v>
      </c>
      <c r="G3981" s="4">
        <v>1097621</v>
      </c>
      <c r="H3981" s="4">
        <v>277365</v>
      </c>
      <c r="I3981" s="4">
        <v>400000</v>
      </c>
      <c r="J3981" s="4">
        <v>26666</v>
      </c>
      <c r="K3981" s="3" t="s">
        <v>1451</v>
      </c>
      <c r="L3981" s="4">
        <v>0.76297137852094465</v>
      </c>
    </row>
    <row r="3982" spans="2:12" x14ac:dyDescent="0.3">
      <c r="B3982" s="3" t="s">
        <v>174</v>
      </c>
      <c r="C3982" s="4">
        <v>2024</v>
      </c>
      <c r="D3982" s="3" t="s">
        <v>1454</v>
      </c>
      <c r="E3982" s="4">
        <v>5057477</v>
      </c>
      <c r="F3982" s="4">
        <v>1759941</v>
      </c>
      <c r="G3982" s="4">
        <v>3297536</v>
      </c>
      <c r="H3982" s="4">
        <v>570310</v>
      </c>
      <c r="I3982" s="4">
        <v>2736730</v>
      </c>
      <c r="J3982" s="4">
        <v>101360</v>
      </c>
      <c r="K3982" s="3" t="s">
        <v>1447</v>
      </c>
      <c r="L3982" s="4">
        <v>0.34798793944095052</v>
      </c>
    </row>
    <row r="3983" spans="2:12" x14ac:dyDescent="0.3">
      <c r="B3983" s="3" t="s">
        <v>174</v>
      </c>
      <c r="C3983" s="4">
        <v>2024</v>
      </c>
      <c r="D3983" s="3" t="s">
        <v>1455</v>
      </c>
      <c r="E3983" s="4">
        <v>14445435</v>
      </c>
      <c r="F3983" s="4">
        <v>6635151</v>
      </c>
      <c r="G3983" s="4">
        <v>7810284</v>
      </c>
      <c r="H3983" s="4">
        <v>1133705</v>
      </c>
      <c r="I3983" s="4">
        <v>65089406</v>
      </c>
      <c r="J3983" s="4">
        <v>1033165</v>
      </c>
      <c r="K3983" s="3" t="s">
        <v>1447</v>
      </c>
      <c r="L3983" s="4">
        <v>0.45932510858966863</v>
      </c>
    </row>
    <row r="3984" spans="2:12" x14ac:dyDescent="0.3">
      <c r="B3984" s="3" t="s">
        <v>174</v>
      </c>
      <c r="C3984" s="4">
        <v>2024</v>
      </c>
      <c r="D3984" s="3" t="s">
        <v>1456</v>
      </c>
      <c r="E3984" s="4">
        <v>51495820</v>
      </c>
      <c r="F3984" s="4">
        <v>29535322</v>
      </c>
      <c r="G3984" s="4">
        <v>21960498</v>
      </c>
      <c r="H3984" s="4">
        <v>2521662</v>
      </c>
      <c r="I3984" s="4">
        <v>86535494</v>
      </c>
      <c r="J3984" s="4">
        <v>2422182</v>
      </c>
      <c r="K3984" s="3" t="s">
        <v>1447</v>
      </c>
      <c r="L3984" s="4">
        <v>0.57354795010546489</v>
      </c>
    </row>
    <row r="3985" spans="2:12" x14ac:dyDescent="0.3">
      <c r="B3985" s="3" t="s">
        <v>174</v>
      </c>
      <c r="C3985" s="4">
        <v>2024</v>
      </c>
      <c r="D3985" s="3" t="s">
        <v>1457</v>
      </c>
      <c r="E3985" s="4">
        <v>22171684</v>
      </c>
      <c r="F3985" s="4">
        <v>9823698</v>
      </c>
      <c r="G3985" s="4">
        <v>12347986</v>
      </c>
      <c r="H3985" s="4">
        <v>953605</v>
      </c>
      <c r="I3985" s="4">
        <v>91236561</v>
      </c>
      <c r="J3985" s="4">
        <v>1495681</v>
      </c>
      <c r="K3985" s="3" t="s">
        <v>1447</v>
      </c>
      <c r="L3985" s="4">
        <v>0.44307405788392079</v>
      </c>
    </row>
    <row r="3986" spans="2:12" x14ac:dyDescent="0.3">
      <c r="B3986" s="3" t="s">
        <v>174</v>
      </c>
      <c r="C3986" s="4">
        <v>2024</v>
      </c>
      <c r="D3986" s="3" t="s">
        <v>1458</v>
      </c>
      <c r="E3986" s="4">
        <v>5710785</v>
      </c>
      <c r="F3986" s="4"/>
      <c r="G3986" s="4">
        <v>5710785</v>
      </c>
      <c r="H3986" s="4">
        <v>1801547</v>
      </c>
      <c r="I3986" s="4">
        <v>5710785</v>
      </c>
      <c r="J3986" s="4"/>
      <c r="K3986" s="3" t="s">
        <v>1451</v>
      </c>
      <c r="L3986" s="4"/>
    </row>
    <row r="3987" spans="2:12" x14ac:dyDescent="0.3">
      <c r="B3987" s="3" t="s">
        <v>176</v>
      </c>
      <c r="C3987" s="4">
        <v>2019</v>
      </c>
      <c r="D3987" s="3" t="s">
        <v>1446</v>
      </c>
      <c r="E3987" s="4">
        <v>40122939</v>
      </c>
      <c r="F3987" s="4">
        <v>15796216</v>
      </c>
      <c r="G3987" s="4">
        <v>24326723</v>
      </c>
      <c r="H3987" s="4">
        <v>0</v>
      </c>
      <c r="I3987" s="4">
        <v>0</v>
      </c>
      <c r="J3987" s="4">
        <v>0</v>
      </c>
      <c r="K3987" s="3" t="s">
        <v>1447</v>
      </c>
      <c r="L3987" s="4">
        <v>0.39369538707022433</v>
      </c>
    </row>
    <row r="3988" spans="2:12" x14ac:dyDescent="0.3">
      <c r="B3988" s="3" t="s">
        <v>176</v>
      </c>
      <c r="C3988" s="4">
        <v>2019</v>
      </c>
      <c r="D3988" s="3" t="s">
        <v>1448</v>
      </c>
      <c r="E3988" s="4">
        <v>0</v>
      </c>
      <c r="F3988" s="4">
        <v>0</v>
      </c>
      <c r="G3988" s="4">
        <v>0</v>
      </c>
      <c r="H3988" s="4">
        <v>0</v>
      </c>
      <c r="I3988" s="4">
        <v>0</v>
      </c>
      <c r="J3988" s="4">
        <v>0</v>
      </c>
      <c r="K3988" s="3" t="s">
        <v>1447</v>
      </c>
      <c r="L3988" s="4"/>
    </row>
    <row r="3989" spans="2:12" x14ac:dyDescent="0.3">
      <c r="B3989" s="3" t="s">
        <v>176</v>
      </c>
      <c r="C3989" s="4">
        <v>2019</v>
      </c>
      <c r="D3989" s="3" t="s">
        <v>1449</v>
      </c>
      <c r="E3989" s="4">
        <v>16723898</v>
      </c>
      <c r="F3989" s="4">
        <v>8045512</v>
      </c>
      <c r="G3989" s="4">
        <v>8678386</v>
      </c>
      <c r="H3989" s="4">
        <v>2082086</v>
      </c>
      <c r="I3989" s="4">
        <v>0</v>
      </c>
      <c r="J3989" s="4">
        <v>0</v>
      </c>
      <c r="K3989" s="3" t="s">
        <v>1460</v>
      </c>
      <c r="L3989" s="4">
        <v>0.48107875329065031</v>
      </c>
    </row>
    <row r="3990" spans="2:12" x14ac:dyDescent="0.3">
      <c r="B3990" s="3" t="s">
        <v>176</v>
      </c>
      <c r="C3990" s="4">
        <v>2019</v>
      </c>
      <c r="D3990" s="3" t="s">
        <v>1450</v>
      </c>
      <c r="E3990" s="4">
        <v>4894708</v>
      </c>
      <c r="F3990" s="4"/>
      <c r="G3990" s="4">
        <v>4894708</v>
      </c>
      <c r="H3990" s="4">
        <v>91746</v>
      </c>
      <c r="I3990" s="4">
        <v>4894708</v>
      </c>
      <c r="J3990" s="4"/>
      <c r="K3990" s="3" t="s">
        <v>1451</v>
      </c>
      <c r="L3990" s="4"/>
    </row>
    <row r="3991" spans="2:12" x14ac:dyDescent="0.3">
      <c r="B3991" s="3" t="s">
        <v>176</v>
      </c>
      <c r="C3991" s="4">
        <v>2019</v>
      </c>
      <c r="D3991" s="3" t="s">
        <v>1452</v>
      </c>
      <c r="E3991" s="4">
        <v>0</v>
      </c>
      <c r="F3991" s="4">
        <v>0</v>
      </c>
      <c r="G3991" s="4">
        <v>0</v>
      </c>
      <c r="H3991" s="4">
        <v>0</v>
      </c>
      <c r="I3991" s="4">
        <v>0</v>
      </c>
      <c r="J3991" s="4">
        <v>0</v>
      </c>
      <c r="K3991" s="3" t="s">
        <v>1447</v>
      </c>
      <c r="L3991" s="4"/>
    </row>
    <row r="3992" spans="2:12" x14ac:dyDescent="0.3">
      <c r="B3992" s="3" t="s">
        <v>176</v>
      </c>
      <c r="C3992" s="4">
        <v>2019</v>
      </c>
      <c r="D3992" s="3" t="s">
        <v>1453</v>
      </c>
      <c r="E3992" s="4">
        <v>0</v>
      </c>
      <c r="F3992" s="4">
        <v>0</v>
      </c>
      <c r="G3992" s="4">
        <v>0</v>
      </c>
      <c r="H3992" s="4">
        <v>0</v>
      </c>
      <c r="I3992" s="4">
        <v>0</v>
      </c>
      <c r="J3992" s="4">
        <v>0</v>
      </c>
      <c r="K3992" s="3" t="s">
        <v>1451</v>
      </c>
      <c r="L3992" s="4"/>
    </row>
    <row r="3993" spans="2:12" x14ac:dyDescent="0.3">
      <c r="B3993" s="3" t="s">
        <v>176</v>
      </c>
      <c r="C3993" s="4">
        <v>2019</v>
      </c>
      <c r="D3993" s="3" t="s">
        <v>1454</v>
      </c>
      <c r="E3993" s="4">
        <v>0</v>
      </c>
      <c r="F3993" s="4">
        <v>0</v>
      </c>
      <c r="G3993" s="4">
        <v>0</v>
      </c>
      <c r="H3993" s="4">
        <v>0</v>
      </c>
      <c r="I3993" s="4">
        <v>0</v>
      </c>
      <c r="J3993" s="4">
        <v>0</v>
      </c>
      <c r="K3993" s="3" t="s">
        <v>1447</v>
      </c>
      <c r="L3993" s="4"/>
    </row>
    <row r="3994" spans="2:12" x14ac:dyDescent="0.3">
      <c r="B3994" s="3" t="s">
        <v>176</v>
      </c>
      <c r="C3994" s="4">
        <v>2019</v>
      </c>
      <c r="D3994" s="3" t="s">
        <v>1455</v>
      </c>
      <c r="E3994" s="4">
        <v>3465644</v>
      </c>
      <c r="F3994" s="4">
        <v>2257813</v>
      </c>
      <c r="G3994" s="4">
        <v>1207831</v>
      </c>
      <c r="H3994" s="4">
        <v>240956</v>
      </c>
      <c r="I3994" s="4">
        <v>0</v>
      </c>
      <c r="J3994" s="4">
        <v>0</v>
      </c>
      <c r="K3994" s="3" t="s">
        <v>1447</v>
      </c>
      <c r="L3994" s="4">
        <v>0.65148439943629521</v>
      </c>
    </row>
    <row r="3995" spans="2:12" x14ac:dyDescent="0.3">
      <c r="B3995" s="3" t="s">
        <v>176</v>
      </c>
      <c r="C3995" s="4">
        <v>2019</v>
      </c>
      <c r="D3995" s="3" t="s">
        <v>1456</v>
      </c>
      <c r="E3995" s="4">
        <v>20739265</v>
      </c>
      <c r="F3995" s="4">
        <v>10715036</v>
      </c>
      <c r="G3995" s="4">
        <v>10024229</v>
      </c>
      <c r="H3995" s="4">
        <v>432032</v>
      </c>
      <c r="I3995" s="4">
        <v>0</v>
      </c>
      <c r="J3995" s="4">
        <v>0</v>
      </c>
      <c r="K3995" s="3" t="s">
        <v>1460</v>
      </c>
      <c r="L3995" s="4">
        <v>0.5166545680379705</v>
      </c>
    </row>
    <row r="3996" spans="2:12" x14ac:dyDescent="0.3">
      <c r="B3996" s="3" t="s">
        <v>176</v>
      </c>
      <c r="C3996" s="4">
        <v>2019</v>
      </c>
      <c r="D3996" s="3" t="s">
        <v>1457</v>
      </c>
      <c r="E3996" s="4">
        <v>2338865</v>
      </c>
      <c r="F3996" s="4">
        <v>1532715</v>
      </c>
      <c r="G3996" s="4">
        <v>806150</v>
      </c>
      <c r="H3996" s="4">
        <v>0</v>
      </c>
      <c r="I3996" s="4">
        <v>0</v>
      </c>
      <c r="J3996" s="4">
        <v>0</v>
      </c>
      <c r="K3996" s="3" t="s">
        <v>1447</v>
      </c>
      <c r="L3996" s="4">
        <v>0.65532427053292941</v>
      </c>
    </row>
    <row r="3997" spans="2:12" x14ac:dyDescent="0.3">
      <c r="B3997" s="3" t="s">
        <v>176</v>
      </c>
      <c r="C3997" s="4">
        <v>2019</v>
      </c>
      <c r="D3997" s="3" t="s">
        <v>1458</v>
      </c>
      <c r="E3997" s="4">
        <v>0</v>
      </c>
      <c r="F3997" s="4"/>
      <c r="G3997" s="4">
        <v>0</v>
      </c>
      <c r="H3997" s="4">
        <v>0</v>
      </c>
      <c r="I3997" s="4">
        <v>0</v>
      </c>
      <c r="J3997" s="4"/>
      <c r="K3997" s="3" t="s">
        <v>1451</v>
      </c>
      <c r="L3997" s="4"/>
    </row>
    <row r="3998" spans="2:12" x14ac:dyDescent="0.3">
      <c r="B3998" s="3" t="s">
        <v>176</v>
      </c>
      <c r="C3998" s="4">
        <v>2020</v>
      </c>
      <c r="D3998" s="3" t="s">
        <v>1446</v>
      </c>
      <c r="E3998" s="4">
        <v>40381527</v>
      </c>
      <c r="F3998" s="4">
        <v>16679814</v>
      </c>
      <c r="G3998" s="4">
        <v>23701713</v>
      </c>
      <c r="H3998" s="4">
        <v>258588</v>
      </c>
      <c r="I3998" s="4">
        <v>0</v>
      </c>
      <c r="J3998" s="4">
        <v>0</v>
      </c>
      <c r="K3998" s="3" t="s">
        <v>1447</v>
      </c>
      <c r="L3998" s="4">
        <v>0.41305555384272613</v>
      </c>
    </row>
    <row r="3999" spans="2:12" x14ac:dyDescent="0.3">
      <c r="B3999" s="3" t="s">
        <v>176</v>
      </c>
      <c r="C3999" s="4">
        <v>2020</v>
      </c>
      <c r="D3999" s="3" t="s">
        <v>1448</v>
      </c>
      <c r="E3999" s="4">
        <v>0</v>
      </c>
      <c r="F3999" s="4">
        <v>0</v>
      </c>
      <c r="G3999" s="4">
        <v>0</v>
      </c>
      <c r="H3999" s="4">
        <v>0</v>
      </c>
      <c r="I3999" s="4">
        <v>0</v>
      </c>
      <c r="J3999" s="4">
        <v>0</v>
      </c>
      <c r="K3999" s="3" t="s">
        <v>1447</v>
      </c>
      <c r="L3999" s="4"/>
    </row>
    <row r="4000" spans="2:12" x14ac:dyDescent="0.3">
      <c r="B4000" s="3" t="s">
        <v>176</v>
      </c>
      <c r="C4000" s="4">
        <v>2020</v>
      </c>
      <c r="D4000" s="3" t="s">
        <v>1449</v>
      </c>
      <c r="E4000" s="4">
        <v>20971450</v>
      </c>
      <c r="F4000" s="4">
        <v>9292251</v>
      </c>
      <c r="G4000" s="4">
        <v>11679199</v>
      </c>
      <c r="H4000" s="4">
        <v>4331266</v>
      </c>
      <c r="I4000" s="4">
        <v>0</v>
      </c>
      <c r="J4000" s="4">
        <v>0</v>
      </c>
      <c r="K4000" s="3" t="s">
        <v>1460</v>
      </c>
      <c r="L4000" s="4">
        <v>0.44309053498923534</v>
      </c>
    </row>
    <row r="4001" spans="2:12" x14ac:dyDescent="0.3">
      <c r="B4001" s="3" t="s">
        <v>176</v>
      </c>
      <c r="C4001" s="4">
        <v>2020</v>
      </c>
      <c r="D4001" s="3" t="s">
        <v>1450</v>
      </c>
      <c r="E4001" s="4">
        <v>4909077</v>
      </c>
      <c r="F4001" s="4"/>
      <c r="G4001" s="4">
        <v>4909077</v>
      </c>
      <c r="H4001" s="4">
        <v>14368</v>
      </c>
      <c r="I4001" s="4">
        <v>4909077</v>
      </c>
      <c r="J4001" s="4"/>
      <c r="K4001" s="3" t="s">
        <v>1451</v>
      </c>
      <c r="L4001" s="4"/>
    </row>
    <row r="4002" spans="2:12" x14ac:dyDescent="0.3">
      <c r="B4002" s="3" t="s">
        <v>176</v>
      </c>
      <c r="C4002" s="4">
        <v>2020</v>
      </c>
      <c r="D4002" s="3" t="s">
        <v>1452</v>
      </c>
      <c r="E4002" s="4">
        <v>0</v>
      </c>
      <c r="F4002" s="4">
        <v>0</v>
      </c>
      <c r="G4002" s="4">
        <v>0</v>
      </c>
      <c r="H4002" s="4">
        <v>0</v>
      </c>
      <c r="I4002" s="4">
        <v>0</v>
      </c>
      <c r="J4002" s="4">
        <v>0</v>
      </c>
      <c r="K4002" s="3" t="s">
        <v>1447</v>
      </c>
      <c r="L4002" s="4"/>
    </row>
    <row r="4003" spans="2:12" x14ac:dyDescent="0.3">
      <c r="B4003" s="3" t="s">
        <v>176</v>
      </c>
      <c r="C4003" s="4">
        <v>2020</v>
      </c>
      <c r="D4003" s="3" t="s">
        <v>1453</v>
      </c>
      <c r="E4003" s="4">
        <v>0</v>
      </c>
      <c r="F4003" s="4">
        <v>0</v>
      </c>
      <c r="G4003" s="4">
        <v>0</v>
      </c>
      <c r="H4003" s="4">
        <v>0</v>
      </c>
      <c r="I4003" s="4">
        <v>0</v>
      </c>
      <c r="J4003" s="4">
        <v>0</v>
      </c>
      <c r="K4003" s="3" t="s">
        <v>1451</v>
      </c>
      <c r="L4003" s="4"/>
    </row>
    <row r="4004" spans="2:12" x14ac:dyDescent="0.3">
      <c r="B4004" s="3" t="s">
        <v>176</v>
      </c>
      <c r="C4004" s="4">
        <v>2020</v>
      </c>
      <c r="D4004" s="3" t="s">
        <v>1454</v>
      </c>
      <c r="E4004" s="4">
        <v>0</v>
      </c>
      <c r="F4004" s="4">
        <v>0</v>
      </c>
      <c r="G4004" s="4">
        <v>0</v>
      </c>
      <c r="H4004" s="4">
        <v>0</v>
      </c>
      <c r="I4004" s="4">
        <v>0</v>
      </c>
      <c r="J4004" s="4">
        <v>0</v>
      </c>
      <c r="K4004" s="3" t="s">
        <v>1447</v>
      </c>
      <c r="L4004" s="4"/>
    </row>
    <row r="4005" spans="2:12" x14ac:dyDescent="0.3">
      <c r="B4005" s="3" t="s">
        <v>176</v>
      </c>
      <c r="C4005" s="4">
        <v>2020</v>
      </c>
      <c r="D4005" s="3" t="s">
        <v>1455</v>
      </c>
      <c r="E4005" s="4">
        <v>3465644</v>
      </c>
      <c r="F4005" s="4">
        <v>2315356</v>
      </c>
      <c r="G4005" s="4">
        <v>1150288</v>
      </c>
      <c r="H4005" s="4">
        <v>0</v>
      </c>
      <c r="I4005" s="4">
        <v>0</v>
      </c>
      <c r="J4005" s="4">
        <v>0</v>
      </c>
      <c r="K4005" s="3" t="s">
        <v>1447</v>
      </c>
      <c r="L4005" s="4">
        <v>0.66808823987691757</v>
      </c>
    </row>
    <row r="4006" spans="2:12" x14ac:dyDescent="0.3">
      <c r="B4006" s="3" t="s">
        <v>176</v>
      </c>
      <c r="C4006" s="4">
        <v>2020</v>
      </c>
      <c r="D4006" s="3" t="s">
        <v>1456</v>
      </c>
      <c r="E4006" s="4">
        <v>23087810</v>
      </c>
      <c r="F4006" s="4">
        <v>11175515</v>
      </c>
      <c r="G4006" s="4">
        <v>11912295</v>
      </c>
      <c r="H4006" s="4">
        <v>2348544</v>
      </c>
      <c r="I4006" s="4">
        <v>0</v>
      </c>
      <c r="J4006" s="4">
        <v>0</v>
      </c>
      <c r="K4006" s="3" t="s">
        <v>1460</v>
      </c>
      <c r="L4006" s="4">
        <v>0.48404396086073126</v>
      </c>
    </row>
    <row r="4007" spans="2:12" x14ac:dyDescent="0.3">
      <c r="B4007" s="3" t="s">
        <v>176</v>
      </c>
      <c r="C4007" s="4">
        <v>2020</v>
      </c>
      <c r="D4007" s="3" t="s">
        <v>1457</v>
      </c>
      <c r="E4007" s="4">
        <v>2338865</v>
      </c>
      <c r="F4007" s="4">
        <v>1575064</v>
      </c>
      <c r="G4007" s="4">
        <v>763801</v>
      </c>
      <c r="H4007" s="4">
        <v>0</v>
      </c>
      <c r="I4007" s="4">
        <v>0</v>
      </c>
      <c r="J4007" s="4">
        <v>0</v>
      </c>
      <c r="K4007" s="3" t="s">
        <v>1447</v>
      </c>
      <c r="L4007" s="4">
        <v>0.67343091627776719</v>
      </c>
    </row>
    <row r="4008" spans="2:12" x14ac:dyDescent="0.3">
      <c r="B4008" s="3" t="s">
        <v>176</v>
      </c>
      <c r="C4008" s="4">
        <v>2020</v>
      </c>
      <c r="D4008" s="3" t="s">
        <v>1458</v>
      </c>
      <c r="E4008" s="4">
        <v>0</v>
      </c>
      <c r="F4008" s="4"/>
      <c r="G4008" s="4">
        <v>0</v>
      </c>
      <c r="H4008" s="4">
        <v>0</v>
      </c>
      <c r="I4008" s="4">
        <v>0</v>
      </c>
      <c r="J4008" s="4"/>
      <c r="K4008" s="3" t="s">
        <v>1451</v>
      </c>
      <c r="L4008" s="4"/>
    </row>
    <row r="4009" spans="2:12" x14ac:dyDescent="0.3">
      <c r="B4009" s="3" t="s">
        <v>176</v>
      </c>
      <c r="C4009" s="4">
        <v>2021</v>
      </c>
      <c r="D4009" s="3" t="s">
        <v>1446</v>
      </c>
      <c r="E4009" s="4">
        <v>40667000</v>
      </c>
      <c r="F4009" s="4">
        <v>17528811</v>
      </c>
      <c r="G4009" s="4">
        <v>23138189</v>
      </c>
      <c r="H4009" s="4">
        <v>285473</v>
      </c>
      <c r="I4009" s="4">
        <v>0</v>
      </c>
      <c r="J4009" s="4">
        <v>0</v>
      </c>
      <c r="K4009" s="3" t="s">
        <v>1447</v>
      </c>
      <c r="L4009" s="4">
        <v>0.43103280300981139</v>
      </c>
    </row>
    <row r="4010" spans="2:12" x14ac:dyDescent="0.3">
      <c r="B4010" s="3" t="s">
        <v>176</v>
      </c>
      <c r="C4010" s="4">
        <v>2021</v>
      </c>
      <c r="D4010" s="3" t="s">
        <v>1448</v>
      </c>
      <c r="E4010" s="4">
        <v>0</v>
      </c>
      <c r="F4010" s="4">
        <v>0</v>
      </c>
      <c r="G4010" s="4">
        <v>0</v>
      </c>
      <c r="H4010" s="4">
        <v>0</v>
      </c>
      <c r="I4010" s="4">
        <v>0</v>
      </c>
      <c r="J4010" s="4">
        <v>0</v>
      </c>
      <c r="K4010" s="3" t="s">
        <v>1447</v>
      </c>
      <c r="L4010" s="4"/>
    </row>
    <row r="4011" spans="2:12" x14ac:dyDescent="0.3">
      <c r="B4011" s="3" t="s">
        <v>176</v>
      </c>
      <c r="C4011" s="4">
        <v>2021</v>
      </c>
      <c r="D4011" s="3" t="s">
        <v>1449</v>
      </c>
      <c r="E4011" s="4">
        <v>22885169</v>
      </c>
      <c r="F4011" s="4">
        <v>10655158</v>
      </c>
      <c r="G4011" s="4">
        <v>12230011</v>
      </c>
      <c r="H4011" s="4">
        <v>1962969</v>
      </c>
      <c r="I4011" s="4">
        <v>0</v>
      </c>
      <c r="J4011" s="4">
        <v>0</v>
      </c>
      <c r="K4011" s="3" t="s">
        <v>1460</v>
      </c>
      <c r="L4011" s="4">
        <v>0.46559227943652065</v>
      </c>
    </row>
    <row r="4012" spans="2:12" x14ac:dyDescent="0.3">
      <c r="B4012" s="3" t="s">
        <v>176</v>
      </c>
      <c r="C4012" s="4">
        <v>2021</v>
      </c>
      <c r="D4012" s="3" t="s">
        <v>1450</v>
      </c>
      <c r="E4012" s="4">
        <v>5222241</v>
      </c>
      <c r="F4012" s="4"/>
      <c r="G4012" s="4">
        <v>5222241</v>
      </c>
      <c r="H4012" s="4">
        <v>313163</v>
      </c>
      <c r="I4012" s="4">
        <v>5222241</v>
      </c>
      <c r="J4012" s="4"/>
      <c r="K4012" s="3" t="s">
        <v>1451</v>
      </c>
      <c r="L4012" s="4"/>
    </row>
    <row r="4013" spans="2:12" x14ac:dyDescent="0.3">
      <c r="B4013" s="3" t="s">
        <v>176</v>
      </c>
      <c r="C4013" s="4">
        <v>2021</v>
      </c>
      <c r="D4013" s="3" t="s">
        <v>1452</v>
      </c>
      <c r="E4013" s="4">
        <v>0</v>
      </c>
      <c r="F4013" s="4">
        <v>0</v>
      </c>
      <c r="G4013" s="4">
        <v>0</v>
      </c>
      <c r="H4013" s="4">
        <v>0</v>
      </c>
      <c r="I4013" s="4">
        <v>0</v>
      </c>
      <c r="J4013" s="4">
        <v>0</v>
      </c>
      <c r="K4013" s="3" t="s">
        <v>1447</v>
      </c>
      <c r="L4013" s="4"/>
    </row>
    <row r="4014" spans="2:12" x14ac:dyDescent="0.3">
      <c r="B4014" s="3" t="s">
        <v>176</v>
      </c>
      <c r="C4014" s="4">
        <v>2021</v>
      </c>
      <c r="D4014" s="3" t="s">
        <v>1453</v>
      </c>
      <c r="E4014" s="4">
        <v>0</v>
      </c>
      <c r="F4014" s="4">
        <v>0</v>
      </c>
      <c r="G4014" s="4">
        <v>0</v>
      </c>
      <c r="H4014" s="4">
        <v>0</v>
      </c>
      <c r="I4014" s="4">
        <v>0</v>
      </c>
      <c r="J4014" s="4">
        <v>0</v>
      </c>
      <c r="K4014" s="3" t="s">
        <v>1451</v>
      </c>
      <c r="L4014" s="4"/>
    </row>
    <row r="4015" spans="2:12" x14ac:dyDescent="0.3">
      <c r="B4015" s="3" t="s">
        <v>176</v>
      </c>
      <c r="C4015" s="4">
        <v>2021</v>
      </c>
      <c r="D4015" s="3" t="s">
        <v>1454</v>
      </c>
      <c r="E4015" s="4">
        <v>0</v>
      </c>
      <c r="F4015" s="4">
        <v>0</v>
      </c>
      <c r="G4015" s="4">
        <v>0</v>
      </c>
      <c r="H4015" s="4">
        <v>0</v>
      </c>
      <c r="I4015" s="4">
        <v>0</v>
      </c>
      <c r="J4015" s="4">
        <v>0</v>
      </c>
      <c r="K4015" s="3" t="s">
        <v>1447</v>
      </c>
      <c r="L4015" s="4"/>
    </row>
    <row r="4016" spans="2:12" x14ac:dyDescent="0.3">
      <c r="B4016" s="3" t="s">
        <v>176</v>
      </c>
      <c r="C4016" s="4">
        <v>2021</v>
      </c>
      <c r="D4016" s="3" t="s">
        <v>1455</v>
      </c>
      <c r="E4016" s="4">
        <v>3465644</v>
      </c>
      <c r="F4016" s="4">
        <v>2372899</v>
      </c>
      <c r="G4016" s="4">
        <v>1092745</v>
      </c>
      <c r="H4016" s="4">
        <v>0</v>
      </c>
      <c r="I4016" s="4">
        <v>0</v>
      </c>
      <c r="J4016" s="4">
        <v>0</v>
      </c>
      <c r="K4016" s="3" t="s">
        <v>1460</v>
      </c>
      <c r="L4016" s="4">
        <v>0.68469208031753981</v>
      </c>
    </row>
    <row r="4017" spans="2:12" x14ac:dyDescent="0.3">
      <c r="B4017" s="3" t="s">
        <v>176</v>
      </c>
      <c r="C4017" s="4">
        <v>2021</v>
      </c>
      <c r="D4017" s="3" t="s">
        <v>1456</v>
      </c>
      <c r="E4017" s="4">
        <v>43625172</v>
      </c>
      <c r="F4017" s="4">
        <v>11606121</v>
      </c>
      <c r="G4017" s="4">
        <v>32019051</v>
      </c>
      <c r="H4017" s="4">
        <v>20537361</v>
      </c>
      <c r="I4017" s="4">
        <v>0</v>
      </c>
      <c r="J4017" s="4">
        <v>0</v>
      </c>
      <c r="K4017" s="3" t="s">
        <v>1447</v>
      </c>
      <c r="L4017" s="4">
        <v>0.26604183933074232</v>
      </c>
    </row>
    <row r="4018" spans="2:12" x14ac:dyDescent="0.3">
      <c r="B4018" s="3" t="s">
        <v>176</v>
      </c>
      <c r="C4018" s="4">
        <v>2021</v>
      </c>
      <c r="D4018" s="3" t="s">
        <v>1457</v>
      </c>
      <c r="E4018" s="4">
        <v>2338865</v>
      </c>
      <c r="F4018" s="4">
        <v>1617413</v>
      </c>
      <c r="G4018" s="4">
        <v>721452</v>
      </c>
      <c r="H4018" s="4">
        <v>0</v>
      </c>
      <c r="I4018" s="4">
        <v>0</v>
      </c>
      <c r="J4018" s="4">
        <v>0</v>
      </c>
      <c r="K4018" s="3" t="s">
        <v>1460</v>
      </c>
      <c r="L4018" s="4">
        <v>0.69153756202260497</v>
      </c>
    </row>
    <row r="4019" spans="2:12" x14ac:dyDescent="0.3">
      <c r="B4019" s="3" t="s">
        <v>176</v>
      </c>
      <c r="C4019" s="4">
        <v>2021</v>
      </c>
      <c r="D4019" s="3" t="s">
        <v>1458</v>
      </c>
      <c r="E4019" s="4">
        <v>0</v>
      </c>
      <c r="F4019" s="4"/>
      <c r="G4019" s="4">
        <v>0</v>
      </c>
      <c r="H4019" s="4">
        <v>0</v>
      </c>
      <c r="I4019" s="4">
        <v>0</v>
      </c>
      <c r="J4019" s="4"/>
      <c r="K4019" s="3" t="s">
        <v>1451</v>
      </c>
      <c r="L4019" s="4"/>
    </row>
    <row r="4020" spans="2:12" x14ac:dyDescent="0.3">
      <c r="B4020" s="3" t="s">
        <v>176</v>
      </c>
      <c r="C4020" s="4">
        <v>2022</v>
      </c>
      <c r="D4020" s="3" t="s">
        <v>1446</v>
      </c>
      <c r="E4020" s="4">
        <v>42711390</v>
      </c>
      <c r="F4020" s="4">
        <v>18381234</v>
      </c>
      <c r="G4020" s="4">
        <v>24330156</v>
      </c>
      <c r="H4020" s="4">
        <v>2044390</v>
      </c>
      <c r="I4020" s="4">
        <v>0</v>
      </c>
      <c r="J4020" s="4">
        <v>0</v>
      </c>
      <c r="K4020" s="3" t="s">
        <v>1447</v>
      </c>
      <c r="L4020" s="4">
        <v>0.43035906815488795</v>
      </c>
    </row>
    <row r="4021" spans="2:12" x14ac:dyDescent="0.3">
      <c r="B4021" s="3" t="s">
        <v>176</v>
      </c>
      <c r="C4021" s="4">
        <v>2022</v>
      </c>
      <c r="D4021" s="3" t="s">
        <v>1448</v>
      </c>
      <c r="E4021" s="4">
        <v>0</v>
      </c>
      <c r="F4021" s="4">
        <v>0</v>
      </c>
      <c r="G4021" s="4">
        <v>0</v>
      </c>
      <c r="H4021" s="4">
        <v>0</v>
      </c>
      <c r="I4021" s="4">
        <v>0</v>
      </c>
      <c r="J4021" s="4">
        <v>0</v>
      </c>
      <c r="K4021" s="3" t="s">
        <v>1447</v>
      </c>
      <c r="L4021" s="4"/>
    </row>
    <row r="4022" spans="2:12" x14ac:dyDescent="0.3">
      <c r="B4022" s="3" t="s">
        <v>176</v>
      </c>
      <c r="C4022" s="4">
        <v>2022</v>
      </c>
      <c r="D4022" s="3" t="s">
        <v>1449</v>
      </c>
      <c r="E4022" s="4">
        <v>26302599</v>
      </c>
      <c r="F4022" s="4">
        <v>12135619</v>
      </c>
      <c r="G4022" s="4">
        <v>14166980</v>
      </c>
      <c r="H4022" s="4">
        <v>3589980</v>
      </c>
      <c r="I4022" s="4">
        <v>0</v>
      </c>
      <c r="J4022" s="4">
        <v>0</v>
      </c>
      <c r="K4022" s="3" t="s">
        <v>1460</v>
      </c>
      <c r="L4022" s="4">
        <v>0.46138478558715812</v>
      </c>
    </row>
    <row r="4023" spans="2:12" x14ac:dyDescent="0.3">
      <c r="B4023" s="3" t="s">
        <v>176</v>
      </c>
      <c r="C4023" s="4">
        <v>2022</v>
      </c>
      <c r="D4023" s="3" t="s">
        <v>1450</v>
      </c>
      <c r="E4023" s="4">
        <v>5252247</v>
      </c>
      <c r="F4023" s="4"/>
      <c r="G4023" s="4">
        <v>5252247</v>
      </c>
      <c r="H4023" s="4">
        <v>30006</v>
      </c>
      <c r="I4023" s="4">
        <v>5252247</v>
      </c>
      <c r="J4023" s="4"/>
      <c r="K4023" s="3" t="s">
        <v>1451</v>
      </c>
      <c r="L4023" s="4"/>
    </row>
    <row r="4024" spans="2:12" x14ac:dyDescent="0.3">
      <c r="B4024" s="3" t="s">
        <v>176</v>
      </c>
      <c r="C4024" s="4">
        <v>2022</v>
      </c>
      <c r="D4024" s="3" t="s">
        <v>1452</v>
      </c>
      <c r="E4024" s="4">
        <v>0</v>
      </c>
      <c r="F4024" s="4">
        <v>0</v>
      </c>
      <c r="G4024" s="4">
        <v>0</v>
      </c>
      <c r="H4024" s="4">
        <v>0</v>
      </c>
      <c r="I4024" s="4">
        <v>0</v>
      </c>
      <c r="J4024" s="4">
        <v>0</v>
      </c>
      <c r="K4024" s="3" t="s">
        <v>1447</v>
      </c>
      <c r="L4024" s="4"/>
    </row>
    <row r="4025" spans="2:12" x14ac:dyDescent="0.3">
      <c r="B4025" s="3" t="s">
        <v>176</v>
      </c>
      <c r="C4025" s="4">
        <v>2022</v>
      </c>
      <c r="D4025" s="3" t="s">
        <v>1453</v>
      </c>
      <c r="E4025" s="4">
        <v>0</v>
      </c>
      <c r="F4025" s="4">
        <v>0</v>
      </c>
      <c r="G4025" s="4">
        <v>0</v>
      </c>
      <c r="H4025" s="4">
        <v>0</v>
      </c>
      <c r="I4025" s="4">
        <v>0</v>
      </c>
      <c r="J4025" s="4">
        <v>0</v>
      </c>
      <c r="K4025" s="3" t="s">
        <v>1451</v>
      </c>
      <c r="L4025" s="4"/>
    </row>
    <row r="4026" spans="2:12" x14ac:dyDescent="0.3">
      <c r="B4026" s="3" t="s">
        <v>176</v>
      </c>
      <c r="C4026" s="4">
        <v>2022</v>
      </c>
      <c r="D4026" s="3" t="s">
        <v>1454</v>
      </c>
      <c r="E4026" s="4">
        <v>0</v>
      </c>
      <c r="F4026" s="4">
        <v>0</v>
      </c>
      <c r="G4026" s="4">
        <v>0</v>
      </c>
      <c r="H4026" s="4">
        <v>0</v>
      </c>
      <c r="I4026" s="4">
        <v>0</v>
      </c>
      <c r="J4026" s="4">
        <v>0</v>
      </c>
      <c r="K4026" s="3" t="s">
        <v>1447</v>
      </c>
      <c r="L4026" s="4"/>
    </row>
    <row r="4027" spans="2:12" x14ac:dyDescent="0.3">
      <c r="B4027" s="3" t="s">
        <v>176</v>
      </c>
      <c r="C4027" s="4">
        <v>2022</v>
      </c>
      <c r="D4027" s="3" t="s">
        <v>1455</v>
      </c>
      <c r="E4027" s="4">
        <v>3465644</v>
      </c>
      <c r="F4027" s="4">
        <v>2428534</v>
      </c>
      <c r="G4027" s="4">
        <v>1037110</v>
      </c>
      <c r="H4027" s="4">
        <v>0</v>
      </c>
      <c r="I4027" s="4">
        <v>0</v>
      </c>
      <c r="J4027" s="4">
        <v>0</v>
      </c>
      <c r="K4027" s="3" t="s">
        <v>1460</v>
      </c>
      <c r="L4027" s="4">
        <v>0.70074537373140466</v>
      </c>
    </row>
    <row r="4028" spans="2:12" x14ac:dyDescent="0.3">
      <c r="B4028" s="3" t="s">
        <v>176</v>
      </c>
      <c r="C4028" s="4">
        <v>2022</v>
      </c>
      <c r="D4028" s="3" t="s">
        <v>1456</v>
      </c>
      <c r="E4028" s="4">
        <v>64911633</v>
      </c>
      <c r="F4028" s="4">
        <v>12007425</v>
      </c>
      <c r="G4028" s="4">
        <v>52904208</v>
      </c>
      <c r="H4028" s="4">
        <v>21286462</v>
      </c>
      <c r="I4028" s="4">
        <v>0</v>
      </c>
      <c r="J4028" s="4">
        <v>0</v>
      </c>
      <c r="K4028" s="3" t="s">
        <v>1447</v>
      </c>
      <c r="L4028" s="4">
        <v>0.18498109576137145</v>
      </c>
    </row>
    <row r="4029" spans="2:12" x14ac:dyDescent="0.3">
      <c r="B4029" s="3" t="s">
        <v>176</v>
      </c>
      <c r="C4029" s="4">
        <v>2022</v>
      </c>
      <c r="D4029" s="3" t="s">
        <v>1457</v>
      </c>
      <c r="E4029" s="4">
        <v>2338865</v>
      </c>
      <c r="F4029" s="4">
        <v>1658906</v>
      </c>
      <c r="G4029" s="4">
        <v>679959</v>
      </c>
      <c r="H4029" s="4">
        <v>0</v>
      </c>
      <c r="I4029" s="4">
        <v>0</v>
      </c>
      <c r="J4029" s="4">
        <v>0</v>
      </c>
      <c r="K4029" s="3" t="s">
        <v>1460</v>
      </c>
      <c r="L4029" s="4">
        <v>0.70927821828108928</v>
      </c>
    </row>
    <row r="4030" spans="2:12" x14ac:dyDescent="0.3">
      <c r="B4030" s="3" t="s">
        <v>176</v>
      </c>
      <c r="C4030" s="4">
        <v>2022</v>
      </c>
      <c r="D4030" s="3" t="s">
        <v>1458</v>
      </c>
      <c r="E4030" s="4">
        <v>0</v>
      </c>
      <c r="F4030" s="4"/>
      <c r="G4030" s="4">
        <v>0</v>
      </c>
      <c r="H4030" s="4">
        <v>0</v>
      </c>
      <c r="I4030" s="4">
        <v>0</v>
      </c>
      <c r="J4030" s="4"/>
      <c r="K4030" s="3" t="s">
        <v>1451</v>
      </c>
      <c r="L4030" s="4"/>
    </row>
    <row r="4031" spans="2:12" x14ac:dyDescent="0.3">
      <c r="B4031" s="3" t="s">
        <v>176</v>
      </c>
      <c r="C4031" s="4">
        <v>2023</v>
      </c>
      <c r="D4031" s="3" t="s">
        <v>1446</v>
      </c>
      <c r="E4031" s="4">
        <v>47682390</v>
      </c>
      <c r="F4031" s="4">
        <v>19233659</v>
      </c>
      <c r="G4031" s="4">
        <v>28448731</v>
      </c>
      <c r="H4031" s="4">
        <v>1812410</v>
      </c>
      <c r="I4031" s="4">
        <v>83368353</v>
      </c>
      <c r="J4031" s="4">
        <v>1843895</v>
      </c>
      <c r="K4031" s="3" t="s">
        <v>1460</v>
      </c>
      <c r="L4031" s="4">
        <v>0.4033702798873966</v>
      </c>
    </row>
    <row r="4032" spans="2:12" x14ac:dyDescent="0.3">
      <c r="B4032" s="3" t="s">
        <v>176</v>
      </c>
      <c r="C4032" s="4">
        <v>2023</v>
      </c>
      <c r="D4032" s="3" t="s">
        <v>1448</v>
      </c>
      <c r="E4032" s="4">
        <v>3104019</v>
      </c>
      <c r="F4032" s="4">
        <v>1080938</v>
      </c>
      <c r="G4032" s="4">
        <v>2023081</v>
      </c>
      <c r="H4032" s="4">
        <v>0</v>
      </c>
      <c r="I4032" s="4">
        <v>12244071</v>
      </c>
      <c r="J4032" s="4">
        <v>244881</v>
      </c>
      <c r="K4032" s="3" t="s">
        <v>1460</v>
      </c>
      <c r="L4032" s="4">
        <v>0.34823820343883205</v>
      </c>
    </row>
    <row r="4033" spans="2:12" x14ac:dyDescent="0.3">
      <c r="B4033" s="3" t="s">
        <v>176</v>
      </c>
      <c r="C4033" s="4">
        <v>2023</v>
      </c>
      <c r="D4033" s="3" t="s">
        <v>1449</v>
      </c>
      <c r="E4033" s="4">
        <v>26763187</v>
      </c>
      <c r="F4033" s="4">
        <v>13788831</v>
      </c>
      <c r="G4033" s="4">
        <v>12974356</v>
      </c>
      <c r="H4033" s="4">
        <v>1105061</v>
      </c>
      <c r="I4033" s="4">
        <v>11949742</v>
      </c>
      <c r="J4033" s="4">
        <v>2314414</v>
      </c>
      <c r="K4033" s="3" t="s">
        <v>1460</v>
      </c>
      <c r="L4033" s="4">
        <v>0.51521633055136518</v>
      </c>
    </row>
    <row r="4034" spans="2:12" x14ac:dyDescent="0.3">
      <c r="B4034" s="3" t="s">
        <v>176</v>
      </c>
      <c r="C4034" s="4">
        <v>2023</v>
      </c>
      <c r="D4034" s="3" t="s">
        <v>1450</v>
      </c>
      <c r="E4034" s="4">
        <v>16069437</v>
      </c>
      <c r="F4034" s="4"/>
      <c r="G4034" s="4">
        <v>16069437</v>
      </c>
      <c r="H4034" s="4">
        <v>1324818</v>
      </c>
      <c r="I4034" s="4">
        <v>16069437</v>
      </c>
      <c r="J4034" s="4"/>
      <c r="K4034" s="3" t="s">
        <v>1451</v>
      </c>
      <c r="L4034" s="4"/>
    </row>
    <row r="4035" spans="2:12" x14ac:dyDescent="0.3">
      <c r="B4035" s="3" t="s">
        <v>176</v>
      </c>
      <c r="C4035" s="4">
        <v>2023</v>
      </c>
      <c r="D4035" s="3" t="s">
        <v>1452</v>
      </c>
      <c r="E4035" s="4">
        <v>0</v>
      </c>
      <c r="F4035" s="4">
        <v>0</v>
      </c>
      <c r="G4035" s="4">
        <v>0</v>
      </c>
      <c r="H4035" s="4">
        <v>0</v>
      </c>
      <c r="I4035" s="4">
        <v>0</v>
      </c>
      <c r="J4035" s="4">
        <v>0</v>
      </c>
      <c r="K4035" s="3" t="s">
        <v>1460</v>
      </c>
      <c r="L4035" s="4"/>
    </row>
    <row r="4036" spans="2:12" x14ac:dyDescent="0.3">
      <c r="B4036" s="3" t="s">
        <v>176</v>
      </c>
      <c r="C4036" s="4">
        <v>2023</v>
      </c>
      <c r="D4036" s="3" t="s">
        <v>1453</v>
      </c>
      <c r="E4036" s="4">
        <v>0</v>
      </c>
      <c r="F4036" s="4">
        <v>0</v>
      </c>
      <c r="G4036" s="4">
        <v>0</v>
      </c>
      <c r="H4036" s="4">
        <v>0</v>
      </c>
      <c r="I4036" s="4">
        <v>0</v>
      </c>
      <c r="J4036" s="4">
        <v>0</v>
      </c>
      <c r="K4036" s="3" t="s">
        <v>1451</v>
      </c>
      <c r="L4036" s="4"/>
    </row>
    <row r="4037" spans="2:12" x14ac:dyDescent="0.3">
      <c r="B4037" s="3" t="s">
        <v>176</v>
      </c>
      <c r="C4037" s="4">
        <v>2023</v>
      </c>
      <c r="D4037" s="3" t="s">
        <v>1454</v>
      </c>
      <c r="E4037" s="4">
        <v>0</v>
      </c>
      <c r="F4037" s="4">
        <v>0</v>
      </c>
      <c r="G4037" s="4">
        <v>0</v>
      </c>
      <c r="H4037" s="4">
        <v>0</v>
      </c>
      <c r="I4037" s="4">
        <v>0</v>
      </c>
      <c r="J4037" s="4">
        <v>0</v>
      </c>
      <c r="K4037" s="3" t="s">
        <v>1459</v>
      </c>
      <c r="L4037" s="4"/>
    </row>
    <row r="4038" spans="2:12" x14ac:dyDescent="0.3">
      <c r="B4038" s="3" t="s">
        <v>176</v>
      </c>
      <c r="C4038" s="4">
        <v>2023</v>
      </c>
      <c r="D4038" s="3" t="s">
        <v>1455</v>
      </c>
      <c r="E4038" s="4">
        <v>13143623</v>
      </c>
      <c r="F4038" s="4">
        <v>1403231</v>
      </c>
      <c r="G4038" s="4">
        <v>11740392</v>
      </c>
      <c r="H4038" s="4">
        <v>0</v>
      </c>
      <c r="I4038" s="4">
        <v>18856963</v>
      </c>
      <c r="J4038" s="4">
        <v>377139</v>
      </c>
      <c r="K4038" s="3" t="s">
        <v>1460</v>
      </c>
      <c r="L4038" s="4">
        <v>0.10676135491713358</v>
      </c>
    </row>
    <row r="4039" spans="2:12" x14ac:dyDescent="0.3">
      <c r="B4039" s="3" t="s">
        <v>176</v>
      </c>
      <c r="C4039" s="4">
        <v>2023</v>
      </c>
      <c r="D4039" s="3" t="s">
        <v>1456</v>
      </c>
      <c r="E4039" s="4">
        <v>78260296</v>
      </c>
      <c r="F4039" s="4">
        <v>13332388</v>
      </c>
      <c r="G4039" s="4">
        <v>64927908</v>
      </c>
      <c r="H4039" s="4">
        <v>13739405</v>
      </c>
      <c r="I4039" s="4">
        <v>111454075</v>
      </c>
      <c r="J4039" s="4">
        <v>2557301</v>
      </c>
      <c r="K4039" s="3" t="s">
        <v>1460</v>
      </c>
      <c r="L4039" s="4">
        <v>0.17035953965724843</v>
      </c>
    </row>
    <row r="4040" spans="2:12" x14ac:dyDescent="0.3">
      <c r="B4040" s="3" t="s">
        <v>176</v>
      </c>
      <c r="C4040" s="4">
        <v>2023</v>
      </c>
      <c r="D4040" s="3" t="s">
        <v>1457</v>
      </c>
      <c r="E4040" s="4">
        <v>2338865</v>
      </c>
      <c r="F4040" s="4">
        <v>1700399</v>
      </c>
      <c r="G4040" s="4">
        <v>638466</v>
      </c>
      <c r="H4040" s="4">
        <v>205741</v>
      </c>
      <c r="I4040" s="4">
        <v>17899512</v>
      </c>
      <c r="J4040" s="4">
        <v>357990</v>
      </c>
      <c r="K4040" s="3" t="s">
        <v>1460</v>
      </c>
      <c r="L4040" s="4">
        <v>0.7270188745395737</v>
      </c>
    </row>
    <row r="4041" spans="2:12" x14ac:dyDescent="0.3">
      <c r="B4041" s="3" t="s">
        <v>176</v>
      </c>
      <c r="C4041" s="4">
        <v>2023</v>
      </c>
      <c r="D4041" s="3" t="s">
        <v>1458</v>
      </c>
      <c r="E4041" s="4">
        <v>2819732</v>
      </c>
      <c r="F4041" s="4"/>
      <c r="G4041" s="4">
        <v>2819732</v>
      </c>
      <c r="H4041" s="4">
        <v>0</v>
      </c>
      <c r="I4041" s="4">
        <v>2819732</v>
      </c>
      <c r="J4041" s="4"/>
      <c r="K4041" s="3" t="s">
        <v>1451</v>
      </c>
      <c r="L4041" s="4"/>
    </row>
    <row r="4042" spans="2:12" x14ac:dyDescent="0.3">
      <c r="B4042" s="3" t="s">
        <v>176</v>
      </c>
      <c r="C4042" s="4">
        <v>2024</v>
      </c>
      <c r="D4042" s="3" t="s">
        <v>1446</v>
      </c>
      <c r="E4042" s="4"/>
      <c r="F4042" s="4"/>
      <c r="G4042" s="4"/>
      <c r="H4042" s="4"/>
      <c r="I4042" s="4"/>
      <c r="J4042" s="4"/>
      <c r="K4042" s="3"/>
      <c r="L4042" s="4"/>
    </row>
    <row r="4043" spans="2:12" x14ac:dyDescent="0.3">
      <c r="B4043" s="3" t="s">
        <v>176</v>
      </c>
      <c r="C4043" s="4">
        <v>2024</v>
      </c>
      <c r="D4043" s="3" t="s">
        <v>1448</v>
      </c>
      <c r="E4043" s="4"/>
      <c r="F4043" s="4"/>
      <c r="G4043" s="4"/>
      <c r="H4043" s="4"/>
      <c r="I4043" s="4"/>
      <c r="J4043" s="4"/>
      <c r="K4043" s="3"/>
      <c r="L4043" s="4"/>
    </row>
    <row r="4044" spans="2:12" x14ac:dyDescent="0.3">
      <c r="B4044" s="3" t="s">
        <v>176</v>
      </c>
      <c r="C4044" s="4">
        <v>2024</v>
      </c>
      <c r="D4044" s="3" t="s">
        <v>1449</v>
      </c>
      <c r="E4044" s="4"/>
      <c r="F4044" s="4"/>
      <c r="G4044" s="4"/>
      <c r="H4044" s="4"/>
      <c r="I4044" s="4"/>
      <c r="J4044" s="4"/>
      <c r="K4044" s="3"/>
      <c r="L4044" s="4"/>
    </row>
    <row r="4045" spans="2:12" x14ac:dyDescent="0.3">
      <c r="B4045" s="3" t="s">
        <v>176</v>
      </c>
      <c r="C4045" s="4">
        <v>2024</v>
      </c>
      <c r="D4045" s="3" t="s">
        <v>1450</v>
      </c>
      <c r="E4045" s="4"/>
      <c r="F4045" s="4"/>
      <c r="G4045" s="4"/>
      <c r="H4045" s="4"/>
      <c r="I4045" s="4"/>
      <c r="J4045" s="4"/>
      <c r="K4045" s="3"/>
      <c r="L4045" s="4"/>
    </row>
    <row r="4046" spans="2:12" x14ac:dyDescent="0.3">
      <c r="B4046" s="3" t="s">
        <v>176</v>
      </c>
      <c r="C4046" s="4">
        <v>2024</v>
      </c>
      <c r="D4046" s="3" t="s">
        <v>1452</v>
      </c>
      <c r="E4046" s="4"/>
      <c r="F4046" s="4"/>
      <c r="G4046" s="4"/>
      <c r="H4046" s="4"/>
      <c r="I4046" s="4"/>
      <c r="J4046" s="4"/>
      <c r="K4046" s="3"/>
      <c r="L4046" s="4"/>
    </row>
    <row r="4047" spans="2:12" x14ac:dyDescent="0.3">
      <c r="B4047" s="3" t="s">
        <v>176</v>
      </c>
      <c r="C4047" s="4">
        <v>2024</v>
      </c>
      <c r="D4047" s="3" t="s">
        <v>1453</v>
      </c>
      <c r="E4047" s="4"/>
      <c r="F4047" s="4"/>
      <c r="G4047" s="4"/>
      <c r="H4047" s="4"/>
      <c r="I4047" s="4"/>
      <c r="J4047" s="4"/>
      <c r="K4047" s="3"/>
      <c r="L4047" s="4"/>
    </row>
    <row r="4048" spans="2:12" x14ac:dyDescent="0.3">
      <c r="B4048" s="3" t="s">
        <v>176</v>
      </c>
      <c r="C4048" s="4">
        <v>2024</v>
      </c>
      <c r="D4048" s="3" t="s">
        <v>1454</v>
      </c>
      <c r="E4048" s="4"/>
      <c r="F4048" s="4"/>
      <c r="G4048" s="4"/>
      <c r="H4048" s="4"/>
      <c r="I4048" s="4"/>
      <c r="J4048" s="4"/>
      <c r="K4048" s="3"/>
      <c r="L4048" s="4"/>
    </row>
    <row r="4049" spans="2:12" x14ac:dyDescent="0.3">
      <c r="B4049" s="3" t="s">
        <v>176</v>
      </c>
      <c r="C4049" s="4">
        <v>2024</v>
      </c>
      <c r="D4049" s="3" t="s">
        <v>1455</v>
      </c>
      <c r="E4049" s="4"/>
      <c r="F4049" s="4"/>
      <c r="G4049" s="4"/>
      <c r="H4049" s="4"/>
      <c r="I4049" s="4"/>
      <c r="J4049" s="4"/>
      <c r="K4049" s="3"/>
      <c r="L4049" s="4"/>
    </row>
    <row r="4050" spans="2:12" x14ac:dyDescent="0.3">
      <c r="B4050" s="3" t="s">
        <v>176</v>
      </c>
      <c r="C4050" s="4">
        <v>2024</v>
      </c>
      <c r="D4050" s="3" t="s">
        <v>1456</v>
      </c>
      <c r="E4050" s="4"/>
      <c r="F4050" s="4"/>
      <c r="G4050" s="4"/>
      <c r="H4050" s="4"/>
      <c r="I4050" s="4"/>
      <c r="J4050" s="4"/>
      <c r="K4050" s="3"/>
      <c r="L4050" s="4"/>
    </row>
    <row r="4051" spans="2:12" x14ac:dyDescent="0.3">
      <c r="B4051" s="3" t="s">
        <v>176</v>
      </c>
      <c r="C4051" s="4">
        <v>2024</v>
      </c>
      <c r="D4051" s="3" t="s">
        <v>1457</v>
      </c>
      <c r="E4051" s="4"/>
      <c r="F4051" s="4"/>
      <c r="G4051" s="4"/>
      <c r="H4051" s="4"/>
      <c r="I4051" s="4"/>
      <c r="J4051" s="4"/>
      <c r="K4051" s="3"/>
      <c r="L4051" s="4"/>
    </row>
    <row r="4052" spans="2:12" x14ac:dyDescent="0.3">
      <c r="B4052" s="3" t="s">
        <v>176</v>
      </c>
      <c r="C4052" s="4">
        <v>2024</v>
      </c>
      <c r="D4052" s="3" t="s">
        <v>1458</v>
      </c>
      <c r="E4052" s="4"/>
      <c r="F4052" s="4"/>
      <c r="G4052" s="4"/>
      <c r="H4052" s="4"/>
      <c r="I4052" s="4"/>
      <c r="J4052" s="4"/>
      <c r="K4052" s="3"/>
      <c r="L4052" s="4"/>
    </row>
    <row r="4053" spans="2:12" x14ac:dyDescent="0.3">
      <c r="B4053" s="3" t="s">
        <v>178</v>
      </c>
      <c r="C4053" s="4">
        <v>2019</v>
      </c>
      <c r="D4053" s="3" t="s">
        <v>1446</v>
      </c>
      <c r="E4053" s="4">
        <v>23714208</v>
      </c>
      <c r="F4053" s="4">
        <v>7387229</v>
      </c>
      <c r="G4053" s="4">
        <v>16326979</v>
      </c>
      <c r="H4053" s="4">
        <v>148941</v>
      </c>
      <c r="I4053" s="4">
        <v>0</v>
      </c>
      <c r="J4053" s="4">
        <v>0</v>
      </c>
      <c r="K4053" s="3" t="s">
        <v>1460</v>
      </c>
      <c r="L4053" s="4">
        <v>0.31151067748077438</v>
      </c>
    </row>
    <row r="4054" spans="2:12" x14ac:dyDescent="0.3">
      <c r="B4054" s="3" t="s">
        <v>178</v>
      </c>
      <c r="C4054" s="4">
        <v>2019</v>
      </c>
      <c r="D4054" s="3" t="s">
        <v>1448</v>
      </c>
      <c r="E4054" s="4">
        <v>9262196</v>
      </c>
      <c r="F4054" s="4">
        <v>2553569</v>
      </c>
      <c r="G4054" s="4">
        <v>6708627</v>
      </c>
      <c r="H4054" s="4">
        <v>506373</v>
      </c>
      <c r="I4054" s="4">
        <v>0</v>
      </c>
      <c r="J4054" s="4">
        <v>0</v>
      </c>
      <c r="K4054" s="3" t="s">
        <v>1447</v>
      </c>
      <c r="L4054" s="4">
        <v>0.27569800941375028</v>
      </c>
    </row>
    <row r="4055" spans="2:12" x14ac:dyDescent="0.3">
      <c r="B4055" s="3" t="s">
        <v>178</v>
      </c>
      <c r="C4055" s="4">
        <v>2019</v>
      </c>
      <c r="D4055" s="3" t="s">
        <v>1449</v>
      </c>
      <c r="E4055" s="4">
        <v>8931746</v>
      </c>
      <c r="F4055" s="4">
        <v>4679079</v>
      </c>
      <c r="G4055" s="4">
        <v>4252667</v>
      </c>
      <c r="H4055" s="4">
        <v>195898</v>
      </c>
      <c r="I4055" s="4">
        <v>0</v>
      </c>
      <c r="J4055" s="4">
        <v>0</v>
      </c>
      <c r="K4055" s="3" t="s">
        <v>1460</v>
      </c>
      <c r="L4055" s="4">
        <v>0.52387058476584536</v>
      </c>
    </row>
    <row r="4056" spans="2:12" x14ac:dyDescent="0.3">
      <c r="B4056" s="3" t="s">
        <v>178</v>
      </c>
      <c r="C4056" s="4">
        <v>2019</v>
      </c>
      <c r="D4056" s="3" t="s">
        <v>1450</v>
      </c>
      <c r="E4056" s="4">
        <v>10492216</v>
      </c>
      <c r="F4056" s="4"/>
      <c r="G4056" s="4">
        <v>10492216</v>
      </c>
      <c r="H4056" s="4">
        <v>581000</v>
      </c>
      <c r="I4056" s="4">
        <v>10492216</v>
      </c>
      <c r="J4056" s="4"/>
      <c r="K4056" s="3" t="s">
        <v>1451</v>
      </c>
      <c r="L4056" s="4"/>
    </row>
    <row r="4057" spans="2:12" x14ac:dyDescent="0.3">
      <c r="B4057" s="3" t="s">
        <v>178</v>
      </c>
      <c r="C4057" s="4">
        <v>2019</v>
      </c>
      <c r="D4057" s="3" t="s">
        <v>1452</v>
      </c>
      <c r="E4057" s="4">
        <v>0</v>
      </c>
      <c r="F4057" s="4">
        <v>0</v>
      </c>
      <c r="G4057" s="4">
        <v>0</v>
      </c>
      <c r="H4057" s="4">
        <v>0</v>
      </c>
      <c r="I4057" s="4">
        <v>0</v>
      </c>
      <c r="J4057" s="4">
        <v>0</v>
      </c>
      <c r="K4057" s="3" t="s">
        <v>1447</v>
      </c>
      <c r="L4057" s="4"/>
    </row>
    <row r="4058" spans="2:12" x14ac:dyDescent="0.3">
      <c r="B4058" s="3" t="s">
        <v>178</v>
      </c>
      <c r="C4058" s="4">
        <v>2019</v>
      </c>
      <c r="D4058" s="3" t="s">
        <v>1453</v>
      </c>
      <c r="E4058" s="4">
        <v>1184284</v>
      </c>
      <c r="F4058" s="4">
        <v>222102</v>
      </c>
      <c r="G4058" s="4">
        <v>962182</v>
      </c>
      <c r="H4058" s="4">
        <v>0</v>
      </c>
      <c r="I4058" s="4">
        <v>0</v>
      </c>
      <c r="J4058" s="4">
        <v>0</v>
      </c>
      <c r="K4058" s="3" t="s">
        <v>1451</v>
      </c>
      <c r="L4058" s="4">
        <v>0.18754116411266217</v>
      </c>
    </row>
    <row r="4059" spans="2:12" x14ac:dyDescent="0.3">
      <c r="B4059" s="3" t="s">
        <v>178</v>
      </c>
      <c r="C4059" s="4">
        <v>2019</v>
      </c>
      <c r="D4059" s="3" t="s">
        <v>1454</v>
      </c>
      <c r="E4059" s="4">
        <v>8075101</v>
      </c>
      <c r="F4059" s="4">
        <v>3486861</v>
      </c>
      <c r="G4059" s="4">
        <v>4588240</v>
      </c>
      <c r="H4059" s="4">
        <v>120046</v>
      </c>
      <c r="I4059" s="4">
        <v>0</v>
      </c>
      <c r="J4059" s="4">
        <v>0</v>
      </c>
      <c r="K4059" s="3" t="s">
        <v>1447</v>
      </c>
      <c r="L4059" s="4">
        <v>0.4318040108724337</v>
      </c>
    </row>
    <row r="4060" spans="2:12" x14ac:dyDescent="0.3">
      <c r="B4060" s="3" t="s">
        <v>178</v>
      </c>
      <c r="C4060" s="4">
        <v>2019</v>
      </c>
      <c r="D4060" s="3" t="s">
        <v>1455</v>
      </c>
      <c r="E4060" s="4">
        <v>36292304</v>
      </c>
      <c r="F4060" s="4">
        <v>9801838</v>
      </c>
      <c r="G4060" s="4">
        <v>26490466</v>
      </c>
      <c r="H4060" s="4">
        <v>347413</v>
      </c>
      <c r="I4060" s="4">
        <v>0</v>
      </c>
      <c r="J4060" s="4">
        <v>0</v>
      </c>
      <c r="K4060" s="3" t="s">
        <v>1447</v>
      </c>
      <c r="L4060" s="4">
        <v>0.27008034540876763</v>
      </c>
    </row>
    <row r="4061" spans="2:12" x14ac:dyDescent="0.3">
      <c r="B4061" s="3" t="s">
        <v>178</v>
      </c>
      <c r="C4061" s="4">
        <v>2019</v>
      </c>
      <c r="D4061" s="3" t="s">
        <v>1456</v>
      </c>
      <c r="E4061" s="4">
        <v>29247225</v>
      </c>
      <c r="F4061" s="4">
        <v>16591401</v>
      </c>
      <c r="G4061" s="4">
        <v>12655824</v>
      </c>
      <c r="H4061" s="4">
        <v>2027911</v>
      </c>
      <c r="I4061" s="4">
        <v>0</v>
      </c>
      <c r="J4061" s="4">
        <v>0</v>
      </c>
      <c r="K4061" s="3" t="s">
        <v>1447</v>
      </c>
      <c r="L4061" s="4">
        <v>0.56728120360136736</v>
      </c>
    </row>
    <row r="4062" spans="2:12" x14ac:dyDescent="0.3">
      <c r="B4062" s="3" t="s">
        <v>178</v>
      </c>
      <c r="C4062" s="4">
        <v>2019</v>
      </c>
      <c r="D4062" s="3" t="s">
        <v>1457</v>
      </c>
      <c r="E4062" s="4">
        <v>17835367</v>
      </c>
      <c r="F4062" s="4">
        <v>5823296</v>
      </c>
      <c r="G4062" s="4">
        <v>12012071</v>
      </c>
      <c r="H4062" s="4">
        <v>896373</v>
      </c>
      <c r="I4062" s="4">
        <v>0</v>
      </c>
      <c r="J4062" s="4">
        <v>0</v>
      </c>
      <c r="K4062" s="3" t="s">
        <v>1447</v>
      </c>
      <c r="L4062" s="4">
        <v>0.32650272909999556</v>
      </c>
    </row>
    <row r="4063" spans="2:12" x14ac:dyDescent="0.3">
      <c r="B4063" s="3" t="s">
        <v>178</v>
      </c>
      <c r="C4063" s="4">
        <v>2019</v>
      </c>
      <c r="D4063" s="3" t="s">
        <v>1458</v>
      </c>
      <c r="E4063" s="4">
        <v>16116515</v>
      </c>
      <c r="F4063" s="4"/>
      <c r="G4063" s="4">
        <v>16116515</v>
      </c>
      <c r="H4063" s="4">
        <v>11735064</v>
      </c>
      <c r="I4063" s="4">
        <v>16116515</v>
      </c>
      <c r="J4063" s="4"/>
      <c r="K4063" s="3" t="s">
        <v>1451</v>
      </c>
      <c r="L4063" s="4"/>
    </row>
    <row r="4064" spans="2:12" x14ac:dyDescent="0.3">
      <c r="B4064" s="3" t="s">
        <v>178</v>
      </c>
      <c r="C4064" s="4">
        <v>2020</v>
      </c>
      <c r="D4064" s="3" t="s">
        <v>1446</v>
      </c>
      <c r="E4064" s="4">
        <v>25741080</v>
      </c>
      <c r="F4064" s="4">
        <v>8070840</v>
      </c>
      <c r="G4064" s="4">
        <v>17670240</v>
      </c>
      <c r="H4064" s="4">
        <v>1087333</v>
      </c>
      <c r="I4064" s="4">
        <v>0</v>
      </c>
      <c r="J4064" s="4">
        <v>0</v>
      </c>
      <c r="K4064" s="3" t="s">
        <v>1460</v>
      </c>
      <c r="L4064" s="4">
        <v>0.31353929205767589</v>
      </c>
    </row>
    <row r="4065" spans="2:12" x14ac:dyDescent="0.3">
      <c r="B4065" s="3" t="s">
        <v>178</v>
      </c>
      <c r="C4065" s="4">
        <v>2020</v>
      </c>
      <c r="D4065" s="3" t="s">
        <v>1448</v>
      </c>
      <c r="E4065" s="4">
        <v>10005404</v>
      </c>
      <c r="F4065" s="4">
        <v>2687915</v>
      </c>
      <c r="G4065" s="4">
        <v>7317489</v>
      </c>
      <c r="H4065" s="4">
        <v>685159</v>
      </c>
      <c r="I4065" s="4">
        <v>0</v>
      </c>
      <c r="J4065" s="4">
        <v>0</v>
      </c>
      <c r="K4065" s="3" t="s">
        <v>1447</v>
      </c>
      <c r="L4065" s="4">
        <v>0.26864632352676615</v>
      </c>
    </row>
    <row r="4066" spans="2:12" x14ac:dyDescent="0.3">
      <c r="B4066" s="3" t="s">
        <v>178</v>
      </c>
      <c r="C4066" s="4">
        <v>2020</v>
      </c>
      <c r="D4066" s="3" t="s">
        <v>1449</v>
      </c>
      <c r="E4066" s="4">
        <v>9337652</v>
      </c>
      <c r="F4066" s="4">
        <v>4848498</v>
      </c>
      <c r="G4066" s="4">
        <v>4489154</v>
      </c>
      <c r="H4066" s="4">
        <v>691385</v>
      </c>
      <c r="I4066" s="4">
        <v>0</v>
      </c>
      <c r="J4066" s="4">
        <v>0</v>
      </c>
      <c r="K4066" s="3" t="s">
        <v>1460</v>
      </c>
      <c r="L4066" s="4">
        <v>0.51924166803389116</v>
      </c>
    </row>
    <row r="4067" spans="2:12" x14ac:dyDescent="0.3">
      <c r="B4067" s="3" t="s">
        <v>178</v>
      </c>
      <c r="C4067" s="4">
        <v>2020</v>
      </c>
      <c r="D4067" s="3" t="s">
        <v>1450</v>
      </c>
      <c r="E4067" s="4">
        <v>10518581</v>
      </c>
      <c r="F4067" s="4"/>
      <c r="G4067" s="4">
        <v>10518581</v>
      </c>
      <c r="H4067" s="4">
        <v>15570</v>
      </c>
      <c r="I4067" s="4">
        <v>10518581</v>
      </c>
      <c r="J4067" s="4"/>
      <c r="K4067" s="3" t="s">
        <v>1451</v>
      </c>
      <c r="L4067" s="4"/>
    </row>
    <row r="4068" spans="2:12" x14ac:dyDescent="0.3">
      <c r="B4068" s="3" t="s">
        <v>178</v>
      </c>
      <c r="C4068" s="4">
        <v>2020</v>
      </c>
      <c r="D4068" s="3" t="s">
        <v>1452</v>
      </c>
      <c r="E4068" s="4">
        <v>0</v>
      </c>
      <c r="F4068" s="4">
        <v>0</v>
      </c>
      <c r="G4068" s="4">
        <v>0</v>
      </c>
      <c r="H4068" s="4">
        <v>0</v>
      </c>
      <c r="I4068" s="4">
        <v>0</v>
      </c>
      <c r="J4068" s="4">
        <v>0</v>
      </c>
      <c r="K4068" s="3" t="s">
        <v>1447</v>
      </c>
      <c r="L4068" s="4"/>
    </row>
    <row r="4069" spans="2:12" x14ac:dyDescent="0.3">
      <c r="B4069" s="3" t="s">
        <v>178</v>
      </c>
      <c r="C4069" s="4">
        <v>2020</v>
      </c>
      <c r="D4069" s="3" t="s">
        <v>1453</v>
      </c>
      <c r="E4069" s="4">
        <v>1433702</v>
      </c>
      <c r="F4069" s="4">
        <v>275783</v>
      </c>
      <c r="G4069" s="4">
        <v>1157919</v>
      </c>
      <c r="H4069" s="4">
        <v>134422</v>
      </c>
      <c r="I4069" s="4">
        <v>0</v>
      </c>
      <c r="J4069" s="4">
        <v>0</v>
      </c>
      <c r="K4069" s="3" t="s">
        <v>1451</v>
      </c>
      <c r="L4069" s="4">
        <v>0.19235726810731937</v>
      </c>
    </row>
    <row r="4070" spans="2:12" x14ac:dyDescent="0.3">
      <c r="B4070" s="3" t="s">
        <v>178</v>
      </c>
      <c r="C4070" s="4">
        <v>2020</v>
      </c>
      <c r="D4070" s="3" t="s">
        <v>1454</v>
      </c>
      <c r="E4070" s="4">
        <v>8099367</v>
      </c>
      <c r="F4070" s="4">
        <v>3692206</v>
      </c>
      <c r="G4070" s="4">
        <v>4407161</v>
      </c>
      <c r="H4070" s="4">
        <v>98766</v>
      </c>
      <c r="I4070" s="4">
        <v>0</v>
      </c>
      <c r="J4070" s="4">
        <v>0</v>
      </c>
      <c r="K4070" s="3" t="s">
        <v>1447</v>
      </c>
      <c r="L4070" s="4">
        <v>0.45586352612494285</v>
      </c>
    </row>
    <row r="4071" spans="2:12" x14ac:dyDescent="0.3">
      <c r="B4071" s="3" t="s">
        <v>178</v>
      </c>
      <c r="C4071" s="4">
        <v>2020</v>
      </c>
      <c r="D4071" s="3" t="s">
        <v>1455</v>
      </c>
      <c r="E4071" s="4">
        <v>37423106</v>
      </c>
      <c r="F4071" s="4">
        <v>10590869</v>
      </c>
      <c r="G4071" s="4">
        <v>26832237</v>
      </c>
      <c r="H4071" s="4">
        <v>938037</v>
      </c>
      <c r="I4071" s="4">
        <v>0</v>
      </c>
      <c r="J4071" s="4">
        <v>0</v>
      </c>
      <c r="K4071" s="3" t="s">
        <v>1447</v>
      </c>
      <c r="L4071" s="4">
        <v>0.28300347384313851</v>
      </c>
    </row>
    <row r="4072" spans="2:12" x14ac:dyDescent="0.3">
      <c r="B4072" s="3" t="s">
        <v>178</v>
      </c>
      <c r="C4072" s="4">
        <v>2020</v>
      </c>
      <c r="D4072" s="3" t="s">
        <v>1456</v>
      </c>
      <c r="E4072" s="4">
        <v>30313285</v>
      </c>
      <c r="F4072" s="4">
        <v>17244612</v>
      </c>
      <c r="G4072" s="4">
        <v>13068673</v>
      </c>
      <c r="H4072" s="4">
        <v>1066060</v>
      </c>
      <c r="I4072" s="4">
        <v>0</v>
      </c>
      <c r="J4072" s="4">
        <v>0</v>
      </c>
      <c r="K4072" s="3" t="s">
        <v>1447</v>
      </c>
      <c r="L4072" s="4">
        <v>0.56887968427044444</v>
      </c>
    </row>
    <row r="4073" spans="2:12" x14ac:dyDescent="0.3">
      <c r="B4073" s="3" t="s">
        <v>178</v>
      </c>
      <c r="C4073" s="4">
        <v>2020</v>
      </c>
      <c r="D4073" s="3" t="s">
        <v>1457</v>
      </c>
      <c r="E4073" s="4">
        <v>33753543</v>
      </c>
      <c r="F4073" s="4">
        <v>6267683</v>
      </c>
      <c r="G4073" s="4">
        <v>27485860</v>
      </c>
      <c r="H4073" s="4">
        <v>1649027</v>
      </c>
      <c r="I4073" s="4">
        <v>0</v>
      </c>
      <c r="J4073" s="4">
        <v>0</v>
      </c>
      <c r="K4073" s="3" t="s">
        <v>1447</v>
      </c>
      <c r="L4073" s="4">
        <v>0.18568963264093491</v>
      </c>
    </row>
    <row r="4074" spans="2:12" x14ac:dyDescent="0.3">
      <c r="B4074" s="3" t="s">
        <v>178</v>
      </c>
      <c r="C4074" s="4">
        <v>2020</v>
      </c>
      <c r="D4074" s="3" t="s">
        <v>1458</v>
      </c>
      <c r="E4074" s="4">
        <v>1044267</v>
      </c>
      <c r="F4074" s="4"/>
      <c r="G4074" s="4">
        <v>1044267</v>
      </c>
      <c r="H4074" s="4">
        <v>948447</v>
      </c>
      <c r="I4074" s="4">
        <v>1044267</v>
      </c>
      <c r="J4074" s="4"/>
      <c r="K4074" s="3" t="s">
        <v>1451</v>
      </c>
      <c r="L4074" s="4"/>
    </row>
    <row r="4075" spans="2:12" x14ac:dyDescent="0.3">
      <c r="B4075" s="3" t="s">
        <v>178</v>
      </c>
      <c r="C4075" s="4">
        <v>2021</v>
      </c>
      <c r="D4075" s="3" t="s">
        <v>1446</v>
      </c>
      <c r="E4075" s="4">
        <v>25624351</v>
      </c>
      <c r="F4075" s="4">
        <v>8701678</v>
      </c>
      <c r="G4075" s="4">
        <v>16922673</v>
      </c>
      <c r="H4075" s="4">
        <v>122591</v>
      </c>
      <c r="I4075" s="4">
        <v>0</v>
      </c>
      <c r="J4075" s="4">
        <v>0</v>
      </c>
      <c r="K4075" s="3" t="s">
        <v>1460</v>
      </c>
      <c r="L4075" s="4">
        <v>0.33958627869248281</v>
      </c>
    </row>
    <row r="4076" spans="2:12" x14ac:dyDescent="0.3">
      <c r="B4076" s="3" t="s">
        <v>178</v>
      </c>
      <c r="C4076" s="4">
        <v>2021</v>
      </c>
      <c r="D4076" s="3" t="s">
        <v>1448</v>
      </c>
      <c r="E4076" s="4">
        <v>10693928</v>
      </c>
      <c r="F4076" s="4">
        <v>2835174</v>
      </c>
      <c r="G4076" s="4">
        <v>7858754</v>
      </c>
      <c r="H4076" s="4">
        <v>580720</v>
      </c>
      <c r="I4076" s="4">
        <v>0</v>
      </c>
      <c r="J4076" s="4">
        <v>0</v>
      </c>
      <c r="K4076" s="3" t="s">
        <v>1447</v>
      </c>
      <c r="L4076" s="4">
        <v>0.26511998210573329</v>
      </c>
    </row>
    <row r="4077" spans="2:12" x14ac:dyDescent="0.3">
      <c r="B4077" s="3" t="s">
        <v>178</v>
      </c>
      <c r="C4077" s="4">
        <v>2021</v>
      </c>
      <c r="D4077" s="3" t="s">
        <v>1449</v>
      </c>
      <c r="E4077" s="4">
        <v>5196059</v>
      </c>
      <c r="F4077" s="4">
        <v>2439074</v>
      </c>
      <c r="G4077" s="4">
        <v>2756985</v>
      </c>
      <c r="H4077" s="4">
        <v>85493</v>
      </c>
      <c r="I4077" s="4">
        <v>0</v>
      </c>
      <c r="J4077" s="4">
        <v>0</v>
      </c>
      <c r="K4077" s="3" t="s">
        <v>1460</v>
      </c>
      <c r="L4077" s="4">
        <v>0.46940844975008944</v>
      </c>
    </row>
    <row r="4078" spans="2:12" x14ac:dyDescent="0.3">
      <c r="B4078" s="3" t="s">
        <v>178</v>
      </c>
      <c r="C4078" s="4">
        <v>2021</v>
      </c>
      <c r="D4078" s="3" t="s">
        <v>1450</v>
      </c>
      <c r="E4078" s="4">
        <v>11024061</v>
      </c>
      <c r="F4078" s="4"/>
      <c r="G4078" s="4">
        <v>11024061</v>
      </c>
      <c r="H4078" s="4">
        <v>579191</v>
      </c>
      <c r="I4078" s="4">
        <v>11024061</v>
      </c>
      <c r="J4078" s="4"/>
      <c r="K4078" s="3" t="s">
        <v>1451</v>
      </c>
      <c r="L4078" s="4"/>
    </row>
    <row r="4079" spans="2:12" x14ac:dyDescent="0.3">
      <c r="B4079" s="3" t="s">
        <v>178</v>
      </c>
      <c r="C4079" s="4">
        <v>2021</v>
      </c>
      <c r="D4079" s="3" t="s">
        <v>1452</v>
      </c>
      <c r="E4079" s="4">
        <v>0</v>
      </c>
      <c r="F4079" s="4">
        <v>0</v>
      </c>
      <c r="G4079" s="4">
        <v>0</v>
      </c>
      <c r="H4079" s="4">
        <v>0</v>
      </c>
      <c r="I4079" s="4">
        <v>0</v>
      </c>
      <c r="J4079" s="4">
        <v>0</v>
      </c>
      <c r="K4079" s="3" t="s">
        <v>1447</v>
      </c>
      <c r="L4079" s="4"/>
    </row>
    <row r="4080" spans="2:12" x14ac:dyDescent="0.3">
      <c r="B4080" s="3" t="s">
        <v>178</v>
      </c>
      <c r="C4080" s="4">
        <v>2021</v>
      </c>
      <c r="D4080" s="3" t="s">
        <v>1453</v>
      </c>
      <c r="E4080" s="4">
        <v>5303692</v>
      </c>
      <c r="F4080" s="4">
        <v>2604659</v>
      </c>
      <c r="G4080" s="4">
        <v>2699033</v>
      </c>
      <c r="H4080" s="4">
        <v>171140</v>
      </c>
      <c r="I4080" s="4">
        <v>0</v>
      </c>
      <c r="J4080" s="4">
        <v>0</v>
      </c>
      <c r="K4080" s="3" t="s">
        <v>1451</v>
      </c>
      <c r="L4080" s="4">
        <v>0.49110299014346986</v>
      </c>
    </row>
    <row r="4081" spans="2:12" x14ac:dyDescent="0.3">
      <c r="B4081" s="3" t="s">
        <v>178</v>
      </c>
      <c r="C4081" s="4">
        <v>2021</v>
      </c>
      <c r="D4081" s="3" t="s">
        <v>1454</v>
      </c>
      <c r="E4081" s="4">
        <v>8248446</v>
      </c>
      <c r="F4081" s="4">
        <v>3890646</v>
      </c>
      <c r="G4081" s="4">
        <v>4357800</v>
      </c>
      <c r="H4081" s="4">
        <v>147327</v>
      </c>
      <c r="I4081" s="4">
        <v>0</v>
      </c>
      <c r="J4081" s="4">
        <v>0</v>
      </c>
      <c r="K4081" s="3" t="s">
        <v>1447</v>
      </c>
      <c r="L4081" s="4">
        <v>0.4716823023391315</v>
      </c>
    </row>
    <row r="4082" spans="2:12" x14ac:dyDescent="0.3">
      <c r="B4082" s="3" t="s">
        <v>178</v>
      </c>
      <c r="C4082" s="4">
        <v>2021</v>
      </c>
      <c r="D4082" s="3" t="s">
        <v>1455</v>
      </c>
      <c r="E4082" s="4">
        <v>38013008</v>
      </c>
      <c r="F4082" s="4">
        <v>11604971</v>
      </c>
      <c r="G4082" s="4">
        <v>26408037</v>
      </c>
      <c r="H4082" s="4">
        <v>298581</v>
      </c>
      <c r="I4082" s="4">
        <v>0</v>
      </c>
      <c r="J4082" s="4">
        <v>0</v>
      </c>
      <c r="K4082" s="3" t="s">
        <v>1447</v>
      </c>
      <c r="L4082" s="4">
        <v>0.30528946827885867</v>
      </c>
    </row>
    <row r="4083" spans="2:12" x14ac:dyDescent="0.3">
      <c r="B4083" s="3" t="s">
        <v>178</v>
      </c>
      <c r="C4083" s="4">
        <v>2021</v>
      </c>
      <c r="D4083" s="3" t="s">
        <v>1456</v>
      </c>
      <c r="E4083" s="4">
        <v>31362370</v>
      </c>
      <c r="F4083" s="4">
        <v>17906451</v>
      </c>
      <c r="G4083" s="4">
        <v>13455919</v>
      </c>
      <c r="H4083" s="4">
        <v>1070471</v>
      </c>
      <c r="I4083" s="4">
        <v>0</v>
      </c>
      <c r="J4083" s="4">
        <v>0</v>
      </c>
      <c r="K4083" s="3" t="s">
        <v>1447</v>
      </c>
      <c r="L4083" s="4">
        <v>0.57095337501598253</v>
      </c>
    </row>
    <row r="4084" spans="2:12" x14ac:dyDescent="0.3">
      <c r="B4084" s="3" t="s">
        <v>178</v>
      </c>
      <c r="C4084" s="4">
        <v>2021</v>
      </c>
      <c r="D4084" s="3" t="s">
        <v>1457</v>
      </c>
      <c r="E4084" s="4">
        <v>34270128</v>
      </c>
      <c r="F4084" s="4">
        <v>7095653</v>
      </c>
      <c r="G4084" s="4">
        <v>27174475</v>
      </c>
      <c r="H4084" s="4">
        <v>526995</v>
      </c>
      <c r="I4084" s="4">
        <v>0</v>
      </c>
      <c r="J4084" s="4">
        <v>0</v>
      </c>
      <c r="K4084" s="3" t="s">
        <v>1447</v>
      </c>
      <c r="L4084" s="4">
        <v>0.20705067106840103</v>
      </c>
    </row>
    <row r="4085" spans="2:12" x14ac:dyDescent="0.3">
      <c r="B4085" s="3" t="s">
        <v>178</v>
      </c>
      <c r="C4085" s="4">
        <v>2021</v>
      </c>
      <c r="D4085" s="3" t="s">
        <v>1458</v>
      </c>
      <c r="E4085" s="4">
        <v>961578</v>
      </c>
      <c r="F4085" s="4"/>
      <c r="G4085" s="4">
        <v>961578</v>
      </c>
      <c r="H4085" s="4">
        <v>704905</v>
      </c>
      <c r="I4085" s="4">
        <v>961578</v>
      </c>
      <c r="J4085" s="4"/>
      <c r="K4085" s="3" t="s">
        <v>1451</v>
      </c>
      <c r="L4085" s="4"/>
    </row>
    <row r="4086" spans="2:12" x14ac:dyDescent="0.3">
      <c r="B4086" s="3" t="s">
        <v>178</v>
      </c>
      <c r="C4086" s="4">
        <v>2022</v>
      </c>
      <c r="D4086" s="3" t="s">
        <v>1446</v>
      </c>
      <c r="E4086" s="4">
        <v>26164840</v>
      </c>
      <c r="F4086" s="4">
        <v>9360140</v>
      </c>
      <c r="G4086" s="4">
        <v>16804700</v>
      </c>
      <c r="H4086" s="4">
        <v>613535</v>
      </c>
      <c r="I4086" s="4">
        <v>0</v>
      </c>
      <c r="J4086" s="4">
        <v>0</v>
      </c>
      <c r="K4086" s="3" t="s">
        <v>1460</v>
      </c>
      <c r="L4086" s="4">
        <v>0.35773732994354257</v>
      </c>
    </row>
    <row r="4087" spans="2:12" x14ac:dyDescent="0.3">
      <c r="B4087" s="3" t="s">
        <v>178</v>
      </c>
      <c r="C4087" s="4">
        <v>2022</v>
      </c>
      <c r="D4087" s="3" t="s">
        <v>1448</v>
      </c>
      <c r="E4087" s="4">
        <v>10814922</v>
      </c>
      <c r="F4087" s="4">
        <v>2990638</v>
      </c>
      <c r="G4087" s="4">
        <v>7824284</v>
      </c>
      <c r="H4087" s="4">
        <v>120990</v>
      </c>
      <c r="I4087" s="4">
        <v>0</v>
      </c>
      <c r="J4087" s="4">
        <v>0</v>
      </c>
      <c r="K4087" s="3" t="s">
        <v>1447</v>
      </c>
      <c r="L4087" s="4">
        <v>0.27652885522429105</v>
      </c>
    </row>
    <row r="4088" spans="2:12" x14ac:dyDescent="0.3">
      <c r="B4088" s="3" t="s">
        <v>178</v>
      </c>
      <c r="C4088" s="4">
        <v>2022</v>
      </c>
      <c r="D4088" s="3" t="s">
        <v>1449</v>
      </c>
      <c r="E4088" s="4">
        <v>7521791</v>
      </c>
      <c r="F4088" s="4">
        <v>2693640</v>
      </c>
      <c r="G4088" s="4">
        <v>4828151</v>
      </c>
      <c r="H4088" s="4">
        <v>2391472</v>
      </c>
      <c r="I4088" s="4">
        <v>0</v>
      </c>
      <c r="J4088" s="4">
        <v>0</v>
      </c>
      <c r="K4088" s="3" t="s">
        <v>1460</v>
      </c>
      <c r="L4088" s="4">
        <v>0.35811151891883197</v>
      </c>
    </row>
    <row r="4089" spans="2:12" x14ac:dyDescent="0.3">
      <c r="B4089" s="3" t="s">
        <v>178</v>
      </c>
      <c r="C4089" s="4">
        <v>2022</v>
      </c>
      <c r="D4089" s="3" t="s">
        <v>1450</v>
      </c>
      <c r="E4089" s="4">
        <v>11301638</v>
      </c>
      <c r="F4089" s="4"/>
      <c r="G4089" s="4">
        <v>11301638</v>
      </c>
      <c r="H4089" s="4">
        <v>277576</v>
      </c>
      <c r="I4089" s="4">
        <v>11301638</v>
      </c>
      <c r="J4089" s="4"/>
      <c r="K4089" s="3" t="s">
        <v>1451</v>
      </c>
      <c r="L4089" s="4"/>
    </row>
    <row r="4090" spans="2:12" x14ac:dyDescent="0.3">
      <c r="B4090" s="3" t="s">
        <v>178</v>
      </c>
      <c r="C4090" s="4">
        <v>2022</v>
      </c>
      <c r="D4090" s="3" t="s">
        <v>1452</v>
      </c>
      <c r="E4090" s="4">
        <v>0</v>
      </c>
      <c r="F4090" s="4">
        <v>0</v>
      </c>
      <c r="G4090" s="4">
        <v>0</v>
      </c>
      <c r="H4090" s="4">
        <v>0</v>
      </c>
      <c r="I4090" s="4">
        <v>0</v>
      </c>
      <c r="J4090" s="4">
        <v>0</v>
      </c>
      <c r="K4090" s="3" t="s">
        <v>1447</v>
      </c>
      <c r="L4090" s="4"/>
    </row>
    <row r="4091" spans="2:12" x14ac:dyDescent="0.3">
      <c r="B4091" s="3" t="s">
        <v>178</v>
      </c>
      <c r="C4091" s="4">
        <v>2022</v>
      </c>
      <c r="D4091" s="3" t="s">
        <v>1453</v>
      </c>
      <c r="E4091" s="4">
        <v>5465453</v>
      </c>
      <c r="F4091" s="4">
        <v>2701965</v>
      </c>
      <c r="G4091" s="4">
        <v>2763488</v>
      </c>
      <c r="H4091" s="4">
        <v>190230</v>
      </c>
      <c r="I4091" s="4">
        <v>0</v>
      </c>
      <c r="J4091" s="4">
        <v>0</v>
      </c>
      <c r="K4091" s="3" t="s">
        <v>1451</v>
      </c>
      <c r="L4091" s="4">
        <v>0.49437164677840978</v>
      </c>
    </row>
    <row r="4092" spans="2:12" x14ac:dyDescent="0.3">
      <c r="B4092" s="3" t="s">
        <v>178</v>
      </c>
      <c r="C4092" s="4">
        <v>2022</v>
      </c>
      <c r="D4092" s="3" t="s">
        <v>1454</v>
      </c>
      <c r="E4092" s="4">
        <v>8229849</v>
      </c>
      <c r="F4092" s="4">
        <v>4188323</v>
      </c>
      <c r="G4092" s="4">
        <v>4041526</v>
      </c>
      <c r="H4092" s="4">
        <v>126229</v>
      </c>
      <c r="I4092" s="4">
        <v>0</v>
      </c>
      <c r="J4092" s="4">
        <v>0</v>
      </c>
      <c r="K4092" s="3" t="s">
        <v>1447</v>
      </c>
      <c r="L4092" s="4">
        <v>0.50891857189603362</v>
      </c>
    </row>
    <row r="4093" spans="2:12" x14ac:dyDescent="0.3">
      <c r="B4093" s="3" t="s">
        <v>178</v>
      </c>
      <c r="C4093" s="4">
        <v>2022</v>
      </c>
      <c r="D4093" s="3" t="s">
        <v>1455</v>
      </c>
      <c r="E4093" s="4">
        <v>38151667</v>
      </c>
      <c r="F4093" s="4">
        <v>12606006</v>
      </c>
      <c r="G4093" s="4">
        <v>25545661</v>
      </c>
      <c r="H4093" s="4">
        <v>138658</v>
      </c>
      <c r="I4093" s="4">
        <v>0</v>
      </c>
      <c r="J4093" s="4">
        <v>0</v>
      </c>
      <c r="K4093" s="3" t="s">
        <v>1447</v>
      </c>
      <c r="L4093" s="4">
        <v>0.33041822261658971</v>
      </c>
    </row>
    <row r="4094" spans="2:12" x14ac:dyDescent="0.3">
      <c r="B4094" s="3" t="s">
        <v>178</v>
      </c>
      <c r="C4094" s="4">
        <v>2022</v>
      </c>
      <c r="D4094" s="3" t="s">
        <v>1456</v>
      </c>
      <c r="E4094" s="4">
        <v>31709150</v>
      </c>
      <c r="F4094" s="4">
        <v>18569654</v>
      </c>
      <c r="G4094" s="4">
        <v>13139496</v>
      </c>
      <c r="H4094" s="4">
        <v>346781</v>
      </c>
      <c r="I4094" s="4">
        <v>0</v>
      </c>
      <c r="J4094" s="4">
        <v>0</v>
      </c>
      <c r="K4094" s="3" t="s">
        <v>1447</v>
      </c>
      <c r="L4094" s="4">
        <v>0.58562446486266584</v>
      </c>
    </row>
    <row r="4095" spans="2:12" x14ac:dyDescent="0.3">
      <c r="B4095" s="3" t="s">
        <v>178</v>
      </c>
      <c r="C4095" s="4">
        <v>2022</v>
      </c>
      <c r="D4095" s="3" t="s">
        <v>1457</v>
      </c>
      <c r="E4095" s="4">
        <v>35319407</v>
      </c>
      <c r="F4095" s="4">
        <v>7942036</v>
      </c>
      <c r="G4095" s="4">
        <v>27377371</v>
      </c>
      <c r="H4095" s="4">
        <v>968969</v>
      </c>
      <c r="I4095" s="4">
        <v>0</v>
      </c>
      <c r="J4095" s="4">
        <v>0</v>
      </c>
      <c r="K4095" s="3" t="s">
        <v>1447</v>
      </c>
      <c r="L4095" s="4">
        <v>0.22486323170714617</v>
      </c>
    </row>
    <row r="4096" spans="2:12" x14ac:dyDescent="0.3">
      <c r="B4096" s="3" t="s">
        <v>178</v>
      </c>
      <c r="C4096" s="4">
        <v>2022</v>
      </c>
      <c r="D4096" s="3" t="s">
        <v>1458</v>
      </c>
      <c r="E4096" s="4">
        <v>2652856</v>
      </c>
      <c r="F4096" s="4"/>
      <c r="G4096" s="4">
        <v>2652856</v>
      </c>
      <c r="H4096" s="4">
        <v>1822695</v>
      </c>
      <c r="I4096" s="4">
        <v>2652856</v>
      </c>
      <c r="J4096" s="4"/>
      <c r="K4096" s="3" t="s">
        <v>1451</v>
      </c>
      <c r="L4096" s="4"/>
    </row>
    <row r="4097" spans="2:12" x14ac:dyDescent="0.3">
      <c r="B4097" s="3" t="s">
        <v>178</v>
      </c>
      <c r="C4097" s="4">
        <v>2023</v>
      </c>
      <c r="D4097" s="3" t="s">
        <v>1446</v>
      </c>
      <c r="E4097" s="4">
        <v>27425221</v>
      </c>
      <c r="F4097" s="4">
        <v>10120746</v>
      </c>
      <c r="G4097" s="4">
        <v>17304475</v>
      </c>
      <c r="H4097" s="4">
        <v>621398</v>
      </c>
      <c r="I4097" s="4">
        <v>0</v>
      </c>
      <c r="J4097" s="4">
        <v>0</v>
      </c>
      <c r="K4097" s="3" t="s">
        <v>1447</v>
      </c>
      <c r="L4097" s="4">
        <v>0.36903060872326243</v>
      </c>
    </row>
    <row r="4098" spans="2:12" x14ac:dyDescent="0.3">
      <c r="B4098" s="3" t="s">
        <v>178</v>
      </c>
      <c r="C4098" s="4">
        <v>2023</v>
      </c>
      <c r="D4098" s="3" t="s">
        <v>1448</v>
      </c>
      <c r="E4098" s="4">
        <v>12653980</v>
      </c>
      <c r="F4098" s="4">
        <v>3154820</v>
      </c>
      <c r="G4098" s="4">
        <v>9499160</v>
      </c>
      <c r="H4098" s="4">
        <v>1821438</v>
      </c>
      <c r="I4098" s="4">
        <v>0</v>
      </c>
      <c r="J4098" s="4">
        <v>0</v>
      </c>
      <c r="K4098" s="3" t="s">
        <v>1447</v>
      </c>
      <c r="L4098" s="4">
        <v>0.24931444494143346</v>
      </c>
    </row>
    <row r="4099" spans="2:12" x14ac:dyDescent="0.3">
      <c r="B4099" s="3" t="s">
        <v>178</v>
      </c>
      <c r="C4099" s="4">
        <v>2023</v>
      </c>
      <c r="D4099" s="3" t="s">
        <v>1449</v>
      </c>
      <c r="E4099" s="4">
        <v>7065470</v>
      </c>
      <c r="F4099" s="4">
        <v>2606007</v>
      </c>
      <c r="G4099" s="4">
        <v>4459463</v>
      </c>
      <c r="H4099" s="4">
        <v>77580</v>
      </c>
      <c r="I4099" s="4">
        <v>0</v>
      </c>
      <c r="J4099" s="4">
        <v>0</v>
      </c>
      <c r="K4099" s="3" t="s">
        <v>1447</v>
      </c>
      <c r="L4099" s="4">
        <v>0.36883703419588504</v>
      </c>
    </row>
    <row r="4100" spans="2:12" x14ac:dyDescent="0.3">
      <c r="B4100" s="3" t="s">
        <v>178</v>
      </c>
      <c r="C4100" s="4">
        <v>2023</v>
      </c>
      <c r="D4100" s="3" t="s">
        <v>1450</v>
      </c>
      <c r="E4100" s="4">
        <v>12526779</v>
      </c>
      <c r="F4100" s="4"/>
      <c r="G4100" s="4">
        <v>12526779</v>
      </c>
      <c r="H4100" s="4">
        <v>480162</v>
      </c>
      <c r="I4100" s="4">
        <v>12526779</v>
      </c>
      <c r="J4100" s="4"/>
      <c r="K4100" s="3" t="s">
        <v>1451</v>
      </c>
      <c r="L4100" s="4"/>
    </row>
    <row r="4101" spans="2:12" x14ac:dyDescent="0.3">
      <c r="B4101" s="3" t="s">
        <v>178</v>
      </c>
      <c r="C4101" s="4">
        <v>2023</v>
      </c>
      <c r="D4101" s="3" t="s">
        <v>1452</v>
      </c>
      <c r="E4101" s="4">
        <v>0</v>
      </c>
      <c r="F4101" s="4">
        <v>0</v>
      </c>
      <c r="G4101" s="4">
        <v>0</v>
      </c>
      <c r="H4101" s="4">
        <v>0</v>
      </c>
      <c r="I4101" s="4">
        <v>0</v>
      </c>
      <c r="J4101" s="4">
        <v>0</v>
      </c>
      <c r="K4101" s="3" t="s">
        <v>1447</v>
      </c>
      <c r="L4101" s="4"/>
    </row>
    <row r="4102" spans="2:12" x14ac:dyDescent="0.3">
      <c r="B4102" s="3" t="s">
        <v>178</v>
      </c>
      <c r="C4102" s="4">
        <v>2023</v>
      </c>
      <c r="D4102" s="3" t="s">
        <v>1453</v>
      </c>
      <c r="E4102" s="4">
        <v>5600379</v>
      </c>
      <c r="F4102" s="4">
        <v>3072793</v>
      </c>
      <c r="G4102" s="4">
        <v>2527586</v>
      </c>
      <c r="H4102" s="4">
        <v>299597</v>
      </c>
      <c r="I4102" s="4">
        <v>0</v>
      </c>
      <c r="J4102" s="4">
        <v>0</v>
      </c>
      <c r="K4102" s="3" t="s">
        <v>1451</v>
      </c>
      <c r="L4102" s="4">
        <v>0.54867590211305339</v>
      </c>
    </row>
    <row r="4103" spans="2:12" x14ac:dyDescent="0.3">
      <c r="B4103" s="3" t="s">
        <v>178</v>
      </c>
      <c r="C4103" s="4">
        <v>2023</v>
      </c>
      <c r="D4103" s="3" t="s">
        <v>1454</v>
      </c>
      <c r="E4103" s="4">
        <v>9117742</v>
      </c>
      <c r="F4103" s="4">
        <v>4285072</v>
      </c>
      <c r="G4103" s="4">
        <v>4832670</v>
      </c>
      <c r="H4103" s="4">
        <v>712776</v>
      </c>
      <c r="I4103" s="4">
        <v>0</v>
      </c>
      <c r="J4103" s="4">
        <v>0</v>
      </c>
      <c r="K4103" s="3" t="s">
        <v>1447</v>
      </c>
      <c r="L4103" s="4">
        <v>0.4699707449497913</v>
      </c>
    </row>
    <row r="4104" spans="2:12" x14ac:dyDescent="0.3">
      <c r="B4104" s="3" t="s">
        <v>178</v>
      </c>
      <c r="C4104" s="4">
        <v>2023</v>
      </c>
      <c r="D4104" s="3" t="s">
        <v>1455</v>
      </c>
      <c r="E4104" s="4">
        <v>39006160</v>
      </c>
      <c r="F4104" s="4">
        <v>13601970</v>
      </c>
      <c r="G4104" s="4">
        <v>25404190</v>
      </c>
      <c r="H4104" s="4">
        <v>878920</v>
      </c>
      <c r="I4104" s="4">
        <v>0</v>
      </c>
      <c r="J4104" s="4">
        <v>0</v>
      </c>
      <c r="K4104" s="3" t="s">
        <v>1447</v>
      </c>
      <c r="L4104" s="4">
        <v>0.34871338270673147</v>
      </c>
    </row>
    <row r="4105" spans="2:12" x14ac:dyDescent="0.3">
      <c r="B4105" s="3" t="s">
        <v>178</v>
      </c>
      <c r="C4105" s="4">
        <v>2023</v>
      </c>
      <c r="D4105" s="3" t="s">
        <v>1456</v>
      </c>
      <c r="E4105" s="4">
        <v>36173448</v>
      </c>
      <c r="F4105" s="4">
        <v>19172278</v>
      </c>
      <c r="G4105" s="4">
        <v>17001170</v>
      </c>
      <c r="H4105" s="4">
        <v>4171167</v>
      </c>
      <c r="I4105" s="4">
        <v>0</v>
      </c>
      <c r="J4105" s="4">
        <v>0</v>
      </c>
      <c r="K4105" s="3" t="s">
        <v>1447</v>
      </c>
      <c r="L4105" s="4">
        <v>0.53000969108612483</v>
      </c>
    </row>
    <row r="4106" spans="2:12" x14ac:dyDescent="0.3">
      <c r="B4106" s="3" t="s">
        <v>178</v>
      </c>
      <c r="C4106" s="4">
        <v>2023</v>
      </c>
      <c r="D4106" s="3" t="s">
        <v>1457</v>
      </c>
      <c r="E4106" s="4">
        <v>36678500</v>
      </c>
      <c r="F4106" s="4">
        <v>8812778</v>
      </c>
      <c r="G4106" s="4">
        <v>27865722</v>
      </c>
      <c r="H4106" s="4">
        <v>1367880</v>
      </c>
      <c r="I4106" s="4">
        <v>0</v>
      </c>
      <c r="J4106" s="4">
        <v>0</v>
      </c>
      <c r="K4106" s="3" t="s">
        <v>1447</v>
      </c>
      <c r="L4106" s="4">
        <v>0.24027094892103004</v>
      </c>
    </row>
    <row r="4107" spans="2:12" x14ac:dyDescent="0.3">
      <c r="B4107" s="3" t="s">
        <v>178</v>
      </c>
      <c r="C4107" s="4">
        <v>2023</v>
      </c>
      <c r="D4107" s="3" t="s">
        <v>1458</v>
      </c>
      <c r="E4107" s="4">
        <v>520664</v>
      </c>
      <c r="F4107" s="4"/>
      <c r="G4107" s="4">
        <v>520664</v>
      </c>
      <c r="H4107" s="4">
        <v>356988</v>
      </c>
      <c r="I4107" s="4">
        <v>520664</v>
      </c>
      <c r="J4107" s="4"/>
      <c r="K4107" s="3" t="s">
        <v>1451</v>
      </c>
      <c r="L4107" s="4"/>
    </row>
    <row r="4108" spans="2:12" x14ac:dyDescent="0.3">
      <c r="B4108" s="3" t="s">
        <v>178</v>
      </c>
      <c r="C4108" s="4">
        <v>2024</v>
      </c>
      <c r="D4108" s="3" t="s">
        <v>1446</v>
      </c>
      <c r="E4108" s="4">
        <v>27057919</v>
      </c>
      <c r="F4108" s="4">
        <v>10827059</v>
      </c>
      <c r="G4108" s="4">
        <v>16230860</v>
      </c>
      <c r="H4108" s="4">
        <v>86723</v>
      </c>
      <c r="I4108" s="4">
        <v>37168557</v>
      </c>
      <c r="J4108" s="4">
        <v>1208880</v>
      </c>
      <c r="K4108" s="3" t="s">
        <v>1447</v>
      </c>
      <c r="L4108" s="4">
        <v>0.40014381741626176</v>
      </c>
    </row>
    <row r="4109" spans="2:12" x14ac:dyDescent="0.3">
      <c r="B4109" s="3" t="s">
        <v>178</v>
      </c>
      <c r="C4109" s="4">
        <v>2024</v>
      </c>
      <c r="D4109" s="3" t="s">
        <v>1448</v>
      </c>
      <c r="E4109" s="4">
        <v>12874514</v>
      </c>
      <c r="F4109" s="4">
        <v>3341308</v>
      </c>
      <c r="G4109" s="4">
        <v>9533206</v>
      </c>
      <c r="H4109" s="4">
        <v>229591</v>
      </c>
      <c r="I4109" s="4">
        <v>23879507</v>
      </c>
      <c r="J4109" s="4">
        <v>318393</v>
      </c>
      <c r="K4109" s="3" t="s">
        <v>1447</v>
      </c>
      <c r="L4109" s="4">
        <v>0.2595288645458772</v>
      </c>
    </row>
    <row r="4110" spans="2:12" x14ac:dyDescent="0.3">
      <c r="B4110" s="3" t="s">
        <v>178</v>
      </c>
      <c r="C4110" s="4">
        <v>2024</v>
      </c>
      <c r="D4110" s="3" t="s">
        <v>1449</v>
      </c>
      <c r="E4110" s="4">
        <v>7299770</v>
      </c>
      <c r="F4110" s="4">
        <v>2869373</v>
      </c>
      <c r="G4110" s="4">
        <v>4430397</v>
      </c>
      <c r="H4110" s="4">
        <v>439297</v>
      </c>
      <c r="I4110" s="4">
        <v>8478416</v>
      </c>
      <c r="J4110" s="4">
        <v>653171</v>
      </c>
      <c r="K4110" s="3" t="s">
        <v>1460</v>
      </c>
      <c r="L4110" s="4">
        <v>0.39307717914400042</v>
      </c>
    </row>
    <row r="4111" spans="2:12" x14ac:dyDescent="0.3">
      <c r="B4111" s="3" t="s">
        <v>178</v>
      </c>
      <c r="C4111" s="4">
        <v>2024</v>
      </c>
      <c r="D4111" s="3" t="s">
        <v>1450</v>
      </c>
      <c r="E4111" s="4">
        <v>12032100</v>
      </c>
      <c r="F4111" s="4"/>
      <c r="G4111" s="4">
        <v>12032100</v>
      </c>
      <c r="H4111" s="4">
        <v>29742</v>
      </c>
      <c r="I4111" s="4">
        <v>12032100</v>
      </c>
      <c r="J4111" s="4"/>
      <c r="K4111" s="3" t="s">
        <v>1451</v>
      </c>
      <c r="L4111" s="4"/>
    </row>
    <row r="4112" spans="2:12" x14ac:dyDescent="0.3">
      <c r="B4112" s="3" t="s">
        <v>178</v>
      </c>
      <c r="C4112" s="4">
        <v>2024</v>
      </c>
      <c r="D4112" s="3" t="s">
        <v>1452</v>
      </c>
      <c r="E4112" s="4">
        <v>0</v>
      </c>
      <c r="F4112" s="4">
        <v>0</v>
      </c>
      <c r="G4112" s="4">
        <v>0</v>
      </c>
      <c r="H4112" s="4">
        <v>0</v>
      </c>
      <c r="I4112" s="4">
        <v>0</v>
      </c>
      <c r="J4112" s="4">
        <v>0</v>
      </c>
      <c r="K4112" s="3"/>
      <c r="L4112" s="4"/>
    </row>
    <row r="4113" spans="2:12" x14ac:dyDescent="0.3">
      <c r="B4113" s="3" t="s">
        <v>178</v>
      </c>
      <c r="C4113" s="4">
        <v>2024</v>
      </c>
      <c r="D4113" s="3" t="s">
        <v>1453</v>
      </c>
      <c r="E4113" s="4">
        <v>6078563</v>
      </c>
      <c r="F4113" s="4">
        <v>3234857</v>
      </c>
      <c r="G4113" s="4">
        <v>2843706</v>
      </c>
      <c r="H4113" s="4">
        <v>552033</v>
      </c>
      <c r="I4113" s="4">
        <v>7631051</v>
      </c>
      <c r="J4113" s="4">
        <v>635661</v>
      </c>
      <c r="K4113" s="3" t="s">
        <v>1451</v>
      </c>
      <c r="L4113" s="4">
        <v>0.53217462745718025</v>
      </c>
    </row>
    <row r="4114" spans="2:12" x14ac:dyDescent="0.3">
      <c r="B4114" s="3" t="s">
        <v>178</v>
      </c>
      <c r="C4114" s="4">
        <v>2024</v>
      </c>
      <c r="D4114" s="3" t="s">
        <v>1454</v>
      </c>
      <c r="E4114" s="4">
        <v>9129200</v>
      </c>
      <c r="F4114" s="4">
        <v>4530007</v>
      </c>
      <c r="G4114" s="4">
        <v>4599193</v>
      </c>
      <c r="H4114" s="4">
        <v>11458</v>
      </c>
      <c r="I4114" s="4">
        <v>12878311</v>
      </c>
      <c r="J4114" s="4">
        <v>397748</v>
      </c>
      <c r="K4114" s="3" t="s">
        <v>1447</v>
      </c>
      <c r="L4114" s="4">
        <v>0.4962107304035403</v>
      </c>
    </row>
    <row r="4115" spans="2:12" x14ac:dyDescent="0.3">
      <c r="B4115" s="3" t="s">
        <v>178</v>
      </c>
      <c r="C4115" s="4">
        <v>2024</v>
      </c>
      <c r="D4115" s="3" t="s">
        <v>1455</v>
      </c>
      <c r="E4115" s="4">
        <v>38685189</v>
      </c>
      <c r="F4115" s="4">
        <v>14506000</v>
      </c>
      <c r="G4115" s="4">
        <v>24179189</v>
      </c>
      <c r="H4115" s="4">
        <v>0</v>
      </c>
      <c r="I4115" s="4">
        <v>27650585</v>
      </c>
      <c r="J4115" s="4">
        <v>594326</v>
      </c>
      <c r="K4115" s="3" t="s">
        <v>1459</v>
      </c>
      <c r="L4115" s="4">
        <v>0.37497554942797356</v>
      </c>
    </row>
    <row r="4116" spans="2:12" x14ac:dyDescent="0.3">
      <c r="B4116" s="3" t="s">
        <v>178</v>
      </c>
      <c r="C4116" s="4">
        <v>2024</v>
      </c>
      <c r="D4116" s="3" t="s">
        <v>1456</v>
      </c>
      <c r="E4116" s="4">
        <v>36867674</v>
      </c>
      <c r="F4116" s="4">
        <v>19893683</v>
      </c>
      <c r="G4116" s="4">
        <v>16973991</v>
      </c>
      <c r="H4116" s="4">
        <v>780031</v>
      </c>
      <c r="I4116" s="4">
        <v>86303947</v>
      </c>
      <c r="J4116" s="4">
        <v>1999365</v>
      </c>
      <c r="K4116" s="3" t="s">
        <v>1459</v>
      </c>
      <c r="L4116" s="4">
        <v>0.53959691083305117</v>
      </c>
    </row>
    <row r="4117" spans="2:12" x14ac:dyDescent="0.3">
      <c r="B4117" s="3" t="s">
        <v>178</v>
      </c>
      <c r="C4117" s="4">
        <v>2024</v>
      </c>
      <c r="D4117" s="3" t="s">
        <v>1457</v>
      </c>
      <c r="E4117" s="4">
        <v>37070664</v>
      </c>
      <c r="F4117" s="4">
        <v>9657750</v>
      </c>
      <c r="G4117" s="4">
        <v>27412914</v>
      </c>
      <c r="H4117" s="4">
        <v>431939</v>
      </c>
      <c r="I4117" s="4">
        <v>59664548</v>
      </c>
      <c r="J4117" s="4">
        <v>1395768</v>
      </c>
      <c r="K4117" s="3" t="s">
        <v>1460</v>
      </c>
      <c r="L4117" s="4">
        <v>0.26052271413320249</v>
      </c>
    </row>
    <row r="4118" spans="2:12" x14ac:dyDescent="0.3">
      <c r="B4118" s="3" t="s">
        <v>178</v>
      </c>
      <c r="C4118" s="4">
        <v>2024</v>
      </c>
      <c r="D4118" s="3" t="s">
        <v>1458</v>
      </c>
      <c r="E4118" s="4">
        <v>862412</v>
      </c>
      <c r="F4118" s="4"/>
      <c r="G4118" s="4">
        <v>862412</v>
      </c>
      <c r="H4118" s="4">
        <v>391240</v>
      </c>
      <c r="I4118" s="4">
        <v>862412</v>
      </c>
      <c r="J4118" s="4"/>
      <c r="K4118" s="3" t="s">
        <v>1451</v>
      </c>
      <c r="L4118" s="4"/>
    </row>
    <row r="4119" spans="2:12" x14ac:dyDescent="0.3">
      <c r="B4119" s="3" t="s">
        <v>180</v>
      </c>
      <c r="C4119" s="4">
        <v>2019</v>
      </c>
      <c r="D4119" s="3" t="s">
        <v>1446</v>
      </c>
      <c r="E4119" s="4">
        <v>26111400</v>
      </c>
      <c r="F4119" s="4">
        <v>7007990</v>
      </c>
      <c r="G4119" s="4">
        <v>19103410</v>
      </c>
      <c r="H4119" s="4">
        <v>153804</v>
      </c>
      <c r="I4119" s="4">
        <v>0</v>
      </c>
      <c r="J4119" s="4">
        <v>0</v>
      </c>
      <c r="K4119" s="3" t="s">
        <v>1447</v>
      </c>
      <c r="L4119" s="4">
        <v>0.26838813698231423</v>
      </c>
    </row>
    <row r="4120" spans="2:12" x14ac:dyDescent="0.3">
      <c r="B4120" s="3" t="s">
        <v>180</v>
      </c>
      <c r="C4120" s="4">
        <v>2019</v>
      </c>
      <c r="D4120" s="3" t="s">
        <v>1448</v>
      </c>
      <c r="E4120" s="4">
        <v>0</v>
      </c>
      <c r="F4120" s="4">
        <v>0</v>
      </c>
      <c r="G4120" s="4">
        <v>0</v>
      </c>
      <c r="H4120" s="4">
        <v>0</v>
      </c>
      <c r="I4120" s="4">
        <v>0</v>
      </c>
      <c r="J4120" s="4">
        <v>0</v>
      </c>
      <c r="K4120" s="3" t="s">
        <v>1447</v>
      </c>
      <c r="L4120" s="4"/>
    </row>
    <row r="4121" spans="2:12" x14ac:dyDescent="0.3">
      <c r="B4121" s="3" t="s">
        <v>180</v>
      </c>
      <c r="C4121" s="4">
        <v>2019</v>
      </c>
      <c r="D4121" s="3" t="s">
        <v>1449</v>
      </c>
      <c r="E4121" s="4">
        <v>5901679</v>
      </c>
      <c r="F4121" s="4">
        <v>2849105</v>
      </c>
      <c r="G4121" s="4">
        <v>3052574</v>
      </c>
      <c r="H4121" s="4">
        <v>496788</v>
      </c>
      <c r="I4121" s="4">
        <v>0</v>
      </c>
      <c r="J4121" s="4">
        <v>0</v>
      </c>
      <c r="K4121" s="3" t="s">
        <v>1447</v>
      </c>
      <c r="L4121" s="4">
        <v>0.48276176999799547</v>
      </c>
    </row>
    <row r="4122" spans="2:12" x14ac:dyDescent="0.3">
      <c r="B4122" s="3" t="s">
        <v>180</v>
      </c>
      <c r="C4122" s="4">
        <v>2019</v>
      </c>
      <c r="D4122" s="3" t="s">
        <v>1450</v>
      </c>
      <c r="E4122" s="4">
        <v>35221527</v>
      </c>
      <c r="F4122" s="4"/>
      <c r="G4122" s="4">
        <v>35221527</v>
      </c>
      <c r="H4122" s="4">
        <v>5178110</v>
      </c>
      <c r="I4122" s="4">
        <v>35221527</v>
      </c>
      <c r="J4122" s="4"/>
      <c r="K4122" s="3" t="s">
        <v>1451</v>
      </c>
      <c r="L4122" s="4"/>
    </row>
    <row r="4123" spans="2:12" x14ac:dyDescent="0.3">
      <c r="B4123" s="3" t="s">
        <v>180</v>
      </c>
      <c r="C4123" s="4">
        <v>2019</v>
      </c>
      <c r="D4123" s="3" t="s">
        <v>1452</v>
      </c>
      <c r="E4123" s="4">
        <v>4118791</v>
      </c>
      <c r="F4123" s="4">
        <v>1081183</v>
      </c>
      <c r="G4123" s="4">
        <v>3037608</v>
      </c>
      <c r="H4123" s="4">
        <v>0</v>
      </c>
      <c r="I4123" s="4">
        <v>0</v>
      </c>
      <c r="J4123" s="4">
        <v>0</v>
      </c>
      <c r="K4123" s="3" t="s">
        <v>1447</v>
      </c>
      <c r="L4123" s="4">
        <v>0.26250008801126351</v>
      </c>
    </row>
    <row r="4124" spans="2:12" x14ac:dyDescent="0.3">
      <c r="B4124" s="3" t="s">
        <v>180</v>
      </c>
      <c r="C4124" s="4">
        <v>2019</v>
      </c>
      <c r="D4124" s="3" t="s">
        <v>1453</v>
      </c>
      <c r="E4124" s="4">
        <v>3144451</v>
      </c>
      <c r="F4124" s="4">
        <v>1690571</v>
      </c>
      <c r="G4124" s="4">
        <v>1453880</v>
      </c>
      <c r="H4124" s="4">
        <v>382750</v>
      </c>
      <c r="I4124" s="4">
        <v>0</v>
      </c>
      <c r="J4124" s="4">
        <v>0</v>
      </c>
      <c r="K4124" s="3" t="s">
        <v>1451</v>
      </c>
      <c r="L4124" s="4">
        <v>0.53763629962750259</v>
      </c>
    </row>
    <row r="4125" spans="2:12" x14ac:dyDescent="0.3">
      <c r="B4125" s="3" t="s">
        <v>180</v>
      </c>
      <c r="C4125" s="4">
        <v>2019</v>
      </c>
      <c r="D4125" s="3" t="s">
        <v>1454</v>
      </c>
      <c r="E4125" s="4">
        <v>6772672</v>
      </c>
      <c r="F4125" s="4">
        <v>1307471</v>
      </c>
      <c r="G4125" s="4">
        <v>5465201</v>
      </c>
      <c r="H4125" s="4">
        <v>2360940</v>
      </c>
      <c r="I4125" s="4">
        <v>0</v>
      </c>
      <c r="J4125" s="4">
        <v>0</v>
      </c>
      <c r="K4125" s="3" t="s">
        <v>1447</v>
      </c>
      <c r="L4125" s="4">
        <v>0.19305098489931299</v>
      </c>
    </row>
    <row r="4126" spans="2:12" x14ac:dyDescent="0.3">
      <c r="B4126" s="3" t="s">
        <v>180</v>
      </c>
      <c r="C4126" s="4">
        <v>2019</v>
      </c>
      <c r="D4126" s="3" t="s">
        <v>1455</v>
      </c>
      <c r="E4126" s="4">
        <v>19891974</v>
      </c>
      <c r="F4126" s="4">
        <v>4489497</v>
      </c>
      <c r="G4126" s="4">
        <v>15402477</v>
      </c>
      <c r="H4126" s="4">
        <v>1010405</v>
      </c>
      <c r="I4126" s="4">
        <v>0</v>
      </c>
      <c r="J4126" s="4">
        <v>0</v>
      </c>
      <c r="K4126" s="3" t="s">
        <v>1447</v>
      </c>
      <c r="L4126" s="4">
        <v>0.22569389041027302</v>
      </c>
    </row>
    <row r="4127" spans="2:12" x14ac:dyDescent="0.3">
      <c r="B4127" s="3" t="s">
        <v>180</v>
      </c>
      <c r="C4127" s="4">
        <v>2019</v>
      </c>
      <c r="D4127" s="3" t="s">
        <v>1456</v>
      </c>
      <c r="E4127" s="4">
        <v>58679060</v>
      </c>
      <c r="F4127" s="4">
        <v>15708900</v>
      </c>
      <c r="G4127" s="4">
        <v>42970160</v>
      </c>
      <c r="H4127" s="4">
        <v>8833208</v>
      </c>
      <c r="I4127" s="4">
        <v>0</v>
      </c>
      <c r="J4127" s="4">
        <v>0</v>
      </c>
      <c r="K4127" s="3" t="s">
        <v>1447</v>
      </c>
      <c r="L4127" s="4">
        <v>0.26770878742774679</v>
      </c>
    </row>
    <row r="4128" spans="2:12" x14ac:dyDescent="0.3">
      <c r="B4128" s="3" t="s">
        <v>180</v>
      </c>
      <c r="C4128" s="4">
        <v>2019</v>
      </c>
      <c r="D4128" s="3" t="s">
        <v>1457</v>
      </c>
      <c r="E4128" s="4">
        <v>50303409</v>
      </c>
      <c r="F4128" s="4">
        <v>9876223</v>
      </c>
      <c r="G4128" s="4">
        <v>40427186</v>
      </c>
      <c r="H4128" s="4">
        <v>10471227</v>
      </c>
      <c r="I4128" s="4">
        <v>0</v>
      </c>
      <c r="J4128" s="4">
        <v>0</v>
      </c>
      <c r="K4128" s="3" t="s">
        <v>1447</v>
      </c>
      <c r="L4128" s="4">
        <v>0.1963330755575631</v>
      </c>
    </row>
    <row r="4129" spans="2:12" x14ac:dyDescent="0.3">
      <c r="B4129" s="3" t="s">
        <v>180</v>
      </c>
      <c r="C4129" s="4">
        <v>2019</v>
      </c>
      <c r="D4129" s="3" t="s">
        <v>1458</v>
      </c>
      <c r="E4129" s="4">
        <v>6961077</v>
      </c>
      <c r="F4129" s="4"/>
      <c r="G4129" s="4">
        <v>6961077</v>
      </c>
      <c r="H4129" s="4">
        <v>-9186810</v>
      </c>
      <c r="I4129" s="4">
        <v>6961077</v>
      </c>
      <c r="J4129" s="4"/>
      <c r="K4129" s="3" t="s">
        <v>1451</v>
      </c>
      <c r="L4129" s="4"/>
    </row>
    <row r="4130" spans="2:12" x14ac:dyDescent="0.3">
      <c r="B4130" s="3" t="s">
        <v>180</v>
      </c>
      <c r="C4130" s="4">
        <v>2020</v>
      </c>
      <c r="D4130" s="3" t="s">
        <v>1446</v>
      </c>
      <c r="E4130" s="4">
        <v>26155815</v>
      </c>
      <c r="F4130" s="4">
        <v>7571404</v>
      </c>
      <c r="G4130" s="4">
        <v>18584411</v>
      </c>
      <c r="H4130" s="4">
        <v>44415</v>
      </c>
      <c r="I4130" s="4">
        <v>0</v>
      </c>
      <c r="J4130" s="4">
        <v>0</v>
      </c>
      <c r="K4130" s="3" t="s">
        <v>1447</v>
      </c>
      <c r="L4130" s="4">
        <v>0.2894730674612892</v>
      </c>
    </row>
    <row r="4131" spans="2:12" x14ac:dyDescent="0.3">
      <c r="B4131" s="3" t="s">
        <v>180</v>
      </c>
      <c r="C4131" s="4">
        <v>2020</v>
      </c>
      <c r="D4131" s="3" t="s">
        <v>1448</v>
      </c>
      <c r="E4131" s="4">
        <v>0</v>
      </c>
      <c r="F4131" s="4">
        <v>0</v>
      </c>
      <c r="G4131" s="4">
        <v>0</v>
      </c>
      <c r="H4131" s="4">
        <v>0</v>
      </c>
      <c r="I4131" s="4">
        <v>0</v>
      </c>
      <c r="J4131" s="4">
        <v>0</v>
      </c>
      <c r="K4131" s="3" t="s">
        <v>1451</v>
      </c>
      <c r="L4131" s="4"/>
    </row>
    <row r="4132" spans="2:12" x14ac:dyDescent="0.3">
      <c r="B4132" s="3" t="s">
        <v>180</v>
      </c>
      <c r="C4132" s="4">
        <v>2020</v>
      </c>
      <c r="D4132" s="3" t="s">
        <v>1449</v>
      </c>
      <c r="E4132" s="4">
        <v>6869002</v>
      </c>
      <c r="F4132" s="4">
        <v>3018413</v>
      </c>
      <c r="G4132" s="4">
        <v>3850589</v>
      </c>
      <c r="H4132" s="4">
        <v>967323</v>
      </c>
      <c r="I4132" s="4">
        <v>0</v>
      </c>
      <c r="J4132" s="4">
        <v>0</v>
      </c>
      <c r="K4132" s="3" t="s">
        <v>1447</v>
      </c>
      <c r="L4132" s="4">
        <v>0.439425261486312</v>
      </c>
    </row>
    <row r="4133" spans="2:12" x14ac:dyDescent="0.3">
      <c r="B4133" s="3" t="s">
        <v>180</v>
      </c>
      <c r="C4133" s="4">
        <v>2020</v>
      </c>
      <c r="D4133" s="3" t="s">
        <v>1450</v>
      </c>
      <c r="E4133" s="4">
        <v>36608519</v>
      </c>
      <c r="F4133" s="4"/>
      <c r="G4133" s="4">
        <v>36608519</v>
      </c>
      <c r="H4133" s="4">
        <v>1386992</v>
      </c>
      <c r="I4133" s="4">
        <v>36608519</v>
      </c>
      <c r="J4133" s="4"/>
      <c r="K4133" s="3" t="s">
        <v>1451</v>
      </c>
      <c r="L4133" s="4"/>
    </row>
    <row r="4134" spans="2:12" x14ac:dyDescent="0.3">
      <c r="B4134" s="3" t="s">
        <v>180</v>
      </c>
      <c r="C4134" s="4">
        <v>2020</v>
      </c>
      <c r="D4134" s="3" t="s">
        <v>1452</v>
      </c>
      <c r="E4134" s="4">
        <v>4118791</v>
      </c>
      <c r="F4134" s="4">
        <v>1184153</v>
      </c>
      <c r="G4134" s="4">
        <v>2934638</v>
      </c>
      <c r="H4134" s="4">
        <v>0</v>
      </c>
      <c r="I4134" s="4">
        <v>0</v>
      </c>
      <c r="J4134" s="4">
        <v>0</v>
      </c>
      <c r="K4134" s="3" t="s">
        <v>1447</v>
      </c>
      <c r="L4134" s="4">
        <v>0.2875001426389443</v>
      </c>
    </row>
    <row r="4135" spans="2:12" x14ac:dyDescent="0.3">
      <c r="B4135" s="3" t="s">
        <v>180</v>
      </c>
      <c r="C4135" s="4">
        <v>2020</v>
      </c>
      <c r="D4135" s="3" t="s">
        <v>1453</v>
      </c>
      <c r="E4135" s="4">
        <v>3525102</v>
      </c>
      <c r="F4135" s="4">
        <v>1906897</v>
      </c>
      <c r="G4135" s="4">
        <v>1618205</v>
      </c>
      <c r="H4135" s="4">
        <v>380651</v>
      </c>
      <c r="I4135" s="4">
        <v>0</v>
      </c>
      <c r="J4135" s="4">
        <v>0</v>
      </c>
      <c r="K4135" s="3" t="s">
        <v>1451</v>
      </c>
      <c r="L4135" s="4">
        <v>0.54094803497884603</v>
      </c>
    </row>
    <row r="4136" spans="2:12" x14ac:dyDescent="0.3">
      <c r="B4136" s="3" t="s">
        <v>180</v>
      </c>
      <c r="C4136" s="4">
        <v>2020</v>
      </c>
      <c r="D4136" s="3" t="s">
        <v>1454</v>
      </c>
      <c r="E4136" s="4">
        <v>10322355</v>
      </c>
      <c r="F4136" s="4">
        <v>1641156</v>
      </c>
      <c r="G4136" s="4">
        <v>8681199</v>
      </c>
      <c r="H4136" s="4">
        <v>3549683</v>
      </c>
      <c r="I4136" s="4">
        <v>0</v>
      </c>
      <c r="J4136" s="4">
        <v>0</v>
      </c>
      <c r="K4136" s="3" t="s">
        <v>1447</v>
      </c>
      <c r="L4136" s="4">
        <v>0.15899046293215066</v>
      </c>
    </row>
    <row r="4137" spans="2:12" x14ac:dyDescent="0.3">
      <c r="B4137" s="3" t="s">
        <v>180</v>
      </c>
      <c r="C4137" s="4">
        <v>2020</v>
      </c>
      <c r="D4137" s="3" t="s">
        <v>1455</v>
      </c>
      <c r="E4137" s="4">
        <v>21130491</v>
      </c>
      <c r="F4137" s="4">
        <v>4836953</v>
      </c>
      <c r="G4137" s="4">
        <v>16293538</v>
      </c>
      <c r="H4137" s="4">
        <v>1238517</v>
      </c>
      <c r="I4137" s="4">
        <v>0</v>
      </c>
      <c r="J4137" s="4">
        <v>0</v>
      </c>
      <c r="K4137" s="3" t="s">
        <v>1447</v>
      </c>
      <c r="L4137" s="4">
        <v>0.2289086893437545</v>
      </c>
    </row>
    <row r="4138" spans="2:12" x14ac:dyDescent="0.3">
      <c r="B4138" s="3" t="s">
        <v>180</v>
      </c>
      <c r="C4138" s="4">
        <v>2020</v>
      </c>
      <c r="D4138" s="3" t="s">
        <v>1456</v>
      </c>
      <c r="E4138" s="4">
        <v>58801847</v>
      </c>
      <c r="F4138" s="4">
        <v>17141823</v>
      </c>
      <c r="G4138" s="4">
        <v>41660024</v>
      </c>
      <c r="H4138" s="4">
        <v>122787</v>
      </c>
      <c r="I4138" s="4">
        <v>0</v>
      </c>
      <c r="J4138" s="4">
        <v>0</v>
      </c>
      <c r="K4138" s="3" t="s">
        <v>1447</v>
      </c>
      <c r="L4138" s="4">
        <v>0.29151844499034191</v>
      </c>
    </row>
    <row r="4139" spans="2:12" x14ac:dyDescent="0.3">
      <c r="B4139" s="3" t="s">
        <v>180</v>
      </c>
      <c r="C4139" s="4">
        <v>2020</v>
      </c>
      <c r="D4139" s="3" t="s">
        <v>1457</v>
      </c>
      <c r="E4139" s="4">
        <v>50328453</v>
      </c>
      <c r="F4139" s="4">
        <v>10873694</v>
      </c>
      <c r="G4139" s="4">
        <v>39454759</v>
      </c>
      <c r="H4139" s="4">
        <v>25044</v>
      </c>
      <c r="I4139" s="4">
        <v>0</v>
      </c>
      <c r="J4139" s="4">
        <v>0</v>
      </c>
      <c r="K4139" s="3" t="s">
        <v>1447</v>
      </c>
      <c r="L4139" s="4">
        <v>0.21605460434080898</v>
      </c>
    </row>
    <row r="4140" spans="2:12" x14ac:dyDescent="0.3">
      <c r="B4140" s="3" t="s">
        <v>180</v>
      </c>
      <c r="C4140" s="4">
        <v>2020</v>
      </c>
      <c r="D4140" s="3" t="s">
        <v>1458</v>
      </c>
      <c r="E4140" s="4">
        <v>15600092</v>
      </c>
      <c r="F4140" s="4"/>
      <c r="G4140" s="4">
        <v>15600092</v>
      </c>
      <c r="H4140" s="4">
        <v>9032283</v>
      </c>
      <c r="I4140" s="4">
        <v>15600092</v>
      </c>
      <c r="J4140" s="4"/>
      <c r="K4140" s="3" t="s">
        <v>1451</v>
      </c>
      <c r="L4140" s="4"/>
    </row>
    <row r="4141" spans="2:12" x14ac:dyDescent="0.3">
      <c r="B4141" s="3" t="s">
        <v>180</v>
      </c>
      <c r="C4141" s="4">
        <v>2021</v>
      </c>
      <c r="D4141" s="3" t="s">
        <v>1446</v>
      </c>
      <c r="E4141" s="4">
        <v>43337231</v>
      </c>
      <c r="F4141" s="4">
        <v>8307726</v>
      </c>
      <c r="G4141" s="4">
        <v>35029505</v>
      </c>
      <c r="H4141" s="4">
        <v>17181416</v>
      </c>
      <c r="I4141" s="4">
        <v>0</v>
      </c>
      <c r="J4141" s="4">
        <v>0</v>
      </c>
      <c r="K4141" s="3" t="s">
        <v>1447</v>
      </c>
      <c r="L4141" s="4">
        <v>0.19169951121242609</v>
      </c>
    </row>
    <row r="4142" spans="2:12" x14ac:dyDescent="0.3">
      <c r="B4142" s="3" t="s">
        <v>180</v>
      </c>
      <c r="C4142" s="4">
        <v>2021</v>
      </c>
      <c r="D4142" s="3" t="s">
        <v>1448</v>
      </c>
      <c r="E4142" s="4">
        <v>0</v>
      </c>
      <c r="F4142" s="4">
        <v>0</v>
      </c>
      <c r="G4142" s="4">
        <v>0</v>
      </c>
      <c r="H4142" s="4">
        <v>0</v>
      </c>
      <c r="I4142" s="4">
        <v>0</v>
      </c>
      <c r="J4142" s="4">
        <v>0</v>
      </c>
      <c r="K4142" s="3" t="s">
        <v>1447</v>
      </c>
      <c r="L4142" s="4"/>
    </row>
    <row r="4143" spans="2:12" x14ac:dyDescent="0.3">
      <c r="B4143" s="3" t="s">
        <v>180</v>
      </c>
      <c r="C4143" s="4">
        <v>2021</v>
      </c>
      <c r="D4143" s="3" t="s">
        <v>1449</v>
      </c>
      <c r="E4143" s="4">
        <v>7525005</v>
      </c>
      <c r="F4143" s="4">
        <v>3458447</v>
      </c>
      <c r="G4143" s="4">
        <v>4066558</v>
      </c>
      <c r="H4143" s="4">
        <v>663545</v>
      </c>
      <c r="I4143" s="4">
        <v>0</v>
      </c>
      <c r="J4143" s="4">
        <v>0</v>
      </c>
      <c r="K4143" s="3" t="s">
        <v>1447</v>
      </c>
      <c r="L4143" s="4">
        <v>0.45959398033622567</v>
      </c>
    </row>
    <row r="4144" spans="2:12" x14ac:dyDescent="0.3">
      <c r="B4144" s="3" t="s">
        <v>180</v>
      </c>
      <c r="C4144" s="4">
        <v>2021</v>
      </c>
      <c r="D4144" s="3" t="s">
        <v>1450</v>
      </c>
      <c r="E4144" s="4">
        <v>38595930</v>
      </c>
      <c r="F4144" s="4"/>
      <c r="G4144" s="4">
        <v>38595930</v>
      </c>
      <c r="H4144" s="4">
        <v>1987411</v>
      </c>
      <c r="I4144" s="4">
        <v>38595930</v>
      </c>
      <c r="J4144" s="4"/>
      <c r="K4144" s="3" t="s">
        <v>1451</v>
      </c>
      <c r="L4144" s="4"/>
    </row>
    <row r="4145" spans="2:12" x14ac:dyDescent="0.3">
      <c r="B4145" s="3" t="s">
        <v>180</v>
      </c>
      <c r="C4145" s="4">
        <v>2021</v>
      </c>
      <c r="D4145" s="3" t="s">
        <v>1452</v>
      </c>
      <c r="E4145" s="4">
        <v>4118791</v>
      </c>
      <c r="F4145" s="4">
        <v>1287124</v>
      </c>
      <c r="G4145" s="4">
        <v>2831667</v>
      </c>
      <c r="H4145" s="4">
        <v>0</v>
      </c>
      <c r="I4145" s="4">
        <v>0</v>
      </c>
      <c r="J4145" s="4">
        <v>0</v>
      </c>
      <c r="K4145" s="3" t="s">
        <v>1447</v>
      </c>
      <c r="L4145" s="4">
        <v>0.3125004400563175</v>
      </c>
    </row>
    <row r="4146" spans="2:12" x14ac:dyDescent="0.3">
      <c r="B4146" s="3" t="s">
        <v>180</v>
      </c>
      <c r="C4146" s="4">
        <v>2021</v>
      </c>
      <c r="D4146" s="3" t="s">
        <v>1453</v>
      </c>
      <c r="E4146" s="4">
        <v>3868167</v>
      </c>
      <c r="F4146" s="4">
        <v>2194901</v>
      </c>
      <c r="G4146" s="4">
        <v>1673266</v>
      </c>
      <c r="H4146" s="4">
        <v>343065</v>
      </c>
      <c r="I4146" s="4">
        <v>0</v>
      </c>
      <c r="J4146" s="4">
        <v>0</v>
      </c>
      <c r="K4146" s="3" t="s">
        <v>1451</v>
      </c>
      <c r="L4146" s="4">
        <v>0.5674266390256677</v>
      </c>
    </row>
    <row r="4147" spans="2:12" x14ac:dyDescent="0.3">
      <c r="B4147" s="3" t="s">
        <v>180</v>
      </c>
      <c r="C4147" s="4">
        <v>2021</v>
      </c>
      <c r="D4147" s="3" t="s">
        <v>1454</v>
      </c>
      <c r="E4147" s="4">
        <v>10406676</v>
      </c>
      <c r="F4147" s="4">
        <v>1907490</v>
      </c>
      <c r="G4147" s="4">
        <v>8499186</v>
      </c>
      <c r="H4147" s="4">
        <v>84321</v>
      </c>
      <c r="I4147" s="4">
        <v>0</v>
      </c>
      <c r="J4147" s="4">
        <v>0</v>
      </c>
      <c r="K4147" s="3" t="s">
        <v>1447</v>
      </c>
      <c r="L4147" s="4">
        <v>0.18329483881308498</v>
      </c>
    </row>
    <row r="4148" spans="2:12" x14ac:dyDescent="0.3">
      <c r="B4148" s="3" t="s">
        <v>180</v>
      </c>
      <c r="C4148" s="4">
        <v>2021</v>
      </c>
      <c r="D4148" s="3" t="s">
        <v>1455</v>
      </c>
      <c r="E4148" s="4">
        <v>21568154</v>
      </c>
      <c r="F4148" s="4">
        <v>5221269</v>
      </c>
      <c r="G4148" s="4">
        <v>16346885</v>
      </c>
      <c r="H4148" s="4">
        <v>437663</v>
      </c>
      <c r="I4148" s="4">
        <v>0</v>
      </c>
      <c r="J4148" s="4">
        <v>0</v>
      </c>
      <c r="K4148" s="3" t="s">
        <v>1447</v>
      </c>
      <c r="L4148" s="4">
        <v>0.24208233119997197</v>
      </c>
    </row>
    <row r="4149" spans="2:12" x14ac:dyDescent="0.3">
      <c r="B4149" s="3" t="s">
        <v>180</v>
      </c>
      <c r="C4149" s="4">
        <v>2021</v>
      </c>
      <c r="D4149" s="3" t="s">
        <v>1456</v>
      </c>
      <c r="E4149" s="4">
        <v>59024189</v>
      </c>
      <c r="F4149" s="4">
        <v>18576703</v>
      </c>
      <c r="G4149" s="4">
        <v>40447486</v>
      </c>
      <c r="H4149" s="4">
        <v>222342</v>
      </c>
      <c r="I4149" s="4">
        <v>0</v>
      </c>
      <c r="J4149" s="4">
        <v>0</v>
      </c>
      <c r="K4149" s="3" t="s">
        <v>1447</v>
      </c>
      <c r="L4149" s="4">
        <v>0.31473033877686996</v>
      </c>
    </row>
    <row r="4150" spans="2:12" x14ac:dyDescent="0.3">
      <c r="B4150" s="3" t="s">
        <v>180</v>
      </c>
      <c r="C4150" s="4">
        <v>2021</v>
      </c>
      <c r="D4150" s="3" t="s">
        <v>1457</v>
      </c>
      <c r="E4150" s="4">
        <v>50441679</v>
      </c>
      <c r="F4150" s="4">
        <v>11877859</v>
      </c>
      <c r="G4150" s="4">
        <v>38563820</v>
      </c>
      <c r="H4150" s="4">
        <v>113226</v>
      </c>
      <c r="I4150" s="4">
        <v>0</v>
      </c>
      <c r="J4150" s="4">
        <v>0</v>
      </c>
      <c r="K4150" s="3" t="s">
        <v>1447</v>
      </c>
      <c r="L4150" s="4">
        <v>0.23547707442490168</v>
      </c>
    </row>
    <row r="4151" spans="2:12" x14ac:dyDescent="0.3">
      <c r="B4151" s="3" t="s">
        <v>180</v>
      </c>
      <c r="C4151" s="4">
        <v>2021</v>
      </c>
      <c r="D4151" s="3" t="s">
        <v>1458</v>
      </c>
      <c r="E4151" s="4">
        <v>18269080</v>
      </c>
      <c r="F4151" s="4"/>
      <c r="G4151" s="4">
        <v>18269080</v>
      </c>
      <c r="H4151" s="4">
        <v>2668989</v>
      </c>
      <c r="I4151" s="4">
        <v>18269080</v>
      </c>
      <c r="J4151" s="4"/>
      <c r="K4151" s="3" t="s">
        <v>1451</v>
      </c>
      <c r="L4151" s="4"/>
    </row>
    <row r="4152" spans="2:12" x14ac:dyDescent="0.3">
      <c r="B4152" s="3" t="s">
        <v>180</v>
      </c>
      <c r="C4152" s="4">
        <v>2022</v>
      </c>
      <c r="D4152" s="3" t="s">
        <v>1446</v>
      </c>
      <c r="E4152" s="4">
        <v>43736530</v>
      </c>
      <c r="F4152" s="4">
        <v>9223278</v>
      </c>
      <c r="G4152" s="4">
        <v>34513252</v>
      </c>
      <c r="H4152" s="4">
        <v>399299</v>
      </c>
      <c r="I4152" s="4">
        <v>0</v>
      </c>
      <c r="J4152" s="4">
        <v>0</v>
      </c>
      <c r="K4152" s="3" t="s">
        <v>1447</v>
      </c>
      <c r="L4152" s="4">
        <v>0.21088271063113603</v>
      </c>
    </row>
    <row r="4153" spans="2:12" x14ac:dyDescent="0.3">
      <c r="B4153" s="3" t="s">
        <v>180</v>
      </c>
      <c r="C4153" s="4">
        <v>2022</v>
      </c>
      <c r="D4153" s="3" t="s">
        <v>1448</v>
      </c>
      <c r="E4153" s="4">
        <v>0</v>
      </c>
      <c r="F4153" s="4">
        <v>0</v>
      </c>
      <c r="G4153" s="4">
        <v>0</v>
      </c>
      <c r="H4153" s="4">
        <v>0</v>
      </c>
      <c r="I4153" s="4">
        <v>0</v>
      </c>
      <c r="J4153" s="4">
        <v>0</v>
      </c>
      <c r="K4153" s="3" t="s">
        <v>1447</v>
      </c>
      <c r="L4153" s="4"/>
    </row>
    <row r="4154" spans="2:12" x14ac:dyDescent="0.3">
      <c r="B4154" s="3" t="s">
        <v>180</v>
      </c>
      <c r="C4154" s="4">
        <v>2022</v>
      </c>
      <c r="D4154" s="3" t="s">
        <v>1449</v>
      </c>
      <c r="E4154" s="4">
        <v>7759234</v>
      </c>
      <c r="F4154" s="4">
        <v>3834148</v>
      </c>
      <c r="G4154" s="4">
        <v>3925086</v>
      </c>
      <c r="H4154" s="4">
        <v>367999</v>
      </c>
      <c r="I4154" s="4">
        <v>0</v>
      </c>
      <c r="J4154" s="4">
        <v>0</v>
      </c>
      <c r="K4154" s="3" t="s">
        <v>1447</v>
      </c>
      <c r="L4154" s="4">
        <v>0.4941400143364667</v>
      </c>
    </row>
    <row r="4155" spans="2:12" x14ac:dyDescent="0.3">
      <c r="B4155" s="3" t="s">
        <v>180</v>
      </c>
      <c r="C4155" s="4">
        <v>2022</v>
      </c>
      <c r="D4155" s="3" t="s">
        <v>1450</v>
      </c>
      <c r="E4155" s="4">
        <v>38770930</v>
      </c>
      <c r="F4155" s="4"/>
      <c r="G4155" s="4">
        <v>38770930</v>
      </c>
      <c r="H4155" s="4">
        <v>175000</v>
      </c>
      <c r="I4155" s="4">
        <v>38770930</v>
      </c>
      <c r="J4155" s="4"/>
      <c r="K4155" s="3" t="s">
        <v>1451</v>
      </c>
      <c r="L4155" s="4"/>
    </row>
    <row r="4156" spans="2:12" x14ac:dyDescent="0.3">
      <c r="B4156" s="3" t="s">
        <v>180</v>
      </c>
      <c r="C4156" s="4">
        <v>2022</v>
      </c>
      <c r="D4156" s="3" t="s">
        <v>1452</v>
      </c>
      <c r="E4156" s="4">
        <v>4118791</v>
      </c>
      <c r="F4156" s="4">
        <v>1390096</v>
      </c>
      <c r="G4156" s="4">
        <v>2728695</v>
      </c>
      <c r="H4156" s="4">
        <v>0</v>
      </c>
      <c r="I4156" s="4">
        <v>0</v>
      </c>
      <c r="J4156" s="4">
        <v>0</v>
      </c>
      <c r="K4156" s="3" t="s">
        <v>1447</v>
      </c>
      <c r="L4156" s="4">
        <v>0.3375009802633831</v>
      </c>
    </row>
    <row r="4157" spans="2:12" x14ac:dyDescent="0.3">
      <c r="B4157" s="3" t="s">
        <v>180</v>
      </c>
      <c r="C4157" s="4">
        <v>2022</v>
      </c>
      <c r="D4157" s="3" t="s">
        <v>1453</v>
      </c>
      <c r="E4157" s="4">
        <v>5138581</v>
      </c>
      <c r="F4157" s="4">
        <v>2437996</v>
      </c>
      <c r="G4157" s="4">
        <v>2700585</v>
      </c>
      <c r="H4157" s="4">
        <v>1389778</v>
      </c>
      <c r="I4157" s="4">
        <v>0</v>
      </c>
      <c r="J4157" s="4">
        <v>0</v>
      </c>
      <c r="K4157" s="3" t="s">
        <v>1451</v>
      </c>
      <c r="L4157" s="4">
        <v>0.47444926916594288</v>
      </c>
    </row>
    <row r="4158" spans="2:12" x14ac:dyDescent="0.3">
      <c r="B4158" s="3" t="s">
        <v>180</v>
      </c>
      <c r="C4158" s="4">
        <v>2022</v>
      </c>
      <c r="D4158" s="3" t="s">
        <v>1454</v>
      </c>
      <c r="E4158" s="4">
        <v>10409614</v>
      </c>
      <c r="F4158" s="4">
        <v>2449384</v>
      </c>
      <c r="G4158" s="4">
        <v>7960230</v>
      </c>
      <c r="H4158" s="4">
        <v>2938</v>
      </c>
      <c r="I4158" s="4">
        <v>0</v>
      </c>
      <c r="J4158" s="4">
        <v>0</v>
      </c>
      <c r="K4158" s="3" t="s">
        <v>1447</v>
      </c>
      <c r="L4158" s="4">
        <v>0.23530017539555262</v>
      </c>
    </row>
    <row r="4159" spans="2:12" x14ac:dyDescent="0.3">
      <c r="B4159" s="3" t="s">
        <v>180</v>
      </c>
      <c r="C4159" s="4">
        <v>2022</v>
      </c>
      <c r="D4159" s="3" t="s">
        <v>1455</v>
      </c>
      <c r="E4159" s="4">
        <v>22804600</v>
      </c>
      <c r="F4159" s="4">
        <v>5642505</v>
      </c>
      <c r="G4159" s="4">
        <v>17162095</v>
      </c>
      <c r="H4159" s="4">
        <v>1236446</v>
      </c>
      <c r="I4159" s="4">
        <v>0</v>
      </c>
      <c r="J4159" s="4">
        <v>0</v>
      </c>
      <c r="K4159" s="3" t="s">
        <v>1447</v>
      </c>
      <c r="L4159" s="4">
        <v>0.24742836971488208</v>
      </c>
    </row>
    <row r="4160" spans="2:12" x14ac:dyDescent="0.3">
      <c r="B4160" s="3" t="s">
        <v>180</v>
      </c>
      <c r="C4160" s="4">
        <v>2022</v>
      </c>
      <c r="D4160" s="3" t="s">
        <v>1456</v>
      </c>
      <c r="E4160" s="4">
        <v>67085275</v>
      </c>
      <c r="F4160" s="4">
        <v>20091015</v>
      </c>
      <c r="G4160" s="4">
        <v>46994260</v>
      </c>
      <c r="H4160" s="4">
        <v>8061085</v>
      </c>
      <c r="I4160" s="4">
        <v>0</v>
      </c>
      <c r="J4160" s="4">
        <v>0</v>
      </c>
      <c r="K4160" s="3" t="s">
        <v>1447</v>
      </c>
      <c r="L4160" s="4">
        <v>0.29948472298876316</v>
      </c>
    </row>
    <row r="4161" spans="2:12" x14ac:dyDescent="0.3">
      <c r="B4161" s="3" t="s">
        <v>180</v>
      </c>
      <c r="C4161" s="4">
        <v>2022</v>
      </c>
      <c r="D4161" s="3" t="s">
        <v>1457</v>
      </c>
      <c r="E4161" s="4">
        <v>55778775</v>
      </c>
      <c r="F4161" s="4">
        <v>12943153</v>
      </c>
      <c r="G4161" s="4">
        <v>42835622</v>
      </c>
      <c r="H4161" s="4">
        <v>5337096</v>
      </c>
      <c r="I4161" s="4">
        <v>0</v>
      </c>
      <c r="J4161" s="4">
        <v>0</v>
      </c>
      <c r="K4161" s="3" t="s">
        <v>1447</v>
      </c>
      <c r="L4161" s="4">
        <v>0.23204441115818697</v>
      </c>
    </row>
    <row r="4162" spans="2:12" x14ac:dyDescent="0.3">
      <c r="B4162" s="3" t="s">
        <v>180</v>
      </c>
      <c r="C4162" s="4">
        <v>2022</v>
      </c>
      <c r="D4162" s="3" t="s">
        <v>1458</v>
      </c>
      <c r="E4162" s="4">
        <v>18349599</v>
      </c>
      <c r="F4162" s="4"/>
      <c r="G4162" s="4">
        <v>18349599</v>
      </c>
      <c r="H4162" s="4">
        <v>80519</v>
      </c>
      <c r="I4162" s="4">
        <v>18349599</v>
      </c>
      <c r="J4162" s="4"/>
      <c r="K4162" s="3" t="s">
        <v>1451</v>
      </c>
      <c r="L4162" s="4"/>
    </row>
    <row r="4163" spans="2:12" x14ac:dyDescent="0.3">
      <c r="B4163" s="3" t="s">
        <v>180</v>
      </c>
      <c r="C4163" s="4">
        <v>2023</v>
      </c>
      <c r="D4163" s="3" t="s">
        <v>1446</v>
      </c>
      <c r="E4163" s="4">
        <v>44748188</v>
      </c>
      <c r="F4163" s="4">
        <v>10179545</v>
      </c>
      <c r="G4163" s="4">
        <v>34568643</v>
      </c>
      <c r="H4163" s="4">
        <v>548661</v>
      </c>
      <c r="I4163" s="4">
        <v>0</v>
      </c>
      <c r="J4163" s="4">
        <v>0</v>
      </c>
      <c r="K4163" s="3" t="s">
        <v>1447</v>
      </c>
      <c r="L4163" s="4">
        <v>0.22748507716111321</v>
      </c>
    </row>
    <row r="4164" spans="2:12" x14ac:dyDescent="0.3">
      <c r="B4164" s="3" t="s">
        <v>180</v>
      </c>
      <c r="C4164" s="4">
        <v>2023</v>
      </c>
      <c r="D4164" s="3" t="s">
        <v>1448</v>
      </c>
      <c r="E4164" s="4">
        <v>0</v>
      </c>
      <c r="F4164" s="4">
        <v>0</v>
      </c>
      <c r="G4164" s="4">
        <v>0</v>
      </c>
      <c r="H4164" s="4">
        <v>0</v>
      </c>
      <c r="I4164" s="4">
        <v>0</v>
      </c>
      <c r="J4164" s="4">
        <v>0</v>
      </c>
      <c r="K4164" s="3" t="s">
        <v>1447</v>
      </c>
      <c r="L4164" s="4"/>
    </row>
    <row r="4165" spans="2:12" x14ac:dyDescent="0.3">
      <c r="B4165" s="3" t="s">
        <v>180</v>
      </c>
      <c r="C4165" s="4">
        <v>2023</v>
      </c>
      <c r="D4165" s="3" t="s">
        <v>1449</v>
      </c>
      <c r="E4165" s="4">
        <v>8178985</v>
      </c>
      <c r="F4165" s="4">
        <v>4307263</v>
      </c>
      <c r="G4165" s="4">
        <v>3871722</v>
      </c>
      <c r="H4165" s="4">
        <v>438462</v>
      </c>
      <c r="I4165" s="4">
        <v>0</v>
      </c>
      <c r="J4165" s="4">
        <v>0</v>
      </c>
      <c r="K4165" s="3" t="s">
        <v>1447</v>
      </c>
      <c r="L4165" s="4">
        <v>0.52662561430299726</v>
      </c>
    </row>
    <row r="4166" spans="2:12" x14ac:dyDescent="0.3">
      <c r="B4166" s="3" t="s">
        <v>180</v>
      </c>
      <c r="C4166" s="4">
        <v>2023</v>
      </c>
      <c r="D4166" s="3" t="s">
        <v>1450</v>
      </c>
      <c r="E4166" s="4">
        <v>39662577</v>
      </c>
      <c r="F4166" s="4"/>
      <c r="G4166" s="4">
        <v>39662577</v>
      </c>
      <c r="H4166" s="4">
        <v>899366</v>
      </c>
      <c r="I4166" s="4">
        <v>39662577</v>
      </c>
      <c r="J4166" s="4"/>
      <c r="K4166" s="3" t="s">
        <v>1451</v>
      </c>
      <c r="L4166" s="4"/>
    </row>
    <row r="4167" spans="2:12" x14ac:dyDescent="0.3">
      <c r="B4167" s="3" t="s">
        <v>180</v>
      </c>
      <c r="C4167" s="4">
        <v>2023</v>
      </c>
      <c r="D4167" s="3" t="s">
        <v>1452</v>
      </c>
      <c r="E4167" s="4">
        <v>4118791</v>
      </c>
      <c r="F4167" s="4">
        <v>1493066</v>
      </c>
      <c r="G4167" s="4">
        <v>2625725</v>
      </c>
      <c r="H4167" s="4">
        <v>0</v>
      </c>
      <c r="I4167" s="4">
        <v>0</v>
      </c>
      <c r="J4167" s="4">
        <v>0</v>
      </c>
      <c r="K4167" s="3" t="s">
        <v>1447</v>
      </c>
      <c r="L4167" s="4">
        <v>0.36250103489106389</v>
      </c>
    </row>
    <row r="4168" spans="2:12" x14ac:dyDescent="0.3">
      <c r="B4168" s="3" t="s">
        <v>180</v>
      </c>
      <c r="C4168" s="4">
        <v>2023</v>
      </c>
      <c r="D4168" s="3" t="s">
        <v>1453</v>
      </c>
      <c r="E4168" s="4">
        <v>6490512</v>
      </c>
      <c r="F4168" s="4">
        <v>2891756</v>
      </c>
      <c r="G4168" s="4">
        <v>3598756</v>
      </c>
      <c r="H4168" s="4">
        <v>1384155</v>
      </c>
      <c r="I4168" s="4">
        <v>0</v>
      </c>
      <c r="J4168" s="4">
        <v>0</v>
      </c>
      <c r="K4168" s="3" t="s">
        <v>1451</v>
      </c>
      <c r="L4168" s="4">
        <v>0.44553588376386949</v>
      </c>
    </row>
    <row r="4169" spans="2:12" x14ac:dyDescent="0.3">
      <c r="B4169" s="3" t="s">
        <v>180</v>
      </c>
      <c r="C4169" s="4">
        <v>2023</v>
      </c>
      <c r="D4169" s="3" t="s">
        <v>1454</v>
      </c>
      <c r="E4169" s="4">
        <v>11058266</v>
      </c>
      <c r="F4169" s="4">
        <v>3001144</v>
      </c>
      <c r="G4169" s="4">
        <v>8057122</v>
      </c>
      <c r="H4169" s="4">
        <v>648652</v>
      </c>
      <c r="I4169" s="4">
        <v>0</v>
      </c>
      <c r="J4169" s="4">
        <v>0</v>
      </c>
      <c r="K4169" s="3" t="s">
        <v>1447</v>
      </c>
      <c r="L4169" s="4">
        <v>0.27139372483895757</v>
      </c>
    </row>
    <row r="4170" spans="2:12" x14ac:dyDescent="0.3">
      <c r="B4170" s="3" t="s">
        <v>180</v>
      </c>
      <c r="C4170" s="4">
        <v>2023</v>
      </c>
      <c r="D4170" s="3" t="s">
        <v>1455</v>
      </c>
      <c r="E4170" s="4">
        <v>35511008</v>
      </c>
      <c r="F4170" s="4">
        <v>6188913</v>
      </c>
      <c r="G4170" s="4">
        <v>29322095</v>
      </c>
      <c r="H4170" s="4">
        <v>12706408</v>
      </c>
      <c r="I4170" s="4">
        <v>0</v>
      </c>
      <c r="J4170" s="4">
        <v>0</v>
      </c>
      <c r="K4170" s="3" t="s">
        <v>1447</v>
      </c>
      <c r="L4170" s="4">
        <v>0.17428153546077882</v>
      </c>
    </row>
    <row r="4171" spans="2:12" x14ac:dyDescent="0.3">
      <c r="B4171" s="3" t="s">
        <v>180</v>
      </c>
      <c r="C4171" s="4">
        <v>2023</v>
      </c>
      <c r="D4171" s="3" t="s">
        <v>1456</v>
      </c>
      <c r="E4171" s="4">
        <v>74132398</v>
      </c>
      <c r="F4171" s="4">
        <v>21789163</v>
      </c>
      <c r="G4171" s="4">
        <v>52343235</v>
      </c>
      <c r="H4171" s="4">
        <v>7047123</v>
      </c>
      <c r="I4171" s="4">
        <v>0</v>
      </c>
      <c r="J4171" s="4">
        <v>0</v>
      </c>
      <c r="K4171" s="3" t="s">
        <v>1447</v>
      </c>
      <c r="L4171" s="4">
        <v>0.2939222740373244</v>
      </c>
    </row>
    <row r="4172" spans="2:12" x14ac:dyDescent="0.3">
      <c r="B4172" s="3" t="s">
        <v>180</v>
      </c>
      <c r="C4172" s="4">
        <v>2023</v>
      </c>
      <c r="D4172" s="3" t="s">
        <v>1457</v>
      </c>
      <c r="E4172" s="4">
        <v>59375914</v>
      </c>
      <c r="F4172" s="4">
        <v>14106213</v>
      </c>
      <c r="G4172" s="4">
        <v>45269701</v>
      </c>
      <c r="H4172" s="4">
        <v>3527845</v>
      </c>
      <c r="I4172" s="4">
        <v>0</v>
      </c>
      <c r="J4172" s="4">
        <v>0</v>
      </c>
      <c r="K4172" s="3" t="s">
        <v>1447</v>
      </c>
      <c r="L4172" s="4">
        <v>0.23757466706112515</v>
      </c>
    </row>
    <row r="4173" spans="2:12" x14ac:dyDescent="0.3">
      <c r="B4173" s="3" t="s">
        <v>180</v>
      </c>
      <c r="C4173" s="4">
        <v>2023</v>
      </c>
      <c r="D4173" s="3" t="s">
        <v>1458</v>
      </c>
      <c r="E4173" s="4">
        <v>2608746</v>
      </c>
      <c r="F4173" s="4"/>
      <c r="G4173" s="4">
        <v>2608746</v>
      </c>
      <c r="H4173" s="4">
        <v>-15740596</v>
      </c>
      <c r="I4173" s="4">
        <v>2608746</v>
      </c>
      <c r="J4173" s="4"/>
      <c r="K4173" s="3" t="s">
        <v>1451</v>
      </c>
      <c r="L4173" s="4"/>
    </row>
    <row r="4174" spans="2:12" x14ac:dyDescent="0.3">
      <c r="B4174" s="3" t="s">
        <v>180</v>
      </c>
      <c r="C4174" s="4">
        <v>2024</v>
      </c>
      <c r="D4174" s="3" t="s">
        <v>1446</v>
      </c>
      <c r="E4174" s="4">
        <v>49929834</v>
      </c>
      <c r="F4174" s="4">
        <v>11203172</v>
      </c>
      <c r="G4174" s="4">
        <v>38726662</v>
      </c>
      <c r="H4174" s="4">
        <v>5070131</v>
      </c>
      <c r="I4174" s="4">
        <v>49929834</v>
      </c>
      <c r="J4174" s="4">
        <v>1023627</v>
      </c>
      <c r="K4174" s="3" t="s">
        <v>1447</v>
      </c>
      <c r="L4174" s="4">
        <v>0.22437831457641136</v>
      </c>
    </row>
    <row r="4175" spans="2:12" x14ac:dyDescent="0.3">
      <c r="B4175" s="3" t="s">
        <v>180</v>
      </c>
      <c r="C4175" s="4">
        <v>2024</v>
      </c>
      <c r="D4175" s="3" t="s">
        <v>1448</v>
      </c>
      <c r="E4175" s="4">
        <v>0</v>
      </c>
      <c r="F4175" s="4">
        <v>0</v>
      </c>
      <c r="G4175" s="4">
        <v>0</v>
      </c>
      <c r="H4175" s="4">
        <v>0</v>
      </c>
      <c r="I4175" s="4">
        <v>0</v>
      </c>
      <c r="J4175" s="4">
        <v>0</v>
      </c>
      <c r="K4175" s="3"/>
      <c r="L4175" s="4"/>
    </row>
    <row r="4176" spans="2:12" x14ac:dyDescent="0.3">
      <c r="B4176" s="3" t="s">
        <v>180</v>
      </c>
      <c r="C4176" s="4">
        <v>2024</v>
      </c>
      <c r="D4176" s="3" t="s">
        <v>1449</v>
      </c>
      <c r="E4176" s="4">
        <v>9445587</v>
      </c>
      <c r="F4176" s="4">
        <v>4681373</v>
      </c>
      <c r="G4176" s="4">
        <v>4764214</v>
      </c>
      <c r="H4176" s="4">
        <v>1425424</v>
      </c>
      <c r="I4176" s="4">
        <v>9445587</v>
      </c>
      <c r="J4176" s="4">
        <v>522932</v>
      </c>
      <c r="K4176" s="3" t="s">
        <v>1447</v>
      </c>
      <c r="L4176" s="4">
        <v>0.49561483050232874</v>
      </c>
    </row>
    <row r="4177" spans="2:12" x14ac:dyDescent="0.3">
      <c r="B4177" s="3" t="s">
        <v>180</v>
      </c>
      <c r="C4177" s="4">
        <v>2024</v>
      </c>
      <c r="D4177" s="3" t="s">
        <v>1450</v>
      </c>
      <c r="E4177" s="4">
        <v>44846189</v>
      </c>
      <c r="F4177" s="4"/>
      <c r="G4177" s="4">
        <v>44846189</v>
      </c>
      <c r="H4177" s="4">
        <v>5187798</v>
      </c>
      <c r="I4177" s="4">
        <v>44846189</v>
      </c>
      <c r="J4177" s="4"/>
      <c r="K4177" s="3" t="s">
        <v>1451</v>
      </c>
      <c r="L4177" s="4"/>
    </row>
    <row r="4178" spans="2:12" x14ac:dyDescent="0.3">
      <c r="B4178" s="3" t="s">
        <v>180</v>
      </c>
      <c r="C4178" s="4">
        <v>2024</v>
      </c>
      <c r="D4178" s="3" t="s">
        <v>1452</v>
      </c>
      <c r="E4178" s="4">
        <v>4118791</v>
      </c>
      <c r="F4178" s="4">
        <v>1596031</v>
      </c>
      <c r="G4178" s="4">
        <v>2522760</v>
      </c>
      <c r="H4178" s="4">
        <v>0</v>
      </c>
      <c r="I4178" s="4">
        <v>4118791</v>
      </c>
      <c r="J4178" s="4">
        <v>102965</v>
      </c>
      <c r="K4178" s="3" t="s">
        <v>1447</v>
      </c>
      <c r="L4178" s="4">
        <v>0.38749987557028265</v>
      </c>
    </row>
    <row r="4179" spans="2:12" x14ac:dyDescent="0.3">
      <c r="B4179" s="3" t="s">
        <v>180</v>
      </c>
      <c r="C4179" s="4">
        <v>2024</v>
      </c>
      <c r="D4179" s="3" t="s">
        <v>1453</v>
      </c>
      <c r="E4179" s="4">
        <v>6604030</v>
      </c>
      <c r="F4179" s="4">
        <v>3032430</v>
      </c>
      <c r="G4179" s="4">
        <v>3571600</v>
      </c>
      <c r="H4179" s="4">
        <v>496225</v>
      </c>
      <c r="I4179" s="4">
        <v>6604030</v>
      </c>
      <c r="J4179" s="4">
        <v>523381</v>
      </c>
      <c r="K4179" s="3" t="s">
        <v>1451</v>
      </c>
      <c r="L4179" s="4">
        <v>0.45917871360366319</v>
      </c>
    </row>
    <row r="4180" spans="2:12" x14ac:dyDescent="0.3">
      <c r="B4180" s="3" t="s">
        <v>180</v>
      </c>
      <c r="C4180" s="4">
        <v>2024</v>
      </c>
      <c r="D4180" s="3" t="s">
        <v>1454</v>
      </c>
      <c r="E4180" s="4">
        <v>11730898</v>
      </c>
      <c r="F4180" s="4">
        <v>3438546</v>
      </c>
      <c r="G4180" s="4">
        <v>8292352</v>
      </c>
      <c r="H4180" s="4">
        <v>672632</v>
      </c>
      <c r="I4180" s="4">
        <v>11730898</v>
      </c>
      <c r="J4180" s="4">
        <v>437402</v>
      </c>
      <c r="K4180" s="3" t="s">
        <v>1447</v>
      </c>
      <c r="L4180" s="4">
        <v>0.29311873651957421</v>
      </c>
    </row>
    <row r="4181" spans="2:12" x14ac:dyDescent="0.3">
      <c r="B4181" s="3" t="s">
        <v>180</v>
      </c>
      <c r="C4181" s="4">
        <v>2024</v>
      </c>
      <c r="D4181" s="3" t="s">
        <v>1455</v>
      </c>
      <c r="E4181" s="4">
        <v>36234221</v>
      </c>
      <c r="F4181" s="4">
        <v>6855194</v>
      </c>
      <c r="G4181" s="4">
        <v>29379027</v>
      </c>
      <c r="H4181" s="4">
        <v>723213</v>
      </c>
      <c r="I4181" s="4">
        <v>36234221</v>
      </c>
      <c r="J4181" s="4">
        <v>666281</v>
      </c>
      <c r="K4181" s="3" t="s">
        <v>1447</v>
      </c>
      <c r="L4181" s="4">
        <v>0.18919115164639527</v>
      </c>
    </row>
    <row r="4182" spans="2:12" x14ac:dyDescent="0.3">
      <c r="B4182" s="3" t="s">
        <v>180</v>
      </c>
      <c r="C4182" s="4">
        <v>2024</v>
      </c>
      <c r="D4182" s="3" t="s">
        <v>1456</v>
      </c>
      <c r="E4182" s="4">
        <v>77663895</v>
      </c>
      <c r="F4182" s="4">
        <v>23634378</v>
      </c>
      <c r="G4182" s="4">
        <v>54029517</v>
      </c>
      <c r="H4182" s="4">
        <v>3531497</v>
      </c>
      <c r="I4182" s="4">
        <v>77663895</v>
      </c>
      <c r="J4182" s="4">
        <v>1845215</v>
      </c>
      <c r="K4182" s="3" t="s">
        <v>1447</v>
      </c>
      <c r="L4182" s="4">
        <v>0.30431615617527297</v>
      </c>
    </row>
    <row r="4183" spans="2:12" x14ac:dyDescent="0.3">
      <c r="B4183" s="3" t="s">
        <v>180</v>
      </c>
      <c r="C4183" s="4">
        <v>2024</v>
      </c>
      <c r="D4183" s="3" t="s">
        <v>1457</v>
      </c>
      <c r="E4183" s="4">
        <v>63358773</v>
      </c>
      <c r="F4183" s="4">
        <v>15344582</v>
      </c>
      <c r="G4183" s="4">
        <v>48014191</v>
      </c>
      <c r="H4183" s="4">
        <v>3982859</v>
      </c>
      <c r="I4183" s="4">
        <v>63358773</v>
      </c>
      <c r="J4183" s="4">
        <v>1238369</v>
      </c>
      <c r="K4183" s="3" t="s">
        <v>1447</v>
      </c>
      <c r="L4183" s="4">
        <v>0.24218559283021468</v>
      </c>
    </row>
    <row r="4184" spans="2:12" x14ac:dyDescent="0.3">
      <c r="B4184" s="3" t="s">
        <v>180</v>
      </c>
      <c r="C4184" s="4">
        <v>2024</v>
      </c>
      <c r="D4184" s="3" t="s">
        <v>1458</v>
      </c>
      <c r="E4184" s="4">
        <v>3046302</v>
      </c>
      <c r="F4184" s="4"/>
      <c r="G4184" s="4">
        <v>3046302</v>
      </c>
      <c r="H4184" s="4">
        <v>437554</v>
      </c>
      <c r="I4184" s="4">
        <v>3046302</v>
      </c>
      <c r="J4184" s="4"/>
      <c r="K4184" s="3" t="s">
        <v>1451</v>
      </c>
      <c r="L4184" s="4"/>
    </row>
    <row r="4185" spans="2:12" x14ac:dyDescent="0.3">
      <c r="B4185" s="3" t="s">
        <v>182</v>
      </c>
      <c r="C4185" s="4">
        <v>2019</v>
      </c>
      <c r="D4185" s="3" t="s">
        <v>1446</v>
      </c>
      <c r="E4185" s="4">
        <v>5101571</v>
      </c>
      <c r="F4185" s="4">
        <v>3041446</v>
      </c>
      <c r="G4185" s="4">
        <v>2060125</v>
      </c>
      <c r="H4185" s="4">
        <v>0</v>
      </c>
      <c r="I4185" s="4">
        <v>0</v>
      </c>
      <c r="J4185" s="4">
        <v>0</v>
      </c>
      <c r="K4185" s="3" t="s">
        <v>1447</v>
      </c>
      <c r="L4185" s="4">
        <v>0.5961783144839109</v>
      </c>
    </row>
    <row r="4186" spans="2:12" x14ac:dyDescent="0.3">
      <c r="B4186" s="3" t="s">
        <v>182</v>
      </c>
      <c r="C4186" s="4">
        <v>2019</v>
      </c>
      <c r="D4186" s="3" t="s">
        <v>1448</v>
      </c>
      <c r="E4186" s="4">
        <v>421850</v>
      </c>
      <c r="F4186" s="4">
        <v>116322</v>
      </c>
      <c r="G4186" s="4">
        <v>305528</v>
      </c>
      <c r="H4186" s="4">
        <v>0</v>
      </c>
      <c r="I4186" s="4">
        <v>0</v>
      </c>
      <c r="J4186" s="4">
        <v>0</v>
      </c>
      <c r="K4186" s="3" t="s">
        <v>1447</v>
      </c>
      <c r="L4186" s="4">
        <v>0.27574256252222357</v>
      </c>
    </row>
    <row r="4187" spans="2:12" x14ac:dyDescent="0.3">
      <c r="B4187" s="3" t="s">
        <v>182</v>
      </c>
      <c r="C4187" s="4">
        <v>2019</v>
      </c>
      <c r="D4187" s="3" t="s">
        <v>1449</v>
      </c>
      <c r="E4187" s="4">
        <v>3791430</v>
      </c>
      <c r="F4187" s="4">
        <v>1607365</v>
      </c>
      <c r="G4187" s="4">
        <v>2184065</v>
      </c>
      <c r="H4187" s="4">
        <v>1123214</v>
      </c>
      <c r="I4187" s="4">
        <v>0</v>
      </c>
      <c r="J4187" s="4">
        <v>0</v>
      </c>
      <c r="K4187" s="3" t="s">
        <v>1447</v>
      </c>
      <c r="L4187" s="4">
        <v>0.42394690130109219</v>
      </c>
    </row>
    <row r="4188" spans="2:12" x14ac:dyDescent="0.3">
      <c r="B4188" s="3" t="s">
        <v>182</v>
      </c>
      <c r="C4188" s="4">
        <v>2019</v>
      </c>
      <c r="D4188" s="3" t="s">
        <v>1450</v>
      </c>
      <c r="E4188" s="4">
        <v>5343554</v>
      </c>
      <c r="F4188" s="4"/>
      <c r="G4188" s="4">
        <v>5343554</v>
      </c>
      <c r="H4188" s="4">
        <v>0</v>
      </c>
      <c r="I4188" s="4">
        <v>5343554</v>
      </c>
      <c r="J4188" s="4"/>
      <c r="K4188" s="3" t="s">
        <v>1451</v>
      </c>
      <c r="L4188" s="4"/>
    </row>
    <row r="4189" spans="2:12" x14ac:dyDescent="0.3">
      <c r="B4189" s="3" t="s">
        <v>182</v>
      </c>
      <c r="C4189" s="4">
        <v>2019</v>
      </c>
      <c r="D4189" s="3" t="s">
        <v>1452</v>
      </c>
      <c r="E4189" s="4">
        <v>0</v>
      </c>
      <c r="F4189" s="4">
        <v>0</v>
      </c>
      <c r="G4189" s="4">
        <v>0</v>
      </c>
      <c r="H4189" s="4">
        <v>0</v>
      </c>
      <c r="I4189" s="4">
        <v>0</v>
      </c>
      <c r="J4189" s="4">
        <v>0</v>
      </c>
      <c r="K4189" s="3" t="s">
        <v>1447</v>
      </c>
      <c r="L4189" s="4"/>
    </row>
    <row r="4190" spans="2:12" x14ac:dyDescent="0.3">
      <c r="B4190" s="3" t="s">
        <v>182</v>
      </c>
      <c r="C4190" s="4">
        <v>2019</v>
      </c>
      <c r="D4190" s="3" t="s">
        <v>1453</v>
      </c>
      <c r="E4190" s="4">
        <v>673479</v>
      </c>
      <c r="F4190" s="4">
        <v>335432</v>
      </c>
      <c r="G4190" s="4">
        <v>338047</v>
      </c>
      <c r="H4190" s="4">
        <v>63167</v>
      </c>
      <c r="I4190" s="4">
        <v>0</v>
      </c>
      <c r="J4190" s="4">
        <v>0</v>
      </c>
      <c r="K4190" s="3" t="s">
        <v>1451</v>
      </c>
      <c r="L4190" s="4">
        <v>0.49805858831530009</v>
      </c>
    </row>
    <row r="4191" spans="2:12" x14ac:dyDescent="0.3">
      <c r="B4191" s="3" t="s">
        <v>182</v>
      </c>
      <c r="C4191" s="4">
        <v>2019</v>
      </c>
      <c r="D4191" s="3" t="s">
        <v>1454</v>
      </c>
      <c r="E4191" s="4">
        <v>2561582</v>
      </c>
      <c r="F4191" s="4">
        <v>237025</v>
      </c>
      <c r="G4191" s="4">
        <v>2324557</v>
      </c>
      <c r="H4191" s="4">
        <v>63437</v>
      </c>
      <c r="I4191" s="4">
        <v>0</v>
      </c>
      <c r="J4191" s="4">
        <v>0</v>
      </c>
      <c r="K4191" s="3" t="s">
        <v>1447</v>
      </c>
      <c r="L4191" s="4">
        <v>9.2530709538090131E-2</v>
      </c>
    </row>
    <row r="4192" spans="2:12" x14ac:dyDescent="0.3">
      <c r="B4192" s="3" t="s">
        <v>182</v>
      </c>
      <c r="C4192" s="4">
        <v>2019</v>
      </c>
      <c r="D4192" s="3" t="s">
        <v>1455</v>
      </c>
      <c r="E4192" s="4">
        <v>5022931</v>
      </c>
      <c r="F4192" s="4">
        <v>1870756</v>
      </c>
      <c r="G4192" s="4">
        <v>3152175</v>
      </c>
      <c r="H4192" s="4">
        <v>75683</v>
      </c>
      <c r="I4192" s="4">
        <v>0</v>
      </c>
      <c r="J4192" s="4">
        <v>0</v>
      </c>
      <c r="K4192" s="3" t="s">
        <v>1447</v>
      </c>
      <c r="L4192" s="4">
        <v>0.37244310144813852</v>
      </c>
    </row>
    <row r="4193" spans="2:12" x14ac:dyDescent="0.3">
      <c r="B4193" s="3" t="s">
        <v>182</v>
      </c>
      <c r="C4193" s="4">
        <v>2019</v>
      </c>
      <c r="D4193" s="3" t="s">
        <v>1456</v>
      </c>
      <c r="E4193" s="4">
        <v>7651243</v>
      </c>
      <c r="F4193" s="4">
        <v>2882143</v>
      </c>
      <c r="G4193" s="4">
        <v>4769100</v>
      </c>
      <c r="H4193" s="4">
        <v>0</v>
      </c>
      <c r="I4193" s="4">
        <v>0</v>
      </c>
      <c r="J4193" s="4">
        <v>0</v>
      </c>
      <c r="K4193" s="3" t="s">
        <v>1447</v>
      </c>
      <c r="L4193" s="4">
        <v>0.37668951306343296</v>
      </c>
    </row>
    <row r="4194" spans="2:12" x14ac:dyDescent="0.3">
      <c r="B4194" s="3" t="s">
        <v>182</v>
      </c>
      <c r="C4194" s="4">
        <v>2019</v>
      </c>
      <c r="D4194" s="3" t="s">
        <v>1457</v>
      </c>
      <c r="E4194" s="4">
        <v>12588877</v>
      </c>
      <c r="F4194" s="4">
        <v>1800402</v>
      </c>
      <c r="G4194" s="4">
        <v>10788475</v>
      </c>
      <c r="H4194" s="4">
        <v>762649</v>
      </c>
      <c r="I4194" s="4">
        <v>0</v>
      </c>
      <c r="J4194" s="4">
        <v>0</v>
      </c>
      <c r="K4194" s="3" t="s">
        <v>1447</v>
      </c>
      <c r="L4194" s="4">
        <v>0.14301529834630999</v>
      </c>
    </row>
    <row r="4195" spans="2:12" x14ac:dyDescent="0.3">
      <c r="B4195" s="3" t="s">
        <v>182</v>
      </c>
      <c r="C4195" s="4">
        <v>2019</v>
      </c>
      <c r="D4195" s="3" t="s">
        <v>1458</v>
      </c>
      <c r="E4195" s="4">
        <v>735168</v>
      </c>
      <c r="F4195" s="4"/>
      <c r="G4195" s="4">
        <v>735168</v>
      </c>
      <c r="H4195" s="4">
        <v>344266</v>
      </c>
      <c r="I4195" s="4">
        <v>735168</v>
      </c>
      <c r="J4195" s="4"/>
      <c r="K4195" s="3" t="s">
        <v>1451</v>
      </c>
      <c r="L4195" s="4"/>
    </row>
    <row r="4196" spans="2:12" x14ac:dyDescent="0.3">
      <c r="B4196" s="3" t="s">
        <v>182</v>
      </c>
      <c r="C4196" s="4">
        <v>2020</v>
      </c>
      <c r="D4196" s="3" t="s">
        <v>1446</v>
      </c>
      <c r="E4196" s="4">
        <v>5314743</v>
      </c>
      <c r="F4196" s="4">
        <v>3196871</v>
      </c>
      <c r="G4196" s="4">
        <v>2117872</v>
      </c>
      <c r="H4196" s="4">
        <v>213172</v>
      </c>
      <c r="I4196" s="4">
        <v>0</v>
      </c>
      <c r="J4196" s="4">
        <v>0</v>
      </c>
      <c r="K4196" s="3" t="s">
        <v>1447</v>
      </c>
      <c r="L4196" s="4">
        <v>0.60150998834750802</v>
      </c>
    </row>
    <row r="4197" spans="2:12" x14ac:dyDescent="0.3">
      <c r="B4197" s="3" t="s">
        <v>182</v>
      </c>
      <c r="C4197" s="4">
        <v>2020</v>
      </c>
      <c r="D4197" s="3" t="s">
        <v>1448</v>
      </c>
      <c r="E4197" s="4">
        <v>421850</v>
      </c>
      <c r="F4197" s="4">
        <v>124531</v>
      </c>
      <c r="G4197" s="4">
        <v>297319</v>
      </c>
      <c r="H4197" s="4">
        <v>0</v>
      </c>
      <c r="I4197" s="4">
        <v>0</v>
      </c>
      <c r="J4197" s="4">
        <v>0</v>
      </c>
      <c r="K4197" s="3" t="s">
        <v>1447</v>
      </c>
      <c r="L4197" s="4">
        <v>0.29520208604954368</v>
      </c>
    </row>
    <row r="4198" spans="2:12" x14ac:dyDescent="0.3">
      <c r="B4198" s="3" t="s">
        <v>182</v>
      </c>
      <c r="C4198" s="4">
        <v>2020</v>
      </c>
      <c r="D4198" s="3" t="s">
        <v>1449</v>
      </c>
      <c r="E4198" s="4">
        <v>3779007</v>
      </c>
      <c r="F4198" s="4">
        <v>1772540</v>
      </c>
      <c r="G4198" s="4">
        <v>2006467</v>
      </c>
      <c r="H4198" s="4">
        <v>51538</v>
      </c>
      <c r="I4198" s="4">
        <v>0</v>
      </c>
      <c r="J4198" s="4">
        <v>0</v>
      </c>
      <c r="K4198" s="3" t="s">
        <v>1447</v>
      </c>
      <c r="L4198" s="4">
        <v>0.46904914439163514</v>
      </c>
    </row>
    <row r="4199" spans="2:12" x14ac:dyDescent="0.3">
      <c r="B4199" s="3" t="s">
        <v>182</v>
      </c>
      <c r="C4199" s="4">
        <v>2020</v>
      </c>
      <c r="D4199" s="3" t="s">
        <v>1450</v>
      </c>
      <c r="E4199" s="4">
        <v>5343542</v>
      </c>
      <c r="F4199" s="4"/>
      <c r="G4199" s="4">
        <v>5343542</v>
      </c>
      <c r="H4199" s="4">
        <v>0</v>
      </c>
      <c r="I4199" s="4">
        <v>5343542</v>
      </c>
      <c r="J4199" s="4"/>
      <c r="K4199" s="3" t="s">
        <v>1451</v>
      </c>
      <c r="L4199" s="4"/>
    </row>
    <row r="4200" spans="2:12" x14ac:dyDescent="0.3">
      <c r="B4200" s="3" t="s">
        <v>182</v>
      </c>
      <c r="C4200" s="4">
        <v>2020</v>
      </c>
      <c r="D4200" s="3" t="s">
        <v>1452</v>
      </c>
      <c r="E4200" s="4">
        <v>571972</v>
      </c>
      <c r="F4200" s="4">
        <v>65883</v>
      </c>
      <c r="G4200" s="4">
        <v>506089</v>
      </c>
      <c r="H4200" s="4">
        <v>0</v>
      </c>
      <c r="I4200" s="4">
        <v>0</v>
      </c>
      <c r="J4200" s="4">
        <v>0</v>
      </c>
      <c r="K4200" s="3" t="s">
        <v>1447</v>
      </c>
      <c r="L4200" s="4">
        <v>0.11518570839131985</v>
      </c>
    </row>
    <row r="4201" spans="2:12" x14ac:dyDescent="0.3">
      <c r="B4201" s="3" t="s">
        <v>182</v>
      </c>
      <c r="C4201" s="4">
        <v>2020</v>
      </c>
      <c r="D4201" s="3" t="s">
        <v>1453</v>
      </c>
      <c r="E4201" s="4">
        <v>740948</v>
      </c>
      <c r="F4201" s="4">
        <v>392247</v>
      </c>
      <c r="G4201" s="4">
        <v>348701</v>
      </c>
      <c r="H4201" s="4">
        <v>95437</v>
      </c>
      <c r="I4201" s="4">
        <v>0</v>
      </c>
      <c r="J4201" s="4">
        <v>0</v>
      </c>
      <c r="K4201" s="3" t="s">
        <v>1451</v>
      </c>
      <c r="L4201" s="4">
        <v>0.52938532798522975</v>
      </c>
    </row>
    <row r="4202" spans="2:12" x14ac:dyDescent="0.3">
      <c r="B4202" s="3" t="s">
        <v>182</v>
      </c>
      <c r="C4202" s="4">
        <v>2020</v>
      </c>
      <c r="D4202" s="3" t="s">
        <v>1454</v>
      </c>
      <c r="E4202" s="4">
        <v>2054444</v>
      </c>
      <c r="F4202" s="4">
        <v>269039</v>
      </c>
      <c r="G4202" s="4">
        <v>1785405</v>
      </c>
      <c r="H4202" s="4">
        <v>64834</v>
      </c>
      <c r="I4202" s="4">
        <v>0</v>
      </c>
      <c r="J4202" s="4">
        <v>0</v>
      </c>
      <c r="K4202" s="3" t="s">
        <v>1447</v>
      </c>
      <c r="L4202" s="4">
        <v>0.13095465245097943</v>
      </c>
    </row>
    <row r="4203" spans="2:12" x14ac:dyDescent="0.3">
      <c r="B4203" s="3" t="s">
        <v>182</v>
      </c>
      <c r="C4203" s="4">
        <v>2020</v>
      </c>
      <c r="D4203" s="3" t="s">
        <v>1455</v>
      </c>
      <c r="E4203" s="4">
        <v>5051286</v>
      </c>
      <c r="F4203" s="4">
        <v>1968043</v>
      </c>
      <c r="G4203" s="4">
        <v>3083243</v>
      </c>
      <c r="H4203" s="4">
        <v>28355</v>
      </c>
      <c r="I4203" s="4">
        <v>0</v>
      </c>
      <c r="J4203" s="4">
        <v>0</v>
      </c>
      <c r="K4203" s="3" t="s">
        <v>1447</v>
      </c>
      <c r="L4203" s="4">
        <v>0.38961226903406382</v>
      </c>
    </row>
    <row r="4204" spans="2:12" x14ac:dyDescent="0.3">
      <c r="B4204" s="3" t="s">
        <v>182</v>
      </c>
      <c r="C4204" s="4">
        <v>2020</v>
      </c>
      <c r="D4204" s="3" t="s">
        <v>1456</v>
      </c>
      <c r="E4204" s="4">
        <v>7788252</v>
      </c>
      <c r="F4204" s="4">
        <v>3052326</v>
      </c>
      <c r="G4204" s="4">
        <v>4735926</v>
      </c>
      <c r="H4204" s="4">
        <v>137008</v>
      </c>
      <c r="I4204" s="4">
        <v>0</v>
      </c>
      <c r="J4204" s="4">
        <v>0</v>
      </c>
      <c r="K4204" s="3" t="s">
        <v>1447</v>
      </c>
      <c r="L4204" s="4">
        <v>0.39191412912679252</v>
      </c>
    </row>
    <row r="4205" spans="2:12" x14ac:dyDescent="0.3">
      <c r="B4205" s="3" t="s">
        <v>182</v>
      </c>
      <c r="C4205" s="4">
        <v>2020</v>
      </c>
      <c r="D4205" s="3" t="s">
        <v>1457</v>
      </c>
      <c r="E4205" s="4">
        <v>13138359</v>
      </c>
      <c r="F4205" s="4">
        <v>2050787</v>
      </c>
      <c r="G4205" s="4">
        <v>11087572</v>
      </c>
      <c r="H4205" s="4">
        <v>286872</v>
      </c>
      <c r="I4205" s="4">
        <v>0</v>
      </c>
      <c r="J4205" s="4">
        <v>0</v>
      </c>
      <c r="K4205" s="3" t="s">
        <v>1447</v>
      </c>
      <c r="L4205" s="4">
        <v>0.1560915636420043</v>
      </c>
    </row>
    <row r="4206" spans="2:12" x14ac:dyDescent="0.3">
      <c r="B4206" s="3" t="s">
        <v>182</v>
      </c>
      <c r="C4206" s="4">
        <v>2020</v>
      </c>
      <c r="D4206" s="3" t="s">
        <v>1458</v>
      </c>
      <c r="E4206" s="4">
        <v>614830</v>
      </c>
      <c r="F4206" s="4"/>
      <c r="G4206" s="4">
        <v>614830</v>
      </c>
      <c r="H4206" s="4">
        <v>128468</v>
      </c>
      <c r="I4206" s="4">
        <v>614830</v>
      </c>
      <c r="J4206" s="4"/>
      <c r="K4206" s="3" t="s">
        <v>1451</v>
      </c>
      <c r="L4206" s="4"/>
    </row>
    <row r="4207" spans="2:12" x14ac:dyDescent="0.3">
      <c r="B4207" s="3" t="s">
        <v>182</v>
      </c>
      <c r="C4207" s="4">
        <v>2021</v>
      </c>
      <c r="D4207" s="3" t="s">
        <v>1446</v>
      </c>
      <c r="E4207" s="4">
        <v>5396618</v>
      </c>
      <c r="F4207" s="4">
        <v>3357413</v>
      </c>
      <c r="G4207" s="4">
        <v>2039205</v>
      </c>
      <c r="H4207" s="4">
        <v>51274</v>
      </c>
      <c r="I4207" s="4">
        <v>0</v>
      </c>
      <c r="J4207" s="4">
        <v>0</v>
      </c>
      <c r="K4207" s="3" t="s">
        <v>1447</v>
      </c>
      <c r="L4207" s="4">
        <v>0.62213278760883206</v>
      </c>
    </row>
    <row r="4208" spans="2:12" x14ac:dyDescent="0.3">
      <c r="B4208" s="3" t="s">
        <v>182</v>
      </c>
      <c r="C4208" s="4">
        <v>2021</v>
      </c>
      <c r="D4208" s="3" t="s">
        <v>1448</v>
      </c>
      <c r="E4208" s="4">
        <v>567959</v>
      </c>
      <c r="F4208" s="4">
        <v>132882</v>
      </c>
      <c r="G4208" s="4">
        <v>435077</v>
      </c>
      <c r="H4208" s="4">
        <v>146109</v>
      </c>
      <c r="I4208" s="4">
        <v>0</v>
      </c>
      <c r="J4208" s="4">
        <v>0</v>
      </c>
      <c r="K4208" s="3" t="s">
        <v>1447</v>
      </c>
      <c r="L4208" s="4">
        <v>0.23396407135022071</v>
      </c>
    </row>
    <row r="4209" spans="2:12" x14ac:dyDescent="0.3">
      <c r="B4209" s="3" t="s">
        <v>182</v>
      </c>
      <c r="C4209" s="4">
        <v>2021</v>
      </c>
      <c r="D4209" s="3" t="s">
        <v>1449</v>
      </c>
      <c r="E4209" s="4">
        <v>4828036</v>
      </c>
      <c r="F4209" s="4">
        <v>2400498</v>
      </c>
      <c r="G4209" s="4">
        <v>2427538</v>
      </c>
      <c r="H4209" s="4">
        <v>372418</v>
      </c>
      <c r="I4209" s="4">
        <v>0</v>
      </c>
      <c r="J4209" s="4">
        <v>0</v>
      </c>
      <c r="K4209" s="3" t="s">
        <v>1447</v>
      </c>
      <c r="L4209" s="4">
        <v>0.49719968948036014</v>
      </c>
    </row>
    <row r="4210" spans="2:12" x14ac:dyDescent="0.3">
      <c r="B4210" s="3" t="s">
        <v>182</v>
      </c>
      <c r="C4210" s="4">
        <v>2021</v>
      </c>
      <c r="D4210" s="3" t="s">
        <v>1450</v>
      </c>
      <c r="E4210" s="4">
        <v>5343554</v>
      </c>
      <c r="F4210" s="4"/>
      <c r="G4210" s="4">
        <v>5343554</v>
      </c>
      <c r="H4210" s="4">
        <v>0</v>
      </c>
      <c r="I4210" s="4">
        <v>5343554</v>
      </c>
      <c r="J4210" s="4"/>
      <c r="K4210" s="3" t="s">
        <v>1451</v>
      </c>
      <c r="L4210" s="4"/>
    </row>
    <row r="4211" spans="2:12" x14ac:dyDescent="0.3">
      <c r="B4211" s="3" t="s">
        <v>182</v>
      </c>
      <c r="C4211" s="4">
        <v>2021</v>
      </c>
      <c r="D4211" s="3" t="s">
        <v>1452</v>
      </c>
      <c r="E4211" s="4">
        <v>12154124</v>
      </c>
      <c r="F4211" s="4">
        <v>1615293</v>
      </c>
      <c r="G4211" s="4">
        <v>10538831</v>
      </c>
      <c r="H4211" s="4">
        <v>544562</v>
      </c>
      <c r="I4211" s="4">
        <v>0</v>
      </c>
      <c r="J4211" s="4">
        <v>0</v>
      </c>
      <c r="K4211" s="3" t="s">
        <v>1447</v>
      </c>
      <c r="L4211" s="4">
        <v>0.13290081621678371</v>
      </c>
    </row>
    <row r="4212" spans="2:12" x14ac:dyDescent="0.3">
      <c r="B4212" s="3" t="s">
        <v>182</v>
      </c>
      <c r="C4212" s="4">
        <v>2021</v>
      </c>
      <c r="D4212" s="3" t="s">
        <v>1453</v>
      </c>
      <c r="E4212" s="4">
        <v>0</v>
      </c>
      <c r="F4212" s="4">
        <v>0</v>
      </c>
      <c r="G4212" s="4">
        <v>0</v>
      </c>
      <c r="H4212" s="4">
        <v>0</v>
      </c>
      <c r="I4212" s="4">
        <v>0</v>
      </c>
      <c r="J4212" s="4">
        <v>0</v>
      </c>
      <c r="K4212" s="3" t="s">
        <v>1451</v>
      </c>
      <c r="L4212" s="4"/>
    </row>
    <row r="4213" spans="2:12" x14ac:dyDescent="0.3">
      <c r="B4213" s="3" t="s">
        <v>182</v>
      </c>
      <c r="C4213" s="4">
        <v>2021</v>
      </c>
      <c r="D4213" s="3" t="s">
        <v>1454</v>
      </c>
      <c r="E4213" s="4">
        <v>2092390</v>
      </c>
      <c r="F4213" s="4">
        <v>359748</v>
      </c>
      <c r="G4213" s="4">
        <v>1732642</v>
      </c>
      <c r="H4213" s="4">
        <v>37946</v>
      </c>
      <c r="I4213" s="4">
        <v>0</v>
      </c>
      <c r="J4213" s="4">
        <v>0</v>
      </c>
      <c r="K4213" s="3" t="s">
        <v>1447</v>
      </c>
      <c r="L4213" s="4">
        <v>0.17193161886646371</v>
      </c>
    </row>
    <row r="4214" spans="2:12" x14ac:dyDescent="0.3">
      <c r="B4214" s="3" t="s">
        <v>182</v>
      </c>
      <c r="C4214" s="4">
        <v>2021</v>
      </c>
      <c r="D4214" s="3" t="s">
        <v>1455</v>
      </c>
      <c r="E4214" s="4">
        <v>2984522</v>
      </c>
      <c r="F4214" s="4">
        <v>1622840</v>
      </c>
      <c r="G4214" s="4">
        <v>1361682</v>
      </c>
      <c r="H4214" s="4">
        <v>301658</v>
      </c>
      <c r="I4214" s="4">
        <v>0</v>
      </c>
      <c r="J4214" s="4">
        <v>0</v>
      </c>
      <c r="K4214" s="3" t="s">
        <v>1447</v>
      </c>
      <c r="L4214" s="4">
        <v>0.54375206481976013</v>
      </c>
    </row>
    <row r="4215" spans="2:12" x14ac:dyDescent="0.3">
      <c r="B4215" s="3" t="s">
        <v>182</v>
      </c>
      <c r="C4215" s="4">
        <v>2021</v>
      </c>
      <c r="D4215" s="3" t="s">
        <v>1456</v>
      </c>
      <c r="E4215" s="4">
        <v>8343670</v>
      </c>
      <c r="F4215" s="4">
        <v>3226816</v>
      </c>
      <c r="G4215" s="4">
        <v>5116854</v>
      </c>
      <c r="H4215" s="4">
        <v>555419</v>
      </c>
      <c r="I4215" s="4">
        <v>0</v>
      </c>
      <c r="J4215" s="4">
        <v>0</v>
      </c>
      <c r="K4215" s="3" t="s">
        <v>1447</v>
      </c>
      <c r="L4215" s="4">
        <v>0.38673820992440977</v>
      </c>
    </row>
    <row r="4216" spans="2:12" x14ac:dyDescent="0.3">
      <c r="B4216" s="3" t="s">
        <v>182</v>
      </c>
      <c r="C4216" s="4">
        <v>2021</v>
      </c>
      <c r="D4216" s="3" t="s">
        <v>1457</v>
      </c>
      <c r="E4216" s="4">
        <v>4667263</v>
      </c>
      <c r="F4216" s="4">
        <v>1347102</v>
      </c>
      <c r="G4216" s="4">
        <v>3320161</v>
      </c>
      <c r="H4216" s="4">
        <v>235253</v>
      </c>
      <c r="I4216" s="4">
        <v>0</v>
      </c>
      <c r="J4216" s="4">
        <v>0</v>
      </c>
      <c r="K4216" s="3" t="s">
        <v>1447</v>
      </c>
      <c r="L4216" s="4">
        <v>0.28862783177206858</v>
      </c>
    </row>
    <row r="4217" spans="2:12" x14ac:dyDescent="0.3">
      <c r="B4217" s="3" t="s">
        <v>182</v>
      </c>
      <c r="C4217" s="4">
        <v>2021</v>
      </c>
      <c r="D4217" s="3" t="s">
        <v>1458</v>
      </c>
      <c r="E4217" s="4">
        <v>728320</v>
      </c>
      <c r="F4217" s="4"/>
      <c r="G4217" s="4">
        <v>728320</v>
      </c>
      <c r="H4217" s="4">
        <v>365376</v>
      </c>
      <c r="I4217" s="4">
        <v>728320</v>
      </c>
      <c r="J4217" s="4"/>
      <c r="K4217" s="3" t="s">
        <v>1451</v>
      </c>
      <c r="L4217" s="4"/>
    </row>
    <row r="4218" spans="2:12" x14ac:dyDescent="0.3">
      <c r="B4218" s="3" t="s">
        <v>182</v>
      </c>
      <c r="C4218" s="4">
        <v>2022</v>
      </c>
      <c r="D4218" s="3" t="s">
        <v>1446</v>
      </c>
      <c r="E4218" s="4">
        <v>5486568</v>
      </c>
      <c r="F4218" s="4">
        <v>3512648</v>
      </c>
      <c r="G4218" s="4">
        <v>1973920</v>
      </c>
      <c r="H4218" s="4">
        <v>89950</v>
      </c>
      <c r="I4218" s="4">
        <v>0</v>
      </c>
      <c r="J4218" s="4">
        <v>0</v>
      </c>
      <c r="K4218" s="3" t="s">
        <v>1460</v>
      </c>
      <c r="L4218" s="4">
        <v>0.64022682303399869</v>
      </c>
    </row>
    <row r="4219" spans="2:12" x14ac:dyDescent="0.3">
      <c r="B4219" s="3" t="s">
        <v>182</v>
      </c>
      <c r="C4219" s="4">
        <v>2022</v>
      </c>
      <c r="D4219" s="3" t="s">
        <v>1448</v>
      </c>
      <c r="E4219" s="4">
        <v>567959</v>
      </c>
      <c r="F4219" s="4">
        <v>143912</v>
      </c>
      <c r="G4219" s="4">
        <v>424047</v>
      </c>
      <c r="H4219" s="4">
        <v>0</v>
      </c>
      <c r="I4219" s="4">
        <v>0</v>
      </c>
      <c r="J4219" s="4">
        <v>0</v>
      </c>
      <c r="K4219" s="3" t="s">
        <v>1447</v>
      </c>
      <c r="L4219" s="4">
        <v>0.25338448726052409</v>
      </c>
    </row>
    <row r="4220" spans="2:12" x14ac:dyDescent="0.3">
      <c r="B4220" s="3" t="s">
        <v>182</v>
      </c>
      <c r="C4220" s="4">
        <v>2022</v>
      </c>
      <c r="D4220" s="3" t="s">
        <v>1449</v>
      </c>
      <c r="E4220" s="4">
        <v>4140397</v>
      </c>
      <c r="F4220" s="4">
        <v>2150630</v>
      </c>
      <c r="G4220" s="4">
        <v>1989767</v>
      </c>
      <c r="H4220" s="4">
        <v>115779</v>
      </c>
      <c r="I4220" s="4">
        <v>0</v>
      </c>
      <c r="J4220" s="4">
        <v>0</v>
      </c>
      <c r="K4220" s="3" t="s">
        <v>1460</v>
      </c>
      <c r="L4220" s="4">
        <v>0.51942603571589874</v>
      </c>
    </row>
    <row r="4221" spans="2:12" x14ac:dyDescent="0.3">
      <c r="B4221" s="3" t="s">
        <v>182</v>
      </c>
      <c r="C4221" s="4">
        <v>2022</v>
      </c>
      <c r="D4221" s="3" t="s">
        <v>1450</v>
      </c>
      <c r="E4221" s="4">
        <v>5343554</v>
      </c>
      <c r="F4221" s="4"/>
      <c r="G4221" s="4">
        <v>5343554</v>
      </c>
      <c r="H4221" s="4">
        <v>0</v>
      </c>
      <c r="I4221" s="4">
        <v>5343554</v>
      </c>
      <c r="J4221" s="4"/>
      <c r="K4221" s="3" t="s">
        <v>1451</v>
      </c>
      <c r="L4221" s="4"/>
    </row>
    <row r="4222" spans="2:12" x14ac:dyDescent="0.3">
      <c r="B4222" s="3" t="s">
        <v>182</v>
      </c>
      <c r="C4222" s="4">
        <v>2022</v>
      </c>
      <c r="D4222" s="3" t="s">
        <v>1452</v>
      </c>
      <c r="E4222" s="4">
        <v>845353</v>
      </c>
      <c r="F4222" s="4">
        <v>537000</v>
      </c>
      <c r="G4222" s="4">
        <v>308353</v>
      </c>
      <c r="H4222" s="4">
        <v>41923</v>
      </c>
      <c r="I4222" s="4">
        <v>0</v>
      </c>
      <c r="J4222" s="4">
        <v>0</v>
      </c>
      <c r="K4222" s="3" t="s">
        <v>1447</v>
      </c>
      <c r="L4222" s="4">
        <v>0.63523758713815415</v>
      </c>
    </row>
    <row r="4223" spans="2:12" x14ac:dyDescent="0.3">
      <c r="B4223" s="3" t="s">
        <v>182</v>
      </c>
      <c r="C4223" s="4">
        <v>2022</v>
      </c>
      <c r="D4223" s="3" t="s">
        <v>1453</v>
      </c>
      <c r="E4223" s="4">
        <v>571960</v>
      </c>
      <c r="F4223" s="4">
        <v>88759</v>
      </c>
      <c r="G4223" s="4">
        <v>483201</v>
      </c>
      <c r="H4223" s="4">
        <v>0</v>
      </c>
      <c r="I4223" s="4">
        <v>0</v>
      </c>
      <c r="J4223" s="4">
        <v>0</v>
      </c>
      <c r="K4223" s="3" t="s">
        <v>1451</v>
      </c>
      <c r="L4223" s="4">
        <v>0.15518392894608016</v>
      </c>
    </row>
    <row r="4224" spans="2:12" x14ac:dyDescent="0.3">
      <c r="B4224" s="3" t="s">
        <v>182</v>
      </c>
      <c r="C4224" s="4">
        <v>2022</v>
      </c>
      <c r="D4224" s="3" t="s">
        <v>1454</v>
      </c>
      <c r="E4224" s="4">
        <v>2092390</v>
      </c>
      <c r="F4224" s="4">
        <v>453121</v>
      </c>
      <c r="G4224" s="4">
        <v>1639269</v>
      </c>
      <c r="H4224" s="4">
        <v>0</v>
      </c>
      <c r="I4224" s="4">
        <v>0</v>
      </c>
      <c r="J4224" s="4">
        <v>0</v>
      </c>
      <c r="K4224" s="3" t="s">
        <v>1447</v>
      </c>
      <c r="L4224" s="4">
        <v>0.21655666486649239</v>
      </c>
    </row>
    <row r="4225" spans="2:12" x14ac:dyDescent="0.3">
      <c r="B4225" s="3" t="s">
        <v>182</v>
      </c>
      <c r="C4225" s="4">
        <v>2022</v>
      </c>
      <c r="D4225" s="3" t="s">
        <v>1455</v>
      </c>
      <c r="E4225" s="4">
        <v>5413378</v>
      </c>
      <c r="F4225" s="4">
        <v>2174436</v>
      </c>
      <c r="G4225" s="4">
        <v>3238942</v>
      </c>
      <c r="H4225" s="4">
        <v>0</v>
      </c>
      <c r="I4225" s="4">
        <v>0</v>
      </c>
      <c r="J4225" s="4">
        <v>0</v>
      </c>
      <c r="K4225" s="3" t="s">
        <v>1447</v>
      </c>
      <c r="L4225" s="4">
        <v>0.40167821275366322</v>
      </c>
    </row>
    <row r="4226" spans="2:12" x14ac:dyDescent="0.3">
      <c r="B4226" s="3" t="s">
        <v>182</v>
      </c>
      <c r="C4226" s="4">
        <v>2022</v>
      </c>
      <c r="D4226" s="3" t="s">
        <v>1456</v>
      </c>
      <c r="E4226" s="4">
        <v>8503996</v>
      </c>
      <c r="F4226" s="4">
        <v>3418191</v>
      </c>
      <c r="G4226" s="4">
        <v>5085805</v>
      </c>
      <c r="H4226" s="4">
        <v>152096</v>
      </c>
      <c r="I4226" s="4">
        <v>0</v>
      </c>
      <c r="J4226" s="4">
        <v>0</v>
      </c>
      <c r="K4226" s="3" t="s">
        <v>1447</v>
      </c>
      <c r="L4226" s="4">
        <v>0.40195115331662901</v>
      </c>
    </row>
    <row r="4227" spans="2:12" x14ac:dyDescent="0.3">
      <c r="B4227" s="3" t="s">
        <v>182</v>
      </c>
      <c r="C4227" s="4">
        <v>2022</v>
      </c>
      <c r="D4227" s="3" t="s">
        <v>1457</v>
      </c>
      <c r="E4227" s="4">
        <v>13873897</v>
      </c>
      <c r="F4227" s="4">
        <v>2856302</v>
      </c>
      <c r="G4227" s="4">
        <v>11017595</v>
      </c>
      <c r="H4227" s="4">
        <v>53339</v>
      </c>
      <c r="I4227" s="4">
        <v>0</v>
      </c>
      <c r="J4227" s="4">
        <v>0</v>
      </c>
      <c r="K4227" s="3" t="s">
        <v>1447</v>
      </c>
      <c r="L4227" s="4">
        <v>0.20587596981583473</v>
      </c>
    </row>
    <row r="4228" spans="2:12" x14ac:dyDescent="0.3">
      <c r="B4228" s="3" t="s">
        <v>182</v>
      </c>
      <c r="C4228" s="4">
        <v>2022</v>
      </c>
      <c r="D4228" s="3" t="s">
        <v>1458</v>
      </c>
      <c r="E4228" s="4">
        <v>2764558</v>
      </c>
      <c r="F4228" s="4"/>
      <c r="G4228" s="4">
        <v>2764558</v>
      </c>
      <c r="H4228" s="4">
        <v>2044467</v>
      </c>
      <c r="I4228" s="4">
        <v>2764558</v>
      </c>
      <c r="J4228" s="4"/>
      <c r="K4228" s="3" t="s">
        <v>1451</v>
      </c>
      <c r="L4228" s="4"/>
    </row>
    <row r="4229" spans="2:12" x14ac:dyDescent="0.3">
      <c r="B4229" s="3" t="s">
        <v>182</v>
      </c>
      <c r="C4229" s="4">
        <v>2023</v>
      </c>
      <c r="D4229" s="3" t="s">
        <v>1446</v>
      </c>
      <c r="E4229" s="4">
        <v>9821681</v>
      </c>
      <c r="F4229" s="4">
        <v>3675845</v>
      </c>
      <c r="G4229" s="4">
        <v>6145836</v>
      </c>
      <c r="H4229" s="4">
        <v>1407211</v>
      </c>
      <c r="I4229" s="4">
        <v>0</v>
      </c>
      <c r="J4229" s="4">
        <v>0</v>
      </c>
      <c r="K4229" s="3" t="s">
        <v>1447</v>
      </c>
      <c r="L4229" s="4">
        <v>0.37425823542833453</v>
      </c>
    </row>
    <row r="4230" spans="2:12" x14ac:dyDescent="0.3">
      <c r="B4230" s="3" t="s">
        <v>182</v>
      </c>
      <c r="C4230" s="4">
        <v>2023</v>
      </c>
      <c r="D4230" s="3" t="s">
        <v>1448</v>
      </c>
      <c r="E4230" s="4">
        <v>967962</v>
      </c>
      <c r="F4230" s="4">
        <v>156275</v>
      </c>
      <c r="G4230" s="4">
        <v>811687</v>
      </c>
      <c r="H4230" s="4">
        <v>400004</v>
      </c>
      <c r="I4230" s="4">
        <v>0</v>
      </c>
      <c r="J4230" s="4">
        <v>0</v>
      </c>
      <c r="K4230" s="3" t="s">
        <v>1447</v>
      </c>
      <c r="L4230" s="4">
        <v>0.16144745351573719</v>
      </c>
    </row>
    <row r="4231" spans="2:12" x14ac:dyDescent="0.3">
      <c r="B4231" s="3" t="s">
        <v>182</v>
      </c>
      <c r="C4231" s="4">
        <v>2023</v>
      </c>
      <c r="D4231" s="3" t="s">
        <v>1449</v>
      </c>
      <c r="E4231" s="4">
        <v>4324315</v>
      </c>
      <c r="F4231" s="4">
        <v>2375613</v>
      </c>
      <c r="G4231" s="4">
        <v>1948702</v>
      </c>
      <c r="H4231" s="4">
        <v>183919</v>
      </c>
      <c r="I4231" s="4">
        <v>0</v>
      </c>
      <c r="J4231" s="4">
        <v>0</v>
      </c>
      <c r="K4231" s="3" t="s">
        <v>1447</v>
      </c>
      <c r="L4231" s="4">
        <v>0.54936169081114583</v>
      </c>
    </row>
    <row r="4232" spans="2:12" x14ac:dyDescent="0.3">
      <c r="B4232" s="3" t="s">
        <v>182</v>
      </c>
      <c r="C4232" s="4">
        <v>2023</v>
      </c>
      <c r="D4232" s="3" t="s">
        <v>1450</v>
      </c>
      <c r="E4232" s="4">
        <v>5343554</v>
      </c>
      <c r="F4232" s="4"/>
      <c r="G4232" s="4">
        <v>5343554</v>
      </c>
      <c r="H4232" s="4">
        <v>0</v>
      </c>
      <c r="I4232" s="4">
        <v>5343554</v>
      </c>
      <c r="J4232" s="4"/>
      <c r="K4232" s="3" t="s">
        <v>1451</v>
      </c>
      <c r="L4232" s="4"/>
    </row>
    <row r="4233" spans="2:12" x14ac:dyDescent="0.3">
      <c r="B4233" s="3" t="s">
        <v>182</v>
      </c>
      <c r="C4233" s="4">
        <v>2023</v>
      </c>
      <c r="D4233" s="3" t="s">
        <v>1452</v>
      </c>
      <c r="E4233" s="4">
        <v>595875</v>
      </c>
      <c r="F4233" s="4">
        <v>100434</v>
      </c>
      <c r="G4233" s="4">
        <v>495441</v>
      </c>
      <c r="H4233" s="4">
        <v>23903</v>
      </c>
      <c r="I4233" s="4">
        <v>0</v>
      </c>
      <c r="J4233" s="4">
        <v>0</v>
      </c>
      <c r="K4233" s="3" t="s">
        <v>1447</v>
      </c>
      <c r="L4233" s="4">
        <v>0.16854877281309</v>
      </c>
    </row>
    <row r="4234" spans="2:12" x14ac:dyDescent="0.3">
      <c r="B4234" s="3" t="s">
        <v>182</v>
      </c>
      <c r="C4234" s="4">
        <v>2023</v>
      </c>
      <c r="D4234" s="3" t="s">
        <v>1453</v>
      </c>
      <c r="E4234" s="4">
        <v>831472</v>
      </c>
      <c r="F4234" s="4">
        <v>584654</v>
      </c>
      <c r="G4234" s="4">
        <v>246818</v>
      </c>
      <c r="H4234" s="4">
        <v>0</v>
      </c>
      <c r="I4234" s="4">
        <v>0</v>
      </c>
      <c r="J4234" s="4">
        <v>0</v>
      </c>
      <c r="K4234" s="3" t="s">
        <v>1451</v>
      </c>
      <c r="L4234" s="4">
        <v>0.70315536782958421</v>
      </c>
    </row>
    <row r="4235" spans="2:12" x14ac:dyDescent="0.3">
      <c r="B4235" s="3" t="s">
        <v>182</v>
      </c>
      <c r="C4235" s="4">
        <v>2023</v>
      </c>
      <c r="D4235" s="3" t="s">
        <v>1454</v>
      </c>
      <c r="E4235" s="4">
        <v>2129010</v>
      </c>
      <c r="F4235" s="4">
        <v>546799</v>
      </c>
      <c r="G4235" s="4">
        <v>1582211</v>
      </c>
      <c r="H4235" s="4">
        <v>36620</v>
      </c>
      <c r="I4235" s="4">
        <v>0</v>
      </c>
      <c r="J4235" s="4">
        <v>0</v>
      </c>
      <c r="K4235" s="3" t="s">
        <v>1447</v>
      </c>
      <c r="L4235" s="4">
        <v>0.25683251840057114</v>
      </c>
    </row>
    <row r="4236" spans="2:12" x14ac:dyDescent="0.3">
      <c r="B4236" s="3" t="s">
        <v>182</v>
      </c>
      <c r="C4236" s="4">
        <v>2023</v>
      </c>
      <c r="D4236" s="3" t="s">
        <v>1455</v>
      </c>
      <c r="E4236" s="4">
        <v>5764178</v>
      </c>
      <c r="F4236" s="4">
        <v>2290945</v>
      </c>
      <c r="G4236" s="4">
        <v>3473233</v>
      </c>
      <c r="H4236" s="4">
        <v>350800</v>
      </c>
      <c r="I4236" s="4">
        <v>0</v>
      </c>
      <c r="J4236" s="4">
        <v>0</v>
      </c>
      <c r="K4236" s="3" t="s">
        <v>1447</v>
      </c>
      <c r="L4236" s="4">
        <v>0.39744522115729253</v>
      </c>
    </row>
    <row r="4237" spans="2:12" x14ac:dyDescent="0.3">
      <c r="B4237" s="3" t="s">
        <v>182</v>
      </c>
      <c r="C4237" s="4">
        <v>2023</v>
      </c>
      <c r="D4237" s="3" t="s">
        <v>1456</v>
      </c>
      <c r="E4237" s="4">
        <v>9621211</v>
      </c>
      <c r="F4237" s="4">
        <v>3594483</v>
      </c>
      <c r="G4237" s="4">
        <v>6026728</v>
      </c>
      <c r="H4237" s="4">
        <v>1117215</v>
      </c>
      <c r="I4237" s="4">
        <v>0</v>
      </c>
      <c r="J4237" s="4">
        <v>0</v>
      </c>
      <c r="K4237" s="3" t="s">
        <v>1447</v>
      </c>
      <c r="L4237" s="4">
        <v>0.37359985141163621</v>
      </c>
    </row>
    <row r="4238" spans="2:12" x14ac:dyDescent="0.3">
      <c r="B4238" s="3" t="s">
        <v>182</v>
      </c>
      <c r="C4238" s="4">
        <v>2023</v>
      </c>
      <c r="D4238" s="3" t="s">
        <v>1457</v>
      </c>
      <c r="E4238" s="4">
        <v>14305331</v>
      </c>
      <c r="F4238" s="4">
        <v>3270450</v>
      </c>
      <c r="G4238" s="4">
        <v>11034881</v>
      </c>
      <c r="H4238" s="4">
        <v>431434</v>
      </c>
      <c r="I4238" s="4">
        <v>0</v>
      </c>
      <c r="J4238" s="4">
        <v>0</v>
      </c>
      <c r="K4238" s="3" t="s">
        <v>1447</v>
      </c>
      <c r="L4238" s="4">
        <v>0.22861756921248449</v>
      </c>
    </row>
    <row r="4239" spans="2:12" x14ac:dyDescent="0.3">
      <c r="B4239" s="3" t="s">
        <v>182</v>
      </c>
      <c r="C4239" s="4">
        <v>2023</v>
      </c>
      <c r="D4239" s="3" t="s">
        <v>1458</v>
      </c>
      <c r="E4239" s="4">
        <v>277764</v>
      </c>
      <c r="F4239" s="4"/>
      <c r="G4239" s="4">
        <v>277764</v>
      </c>
      <c r="H4239" s="4">
        <v>88909</v>
      </c>
      <c r="I4239" s="4">
        <v>277764</v>
      </c>
      <c r="J4239" s="4"/>
      <c r="K4239" s="3" t="s">
        <v>1451</v>
      </c>
      <c r="L4239" s="4"/>
    </row>
    <row r="4240" spans="2:12" x14ac:dyDescent="0.3">
      <c r="B4240" s="3" t="s">
        <v>182</v>
      </c>
      <c r="C4240" s="4">
        <v>2024</v>
      </c>
      <c r="D4240" s="3" t="s">
        <v>1446</v>
      </c>
      <c r="E4240" s="4">
        <v>10360878</v>
      </c>
      <c r="F4240" s="4">
        <v>3921024</v>
      </c>
      <c r="G4240" s="4">
        <v>6439854</v>
      </c>
      <c r="H4240" s="4">
        <v>539197</v>
      </c>
      <c r="I4240" s="4">
        <v>55767000</v>
      </c>
      <c r="J4240" s="4">
        <v>1115340</v>
      </c>
      <c r="K4240" s="3" t="s">
        <v>1447</v>
      </c>
      <c r="L4240" s="4">
        <v>0.37844514721628802</v>
      </c>
    </row>
    <row r="4241" spans="2:12" x14ac:dyDescent="0.3">
      <c r="B4241" s="3" t="s">
        <v>182</v>
      </c>
      <c r="C4241" s="4">
        <v>2024</v>
      </c>
      <c r="D4241" s="3" t="s">
        <v>1448</v>
      </c>
      <c r="E4241" s="4">
        <v>1132147</v>
      </c>
      <c r="F4241" s="4">
        <v>178589</v>
      </c>
      <c r="G4241" s="4">
        <v>953558</v>
      </c>
      <c r="H4241" s="4">
        <v>164184</v>
      </c>
      <c r="I4241" s="4">
        <v>5000000</v>
      </c>
      <c r="J4241" s="4">
        <v>100000</v>
      </c>
      <c r="K4241" s="3" t="s">
        <v>1459</v>
      </c>
      <c r="L4241" s="4">
        <v>0.157743649897054</v>
      </c>
    </row>
    <row r="4242" spans="2:12" x14ac:dyDescent="0.3">
      <c r="B4242" s="3" t="s">
        <v>182</v>
      </c>
      <c r="C4242" s="4">
        <v>2024</v>
      </c>
      <c r="D4242" s="3" t="s">
        <v>1449</v>
      </c>
      <c r="E4242" s="4">
        <v>4324315</v>
      </c>
      <c r="F4242" s="4">
        <v>2585467</v>
      </c>
      <c r="G4242" s="4">
        <v>1738848</v>
      </c>
      <c r="H4242" s="4">
        <v>0</v>
      </c>
      <c r="I4242" s="4">
        <v>5000000</v>
      </c>
      <c r="J4242" s="4">
        <v>250000</v>
      </c>
      <c r="K4242" s="3" t="s">
        <v>1460</v>
      </c>
      <c r="L4242" s="4">
        <v>0.59789053295146166</v>
      </c>
    </row>
    <row r="4243" spans="2:12" x14ac:dyDescent="0.3">
      <c r="B4243" s="3" t="s">
        <v>182</v>
      </c>
      <c r="C4243" s="4">
        <v>2024</v>
      </c>
      <c r="D4243" s="3" t="s">
        <v>1450</v>
      </c>
      <c r="E4243" s="4">
        <v>5399654</v>
      </c>
      <c r="F4243" s="4"/>
      <c r="G4243" s="4">
        <v>5399654</v>
      </c>
      <c r="H4243" s="4">
        <v>56100</v>
      </c>
      <c r="I4243" s="4">
        <v>5399654</v>
      </c>
      <c r="J4243" s="4"/>
      <c r="K4243" s="3" t="s">
        <v>1451</v>
      </c>
      <c r="L4243" s="4"/>
    </row>
    <row r="4244" spans="2:12" x14ac:dyDescent="0.3">
      <c r="B4244" s="3" t="s">
        <v>182</v>
      </c>
      <c r="C4244" s="4">
        <v>2024</v>
      </c>
      <c r="D4244" s="3" t="s">
        <v>1452</v>
      </c>
      <c r="E4244" s="4">
        <v>595875</v>
      </c>
      <c r="F4244" s="4">
        <v>112106</v>
      </c>
      <c r="G4244" s="4">
        <v>483769</v>
      </c>
      <c r="H4244" s="4">
        <v>0</v>
      </c>
      <c r="I4244" s="4">
        <v>2000000</v>
      </c>
      <c r="J4244" s="4">
        <v>400000</v>
      </c>
      <c r="K4244" s="3" t="s">
        <v>1459</v>
      </c>
      <c r="L4244" s="4">
        <v>0.18813677365219214</v>
      </c>
    </row>
    <row r="4245" spans="2:12" x14ac:dyDescent="0.3">
      <c r="B4245" s="3" t="s">
        <v>182</v>
      </c>
      <c r="C4245" s="4">
        <v>2024</v>
      </c>
      <c r="D4245" s="3" t="s">
        <v>1453</v>
      </c>
      <c r="E4245" s="4">
        <v>1208191</v>
      </c>
      <c r="F4245" s="4">
        <v>654955</v>
      </c>
      <c r="G4245" s="4">
        <v>553236</v>
      </c>
      <c r="H4245" s="4">
        <v>376721</v>
      </c>
      <c r="I4245" s="4">
        <v>2000000</v>
      </c>
      <c r="J4245" s="4">
        <v>100000</v>
      </c>
      <c r="K4245" s="3" t="s">
        <v>1451</v>
      </c>
      <c r="L4245" s="4">
        <v>0.54209557925857754</v>
      </c>
    </row>
    <row r="4246" spans="2:12" x14ac:dyDescent="0.3">
      <c r="B4246" s="3" t="s">
        <v>182</v>
      </c>
      <c r="C4246" s="4">
        <v>2024</v>
      </c>
      <c r="D4246" s="3" t="s">
        <v>1454</v>
      </c>
      <c r="E4246" s="4">
        <v>2156731</v>
      </c>
      <c r="F4246" s="4">
        <v>644065</v>
      </c>
      <c r="G4246" s="4">
        <v>1512666</v>
      </c>
      <c r="H4246" s="4">
        <v>27721</v>
      </c>
      <c r="I4246" s="4">
        <v>3000000</v>
      </c>
      <c r="J4246" s="4">
        <v>120000</v>
      </c>
      <c r="K4246" s="3" t="s">
        <v>1447</v>
      </c>
      <c r="L4246" s="4">
        <v>0.29863019542075486</v>
      </c>
    </row>
    <row r="4247" spans="2:12" x14ac:dyDescent="0.3">
      <c r="B4247" s="3" t="s">
        <v>182</v>
      </c>
      <c r="C4247" s="4">
        <v>2024</v>
      </c>
      <c r="D4247" s="3" t="s">
        <v>1455</v>
      </c>
      <c r="E4247" s="4">
        <v>5864042</v>
      </c>
      <c r="F4247" s="4">
        <v>2413991</v>
      </c>
      <c r="G4247" s="4">
        <v>3450051</v>
      </c>
      <c r="H4247" s="4">
        <v>99864</v>
      </c>
      <c r="I4247" s="4">
        <v>33000000</v>
      </c>
      <c r="J4247" s="4">
        <v>575000</v>
      </c>
      <c r="K4247" s="3" t="s">
        <v>1447</v>
      </c>
      <c r="L4247" s="4">
        <v>0.41165990966640414</v>
      </c>
    </row>
    <row r="4248" spans="2:12" x14ac:dyDescent="0.3">
      <c r="B4248" s="3" t="s">
        <v>182</v>
      </c>
      <c r="C4248" s="4">
        <v>2024</v>
      </c>
      <c r="D4248" s="3" t="s">
        <v>1456</v>
      </c>
      <c r="E4248" s="4">
        <v>10121299</v>
      </c>
      <c r="F4248" s="4">
        <v>3813648</v>
      </c>
      <c r="G4248" s="4">
        <v>6307651</v>
      </c>
      <c r="H4248" s="4">
        <v>500087</v>
      </c>
      <c r="I4248" s="4">
        <v>22000000</v>
      </c>
      <c r="J4248" s="4">
        <v>275000</v>
      </c>
      <c r="K4248" s="3" t="s">
        <v>1447</v>
      </c>
      <c r="L4248" s="4">
        <v>0.3767943225469379</v>
      </c>
    </row>
    <row r="4249" spans="2:12" x14ac:dyDescent="0.3">
      <c r="B4249" s="3" t="s">
        <v>182</v>
      </c>
      <c r="C4249" s="4">
        <v>2024</v>
      </c>
      <c r="D4249" s="3" t="s">
        <v>1457</v>
      </c>
      <c r="E4249" s="4">
        <v>14401277</v>
      </c>
      <c r="F4249" s="4">
        <v>3692190</v>
      </c>
      <c r="G4249" s="4">
        <v>10709087</v>
      </c>
      <c r="H4249" s="4">
        <v>95946</v>
      </c>
      <c r="I4249" s="4">
        <v>61000000</v>
      </c>
      <c r="J4249" s="4">
        <v>1275000</v>
      </c>
      <c r="K4249" s="3" t="s">
        <v>1447</v>
      </c>
      <c r="L4249" s="4">
        <v>0.25637934747036667</v>
      </c>
    </row>
    <row r="4250" spans="2:12" x14ac:dyDescent="0.3">
      <c r="B4250" s="3" t="s">
        <v>182</v>
      </c>
      <c r="C4250" s="4">
        <v>2024</v>
      </c>
      <c r="D4250" s="3" t="s">
        <v>1458</v>
      </c>
      <c r="E4250" s="4">
        <v>402269</v>
      </c>
      <c r="F4250" s="4"/>
      <c r="G4250" s="4">
        <v>402269</v>
      </c>
      <c r="H4250" s="4">
        <v>224260</v>
      </c>
      <c r="I4250" s="4">
        <v>402269</v>
      </c>
      <c r="J4250" s="4"/>
      <c r="K4250" s="3" t="s">
        <v>1451</v>
      </c>
      <c r="L4250" s="4"/>
    </row>
    <row r="4251" spans="2:12" x14ac:dyDescent="0.3">
      <c r="B4251" s="3" t="s">
        <v>184</v>
      </c>
      <c r="C4251" s="4">
        <v>2019</v>
      </c>
      <c r="D4251" s="3" t="s">
        <v>1446</v>
      </c>
      <c r="E4251" s="4">
        <v>67317100</v>
      </c>
      <c r="F4251" s="4">
        <v>16854240</v>
      </c>
      <c r="G4251" s="4">
        <v>50462860</v>
      </c>
      <c r="H4251" s="4">
        <v>9361536</v>
      </c>
      <c r="I4251" s="4">
        <v>0</v>
      </c>
      <c r="J4251" s="4">
        <v>0</v>
      </c>
      <c r="K4251" s="3" t="s">
        <v>1460</v>
      </c>
      <c r="L4251" s="4">
        <v>0.25037085673625276</v>
      </c>
    </row>
    <row r="4252" spans="2:12" x14ac:dyDescent="0.3">
      <c r="B4252" s="3" t="s">
        <v>184</v>
      </c>
      <c r="C4252" s="4">
        <v>2019</v>
      </c>
      <c r="D4252" s="3" t="s">
        <v>1448</v>
      </c>
      <c r="E4252" s="4">
        <v>63880979</v>
      </c>
      <c r="F4252" s="4">
        <v>15111043</v>
      </c>
      <c r="G4252" s="4">
        <v>48769936</v>
      </c>
      <c r="H4252" s="4">
        <v>2525206</v>
      </c>
      <c r="I4252" s="4">
        <v>0</v>
      </c>
      <c r="J4252" s="4">
        <v>0</v>
      </c>
      <c r="K4252" s="3" t="s">
        <v>1460</v>
      </c>
      <c r="L4252" s="4">
        <v>0.23654995957403846</v>
      </c>
    </row>
    <row r="4253" spans="2:12" x14ac:dyDescent="0.3">
      <c r="B4253" s="3" t="s">
        <v>184</v>
      </c>
      <c r="C4253" s="4">
        <v>2019</v>
      </c>
      <c r="D4253" s="3" t="s">
        <v>1449</v>
      </c>
      <c r="E4253" s="4">
        <v>17805081</v>
      </c>
      <c r="F4253" s="4">
        <v>10481996</v>
      </c>
      <c r="G4253" s="4">
        <v>7323085</v>
      </c>
      <c r="H4253" s="4">
        <v>196853</v>
      </c>
      <c r="I4253" s="4">
        <v>0</v>
      </c>
      <c r="J4253" s="4">
        <v>0</v>
      </c>
      <c r="K4253" s="3" t="s">
        <v>1460</v>
      </c>
      <c r="L4253" s="4">
        <v>0.58870813336934558</v>
      </c>
    </row>
    <row r="4254" spans="2:12" x14ac:dyDescent="0.3">
      <c r="B4254" s="3" t="s">
        <v>184</v>
      </c>
      <c r="C4254" s="4">
        <v>2019</v>
      </c>
      <c r="D4254" s="3" t="s">
        <v>1450</v>
      </c>
      <c r="E4254" s="4">
        <v>215777875</v>
      </c>
      <c r="F4254" s="4"/>
      <c r="G4254" s="4">
        <v>215777875</v>
      </c>
      <c r="H4254" s="4">
        <v>15787466</v>
      </c>
      <c r="I4254" s="4">
        <v>215777875</v>
      </c>
      <c r="J4254" s="4"/>
      <c r="K4254" s="3" t="s">
        <v>1451</v>
      </c>
      <c r="L4254" s="4"/>
    </row>
    <row r="4255" spans="2:12" x14ac:dyDescent="0.3">
      <c r="B4255" s="3" t="s">
        <v>184</v>
      </c>
      <c r="C4255" s="4">
        <v>2019</v>
      </c>
      <c r="D4255" s="3" t="s">
        <v>1452</v>
      </c>
      <c r="E4255" s="4">
        <v>0</v>
      </c>
      <c r="F4255" s="4">
        <v>0</v>
      </c>
      <c r="G4255" s="4">
        <v>0</v>
      </c>
      <c r="H4255" s="4">
        <v>0</v>
      </c>
      <c r="I4255" s="4">
        <v>0</v>
      </c>
      <c r="J4255" s="4">
        <v>0</v>
      </c>
      <c r="K4255" s="3" t="s">
        <v>1451</v>
      </c>
      <c r="L4255" s="4"/>
    </row>
    <row r="4256" spans="2:12" x14ac:dyDescent="0.3">
      <c r="B4256" s="3" t="s">
        <v>184</v>
      </c>
      <c r="C4256" s="4">
        <v>2019</v>
      </c>
      <c r="D4256" s="3" t="s">
        <v>1453</v>
      </c>
      <c r="E4256" s="4">
        <v>0</v>
      </c>
      <c r="F4256" s="4">
        <v>0</v>
      </c>
      <c r="G4256" s="4">
        <v>0</v>
      </c>
      <c r="H4256" s="4">
        <v>789680</v>
      </c>
      <c r="I4256" s="4">
        <v>0</v>
      </c>
      <c r="J4256" s="4">
        <v>0</v>
      </c>
      <c r="K4256" s="3" t="s">
        <v>1451</v>
      </c>
      <c r="L4256" s="4"/>
    </row>
    <row r="4257" spans="2:12" x14ac:dyDescent="0.3">
      <c r="B4257" s="3" t="s">
        <v>184</v>
      </c>
      <c r="C4257" s="4">
        <v>2019</v>
      </c>
      <c r="D4257" s="3" t="s">
        <v>1454</v>
      </c>
      <c r="E4257" s="4">
        <v>21857941</v>
      </c>
      <c r="F4257" s="4">
        <v>7385508</v>
      </c>
      <c r="G4257" s="4">
        <v>14472433</v>
      </c>
      <c r="H4257" s="4">
        <v>5180541</v>
      </c>
      <c r="I4257" s="4">
        <v>0</v>
      </c>
      <c r="J4257" s="4">
        <v>0</v>
      </c>
      <c r="K4257" s="3" t="s">
        <v>1460</v>
      </c>
      <c r="L4257" s="4">
        <v>0.33788672043720863</v>
      </c>
    </row>
    <row r="4258" spans="2:12" x14ac:dyDescent="0.3">
      <c r="B4258" s="3" t="s">
        <v>184</v>
      </c>
      <c r="C4258" s="4">
        <v>2019</v>
      </c>
      <c r="D4258" s="3" t="s">
        <v>1455</v>
      </c>
      <c r="E4258" s="4">
        <v>44895965</v>
      </c>
      <c r="F4258" s="4">
        <v>5398124</v>
      </c>
      <c r="G4258" s="4">
        <v>39497841</v>
      </c>
      <c r="H4258" s="4">
        <v>0</v>
      </c>
      <c r="I4258" s="4">
        <v>0</v>
      </c>
      <c r="J4258" s="4">
        <v>0</v>
      </c>
      <c r="K4258" s="3" t="s">
        <v>1460</v>
      </c>
      <c r="L4258" s="4">
        <v>0.12023628404022499</v>
      </c>
    </row>
    <row r="4259" spans="2:12" x14ac:dyDescent="0.3">
      <c r="B4259" s="3" t="s">
        <v>184</v>
      </c>
      <c r="C4259" s="4">
        <v>2019</v>
      </c>
      <c r="D4259" s="3" t="s">
        <v>1456</v>
      </c>
      <c r="E4259" s="4">
        <v>172591295</v>
      </c>
      <c r="F4259" s="4">
        <v>43875667</v>
      </c>
      <c r="G4259" s="4">
        <v>128715628</v>
      </c>
      <c r="H4259" s="4">
        <v>5394613</v>
      </c>
      <c r="I4259" s="4">
        <v>0</v>
      </c>
      <c r="J4259" s="4">
        <v>0</v>
      </c>
      <c r="K4259" s="3" t="s">
        <v>1460</v>
      </c>
      <c r="L4259" s="4">
        <v>0.25421714924846006</v>
      </c>
    </row>
    <row r="4260" spans="2:12" x14ac:dyDescent="0.3">
      <c r="B4260" s="3" t="s">
        <v>184</v>
      </c>
      <c r="C4260" s="4">
        <v>2019</v>
      </c>
      <c r="D4260" s="3" t="s">
        <v>1457</v>
      </c>
      <c r="E4260" s="4">
        <v>0</v>
      </c>
      <c r="F4260" s="4">
        <v>0</v>
      </c>
      <c r="G4260" s="4">
        <v>0</v>
      </c>
      <c r="H4260" s="4">
        <v>0</v>
      </c>
      <c r="I4260" s="4">
        <v>0</v>
      </c>
      <c r="J4260" s="4">
        <v>0</v>
      </c>
      <c r="K4260" s="3" t="s">
        <v>1451</v>
      </c>
      <c r="L4260" s="4"/>
    </row>
    <row r="4261" spans="2:12" x14ac:dyDescent="0.3">
      <c r="B4261" s="3" t="s">
        <v>184</v>
      </c>
      <c r="C4261" s="4">
        <v>2019</v>
      </c>
      <c r="D4261" s="3" t="s">
        <v>1458</v>
      </c>
      <c r="E4261" s="4">
        <v>6417023</v>
      </c>
      <c r="F4261" s="4"/>
      <c r="G4261" s="4">
        <v>6417023</v>
      </c>
      <c r="H4261" s="4">
        <v>4226075</v>
      </c>
      <c r="I4261" s="4">
        <v>6417023</v>
      </c>
      <c r="J4261" s="4"/>
      <c r="K4261" s="3" t="s">
        <v>1451</v>
      </c>
      <c r="L4261" s="4"/>
    </row>
    <row r="4262" spans="2:12" x14ac:dyDescent="0.3">
      <c r="B4262" s="3" t="s">
        <v>184</v>
      </c>
      <c r="C4262" s="4">
        <v>2020</v>
      </c>
      <c r="D4262" s="3" t="s">
        <v>1446</v>
      </c>
      <c r="E4262" s="4">
        <v>67790776</v>
      </c>
      <c r="F4262" s="4">
        <v>18377863</v>
      </c>
      <c r="G4262" s="4">
        <v>49412913</v>
      </c>
      <c r="H4262" s="4">
        <v>594277</v>
      </c>
      <c r="I4262" s="4">
        <v>0</v>
      </c>
      <c r="J4262" s="4">
        <v>0</v>
      </c>
      <c r="K4262" s="3" t="s">
        <v>1447</v>
      </c>
      <c r="L4262" s="4">
        <v>0.27109680821473409</v>
      </c>
    </row>
    <row r="4263" spans="2:12" x14ac:dyDescent="0.3">
      <c r="B4263" s="3" t="s">
        <v>184</v>
      </c>
      <c r="C4263" s="4">
        <v>2020</v>
      </c>
      <c r="D4263" s="3" t="s">
        <v>1448</v>
      </c>
      <c r="E4263" s="4">
        <v>67009189</v>
      </c>
      <c r="F4263" s="4">
        <v>16326709</v>
      </c>
      <c r="G4263" s="4">
        <v>50682480</v>
      </c>
      <c r="H4263" s="4">
        <v>3120213</v>
      </c>
      <c r="I4263" s="4">
        <v>0</v>
      </c>
      <c r="J4263" s="4">
        <v>0</v>
      </c>
      <c r="K4263" s="3" t="s">
        <v>1447</v>
      </c>
      <c r="L4263" s="4">
        <v>0.24364880762845825</v>
      </c>
    </row>
    <row r="4264" spans="2:12" x14ac:dyDescent="0.3">
      <c r="B4264" s="3" t="s">
        <v>184</v>
      </c>
      <c r="C4264" s="4">
        <v>2020</v>
      </c>
      <c r="D4264" s="3" t="s">
        <v>1449</v>
      </c>
      <c r="E4264" s="4">
        <v>18346399</v>
      </c>
      <c r="F4264" s="4">
        <v>11273735</v>
      </c>
      <c r="G4264" s="4">
        <v>7072664</v>
      </c>
      <c r="H4264" s="4">
        <v>561883</v>
      </c>
      <c r="I4264" s="4">
        <v>0</v>
      </c>
      <c r="J4264" s="4">
        <v>0</v>
      </c>
      <c r="K4264" s="3" t="s">
        <v>1447</v>
      </c>
      <c r="L4264" s="4">
        <v>0.61449306754965916</v>
      </c>
    </row>
    <row r="4265" spans="2:12" x14ac:dyDescent="0.3">
      <c r="B4265" s="3" t="s">
        <v>184</v>
      </c>
      <c r="C4265" s="4">
        <v>2020</v>
      </c>
      <c r="D4265" s="3" t="s">
        <v>1450</v>
      </c>
      <c r="E4265" s="4">
        <v>234250376</v>
      </c>
      <c r="F4265" s="4"/>
      <c r="G4265" s="4">
        <v>234250376</v>
      </c>
      <c r="H4265" s="4">
        <v>20239298</v>
      </c>
      <c r="I4265" s="4">
        <v>234250376</v>
      </c>
      <c r="J4265" s="4"/>
      <c r="K4265" s="3" t="s">
        <v>1451</v>
      </c>
      <c r="L4265" s="4"/>
    </row>
    <row r="4266" spans="2:12" x14ac:dyDescent="0.3">
      <c r="B4266" s="3" t="s">
        <v>184</v>
      </c>
      <c r="C4266" s="4">
        <v>2020</v>
      </c>
      <c r="D4266" s="3" t="s">
        <v>1452</v>
      </c>
      <c r="E4266" s="4">
        <v>0</v>
      </c>
      <c r="F4266" s="4">
        <v>0</v>
      </c>
      <c r="G4266" s="4">
        <v>0</v>
      </c>
      <c r="H4266" s="4">
        <v>0</v>
      </c>
      <c r="I4266" s="4">
        <v>0</v>
      </c>
      <c r="J4266" s="4">
        <v>0</v>
      </c>
      <c r="K4266" s="3" t="s">
        <v>1447</v>
      </c>
      <c r="L4266" s="4"/>
    </row>
    <row r="4267" spans="2:12" x14ac:dyDescent="0.3">
      <c r="B4267" s="3" t="s">
        <v>184</v>
      </c>
      <c r="C4267" s="4">
        <v>2020</v>
      </c>
      <c r="D4267" s="3" t="s">
        <v>1453</v>
      </c>
      <c r="E4267" s="4">
        <v>0</v>
      </c>
      <c r="F4267" s="4">
        <v>0</v>
      </c>
      <c r="G4267" s="4">
        <v>0</v>
      </c>
      <c r="H4267" s="4">
        <v>0</v>
      </c>
      <c r="I4267" s="4">
        <v>0</v>
      </c>
      <c r="J4267" s="4">
        <v>0</v>
      </c>
      <c r="K4267" s="3" t="s">
        <v>1451</v>
      </c>
      <c r="L4267" s="4"/>
    </row>
    <row r="4268" spans="2:12" x14ac:dyDescent="0.3">
      <c r="B4268" s="3" t="s">
        <v>184</v>
      </c>
      <c r="C4268" s="4">
        <v>2020</v>
      </c>
      <c r="D4268" s="3" t="s">
        <v>1454</v>
      </c>
      <c r="E4268" s="4">
        <v>25226361</v>
      </c>
      <c r="F4268" s="4">
        <v>8470102</v>
      </c>
      <c r="G4268" s="4">
        <v>16756259</v>
      </c>
      <c r="H4268" s="4">
        <v>3011791</v>
      </c>
      <c r="I4268" s="4">
        <v>0</v>
      </c>
      <c r="J4268" s="4">
        <v>0</v>
      </c>
      <c r="K4268" s="3" t="s">
        <v>1447</v>
      </c>
      <c r="L4268" s="4">
        <v>0.33576392568075913</v>
      </c>
    </row>
    <row r="4269" spans="2:12" x14ac:dyDescent="0.3">
      <c r="B4269" s="3" t="s">
        <v>184</v>
      </c>
      <c r="C4269" s="4">
        <v>2020</v>
      </c>
      <c r="D4269" s="3" t="s">
        <v>1455</v>
      </c>
      <c r="E4269" s="4">
        <v>52051522</v>
      </c>
      <c r="F4269" s="4">
        <v>5992539</v>
      </c>
      <c r="G4269" s="4">
        <v>46058983</v>
      </c>
      <c r="H4269" s="4">
        <v>2528667</v>
      </c>
      <c r="I4269" s="4">
        <v>0</v>
      </c>
      <c r="J4269" s="4">
        <v>0</v>
      </c>
      <c r="K4269" s="3" t="s">
        <v>1447</v>
      </c>
      <c r="L4269" s="4">
        <v>0.1151270658329645</v>
      </c>
    </row>
    <row r="4270" spans="2:12" x14ac:dyDescent="0.3">
      <c r="B4270" s="3" t="s">
        <v>184</v>
      </c>
      <c r="C4270" s="4">
        <v>2020</v>
      </c>
      <c r="D4270" s="3" t="s">
        <v>1456</v>
      </c>
      <c r="E4270" s="4">
        <v>182661038</v>
      </c>
      <c r="F4270" s="4">
        <v>47749854</v>
      </c>
      <c r="G4270" s="4">
        <v>134911184</v>
      </c>
      <c r="H4270" s="4">
        <v>10545308</v>
      </c>
      <c r="I4270" s="4">
        <v>0</v>
      </c>
      <c r="J4270" s="4">
        <v>0</v>
      </c>
      <c r="K4270" s="3" t="s">
        <v>1447</v>
      </c>
      <c r="L4270" s="4">
        <v>0.26141236534525769</v>
      </c>
    </row>
    <row r="4271" spans="2:12" x14ac:dyDescent="0.3">
      <c r="B4271" s="3" t="s">
        <v>184</v>
      </c>
      <c r="C4271" s="4">
        <v>2020</v>
      </c>
      <c r="D4271" s="3" t="s">
        <v>1457</v>
      </c>
      <c r="E4271" s="4">
        <v>0</v>
      </c>
      <c r="F4271" s="4">
        <v>0</v>
      </c>
      <c r="G4271" s="4">
        <v>0</v>
      </c>
      <c r="H4271" s="4">
        <v>0</v>
      </c>
      <c r="I4271" s="4">
        <v>0</v>
      </c>
      <c r="J4271" s="4">
        <v>0</v>
      </c>
      <c r="K4271" s="3" t="s">
        <v>1447</v>
      </c>
      <c r="L4271" s="4"/>
    </row>
    <row r="4272" spans="2:12" x14ac:dyDescent="0.3">
      <c r="B4272" s="3" t="s">
        <v>184</v>
      </c>
      <c r="C4272" s="4">
        <v>2020</v>
      </c>
      <c r="D4272" s="3" t="s">
        <v>1458</v>
      </c>
      <c r="E4272" s="4">
        <v>5938814</v>
      </c>
      <c r="F4272" s="4"/>
      <c r="G4272" s="4">
        <v>5938814</v>
      </c>
      <c r="H4272" s="4">
        <v>2692099</v>
      </c>
      <c r="I4272" s="4">
        <v>5938814</v>
      </c>
      <c r="J4272" s="4"/>
      <c r="K4272" s="3" t="s">
        <v>1451</v>
      </c>
      <c r="L4272" s="4"/>
    </row>
    <row r="4273" spans="2:12" x14ac:dyDescent="0.3">
      <c r="B4273" s="3" t="s">
        <v>184</v>
      </c>
      <c r="C4273" s="4">
        <v>2021</v>
      </c>
      <c r="D4273" s="3" t="s">
        <v>1446</v>
      </c>
      <c r="E4273" s="4">
        <v>70263298</v>
      </c>
      <c r="F4273" s="4">
        <v>20119163</v>
      </c>
      <c r="G4273" s="4">
        <v>50144135</v>
      </c>
      <c r="H4273" s="4">
        <v>0</v>
      </c>
      <c r="I4273" s="4">
        <v>0</v>
      </c>
      <c r="J4273" s="4">
        <v>0</v>
      </c>
      <c r="K4273" s="3" t="s">
        <v>1447</v>
      </c>
      <c r="L4273" s="4">
        <v>0.28633957660228249</v>
      </c>
    </row>
    <row r="4274" spans="2:12" x14ac:dyDescent="0.3">
      <c r="B4274" s="3" t="s">
        <v>184</v>
      </c>
      <c r="C4274" s="4">
        <v>2021</v>
      </c>
      <c r="D4274" s="3" t="s">
        <v>1448</v>
      </c>
      <c r="E4274" s="4">
        <v>71486341</v>
      </c>
      <c r="F4274" s="4">
        <v>17643966</v>
      </c>
      <c r="G4274" s="4">
        <v>53842375</v>
      </c>
      <c r="H4274" s="4">
        <v>2882797</v>
      </c>
      <c r="I4274" s="4">
        <v>0</v>
      </c>
      <c r="J4274" s="4">
        <v>0</v>
      </c>
      <c r="K4274" s="3" t="s">
        <v>1447</v>
      </c>
      <c r="L4274" s="4">
        <v>0.24681590571267314</v>
      </c>
    </row>
    <row r="4275" spans="2:12" x14ac:dyDescent="0.3">
      <c r="B4275" s="3" t="s">
        <v>184</v>
      </c>
      <c r="C4275" s="4">
        <v>2021</v>
      </c>
      <c r="D4275" s="3" t="s">
        <v>1449</v>
      </c>
      <c r="E4275" s="4">
        <v>18799225</v>
      </c>
      <c r="F4275" s="4">
        <v>12419606</v>
      </c>
      <c r="G4275" s="4">
        <v>6379619</v>
      </c>
      <c r="H4275" s="4">
        <v>234662</v>
      </c>
      <c r="I4275" s="4">
        <v>0</v>
      </c>
      <c r="J4275" s="4">
        <v>0</v>
      </c>
      <c r="K4275" s="3" t="s">
        <v>1447</v>
      </c>
      <c r="L4275" s="4">
        <v>0.66064457444389335</v>
      </c>
    </row>
    <row r="4276" spans="2:12" x14ac:dyDescent="0.3">
      <c r="B4276" s="3" t="s">
        <v>184</v>
      </c>
      <c r="C4276" s="4">
        <v>2021</v>
      </c>
      <c r="D4276" s="3" t="s">
        <v>1450</v>
      </c>
      <c r="E4276" s="4">
        <v>264709018</v>
      </c>
      <c r="F4276" s="4"/>
      <c r="G4276" s="4">
        <v>264709018</v>
      </c>
      <c r="H4276" s="4">
        <v>33374982</v>
      </c>
      <c r="I4276" s="4">
        <v>264709018</v>
      </c>
      <c r="J4276" s="4"/>
      <c r="K4276" s="3" t="s">
        <v>1451</v>
      </c>
      <c r="L4276" s="4"/>
    </row>
    <row r="4277" spans="2:12" x14ac:dyDescent="0.3">
      <c r="B4277" s="3" t="s">
        <v>184</v>
      </c>
      <c r="C4277" s="4">
        <v>2021</v>
      </c>
      <c r="D4277" s="3" t="s">
        <v>1452</v>
      </c>
      <c r="E4277" s="4">
        <v>0</v>
      </c>
      <c r="F4277" s="4">
        <v>0</v>
      </c>
      <c r="G4277" s="4">
        <v>0</v>
      </c>
      <c r="H4277" s="4">
        <v>0</v>
      </c>
      <c r="I4277" s="4">
        <v>0</v>
      </c>
      <c r="J4277" s="4">
        <v>0</v>
      </c>
      <c r="K4277" s="3" t="s">
        <v>1451</v>
      </c>
      <c r="L4277" s="4"/>
    </row>
    <row r="4278" spans="2:12" x14ac:dyDescent="0.3">
      <c r="B4278" s="3" t="s">
        <v>184</v>
      </c>
      <c r="C4278" s="4">
        <v>2021</v>
      </c>
      <c r="D4278" s="3" t="s">
        <v>1453</v>
      </c>
      <c r="E4278" s="4">
        <v>0</v>
      </c>
      <c r="F4278" s="4">
        <v>0</v>
      </c>
      <c r="G4278" s="4">
        <v>0</v>
      </c>
      <c r="H4278" s="4">
        <v>0</v>
      </c>
      <c r="I4278" s="4">
        <v>0</v>
      </c>
      <c r="J4278" s="4">
        <v>0</v>
      </c>
      <c r="K4278" s="3" t="s">
        <v>1451</v>
      </c>
      <c r="L4278" s="4"/>
    </row>
    <row r="4279" spans="2:12" x14ac:dyDescent="0.3">
      <c r="B4279" s="3" t="s">
        <v>184</v>
      </c>
      <c r="C4279" s="4">
        <v>2021</v>
      </c>
      <c r="D4279" s="3" t="s">
        <v>1454</v>
      </c>
      <c r="E4279" s="4">
        <v>27713138</v>
      </c>
      <c r="F4279" s="4">
        <v>9665015</v>
      </c>
      <c r="G4279" s="4">
        <v>18048123</v>
      </c>
      <c r="H4279" s="4">
        <v>5632865</v>
      </c>
      <c r="I4279" s="4">
        <v>0</v>
      </c>
      <c r="J4279" s="4">
        <v>0</v>
      </c>
      <c r="K4279" s="3" t="s">
        <v>1447</v>
      </c>
      <c r="L4279" s="4">
        <v>0.34875209729046203</v>
      </c>
    </row>
    <row r="4280" spans="2:12" x14ac:dyDescent="0.3">
      <c r="B4280" s="3" t="s">
        <v>184</v>
      </c>
      <c r="C4280" s="4">
        <v>2021</v>
      </c>
      <c r="D4280" s="3" t="s">
        <v>1455</v>
      </c>
      <c r="E4280" s="4">
        <v>59143488</v>
      </c>
      <c r="F4280" s="4">
        <v>6636975</v>
      </c>
      <c r="G4280" s="4">
        <v>52506513</v>
      </c>
      <c r="H4280" s="4">
        <v>4209168</v>
      </c>
      <c r="I4280" s="4">
        <v>0</v>
      </c>
      <c r="J4280" s="4">
        <v>0</v>
      </c>
      <c r="K4280" s="3" t="s">
        <v>1447</v>
      </c>
      <c r="L4280" s="4">
        <v>0.11221818706397567</v>
      </c>
    </row>
    <row r="4281" spans="2:12" x14ac:dyDescent="0.3">
      <c r="B4281" s="3" t="s">
        <v>184</v>
      </c>
      <c r="C4281" s="4">
        <v>2021</v>
      </c>
      <c r="D4281" s="3" t="s">
        <v>1456</v>
      </c>
      <c r="E4281" s="4">
        <v>195933058</v>
      </c>
      <c r="F4281" s="4">
        <v>52112320</v>
      </c>
      <c r="G4281" s="4">
        <v>143820738</v>
      </c>
      <c r="H4281" s="4">
        <v>13353755</v>
      </c>
      <c r="I4281" s="4">
        <v>0</v>
      </c>
      <c r="J4281" s="4">
        <v>0</v>
      </c>
      <c r="K4281" s="3" t="s">
        <v>1447</v>
      </c>
      <c r="L4281" s="4">
        <v>0.26597002329234304</v>
      </c>
    </row>
    <row r="4282" spans="2:12" x14ac:dyDescent="0.3">
      <c r="B4282" s="3" t="s">
        <v>184</v>
      </c>
      <c r="C4282" s="4">
        <v>2021</v>
      </c>
      <c r="D4282" s="3" t="s">
        <v>1457</v>
      </c>
      <c r="E4282" s="4">
        <v>0</v>
      </c>
      <c r="F4282" s="4">
        <v>0</v>
      </c>
      <c r="G4282" s="4">
        <v>0</v>
      </c>
      <c r="H4282" s="4">
        <v>0</v>
      </c>
      <c r="I4282" s="4">
        <v>0</v>
      </c>
      <c r="J4282" s="4">
        <v>0</v>
      </c>
      <c r="K4282" s="3" t="s">
        <v>1451</v>
      </c>
      <c r="L4282" s="4"/>
    </row>
    <row r="4283" spans="2:12" x14ac:dyDescent="0.3">
      <c r="B4283" s="3" t="s">
        <v>184</v>
      </c>
      <c r="C4283" s="4">
        <v>2021</v>
      </c>
      <c r="D4283" s="3" t="s">
        <v>1458</v>
      </c>
      <c r="E4283" s="4">
        <v>11153671</v>
      </c>
      <c r="F4283" s="4"/>
      <c r="G4283" s="4">
        <v>11153671</v>
      </c>
      <c r="H4283" s="4">
        <v>4454837</v>
      </c>
      <c r="I4283" s="4">
        <v>11153671</v>
      </c>
      <c r="J4283" s="4"/>
      <c r="K4283" s="3" t="s">
        <v>1451</v>
      </c>
      <c r="L4283" s="4"/>
    </row>
    <row r="4284" spans="2:12" x14ac:dyDescent="0.3">
      <c r="B4284" s="3" t="s">
        <v>184</v>
      </c>
      <c r="C4284" s="4">
        <v>2022</v>
      </c>
      <c r="D4284" s="3" t="s">
        <v>1446</v>
      </c>
      <c r="E4284" s="4">
        <v>72705786</v>
      </c>
      <c r="F4284" s="4">
        <v>2187848</v>
      </c>
      <c r="G4284" s="4">
        <v>70517938</v>
      </c>
      <c r="H4284" s="4">
        <v>1373603</v>
      </c>
      <c r="I4284" s="4">
        <v>0</v>
      </c>
      <c r="J4284" s="4">
        <v>0</v>
      </c>
      <c r="K4284" s="3" t="s">
        <v>1447</v>
      </c>
      <c r="L4284" s="4">
        <v>3.0091800396738713E-2</v>
      </c>
    </row>
    <row r="4285" spans="2:12" x14ac:dyDescent="0.3">
      <c r="B4285" s="3" t="s">
        <v>184</v>
      </c>
      <c r="C4285" s="4">
        <v>2022</v>
      </c>
      <c r="D4285" s="3" t="s">
        <v>1448</v>
      </c>
      <c r="E4285" s="4">
        <v>74471776</v>
      </c>
      <c r="F4285" s="4">
        <v>19046595</v>
      </c>
      <c r="G4285" s="4">
        <v>55425181</v>
      </c>
      <c r="H4285" s="4">
        <v>0</v>
      </c>
      <c r="I4285" s="4">
        <v>0</v>
      </c>
      <c r="J4285" s="4">
        <v>0</v>
      </c>
      <c r="K4285" s="3" t="s">
        <v>1447</v>
      </c>
      <c r="L4285" s="4">
        <v>0.25575588529001914</v>
      </c>
    </row>
    <row r="4286" spans="2:12" x14ac:dyDescent="0.3">
      <c r="B4286" s="3" t="s">
        <v>184</v>
      </c>
      <c r="C4286" s="4">
        <v>2022</v>
      </c>
      <c r="D4286" s="3" t="s">
        <v>1449</v>
      </c>
      <c r="E4286" s="4">
        <v>18681063</v>
      </c>
      <c r="F4286" s="4">
        <v>12813494</v>
      </c>
      <c r="G4286" s="4">
        <v>5867569</v>
      </c>
      <c r="H4286" s="4">
        <v>424997</v>
      </c>
      <c r="I4286" s="4">
        <v>0</v>
      </c>
      <c r="J4286" s="4">
        <v>0</v>
      </c>
      <c r="K4286" s="3" t="s">
        <v>1447</v>
      </c>
      <c r="L4286" s="4">
        <v>0.68590818413277654</v>
      </c>
    </row>
    <row r="4287" spans="2:12" x14ac:dyDescent="0.3">
      <c r="B4287" s="3" t="s">
        <v>184</v>
      </c>
      <c r="C4287" s="4">
        <v>2022</v>
      </c>
      <c r="D4287" s="3" t="s">
        <v>1450</v>
      </c>
      <c r="E4287" s="4">
        <v>285415457</v>
      </c>
      <c r="F4287" s="4"/>
      <c r="G4287" s="4">
        <v>285415457</v>
      </c>
      <c r="H4287" s="4">
        <v>25343212</v>
      </c>
      <c r="I4287" s="4">
        <v>285415457</v>
      </c>
      <c r="J4287" s="4"/>
      <c r="K4287" s="3" t="s">
        <v>1451</v>
      </c>
      <c r="L4287" s="4"/>
    </row>
    <row r="4288" spans="2:12" x14ac:dyDescent="0.3">
      <c r="B4288" s="3" t="s">
        <v>184</v>
      </c>
      <c r="C4288" s="4">
        <v>2022</v>
      </c>
      <c r="D4288" s="3" t="s">
        <v>1452</v>
      </c>
      <c r="E4288" s="4">
        <v>0</v>
      </c>
      <c r="F4288" s="4">
        <v>0</v>
      </c>
      <c r="G4288" s="4">
        <v>0</v>
      </c>
      <c r="H4288" s="4">
        <v>0</v>
      </c>
      <c r="I4288" s="4">
        <v>0</v>
      </c>
      <c r="J4288" s="4">
        <v>0</v>
      </c>
      <c r="K4288" s="3" t="s">
        <v>1451</v>
      </c>
      <c r="L4288" s="4"/>
    </row>
    <row r="4289" spans="2:12" x14ac:dyDescent="0.3">
      <c r="B4289" s="3" t="s">
        <v>184</v>
      </c>
      <c r="C4289" s="4">
        <v>2022</v>
      </c>
      <c r="D4289" s="3" t="s">
        <v>1453</v>
      </c>
      <c r="E4289" s="4">
        <v>0</v>
      </c>
      <c r="F4289" s="4">
        <v>0</v>
      </c>
      <c r="G4289" s="4">
        <v>0</v>
      </c>
      <c r="H4289" s="4">
        <v>0</v>
      </c>
      <c r="I4289" s="4">
        <v>0</v>
      </c>
      <c r="J4289" s="4">
        <v>0</v>
      </c>
      <c r="K4289" s="3" t="s">
        <v>1451</v>
      </c>
      <c r="L4289" s="4"/>
    </row>
    <row r="4290" spans="2:12" x14ac:dyDescent="0.3">
      <c r="B4290" s="3" t="s">
        <v>184</v>
      </c>
      <c r="C4290" s="4">
        <v>2022</v>
      </c>
      <c r="D4290" s="3" t="s">
        <v>1454</v>
      </c>
      <c r="E4290" s="4">
        <v>34117365</v>
      </c>
      <c r="F4290" s="4">
        <v>11081388</v>
      </c>
      <c r="G4290" s="4">
        <v>23035977</v>
      </c>
      <c r="H4290" s="4">
        <v>6706935</v>
      </c>
      <c r="I4290" s="4">
        <v>0</v>
      </c>
      <c r="J4290" s="4">
        <v>0</v>
      </c>
      <c r="K4290" s="3" t="s">
        <v>1447</v>
      </c>
      <c r="L4290" s="4">
        <v>0.32480198866471666</v>
      </c>
    </row>
    <row r="4291" spans="2:12" x14ac:dyDescent="0.3">
      <c r="B4291" s="3" t="s">
        <v>184</v>
      </c>
      <c r="C4291" s="4">
        <v>2022</v>
      </c>
      <c r="D4291" s="3" t="s">
        <v>1455</v>
      </c>
      <c r="E4291" s="4">
        <v>65524191</v>
      </c>
      <c r="F4291" s="4">
        <v>7342909</v>
      </c>
      <c r="G4291" s="4">
        <v>58181282</v>
      </c>
      <c r="H4291" s="4">
        <v>6380703</v>
      </c>
      <c r="I4291" s="4">
        <v>0</v>
      </c>
      <c r="J4291" s="4">
        <v>0</v>
      </c>
      <c r="K4291" s="3" t="s">
        <v>1447</v>
      </c>
      <c r="L4291" s="4">
        <v>0.11206409248150809</v>
      </c>
    </row>
    <row r="4292" spans="2:12" x14ac:dyDescent="0.3">
      <c r="B4292" s="3" t="s">
        <v>184</v>
      </c>
      <c r="C4292" s="4">
        <v>2022</v>
      </c>
      <c r="D4292" s="3" t="s">
        <v>1456</v>
      </c>
      <c r="E4292" s="4">
        <v>213024344</v>
      </c>
      <c r="F4292" s="4">
        <v>76524646</v>
      </c>
      <c r="G4292" s="4">
        <v>136499698</v>
      </c>
      <c r="H4292" s="4">
        <v>17185258</v>
      </c>
      <c r="I4292" s="4">
        <v>0</v>
      </c>
      <c r="J4292" s="4">
        <v>0</v>
      </c>
      <c r="K4292" s="3" t="s">
        <v>1447</v>
      </c>
      <c r="L4292" s="4">
        <v>0.35922958176085262</v>
      </c>
    </row>
    <row r="4293" spans="2:12" x14ac:dyDescent="0.3">
      <c r="B4293" s="3" t="s">
        <v>184</v>
      </c>
      <c r="C4293" s="4">
        <v>2022</v>
      </c>
      <c r="D4293" s="3" t="s">
        <v>1457</v>
      </c>
      <c r="E4293" s="4">
        <v>0</v>
      </c>
      <c r="F4293" s="4">
        <v>0</v>
      </c>
      <c r="G4293" s="4">
        <v>0</v>
      </c>
      <c r="H4293" s="4">
        <v>0</v>
      </c>
      <c r="I4293" s="4">
        <v>0</v>
      </c>
      <c r="J4293" s="4">
        <v>0</v>
      </c>
      <c r="K4293" s="3" t="s">
        <v>1451</v>
      </c>
      <c r="L4293" s="4"/>
    </row>
    <row r="4294" spans="2:12" x14ac:dyDescent="0.3">
      <c r="B4294" s="3" t="s">
        <v>184</v>
      </c>
      <c r="C4294" s="4">
        <v>2022</v>
      </c>
      <c r="D4294" s="3" t="s">
        <v>1458</v>
      </c>
      <c r="E4294" s="4">
        <v>13004317</v>
      </c>
      <c r="F4294" s="4"/>
      <c r="G4294" s="4">
        <v>13004317</v>
      </c>
      <c r="H4294" s="4">
        <v>2913671</v>
      </c>
      <c r="I4294" s="4">
        <v>13004317</v>
      </c>
      <c r="J4294" s="4"/>
      <c r="K4294" s="3" t="s">
        <v>1451</v>
      </c>
      <c r="L4294" s="4"/>
    </row>
    <row r="4295" spans="2:12" x14ac:dyDescent="0.3">
      <c r="B4295" s="3" t="s">
        <v>184</v>
      </c>
      <c r="C4295" s="4">
        <v>2023</v>
      </c>
      <c r="D4295" s="3" t="s">
        <v>1446</v>
      </c>
      <c r="E4295" s="4">
        <v>74145940</v>
      </c>
      <c r="F4295" s="4">
        <v>23594770</v>
      </c>
      <c r="G4295" s="4">
        <v>50551170</v>
      </c>
      <c r="H4295" s="4">
        <v>841636</v>
      </c>
      <c r="I4295" s="4">
        <v>0</v>
      </c>
      <c r="J4295" s="4">
        <v>0</v>
      </c>
      <c r="K4295" s="3" t="s">
        <v>1447</v>
      </c>
      <c r="L4295" s="4">
        <v>0.31822066049739206</v>
      </c>
    </row>
    <row r="4296" spans="2:12" x14ac:dyDescent="0.3">
      <c r="B4296" s="3" t="s">
        <v>184</v>
      </c>
      <c r="C4296" s="4">
        <v>2023</v>
      </c>
      <c r="D4296" s="3" t="s">
        <v>1448</v>
      </c>
      <c r="E4296" s="4">
        <v>78414475</v>
      </c>
      <c r="F4296" s="4">
        <v>20522036</v>
      </c>
      <c r="G4296" s="4">
        <v>57892439</v>
      </c>
      <c r="H4296" s="4">
        <v>4286466</v>
      </c>
      <c r="I4296" s="4">
        <v>0</v>
      </c>
      <c r="J4296" s="4">
        <v>0</v>
      </c>
      <c r="K4296" s="3" t="s">
        <v>1447</v>
      </c>
      <c r="L4296" s="4">
        <v>0.26171234328865939</v>
      </c>
    </row>
    <row r="4297" spans="2:12" x14ac:dyDescent="0.3">
      <c r="B4297" s="3" t="s">
        <v>184</v>
      </c>
      <c r="C4297" s="4">
        <v>2023</v>
      </c>
      <c r="D4297" s="3" t="s">
        <v>1449</v>
      </c>
      <c r="E4297" s="4">
        <v>20986921</v>
      </c>
      <c r="F4297" s="4">
        <v>12349793</v>
      </c>
      <c r="G4297" s="4">
        <v>8637128</v>
      </c>
      <c r="H4297" s="4">
        <v>3720545</v>
      </c>
      <c r="I4297" s="4">
        <v>0</v>
      </c>
      <c r="J4297" s="4">
        <v>0</v>
      </c>
      <c r="K4297" s="3" t="s">
        <v>1447</v>
      </c>
      <c r="L4297" s="4">
        <v>0.58845187438405089</v>
      </c>
    </row>
    <row r="4298" spans="2:12" x14ac:dyDescent="0.3">
      <c r="B4298" s="3" t="s">
        <v>184</v>
      </c>
      <c r="C4298" s="4">
        <v>2023</v>
      </c>
      <c r="D4298" s="3" t="s">
        <v>1450</v>
      </c>
      <c r="E4298" s="4">
        <v>316023925</v>
      </c>
      <c r="F4298" s="4"/>
      <c r="G4298" s="4">
        <v>316023925</v>
      </c>
      <c r="H4298" s="4">
        <v>31292286</v>
      </c>
      <c r="I4298" s="4">
        <v>316023925</v>
      </c>
      <c r="J4298" s="4"/>
      <c r="K4298" s="3" t="s">
        <v>1451</v>
      </c>
      <c r="L4298" s="4"/>
    </row>
    <row r="4299" spans="2:12" x14ac:dyDescent="0.3">
      <c r="B4299" s="3" t="s">
        <v>184</v>
      </c>
      <c r="C4299" s="4">
        <v>2023</v>
      </c>
      <c r="D4299" s="3" t="s">
        <v>1452</v>
      </c>
      <c r="E4299" s="4">
        <v>0</v>
      </c>
      <c r="F4299" s="4">
        <v>0</v>
      </c>
      <c r="G4299" s="4">
        <v>0</v>
      </c>
      <c r="H4299" s="4">
        <v>0</v>
      </c>
      <c r="I4299" s="4">
        <v>0</v>
      </c>
      <c r="J4299" s="4">
        <v>0</v>
      </c>
      <c r="K4299" s="3" t="s">
        <v>1451</v>
      </c>
      <c r="L4299" s="4"/>
    </row>
    <row r="4300" spans="2:12" x14ac:dyDescent="0.3">
      <c r="B4300" s="3" t="s">
        <v>184</v>
      </c>
      <c r="C4300" s="4">
        <v>2023</v>
      </c>
      <c r="D4300" s="3" t="s">
        <v>1453</v>
      </c>
      <c r="E4300" s="4">
        <v>0</v>
      </c>
      <c r="F4300" s="4">
        <v>0</v>
      </c>
      <c r="G4300" s="4">
        <v>0</v>
      </c>
      <c r="H4300" s="4">
        <v>0</v>
      </c>
      <c r="I4300" s="4">
        <v>0</v>
      </c>
      <c r="J4300" s="4">
        <v>0</v>
      </c>
      <c r="K4300" s="3" t="s">
        <v>1451</v>
      </c>
      <c r="L4300" s="4"/>
    </row>
    <row r="4301" spans="2:12" x14ac:dyDescent="0.3">
      <c r="B4301" s="3" t="s">
        <v>184</v>
      </c>
      <c r="C4301" s="4">
        <v>2023</v>
      </c>
      <c r="D4301" s="3" t="s">
        <v>1454</v>
      </c>
      <c r="E4301" s="4">
        <v>39735498</v>
      </c>
      <c r="F4301" s="4">
        <v>12774815</v>
      </c>
      <c r="G4301" s="4">
        <v>26960683</v>
      </c>
      <c r="H4301" s="4">
        <v>8477859</v>
      </c>
      <c r="I4301" s="4">
        <v>0</v>
      </c>
      <c r="J4301" s="4">
        <v>0</v>
      </c>
      <c r="K4301" s="3" t="s">
        <v>1447</v>
      </c>
      <c r="L4301" s="4">
        <v>0.3214962852611033</v>
      </c>
    </row>
    <row r="4302" spans="2:12" x14ac:dyDescent="0.3">
      <c r="B4302" s="3" t="s">
        <v>184</v>
      </c>
      <c r="C4302" s="4">
        <v>2023</v>
      </c>
      <c r="D4302" s="3" t="s">
        <v>1455</v>
      </c>
      <c r="E4302" s="4">
        <v>69802273</v>
      </c>
      <c r="F4302" s="4">
        <v>8104685</v>
      </c>
      <c r="G4302" s="4">
        <v>61697588</v>
      </c>
      <c r="H4302" s="4">
        <v>0</v>
      </c>
      <c r="I4302" s="4">
        <v>0</v>
      </c>
      <c r="J4302" s="4">
        <v>0</v>
      </c>
      <c r="K4302" s="3" t="s">
        <v>1447</v>
      </c>
      <c r="L4302" s="4">
        <v>0.11610918458199779</v>
      </c>
    </row>
    <row r="4303" spans="2:12" x14ac:dyDescent="0.3">
      <c r="B4303" s="3" t="s">
        <v>184</v>
      </c>
      <c r="C4303" s="4">
        <v>2023</v>
      </c>
      <c r="D4303" s="3" t="s">
        <v>1456</v>
      </c>
      <c r="E4303" s="4">
        <v>219405262</v>
      </c>
      <c r="F4303" s="4">
        <v>61907445</v>
      </c>
      <c r="G4303" s="4">
        <v>157497817</v>
      </c>
      <c r="H4303" s="4">
        <v>6753444</v>
      </c>
      <c r="I4303" s="4">
        <v>0</v>
      </c>
      <c r="J4303" s="4">
        <v>0</v>
      </c>
      <c r="K4303" s="3" t="s">
        <v>1447</v>
      </c>
      <c r="L4303" s="4">
        <v>0.28216025648464166</v>
      </c>
    </row>
    <row r="4304" spans="2:12" x14ac:dyDescent="0.3">
      <c r="B4304" s="3" t="s">
        <v>184</v>
      </c>
      <c r="C4304" s="4">
        <v>2023</v>
      </c>
      <c r="D4304" s="3" t="s">
        <v>1457</v>
      </c>
      <c r="E4304" s="4">
        <v>0</v>
      </c>
      <c r="F4304" s="4">
        <v>0</v>
      </c>
      <c r="G4304" s="4">
        <v>0</v>
      </c>
      <c r="H4304" s="4">
        <v>0</v>
      </c>
      <c r="I4304" s="4">
        <v>0</v>
      </c>
      <c r="J4304" s="4">
        <v>0</v>
      </c>
      <c r="K4304" s="3" t="s">
        <v>1451</v>
      </c>
      <c r="L4304" s="4"/>
    </row>
    <row r="4305" spans="2:12" x14ac:dyDescent="0.3">
      <c r="B4305" s="3" t="s">
        <v>184</v>
      </c>
      <c r="C4305" s="4">
        <v>2023</v>
      </c>
      <c r="D4305" s="3" t="s">
        <v>1458</v>
      </c>
      <c r="E4305" s="4">
        <v>24106796</v>
      </c>
      <c r="F4305" s="4"/>
      <c r="G4305" s="4">
        <v>24106796</v>
      </c>
      <c r="H4305" s="4">
        <v>11073537</v>
      </c>
      <c r="I4305" s="4">
        <v>24106796</v>
      </c>
      <c r="J4305" s="4"/>
      <c r="K4305" s="3" t="s">
        <v>1451</v>
      </c>
      <c r="L4305" s="4"/>
    </row>
    <row r="4306" spans="2:12" x14ac:dyDescent="0.3">
      <c r="B4306" s="3" t="s">
        <v>184</v>
      </c>
      <c r="C4306" s="4">
        <v>2024</v>
      </c>
      <c r="D4306" s="3" t="s">
        <v>1446</v>
      </c>
      <c r="E4306" s="4">
        <v>88137199</v>
      </c>
      <c r="F4306" s="4">
        <v>25462365</v>
      </c>
      <c r="G4306" s="4">
        <v>62674834</v>
      </c>
      <c r="H4306" s="4">
        <v>13900961</v>
      </c>
      <c r="I4306" s="4">
        <v>88137199</v>
      </c>
      <c r="J4306" s="4">
        <v>1223634</v>
      </c>
      <c r="K4306" s="3" t="s">
        <v>1447</v>
      </c>
      <c r="L4306" s="4">
        <v>0.28889464708312323</v>
      </c>
    </row>
    <row r="4307" spans="2:12" x14ac:dyDescent="0.3">
      <c r="B4307" s="3" t="s">
        <v>184</v>
      </c>
      <c r="C4307" s="4">
        <v>2024</v>
      </c>
      <c r="D4307" s="3" t="s">
        <v>1448</v>
      </c>
      <c r="E4307" s="4">
        <v>71680937</v>
      </c>
      <c r="F4307" s="4">
        <v>8906312</v>
      </c>
      <c r="G4307" s="4">
        <v>62774625</v>
      </c>
      <c r="H4307" s="4">
        <v>1888845</v>
      </c>
      <c r="I4307" s="4">
        <v>71680937</v>
      </c>
      <c r="J4307" s="4">
        <v>801651</v>
      </c>
      <c r="K4307" s="3" t="s">
        <v>1447</v>
      </c>
      <c r="L4307" s="4">
        <v>0.12424938027805077</v>
      </c>
    </row>
    <row r="4308" spans="2:12" x14ac:dyDescent="0.3">
      <c r="B4308" s="3" t="s">
        <v>184</v>
      </c>
      <c r="C4308" s="4">
        <v>2024</v>
      </c>
      <c r="D4308" s="3" t="s">
        <v>1449</v>
      </c>
      <c r="E4308" s="4">
        <v>21271831</v>
      </c>
      <c r="F4308" s="4">
        <v>12302862</v>
      </c>
      <c r="G4308" s="4">
        <v>8968969</v>
      </c>
      <c r="H4308" s="4">
        <v>1563421</v>
      </c>
      <c r="I4308" s="4">
        <v>21271831</v>
      </c>
      <c r="J4308" s="4">
        <v>1035685</v>
      </c>
      <c r="K4308" s="3" t="s">
        <v>1447</v>
      </c>
      <c r="L4308" s="4">
        <v>0.57836403457699526</v>
      </c>
    </row>
    <row r="4309" spans="2:12" x14ac:dyDescent="0.3">
      <c r="B4309" s="3" t="s">
        <v>184</v>
      </c>
      <c r="C4309" s="4">
        <v>2024</v>
      </c>
      <c r="D4309" s="3" t="s">
        <v>1450</v>
      </c>
      <c r="E4309" s="4">
        <v>338082293</v>
      </c>
      <c r="F4309" s="4"/>
      <c r="G4309" s="4">
        <v>338082293</v>
      </c>
      <c r="H4309" s="4">
        <v>22114625</v>
      </c>
      <c r="I4309" s="4">
        <v>338082293</v>
      </c>
      <c r="J4309" s="4"/>
      <c r="K4309" s="3" t="s">
        <v>1451</v>
      </c>
      <c r="L4309" s="4"/>
    </row>
    <row r="4310" spans="2:12" x14ac:dyDescent="0.3">
      <c r="B4310" s="3" t="s">
        <v>184</v>
      </c>
      <c r="C4310" s="4">
        <v>2024</v>
      </c>
      <c r="D4310" s="3" t="s">
        <v>1452</v>
      </c>
      <c r="E4310" s="4">
        <v>0</v>
      </c>
      <c r="F4310" s="4">
        <v>0</v>
      </c>
      <c r="G4310" s="4">
        <v>0</v>
      </c>
      <c r="H4310" s="4">
        <v>0</v>
      </c>
      <c r="I4310" s="4">
        <v>0</v>
      </c>
      <c r="J4310" s="4">
        <v>0</v>
      </c>
      <c r="K4310" s="3"/>
      <c r="L4310" s="4"/>
    </row>
    <row r="4311" spans="2:12" x14ac:dyDescent="0.3">
      <c r="B4311" s="3" t="s">
        <v>184</v>
      </c>
      <c r="C4311" s="4">
        <v>2024</v>
      </c>
      <c r="D4311" s="3" t="s">
        <v>1453</v>
      </c>
      <c r="E4311" s="4">
        <v>0</v>
      </c>
      <c r="F4311" s="4">
        <v>0</v>
      </c>
      <c r="G4311" s="4">
        <v>0</v>
      </c>
      <c r="H4311" s="4">
        <v>0</v>
      </c>
      <c r="I4311" s="4">
        <v>0</v>
      </c>
      <c r="J4311" s="4">
        <v>0</v>
      </c>
      <c r="K4311" s="3" t="s">
        <v>1451</v>
      </c>
      <c r="L4311" s="4"/>
    </row>
    <row r="4312" spans="2:12" x14ac:dyDescent="0.3">
      <c r="B4312" s="3" t="s">
        <v>184</v>
      </c>
      <c r="C4312" s="4">
        <v>2024</v>
      </c>
      <c r="D4312" s="3" t="s">
        <v>1454</v>
      </c>
      <c r="E4312" s="4">
        <v>41344102</v>
      </c>
      <c r="F4312" s="4">
        <v>14406328</v>
      </c>
      <c r="G4312" s="4">
        <v>26937774</v>
      </c>
      <c r="H4312" s="4">
        <v>1791569</v>
      </c>
      <c r="I4312" s="4">
        <v>41344102</v>
      </c>
      <c r="J4312" s="4">
        <v>1665638</v>
      </c>
      <c r="K4312" s="3" t="s">
        <v>1447</v>
      </c>
      <c r="L4312" s="4">
        <v>0.3484494112364564</v>
      </c>
    </row>
    <row r="4313" spans="2:12" x14ac:dyDescent="0.3">
      <c r="B4313" s="3" t="s">
        <v>184</v>
      </c>
      <c r="C4313" s="4">
        <v>2024</v>
      </c>
      <c r="D4313" s="3" t="s">
        <v>1455</v>
      </c>
      <c r="E4313" s="4">
        <v>83315360</v>
      </c>
      <c r="F4313" s="4">
        <v>22075433</v>
      </c>
      <c r="G4313" s="4">
        <v>61239927</v>
      </c>
      <c r="H4313" s="4">
        <v>0</v>
      </c>
      <c r="I4313" s="4">
        <v>83315360</v>
      </c>
      <c r="J4313" s="4">
        <v>584180</v>
      </c>
      <c r="K4313" s="3" t="s">
        <v>1447</v>
      </c>
      <c r="L4313" s="4">
        <v>0.26496234307815508</v>
      </c>
    </row>
    <row r="4314" spans="2:12" x14ac:dyDescent="0.3">
      <c r="B4314" s="3" t="s">
        <v>184</v>
      </c>
      <c r="C4314" s="4">
        <v>2024</v>
      </c>
      <c r="D4314" s="3" t="s">
        <v>1456</v>
      </c>
      <c r="E4314" s="4">
        <v>226055391</v>
      </c>
      <c r="F4314" s="4">
        <v>67218481</v>
      </c>
      <c r="G4314" s="4">
        <v>158836910</v>
      </c>
      <c r="H4314" s="4">
        <v>6759564</v>
      </c>
      <c r="I4314" s="4">
        <v>226055391</v>
      </c>
      <c r="J4314" s="4">
        <v>5394089</v>
      </c>
      <c r="K4314" s="3" t="s">
        <v>1447</v>
      </c>
      <c r="L4314" s="4">
        <v>0.29735402771261493</v>
      </c>
    </row>
    <row r="4315" spans="2:12" x14ac:dyDescent="0.3">
      <c r="B4315" s="3" t="s">
        <v>184</v>
      </c>
      <c r="C4315" s="4">
        <v>2024</v>
      </c>
      <c r="D4315" s="3" t="s">
        <v>1457</v>
      </c>
      <c r="E4315" s="4">
        <v>0</v>
      </c>
      <c r="F4315" s="4">
        <v>0</v>
      </c>
      <c r="G4315" s="4">
        <v>0</v>
      </c>
      <c r="H4315" s="4">
        <v>0</v>
      </c>
      <c r="I4315" s="4">
        <v>0</v>
      </c>
      <c r="J4315" s="4">
        <v>0</v>
      </c>
      <c r="K4315" s="3"/>
      <c r="L4315" s="4"/>
    </row>
    <row r="4316" spans="2:12" x14ac:dyDescent="0.3">
      <c r="B4316" s="3" t="s">
        <v>184</v>
      </c>
      <c r="C4316" s="4">
        <v>2024</v>
      </c>
      <c r="D4316" s="3" t="s">
        <v>1458</v>
      </c>
      <c r="E4316" s="4">
        <v>40505147</v>
      </c>
      <c r="F4316" s="4"/>
      <c r="G4316" s="4">
        <v>40505147</v>
      </c>
      <c r="H4316" s="4">
        <v>16413203</v>
      </c>
      <c r="I4316" s="4">
        <v>40505147</v>
      </c>
      <c r="J4316" s="4"/>
      <c r="K4316" s="3" t="s">
        <v>1451</v>
      </c>
      <c r="L4316" s="4"/>
    </row>
    <row r="4317" spans="2:12" x14ac:dyDescent="0.3">
      <c r="B4317" s="3" t="s">
        <v>186</v>
      </c>
      <c r="C4317" s="4">
        <v>2019</v>
      </c>
      <c r="D4317" s="3" t="s">
        <v>1446</v>
      </c>
      <c r="E4317" s="4">
        <v>41897012</v>
      </c>
      <c r="F4317" s="4">
        <v>18238533</v>
      </c>
      <c r="G4317" s="4">
        <v>23658479</v>
      </c>
      <c r="H4317" s="4">
        <v>423972</v>
      </c>
      <c r="I4317" s="4">
        <v>0</v>
      </c>
      <c r="J4317" s="4">
        <v>0</v>
      </c>
      <c r="K4317" s="3" t="s">
        <v>1447</v>
      </c>
      <c r="L4317" s="4">
        <v>0.4353182274669134</v>
      </c>
    </row>
    <row r="4318" spans="2:12" x14ac:dyDescent="0.3">
      <c r="B4318" s="3" t="s">
        <v>186</v>
      </c>
      <c r="C4318" s="4">
        <v>2019</v>
      </c>
      <c r="D4318" s="3" t="s">
        <v>1448</v>
      </c>
      <c r="E4318" s="4">
        <v>0</v>
      </c>
      <c r="F4318" s="4">
        <v>0</v>
      </c>
      <c r="G4318" s="4">
        <v>0</v>
      </c>
      <c r="H4318" s="4">
        <v>0</v>
      </c>
      <c r="I4318" s="4">
        <v>0</v>
      </c>
      <c r="J4318" s="4">
        <v>0</v>
      </c>
      <c r="K4318" s="3" t="s">
        <v>1447</v>
      </c>
      <c r="L4318" s="4"/>
    </row>
    <row r="4319" spans="2:12" x14ac:dyDescent="0.3">
      <c r="B4319" s="3" t="s">
        <v>186</v>
      </c>
      <c r="C4319" s="4">
        <v>2019</v>
      </c>
      <c r="D4319" s="3" t="s">
        <v>1449</v>
      </c>
      <c r="E4319" s="4">
        <v>8256555</v>
      </c>
      <c r="F4319" s="4">
        <v>4576248</v>
      </c>
      <c r="G4319" s="4">
        <v>3680307</v>
      </c>
      <c r="H4319" s="4">
        <v>301940</v>
      </c>
      <c r="I4319" s="4">
        <v>0</v>
      </c>
      <c r="J4319" s="4">
        <v>0</v>
      </c>
      <c r="K4319" s="3" t="s">
        <v>1447</v>
      </c>
      <c r="L4319" s="4">
        <v>0.55425634541282653</v>
      </c>
    </row>
    <row r="4320" spans="2:12" x14ac:dyDescent="0.3">
      <c r="B4320" s="3" t="s">
        <v>186</v>
      </c>
      <c r="C4320" s="4">
        <v>2019</v>
      </c>
      <c r="D4320" s="3" t="s">
        <v>1450</v>
      </c>
      <c r="E4320" s="4">
        <v>66754749</v>
      </c>
      <c r="F4320" s="4"/>
      <c r="G4320" s="4">
        <v>66754749</v>
      </c>
      <c r="H4320" s="4">
        <v>0</v>
      </c>
      <c r="I4320" s="4">
        <v>66754749</v>
      </c>
      <c r="J4320" s="4"/>
      <c r="K4320" s="3" t="s">
        <v>1451</v>
      </c>
      <c r="L4320" s="4"/>
    </row>
    <row r="4321" spans="2:12" x14ac:dyDescent="0.3">
      <c r="B4321" s="3" t="s">
        <v>186</v>
      </c>
      <c r="C4321" s="4">
        <v>2019</v>
      </c>
      <c r="D4321" s="3" t="s">
        <v>1452</v>
      </c>
      <c r="E4321" s="4">
        <v>0</v>
      </c>
      <c r="F4321" s="4">
        <v>0</v>
      </c>
      <c r="G4321" s="4">
        <v>0</v>
      </c>
      <c r="H4321" s="4">
        <v>0</v>
      </c>
      <c r="I4321" s="4">
        <v>0</v>
      </c>
      <c r="J4321" s="4">
        <v>0</v>
      </c>
      <c r="K4321" s="3" t="s">
        <v>1447</v>
      </c>
      <c r="L4321" s="4"/>
    </row>
    <row r="4322" spans="2:12" x14ac:dyDescent="0.3">
      <c r="B4322" s="3" t="s">
        <v>186</v>
      </c>
      <c r="C4322" s="4">
        <v>2019</v>
      </c>
      <c r="D4322" s="3" t="s">
        <v>1453</v>
      </c>
      <c r="E4322" s="4">
        <v>8628113</v>
      </c>
      <c r="F4322" s="4">
        <v>5910534</v>
      </c>
      <c r="G4322" s="4">
        <v>2717579</v>
      </c>
      <c r="H4322" s="4">
        <v>584606</v>
      </c>
      <c r="I4322" s="4">
        <v>0</v>
      </c>
      <c r="J4322" s="4">
        <v>0</v>
      </c>
      <c r="K4322" s="3" t="s">
        <v>1451</v>
      </c>
      <c r="L4322" s="4">
        <v>0.68503205741510342</v>
      </c>
    </row>
    <row r="4323" spans="2:12" x14ac:dyDescent="0.3">
      <c r="B4323" s="3" t="s">
        <v>186</v>
      </c>
      <c r="C4323" s="4">
        <v>2019</v>
      </c>
      <c r="D4323" s="3" t="s">
        <v>1454</v>
      </c>
      <c r="E4323" s="4">
        <v>14168792</v>
      </c>
      <c r="F4323" s="4">
        <v>4929329</v>
      </c>
      <c r="G4323" s="4">
        <v>9239463</v>
      </c>
      <c r="H4323" s="4">
        <v>1263281</v>
      </c>
      <c r="I4323" s="4">
        <v>0</v>
      </c>
      <c r="J4323" s="4">
        <v>0</v>
      </c>
      <c r="K4323" s="3" t="s">
        <v>1447</v>
      </c>
      <c r="L4323" s="4">
        <v>0.34790044204191861</v>
      </c>
    </row>
    <row r="4324" spans="2:12" x14ac:dyDescent="0.3">
      <c r="B4324" s="3" t="s">
        <v>186</v>
      </c>
      <c r="C4324" s="4">
        <v>2019</v>
      </c>
      <c r="D4324" s="3" t="s">
        <v>1455</v>
      </c>
      <c r="E4324" s="4">
        <v>49892401</v>
      </c>
      <c r="F4324" s="4">
        <v>18369710</v>
      </c>
      <c r="G4324" s="4">
        <v>31522691</v>
      </c>
      <c r="H4324" s="4">
        <v>1284945</v>
      </c>
      <c r="I4324" s="4">
        <v>0</v>
      </c>
      <c r="J4324" s="4">
        <v>0</v>
      </c>
      <c r="K4324" s="3" t="s">
        <v>1447</v>
      </c>
      <c r="L4324" s="4">
        <v>0.3681865300489347</v>
      </c>
    </row>
    <row r="4325" spans="2:12" x14ac:dyDescent="0.3">
      <c r="B4325" s="3" t="s">
        <v>186</v>
      </c>
      <c r="C4325" s="4">
        <v>2019</v>
      </c>
      <c r="D4325" s="3" t="s">
        <v>1456</v>
      </c>
      <c r="E4325" s="4">
        <v>143528191</v>
      </c>
      <c r="F4325" s="4">
        <v>44342201</v>
      </c>
      <c r="G4325" s="4">
        <v>99185990</v>
      </c>
      <c r="H4325" s="4">
        <v>3544817</v>
      </c>
      <c r="I4325" s="4">
        <v>0</v>
      </c>
      <c r="J4325" s="4">
        <v>0</v>
      </c>
      <c r="K4325" s="3" t="s">
        <v>1447</v>
      </c>
      <c r="L4325" s="4">
        <v>0.30894419201590856</v>
      </c>
    </row>
    <row r="4326" spans="2:12" x14ac:dyDescent="0.3">
      <c r="B4326" s="3" t="s">
        <v>186</v>
      </c>
      <c r="C4326" s="4">
        <v>2019</v>
      </c>
      <c r="D4326" s="3" t="s">
        <v>1457</v>
      </c>
      <c r="E4326" s="4">
        <v>34118690</v>
      </c>
      <c r="F4326" s="4">
        <v>10708770</v>
      </c>
      <c r="G4326" s="4">
        <v>23409920</v>
      </c>
      <c r="H4326" s="4">
        <v>821471</v>
      </c>
      <c r="I4326" s="4">
        <v>0</v>
      </c>
      <c r="J4326" s="4">
        <v>0</v>
      </c>
      <c r="K4326" s="3" t="s">
        <v>1447</v>
      </c>
      <c r="L4326" s="4">
        <v>0.31386814675475522</v>
      </c>
    </row>
    <row r="4327" spans="2:12" x14ac:dyDescent="0.3">
      <c r="B4327" s="3" t="s">
        <v>186</v>
      </c>
      <c r="C4327" s="4">
        <v>2019</v>
      </c>
      <c r="D4327" s="3" t="s">
        <v>1458</v>
      </c>
      <c r="E4327" s="4">
        <v>0</v>
      </c>
      <c r="F4327" s="4"/>
      <c r="G4327" s="4">
        <v>0</v>
      </c>
      <c r="H4327" s="4">
        <v>0</v>
      </c>
      <c r="I4327" s="4">
        <v>0</v>
      </c>
      <c r="J4327" s="4"/>
      <c r="K4327" s="3" t="s">
        <v>1451</v>
      </c>
      <c r="L4327" s="4"/>
    </row>
    <row r="4328" spans="2:12" x14ac:dyDescent="0.3">
      <c r="B4328" s="3" t="s">
        <v>186</v>
      </c>
      <c r="C4328" s="4">
        <v>2020</v>
      </c>
      <c r="D4328" s="3" t="s">
        <v>1446</v>
      </c>
      <c r="E4328" s="4">
        <v>41204532</v>
      </c>
      <c r="F4328" s="4">
        <v>19691507</v>
      </c>
      <c r="G4328" s="4">
        <v>21513025</v>
      </c>
      <c r="H4328" s="4">
        <v>132519</v>
      </c>
      <c r="I4328" s="4">
        <v>0</v>
      </c>
      <c r="J4328" s="4">
        <v>0</v>
      </c>
      <c r="K4328" s="3" t="s">
        <v>1447</v>
      </c>
      <c r="L4328" s="4">
        <v>0.47789663039978225</v>
      </c>
    </row>
    <row r="4329" spans="2:12" x14ac:dyDescent="0.3">
      <c r="B4329" s="3" t="s">
        <v>186</v>
      </c>
      <c r="C4329" s="4">
        <v>2020</v>
      </c>
      <c r="D4329" s="3" t="s">
        <v>1448</v>
      </c>
      <c r="E4329" s="4">
        <v>28873625</v>
      </c>
      <c r="F4329" s="4">
        <v>9345331</v>
      </c>
      <c r="G4329" s="4">
        <v>19528294</v>
      </c>
      <c r="H4329" s="4">
        <v>0</v>
      </c>
      <c r="I4329" s="4">
        <v>0</v>
      </c>
      <c r="J4329" s="4">
        <v>0</v>
      </c>
      <c r="K4329" s="3" t="s">
        <v>1447</v>
      </c>
      <c r="L4329" s="4">
        <v>0.32366323937503516</v>
      </c>
    </row>
    <row r="4330" spans="2:12" x14ac:dyDescent="0.3">
      <c r="B4330" s="3" t="s">
        <v>186</v>
      </c>
      <c r="C4330" s="4">
        <v>2020</v>
      </c>
      <c r="D4330" s="3" t="s">
        <v>1449</v>
      </c>
      <c r="E4330" s="4">
        <v>8777440</v>
      </c>
      <c r="F4330" s="4">
        <v>4662205</v>
      </c>
      <c r="G4330" s="4">
        <v>4115235</v>
      </c>
      <c r="H4330" s="4">
        <v>1042684</v>
      </c>
      <c r="I4330" s="4">
        <v>0</v>
      </c>
      <c r="J4330" s="4">
        <v>0</v>
      </c>
      <c r="K4330" s="3" t="s">
        <v>1447</v>
      </c>
      <c r="L4330" s="4">
        <v>0.53115771796788125</v>
      </c>
    </row>
    <row r="4331" spans="2:12" x14ac:dyDescent="0.3">
      <c r="B4331" s="3" t="s">
        <v>186</v>
      </c>
      <c r="C4331" s="4">
        <v>2020</v>
      </c>
      <c r="D4331" s="3" t="s">
        <v>1450</v>
      </c>
      <c r="E4331" s="4">
        <v>67656248</v>
      </c>
      <c r="F4331" s="4"/>
      <c r="G4331" s="4">
        <v>67656248</v>
      </c>
      <c r="H4331" s="4">
        <v>956499</v>
      </c>
      <c r="I4331" s="4">
        <v>67656248</v>
      </c>
      <c r="J4331" s="4"/>
      <c r="K4331" s="3" t="s">
        <v>1451</v>
      </c>
      <c r="L4331" s="4"/>
    </row>
    <row r="4332" spans="2:12" x14ac:dyDescent="0.3">
      <c r="B4332" s="3" t="s">
        <v>186</v>
      </c>
      <c r="C4332" s="4">
        <v>2020</v>
      </c>
      <c r="D4332" s="3" t="s">
        <v>1452</v>
      </c>
      <c r="E4332" s="4">
        <v>0</v>
      </c>
      <c r="F4332" s="4">
        <v>0</v>
      </c>
      <c r="G4332" s="4">
        <v>0</v>
      </c>
      <c r="H4332" s="4">
        <v>0</v>
      </c>
      <c r="I4332" s="4">
        <v>0</v>
      </c>
      <c r="J4332" s="4">
        <v>0</v>
      </c>
      <c r="K4332" s="3" t="s">
        <v>1447</v>
      </c>
      <c r="L4332" s="4"/>
    </row>
    <row r="4333" spans="2:12" x14ac:dyDescent="0.3">
      <c r="B4333" s="3" t="s">
        <v>186</v>
      </c>
      <c r="C4333" s="4">
        <v>2020</v>
      </c>
      <c r="D4333" s="3" t="s">
        <v>1453</v>
      </c>
      <c r="E4333" s="4">
        <v>7920601</v>
      </c>
      <c r="F4333" s="4">
        <v>6206706</v>
      </c>
      <c r="G4333" s="4">
        <v>1713895</v>
      </c>
      <c r="H4333" s="4">
        <v>274290</v>
      </c>
      <c r="I4333" s="4">
        <v>0</v>
      </c>
      <c r="J4333" s="4">
        <v>0</v>
      </c>
      <c r="K4333" s="3" t="s">
        <v>1451</v>
      </c>
      <c r="L4333" s="4">
        <v>0.78361553624529245</v>
      </c>
    </row>
    <row r="4334" spans="2:12" x14ac:dyDescent="0.3">
      <c r="B4334" s="3" t="s">
        <v>186</v>
      </c>
      <c r="C4334" s="4">
        <v>2020</v>
      </c>
      <c r="D4334" s="3" t="s">
        <v>1454</v>
      </c>
      <c r="E4334" s="4">
        <v>12148257</v>
      </c>
      <c r="F4334" s="4">
        <v>5407883</v>
      </c>
      <c r="G4334" s="4">
        <v>6740374</v>
      </c>
      <c r="H4334" s="4">
        <v>655479</v>
      </c>
      <c r="I4334" s="4">
        <v>0</v>
      </c>
      <c r="J4334" s="4">
        <v>0</v>
      </c>
      <c r="K4334" s="3" t="s">
        <v>1447</v>
      </c>
      <c r="L4334" s="4">
        <v>0.44515711183917167</v>
      </c>
    </row>
    <row r="4335" spans="2:12" x14ac:dyDescent="0.3">
      <c r="B4335" s="3" t="s">
        <v>186</v>
      </c>
      <c r="C4335" s="4">
        <v>2020</v>
      </c>
      <c r="D4335" s="3" t="s">
        <v>1455</v>
      </c>
      <c r="E4335" s="4">
        <v>16721382</v>
      </c>
      <c r="F4335" s="4">
        <v>9503860</v>
      </c>
      <c r="G4335" s="4">
        <v>7217522</v>
      </c>
      <c r="H4335" s="4">
        <v>0</v>
      </c>
      <c r="I4335" s="4">
        <v>0</v>
      </c>
      <c r="J4335" s="4">
        <v>0</v>
      </c>
      <c r="K4335" s="3" t="s">
        <v>1447</v>
      </c>
      <c r="L4335" s="4">
        <v>0.56836570087328908</v>
      </c>
    </row>
    <row r="4336" spans="2:12" x14ac:dyDescent="0.3">
      <c r="B4336" s="3" t="s">
        <v>186</v>
      </c>
      <c r="C4336" s="4">
        <v>2020</v>
      </c>
      <c r="D4336" s="3" t="s">
        <v>1456</v>
      </c>
      <c r="E4336" s="4">
        <v>125261557</v>
      </c>
      <c r="F4336" s="4">
        <v>46464935</v>
      </c>
      <c r="G4336" s="4">
        <v>78796622</v>
      </c>
      <c r="H4336" s="4">
        <v>150000</v>
      </c>
      <c r="I4336" s="4">
        <v>0</v>
      </c>
      <c r="J4336" s="4">
        <v>0</v>
      </c>
      <c r="K4336" s="3" t="s">
        <v>1447</v>
      </c>
      <c r="L4336" s="4">
        <v>0.37094329747154586</v>
      </c>
    </row>
    <row r="4337" spans="2:12" x14ac:dyDescent="0.3">
      <c r="B4337" s="3" t="s">
        <v>186</v>
      </c>
      <c r="C4337" s="4">
        <v>2020</v>
      </c>
      <c r="D4337" s="3" t="s">
        <v>1457</v>
      </c>
      <c r="E4337" s="4">
        <v>29176023</v>
      </c>
      <c r="F4337" s="4">
        <v>11021215</v>
      </c>
      <c r="G4337" s="4">
        <v>18154808</v>
      </c>
      <c r="H4337" s="4">
        <v>0</v>
      </c>
      <c r="I4337" s="4">
        <v>0</v>
      </c>
      <c r="J4337" s="4">
        <v>0</v>
      </c>
      <c r="K4337" s="3" t="s">
        <v>1447</v>
      </c>
      <c r="L4337" s="4">
        <v>0.37774905099300204</v>
      </c>
    </row>
    <row r="4338" spans="2:12" x14ac:dyDescent="0.3">
      <c r="B4338" s="3" t="s">
        <v>186</v>
      </c>
      <c r="C4338" s="4">
        <v>2020</v>
      </c>
      <c r="D4338" s="3" t="s">
        <v>1458</v>
      </c>
      <c r="E4338" s="4">
        <v>39477646</v>
      </c>
      <c r="F4338" s="4"/>
      <c r="G4338" s="4">
        <v>39477646</v>
      </c>
      <c r="H4338" s="4">
        <v>7695461</v>
      </c>
      <c r="I4338" s="4">
        <v>39477646</v>
      </c>
      <c r="J4338" s="4"/>
      <c r="K4338" s="3" t="s">
        <v>1451</v>
      </c>
      <c r="L4338" s="4"/>
    </row>
    <row r="4339" spans="2:12" x14ac:dyDescent="0.3">
      <c r="B4339" s="3" t="s">
        <v>186</v>
      </c>
      <c r="C4339" s="4">
        <v>2021</v>
      </c>
      <c r="D4339" s="3" t="s">
        <v>1446</v>
      </c>
      <c r="E4339" s="4">
        <v>42532651</v>
      </c>
      <c r="F4339" s="4">
        <v>21110466</v>
      </c>
      <c r="G4339" s="4">
        <v>21422185</v>
      </c>
      <c r="H4339" s="4">
        <v>476235</v>
      </c>
      <c r="I4339" s="4">
        <v>0</v>
      </c>
      <c r="J4339" s="4">
        <v>0</v>
      </c>
      <c r="K4339" s="3" t="s">
        <v>1447</v>
      </c>
      <c r="L4339" s="4">
        <v>0.49633553290623716</v>
      </c>
    </row>
    <row r="4340" spans="2:12" x14ac:dyDescent="0.3">
      <c r="B4340" s="3" t="s">
        <v>186</v>
      </c>
      <c r="C4340" s="4">
        <v>2021</v>
      </c>
      <c r="D4340" s="3" t="s">
        <v>1448</v>
      </c>
      <c r="E4340" s="4">
        <v>28744739</v>
      </c>
      <c r="F4340" s="4">
        <v>9648679</v>
      </c>
      <c r="G4340" s="4">
        <v>19096060</v>
      </c>
      <c r="H4340" s="4">
        <v>0</v>
      </c>
      <c r="I4340" s="4">
        <v>0</v>
      </c>
      <c r="J4340" s="4">
        <v>0</v>
      </c>
      <c r="K4340" s="3" t="s">
        <v>1447</v>
      </c>
      <c r="L4340" s="4">
        <v>0.33566765034812107</v>
      </c>
    </row>
    <row r="4341" spans="2:12" x14ac:dyDescent="0.3">
      <c r="B4341" s="3" t="s">
        <v>186</v>
      </c>
      <c r="C4341" s="4">
        <v>2021</v>
      </c>
      <c r="D4341" s="3" t="s">
        <v>1449</v>
      </c>
      <c r="E4341" s="4">
        <v>8931517</v>
      </c>
      <c r="F4341" s="4">
        <v>5109502</v>
      </c>
      <c r="G4341" s="4">
        <v>3822015</v>
      </c>
      <c r="H4341" s="4">
        <v>182951</v>
      </c>
      <c r="I4341" s="4">
        <v>0</v>
      </c>
      <c r="J4341" s="4">
        <v>0</v>
      </c>
      <c r="K4341" s="3" t="s">
        <v>1447</v>
      </c>
      <c r="L4341" s="4">
        <v>0.57207549400622537</v>
      </c>
    </row>
    <row r="4342" spans="2:12" x14ac:dyDescent="0.3">
      <c r="B4342" s="3" t="s">
        <v>186</v>
      </c>
      <c r="C4342" s="4">
        <v>2021</v>
      </c>
      <c r="D4342" s="3" t="s">
        <v>1450</v>
      </c>
      <c r="E4342" s="4">
        <v>71856405</v>
      </c>
      <c r="F4342" s="4"/>
      <c r="G4342" s="4">
        <v>71856405</v>
      </c>
      <c r="H4342" s="4">
        <v>4200157</v>
      </c>
      <c r="I4342" s="4">
        <v>71856405</v>
      </c>
      <c r="J4342" s="4"/>
      <c r="K4342" s="3" t="s">
        <v>1451</v>
      </c>
      <c r="L4342" s="4"/>
    </row>
    <row r="4343" spans="2:12" x14ac:dyDescent="0.3">
      <c r="B4343" s="3" t="s">
        <v>186</v>
      </c>
      <c r="C4343" s="4">
        <v>2021</v>
      </c>
      <c r="D4343" s="3" t="s">
        <v>1452</v>
      </c>
      <c r="E4343" s="4">
        <v>0</v>
      </c>
      <c r="F4343" s="4">
        <v>0</v>
      </c>
      <c r="G4343" s="4">
        <v>0</v>
      </c>
      <c r="H4343" s="4">
        <v>0</v>
      </c>
      <c r="I4343" s="4">
        <v>0</v>
      </c>
      <c r="J4343" s="4">
        <v>0</v>
      </c>
      <c r="K4343" s="3" t="s">
        <v>1447</v>
      </c>
      <c r="L4343" s="4"/>
    </row>
    <row r="4344" spans="2:12" x14ac:dyDescent="0.3">
      <c r="B4344" s="3" t="s">
        <v>186</v>
      </c>
      <c r="C4344" s="4">
        <v>2021</v>
      </c>
      <c r="D4344" s="3" t="s">
        <v>1453</v>
      </c>
      <c r="E4344" s="4">
        <v>8720314</v>
      </c>
      <c r="F4344" s="4">
        <v>6406830</v>
      </c>
      <c r="G4344" s="4">
        <v>2313484</v>
      </c>
      <c r="H4344" s="4">
        <v>441413</v>
      </c>
      <c r="I4344" s="4">
        <v>0</v>
      </c>
      <c r="J4344" s="4">
        <v>0</v>
      </c>
      <c r="K4344" s="3" t="s">
        <v>1451</v>
      </c>
      <c r="L4344" s="4">
        <v>0.73470175500561108</v>
      </c>
    </row>
    <row r="4345" spans="2:12" x14ac:dyDescent="0.3">
      <c r="B4345" s="3" t="s">
        <v>186</v>
      </c>
      <c r="C4345" s="4">
        <v>2021</v>
      </c>
      <c r="D4345" s="3" t="s">
        <v>1454</v>
      </c>
      <c r="E4345" s="4">
        <v>14905321</v>
      </c>
      <c r="F4345" s="4">
        <v>6039623</v>
      </c>
      <c r="G4345" s="4">
        <v>8865698</v>
      </c>
      <c r="H4345" s="4">
        <v>316475</v>
      </c>
      <c r="I4345" s="4">
        <v>0</v>
      </c>
      <c r="J4345" s="4">
        <v>0</v>
      </c>
      <c r="K4345" s="3" t="s">
        <v>1447</v>
      </c>
      <c r="L4345" s="4">
        <v>0.40519912318560602</v>
      </c>
    </row>
    <row r="4346" spans="2:12" x14ac:dyDescent="0.3">
      <c r="B4346" s="3" t="s">
        <v>186</v>
      </c>
      <c r="C4346" s="4">
        <v>2021</v>
      </c>
      <c r="D4346" s="3" t="s">
        <v>1455</v>
      </c>
      <c r="E4346" s="4">
        <v>17087809</v>
      </c>
      <c r="F4346" s="4">
        <v>9646488</v>
      </c>
      <c r="G4346" s="4">
        <v>7441321</v>
      </c>
      <c r="H4346" s="4">
        <v>0</v>
      </c>
      <c r="I4346" s="4">
        <v>0</v>
      </c>
      <c r="J4346" s="4">
        <v>0</v>
      </c>
      <c r="K4346" s="3" t="s">
        <v>1447</v>
      </c>
      <c r="L4346" s="4">
        <v>0.56452456836332854</v>
      </c>
    </row>
    <row r="4347" spans="2:12" x14ac:dyDescent="0.3">
      <c r="B4347" s="3" t="s">
        <v>186</v>
      </c>
      <c r="C4347" s="4">
        <v>2021</v>
      </c>
      <c r="D4347" s="3" t="s">
        <v>1456</v>
      </c>
      <c r="E4347" s="4">
        <v>130981680</v>
      </c>
      <c r="F4347" s="4">
        <v>48339473</v>
      </c>
      <c r="G4347" s="4">
        <v>82642207</v>
      </c>
      <c r="H4347" s="4">
        <v>105525</v>
      </c>
      <c r="I4347" s="4">
        <v>0</v>
      </c>
      <c r="J4347" s="4">
        <v>0</v>
      </c>
      <c r="K4347" s="3" t="s">
        <v>1447</v>
      </c>
      <c r="L4347" s="4">
        <v>0.36905522207380453</v>
      </c>
    </row>
    <row r="4348" spans="2:12" x14ac:dyDescent="0.3">
      <c r="B4348" s="3" t="s">
        <v>186</v>
      </c>
      <c r="C4348" s="4">
        <v>2021</v>
      </c>
      <c r="D4348" s="3" t="s">
        <v>1457</v>
      </c>
      <c r="E4348" s="4">
        <v>29926739</v>
      </c>
      <c r="F4348" s="4">
        <v>11405944</v>
      </c>
      <c r="G4348" s="4">
        <v>18520795</v>
      </c>
      <c r="H4348" s="4">
        <v>0</v>
      </c>
      <c r="I4348" s="4">
        <v>0</v>
      </c>
      <c r="J4348" s="4">
        <v>0</v>
      </c>
      <c r="K4348" s="3" t="s">
        <v>1447</v>
      </c>
      <c r="L4348" s="4">
        <v>0.38112886272039198</v>
      </c>
    </row>
    <row r="4349" spans="2:12" x14ac:dyDescent="0.3">
      <c r="B4349" s="3" t="s">
        <v>186</v>
      </c>
      <c r="C4349" s="4">
        <v>2021</v>
      </c>
      <c r="D4349" s="3" t="s">
        <v>1458</v>
      </c>
      <c r="E4349" s="4">
        <v>36281558</v>
      </c>
      <c r="F4349" s="4"/>
      <c r="G4349" s="4">
        <v>36281558</v>
      </c>
      <c r="H4349" s="4">
        <v>8528306</v>
      </c>
      <c r="I4349" s="4">
        <v>36281558</v>
      </c>
      <c r="J4349" s="4"/>
      <c r="K4349" s="3" t="s">
        <v>1451</v>
      </c>
      <c r="L4349" s="4"/>
    </row>
    <row r="4350" spans="2:12" x14ac:dyDescent="0.3">
      <c r="B4350" s="3" t="s">
        <v>186</v>
      </c>
      <c r="C4350" s="4">
        <v>2022</v>
      </c>
      <c r="D4350" s="3" t="s">
        <v>1446</v>
      </c>
      <c r="E4350" s="4">
        <v>42622701</v>
      </c>
      <c r="F4350" s="4">
        <v>22559260</v>
      </c>
      <c r="G4350" s="4">
        <v>20063441</v>
      </c>
      <c r="H4350" s="4">
        <v>90048</v>
      </c>
      <c r="I4350" s="4">
        <v>0</v>
      </c>
      <c r="J4350" s="4">
        <v>0</v>
      </c>
      <c r="K4350" s="3" t="s">
        <v>1447</v>
      </c>
      <c r="L4350" s="4">
        <v>0.52927804833391479</v>
      </c>
    </row>
    <row r="4351" spans="2:12" x14ac:dyDescent="0.3">
      <c r="B4351" s="3" t="s">
        <v>186</v>
      </c>
      <c r="C4351" s="4">
        <v>2022</v>
      </c>
      <c r="D4351" s="3" t="s">
        <v>1448</v>
      </c>
      <c r="E4351" s="4">
        <v>28661035</v>
      </c>
      <c r="F4351" s="4">
        <v>9819882</v>
      </c>
      <c r="G4351" s="4">
        <v>18841153</v>
      </c>
      <c r="H4351" s="4">
        <v>0</v>
      </c>
      <c r="I4351" s="4">
        <v>0</v>
      </c>
      <c r="J4351" s="4">
        <v>0</v>
      </c>
      <c r="K4351" s="3" t="s">
        <v>1447</v>
      </c>
      <c r="L4351" s="4">
        <v>0.34262133241175696</v>
      </c>
    </row>
    <row r="4352" spans="2:12" x14ac:dyDescent="0.3">
      <c r="B4352" s="3" t="s">
        <v>186</v>
      </c>
      <c r="C4352" s="4">
        <v>2022</v>
      </c>
      <c r="D4352" s="3" t="s">
        <v>1449</v>
      </c>
      <c r="E4352" s="4">
        <v>9214246</v>
      </c>
      <c r="F4352" s="4">
        <v>5576608</v>
      </c>
      <c r="G4352" s="4">
        <v>3637638</v>
      </c>
      <c r="H4352" s="4">
        <v>309443</v>
      </c>
      <c r="I4352" s="4">
        <v>0</v>
      </c>
      <c r="J4352" s="4">
        <v>0</v>
      </c>
      <c r="K4352" s="3" t="s">
        <v>1447</v>
      </c>
      <c r="L4352" s="4">
        <v>0.60521587984518754</v>
      </c>
    </row>
    <row r="4353" spans="2:12" x14ac:dyDescent="0.3">
      <c r="B4353" s="3" t="s">
        <v>186</v>
      </c>
      <c r="C4353" s="4">
        <v>2022</v>
      </c>
      <c r="D4353" s="3" t="s">
        <v>1450</v>
      </c>
      <c r="E4353" s="4">
        <v>71856405</v>
      </c>
      <c r="F4353" s="4"/>
      <c r="G4353" s="4">
        <v>71856405</v>
      </c>
      <c r="H4353" s="4">
        <v>0</v>
      </c>
      <c r="I4353" s="4">
        <v>71856405</v>
      </c>
      <c r="J4353" s="4"/>
      <c r="K4353" s="3" t="s">
        <v>1451</v>
      </c>
      <c r="L4353" s="4"/>
    </row>
    <row r="4354" spans="2:12" x14ac:dyDescent="0.3">
      <c r="B4354" s="3" t="s">
        <v>186</v>
      </c>
      <c r="C4354" s="4">
        <v>2022</v>
      </c>
      <c r="D4354" s="3" t="s">
        <v>1452</v>
      </c>
      <c r="E4354" s="4">
        <v>0</v>
      </c>
      <c r="F4354" s="4">
        <v>0</v>
      </c>
      <c r="G4354" s="4">
        <v>0</v>
      </c>
      <c r="H4354" s="4">
        <v>0</v>
      </c>
      <c r="I4354" s="4">
        <v>0</v>
      </c>
      <c r="J4354" s="4">
        <v>0</v>
      </c>
      <c r="K4354" s="3" t="s">
        <v>1451</v>
      </c>
      <c r="L4354" s="4"/>
    </row>
    <row r="4355" spans="2:12" x14ac:dyDescent="0.3">
      <c r="B4355" s="3" t="s">
        <v>186</v>
      </c>
      <c r="C4355" s="4">
        <v>2022</v>
      </c>
      <c r="D4355" s="3" t="s">
        <v>1453</v>
      </c>
      <c r="E4355" s="4">
        <v>8911419</v>
      </c>
      <c r="F4355" s="4">
        <v>6786041</v>
      </c>
      <c r="G4355" s="4">
        <v>2125378</v>
      </c>
      <c r="H4355" s="4">
        <v>191105</v>
      </c>
      <c r="I4355" s="4">
        <v>0</v>
      </c>
      <c r="J4355" s="4">
        <v>0</v>
      </c>
      <c r="K4355" s="3" t="s">
        <v>1451</v>
      </c>
      <c r="L4355" s="4">
        <v>0.76149948734314932</v>
      </c>
    </row>
    <row r="4356" spans="2:12" x14ac:dyDescent="0.3">
      <c r="B4356" s="3" t="s">
        <v>186</v>
      </c>
      <c r="C4356" s="4">
        <v>2022</v>
      </c>
      <c r="D4356" s="3" t="s">
        <v>1454</v>
      </c>
      <c r="E4356" s="4">
        <v>15133165</v>
      </c>
      <c r="F4356" s="4">
        <v>6662645</v>
      </c>
      <c r="G4356" s="4">
        <v>8470520</v>
      </c>
      <c r="H4356" s="4">
        <v>227845</v>
      </c>
      <c r="I4356" s="4">
        <v>0</v>
      </c>
      <c r="J4356" s="4">
        <v>0</v>
      </c>
      <c r="K4356" s="3" t="s">
        <v>1447</v>
      </c>
      <c r="L4356" s="4">
        <v>0.44026778271432315</v>
      </c>
    </row>
    <row r="4357" spans="2:12" x14ac:dyDescent="0.3">
      <c r="B4357" s="3" t="s">
        <v>186</v>
      </c>
      <c r="C4357" s="4">
        <v>2022</v>
      </c>
      <c r="D4357" s="3" t="s">
        <v>1455</v>
      </c>
      <c r="E4357" s="4">
        <v>17010192</v>
      </c>
      <c r="F4357" s="4">
        <v>9973760</v>
      </c>
      <c r="G4357" s="4">
        <v>7036432</v>
      </c>
      <c r="H4357" s="4">
        <v>0</v>
      </c>
      <c r="I4357" s="4">
        <v>0</v>
      </c>
      <c r="J4357" s="4">
        <v>0</v>
      </c>
      <c r="K4357" s="3" t="s">
        <v>1447</v>
      </c>
      <c r="L4357" s="4">
        <v>0.58634023648880629</v>
      </c>
    </row>
    <row r="4358" spans="2:12" x14ac:dyDescent="0.3">
      <c r="B4358" s="3" t="s">
        <v>186</v>
      </c>
      <c r="C4358" s="4">
        <v>2022</v>
      </c>
      <c r="D4358" s="3" t="s">
        <v>1456</v>
      </c>
      <c r="E4358" s="4">
        <v>130973197</v>
      </c>
      <c r="F4358" s="4">
        <v>50726835</v>
      </c>
      <c r="G4358" s="4">
        <v>80246362</v>
      </c>
      <c r="H4358" s="4">
        <v>0</v>
      </c>
      <c r="I4358" s="4">
        <v>0</v>
      </c>
      <c r="J4358" s="4">
        <v>0</v>
      </c>
      <c r="K4358" s="3" t="s">
        <v>1447</v>
      </c>
      <c r="L4358" s="4">
        <v>0.38730699228484128</v>
      </c>
    </row>
    <row r="4359" spans="2:12" x14ac:dyDescent="0.3">
      <c r="B4359" s="3" t="s">
        <v>186</v>
      </c>
      <c r="C4359" s="4">
        <v>2022</v>
      </c>
      <c r="D4359" s="3" t="s">
        <v>1457</v>
      </c>
      <c r="E4359" s="4">
        <v>29822273</v>
      </c>
      <c r="F4359" s="4">
        <v>11782322</v>
      </c>
      <c r="G4359" s="4">
        <v>18039951</v>
      </c>
      <c r="H4359" s="4">
        <v>0</v>
      </c>
      <c r="I4359" s="4">
        <v>0</v>
      </c>
      <c r="J4359" s="4">
        <v>0</v>
      </c>
      <c r="K4359" s="3" t="s">
        <v>1447</v>
      </c>
      <c r="L4359" s="4">
        <v>0.3950846402619948</v>
      </c>
    </row>
    <row r="4360" spans="2:12" x14ac:dyDescent="0.3">
      <c r="B4360" s="3" t="s">
        <v>186</v>
      </c>
      <c r="C4360" s="4">
        <v>2022</v>
      </c>
      <c r="D4360" s="3" t="s">
        <v>1458</v>
      </c>
      <c r="E4360" s="4">
        <v>46754060</v>
      </c>
      <c r="F4360" s="4"/>
      <c r="G4360" s="4">
        <v>46754060</v>
      </c>
      <c r="H4360" s="4">
        <v>10472501</v>
      </c>
      <c r="I4360" s="4">
        <v>46754060</v>
      </c>
      <c r="J4360" s="4"/>
      <c r="K4360" s="3" t="s">
        <v>1451</v>
      </c>
      <c r="L4360" s="4"/>
    </row>
    <row r="4361" spans="2:12" x14ac:dyDescent="0.3">
      <c r="B4361" s="3" t="s">
        <v>186</v>
      </c>
      <c r="C4361" s="4">
        <v>2023</v>
      </c>
      <c r="D4361" s="3" t="s">
        <v>1446</v>
      </c>
      <c r="E4361" s="4">
        <v>43809397</v>
      </c>
      <c r="F4361" s="4">
        <v>24068792</v>
      </c>
      <c r="G4361" s="4">
        <v>19740605</v>
      </c>
      <c r="H4361" s="4">
        <v>0</v>
      </c>
      <c r="I4361" s="4">
        <v>0</v>
      </c>
      <c r="J4361" s="4">
        <v>0</v>
      </c>
      <c r="K4361" s="3" t="s">
        <v>1447</v>
      </c>
      <c r="L4361" s="4">
        <v>0.54939792939857168</v>
      </c>
    </row>
    <row r="4362" spans="2:12" x14ac:dyDescent="0.3">
      <c r="B4362" s="3" t="s">
        <v>186</v>
      </c>
      <c r="C4362" s="4">
        <v>2023</v>
      </c>
      <c r="D4362" s="3" t="s">
        <v>1448</v>
      </c>
      <c r="E4362" s="4">
        <v>30600281</v>
      </c>
      <c r="F4362" s="4">
        <v>10030638</v>
      </c>
      <c r="G4362" s="4">
        <v>20569643</v>
      </c>
      <c r="H4362" s="4">
        <v>0</v>
      </c>
      <c r="I4362" s="4">
        <v>0</v>
      </c>
      <c r="J4362" s="4">
        <v>0</v>
      </c>
      <c r="K4362" s="3" t="s">
        <v>1447</v>
      </c>
      <c r="L4362" s="4">
        <v>0.32779561730168427</v>
      </c>
    </row>
    <row r="4363" spans="2:12" x14ac:dyDescent="0.3">
      <c r="B4363" s="3" t="s">
        <v>186</v>
      </c>
      <c r="C4363" s="4">
        <v>2023</v>
      </c>
      <c r="D4363" s="3" t="s">
        <v>1449</v>
      </c>
      <c r="E4363" s="4">
        <v>9512247</v>
      </c>
      <c r="F4363" s="4">
        <v>5938843</v>
      </c>
      <c r="G4363" s="4">
        <v>3573404</v>
      </c>
      <c r="H4363" s="4">
        <v>368088</v>
      </c>
      <c r="I4363" s="4">
        <v>0</v>
      </c>
      <c r="J4363" s="4">
        <v>0</v>
      </c>
      <c r="K4363" s="3" t="s">
        <v>1447</v>
      </c>
      <c r="L4363" s="4">
        <v>0.62433650009298536</v>
      </c>
    </row>
    <row r="4364" spans="2:12" x14ac:dyDescent="0.3">
      <c r="B4364" s="3" t="s">
        <v>186</v>
      </c>
      <c r="C4364" s="4">
        <v>2023</v>
      </c>
      <c r="D4364" s="3" t="s">
        <v>1450</v>
      </c>
      <c r="E4364" s="4">
        <v>94001128</v>
      </c>
      <c r="F4364" s="4"/>
      <c r="G4364" s="4">
        <v>94001128</v>
      </c>
      <c r="H4364" s="4">
        <v>20894722</v>
      </c>
      <c r="I4364" s="4">
        <v>94001128</v>
      </c>
      <c r="J4364" s="4"/>
      <c r="K4364" s="3" t="s">
        <v>1451</v>
      </c>
      <c r="L4364" s="4"/>
    </row>
    <row r="4365" spans="2:12" x14ac:dyDescent="0.3">
      <c r="B4365" s="3" t="s">
        <v>186</v>
      </c>
      <c r="C4365" s="4">
        <v>2023</v>
      </c>
      <c r="D4365" s="3" t="s">
        <v>1452</v>
      </c>
      <c r="E4365" s="4">
        <v>0</v>
      </c>
      <c r="F4365" s="4">
        <v>0</v>
      </c>
      <c r="G4365" s="4">
        <v>0</v>
      </c>
      <c r="H4365" s="4">
        <v>0</v>
      </c>
      <c r="I4365" s="4">
        <v>0</v>
      </c>
      <c r="J4365" s="4">
        <v>0</v>
      </c>
      <c r="K4365" s="3" t="s">
        <v>1451</v>
      </c>
      <c r="L4365" s="4"/>
    </row>
    <row r="4366" spans="2:12" x14ac:dyDescent="0.3">
      <c r="B4366" s="3" t="s">
        <v>186</v>
      </c>
      <c r="C4366" s="4">
        <v>2023</v>
      </c>
      <c r="D4366" s="3" t="s">
        <v>1453</v>
      </c>
      <c r="E4366" s="4">
        <v>10277313</v>
      </c>
      <c r="F4366" s="4">
        <v>7282285</v>
      </c>
      <c r="G4366" s="4">
        <v>2995028</v>
      </c>
      <c r="H4366" s="4">
        <v>268714</v>
      </c>
      <c r="I4366" s="4">
        <v>0</v>
      </c>
      <c r="J4366" s="4">
        <v>0</v>
      </c>
      <c r="K4366" s="3" t="s">
        <v>1451</v>
      </c>
      <c r="L4366" s="4">
        <v>0.70857869172613508</v>
      </c>
    </row>
    <row r="4367" spans="2:12" x14ac:dyDescent="0.3">
      <c r="B4367" s="3" t="s">
        <v>186</v>
      </c>
      <c r="C4367" s="4">
        <v>2023</v>
      </c>
      <c r="D4367" s="3" t="s">
        <v>1454</v>
      </c>
      <c r="E4367" s="4">
        <v>18494783</v>
      </c>
      <c r="F4367" s="4">
        <v>7375249</v>
      </c>
      <c r="G4367" s="4">
        <v>11119534</v>
      </c>
      <c r="H4367" s="4">
        <v>181658</v>
      </c>
      <c r="I4367" s="4">
        <v>0</v>
      </c>
      <c r="J4367" s="4">
        <v>0</v>
      </c>
      <c r="K4367" s="3" t="s">
        <v>1447</v>
      </c>
      <c r="L4367" s="4">
        <v>0.39877456253474292</v>
      </c>
    </row>
    <row r="4368" spans="2:12" x14ac:dyDescent="0.3">
      <c r="B4368" s="3" t="s">
        <v>186</v>
      </c>
      <c r="C4368" s="4">
        <v>2023</v>
      </c>
      <c r="D4368" s="3" t="s">
        <v>1455</v>
      </c>
      <c r="E4368" s="4">
        <v>17523635</v>
      </c>
      <c r="F4368" s="4">
        <v>10394186</v>
      </c>
      <c r="G4368" s="4">
        <v>7129449</v>
      </c>
      <c r="H4368" s="4">
        <v>30075</v>
      </c>
      <c r="I4368" s="4">
        <v>0</v>
      </c>
      <c r="J4368" s="4">
        <v>0</v>
      </c>
      <c r="K4368" s="3" t="s">
        <v>1447</v>
      </c>
      <c r="L4368" s="4">
        <v>0.59315239104215534</v>
      </c>
    </row>
    <row r="4369" spans="2:12" x14ac:dyDescent="0.3">
      <c r="B4369" s="3" t="s">
        <v>186</v>
      </c>
      <c r="C4369" s="4">
        <v>2023</v>
      </c>
      <c r="D4369" s="3" t="s">
        <v>1456</v>
      </c>
      <c r="E4369" s="4">
        <v>143610887</v>
      </c>
      <c r="F4369" s="4">
        <v>53365296</v>
      </c>
      <c r="G4369" s="4">
        <v>90245591</v>
      </c>
      <c r="H4369" s="4">
        <v>184571</v>
      </c>
      <c r="I4369" s="4">
        <v>0</v>
      </c>
      <c r="J4369" s="4">
        <v>0</v>
      </c>
      <c r="K4369" s="3" t="s">
        <v>1447</v>
      </c>
      <c r="L4369" s="4">
        <v>0.37159645145844689</v>
      </c>
    </row>
    <row r="4370" spans="2:12" x14ac:dyDescent="0.3">
      <c r="B4370" s="3" t="s">
        <v>186</v>
      </c>
      <c r="C4370" s="4">
        <v>2023</v>
      </c>
      <c r="D4370" s="3" t="s">
        <v>1457</v>
      </c>
      <c r="E4370" s="4">
        <v>29795761</v>
      </c>
      <c r="F4370" s="4">
        <v>12188081</v>
      </c>
      <c r="G4370" s="4">
        <v>17607680</v>
      </c>
      <c r="H4370" s="4">
        <v>0</v>
      </c>
      <c r="I4370" s="4">
        <v>0</v>
      </c>
      <c r="J4370" s="4">
        <v>0</v>
      </c>
      <c r="K4370" s="3" t="s">
        <v>1447</v>
      </c>
      <c r="L4370" s="4">
        <v>0.40905419398417109</v>
      </c>
    </row>
    <row r="4371" spans="2:12" x14ac:dyDescent="0.3">
      <c r="B4371" s="3" t="s">
        <v>186</v>
      </c>
      <c r="C4371" s="4">
        <v>2023</v>
      </c>
      <c r="D4371" s="3" t="s">
        <v>1458</v>
      </c>
      <c r="E4371" s="4">
        <v>33763794</v>
      </c>
      <c r="F4371" s="4"/>
      <c r="G4371" s="4">
        <v>33763794</v>
      </c>
      <c r="H4371" s="4">
        <v>7811020</v>
      </c>
      <c r="I4371" s="4">
        <v>33763794</v>
      </c>
      <c r="J4371" s="4"/>
      <c r="K4371" s="3" t="s">
        <v>1451</v>
      </c>
      <c r="L4371" s="4"/>
    </row>
    <row r="4372" spans="2:12" x14ac:dyDescent="0.3">
      <c r="B4372" s="3" t="s">
        <v>186</v>
      </c>
      <c r="C4372" s="4">
        <v>2024</v>
      </c>
      <c r="D4372" s="3" t="s">
        <v>1446</v>
      </c>
      <c r="E4372" s="4">
        <v>43809396</v>
      </c>
      <c r="F4372" s="4">
        <v>25538887</v>
      </c>
      <c r="G4372" s="4">
        <v>18270509</v>
      </c>
      <c r="H4372" s="4">
        <v>0</v>
      </c>
      <c r="I4372" s="4">
        <v>153036423</v>
      </c>
      <c r="J4372" s="4">
        <v>5822634</v>
      </c>
      <c r="K4372" s="3" t="s">
        <v>1459</v>
      </c>
      <c r="L4372" s="4">
        <v>0.58295455614133551</v>
      </c>
    </row>
    <row r="4373" spans="2:12" x14ac:dyDescent="0.3">
      <c r="B4373" s="3" t="s">
        <v>186</v>
      </c>
      <c r="C4373" s="4">
        <v>2024</v>
      </c>
      <c r="D4373" s="3" t="s">
        <v>1448</v>
      </c>
      <c r="E4373" s="4">
        <v>30526485</v>
      </c>
      <c r="F4373" s="4">
        <v>10785107</v>
      </c>
      <c r="G4373" s="4">
        <v>19741378</v>
      </c>
      <c r="H4373" s="4">
        <v>0</v>
      </c>
      <c r="I4373" s="4">
        <v>158811035</v>
      </c>
      <c r="J4373" s="4">
        <v>2037812</v>
      </c>
      <c r="K4373" s="3" t="s">
        <v>1459</v>
      </c>
      <c r="L4373" s="4">
        <v>0.35330327091376557</v>
      </c>
    </row>
    <row r="4374" spans="2:12" x14ac:dyDescent="0.3">
      <c r="B4374" s="3" t="s">
        <v>186</v>
      </c>
      <c r="C4374" s="4">
        <v>2024</v>
      </c>
      <c r="D4374" s="3" t="s">
        <v>1449</v>
      </c>
      <c r="E4374" s="4">
        <v>10229315</v>
      </c>
      <c r="F4374" s="4">
        <v>6423481</v>
      </c>
      <c r="G4374" s="4">
        <v>3805834</v>
      </c>
      <c r="H4374" s="4">
        <v>566393</v>
      </c>
      <c r="I4374" s="4">
        <v>16411266</v>
      </c>
      <c r="J4374" s="4">
        <v>1255943</v>
      </c>
      <c r="K4374" s="3" t="s">
        <v>1460</v>
      </c>
      <c r="L4374" s="4">
        <v>0.62794830347877639</v>
      </c>
    </row>
    <row r="4375" spans="2:12" x14ac:dyDescent="0.3">
      <c r="B4375" s="3" t="s">
        <v>186</v>
      </c>
      <c r="C4375" s="4">
        <v>2024</v>
      </c>
      <c r="D4375" s="3" t="s">
        <v>1450</v>
      </c>
      <c r="E4375" s="4">
        <v>102086128</v>
      </c>
      <c r="F4375" s="4"/>
      <c r="G4375" s="4">
        <v>102086128</v>
      </c>
      <c r="H4375" s="4">
        <v>8085000</v>
      </c>
      <c r="I4375" s="4">
        <v>102086128</v>
      </c>
      <c r="J4375" s="4"/>
      <c r="K4375" s="3" t="s">
        <v>1451</v>
      </c>
      <c r="L4375" s="4"/>
    </row>
    <row r="4376" spans="2:12" x14ac:dyDescent="0.3">
      <c r="B4376" s="3" t="s">
        <v>186</v>
      </c>
      <c r="C4376" s="4">
        <v>2024</v>
      </c>
      <c r="D4376" s="3" t="s">
        <v>1452</v>
      </c>
      <c r="E4376" s="4">
        <v>0</v>
      </c>
      <c r="F4376" s="4">
        <v>0</v>
      </c>
      <c r="G4376" s="4">
        <v>0</v>
      </c>
      <c r="H4376" s="4">
        <v>0</v>
      </c>
      <c r="I4376" s="4">
        <v>0</v>
      </c>
      <c r="J4376" s="4">
        <v>0</v>
      </c>
      <c r="K4376" s="3"/>
      <c r="L4376" s="4"/>
    </row>
    <row r="4377" spans="2:12" x14ac:dyDescent="0.3">
      <c r="B4377" s="3" t="s">
        <v>186</v>
      </c>
      <c r="C4377" s="4">
        <v>2024</v>
      </c>
      <c r="D4377" s="3" t="s">
        <v>1453</v>
      </c>
      <c r="E4377" s="4">
        <v>11161704</v>
      </c>
      <c r="F4377" s="4">
        <v>7887170</v>
      </c>
      <c r="G4377" s="4">
        <v>3274534</v>
      </c>
      <c r="H4377" s="4">
        <v>754803</v>
      </c>
      <c r="I4377" s="4">
        <v>16625108</v>
      </c>
      <c r="J4377" s="4">
        <v>1800681</v>
      </c>
      <c r="K4377" s="3" t="s">
        <v>1451</v>
      </c>
      <c r="L4377" s="4">
        <v>0.70662776938001581</v>
      </c>
    </row>
    <row r="4378" spans="2:12" x14ac:dyDescent="0.3">
      <c r="B4378" s="3" t="s">
        <v>186</v>
      </c>
      <c r="C4378" s="4">
        <v>2024</v>
      </c>
      <c r="D4378" s="3" t="s">
        <v>1454</v>
      </c>
      <c r="E4378" s="4">
        <v>19261496</v>
      </c>
      <c r="F4378" s="4">
        <v>8165394</v>
      </c>
      <c r="G4378" s="4">
        <v>11096102</v>
      </c>
      <c r="H4378" s="4">
        <v>737012</v>
      </c>
      <c r="I4378" s="4">
        <v>32831779</v>
      </c>
      <c r="J4378" s="4">
        <v>1579292</v>
      </c>
      <c r="K4378" s="3" t="s">
        <v>1459</v>
      </c>
      <c r="L4378" s="4">
        <v>0.42392314698712913</v>
      </c>
    </row>
    <row r="4379" spans="2:12" x14ac:dyDescent="0.3">
      <c r="B4379" s="3" t="s">
        <v>186</v>
      </c>
      <c r="C4379" s="4">
        <v>2024</v>
      </c>
      <c r="D4379" s="3" t="s">
        <v>1455</v>
      </c>
      <c r="E4379" s="4">
        <v>17494738</v>
      </c>
      <c r="F4379" s="4">
        <v>10244031</v>
      </c>
      <c r="G4379" s="4">
        <v>7250707</v>
      </c>
      <c r="H4379" s="4">
        <v>0</v>
      </c>
      <c r="I4379" s="4">
        <v>116145954</v>
      </c>
      <c r="J4379" s="4">
        <v>2094985</v>
      </c>
      <c r="K4379" s="3" t="s">
        <v>1459</v>
      </c>
      <c r="L4379" s="4">
        <v>0.58554926629938675</v>
      </c>
    </row>
    <row r="4380" spans="2:12" x14ac:dyDescent="0.3">
      <c r="B4380" s="3" t="s">
        <v>186</v>
      </c>
      <c r="C4380" s="4">
        <v>2024</v>
      </c>
      <c r="D4380" s="3" t="s">
        <v>1456</v>
      </c>
      <c r="E4380" s="4">
        <v>144236868</v>
      </c>
      <c r="F4380" s="4">
        <v>56049255</v>
      </c>
      <c r="G4380" s="4">
        <v>88187613</v>
      </c>
      <c r="H4380" s="4">
        <v>634892</v>
      </c>
      <c r="I4380" s="4">
        <v>463591636</v>
      </c>
      <c r="J4380" s="4">
        <v>9383232</v>
      </c>
      <c r="K4380" s="3" t="s">
        <v>1459</v>
      </c>
      <c r="L4380" s="4">
        <v>0.38859173647614148</v>
      </c>
    </row>
    <row r="4381" spans="2:12" x14ac:dyDescent="0.3">
      <c r="B4381" s="3" t="s">
        <v>186</v>
      </c>
      <c r="C4381" s="4">
        <v>2024</v>
      </c>
      <c r="D4381" s="3" t="s">
        <v>1457</v>
      </c>
      <c r="E4381" s="4">
        <v>29715602</v>
      </c>
      <c r="F4381" s="4">
        <v>12548432</v>
      </c>
      <c r="G4381" s="4">
        <v>17167170</v>
      </c>
      <c r="H4381" s="4">
        <v>0</v>
      </c>
      <c r="I4381" s="4">
        <v>139830726</v>
      </c>
      <c r="J4381" s="4">
        <v>2172482</v>
      </c>
      <c r="K4381" s="3" t="s">
        <v>1459</v>
      </c>
      <c r="L4381" s="4">
        <v>0.42228429361787789</v>
      </c>
    </row>
    <row r="4382" spans="2:12" x14ac:dyDescent="0.3">
      <c r="B4382" s="3" t="s">
        <v>186</v>
      </c>
      <c r="C4382" s="4">
        <v>2024</v>
      </c>
      <c r="D4382" s="3" t="s">
        <v>1458</v>
      </c>
      <c r="E4382" s="4">
        <v>55489967</v>
      </c>
      <c r="F4382" s="4"/>
      <c r="G4382" s="4">
        <v>55489967</v>
      </c>
      <c r="H4382" s="4">
        <v>22079074</v>
      </c>
      <c r="I4382" s="4">
        <v>55489967</v>
      </c>
      <c r="J4382" s="4"/>
      <c r="K4382" s="3" t="s">
        <v>1451</v>
      </c>
      <c r="L4382" s="4"/>
    </row>
    <row r="4383" spans="2:12" x14ac:dyDescent="0.3">
      <c r="B4383" s="3" t="s">
        <v>190</v>
      </c>
      <c r="C4383" s="4">
        <v>2019</v>
      </c>
      <c r="D4383" s="3" t="s">
        <v>1446</v>
      </c>
      <c r="E4383" s="4">
        <v>224337000</v>
      </c>
      <c r="F4383" s="4">
        <v>82255000</v>
      </c>
      <c r="G4383" s="4">
        <v>142082000</v>
      </c>
      <c r="H4383" s="4">
        <v>10934000</v>
      </c>
      <c r="I4383" s="4">
        <v>224337000</v>
      </c>
      <c r="J4383" s="4">
        <v>7318000</v>
      </c>
      <c r="K4383" s="3" t="s">
        <v>1460</v>
      </c>
      <c r="L4383" s="4">
        <v>0.36665819726572074</v>
      </c>
    </row>
    <row r="4384" spans="2:12" x14ac:dyDescent="0.3">
      <c r="B4384" s="3" t="s">
        <v>190</v>
      </c>
      <c r="C4384" s="4">
        <v>2019</v>
      </c>
      <c r="D4384" s="3" t="s">
        <v>1448</v>
      </c>
      <c r="E4384" s="4">
        <v>270065000</v>
      </c>
      <c r="F4384" s="4">
        <v>81821000</v>
      </c>
      <c r="G4384" s="4">
        <v>188244000</v>
      </c>
      <c r="H4384" s="4">
        <v>14847000</v>
      </c>
      <c r="I4384" s="4">
        <v>270065000</v>
      </c>
      <c r="J4384" s="4">
        <v>4173000</v>
      </c>
      <c r="K4384" s="3" t="s">
        <v>1460</v>
      </c>
      <c r="L4384" s="4">
        <v>0.30296780404717383</v>
      </c>
    </row>
    <row r="4385" spans="2:12" x14ac:dyDescent="0.3">
      <c r="B4385" s="3" t="s">
        <v>190</v>
      </c>
      <c r="C4385" s="4">
        <v>2019</v>
      </c>
      <c r="D4385" s="3" t="s">
        <v>1449</v>
      </c>
      <c r="E4385" s="4">
        <v>26945000</v>
      </c>
      <c r="F4385" s="4">
        <v>13221000</v>
      </c>
      <c r="G4385" s="4">
        <v>13724000</v>
      </c>
      <c r="H4385" s="4">
        <v>6187000</v>
      </c>
      <c r="I4385" s="4">
        <v>26946000</v>
      </c>
      <c r="J4385" s="4">
        <v>1503000</v>
      </c>
      <c r="K4385" s="3" t="s">
        <v>1460</v>
      </c>
      <c r="L4385" s="4">
        <v>0.49066617183150862</v>
      </c>
    </row>
    <row r="4386" spans="2:12" x14ac:dyDescent="0.3">
      <c r="B4386" s="3" t="s">
        <v>190</v>
      </c>
      <c r="C4386" s="4">
        <v>2019</v>
      </c>
      <c r="D4386" s="3" t="s">
        <v>1450</v>
      </c>
      <c r="E4386" s="4">
        <v>737154000</v>
      </c>
      <c r="F4386" s="4"/>
      <c r="G4386" s="4">
        <v>737154000</v>
      </c>
      <c r="H4386" s="4">
        <v>95761000</v>
      </c>
      <c r="I4386" s="4">
        <v>737154000</v>
      </c>
      <c r="J4386" s="4"/>
      <c r="K4386" s="3" t="s">
        <v>1451</v>
      </c>
      <c r="L4386" s="4"/>
    </row>
    <row r="4387" spans="2:12" x14ac:dyDescent="0.3">
      <c r="B4387" s="3" t="s">
        <v>190</v>
      </c>
      <c r="C4387" s="4">
        <v>2019</v>
      </c>
      <c r="D4387" s="3" t="s">
        <v>1452</v>
      </c>
      <c r="E4387" s="4">
        <v>0</v>
      </c>
      <c r="F4387" s="4">
        <v>0</v>
      </c>
      <c r="G4387" s="4">
        <v>0</v>
      </c>
      <c r="H4387" s="4">
        <v>0</v>
      </c>
      <c r="I4387" s="4">
        <v>0</v>
      </c>
      <c r="J4387" s="4">
        <v>0</v>
      </c>
      <c r="K4387" s="3" t="s">
        <v>1451</v>
      </c>
      <c r="L4387" s="4"/>
    </row>
    <row r="4388" spans="2:12" x14ac:dyDescent="0.3">
      <c r="B4388" s="3" t="s">
        <v>190</v>
      </c>
      <c r="C4388" s="4">
        <v>2019</v>
      </c>
      <c r="D4388" s="3" t="s">
        <v>1453</v>
      </c>
      <c r="E4388" s="4">
        <v>52859000</v>
      </c>
      <c r="F4388" s="4">
        <v>31772000</v>
      </c>
      <c r="G4388" s="4">
        <v>21087000</v>
      </c>
      <c r="H4388" s="4">
        <v>3228000</v>
      </c>
      <c r="I4388" s="4">
        <v>52860000</v>
      </c>
      <c r="J4388" s="4">
        <v>3094000</v>
      </c>
      <c r="K4388" s="3" t="s">
        <v>1451</v>
      </c>
      <c r="L4388" s="4">
        <v>0.60107077318905011</v>
      </c>
    </row>
    <row r="4389" spans="2:12" x14ac:dyDescent="0.3">
      <c r="B4389" s="3" t="s">
        <v>190</v>
      </c>
      <c r="C4389" s="4">
        <v>2019</v>
      </c>
      <c r="D4389" s="3" t="s">
        <v>1454</v>
      </c>
      <c r="E4389" s="4">
        <v>99724000</v>
      </c>
      <c r="F4389" s="4">
        <v>52896000</v>
      </c>
      <c r="G4389" s="4">
        <v>46828000</v>
      </c>
      <c r="H4389" s="4">
        <v>3488000</v>
      </c>
      <c r="I4389" s="4">
        <v>99724000</v>
      </c>
      <c r="J4389" s="4">
        <v>3661000</v>
      </c>
      <c r="K4389" s="3" t="s">
        <v>1460</v>
      </c>
      <c r="L4389" s="4">
        <v>0.53042397015763509</v>
      </c>
    </row>
    <row r="4390" spans="2:12" x14ac:dyDescent="0.3">
      <c r="B4390" s="3" t="s">
        <v>190</v>
      </c>
      <c r="C4390" s="4">
        <v>2019</v>
      </c>
      <c r="D4390" s="3" t="s">
        <v>1455</v>
      </c>
      <c r="E4390" s="4">
        <v>139886000</v>
      </c>
      <c r="F4390" s="4">
        <v>39178000</v>
      </c>
      <c r="G4390" s="4">
        <v>100708000</v>
      </c>
      <c r="H4390" s="4">
        <v>2587000</v>
      </c>
      <c r="I4390" s="4">
        <v>139886000</v>
      </c>
      <c r="J4390" s="4">
        <v>2170000</v>
      </c>
      <c r="K4390" s="3" t="s">
        <v>1460</v>
      </c>
      <c r="L4390" s="4">
        <v>0.28007091488783725</v>
      </c>
    </row>
    <row r="4391" spans="2:12" x14ac:dyDescent="0.3">
      <c r="B4391" s="3" t="s">
        <v>190</v>
      </c>
      <c r="C4391" s="4">
        <v>2019</v>
      </c>
      <c r="D4391" s="3" t="s">
        <v>1456</v>
      </c>
      <c r="E4391" s="4">
        <v>529292000</v>
      </c>
      <c r="F4391" s="4">
        <v>256853000</v>
      </c>
      <c r="G4391" s="4">
        <v>272439000</v>
      </c>
      <c r="H4391" s="4">
        <v>18349000</v>
      </c>
      <c r="I4391" s="4">
        <v>529292000</v>
      </c>
      <c r="J4391" s="4">
        <v>12874000</v>
      </c>
      <c r="K4391" s="3" t="s">
        <v>1460</v>
      </c>
      <c r="L4391" s="4">
        <v>0.48527655811914783</v>
      </c>
    </row>
    <row r="4392" spans="2:12" x14ac:dyDescent="0.3">
      <c r="B4392" s="3" t="s">
        <v>190</v>
      </c>
      <c r="C4392" s="4">
        <v>2019</v>
      </c>
      <c r="D4392" s="3" t="s">
        <v>1457</v>
      </c>
      <c r="E4392" s="4">
        <v>228224000</v>
      </c>
      <c r="F4392" s="4">
        <v>78221000</v>
      </c>
      <c r="G4392" s="4">
        <v>150003000</v>
      </c>
      <c r="H4392" s="4">
        <v>6381000</v>
      </c>
      <c r="I4392" s="4">
        <v>228223000</v>
      </c>
      <c r="J4392" s="4">
        <v>3853000</v>
      </c>
      <c r="K4392" s="3" t="s">
        <v>1460</v>
      </c>
      <c r="L4392" s="4">
        <v>0.34273783651149747</v>
      </c>
    </row>
    <row r="4393" spans="2:12" x14ac:dyDescent="0.3">
      <c r="B4393" s="3" t="s">
        <v>190</v>
      </c>
      <c r="C4393" s="4">
        <v>2019</v>
      </c>
      <c r="D4393" s="3" t="s">
        <v>1458</v>
      </c>
      <c r="E4393" s="4">
        <v>52181000</v>
      </c>
      <c r="F4393" s="4"/>
      <c r="G4393" s="4">
        <v>52181000</v>
      </c>
      <c r="H4393" s="4">
        <v>8671000</v>
      </c>
      <c r="I4393" s="4">
        <v>52181000</v>
      </c>
      <c r="J4393" s="4"/>
      <c r="K4393" s="3" t="s">
        <v>1451</v>
      </c>
      <c r="L4393" s="4"/>
    </row>
    <row r="4394" spans="2:12" x14ac:dyDescent="0.3">
      <c r="B4394" s="3" t="s">
        <v>190</v>
      </c>
      <c r="C4394" s="4">
        <v>2020</v>
      </c>
      <c r="D4394" s="3" t="s">
        <v>1446</v>
      </c>
      <c r="E4394" s="4">
        <v>227267000</v>
      </c>
      <c r="F4394" s="4">
        <v>89080000</v>
      </c>
      <c r="G4394" s="4">
        <v>138187000</v>
      </c>
      <c r="H4394" s="4">
        <v>4942000</v>
      </c>
      <c r="I4394" s="4">
        <v>227267000</v>
      </c>
      <c r="J4394" s="4">
        <v>7930000</v>
      </c>
      <c r="K4394" s="3" t="s">
        <v>1460</v>
      </c>
      <c r="L4394" s="4">
        <v>0.39196187743931149</v>
      </c>
    </row>
    <row r="4395" spans="2:12" x14ac:dyDescent="0.3">
      <c r="B4395" s="3" t="s">
        <v>190</v>
      </c>
      <c r="C4395" s="4">
        <v>2020</v>
      </c>
      <c r="D4395" s="3" t="s">
        <v>1448</v>
      </c>
      <c r="E4395" s="4">
        <v>284549000</v>
      </c>
      <c r="F4395" s="4">
        <v>85946000</v>
      </c>
      <c r="G4395" s="4">
        <v>198603000</v>
      </c>
      <c r="H4395" s="4">
        <v>15043000</v>
      </c>
      <c r="I4395" s="4">
        <v>284549000</v>
      </c>
      <c r="J4395" s="4">
        <v>4358000</v>
      </c>
      <c r="K4395" s="3" t="s">
        <v>1460</v>
      </c>
      <c r="L4395" s="4">
        <v>0.30204288189380391</v>
      </c>
    </row>
    <row r="4396" spans="2:12" x14ac:dyDescent="0.3">
      <c r="B4396" s="3" t="s">
        <v>190</v>
      </c>
      <c r="C4396" s="4">
        <v>2020</v>
      </c>
      <c r="D4396" s="3" t="s">
        <v>1449</v>
      </c>
      <c r="E4396" s="4">
        <v>29050000</v>
      </c>
      <c r="F4396" s="4">
        <v>14407000</v>
      </c>
      <c r="G4396" s="4">
        <v>14643000</v>
      </c>
      <c r="H4396" s="4">
        <v>2724000</v>
      </c>
      <c r="I4396" s="4">
        <v>29050000</v>
      </c>
      <c r="J4396" s="4">
        <v>1792000</v>
      </c>
      <c r="K4396" s="3" t="s">
        <v>1460</v>
      </c>
      <c r="L4396" s="4">
        <v>0.49593803786574869</v>
      </c>
    </row>
    <row r="4397" spans="2:12" x14ac:dyDescent="0.3">
      <c r="B4397" s="3" t="s">
        <v>190</v>
      </c>
      <c r="C4397" s="4">
        <v>2020</v>
      </c>
      <c r="D4397" s="3" t="s">
        <v>1450</v>
      </c>
      <c r="E4397" s="4">
        <v>898693000</v>
      </c>
      <c r="F4397" s="4"/>
      <c r="G4397" s="4">
        <v>898693000</v>
      </c>
      <c r="H4397" s="4">
        <v>162021000</v>
      </c>
      <c r="I4397" s="4">
        <v>898693000</v>
      </c>
      <c r="J4397" s="4"/>
      <c r="K4397" s="3" t="s">
        <v>1451</v>
      </c>
      <c r="L4397" s="4"/>
    </row>
    <row r="4398" spans="2:12" x14ac:dyDescent="0.3">
      <c r="B4398" s="3" t="s">
        <v>190</v>
      </c>
      <c r="C4398" s="4">
        <v>2020</v>
      </c>
      <c r="D4398" s="3" t="s">
        <v>1452</v>
      </c>
      <c r="E4398" s="4">
        <v>0</v>
      </c>
      <c r="F4398" s="4">
        <v>0</v>
      </c>
      <c r="G4398" s="4">
        <v>0</v>
      </c>
      <c r="H4398" s="4">
        <v>0</v>
      </c>
      <c r="I4398" s="4">
        <v>0</v>
      </c>
      <c r="J4398" s="4">
        <v>0</v>
      </c>
      <c r="K4398" s="3" t="s">
        <v>1451</v>
      </c>
      <c r="L4398" s="4"/>
    </row>
    <row r="4399" spans="2:12" x14ac:dyDescent="0.3">
      <c r="B4399" s="3" t="s">
        <v>190</v>
      </c>
      <c r="C4399" s="4">
        <v>2020</v>
      </c>
      <c r="D4399" s="3" t="s">
        <v>1453</v>
      </c>
      <c r="E4399" s="4">
        <v>54117000</v>
      </c>
      <c r="F4399" s="4">
        <v>33805000</v>
      </c>
      <c r="G4399" s="4">
        <v>20312000</v>
      </c>
      <c r="H4399" s="4">
        <v>2492000</v>
      </c>
      <c r="I4399" s="4">
        <v>54117000</v>
      </c>
      <c r="J4399" s="4">
        <v>3129000</v>
      </c>
      <c r="K4399" s="3" t="s">
        <v>1451</v>
      </c>
      <c r="L4399" s="4">
        <v>0.62466507751723122</v>
      </c>
    </row>
    <row r="4400" spans="2:12" x14ac:dyDescent="0.3">
      <c r="B4400" s="3" t="s">
        <v>190</v>
      </c>
      <c r="C4400" s="4">
        <v>2020</v>
      </c>
      <c r="D4400" s="3" t="s">
        <v>1454</v>
      </c>
      <c r="E4400" s="4">
        <v>113171000</v>
      </c>
      <c r="F4400" s="4">
        <v>55507000</v>
      </c>
      <c r="G4400" s="4">
        <v>57664000</v>
      </c>
      <c r="H4400" s="4">
        <v>15168000</v>
      </c>
      <c r="I4400" s="4">
        <v>113171000</v>
      </c>
      <c r="J4400" s="4">
        <v>3784000</v>
      </c>
      <c r="K4400" s="3" t="s">
        <v>1460</v>
      </c>
      <c r="L4400" s="4">
        <v>0.49047017345433019</v>
      </c>
    </row>
    <row r="4401" spans="2:12" x14ac:dyDescent="0.3">
      <c r="B4401" s="3" t="s">
        <v>190</v>
      </c>
      <c r="C4401" s="4">
        <v>2020</v>
      </c>
      <c r="D4401" s="3" t="s">
        <v>1455</v>
      </c>
      <c r="E4401" s="4">
        <v>149519000</v>
      </c>
      <c r="F4401" s="4">
        <v>41370000</v>
      </c>
      <c r="G4401" s="4">
        <v>108149000</v>
      </c>
      <c r="H4401" s="4">
        <v>9992000</v>
      </c>
      <c r="I4401" s="4">
        <v>149519000</v>
      </c>
      <c r="J4401" s="4">
        <v>2290000</v>
      </c>
      <c r="K4401" s="3" t="s">
        <v>1460</v>
      </c>
      <c r="L4401" s="4">
        <v>0.27668724376166237</v>
      </c>
    </row>
    <row r="4402" spans="2:12" x14ac:dyDescent="0.3">
      <c r="B4402" s="3" t="s">
        <v>190</v>
      </c>
      <c r="C4402" s="4">
        <v>2020</v>
      </c>
      <c r="D4402" s="3" t="s">
        <v>1456</v>
      </c>
      <c r="E4402" s="4">
        <v>551323000</v>
      </c>
      <c r="F4402" s="4">
        <v>270256000</v>
      </c>
      <c r="G4402" s="4">
        <v>281067000</v>
      </c>
      <c r="H4402" s="4">
        <v>22216000</v>
      </c>
      <c r="I4402" s="4">
        <v>551323000</v>
      </c>
      <c r="J4402" s="4">
        <v>13544000</v>
      </c>
      <c r="K4402" s="3" t="s">
        <v>1460</v>
      </c>
      <c r="L4402" s="4">
        <v>0.49019540269497192</v>
      </c>
    </row>
    <row r="4403" spans="2:12" x14ac:dyDescent="0.3">
      <c r="B4403" s="3" t="s">
        <v>190</v>
      </c>
      <c r="C4403" s="4">
        <v>2020</v>
      </c>
      <c r="D4403" s="3" t="s">
        <v>1457</v>
      </c>
      <c r="E4403" s="4">
        <v>230215000</v>
      </c>
      <c r="F4403" s="4">
        <v>82028000</v>
      </c>
      <c r="G4403" s="4">
        <v>148187000</v>
      </c>
      <c r="H4403" s="4">
        <v>2175000</v>
      </c>
      <c r="I4403" s="4">
        <v>230215000</v>
      </c>
      <c r="J4403" s="4">
        <v>3910000</v>
      </c>
      <c r="K4403" s="3" t="s">
        <v>1460</v>
      </c>
      <c r="L4403" s="4">
        <v>0.35631040549051973</v>
      </c>
    </row>
    <row r="4404" spans="2:12" x14ac:dyDescent="0.3">
      <c r="B4404" s="3" t="s">
        <v>190</v>
      </c>
      <c r="C4404" s="4">
        <v>2020</v>
      </c>
      <c r="D4404" s="3" t="s">
        <v>1458</v>
      </c>
      <c r="E4404" s="4">
        <v>40261000</v>
      </c>
      <c r="F4404" s="4"/>
      <c r="G4404" s="4">
        <v>40261000</v>
      </c>
      <c r="H4404" s="4">
        <v>-11920000</v>
      </c>
      <c r="I4404" s="4">
        <v>40261000</v>
      </c>
      <c r="J4404" s="4"/>
      <c r="K4404" s="3" t="s">
        <v>1451</v>
      </c>
      <c r="L4404" s="4"/>
    </row>
    <row r="4405" spans="2:12" x14ac:dyDescent="0.3">
      <c r="B4405" s="3" t="s">
        <v>190</v>
      </c>
      <c r="C4405" s="4">
        <v>2021</v>
      </c>
      <c r="D4405" s="3" t="s">
        <v>1446</v>
      </c>
      <c r="E4405" s="4">
        <v>235173000</v>
      </c>
      <c r="F4405" s="4">
        <v>95739000</v>
      </c>
      <c r="G4405" s="4">
        <v>139434000</v>
      </c>
      <c r="H4405" s="4">
        <v>8452000</v>
      </c>
      <c r="I4405" s="4">
        <v>235173000</v>
      </c>
      <c r="J4405" s="4">
        <v>7205000</v>
      </c>
      <c r="K4405" s="3" t="s">
        <v>1460</v>
      </c>
      <c r="L4405" s="4">
        <v>0.40710030488193799</v>
      </c>
    </row>
    <row r="4406" spans="2:12" x14ac:dyDescent="0.3">
      <c r="B4406" s="3" t="s">
        <v>190</v>
      </c>
      <c r="C4406" s="4">
        <v>2021</v>
      </c>
      <c r="D4406" s="3" t="s">
        <v>1448</v>
      </c>
      <c r="E4406" s="4">
        <v>298646000</v>
      </c>
      <c r="F4406" s="4">
        <v>90402000</v>
      </c>
      <c r="G4406" s="4">
        <v>208244000</v>
      </c>
      <c r="H4406" s="4">
        <v>14435000</v>
      </c>
      <c r="I4406" s="4">
        <v>298646000</v>
      </c>
      <c r="J4406" s="4">
        <v>4607000</v>
      </c>
      <c r="K4406" s="3" t="s">
        <v>1460</v>
      </c>
      <c r="L4406" s="4">
        <v>0.30270621404606124</v>
      </c>
    </row>
    <row r="4407" spans="2:12" x14ac:dyDescent="0.3">
      <c r="B4407" s="3" t="s">
        <v>190</v>
      </c>
      <c r="C4407" s="4">
        <v>2021</v>
      </c>
      <c r="D4407" s="3" t="s">
        <v>1449</v>
      </c>
      <c r="E4407" s="4">
        <v>31976000</v>
      </c>
      <c r="F4407" s="4">
        <v>14868000</v>
      </c>
      <c r="G4407" s="4">
        <v>17108000</v>
      </c>
      <c r="H4407" s="4">
        <v>4110000</v>
      </c>
      <c r="I4407" s="4">
        <v>31976000</v>
      </c>
      <c r="J4407" s="4">
        <v>1645000</v>
      </c>
      <c r="K4407" s="3" t="s">
        <v>1460</v>
      </c>
      <c r="L4407" s="4">
        <v>0.46497373029772332</v>
      </c>
    </row>
    <row r="4408" spans="2:12" x14ac:dyDescent="0.3">
      <c r="B4408" s="3" t="s">
        <v>190</v>
      </c>
      <c r="C4408" s="4">
        <v>2021</v>
      </c>
      <c r="D4408" s="3" t="s">
        <v>1450</v>
      </c>
      <c r="E4408" s="4">
        <v>1074438000</v>
      </c>
      <c r="F4408" s="4"/>
      <c r="G4408" s="4">
        <v>1074438000</v>
      </c>
      <c r="H4408" s="4">
        <v>177324000</v>
      </c>
      <c r="I4408" s="4">
        <v>1074438000</v>
      </c>
      <c r="J4408" s="4"/>
      <c r="K4408" s="3" t="s">
        <v>1451</v>
      </c>
      <c r="L4408" s="4"/>
    </row>
    <row r="4409" spans="2:12" x14ac:dyDescent="0.3">
      <c r="B4409" s="3" t="s">
        <v>190</v>
      </c>
      <c r="C4409" s="4">
        <v>2021</v>
      </c>
      <c r="D4409" s="3" t="s">
        <v>1452</v>
      </c>
      <c r="E4409" s="4">
        <v>0</v>
      </c>
      <c r="F4409" s="4">
        <v>0</v>
      </c>
      <c r="G4409" s="4">
        <v>0</v>
      </c>
      <c r="H4409" s="4">
        <v>0</v>
      </c>
      <c r="I4409" s="4">
        <v>0</v>
      </c>
      <c r="J4409" s="4">
        <v>0</v>
      </c>
      <c r="K4409" s="3" t="s">
        <v>1451</v>
      </c>
      <c r="L4409" s="4"/>
    </row>
    <row r="4410" spans="2:12" x14ac:dyDescent="0.3">
      <c r="B4410" s="3" t="s">
        <v>190</v>
      </c>
      <c r="C4410" s="4">
        <v>2021</v>
      </c>
      <c r="D4410" s="3" t="s">
        <v>1453</v>
      </c>
      <c r="E4410" s="4">
        <v>56233000</v>
      </c>
      <c r="F4410" s="4">
        <v>35807000</v>
      </c>
      <c r="G4410" s="4">
        <v>20426000</v>
      </c>
      <c r="H4410" s="4">
        <v>3512000</v>
      </c>
      <c r="I4410" s="4">
        <v>56233000</v>
      </c>
      <c r="J4410" s="4">
        <v>3170000</v>
      </c>
      <c r="K4410" s="3" t="s">
        <v>1451</v>
      </c>
      <c r="L4410" s="4">
        <v>0.63676133231376597</v>
      </c>
    </row>
    <row r="4411" spans="2:12" x14ac:dyDescent="0.3">
      <c r="B4411" s="3" t="s">
        <v>190</v>
      </c>
      <c r="C4411" s="4">
        <v>2021</v>
      </c>
      <c r="D4411" s="3" t="s">
        <v>1454</v>
      </c>
      <c r="E4411" s="4">
        <v>116509000</v>
      </c>
      <c r="F4411" s="4">
        <v>58973000</v>
      </c>
      <c r="G4411" s="4">
        <v>57536000</v>
      </c>
      <c r="H4411" s="4">
        <v>4092000</v>
      </c>
      <c r="I4411" s="4">
        <v>116509000</v>
      </c>
      <c r="J4411" s="4">
        <v>4109000</v>
      </c>
      <c r="K4411" s="3" t="s">
        <v>1460</v>
      </c>
      <c r="L4411" s="4">
        <v>0.50616690556094379</v>
      </c>
    </row>
    <row r="4412" spans="2:12" x14ac:dyDescent="0.3">
      <c r="B4412" s="3" t="s">
        <v>190</v>
      </c>
      <c r="C4412" s="4">
        <v>2021</v>
      </c>
      <c r="D4412" s="3" t="s">
        <v>1455</v>
      </c>
      <c r="E4412" s="4">
        <v>156088000</v>
      </c>
      <c r="F4412" s="4">
        <v>43642000</v>
      </c>
      <c r="G4412" s="4">
        <v>112446000</v>
      </c>
      <c r="H4412" s="4">
        <v>6829000</v>
      </c>
      <c r="I4412" s="4">
        <v>156088000</v>
      </c>
      <c r="J4412" s="4">
        <v>2385000</v>
      </c>
      <c r="K4412" s="3" t="s">
        <v>1460</v>
      </c>
      <c r="L4412" s="4">
        <v>0.2795986879196351</v>
      </c>
    </row>
    <row r="4413" spans="2:12" x14ac:dyDescent="0.3">
      <c r="B4413" s="3" t="s">
        <v>190</v>
      </c>
      <c r="C4413" s="4">
        <v>2021</v>
      </c>
      <c r="D4413" s="3" t="s">
        <v>1456</v>
      </c>
      <c r="E4413" s="4">
        <v>581921000</v>
      </c>
      <c r="F4413" s="4">
        <v>283912000</v>
      </c>
      <c r="G4413" s="4">
        <v>298009000</v>
      </c>
      <c r="H4413" s="4">
        <v>31310000</v>
      </c>
      <c r="I4413" s="4">
        <v>581921000</v>
      </c>
      <c r="J4413" s="4">
        <v>14343000</v>
      </c>
      <c r="K4413" s="3" t="s">
        <v>1460</v>
      </c>
      <c r="L4413" s="4">
        <v>0.48788753112535893</v>
      </c>
    </row>
    <row r="4414" spans="2:12" x14ac:dyDescent="0.3">
      <c r="B4414" s="3" t="s">
        <v>190</v>
      </c>
      <c r="C4414" s="4">
        <v>2021</v>
      </c>
      <c r="D4414" s="3" t="s">
        <v>1457</v>
      </c>
      <c r="E4414" s="4">
        <v>236884000</v>
      </c>
      <c r="F4414" s="4">
        <v>85777000</v>
      </c>
      <c r="G4414" s="4">
        <v>151107000</v>
      </c>
      <c r="H4414" s="4">
        <v>7157000</v>
      </c>
      <c r="I4414" s="4">
        <v>236884000</v>
      </c>
      <c r="J4414" s="4">
        <v>3997000</v>
      </c>
      <c r="K4414" s="3" t="s">
        <v>1460</v>
      </c>
      <c r="L4414" s="4">
        <v>0.36210550311544892</v>
      </c>
    </row>
    <row r="4415" spans="2:12" x14ac:dyDescent="0.3">
      <c r="B4415" s="3" t="s">
        <v>190</v>
      </c>
      <c r="C4415" s="4">
        <v>2021</v>
      </c>
      <c r="D4415" s="3" t="s">
        <v>1458</v>
      </c>
      <c r="E4415" s="4">
        <v>31421000</v>
      </c>
      <c r="F4415" s="4"/>
      <c r="G4415" s="4">
        <v>31421000</v>
      </c>
      <c r="H4415" s="4">
        <v>-8840000</v>
      </c>
      <c r="I4415" s="4">
        <v>31421000</v>
      </c>
      <c r="J4415" s="4"/>
      <c r="K4415" s="3" t="s">
        <v>1451</v>
      </c>
      <c r="L4415" s="4"/>
    </row>
    <row r="4416" spans="2:12" x14ac:dyDescent="0.3">
      <c r="B4416" s="3" t="s">
        <v>190</v>
      </c>
      <c r="C4416" s="4">
        <v>2022</v>
      </c>
      <c r="D4416" s="3" t="s">
        <v>1446</v>
      </c>
      <c r="E4416" s="4">
        <v>238340000</v>
      </c>
      <c r="F4416" s="4">
        <v>103733000</v>
      </c>
      <c r="G4416" s="4">
        <v>134607000</v>
      </c>
      <c r="H4416" s="4">
        <v>3861000</v>
      </c>
      <c r="I4416" s="4">
        <v>134607000</v>
      </c>
      <c r="J4416" s="4">
        <v>8133000</v>
      </c>
      <c r="K4416" s="3" t="s">
        <v>1460</v>
      </c>
      <c r="L4416" s="4">
        <v>0.43523118234454983</v>
      </c>
    </row>
    <row r="4417" spans="2:12" x14ac:dyDescent="0.3">
      <c r="B4417" s="3" t="s">
        <v>190</v>
      </c>
      <c r="C4417" s="4">
        <v>2022</v>
      </c>
      <c r="D4417" s="3" t="s">
        <v>1448</v>
      </c>
      <c r="E4417" s="4">
        <v>312901000</v>
      </c>
      <c r="F4417" s="4">
        <v>95034000</v>
      </c>
      <c r="G4417" s="4">
        <v>217867000</v>
      </c>
      <c r="H4417" s="4">
        <v>14507000</v>
      </c>
      <c r="I4417" s="4">
        <v>217867000</v>
      </c>
      <c r="J4417" s="4">
        <v>4750000</v>
      </c>
      <c r="K4417" s="3" t="s">
        <v>1460</v>
      </c>
      <c r="L4417" s="4">
        <v>0.3037190676923372</v>
      </c>
    </row>
    <row r="4418" spans="2:12" x14ac:dyDescent="0.3">
      <c r="B4418" s="3" t="s">
        <v>190</v>
      </c>
      <c r="C4418" s="4">
        <v>2022</v>
      </c>
      <c r="D4418" s="3" t="s">
        <v>1449</v>
      </c>
      <c r="E4418" s="4">
        <v>32997000</v>
      </c>
      <c r="F4418" s="4">
        <v>16032000</v>
      </c>
      <c r="G4418" s="4">
        <v>16965000</v>
      </c>
      <c r="H4418" s="4">
        <v>1986000</v>
      </c>
      <c r="I4418" s="4">
        <v>16965000</v>
      </c>
      <c r="J4418" s="4">
        <v>2036000</v>
      </c>
      <c r="K4418" s="3" t="s">
        <v>1460</v>
      </c>
      <c r="L4418" s="4">
        <v>0.48586235112282933</v>
      </c>
    </row>
    <row r="4419" spans="2:12" x14ac:dyDescent="0.3">
      <c r="B4419" s="3" t="s">
        <v>190</v>
      </c>
      <c r="C4419" s="4">
        <v>2022</v>
      </c>
      <c r="D4419" s="3" t="s">
        <v>1450</v>
      </c>
      <c r="E4419" s="4">
        <v>1126912000</v>
      </c>
      <c r="F4419" s="4"/>
      <c r="G4419" s="4">
        <v>1126912000</v>
      </c>
      <c r="H4419" s="4">
        <v>63231000</v>
      </c>
      <c r="I4419" s="4">
        <v>1126912000</v>
      </c>
      <c r="J4419" s="4"/>
      <c r="K4419" s="3" t="s">
        <v>1451</v>
      </c>
      <c r="L4419" s="4"/>
    </row>
    <row r="4420" spans="2:12" x14ac:dyDescent="0.3">
      <c r="B4420" s="3" t="s">
        <v>190</v>
      </c>
      <c r="C4420" s="4">
        <v>2022</v>
      </c>
      <c r="D4420" s="3" t="s">
        <v>1452</v>
      </c>
      <c r="E4420" s="4">
        <v>0</v>
      </c>
      <c r="F4420" s="4">
        <v>0</v>
      </c>
      <c r="G4420" s="4">
        <v>0</v>
      </c>
      <c r="H4420" s="4">
        <v>0</v>
      </c>
      <c r="I4420" s="4">
        <v>0</v>
      </c>
      <c r="J4420" s="4">
        <v>0</v>
      </c>
      <c r="K4420" s="3" t="s">
        <v>1451</v>
      </c>
      <c r="L4420" s="4"/>
    </row>
    <row r="4421" spans="2:12" x14ac:dyDescent="0.3">
      <c r="B4421" s="3" t="s">
        <v>190</v>
      </c>
      <c r="C4421" s="4">
        <v>2022</v>
      </c>
      <c r="D4421" s="3" t="s">
        <v>1453</v>
      </c>
      <c r="E4421" s="4">
        <v>58226000</v>
      </c>
      <c r="F4421" s="4">
        <v>38562000</v>
      </c>
      <c r="G4421" s="4">
        <v>19664000</v>
      </c>
      <c r="H4421" s="4">
        <v>2381000</v>
      </c>
      <c r="I4421" s="4">
        <v>19664000</v>
      </c>
      <c r="J4421" s="4">
        <v>3163000</v>
      </c>
      <c r="K4421" s="3" t="s">
        <v>1451</v>
      </c>
      <c r="L4421" s="4">
        <v>0.66228145502009417</v>
      </c>
    </row>
    <row r="4422" spans="2:12" x14ac:dyDescent="0.3">
      <c r="B4422" s="3" t="s">
        <v>190</v>
      </c>
      <c r="C4422" s="4">
        <v>2022</v>
      </c>
      <c r="D4422" s="3" t="s">
        <v>1454</v>
      </c>
      <c r="E4422" s="4">
        <v>120110000</v>
      </c>
      <c r="F4422" s="4">
        <v>63014000</v>
      </c>
      <c r="G4422" s="4">
        <v>57096000</v>
      </c>
      <c r="H4422" s="4">
        <v>3601000</v>
      </c>
      <c r="I4422" s="4">
        <v>57096000</v>
      </c>
      <c r="J4422" s="4">
        <v>4041000</v>
      </c>
      <c r="K4422" s="3" t="s">
        <v>1460</v>
      </c>
      <c r="L4422" s="4">
        <v>0.52463575056198486</v>
      </c>
    </row>
    <row r="4423" spans="2:12" x14ac:dyDescent="0.3">
      <c r="B4423" s="3" t="s">
        <v>190</v>
      </c>
      <c r="C4423" s="4">
        <v>2022</v>
      </c>
      <c r="D4423" s="3" t="s">
        <v>1455</v>
      </c>
      <c r="E4423" s="4">
        <v>161706000</v>
      </c>
      <c r="F4423" s="4">
        <v>45868000</v>
      </c>
      <c r="G4423" s="4">
        <v>115838000</v>
      </c>
      <c r="H4423" s="4">
        <v>5902000</v>
      </c>
      <c r="I4423" s="4">
        <v>115837000</v>
      </c>
      <c r="J4423" s="4">
        <v>2447000</v>
      </c>
      <c r="K4423" s="3" t="s">
        <v>1460</v>
      </c>
      <c r="L4423" s="4">
        <v>0.28365057573621261</v>
      </c>
    </row>
    <row r="4424" spans="2:12" x14ac:dyDescent="0.3">
      <c r="B4424" s="3" t="s">
        <v>190</v>
      </c>
      <c r="C4424" s="4">
        <v>2022</v>
      </c>
      <c r="D4424" s="3" t="s">
        <v>1456</v>
      </c>
      <c r="E4424" s="4">
        <v>606433000</v>
      </c>
      <c r="F4424" s="4">
        <v>296878000</v>
      </c>
      <c r="G4424" s="4">
        <v>309555000</v>
      </c>
      <c r="H4424" s="4">
        <v>26050000</v>
      </c>
      <c r="I4424" s="4">
        <v>309556000</v>
      </c>
      <c r="J4424" s="4">
        <v>14500000</v>
      </c>
      <c r="K4424" s="3" t="s">
        <v>1460</v>
      </c>
      <c r="L4424" s="4">
        <v>0.48954789729450737</v>
      </c>
    </row>
    <row r="4425" spans="2:12" x14ac:dyDescent="0.3">
      <c r="B4425" s="3" t="s">
        <v>190</v>
      </c>
      <c r="C4425" s="4">
        <v>2022</v>
      </c>
      <c r="D4425" s="3" t="s">
        <v>1457</v>
      </c>
      <c r="E4425" s="4">
        <v>240084000</v>
      </c>
      <c r="F4425" s="4">
        <v>88566000</v>
      </c>
      <c r="G4425" s="4">
        <v>151518000</v>
      </c>
      <c r="H4425" s="4">
        <v>4361000</v>
      </c>
      <c r="I4425" s="4">
        <v>151518000</v>
      </c>
      <c r="J4425" s="4">
        <v>3614000</v>
      </c>
      <c r="K4425" s="3" t="s">
        <v>1460</v>
      </c>
      <c r="L4425" s="4">
        <v>0.36889588643974608</v>
      </c>
    </row>
    <row r="4426" spans="2:12" x14ac:dyDescent="0.3">
      <c r="B4426" s="3" t="s">
        <v>190</v>
      </c>
      <c r="C4426" s="4">
        <v>2022</v>
      </c>
      <c r="D4426" s="3" t="s">
        <v>1458</v>
      </c>
      <c r="E4426" s="4">
        <v>61617000</v>
      </c>
      <c r="F4426" s="4"/>
      <c r="G4426" s="4">
        <v>61617000</v>
      </c>
      <c r="H4426" s="4">
        <v>30195000</v>
      </c>
      <c r="I4426" s="4">
        <v>61617000</v>
      </c>
      <c r="J4426" s="4"/>
      <c r="K4426" s="3" t="s">
        <v>1451</v>
      </c>
      <c r="L4426" s="4"/>
    </row>
    <row r="4427" spans="2:12" x14ac:dyDescent="0.3">
      <c r="B4427" s="3" t="s">
        <v>190</v>
      </c>
      <c r="C4427" s="4">
        <v>2023</v>
      </c>
      <c r="D4427" s="3" t="s">
        <v>1446</v>
      </c>
      <c r="E4427" s="4">
        <v>254393000</v>
      </c>
      <c r="F4427" s="4">
        <v>112452000</v>
      </c>
      <c r="G4427" s="4">
        <v>141941000</v>
      </c>
      <c r="H4427" s="4">
        <v>16096000</v>
      </c>
      <c r="I4427" s="4">
        <v>141941000</v>
      </c>
      <c r="J4427" s="4">
        <v>9639000</v>
      </c>
      <c r="K4427" s="3" t="s">
        <v>1460</v>
      </c>
      <c r="L4427" s="4">
        <v>0.44204046494990035</v>
      </c>
    </row>
    <row r="4428" spans="2:12" x14ac:dyDescent="0.3">
      <c r="B4428" s="3" t="s">
        <v>190</v>
      </c>
      <c r="C4428" s="4">
        <v>2023</v>
      </c>
      <c r="D4428" s="3" t="s">
        <v>1448</v>
      </c>
      <c r="E4428" s="4">
        <v>330145000</v>
      </c>
      <c r="F4428" s="4">
        <v>99800000</v>
      </c>
      <c r="G4428" s="4">
        <v>230345000</v>
      </c>
      <c r="H4428" s="4">
        <v>17760000</v>
      </c>
      <c r="I4428" s="4">
        <v>230345000</v>
      </c>
      <c r="J4428" s="4">
        <v>5011000</v>
      </c>
      <c r="K4428" s="3" t="s">
        <v>1460</v>
      </c>
      <c r="L4428" s="4">
        <v>0.30229141740750276</v>
      </c>
    </row>
    <row r="4429" spans="2:12" x14ac:dyDescent="0.3">
      <c r="B4429" s="3" t="s">
        <v>190</v>
      </c>
      <c r="C4429" s="4">
        <v>2023</v>
      </c>
      <c r="D4429" s="3" t="s">
        <v>1449</v>
      </c>
      <c r="E4429" s="4">
        <v>33675000</v>
      </c>
      <c r="F4429" s="4">
        <v>17723000</v>
      </c>
      <c r="G4429" s="4">
        <v>15952000</v>
      </c>
      <c r="H4429" s="4">
        <v>1074000</v>
      </c>
      <c r="I4429" s="4">
        <v>15952000</v>
      </c>
      <c r="J4429" s="4">
        <v>2086000</v>
      </c>
      <c r="K4429" s="3" t="s">
        <v>1460</v>
      </c>
      <c r="L4429" s="4">
        <v>0.52629547141796584</v>
      </c>
    </row>
    <row r="4430" spans="2:12" x14ac:dyDescent="0.3">
      <c r="B4430" s="3" t="s">
        <v>190</v>
      </c>
      <c r="C4430" s="4">
        <v>2023</v>
      </c>
      <c r="D4430" s="3" t="s">
        <v>1450</v>
      </c>
      <c r="E4430" s="4">
        <v>1245129000</v>
      </c>
      <c r="F4430" s="4"/>
      <c r="G4430" s="4">
        <v>1245129000</v>
      </c>
      <c r="H4430" s="4">
        <v>118223000</v>
      </c>
      <c r="I4430" s="4">
        <v>1245129000</v>
      </c>
      <c r="J4430" s="4"/>
      <c r="K4430" s="3" t="s">
        <v>1451</v>
      </c>
      <c r="L4430" s="4"/>
    </row>
    <row r="4431" spans="2:12" x14ac:dyDescent="0.3">
      <c r="B4431" s="3" t="s">
        <v>190</v>
      </c>
      <c r="C4431" s="4">
        <v>2023</v>
      </c>
      <c r="D4431" s="3" t="s">
        <v>1452</v>
      </c>
      <c r="E4431" s="4">
        <v>0</v>
      </c>
      <c r="F4431" s="4">
        <v>0</v>
      </c>
      <c r="G4431" s="4">
        <v>0</v>
      </c>
      <c r="H4431" s="4">
        <v>0</v>
      </c>
      <c r="I4431" s="4">
        <v>0</v>
      </c>
      <c r="J4431" s="4">
        <v>0</v>
      </c>
      <c r="K4431" s="3" t="s">
        <v>1451</v>
      </c>
      <c r="L4431" s="4"/>
    </row>
    <row r="4432" spans="2:12" x14ac:dyDescent="0.3">
      <c r="B4432" s="3" t="s">
        <v>190</v>
      </c>
      <c r="C4432" s="4">
        <v>2023</v>
      </c>
      <c r="D4432" s="3" t="s">
        <v>1453</v>
      </c>
      <c r="E4432" s="4">
        <v>61285000</v>
      </c>
      <c r="F4432" s="4">
        <v>40462000</v>
      </c>
      <c r="G4432" s="4">
        <v>20823000</v>
      </c>
      <c r="H4432" s="4">
        <v>4533000</v>
      </c>
      <c r="I4432" s="4">
        <v>20823000</v>
      </c>
      <c r="J4432" s="4">
        <v>3324000</v>
      </c>
      <c r="K4432" s="3" t="s">
        <v>1451</v>
      </c>
      <c r="L4432" s="4">
        <v>0.6602268091702701</v>
      </c>
    </row>
    <row r="4433" spans="2:12" x14ac:dyDescent="0.3">
      <c r="B4433" s="3" t="s">
        <v>190</v>
      </c>
      <c r="C4433" s="4">
        <v>2023</v>
      </c>
      <c r="D4433" s="3" t="s">
        <v>1454</v>
      </c>
      <c r="E4433" s="4">
        <v>121022000</v>
      </c>
      <c r="F4433" s="4">
        <v>67327000</v>
      </c>
      <c r="G4433" s="4">
        <v>53695000</v>
      </c>
      <c r="H4433" s="4">
        <v>662000</v>
      </c>
      <c r="I4433" s="4">
        <v>53695000</v>
      </c>
      <c r="J4433" s="4">
        <v>4313000</v>
      </c>
      <c r="K4433" s="3" t="s">
        <v>1460</v>
      </c>
      <c r="L4433" s="4">
        <v>0.55632033845086015</v>
      </c>
    </row>
    <row r="4434" spans="2:12" x14ac:dyDescent="0.3">
      <c r="B4434" s="3" t="s">
        <v>190</v>
      </c>
      <c r="C4434" s="4">
        <v>2023</v>
      </c>
      <c r="D4434" s="3" t="s">
        <v>1455</v>
      </c>
      <c r="E4434" s="4">
        <v>167430000</v>
      </c>
      <c r="F4434" s="4">
        <v>48303000</v>
      </c>
      <c r="G4434" s="4">
        <v>119127000</v>
      </c>
      <c r="H4434" s="4">
        <v>5888000</v>
      </c>
      <c r="I4434" s="4">
        <v>119127000</v>
      </c>
      <c r="J4434" s="4">
        <v>2527000</v>
      </c>
      <c r="K4434" s="3" t="s">
        <v>1460</v>
      </c>
      <c r="L4434" s="4">
        <v>0.28849668518186705</v>
      </c>
    </row>
    <row r="4435" spans="2:12" x14ac:dyDescent="0.3">
      <c r="B4435" s="3" t="s">
        <v>190</v>
      </c>
      <c r="C4435" s="4">
        <v>2023</v>
      </c>
      <c r="D4435" s="3" t="s">
        <v>1456</v>
      </c>
      <c r="E4435" s="4">
        <v>644216000</v>
      </c>
      <c r="F4435" s="4">
        <v>310056000</v>
      </c>
      <c r="G4435" s="4">
        <v>334160000</v>
      </c>
      <c r="H4435" s="4">
        <v>40028000</v>
      </c>
      <c r="I4435" s="4">
        <v>334160000</v>
      </c>
      <c r="J4435" s="4">
        <v>15352000</v>
      </c>
      <c r="K4435" s="3" t="s">
        <v>1460</v>
      </c>
      <c r="L4435" s="4">
        <v>0.48129198902231551</v>
      </c>
    </row>
    <row r="4436" spans="2:12" x14ac:dyDescent="0.3">
      <c r="B4436" s="3" t="s">
        <v>190</v>
      </c>
      <c r="C4436" s="4">
        <v>2023</v>
      </c>
      <c r="D4436" s="3" t="s">
        <v>1457</v>
      </c>
      <c r="E4436" s="4">
        <v>249250000</v>
      </c>
      <c r="F4436" s="4">
        <v>91577000</v>
      </c>
      <c r="G4436" s="4">
        <v>157673000</v>
      </c>
      <c r="H4436" s="4">
        <v>10382000</v>
      </c>
      <c r="I4436" s="4">
        <v>157673000</v>
      </c>
      <c r="J4436" s="4">
        <v>3988000</v>
      </c>
      <c r="K4436" s="3" t="s">
        <v>1460</v>
      </c>
      <c r="L4436" s="4">
        <v>0.36741023069207623</v>
      </c>
    </row>
    <row r="4437" spans="2:12" x14ac:dyDescent="0.3">
      <c r="B4437" s="3" t="s">
        <v>190</v>
      </c>
      <c r="C4437" s="4">
        <v>2023</v>
      </c>
      <c r="D4437" s="3" t="s">
        <v>1458</v>
      </c>
      <c r="E4437" s="4">
        <v>86170000</v>
      </c>
      <c r="F4437" s="4"/>
      <c r="G4437" s="4">
        <v>86170000</v>
      </c>
      <c r="H4437" s="4">
        <v>24375000</v>
      </c>
      <c r="I4437" s="4">
        <v>86170000</v>
      </c>
      <c r="J4437" s="4"/>
      <c r="K4437" s="3" t="s">
        <v>1451</v>
      </c>
      <c r="L4437" s="4"/>
    </row>
    <row r="4438" spans="2:12" x14ac:dyDescent="0.3">
      <c r="B4438" s="3" t="s">
        <v>190</v>
      </c>
      <c r="C4438" s="4">
        <v>2024</v>
      </c>
      <c r="D4438" s="3" t="s">
        <v>1446</v>
      </c>
      <c r="E4438" s="4">
        <v>283567000</v>
      </c>
      <c r="F4438" s="4">
        <v>121084000</v>
      </c>
      <c r="G4438" s="4">
        <v>162483000</v>
      </c>
      <c r="H4438" s="4">
        <v>30814000</v>
      </c>
      <c r="I4438" s="4">
        <v>162483000</v>
      </c>
      <c r="J4438" s="4">
        <v>9090000</v>
      </c>
      <c r="K4438" s="3" t="s">
        <v>1459</v>
      </c>
      <c r="L4438" s="4">
        <v>0.42700314211456197</v>
      </c>
    </row>
    <row r="4439" spans="2:12" x14ac:dyDescent="0.3">
      <c r="B4439" s="3" t="s">
        <v>190</v>
      </c>
      <c r="C4439" s="4">
        <v>2024</v>
      </c>
      <c r="D4439" s="3" t="s">
        <v>1448</v>
      </c>
      <c r="E4439" s="4">
        <v>350242000</v>
      </c>
      <c r="F4439" s="4">
        <v>104925000</v>
      </c>
      <c r="G4439" s="4">
        <v>245317000</v>
      </c>
      <c r="H4439" s="4">
        <v>20399000</v>
      </c>
      <c r="I4439" s="4">
        <v>245317000</v>
      </c>
      <c r="J4439" s="4">
        <v>5280000</v>
      </c>
      <c r="K4439" s="3" t="s">
        <v>1460</v>
      </c>
      <c r="L4439" s="4">
        <v>0.29957857709812075</v>
      </c>
    </row>
    <row r="4440" spans="2:12" x14ac:dyDescent="0.3">
      <c r="B4440" s="3" t="s">
        <v>190</v>
      </c>
      <c r="C4440" s="4">
        <v>2024</v>
      </c>
      <c r="D4440" s="3" t="s">
        <v>1449</v>
      </c>
      <c r="E4440" s="4">
        <v>37886000</v>
      </c>
      <c r="F4440" s="4">
        <v>18519000</v>
      </c>
      <c r="G4440" s="4">
        <v>19367000</v>
      </c>
      <c r="H4440" s="4">
        <v>6128000</v>
      </c>
      <c r="I4440" s="4">
        <v>19367000</v>
      </c>
      <c r="J4440" s="4">
        <v>2205000</v>
      </c>
      <c r="K4440" s="3" t="s">
        <v>1459</v>
      </c>
      <c r="L4440" s="4">
        <v>0.48880853085572507</v>
      </c>
    </row>
    <row r="4441" spans="2:12" x14ac:dyDescent="0.3">
      <c r="B4441" s="3" t="s">
        <v>190</v>
      </c>
      <c r="C4441" s="4">
        <v>2024</v>
      </c>
      <c r="D4441" s="3" t="s">
        <v>1450</v>
      </c>
      <c r="E4441" s="4">
        <v>1338206000</v>
      </c>
      <c r="F4441" s="4"/>
      <c r="G4441" s="4">
        <v>1338206000</v>
      </c>
      <c r="H4441" s="4">
        <v>103221000</v>
      </c>
      <c r="I4441" s="4">
        <v>1338206000</v>
      </c>
      <c r="J4441" s="4"/>
      <c r="K4441" s="3" t="s">
        <v>1451</v>
      </c>
      <c r="L4441" s="4"/>
    </row>
    <row r="4442" spans="2:12" x14ac:dyDescent="0.3">
      <c r="B4442" s="3" t="s">
        <v>190</v>
      </c>
      <c r="C4442" s="4">
        <v>2024</v>
      </c>
      <c r="D4442" s="3" t="s">
        <v>1452</v>
      </c>
      <c r="E4442" s="4">
        <v>0</v>
      </c>
      <c r="F4442" s="4">
        <v>0</v>
      </c>
      <c r="G4442" s="4">
        <v>0</v>
      </c>
      <c r="H4442" s="4">
        <v>0</v>
      </c>
      <c r="I4442" s="4">
        <v>0</v>
      </c>
      <c r="J4442" s="4">
        <v>0</v>
      </c>
      <c r="K4442" s="3"/>
      <c r="L4442" s="4"/>
    </row>
    <row r="4443" spans="2:12" x14ac:dyDescent="0.3">
      <c r="B4443" s="3" t="s">
        <v>190</v>
      </c>
      <c r="C4443" s="4">
        <v>2024</v>
      </c>
      <c r="D4443" s="3" t="s">
        <v>1453</v>
      </c>
      <c r="E4443" s="4">
        <v>66436000</v>
      </c>
      <c r="F4443" s="4">
        <v>42044000</v>
      </c>
      <c r="G4443" s="4">
        <v>24392000</v>
      </c>
      <c r="H4443" s="4">
        <v>7469000</v>
      </c>
      <c r="I4443" s="4">
        <v>24392000</v>
      </c>
      <c r="J4443" s="4">
        <v>3858000</v>
      </c>
      <c r="K4443" s="3" t="s">
        <v>1451</v>
      </c>
      <c r="L4443" s="4">
        <v>0.63284965982298758</v>
      </c>
    </row>
    <row r="4444" spans="2:12" x14ac:dyDescent="0.3">
      <c r="B4444" s="3" t="s">
        <v>190</v>
      </c>
      <c r="C4444" s="4">
        <v>2024</v>
      </c>
      <c r="D4444" s="3" t="s">
        <v>1454</v>
      </c>
      <c r="E4444" s="4">
        <v>131055000</v>
      </c>
      <c r="F4444" s="4">
        <v>70706000</v>
      </c>
      <c r="G4444" s="4">
        <v>60349000</v>
      </c>
      <c r="H4444" s="4">
        <v>10959000</v>
      </c>
      <c r="I4444" s="4">
        <v>60349000</v>
      </c>
      <c r="J4444" s="4">
        <v>4238000</v>
      </c>
      <c r="K4444" s="3" t="s">
        <v>1460</v>
      </c>
      <c r="L4444" s="4">
        <v>0.53951394452710699</v>
      </c>
    </row>
    <row r="4445" spans="2:12" x14ac:dyDescent="0.3">
      <c r="B4445" s="3" t="s">
        <v>190</v>
      </c>
      <c r="C4445" s="4">
        <v>2024</v>
      </c>
      <c r="D4445" s="3" t="s">
        <v>1455</v>
      </c>
      <c r="E4445" s="4">
        <v>174551000</v>
      </c>
      <c r="F4445" s="4">
        <v>50918000</v>
      </c>
      <c r="G4445" s="4">
        <v>123633000</v>
      </c>
      <c r="H4445" s="4">
        <v>7125000</v>
      </c>
      <c r="I4445" s="4">
        <v>123633000</v>
      </c>
      <c r="J4445" s="4">
        <v>2616000</v>
      </c>
      <c r="K4445" s="3" t="s">
        <v>1460</v>
      </c>
      <c r="L4445" s="4">
        <v>0.29170844051308786</v>
      </c>
    </row>
    <row r="4446" spans="2:12" x14ac:dyDescent="0.3">
      <c r="B4446" s="3" t="s">
        <v>190</v>
      </c>
      <c r="C4446" s="4">
        <v>2024</v>
      </c>
      <c r="D4446" s="3" t="s">
        <v>1456</v>
      </c>
      <c r="E4446" s="4">
        <v>687012000</v>
      </c>
      <c r="F4446" s="4">
        <v>325230000</v>
      </c>
      <c r="G4446" s="4">
        <v>361782000</v>
      </c>
      <c r="H4446" s="4">
        <v>44080000</v>
      </c>
      <c r="I4446" s="4">
        <v>361782000</v>
      </c>
      <c r="J4446" s="4">
        <v>16489000</v>
      </c>
      <c r="K4446" s="3" t="s">
        <v>1447</v>
      </c>
      <c r="L4446" s="4">
        <v>0.47339784457913398</v>
      </c>
    </row>
    <row r="4447" spans="2:12" x14ac:dyDescent="0.3">
      <c r="B4447" s="3" t="s">
        <v>190</v>
      </c>
      <c r="C4447" s="4">
        <v>2024</v>
      </c>
      <c r="D4447" s="3" t="s">
        <v>1457</v>
      </c>
      <c r="E4447" s="4">
        <v>254507000</v>
      </c>
      <c r="F4447" s="4">
        <v>93914000</v>
      </c>
      <c r="G4447" s="4">
        <v>160593000</v>
      </c>
      <c r="H4447" s="4">
        <v>7663000</v>
      </c>
      <c r="I4447" s="4">
        <v>160593000</v>
      </c>
      <c r="J4447" s="4">
        <v>4079000</v>
      </c>
      <c r="K4447" s="3" t="s">
        <v>1460</v>
      </c>
      <c r="L4447" s="4">
        <v>0.36900360304431706</v>
      </c>
    </row>
    <row r="4448" spans="2:12" x14ac:dyDescent="0.3">
      <c r="B4448" s="3" t="s">
        <v>190</v>
      </c>
      <c r="C4448" s="4">
        <v>2024</v>
      </c>
      <c r="D4448" s="3" t="s">
        <v>1458</v>
      </c>
      <c r="E4448" s="4">
        <v>143493000</v>
      </c>
      <c r="F4448" s="4"/>
      <c r="G4448" s="4">
        <v>143493000</v>
      </c>
      <c r="H4448" s="4">
        <v>57501000</v>
      </c>
      <c r="I4448" s="4">
        <v>143493000</v>
      </c>
      <c r="J4448" s="4"/>
      <c r="K4448" s="3" t="s">
        <v>1451</v>
      </c>
      <c r="L4448" s="4"/>
    </row>
    <row r="4449" spans="2:12" x14ac:dyDescent="0.3">
      <c r="B4449" s="3" t="s">
        <v>193</v>
      </c>
      <c r="C4449" s="4">
        <v>2019</v>
      </c>
      <c r="D4449" s="3" t="s">
        <v>1446</v>
      </c>
      <c r="E4449" s="4">
        <v>1997298</v>
      </c>
      <c r="F4449" s="4">
        <v>1060934</v>
      </c>
      <c r="G4449" s="4">
        <v>936364</v>
      </c>
      <c r="H4449" s="4">
        <v>0</v>
      </c>
      <c r="I4449" s="4">
        <v>3019653</v>
      </c>
      <c r="J4449" s="4">
        <v>50161</v>
      </c>
      <c r="K4449" s="3" t="s">
        <v>1460</v>
      </c>
      <c r="L4449" s="4">
        <v>0.53118463043571862</v>
      </c>
    </row>
    <row r="4450" spans="2:12" x14ac:dyDescent="0.3">
      <c r="B4450" s="3" t="s">
        <v>193</v>
      </c>
      <c r="C4450" s="4">
        <v>2019</v>
      </c>
      <c r="D4450" s="3" t="s">
        <v>1448</v>
      </c>
      <c r="E4450" s="4">
        <v>1598093</v>
      </c>
      <c r="F4450" s="4">
        <v>175661</v>
      </c>
      <c r="G4450" s="4">
        <v>1422432</v>
      </c>
      <c r="H4450" s="4">
        <v>689494</v>
      </c>
      <c r="I4450" s="4">
        <v>1737816</v>
      </c>
      <c r="J4450" s="4">
        <v>26102</v>
      </c>
      <c r="K4450" s="3" t="s">
        <v>1460</v>
      </c>
      <c r="L4450" s="4">
        <v>0.10991913486887184</v>
      </c>
    </row>
    <row r="4451" spans="2:12" x14ac:dyDescent="0.3">
      <c r="B4451" s="3" t="s">
        <v>193</v>
      </c>
      <c r="C4451" s="4">
        <v>2019</v>
      </c>
      <c r="D4451" s="3" t="s">
        <v>1449</v>
      </c>
      <c r="E4451" s="4">
        <v>1904249</v>
      </c>
      <c r="F4451" s="4">
        <v>727598</v>
      </c>
      <c r="G4451" s="4">
        <v>1176651</v>
      </c>
      <c r="H4451" s="4">
        <v>361864</v>
      </c>
      <c r="I4451" s="4">
        <v>2188074</v>
      </c>
      <c r="J4451" s="4">
        <v>68591</v>
      </c>
      <c r="K4451" s="3" t="s">
        <v>1460</v>
      </c>
      <c r="L4451" s="4">
        <v>0.38209183777961808</v>
      </c>
    </row>
    <row r="4452" spans="2:12" x14ac:dyDescent="0.3">
      <c r="B4452" s="3" t="s">
        <v>193</v>
      </c>
      <c r="C4452" s="4">
        <v>2019</v>
      </c>
      <c r="D4452" s="3" t="s">
        <v>1450</v>
      </c>
      <c r="E4452" s="4">
        <v>18001197</v>
      </c>
      <c r="F4452" s="4"/>
      <c r="G4452" s="4">
        <v>18001197</v>
      </c>
      <c r="H4452" s="4">
        <v>9201998</v>
      </c>
      <c r="I4452" s="4">
        <v>18001197</v>
      </c>
      <c r="J4452" s="4"/>
      <c r="K4452" s="3" t="s">
        <v>1451</v>
      </c>
      <c r="L4452" s="4"/>
    </row>
    <row r="4453" spans="2:12" x14ac:dyDescent="0.3">
      <c r="B4453" s="3" t="s">
        <v>193</v>
      </c>
      <c r="C4453" s="4">
        <v>2019</v>
      </c>
      <c r="D4453" s="3" t="s">
        <v>1452</v>
      </c>
      <c r="E4453" s="4">
        <v>409456</v>
      </c>
      <c r="F4453" s="4">
        <v>301355</v>
      </c>
      <c r="G4453" s="4">
        <v>108101</v>
      </c>
      <c r="H4453" s="4">
        <v>0</v>
      </c>
      <c r="I4453" s="4">
        <v>0</v>
      </c>
      <c r="J4453" s="4">
        <v>0</v>
      </c>
      <c r="K4453" s="3" t="s">
        <v>1460</v>
      </c>
      <c r="L4453" s="4">
        <v>0.73598872650541203</v>
      </c>
    </row>
    <row r="4454" spans="2:12" x14ac:dyDescent="0.3">
      <c r="B4454" s="3" t="s">
        <v>193</v>
      </c>
      <c r="C4454" s="4">
        <v>2019</v>
      </c>
      <c r="D4454" s="3" t="s">
        <v>1453</v>
      </c>
      <c r="E4454" s="4">
        <v>0</v>
      </c>
      <c r="F4454" s="4">
        <v>0</v>
      </c>
      <c r="G4454" s="4">
        <v>0</v>
      </c>
      <c r="H4454" s="4">
        <v>0</v>
      </c>
      <c r="I4454" s="4">
        <v>0</v>
      </c>
      <c r="J4454" s="4">
        <v>0</v>
      </c>
      <c r="K4454" s="3" t="s">
        <v>1451</v>
      </c>
      <c r="L4454" s="4"/>
    </row>
    <row r="4455" spans="2:12" x14ac:dyDescent="0.3">
      <c r="B4455" s="3" t="s">
        <v>193</v>
      </c>
      <c r="C4455" s="4">
        <v>2019</v>
      </c>
      <c r="D4455" s="3" t="s">
        <v>1454</v>
      </c>
      <c r="E4455" s="4">
        <v>1228809</v>
      </c>
      <c r="F4455" s="4">
        <v>431803</v>
      </c>
      <c r="G4455" s="4">
        <v>797006</v>
      </c>
      <c r="H4455" s="4">
        <v>104156</v>
      </c>
      <c r="I4455" s="4">
        <v>1611082</v>
      </c>
      <c r="J4455" s="4">
        <v>25116</v>
      </c>
      <c r="K4455" s="3" t="s">
        <v>1460</v>
      </c>
      <c r="L4455" s="4">
        <v>0.3513996072619911</v>
      </c>
    </row>
    <row r="4456" spans="2:12" x14ac:dyDescent="0.3">
      <c r="B4456" s="3" t="s">
        <v>193</v>
      </c>
      <c r="C4456" s="4">
        <v>2019</v>
      </c>
      <c r="D4456" s="3" t="s">
        <v>1455</v>
      </c>
      <c r="E4456" s="4">
        <v>9204029</v>
      </c>
      <c r="F4456" s="4">
        <v>1136016</v>
      </c>
      <c r="G4456" s="4">
        <v>8068013</v>
      </c>
      <c r="H4456" s="4">
        <v>702248</v>
      </c>
      <c r="I4456" s="4">
        <v>10652263</v>
      </c>
      <c r="J4456" s="4">
        <v>113274</v>
      </c>
      <c r="K4456" s="3" t="s">
        <v>1460</v>
      </c>
      <c r="L4456" s="4">
        <v>0.1234259474845201</v>
      </c>
    </row>
    <row r="4457" spans="2:12" x14ac:dyDescent="0.3">
      <c r="B4457" s="3" t="s">
        <v>193</v>
      </c>
      <c r="C4457" s="4">
        <v>2019</v>
      </c>
      <c r="D4457" s="3" t="s">
        <v>1456</v>
      </c>
      <c r="E4457" s="4">
        <v>14133942</v>
      </c>
      <c r="F4457" s="4">
        <v>4581887</v>
      </c>
      <c r="G4457" s="4">
        <v>9552055</v>
      </c>
      <c r="H4457" s="4">
        <v>2802798</v>
      </c>
      <c r="I4457" s="4">
        <v>23187586</v>
      </c>
      <c r="J4457" s="4">
        <v>221249</v>
      </c>
      <c r="K4457" s="3" t="s">
        <v>1460</v>
      </c>
      <c r="L4457" s="4">
        <v>0.32417615694192037</v>
      </c>
    </row>
    <row r="4458" spans="2:12" x14ac:dyDescent="0.3">
      <c r="B4458" s="3" t="s">
        <v>193</v>
      </c>
      <c r="C4458" s="4">
        <v>2019</v>
      </c>
      <c r="D4458" s="3" t="s">
        <v>1457</v>
      </c>
      <c r="E4458" s="4">
        <v>12340923</v>
      </c>
      <c r="F4458" s="4">
        <v>2148795</v>
      </c>
      <c r="G4458" s="4">
        <v>10192128</v>
      </c>
      <c r="H4458" s="4">
        <v>3710635</v>
      </c>
      <c r="I4458" s="4">
        <v>17408328</v>
      </c>
      <c r="J4458" s="4">
        <v>192264</v>
      </c>
      <c r="K4458" s="3" t="s">
        <v>1460</v>
      </c>
      <c r="L4458" s="4">
        <v>0.17411947226313623</v>
      </c>
    </row>
    <row r="4459" spans="2:12" x14ac:dyDescent="0.3">
      <c r="B4459" s="3" t="s">
        <v>193</v>
      </c>
      <c r="C4459" s="4">
        <v>2019</v>
      </c>
      <c r="D4459" s="3" t="s">
        <v>1458</v>
      </c>
      <c r="E4459" s="4">
        <v>613848</v>
      </c>
      <c r="F4459" s="4"/>
      <c r="G4459" s="4">
        <v>613848</v>
      </c>
      <c r="H4459" s="4">
        <v>207417</v>
      </c>
      <c r="I4459" s="4">
        <v>613848</v>
      </c>
      <c r="J4459" s="4"/>
      <c r="K4459" s="3" t="s">
        <v>1451</v>
      </c>
      <c r="L4459" s="4"/>
    </row>
    <row r="4460" spans="2:12" x14ac:dyDescent="0.3">
      <c r="B4460" s="3" t="s">
        <v>193</v>
      </c>
      <c r="C4460" s="4">
        <v>2020</v>
      </c>
      <c r="D4460" s="3" t="s">
        <v>1446</v>
      </c>
      <c r="E4460" s="4">
        <v>2074775</v>
      </c>
      <c r="F4460" s="4">
        <v>1072151</v>
      </c>
      <c r="G4460" s="4">
        <v>1002624</v>
      </c>
      <c r="H4460" s="4">
        <v>122217</v>
      </c>
      <c r="I4460" s="4">
        <v>3091536</v>
      </c>
      <c r="J4460" s="4">
        <v>51526</v>
      </c>
      <c r="K4460" s="3" t="s">
        <v>1460</v>
      </c>
      <c r="L4460" s="4">
        <v>0.51675531081683557</v>
      </c>
    </row>
    <row r="4461" spans="2:12" x14ac:dyDescent="0.3">
      <c r="B4461" s="3" t="s">
        <v>193</v>
      </c>
      <c r="C4461" s="4">
        <v>2020</v>
      </c>
      <c r="D4461" s="3" t="s">
        <v>1448</v>
      </c>
      <c r="E4461" s="4">
        <v>1598093</v>
      </c>
      <c r="F4461" s="4">
        <v>206069</v>
      </c>
      <c r="G4461" s="4">
        <v>1392024</v>
      </c>
      <c r="H4461" s="4">
        <v>0</v>
      </c>
      <c r="I4461" s="4">
        <v>1753283</v>
      </c>
      <c r="J4461" s="4">
        <v>28742</v>
      </c>
      <c r="K4461" s="3" t="s">
        <v>1460</v>
      </c>
      <c r="L4461" s="4">
        <v>0.12894681348332043</v>
      </c>
    </row>
    <row r="4462" spans="2:12" x14ac:dyDescent="0.3">
      <c r="B4462" s="3" t="s">
        <v>193</v>
      </c>
      <c r="C4462" s="4">
        <v>2020</v>
      </c>
      <c r="D4462" s="3" t="s">
        <v>1449</v>
      </c>
      <c r="E4462" s="4">
        <v>2072592</v>
      </c>
      <c r="F4462" s="4">
        <v>766499</v>
      </c>
      <c r="G4462" s="4">
        <v>1306093</v>
      </c>
      <c r="H4462" s="4">
        <v>218662</v>
      </c>
      <c r="I4462" s="4">
        <v>2376265</v>
      </c>
      <c r="J4462" s="4">
        <v>132015</v>
      </c>
      <c r="K4462" s="3" t="s">
        <v>1460</v>
      </c>
      <c r="L4462" s="4">
        <v>0.36982628515404864</v>
      </c>
    </row>
    <row r="4463" spans="2:12" x14ac:dyDescent="0.3">
      <c r="B4463" s="3" t="s">
        <v>193</v>
      </c>
      <c r="C4463" s="4">
        <v>2020</v>
      </c>
      <c r="D4463" s="3" t="s">
        <v>1450</v>
      </c>
      <c r="E4463" s="4">
        <v>18001197</v>
      </c>
      <c r="F4463" s="4"/>
      <c r="G4463" s="4">
        <v>18001197</v>
      </c>
      <c r="H4463" s="4">
        <v>0</v>
      </c>
      <c r="I4463" s="4">
        <v>18001197</v>
      </c>
      <c r="J4463" s="4"/>
      <c r="K4463" s="3" t="s">
        <v>1451</v>
      </c>
      <c r="L4463" s="4"/>
    </row>
    <row r="4464" spans="2:12" x14ac:dyDescent="0.3">
      <c r="B4464" s="3" t="s">
        <v>193</v>
      </c>
      <c r="C4464" s="4">
        <v>2020</v>
      </c>
      <c r="D4464" s="3" t="s">
        <v>1452</v>
      </c>
      <c r="E4464" s="4">
        <v>0</v>
      </c>
      <c r="F4464" s="4">
        <v>0</v>
      </c>
      <c r="G4464" s="4">
        <v>0</v>
      </c>
      <c r="H4464" s="4">
        <v>0</v>
      </c>
      <c r="I4464" s="4">
        <v>0</v>
      </c>
      <c r="J4464" s="4">
        <v>0</v>
      </c>
      <c r="K4464" s="3" t="s">
        <v>1460</v>
      </c>
      <c r="L4464" s="4"/>
    </row>
    <row r="4465" spans="2:12" x14ac:dyDescent="0.3">
      <c r="B4465" s="3" t="s">
        <v>193</v>
      </c>
      <c r="C4465" s="4">
        <v>2020</v>
      </c>
      <c r="D4465" s="3" t="s">
        <v>1453</v>
      </c>
      <c r="E4465" s="4">
        <v>385871</v>
      </c>
      <c r="F4465" s="4">
        <v>306434</v>
      </c>
      <c r="G4465" s="4">
        <v>79437</v>
      </c>
      <c r="H4465" s="4">
        <v>5669</v>
      </c>
      <c r="I4465" s="4">
        <v>447530</v>
      </c>
      <c r="J4465" s="4">
        <v>49726</v>
      </c>
      <c r="K4465" s="3" t="s">
        <v>1451</v>
      </c>
      <c r="L4465" s="4">
        <v>0.79413586405819558</v>
      </c>
    </row>
    <row r="4466" spans="2:12" x14ac:dyDescent="0.3">
      <c r="B4466" s="3" t="s">
        <v>193</v>
      </c>
      <c r="C4466" s="4">
        <v>2020</v>
      </c>
      <c r="D4466" s="3" t="s">
        <v>1454</v>
      </c>
      <c r="E4466" s="4">
        <v>1228809</v>
      </c>
      <c r="F4466" s="4">
        <v>464051</v>
      </c>
      <c r="G4466" s="4">
        <v>764758</v>
      </c>
      <c r="H4466" s="4">
        <v>0</v>
      </c>
      <c r="I4466" s="4">
        <v>1671346</v>
      </c>
      <c r="J4466" s="4">
        <v>47753</v>
      </c>
      <c r="K4466" s="3" t="s">
        <v>1460</v>
      </c>
      <c r="L4466" s="4">
        <v>0.37764290463367373</v>
      </c>
    </row>
    <row r="4467" spans="2:12" x14ac:dyDescent="0.3">
      <c r="B4467" s="3" t="s">
        <v>193</v>
      </c>
      <c r="C4467" s="4">
        <v>2020</v>
      </c>
      <c r="D4467" s="3" t="s">
        <v>1455</v>
      </c>
      <c r="E4467" s="4">
        <v>9204029</v>
      </c>
      <c r="F4467" s="4">
        <v>1249497</v>
      </c>
      <c r="G4467" s="4">
        <v>7954532</v>
      </c>
      <c r="H4467" s="4">
        <v>0</v>
      </c>
      <c r="I4467" s="4">
        <v>10747069</v>
      </c>
      <c r="J4467" s="4">
        <v>109664</v>
      </c>
      <c r="K4467" s="3" t="s">
        <v>1460</v>
      </c>
      <c r="L4467" s="4">
        <v>0.13575543927556075</v>
      </c>
    </row>
    <row r="4468" spans="2:12" x14ac:dyDescent="0.3">
      <c r="B4468" s="3" t="s">
        <v>193</v>
      </c>
      <c r="C4468" s="4">
        <v>2020</v>
      </c>
      <c r="D4468" s="3" t="s">
        <v>1456</v>
      </c>
      <c r="E4468" s="4">
        <v>14188815</v>
      </c>
      <c r="F4468" s="4">
        <v>4965289</v>
      </c>
      <c r="G4468" s="4">
        <v>9223526</v>
      </c>
      <c r="H4468" s="4">
        <v>0</v>
      </c>
      <c r="I4468" s="4">
        <v>23449109</v>
      </c>
      <c r="J4468" s="4">
        <v>257011</v>
      </c>
      <c r="K4468" s="3" t="s">
        <v>1460</v>
      </c>
      <c r="L4468" s="4">
        <v>0.34994388185341763</v>
      </c>
    </row>
    <row r="4469" spans="2:12" x14ac:dyDescent="0.3">
      <c r="B4469" s="3" t="s">
        <v>193</v>
      </c>
      <c r="C4469" s="4">
        <v>2020</v>
      </c>
      <c r="D4469" s="3" t="s">
        <v>1457</v>
      </c>
      <c r="E4469" s="4">
        <v>12328954</v>
      </c>
      <c r="F4469" s="4">
        <v>2332486</v>
      </c>
      <c r="G4469" s="4">
        <v>9996468</v>
      </c>
      <c r="H4469" s="4">
        <v>0</v>
      </c>
      <c r="I4469" s="4">
        <v>17549385</v>
      </c>
      <c r="J4469" s="4">
        <v>236474</v>
      </c>
      <c r="K4469" s="3" t="s">
        <v>1460</v>
      </c>
      <c r="L4469" s="4">
        <v>0.1891876634465503</v>
      </c>
    </row>
    <row r="4470" spans="2:12" x14ac:dyDescent="0.3">
      <c r="B4470" s="3" t="s">
        <v>193</v>
      </c>
      <c r="C4470" s="4">
        <v>2020</v>
      </c>
      <c r="D4470" s="3" t="s">
        <v>1458</v>
      </c>
      <c r="E4470" s="4">
        <v>8316733</v>
      </c>
      <c r="F4470" s="4"/>
      <c r="G4470" s="4">
        <v>8316733</v>
      </c>
      <c r="H4470" s="4">
        <v>7759378</v>
      </c>
      <c r="I4470" s="4">
        <v>8316733</v>
      </c>
      <c r="J4470" s="4"/>
      <c r="K4470" s="3" t="s">
        <v>1451</v>
      </c>
      <c r="L4470" s="4"/>
    </row>
    <row r="4471" spans="2:12" x14ac:dyDescent="0.3">
      <c r="B4471" s="3" t="s">
        <v>193</v>
      </c>
      <c r="C4471" s="4">
        <v>2021</v>
      </c>
      <c r="D4471" s="3" t="s">
        <v>1446</v>
      </c>
      <c r="E4471" s="4">
        <v>2093153</v>
      </c>
      <c r="F4471" s="4">
        <v>1121622</v>
      </c>
      <c r="G4471" s="4">
        <v>971531</v>
      </c>
      <c r="H4471" s="4">
        <v>18378</v>
      </c>
      <c r="I4471" s="4">
        <v>0</v>
      </c>
      <c r="J4471" s="4">
        <v>0</v>
      </c>
      <c r="K4471" s="3" t="s">
        <v>1459</v>
      </c>
      <c r="L4471" s="4">
        <v>0.53585284974390313</v>
      </c>
    </row>
    <row r="4472" spans="2:12" x14ac:dyDescent="0.3">
      <c r="B4472" s="3" t="s">
        <v>193</v>
      </c>
      <c r="C4472" s="4">
        <v>2021</v>
      </c>
      <c r="D4472" s="3" t="s">
        <v>1448</v>
      </c>
      <c r="E4472" s="4">
        <v>2261199</v>
      </c>
      <c r="F4472" s="4">
        <v>242360</v>
      </c>
      <c r="G4472" s="4">
        <v>2018839</v>
      </c>
      <c r="H4472" s="4">
        <v>0</v>
      </c>
      <c r="I4472" s="4">
        <v>0</v>
      </c>
      <c r="J4472" s="4">
        <v>0</v>
      </c>
      <c r="K4472" s="3" t="s">
        <v>1459</v>
      </c>
      <c r="L4472" s="4">
        <v>0.10718207464270062</v>
      </c>
    </row>
    <row r="4473" spans="2:12" x14ac:dyDescent="0.3">
      <c r="B4473" s="3" t="s">
        <v>193</v>
      </c>
      <c r="C4473" s="4">
        <v>2021</v>
      </c>
      <c r="D4473" s="3" t="s">
        <v>1449</v>
      </c>
      <c r="E4473" s="4">
        <v>2167571</v>
      </c>
      <c r="F4473" s="4">
        <v>856399</v>
      </c>
      <c r="G4473" s="4">
        <v>1311172</v>
      </c>
      <c r="H4473" s="4">
        <v>94979</v>
      </c>
      <c r="I4473" s="4">
        <v>0</v>
      </c>
      <c r="J4473" s="4">
        <v>0</v>
      </c>
      <c r="K4473" s="3" t="s">
        <v>1459</v>
      </c>
      <c r="L4473" s="4">
        <v>0.39509616986017992</v>
      </c>
    </row>
    <row r="4474" spans="2:12" x14ac:dyDescent="0.3">
      <c r="B4474" s="3" t="s">
        <v>193</v>
      </c>
      <c r="C4474" s="4">
        <v>2021</v>
      </c>
      <c r="D4474" s="3" t="s">
        <v>1450</v>
      </c>
      <c r="E4474" s="4">
        <v>18001197</v>
      </c>
      <c r="F4474" s="4"/>
      <c r="G4474" s="4">
        <v>18001197</v>
      </c>
      <c r="H4474" s="4">
        <v>0</v>
      </c>
      <c r="I4474" s="4">
        <v>18001197</v>
      </c>
      <c r="J4474" s="4"/>
      <c r="K4474" s="3" t="s">
        <v>1451</v>
      </c>
      <c r="L4474" s="4"/>
    </row>
    <row r="4475" spans="2:12" x14ac:dyDescent="0.3">
      <c r="B4475" s="3" t="s">
        <v>193</v>
      </c>
      <c r="C4475" s="4">
        <v>2021</v>
      </c>
      <c r="D4475" s="3" t="s">
        <v>1452</v>
      </c>
      <c r="E4475" s="4">
        <v>0</v>
      </c>
      <c r="F4475" s="4">
        <v>0</v>
      </c>
      <c r="G4475" s="4">
        <v>0</v>
      </c>
      <c r="H4475" s="4">
        <v>0</v>
      </c>
      <c r="I4475" s="4">
        <v>0</v>
      </c>
      <c r="J4475" s="4">
        <v>0</v>
      </c>
      <c r="K4475" s="3" t="s">
        <v>1451</v>
      </c>
      <c r="L4475" s="4"/>
    </row>
    <row r="4476" spans="2:12" x14ac:dyDescent="0.3">
      <c r="B4476" s="3" t="s">
        <v>193</v>
      </c>
      <c r="C4476" s="4">
        <v>2021</v>
      </c>
      <c r="D4476" s="3" t="s">
        <v>1453</v>
      </c>
      <c r="E4476" s="4">
        <v>399714</v>
      </c>
      <c r="F4476" s="4">
        <v>334148</v>
      </c>
      <c r="G4476" s="4">
        <v>65566</v>
      </c>
      <c r="H4476" s="4">
        <v>13844</v>
      </c>
      <c r="I4476" s="4">
        <v>0</v>
      </c>
      <c r="J4476" s="4">
        <v>0</v>
      </c>
      <c r="K4476" s="3" t="s">
        <v>1451</v>
      </c>
      <c r="L4476" s="4">
        <v>0.83596771691759608</v>
      </c>
    </row>
    <row r="4477" spans="2:12" x14ac:dyDescent="0.3">
      <c r="B4477" s="3" t="s">
        <v>193</v>
      </c>
      <c r="C4477" s="4">
        <v>2021</v>
      </c>
      <c r="D4477" s="3" t="s">
        <v>1454</v>
      </c>
      <c r="E4477" s="4">
        <v>1932138</v>
      </c>
      <c r="F4477" s="4">
        <v>509092</v>
      </c>
      <c r="G4477" s="4">
        <v>1423046</v>
      </c>
      <c r="H4477" s="4">
        <v>703329</v>
      </c>
      <c r="I4477" s="4">
        <v>0</v>
      </c>
      <c r="J4477" s="4">
        <v>0</v>
      </c>
      <c r="K4477" s="3" t="s">
        <v>1459</v>
      </c>
      <c r="L4477" s="4">
        <v>0.26348635552947047</v>
      </c>
    </row>
    <row r="4478" spans="2:12" x14ac:dyDescent="0.3">
      <c r="B4478" s="3" t="s">
        <v>193</v>
      </c>
      <c r="C4478" s="4">
        <v>2021</v>
      </c>
      <c r="D4478" s="3" t="s">
        <v>1455</v>
      </c>
      <c r="E4478" s="4">
        <v>17003492</v>
      </c>
      <c r="F4478" s="4">
        <v>1405536</v>
      </c>
      <c r="G4478" s="4">
        <v>15597956</v>
      </c>
      <c r="H4478" s="4">
        <v>7799463</v>
      </c>
      <c r="I4478" s="4">
        <v>0</v>
      </c>
      <c r="J4478" s="4">
        <v>0</v>
      </c>
      <c r="K4478" s="3" t="s">
        <v>1459</v>
      </c>
      <c r="L4478" s="4">
        <v>8.2661608568404654E-2</v>
      </c>
    </row>
    <row r="4479" spans="2:12" x14ac:dyDescent="0.3">
      <c r="B4479" s="3" t="s">
        <v>193</v>
      </c>
      <c r="C4479" s="4">
        <v>2021</v>
      </c>
      <c r="D4479" s="3" t="s">
        <v>1456</v>
      </c>
      <c r="E4479" s="4">
        <v>15398176</v>
      </c>
      <c r="F4479" s="4">
        <v>5345356</v>
      </c>
      <c r="G4479" s="4">
        <v>10052820</v>
      </c>
      <c r="H4479" s="4">
        <v>1884962</v>
      </c>
      <c r="I4479" s="4">
        <v>0</v>
      </c>
      <c r="J4479" s="4">
        <v>0</v>
      </c>
      <c r="K4479" s="3" t="s">
        <v>1459</v>
      </c>
      <c r="L4479" s="4">
        <v>0.34714215501888018</v>
      </c>
    </row>
    <row r="4480" spans="2:12" x14ac:dyDescent="0.3">
      <c r="B4480" s="3" t="s">
        <v>193</v>
      </c>
      <c r="C4480" s="4">
        <v>2021</v>
      </c>
      <c r="D4480" s="3" t="s">
        <v>1457</v>
      </c>
      <c r="E4480" s="4">
        <v>15743300</v>
      </c>
      <c r="F4480" s="4">
        <v>2545361</v>
      </c>
      <c r="G4480" s="4">
        <v>13197939</v>
      </c>
      <c r="H4480" s="4">
        <v>3414346</v>
      </c>
      <c r="I4480" s="4">
        <v>0</v>
      </c>
      <c r="J4480" s="4">
        <v>0</v>
      </c>
      <c r="K4480" s="3" t="s">
        <v>1459</v>
      </c>
      <c r="L4480" s="4">
        <v>0.16167899995553664</v>
      </c>
    </row>
    <row r="4481" spans="2:12" x14ac:dyDescent="0.3">
      <c r="B4481" s="3" t="s">
        <v>193</v>
      </c>
      <c r="C4481" s="4">
        <v>2021</v>
      </c>
      <c r="D4481" s="3" t="s">
        <v>1458</v>
      </c>
      <c r="E4481" s="4">
        <v>1649796</v>
      </c>
      <c r="F4481" s="4"/>
      <c r="G4481" s="4">
        <v>1649796</v>
      </c>
      <c r="H4481" s="4">
        <v>-6666938</v>
      </c>
      <c r="I4481" s="4">
        <v>1649796</v>
      </c>
      <c r="J4481" s="4"/>
      <c r="K4481" s="3" t="s">
        <v>1451</v>
      </c>
      <c r="L4481" s="4"/>
    </row>
    <row r="4482" spans="2:12" x14ac:dyDescent="0.3">
      <c r="B4482" s="3" t="s">
        <v>193</v>
      </c>
      <c r="C4482" s="4">
        <v>2022</v>
      </c>
      <c r="D4482" s="3" t="s">
        <v>1446</v>
      </c>
      <c r="E4482" s="4">
        <v>2093153</v>
      </c>
      <c r="F4482" s="4">
        <v>1167241</v>
      </c>
      <c r="G4482" s="4">
        <v>925912</v>
      </c>
      <c r="H4482" s="4">
        <v>0</v>
      </c>
      <c r="I4482" s="4">
        <v>10682066</v>
      </c>
      <c r="J4482" s="4">
        <v>178034</v>
      </c>
      <c r="K4482" s="3" t="s">
        <v>1460</v>
      </c>
      <c r="L4482" s="4">
        <v>0.55764724317811454</v>
      </c>
    </row>
    <row r="4483" spans="2:12" x14ac:dyDescent="0.3">
      <c r="B4483" s="3" t="s">
        <v>193</v>
      </c>
      <c r="C4483" s="4">
        <v>2022</v>
      </c>
      <c r="D4483" s="3" t="s">
        <v>1448</v>
      </c>
      <c r="E4483" s="4">
        <v>0</v>
      </c>
      <c r="F4483" s="4">
        <v>0</v>
      </c>
      <c r="G4483" s="4">
        <v>0</v>
      </c>
      <c r="H4483" s="4">
        <v>0</v>
      </c>
      <c r="I4483" s="4">
        <v>0</v>
      </c>
      <c r="J4483" s="4">
        <v>0</v>
      </c>
      <c r="K4483" s="3" t="s">
        <v>1459</v>
      </c>
      <c r="L4483" s="4"/>
    </row>
    <row r="4484" spans="2:12" x14ac:dyDescent="0.3">
      <c r="B4484" s="3" t="s">
        <v>193</v>
      </c>
      <c r="C4484" s="4">
        <v>2022</v>
      </c>
      <c r="D4484" s="3" t="s">
        <v>1449</v>
      </c>
      <c r="E4484" s="4">
        <v>2600880</v>
      </c>
      <c r="F4484" s="4">
        <v>960428</v>
      </c>
      <c r="G4484" s="4">
        <v>1640452</v>
      </c>
      <c r="H4484" s="4">
        <v>694919</v>
      </c>
      <c r="I4484" s="4">
        <v>5156608</v>
      </c>
      <c r="J4484" s="4">
        <v>206264</v>
      </c>
      <c r="K4484" s="3" t="s">
        <v>1460</v>
      </c>
      <c r="L4484" s="4">
        <v>0.36927040078742579</v>
      </c>
    </row>
    <row r="4485" spans="2:12" x14ac:dyDescent="0.3">
      <c r="B4485" s="3" t="s">
        <v>193</v>
      </c>
      <c r="C4485" s="4">
        <v>2022</v>
      </c>
      <c r="D4485" s="3" t="s">
        <v>1450</v>
      </c>
      <c r="E4485" s="4">
        <v>20511385</v>
      </c>
      <c r="F4485" s="4"/>
      <c r="G4485" s="4">
        <v>20511385</v>
      </c>
      <c r="H4485" s="4">
        <v>1105000</v>
      </c>
      <c r="I4485" s="4">
        <v>20511385</v>
      </c>
      <c r="J4485" s="4"/>
      <c r="K4485" s="3" t="s">
        <v>1451</v>
      </c>
      <c r="L4485" s="4"/>
    </row>
    <row r="4486" spans="2:12" x14ac:dyDescent="0.3">
      <c r="B4486" s="3" t="s">
        <v>193</v>
      </c>
      <c r="C4486" s="4">
        <v>2022</v>
      </c>
      <c r="D4486" s="3" t="s">
        <v>1452</v>
      </c>
      <c r="E4486" s="4">
        <v>0</v>
      </c>
      <c r="F4486" s="4">
        <v>0</v>
      </c>
      <c r="G4486" s="4">
        <v>0</v>
      </c>
      <c r="H4486" s="4">
        <v>0</v>
      </c>
      <c r="I4486" s="4">
        <v>0</v>
      </c>
      <c r="J4486" s="4">
        <v>0</v>
      </c>
      <c r="K4486" s="3" t="s">
        <v>1459</v>
      </c>
      <c r="L4486" s="4"/>
    </row>
    <row r="4487" spans="2:12" x14ac:dyDescent="0.3">
      <c r="B4487" s="3" t="s">
        <v>193</v>
      </c>
      <c r="C4487" s="4">
        <v>2022</v>
      </c>
      <c r="D4487" s="3" t="s">
        <v>1453</v>
      </c>
      <c r="E4487" s="4">
        <v>0</v>
      </c>
      <c r="F4487" s="4">
        <v>0</v>
      </c>
      <c r="G4487" s="4">
        <v>0</v>
      </c>
      <c r="H4487" s="4">
        <v>0</v>
      </c>
      <c r="I4487" s="4">
        <v>0</v>
      </c>
      <c r="J4487" s="4">
        <v>0</v>
      </c>
      <c r="K4487" s="3" t="s">
        <v>1451</v>
      </c>
      <c r="L4487" s="4"/>
    </row>
    <row r="4488" spans="2:12" x14ac:dyDescent="0.3">
      <c r="B4488" s="3" t="s">
        <v>193</v>
      </c>
      <c r="C4488" s="4">
        <v>2022</v>
      </c>
      <c r="D4488" s="3" t="s">
        <v>1454</v>
      </c>
      <c r="E4488" s="4">
        <v>1932138</v>
      </c>
      <c r="F4488" s="4">
        <v>567428</v>
      </c>
      <c r="G4488" s="4">
        <v>1364710</v>
      </c>
      <c r="H4488" s="4">
        <v>0</v>
      </c>
      <c r="I4488" s="4">
        <v>1877179</v>
      </c>
      <c r="J4488" s="4">
        <v>75087</v>
      </c>
      <c r="K4488" s="3" t="s">
        <v>1460</v>
      </c>
      <c r="L4488" s="4">
        <v>0.29367881590238376</v>
      </c>
    </row>
    <row r="4489" spans="2:12" x14ac:dyDescent="0.3">
      <c r="B4489" s="3" t="s">
        <v>193</v>
      </c>
      <c r="C4489" s="4">
        <v>2022</v>
      </c>
      <c r="D4489" s="3" t="s">
        <v>1455</v>
      </c>
      <c r="E4489" s="4">
        <v>17035398</v>
      </c>
      <c r="F4489" s="4">
        <v>1597434</v>
      </c>
      <c r="G4489" s="4">
        <v>15437964</v>
      </c>
      <c r="H4489" s="4">
        <v>23367</v>
      </c>
      <c r="I4489" s="4">
        <v>10215691</v>
      </c>
      <c r="J4489" s="4">
        <v>1021569</v>
      </c>
      <c r="K4489" s="3" t="s">
        <v>1460</v>
      </c>
      <c r="L4489" s="4">
        <v>9.3771451656133889E-2</v>
      </c>
    </row>
    <row r="4490" spans="2:12" x14ac:dyDescent="0.3">
      <c r="B4490" s="3" t="s">
        <v>193</v>
      </c>
      <c r="C4490" s="4">
        <v>2022</v>
      </c>
      <c r="D4490" s="3" t="s">
        <v>1456</v>
      </c>
      <c r="E4490" s="4">
        <v>18930385</v>
      </c>
      <c r="F4490" s="4">
        <v>6420703</v>
      </c>
      <c r="G4490" s="4">
        <v>12509682</v>
      </c>
      <c r="H4490" s="4">
        <v>496152</v>
      </c>
      <c r="I4490" s="4">
        <v>26696024</v>
      </c>
      <c r="J4490" s="4">
        <v>762119</v>
      </c>
      <c r="K4490" s="3" t="s">
        <v>1460</v>
      </c>
      <c r="L4490" s="4">
        <v>0.33917445419097392</v>
      </c>
    </row>
    <row r="4491" spans="2:12" x14ac:dyDescent="0.3">
      <c r="B4491" s="3" t="s">
        <v>193</v>
      </c>
      <c r="C4491" s="4">
        <v>2022</v>
      </c>
      <c r="D4491" s="3" t="s">
        <v>1457</v>
      </c>
      <c r="E4491" s="4">
        <v>16862080</v>
      </c>
      <c r="F4491" s="4">
        <v>2784586</v>
      </c>
      <c r="G4491" s="4">
        <v>14077494</v>
      </c>
      <c r="H4491" s="4">
        <v>1075718</v>
      </c>
      <c r="I4491" s="4">
        <v>17106137</v>
      </c>
      <c r="J4491" s="4">
        <v>213827</v>
      </c>
      <c r="K4491" s="3" t="s">
        <v>1460</v>
      </c>
      <c r="L4491" s="4">
        <v>0.1651389389683835</v>
      </c>
    </row>
    <row r="4492" spans="2:12" x14ac:dyDescent="0.3">
      <c r="B4492" s="3" t="s">
        <v>193</v>
      </c>
      <c r="C4492" s="4">
        <v>2022</v>
      </c>
      <c r="D4492" s="3" t="s">
        <v>1458</v>
      </c>
      <c r="E4492" s="4">
        <v>397108</v>
      </c>
      <c r="F4492" s="4"/>
      <c r="G4492" s="4">
        <v>397108</v>
      </c>
      <c r="H4492" s="4">
        <v>364409</v>
      </c>
      <c r="I4492" s="4">
        <v>397108</v>
      </c>
      <c r="J4492" s="4"/>
      <c r="K4492" s="3" t="s">
        <v>1451</v>
      </c>
      <c r="L4492" s="4"/>
    </row>
    <row r="4493" spans="2:12" x14ac:dyDescent="0.3">
      <c r="B4493" s="3" t="s">
        <v>193</v>
      </c>
      <c r="C4493" s="4">
        <v>2023</v>
      </c>
      <c r="D4493" s="3" t="s">
        <v>1446</v>
      </c>
      <c r="E4493" s="4">
        <v>2093153</v>
      </c>
      <c r="F4493" s="4">
        <v>1212599</v>
      </c>
      <c r="G4493" s="4">
        <v>880554</v>
      </c>
      <c r="H4493" s="4">
        <v>0</v>
      </c>
      <c r="I4493" s="4">
        <v>10682066</v>
      </c>
      <c r="J4493" s="4">
        <v>178034</v>
      </c>
      <c r="K4493" s="3" t="s">
        <v>1460</v>
      </c>
      <c r="L4493" s="4">
        <v>0.57931694434186132</v>
      </c>
    </row>
    <row r="4494" spans="2:12" x14ac:dyDescent="0.3">
      <c r="B4494" s="3" t="s">
        <v>193</v>
      </c>
      <c r="C4494" s="4">
        <v>2023</v>
      </c>
      <c r="D4494" s="3" t="s">
        <v>1448</v>
      </c>
      <c r="E4494" s="4">
        <v>0</v>
      </c>
      <c r="F4494" s="4">
        <v>0</v>
      </c>
      <c r="G4494" s="4">
        <v>0</v>
      </c>
      <c r="H4494" s="4">
        <v>0</v>
      </c>
      <c r="I4494" s="4">
        <v>0</v>
      </c>
      <c r="J4494" s="4">
        <v>0</v>
      </c>
      <c r="K4494" s="3" t="s">
        <v>1459</v>
      </c>
      <c r="L4494" s="4"/>
    </row>
    <row r="4495" spans="2:12" x14ac:dyDescent="0.3">
      <c r="B4495" s="3" t="s">
        <v>193</v>
      </c>
      <c r="C4495" s="4">
        <v>2023</v>
      </c>
      <c r="D4495" s="3" t="s">
        <v>1449</v>
      </c>
      <c r="E4495" s="4">
        <v>2447416</v>
      </c>
      <c r="F4495" s="4">
        <v>888727</v>
      </c>
      <c r="G4495" s="4">
        <v>1558689</v>
      </c>
      <c r="H4495" s="4">
        <v>62709</v>
      </c>
      <c r="I4495" s="4">
        <v>4451018</v>
      </c>
      <c r="J4495" s="4">
        <v>296735</v>
      </c>
      <c r="K4495" s="3" t="s">
        <v>1460</v>
      </c>
      <c r="L4495" s="4">
        <v>0.36312870390648749</v>
      </c>
    </row>
    <row r="4496" spans="2:12" x14ac:dyDescent="0.3">
      <c r="B4496" s="3" t="s">
        <v>193</v>
      </c>
      <c r="C4496" s="4">
        <v>2023</v>
      </c>
      <c r="D4496" s="3" t="s">
        <v>1450</v>
      </c>
      <c r="E4496" s="4">
        <v>20516689</v>
      </c>
      <c r="F4496" s="4"/>
      <c r="G4496" s="4">
        <v>20516689</v>
      </c>
      <c r="H4496" s="4">
        <v>5304</v>
      </c>
      <c r="I4496" s="4">
        <v>20516689</v>
      </c>
      <c r="J4496" s="4"/>
      <c r="K4496" s="3" t="s">
        <v>1451</v>
      </c>
      <c r="L4496" s="4"/>
    </row>
    <row r="4497" spans="2:12" x14ac:dyDescent="0.3">
      <c r="B4497" s="3" t="s">
        <v>193</v>
      </c>
      <c r="C4497" s="4">
        <v>2023</v>
      </c>
      <c r="D4497" s="3" t="s">
        <v>1452</v>
      </c>
      <c r="E4497" s="4">
        <v>0</v>
      </c>
      <c r="F4497" s="4">
        <v>0</v>
      </c>
      <c r="G4497" s="4">
        <v>0</v>
      </c>
      <c r="H4497" s="4">
        <v>0</v>
      </c>
      <c r="I4497" s="4">
        <v>0</v>
      </c>
      <c r="J4497" s="4">
        <v>0</v>
      </c>
      <c r="K4497" s="3" t="s">
        <v>1459</v>
      </c>
      <c r="L4497" s="4"/>
    </row>
    <row r="4498" spans="2:12" x14ac:dyDescent="0.3">
      <c r="B4498" s="3" t="s">
        <v>193</v>
      </c>
      <c r="C4498" s="4">
        <v>2023</v>
      </c>
      <c r="D4498" s="3" t="s">
        <v>1453</v>
      </c>
      <c r="E4498" s="4">
        <v>824972</v>
      </c>
      <c r="F4498" s="4">
        <v>474279</v>
      </c>
      <c r="G4498" s="4">
        <v>350693</v>
      </c>
      <c r="H4498" s="4">
        <v>73201</v>
      </c>
      <c r="I4498" s="4">
        <v>0</v>
      </c>
      <c r="J4498" s="4">
        <v>0</v>
      </c>
      <c r="K4498" s="3" t="s">
        <v>1451</v>
      </c>
      <c r="L4498" s="4">
        <v>0.5749031482280611</v>
      </c>
    </row>
    <row r="4499" spans="2:12" x14ac:dyDescent="0.3">
      <c r="B4499" s="3" t="s">
        <v>193</v>
      </c>
      <c r="C4499" s="4">
        <v>2023</v>
      </c>
      <c r="D4499" s="3" t="s">
        <v>1454</v>
      </c>
      <c r="E4499" s="4">
        <v>2022249</v>
      </c>
      <c r="F4499" s="4">
        <v>633702</v>
      </c>
      <c r="G4499" s="4">
        <v>1388547</v>
      </c>
      <c r="H4499" s="4">
        <v>52321</v>
      </c>
      <c r="I4499" s="4">
        <v>1884779</v>
      </c>
      <c r="J4499" s="4">
        <v>69200</v>
      </c>
      <c r="K4499" s="3" t="s">
        <v>1460</v>
      </c>
      <c r="L4499" s="4">
        <v>0.3133649713759285</v>
      </c>
    </row>
    <row r="4500" spans="2:12" x14ac:dyDescent="0.3">
      <c r="B4500" s="3" t="s">
        <v>193</v>
      </c>
      <c r="C4500" s="4">
        <v>2023</v>
      </c>
      <c r="D4500" s="3" t="s">
        <v>1455</v>
      </c>
      <c r="E4500" s="4">
        <v>17067290</v>
      </c>
      <c r="F4500" s="4">
        <v>1789223</v>
      </c>
      <c r="G4500" s="4">
        <v>15278067</v>
      </c>
      <c r="H4500" s="4">
        <v>31892</v>
      </c>
      <c r="I4500" s="4">
        <v>10236695</v>
      </c>
      <c r="J4500" s="4">
        <v>1023669</v>
      </c>
      <c r="K4500" s="3" t="s">
        <v>1460</v>
      </c>
      <c r="L4500" s="4">
        <v>0.10483345627806172</v>
      </c>
    </row>
    <row r="4501" spans="2:12" x14ac:dyDescent="0.3">
      <c r="B4501" s="3" t="s">
        <v>193</v>
      </c>
      <c r="C4501" s="4">
        <v>2023</v>
      </c>
      <c r="D4501" s="3" t="s">
        <v>1456</v>
      </c>
      <c r="E4501" s="4">
        <v>19493685</v>
      </c>
      <c r="F4501" s="4">
        <v>6547398</v>
      </c>
      <c r="G4501" s="4">
        <v>12946287</v>
      </c>
      <c r="H4501" s="4">
        <v>1263581</v>
      </c>
      <c r="I4501" s="4">
        <v>26569098</v>
      </c>
      <c r="J4501" s="4">
        <v>786632</v>
      </c>
      <c r="K4501" s="3" t="s">
        <v>1460</v>
      </c>
      <c r="L4501" s="4">
        <v>0.33587277110510405</v>
      </c>
    </row>
    <row r="4502" spans="2:12" x14ac:dyDescent="0.3">
      <c r="B4502" s="3" t="s">
        <v>193</v>
      </c>
      <c r="C4502" s="4">
        <v>2023</v>
      </c>
      <c r="D4502" s="3" t="s">
        <v>1457</v>
      </c>
      <c r="E4502" s="4">
        <v>17714840</v>
      </c>
      <c r="F4502" s="4">
        <v>3093813</v>
      </c>
      <c r="G4502" s="4">
        <v>14621027</v>
      </c>
      <c r="H4502" s="4">
        <v>634880</v>
      </c>
      <c r="I4502" s="4">
        <v>17260325</v>
      </c>
      <c r="J4502" s="4">
        <v>215754</v>
      </c>
      <c r="K4502" s="3" t="s">
        <v>1460</v>
      </c>
      <c r="L4502" s="4">
        <v>0.1746452691641584</v>
      </c>
    </row>
    <row r="4503" spans="2:12" x14ac:dyDescent="0.3">
      <c r="B4503" s="3" t="s">
        <v>193</v>
      </c>
      <c r="C4503" s="4">
        <v>2023</v>
      </c>
      <c r="D4503" s="3" t="s">
        <v>1458</v>
      </c>
      <c r="E4503" s="4">
        <v>291738</v>
      </c>
      <c r="F4503" s="4"/>
      <c r="G4503" s="4">
        <v>291738</v>
      </c>
      <c r="H4503" s="4">
        <v>185498</v>
      </c>
      <c r="I4503" s="4">
        <v>291738</v>
      </c>
      <c r="J4503" s="4"/>
      <c r="K4503" s="3" t="s">
        <v>1451</v>
      </c>
      <c r="L4503" s="4"/>
    </row>
    <row r="4504" spans="2:12" x14ac:dyDescent="0.3">
      <c r="B4504" s="3" t="s">
        <v>193</v>
      </c>
      <c r="C4504" s="4">
        <v>2024</v>
      </c>
      <c r="D4504" s="3" t="s">
        <v>1446</v>
      </c>
      <c r="E4504" s="4">
        <v>2104284</v>
      </c>
      <c r="F4504" s="4">
        <v>1257957</v>
      </c>
      <c r="G4504" s="4">
        <v>846327</v>
      </c>
      <c r="H4504" s="4">
        <v>11131</v>
      </c>
      <c r="I4504" s="4">
        <v>18851712</v>
      </c>
      <c r="J4504" s="4">
        <v>471293</v>
      </c>
      <c r="K4504" s="3" t="s">
        <v>1460</v>
      </c>
      <c r="L4504" s="4">
        <v>0.5978076153218862</v>
      </c>
    </row>
    <row r="4505" spans="2:12" x14ac:dyDescent="0.3">
      <c r="B4505" s="3" t="s">
        <v>193</v>
      </c>
      <c r="C4505" s="4">
        <v>2024</v>
      </c>
      <c r="D4505" s="3" t="s">
        <v>1448</v>
      </c>
      <c r="E4505" s="4">
        <v>0</v>
      </c>
      <c r="F4505" s="4">
        <v>0</v>
      </c>
      <c r="G4505" s="4">
        <v>0</v>
      </c>
      <c r="H4505" s="4">
        <v>0</v>
      </c>
      <c r="I4505" s="4">
        <v>0</v>
      </c>
      <c r="J4505" s="4">
        <v>0</v>
      </c>
      <c r="K4505" s="3"/>
      <c r="L4505" s="4"/>
    </row>
    <row r="4506" spans="2:12" x14ac:dyDescent="0.3">
      <c r="B4506" s="3" t="s">
        <v>193</v>
      </c>
      <c r="C4506" s="4">
        <v>2024</v>
      </c>
      <c r="D4506" s="3" t="s">
        <v>1449</v>
      </c>
      <c r="E4506" s="4">
        <v>2620384</v>
      </c>
      <c r="F4506" s="4">
        <v>1021910</v>
      </c>
      <c r="G4506" s="4">
        <v>1598474</v>
      </c>
      <c r="H4506" s="4">
        <v>172968</v>
      </c>
      <c r="I4506" s="4">
        <v>4451018</v>
      </c>
      <c r="J4506" s="4">
        <v>296735</v>
      </c>
      <c r="K4506" s="3" t="s">
        <v>1460</v>
      </c>
      <c r="L4506" s="4">
        <v>0.38998482665136103</v>
      </c>
    </row>
    <row r="4507" spans="2:12" x14ac:dyDescent="0.3">
      <c r="B4507" s="3" t="s">
        <v>193</v>
      </c>
      <c r="C4507" s="4">
        <v>2024</v>
      </c>
      <c r="D4507" s="3" t="s">
        <v>1450</v>
      </c>
      <c r="E4507" s="4">
        <v>20516698</v>
      </c>
      <c r="F4507" s="4"/>
      <c r="G4507" s="4">
        <v>20516698</v>
      </c>
      <c r="H4507" s="4">
        <v>0</v>
      </c>
      <c r="I4507" s="4">
        <v>20516698</v>
      </c>
      <c r="J4507" s="4"/>
      <c r="K4507" s="3" t="s">
        <v>1451</v>
      </c>
      <c r="L4507" s="4"/>
    </row>
    <row r="4508" spans="2:12" x14ac:dyDescent="0.3">
      <c r="B4508" s="3" t="s">
        <v>193</v>
      </c>
      <c r="C4508" s="4">
        <v>2024</v>
      </c>
      <c r="D4508" s="3" t="s">
        <v>1452</v>
      </c>
      <c r="E4508" s="4">
        <v>0</v>
      </c>
      <c r="F4508" s="4">
        <v>0</v>
      </c>
      <c r="G4508" s="4">
        <v>0</v>
      </c>
      <c r="H4508" s="4">
        <v>0</v>
      </c>
      <c r="I4508" s="4">
        <v>0</v>
      </c>
      <c r="J4508" s="4">
        <v>0</v>
      </c>
      <c r="K4508" s="3"/>
      <c r="L4508" s="4"/>
    </row>
    <row r="4509" spans="2:12" x14ac:dyDescent="0.3">
      <c r="B4509" s="3" t="s">
        <v>193</v>
      </c>
      <c r="C4509" s="4">
        <v>2024</v>
      </c>
      <c r="D4509" s="3" t="s">
        <v>1453</v>
      </c>
      <c r="E4509" s="4">
        <v>993486</v>
      </c>
      <c r="F4509" s="4">
        <v>562271</v>
      </c>
      <c r="G4509" s="4">
        <v>431215</v>
      </c>
      <c r="H4509" s="4">
        <v>149274</v>
      </c>
      <c r="I4509" s="4">
        <v>1316432</v>
      </c>
      <c r="J4509" s="4">
        <v>131643</v>
      </c>
      <c r="K4509" s="3" t="s">
        <v>1451</v>
      </c>
      <c r="L4509" s="4">
        <v>0.56595764811985272</v>
      </c>
    </row>
    <row r="4510" spans="2:12" x14ac:dyDescent="0.3">
      <c r="B4510" s="3" t="s">
        <v>193</v>
      </c>
      <c r="C4510" s="4">
        <v>2024</v>
      </c>
      <c r="D4510" s="3" t="s">
        <v>1454</v>
      </c>
      <c r="E4510" s="4">
        <v>2086130</v>
      </c>
      <c r="F4510" s="4">
        <v>707559</v>
      </c>
      <c r="G4510" s="4">
        <v>1378571</v>
      </c>
      <c r="H4510" s="4">
        <v>63881</v>
      </c>
      <c r="I4510" s="4">
        <v>956051</v>
      </c>
      <c r="J4510" s="4">
        <v>38242</v>
      </c>
      <c r="K4510" s="3" t="s">
        <v>1460</v>
      </c>
      <c r="L4510" s="4">
        <v>0.33917301414581064</v>
      </c>
    </row>
    <row r="4511" spans="2:12" x14ac:dyDescent="0.3">
      <c r="B4511" s="3" t="s">
        <v>193</v>
      </c>
      <c r="C4511" s="4">
        <v>2024</v>
      </c>
      <c r="D4511" s="3" t="s">
        <v>1455</v>
      </c>
      <c r="E4511" s="4">
        <v>17067290</v>
      </c>
      <c r="F4511" s="4">
        <v>1987152</v>
      </c>
      <c r="G4511" s="4">
        <v>15080138</v>
      </c>
      <c r="H4511" s="4">
        <v>0</v>
      </c>
      <c r="I4511" s="4">
        <v>18774019</v>
      </c>
      <c r="J4511" s="4">
        <v>187740</v>
      </c>
      <c r="K4511" s="3" t="s">
        <v>1460</v>
      </c>
      <c r="L4511" s="4">
        <v>0.11643043506028197</v>
      </c>
    </row>
    <row r="4512" spans="2:12" x14ac:dyDescent="0.3">
      <c r="B4512" s="3" t="s">
        <v>193</v>
      </c>
      <c r="C4512" s="4">
        <v>2024</v>
      </c>
      <c r="D4512" s="3" t="s">
        <v>1456</v>
      </c>
      <c r="E4512" s="4">
        <v>19446012</v>
      </c>
      <c r="F4512" s="4">
        <v>7035692</v>
      </c>
      <c r="G4512" s="4">
        <v>12410320</v>
      </c>
      <c r="H4512" s="4">
        <v>0</v>
      </c>
      <c r="I4512" s="4">
        <v>18119845</v>
      </c>
      <c r="J4512" s="4">
        <v>0</v>
      </c>
      <c r="K4512" s="3" t="s">
        <v>1460</v>
      </c>
      <c r="L4512" s="4">
        <v>0.36180642077151859</v>
      </c>
    </row>
    <row r="4513" spans="2:12" x14ac:dyDescent="0.3">
      <c r="B4513" s="3" t="s">
        <v>193</v>
      </c>
      <c r="C4513" s="4">
        <v>2024</v>
      </c>
      <c r="D4513" s="3" t="s">
        <v>1457</v>
      </c>
      <c r="E4513" s="4">
        <v>18644557</v>
      </c>
      <c r="F4513" s="4">
        <v>3391535</v>
      </c>
      <c r="G4513" s="4">
        <v>15253022</v>
      </c>
      <c r="H4513" s="4">
        <v>885162</v>
      </c>
      <c r="I4513" s="4">
        <v>20509012</v>
      </c>
      <c r="J4513" s="4">
        <v>263835</v>
      </c>
      <c r="K4513" s="3" t="s">
        <v>1460</v>
      </c>
      <c r="L4513" s="4">
        <v>0.18190483152804326</v>
      </c>
    </row>
    <row r="4514" spans="2:12" x14ac:dyDescent="0.3">
      <c r="B4514" s="3" t="s">
        <v>193</v>
      </c>
      <c r="C4514" s="4">
        <v>2024</v>
      </c>
      <c r="D4514" s="3" t="s">
        <v>1458</v>
      </c>
      <c r="E4514" s="4">
        <v>1889875</v>
      </c>
      <c r="F4514" s="4"/>
      <c r="G4514" s="4">
        <v>1889875</v>
      </c>
      <c r="H4514" s="4">
        <v>1661933</v>
      </c>
      <c r="I4514" s="4">
        <v>1889875</v>
      </c>
      <c r="J4514" s="4"/>
      <c r="K4514" s="3" t="s">
        <v>1451</v>
      </c>
      <c r="L4514" s="4"/>
    </row>
    <row r="4515" spans="2:12" x14ac:dyDescent="0.3">
      <c r="B4515" s="3" t="s">
        <v>196</v>
      </c>
      <c r="C4515" s="4">
        <v>2019</v>
      </c>
      <c r="D4515" s="3" t="s">
        <v>1446</v>
      </c>
      <c r="E4515" s="4">
        <v>7633288</v>
      </c>
      <c r="F4515" s="4">
        <v>3914585</v>
      </c>
      <c r="G4515" s="4">
        <v>3718703</v>
      </c>
      <c r="H4515" s="4">
        <v>119479</v>
      </c>
      <c r="I4515" s="4">
        <v>10995201</v>
      </c>
      <c r="J4515" s="4">
        <v>268279</v>
      </c>
      <c r="K4515" s="3" t="s">
        <v>1447</v>
      </c>
      <c r="L4515" s="4">
        <v>0.51283077489019147</v>
      </c>
    </row>
    <row r="4516" spans="2:12" x14ac:dyDescent="0.3">
      <c r="B4516" s="3" t="s">
        <v>196</v>
      </c>
      <c r="C4516" s="4">
        <v>2019</v>
      </c>
      <c r="D4516" s="3" t="s">
        <v>1448</v>
      </c>
      <c r="E4516" s="4">
        <v>1352817</v>
      </c>
      <c r="F4516" s="4">
        <v>336318</v>
      </c>
      <c r="G4516" s="4">
        <v>1016499</v>
      </c>
      <c r="H4516" s="4">
        <v>0</v>
      </c>
      <c r="I4516" s="4">
        <v>3030791</v>
      </c>
      <c r="J4516" s="4">
        <v>42972</v>
      </c>
      <c r="K4516" s="3" t="s">
        <v>1447</v>
      </c>
      <c r="L4516" s="4">
        <v>0.2486056872437292</v>
      </c>
    </row>
    <row r="4517" spans="2:12" x14ac:dyDescent="0.3">
      <c r="B4517" s="3" t="s">
        <v>196</v>
      </c>
      <c r="C4517" s="4">
        <v>2019</v>
      </c>
      <c r="D4517" s="3" t="s">
        <v>1449</v>
      </c>
      <c r="E4517" s="4">
        <v>3770606</v>
      </c>
      <c r="F4517" s="4">
        <v>2265412</v>
      </c>
      <c r="G4517" s="4">
        <v>1505194</v>
      </c>
      <c r="H4517" s="4">
        <v>594665</v>
      </c>
      <c r="I4517" s="4">
        <v>4158895</v>
      </c>
      <c r="J4517" s="4">
        <v>285961</v>
      </c>
      <c r="K4517" s="3" t="s">
        <v>1447</v>
      </c>
      <c r="L4517" s="4">
        <v>0.60080846420973177</v>
      </c>
    </row>
    <row r="4518" spans="2:12" x14ac:dyDescent="0.3">
      <c r="B4518" s="3" t="s">
        <v>196</v>
      </c>
      <c r="C4518" s="4">
        <v>2019</v>
      </c>
      <c r="D4518" s="3" t="s">
        <v>1450</v>
      </c>
      <c r="E4518" s="4">
        <v>3143506</v>
      </c>
      <c r="F4518" s="4"/>
      <c r="G4518" s="4">
        <v>3143506</v>
      </c>
      <c r="H4518" s="4">
        <v>0</v>
      </c>
      <c r="I4518" s="4">
        <v>3143506</v>
      </c>
      <c r="J4518" s="4"/>
      <c r="K4518" s="3" t="s">
        <v>1451</v>
      </c>
      <c r="L4518" s="4"/>
    </row>
    <row r="4519" spans="2:12" x14ac:dyDescent="0.3">
      <c r="B4519" s="3" t="s">
        <v>196</v>
      </c>
      <c r="C4519" s="4">
        <v>2019</v>
      </c>
      <c r="D4519" s="3" t="s">
        <v>1452</v>
      </c>
      <c r="E4519" s="4">
        <v>0</v>
      </c>
      <c r="F4519" s="4">
        <v>0</v>
      </c>
      <c r="G4519" s="4">
        <v>0</v>
      </c>
      <c r="H4519" s="4">
        <v>0</v>
      </c>
      <c r="I4519" s="4">
        <v>0</v>
      </c>
      <c r="J4519" s="4">
        <v>0</v>
      </c>
      <c r="K4519" s="3" t="s">
        <v>1447</v>
      </c>
      <c r="L4519" s="4"/>
    </row>
    <row r="4520" spans="2:12" x14ac:dyDescent="0.3">
      <c r="B4520" s="3" t="s">
        <v>196</v>
      </c>
      <c r="C4520" s="4">
        <v>2019</v>
      </c>
      <c r="D4520" s="3" t="s">
        <v>1453</v>
      </c>
      <c r="E4520" s="4">
        <v>0</v>
      </c>
      <c r="F4520" s="4">
        <v>0</v>
      </c>
      <c r="G4520" s="4">
        <v>0</v>
      </c>
      <c r="H4520" s="4">
        <v>0</v>
      </c>
      <c r="I4520" s="4">
        <v>0</v>
      </c>
      <c r="J4520" s="4">
        <v>0</v>
      </c>
      <c r="K4520" s="3" t="s">
        <v>1451</v>
      </c>
      <c r="L4520" s="4"/>
    </row>
    <row r="4521" spans="2:12" x14ac:dyDescent="0.3">
      <c r="B4521" s="3" t="s">
        <v>196</v>
      </c>
      <c r="C4521" s="4">
        <v>2019</v>
      </c>
      <c r="D4521" s="3" t="s">
        <v>1454</v>
      </c>
      <c r="E4521" s="4">
        <v>510633</v>
      </c>
      <c r="F4521" s="4">
        <v>404176</v>
      </c>
      <c r="G4521" s="4">
        <v>106457</v>
      </c>
      <c r="H4521" s="4">
        <v>0</v>
      </c>
      <c r="I4521" s="4">
        <v>716998</v>
      </c>
      <c r="J4521" s="4">
        <v>28739</v>
      </c>
      <c r="K4521" s="3" t="s">
        <v>1447</v>
      </c>
      <c r="L4521" s="4">
        <v>0.79151954534861635</v>
      </c>
    </row>
    <row r="4522" spans="2:12" x14ac:dyDescent="0.3">
      <c r="B4522" s="3" t="s">
        <v>196</v>
      </c>
      <c r="C4522" s="4">
        <v>2019</v>
      </c>
      <c r="D4522" s="3" t="s">
        <v>1455</v>
      </c>
      <c r="E4522" s="4">
        <v>4470713</v>
      </c>
      <c r="F4522" s="4">
        <v>1899672</v>
      </c>
      <c r="G4522" s="4">
        <v>2571041</v>
      </c>
      <c r="H4522" s="4">
        <v>25721</v>
      </c>
      <c r="I4522" s="4">
        <v>8402227</v>
      </c>
      <c r="J4522" s="4">
        <v>207558</v>
      </c>
      <c r="K4522" s="3" t="s">
        <v>1447</v>
      </c>
      <c r="L4522" s="4">
        <v>0.4249147731021875</v>
      </c>
    </row>
    <row r="4523" spans="2:12" x14ac:dyDescent="0.3">
      <c r="B4523" s="3" t="s">
        <v>196</v>
      </c>
      <c r="C4523" s="4">
        <v>2019</v>
      </c>
      <c r="D4523" s="3" t="s">
        <v>1456</v>
      </c>
      <c r="E4523" s="4">
        <v>10904050</v>
      </c>
      <c r="F4523" s="4">
        <v>6007643</v>
      </c>
      <c r="G4523" s="4">
        <v>4896407</v>
      </c>
      <c r="H4523" s="4">
        <v>393183</v>
      </c>
      <c r="I4523" s="4">
        <v>22957024</v>
      </c>
      <c r="J4523" s="4">
        <v>454297</v>
      </c>
      <c r="K4523" s="3" t="s">
        <v>1447</v>
      </c>
      <c r="L4523" s="4">
        <v>0.55095519554660888</v>
      </c>
    </row>
    <row r="4524" spans="2:12" x14ac:dyDescent="0.3">
      <c r="B4524" s="3" t="s">
        <v>196</v>
      </c>
      <c r="C4524" s="4">
        <v>2019</v>
      </c>
      <c r="D4524" s="3" t="s">
        <v>1457</v>
      </c>
      <c r="E4524" s="4">
        <v>17079547</v>
      </c>
      <c r="F4524" s="4">
        <v>5152788</v>
      </c>
      <c r="G4524" s="4">
        <v>11926759</v>
      </c>
      <c r="H4524" s="4">
        <v>8132</v>
      </c>
      <c r="I4524" s="4">
        <v>24174557</v>
      </c>
      <c r="J4524" s="4">
        <v>622659</v>
      </c>
      <c r="K4524" s="3" t="s">
        <v>1447</v>
      </c>
      <c r="L4524" s="4">
        <v>0.30169348168309146</v>
      </c>
    </row>
    <row r="4525" spans="2:12" x14ac:dyDescent="0.3">
      <c r="B4525" s="3" t="s">
        <v>196</v>
      </c>
      <c r="C4525" s="4">
        <v>2019</v>
      </c>
      <c r="D4525" s="3" t="s">
        <v>1458</v>
      </c>
      <c r="E4525" s="4">
        <v>176611</v>
      </c>
      <c r="F4525" s="4"/>
      <c r="G4525" s="4">
        <v>176611</v>
      </c>
      <c r="H4525" s="4">
        <v>218909</v>
      </c>
      <c r="I4525" s="4">
        <v>176611</v>
      </c>
      <c r="J4525" s="4"/>
      <c r="K4525" s="3" t="s">
        <v>1451</v>
      </c>
      <c r="L4525" s="4"/>
    </row>
    <row r="4526" spans="2:12" x14ac:dyDescent="0.3">
      <c r="B4526" s="3" t="s">
        <v>196</v>
      </c>
      <c r="C4526" s="4">
        <v>2020</v>
      </c>
      <c r="D4526" s="3" t="s">
        <v>1446</v>
      </c>
      <c r="E4526" s="4">
        <v>7662349</v>
      </c>
      <c r="F4526" s="4">
        <v>4116441</v>
      </c>
      <c r="G4526" s="4">
        <v>3545908</v>
      </c>
      <c r="H4526" s="4">
        <v>29061</v>
      </c>
      <c r="I4526" s="4">
        <v>11179986</v>
      </c>
      <c r="J4526" s="4">
        <v>268279</v>
      </c>
      <c r="K4526" s="3" t="s">
        <v>1447</v>
      </c>
      <c r="L4526" s="4">
        <v>0.53722964067546386</v>
      </c>
    </row>
    <row r="4527" spans="2:12" x14ac:dyDescent="0.3">
      <c r="B4527" s="3" t="s">
        <v>196</v>
      </c>
      <c r="C4527" s="4">
        <v>2020</v>
      </c>
      <c r="D4527" s="3" t="s">
        <v>1448</v>
      </c>
      <c r="E4527" s="4">
        <v>1352817</v>
      </c>
      <c r="F4527" s="4">
        <v>354133</v>
      </c>
      <c r="G4527" s="4">
        <v>998684</v>
      </c>
      <c r="H4527" s="4">
        <v>0</v>
      </c>
      <c r="I4527" s="4">
        <v>3072811</v>
      </c>
      <c r="J4527" s="4">
        <v>42972</v>
      </c>
      <c r="K4527" s="3" t="s">
        <v>1447</v>
      </c>
      <c r="L4527" s="4">
        <v>0.2617745046077925</v>
      </c>
    </row>
    <row r="4528" spans="2:12" x14ac:dyDescent="0.3">
      <c r="B4528" s="3" t="s">
        <v>196</v>
      </c>
      <c r="C4528" s="4">
        <v>2020</v>
      </c>
      <c r="D4528" s="3" t="s">
        <v>1449</v>
      </c>
      <c r="E4528" s="4">
        <v>4174494</v>
      </c>
      <c r="F4528" s="4">
        <v>2473824</v>
      </c>
      <c r="G4528" s="4">
        <v>1700670</v>
      </c>
      <c r="H4528" s="4">
        <v>403888</v>
      </c>
      <c r="I4528" s="4">
        <v>5279834</v>
      </c>
      <c r="J4528" s="4">
        <v>332709</v>
      </c>
      <c r="K4528" s="3" t="s">
        <v>1447</v>
      </c>
      <c r="L4528" s="4">
        <v>0.59260451685880966</v>
      </c>
    </row>
    <row r="4529" spans="2:12" x14ac:dyDescent="0.3">
      <c r="B4529" s="3" t="s">
        <v>196</v>
      </c>
      <c r="C4529" s="4">
        <v>2020</v>
      </c>
      <c r="D4529" s="3" t="s">
        <v>1450</v>
      </c>
      <c r="E4529" s="4">
        <v>3150063</v>
      </c>
      <c r="F4529" s="4"/>
      <c r="G4529" s="4">
        <v>3150063</v>
      </c>
      <c r="H4529" s="4">
        <v>6557</v>
      </c>
      <c r="I4529" s="4">
        <v>3150063</v>
      </c>
      <c r="J4529" s="4"/>
      <c r="K4529" s="3" t="s">
        <v>1451</v>
      </c>
      <c r="L4529" s="4"/>
    </row>
    <row r="4530" spans="2:12" x14ac:dyDescent="0.3">
      <c r="B4530" s="3" t="s">
        <v>196</v>
      </c>
      <c r="C4530" s="4">
        <v>2020</v>
      </c>
      <c r="D4530" s="3" t="s">
        <v>1452</v>
      </c>
      <c r="E4530" s="4">
        <v>0</v>
      </c>
      <c r="F4530" s="4">
        <v>0</v>
      </c>
      <c r="G4530" s="4">
        <v>0</v>
      </c>
      <c r="H4530" s="4">
        <v>0</v>
      </c>
      <c r="I4530" s="4">
        <v>0</v>
      </c>
      <c r="J4530" s="4">
        <v>0</v>
      </c>
      <c r="K4530" s="3" t="s">
        <v>1451</v>
      </c>
      <c r="L4530" s="4"/>
    </row>
    <row r="4531" spans="2:12" x14ac:dyDescent="0.3">
      <c r="B4531" s="3" t="s">
        <v>196</v>
      </c>
      <c r="C4531" s="4">
        <v>2020</v>
      </c>
      <c r="D4531" s="3" t="s">
        <v>1453</v>
      </c>
      <c r="E4531" s="4">
        <v>0</v>
      </c>
      <c r="F4531" s="4">
        <v>0</v>
      </c>
      <c r="G4531" s="4">
        <v>0</v>
      </c>
      <c r="H4531" s="4">
        <v>0</v>
      </c>
      <c r="I4531" s="4">
        <v>0</v>
      </c>
      <c r="J4531" s="4">
        <v>0</v>
      </c>
      <c r="K4531" s="3" t="s">
        <v>1451</v>
      </c>
      <c r="L4531" s="4"/>
    </row>
    <row r="4532" spans="2:12" x14ac:dyDescent="0.3">
      <c r="B4532" s="3" t="s">
        <v>196</v>
      </c>
      <c r="C4532" s="4">
        <v>2020</v>
      </c>
      <c r="D4532" s="3" t="s">
        <v>1454</v>
      </c>
      <c r="E4532" s="4">
        <v>628883</v>
      </c>
      <c r="F4532" s="4">
        <v>416553</v>
      </c>
      <c r="G4532" s="4">
        <v>212330</v>
      </c>
      <c r="H4532" s="4">
        <v>118249</v>
      </c>
      <c r="I4532" s="4">
        <v>835247</v>
      </c>
      <c r="J4532" s="4">
        <v>31695</v>
      </c>
      <c r="K4532" s="3" t="s">
        <v>1447</v>
      </c>
      <c r="L4532" s="4">
        <v>0.66236962996296611</v>
      </c>
    </row>
    <row r="4533" spans="2:12" x14ac:dyDescent="0.3">
      <c r="B4533" s="3" t="s">
        <v>196</v>
      </c>
      <c r="C4533" s="4">
        <v>2020</v>
      </c>
      <c r="D4533" s="3" t="s">
        <v>1455</v>
      </c>
      <c r="E4533" s="4">
        <v>4491139</v>
      </c>
      <c r="F4533" s="4">
        <v>2023526</v>
      </c>
      <c r="G4533" s="4">
        <v>2467613</v>
      </c>
      <c r="H4533" s="4">
        <v>20426</v>
      </c>
      <c r="I4533" s="4">
        <v>8488037</v>
      </c>
      <c r="J4533" s="4">
        <v>207558</v>
      </c>
      <c r="K4533" s="3" t="s">
        <v>1447</v>
      </c>
      <c r="L4533" s="4">
        <v>0.4505596464504884</v>
      </c>
    </row>
    <row r="4534" spans="2:12" x14ac:dyDescent="0.3">
      <c r="B4534" s="3" t="s">
        <v>196</v>
      </c>
      <c r="C4534" s="4">
        <v>2020</v>
      </c>
      <c r="D4534" s="3" t="s">
        <v>1456</v>
      </c>
      <c r="E4534" s="4">
        <v>10923054</v>
      </c>
      <c r="F4534" s="4">
        <v>6244029</v>
      </c>
      <c r="G4534" s="4">
        <v>4679025</v>
      </c>
      <c r="H4534" s="4">
        <v>19005</v>
      </c>
      <c r="I4534" s="4">
        <v>23343685</v>
      </c>
      <c r="J4534" s="4">
        <v>454297</v>
      </c>
      <c r="K4534" s="3" t="s">
        <v>1447</v>
      </c>
      <c r="L4534" s="4">
        <v>0.57163765738043593</v>
      </c>
    </row>
    <row r="4535" spans="2:12" x14ac:dyDescent="0.3">
      <c r="B4535" s="3" t="s">
        <v>196</v>
      </c>
      <c r="C4535" s="4">
        <v>2020</v>
      </c>
      <c r="D4535" s="3" t="s">
        <v>1457</v>
      </c>
      <c r="E4535" s="4">
        <v>17137579</v>
      </c>
      <c r="F4535" s="4">
        <v>5725067</v>
      </c>
      <c r="G4535" s="4">
        <v>11412512</v>
      </c>
      <c r="H4535" s="4">
        <v>58034</v>
      </c>
      <c r="I4535" s="4">
        <v>24684026</v>
      </c>
      <c r="J4535" s="4">
        <v>622660</v>
      </c>
      <c r="K4535" s="3" t="s">
        <v>1447</v>
      </c>
      <c r="L4535" s="4">
        <v>0.33406509752631919</v>
      </c>
    </row>
    <row r="4536" spans="2:12" x14ac:dyDescent="0.3">
      <c r="B4536" s="3" t="s">
        <v>196</v>
      </c>
      <c r="C4536" s="4">
        <v>2020</v>
      </c>
      <c r="D4536" s="3" t="s">
        <v>1458</v>
      </c>
      <c r="E4536" s="4">
        <v>318205</v>
      </c>
      <c r="F4536" s="4"/>
      <c r="G4536" s="4">
        <v>318205</v>
      </c>
      <c r="H4536" s="4">
        <v>141594</v>
      </c>
      <c r="I4536" s="4">
        <v>318205</v>
      </c>
      <c r="J4536" s="4"/>
      <c r="K4536" s="3" t="s">
        <v>1451</v>
      </c>
      <c r="L4536" s="4"/>
    </row>
    <row r="4537" spans="2:12" x14ac:dyDescent="0.3">
      <c r="B4537" s="3" t="s">
        <v>196</v>
      </c>
      <c r="C4537" s="4">
        <v>2021</v>
      </c>
      <c r="D4537" s="3" t="s">
        <v>1446</v>
      </c>
      <c r="E4537" s="4">
        <v>8340784</v>
      </c>
      <c r="F4537" s="4">
        <v>4569984</v>
      </c>
      <c r="G4537" s="4">
        <v>3770800</v>
      </c>
      <c r="H4537" s="4">
        <v>0</v>
      </c>
      <c r="I4537" s="4">
        <v>14484790</v>
      </c>
      <c r="J4537" s="4">
        <v>337803</v>
      </c>
      <c r="K4537" s="3" t="s">
        <v>1447</v>
      </c>
      <c r="L4537" s="4">
        <v>0.54790820623097303</v>
      </c>
    </row>
    <row r="4538" spans="2:12" x14ac:dyDescent="0.3">
      <c r="B4538" s="3" t="s">
        <v>196</v>
      </c>
      <c r="C4538" s="4">
        <v>2021</v>
      </c>
      <c r="D4538" s="3" t="s">
        <v>1448</v>
      </c>
      <c r="E4538" s="4">
        <v>1352817</v>
      </c>
      <c r="F4538" s="4">
        <v>371948</v>
      </c>
      <c r="G4538" s="4">
        <v>980869</v>
      </c>
      <c r="H4538" s="4">
        <v>0</v>
      </c>
      <c r="I4538" s="4">
        <v>3419489</v>
      </c>
      <c r="J4538" s="4">
        <v>48472</v>
      </c>
      <c r="K4538" s="3" t="s">
        <v>1447</v>
      </c>
      <c r="L4538" s="4">
        <v>0.27494332197185578</v>
      </c>
    </row>
    <row r="4539" spans="2:12" x14ac:dyDescent="0.3">
      <c r="B4539" s="3" t="s">
        <v>196</v>
      </c>
      <c r="C4539" s="4">
        <v>2021</v>
      </c>
      <c r="D4539" s="3" t="s">
        <v>1449</v>
      </c>
      <c r="E4539" s="4">
        <v>6055930</v>
      </c>
      <c r="F4539" s="4">
        <v>3581888</v>
      </c>
      <c r="G4539" s="4">
        <v>2474042</v>
      </c>
      <c r="H4539" s="4">
        <v>82603</v>
      </c>
      <c r="I4539" s="4">
        <v>7405786</v>
      </c>
      <c r="J4539" s="4">
        <v>530549</v>
      </c>
      <c r="K4539" s="3" t="s">
        <v>1447</v>
      </c>
      <c r="L4539" s="4">
        <v>0.59146786703280918</v>
      </c>
    </row>
    <row r="4540" spans="2:12" x14ac:dyDescent="0.3">
      <c r="B4540" s="3" t="s">
        <v>196</v>
      </c>
      <c r="C4540" s="4">
        <v>2021</v>
      </c>
      <c r="D4540" s="3" t="s">
        <v>1450</v>
      </c>
      <c r="E4540" s="4">
        <v>3310803</v>
      </c>
      <c r="F4540" s="4"/>
      <c r="G4540" s="4">
        <v>3310803</v>
      </c>
      <c r="H4540" s="4">
        <v>160740</v>
      </c>
      <c r="I4540" s="4">
        <v>3310803</v>
      </c>
      <c r="J4540" s="4"/>
      <c r="K4540" s="3" t="s">
        <v>1451</v>
      </c>
      <c r="L4540" s="4"/>
    </row>
    <row r="4541" spans="2:12" x14ac:dyDescent="0.3">
      <c r="B4541" s="3" t="s">
        <v>196</v>
      </c>
      <c r="C4541" s="4">
        <v>2021</v>
      </c>
      <c r="D4541" s="3" t="s">
        <v>1452</v>
      </c>
      <c r="E4541" s="4">
        <v>0</v>
      </c>
      <c r="F4541" s="4">
        <v>0</v>
      </c>
      <c r="G4541" s="4">
        <v>0</v>
      </c>
      <c r="H4541" s="4">
        <v>0</v>
      </c>
      <c r="I4541" s="4">
        <v>0</v>
      </c>
      <c r="J4541" s="4">
        <v>0</v>
      </c>
      <c r="K4541" s="3" t="s">
        <v>1451</v>
      </c>
      <c r="L4541" s="4"/>
    </row>
    <row r="4542" spans="2:12" x14ac:dyDescent="0.3">
      <c r="B4542" s="3" t="s">
        <v>196</v>
      </c>
      <c r="C4542" s="4">
        <v>2021</v>
      </c>
      <c r="D4542" s="3" t="s">
        <v>1453</v>
      </c>
      <c r="E4542" s="4">
        <v>273587</v>
      </c>
      <c r="F4542" s="4">
        <v>235368</v>
      </c>
      <c r="G4542" s="4">
        <v>38219</v>
      </c>
      <c r="H4542" s="4">
        <v>0</v>
      </c>
      <c r="I4542" s="4">
        <v>434873</v>
      </c>
      <c r="J4542" s="4">
        <v>16233</v>
      </c>
      <c r="K4542" s="3" t="s">
        <v>1451</v>
      </c>
      <c r="L4542" s="4">
        <v>0.86030403491393959</v>
      </c>
    </row>
    <row r="4543" spans="2:12" x14ac:dyDescent="0.3">
      <c r="B4543" s="3" t="s">
        <v>196</v>
      </c>
      <c r="C4543" s="4">
        <v>2021</v>
      </c>
      <c r="D4543" s="3" t="s">
        <v>1454</v>
      </c>
      <c r="E4543" s="4">
        <v>744629</v>
      </c>
      <c r="F4543" s="4">
        <v>468862</v>
      </c>
      <c r="G4543" s="4">
        <v>275767</v>
      </c>
      <c r="H4543" s="4">
        <v>0</v>
      </c>
      <c r="I4543" s="4">
        <v>1093524</v>
      </c>
      <c r="J4543" s="4">
        <v>37245</v>
      </c>
      <c r="K4543" s="3" t="s">
        <v>1447</v>
      </c>
      <c r="L4543" s="4">
        <v>0.62965852793807386</v>
      </c>
    </row>
    <row r="4544" spans="2:12" x14ac:dyDescent="0.3">
      <c r="B4544" s="3" t="s">
        <v>196</v>
      </c>
      <c r="C4544" s="4">
        <v>2021</v>
      </c>
      <c r="D4544" s="3" t="s">
        <v>1455</v>
      </c>
      <c r="E4544" s="4">
        <v>4491140</v>
      </c>
      <c r="F4544" s="4">
        <v>2165214</v>
      </c>
      <c r="G4544" s="4">
        <v>2325926</v>
      </c>
      <c r="H4544" s="4">
        <v>0</v>
      </c>
      <c r="I4544" s="4">
        <v>9004284</v>
      </c>
      <c r="J4544" s="4">
        <v>223479</v>
      </c>
      <c r="K4544" s="3" t="s">
        <v>1447</v>
      </c>
      <c r="L4544" s="4">
        <v>0.48210788352177841</v>
      </c>
    </row>
    <row r="4545" spans="2:12" x14ac:dyDescent="0.3">
      <c r="B4545" s="3" t="s">
        <v>196</v>
      </c>
      <c r="C4545" s="4">
        <v>2021</v>
      </c>
      <c r="D4545" s="3" t="s">
        <v>1456</v>
      </c>
      <c r="E4545" s="4">
        <v>9632820</v>
      </c>
      <c r="F4545" s="4">
        <v>5762213</v>
      </c>
      <c r="G4545" s="4">
        <v>3870607</v>
      </c>
      <c r="H4545" s="4">
        <v>0</v>
      </c>
      <c r="I4545" s="4">
        <v>23355725</v>
      </c>
      <c r="J4545" s="4">
        <v>463272</v>
      </c>
      <c r="K4545" s="3" t="s">
        <v>1447</v>
      </c>
      <c r="L4545" s="4">
        <v>0.59818547424326418</v>
      </c>
    </row>
    <row r="4546" spans="2:12" x14ac:dyDescent="0.3">
      <c r="B4546" s="3" t="s">
        <v>196</v>
      </c>
      <c r="C4546" s="4">
        <v>2021</v>
      </c>
      <c r="D4546" s="3" t="s">
        <v>1457</v>
      </c>
      <c r="E4546" s="4">
        <v>15764347</v>
      </c>
      <c r="F4546" s="4">
        <v>5418843</v>
      </c>
      <c r="G4546" s="4">
        <v>10345504</v>
      </c>
      <c r="H4546" s="4">
        <v>12552</v>
      </c>
      <c r="I4546" s="4">
        <v>24906076</v>
      </c>
      <c r="J4546" s="4">
        <v>575752</v>
      </c>
      <c r="K4546" s="3" t="s">
        <v>1447</v>
      </c>
      <c r="L4546" s="4">
        <v>0.34374040358284425</v>
      </c>
    </row>
    <row r="4547" spans="2:12" x14ac:dyDescent="0.3">
      <c r="B4547" s="3" t="s">
        <v>196</v>
      </c>
      <c r="C4547" s="4">
        <v>2021</v>
      </c>
      <c r="D4547" s="3" t="s">
        <v>1458</v>
      </c>
      <c r="E4547" s="4">
        <v>977494</v>
      </c>
      <c r="F4547" s="4"/>
      <c r="G4547" s="4">
        <v>977494</v>
      </c>
      <c r="H4547" s="4">
        <v>1140176</v>
      </c>
      <c r="I4547" s="4">
        <v>977494</v>
      </c>
      <c r="J4547" s="4"/>
      <c r="K4547" s="3" t="s">
        <v>1451</v>
      </c>
      <c r="L4547" s="4"/>
    </row>
    <row r="4548" spans="2:12" x14ac:dyDescent="0.3">
      <c r="B4548" s="3" t="s">
        <v>196</v>
      </c>
      <c r="C4548" s="4">
        <v>2022</v>
      </c>
      <c r="D4548" s="3" t="s">
        <v>1446</v>
      </c>
      <c r="E4548" s="4">
        <v>7330053</v>
      </c>
      <c r="F4548" s="4">
        <v>4294675</v>
      </c>
      <c r="G4548" s="4">
        <v>3035378</v>
      </c>
      <c r="H4548" s="4">
        <v>9021</v>
      </c>
      <c r="I4548" s="4">
        <v>12717143</v>
      </c>
      <c r="J4548" s="4">
        <v>310006</v>
      </c>
      <c r="K4548" s="3" t="s">
        <v>1460</v>
      </c>
      <c r="L4548" s="4">
        <v>0.58589958353643556</v>
      </c>
    </row>
    <row r="4549" spans="2:12" x14ac:dyDescent="0.3">
      <c r="B4549" s="3" t="s">
        <v>196</v>
      </c>
      <c r="C4549" s="4">
        <v>2022</v>
      </c>
      <c r="D4549" s="3" t="s">
        <v>1448</v>
      </c>
      <c r="E4549" s="4">
        <v>1352817</v>
      </c>
      <c r="F4549" s="4">
        <v>389763</v>
      </c>
      <c r="G4549" s="4">
        <v>963054</v>
      </c>
      <c r="H4549" s="4">
        <v>0</v>
      </c>
      <c r="I4549" s="4">
        <v>3459401</v>
      </c>
      <c r="J4549" s="4">
        <v>48971</v>
      </c>
      <c r="K4549" s="3" t="s">
        <v>1460</v>
      </c>
      <c r="L4549" s="4">
        <v>0.28811213933591906</v>
      </c>
    </row>
    <row r="4550" spans="2:12" x14ac:dyDescent="0.3">
      <c r="B4550" s="3" t="s">
        <v>196</v>
      </c>
      <c r="C4550" s="4">
        <v>2022</v>
      </c>
      <c r="D4550" s="3" t="s">
        <v>1449</v>
      </c>
      <c r="E4550" s="4">
        <v>6373336</v>
      </c>
      <c r="F4550" s="4">
        <v>3908257</v>
      </c>
      <c r="G4550" s="4">
        <v>2465079</v>
      </c>
      <c r="H4550" s="4">
        <v>252846</v>
      </c>
      <c r="I4550" s="4">
        <v>7752841</v>
      </c>
      <c r="J4550" s="4">
        <v>550873</v>
      </c>
      <c r="K4550" s="3" t="s">
        <v>1460</v>
      </c>
      <c r="L4550" s="4">
        <v>0.61321998400837485</v>
      </c>
    </row>
    <row r="4551" spans="2:12" x14ac:dyDescent="0.3">
      <c r="B4551" s="3" t="s">
        <v>196</v>
      </c>
      <c r="C4551" s="4">
        <v>2022</v>
      </c>
      <c r="D4551" s="3" t="s">
        <v>1450</v>
      </c>
      <c r="E4551" s="4">
        <v>3310803</v>
      </c>
      <c r="F4551" s="4"/>
      <c r="G4551" s="4">
        <v>3310803</v>
      </c>
      <c r="H4551" s="4">
        <v>0</v>
      </c>
      <c r="I4551" s="4">
        <v>3310803</v>
      </c>
      <c r="J4551" s="4"/>
      <c r="K4551" s="3" t="s">
        <v>1451</v>
      </c>
      <c r="L4551" s="4"/>
    </row>
    <row r="4552" spans="2:12" x14ac:dyDescent="0.3">
      <c r="B4552" s="3" t="s">
        <v>196</v>
      </c>
      <c r="C4552" s="4">
        <v>2022</v>
      </c>
      <c r="D4552" s="3" t="s">
        <v>1452</v>
      </c>
      <c r="E4552" s="4">
        <v>0</v>
      </c>
      <c r="F4552" s="4">
        <v>0</v>
      </c>
      <c r="G4552" s="4">
        <v>0</v>
      </c>
      <c r="H4552" s="4">
        <v>0</v>
      </c>
      <c r="I4552" s="4">
        <v>0</v>
      </c>
      <c r="J4552" s="4">
        <v>0</v>
      </c>
      <c r="K4552" s="3" t="s">
        <v>1460</v>
      </c>
      <c r="L4552" s="4"/>
    </row>
    <row r="4553" spans="2:12" x14ac:dyDescent="0.3">
      <c r="B4553" s="3" t="s">
        <v>196</v>
      </c>
      <c r="C4553" s="4">
        <v>2022</v>
      </c>
      <c r="D4553" s="3" t="s">
        <v>1453</v>
      </c>
      <c r="E4553" s="4">
        <v>2519574</v>
      </c>
      <c r="F4553" s="4">
        <v>1540998</v>
      </c>
      <c r="G4553" s="4">
        <v>978576</v>
      </c>
      <c r="H4553" s="4">
        <v>0</v>
      </c>
      <c r="I4553" s="4">
        <v>5465520</v>
      </c>
      <c r="J4553" s="4">
        <v>98295</v>
      </c>
      <c r="K4553" s="3" t="s">
        <v>1451</v>
      </c>
      <c r="L4553" s="4">
        <v>0.61161053416172739</v>
      </c>
    </row>
    <row r="4554" spans="2:12" x14ac:dyDescent="0.3">
      <c r="B4554" s="3" t="s">
        <v>196</v>
      </c>
      <c r="C4554" s="4">
        <v>2022</v>
      </c>
      <c r="D4554" s="3" t="s">
        <v>1454</v>
      </c>
      <c r="E4554" s="4">
        <v>652625</v>
      </c>
      <c r="F4554" s="4">
        <v>443277</v>
      </c>
      <c r="G4554" s="4">
        <v>209348</v>
      </c>
      <c r="H4554" s="4">
        <v>6939</v>
      </c>
      <c r="I4554" s="4">
        <v>963994</v>
      </c>
      <c r="J4554" s="4">
        <v>37598</v>
      </c>
      <c r="K4554" s="3" t="s">
        <v>1460</v>
      </c>
      <c r="L4554" s="4">
        <v>0.67922160505650253</v>
      </c>
    </row>
    <row r="4555" spans="2:12" x14ac:dyDescent="0.3">
      <c r="B4555" s="3" t="s">
        <v>196</v>
      </c>
      <c r="C4555" s="4">
        <v>2022</v>
      </c>
      <c r="D4555" s="3" t="s">
        <v>1455</v>
      </c>
      <c r="E4555" s="4">
        <v>4491139</v>
      </c>
      <c r="F4555" s="4">
        <v>2286477</v>
      </c>
      <c r="G4555" s="4">
        <v>2204662</v>
      </c>
      <c r="H4555" s="4">
        <v>0</v>
      </c>
      <c r="I4555" s="4">
        <v>9336664</v>
      </c>
      <c r="J4555" s="4">
        <v>241490</v>
      </c>
      <c r="K4555" s="3" t="s">
        <v>1460</v>
      </c>
      <c r="L4555" s="4">
        <v>0.50910849118675683</v>
      </c>
    </row>
    <row r="4556" spans="2:12" x14ac:dyDescent="0.3">
      <c r="B4556" s="3" t="s">
        <v>196</v>
      </c>
      <c r="C4556" s="4">
        <v>2022</v>
      </c>
      <c r="D4556" s="3" t="s">
        <v>1456</v>
      </c>
      <c r="E4556" s="4">
        <v>8403480</v>
      </c>
      <c r="F4556" s="4">
        <v>5184320</v>
      </c>
      <c r="G4556" s="4">
        <v>3219160</v>
      </c>
      <c r="H4556" s="4">
        <v>0</v>
      </c>
      <c r="I4556" s="4">
        <v>23956645</v>
      </c>
      <c r="J4556" s="4">
        <v>472736</v>
      </c>
      <c r="K4556" s="3" t="s">
        <v>1460</v>
      </c>
      <c r="L4556" s="4">
        <v>0.61692536901378947</v>
      </c>
    </row>
    <row r="4557" spans="2:12" x14ac:dyDescent="0.3">
      <c r="B4557" s="3" t="s">
        <v>196</v>
      </c>
      <c r="C4557" s="4">
        <v>2022</v>
      </c>
      <c r="D4557" s="3" t="s">
        <v>1457</v>
      </c>
      <c r="E4557" s="4">
        <v>15764348</v>
      </c>
      <c r="F4557" s="4">
        <v>5865894</v>
      </c>
      <c r="G4557" s="4">
        <v>9898454</v>
      </c>
      <c r="H4557" s="4">
        <v>0</v>
      </c>
      <c r="I4557" s="4">
        <v>28844570</v>
      </c>
      <c r="J4557" s="4">
        <v>723140</v>
      </c>
      <c r="K4557" s="3" t="s">
        <v>1460</v>
      </c>
      <c r="L4557" s="4">
        <v>0.37209873824150547</v>
      </c>
    </row>
    <row r="4558" spans="2:12" x14ac:dyDescent="0.3">
      <c r="B4558" s="3" t="s">
        <v>196</v>
      </c>
      <c r="C4558" s="4">
        <v>2022</v>
      </c>
      <c r="D4558" s="3" t="s">
        <v>1458</v>
      </c>
      <c r="E4558" s="4">
        <v>1271644</v>
      </c>
      <c r="F4558" s="4"/>
      <c r="G4558" s="4">
        <v>1271644</v>
      </c>
      <c r="H4558" s="4">
        <v>294151</v>
      </c>
      <c r="I4558" s="4">
        <v>1271644</v>
      </c>
      <c r="J4558" s="4"/>
      <c r="K4558" s="3" t="s">
        <v>1451</v>
      </c>
      <c r="L4558" s="4"/>
    </row>
    <row r="4559" spans="2:12" x14ac:dyDescent="0.3">
      <c r="B4559" s="3" t="s">
        <v>196</v>
      </c>
      <c r="C4559" s="4">
        <v>2023</v>
      </c>
      <c r="D4559" s="3" t="s">
        <v>1446</v>
      </c>
      <c r="E4559" s="4">
        <v>8397627</v>
      </c>
      <c r="F4559" s="4">
        <v>4519311</v>
      </c>
      <c r="G4559" s="4">
        <v>3878316</v>
      </c>
      <c r="H4559" s="4">
        <v>819141</v>
      </c>
      <c r="I4559" s="4">
        <v>14281850</v>
      </c>
      <c r="J4559" s="4">
        <v>376085</v>
      </c>
      <c r="K4559" s="3" t="s">
        <v>1460</v>
      </c>
      <c r="L4559" s="4">
        <v>0.53816524596770021</v>
      </c>
    </row>
    <row r="4560" spans="2:12" x14ac:dyDescent="0.3">
      <c r="B4560" s="3" t="s">
        <v>196</v>
      </c>
      <c r="C4560" s="4">
        <v>2023</v>
      </c>
      <c r="D4560" s="3" t="s">
        <v>1448</v>
      </c>
      <c r="E4560" s="4">
        <v>1352817</v>
      </c>
      <c r="F4560" s="4">
        <v>407578</v>
      </c>
      <c r="G4560" s="4">
        <v>945239</v>
      </c>
      <c r="H4560" s="4">
        <v>0</v>
      </c>
      <c r="I4560" s="4">
        <v>3772811</v>
      </c>
      <c r="J4560" s="4">
        <v>53474</v>
      </c>
      <c r="K4560" s="3" t="s">
        <v>1460</v>
      </c>
      <c r="L4560" s="4">
        <v>0.30128095669998234</v>
      </c>
    </row>
    <row r="4561" spans="2:12" x14ac:dyDescent="0.3">
      <c r="B4561" s="3" t="s">
        <v>196</v>
      </c>
      <c r="C4561" s="4">
        <v>2023</v>
      </c>
      <c r="D4561" s="3" t="s">
        <v>1449</v>
      </c>
      <c r="E4561" s="4">
        <v>7216607</v>
      </c>
      <c r="F4561" s="4">
        <v>4094670</v>
      </c>
      <c r="G4561" s="4">
        <v>3121937</v>
      </c>
      <c r="H4561" s="4">
        <v>1042505</v>
      </c>
      <c r="I4561" s="4">
        <v>8380672</v>
      </c>
      <c r="J4561" s="4">
        <v>565939</v>
      </c>
      <c r="K4561" s="3" t="s">
        <v>1460</v>
      </c>
      <c r="L4561" s="4">
        <v>0.56739545329266228</v>
      </c>
    </row>
    <row r="4562" spans="2:12" x14ac:dyDescent="0.3">
      <c r="B4562" s="3" t="s">
        <v>196</v>
      </c>
      <c r="C4562" s="4">
        <v>2023</v>
      </c>
      <c r="D4562" s="3" t="s">
        <v>1450</v>
      </c>
      <c r="E4562" s="4">
        <v>3544822</v>
      </c>
      <c r="F4562" s="4"/>
      <c r="G4562" s="4">
        <v>3544822</v>
      </c>
      <c r="H4562" s="4">
        <v>6019</v>
      </c>
      <c r="I4562" s="4">
        <v>3544822</v>
      </c>
      <c r="J4562" s="4"/>
      <c r="K4562" s="3" t="s">
        <v>1451</v>
      </c>
      <c r="L4562" s="4"/>
    </row>
    <row r="4563" spans="2:12" x14ac:dyDescent="0.3">
      <c r="B4563" s="3" t="s">
        <v>196</v>
      </c>
      <c r="C4563" s="4">
        <v>2023</v>
      </c>
      <c r="D4563" s="3" t="s">
        <v>1452</v>
      </c>
      <c r="E4563" s="4">
        <v>0</v>
      </c>
      <c r="F4563" s="4">
        <v>0</v>
      </c>
      <c r="G4563" s="4">
        <v>0</v>
      </c>
      <c r="H4563" s="4">
        <v>0</v>
      </c>
      <c r="I4563" s="4">
        <v>0</v>
      </c>
      <c r="J4563" s="4">
        <v>0</v>
      </c>
      <c r="K4563" s="3" t="s">
        <v>1460</v>
      </c>
      <c r="L4563" s="4"/>
    </row>
    <row r="4564" spans="2:12" x14ac:dyDescent="0.3">
      <c r="B4564" s="3" t="s">
        <v>196</v>
      </c>
      <c r="C4564" s="4">
        <v>2023</v>
      </c>
      <c r="D4564" s="3" t="s">
        <v>1453</v>
      </c>
      <c r="E4564" s="4">
        <v>2695592</v>
      </c>
      <c r="F4564" s="4">
        <v>1595984</v>
      </c>
      <c r="G4564" s="4">
        <v>1099608</v>
      </c>
      <c r="H4564" s="4">
        <v>176018</v>
      </c>
      <c r="I4564" s="4">
        <v>5752920</v>
      </c>
      <c r="J4564" s="4">
        <v>118612</v>
      </c>
      <c r="K4564" s="3" t="s">
        <v>1451</v>
      </c>
      <c r="L4564" s="4">
        <v>0.59207179721560232</v>
      </c>
    </row>
    <row r="4565" spans="2:12" x14ac:dyDescent="0.3">
      <c r="B4565" s="3" t="s">
        <v>196</v>
      </c>
      <c r="C4565" s="4">
        <v>2023</v>
      </c>
      <c r="D4565" s="3" t="s">
        <v>1454</v>
      </c>
      <c r="E4565" s="4">
        <v>659029</v>
      </c>
      <c r="F4565" s="4">
        <v>457122</v>
      </c>
      <c r="G4565" s="4">
        <v>201907</v>
      </c>
      <c r="H4565" s="4">
        <v>6405</v>
      </c>
      <c r="I4565" s="4">
        <v>807343</v>
      </c>
      <c r="J4565" s="4">
        <v>29554</v>
      </c>
      <c r="K4565" s="3" t="s">
        <v>1460</v>
      </c>
      <c r="L4565" s="4">
        <v>0.6936295671358923</v>
      </c>
    </row>
    <row r="4566" spans="2:12" x14ac:dyDescent="0.3">
      <c r="B4566" s="3" t="s">
        <v>196</v>
      </c>
      <c r="C4566" s="4">
        <v>2023</v>
      </c>
      <c r="D4566" s="3" t="s">
        <v>1455</v>
      </c>
      <c r="E4566" s="4">
        <v>4491139</v>
      </c>
      <c r="F4566" s="4">
        <v>2407739</v>
      </c>
      <c r="G4566" s="4">
        <v>2083400</v>
      </c>
      <c r="H4566" s="4">
        <v>0</v>
      </c>
      <c r="I4566" s="4">
        <v>9941921</v>
      </c>
      <c r="J4566" s="4">
        <v>246827</v>
      </c>
      <c r="K4566" s="3" t="s">
        <v>1460</v>
      </c>
      <c r="L4566" s="4">
        <v>0.53610876884460712</v>
      </c>
    </row>
    <row r="4567" spans="2:12" x14ac:dyDescent="0.3">
      <c r="B4567" s="3" t="s">
        <v>196</v>
      </c>
      <c r="C4567" s="4">
        <v>2023</v>
      </c>
      <c r="D4567" s="3" t="s">
        <v>1456</v>
      </c>
      <c r="E4567" s="4">
        <v>8403480</v>
      </c>
      <c r="F4567" s="4">
        <v>5379258</v>
      </c>
      <c r="G4567" s="4">
        <v>3024222</v>
      </c>
      <c r="H4567" s="4">
        <v>0</v>
      </c>
      <c r="I4567" s="4">
        <v>23062749</v>
      </c>
      <c r="J4567" s="4">
        <v>466220</v>
      </c>
      <c r="K4567" s="3" t="s">
        <v>1460</v>
      </c>
      <c r="L4567" s="4">
        <v>0.64012266346799185</v>
      </c>
    </row>
    <row r="4568" spans="2:12" x14ac:dyDescent="0.3">
      <c r="B4568" s="3" t="s">
        <v>196</v>
      </c>
      <c r="C4568" s="4">
        <v>2023</v>
      </c>
      <c r="D4568" s="3" t="s">
        <v>1457</v>
      </c>
      <c r="E4568" s="4">
        <v>15808921</v>
      </c>
      <c r="F4568" s="4">
        <v>6316870</v>
      </c>
      <c r="G4568" s="4">
        <v>9492051</v>
      </c>
      <c r="H4568" s="4">
        <v>36674</v>
      </c>
      <c r="I4568" s="4">
        <v>27532534</v>
      </c>
      <c r="J4568" s="4">
        <v>639840</v>
      </c>
      <c r="K4568" s="3" t="s">
        <v>1460</v>
      </c>
      <c r="L4568" s="4">
        <v>0.39957628986823324</v>
      </c>
    </row>
    <row r="4569" spans="2:12" x14ac:dyDescent="0.3">
      <c r="B4569" s="3" t="s">
        <v>196</v>
      </c>
      <c r="C4569" s="4">
        <v>2023</v>
      </c>
      <c r="D4569" s="3" t="s">
        <v>1458</v>
      </c>
      <c r="E4569" s="4">
        <v>436992</v>
      </c>
      <c r="F4569" s="4"/>
      <c r="G4569" s="4">
        <v>436992</v>
      </c>
      <c r="H4569" s="4">
        <v>-834651</v>
      </c>
      <c r="I4569" s="4">
        <v>436992</v>
      </c>
      <c r="J4569" s="4"/>
      <c r="K4569" s="3" t="s">
        <v>1451</v>
      </c>
      <c r="L4569" s="4"/>
    </row>
    <row r="4570" spans="2:12" x14ac:dyDescent="0.3">
      <c r="B4570" s="3" t="s">
        <v>196</v>
      </c>
      <c r="C4570" s="4">
        <v>2024</v>
      </c>
      <c r="D4570" s="3" t="s">
        <v>1446</v>
      </c>
      <c r="E4570" s="4">
        <v>8376875</v>
      </c>
      <c r="F4570" s="4">
        <v>4800529</v>
      </c>
      <c r="G4570" s="4">
        <v>3576346</v>
      </c>
      <c r="H4570" s="4">
        <v>165284</v>
      </c>
      <c r="I4570" s="4">
        <v>14281850</v>
      </c>
      <c r="J4570" s="4">
        <v>376085</v>
      </c>
      <c r="K4570" s="3" t="s">
        <v>1460</v>
      </c>
      <c r="L4570" s="4">
        <v>0.57306919346414986</v>
      </c>
    </row>
    <row r="4571" spans="2:12" x14ac:dyDescent="0.3">
      <c r="B4571" s="3" t="s">
        <v>196</v>
      </c>
      <c r="C4571" s="4">
        <v>2024</v>
      </c>
      <c r="D4571" s="3" t="s">
        <v>1448</v>
      </c>
      <c r="E4571" s="4">
        <v>1352817</v>
      </c>
      <c r="F4571" s="4">
        <v>425393</v>
      </c>
      <c r="G4571" s="4">
        <v>927424</v>
      </c>
      <c r="H4571" s="4">
        <v>0</v>
      </c>
      <c r="I4571" s="4">
        <v>3772811</v>
      </c>
      <c r="J4571" s="4">
        <v>53474</v>
      </c>
      <c r="K4571" s="3" t="s">
        <v>1460</v>
      </c>
      <c r="L4571" s="4">
        <v>0.31444977406404562</v>
      </c>
    </row>
    <row r="4572" spans="2:12" x14ac:dyDescent="0.3">
      <c r="B4572" s="3" t="s">
        <v>196</v>
      </c>
      <c r="C4572" s="4">
        <v>2024</v>
      </c>
      <c r="D4572" s="3" t="s">
        <v>1449</v>
      </c>
      <c r="E4572" s="4">
        <v>5930434</v>
      </c>
      <c r="F4572" s="4">
        <v>2881354</v>
      </c>
      <c r="G4572" s="4">
        <v>3049080</v>
      </c>
      <c r="H4572" s="4">
        <v>177094</v>
      </c>
      <c r="I4572" s="4">
        <v>8524122</v>
      </c>
      <c r="J4572" s="4">
        <v>580943</v>
      </c>
      <c r="K4572" s="3" t="s">
        <v>1460</v>
      </c>
      <c r="L4572" s="4">
        <v>0.48585887643298958</v>
      </c>
    </row>
    <row r="4573" spans="2:12" x14ac:dyDescent="0.3">
      <c r="B4573" s="3" t="s">
        <v>196</v>
      </c>
      <c r="C4573" s="4">
        <v>2024</v>
      </c>
      <c r="D4573" s="3" t="s">
        <v>1450</v>
      </c>
      <c r="E4573" s="4">
        <v>4266228</v>
      </c>
      <c r="F4573" s="4"/>
      <c r="G4573" s="4">
        <v>4266228</v>
      </c>
      <c r="H4573" s="4">
        <v>0</v>
      </c>
      <c r="I4573" s="4">
        <v>4266228</v>
      </c>
      <c r="J4573" s="4"/>
      <c r="K4573" s="3" t="s">
        <v>1451</v>
      </c>
      <c r="L4573" s="4"/>
    </row>
    <row r="4574" spans="2:12" x14ac:dyDescent="0.3">
      <c r="B4574" s="3" t="s">
        <v>196</v>
      </c>
      <c r="C4574" s="4">
        <v>2024</v>
      </c>
      <c r="D4574" s="3" t="s">
        <v>1452</v>
      </c>
      <c r="E4574" s="4">
        <v>0</v>
      </c>
      <c r="F4574" s="4">
        <v>0</v>
      </c>
      <c r="G4574" s="4">
        <v>0</v>
      </c>
      <c r="H4574" s="4">
        <v>0</v>
      </c>
      <c r="I4574" s="4">
        <v>0</v>
      </c>
      <c r="J4574" s="4">
        <v>0</v>
      </c>
      <c r="K4574" s="3"/>
      <c r="L4574" s="4"/>
    </row>
    <row r="4575" spans="2:12" x14ac:dyDescent="0.3">
      <c r="B4575" s="3" t="s">
        <v>196</v>
      </c>
      <c r="C4575" s="4">
        <v>2024</v>
      </c>
      <c r="D4575" s="3" t="s">
        <v>1453</v>
      </c>
      <c r="E4575" s="4">
        <v>2652843</v>
      </c>
      <c r="F4575" s="4">
        <v>1651895</v>
      </c>
      <c r="G4575" s="4">
        <v>1000948</v>
      </c>
      <c r="H4575" s="4">
        <v>0</v>
      </c>
      <c r="I4575" s="4">
        <v>5752920</v>
      </c>
      <c r="J4575" s="4">
        <v>118612</v>
      </c>
      <c r="K4575" s="3" t="s">
        <v>1451</v>
      </c>
      <c r="L4575" s="4">
        <v>0.6226885646832474</v>
      </c>
    </row>
    <row r="4576" spans="2:12" x14ac:dyDescent="0.3">
      <c r="B4576" s="3" t="s">
        <v>196</v>
      </c>
      <c r="C4576" s="4">
        <v>2024</v>
      </c>
      <c r="D4576" s="3" t="s">
        <v>1454</v>
      </c>
      <c r="E4576" s="4">
        <v>565763</v>
      </c>
      <c r="F4576" s="4">
        <v>326064</v>
      </c>
      <c r="G4576" s="4">
        <v>239699</v>
      </c>
      <c r="H4576" s="4">
        <v>300333</v>
      </c>
      <c r="I4576" s="4">
        <v>809644</v>
      </c>
      <c r="J4576" s="4">
        <v>30390</v>
      </c>
      <c r="K4576" s="3" t="s">
        <v>1460</v>
      </c>
      <c r="L4576" s="4">
        <v>0.5763261294923846</v>
      </c>
    </row>
    <row r="4577" spans="2:12" x14ac:dyDescent="0.3">
      <c r="B4577" s="3" t="s">
        <v>196</v>
      </c>
      <c r="C4577" s="4">
        <v>2024</v>
      </c>
      <c r="D4577" s="3" t="s">
        <v>1455</v>
      </c>
      <c r="E4577" s="4">
        <v>4552596</v>
      </c>
      <c r="F4577" s="4">
        <v>2526856</v>
      </c>
      <c r="G4577" s="4">
        <v>2025740</v>
      </c>
      <c r="H4577" s="4">
        <v>61457</v>
      </c>
      <c r="I4577" s="4">
        <v>9941921</v>
      </c>
      <c r="J4577" s="4">
        <v>246827</v>
      </c>
      <c r="K4577" s="3" t="s">
        <v>1460</v>
      </c>
      <c r="L4577" s="4">
        <v>0.55503629138188404</v>
      </c>
    </row>
    <row r="4578" spans="2:12" x14ac:dyDescent="0.3">
      <c r="B4578" s="3" t="s">
        <v>196</v>
      </c>
      <c r="C4578" s="4">
        <v>2024</v>
      </c>
      <c r="D4578" s="3" t="s">
        <v>1456</v>
      </c>
      <c r="E4578" s="4">
        <v>8270211</v>
      </c>
      <c r="F4578" s="4">
        <v>5530974</v>
      </c>
      <c r="G4578" s="4">
        <v>2739237</v>
      </c>
      <c r="H4578" s="4">
        <v>0</v>
      </c>
      <c r="I4578" s="4">
        <v>23062749</v>
      </c>
      <c r="J4578" s="4">
        <v>466220</v>
      </c>
      <c r="K4578" s="3" t="s">
        <v>1460</v>
      </c>
      <c r="L4578" s="4">
        <v>0.66878269490343112</v>
      </c>
    </row>
    <row r="4579" spans="2:12" x14ac:dyDescent="0.3">
      <c r="B4579" s="3" t="s">
        <v>196</v>
      </c>
      <c r="C4579" s="4">
        <v>2024</v>
      </c>
      <c r="D4579" s="3" t="s">
        <v>1457</v>
      </c>
      <c r="E4579" s="4">
        <v>17274916</v>
      </c>
      <c r="F4579" s="4">
        <v>7824527</v>
      </c>
      <c r="G4579" s="4">
        <v>9450389</v>
      </c>
      <c r="H4579" s="4">
        <v>163173</v>
      </c>
      <c r="I4579" s="4">
        <v>27532534</v>
      </c>
      <c r="J4579" s="4">
        <v>639840</v>
      </c>
      <c r="K4579" s="3" t="s">
        <v>1460</v>
      </c>
      <c r="L4579" s="4">
        <v>0.45294153673453463</v>
      </c>
    </row>
    <row r="4580" spans="2:12" x14ac:dyDescent="0.3">
      <c r="B4580" s="3" t="s">
        <v>196</v>
      </c>
      <c r="C4580" s="4">
        <v>2024</v>
      </c>
      <c r="D4580" s="3" t="s">
        <v>1458</v>
      </c>
      <c r="E4580" s="4">
        <v>175775</v>
      </c>
      <c r="F4580" s="4"/>
      <c r="G4580" s="4">
        <v>175775</v>
      </c>
      <c r="H4580" s="4">
        <v>276138</v>
      </c>
      <c r="I4580" s="4">
        <v>175775</v>
      </c>
      <c r="J4580" s="4"/>
      <c r="K4580" s="3" t="s">
        <v>1451</v>
      </c>
      <c r="L4580" s="4"/>
    </row>
    <row r="4581" spans="2:12" x14ac:dyDescent="0.3">
      <c r="B4581" s="3" t="s">
        <v>199</v>
      </c>
      <c r="C4581" s="4">
        <v>2019</v>
      </c>
      <c r="D4581" s="3" t="s">
        <v>1446</v>
      </c>
      <c r="E4581" s="4">
        <v>2277839</v>
      </c>
      <c r="F4581" s="4">
        <v>894710</v>
      </c>
      <c r="G4581" s="4">
        <v>1383129</v>
      </c>
      <c r="H4581" s="4">
        <v>26985</v>
      </c>
      <c r="I4581" s="4">
        <v>6048878</v>
      </c>
      <c r="J4581" s="4">
        <v>136073</v>
      </c>
      <c r="K4581" s="3" t="s">
        <v>1447</v>
      </c>
      <c r="L4581" s="4">
        <v>0.39278895479443454</v>
      </c>
    </row>
    <row r="4582" spans="2:12" x14ac:dyDescent="0.3">
      <c r="B4582" s="3" t="s">
        <v>199</v>
      </c>
      <c r="C4582" s="4">
        <v>2019</v>
      </c>
      <c r="D4582" s="3" t="s">
        <v>1448</v>
      </c>
      <c r="E4582" s="4">
        <v>101450</v>
      </c>
      <c r="F4582" s="4">
        <v>81016</v>
      </c>
      <c r="G4582" s="4">
        <v>20434</v>
      </c>
      <c r="H4582" s="4">
        <v>0</v>
      </c>
      <c r="I4582" s="4">
        <v>312954</v>
      </c>
      <c r="J4582" s="4">
        <v>7376</v>
      </c>
      <c r="K4582" s="3" t="s">
        <v>1447</v>
      </c>
      <c r="L4582" s="4">
        <v>0.79858058156727452</v>
      </c>
    </row>
    <row r="4583" spans="2:12" x14ac:dyDescent="0.3">
      <c r="B4583" s="3" t="s">
        <v>199</v>
      </c>
      <c r="C4583" s="4">
        <v>2019</v>
      </c>
      <c r="D4583" s="3" t="s">
        <v>1449</v>
      </c>
      <c r="E4583" s="4">
        <v>1329405</v>
      </c>
      <c r="F4583" s="4">
        <v>655793</v>
      </c>
      <c r="G4583" s="4">
        <v>673612</v>
      </c>
      <c r="H4583" s="4">
        <v>391170</v>
      </c>
      <c r="I4583" s="4">
        <v>1670346</v>
      </c>
      <c r="J4583" s="4">
        <v>145103</v>
      </c>
      <c r="K4583" s="3" t="s">
        <v>1447</v>
      </c>
      <c r="L4583" s="4">
        <v>0.49329812961437636</v>
      </c>
    </row>
    <row r="4584" spans="2:12" x14ac:dyDescent="0.3">
      <c r="B4584" s="3" t="s">
        <v>199</v>
      </c>
      <c r="C4584" s="4">
        <v>2019</v>
      </c>
      <c r="D4584" s="3" t="s">
        <v>1450</v>
      </c>
      <c r="E4584" s="4">
        <v>11695765</v>
      </c>
      <c r="F4584" s="4"/>
      <c r="G4584" s="4">
        <v>11695765</v>
      </c>
      <c r="H4584" s="4">
        <v>0</v>
      </c>
      <c r="I4584" s="4">
        <v>11695765</v>
      </c>
      <c r="J4584" s="4"/>
      <c r="K4584" s="3" t="s">
        <v>1451</v>
      </c>
      <c r="L4584" s="4"/>
    </row>
    <row r="4585" spans="2:12" x14ac:dyDescent="0.3">
      <c r="B4585" s="3" t="s">
        <v>199</v>
      </c>
      <c r="C4585" s="4">
        <v>2019</v>
      </c>
      <c r="D4585" s="3" t="s">
        <v>1452</v>
      </c>
      <c r="E4585" s="4">
        <v>0</v>
      </c>
      <c r="F4585" s="4">
        <v>0</v>
      </c>
      <c r="G4585" s="4">
        <v>0</v>
      </c>
      <c r="H4585" s="4">
        <v>0</v>
      </c>
      <c r="I4585" s="4">
        <v>0</v>
      </c>
      <c r="J4585" s="4">
        <v>0</v>
      </c>
      <c r="K4585" s="3" t="s">
        <v>1447</v>
      </c>
      <c r="L4585" s="4"/>
    </row>
    <row r="4586" spans="2:12" x14ac:dyDescent="0.3">
      <c r="B4586" s="3" t="s">
        <v>199</v>
      </c>
      <c r="C4586" s="4">
        <v>2019</v>
      </c>
      <c r="D4586" s="3" t="s">
        <v>1453</v>
      </c>
      <c r="E4586" s="4">
        <v>1094267</v>
      </c>
      <c r="F4586" s="4">
        <v>786667</v>
      </c>
      <c r="G4586" s="4">
        <v>307600</v>
      </c>
      <c r="H4586" s="4">
        <v>60182</v>
      </c>
      <c r="I4586" s="4">
        <v>1345645</v>
      </c>
      <c r="J4586" s="4">
        <v>138661</v>
      </c>
      <c r="K4586" s="3" t="s">
        <v>1451</v>
      </c>
      <c r="L4586" s="4">
        <v>0.71889858690794839</v>
      </c>
    </row>
    <row r="4587" spans="2:12" x14ac:dyDescent="0.3">
      <c r="B4587" s="3" t="s">
        <v>199</v>
      </c>
      <c r="C4587" s="4">
        <v>2019</v>
      </c>
      <c r="D4587" s="3" t="s">
        <v>1454</v>
      </c>
      <c r="E4587" s="4">
        <v>192916</v>
      </c>
      <c r="F4587" s="4">
        <v>89441</v>
      </c>
      <c r="G4587" s="4">
        <v>103475</v>
      </c>
      <c r="H4587" s="4">
        <v>10475</v>
      </c>
      <c r="I4587" s="4">
        <v>352904</v>
      </c>
      <c r="J4587" s="4">
        <v>14723</v>
      </c>
      <c r="K4587" s="3" t="s">
        <v>1447</v>
      </c>
      <c r="L4587" s="4">
        <v>0.46362665616123078</v>
      </c>
    </row>
    <row r="4588" spans="2:12" x14ac:dyDescent="0.3">
      <c r="B4588" s="3" t="s">
        <v>199</v>
      </c>
      <c r="C4588" s="4">
        <v>2019</v>
      </c>
      <c r="D4588" s="3" t="s">
        <v>1455</v>
      </c>
      <c r="E4588" s="4">
        <v>795715</v>
      </c>
      <c r="F4588" s="4">
        <v>658338</v>
      </c>
      <c r="G4588" s="4">
        <v>137377</v>
      </c>
      <c r="H4588" s="4">
        <v>0</v>
      </c>
      <c r="I4588" s="4">
        <v>2374927</v>
      </c>
      <c r="J4588" s="4">
        <v>45192</v>
      </c>
      <c r="K4588" s="3" t="s">
        <v>1447</v>
      </c>
      <c r="L4588" s="4">
        <v>0.82735401494253591</v>
      </c>
    </row>
    <row r="4589" spans="2:12" x14ac:dyDescent="0.3">
      <c r="B4589" s="3" t="s">
        <v>199</v>
      </c>
      <c r="C4589" s="4">
        <v>2019</v>
      </c>
      <c r="D4589" s="3" t="s">
        <v>1456</v>
      </c>
      <c r="E4589" s="4">
        <v>4505806</v>
      </c>
      <c r="F4589" s="4">
        <v>3014042</v>
      </c>
      <c r="G4589" s="4">
        <v>1491764</v>
      </c>
      <c r="H4589" s="4">
        <v>47753</v>
      </c>
      <c r="I4589" s="4">
        <v>12366875</v>
      </c>
      <c r="J4589" s="4">
        <v>198028</v>
      </c>
      <c r="K4589" s="3" t="s">
        <v>1447</v>
      </c>
      <c r="L4589" s="4">
        <v>0.66892405043625935</v>
      </c>
    </row>
    <row r="4590" spans="2:12" x14ac:dyDescent="0.3">
      <c r="B4590" s="3" t="s">
        <v>199</v>
      </c>
      <c r="C4590" s="4">
        <v>2019</v>
      </c>
      <c r="D4590" s="3" t="s">
        <v>1457</v>
      </c>
      <c r="E4590" s="4">
        <v>7140830</v>
      </c>
      <c r="F4590" s="4">
        <v>3055177</v>
      </c>
      <c r="G4590" s="4">
        <v>4085653</v>
      </c>
      <c r="H4590" s="4">
        <v>19991</v>
      </c>
      <c r="I4590" s="4">
        <v>18579881</v>
      </c>
      <c r="J4590" s="4">
        <v>348610</v>
      </c>
      <c r="K4590" s="3" t="s">
        <v>1447</v>
      </c>
      <c r="L4590" s="4">
        <v>0.42784620275234109</v>
      </c>
    </row>
    <row r="4591" spans="2:12" x14ac:dyDescent="0.3">
      <c r="B4591" s="3" t="s">
        <v>199</v>
      </c>
      <c r="C4591" s="4">
        <v>2019</v>
      </c>
      <c r="D4591" s="3" t="s">
        <v>1458</v>
      </c>
      <c r="E4591" s="4">
        <v>2393965</v>
      </c>
      <c r="F4591" s="4"/>
      <c r="G4591" s="4">
        <v>2393965</v>
      </c>
      <c r="H4591" s="4">
        <v>1975777</v>
      </c>
      <c r="I4591" s="4">
        <v>2393965</v>
      </c>
      <c r="J4591" s="4"/>
      <c r="K4591" s="3" t="s">
        <v>1451</v>
      </c>
      <c r="L4591" s="4"/>
    </row>
    <row r="4592" spans="2:12" x14ac:dyDescent="0.3">
      <c r="B4592" s="3" t="s">
        <v>199</v>
      </c>
      <c r="C4592" s="4">
        <v>2020</v>
      </c>
      <c r="D4592" s="3" t="s">
        <v>1446</v>
      </c>
      <c r="E4592" s="4">
        <v>2336836</v>
      </c>
      <c r="F4592" s="4">
        <v>947762</v>
      </c>
      <c r="G4592" s="4">
        <v>1389074</v>
      </c>
      <c r="H4592" s="4">
        <v>0</v>
      </c>
      <c r="I4592" s="4">
        <v>0</v>
      </c>
      <c r="J4592" s="4">
        <v>0</v>
      </c>
      <c r="K4592" s="3" t="s">
        <v>1447</v>
      </c>
      <c r="L4592" s="4">
        <v>0.40557488843889772</v>
      </c>
    </row>
    <row r="4593" spans="2:12" x14ac:dyDescent="0.3">
      <c r="B4593" s="3" t="s">
        <v>199</v>
      </c>
      <c r="C4593" s="4">
        <v>2020</v>
      </c>
      <c r="D4593" s="3" t="s">
        <v>1448</v>
      </c>
      <c r="E4593" s="4">
        <v>101450</v>
      </c>
      <c r="F4593" s="4">
        <v>82258</v>
      </c>
      <c r="G4593" s="4">
        <v>19192</v>
      </c>
      <c r="H4593" s="4">
        <v>0</v>
      </c>
      <c r="I4593" s="4">
        <v>0</v>
      </c>
      <c r="J4593" s="4">
        <v>0</v>
      </c>
      <c r="K4593" s="3" t="s">
        <v>1447</v>
      </c>
      <c r="L4593" s="4">
        <v>0.81082306554953176</v>
      </c>
    </row>
    <row r="4594" spans="2:12" x14ac:dyDescent="0.3">
      <c r="B4594" s="3" t="s">
        <v>199</v>
      </c>
      <c r="C4594" s="4">
        <v>2020</v>
      </c>
      <c r="D4594" s="3" t="s">
        <v>1449</v>
      </c>
      <c r="E4594" s="4">
        <v>1329406</v>
      </c>
      <c r="F4594" s="4">
        <v>764738</v>
      </c>
      <c r="G4594" s="4">
        <v>564668</v>
      </c>
      <c r="H4594" s="4">
        <v>0</v>
      </c>
      <c r="I4594" s="4">
        <v>0</v>
      </c>
      <c r="J4594" s="4">
        <v>0</v>
      </c>
      <c r="K4594" s="3" t="s">
        <v>1447</v>
      </c>
      <c r="L4594" s="4">
        <v>0.57524789266785314</v>
      </c>
    </row>
    <row r="4595" spans="2:12" x14ac:dyDescent="0.3">
      <c r="B4595" s="3" t="s">
        <v>199</v>
      </c>
      <c r="C4595" s="4">
        <v>2020</v>
      </c>
      <c r="D4595" s="3" t="s">
        <v>1450</v>
      </c>
      <c r="E4595" s="4">
        <v>11695765</v>
      </c>
      <c r="F4595" s="4"/>
      <c r="G4595" s="4">
        <v>11695765</v>
      </c>
      <c r="H4595" s="4">
        <v>0</v>
      </c>
      <c r="I4595" s="4">
        <v>11695765</v>
      </c>
      <c r="J4595" s="4"/>
      <c r="K4595" s="3" t="s">
        <v>1451</v>
      </c>
      <c r="L4595" s="4"/>
    </row>
    <row r="4596" spans="2:12" x14ac:dyDescent="0.3">
      <c r="B4596" s="3" t="s">
        <v>199</v>
      </c>
      <c r="C4596" s="4">
        <v>2020</v>
      </c>
      <c r="D4596" s="3" t="s">
        <v>1452</v>
      </c>
      <c r="E4596" s="4">
        <v>0</v>
      </c>
      <c r="F4596" s="4">
        <v>0</v>
      </c>
      <c r="G4596" s="4">
        <v>0</v>
      </c>
      <c r="H4596" s="4">
        <v>0</v>
      </c>
      <c r="I4596" s="4">
        <v>0</v>
      </c>
      <c r="J4596" s="4">
        <v>0</v>
      </c>
      <c r="K4596" s="3" t="s">
        <v>1447</v>
      </c>
      <c r="L4596" s="4"/>
    </row>
    <row r="4597" spans="2:12" x14ac:dyDescent="0.3">
      <c r="B4597" s="3" t="s">
        <v>199</v>
      </c>
      <c r="C4597" s="4">
        <v>2020</v>
      </c>
      <c r="D4597" s="3" t="s">
        <v>1453</v>
      </c>
      <c r="E4597" s="4">
        <v>1206826</v>
      </c>
      <c r="F4597" s="4">
        <v>853550</v>
      </c>
      <c r="G4597" s="4">
        <v>353276</v>
      </c>
      <c r="H4597" s="4">
        <v>97399</v>
      </c>
      <c r="I4597" s="4">
        <v>0</v>
      </c>
      <c r="J4597" s="4">
        <v>0</v>
      </c>
      <c r="K4597" s="3" t="s">
        <v>1451</v>
      </c>
      <c r="L4597" s="4">
        <v>0.70726848775216977</v>
      </c>
    </row>
    <row r="4598" spans="2:12" x14ac:dyDescent="0.3">
      <c r="B4598" s="3" t="s">
        <v>199</v>
      </c>
      <c r="C4598" s="4">
        <v>2020</v>
      </c>
      <c r="D4598" s="3" t="s">
        <v>1454</v>
      </c>
      <c r="E4598" s="4">
        <v>197545</v>
      </c>
      <c r="F4598" s="4">
        <v>78435</v>
      </c>
      <c r="G4598" s="4">
        <v>119110</v>
      </c>
      <c r="H4598" s="4">
        <v>47986</v>
      </c>
      <c r="I4598" s="4">
        <v>0</v>
      </c>
      <c r="J4598" s="4">
        <v>0</v>
      </c>
      <c r="K4598" s="3" t="s">
        <v>1447</v>
      </c>
      <c r="L4598" s="4">
        <v>0.39704877369713232</v>
      </c>
    </row>
    <row r="4599" spans="2:12" x14ac:dyDescent="0.3">
      <c r="B4599" s="3" t="s">
        <v>199</v>
      </c>
      <c r="C4599" s="4">
        <v>2020</v>
      </c>
      <c r="D4599" s="3" t="s">
        <v>1455</v>
      </c>
      <c r="E4599" s="4">
        <v>1447516</v>
      </c>
      <c r="F4599" s="4">
        <v>267424</v>
      </c>
      <c r="G4599" s="4">
        <v>1180092</v>
      </c>
      <c r="H4599" s="4">
        <v>1119259</v>
      </c>
      <c r="I4599" s="4">
        <v>0</v>
      </c>
      <c r="J4599" s="4">
        <v>0</v>
      </c>
      <c r="K4599" s="3" t="s">
        <v>1447</v>
      </c>
      <c r="L4599" s="4">
        <v>0.18474683526814212</v>
      </c>
    </row>
    <row r="4600" spans="2:12" x14ac:dyDescent="0.3">
      <c r="B4600" s="3" t="s">
        <v>199</v>
      </c>
      <c r="C4600" s="4">
        <v>2020</v>
      </c>
      <c r="D4600" s="3" t="s">
        <v>1456</v>
      </c>
      <c r="E4600" s="4">
        <v>4766264</v>
      </c>
      <c r="F4600" s="4">
        <v>3114210</v>
      </c>
      <c r="G4600" s="4">
        <v>1652054</v>
      </c>
      <c r="H4600" s="4">
        <v>225134</v>
      </c>
      <c r="I4600" s="4">
        <v>0</v>
      </c>
      <c r="J4600" s="4">
        <v>0</v>
      </c>
      <c r="K4600" s="3" t="s">
        <v>1447</v>
      </c>
      <c r="L4600" s="4">
        <v>0.65338596435279284</v>
      </c>
    </row>
    <row r="4601" spans="2:12" x14ac:dyDescent="0.3">
      <c r="B4601" s="3" t="s">
        <v>199</v>
      </c>
      <c r="C4601" s="4">
        <v>2020</v>
      </c>
      <c r="D4601" s="3" t="s">
        <v>1457</v>
      </c>
      <c r="E4601" s="4">
        <v>9460625</v>
      </c>
      <c r="F4601" s="4">
        <v>3253246</v>
      </c>
      <c r="G4601" s="4">
        <v>6207379</v>
      </c>
      <c r="H4601" s="4">
        <v>0</v>
      </c>
      <c r="I4601" s="4">
        <v>0</v>
      </c>
      <c r="J4601" s="4">
        <v>0</v>
      </c>
      <c r="K4601" s="3" t="s">
        <v>1447</v>
      </c>
      <c r="L4601" s="4">
        <v>0.34387220717447314</v>
      </c>
    </row>
    <row r="4602" spans="2:12" x14ac:dyDescent="0.3">
      <c r="B4602" s="3" t="s">
        <v>199</v>
      </c>
      <c r="C4602" s="4">
        <v>2020</v>
      </c>
      <c r="D4602" s="3" t="s">
        <v>1458</v>
      </c>
      <c r="E4602" s="4">
        <v>231690</v>
      </c>
      <c r="F4602" s="4"/>
      <c r="G4602" s="4">
        <v>231690</v>
      </c>
      <c r="H4602" s="4">
        <v>267292</v>
      </c>
      <c r="I4602" s="4">
        <v>231690</v>
      </c>
      <c r="J4602" s="4"/>
      <c r="K4602" s="3" t="s">
        <v>1451</v>
      </c>
      <c r="L4602" s="4"/>
    </row>
    <row r="4603" spans="2:12" x14ac:dyDescent="0.3">
      <c r="B4603" s="3" t="s">
        <v>199</v>
      </c>
      <c r="C4603" s="4">
        <v>2021</v>
      </c>
      <c r="D4603" s="3" t="s">
        <v>1446</v>
      </c>
      <c r="E4603" s="4">
        <v>2336836</v>
      </c>
      <c r="F4603" s="4">
        <v>1005306</v>
      </c>
      <c r="G4603" s="4">
        <v>1331530</v>
      </c>
      <c r="H4603" s="4">
        <v>0</v>
      </c>
      <c r="I4603" s="4">
        <v>0</v>
      </c>
      <c r="J4603" s="4">
        <v>0</v>
      </c>
      <c r="K4603" s="3" t="s">
        <v>1447</v>
      </c>
      <c r="L4603" s="4">
        <v>0.43019963745851225</v>
      </c>
    </row>
    <row r="4604" spans="2:12" x14ac:dyDescent="0.3">
      <c r="B4604" s="3" t="s">
        <v>199</v>
      </c>
      <c r="C4604" s="4">
        <v>2021</v>
      </c>
      <c r="D4604" s="3" t="s">
        <v>1448</v>
      </c>
      <c r="E4604" s="4">
        <v>101450</v>
      </c>
      <c r="F4604" s="4">
        <v>83500</v>
      </c>
      <c r="G4604" s="4">
        <v>17950</v>
      </c>
      <c r="H4604" s="4">
        <v>0</v>
      </c>
      <c r="I4604" s="4">
        <v>0</v>
      </c>
      <c r="J4604" s="4">
        <v>0</v>
      </c>
      <c r="K4604" s="3" t="s">
        <v>1447</v>
      </c>
      <c r="L4604" s="4">
        <v>0.82306554953178901</v>
      </c>
    </row>
    <row r="4605" spans="2:12" x14ac:dyDescent="0.3">
      <c r="B4605" s="3" t="s">
        <v>199</v>
      </c>
      <c r="C4605" s="4">
        <v>2021</v>
      </c>
      <c r="D4605" s="3" t="s">
        <v>1449</v>
      </c>
      <c r="E4605" s="4">
        <v>1269962</v>
      </c>
      <c r="F4605" s="4">
        <v>806951</v>
      </c>
      <c r="G4605" s="4">
        <v>463011</v>
      </c>
      <c r="H4605" s="4">
        <v>0</v>
      </c>
      <c r="I4605" s="4">
        <v>0</v>
      </c>
      <c r="J4605" s="4">
        <v>0</v>
      </c>
      <c r="K4605" s="3" t="s">
        <v>1447</v>
      </c>
      <c r="L4605" s="4">
        <v>0.63541350056143409</v>
      </c>
    </row>
    <row r="4606" spans="2:12" x14ac:dyDescent="0.3">
      <c r="B4606" s="3" t="s">
        <v>199</v>
      </c>
      <c r="C4606" s="4">
        <v>2021</v>
      </c>
      <c r="D4606" s="3" t="s">
        <v>1450</v>
      </c>
      <c r="E4606" s="4">
        <v>11729844</v>
      </c>
      <c r="F4606" s="4"/>
      <c r="G4606" s="4">
        <v>11729844</v>
      </c>
      <c r="H4606" s="4">
        <v>36500</v>
      </c>
      <c r="I4606" s="4">
        <v>11729844</v>
      </c>
      <c r="J4606" s="4"/>
      <c r="K4606" s="3" t="s">
        <v>1451</v>
      </c>
      <c r="L4606" s="4"/>
    </row>
    <row r="4607" spans="2:12" x14ac:dyDescent="0.3">
      <c r="B4607" s="3" t="s">
        <v>199</v>
      </c>
      <c r="C4607" s="4">
        <v>2021</v>
      </c>
      <c r="D4607" s="3" t="s">
        <v>1452</v>
      </c>
      <c r="E4607" s="4">
        <v>0</v>
      </c>
      <c r="F4607" s="4">
        <v>0</v>
      </c>
      <c r="G4607" s="4">
        <v>0</v>
      </c>
      <c r="H4607" s="4">
        <v>0</v>
      </c>
      <c r="I4607" s="4">
        <v>0</v>
      </c>
      <c r="J4607" s="4">
        <v>0</v>
      </c>
      <c r="K4607" s="3" t="s">
        <v>1447</v>
      </c>
      <c r="L4607" s="4"/>
    </row>
    <row r="4608" spans="2:12" x14ac:dyDescent="0.3">
      <c r="B4608" s="3" t="s">
        <v>199</v>
      </c>
      <c r="C4608" s="4">
        <v>2021</v>
      </c>
      <c r="D4608" s="3" t="s">
        <v>1453</v>
      </c>
      <c r="E4608" s="4">
        <v>1055617</v>
      </c>
      <c r="F4608" s="4">
        <v>717694</v>
      </c>
      <c r="G4608" s="4">
        <v>337923</v>
      </c>
      <c r="H4608" s="4">
        <v>58824</v>
      </c>
      <c r="I4608" s="4">
        <v>0</v>
      </c>
      <c r="J4608" s="4">
        <v>0</v>
      </c>
      <c r="K4608" s="3" t="s">
        <v>1451</v>
      </c>
      <c r="L4608" s="4">
        <v>0.67988105534488363</v>
      </c>
    </row>
    <row r="4609" spans="2:12" x14ac:dyDescent="0.3">
      <c r="B4609" s="3" t="s">
        <v>199</v>
      </c>
      <c r="C4609" s="4">
        <v>2021</v>
      </c>
      <c r="D4609" s="3" t="s">
        <v>1454</v>
      </c>
      <c r="E4609" s="4">
        <v>197254</v>
      </c>
      <c r="F4609" s="4">
        <v>85425</v>
      </c>
      <c r="G4609" s="4">
        <v>111829</v>
      </c>
      <c r="H4609" s="4">
        <v>0</v>
      </c>
      <c r="I4609" s="4">
        <v>0</v>
      </c>
      <c r="J4609" s="4">
        <v>0</v>
      </c>
      <c r="K4609" s="3" t="s">
        <v>1447</v>
      </c>
      <c r="L4609" s="4">
        <v>0.43307106573250731</v>
      </c>
    </row>
    <row r="4610" spans="2:12" x14ac:dyDescent="0.3">
      <c r="B4610" s="3" t="s">
        <v>199</v>
      </c>
      <c r="C4610" s="4">
        <v>2021</v>
      </c>
      <c r="D4610" s="3" t="s">
        <v>1455</v>
      </c>
      <c r="E4610" s="4">
        <v>1466304</v>
      </c>
      <c r="F4610" s="4">
        <v>303624</v>
      </c>
      <c r="G4610" s="4">
        <v>1162680</v>
      </c>
      <c r="H4610" s="4">
        <v>18787</v>
      </c>
      <c r="I4610" s="4">
        <v>0</v>
      </c>
      <c r="J4610" s="4">
        <v>0</v>
      </c>
      <c r="K4610" s="3" t="s">
        <v>1447</v>
      </c>
      <c r="L4610" s="4">
        <v>0.20706756579808824</v>
      </c>
    </row>
    <row r="4611" spans="2:12" x14ac:dyDescent="0.3">
      <c r="B4611" s="3" t="s">
        <v>199</v>
      </c>
      <c r="C4611" s="4">
        <v>2021</v>
      </c>
      <c r="D4611" s="3" t="s">
        <v>1456</v>
      </c>
      <c r="E4611" s="4">
        <v>4804274</v>
      </c>
      <c r="F4611" s="4">
        <v>3214524</v>
      </c>
      <c r="G4611" s="4">
        <v>1589750</v>
      </c>
      <c r="H4611" s="4">
        <v>38010</v>
      </c>
      <c r="I4611" s="4">
        <v>0</v>
      </c>
      <c r="J4611" s="4">
        <v>0</v>
      </c>
      <c r="K4611" s="3" t="s">
        <v>1447</v>
      </c>
      <c r="L4611" s="4">
        <v>0.66909672512433715</v>
      </c>
    </row>
    <row r="4612" spans="2:12" x14ac:dyDescent="0.3">
      <c r="B4612" s="3" t="s">
        <v>199</v>
      </c>
      <c r="C4612" s="4">
        <v>2021</v>
      </c>
      <c r="D4612" s="3" t="s">
        <v>1457</v>
      </c>
      <c r="E4612" s="4">
        <v>9533358</v>
      </c>
      <c r="F4612" s="4">
        <v>3450640</v>
      </c>
      <c r="G4612" s="4">
        <v>6082718</v>
      </c>
      <c r="H4612" s="4">
        <v>72733</v>
      </c>
      <c r="I4612" s="4">
        <v>0</v>
      </c>
      <c r="J4612" s="4">
        <v>0</v>
      </c>
      <c r="K4612" s="3" t="s">
        <v>1447</v>
      </c>
      <c r="L4612" s="4">
        <v>0.3619543082301116</v>
      </c>
    </row>
    <row r="4613" spans="2:12" x14ac:dyDescent="0.3">
      <c r="B4613" s="3" t="s">
        <v>199</v>
      </c>
      <c r="C4613" s="4">
        <v>2021</v>
      </c>
      <c r="D4613" s="3" t="s">
        <v>1458</v>
      </c>
      <c r="E4613" s="4">
        <v>879418</v>
      </c>
      <c r="F4613" s="4"/>
      <c r="G4613" s="4">
        <v>879418</v>
      </c>
      <c r="H4613" s="4">
        <v>647728</v>
      </c>
      <c r="I4613" s="4">
        <v>879418</v>
      </c>
      <c r="J4613" s="4"/>
      <c r="K4613" s="3" t="s">
        <v>1451</v>
      </c>
      <c r="L4613" s="4"/>
    </row>
    <row r="4614" spans="2:12" x14ac:dyDescent="0.3">
      <c r="B4614" s="3" t="s">
        <v>199</v>
      </c>
      <c r="C4614" s="4">
        <v>2022</v>
      </c>
      <c r="D4614" s="3" t="s">
        <v>1446</v>
      </c>
      <c r="E4614" s="4">
        <v>2336836</v>
      </c>
      <c r="F4614" s="4">
        <v>1060917</v>
      </c>
      <c r="G4614" s="4">
        <v>1275919</v>
      </c>
      <c r="H4614" s="4">
        <v>0</v>
      </c>
      <c r="I4614" s="4">
        <v>0</v>
      </c>
      <c r="J4614" s="4">
        <v>0</v>
      </c>
      <c r="K4614" s="3" t="s">
        <v>1447</v>
      </c>
      <c r="L4614" s="4">
        <v>0.45399719963232338</v>
      </c>
    </row>
    <row r="4615" spans="2:12" x14ac:dyDescent="0.3">
      <c r="B4615" s="3" t="s">
        <v>199</v>
      </c>
      <c r="C4615" s="4">
        <v>2022</v>
      </c>
      <c r="D4615" s="3" t="s">
        <v>1448</v>
      </c>
      <c r="E4615" s="4">
        <v>101450</v>
      </c>
      <c r="F4615" s="4">
        <v>84740</v>
      </c>
      <c r="G4615" s="4">
        <v>16710</v>
      </c>
      <c r="H4615" s="4">
        <v>0</v>
      </c>
      <c r="I4615" s="4">
        <v>0</v>
      </c>
      <c r="J4615" s="4">
        <v>0</v>
      </c>
      <c r="K4615" s="3" t="s">
        <v>1447</v>
      </c>
      <c r="L4615" s="4">
        <v>0.83528831936914738</v>
      </c>
    </row>
    <row r="4616" spans="2:12" x14ac:dyDescent="0.3">
      <c r="B4616" s="3" t="s">
        <v>199</v>
      </c>
      <c r="C4616" s="4">
        <v>2022</v>
      </c>
      <c r="D4616" s="3" t="s">
        <v>1449</v>
      </c>
      <c r="E4616" s="4">
        <v>1467286</v>
      </c>
      <c r="F4616" s="4">
        <v>837135</v>
      </c>
      <c r="G4616" s="4">
        <v>630151</v>
      </c>
      <c r="H4616" s="4">
        <v>294280</v>
      </c>
      <c r="I4616" s="4">
        <v>0</v>
      </c>
      <c r="J4616" s="4">
        <v>0</v>
      </c>
      <c r="K4616" s="3" t="s">
        <v>1447</v>
      </c>
      <c r="L4616" s="4">
        <v>0.57053294313446734</v>
      </c>
    </row>
    <row r="4617" spans="2:12" x14ac:dyDescent="0.3">
      <c r="B4617" s="3" t="s">
        <v>199</v>
      </c>
      <c r="C4617" s="4">
        <v>2022</v>
      </c>
      <c r="D4617" s="3" t="s">
        <v>1450</v>
      </c>
      <c r="E4617" s="4">
        <v>11729844</v>
      </c>
      <c r="F4617" s="4"/>
      <c r="G4617" s="4">
        <v>11729844</v>
      </c>
      <c r="H4617" s="4">
        <v>0</v>
      </c>
      <c r="I4617" s="4">
        <v>11729844</v>
      </c>
      <c r="J4617" s="4"/>
      <c r="K4617" s="3" t="s">
        <v>1451</v>
      </c>
      <c r="L4617" s="4"/>
    </row>
    <row r="4618" spans="2:12" x14ac:dyDescent="0.3">
      <c r="B4618" s="3" t="s">
        <v>199</v>
      </c>
      <c r="C4618" s="4">
        <v>2022</v>
      </c>
      <c r="D4618" s="3" t="s">
        <v>1452</v>
      </c>
      <c r="E4618" s="4">
        <v>0</v>
      </c>
      <c r="F4618" s="4">
        <v>0</v>
      </c>
      <c r="G4618" s="4">
        <v>0</v>
      </c>
      <c r="H4618" s="4">
        <v>0</v>
      </c>
      <c r="I4618" s="4">
        <v>0</v>
      </c>
      <c r="J4618" s="4">
        <v>0</v>
      </c>
      <c r="K4618" s="3" t="s">
        <v>1459</v>
      </c>
      <c r="L4618" s="4"/>
    </row>
    <row r="4619" spans="2:12" x14ac:dyDescent="0.3">
      <c r="B4619" s="3" t="s">
        <v>199</v>
      </c>
      <c r="C4619" s="4">
        <v>2022</v>
      </c>
      <c r="D4619" s="3" t="s">
        <v>1453</v>
      </c>
      <c r="E4619" s="4">
        <v>1077598</v>
      </c>
      <c r="F4619" s="4">
        <v>778346</v>
      </c>
      <c r="G4619" s="4">
        <v>299252</v>
      </c>
      <c r="H4619" s="4">
        <v>0</v>
      </c>
      <c r="I4619" s="4">
        <v>0</v>
      </c>
      <c r="J4619" s="4">
        <v>0</v>
      </c>
      <c r="K4619" s="3" t="s">
        <v>1451</v>
      </c>
      <c r="L4619" s="4">
        <v>0.72229718317962732</v>
      </c>
    </row>
    <row r="4620" spans="2:12" x14ac:dyDescent="0.3">
      <c r="B4620" s="3" t="s">
        <v>199</v>
      </c>
      <c r="C4620" s="4">
        <v>2022</v>
      </c>
      <c r="D4620" s="3" t="s">
        <v>1454</v>
      </c>
      <c r="E4620" s="4">
        <v>197254</v>
      </c>
      <c r="F4620" s="4">
        <v>92529</v>
      </c>
      <c r="G4620" s="4">
        <v>104725</v>
      </c>
      <c r="H4620" s="4">
        <v>0</v>
      </c>
      <c r="I4620" s="4">
        <v>0</v>
      </c>
      <c r="J4620" s="4">
        <v>0</v>
      </c>
      <c r="K4620" s="3" t="s">
        <v>1447</v>
      </c>
      <c r="L4620" s="4">
        <v>0.46908554452634676</v>
      </c>
    </row>
    <row r="4621" spans="2:12" x14ac:dyDescent="0.3">
      <c r="B4621" s="3" t="s">
        <v>199</v>
      </c>
      <c r="C4621" s="4">
        <v>2022</v>
      </c>
      <c r="D4621" s="3" t="s">
        <v>1455</v>
      </c>
      <c r="E4621" s="4">
        <v>1466304</v>
      </c>
      <c r="F4621" s="4">
        <v>339822</v>
      </c>
      <c r="G4621" s="4">
        <v>1126482</v>
      </c>
      <c r="H4621" s="4">
        <v>0</v>
      </c>
      <c r="I4621" s="4">
        <v>0</v>
      </c>
      <c r="J4621" s="4">
        <v>0</v>
      </c>
      <c r="K4621" s="3" t="s">
        <v>1447</v>
      </c>
      <c r="L4621" s="4">
        <v>0.23175412465627865</v>
      </c>
    </row>
    <row r="4622" spans="2:12" x14ac:dyDescent="0.3">
      <c r="B4622" s="3" t="s">
        <v>199</v>
      </c>
      <c r="C4622" s="4">
        <v>2022</v>
      </c>
      <c r="D4622" s="3" t="s">
        <v>1456</v>
      </c>
      <c r="E4622" s="4">
        <v>5111942</v>
      </c>
      <c r="F4622" s="4">
        <v>3324833</v>
      </c>
      <c r="G4622" s="4">
        <v>1787109</v>
      </c>
      <c r="H4622" s="4">
        <v>307688</v>
      </c>
      <c r="I4622" s="4">
        <v>0</v>
      </c>
      <c r="J4622" s="4">
        <v>0</v>
      </c>
      <c r="K4622" s="3" t="s">
        <v>1447</v>
      </c>
      <c r="L4622" s="4">
        <v>0.65040507110604928</v>
      </c>
    </row>
    <row r="4623" spans="2:12" x14ac:dyDescent="0.3">
      <c r="B4623" s="3" t="s">
        <v>199</v>
      </c>
      <c r="C4623" s="4">
        <v>2022</v>
      </c>
      <c r="D4623" s="3" t="s">
        <v>1457</v>
      </c>
      <c r="E4623" s="4">
        <v>9533359</v>
      </c>
      <c r="F4623" s="4">
        <v>3642107</v>
      </c>
      <c r="G4623" s="4">
        <v>5891252</v>
      </c>
      <c r="H4623" s="4">
        <v>0</v>
      </c>
      <c r="I4623" s="4">
        <v>0</v>
      </c>
      <c r="J4623" s="4">
        <v>0</v>
      </c>
      <c r="K4623" s="3" t="s">
        <v>1447</v>
      </c>
      <c r="L4623" s="4">
        <v>0.38203816723989936</v>
      </c>
    </row>
    <row r="4624" spans="2:12" x14ac:dyDescent="0.3">
      <c r="B4624" s="3" t="s">
        <v>199</v>
      </c>
      <c r="C4624" s="4">
        <v>2022</v>
      </c>
      <c r="D4624" s="3" t="s">
        <v>1458</v>
      </c>
      <c r="E4624" s="4">
        <v>1009866</v>
      </c>
      <c r="F4624" s="4"/>
      <c r="G4624" s="4">
        <v>1009866</v>
      </c>
      <c r="H4624" s="4">
        <v>130444</v>
      </c>
      <c r="I4624" s="4">
        <v>1009866</v>
      </c>
      <c r="J4624" s="4"/>
      <c r="K4624" s="3" t="s">
        <v>1451</v>
      </c>
      <c r="L4624" s="4"/>
    </row>
    <row r="4625" spans="2:12" x14ac:dyDescent="0.3">
      <c r="B4625" s="3" t="s">
        <v>199</v>
      </c>
      <c r="C4625" s="4">
        <v>2023</v>
      </c>
      <c r="D4625" s="3" t="s">
        <v>1446</v>
      </c>
      <c r="E4625" s="4">
        <v>2387135</v>
      </c>
      <c r="F4625" s="4">
        <v>1123713</v>
      </c>
      <c r="G4625" s="4">
        <v>1263422</v>
      </c>
      <c r="H4625" s="4">
        <v>50299</v>
      </c>
      <c r="I4625" s="4">
        <v>0</v>
      </c>
      <c r="J4625" s="4">
        <v>0</v>
      </c>
      <c r="K4625" s="3" t="s">
        <v>1460</v>
      </c>
      <c r="L4625" s="4">
        <v>0.47073709698027133</v>
      </c>
    </row>
    <row r="4626" spans="2:12" x14ac:dyDescent="0.3">
      <c r="B4626" s="3" t="s">
        <v>199</v>
      </c>
      <c r="C4626" s="4">
        <v>2023</v>
      </c>
      <c r="D4626" s="3" t="s">
        <v>1448</v>
      </c>
      <c r="E4626" s="4">
        <v>101450</v>
      </c>
      <c r="F4626" s="4">
        <v>85984</v>
      </c>
      <c r="G4626" s="4">
        <v>15466</v>
      </c>
      <c r="H4626" s="4">
        <v>0</v>
      </c>
      <c r="I4626" s="4">
        <v>0</v>
      </c>
      <c r="J4626" s="4">
        <v>0</v>
      </c>
      <c r="K4626" s="3" t="s">
        <v>1460</v>
      </c>
      <c r="L4626" s="4">
        <v>0.84755051749630361</v>
      </c>
    </row>
    <row r="4627" spans="2:12" x14ac:dyDescent="0.3">
      <c r="B4627" s="3" t="s">
        <v>199</v>
      </c>
      <c r="C4627" s="4">
        <v>2023</v>
      </c>
      <c r="D4627" s="3" t="s">
        <v>1449</v>
      </c>
      <c r="E4627" s="4">
        <v>2605194</v>
      </c>
      <c r="F4627" s="4">
        <v>1798788</v>
      </c>
      <c r="G4627" s="4">
        <v>806406</v>
      </c>
      <c r="H4627" s="4">
        <v>60325</v>
      </c>
      <c r="I4627" s="4">
        <v>0</v>
      </c>
      <c r="J4627" s="4">
        <v>0</v>
      </c>
      <c r="K4627" s="3" t="s">
        <v>1460</v>
      </c>
      <c r="L4627" s="4">
        <v>0.69046220742102127</v>
      </c>
    </row>
    <row r="4628" spans="2:12" x14ac:dyDescent="0.3">
      <c r="B4628" s="3" t="s">
        <v>199</v>
      </c>
      <c r="C4628" s="4">
        <v>2023</v>
      </c>
      <c r="D4628" s="3" t="s">
        <v>1450</v>
      </c>
      <c r="E4628" s="4">
        <v>11729844</v>
      </c>
      <c r="F4628" s="4"/>
      <c r="G4628" s="4">
        <v>11729844</v>
      </c>
      <c r="H4628" s="4">
        <v>0</v>
      </c>
      <c r="I4628" s="4">
        <v>11729844</v>
      </c>
      <c r="J4628" s="4"/>
      <c r="K4628" s="3" t="s">
        <v>1451</v>
      </c>
      <c r="L4628" s="4"/>
    </row>
    <row r="4629" spans="2:12" x14ac:dyDescent="0.3">
      <c r="B4629" s="3" t="s">
        <v>199</v>
      </c>
      <c r="C4629" s="4">
        <v>2023</v>
      </c>
      <c r="D4629" s="3" t="s">
        <v>1452</v>
      </c>
      <c r="E4629" s="4">
        <v>0</v>
      </c>
      <c r="F4629" s="4">
        <v>0</v>
      </c>
      <c r="G4629" s="4">
        <v>0</v>
      </c>
      <c r="H4629" s="4">
        <v>0</v>
      </c>
      <c r="I4629" s="4">
        <v>0</v>
      </c>
      <c r="J4629" s="4">
        <v>0</v>
      </c>
      <c r="K4629" s="3" t="s">
        <v>1451</v>
      </c>
      <c r="L4629" s="4"/>
    </row>
    <row r="4630" spans="2:12" x14ac:dyDescent="0.3">
      <c r="B4630" s="3" t="s">
        <v>199</v>
      </c>
      <c r="C4630" s="4">
        <v>2023</v>
      </c>
      <c r="D4630" s="3" t="s">
        <v>1453</v>
      </c>
      <c r="E4630" s="4">
        <v>0</v>
      </c>
      <c r="F4630" s="4">
        <v>0</v>
      </c>
      <c r="G4630" s="4">
        <v>0</v>
      </c>
      <c r="H4630" s="4">
        <v>0</v>
      </c>
      <c r="I4630" s="4">
        <v>0</v>
      </c>
      <c r="J4630" s="4">
        <v>0</v>
      </c>
      <c r="K4630" s="3" t="s">
        <v>1451</v>
      </c>
      <c r="L4630" s="4"/>
    </row>
    <row r="4631" spans="2:12" x14ac:dyDescent="0.3">
      <c r="B4631" s="3" t="s">
        <v>199</v>
      </c>
      <c r="C4631" s="4">
        <v>2023</v>
      </c>
      <c r="D4631" s="3" t="s">
        <v>1454</v>
      </c>
      <c r="E4631" s="4">
        <v>223737</v>
      </c>
      <c r="F4631" s="4">
        <v>101916</v>
      </c>
      <c r="G4631" s="4">
        <v>121821</v>
      </c>
      <c r="H4631" s="4">
        <v>26483</v>
      </c>
      <c r="I4631" s="4">
        <v>0</v>
      </c>
      <c r="J4631" s="4">
        <v>0</v>
      </c>
      <c r="K4631" s="3" t="s">
        <v>1460</v>
      </c>
      <c r="L4631" s="4">
        <v>0.45551696858364954</v>
      </c>
    </row>
    <row r="4632" spans="2:12" x14ac:dyDescent="0.3">
      <c r="B4632" s="3" t="s">
        <v>199</v>
      </c>
      <c r="C4632" s="4">
        <v>2023</v>
      </c>
      <c r="D4632" s="3" t="s">
        <v>1455</v>
      </c>
      <c r="E4632" s="4">
        <v>1468710</v>
      </c>
      <c r="F4632" s="4">
        <v>376351</v>
      </c>
      <c r="G4632" s="4">
        <v>1092359</v>
      </c>
      <c r="H4632" s="4">
        <v>2406</v>
      </c>
      <c r="I4632" s="4">
        <v>0</v>
      </c>
      <c r="J4632" s="4">
        <v>0</v>
      </c>
      <c r="K4632" s="3" t="s">
        <v>1460</v>
      </c>
      <c r="L4632" s="4">
        <v>0.25624595733671046</v>
      </c>
    </row>
    <row r="4633" spans="2:12" x14ac:dyDescent="0.3">
      <c r="B4633" s="3" t="s">
        <v>199</v>
      </c>
      <c r="C4633" s="4">
        <v>2023</v>
      </c>
      <c r="D4633" s="3" t="s">
        <v>1456</v>
      </c>
      <c r="E4633" s="4">
        <v>5111962</v>
      </c>
      <c r="F4633" s="4">
        <v>3442272</v>
      </c>
      <c r="G4633" s="4">
        <v>1669690</v>
      </c>
      <c r="H4633" s="4">
        <v>0</v>
      </c>
      <c r="I4633" s="4">
        <v>0</v>
      </c>
      <c r="J4633" s="4">
        <v>0</v>
      </c>
      <c r="K4633" s="3" t="s">
        <v>1460</v>
      </c>
      <c r="L4633" s="4">
        <v>0.67337589755166416</v>
      </c>
    </row>
    <row r="4634" spans="2:12" x14ac:dyDescent="0.3">
      <c r="B4634" s="3" t="s">
        <v>199</v>
      </c>
      <c r="C4634" s="4">
        <v>2023</v>
      </c>
      <c r="D4634" s="3" t="s">
        <v>1457</v>
      </c>
      <c r="E4634" s="4">
        <v>10440432</v>
      </c>
      <c r="F4634" s="4">
        <v>3849331</v>
      </c>
      <c r="G4634" s="4">
        <v>6591101</v>
      </c>
      <c r="H4634" s="4">
        <v>907074</v>
      </c>
      <c r="I4634" s="4">
        <v>0</v>
      </c>
      <c r="J4634" s="4">
        <v>0</v>
      </c>
      <c r="K4634" s="3" t="s">
        <v>1460</v>
      </c>
      <c r="L4634" s="4">
        <v>0.36869460957171118</v>
      </c>
    </row>
    <row r="4635" spans="2:12" x14ac:dyDescent="0.3">
      <c r="B4635" s="3" t="s">
        <v>199</v>
      </c>
      <c r="C4635" s="4">
        <v>2023</v>
      </c>
      <c r="D4635" s="3" t="s">
        <v>1458</v>
      </c>
      <c r="E4635" s="4">
        <v>114987</v>
      </c>
      <c r="F4635" s="4"/>
      <c r="G4635" s="4">
        <v>114987</v>
      </c>
      <c r="H4635" s="4">
        <v>-896570</v>
      </c>
      <c r="I4635" s="4">
        <v>114987</v>
      </c>
      <c r="J4635" s="4"/>
      <c r="K4635" s="3" t="s">
        <v>1451</v>
      </c>
      <c r="L4635" s="4"/>
    </row>
    <row r="4636" spans="2:12" x14ac:dyDescent="0.3">
      <c r="B4636" s="3" t="s">
        <v>199</v>
      </c>
      <c r="C4636" s="4">
        <v>2024</v>
      </c>
      <c r="D4636" s="3" t="s">
        <v>1446</v>
      </c>
      <c r="E4636" s="4">
        <v>2949638</v>
      </c>
      <c r="F4636" s="4">
        <v>1193034</v>
      </c>
      <c r="G4636" s="4">
        <v>1756604</v>
      </c>
      <c r="H4636" s="4">
        <v>562503</v>
      </c>
      <c r="I4636" s="4">
        <v>2949636</v>
      </c>
      <c r="J4636" s="4">
        <v>69321</v>
      </c>
      <c r="K4636" s="3" t="s">
        <v>1447</v>
      </c>
      <c r="L4636" s="4">
        <v>0.40446793809952269</v>
      </c>
    </row>
    <row r="4637" spans="2:12" x14ac:dyDescent="0.3">
      <c r="B4637" s="3" t="s">
        <v>199</v>
      </c>
      <c r="C4637" s="4">
        <v>2024</v>
      </c>
      <c r="D4637" s="3" t="s">
        <v>1448</v>
      </c>
      <c r="E4637" s="4">
        <v>101450</v>
      </c>
      <c r="F4637" s="4">
        <v>87226</v>
      </c>
      <c r="G4637" s="4">
        <v>14224</v>
      </c>
      <c r="H4637" s="4">
        <v>0</v>
      </c>
      <c r="I4637" s="4">
        <v>101450</v>
      </c>
      <c r="J4637" s="4">
        <v>1242</v>
      </c>
      <c r="K4637" s="3" t="s">
        <v>1447</v>
      </c>
      <c r="L4637" s="4">
        <v>0.85979300147856086</v>
      </c>
    </row>
    <row r="4638" spans="2:12" x14ac:dyDescent="0.3">
      <c r="B4638" s="3" t="s">
        <v>199</v>
      </c>
      <c r="C4638" s="4">
        <v>2024</v>
      </c>
      <c r="D4638" s="3" t="s">
        <v>1449</v>
      </c>
      <c r="E4638" s="4">
        <v>2606913</v>
      </c>
      <c r="F4638" s="4">
        <v>1964337</v>
      </c>
      <c r="G4638" s="4">
        <v>642576</v>
      </c>
      <c r="H4638" s="4">
        <v>1719</v>
      </c>
      <c r="I4638" s="4">
        <v>2606914</v>
      </c>
      <c r="J4638" s="4">
        <v>98884</v>
      </c>
      <c r="K4638" s="3" t="s">
        <v>1447</v>
      </c>
      <c r="L4638" s="4">
        <v>0.75351076157892494</v>
      </c>
    </row>
    <row r="4639" spans="2:12" x14ac:dyDescent="0.3">
      <c r="B4639" s="3" t="s">
        <v>199</v>
      </c>
      <c r="C4639" s="4">
        <v>2024</v>
      </c>
      <c r="D4639" s="3" t="s">
        <v>1450</v>
      </c>
      <c r="E4639" s="4">
        <v>11729844</v>
      </c>
      <c r="F4639" s="4"/>
      <c r="G4639" s="4">
        <v>11729844</v>
      </c>
      <c r="H4639" s="4">
        <v>0</v>
      </c>
      <c r="I4639" s="4">
        <v>11729844</v>
      </c>
      <c r="J4639" s="4"/>
      <c r="K4639" s="3" t="s">
        <v>1451</v>
      </c>
      <c r="L4639" s="4"/>
    </row>
    <row r="4640" spans="2:12" x14ac:dyDescent="0.3">
      <c r="B4640" s="3" t="s">
        <v>199</v>
      </c>
      <c r="C4640" s="4">
        <v>2024</v>
      </c>
      <c r="D4640" s="3" t="s">
        <v>1452</v>
      </c>
      <c r="E4640" s="4">
        <v>0</v>
      </c>
      <c r="F4640" s="4">
        <v>0</v>
      </c>
      <c r="G4640" s="4">
        <v>0</v>
      </c>
      <c r="H4640" s="4">
        <v>0</v>
      </c>
      <c r="I4640" s="4">
        <v>0</v>
      </c>
      <c r="J4640" s="4">
        <v>0</v>
      </c>
      <c r="K4640" s="3"/>
      <c r="L4640" s="4"/>
    </row>
    <row r="4641" spans="2:12" x14ac:dyDescent="0.3">
      <c r="B4641" s="3" t="s">
        <v>199</v>
      </c>
      <c r="C4641" s="4">
        <v>2024</v>
      </c>
      <c r="D4641" s="3" t="s">
        <v>1453</v>
      </c>
      <c r="E4641" s="4">
        <v>0</v>
      </c>
      <c r="F4641" s="4">
        <v>0</v>
      </c>
      <c r="G4641" s="4">
        <v>0</v>
      </c>
      <c r="H4641" s="4">
        <v>0</v>
      </c>
      <c r="I4641" s="4">
        <v>0</v>
      </c>
      <c r="J4641" s="4">
        <v>0</v>
      </c>
      <c r="K4641" s="3" t="s">
        <v>1451</v>
      </c>
      <c r="L4641" s="4"/>
    </row>
    <row r="4642" spans="2:12" x14ac:dyDescent="0.3">
      <c r="B4642" s="3" t="s">
        <v>199</v>
      </c>
      <c r="C4642" s="4">
        <v>2024</v>
      </c>
      <c r="D4642" s="3" t="s">
        <v>1454</v>
      </c>
      <c r="E4642" s="4">
        <v>228350</v>
      </c>
      <c r="F4642" s="4">
        <v>111457</v>
      </c>
      <c r="G4642" s="4">
        <v>116893</v>
      </c>
      <c r="H4642" s="4">
        <v>4613</v>
      </c>
      <c r="I4642" s="4">
        <v>228350</v>
      </c>
      <c r="J4642" s="4">
        <v>9541</v>
      </c>
      <c r="K4642" s="3" t="s">
        <v>1447</v>
      </c>
      <c r="L4642" s="4">
        <v>0.48809721918108168</v>
      </c>
    </row>
    <row r="4643" spans="2:12" x14ac:dyDescent="0.3">
      <c r="B4643" s="3" t="s">
        <v>199</v>
      </c>
      <c r="C4643" s="4">
        <v>2024</v>
      </c>
      <c r="D4643" s="3" t="s">
        <v>1455</v>
      </c>
      <c r="E4643" s="4">
        <v>1468710</v>
      </c>
      <c r="F4643" s="4">
        <v>412878</v>
      </c>
      <c r="G4643" s="4">
        <v>1055832</v>
      </c>
      <c r="H4643" s="4">
        <v>0</v>
      </c>
      <c r="I4643" s="4">
        <v>1468710</v>
      </c>
      <c r="J4643" s="4">
        <v>36527</v>
      </c>
      <c r="K4643" s="3" t="s">
        <v>1447</v>
      </c>
      <c r="L4643" s="4">
        <v>0.28111608145923972</v>
      </c>
    </row>
    <row r="4644" spans="2:12" x14ac:dyDescent="0.3">
      <c r="B4644" s="3" t="s">
        <v>199</v>
      </c>
      <c r="C4644" s="4">
        <v>2024</v>
      </c>
      <c r="D4644" s="3" t="s">
        <v>1456</v>
      </c>
      <c r="E4644" s="4">
        <v>5111962</v>
      </c>
      <c r="F4644" s="4">
        <v>3557581</v>
      </c>
      <c r="G4644" s="4">
        <v>1554381</v>
      </c>
      <c r="H4644" s="4">
        <v>0</v>
      </c>
      <c r="I4644" s="4">
        <v>5111962</v>
      </c>
      <c r="J4644" s="4">
        <v>0</v>
      </c>
      <c r="K4644" s="3" t="s">
        <v>1447</v>
      </c>
      <c r="L4644" s="4">
        <v>0.6959325988729963</v>
      </c>
    </row>
    <row r="4645" spans="2:12" x14ac:dyDescent="0.3">
      <c r="B4645" s="3" t="s">
        <v>199</v>
      </c>
      <c r="C4645" s="4">
        <v>2024</v>
      </c>
      <c r="D4645" s="3" t="s">
        <v>1457</v>
      </c>
      <c r="E4645" s="4">
        <v>11050197</v>
      </c>
      <c r="F4645" s="4">
        <v>4068557</v>
      </c>
      <c r="G4645" s="4">
        <v>6981640</v>
      </c>
      <c r="H4645" s="4">
        <v>609765</v>
      </c>
      <c r="I4645" s="4">
        <v>11050197</v>
      </c>
      <c r="J4645" s="4">
        <v>219226</v>
      </c>
      <c r="K4645" s="3" t="s">
        <v>1447</v>
      </c>
      <c r="L4645" s="4">
        <v>0.36818863953285175</v>
      </c>
    </row>
    <row r="4646" spans="2:12" x14ac:dyDescent="0.3">
      <c r="B4646" s="3" t="s">
        <v>199</v>
      </c>
      <c r="C4646" s="4">
        <v>2024</v>
      </c>
      <c r="D4646" s="3" t="s">
        <v>1458</v>
      </c>
      <c r="E4646" s="4">
        <v>371234</v>
      </c>
      <c r="F4646" s="4"/>
      <c r="G4646" s="4">
        <v>371234</v>
      </c>
      <c r="H4646" s="4">
        <v>256247</v>
      </c>
      <c r="I4646" s="4">
        <v>371234</v>
      </c>
      <c r="J4646" s="4"/>
      <c r="K4646" s="3" t="s">
        <v>1451</v>
      </c>
      <c r="L4646" s="4"/>
    </row>
    <row r="4647" spans="2:12" x14ac:dyDescent="0.3">
      <c r="B4647" s="3" t="s">
        <v>201</v>
      </c>
      <c r="C4647" s="4">
        <v>2019</v>
      </c>
      <c r="D4647" s="3" t="s">
        <v>1446</v>
      </c>
      <c r="E4647" s="4">
        <v>9644539</v>
      </c>
      <c r="F4647" s="4">
        <v>2711696</v>
      </c>
      <c r="G4647" s="4">
        <v>6932843</v>
      </c>
      <c r="H4647" s="4">
        <v>908789</v>
      </c>
      <c r="I4647" s="4">
        <v>0</v>
      </c>
      <c r="J4647" s="4">
        <v>0</v>
      </c>
      <c r="K4647" s="3" t="s">
        <v>1447</v>
      </c>
      <c r="L4647" s="4">
        <v>0.28116387937256515</v>
      </c>
    </row>
    <row r="4648" spans="2:12" x14ac:dyDescent="0.3">
      <c r="B4648" s="3" t="s">
        <v>201</v>
      </c>
      <c r="C4648" s="4">
        <v>2019</v>
      </c>
      <c r="D4648" s="3" t="s">
        <v>1448</v>
      </c>
      <c r="E4648" s="4">
        <v>566600</v>
      </c>
      <c r="F4648" s="4">
        <v>393107</v>
      </c>
      <c r="G4648" s="4">
        <v>173493</v>
      </c>
      <c r="H4648" s="4">
        <v>0</v>
      </c>
      <c r="I4648" s="4">
        <v>0</v>
      </c>
      <c r="J4648" s="4">
        <v>0</v>
      </c>
      <c r="K4648" s="3" t="s">
        <v>1447</v>
      </c>
      <c r="L4648" s="4">
        <v>0.69379985880691841</v>
      </c>
    </row>
    <row r="4649" spans="2:12" x14ac:dyDescent="0.3">
      <c r="B4649" s="3" t="s">
        <v>201</v>
      </c>
      <c r="C4649" s="4">
        <v>2019</v>
      </c>
      <c r="D4649" s="3" t="s">
        <v>1449</v>
      </c>
      <c r="E4649" s="4">
        <v>2105904</v>
      </c>
      <c r="F4649" s="4">
        <v>1408724</v>
      </c>
      <c r="G4649" s="4">
        <v>697180</v>
      </c>
      <c r="H4649" s="4">
        <v>166576</v>
      </c>
      <c r="I4649" s="4">
        <v>0</v>
      </c>
      <c r="J4649" s="4">
        <v>0</v>
      </c>
      <c r="K4649" s="3" t="s">
        <v>1447</v>
      </c>
      <c r="L4649" s="4">
        <v>0.66894027458041772</v>
      </c>
    </row>
    <row r="4650" spans="2:12" x14ac:dyDescent="0.3">
      <c r="B4650" s="3" t="s">
        <v>201</v>
      </c>
      <c r="C4650" s="4">
        <v>2019</v>
      </c>
      <c r="D4650" s="3" t="s">
        <v>1450</v>
      </c>
      <c r="E4650" s="4">
        <v>3245485</v>
      </c>
      <c r="F4650" s="4"/>
      <c r="G4650" s="4">
        <v>3245485</v>
      </c>
      <c r="H4650" s="4">
        <v>0</v>
      </c>
      <c r="I4650" s="4">
        <v>3245485</v>
      </c>
      <c r="J4650" s="4"/>
      <c r="K4650" s="3" t="s">
        <v>1451</v>
      </c>
      <c r="L4650" s="4"/>
    </row>
    <row r="4651" spans="2:12" x14ac:dyDescent="0.3">
      <c r="B4651" s="3" t="s">
        <v>201</v>
      </c>
      <c r="C4651" s="4">
        <v>2019</v>
      </c>
      <c r="D4651" s="3" t="s">
        <v>1452</v>
      </c>
      <c r="E4651" s="4">
        <v>0</v>
      </c>
      <c r="F4651" s="4">
        <v>0</v>
      </c>
      <c r="G4651" s="4">
        <v>0</v>
      </c>
      <c r="H4651" s="4">
        <v>0</v>
      </c>
      <c r="I4651" s="4">
        <v>0</v>
      </c>
      <c r="J4651" s="4">
        <v>0</v>
      </c>
      <c r="K4651" s="3" t="s">
        <v>1451</v>
      </c>
      <c r="L4651" s="4"/>
    </row>
    <row r="4652" spans="2:12" x14ac:dyDescent="0.3">
      <c r="B4652" s="3" t="s">
        <v>201</v>
      </c>
      <c r="C4652" s="4">
        <v>2019</v>
      </c>
      <c r="D4652" s="3" t="s">
        <v>1453</v>
      </c>
      <c r="E4652" s="4">
        <v>3194022</v>
      </c>
      <c r="F4652" s="4">
        <v>2449398</v>
      </c>
      <c r="G4652" s="4">
        <v>744624</v>
      </c>
      <c r="H4652" s="4">
        <v>161510</v>
      </c>
      <c r="I4652" s="4">
        <v>0</v>
      </c>
      <c r="J4652" s="4">
        <v>0</v>
      </c>
      <c r="K4652" s="3" t="s">
        <v>1451</v>
      </c>
      <c r="L4652" s="4">
        <v>0.76686948305302849</v>
      </c>
    </row>
    <row r="4653" spans="2:12" x14ac:dyDescent="0.3">
      <c r="B4653" s="3" t="s">
        <v>201</v>
      </c>
      <c r="C4653" s="4">
        <v>2019</v>
      </c>
      <c r="D4653" s="3" t="s">
        <v>1454</v>
      </c>
      <c r="E4653" s="4">
        <v>3337203</v>
      </c>
      <c r="F4653" s="4">
        <v>1680280</v>
      </c>
      <c r="G4653" s="4">
        <v>1656923</v>
      </c>
      <c r="H4653" s="4">
        <v>139031</v>
      </c>
      <c r="I4653" s="4">
        <v>0</v>
      </c>
      <c r="J4653" s="4">
        <v>0</v>
      </c>
      <c r="K4653" s="3" t="s">
        <v>1447</v>
      </c>
      <c r="L4653" s="4">
        <v>0.50349948744502504</v>
      </c>
    </row>
    <row r="4654" spans="2:12" x14ac:dyDescent="0.3">
      <c r="B4654" s="3" t="s">
        <v>201</v>
      </c>
      <c r="C4654" s="4">
        <v>2019</v>
      </c>
      <c r="D4654" s="3" t="s">
        <v>1455</v>
      </c>
      <c r="E4654" s="4">
        <v>3439726</v>
      </c>
      <c r="F4654" s="4">
        <v>2238665</v>
      </c>
      <c r="G4654" s="4">
        <v>1201061</v>
      </c>
      <c r="H4654" s="4">
        <v>45056</v>
      </c>
      <c r="I4654" s="4">
        <v>0</v>
      </c>
      <c r="J4654" s="4">
        <v>0</v>
      </c>
      <c r="K4654" s="3" t="s">
        <v>1447</v>
      </c>
      <c r="L4654" s="4">
        <v>0.65082654839368015</v>
      </c>
    </row>
    <row r="4655" spans="2:12" x14ac:dyDescent="0.3">
      <c r="B4655" s="3" t="s">
        <v>201</v>
      </c>
      <c r="C4655" s="4">
        <v>2019</v>
      </c>
      <c r="D4655" s="3" t="s">
        <v>1456</v>
      </c>
      <c r="E4655" s="4">
        <v>5755008</v>
      </c>
      <c r="F4655" s="4">
        <v>5095787</v>
      </c>
      <c r="G4655" s="4">
        <v>659221</v>
      </c>
      <c r="H4655" s="4">
        <v>30048</v>
      </c>
      <c r="I4655" s="4">
        <v>0</v>
      </c>
      <c r="J4655" s="4">
        <v>0</v>
      </c>
      <c r="K4655" s="3" t="s">
        <v>1447</v>
      </c>
      <c r="L4655" s="4">
        <v>0.88545263533951646</v>
      </c>
    </row>
    <row r="4656" spans="2:12" x14ac:dyDescent="0.3">
      <c r="B4656" s="3" t="s">
        <v>201</v>
      </c>
      <c r="C4656" s="4">
        <v>2019</v>
      </c>
      <c r="D4656" s="3" t="s">
        <v>1457</v>
      </c>
      <c r="E4656" s="4">
        <v>4899881</v>
      </c>
      <c r="F4656" s="4">
        <v>1439619</v>
      </c>
      <c r="G4656" s="4">
        <v>3460262</v>
      </c>
      <c r="H4656" s="4">
        <v>109256</v>
      </c>
      <c r="I4656" s="4">
        <v>0</v>
      </c>
      <c r="J4656" s="4">
        <v>0</v>
      </c>
      <c r="K4656" s="3" t="s">
        <v>1447</v>
      </c>
      <c r="L4656" s="4">
        <v>0.29380693122955437</v>
      </c>
    </row>
    <row r="4657" spans="2:12" x14ac:dyDescent="0.3">
      <c r="B4657" s="3" t="s">
        <v>201</v>
      </c>
      <c r="C4657" s="4">
        <v>2019</v>
      </c>
      <c r="D4657" s="3" t="s">
        <v>1458</v>
      </c>
      <c r="E4657" s="4">
        <v>79308</v>
      </c>
      <c r="F4657" s="4"/>
      <c r="G4657" s="4">
        <v>79308</v>
      </c>
      <c r="H4657" s="4">
        <v>79308</v>
      </c>
      <c r="I4657" s="4">
        <v>79308</v>
      </c>
      <c r="J4657" s="4"/>
      <c r="K4657" s="3" t="s">
        <v>1451</v>
      </c>
      <c r="L4657" s="4"/>
    </row>
    <row r="4658" spans="2:12" x14ac:dyDescent="0.3">
      <c r="B4658" s="3" t="s">
        <v>201</v>
      </c>
      <c r="C4658" s="4">
        <v>2020</v>
      </c>
      <c r="D4658" s="3" t="s">
        <v>1446</v>
      </c>
      <c r="E4658" s="4">
        <v>9653926</v>
      </c>
      <c r="F4658" s="4">
        <v>2943702</v>
      </c>
      <c r="G4658" s="4">
        <v>6710224</v>
      </c>
      <c r="H4658" s="4">
        <v>9387</v>
      </c>
      <c r="I4658" s="4">
        <v>0</v>
      </c>
      <c r="J4658" s="4">
        <v>0</v>
      </c>
      <c r="K4658" s="3" t="s">
        <v>1447</v>
      </c>
      <c r="L4658" s="4">
        <v>0.30492278478206691</v>
      </c>
    </row>
    <row r="4659" spans="2:12" x14ac:dyDescent="0.3">
      <c r="B4659" s="3" t="s">
        <v>201</v>
      </c>
      <c r="C4659" s="4">
        <v>2020</v>
      </c>
      <c r="D4659" s="3" t="s">
        <v>1448</v>
      </c>
      <c r="E4659" s="4">
        <v>0</v>
      </c>
      <c r="F4659" s="4">
        <v>0</v>
      </c>
      <c r="G4659" s="4">
        <v>0</v>
      </c>
      <c r="H4659" s="4">
        <v>0</v>
      </c>
      <c r="I4659" s="4">
        <v>0</v>
      </c>
      <c r="J4659" s="4">
        <v>0</v>
      </c>
      <c r="K4659" s="3" t="s">
        <v>1447</v>
      </c>
      <c r="L4659" s="4"/>
    </row>
    <row r="4660" spans="2:12" x14ac:dyDescent="0.3">
      <c r="B4660" s="3" t="s">
        <v>201</v>
      </c>
      <c r="C4660" s="4">
        <v>2020</v>
      </c>
      <c r="D4660" s="3" t="s">
        <v>1449</v>
      </c>
      <c r="E4660" s="4">
        <v>2156267</v>
      </c>
      <c r="F4660" s="4">
        <v>1505059</v>
      </c>
      <c r="G4660" s="4">
        <v>651208</v>
      </c>
      <c r="H4660" s="4">
        <v>50363</v>
      </c>
      <c r="I4660" s="4">
        <v>0</v>
      </c>
      <c r="J4660" s="4">
        <v>0</v>
      </c>
      <c r="K4660" s="3" t="s">
        <v>1447</v>
      </c>
      <c r="L4660" s="4">
        <v>0.69799287379531383</v>
      </c>
    </row>
    <row r="4661" spans="2:12" x14ac:dyDescent="0.3">
      <c r="B4661" s="3" t="s">
        <v>201</v>
      </c>
      <c r="C4661" s="4">
        <v>2020</v>
      </c>
      <c r="D4661" s="3" t="s">
        <v>1450</v>
      </c>
      <c r="E4661" s="4">
        <v>3245485</v>
      </c>
      <c r="F4661" s="4"/>
      <c r="G4661" s="4">
        <v>3245485</v>
      </c>
      <c r="H4661" s="4">
        <v>0</v>
      </c>
      <c r="I4661" s="4">
        <v>3245485</v>
      </c>
      <c r="J4661" s="4"/>
      <c r="K4661" s="3" t="s">
        <v>1451</v>
      </c>
      <c r="L4661" s="4"/>
    </row>
    <row r="4662" spans="2:12" x14ac:dyDescent="0.3">
      <c r="B4662" s="3" t="s">
        <v>201</v>
      </c>
      <c r="C4662" s="4">
        <v>2020</v>
      </c>
      <c r="D4662" s="3" t="s">
        <v>1452</v>
      </c>
      <c r="E4662" s="4">
        <v>0</v>
      </c>
      <c r="F4662" s="4">
        <v>0</v>
      </c>
      <c r="G4662" s="4">
        <v>0</v>
      </c>
      <c r="H4662" s="4">
        <v>0</v>
      </c>
      <c r="I4662" s="4">
        <v>0</v>
      </c>
      <c r="J4662" s="4">
        <v>0</v>
      </c>
      <c r="K4662" s="3" t="s">
        <v>1447</v>
      </c>
      <c r="L4662" s="4"/>
    </row>
    <row r="4663" spans="2:12" x14ac:dyDescent="0.3">
      <c r="B4663" s="3" t="s">
        <v>201</v>
      </c>
      <c r="C4663" s="4">
        <v>2020</v>
      </c>
      <c r="D4663" s="3" t="s">
        <v>1453</v>
      </c>
      <c r="E4663" s="4">
        <v>2736500</v>
      </c>
      <c r="F4663" s="4">
        <v>2164456</v>
      </c>
      <c r="G4663" s="4">
        <v>572044</v>
      </c>
      <c r="H4663" s="4">
        <v>95973</v>
      </c>
      <c r="I4663" s="4">
        <v>0</v>
      </c>
      <c r="J4663" s="4">
        <v>0</v>
      </c>
      <c r="K4663" s="3" t="s">
        <v>1451</v>
      </c>
      <c r="L4663" s="4">
        <v>0.79095779280102319</v>
      </c>
    </row>
    <row r="4664" spans="2:12" x14ac:dyDescent="0.3">
      <c r="B4664" s="3" t="s">
        <v>201</v>
      </c>
      <c r="C4664" s="4">
        <v>2020</v>
      </c>
      <c r="D4664" s="3" t="s">
        <v>1454</v>
      </c>
      <c r="E4664" s="4">
        <v>3988514</v>
      </c>
      <c r="F4664" s="4">
        <v>2173896</v>
      </c>
      <c r="G4664" s="4">
        <v>1814618</v>
      </c>
      <c r="H4664" s="4">
        <v>148568</v>
      </c>
      <c r="I4664" s="4">
        <v>0</v>
      </c>
      <c r="J4664" s="4">
        <v>0</v>
      </c>
      <c r="K4664" s="3" t="s">
        <v>1447</v>
      </c>
      <c r="L4664" s="4">
        <v>0.5450390797174085</v>
      </c>
    </row>
    <row r="4665" spans="2:12" x14ac:dyDescent="0.3">
      <c r="B4665" s="3" t="s">
        <v>201</v>
      </c>
      <c r="C4665" s="4">
        <v>2020</v>
      </c>
      <c r="D4665" s="3" t="s">
        <v>1455</v>
      </c>
      <c r="E4665" s="4">
        <v>3480091</v>
      </c>
      <c r="F4665" s="4">
        <v>2326174</v>
      </c>
      <c r="G4665" s="4">
        <v>1153917</v>
      </c>
      <c r="H4665" s="4">
        <v>0</v>
      </c>
      <c r="I4665" s="4">
        <v>0</v>
      </c>
      <c r="J4665" s="4">
        <v>0</v>
      </c>
      <c r="K4665" s="3" t="s">
        <v>1447</v>
      </c>
      <c r="L4665" s="4">
        <v>0.66842332571188512</v>
      </c>
    </row>
    <row r="4666" spans="2:12" x14ac:dyDescent="0.3">
      <c r="B4666" s="3" t="s">
        <v>201</v>
      </c>
      <c r="C4666" s="4">
        <v>2020</v>
      </c>
      <c r="D4666" s="3" t="s">
        <v>1456</v>
      </c>
      <c r="E4666" s="4">
        <v>6321607</v>
      </c>
      <c r="F4666" s="4">
        <v>5600375</v>
      </c>
      <c r="G4666" s="4">
        <v>721232</v>
      </c>
      <c r="H4666" s="4">
        <v>0</v>
      </c>
      <c r="I4666" s="4">
        <v>0</v>
      </c>
      <c r="J4666" s="4">
        <v>0</v>
      </c>
      <c r="K4666" s="3" t="s">
        <v>1447</v>
      </c>
      <c r="L4666" s="4">
        <v>0.885910022562301</v>
      </c>
    </row>
    <row r="4667" spans="2:12" x14ac:dyDescent="0.3">
      <c r="B4667" s="3" t="s">
        <v>201</v>
      </c>
      <c r="C4667" s="4">
        <v>2020</v>
      </c>
      <c r="D4667" s="3" t="s">
        <v>1457</v>
      </c>
      <c r="E4667" s="4">
        <v>5172563</v>
      </c>
      <c r="F4667" s="4">
        <v>1561677</v>
      </c>
      <c r="G4667" s="4">
        <v>3610886</v>
      </c>
      <c r="H4667" s="4">
        <v>182724</v>
      </c>
      <c r="I4667" s="4">
        <v>0</v>
      </c>
      <c r="J4667" s="4">
        <v>0</v>
      </c>
      <c r="K4667" s="3" t="s">
        <v>1447</v>
      </c>
      <c r="L4667" s="4">
        <v>0.30191551074390005</v>
      </c>
    </row>
    <row r="4668" spans="2:12" x14ac:dyDescent="0.3">
      <c r="B4668" s="3" t="s">
        <v>201</v>
      </c>
      <c r="C4668" s="4">
        <v>2020</v>
      </c>
      <c r="D4668" s="3" t="s">
        <v>1458</v>
      </c>
      <c r="E4668" s="4">
        <v>0</v>
      </c>
      <c r="F4668" s="4"/>
      <c r="G4668" s="4">
        <v>0</v>
      </c>
      <c r="H4668" s="4">
        <v>0</v>
      </c>
      <c r="I4668" s="4">
        <v>0</v>
      </c>
      <c r="J4668" s="4"/>
      <c r="K4668" s="3" t="s">
        <v>1451</v>
      </c>
      <c r="L4668" s="4"/>
    </row>
    <row r="4669" spans="2:12" x14ac:dyDescent="0.3">
      <c r="B4669" s="3" t="s">
        <v>201</v>
      </c>
      <c r="C4669" s="4">
        <v>2021</v>
      </c>
      <c r="D4669" s="3" t="s">
        <v>1446</v>
      </c>
      <c r="E4669" s="4">
        <v>9851216</v>
      </c>
      <c r="F4669" s="4">
        <v>3183111</v>
      </c>
      <c r="G4669" s="4">
        <v>6668105</v>
      </c>
      <c r="H4669" s="4">
        <v>197290</v>
      </c>
      <c r="I4669" s="4">
        <v>0</v>
      </c>
      <c r="J4669" s="4">
        <v>0</v>
      </c>
      <c r="K4669" s="3" t="s">
        <v>1447</v>
      </c>
      <c r="L4669" s="4">
        <v>0.32311858759365342</v>
      </c>
    </row>
    <row r="4670" spans="2:12" x14ac:dyDescent="0.3">
      <c r="B4670" s="3" t="s">
        <v>201</v>
      </c>
      <c r="C4670" s="4">
        <v>2021</v>
      </c>
      <c r="D4670" s="3" t="s">
        <v>1448</v>
      </c>
      <c r="E4670" s="4">
        <v>0</v>
      </c>
      <c r="F4670" s="4">
        <v>0</v>
      </c>
      <c r="G4670" s="4">
        <v>0</v>
      </c>
      <c r="H4670" s="4">
        <v>0</v>
      </c>
      <c r="I4670" s="4">
        <v>0</v>
      </c>
      <c r="J4670" s="4">
        <v>0</v>
      </c>
      <c r="K4670" s="3" t="s">
        <v>1447</v>
      </c>
      <c r="L4670" s="4"/>
    </row>
    <row r="4671" spans="2:12" x14ac:dyDescent="0.3">
      <c r="B4671" s="3" t="s">
        <v>201</v>
      </c>
      <c r="C4671" s="4">
        <v>2021</v>
      </c>
      <c r="D4671" s="3" t="s">
        <v>1449</v>
      </c>
      <c r="E4671" s="4">
        <v>2595652</v>
      </c>
      <c r="F4671" s="4">
        <v>1561648</v>
      </c>
      <c r="G4671" s="4">
        <v>1034004</v>
      </c>
      <c r="H4671" s="4">
        <v>504435</v>
      </c>
      <c r="I4671" s="4">
        <v>0</v>
      </c>
      <c r="J4671" s="4">
        <v>0</v>
      </c>
      <c r="K4671" s="3" t="s">
        <v>1460</v>
      </c>
      <c r="L4671" s="4">
        <v>0.60163997330921093</v>
      </c>
    </row>
    <row r="4672" spans="2:12" x14ac:dyDescent="0.3">
      <c r="B4672" s="3" t="s">
        <v>201</v>
      </c>
      <c r="C4672" s="4">
        <v>2021</v>
      </c>
      <c r="D4672" s="3" t="s">
        <v>1450</v>
      </c>
      <c r="E4672" s="4">
        <v>3245485</v>
      </c>
      <c r="F4672" s="4"/>
      <c r="G4672" s="4">
        <v>3245485</v>
      </c>
      <c r="H4672" s="4">
        <v>0</v>
      </c>
      <c r="I4672" s="4">
        <v>3245485</v>
      </c>
      <c r="J4672" s="4"/>
      <c r="K4672" s="3" t="s">
        <v>1451</v>
      </c>
      <c r="L4672" s="4"/>
    </row>
    <row r="4673" spans="2:12" x14ac:dyDescent="0.3">
      <c r="B4673" s="3" t="s">
        <v>201</v>
      </c>
      <c r="C4673" s="4">
        <v>2021</v>
      </c>
      <c r="D4673" s="3" t="s">
        <v>1452</v>
      </c>
      <c r="E4673" s="4">
        <v>0</v>
      </c>
      <c r="F4673" s="4">
        <v>0</v>
      </c>
      <c r="G4673" s="4">
        <v>0</v>
      </c>
      <c r="H4673" s="4">
        <v>0</v>
      </c>
      <c r="I4673" s="4">
        <v>0</v>
      </c>
      <c r="J4673" s="4">
        <v>0</v>
      </c>
      <c r="K4673" s="3" t="s">
        <v>1447</v>
      </c>
      <c r="L4673" s="4"/>
    </row>
    <row r="4674" spans="2:12" x14ac:dyDescent="0.3">
      <c r="B4674" s="3" t="s">
        <v>201</v>
      </c>
      <c r="C4674" s="4">
        <v>2021</v>
      </c>
      <c r="D4674" s="3" t="s">
        <v>1453</v>
      </c>
      <c r="E4674" s="4">
        <v>2768902</v>
      </c>
      <c r="F4674" s="4">
        <v>2277961</v>
      </c>
      <c r="G4674" s="4">
        <v>490941</v>
      </c>
      <c r="H4674" s="4">
        <v>32400</v>
      </c>
      <c r="I4674" s="4">
        <v>0</v>
      </c>
      <c r="J4674" s="4">
        <v>0</v>
      </c>
      <c r="K4674" s="3" t="s">
        <v>1451</v>
      </c>
      <c r="L4674" s="4">
        <v>0.82269469992076283</v>
      </c>
    </row>
    <row r="4675" spans="2:12" x14ac:dyDescent="0.3">
      <c r="B4675" s="3" t="s">
        <v>201</v>
      </c>
      <c r="C4675" s="4">
        <v>2021</v>
      </c>
      <c r="D4675" s="3" t="s">
        <v>1454</v>
      </c>
      <c r="E4675" s="4">
        <v>4026462</v>
      </c>
      <c r="F4675" s="4">
        <v>2306337</v>
      </c>
      <c r="G4675" s="4">
        <v>1720125</v>
      </c>
      <c r="H4675" s="4">
        <v>45018</v>
      </c>
      <c r="I4675" s="4">
        <v>0</v>
      </c>
      <c r="J4675" s="4">
        <v>0</v>
      </c>
      <c r="K4675" s="3" t="s">
        <v>1447</v>
      </c>
      <c r="L4675" s="4">
        <v>0.57279492517252117</v>
      </c>
    </row>
    <row r="4676" spans="2:12" x14ac:dyDescent="0.3">
      <c r="B4676" s="3" t="s">
        <v>201</v>
      </c>
      <c r="C4676" s="4">
        <v>2021</v>
      </c>
      <c r="D4676" s="3" t="s">
        <v>1455</v>
      </c>
      <c r="E4676" s="4">
        <v>3480091</v>
      </c>
      <c r="F4676" s="4">
        <v>2400857</v>
      </c>
      <c r="G4676" s="4">
        <v>1079234</v>
      </c>
      <c r="H4676" s="4">
        <v>0</v>
      </c>
      <c r="I4676" s="4">
        <v>0</v>
      </c>
      <c r="J4676" s="4">
        <v>0</v>
      </c>
      <c r="K4676" s="3" t="s">
        <v>1447</v>
      </c>
      <c r="L4676" s="4">
        <v>0.6898833967272695</v>
      </c>
    </row>
    <row r="4677" spans="2:12" x14ac:dyDescent="0.3">
      <c r="B4677" s="3" t="s">
        <v>201</v>
      </c>
      <c r="C4677" s="4">
        <v>2021</v>
      </c>
      <c r="D4677" s="3" t="s">
        <v>1456</v>
      </c>
      <c r="E4677" s="4">
        <v>6328413</v>
      </c>
      <c r="F4677" s="4">
        <v>5706201</v>
      </c>
      <c r="G4677" s="4">
        <v>622212</v>
      </c>
      <c r="H4677" s="4">
        <v>0</v>
      </c>
      <c r="I4677" s="4">
        <v>0</v>
      </c>
      <c r="J4677" s="4">
        <v>0</v>
      </c>
      <c r="K4677" s="3" t="s">
        <v>1447</v>
      </c>
      <c r="L4677" s="4">
        <v>0.90167961541068831</v>
      </c>
    </row>
    <row r="4678" spans="2:12" x14ac:dyDescent="0.3">
      <c r="B4678" s="3" t="s">
        <v>201</v>
      </c>
      <c r="C4678" s="4">
        <v>2021</v>
      </c>
      <c r="D4678" s="3" t="s">
        <v>1457</v>
      </c>
      <c r="E4678" s="4">
        <v>5909257</v>
      </c>
      <c r="F4678" s="4">
        <v>1675748</v>
      </c>
      <c r="G4678" s="4">
        <v>4233509</v>
      </c>
      <c r="H4678" s="4">
        <v>736694</v>
      </c>
      <c r="I4678" s="4">
        <v>0</v>
      </c>
      <c r="J4678" s="4">
        <v>0</v>
      </c>
      <c r="K4678" s="3" t="s">
        <v>1447</v>
      </c>
      <c r="L4678" s="4">
        <v>0.28358015229325784</v>
      </c>
    </row>
    <row r="4679" spans="2:12" x14ac:dyDescent="0.3">
      <c r="B4679" s="3" t="s">
        <v>201</v>
      </c>
      <c r="C4679" s="4">
        <v>2021</v>
      </c>
      <c r="D4679" s="3" t="s">
        <v>1458</v>
      </c>
      <c r="E4679" s="4">
        <v>0</v>
      </c>
      <c r="F4679" s="4"/>
      <c r="G4679" s="4">
        <v>0</v>
      </c>
      <c r="H4679" s="4">
        <v>0</v>
      </c>
      <c r="I4679" s="4">
        <v>0</v>
      </c>
      <c r="J4679" s="4"/>
      <c r="K4679" s="3" t="s">
        <v>1451</v>
      </c>
      <c r="L4679" s="4"/>
    </row>
    <row r="4680" spans="2:12" x14ac:dyDescent="0.3">
      <c r="B4680" s="3" t="s">
        <v>201</v>
      </c>
      <c r="C4680" s="4">
        <v>2022</v>
      </c>
      <c r="D4680" s="3" t="s">
        <v>1446</v>
      </c>
      <c r="E4680" s="4">
        <v>9950019</v>
      </c>
      <c r="F4680" s="4">
        <v>3426754</v>
      </c>
      <c r="G4680" s="4">
        <v>6523265</v>
      </c>
      <c r="H4680" s="4">
        <v>98803</v>
      </c>
      <c r="I4680" s="4">
        <v>0</v>
      </c>
      <c r="J4680" s="4">
        <v>0</v>
      </c>
      <c r="K4680" s="3" t="s">
        <v>1447</v>
      </c>
      <c r="L4680" s="4">
        <v>0.34439672929267773</v>
      </c>
    </row>
    <row r="4681" spans="2:12" x14ac:dyDescent="0.3">
      <c r="B4681" s="3" t="s">
        <v>201</v>
      </c>
      <c r="C4681" s="4">
        <v>2022</v>
      </c>
      <c r="D4681" s="3" t="s">
        <v>1448</v>
      </c>
      <c r="E4681" s="4">
        <v>0</v>
      </c>
      <c r="F4681" s="4">
        <v>0</v>
      </c>
      <c r="G4681" s="4">
        <v>0</v>
      </c>
      <c r="H4681" s="4">
        <v>0</v>
      </c>
      <c r="I4681" s="4">
        <v>0</v>
      </c>
      <c r="J4681" s="4">
        <v>0</v>
      </c>
      <c r="K4681" s="3" t="s">
        <v>1451</v>
      </c>
      <c r="L4681" s="4"/>
    </row>
    <row r="4682" spans="2:12" x14ac:dyDescent="0.3">
      <c r="B4682" s="3" t="s">
        <v>201</v>
      </c>
      <c r="C4682" s="4">
        <v>2022</v>
      </c>
      <c r="D4682" s="3" t="s">
        <v>1449</v>
      </c>
      <c r="E4682" s="4">
        <v>2595652</v>
      </c>
      <c r="F4682" s="4">
        <v>1666757</v>
      </c>
      <c r="G4682" s="4">
        <v>928895</v>
      </c>
      <c r="H4682" s="4">
        <v>0</v>
      </c>
      <c r="I4682" s="4">
        <v>0</v>
      </c>
      <c r="J4682" s="4">
        <v>0</v>
      </c>
      <c r="K4682" s="3" t="s">
        <v>1447</v>
      </c>
      <c r="L4682" s="4">
        <v>0.64213423062875918</v>
      </c>
    </row>
    <row r="4683" spans="2:12" x14ac:dyDescent="0.3">
      <c r="B4683" s="3" t="s">
        <v>201</v>
      </c>
      <c r="C4683" s="4">
        <v>2022</v>
      </c>
      <c r="D4683" s="3" t="s">
        <v>1450</v>
      </c>
      <c r="E4683" s="4">
        <v>3245485</v>
      </c>
      <c r="F4683" s="4"/>
      <c r="G4683" s="4">
        <v>3245485</v>
      </c>
      <c r="H4683" s="4">
        <v>0</v>
      </c>
      <c r="I4683" s="4">
        <v>3245485</v>
      </c>
      <c r="J4683" s="4"/>
      <c r="K4683" s="3" t="s">
        <v>1451</v>
      </c>
      <c r="L4683" s="4"/>
    </row>
    <row r="4684" spans="2:12" x14ac:dyDescent="0.3">
      <c r="B4684" s="3" t="s">
        <v>201</v>
      </c>
      <c r="C4684" s="4">
        <v>2022</v>
      </c>
      <c r="D4684" s="3" t="s">
        <v>1452</v>
      </c>
      <c r="E4684" s="4">
        <v>0</v>
      </c>
      <c r="F4684" s="4">
        <v>0</v>
      </c>
      <c r="G4684" s="4">
        <v>0</v>
      </c>
      <c r="H4684" s="4">
        <v>0</v>
      </c>
      <c r="I4684" s="4">
        <v>0</v>
      </c>
      <c r="J4684" s="4">
        <v>0</v>
      </c>
      <c r="K4684" s="3" t="s">
        <v>1451</v>
      </c>
      <c r="L4684" s="4"/>
    </row>
    <row r="4685" spans="2:12" x14ac:dyDescent="0.3">
      <c r="B4685" s="3" t="s">
        <v>201</v>
      </c>
      <c r="C4685" s="4">
        <v>2022</v>
      </c>
      <c r="D4685" s="3" t="s">
        <v>1453</v>
      </c>
      <c r="E4685" s="4">
        <v>2834076</v>
      </c>
      <c r="F4685" s="4">
        <v>2372350</v>
      </c>
      <c r="G4685" s="4">
        <v>461726</v>
      </c>
      <c r="H4685" s="4">
        <v>36980</v>
      </c>
      <c r="I4685" s="4">
        <v>0</v>
      </c>
      <c r="J4685" s="4">
        <v>0</v>
      </c>
      <c r="K4685" s="3" t="s">
        <v>1451</v>
      </c>
      <c r="L4685" s="4">
        <v>0.83708058640629257</v>
      </c>
    </row>
    <row r="4686" spans="2:12" x14ac:dyDescent="0.3">
      <c r="B4686" s="3" t="s">
        <v>201</v>
      </c>
      <c r="C4686" s="4">
        <v>2022</v>
      </c>
      <c r="D4686" s="3" t="s">
        <v>1454</v>
      </c>
      <c r="E4686" s="4">
        <v>4116850</v>
      </c>
      <c r="F4686" s="4">
        <v>2439807</v>
      </c>
      <c r="G4686" s="4">
        <v>1677043</v>
      </c>
      <c r="H4686" s="4">
        <v>64786</v>
      </c>
      <c r="I4686" s="4">
        <v>0</v>
      </c>
      <c r="J4686" s="4">
        <v>0</v>
      </c>
      <c r="K4686" s="3" t="s">
        <v>1447</v>
      </c>
      <c r="L4686" s="4">
        <v>0.59263927517398007</v>
      </c>
    </row>
    <row r="4687" spans="2:12" x14ac:dyDescent="0.3">
      <c r="B4687" s="3" t="s">
        <v>201</v>
      </c>
      <c r="C4687" s="4">
        <v>2022</v>
      </c>
      <c r="D4687" s="3" t="s">
        <v>1455</v>
      </c>
      <c r="E4687" s="4">
        <v>3480091</v>
      </c>
      <c r="F4687" s="4">
        <v>2474814</v>
      </c>
      <c r="G4687" s="4">
        <v>1005277</v>
      </c>
      <c r="H4687" s="4">
        <v>0</v>
      </c>
      <c r="I4687" s="4">
        <v>0</v>
      </c>
      <c r="J4687" s="4">
        <v>0</v>
      </c>
      <c r="K4687" s="3" t="s">
        <v>1447</v>
      </c>
      <c r="L4687" s="4">
        <v>0.71113485250816721</v>
      </c>
    </row>
    <row r="4688" spans="2:12" x14ac:dyDescent="0.3">
      <c r="B4688" s="3" t="s">
        <v>201</v>
      </c>
      <c r="C4688" s="4">
        <v>2022</v>
      </c>
      <c r="D4688" s="3" t="s">
        <v>1456</v>
      </c>
      <c r="E4688" s="4">
        <v>6661402</v>
      </c>
      <c r="F4688" s="4">
        <v>5824432</v>
      </c>
      <c r="G4688" s="4">
        <v>836970</v>
      </c>
      <c r="H4688" s="4">
        <v>332989</v>
      </c>
      <c r="I4688" s="4">
        <v>0</v>
      </c>
      <c r="J4688" s="4">
        <v>0</v>
      </c>
      <c r="K4688" s="3" t="s">
        <v>1447</v>
      </c>
      <c r="L4688" s="4">
        <v>0.8743552783633235</v>
      </c>
    </row>
    <row r="4689" spans="2:12" x14ac:dyDescent="0.3">
      <c r="B4689" s="3" t="s">
        <v>201</v>
      </c>
      <c r="C4689" s="4">
        <v>2022</v>
      </c>
      <c r="D4689" s="3" t="s">
        <v>1457</v>
      </c>
      <c r="E4689" s="4">
        <v>6093690</v>
      </c>
      <c r="F4689" s="4">
        <v>1811967</v>
      </c>
      <c r="G4689" s="4">
        <v>4281723</v>
      </c>
      <c r="H4689" s="4">
        <v>305127</v>
      </c>
      <c r="I4689" s="4">
        <v>0</v>
      </c>
      <c r="J4689" s="4">
        <v>0</v>
      </c>
      <c r="K4689" s="3" t="s">
        <v>1447</v>
      </c>
      <c r="L4689" s="4">
        <v>0.29735135853645328</v>
      </c>
    </row>
    <row r="4690" spans="2:12" x14ac:dyDescent="0.3">
      <c r="B4690" s="3" t="s">
        <v>201</v>
      </c>
      <c r="C4690" s="4">
        <v>2022</v>
      </c>
      <c r="D4690" s="3" t="s">
        <v>1458</v>
      </c>
      <c r="E4690" s="4">
        <v>0</v>
      </c>
      <c r="F4690" s="4"/>
      <c r="G4690" s="4">
        <v>0</v>
      </c>
      <c r="H4690" s="4">
        <v>0</v>
      </c>
      <c r="I4690" s="4">
        <v>0</v>
      </c>
      <c r="J4690" s="4"/>
      <c r="K4690" s="3" t="s">
        <v>1451</v>
      </c>
      <c r="L4690" s="4"/>
    </row>
    <row r="4691" spans="2:12" x14ac:dyDescent="0.3">
      <c r="B4691" s="3" t="s">
        <v>201</v>
      </c>
      <c r="C4691" s="4">
        <v>2023</v>
      </c>
      <c r="D4691" s="3" t="s">
        <v>1446</v>
      </c>
      <c r="E4691" s="4">
        <v>9982100</v>
      </c>
      <c r="F4691" s="4">
        <v>3672248</v>
      </c>
      <c r="G4691" s="4">
        <v>6309852</v>
      </c>
      <c r="H4691" s="4">
        <v>32081</v>
      </c>
      <c r="I4691" s="4">
        <v>0</v>
      </c>
      <c r="J4691" s="4">
        <v>0</v>
      </c>
      <c r="K4691" s="3" t="s">
        <v>1459</v>
      </c>
      <c r="L4691" s="4">
        <v>0.36788331112691719</v>
      </c>
    </row>
    <row r="4692" spans="2:12" x14ac:dyDescent="0.3">
      <c r="B4692" s="3" t="s">
        <v>201</v>
      </c>
      <c r="C4692" s="4">
        <v>2023</v>
      </c>
      <c r="D4692" s="3" t="s">
        <v>1448</v>
      </c>
      <c r="E4692" s="4">
        <v>0</v>
      </c>
      <c r="F4692" s="4">
        <v>0</v>
      </c>
      <c r="G4692" s="4">
        <v>0</v>
      </c>
      <c r="H4692" s="4">
        <v>0</v>
      </c>
      <c r="I4692" s="4">
        <v>0</v>
      </c>
      <c r="J4692" s="4">
        <v>0</v>
      </c>
      <c r="K4692" s="3" t="s">
        <v>1459</v>
      </c>
      <c r="L4692" s="4"/>
    </row>
    <row r="4693" spans="2:12" x14ac:dyDescent="0.3">
      <c r="B4693" s="3" t="s">
        <v>201</v>
      </c>
      <c r="C4693" s="4">
        <v>2023</v>
      </c>
      <c r="D4693" s="3" t="s">
        <v>1449</v>
      </c>
      <c r="E4693" s="4">
        <v>2668901</v>
      </c>
      <c r="F4693" s="4">
        <v>1777614</v>
      </c>
      <c r="G4693" s="4">
        <v>891287</v>
      </c>
      <c r="H4693" s="4">
        <v>73249</v>
      </c>
      <c r="I4693" s="4">
        <v>0</v>
      </c>
      <c r="J4693" s="4">
        <v>0</v>
      </c>
      <c r="K4693" s="3" t="s">
        <v>1460</v>
      </c>
      <c r="L4693" s="4">
        <v>0.66604718571426968</v>
      </c>
    </row>
    <row r="4694" spans="2:12" x14ac:dyDescent="0.3">
      <c r="B4694" s="3" t="s">
        <v>201</v>
      </c>
      <c r="C4694" s="4">
        <v>2023</v>
      </c>
      <c r="D4694" s="3" t="s">
        <v>1450</v>
      </c>
      <c r="E4694" s="4">
        <v>3245485</v>
      </c>
      <c r="F4694" s="4"/>
      <c r="G4694" s="4">
        <v>3245485</v>
      </c>
      <c r="H4694" s="4">
        <v>0</v>
      </c>
      <c r="I4694" s="4">
        <v>3245485</v>
      </c>
      <c r="J4694" s="4"/>
      <c r="K4694" s="3" t="s">
        <v>1451</v>
      </c>
      <c r="L4694" s="4"/>
    </row>
    <row r="4695" spans="2:12" x14ac:dyDescent="0.3">
      <c r="B4695" s="3" t="s">
        <v>201</v>
      </c>
      <c r="C4695" s="4">
        <v>2023</v>
      </c>
      <c r="D4695" s="3" t="s">
        <v>1452</v>
      </c>
      <c r="E4695" s="4">
        <v>0</v>
      </c>
      <c r="F4695" s="4">
        <v>0</v>
      </c>
      <c r="G4695" s="4">
        <v>0</v>
      </c>
      <c r="H4695" s="4">
        <v>0</v>
      </c>
      <c r="I4695" s="4">
        <v>0</v>
      </c>
      <c r="J4695" s="4">
        <v>0</v>
      </c>
      <c r="K4695" s="3" t="s">
        <v>1451</v>
      </c>
      <c r="L4695" s="4"/>
    </row>
    <row r="4696" spans="2:12" x14ac:dyDescent="0.3">
      <c r="B4696" s="3" t="s">
        <v>201</v>
      </c>
      <c r="C4696" s="4">
        <v>2023</v>
      </c>
      <c r="D4696" s="3" t="s">
        <v>1453</v>
      </c>
      <c r="E4696" s="4">
        <v>3052118</v>
      </c>
      <c r="F4696" s="4">
        <v>2489796</v>
      </c>
      <c r="G4696" s="4">
        <v>562322</v>
      </c>
      <c r="H4696" s="4">
        <v>120303</v>
      </c>
      <c r="I4696" s="4">
        <v>0</v>
      </c>
      <c r="J4696" s="4">
        <v>0</v>
      </c>
      <c r="K4696" s="3" t="s">
        <v>1451</v>
      </c>
      <c r="L4696" s="4">
        <v>0.81576007218593771</v>
      </c>
    </row>
    <row r="4697" spans="2:12" x14ac:dyDescent="0.3">
      <c r="B4697" s="3" t="s">
        <v>201</v>
      </c>
      <c r="C4697" s="4">
        <v>2023</v>
      </c>
      <c r="D4697" s="3" t="s">
        <v>1454</v>
      </c>
      <c r="E4697" s="4">
        <v>5312845</v>
      </c>
      <c r="F4697" s="4">
        <v>2574601</v>
      </c>
      <c r="G4697" s="4">
        <v>2738244</v>
      </c>
      <c r="H4697" s="4">
        <v>1293734</v>
      </c>
      <c r="I4697" s="4">
        <v>0</v>
      </c>
      <c r="J4697" s="4">
        <v>0</v>
      </c>
      <c r="K4697" s="3" t="s">
        <v>1459</v>
      </c>
      <c r="L4697" s="4">
        <v>0.48459930602153839</v>
      </c>
    </row>
    <row r="4698" spans="2:12" x14ac:dyDescent="0.3">
      <c r="B4698" s="3" t="s">
        <v>201</v>
      </c>
      <c r="C4698" s="4">
        <v>2023</v>
      </c>
      <c r="D4698" s="3" t="s">
        <v>1455</v>
      </c>
      <c r="E4698" s="4">
        <v>3480091</v>
      </c>
      <c r="F4698" s="4">
        <v>2548312</v>
      </c>
      <c r="G4698" s="4">
        <v>931779</v>
      </c>
      <c r="H4698" s="4">
        <v>0</v>
      </c>
      <c r="I4698" s="4">
        <v>9627304</v>
      </c>
      <c r="J4698" s="4">
        <v>0</v>
      </c>
      <c r="K4698" s="3" t="s">
        <v>1447</v>
      </c>
      <c r="L4698" s="4">
        <v>0.73225441518626955</v>
      </c>
    </row>
    <row r="4699" spans="2:12" x14ac:dyDescent="0.3">
      <c r="B4699" s="3" t="s">
        <v>201</v>
      </c>
      <c r="C4699" s="4">
        <v>2023</v>
      </c>
      <c r="D4699" s="3" t="s">
        <v>1456</v>
      </c>
      <c r="E4699" s="4">
        <v>6683413</v>
      </c>
      <c r="F4699" s="4">
        <v>5934912</v>
      </c>
      <c r="G4699" s="4">
        <v>748501</v>
      </c>
      <c r="H4699" s="4">
        <v>22011</v>
      </c>
      <c r="I4699" s="4">
        <v>0</v>
      </c>
      <c r="J4699" s="4">
        <v>0</v>
      </c>
      <c r="K4699" s="3" t="s">
        <v>1447</v>
      </c>
      <c r="L4699" s="4">
        <v>0.88800617289399897</v>
      </c>
    </row>
    <row r="4700" spans="2:12" x14ac:dyDescent="0.3">
      <c r="B4700" s="3" t="s">
        <v>201</v>
      </c>
      <c r="C4700" s="4">
        <v>2023</v>
      </c>
      <c r="D4700" s="3" t="s">
        <v>1457</v>
      </c>
      <c r="E4700" s="4">
        <v>6119362</v>
      </c>
      <c r="F4700" s="4">
        <v>1972357</v>
      </c>
      <c r="G4700" s="4">
        <v>4147005</v>
      </c>
      <c r="H4700" s="4">
        <v>25672</v>
      </c>
      <c r="I4700" s="4">
        <v>9587190</v>
      </c>
      <c r="J4700" s="4">
        <v>0</v>
      </c>
      <c r="K4700" s="3" t="s">
        <v>1460</v>
      </c>
      <c r="L4700" s="4">
        <v>0.32231415627969062</v>
      </c>
    </row>
    <row r="4701" spans="2:12" x14ac:dyDescent="0.3">
      <c r="B4701" s="3" t="s">
        <v>201</v>
      </c>
      <c r="C4701" s="4">
        <v>2023</v>
      </c>
      <c r="D4701" s="3" t="s">
        <v>1458</v>
      </c>
      <c r="E4701" s="4">
        <v>0</v>
      </c>
      <c r="F4701" s="4"/>
      <c r="G4701" s="4">
        <v>0</v>
      </c>
      <c r="H4701" s="4">
        <v>0</v>
      </c>
      <c r="I4701" s="4">
        <v>0</v>
      </c>
      <c r="J4701" s="4"/>
      <c r="K4701" s="3" t="s">
        <v>1451</v>
      </c>
      <c r="L4701" s="4"/>
    </row>
    <row r="4702" spans="2:12" x14ac:dyDescent="0.3">
      <c r="B4702" s="3" t="s">
        <v>201</v>
      </c>
      <c r="C4702" s="4">
        <v>2024</v>
      </c>
      <c r="D4702" s="3" t="s">
        <v>1446</v>
      </c>
      <c r="E4702" s="4">
        <v>10047287</v>
      </c>
      <c r="F4702" s="4">
        <v>3907530</v>
      </c>
      <c r="G4702" s="4">
        <v>6139757</v>
      </c>
      <c r="H4702" s="4">
        <v>65187</v>
      </c>
      <c r="I4702" s="4">
        <v>23446700</v>
      </c>
      <c r="J4702" s="4">
        <v>586168</v>
      </c>
      <c r="K4702" s="3" t="s">
        <v>1459</v>
      </c>
      <c r="L4702" s="4">
        <v>0.3889139426394409</v>
      </c>
    </row>
    <row r="4703" spans="2:12" x14ac:dyDescent="0.3">
      <c r="B4703" s="3" t="s">
        <v>201</v>
      </c>
      <c r="C4703" s="4">
        <v>2024</v>
      </c>
      <c r="D4703" s="3" t="s">
        <v>1448</v>
      </c>
      <c r="E4703" s="4">
        <v>0</v>
      </c>
      <c r="F4703" s="4">
        <v>0</v>
      </c>
      <c r="G4703" s="4">
        <v>0</v>
      </c>
      <c r="H4703" s="4">
        <v>0</v>
      </c>
      <c r="I4703" s="4">
        <v>0</v>
      </c>
      <c r="J4703" s="4">
        <v>0</v>
      </c>
      <c r="K4703" s="3"/>
      <c r="L4703" s="4"/>
    </row>
    <row r="4704" spans="2:12" x14ac:dyDescent="0.3">
      <c r="B4704" s="3" t="s">
        <v>201</v>
      </c>
      <c r="C4704" s="4">
        <v>2024</v>
      </c>
      <c r="D4704" s="3" t="s">
        <v>1449</v>
      </c>
      <c r="E4704" s="4">
        <v>2682255</v>
      </c>
      <c r="F4704" s="4">
        <v>1865665</v>
      </c>
      <c r="G4704" s="4">
        <v>816590</v>
      </c>
      <c r="H4704" s="4">
        <v>41454</v>
      </c>
      <c r="I4704" s="4">
        <v>3352819</v>
      </c>
      <c r="J4704" s="4">
        <v>201169</v>
      </c>
      <c r="K4704" s="3" t="s">
        <v>1459</v>
      </c>
      <c r="L4704" s="4">
        <v>0.69555840141970093</v>
      </c>
    </row>
    <row r="4705" spans="2:12" x14ac:dyDescent="0.3">
      <c r="B4705" s="3" t="s">
        <v>201</v>
      </c>
      <c r="C4705" s="4">
        <v>2024</v>
      </c>
      <c r="D4705" s="3" t="s">
        <v>1450</v>
      </c>
      <c r="E4705" s="4">
        <v>3245485</v>
      </c>
      <c r="F4705" s="4"/>
      <c r="G4705" s="4">
        <v>3245485</v>
      </c>
      <c r="H4705" s="4">
        <v>0</v>
      </c>
      <c r="I4705" s="4">
        <v>3245485</v>
      </c>
      <c r="J4705" s="4"/>
      <c r="K4705" s="3" t="s">
        <v>1451</v>
      </c>
      <c r="L4705" s="4"/>
    </row>
    <row r="4706" spans="2:12" x14ac:dyDescent="0.3">
      <c r="B4706" s="3" t="s">
        <v>201</v>
      </c>
      <c r="C4706" s="4">
        <v>2024</v>
      </c>
      <c r="D4706" s="3" t="s">
        <v>1452</v>
      </c>
      <c r="E4706" s="4">
        <v>0</v>
      </c>
      <c r="F4706" s="4">
        <v>0</v>
      </c>
      <c r="G4706" s="4">
        <v>0</v>
      </c>
      <c r="H4706" s="4">
        <v>0</v>
      </c>
      <c r="I4706" s="4">
        <v>0</v>
      </c>
      <c r="J4706" s="4">
        <v>0</v>
      </c>
      <c r="K4706" s="3"/>
      <c r="L4706" s="4"/>
    </row>
    <row r="4707" spans="2:12" x14ac:dyDescent="0.3">
      <c r="B4707" s="3" t="s">
        <v>201</v>
      </c>
      <c r="C4707" s="4">
        <v>2024</v>
      </c>
      <c r="D4707" s="3" t="s">
        <v>1453</v>
      </c>
      <c r="E4707" s="4">
        <v>3204786</v>
      </c>
      <c r="F4707" s="4">
        <v>2562170</v>
      </c>
      <c r="G4707" s="4">
        <v>642616</v>
      </c>
      <c r="H4707" s="4">
        <v>156861</v>
      </c>
      <c r="I4707" s="4">
        <v>4005983</v>
      </c>
      <c r="J4707" s="4">
        <v>267066</v>
      </c>
      <c r="K4707" s="3" t="s">
        <v>1451</v>
      </c>
      <c r="L4707" s="4">
        <v>0.79948239913679109</v>
      </c>
    </row>
    <row r="4708" spans="2:12" x14ac:dyDescent="0.3">
      <c r="B4708" s="3" t="s">
        <v>201</v>
      </c>
      <c r="C4708" s="4">
        <v>2024</v>
      </c>
      <c r="D4708" s="3" t="s">
        <v>1454</v>
      </c>
      <c r="E4708" s="4">
        <v>6934231</v>
      </c>
      <c r="F4708" s="4">
        <v>2751981</v>
      </c>
      <c r="G4708" s="4">
        <v>4182250</v>
      </c>
      <c r="H4708" s="4">
        <v>1642342</v>
      </c>
      <c r="I4708" s="4">
        <v>8667789</v>
      </c>
      <c r="J4708" s="4">
        <v>577853</v>
      </c>
      <c r="K4708" s="3" t="s">
        <v>1459</v>
      </c>
      <c r="L4708" s="4">
        <v>0.39686895345713175</v>
      </c>
    </row>
    <row r="4709" spans="2:12" x14ac:dyDescent="0.3">
      <c r="B4709" s="3" t="s">
        <v>201</v>
      </c>
      <c r="C4709" s="4">
        <v>2024</v>
      </c>
      <c r="D4709" s="3" t="s">
        <v>1455</v>
      </c>
      <c r="E4709" s="4">
        <v>3537743</v>
      </c>
      <c r="F4709" s="4">
        <v>2623603</v>
      </c>
      <c r="G4709" s="4">
        <v>914140</v>
      </c>
      <c r="H4709" s="4">
        <v>57652</v>
      </c>
      <c r="I4709" s="4">
        <v>10029725</v>
      </c>
      <c r="J4709" s="4">
        <v>179009</v>
      </c>
      <c r="K4709" s="3" t="s">
        <v>1459</v>
      </c>
      <c r="L4709" s="4">
        <v>0.74160361563855826</v>
      </c>
    </row>
    <row r="4710" spans="2:12" x14ac:dyDescent="0.3">
      <c r="B4710" s="3" t="s">
        <v>201</v>
      </c>
      <c r="C4710" s="4">
        <v>2024</v>
      </c>
      <c r="D4710" s="3" t="s">
        <v>1456</v>
      </c>
      <c r="E4710" s="4">
        <v>8725507</v>
      </c>
      <c r="F4710" s="4">
        <v>6036456</v>
      </c>
      <c r="G4710" s="4">
        <v>2689051</v>
      </c>
      <c r="H4710" s="4">
        <v>2042094</v>
      </c>
      <c r="I4710" s="4">
        <v>17092362</v>
      </c>
      <c r="J4710" s="4">
        <v>0</v>
      </c>
      <c r="K4710" s="3" t="s">
        <v>1459</v>
      </c>
      <c r="L4710" s="4">
        <v>0.69181722047784733</v>
      </c>
    </row>
    <row r="4711" spans="2:12" x14ac:dyDescent="0.3">
      <c r="B4711" s="3" t="s">
        <v>201</v>
      </c>
      <c r="C4711" s="4">
        <v>2024</v>
      </c>
      <c r="D4711" s="3" t="s">
        <v>1457</v>
      </c>
      <c r="E4711" s="4">
        <v>6165271</v>
      </c>
      <c r="F4711" s="4">
        <v>2135990</v>
      </c>
      <c r="G4711" s="4">
        <v>4029281</v>
      </c>
      <c r="H4711" s="4">
        <v>45909</v>
      </c>
      <c r="I4711" s="4">
        <v>9987934</v>
      </c>
      <c r="J4711" s="4">
        <v>145541</v>
      </c>
      <c r="K4711" s="3" t="s">
        <v>1460</v>
      </c>
      <c r="L4711" s="4">
        <v>0.34645516798856046</v>
      </c>
    </row>
    <row r="4712" spans="2:12" x14ac:dyDescent="0.3">
      <c r="B4712" s="3" t="s">
        <v>201</v>
      </c>
      <c r="C4712" s="4">
        <v>2024</v>
      </c>
      <c r="D4712" s="3" t="s">
        <v>1458</v>
      </c>
      <c r="E4712" s="4">
        <v>0</v>
      </c>
      <c r="F4712" s="4"/>
      <c r="G4712" s="4">
        <v>0</v>
      </c>
      <c r="H4712" s="4">
        <v>0</v>
      </c>
      <c r="I4712" s="4">
        <v>0</v>
      </c>
      <c r="J4712" s="4"/>
      <c r="K4712" s="3" t="s">
        <v>1451</v>
      </c>
      <c r="L4712" s="4"/>
    </row>
    <row r="4713" spans="2:12" x14ac:dyDescent="0.3">
      <c r="B4713" s="3" t="s">
        <v>203</v>
      </c>
      <c r="C4713" s="4">
        <v>2019</v>
      </c>
      <c r="D4713" s="3" t="s">
        <v>1446</v>
      </c>
      <c r="E4713" s="4">
        <v>536027</v>
      </c>
      <c r="F4713" s="4">
        <v>261944</v>
      </c>
      <c r="G4713" s="4">
        <v>274083</v>
      </c>
      <c r="H4713" s="4">
        <v>0</v>
      </c>
      <c r="I4713" s="4">
        <v>0</v>
      </c>
      <c r="J4713" s="4">
        <v>0</v>
      </c>
      <c r="K4713" s="3" t="s">
        <v>1447</v>
      </c>
      <c r="L4713" s="4">
        <v>0.4886768763513778</v>
      </c>
    </row>
    <row r="4714" spans="2:12" x14ac:dyDescent="0.3">
      <c r="B4714" s="3" t="s">
        <v>203</v>
      </c>
      <c r="C4714" s="4">
        <v>2019</v>
      </c>
      <c r="D4714" s="3" t="s">
        <v>1448</v>
      </c>
      <c r="E4714" s="4">
        <v>3991303</v>
      </c>
      <c r="F4714" s="4">
        <v>1681615</v>
      </c>
      <c r="G4714" s="4">
        <v>2309688</v>
      </c>
      <c r="H4714" s="4">
        <v>0</v>
      </c>
      <c r="I4714" s="4">
        <v>0</v>
      </c>
      <c r="J4714" s="4">
        <v>0</v>
      </c>
      <c r="K4714" s="3" t="s">
        <v>1447</v>
      </c>
      <c r="L4714" s="4">
        <v>0.4213198045851192</v>
      </c>
    </row>
    <row r="4715" spans="2:12" x14ac:dyDescent="0.3">
      <c r="B4715" s="3" t="s">
        <v>203</v>
      </c>
      <c r="C4715" s="4">
        <v>2019</v>
      </c>
      <c r="D4715" s="3" t="s">
        <v>1449</v>
      </c>
      <c r="E4715" s="4">
        <v>4474503</v>
      </c>
      <c r="F4715" s="4">
        <v>2632296</v>
      </c>
      <c r="G4715" s="4">
        <v>1842207</v>
      </c>
      <c r="H4715" s="4">
        <v>112783</v>
      </c>
      <c r="I4715" s="4">
        <v>0</v>
      </c>
      <c r="J4715" s="4">
        <v>0</v>
      </c>
      <c r="K4715" s="3" t="s">
        <v>1447</v>
      </c>
      <c r="L4715" s="4">
        <v>0.58828790594173253</v>
      </c>
    </row>
    <row r="4716" spans="2:12" x14ac:dyDescent="0.3">
      <c r="B4716" s="3" t="s">
        <v>203</v>
      </c>
      <c r="C4716" s="4">
        <v>2019</v>
      </c>
      <c r="D4716" s="3" t="s">
        <v>1450</v>
      </c>
      <c r="E4716" s="4">
        <v>1292337</v>
      </c>
      <c r="F4716" s="4"/>
      <c r="G4716" s="4">
        <v>1292337</v>
      </c>
      <c r="H4716" s="4">
        <v>0</v>
      </c>
      <c r="I4716" s="4">
        <v>1292337</v>
      </c>
      <c r="J4716" s="4"/>
      <c r="K4716" s="3" t="s">
        <v>1451</v>
      </c>
      <c r="L4716" s="4"/>
    </row>
    <row r="4717" spans="2:12" x14ac:dyDescent="0.3">
      <c r="B4717" s="3" t="s">
        <v>203</v>
      </c>
      <c r="C4717" s="4">
        <v>2019</v>
      </c>
      <c r="D4717" s="3" t="s">
        <v>1452</v>
      </c>
      <c r="E4717" s="4">
        <v>525764</v>
      </c>
      <c r="F4717" s="4">
        <v>525764</v>
      </c>
      <c r="G4717" s="4">
        <v>0</v>
      </c>
      <c r="H4717" s="4">
        <v>0</v>
      </c>
      <c r="I4717" s="4">
        <v>0</v>
      </c>
      <c r="J4717" s="4">
        <v>0</v>
      </c>
      <c r="K4717" s="3" t="s">
        <v>1447</v>
      </c>
      <c r="L4717" s="4">
        <v>1</v>
      </c>
    </row>
    <row r="4718" spans="2:12" x14ac:dyDescent="0.3">
      <c r="B4718" s="3" t="s">
        <v>203</v>
      </c>
      <c r="C4718" s="4">
        <v>2019</v>
      </c>
      <c r="D4718" s="3" t="s">
        <v>1453</v>
      </c>
      <c r="E4718" s="4">
        <v>32421</v>
      </c>
      <c r="F4718" s="4">
        <v>0</v>
      </c>
      <c r="G4718" s="4">
        <v>32421</v>
      </c>
      <c r="H4718" s="4">
        <v>0</v>
      </c>
      <c r="I4718" s="4">
        <v>0</v>
      </c>
      <c r="J4718" s="4">
        <v>0</v>
      </c>
      <c r="K4718" s="3" t="s">
        <v>1451</v>
      </c>
      <c r="L4718" s="4">
        <v>0</v>
      </c>
    </row>
    <row r="4719" spans="2:12" x14ac:dyDescent="0.3">
      <c r="B4719" s="3" t="s">
        <v>203</v>
      </c>
      <c r="C4719" s="4">
        <v>2019</v>
      </c>
      <c r="D4719" s="3" t="s">
        <v>1454</v>
      </c>
      <c r="E4719" s="4">
        <v>0</v>
      </c>
      <c r="F4719" s="4">
        <v>0</v>
      </c>
      <c r="G4719" s="4">
        <v>0</v>
      </c>
      <c r="H4719" s="4">
        <v>0</v>
      </c>
      <c r="I4719" s="4">
        <v>0</v>
      </c>
      <c r="J4719" s="4">
        <v>0</v>
      </c>
      <c r="K4719" s="3" t="s">
        <v>1447</v>
      </c>
      <c r="L4719" s="4"/>
    </row>
    <row r="4720" spans="2:12" x14ac:dyDescent="0.3">
      <c r="B4720" s="3" t="s">
        <v>203</v>
      </c>
      <c r="C4720" s="4">
        <v>2019</v>
      </c>
      <c r="D4720" s="3" t="s">
        <v>1455</v>
      </c>
      <c r="E4720" s="4">
        <v>4370844</v>
      </c>
      <c r="F4720" s="4">
        <v>1507020</v>
      </c>
      <c r="G4720" s="4">
        <v>2863824</v>
      </c>
      <c r="H4720" s="4">
        <v>0</v>
      </c>
      <c r="I4720" s="4">
        <v>0</v>
      </c>
      <c r="J4720" s="4">
        <v>0</v>
      </c>
      <c r="K4720" s="3" t="s">
        <v>1447</v>
      </c>
      <c r="L4720" s="4">
        <v>0.34478924436561909</v>
      </c>
    </row>
    <row r="4721" spans="2:12" x14ac:dyDescent="0.3">
      <c r="B4721" s="3" t="s">
        <v>203</v>
      </c>
      <c r="C4721" s="4">
        <v>2019</v>
      </c>
      <c r="D4721" s="3" t="s">
        <v>1456</v>
      </c>
      <c r="E4721" s="4">
        <v>5884089</v>
      </c>
      <c r="F4721" s="4">
        <v>3469754</v>
      </c>
      <c r="G4721" s="4">
        <v>2414335</v>
      </c>
      <c r="H4721" s="4">
        <v>417641</v>
      </c>
      <c r="I4721" s="4">
        <v>0</v>
      </c>
      <c r="J4721" s="4">
        <v>0</v>
      </c>
      <c r="K4721" s="3" t="s">
        <v>1447</v>
      </c>
      <c r="L4721" s="4">
        <v>0.58968414651783818</v>
      </c>
    </row>
    <row r="4722" spans="2:12" x14ac:dyDescent="0.3">
      <c r="B4722" s="3" t="s">
        <v>203</v>
      </c>
      <c r="C4722" s="4">
        <v>2019</v>
      </c>
      <c r="D4722" s="3" t="s">
        <v>1457</v>
      </c>
      <c r="E4722" s="4">
        <v>8341463</v>
      </c>
      <c r="F4722" s="4">
        <v>2904171</v>
      </c>
      <c r="G4722" s="4">
        <v>5437292</v>
      </c>
      <c r="H4722" s="4">
        <v>160119</v>
      </c>
      <c r="I4722" s="4">
        <v>0</v>
      </c>
      <c r="J4722" s="4">
        <v>0</v>
      </c>
      <c r="K4722" s="3" t="s">
        <v>1447</v>
      </c>
      <c r="L4722" s="4">
        <v>0.34816086818343495</v>
      </c>
    </row>
    <row r="4723" spans="2:12" x14ac:dyDescent="0.3">
      <c r="B4723" s="3" t="s">
        <v>203</v>
      </c>
      <c r="C4723" s="4">
        <v>2019</v>
      </c>
      <c r="D4723" s="3" t="s">
        <v>1458</v>
      </c>
      <c r="E4723" s="4">
        <v>0</v>
      </c>
      <c r="F4723" s="4"/>
      <c r="G4723" s="4">
        <v>0</v>
      </c>
      <c r="H4723" s="4">
        <v>25475</v>
      </c>
      <c r="I4723" s="4">
        <v>0</v>
      </c>
      <c r="J4723" s="4"/>
      <c r="K4723" s="3" t="s">
        <v>1451</v>
      </c>
      <c r="L4723" s="4"/>
    </row>
    <row r="4724" spans="2:12" x14ac:dyDescent="0.3">
      <c r="B4724" s="3" t="s">
        <v>203</v>
      </c>
      <c r="C4724" s="4">
        <v>2020</v>
      </c>
      <c r="D4724" s="3" t="s">
        <v>1446</v>
      </c>
      <c r="E4724" s="4">
        <v>569852</v>
      </c>
      <c r="F4724" s="4">
        <v>273648</v>
      </c>
      <c r="G4724" s="4">
        <v>296204</v>
      </c>
      <c r="H4724" s="4">
        <v>0</v>
      </c>
      <c r="I4724" s="4">
        <v>2009102</v>
      </c>
      <c r="J4724" s="4">
        <v>50227</v>
      </c>
      <c r="K4724" s="3" t="s">
        <v>1460</v>
      </c>
      <c r="L4724" s="4">
        <v>0.4802088963450159</v>
      </c>
    </row>
    <row r="4725" spans="2:12" x14ac:dyDescent="0.3">
      <c r="B4725" s="3" t="s">
        <v>203</v>
      </c>
      <c r="C4725" s="4">
        <v>2020</v>
      </c>
      <c r="D4725" s="3" t="s">
        <v>1448</v>
      </c>
      <c r="E4725" s="4">
        <v>3991303</v>
      </c>
      <c r="F4725" s="4">
        <v>1748872</v>
      </c>
      <c r="G4725" s="4">
        <v>2242431</v>
      </c>
      <c r="H4725" s="4">
        <v>0</v>
      </c>
      <c r="I4725" s="4">
        <v>16176906</v>
      </c>
      <c r="J4725" s="4">
        <v>323538</v>
      </c>
      <c r="K4725" s="3" t="s">
        <v>1460</v>
      </c>
      <c r="L4725" s="4">
        <v>0.43817069262844738</v>
      </c>
    </row>
    <row r="4726" spans="2:12" x14ac:dyDescent="0.3">
      <c r="B4726" s="3" t="s">
        <v>203</v>
      </c>
      <c r="C4726" s="4">
        <v>2020</v>
      </c>
      <c r="D4726" s="3" t="s">
        <v>1449</v>
      </c>
      <c r="E4726" s="4">
        <v>4430393</v>
      </c>
      <c r="F4726" s="4">
        <v>2668937</v>
      </c>
      <c r="G4726" s="4">
        <v>1761456</v>
      </c>
      <c r="H4726" s="4">
        <v>29200</v>
      </c>
      <c r="I4726" s="4">
        <v>2100000</v>
      </c>
      <c r="J4726" s="4">
        <v>70000</v>
      </c>
      <c r="K4726" s="3" t="s">
        <v>1447</v>
      </c>
      <c r="L4726" s="4">
        <v>0.60241540648876968</v>
      </c>
    </row>
    <row r="4727" spans="2:12" x14ac:dyDescent="0.3">
      <c r="B4727" s="3" t="s">
        <v>203</v>
      </c>
      <c r="C4727" s="4">
        <v>2020</v>
      </c>
      <c r="D4727" s="3" t="s">
        <v>1450</v>
      </c>
      <c r="E4727" s="4">
        <v>1670837</v>
      </c>
      <c r="F4727" s="4"/>
      <c r="G4727" s="4">
        <v>1670837</v>
      </c>
      <c r="H4727" s="4">
        <v>378500</v>
      </c>
      <c r="I4727" s="4">
        <v>1670837</v>
      </c>
      <c r="J4727" s="4"/>
      <c r="K4727" s="3" t="s">
        <v>1451</v>
      </c>
      <c r="L4727" s="4"/>
    </row>
    <row r="4728" spans="2:12" x14ac:dyDescent="0.3">
      <c r="B4728" s="3" t="s">
        <v>203</v>
      </c>
      <c r="C4728" s="4">
        <v>2020</v>
      </c>
      <c r="D4728" s="3" t="s">
        <v>1452</v>
      </c>
      <c r="E4728" s="4">
        <v>0</v>
      </c>
      <c r="F4728" s="4">
        <v>0</v>
      </c>
      <c r="G4728" s="4">
        <v>0</v>
      </c>
      <c r="H4728" s="4">
        <v>0</v>
      </c>
      <c r="I4728" s="4">
        <v>0</v>
      </c>
      <c r="J4728" s="4">
        <v>0</v>
      </c>
      <c r="K4728" s="3" t="s">
        <v>1451</v>
      </c>
      <c r="L4728" s="4"/>
    </row>
    <row r="4729" spans="2:12" x14ac:dyDescent="0.3">
      <c r="B4729" s="3" t="s">
        <v>203</v>
      </c>
      <c r="C4729" s="4">
        <v>2020</v>
      </c>
      <c r="D4729" s="3" t="s">
        <v>1453</v>
      </c>
      <c r="E4729" s="4">
        <v>650863</v>
      </c>
      <c r="F4729" s="4">
        <v>648870</v>
      </c>
      <c r="G4729" s="4">
        <v>1993</v>
      </c>
      <c r="H4729" s="4">
        <v>61715</v>
      </c>
      <c r="I4729" s="4">
        <v>0</v>
      </c>
      <c r="J4729" s="4">
        <v>0</v>
      </c>
      <c r="K4729" s="3" t="s">
        <v>1451</v>
      </c>
      <c r="L4729" s="4">
        <v>0.99693791166497403</v>
      </c>
    </row>
    <row r="4730" spans="2:12" x14ac:dyDescent="0.3">
      <c r="B4730" s="3" t="s">
        <v>203</v>
      </c>
      <c r="C4730" s="4">
        <v>2020</v>
      </c>
      <c r="D4730" s="3" t="s">
        <v>1454</v>
      </c>
      <c r="E4730" s="4">
        <v>0</v>
      </c>
      <c r="F4730" s="4">
        <v>0</v>
      </c>
      <c r="G4730" s="4">
        <v>0</v>
      </c>
      <c r="H4730" s="4">
        <v>0</v>
      </c>
      <c r="I4730" s="4">
        <v>0</v>
      </c>
      <c r="J4730" s="4">
        <v>0</v>
      </c>
      <c r="K4730" s="3" t="s">
        <v>1451</v>
      </c>
      <c r="L4730" s="4"/>
    </row>
    <row r="4731" spans="2:12" x14ac:dyDescent="0.3">
      <c r="B4731" s="3" t="s">
        <v>203</v>
      </c>
      <c r="C4731" s="4">
        <v>2020</v>
      </c>
      <c r="D4731" s="3" t="s">
        <v>1455</v>
      </c>
      <c r="E4731" s="4">
        <v>4370843</v>
      </c>
      <c r="F4731" s="4">
        <v>1586445</v>
      </c>
      <c r="G4731" s="4">
        <v>2784398</v>
      </c>
      <c r="H4731" s="4">
        <v>0</v>
      </c>
      <c r="I4731" s="4">
        <v>16439240</v>
      </c>
      <c r="J4731" s="4">
        <v>328785</v>
      </c>
      <c r="K4731" s="3" t="s">
        <v>1460</v>
      </c>
      <c r="L4731" s="4">
        <v>0.36296087505316482</v>
      </c>
    </row>
    <row r="4732" spans="2:12" x14ac:dyDescent="0.3">
      <c r="B4732" s="3" t="s">
        <v>203</v>
      </c>
      <c r="C4732" s="4">
        <v>2020</v>
      </c>
      <c r="D4732" s="3" t="s">
        <v>1456</v>
      </c>
      <c r="E4732" s="4">
        <v>5884087</v>
      </c>
      <c r="F4732" s="4">
        <v>3650200</v>
      </c>
      <c r="G4732" s="4">
        <v>2233887</v>
      </c>
      <c r="H4732" s="4">
        <v>0</v>
      </c>
      <c r="I4732" s="4">
        <v>11871483</v>
      </c>
      <c r="J4732" s="4">
        <v>80170</v>
      </c>
      <c r="K4732" s="3" t="s">
        <v>1460</v>
      </c>
      <c r="L4732" s="4">
        <v>0.62035112669136261</v>
      </c>
    </row>
    <row r="4733" spans="2:12" x14ac:dyDescent="0.3">
      <c r="B4733" s="3" t="s">
        <v>203</v>
      </c>
      <c r="C4733" s="4">
        <v>2020</v>
      </c>
      <c r="D4733" s="3" t="s">
        <v>1457</v>
      </c>
      <c r="E4733" s="4">
        <v>8341462</v>
      </c>
      <c r="F4733" s="4">
        <v>3066285</v>
      </c>
      <c r="G4733" s="4">
        <v>5275177</v>
      </c>
      <c r="H4733" s="4">
        <v>8350</v>
      </c>
      <c r="I4733" s="4">
        <v>16134044</v>
      </c>
      <c r="J4733" s="4">
        <v>403351</v>
      </c>
      <c r="K4733" s="3" t="s">
        <v>1460</v>
      </c>
      <c r="L4733" s="4">
        <v>0.36759563251621841</v>
      </c>
    </row>
    <row r="4734" spans="2:12" x14ac:dyDescent="0.3">
      <c r="B4734" s="3" t="s">
        <v>203</v>
      </c>
      <c r="C4734" s="4">
        <v>2020</v>
      </c>
      <c r="D4734" s="3" t="s">
        <v>1458</v>
      </c>
      <c r="E4734" s="4">
        <v>9930</v>
      </c>
      <c r="F4734" s="4"/>
      <c r="G4734" s="4">
        <v>9930</v>
      </c>
      <c r="H4734" s="4">
        <v>0</v>
      </c>
      <c r="I4734" s="4">
        <v>9930</v>
      </c>
      <c r="J4734" s="4"/>
      <c r="K4734" s="3" t="s">
        <v>1451</v>
      </c>
      <c r="L4734" s="4"/>
    </row>
    <row r="4735" spans="2:12" x14ac:dyDescent="0.3">
      <c r="B4735" s="3" t="s">
        <v>203</v>
      </c>
      <c r="C4735" s="4">
        <v>2021</v>
      </c>
      <c r="D4735" s="3" t="s">
        <v>1446</v>
      </c>
      <c r="E4735" s="4">
        <v>644352</v>
      </c>
      <c r="F4735" s="4">
        <v>286831</v>
      </c>
      <c r="G4735" s="4">
        <v>357521</v>
      </c>
      <c r="H4735" s="4">
        <v>74500</v>
      </c>
      <c r="I4735" s="4">
        <v>2009102</v>
      </c>
      <c r="J4735" s="4">
        <v>50227</v>
      </c>
      <c r="K4735" s="3" t="s">
        <v>1460</v>
      </c>
      <c r="L4735" s="4">
        <v>0.44514644169646406</v>
      </c>
    </row>
    <row r="4736" spans="2:12" x14ac:dyDescent="0.3">
      <c r="B4736" s="3" t="s">
        <v>203</v>
      </c>
      <c r="C4736" s="4">
        <v>2021</v>
      </c>
      <c r="D4736" s="3" t="s">
        <v>1448</v>
      </c>
      <c r="E4736" s="4">
        <v>0</v>
      </c>
      <c r="F4736" s="4">
        <v>0</v>
      </c>
      <c r="G4736" s="4">
        <v>0</v>
      </c>
      <c r="H4736" s="4">
        <v>0</v>
      </c>
      <c r="I4736" s="4">
        <v>17000000</v>
      </c>
      <c r="J4736" s="4">
        <v>350000</v>
      </c>
      <c r="K4736" s="3" t="s">
        <v>1459</v>
      </c>
      <c r="L4736" s="4"/>
    </row>
    <row r="4737" spans="2:12" x14ac:dyDescent="0.3">
      <c r="B4737" s="3" t="s">
        <v>203</v>
      </c>
      <c r="C4737" s="4">
        <v>2021</v>
      </c>
      <c r="D4737" s="3" t="s">
        <v>1449</v>
      </c>
      <c r="E4737" s="4">
        <v>1721774</v>
      </c>
      <c r="F4737" s="4">
        <v>919703</v>
      </c>
      <c r="G4737" s="4">
        <v>802071</v>
      </c>
      <c r="H4737" s="4">
        <v>266430</v>
      </c>
      <c r="I4737" s="4">
        <v>2500000</v>
      </c>
      <c r="J4737" s="4">
        <v>75000</v>
      </c>
      <c r="K4737" s="3" t="s">
        <v>1460</v>
      </c>
      <c r="L4737" s="4">
        <v>0.53416011625219106</v>
      </c>
    </row>
    <row r="4738" spans="2:12" x14ac:dyDescent="0.3">
      <c r="B4738" s="3" t="s">
        <v>203</v>
      </c>
      <c r="C4738" s="4">
        <v>2021</v>
      </c>
      <c r="D4738" s="3" t="s">
        <v>1450</v>
      </c>
      <c r="E4738" s="4">
        <v>1670838</v>
      </c>
      <c r="F4738" s="4"/>
      <c r="G4738" s="4">
        <v>1670838</v>
      </c>
      <c r="H4738" s="4">
        <v>0</v>
      </c>
      <c r="I4738" s="4">
        <v>1670838</v>
      </c>
      <c r="J4738" s="4"/>
      <c r="K4738" s="3" t="s">
        <v>1451</v>
      </c>
      <c r="L4738" s="4"/>
    </row>
    <row r="4739" spans="2:12" x14ac:dyDescent="0.3">
      <c r="B4739" s="3" t="s">
        <v>203</v>
      </c>
      <c r="C4739" s="4">
        <v>2021</v>
      </c>
      <c r="D4739" s="3" t="s">
        <v>1452</v>
      </c>
      <c r="E4739" s="4">
        <v>0</v>
      </c>
      <c r="F4739" s="4">
        <v>0</v>
      </c>
      <c r="G4739" s="4">
        <v>0</v>
      </c>
      <c r="H4739" s="4">
        <v>0</v>
      </c>
      <c r="I4739" s="4">
        <v>0</v>
      </c>
      <c r="J4739" s="4">
        <v>0</v>
      </c>
      <c r="K4739" s="3" t="s">
        <v>1459</v>
      </c>
      <c r="L4739" s="4"/>
    </row>
    <row r="4740" spans="2:12" x14ac:dyDescent="0.3">
      <c r="B4740" s="3" t="s">
        <v>203</v>
      </c>
      <c r="C4740" s="4">
        <v>2021</v>
      </c>
      <c r="D4740" s="3" t="s">
        <v>1453</v>
      </c>
      <c r="E4740" s="4">
        <v>0</v>
      </c>
      <c r="F4740" s="4">
        <v>0</v>
      </c>
      <c r="G4740" s="4">
        <v>0</v>
      </c>
      <c r="H4740" s="4">
        <v>0</v>
      </c>
      <c r="I4740" s="4">
        <v>0</v>
      </c>
      <c r="J4740" s="4">
        <v>0</v>
      </c>
      <c r="K4740" s="3" t="s">
        <v>1451</v>
      </c>
      <c r="L4740" s="4"/>
    </row>
    <row r="4741" spans="2:12" x14ac:dyDescent="0.3">
      <c r="B4741" s="3" t="s">
        <v>203</v>
      </c>
      <c r="C4741" s="4">
        <v>2021</v>
      </c>
      <c r="D4741" s="3" t="s">
        <v>1454</v>
      </c>
      <c r="E4741" s="4">
        <v>0</v>
      </c>
      <c r="F4741" s="4">
        <v>0</v>
      </c>
      <c r="G4741" s="4">
        <v>0</v>
      </c>
      <c r="H4741" s="4">
        <v>0</v>
      </c>
      <c r="I4741" s="4">
        <v>0</v>
      </c>
      <c r="J4741" s="4">
        <v>0</v>
      </c>
      <c r="K4741" s="3" t="s">
        <v>1459</v>
      </c>
      <c r="L4741" s="4"/>
    </row>
    <row r="4742" spans="2:12" x14ac:dyDescent="0.3">
      <c r="B4742" s="3" t="s">
        <v>203</v>
      </c>
      <c r="C4742" s="4">
        <v>2021</v>
      </c>
      <c r="D4742" s="3" t="s">
        <v>1455</v>
      </c>
      <c r="E4742" s="4">
        <v>5747228</v>
      </c>
      <c r="F4742" s="4">
        <v>2351578</v>
      </c>
      <c r="G4742" s="4">
        <v>3395650</v>
      </c>
      <c r="H4742" s="4">
        <v>57365</v>
      </c>
      <c r="I4742" s="4">
        <v>17000000</v>
      </c>
      <c r="J4742" s="4">
        <v>350000</v>
      </c>
      <c r="K4742" s="3" t="s">
        <v>1460</v>
      </c>
      <c r="L4742" s="4">
        <v>0.4091673411947464</v>
      </c>
    </row>
    <row r="4743" spans="2:12" x14ac:dyDescent="0.3">
      <c r="B4743" s="3" t="s">
        <v>203</v>
      </c>
      <c r="C4743" s="4">
        <v>2021</v>
      </c>
      <c r="D4743" s="3" t="s">
        <v>1456</v>
      </c>
      <c r="E4743" s="4">
        <v>10462871</v>
      </c>
      <c r="F4743" s="4">
        <v>6177328</v>
      </c>
      <c r="G4743" s="4">
        <v>4285543</v>
      </c>
      <c r="H4743" s="4">
        <v>405714</v>
      </c>
      <c r="I4743" s="4">
        <v>0</v>
      </c>
      <c r="J4743" s="4">
        <v>0</v>
      </c>
      <c r="K4743" s="3" t="s">
        <v>1460</v>
      </c>
      <c r="L4743" s="4">
        <v>0.59040467955688258</v>
      </c>
    </row>
    <row r="4744" spans="2:12" x14ac:dyDescent="0.3">
      <c r="B4744" s="3" t="s">
        <v>203</v>
      </c>
      <c r="C4744" s="4">
        <v>2021</v>
      </c>
      <c r="D4744" s="3" t="s">
        <v>1457</v>
      </c>
      <c r="E4744" s="4">
        <v>10397306</v>
      </c>
      <c r="F4744" s="4">
        <v>4437049</v>
      </c>
      <c r="G4744" s="4">
        <v>5960257</v>
      </c>
      <c r="H4744" s="4">
        <v>198061</v>
      </c>
      <c r="I4744" s="4">
        <v>34000000</v>
      </c>
      <c r="J4744" s="4">
        <v>900000</v>
      </c>
      <c r="K4744" s="3" t="s">
        <v>1460</v>
      </c>
      <c r="L4744" s="4">
        <v>0.42674987155326582</v>
      </c>
    </row>
    <row r="4745" spans="2:12" x14ac:dyDescent="0.3">
      <c r="B4745" s="3" t="s">
        <v>203</v>
      </c>
      <c r="C4745" s="4">
        <v>2021</v>
      </c>
      <c r="D4745" s="3" t="s">
        <v>1458</v>
      </c>
      <c r="E4745" s="4">
        <v>152731</v>
      </c>
      <c r="F4745" s="4"/>
      <c r="G4745" s="4">
        <v>152731</v>
      </c>
      <c r="H4745" s="4">
        <v>0</v>
      </c>
      <c r="I4745" s="4">
        <v>152731</v>
      </c>
      <c r="J4745" s="4"/>
      <c r="K4745" s="3" t="s">
        <v>1451</v>
      </c>
      <c r="L4745" s="4"/>
    </row>
    <row r="4746" spans="2:12" x14ac:dyDescent="0.3">
      <c r="B4746" s="3" t="s">
        <v>203</v>
      </c>
      <c r="C4746" s="4">
        <v>2022</v>
      </c>
      <c r="D4746" s="3" t="s">
        <v>1446</v>
      </c>
      <c r="E4746" s="4">
        <v>1154168</v>
      </c>
      <c r="F4746" s="4">
        <v>305695</v>
      </c>
      <c r="G4746" s="4">
        <v>848473</v>
      </c>
      <c r="H4746" s="4">
        <v>605183</v>
      </c>
      <c r="I4746" s="4">
        <v>5000000</v>
      </c>
      <c r="J4746" s="4">
        <v>125000</v>
      </c>
      <c r="K4746" s="3" t="s">
        <v>1460</v>
      </c>
      <c r="L4746" s="4">
        <v>0.26486178788529918</v>
      </c>
    </row>
    <row r="4747" spans="2:12" x14ac:dyDescent="0.3">
      <c r="B4747" s="3" t="s">
        <v>203</v>
      </c>
      <c r="C4747" s="4">
        <v>2022</v>
      </c>
      <c r="D4747" s="3" t="s">
        <v>1448</v>
      </c>
      <c r="E4747" s="4">
        <v>3991304</v>
      </c>
      <c r="F4747" s="4">
        <v>1882450</v>
      </c>
      <c r="G4747" s="4">
        <v>2108854</v>
      </c>
      <c r="H4747" s="4">
        <v>0</v>
      </c>
      <c r="I4747" s="4">
        <v>6000000</v>
      </c>
      <c r="J4747" s="4">
        <v>120000</v>
      </c>
      <c r="K4747" s="3" t="s">
        <v>1460</v>
      </c>
      <c r="L4747" s="4">
        <v>0.47163784066560704</v>
      </c>
    </row>
    <row r="4748" spans="2:12" x14ac:dyDescent="0.3">
      <c r="B4748" s="3" t="s">
        <v>203</v>
      </c>
      <c r="C4748" s="4">
        <v>2022</v>
      </c>
      <c r="D4748" s="3" t="s">
        <v>1449</v>
      </c>
      <c r="E4748" s="4">
        <v>1462736</v>
      </c>
      <c r="F4748" s="4">
        <v>1014164</v>
      </c>
      <c r="G4748" s="4">
        <v>448572</v>
      </c>
      <c r="H4748" s="4">
        <v>0</v>
      </c>
      <c r="I4748" s="4">
        <v>2200000</v>
      </c>
      <c r="J4748" s="4">
        <v>110000</v>
      </c>
      <c r="K4748" s="3" t="s">
        <v>1460</v>
      </c>
      <c r="L4748" s="4">
        <v>0.69333358856280281</v>
      </c>
    </row>
    <row r="4749" spans="2:12" x14ac:dyDescent="0.3">
      <c r="B4749" s="3" t="s">
        <v>203</v>
      </c>
      <c r="C4749" s="4">
        <v>2022</v>
      </c>
      <c r="D4749" s="3" t="s">
        <v>1450</v>
      </c>
      <c r="E4749" s="4">
        <v>2628508</v>
      </c>
      <c r="F4749" s="4"/>
      <c r="G4749" s="4">
        <v>2628508</v>
      </c>
      <c r="H4749" s="4">
        <v>956872</v>
      </c>
      <c r="I4749" s="4">
        <v>2628508</v>
      </c>
      <c r="J4749" s="4"/>
      <c r="K4749" s="3" t="s">
        <v>1451</v>
      </c>
      <c r="L4749" s="4"/>
    </row>
    <row r="4750" spans="2:12" x14ac:dyDescent="0.3">
      <c r="B4750" s="3" t="s">
        <v>203</v>
      </c>
      <c r="C4750" s="4">
        <v>2022</v>
      </c>
      <c r="D4750" s="3" t="s">
        <v>1452</v>
      </c>
      <c r="E4750" s="4">
        <v>0</v>
      </c>
      <c r="F4750" s="4">
        <v>0</v>
      </c>
      <c r="G4750" s="4">
        <v>0</v>
      </c>
      <c r="H4750" s="4">
        <v>0</v>
      </c>
      <c r="I4750" s="4">
        <v>0</v>
      </c>
      <c r="J4750" s="4">
        <v>0</v>
      </c>
      <c r="K4750" s="3" t="s">
        <v>1451</v>
      </c>
      <c r="L4750" s="4"/>
    </row>
    <row r="4751" spans="2:12" x14ac:dyDescent="0.3">
      <c r="B4751" s="3" t="s">
        <v>203</v>
      </c>
      <c r="C4751" s="4">
        <v>2022</v>
      </c>
      <c r="D4751" s="3" t="s">
        <v>1453</v>
      </c>
      <c r="E4751" s="4">
        <v>0</v>
      </c>
      <c r="F4751" s="4">
        <v>0</v>
      </c>
      <c r="G4751" s="4">
        <v>0</v>
      </c>
      <c r="H4751" s="4">
        <v>0</v>
      </c>
      <c r="I4751" s="4">
        <v>0</v>
      </c>
      <c r="J4751" s="4">
        <v>0</v>
      </c>
      <c r="K4751" s="3" t="s">
        <v>1451</v>
      </c>
      <c r="L4751" s="4"/>
    </row>
    <row r="4752" spans="2:12" x14ac:dyDescent="0.3">
      <c r="B4752" s="3" t="s">
        <v>203</v>
      </c>
      <c r="C4752" s="4">
        <v>2022</v>
      </c>
      <c r="D4752" s="3" t="s">
        <v>1454</v>
      </c>
      <c r="E4752" s="4">
        <v>1334101</v>
      </c>
      <c r="F4752" s="4">
        <v>573859</v>
      </c>
      <c r="G4752" s="4">
        <v>760242</v>
      </c>
      <c r="H4752" s="4">
        <v>78860</v>
      </c>
      <c r="I4752" s="4">
        <v>2300000</v>
      </c>
      <c r="J4752" s="4">
        <v>57500</v>
      </c>
      <c r="K4752" s="3" t="s">
        <v>1460</v>
      </c>
      <c r="L4752" s="4">
        <v>0.43014659309902326</v>
      </c>
    </row>
    <row r="4753" spans="2:12" x14ac:dyDescent="0.3">
      <c r="B4753" s="3" t="s">
        <v>203</v>
      </c>
      <c r="C4753" s="4">
        <v>2022</v>
      </c>
      <c r="D4753" s="3" t="s">
        <v>1455</v>
      </c>
      <c r="E4753" s="4">
        <v>5689863</v>
      </c>
      <c r="F4753" s="4">
        <v>2458767</v>
      </c>
      <c r="G4753" s="4">
        <v>3231096</v>
      </c>
      <c r="H4753" s="4">
        <v>0</v>
      </c>
      <c r="I4753" s="4">
        <v>37000000</v>
      </c>
      <c r="J4753" s="4">
        <v>616667</v>
      </c>
      <c r="K4753" s="3" t="s">
        <v>1460</v>
      </c>
      <c r="L4753" s="4">
        <v>0.43213114270062392</v>
      </c>
    </row>
    <row r="4754" spans="2:12" x14ac:dyDescent="0.3">
      <c r="B4754" s="3" t="s">
        <v>203</v>
      </c>
      <c r="C4754" s="4">
        <v>2022</v>
      </c>
      <c r="D4754" s="3" t="s">
        <v>1456</v>
      </c>
      <c r="E4754" s="4">
        <v>5671159</v>
      </c>
      <c r="F4754" s="4">
        <v>3964049</v>
      </c>
      <c r="G4754" s="4">
        <v>1707110</v>
      </c>
      <c r="H4754" s="4">
        <v>49118</v>
      </c>
      <c r="I4754" s="4">
        <v>14500000</v>
      </c>
      <c r="J4754" s="4">
        <v>385714</v>
      </c>
      <c r="K4754" s="3" t="s">
        <v>1460</v>
      </c>
      <c r="L4754" s="4">
        <v>0.69898392903461182</v>
      </c>
    </row>
    <row r="4755" spans="2:12" x14ac:dyDescent="0.3">
      <c r="B4755" s="3" t="s">
        <v>203</v>
      </c>
      <c r="C4755" s="4">
        <v>2022</v>
      </c>
      <c r="D4755" s="3" t="s">
        <v>1457</v>
      </c>
      <c r="E4755" s="4">
        <v>10441107</v>
      </c>
      <c r="F4755" s="4">
        <v>4586412</v>
      </c>
      <c r="G4755" s="4">
        <v>5854695</v>
      </c>
      <c r="H4755" s="4">
        <v>43800</v>
      </c>
      <c r="I4755" s="4">
        <v>34000000</v>
      </c>
      <c r="J4755" s="4">
        <v>680000</v>
      </c>
      <c r="K4755" s="3" t="s">
        <v>1460</v>
      </c>
      <c r="L4755" s="4">
        <v>0.43926491702460285</v>
      </c>
    </row>
    <row r="4756" spans="2:12" x14ac:dyDescent="0.3">
      <c r="B4756" s="3" t="s">
        <v>203</v>
      </c>
      <c r="C4756" s="4">
        <v>2022</v>
      </c>
      <c r="D4756" s="3" t="s">
        <v>1458</v>
      </c>
      <c r="E4756" s="4">
        <v>796608</v>
      </c>
      <c r="F4756" s="4"/>
      <c r="G4756" s="4">
        <v>796608</v>
      </c>
      <c r="H4756" s="4">
        <v>638820</v>
      </c>
      <c r="I4756" s="4">
        <v>796608</v>
      </c>
      <c r="J4756" s="4"/>
      <c r="K4756" s="3" t="s">
        <v>1451</v>
      </c>
      <c r="L4756" s="4"/>
    </row>
    <row r="4757" spans="2:12" x14ac:dyDescent="0.3">
      <c r="B4757" s="3" t="s">
        <v>203</v>
      </c>
      <c r="C4757" s="4">
        <v>2023</v>
      </c>
      <c r="D4757" s="3" t="s">
        <v>1446</v>
      </c>
      <c r="E4757" s="4">
        <v>1201413</v>
      </c>
      <c r="F4757" s="4">
        <v>337419</v>
      </c>
      <c r="G4757" s="4">
        <v>863994</v>
      </c>
      <c r="H4757" s="4">
        <v>47245</v>
      </c>
      <c r="I4757" s="4">
        <v>5000000</v>
      </c>
      <c r="J4757" s="4">
        <v>125000</v>
      </c>
      <c r="K4757" s="3" t="s">
        <v>1460</v>
      </c>
      <c r="L4757" s="4">
        <v>0.28085179700902185</v>
      </c>
    </row>
    <row r="4758" spans="2:12" x14ac:dyDescent="0.3">
      <c r="B4758" s="3" t="s">
        <v>203</v>
      </c>
      <c r="C4758" s="4">
        <v>2023</v>
      </c>
      <c r="D4758" s="3" t="s">
        <v>1448</v>
      </c>
      <c r="E4758" s="4">
        <v>3991304</v>
      </c>
      <c r="F4758" s="4">
        <v>1948771</v>
      </c>
      <c r="G4758" s="4">
        <v>2042533</v>
      </c>
      <c r="H4758" s="4">
        <v>0</v>
      </c>
      <c r="I4758" s="4">
        <v>6000000</v>
      </c>
      <c r="J4758" s="4">
        <v>120000</v>
      </c>
      <c r="K4758" s="3" t="s">
        <v>1460</v>
      </c>
      <c r="L4758" s="4">
        <v>0.48825421466267666</v>
      </c>
    </row>
    <row r="4759" spans="2:12" x14ac:dyDescent="0.3">
      <c r="B4759" s="3" t="s">
        <v>203</v>
      </c>
      <c r="C4759" s="4">
        <v>2023</v>
      </c>
      <c r="D4759" s="3" t="s">
        <v>1449</v>
      </c>
      <c r="E4759" s="4">
        <v>1611636</v>
      </c>
      <c r="F4759" s="4">
        <v>1089317</v>
      </c>
      <c r="G4759" s="4">
        <v>522319</v>
      </c>
      <c r="H4759" s="4">
        <v>179306</v>
      </c>
      <c r="I4759" s="4">
        <v>2200000</v>
      </c>
      <c r="J4759" s="4">
        <v>110000</v>
      </c>
      <c r="K4759" s="3" t="s">
        <v>1460</v>
      </c>
      <c r="L4759" s="4">
        <v>0.67590758707301157</v>
      </c>
    </row>
    <row r="4760" spans="2:12" x14ac:dyDescent="0.3">
      <c r="B4760" s="3" t="s">
        <v>203</v>
      </c>
      <c r="C4760" s="4">
        <v>2023</v>
      </c>
      <c r="D4760" s="3" t="s">
        <v>1450</v>
      </c>
      <c r="E4760" s="4">
        <v>2628508</v>
      </c>
      <c r="F4760" s="4"/>
      <c r="G4760" s="4">
        <v>2628508</v>
      </c>
      <c r="H4760" s="4">
        <v>0</v>
      </c>
      <c r="I4760" s="4">
        <v>2628508</v>
      </c>
      <c r="J4760" s="4"/>
      <c r="K4760" s="3" t="s">
        <v>1451</v>
      </c>
      <c r="L4760" s="4"/>
    </row>
    <row r="4761" spans="2:12" x14ac:dyDescent="0.3">
      <c r="B4761" s="3" t="s">
        <v>203</v>
      </c>
      <c r="C4761" s="4">
        <v>2023</v>
      </c>
      <c r="D4761" s="3" t="s">
        <v>1452</v>
      </c>
      <c r="E4761" s="4">
        <v>0</v>
      </c>
      <c r="F4761" s="4">
        <v>0</v>
      </c>
      <c r="G4761" s="4">
        <v>0</v>
      </c>
      <c r="H4761" s="4">
        <v>0</v>
      </c>
      <c r="I4761" s="4">
        <v>0</v>
      </c>
      <c r="J4761" s="4">
        <v>0</v>
      </c>
      <c r="K4761" s="3" t="s">
        <v>1451</v>
      </c>
      <c r="L4761" s="4"/>
    </row>
    <row r="4762" spans="2:12" x14ac:dyDescent="0.3">
      <c r="B4762" s="3" t="s">
        <v>203</v>
      </c>
      <c r="C4762" s="4">
        <v>2023</v>
      </c>
      <c r="D4762" s="3" t="s">
        <v>1453</v>
      </c>
      <c r="E4762" s="4">
        <v>0</v>
      </c>
      <c r="F4762" s="4">
        <v>0</v>
      </c>
      <c r="G4762" s="4">
        <v>0</v>
      </c>
      <c r="H4762" s="4">
        <v>0</v>
      </c>
      <c r="I4762" s="4">
        <v>0</v>
      </c>
      <c r="J4762" s="4">
        <v>0</v>
      </c>
      <c r="K4762" s="3" t="s">
        <v>1451</v>
      </c>
      <c r="L4762" s="4"/>
    </row>
    <row r="4763" spans="2:12" x14ac:dyDescent="0.3">
      <c r="B4763" s="3" t="s">
        <v>203</v>
      </c>
      <c r="C4763" s="4">
        <v>2023</v>
      </c>
      <c r="D4763" s="3" t="s">
        <v>1454</v>
      </c>
      <c r="E4763" s="4">
        <v>1334101</v>
      </c>
      <c r="F4763" s="4">
        <v>618329</v>
      </c>
      <c r="G4763" s="4">
        <v>715772</v>
      </c>
      <c r="H4763" s="4">
        <v>0</v>
      </c>
      <c r="I4763" s="4">
        <v>2300000</v>
      </c>
      <c r="J4763" s="4">
        <v>57500</v>
      </c>
      <c r="K4763" s="3" t="s">
        <v>1460</v>
      </c>
      <c r="L4763" s="4">
        <v>0.46347990144674206</v>
      </c>
    </row>
    <row r="4764" spans="2:12" x14ac:dyDescent="0.3">
      <c r="B4764" s="3" t="s">
        <v>203</v>
      </c>
      <c r="C4764" s="4">
        <v>2023</v>
      </c>
      <c r="D4764" s="3" t="s">
        <v>1455</v>
      </c>
      <c r="E4764" s="4">
        <v>5689863</v>
      </c>
      <c r="F4764" s="4">
        <v>2565956</v>
      </c>
      <c r="G4764" s="4">
        <v>3123907</v>
      </c>
      <c r="H4764" s="4">
        <v>0</v>
      </c>
      <c r="I4764" s="4">
        <v>37000000</v>
      </c>
      <c r="J4764" s="4">
        <v>616667</v>
      </c>
      <c r="K4764" s="3" t="s">
        <v>1460</v>
      </c>
      <c r="L4764" s="4">
        <v>0.45096973336616364</v>
      </c>
    </row>
    <row r="4765" spans="2:12" x14ac:dyDescent="0.3">
      <c r="B4765" s="3" t="s">
        <v>203</v>
      </c>
      <c r="C4765" s="4">
        <v>2023</v>
      </c>
      <c r="D4765" s="3" t="s">
        <v>1456</v>
      </c>
      <c r="E4765" s="4">
        <v>5870727</v>
      </c>
      <c r="F4765" s="4">
        <v>4098271</v>
      </c>
      <c r="G4765" s="4">
        <v>1772456</v>
      </c>
      <c r="H4765" s="4">
        <v>199568</v>
      </c>
      <c r="I4765" s="4">
        <v>14500000</v>
      </c>
      <c r="J4765" s="4">
        <v>385714</v>
      </c>
      <c r="K4765" s="3" t="s">
        <v>1460</v>
      </c>
      <c r="L4765" s="4">
        <v>0.69808577370400637</v>
      </c>
    </row>
    <row r="4766" spans="2:12" x14ac:dyDescent="0.3">
      <c r="B4766" s="3" t="s">
        <v>203</v>
      </c>
      <c r="C4766" s="4">
        <v>2023</v>
      </c>
      <c r="D4766" s="3" t="s">
        <v>1457</v>
      </c>
      <c r="E4766" s="4">
        <v>10441107</v>
      </c>
      <c r="F4766" s="4">
        <v>4733423</v>
      </c>
      <c r="G4766" s="4">
        <v>5707684</v>
      </c>
      <c r="H4766" s="4">
        <v>0</v>
      </c>
      <c r="I4766" s="4">
        <v>34000000</v>
      </c>
      <c r="J4766" s="4">
        <v>680000</v>
      </c>
      <c r="K4766" s="3" t="s">
        <v>1460</v>
      </c>
      <c r="L4766" s="4">
        <v>0.4533449374668797</v>
      </c>
    </row>
    <row r="4767" spans="2:12" x14ac:dyDescent="0.3">
      <c r="B4767" s="3" t="s">
        <v>203</v>
      </c>
      <c r="C4767" s="4">
        <v>2023</v>
      </c>
      <c r="D4767" s="3" t="s">
        <v>1458</v>
      </c>
      <c r="E4767" s="4">
        <v>1463193</v>
      </c>
      <c r="F4767" s="4"/>
      <c r="G4767" s="4">
        <v>1463193</v>
      </c>
      <c r="H4767" s="4">
        <v>666490</v>
      </c>
      <c r="I4767" s="4">
        <v>1463193</v>
      </c>
      <c r="J4767" s="4"/>
      <c r="K4767" s="3" t="s">
        <v>1451</v>
      </c>
      <c r="L4767" s="4"/>
    </row>
    <row r="4768" spans="2:12" x14ac:dyDescent="0.3">
      <c r="B4768" s="3" t="s">
        <v>203</v>
      </c>
      <c r="C4768" s="4">
        <v>2024</v>
      </c>
      <c r="D4768" s="3" t="s">
        <v>1446</v>
      </c>
      <c r="E4768" s="4">
        <v>1350515</v>
      </c>
      <c r="F4768" s="4">
        <v>375446</v>
      </c>
      <c r="G4768" s="4">
        <v>975069</v>
      </c>
      <c r="H4768" s="4">
        <v>51531</v>
      </c>
      <c r="I4768" s="4">
        <v>5000000</v>
      </c>
      <c r="J4768" s="4">
        <v>125000</v>
      </c>
      <c r="K4768" s="3" t="s">
        <v>1460</v>
      </c>
      <c r="L4768" s="4">
        <v>0.27800209549690302</v>
      </c>
    </row>
    <row r="4769" spans="2:12" x14ac:dyDescent="0.3">
      <c r="B4769" s="3" t="s">
        <v>203</v>
      </c>
      <c r="C4769" s="4">
        <v>2024</v>
      </c>
      <c r="D4769" s="3" t="s">
        <v>1448</v>
      </c>
      <c r="E4769" s="4">
        <v>4144524</v>
      </c>
      <c r="F4769" s="4">
        <v>2016114</v>
      </c>
      <c r="G4769" s="4">
        <v>2128410</v>
      </c>
      <c r="H4769" s="4">
        <v>153220</v>
      </c>
      <c r="I4769" s="4">
        <v>6000000</v>
      </c>
      <c r="J4769" s="4">
        <v>120000</v>
      </c>
      <c r="K4769" s="3" t="s">
        <v>1460</v>
      </c>
      <c r="L4769" s="4">
        <v>0.48645248525524282</v>
      </c>
    </row>
    <row r="4770" spans="2:12" x14ac:dyDescent="0.3">
      <c r="B4770" s="3" t="s">
        <v>203</v>
      </c>
      <c r="C4770" s="4">
        <v>2024</v>
      </c>
      <c r="D4770" s="3" t="s">
        <v>1449</v>
      </c>
      <c r="E4770" s="4">
        <v>1842752</v>
      </c>
      <c r="F4770" s="4">
        <v>1210425</v>
      </c>
      <c r="G4770" s="4">
        <v>632327</v>
      </c>
      <c r="H4770" s="4">
        <v>242015</v>
      </c>
      <c r="I4770" s="4">
        <v>2500000</v>
      </c>
      <c r="J4770" s="4">
        <v>125000</v>
      </c>
      <c r="K4770" s="3" t="s">
        <v>1460</v>
      </c>
      <c r="L4770" s="4">
        <v>0.6568572439481819</v>
      </c>
    </row>
    <row r="4771" spans="2:12" x14ac:dyDescent="0.3">
      <c r="B4771" s="3" t="s">
        <v>203</v>
      </c>
      <c r="C4771" s="4">
        <v>2024</v>
      </c>
      <c r="D4771" s="3" t="s">
        <v>1450</v>
      </c>
      <c r="E4771" s="4">
        <v>3477964</v>
      </c>
      <c r="F4771" s="4"/>
      <c r="G4771" s="4">
        <v>3477964</v>
      </c>
      <c r="H4771" s="4">
        <v>850254</v>
      </c>
      <c r="I4771" s="4">
        <v>3477964</v>
      </c>
      <c r="J4771" s="4"/>
      <c r="K4771" s="3" t="s">
        <v>1451</v>
      </c>
      <c r="L4771" s="4"/>
    </row>
    <row r="4772" spans="2:12" x14ac:dyDescent="0.3">
      <c r="B4772" s="3" t="s">
        <v>203</v>
      </c>
      <c r="C4772" s="4">
        <v>2024</v>
      </c>
      <c r="D4772" s="3" t="s">
        <v>1452</v>
      </c>
      <c r="E4772" s="4">
        <v>0</v>
      </c>
      <c r="F4772" s="4">
        <v>0</v>
      </c>
      <c r="G4772" s="4">
        <v>0</v>
      </c>
      <c r="H4772" s="4">
        <v>0</v>
      </c>
      <c r="I4772" s="4">
        <v>0</v>
      </c>
      <c r="J4772" s="4">
        <v>0</v>
      </c>
      <c r="K4772" s="3" t="s">
        <v>1459</v>
      </c>
      <c r="L4772" s="4"/>
    </row>
    <row r="4773" spans="2:12" x14ac:dyDescent="0.3">
      <c r="B4773" s="3" t="s">
        <v>203</v>
      </c>
      <c r="C4773" s="4">
        <v>2024</v>
      </c>
      <c r="D4773" s="3" t="s">
        <v>1453</v>
      </c>
      <c r="E4773" s="4">
        <v>0</v>
      </c>
      <c r="F4773" s="4">
        <v>0</v>
      </c>
      <c r="G4773" s="4">
        <v>0</v>
      </c>
      <c r="H4773" s="4">
        <v>0</v>
      </c>
      <c r="I4773" s="4">
        <v>0</v>
      </c>
      <c r="J4773" s="4">
        <v>0</v>
      </c>
      <c r="K4773" s="3" t="s">
        <v>1451</v>
      </c>
      <c r="L4773" s="4"/>
    </row>
    <row r="4774" spans="2:12" x14ac:dyDescent="0.3">
      <c r="B4774" s="3" t="s">
        <v>203</v>
      </c>
      <c r="C4774" s="4">
        <v>2024</v>
      </c>
      <c r="D4774" s="3" t="s">
        <v>1454</v>
      </c>
      <c r="E4774" s="4">
        <v>2112929</v>
      </c>
      <c r="F4774" s="4">
        <v>677094</v>
      </c>
      <c r="G4774" s="4">
        <v>1435835</v>
      </c>
      <c r="H4774" s="4">
        <v>684512</v>
      </c>
      <c r="I4774" s="4">
        <v>2500000</v>
      </c>
      <c r="J4774" s="4">
        <v>62500</v>
      </c>
      <c r="K4774" s="3" t="s">
        <v>1460</v>
      </c>
      <c r="L4774" s="4">
        <v>0.32045279325523951</v>
      </c>
    </row>
    <row r="4775" spans="2:12" x14ac:dyDescent="0.3">
      <c r="B4775" s="3" t="s">
        <v>203</v>
      </c>
      <c r="C4775" s="4">
        <v>2024</v>
      </c>
      <c r="D4775" s="3" t="s">
        <v>1455</v>
      </c>
      <c r="E4775" s="4">
        <v>6715771</v>
      </c>
      <c r="F4775" s="4">
        <v>2673161</v>
      </c>
      <c r="G4775" s="4">
        <v>4042610</v>
      </c>
      <c r="H4775" s="4">
        <v>912297</v>
      </c>
      <c r="I4775" s="4">
        <v>40000000</v>
      </c>
      <c r="J4775" s="4">
        <v>666667</v>
      </c>
      <c r="K4775" s="3" t="s">
        <v>1460</v>
      </c>
      <c r="L4775" s="4">
        <v>0.39804230966183929</v>
      </c>
    </row>
    <row r="4776" spans="2:12" x14ac:dyDescent="0.3">
      <c r="B4776" s="3" t="s">
        <v>203</v>
      </c>
      <c r="C4776" s="4">
        <v>2024</v>
      </c>
      <c r="D4776" s="3" t="s">
        <v>1456</v>
      </c>
      <c r="E4776" s="4">
        <v>6736776</v>
      </c>
      <c r="F4776" s="4">
        <v>4232791</v>
      </c>
      <c r="G4776" s="4">
        <v>2503985</v>
      </c>
      <c r="H4776" s="4">
        <v>702697</v>
      </c>
      <c r="I4776" s="4">
        <v>15500000</v>
      </c>
      <c r="J4776" s="4">
        <v>385714</v>
      </c>
      <c r="K4776" s="3" t="s">
        <v>1460</v>
      </c>
      <c r="L4776" s="4">
        <v>0.62831107936496622</v>
      </c>
    </row>
    <row r="4777" spans="2:12" x14ac:dyDescent="0.3">
      <c r="B4777" s="3" t="s">
        <v>203</v>
      </c>
      <c r="C4777" s="4">
        <v>2024</v>
      </c>
      <c r="D4777" s="3" t="s">
        <v>1457</v>
      </c>
      <c r="E4777" s="4">
        <v>10450048</v>
      </c>
      <c r="F4777" s="4">
        <v>4932920</v>
      </c>
      <c r="G4777" s="4">
        <v>5517128</v>
      </c>
      <c r="H4777" s="4">
        <v>0</v>
      </c>
      <c r="I4777" s="4">
        <v>34000000</v>
      </c>
      <c r="J4777" s="4">
        <v>680000</v>
      </c>
      <c r="K4777" s="3" t="s">
        <v>1460</v>
      </c>
      <c r="L4777" s="4">
        <v>0.47204759250866601</v>
      </c>
    </row>
    <row r="4778" spans="2:12" x14ac:dyDescent="0.3">
      <c r="B4778" s="3" t="s">
        <v>203</v>
      </c>
      <c r="C4778" s="4">
        <v>2024</v>
      </c>
      <c r="D4778" s="3" t="s">
        <v>1458</v>
      </c>
      <c r="E4778" s="4">
        <v>2474788</v>
      </c>
      <c r="F4778" s="4"/>
      <c r="G4778" s="4">
        <v>2474788</v>
      </c>
      <c r="H4778" s="4">
        <v>1382874</v>
      </c>
      <c r="I4778" s="4">
        <v>2474788</v>
      </c>
      <c r="J4778" s="4"/>
      <c r="K4778" s="3" t="s">
        <v>1451</v>
      </c>
      <c r="L4778" s="4"/>
    </row>
    <row r="4779" spans="2:12" x14ac:dyDescent="0.3">
      <c r="B4779" s="3" t="s">
        <v>205</v>
      </c>
      <c r="C4779" s="4">
        <v>2019</v>
      </c>
      <c r="D4779" s="3" t="s">
        <v>1446</v>
      </c>
      <c r="E4779" s="4">
        <v>106631</v>
      </c>
      <c r="F4779" s="4">
        <v>79176</v>
      </c>
      <c r="G4779" s="4">
        <v>27455</v>
      </c>
      <c r="H4779" s="4">
        <v>0</v>
      </c>
      <c r="I4779" s="4">
        <v>0</v>
      </c>
      <c r="J4779" s="4">
        <v>0</v>
      </c>
      <c r="K4779" s="3" t="s">
        <v>1459</v>
      </c>
      <c r="L4779" s="4">
        <v>0.7425232812221586</v>
      </c>
    </row>
    <row r="4780" spans="2:12" x14ac:dyDescent="0.3">
      <c r="B4780" s="3" t="s">
        <v>205</v>
      </c>
      <c r="C4780" s="4">
        <v>2019</v>
      </c>
      <c r="D4780" s="3" t="s">
        <v>1448</v>
      </c>
      <c r="E4780" s="4">
        <v>0</v>
      </c>
      <c r="F4780" s="4">
        <v>0</v>
      </c>
      <c r="G4780" s="4">
        <v>0</v>
      </c>
      <c r="H4780" s="4">
        <v>0</v>
      </c>
      <c r="I4780" s="4">
        <v>0</v>
      </c>
      <c r="J4780" s="4">
        <v>0</v>
      </c>
      <c r="K4780" s="3" t="s">
        <v>1451</v>
      </c>
      <c r="L4780" s="4"/>
    </row>
    <row r="4781" spans="2:12" x14ac:dyDescent="0.3">
      <c r="B4781" s="3" t="s">
        <v>205</v>
      </c>
      <c r="C4781" s="4">
        <v>2019</v>
      </c>
      <c r="D4781" s="3" t="s">
        <v>1449</v>
      </c>
      <c r="E4781" s="4">
        <v>788948</v>
      </c>
      <c r="F4781" s="4">
        <v>529996</v>
      </c>
      <c r="G4781" s="4">
        <v>258952</v>
      </c>
      <c r="H4781" s="4">
        <v>43523</v>
      </c>
      <c r="I4781" s="4">
        <v>0</v>
      </c>
      <c r="J4781" s="4">
        <v>0</v>
      </c>
      <c r="K4781" s="3" t="s">
        <v>1459</v>
      </c>
      <c r="L4781" s="4">
        <v>0.67177557963262469</v>
      </c>
    </row>
    <row r="4782" spans="2:12" x14ac:dyDescent="0.3">
      <c r="B4782" s="3" t="s">
        <v>205</v>
      </c>
      <c r="C4782" s="4">
        <v>2019</v>
      </c>
      <c r="D4782" s="3" t="s">
        <v>1450</v>
      </c>
      <c r="E4782" s="4">
        <v>75641</v>
      </c>
      <c r="F4782" s="4"/>
      <c r="G4782" s="4">
        <v>75641</v>
      </c>
      <c r="H4782" s="4">
        <v>0</v>
      </c>
      <c r="I4782" s="4">
        <v>75641</v>
      </c>
      <c r="J4782" s="4"/>
      <c r="K4782" s="3" t="s">
        <v>1451</v>
      </c>
      <c r="L4782" s="4"/>
    </row>
    <row r="4783" spans="2:12" x14ac:dyDescent="0.3">
      <c r="B4783" s="3" t="s">
        <v>205</v>
      </c>
      <c r="C4783" s="4">
        <v>2019</v>
      </c>
      <c r="D4783" s="3" t="s">
        <v>1452</v>
      </c>
      <c r="E4783" s="4">
        <v>0</v>
      </c>
      <c r="F4783" s="4">
        <v>0</v>
      </c>
      <c r="G4783" s="4">
        <v>0</v>
      </c>
      <c r="H4783" s="4">
        <v>0</v>
      </c>
      <c r="I4783" s="4">
        <v>0</v>
      </c>
      <c r="J4783" s="4">
        <v>0</v>
      </c>
      <c r="K4783" s="3" t="s">
        <v>1451</v>
      </c>
      <c r="L4783" s="4"/>
    </row>
    <row r="4784" spans="2:12" x14ac:dyDescent="0.3">
      <c r="B4784" s="3" t="s">
        <v>205</v>
      </c>
      <c r="C4784" s="4">
        <v>2019</v>
      </c>
      <c r="D4784" s="3" t="s">
        <v>1453</v>
      </c>
      <c r="E4784" s="4">
        <v>0</v>
      </c>
      <c r="F4784" s="4">
        <v>0</v>
      </c>
      <c r="G4784" s="4">
        <v>0</v>
      </c>
      <c r="H4784" s="4">
        <v>0</v>
      </c>
      <c r="I4784" s="4">
        <v>0</v>
      </c>
      <c r="J4784" s="4">
        <v>0</v>
      </c>
      <c r="K4784" s="3" t="s">
        <v>1451</v>
      </c>
      <c r="L4784" s="4"/>
    </row>
    <row r="4785" spans="2:12" x14ac:dyDescent="0.3">
      <c r="B4785" s="3" t="s">
        <v>205</v>
      </c>
      <c r="C4785" s="4">
        <v>2019</v>
      </c>
      <c r="D4785" s="3" t="s">
        <v>1454</v>
      </c>
      <c r="E4785" s="4">
        <v>0</v>
      </c>
      <c r="F4785" s="4">
        <v>0</v>
      </c>
      <c r="G4785" s="4">
        <v>0</v>
      </c>
      <c r="H4785" s="4">
        <v>0</v>
      </c>
      <c r="I4785" s="4">
        <v>0</v>
      </c>
      <c r="J4785" s="4">
        <v>0</v>
      </c>
      <c r="K4785" s="3" t="s">
        <v>1451</v>
      </c>
      <c r="L4785" s="4"/>
    </row>
    <row r="4786" spans="2:12" x14ac:dyDescent="0.3">
      <c r="B4786" s="3" t="s">
        <v>205</v>
      </c>
      <c r="C4786" s="4">
        <v>2019</v>
      </c>
      <c r="D4786" s="3" t="s">
        <v>1455</v>
      </c>
      <c r="E4786" s="4">
        <v>1317851</v>
      </c>
      <c r="F4786" s="4">
        <v>599937</v>
      </c>
      <c r="G4786" s="4">
        <v>717914</v>
      </c>
      <c r="H4786" s="4">
        <v>23462</v>
      </c>
      <c r="I4786" s="4">
        <v>0</v>
      </c>
      <c r="J4786" s="4">
        <v>0</v>
      </c>
      <c r="K4786" s="3" t="s">
        <v>1459</v>
      </c>
      <c r="L4786" s="4">
        <v>0.45523886994812007</v>
      </c>
    </row>
    <row r="4787" spans="2:12" x14ac:dyDescent="0.3">
      <c r="B4787" s="3" t="s">
        <v>205</v>
      </c>
      <c r="C4787" s="4">
        <v>2019</v>
      </c>
      <c r="D4787" s="3" t="s">
        <v>1456</v>
      </c>
      <c r="E4787" s="4">
        <v>1077828</v>
      </c>
      <c r="F4787" s="4">
        <v>431191</v>
      </c>
      <c r="G4787" s="4">
        <v>646637</v>
      </c>
      <c r="H4787" s="4">
        <v>26000</v>
      </c>
      <c r="I4787" s="4">
        <v>0</v>
      </c>
      <c r="J4787" s="4">
        <v>0</v>
      </c>
      <c r="K4787" s="3" t="s">
        <v>1459</v>
      </c>
      <c r="L4787" s="4">
        <v>0.40005548195073798</v>
      </c>
    </row>
    <row r="4788" spans="2:12" x14ac:dyDescent="0.3">
      <c r="B4788" s="3" t="s">
        <v>205</v>
      </c>
      <c r="C4788" s="4">
        <v>2019</v>
      </c>
      <c r="D4788" s="3" t="s">
        <v>1457</v>
      </c>
      <c r="E4788" s="4">
        <v>1854139</v>
      </c>
      <c r="F4788" s="4">
        <v>656196</v>
      </c>
      <c r="G4788" s="4">
        <v>1197943</v>
      </c>
      <c r="H4788" s="4">
        <v>0</v>
      </c>
      <c r="I4788" s="4">
        <v>0</v>
      </c>
      <c r="J4788" s="4">
        <v>0</v>
      </c>
      <c r="K4788" s="3" t="s">
        <v>1459</v>
      </c>
      <c r="L4788" s="4">
        <v>0.35390874146976037</v>
      </c>
    </row>
    <row r="4789" spans="2:12" x14ac:dyDescent="0.3">
      <c r="B4789" s="3" t="s">
        <v>205</v>
      </c>
      <c r="C4789" s="4">
        <v>2019</v>
      </c>
      <c r="D4789" s="3" t="s">
        <v>1458</v>
      </c>
      <c r="E4789" s="4">
        <v>3479666</v>
      </c>
      <c r="F4789" s="4"/>
      <c r="G4789" s="4">
        <v>3479666</v>
      </c>
      <c r="H4789" s="4">
        <v>1296152</v>
      </c>
      <c r="I4789" s="4">
        <v>3479666</v>
      </c>
      <c r="J4789" s="4"/>
      <c r="K4789" s="3" t="s">
        <v>1451</v>
      </c>
      <c r="L4789" s="4"/>
    </row>
    <row r="4790" spans="2:12" x14ac:dyDescent="0.3">
      <c r="B4790" s="3" t="s">
        <v>205</v>
      </c>
      <c r="C4790" s="4">
        <v>2020</v>
      </c>
      <c r="D4790" s="3" t="s">
        <v>1446</v>
      </c>
      <c r="E4790" s="4">
        <v>106631</v>
      </c>
      <c r="F4790" s="4">
        <v>80705</v>
      </c>
      <c r="G4790" s="4">
        <v>25926</v>
      </c>
      <c r="H4790" s="4">
        <v>0</v>
      </c>
      <c r="I4790" s="4">
        <v>0</v>
      </c>
      <c r="J4790" s="4">
        <v>0</v>
      </c>
      <c r="K4790" s="3" t="s">
        <v>1447</v>
      </c>
      <c r="L4790" s="4">
        <v>0.75686245088201365</v>
      </c>
    </row>
    <row r="4791" spans="2:12" x14ac:dyDescent="0.3">
      <c r="B4791" s="3" t="s">
        <v>205</v>
      </c>
      <c r="C4791" s="4">
        <v>2020</v>
      </c>
      <c r="D4791" s="3" t="s">
        <v>1448</v>
      </c>
      <c r="E4791" s="4">
        <v>0</v>
      </c>
      <c r="F4791" s="4">
        <v>0</v>
      </c>
      <c r="G4791" s="4">
        <v>0</v>
      </c>
      <c r="H4791" s="4">
        <v>0</v>
      </c>
      <c r="I4791" s="4">
        <v>0</v>
      </c>
      <c r="J4791" s="4">
        <v>0</v>
      </c>
      <c r="K4791" s="3" t="s">
        <v>1451</v>
      </c>
      <c r="L4791" s="4"/>
    </row>
    <row r="4792" spans="2:12" x14ac:dyDescent="0.3">
      <c r="B4792" s="3" t="s">
        <v>205</v>
      </c>
      <c r="C4792" s="4">
        <v>2020</v>
      </c>
      <c r="D4792" s="3" t="s">
        <v>1449</v>
      </c>
      <c r="E4792" s="4">
        <v>788948</v>
      </c>
      <c r="F4792" s="4">
        <v>555116</v>
      </c>
      <c r="G4792" s="4">
        <v>233832</v>
      </c>
      <c r="H4792" s="4">
        <v>0</v>
      </c>
      <c r="I4792" s="4">
        <v>0</v>
      </c>
      <c r="J4792" s="4">
        <v>0</v>
      </c>
      <c r="K4792" s="3" t="s">
        <v>1459</v>
      </c>
      <c r="L4792" s="4">
        <v>0.70361544740591264</v>
      </c>
    </row>
    <row r="4793" spans="2:12" x14ac:dyDescent="0.3">
      <c r="B4793" s="3" t="s">
        <v>205</v>
      </c>
      <c r="C4793" s="4">
        <v>2020</v>
      </c>
      <c r="D4793" s="3" t="s">
        <v>1450</v>
      </c>
      <c r="E4793" s="4">
        <v>75641</v>
      </c>
      <c r="F4793" s="4"/>
      <c r="G4793" s="4">
        <v>75641</v>
      </c>
      <c r="H4793" s="4">
        <v>0</v>
      </c>
      <c r="I4793" s="4">
        <v>75641</v>
      </c>
      <c r="J4793" s="4"/>
      <c r="K4793" s="3" t="s">
        <v>1451</v>
      </c>
      <c r="L4793" s="4"/>
    </row>
    <row r="4794" spans="2:12" x14ac:dyDescent="0.3">
      <c r="B4794" s="3" t="s">
        <v>205</v>
      </c>
      <c r="C4794" s="4">
        <v>2020</v>
      </c>
      <c r="D4794" s="3" t="s">
        <v>1452</v>
      </c>
      <c r="E4794" s="4">
        <v>0</v>
      </c>
      <c r="F4794" s="4">
        <v>0</v>
      </c>
      <c r="G4794" s="4">
        <v>0</v>
      </c>
      <c r="H4794" s="4">
        <v>0</v>
      </c>
      <c r="I4794" s="4">
        <v>0</v>
      </c>
      <c r="J4794" s="4">
        <v>0</v>
      </c>
      <c r="K4794" s="3" t="s">
        <v>1451</v>
      </c>
      <c r="L4794" s="4"/>
    </row>
    <row r="4795" spans="2:12" x14ac:dyDescent="0.3">
      <c r="B4795" s="3" t="s">
        <v>205</v>
      </c>
      <c r="C4795" s="4">
        <v>2020</v>
      </c>
      <c r="D4795" s="3" t="s">
        <v>1453</v>
      </c>
      <c r="E4795" s="4">
        <v>0</v>
      </c>
      <c r="F4795" s="4">
        <v>0</v>
      </c>
      <c r="G4795" s="4">
        <v>0</v>
      </c>
      <c r="H4795" s="4">
        <v>0</v>
      </c>
      <c r="I4795" s="4">
        <v>0</v>
      </c>
      <c r="J4795" s="4">
        <v>0</v>
      </c>
      <c r="K4795" s="3" t="s">
        <v>1451</v>
      </c>
      <c r="L4795" s="4"/>
    </row>
    <row r="4796" spans="2:12" x14ac:dyDescent="0.3">
      <c r="B4796" s="3" t="s">
        <v>205</v>
      </c>
      <c r="C4796" s="4">
        <v>2020</v>
      </c>
      <c r="D4796" s="3" t="s">
        <v>1454</v>
      </c>
      <c r="E4796" s="4">
        <v>0</v>
      </c>
      <c r="F4796" s="4">
        <v>0</v>
      </c>
      <c r="G4796" s="4">
        <v>0</v>
      </c>
      <c r="H4796" s="4">
        <v>0</v>
      </c>
      <c r="I4796" s="4">
        <v>0</v>
      </c>
      <c r="J4796" s="4">
        <v>0</v>
      </c>
      <c r="K4796" s="3" t="s">
        <v>1451</v>
      </c>
      <c r="L4796" s="4"/>
    </row>
    <row r="4797" spans="2:12" x14ac:dyDescent="0.3">
      <c r="B4797" s="3" t="s">
        <v>205</v>
      </c>
      <c r="C4797" s="4">
        <v>2020</v>
      </c>
      <c r="D4797" s="3" t="s">
        <v>1455</v>
      </c>
      <c r="E4797" s="4">
        <v>1317851</v>
      </c>
      <c r="F4797" s="4">
        <v>634680</v>
      </c>
      <c r="G4797" s="4">
        <v>683171</v>
      </c>
      <c r="H4797" s="4">
        <v>0</v>
      </c>
      <c r="I4797" s="4">
        <v>0</v>
      </c>
      <c r="J4797" s="4">
        <v>0</v>
      </c>
      <c r="K4797" s="3" t="s">
        <v>1447</v>
      </c>
      <c r="L4797" s="4">
        <v>0.48160224486683245</v>
      </c>
    </row>
    <row r="4798" spans="2:12" x14ac:dyDescent="0.3">
      <c r="B4798" s="3" t="s">
        <v>205</v>
      </c>
      <c r="C4798" s="4">
        <v>2020</v>
      </c>
      <c r="D4798" s="3" t="s">
        <v>1456</v>
      </c>
      <c r="E4798" s="4">
        <v>1077828</v>
      </c>
      <c r="F4798" s="4">
        <v>449659</v>
      </c>
      <c r="G4798" s="4">
        <v>628169</v>
      </c>
      <c r="H4798" s="4">
        <v>0</v>
      </c>
      <c r="I4798" s="4">
        <v>0</v>
      </c>
      <c r="J4798" s="4">
        <v>0</v>
      </c>
      <c r="K4798" s="3" t="s">
        <v>1459</v>
      </c>
      <c r="L4798" s="4">
        <v>0.41718994125222209</v>
      </c>
    </row>
    <row r="4799" spans="2:12" x14ac:dyDescent="0.3">
      <c r="B4799" s="3" t="s">
        <v>205</v>
      </c>
      <c r="C4799" s="4">
        <v>2020</v>
      </c>
      <c r="D4799" s="3" t="s">
        <v>1457</v>
      </c>
      <c r="E4799" s="4">
        <v>5333805</v>
      </c>
      <c r="F4799" s="4">
        <v>751503</v>
      </c>
      <c r="G4799" s="4">
        <v>4582302</v>
      </c>
      <c r="H4799" s="4">
        <v>0</v>
      </c>
      <c r="I4799" s="4">
        <v>0</v>
      </c>
      <c r="J4799" s="4">
        <v>0</v>
      </c>
      <c r="K4799" s="3" t="s">
        <v>1459</v>
      </c>
      <c r="L4799" s="4">
        <v>0.14089435215573123</v>
      </c>
    </row>
    <row r="4800" spans="2:12" x14ac:dyDescent="0.3">
      <c r="B4800" s="3" t="s">
        <v>205</v>
      </c>
      <c r="C4800" s="4">
        <v>2020</v>
      </c>
      <c r="D4800" s="3" t="s">
        <v>1458</v>
      </c>
      <c r="E4800" s="4">
        <v>217229</v>
      </c>
      <c r="F4800" s="4"/>
      <c r="G4800" s="4">
        <v>217229</v>
      </c>
      <c r="H4800" s="4">
        <v>217229</v>
      </c>
      <c r="I4800" s="4">
        <v>217229</v>
      </c>
      <c r="J4800" s="4"/>
      <c r="K4800" s="3" t="s">
        <v>1451</v>
      </c>
      <c r="L4800" s="4"/>
    </row>
    <row r="4801" spans="2:12" x14ac:dyDescent="0.3">
      <c r="B4801" s="3" t="s">
        <v>205</v>
      </c>
      <c r="C4801" s="4">
        <v>2021</v>
      </c>
      <c r="D4801" s="3" t="s">
        <v>1446</v>
      </c>
      <c r="E4801" s="4">
        <v>0</v>
      </c>
      <c r="F4801" s="4">
        <v>0</v>
      </c>
      <c r="G4801" s="4">
        <v>0</v>
      </c>
      <c r="H4801" s="4">
        <v>0</v>
      </c>
      <c r="I4801" s="4">
        <v>0</v>
      </c>
      <c r="J4801" s="4">
        <v>0</v>
      </c>
      <c r="K4801" s="3" t="s">
        <v>1459</v>
      </c>
      <c r="L4801" s="4"/>
    </row>
    <row r="4802" spans="2:12" x14ac:dyDescent="0.3">
      <c r="B4802" s="3" t="s">
        <v>205</v>
      </c>
      <c r="C4802" s="4">
        <v>2021</v>
      </c>
      <c r="D4802" s="3" t="s">
        <v>1448</v>
      </c>
      <c r="E4802" s="4">
        <v>0</v>
      </c>
      <c r="F4802" s="4">
        <v>0</v>
      </c>
      <c r="G4802" s="4">
        <v>0</v>
      </c>
      <c r="H4802" s="4">
        <v>0</v>
      </c>
      <c r="I4802" s="4">
        <v>0</v>
      </c>
      <c r="J4802" s="4">
        <v>0</v>
      </c>
      <c r="K4802" s="3" t="s">
        <v>1459</v>
      </c>
      <c r="L4802" s="4"/>
    </row>
    <row r="4803" spans="2:12" x14ac:dyDescent="0.3">
      <c r="B4803" s="3" t="s">
        <v>205</v>
      </c>
      <c r="C4803" s="4">
        <v>2021</v>
      </c>
      <c r="D4803" s="3" t="s">
        <v>1449</v>
      </c>
      <c r="E4803" s="4">
        <v>461154</v>
      </c>
      <c r="F4803" s="4">
        <v>369505</v>
      </c>
      <c r="G4803" s="4">
        <v>91649</v>
      </c>
      <c r="H4803" s="4">
        <v>10660</v>
      </c>
      <c r="I4803" s="4">
        <v>0</v>
      </c>
      <c r="J4803" s="4">
        <v>0</v>
      </c>
      <c r="K4803" s="3" t="s">
        <v>1459</v>
      </c>
      <c r="L4803" s="4">
        <v>0.80126161759412262</v>
      </c>
    </row>
    <row r="4804" spans="2:12" x14ac:dyDescent="0.3">
      <c r="B4804" s="3" t="s">
        <v>205</v>
      </c>
      <c r="C4804" s="4">
        <v>2021</v>
      </c>
      <c r="D4804" s="3" t="s">
        <v>1450</v>
      </c>
      <c r="E4804" s="4">
        <v>75641</v>
      </c>
      <c r="F4804" s="4"/>
      <c r="G4804" s="4">
        <v>75641</v>
      </c>
      <c r="H4804" s="4">
        <v>0</v>
      </c>
      <c r="I4804" s="4">
        <v>75641</v>
      </c>
      <c r="J4804" s="4"/>
      <c r="K4804" s="3" t="s">
        <v>1451</v>
      </c>
      <c r="L4804" s="4"/>
    </row>
    <row r="4805" spans="2:12" x14ac:dyDescent="0.3">
      <c r="B4805" s="3" t="s">
        <v>205</v>
      </c>
      <c r="C4805" s="4">
        <v>2021</v>
      </c>
      <c r="D4805" s="3" t="s">
        <v>1452</v>
      </c>
      <c r="E4805" s="4">
        <v>0</v>
      </c>
      <c r="F4805" s="4">
        <v>0</v>
      </c>
      <c r="G4805" s="4">
        <v>0</v>
      </c>
      <c r="H4805" s="4">
        <v>0</v>
      </c>
      <c r="I4805" s="4">
        <v>0</v>
      </c>
      <c r="J4805" s="4">
        <v>0</v>
      </c>
      <c r="K4805" s="3" t="s">
        <v>1459</v>
      </c>
      <c r="L4805" s="4"/>
    </row>
    <row r="4806" spans="2:12" x14ac:dyDescent="0.3">
      <c r="B4806" s="3" t="s">
        <v>205</v>
      </c>
      <c r="C4806" s="4">
        <v>2021</v>
      </c>
      <c r="D4806" s="3" t="s">
        <v>1453</v>
      </c>
      <c r="E4806" s="4">
        <v>0</v>
      </c>
      <c r="F4806" s="4">
        <v>0</v>
      </c>
      <c r="G4806" s="4">
        <v>0</v>
      </c>
      <c r="H4806" s="4">
        <v>0</v>
      </c>
      <c r="I4806" s="4">
        <v>0</v>
      </c>
      <c r="J4806" s="4">
        <v>0</v>
      </c>
      <c r="K4806" s="3" t="s">
        <v>1451</v>
      </c>
      <c r="L4806" s="4"/>
    </row>
    <row r="4807" spans="2:12" x14ac:dyDescent="0.3">
      <c r="B4807" s="3" t="s">
        <v>205</v>
      </c>
      <c r="C4807" s="4">
        <v>2021</v>
      </c>
      <c r="D4807" s="3" t="s">
        <v>1454</v>
      </c>
      <c r="E4807" s="4">
        <v>0</v>
      </c>
      <c r="F4807" s="4">
        <v>0</v>
      </c>
      <c r="G4807" s="4">
        <v>0</v>
      </c>
      <c r="H4807" s="4">
        <v>0</v>
      </c>
      <c r="I4807" s="4">
        <v>0</v>
      </c>
      <c r="J4807" s="4">
        <v>0</v>
      </c>
      <c r="K4807" s="3" t="s">
        <v>1459</v>
      </c>
      <c r="L4807" s="4"/>
    </row>
    <row r="4808" spans="2:12" x14ac:dyDescent="0.3">
      <c r="B4808" s="3" t="s">
        <v>205</v>
      </c>
      <c r="C4808" s="4">
        <v>2021</v>
      </c>
      <c r="D4808" s="3" t="s">
        <v>1455</v>
      </c>
      <c r="E4808" s="4">
        <v>1300883</v>
      </c>
      <c r="F4808" s="4">
        <v>666061</v>
      </c>
      <c r="G4808" s="4">
        <v>634822</v>
      </c>
      <c r="H4808" s="4">
        <v>3673</v>
      </c>
      <c r="I4808" s="4">
        <v>0</v>
      </c>
      <c r="J4808" s="4">
        <v>0</v>
      </c>
      <c r="K4808" s="3" t="s">
        <v>1459</v>
      </c>
      <c r="L4808" s="4">
        <v>0.51200684458171875</v>
      </c>
    </row>
    <row r="4809" spans="2:12" x14ac:dyDescent="0.3">
      <c r="B4809" s="3" t="s">
        <v>205</v>
      </c>
      <c r="C4809" s="4">
        <v>2021</v>
      </c>
      <c r="D4809" s="3" t="s">
        <v>1456</v>
      </c>
      <c r="E4809" s="4">
        <v>186046</v>
      </c>
      <c r="F4809" s="4">
        <v>56848</v>
      </c>
      <c r="G4809" s="4">
        <v>129198</v>
      </c>
      <c r="H4809" s="4">
        <v>0</v>
      </c>
      <c r="I4809" s="4">
        <v>0</v>
      </c>
      <c r="J4809" s="4">
        <v>0</v>
      </c>
      <c r="K4809" s="3" t="s">
        <v>1459</v>
      </c>
      <c r="L4809" s="4">
        <v>0.3055588402868108</v>
      </c>
    </row>
    <row r="4810" spans="2:12" x14ac:dyDescent="0.3">
      <c r="B4810" s="3" t="s">
        <v>205</v>
      </c>
      <c r="C4810" s="4">
        <v>2021</v>
      </c>
      <c r="D4810" s="3" t="s">
        <v>1457</v>
      </c>
      <c r="E4810" s="4">
        <v>5408048</v>
      </c>
      <c r="F4810" s="4">
        <v>755853</v>
      </c>
      <c r="G4810" s="4">
        <v>4652195</v>
      </c>
      <c r="H4810" s="4">
        <v>87797</v>
      </c>
      <c r="I4810" s="4">
        <v>0</v>
      </c>
      <c r="J4810" s="4">
        <v>0</v>
      </c>
      <c r="K4810" s="3" t="s">
        <v>1459</v>
      </c>
      <c r="L4810" s="4">
        <v>0.13976447694251234</v>
      </c>
    </row>
    <row r="4811" spans="2:12" x14ac:dyDescent="0.3">
      <c r="B4811" s="3" t="s">
        <v>205</v>
      </c>
      <c r="C4811" s="4">
        <v>2021</v>
      </c>
      <c r="D4811" s="3" t="s">
        <v>1458</v>
      </c>
      <c r="E4811" s="4">
        <v>0</v>
      </c>
      <c r="F4811" s="4"/>
      <c r="G4811" s="4">
        <v>0</v>
      </c>
      <c r="H4811" s="4">
        <v>0</v>
      </c>
      <c r="I4811" s="4">
        <v>0</v>
      </c>
      <c r="J4811" s="4"/>
      <c r="K4811" s="3" t="s">
        <v>1451</v>
      </c>
      <c r="L4811" s="4"/>
    </row>
    <row r="4812" spans="2:12" x14ac:dyDescent="0.3">
      <c r="B4812" s="3" t="s">
        <v>205</v>
      </c>
      <c r="C4812" s="4">
        <v>2022</v>
      </c>
      <c r="D4812" s="3" t="s">
        <v>1446</v>
      </c>
      <c r="E4812" s="4">
        <v>23000</v>
      </c>
      <c r="F4812" s="4">
        <v>0</v>
      </c>
      <c r="G4812" s="4">
        <v>23000</v>
      </c>
      <c r="H4812" s="4">
        <v>23000</v>
      </c>
      <c r="I4812" s="4">
        <v>0</v>
      </c>
      <c r="J4812" s="4">
        <v>0</v>
      </c>
      <c r="K4812" s="3" t="s">
        <v>1459</v>
      </c>
      <c r="L4812" s="4">
        <v>0</v>
      </c>
    </row>
    <row r="4813" spans="2:12" x14ac:dyDescent="0.3">
      <c r="B4813" s="3" t="s">
        <v>205</v>
      </c>
      <c r="C4813" s="4">
        <v>2022</v>
      </c>
      <c r="D4813" s="3" t="s">
        <v>1448</v>
      </c>
      <c r="E4813" s="4">
        <v>0</v>
      </c>
      <c r="F4813" s="4">
        <v>0</v>
      </c>
      <c r="G4813" s="4">
        <v>0</v>
      </c>
      <c r="H4813" s="4">
        <v>0</v>
      </c>
      <c r="I4813" s="4">
        <v>0</v>
      </c>
      <c r="J4813" s="4">
        <v>0</v>
      </c>
      <c r="K4813" s="3" t="s">
        <v>1451</v>
      </c>
      <c r="L4813" s="4"/>
    </row>
    <row r="4814" spans="2:12" x14ac:dyDescent="0.3">
      <c r="B4814" s="3" t="s">
        <v>205</v>
      </c>
      <c r="C4814" s="4">
        <v>2022</v>
      </c>
      <c r="D4814" s="3" t="s">
        <v>1449</v>
      </c>
      <c r="E4814" s="4">
        <v>1073022</v>
      </c>
      <c r="F4814" s="4">
        <v>403553</v>
      </c>
      <c r="G4814" s="4">
        <v>669469</v>
      </c>
      <c r="H4814" s="4">
        <v>611868</v>
      </c>
      <c r="I4814" s="4">
        <v>0</v>
      </c>
      <c r="J4814" s="4">
        <v>0</v>
      </c>
      <c r="K4814" s="3" t="s">
        <v>1459</v>
      </c>
      <c r="L4814" s="4">
        <v>0.37609014540242419</v>
      </c>
    </row>
    <row r="4815" spans="2:12" x14ac:dyDescent="0.3">
      <c r="B4815" s="3" t="s">
        <v>205</v>
      </c>
      <c r="C4815" s="4">
        <v>2022</v>
      </c>
      <c r="D4815" s="3" t="s">
        <v>1450</v>
      </c>
      <c r="E4815" s="4">
        <v>75641</v>
      </c>
      <c r="F4815" s="4"/>
      <c r="G4815" s="4">
        <v>75641</v>
      </c>
      <c r="H4815" s="4">
        <v>0</v>
      </c>
      <c r="I4815" s="4">
        <v>75641</v>
      </c>
      <c r="J4815" s="4"/>
      <c r="K4815" s="3" t="s">
        <v>1451</v>
      </c>
      <c r="L4815" s="4"/>
    </row>
    <row r="4816" spans="2:12" x14ac:dyDescent="0.3">
      <c r="B4816" s="3" t="s">
        <v>205</v>
      </c>
      <c r="C4816" s="4">
        <v>2022</v>
      </c>
      <c r="D4816" s="3" t="s">
        <v>1452</v>
      </c>
      <c r="E4816" s="4">
        <v>0</v>
      </c>
      <c r="F4816" s="4">
        <v>0</v>
      </c>
      <c r="G4816" s="4">
        <v>0</v>
      </c>
      <c r="H4816" s="4">
        <v>0</v>
      </c>
      <c r="I4816" s="4">
        <v>0</v>
      </c>
      <c r="J4816" s="4">
        <v>0</v>
      </c>
      <c r="K4816" s="3" t="s">
        <v>1451</v>
      </c>
      <c r="L4816" s="4"/>
    </row>
    <row r="4817" spans="2:12" x14ac:dyDescent="0.3">
      <c r="B4817" s="3" t="s">
        <v>205</v>
      </c>
      <c r="C4817" s="4">
        <v>2022</v>
      </c>
      <c r="D4817" s="3" t="s">
        <v>1453</v>
      </c>
      <c r="E4817" s="4">
        <v>0</v>
      </c>
      <c r="F4817" s="4">
        <v>0</v>
      </c>
      <c r="G4817" s="4">
        <v>0</v>
      </c>
      <c r="H4817" s="4">
        <v>0</v>
      </c>
      <c r="I4817" s="4">
        <v>0</v>
      </c>
      <c r="J4817" s="4">
        <v>0</v>
      </c>
      <c r="K4817" s="3" t="s">
        <v>1451</v>
      </c>
      <c r="L4817" s="4"/>
    </row>
    <row r="4818" spans="2:12" x14ac:dyDescent="0.3">
      <c r="B4818" s="3" t="s">
        <v>205</v>
      </c>
      <c r="C4818" s="4">
        <v>2022</v>
      </c>
      <c r="D4818" s="3" t="s">
        <v>1454</v>
      </c>
      <c r="E4818" s="4">
        <v>0</v>
      </c>
      <c r="F4818" s="4">
        <v>0</v>
      </c>
      <c r="G4818" s="4">
        <v>0</v>
      </c>
      <c r="H4818" s="4">
        <v>0</v>
      </c>
      <c r="I4818" s="4">
        <v>0</v>
      </c>
      <c r="J4818" s="4">
        <v>0</v>
      </c>
      <c r="K4818" s="3" t="s">
        <v>1451</v>
      </c>
      <c r="L4818" s="4"/>
    </row>
    <row r="4819" spans="2:12" x14ac:dyDescent="0.3">
      <c r="B4819" s="3" t="s">
        <v>205</v>
      </c>
      <c r="C4819" s="4">
        <v>2022</v>
      </c>
      <c r="D4819" s="3" t="s">
        <v>1455</v>
      </c>
      <c r="E4819" s="4">
        <v>1356549</v>
      </c>
      <c r="F4819" s="4">
        <v>699928</v>
      </c>
      <c r="G4819" s="4">
        <v>656621</v>
      </c>
      <c r="H4819" s="4">
        <v>55665</v>
      </c>
      <c r="I4819" s="4">
        <v>0</v>
      </c>
      <c r="J4819" s="4">
        <v>0</v>
      </c>
      <c r="K4819" s="3" t="s">
        <v>1459</v>
      </c>
      <c r="L4819" s="4">
        <v>0.51596219524690967</v>
      </c>
    </row>
    <row r="4820" spans="2:12" x14ac:dyDescent="0.3">
      <c r="B4820" s="3" t="s">
        <v>205</v>
      </c>
      <c r="C4820" s="4">
        <v>2022</v>
      </c>
      <c r="D4820" s="3" t="s">
        <v>1456</v>
      </c>
      <c r="E4820" s="4">
        <v>186046</v>
      </c>
      <c r="F4820" s="4">
        <v>60569</v>
      </c>
      <c r="G4820" s="4">
        <v>125477</v>
      </c>
      <c r="H4820" s="4">
        <v>0</v>
      </c>
      <c r="I4820" s="4">
        <v>0</v>
      </c>
      <c r="J4820" s="4">
        <v>0</v>
      </c>
      <c r="K4820" s="3" t="s">
        <v>1459</v>
      </c>
      <c r="L4820" s="4">
        <v>0.32555927028799331</v>
      </c>
    </row>
    <row r="4821" spans="2:12" x14ac:dyDescent="0.3">
      <c r="B4821" s="3" t="s">
        <v>205</v>
      </c>
      <c r="C4821" s="4">
        <v>2022</v>
      </c>
      <c r="D4821" s="3" t="s">
        <v>1457</v>
      </c>
      <c r="E4821" s="4">
        <v>5408048</v>
      </c>
      <c r="F4821" s="4">
        <v>850802</v>
      </c>
      <c r="G4821" s="4">
        <v>4557246</v>
      </c>
      <c r="H4821" s="4">
        <v>0</v>
      </c>
      <c r="I4821" s="4">
        <v>0</v>
      </c>
      <c r="J4821" s="4">
        <v>0</v>
      </c>
      <c r="K4821" s="3" t="s">
        <v>1459</v>
      </c>
      <c r="L4821" s="4">
        <v>0.15732145868527794</v>
      </c>
    </row>
    <row r="4822" spans="2:12" x14ac:dyDescent="0.3">
      <c r="B4822" s="3" t="s">
        <v>205</v>
      </c>
      <c r="C4822" s="4">
        <v>2022</v>
      </c>
      <c r="D4822" s="3" t="s">
        <v>1458</v>
      </c>
      <c r="E4822" s="4">
        <v>0</v>
      </c>
      <c r="F4822" s="4"/>
      <c r="G4822" s="4">
        <v>0</v>
      </c>
      <c r="H4822" s="4">
        <v>0</v>
      </c>
      <c r="I4822" s="4">
        <v>0</v>
      </c>
      <c r="J4822" s="4"/>
      <c r="K4822" s="3" t="s">
        <v>1451</v>
      </c>
      <c r="L4822" s="4"/>
    </row>
    <row r="4823" spans="2:12" x14ac:dyDescent="0.3">
      <c r="B4823" s="3" t="s">
        <v>205</v>
      </c>
      <c r="C4823" s="4">
        <v>2023</v>
      </c>
      <c r="D4823" s="3" t="s">
        <v>1446</v>
      </c>
      <c r="E4823" s="4">
        <v>27225</v>
      </c>
      <c r="F4823" s="4">
        <v>0</v>
      </c>
      <c r="G4823" s="4">
        <v>27225</v>
      </c>
      <c r="H4823" s="4">
        <v>4225</v>
      </c>
      <c r="I4823" s="4">
        <v>27225</v>
      </c>
      <c r="J4823" s="4">
        <v>1361</v>
      </c>
      <c r="K4823" s="3" t="s">
        <v>1459</v>
      </c>
      <c r="L4823" s="4">
        <v>0</v>
      </c>
    </row>
    <row r="4824" spans="2:12" x14ac:dyDescent="0.3">
      <c r="B4824" s="3" t="s">
        <v>205</v>
      </c>
      <c r="C4824" s="4">
        <v>2023</v>
      </c>
      <c r="D4824" s="3" t="s">
        <v>1448</v>
      </c>
      <c r="E4824" s="4">
        <v>0</v>
      </c>
      <c r="F4824" s="4">
        <v>0</v>
      </c>
      <c r="G4824" s="4">
        <v>0</v>
      </c>
      <c r="H4824" s="4">
        <v>0</v>
      </c>
      <c r="I4824" s="4">
        <v>0</v>
      </c>
      <c r="J4824" s="4">
        <v>0</v>
      </c>
      <c r="K4824" s="3" t="s">
        <v>1459</v>
      </c>
      <c r="L4824" s="4"/>
    </row>
    <row r="4825" spans="2:12" x14ac:dyDescent="0.3">
      <c r="B4825" s="3" t="s">
        <v>205</v>
      </c>
      <c r="C4825" s="4">
        <v>2023</v>
      </c>
      <c r="D4825" s="3" t="s">
        <v>1449</v>
      </c>
      <c r="E4825" s="4">
        <v>1047489</v>
      </c>
      <c r="F4825" s="4">
        <v>455762</v>
      </c>
      <c r="G4825" s="4">
        <v>591727</v>
      </c>
      <c r="H4825" s="4">
        <v>93898</v>
      </c>
      <c r="I4825" s="4">
        <v>1244000</v>
      </c>
      <c r="J4825" s="4">
        <v>62200</v>
      </c>
      <c r="K4825" s="3" t="s">
        <v>1459</v>
      </c>
      <c r="L4825" s="4">
        <v>0.43509955713138754</v>
      </c>
    </row>
    <row r="4826" spans="2:12" x14ac:dyDescent="0.3">
      <c r="B4826" s="3" t="s">
        <v>205</v>
      </c>
      <c r="C4826" s="4">
        <v>2023</v>
      </c>
      <c r="D4826" s="3" t="s">
        <v>1450</v>
      </c>
      <c r="E4826" s="4">
        <v>354536</v>
      </c>
      <c r="F4826" s="4"/>
      <c r="G4826" s="4">
        <v>354536</v>
      </c>
      <c r="H4826" s="4">
        <v>278895</v>
      </c>
      <c r="I4826" s="4">
        <v>354536</v>
      </c>
      <c r="J4826" s="4"/>
      <c r="K4826" s="3" t="s">
        <v>1451</v>
      </c>
      <c r="L4826" s="4"/>
    </row>
    <row r="4827" spans="2:12" x14ac:dyDescent="0.3">
      <c r="B4827" s="3" t="s">
        <v>205</v>
      </c>
      <c r="C4827" s="4">
        <v>2023</v>
      </c>
      <c r="D4827" s="3" t="s">
        <v>1452</v>
      </c>
      <c r="E4827" s="4">
        <v>186046</v>
      </c>
      <c r="F4827" s="4">
        <v>64290</v>
      </c>
      <c r="G4827" s="4">
        <v>121756</v>
      </c>
      <c r="H4827" s="4">
        <v>0</v>
      </c>
      <c r="I4827" s="4">
        <v>250000</v>
      </c>
      <c r="J4827" s="4">
        <v>5000</v>
      </c>
      <c r="K4827" s="3" t="s">
        <v>1459</v>
      </c>
      <c r="L4827" s="4">
        <v>0.34555970028917582</v>
      </c>
    </row>
    <row r="4828" spans="2:12" x14ac:dyDescent="0.3">
      <c r="B4828" s="3" t="s">
        <v>205</v>
      </c>
      <c r="C4828" s="4">
        <v>2023</v>
      </c>
      <c r="D4828" s="3" t="s">
        <v>1453</v>
      </c>
      <c r="E4828" s="4">
        <v>119529</v>
      </c>
      <c r="F4828" s="4">
        <v>9263</v>
      </c>
      <c r="G4828" s="4">
        <v>110266</v>
      </c>
      <c r="H4828" s="4">
        <v>0</v>
      </c>
      <c r="I4828" s="4">
        <v>130000</v>
      </c>
      <c r="J4828" s="4">
        <v>13000</v>
      </c>
      <c r="K4828" s="3" t="s">
        <v>1451</v>
      </c>
      <c r="L4828" s="4">
        <v>7.7495837830150002E-2</v>
      </c>
    </row>
    <row r="4829" spans="2:12" x14ac:dyDescent="0.3">
      <c r="B4829" s="3" t="s">
        <v>205</v>
      </c>
      <c r="C4829" s="4">
        <v>2023</v>
      </c>
      <c r="D4829" s="3" t="s">
        <v>1454</v>
      </c>
      <c r="E4829" s="4">
        <v>0</v>
      </c>
      <c r="F4829" s="4">
        <v>0</v>
      </c>
      <c r="G4829" s="4">
        <v>0</v>
      </c>
      <c r="H4829" s="4">
        <v>0</v>
      </c>
      <c r="I4829" s="4">
        <v>0</v>
      </c>
      <c r="J4829" s="4">
        <v>0</v>
      </c>
      <c r="K4829" s="3" t="s">
        <v>1459</v>
      </c>
      <c r="L4829" s="4"/>
    </row>
    <row r="4830" spans="2:12" x14ac:dyDescent="0.3">
      <c r="B4830" s="3" t="s">
        <v>205</v>
      </c>
      <c r="C4830" s="4">
        <v>2023</v>
      </c>
      <c r="D4830" s="3" t="s">
        <v>1455</v>
      </c>
      <c r="E4830" s="4">
        <v>1356449</v>
      </c>
      <c r="F4830" s="4">
        <v>733793</v>
      </c>
      <c r="G4830" s="4">
        <v>622656</v>
      </c>
      <c r="H4830" s="4">
        <v>0</v>
      </c>
      <c r="I4830" s="4">
        <v>6000000</v>
      </c>
      <c r="J4830" s="4">
        <v>125714</v>
      </c>
      <c r="K4830" s="3" t="s">
        <v>1459</v>
      </c>
      <c r="L4830" s="4">
        <v>0.54096615501209411</v>
      </c>
    </row>
    <row r="4831" spans="2:12" x14ac:dyDescent="0.3">
      <c r="B4831" s="3" t="s">
        <v>205</v>
      </c>
      <c r="C4831" s="4">
        <v>2023</v>
      </c>
      <c r="D4831" s="3" t="s">
        <v>1456</v>
      </c>
      <c r="E4831" s="4">
        <v>0</v>
      </c>
      <c r="F4831" s="4">
        <v>0</v>
      </c>
      <c r="G4831" s="4">
        <v>0</v>
      </c>
      <c r="H4831" s="4">
        <v>0</v>
      </c>
      <c r="I4831" s="4">
        <v>0</v>
      </c>
      <c r="J4831" s="4">
        <v>0</v>
      </c>
      <c r="K4831" s="3" t="s">
        <v>1459</v>
      </c>
      <c r="L4831" s="4"/>
    </row>
    <row r="4832" spans="2:12" x14ac:dyDescent="0.3">
      <c r="B4832" s="3" t="s">
        <v>205</v>
      </c>
      <c r="C4832" s="4">
        <v>2023</v>
      </c>
      <c r="D4832" s="3" t="s">
        <v>1457</v>
      </c>
      <c r="E4832" s="4">
        <v>5494007</v>
      </c>
      <c r="F4832" s="4">
        <v>947283</v>
      </c>
      <c r="G4832" s="4">
        <v>4546724</v>
      </c>
      <c r="H4832" s="4">
        <v>85958</v>
      </c>
      <c r="I4832" s="4">
        <v>6438400</v>
      </c>
      <c r="J4832" s="4">
        <v>116398</v>
      </c>
      <c r="K4832" s="3" t="s">
        <v>1459</v>
      </c>
      <c r="L4832" s="4">
        <v>0.17242114908117154</v>
      </c>
    </row>
    <row r="4833" spans="2:12" x14ac:dyDescent="0.3">
      <c r="B4833" s="3" t="s">
        <v>205</v>
      </c>
      <c r="C4833" s="4">
        <v>2023</v>
      </c>
      <c r="D4833" s="3" t="s">
        <v>1458</v>
      </c>
      <c r="E4833" s="4">
        <v>0</v>
      </c>
      <c r="F4833" s="4"/>
      <c r="G4833" s="4">
        <v>0</v>
      </c>
      <c r="H4833" s="4">
        <v>0</v>
      </c>
      <c r="I4833" s="4">
        <v>0</v>
      </c>
      <c r="J4833" s="4"/>
      <c r="K4833" s="3" t="s">
        <v>1451</v>
      </c>
      <c r="L4833" s="4"/>
    </row>
    <row r="4834" spans="2:12" x14ac:dyDescent="0.3">
      <c r="B4834" s="3" t="s">
        <v>205</v>
      </c>
      <c r="C4834" s="4">
        <v>2024</v>
      </c>
      <c r="D4834" s="3" t="s">
        <v>1446</v>
      </c>
      <c r="E4834" s="4">
        <v>156287</v>
      </c>
      <c r="F4834" s="4">
        <v>4086</v>
      </c>
      <c r="G4834" s="4">
        <v>152201</v>
      </c>
      <c r="H4834" s="4">
        <v>129062</v>
      </c>
      <c r="I4834" s="4">
        <v>152201</v>
      </c>
      <c r="J4834" s="4">
        <v>152201</v>
      </c>
      <c r="K4834" s="3" t="s">
        <v>1459</v>
      </c>
      <c r="L4834" s="4">
        <v>2.6144209051296653E-2</v>
      </c>
    </row>
    <row r="4835" spans="2:12" x14ac:dyDescent="0.3">
      <c r="B4835" s="3" t="s">
        <v>205</v>
      </c>
      <c r="C4835" s="4">
        <v>2024</v>
      </c>
      <c r="D4835" s="3" t="s">
        <v>1448</v>
      </c>
      <c r="E4835" s="4">
        <v>0</v>
      </c>
      <c r="F4835" s="4">
        <v>0</v>
      </c>
      <c r="G4835" s="4">
        <v>0</v>
      </c>
      <c r="H4835" s="4">
        <v>0</v>
      </c>
      <c r="I4835" s="4">
        <v>0</v>
      </c>
      <c r="J4835" s="4">
        <v>0</v>
      </c>
      <c r="K4835" s="3" t="s">
        <v>1460</v>
      </c>
      <c r="L4835" s="4"/>
    </row>
    <row r="4836" spans="2:12" x14ac:dyDescent="0.3">
      <c r="B4836" s="3" t="s">
        <v>205</v>
      </c>
      <c r="C4836" s="4">
        <v>2024</v>
      </c>
      <c r="D4836" s="3" t="s">
        <v>1449</v>
      </c>
      <c r="E4836" s="4">
        <v>1323769</v>
      </c>
      <c r="F4836" s="4">
        <v>521334</v>
      </c>
      <c r="G4836" s="4">
        <v>802435</v>
      </c>
      <c r="H4836" s="4">
        <v>156849</v>
      </c>
      <c r="I4836" s="4">
        <v>802435</v>
      </c>
      <c r="J4836" s="4">
        <v>802435</v>
      </c>
      <c r="K4836" s="3" t="s">
        <v>1459</v>
      </c>
      <c r="L4836" s="4">
        <v>0.39382550883122358</v>
      </c>
    </row>
    <row r="4837" spans="2:12" x14ac:dyDescent="0.3">
      <c r="B4837" s="3" t="s">
        <v>205</v>
      </c>
      <c r="C4837" s="4">
        <v>2024</v>
      </c>
      <c r="D4837" s="3" t="s">
        <v>1450</v>
      </c>
      <c r="E4837" s="4">
        <v>520000</v>
      </c>
      <c r="F4837" s="4"/>
      <c r="G4837" s="4">
        <v>520000</v>
      </c>
      <c r="H4837" s="4">
        <v>165464</v>
      </c>
      <c r="I4837" s="4">
        <v>520000</v>
      </c>
      <c r="J4837" s="4"/>
      <c r="K4837" s="3" t="s">
        <v>1451</v>
      </c>
      <c r="L4837" s="4"/>
    </row>
    <row r="4838" spans="2:12" x14ac:dyDescent="0.3">
      <c r="B4838" s="3" t="s">
        <v>205</v>
      </c>
      <c r="C4838" s="4">
        <v>2024</v>
      </c>
      <c r="D4838" s="3" t="s">
        <v>1452</v>
      </c>
      <c r="E4838" s="4">
        <v>0</v>
      </c>
      <c r="F4838" s="4">
        <v>0</v>
      </c>
      <c r="G4838" s="4">
        <v>0</v>
      </c>
      <c r="H4838" s="4">
        <v>0</v>
      </c>
      <c r="I4838" s="4">
        <v>0</v>
      </c>
      <c r="J4838" s="4">
        <v>0</v>
      </c>
      <c r="K4838" s="3" t="s">
        <v>1459</v>
      </c>
      <c r="L4838" s="4"/>
    </row>
    <row r="4839" spans="2:12" x14ac:dyDescent="0.3">
      <c r="B4839" s="3" t="s">
        <v>205</v>
      </c>
      <c r="C4839" s="4">
        <v>2024</v>
      </c>
      <c r="D4839" s="3" t="s">
        <v>1453</v>
      </c>
      <c r="E4839" s="4">
        <v>0</v>
      </c>
      <c r="F4839" s="4">
        <v>0</v>
      </c>
      <c r="G4839" s="4">
        <v>0</v>
      </c>
      <c r="H4839" s="4">
        <v>0</v>
      </c>
      <c r="I4839" s="4">
        <v>0</v>
      </c>
      <c r="J4839" s="4">
        <v>0</v>
      </c>
      <c r="K4839" s="3" t="s">
        <v>1451</v>
      </c>
      <c r="L4839" s="4"/>
    </row>
    <row r="4840" spans="2:12" x14ac:dyDescent="0.3">
      <c r="B4840" s="3" t="s">
        <v>205</v>
      </c>
      <c r="C4840" s="4">
        <v>2024</v>
      </c>
      <c r="D4840" s="3" t="s">
        <v>1454</v>
      </c>
      <c r="E4840" s="4">
        <v>0</v>
      </c>
      <c r="F4840" s="4">
        <v>0</v>
      </c>
      <c r="G4840" s="4">
        <v>0</v>
      </c>
      <c r="H4840" s="4">
        <v>0</v>
      </c>
      <c r="I4840" s="4">
        <v>118035</v>
      </c>
      <c r="J4840" s="4">
        <v>118035</v>
      </c>
      <c r="K4840" s="3" t="s">
        <v>1459</v>
      </c>
      <c r="L4840" s="4"/>
    </row>
    <row r="4841" spans="2:12" x14ac:dyDescent="0.3">
      <c r="B4841" s="3" t="s">
        <v>205</v>
      </c>
      <c r="C4841" s="4">
        <v>2024</v>
      </c>
      <c r="D4841" s="3" t="s">
        <v>1455</v>
      </c>
      <c r="E4841" s="4">
        <v>1379316</v>
      </c>
      <c r="F4841" s="4">
        <v>775502</v>
      </c>
      <c r="G4841" s="4">
        <v>603814</v>
      </c>
      <c r="H4841" s="4">
        <v>22768</v>
      </c>
      <c r="I4841" s="4">
        <v>603814</v>
      </c>
      <c r="J4841" s="4">
        <v>603814</v>
      </c>
      <c r="K4841" s="3" t="s">
        <v>1447</v>
      </c>
      <c r="L4841" s="4">
        <v>0.56223664482975622</v>
      </c>
    </row>
    <row r="4842" spans="2:12" x14ac:dyDescent="0.3">
      <c r="B4842" s="3" t="s">
        <v>205</v>
      </c>
      <c r="C4842" s="4">
        <v>2024</v>
      </c>
      <c r="D4842" s="3" t="s">
        <v>1456</v>
      </c>
      <c r="E4842" s="4">
        <v>186046</v>
      </c>
      <c r="F4842" s="4">
        <v>68011</v>
      </c>
      <c r="G4842" s="4">
        <v>118035</v>
      </c>
      <c r="H4842" s="4">
        <v>0</v>
      </c>
      <c r="I4842" s="4">
        <v>0</v>
      </c>
      <c r="J4842" s="4">
        <v>0</v>
      </c>
      <c r="K4842" s="3" t="s">
        <v>1459</v>
      </c>
      <c r="L4842" s="4">
        <v>0.36556013029035828</v>
      </c>
    </row>
    <row r="4843" spans="2:12" x14ac:dyDescent="0.3">
      <c r="B4843" s="3" t="s">
        <v>205</v>
      </c>
      <c r="C4843" s="4">
        <v>2024</v>
      </c>
      <c r="D4843" s="3" t="s">
        <v>1457</v>
      </c>
      <c r="E4843" s="4">
        <v>5494006</v>
      </c>
      <c r="F4843" s="4">
        <v>1035566</v>
      </c>
      <c r="G4843" s="4">
        <v>4458440</v>
      </c>
      <c r="H4843" s="4">
        <v>0</v>
      </c>
      <c r="I4843" s="4">
        <v>4458440</v>
      </c>
      <c r="J4843" s="4">
        <v>4458440</v>
      </c>
      <c r="K4843" s="3" t="s">
        <v>1447</v>
      </c>
      <c r="L4843" s="4">
        <v>0.18849014726230731</v>
      </c>
    </row>
    <row r="4844" spans="2:12" x14ac:dyDescent="0.3">
      <c r="B4844" s="3" t="s">
        <v>205</v>
      </c>
      <c r="C4844" s="4">
        <v>2024</v>
      </c>
      <c r="D4844" s="3" t="s">
        <v>1458</v>
      </c>
      <c r="E4844" s="4">
        <v>0</v>
      </c>
      <c r="F4844" s="4"/>
      <c r="G4844" s="4">
        <v>0</v>
      </c>
      <c r="H4844" s="4">
        <v>0</v>
      </c>
      <c r="I4844" s="4">
        <v>0</v>
      </c>
      <c r="J4844" s="4"/>
      <c r="K4844" s="3" t="s">
        <v>1451</v>
      </c>
      <c r="L4844" s="4"/>
    </row>
    <row r="4845" spans="2:12" x14ac:dyDescent="0.3">
      <c r="B4845" s="3" t="s">
        <v>207</v>
      </c>
      <c r="C4845" s="4">
        <v>2019</v>
      </c>
      <c r="D4845" s="3" t="s">
        <v>1446</v>
      </c>
      <c r="E4845" s="4">
        <v>26545647</v>
      </c>
      <c r="F4845" s="4">
        <v>7280449</v>
      </c>
      <c r="G4845" s="4">
        <v>19265198</v>
      </c>
      <c r="H4845" s="4">
        <v>1031308</v>
      </c>
      <c r="I4845" s="4">
        <v>19265198</v>
      </c>
      <c r="J4845" s="4">
        <v>738573</v>
      </c>
      <c r="K4845" s="3" t="s">
        <v>1460</v>
      </c>
      <c r="L4845" s="4">
        <v>0.27426150133014277</v>
      </c>
    </row>
    <row r="4846" spans="2:12" x14ac:dyDescent="0.3">
      <c r="B4846" s="3" t="s">
        <v>207</v>
      </c>
      <c r="C4846" s="4">
        <v>2019</v>
      </c>
      <c r="D4846" s="3" t="s">
        <v>1448</v>
      </c>
      <c r="E4846" s="4">
        <v>0</v>
      </c>
      <c r="F4846" s="4">
        <v>0</v>
      </c>
      <c r="G4846" s="4">
        <v>0</v>
      </c>
      <c r="H4846" s="4">
        <v>0</v>
      </c>
      <c r="I4846" s="4">
        <v>0</v>
      </c>
      <c r="J4846" s="4">
        <v>0</v>
      </c>
      <c r="K4846" s="3" t="s">
        <v>1460</v>
      </c>
      <c r="L4846" s="4"/>
    </row>
    <row r="4847" spans="2:12" x14ac:dyDescent="0.3">
      <c r="B4847" s="3" t="s">
        <v>207</v>
      </c>
      <c r="C4847" s="4">
        <v>2019</v>
      </c>
      <c r="D4847" s="3" t="s">
        <v>1449</v>
      </c>
      <c r="E4847" s="4">
        <v>10585573</v>
      </c>
      <c r="F4847" s="4">
        <v>7488971</v>
      </c>
      <c r="G4847" s="4">
        <v>3096602</v>
      </c>
      <c r="H4847" s="4">
        <v>405385</v>
      </c>
      <c r="I4847" s="4">
        <v>3096602</v>
      </c>
      <c r="J4847" s="4">
        <v>394414</v>
      </c>
      <c r="K4847" s="3" t="s">
        <v>1460</v>
      </c>
      <c r="L4847" s="4">
        <v>0.70746959092341999</v>
      </c>
    </row>
    <row r="4848" spans="2:12" x14ac:dyDescent="0.3">
      <c r="B4848" s="3" t="s">
        <v>207</v>
      </c>
      <c r="C4848" s="4">
        <v>2019</v>
      </c>
      <c r="D4848" s="3" t="s">
        <v>1450</v>
      </c>
      <c r="E4848" s="4">
        <v>7619825</v>
      </c>
      <c r="F4848" s="4"/>
      <c r="G4848" s="4">
        <v>7619825</v>
      </c>
      <c r="H4848" s="4">
        <v>0</v>
      </c>
      <c r="I4848" s="4">
        <v>7619825</v>
      </c>
      <c r="J4848" s="4"/>
      <c r="K4848" s="3" t="s">
        <v>1451</v>
      </c>
      <c r="L4848" s="4"/>
    </row>
    <row r="4849" spans="2:12" x14ac:dyDescent="0.3">
      <c r="B4849" s="3" t="s">
        <v>207</v>
      </c>
      <c r="C4849" s="4">
        <v>2019</v>
      </c>
      <c r="D4849" s="3" t="s">
        <v>1452</v>
      </c>
      <c r="E4849" s="4">
        <v>0</v>
      </c>
      <c r="F4849" s="4">
        <v>0</v>
      </c>
      <c r="G4849" s="4">
        <v>0</v>
      </c>
      <c r="H4849" s="4">
        <v>0</v>
      </c>
      <c r="I4849" s="4">
        <v>0</v>
      </c>
      <c r="J4849" s="4">
        <v>0</v>
      </c>
      <c r="K4849" s="3" t="s">
        <v>1451</v>
      </c>
      <c r="L4849" s="4"/>
    </row>
    <row r="4850" spans="2:12" x14ac:dyDescent="0.3">
      <c r="B4850" s="3" t="s">
        <v>207</v>
      </c>
      <c r="C4850" s="4">
        <v>2019</v>
      </c>
      <c r="D4850" s="3" t="s">
        <v>1453</v>
      </c>
      <c r="E4850" s="4">
        <v>1760238</v>
      </c>
      <c r="F4850" s="4">
        <v>0</v>
      </c>
      <c r="G4850" s="4">
        <v>1760238</v>
      </c>
      <c r="H4850" s="4">
        <v>0</v>
      </c>
      <c r="I4850" s="4">
        <v>0</v>
      </c>
      <c r="J4850" s="4">
        <v>0</v>
      </c>
      <c r="K4850" s="3" t="s">
        <v>1451</v>
      </c>
      <c r="L4850" s="4">
        <v>0</v>
      </c>
    </row>
    <row r="4851" spans="2:12" x14ac:dyDescent="0.3">
      <c r="B4851" s="3" t="s">
        <v>207</v>
      </c>
      <c r="C4851" s="4">
        <v>2019</v>
      </c>
      <c r="D4851" s="3" t="s">
        <v>1454</v>
      </c>
      <c r="E4851" s="4">
        <v>0</v>
      </c>
      <c r="F4851" s="4">
        <v>0</v>
      </c>
      <c r="G4851" s="4">
        <v>0</v>
      </c>
      <c r="H4851" s="4">
        <v>0</v>
      </c>
      <c r="I4851" s="4">
        <v>0</v>
      </c>
      <c r="J4851" s="4">
        <v>0</v>
      </c>
      <c r="K4851" s="3" t="s">
        <v>1459</v>
      </c>
      <c r="L4851" s="4"/>
    </row>
    <row r="4852" spans="2:12" x14ac:dyDescent="0.3">
      <c r="B4852" s="3" t="s">
        <v>207</v>
      </c>
      <c r="C4852" s="4">
        <v>2019</v>
      </c>
      <c r="D4852" s="3" t="s">
        <v>1455</v>
      </c>
      <c r="E4852" s="4">
        <v>4786210</v>
      </c>
      <c r="F4852" s="4">
        <v>2537541</v>
      </c>
      <c r="G4852" s="4">
        <v>2248669</v>
      </c>
      <c r="H4852" s="4">
        <v>0</v>
      </c>
      <c r="I4852" s="4">
        <v>2248669</v>
      </c>
      <c r="J4852" s="4">
        <v>38586</v>
      </c>
      <c r="K4852" s="3" t="s">
        <v>1460</v>
      </c>
      <c r="L4852" s="4">
        <v>0.53017753086471342</v>
      </c>
    </row>
    <row r="4853" spans="2:12" x14ac:dyDescent="0.3">
      <c r="B4853" s="3" t="s">
        <v>207</v>
      </c>
      <c r="C4853" s="4">
        <v>2019</v>
      </c>
      <c r="D4853" s="3" t="s">
        <v>1456</v>
      </c>
      <c r="E4853" s="4">
        <v>13512910</v>
      </c>
      <c r="F4853" s="4">
        <v>8765511</v>
      </c>
      <c r="G4853" s="4">
        <v>4747399</v>
      </c>
      <c r="H4853" s="4">
        <v>997464</v>
      </c>
      <c r="I4853" s="4">
        <v>4747399</v>
      </c>
      <c r="J4853" s="4">
        <v>0</v>
      </c>
      <c r="K4853" s="3" t="s">
        <v>1460</v>
      </c>
      <c r="L4853" s="4">
        <v>0.64867678390516925</v>
      </c>
    </row>
    <row r="4854" spans="2:12" x14ac:dyDescent="0.3">
      <c r="B4854" s="3" t="s">
        <v>207</v>
      </c>
      <c r="C4854" s="4">
        <v>2019</v>
      </c>
      <c r="D4854" s="3" t="s">
        <v>1457</v>
      </c>
      <c r="E4854" s="4">
        <v>3694789</v>
      </c>
      <c r="F4854" s="4">
        <v>1165900</v>
      </c>
      <c r="G4854" s="4">
        <v>2528889</v>
      </c>
      <c r="H4854" s="4">
        <v>24483</v>
      </c>
      <c r="I4854" s="4">
        <v>2528889</v>
      </c>
      <c r="J4854" s="4">
        <v>28875</v>
      </c>
      <c r="K4854" s="3" t="s">
        <v>1460</v>
      </c>
      <c r="L4854" s="4">
        <v>0.3155525254622118</v>
      </c>
    </row>
    <row r="4855" spans="2:12" x14ac:dyDescent="0.3">
      <c r="B4855" s="3" t="s">
        <v>207</v>
      </c>
      <c r="C4855" s="4">
        <v>2019</v>
      </c>
      <c r="D4855" s="3" t="s">
        <v>1458</v>
      </c>
      <c r="E4855" s="4">
        <v>373258</v>
      </c>
      <c r="F4855" s="4"/>
      <c r="G4855" s="4">
        <v>373258</v>
      </c>
      <c r="H4855" s="4">
        <v>361108</v>
      </c>
      <c r="I4855" s="4">
        <v>373258</v>
      </c>
      <c r="J4855" s="4"/>
      <c r="K4855" s="3" t="s">
        <v>1451</v>
      </c>
      <c r="L4855" s="4"/>
    </row>
    <row r="4856" spans="2:12" x14ac:dyDescent="0.3">
      <c r="B4856" s="3" t="s">
        <v>207</v>
      </c>
      <c r="C4856" s="4">
        <v>2020</v>
      </c>
      <c r="D4856" s="3" t="s">
        <v>1446</v>
      </c>
      <c r="E4856" s="4">
        <v>29050691</v>
      </c>
      <c r="F4856" s="4">
        <v>9159420</v>
      </c>
      <c r="G4856" s="4">
        <v>19891271</v>
      </c>
      <c r="H4856" s="4">
        <v>487455</v>
      </c>
      <c r="I4856" s="4">
        <v>19891271</v>
      </c>
      <c r="J4856" s="4">
        <v>836634</v>
      </c>
      <c r="K4856" s="3" t="s">
        <v>1460</v>
      </c>
      <c r="L4856" s="4">
        <v>0.31529095125482559</v>
      </c>
    </row>
    <row r="4857" spans="2:12" x14ac:dyDescent="0.3">
      <c r="B4857" s="3" t="s">
        <v>207</v>
      </c>
      <c r="C4857" s="4">
        <v>2020</v>
      </c>
      <c r="D4857" s="3" t="s">
        <v>1448</v>
      </c>
      <c r="E4857" s="4">
        <v>0</v>
      </c>
      <c r="F4857" s="4">
        <v>0</v>
      </c>
      <c r="G4857" s="4">
        <v>0</v>
      </c>
      <c r="H4857" s="4">
        <v>0</v>
      </c>
      <c r="I4857" s="4">
        <v>0</v>
      </c>
      <c r="J4857" s="4">
        <v>0</v>
      </c>
      <c r="K4857" s="3" t="s">
        <v>1459</v>
      </c>
      <c r="L4857" s="4"/>
    </row>
    <row r="4858" spans="2:12" x14ac:dyDescent="0.3">
      <c r="B4858" s="3" t="s">
        <v>207</v>
      </c>
      <c r="C4858" s="4">
        <v>2020</v>
      </c>
      <c r="D4858" s="3" t="s">
        <v>1449</v>
      </c>
      <c r="E4858" s="4">
        <v>10972858</v>
      </c>
      <c r="F4858" s="4">
        <v>7338975</v>
      </c>
      <c r="G4858" s="4">
        <v>3633883</v>
      </c>
      <c r="H4858" s="4">
        <v>1110431</v>
      </c>
      <c r="I4858" s="4">
        <v>3633883</v>
      </c>
      <c r="J4858" s="4">
        <v>426697</v>
      </c>
      <c r="K4858" s="3" t="s">
        <v>1460</v>
      </c>
      <c r="L4858" s="4">
        <v>0.66882985271476214</v>
      </c>
    </row>
    <row r="4859" spans="2:12" x14ac:dyDescent="0.3">
      <c r="B4859" s="3" t="s">
        <v>207</v>
      </c>
      <c r="C4859" s="4">
        <v>2020</v>
      </c>
      <c r="D4859" s="3" t="s">
        <v>1450</v>
      </c>
      <c r="E4859" s="4">
        <v>7619825</v>
      </c>
      <c r="F4859" s="4"/>
      <c r="G4859" s="4">
        <v>7619825</v>
      </c>
      <c r="H4859" s="4">
        <v>0</v>
      </c>
      <c r="I4859" s="4">
        <v>7619825</v>
      </c>
      <c r="J4859" s="4"/>
      <c r="K4859" s="3" t="s">
        <v>1451</v>
      </c>
      <c r="L4859" s="4"/>
    </row>
    <row r="4860" spans="2:12" x14ac:dyDescent="0.3">
      <c r="B4860" s="3" t="s">
        <v>207</v>
      </c>
      <c r="C4860" s="4">
        <v>2020</v>
      </c>
      <c r="D4860" s="3" t="s">
        <v>1452</v>
      </c>
      <c r="E4860" s="4">
        <v>0</v>
      </c>
      <c r="F4860" s="4">
        <v>0</v>
      </c>
      <c r="G4860" s="4">
        <v>0</v>
      </c>
      <c r="H4860" s="4">
        <v>0</v>
      </c>
      <c r="I4860" s="4">
        <v>0</v>
      </c>
      <c r="J4860" s="4">
        <v>0</v>
      </c>
      <c r="K4860" s="3" t="s">
        <v>1459</v>
      </c>
      <c r="L4860" s="4"/>
    </row>
    <row r="4861" spans="2:12" x14ac:dyDescent="0.3">
      <c r="B4861" s="3" t="s">
        <v>207</v>
      </c>
      <c r="C4861" s="4">
        <v>2020</v>
      </c>
      <c r="D4861" s="3" t="s">
        <v>1453</v>
      </c>
      <c r="E4861" s="4">
        <v>0</v>
      </c>
      <c r="F4861" s="4">
        <v>0</v>
      </c>
      <c r="G4861" s="4">
        <v>0</v>
      </c>
      <c r="H4861" s="4">
        <v>0</v>
      </c>
      <c r="I4861" s="4">
        <v>0</v>
      </c>
      <c r="J4861" s="4">
        <v>0</v>
      </c>
      <c r="K4861" s="3" t="s">
        <v>1451</v>
      </c>
      <c r="L4861" s="4"/>
    </row>
    <row r="4862" spans="2:12" x14ac:dyDescent="0.3">
      <c r="B4862" s="3" t="s">
        <v>207</v>
      </c>
      <c r="C4862" s="4">
        <v>2020</v>
      </c>
      <c r="D4862" s="3" t="s">
        <v>1454</v>
      </c>
      <c r="E4862" s="4">
        <v>0</v>
      </c>
      <c r="F4862" s="4">
        <v>0</v>
      </c>
      <c r="G4862" s="4">
        <v>0</v>
      </c>
      <c r="H4862" s="4">
        <v>0</v>
      </c>
      <c r="I4862" s="4">
        <v>0</v>
      </c>
      <c r="J4862" s="4">
        <v>0</v>
      </c>
      <c r="K4862" s="3" t="s">
        <v>1459</v>
      </c>
      <c r="L4862" s="4"/>
    </row>
    <row r="4863" spans="2:12" x14ac:dyDescent="0.3">
      <c r="B4863" s="3" t="s">
        <v>207</v>
      </c>
      <c r="C4863" s="4">
        <v>2020</v>
      </c>
      <c r="D4863" s="3" t="s">
        <v>1455</v>
      </c>
      <c r="E4863" s="4">
        <v>3782786</v>
      </c>
      <c r="F4863" s="4">
        <v>1765469</v>
      </c>
      <c r="G4863" s="4">
        <v>2017317</v>
      </c>
      <c r="H4863" s="4">
        <v>6679</v>
      </c>
      <c r="I4863" s="4">
        <v>2017317</v>
      </c>
      <c r="J4863" s="4">
        <v>46808</v>
      </c>
      <c r="K4863" s="3" t="s">
        <v>1460</v>
      </c>
      <c r="L4863" s="4">
        <v>0.46671130748606982</v>
      </c>
    </row>
    <row r="4864" spans="2:12" x14ac:dyDescent="0.3">
      <c r="B4864" s="3" t="s">
        <v>207</v>
      </c>
      <c r="C4864" s="4">
        <v>2020</v>
      </c>
      <c r="D4864" s="3" t="s">
        <v>1456</v>
      </c>
      <c r="E4864" s="4">
        <v>13231084</v>
      </c>
      <c r="F4864" s="4">
        <v>8796928</v>
      </c>
      <c r="G4864" s="4">
        <v>4434156</v>
      </c>
      <c r="H4864" s="4">
        <v>48021</v>
      </c>
      <c r="I4864" s="4">
        <v>4434155</v>
      </c>
      <c r="J4864" s="4">
        <v>0</v>
      </c>
      <c r="K4864" s="3" t="s">
        <v>1460</v>
      </c>
      <c r="L4864" s="4">
        <v>0.66486827534312376</v>
      </c>
    </row>
    <row r="4865" spans="2:12" x14ac:dyDescent="0.3">
      <c r="B4865" s="3" t="s">
        <v>207</v>
      </c>
      <c r="C4865" s="4">
        <v>2020</v>
      </c>
      <c r="D4865" s="3" t="s">
        <v>1457</v>
      </c>
      <c r="E4865" s="4">
        <v>3241091</v>
      </c>
      <c r="F4865" s="4">
        <v>1212351</v>
      </c>
      <c r="G4865" s="4">
        <v>2028740</v>
      </c>
      <c r="H4865" s="4">
        <v>0</v>
      </c>
      <c r="I4865" s="4">
        <v>2028740</v>
      </c>
      <c r="J4865" s="4">
        <v>45538</v>
      </c>
      <c r="K4865" s="3" t="s">
        <v>1460</v>
      </c>
      <c r="L4865" s="4">
        <v>0.37405645197867016</v>
      </c>
    </row>
    <row r="4866" spans="2:12" x14ac:dyDescent="0.3">
      <c r="B4866" s="3" t="s">
        <v>207</v>
      </c>
      <c r="C4866" s="4">
        <v>2020</v>
      </c>
      <c r="D4866" s="3" t="s">
        <v>1458</v>
      </c>
      <c r="E4866" s="4">
        <v>2075540</v>
      </c>
      <c r="F4866" s="4"/>
      <c r="G4866" s="4">
        <v>2075540</v>
      </c>
      <c r="H4866" s="4">
        <v>2070378</v>
      </c>
      <c r="I4866" s="4">
        <v>2075540</v>
      </c>
      <c r="J4866" s="4"/>
      <c r="K4866" s="3" t="s">
        <v>1451</v>
      </c>
      <c r="L4866" s="4"/>
    </row>
    <row r="4867" spans="2:12" x14ac:dyDescent="0.3">
      <c r="B4867" s="3" t="s">
        <v>207</v>
      </c>
      <c r="C4867" s="4">
        <v>2021</v>
      </c>
      <c r="D4867" s="3" t="s">
        <v>1446</v>
      </c>
      <c r="E4867" s="4">
        <v>29866539</v>
      </c>
      <c r="F4867" s="4">
        <v>9976142</v>
      </c>
      <c r="G4867" s="4">
        <v>19890397</v>
      </c>
      <c r="H4867" s="4">
        <v>458700</v>
      </c>
      <c r="I4867" s="4">
        <v>19890397</v>
      </c>
      <c r="J4867" s="4">
        <v>820323</v>
      </c>
      <c r="K4867" s="3" t="s">
        <v>1460</v>
      </c>
      <c r="L4867" s="4">
        <v>0.33402403941079345</v>
      </c>
    </row>
    <row r="4868" spans="2:12" x14ac:dyDescent="0.3">
      <c r="B4868" s="3" t="s">
        <v>207</v>
      </c>
      <c r="C4868" s="4">
        <v>2021</v>
      </c>
      <c r="D4868" s="3" t="s">
        <v>1448</v>
      </c>
      <c r="E4868" s="4">
        <v>0</v>
      </c>
      <c r="F4868" s="4">
        <v>0</v>
      </c>
      <c r="G4868" s="4">
        <v>0</v>
      </c>
      <c r="H4868" s="4">
        <v>0</v>
      </c>
      <c r="I4868" s="4">
        <v>0</v>
      </c>
      <c r="J4868" s="4">
        <v>0</v>
      </c>
      <c r="K4868" s="3" t="s">
        <v>1459</v>
      </c>
      <c r="L4868" s="4"/>
    </row>
    <row r="4869" spans="2:12" x14ac:dyDescent="0.3">
      <c r="B4869" s="3" t="s">
        <v>207</v>
      </c>
      <c r="C4869" s="4">
        <v>2021</v>
      </c>
      <c r="D4869" s="3" t="s">
        <v>1449</v>
      </c>
      <c r="E4869" s="4">
        <v>11686958</v>
      </c>
      <c r="F4869" s="4">
        <v>7792043</v>
      </c>
      <c r="G4869" s="4">
        <v>3894915</v>
      </c>
      <c r="H4869" s="4">
        <v>714100</v>
      </c>
      <c r="I4869" s="4">
        <v>3894915</v>
      </c>
      <c r="J4869" s="4">
        <v>453069</v>
      </c>
      <c r="K4869" s="3" t="s">
        <v>1460</v>
      </c>
      <c r="L4869" s="4">
        <v>0.66672978545828609</v>
      </c>
    </row>
    <row r="4870" spans="2:12" x14ac:dyDescent="0.3">
      <c r="B4870" s="3" t="s">
        <v>207</v>
      </c>
      <c r="C4870" s="4">
        <v>2021</v>
      </c>
      <c r="D4870" s="3" t="s">
        <v>1450</v>
      </c>
      <c r="E4870" s="4">
        <v>7619825</v>
      </c>
      <c r="F4870" s="4"/>
      <c r="G4870" s="4">
        <v>7619825</v>
      </c>
      <c r="H4870" s="4">
        <v>0</v>
      </c>
      <c r="I4870" s="4">
        <v>7619825</v>
      </c>
      <c r="J4870" s="4"/>
      <c r="K4870" s="3" t="s">
        <v>1451</v>
      </c>
      <c r="L4870" s="4"/>
    </row>
    <row r="4871" spans="2:12" x14ac:dyDescent="0.3">
      <c r="B4871" s="3" t="s">
        <v>207</v>
      </c>
      <c r="C4871" s="4">
        <v>2021</v>
      </c>
      <c r="D4871" s="3" t="s">
        <v>1452</v>
      </c>
      <c r="E4871" s="4">
        <v>0</v>
      </c>
      <c r="F4871" s="4">
        <v>0</v>
      </c>
      <c r="G4871" s="4">
        <v>0</v>
      </c>
      <c r="H4871" s="4">
        <v>0</v>
      </c>
      <c r="I4871" s="4">
        <v>0</v>
      </c>
      <c r="J4871" s="4">
        <v>0</v>
      </c>
      <c r="K4871" s="3" t="s">
        <v>1459</v>
      </c>
      <c r="L4871" s="4"/>
    </row>
    <row r="4872" spans="2:12" x14ac:dyDescent="0.3">
      <c r="B4872" s="3" t="s">
        <v>207</v>
      </c>
      <c r="C4872" s="4">
        <v>2021</v>
      </c>
      <c r="D4872" s="3" t="s">
        <v>1453</v>
      </c>
      <c r="E4872" s="4">
        <v>986560</v>
      </c>
      <c r="F4872" s="4">
        <v>879172</v>
      </c>
      <c r="G4872" s="4">
        <v>107388</v>
      </c>
      <c r="H4872" s="4">
        <v>113222</v>
      </c>
      <c r="I4872" s="4">
        <v>107389</v>
      </c>
      <c r="J4872" s="4">
        <v>42297</v>
      </c>
      <c r="K4872" s="3" t="s">
        <v>1451</v>
      </c>
      <c r="L4872" s="4">
        <v>0.89114904313979892</v>
      </c>
    </row>
    <row r="4873" spans="2:12" x14ac:dyDescent="0.3">
      <c r="B4873" s="3" t="s">
        <v>207</v>
      </c>
      <c r="C4873" s="4">
        <v>2021</v>
      </c>
      <c r="D4873" s="3" t="s">
        <v>1454</v>
      </c>
      <c r="E4873" s="4">
        <v>0</v>
      </c>
      <c r="F4873" s="4">
        <v>0</v>
      </c>
      <c r="G4873" s="4">
        <v>0</v>
      </c>
      <c r="H4873" s="4">
        <v>0</v>
      </c>
      <c r="I4873" s="4">
        <v>0</v>
      </c>
      <c r="J4873" s="4">
        <v>0</v>
      </c>
      <c r="K4873" s="3" t="s">
        <v>1459</v>
      </c>
      <c r="L4873" s="4"/>
    </row>
    <row r="4874" spans="2:12" x14ac:dyDescent="0.3">
      <c r="B4874" s="3" t="s">
        <v>207</v>
      </c>
      <c r="C4874" s="4">
        <v>2021</v>
      </c>
      <c r="D4874" s="3" t="s">
        <v>1455</v>
      </c>
      <c r="E4874" s="4">
        <v>3906232</v>
      </c>
      <c r="F4874" s="4">
        <v>1818775</v>
      </c>
      <c r="G4874" s="4">
        <v>2087457</v>
      </c>
      <c r="H4874" s="4">
        <v>136796</v>
      </c>
      <c r="I4874" s="4">
        <v>2087457</v>
      </c>
      <c r="J4874" s="4">
        <v>62206</v>
      </c>
      <c r="K4874" s="3" t="s">
        <v>1460</v>
      </c>
      <c r="L4874" s="4">
        <v>0.4656085455241778</v>
      </c>
    </row>
    <row r="4875" spans="2:12" x14ac:dyDescent="0.3">
      <c r="B4875" s="3" t="s">
        <v>207</v>
      </c>
      <c r="C4875" s="4">
        <v>2021</v>
      </c>
      <c r="D4875" s="3" t="s">
        <v>1456</v>
      </c>
      <c r="E4875" s="4">
        <v>13790028</v>
      </c>
      <c r="F4875" s="4">
        <v>9162809</v>
      </c>
      <c r="G4875" s="4">
        <v>4627219</v>
      </c>
      <c r="H4875" s="4">
        <v>0</v>
      </c>
      <c r="I4875" s="4">
        <v>4627219</v>
      </c>
      <c r="J4875" s="4">
        <v>0</v>
      </c>
      <c r="K4875" s="3" t="s">
        <v>1460</v>
      </c>
      <c r="L4875" s="4">
        <v>0.66445180531903203</v>
      </c>
    </row>
    <row r="4876" spans="2:12" x14ac:dyDescent="0.3">
      <c r="B4876" s="3" t="s">
        <v>207</v>
      </c>
      <c r="C4876" s="4">
        <v>2021</v>
      </c>
      <c r="D4876" s="3" t="s">
        <v>1457</v>
      </c>
      <c r="E4876" s="4">
        <v>3451691</v>
      </c>
      <c r="F4876" s="4">
        <v>1250142</v>
      </c>
      <c r="G4876" s="4">
        <v>2201549</v>
      </c>
      <c r="H4876" s="4">
        <v>248183</v>
      </c>
      <c r="I4876" s="4">
        <v>2201549</v>
      </c>
      <c r="J4876" s="4">
        <v>48269</v>
      </c>
      <c r="K4876" s="3" t="s">
        <v>1460</v>
      </c>
      <c r="L4876" s="4">
        <v>0.36218247809551896</v>
      </c>
    </row>
    <row r="4877" spans="2:12" x14ac:dyDescent="0.3">
      <c r="B4877" s="3" t="s">
        <v>207</v>
      </c>
      <c r="C4877" s="4">
        <v>2021</v>
      </c>
      <c r="D4877" s="3" t="s">
        <v>1458</v>
      </c>
      <c r="E4877" s="4">
        <v>4348132</v>
      </c>
      <c r="F4877" s="4"/>
      <c r="G4877" s="4">
        <v>4348132</v>
      </c>
      <c r="H4877" s="4">
        <v>3120133</v>
      </c>
      <c r="I4877" s="4">
        <v>4348132</v>
      </c>
      <c r="J4877" s="4"/>
      <c r="K4877" s="3" t="s">
        <v>1451</v>
      </c>
      <c r="L4877" s="4"/>
    </row>
    <row r="4878" spans="2:12" x14ac:dyDescent="0.3">
      <c r="B4878" s="3" t="s">
        <v>207</v>
      </c>
      <c r="C4878" s="4">
        <v>2022</v>
      </c>
      <c r="D4878" s="3" t="s">
        <v>1446</v>
      </c>
      <c r="E4878" s="4">
        <v>30001400</v>
      </c>
      <c r="F4878" s="4">
        <v>10761830</v>
      </c>
      <c r="G4878" s="4">
        <v>19239570</v>
      </c>
      <c r="H4878" s="4">
        <v>201545</v>
      </c>
      <c r="I4878" s="4">
        <v>19239570</v>
      </c>
      <c r="J4878" s="4">
        <v>839950</v>
      </c>
      <c r="K4878" s="3" t="s">
        <v>1460</v>
      </c>
      <c r="L4878" s="4">
        <v>0.35871092682341493</v>
      </c>
    </row>
    <row r="4879" spans="2:12" x14ac:dyDescent="0.3">
      <c r="B4879" s="3" t="s">
        <v>207</v>
      </c>
      <c r="C4879" s="4">
        <v>2022</v>
      </c>
      <c r="D4879" s="3" t="s">
        <v>1448</v>
      </c>
      <c r="E4879" s="4">
        <v>0</v>
      </c>
      <c r="F4879" s="4">
        <v>0</v>
      </c>
      <c r="G4879" s="4">
        <v>0</v>
      </c>
      <c r="H4879" s="4">
        <v>0</v>
      </c>
      <c r="I4879" s="4">
        <v>0</v>
      </c>
      <c r="J4879" s="4">
        <v>0</v>
      </c>
      <c r="K4879" s="3" t="s">
        <v>1459</v>
      </c>
      <c r="L4879" s="4"/>
    </row>
    <row r="4880" spans="2:12" x14ac:dyDescent="0.3">
      <c r="B4880" s="3" t="s">
        <v>207</v>
      </c>
      <c r="C4880" s="4">
        <v>2022</v>
      </c>
      <c r="D4880" s="3" t="s">
        <v>1449</v>
      </c>
      <c r="E4880" s="4">
        <v>11865205</v>
      </c>
      <c r="F4880" s="4">
        <v>8161151</v>
      </c>
      <c r="G4880" s="4">
        <v>3704054</v>
      </c>
      <c r="H4880" s="4">
        <v>253793</v>
      </c>
      <c r="I4880" s="4">
        <v>3704055</v>
      </c>
      <c r="J4880" s="4">
        <v>453750</v>
      </c>
      <c r="K4880" s="3" t="s">
        <v>1460</v>
      </c>
      <c r="L4880" s="4">
        <v>0.68782216573586386</v>
      </c>
    </row>
    <row r="4881" spans="2:12" x14ac:dyDescent="0.3">
      <c r="B4881" s="3" t="s">
        <v>207</v>
      </c>
      <c r="C4881" s="4">
        <v>2022</v>
      </c>
      <c r="D4881" s="3" t="s">
        <v>1450</v>
      </c>
      <c r="E4881" s="4">
        <v>7619825</v>
      </c>
      <c r="F4881" s="4"/>
      <c r="G4881" s="4">
        <v>7619825</v>
      </c>
      <c r="H4881" s="4">
        <v>0</v>
      </c>
      <c r="I4881" s="4">
        <v>7619825</v>
      </c>
      <c r="J4881" s="4"/>
      <c r="K4881" s="3" t="s">
        <v>1451</v>
      </c>
      <c r="L4881" s="4"/>
    </row>
    <row r="4882" spans="2:12" x14ac:dyDescent="0.3">
      <c r="B4882" s="3" t="s">
        <v>207</v>
      </c>
      <c r="C4882" s="4">
        <v>2022</v>
      </c>
      <c r="D4882" s="3" t="s">
        <v>1452</v>
      </c>
      <c r="E4882" s="4">
        <v>0</v>
      </c>
      <c r="F4882" s="4">
        <v>0</v>
      </c>
      <c r="G4882" s="4">
        <v>0</v>
      </c>
      <c r="H4882" s="4">
        <v>0</v>
      </c>
      <c r="I4882" s="4">
        <v>0</v>
      </c>
      <c r="J4882" s="4">
        <v>0</v>
      </c>
      <c r="K4882" s="3" t="s">
        <v>1459</v>
      </c>
      <c r="L4882" s="4"/>
    </row>
    <row r="4883" spans="2:12" x14ac:dyDescent="0.3">
      <c r="B4883" s="3" t="s">
        <v>207</v>
      </c>
      <c r="C4883" s="4">
        <v>2022</v>
      </c>
      <c r="D4883" s="3" t="s">
        <v>1453</v>
      </c>
      <c r="E4883" s="4">
        <v>1022484</v>
      </c>
      <c r="F4883" s="4">
        <v>922181</v>
      </c>
      <c r="G4883" s="4">
        <v>100303</v>
      </c>
      <c r="H4883" s="4">
        <v>47750</v>
      </c>
      <c r="I4883" s="4">
        <v>100303</v>
      </c>
      <c r="J4883" s="4">
        <v>43010</v>
      </c>
      <c r="K4883" s="3" t="s">
        <v>1451</v>
      </c>
      <c r="L4883" s="4">
        <v>0.90190262145911326</v>
      </c>
    </row>
    <row r="4884" spans="2:12" x14ac:dyDescent="0.3">
      <c r="B4884" s="3" t="s">
        <v>207</v>
      </c>
      <c r="C4884" s="4">
        <v>2022</v>
      </c>
      <c r="D4884" s="3" t="s">
        <v>1454</v>
      </c>
      <c r="E4884" s="4">
        <v>0</v>
      </c>
      <c r="F4884" s="4">
        <v>0</v>
      </c>
      <c r="G4884" s="4">
        <v>0</v>
      </c>
      <c r="H4884" s="4">
        <v>0</v>
      </c>
      <c r="I4884" s="4">
        <v>0</v>
      </c>
      <c r="J4884" s="4">
        <v>0</v>
      </c>
      <c r="K4884" s="3" t="s">
        <v>1459</v>
      </c>
      <c r="L4884" s="4"/>
    </row>
    <row r="4885" spans="2:12" x14ac:dyDescent="0.3">
      <c r="B4885" s="3" t="s">
        <v>207</v>
      </c>
      <c r="C4885" s="4">
        <v>2022</v>
      </c>
      <c r="D4885" s="3" t="s">
        <v>1455</v>
      </c>
      <c r="E4885" s="4">
        <v>3906232</v>
      </c>
      <c r="F4885" s="4">
        <v>1888157</v>
      </c>
      <c r="G4885" s="4">
        <v>2018075</v>
      </c>
      <c r="H4885" s="4">
        <v>0</v>
      </c>
      <c r="I4885" s="4">
        <v>2018075</v>
      </c>
      <c r="J4885" s="4">
        <v>69381</v>
      </c>
      <c r="K4885" s="3" t="s">
        <v>1460</v>
      </c>
      <c r="L4885" s="4">
        <v>0.48337041937089248</v>
      </c>
    </row>
    <row r="4886" spans="2:12" x14ac:dyDescent="0.3">
      <c r="B4886" s="3" t="s">
        <v>207</v>
      </c>
      <c r="C4886" s="4">
        <v>2022</v>
      </c>
      <c r="D4886" s="3" t="s">
        <v>1456</v>
      </c>
      <c r="E4886" s="4">
        <v>13930874</v>
      </c>
      <c r="F4886" s="4">
        <v>9549707</v>
      </c>
      <c r="G4886" s="4">
        <v>4381167</v>
      </c>
      <c r="H4886" s="4">
        <v>140846</v>
      </c>
      <c r="I4886" s="4">
        <v>4381167</v>
      </c>
      <c r="J4886" s="4">
        <v>0</v>
      </c>
      <c r="K4886" s="3" t="s">
        <v>1460</v>
      </c>
      <c r="L4886" s="4">
        <v>0.68550666670303673</v>
      </c>
    </row>
    <row r="4887" spans="2:12" x14ac:dyDescent="0.3">
      <c r="B4887" s="3" t="s">
        <v>207</v>
      </c>
      <c r="C4887" s="4">
        <v>2022</v>
      </c>
      <c r="D4887" s="3" t="s">
        <v>1457</v>
      </c>
      <c r="E4887" s="4">
        <v>3451691</v>
      </c>
      <c r="F4887" s="4">
        <v>1302981</v>
      </c>
      <c r="G4887" s="4">
        <v>2148710</v>
      </c>
      <c r="H4887" s="4">
        <v>0</v>
      </c>
      <c r="I4887" s="4">
        <v>2148710</v>
      </c>
      <c r="J4887" s="4">
        <v>52839</v>
      </c>
      <c r="K4887" s="3" t="s">
        <v>1460</v>
      </c>
      <c r="L4887" s="4">
        <v>0.37749062705786818</v>
      </c>
    </row>
    <row r="4888" spans="2:12" x14ac:dyDescent="0.3">
      <c r="B4888" s="3" t="s">
        <v>207</v>
      </c>
      <c r="C4888" s="4">
        <v>2022</v>
      </c>
      <c r="D4888" s="3" t="s">
        <v>1458</v>
      </c>
      <c r="E4888" s="4">
        <v>6556148</v>
      </c>
      <c r="F4888" s="4"/>
      <c r="G4888" s="4">
        <v>6556148</v>
      </c>
      <c r="H4888" s="4">
        <v>2257575</v>
      </c>
      <c r="I4888" s="4">
        <v>6556148</v>
      </c>
      <c r="J4888" s="4"/>
      <c r="K4888" s="3" t="s">
        <v>1451</v>
      </c>
      <c r="L4888" s="4"/>
    </row>
    <row r="4889" spans="2:12" x14ac:dyDescent="0.3">
      <c r="B4889" s="3" t="s">
        <v>207</v>
      </c>
      <c r="C4889" s="4">
        <v>2023</v>
      </c>
      <c r="D4889" s="3" t="s">
        <v>1446</v>
      </c>
      <c r="E4889" s="4">
        <v>32545190</v>
      </c>
      <c r="F4889" s="4">
        <v>12330917</v>
      </c>
      <c r="G4889" s="4">
        <v>20214273</v>
      </c>
      <c r="H4889" s="4">
        <v>1573964</v>
      </c>
      <c r="I4889" s="4">
        <v>20214273</v>
      </c>
      <c r="J4889" s="4">
        <v>905570</v>
      </c>
      <c r="K4889" s="3" t="s">
        <v>1447</v>
      </c>
      <c r="L4889" s="4">
        <v>0.37888600435271697</v>
      </c>
    </row>
    <row r="4890" spans="2:12" x14ac:dyDescent="0.3">
      <c r="B4890" s="3" t="s">
        <v>207</v>
      </c>
      <c r="C4890" s="4">
        <v>2023</v>
      </c>
      <c r="D4890" s="3" t="s">
        <v>1448</v>
      </c>
      <c r="E4890" s="4">
        <v>0</v>
      </c>
      <c r="F4890" s="4">
        <v>0</v>
      </c>
      <c r="G4890" s="4">
        <v>0</v>
      </c>
      <c r="H4890" s="4">
        <v>0</v>
      </c>
      <c r="I4890" s="4">
        <v>0</v>
      </c>
      <c r="J4890" s="4">
        <v>0</v>
      </c>
      <c r="K4890" s="3" t="s">
        <v>1451</v>
      </c>
      <c r="L4890" s="4"/>
    </row>
    <row r="4891" spans="2:12" x14ac:dyDescent="0.3">
      <c r="B4891" s="3" t="s">
        <v>207</v>
      </c>
      <c r="C4891" s="4">
        <v>2023</v>
      </c>
      <c r="D4891" s="3" t="s">
        <v>1449</v>
      </c>
      <c r="E4891" s="4">
        <v>13128074</v>
      </c>
      <c r="F4891" s="4">
        <v>7730809</v>
      </c>
      <c r="G4891" s="4">
        <v>5397265</v>
      </c>
      <c r="H4891" s="4">
        <v>2192438</v>
      </c>
      <c r="I4891" s="4">
        <v>5397265</v>
      </c>
      <c r="J4891" s="4">
        <v>480777</v>
      </c>
      <c r="K4891" s="3" t="s">
        <v>1460</v>
      </c>
      <c r="L4891" s="4">
        <v>0.58887609865696977</v>
      </c>
    </row>
    <row r="4892" spans="2:12" x14ac:dyDescent="0.3">
      <c r="B4892" s="3" t="s">
        <v>207</v>
      </c>
      <c r="C4892" s="4">
        <v>2023</v>
      </c>
      <c r="D4892" s="3" t="s">
        <v>1450</v>
      </c>
      <c r="E4892" s="4">
        <v>7619825</v>
      </c>
      <c r="F4892" s="4"/>
      <c r="G4892" s="4">
        <v>7619825</v>
      </c>
      <c r="H4892" s="4">
        <v>0</v>
      </c>
      <c r="I4892" s="4">
        <v>7619825</v>
      </c>
      <c r="J4892" s="4"/>
      <c r="K4892" s="3" t="s">
        <v>1451</v>
      </c>
      <c r="L4892" s="4"/>
    </row>
    <row r="4893" spans="2:12" x14ac:dyDescent="0.3">
      <c r="B4893" s="3" t="s">
        <v>207</v>
      </c>
      <c r="C4893" s="4">
        <v>2023</v>
      </c>
      <c r="D4893" s="3" t="s">
        <v>1452</v>
      </c>
      <c r="E4893" s="4">
        <v>0</v>
      </c>
      <c r="F4893" s="4">
        <v>0</v>
      </c>
      <c r="G4893" s="4">
        <v>0</v>
      </c>
      <c r="H4893" s="4">
        <v>0</v>
      </c>
      <c r="I4893" s="4">
        <v>0</v>
      </c>
      <c r="J4893" s="4">
        <v>0</v>
      </c>
      <c r="K4893" s="3" t="s">
        <v>1451</v>
      </c>
      <c r="L4893" s="4"/>
    </row>
    <row r="4894" spans="2:12" x14ac:dyDescent="0.3">
      <c r="B4894" s="3" t="s">
        <v>207</v>
      </c>
      <c r="C4894" s="4">
        <v>2023</v>
      </c>
      <c r="D4894" s="3" t="s">
        <v>1453</v>
      </c>
      <c r="E4894" s="4">
        <v>1077733</v>
      </c>
      <c r="F4894" s="4">
        <v>963542</v>
      </c>
      <c r="G4894" s="4">
        <v>114191</v>
      </c>
      <c r="H4894" s="4">
        <v>55249</v>
      </c>
      <c r="I4894" s="4">
        <v>114191</v>
      </c>
      <c r="J4894" s="4">
        <v>41361</v>
      </c>
      <c r="K4894" s="3" t="s">
        <v>1451</v>
      </c>
      <c r="L4894" s="4">
        <v>0.89404518558863832</v>
      </c>
    </row>
    <row r="4895" spans="2:12" x14ac:dyDescent="0.3">
      <c r="B4895" s="3" t="s">
        <v>207</v>
      </c>
      <c r="C4895" s="4">
        <v>2023</v>
      </c>
      <c r="D4895" s="3" t="s">
        <v>1454</v>
      </c>
      <c r="E4895" s="4">
        <v>0</v>
      </c>
      <c r="F4895" s="4">
        <v>0</v>
      </c>
      <c r="G4895" s="4">
        <v>0</v>
      </c>
      <c r="H4895" s="4">
        <v>0</v>
      </c>
      <c r="I4895" s="4">
        <v>0</v>
      </c>
      <c r="J4895" s="4">
        <v>0</v>
      </c>
      <c r="K4895" s="3" t="s">
        <v>1451</v>
      </c>
      <c r="L4895" s="4"/>
    </row>
    <row r="4896" spans="2:12" x14ac:dyDescent="0.3">
      <c r="B4896" s="3" t="s">
        <v>207</v>
      </c>
      <c r="C4896" s="4">
        <v>2023</v>
      </c>
      <c r="D4896" s="3" t="s">
        <v>1455</v>
      </c>
      <c r="E4896" s="4">
        <v>3906232</v>
      </c>
      <c r="F4896" s="4">
        <v>1957538</v>
      </c>
      <c r="G4896" s="4">
        <v>1948694</v>
      </c>
      <c r="H4896" s="4">
        <v>0</v>
      </c>
      <c r="I4896" s="4">
        <v>1948694</v>
      </c>
      <c r="J4896" s="4">
        <v>69381</v>
      </c>
      <c r="K4896" s="3" t="s">
        <v>1447</v>
      </c>
      <c r="L4896" s="4">
        <v>0.50113203721642752</v>
      </c>
    </row>
    <row r="4897" spans="2:12" x14ac:dyDescent="0.3">
      <c r="B4897" s="3" t="s">
        <v>207</v>
      </c>
      <c r="C4897" s="4">
        <v>2023</v>
      </c>
      <c r="D4897" s="3" t="s">
        <v>1456</v>
      </c>
      <c r="E4897" s="4">
        <v>14346692</v>
      </c>
      <c r="F4897" s="4">
        <v>9926960</v>
      </c>
      <c r="G4897" s="4">
        <v>4419732</v>
      </c>
      <c r="H4897" s="4">
        <v>415818</v>
      </c>
      <c r="I4897" s="4">
        <v>4419732</v>
      </c>
      <c r="J4897" s="4">
        <v>0</v>
      </c>
      <c r="K4897" s="3" t="s">
        <v>1460</v>
      </c>
      <c r="L4897" s="4">
        <v>0.69193372242186557</v>
      </c>
    </row>
    <row r="4898" spans="2:12" x14ac:dyDescent="0.3">
      <c r="B4898" s="3" t="s">
        <v>207</v>
      </c>
      <c r="C4898" s="4">
        <v>2023</v>
      </c>
      <c r="D4898" s="3" t="s">
        <v>1457</v>
      </c>
      <c r="E4898" s="4">
        <v>3641888</v>
      </c>
      <c r="F4898" s="4">
        <v>1354556</v>
      </c>
      <c r="G4898" s="4">
        <v>2287332</v>
      </c>
      <c r="H4898" s="4">
        <v>197823</v>
      </c>
      <c r="I4898" s="4">
        <v>2287332</v>
      </c>
      <c r="J4898" s="4">
        <v>55235</v>
      </c>
      <c r="K4898" s="3" t="s">
        <v>1460</v>
      </c>
      <c r="L4898" s="4">
        <v>0.37193785201521851</v>
      </c>
    </row>
    <row r="4899" spans="2:12" x14ac:dyDescent="0.3">
      <c r="B4899" s="3" t="s">
        <v>207</v>
      </c>
      <c r="C4899" s="4">
        <v>2023</v>
      </c>
      <c r="D4899" s="3" t="s">
        <v>1458</v>
      </c>
      <c r="E4899" s="4">
        <v>6055295</v>
      </c>
      <c r="F4899" s="4"/>
      <c r="G4899" s="4">
        <v>6055295</v>
      </c>
      <c r="H4899" s="4">
        <v>601453</v>
      </c>
      <c r="I4899" s="4">
        <v>6055295</v>
      </c>
      <c r="J4899" s="4"/>
      <c r="K4899" s="3" t="s">
        <v>1451</v>
      </c>
      <c r="L4899" s="4"/>
    </row>
    <row r="4900" spans="2:12" x14ac:dyDescent="0.3">
      <c r="B4900" s="3" t="s">
        <v>207</v>
      </c>
      <c r="C4900" s="4">
        <v>2024</v>
      </c>
      <c r="D4900" s="3" t="s">
        <v>1446</v>
      </c>
      <c r="E4900" s="4">
        <v>41842896</v>
      </c>
      <c r="F4900" s="4">
        <v>13198830</v>
      </c>
      <c r="G4900" s="4">
        <v>28644066</v>
      </c>
      <c r="H4900" s="4">
        <v>3460072</v>
      </c>
      <c r="I4900" s="4">
        <v>27932786</v>
      </c>
      <c r="J4900" s="4">
        <v>1083974</v>
      </c>
      <c r="K4900" s="3" t="s">
        <v>1460</v>
      </c>
      <c r="L4900" s="4">
        <v>0.31543777467028095</v>
      </c>
    </row>
    <row r="4901" spans="2:12" x14ac:dyDescent="0.3">
      <c r="B4901" s="3" t="s">
        <v>207</v>
      </c>
      <c r="C4901" s="4">
        <v>2024</v>
      </c>
      <c r="D4901" s="3" t="s">
        <v>1448</v>
      </c>
      <c r="E4901" s="4">
        <v>0</v>
      </c>
      <c r="F4901" s="4">
        <v>0</v>
      </c>
      <c r="G4901" s="4">
        <v>0</v>
      </c>
      <c r="H4901" s="4">
        <v>0</v>
      </c>
      <c r="I4901" s="4">
        <v>0</v>
      </c>
      <c r="J4901" s="4">
        <v>0</v>
      </c>
      <c r="K4901" s="3"/>
      <c r="L4901" s="4"/>
    </row>
    <row r="4902" spans="2:12" x14ac:dyDescent="0.3">
      <c r="B4902" s="3" t="s">
        <v>207</v>
      </c>
      <c r="C4902" s="4">
        <v>2024</v>
      </c>
      <c r="D4902" s="3" t="s">
        <v>1449</v>
      </c>
      <c r="E4902" s="4">
        <v>15439313</v>
      </c>
      <c r="F4902" s="4">
        <v>7989775</v>
      </c>
      <c r="G4902" s="4">
        <v>7449538</v>
      </c>
      <c r="H4902" s="4">
        <v>2688018</v>
      </c>
      <c r="I4902" s="4">
        <v>7449538</v>
      </c>
      <c r="J4902" s="4">
        <v>582963</v>
      </c>
      <c r="K4902" s="3" t="s">
        <v>1460</v>
      </c>
      <c r="L4902" s="4">
        <v>0.51749549996168875</v>
      </c>
    </row>
    <row r="4903" spans="2:12" x14ac:dyDescent="0.3">
      <c r="B4903" s="3" t="s">
        <v>207</v>
      </c>
      <c r="C4903" s="4">
        <v>2024</v>
      </c>
      <c r="D4903" s="3" t="s">
        <v>1450</v>
      </c>
      <c r="E4903" s="4">
        <v>7619825</v>
      </c>
      <c r="F4903" s="4"/>
      <c r="G4903" s="4">
        <v>7619825</v>
      </c>
      <c r="H4903" s="4">
        <v>0</v>
      </c>
      <c r="I4903" s="4">
        <v>7619825</v>
      </c>
      <c r="J4903" s="4"/>
      <c r="K4903" s="3" t="s">
        <v>1451</v>
      </c>
      <c r="L4903" s="4"/>
    </row>
    <row r="4904" spans="2:12" x14ac:dyDescent="0.3">
      <c r="B4904" s="3" t="s">
        <v>207</v>
      </c>
      <c r="C4904" s="4">
        <v>2024</v>
      </c>
      <c r="D4904" s="3" t="s">
        <v>1452</v>
      </c>
      <c r="E4904" s="4">
        <v>0</v>
      </c>
      <c r="F4904" s="4">
        <v>0</v>
      </c>
      <c r="G4904" s="4">
        <v>0</v>
      </c>
      <c r="H4904" s="4">
        <v>0</v>
      </c>
      <c r="I4904" s="4">
        <v>0</v>
      </c>
      <c r="J4904" s="4">
        <v>0</v>
      </c>
      <c r="K4904" s="3"/>
      <c r="L4904" s="4"/>
    </row>
    <row r="4905" spans="2:12" x14ac:dyDescent="0.3">
      <c r="B4905" s="3" t="s">
        <v>207</v>
      </c>
      <c r="C4905" s="4">
        <v>2024</v>
      </c>
      <c r="D4905" s="3" t="s">
        <v>1453</v>
      </c>
      <c r="E4905" s="4">
        <v>1116529</v>
      </c>
      <c r="F4905" s="4">
        <v>1005051</v>
      </c>
      <c r="G4905" s="4">
        <v>111478</v>
      </c>
      <c r="H4905" s="4">
        <v>225979</v>
      </c>
      <c r="I4905" s="4">
        <v>111474</v>
      </c>
      <c r="J4905" s="4">
        <v>41509</v>
      </c>
      <c r="K4905" s="3" t="s">
        <v>1451</v>
      </c>
      <c r="L4905" s="4">
        <v>0.90015664617757352</v>
      </c>
    </row>
    <row r="4906" spans="2:12" x14ac:dyDescent="0.3">
      <c r="B4906" s="3" t="s">
        <v>207</v>
      </c>
      <c r="C4906" s="4">
        <v>2024</v>
      </c>
      <c r="D4906" s="3" t="s">
        <v>1454</v>
      </c>
      <c r="E4906" s="4">
        <v>0</v>
      </c>
      <c r="F4906" s="4">
        <v>0</v>
      </c>
      <c r="G4906" s="4">
        <v>0</v>
      </c>
      <c r="H4906" s="4">
        <v>0</v>
      </c>
      <c r="I4906" s="4">
        <v>0</v>
      </c>
      <c r="J4906" s="4">
        <v>0</v>
      </c>
      <c r="K4906" s="3"/>
      <c r="L4906" s="4"/>
    </row>
    <row r="4907" spans="2:12" x14ac:dyDescent="0.3">
      <c r="B4907" s="3" t="s">
        <v>207</v>
      </c>
      <c r="C4907" s="4">
        <v>2024</v>
      </c>
      <c r="D4907" s="3" t="s">
        <v>1455</v>
      </c>
      <c r="E4907" s="4">
        <v>3906230</v>
      </c>
      <c r="F4907" s="4">
        <v>2026919</v>
      </c>
      <c r="G4907" s="4">
        <v>1879311</v>
      </c>
      <c r="H4907" s="4">
        <v>0</v>
      </c>
      <c r="I4907" s="4">
        <v>1879311</v>
      </c>
      <c r="J4907" s="4">
        <v>69381</v>
      </c>
      <c r="K4907" s="3" t="s">
        <v>1447</v>
      </c>
      <c r="L4907" s="4">
        <v>0.51889392073687413</v>
      </c>
    </row>
    <row r="4908" spans="2:12" x14ac:dyDescent="0.3">
      <c r="B4908" s="3" t="s">
        <v>207</v>
      </c>
      <c r="C4908" s="4">
        <v>2024</v>
      </c>
      <c r="D4908" s="3" t="s">
        <v>1456</v>
      </c>
      <c r="E4908" s="4">
        <v>15791611</v>
      </c>
      <c r="F4908" s="4">
        <v>10325971</v>
      </c>
      <c r="G4908" s="4">
        <v>5465640</v>
      </c>
      <c r="H4908" s="4">
        <v>1444920</v>
      </c>
      <c r="I4908" s="4">
        <v>5465640</v>
      </c>
      <c r="J4908" s="4">
        <v>0</v>
      </c>
      <c r="K4908" s="3" t="s">
        <v>1460</v>
      </c>
      <c r="L4908" s="4">
        <v>0.65388965065058913</v>
      </c>
    </row>
    <row r="4909" spans="2:12" x14ac:dyDescent="0.3">
      <c r="B4909" s="3" t="s">
        <v>207</v>
      </c>
      <c r="C4909" s="4">
        <v>2024</v>
      </c>
      <c r="D4909" s="3" t="s">
        <v>1457</v>
      </c>
      <c r="E4909" s="4">
        <v>4076375</v>
      </c>
      <c r="F4909" s="4">
        <v>1410282</v>
      </c>
      <c r="G4909" s="4">
        <v>2666093</v>
      </c>
      <c r="H4909" s="4">
        <v>449736</v>
      </c>
      <c r="I4909" s="4">
        <v>2666093</v>
      </c>
      <c r="J4909" s="4">
        <v>63199</v>
      </c>
      <c r="K4909" s="3" t="s">
        <v>1447</v>
      </c>
      <c r="L4909" s="4">
        <v>0.34596473582533499</v>
      </c>
    </row>
    <row r="4910" spans="2:12" x14ac:dyDescent="0.3">
      <c r="B4910" s="3" t="s">
        <v>207</v>
      </c>
      <c r="C4910" s="4">
        <v>2024</v>
      </c>
      <c r="D4910" s="3" t="s">
        <v>1458</v>
      </c>
      <c r="E4910" s="4">
        <v>347047</v>
      </c>
      <c r="F4910" s="4"/>
      <c r="G4910" s="4">
        <v>347047</v>
      </c>
      <c r="H4910" s="4">
        <v>321904</v>
      </c>
      <c r="I4910" s="4">
        <v>347047</v>
      </c>
      <c r="J4910" s="4"/>
      <c r="K4910" s="3" t="s">
        <v>1451</v>
      </c>
      <c r="L4910" s="4"/>
    </row>
    <row r="4911" spans="2:12" x14ac:dyDescent="0.3">
      <c r="B4911" s="3" t="s">
        <v>210</v>
      </c>
      <c r="C4911" s="4">
        <v>2019</v>
      </c>
      <c r="D4911" s="3" t="s">
        <v>1446</v>
      </c>
      <c r="E4911" s="4">
        <v>91884577</v>
      </c>
      <c r="F4911" s="4">
        <v>52761879</v>
      </c>
      <c r="G4911" s="4">
        <v>39122698</v>
      </c>
      <c r="H4911" s="4">
        <v>1002430</v>
      </c>
      <c r="I4911" s="4">
        <v>227224363</v>
      </c>
      <c r="J4911" s="4">
        <v>9088975</v>
      </c>
      <c r="K4911" s="3" t="s">
        <v>1447</v>
      </c>
      <c r="L4911" s="4">
        <v>0.57421909881568045</v>
      </c>
    </row>
    <row r="4912" spans="2:12" x14ac:dyDescent="0.3">
      <c r="B4912" s="3" t="s">
        <v>210</v>
      </c>
      <c r="C4912" s="4">
        <v>2019</v>
      </c>
      <c r="D4912" s="3" t="s">
        <v>1448</v>
      </c>
      <c r="E4912" s="4">
        <v>289160678</v>
      </c>
      <c r="F4912" s="4">
        <v>69750451</v>
      </c>
      <c r="G4912" s="4">
        <v>219410227</v>
      </c>
      <c r="H4912" s="4">
        <v>8529637</v>
      </c>
      <c r="I4912" s="4">
        <v>539269784</v>
      </c>
      <c r="J4912" s="4">
        <v>7703584</v>
      </c>
      <c r="K4912" s="3" t="s">
        <v>1447</v>
      </c>
      <c r="L4912" s="4">
        <v>0.24121692991742122</v>
      </c>
    </row>
    <row r="4913" spans="2:12" x14ac:dyDescent="0.3">
      <c r="B4913" s="3" t="s">
        <v>210</v>
      </c>
      <c r="C4913" s="4">
        <v>2019</v>
      </c>
      <c r="D4913" s="3" t="s">
        <v>1449</v>
      </c>
      <c r="E4913" s="4">
        <v>13287623</v>
      </c>
      <c r="F4913" s="4">
        <v>5761145</v>
      </c>
      <c r="G4913" s="4">
        <v>7526478</v>
      </c>
      <c r="H4913" s="4">
        <v>1734928</v>
      </c>
      <c r="I4913" s="4">
        <v>15595073</v>
      </c>
      <c r="J4913" s="4">
        <v>1732786</v>
      </c>
      <c r="K4913" s="3" t="s">
        <v>1447</v>
      </c>
      <c r="L4913" s="4">
        <v>0.43357228000824527</v>
      </c>
    </row>
    <row r="4914" spans="2:12" x14ac:dyDescent="0.3">
      <c r="B4914" s="3" t="s">
        <v>210</v>
      </c>
      <c r="C4914" s="4">
        <v>2019</v>
      </c>
      <c r="D4914" s="3" t="s">
        <v>1450</v>
      </c>
      <c r="E4914" s="4">
        <v>277591331</v>
      </c>
      <c r="F4914" s="4"/>
      <c r="G4914" s="4">
        <v>277591331</v>
      </c>
      <c r="H4914" s="4">
        <v>27466594</v>
      </c>
      <c r="I4914" s="4">
        <v>277591331</v>
      </c>
      <c r="J4914" s="4"/>
      <c r="K4914" s="3" t="s">
        <v>1451</v>
      </c>
      <c r="L4914" s="4"/>
    </row>
    <row r="4915" spans="2:12" x14ac:dyDescent="0.3">
      <c r="B4915" s="3" t="s">
        <v>210</v>
      </c>
      <c r="C4915" s="4">
        <v>2019</v>
      </c>
      <c r="D4915" s="3" t="s">
        <v>1452</v>
      </c>
      <c r="E4915" s="4">
        <v>0</v>
      </c>
      <c r="F4915" s="4">
        <v>0</v>
      </c>
      <c r="G4915" s="4">
        <v>0</v>
      </c>
      <c r="H4915" s="4">
        <v>0</v>
      </c>
      <c r="I4915" s="4">
        <v>0</v>
      </c>
      <c r="J4915" s="4">
        <v>0</v>
      </c>
      <c r="K4915" s="3" t="s">
        <v>1447</v>
      </c>
      <c r="L4915" s="4"/>
    </row>
    <row r="4916" spans="2:12" x14ac:dyDescent="0.3">
      <c r="B4916" s="3" t="s">
        <v>210</v>
      </c>
      <c r="C4916" s="4">
        <v>2019</v>
      </c>
      <c r="D4916" s="3" t="s">
        <v>1453</v>
      </c>
      <c r="E4916" s="4">
        <v>44837667</v>
      </c>
      <c r="F4916" s="4">
        <v>23590053</v>
      </c>
      <c r="G4916" s="4">
        <v>21247614</v>
      </c>
      <c r="H4916" s="4">
        <v>3184851</v>
      </c>
      <c r="I4916" s="4">
        <v>59280385</v>
      </c>
      <c r="J4916" s="4">
        <v>4777692</v>
      </c>
      <c r="K4916" s="3" t="s">
        <v>1451</v>
      </c>
      <c r="L4916" s="4">
        <v>0.52612133008615281</v>
      </c>
    </row>
    <row r="4917" spans="2:12" x14ac:dyDescent="0.3">
      <c r="B4917" s="3" t="s">
        <v>210</v>
      </c>
      <c r="C4917" s="4">
        <v>2019</v>
      </c>
      <c r="D4917" s="3" t="s">
        <v>1454</v>
      </c>
      <c r="E4917" s="4">
        <v>34964332</v>
      </c>
      <c r="F4917" s="4">
        <v>9742264</v>
      </c>
      <c r="G4917" s="4">
        <v>25222068</v>
      </c>
      <c r="H4917" s="4">
        <v>10302533</v>
      </c>
      <c r="I4917" s="4">
        <v>47873512</v>
      </c>
      <c r="J4917" s="4">
        <v>1595784</v>
      </c>
      <c r="K4917" s="3" t="s">
        <v>1447</v>
      </c>
      <c r="L4917" s="4">
        <v>0.27863435228792588</v>
      </c>
    </row>
    <row r="4918" spans="2:12" x14ac:dyDescent="0.3">
      <c r="B4918" s="3" t="s">
        <v>210</v>
      </c>
      <c r="C4918" s="4">
        <v>2019</v>
      </c>
      <c r="D4918" s="3" t="s">
        <v>1455</v>
      </c>
      <c r="E4918" s="4">
        <v>184997767</v>
      </c>
      <c r="F4918" s="4">
        <v>51180440</v>
      </c>
      <c r="G4918" s="4">
        <v>133817327</v>
      </c>
      <c r="H4918" s="4">
        <v>6497612</v>
      </c>
      <c r="I4918" s="4">
        <v>394153218</v>
      </c>
      <c r="J4918" s="4">
        <v>5630760</v>
      </c>
      <c r="K4918" s="3" t="s">
        <v>1447</v>
      </c>
      <c r="L4918" s="4">
        <v>0.27665436631999996</v>
      </c>
    </row>
    <row r="4919" spans="2:12" x14ac:dyDescent="0.3">
      <c r="B4919" s="3" t="s">
        <v>210</v>
      </c>
      <c r="C4919" s="4">
        <v>2019</v>
      </c>
      <c r="D4919" s="3" t="s">
        <v>1456</v>
      </c>
      <c r="E4919" s="4">
        <v>348271954</v>
      </c>
      <c r="F4919" s="4">
        <v>129373557</v>
      </c>
      <c r="G4919" s="4">
        <v>218898397</v>
      </c>
      <c r="H4919" s="4">
        <v>8761686</v>
      </c>
      <c r="I4919" s="4">
        <v>636545611</v>
      </c>
      <c r="J4919" s="4">
        <v>10246665</v>
      </c>
      <c r="K4919" s="3" t="s">
        <v>1447</v>
      </c>
      <c r="L4919" s="4">
        <v>0.37147279737604139</v>
      </c>
    </row>
    <row r="4920" spans="2:12" x14ac:dyDescent="0.3">
      <c r="B4920" s="3" t="s">
        <v>210</v>
      </c>
      <c r="C4920" s="4">
        <v>2019</v>
      </c>
      <c r="D4920" s="3" t="s">
        <v>1457</v>
      </c>
      <c r="E4920" s="4">
        <v>168947790</v>
      </c>
      <c r="F4920" s="4">
        <v>38913661</v>
      </c>
      <c r="G4920" s="4">
        <v>130034129</v>
      </c>
      <c r="H4920" s="4">
        <v>16495640</v>
      </c>
      <c r="I4920" s="4">
        <v>315030098</v>
      </c>
      <c r="J4920" s="4">
        <v>6300602</v>
      </c>
      <c r="K4920" s="3" t="s">
        <v>1447</v>
      </c>
      <c r="L4920" s="4">
        <v>0.23032950593789953</v>
      </c>
    </row>
    <row r="4921" spans="2:12" x14ac:dyDescent="0.3">
      <c r="B4921" s="3" t="s">
        <v>210</v>
      </c>
      <c r="C4921" s="4">
        <v>2019</v>
      </c>
      <c r="D4921" s="3" t="s">
        <v>1458</v>
      </c>
      <c r="E4921" s="4">
        <v>36971312</v>
      </c>
      <c r="F4921" s="4"/>
      <c r="G4921" s="4">
        <v>36971312</v>
      </c>
      <c r="H4921" s="4">
        <v>8155930</v>
      </c>
      <c r="I4921" s="4">
        <v>36971312</v>
      </c>
      <c r="J4921" s="4"/>
      <c r="K4921" s="3" t="s">
        <v>1451</v>
      </c>
      <c r="L4921" s="4"/>
    </row>
    <row r="4922" spans="2:12" x14ac:dyDescent="0.3">
      <c r="B4922" s="3" t="s">
        <v>210</v>
      </c>
      <c r="C4922" s="4">
        <v>2020</v>
      </c>
      <c r="D4922" s="3" t="s">
        <v>1446</v>
      </c>
      <c r="E4922" s="4">
        <v>122965798</v>
      </c>
      <c r="F4922" s="4">
        <v>55868643</v>
      </c>
      <c r="G4922" s="4">
        <v>67097155</v>
      </c>
      <c r="H4922" s="4">
        <v>31207350</v>
      </c>
      <c r="I4922" s="4">
        <v>260309851</v>
      </c>
      <c r="J4922" s="4">
        <v>10412394</v>
      </c>
      <c r="K4922" s="3" t="s">
        <v>1447</v>
      </c>
      <c r="L4922" s="4">
        <v>0.45434294664602592</v>
      </c>
    </row>
    <row r="4923" spans="2:12" x14ac:dyDescent="0.3">
      <c r="B4923" s="3" t="s">
        <v>210</v>
      </c>
      <c r="C4923" s="4">
        <v>2020</v>
      </c>
      <c r="D4923" s="3" t="s">
        <v>1448</v>
      </c>
      <c r="E4923" s="4">
        <v>295414688</v>
      </c>
      <c r="F4923" s="4">
        <v>73529164</v>
      </c>
      <c r="G4923" s="4">
        <v>221885524</v>
      </c>
      <c r="H4923" s="4">
        <v>6825541</v>
      </c>
      <c r="I4923" s="4">
        <v>554793430</v>
      </c>
      <c r="J4923" s="4">
        <v>7925620</v>
      </c>
      <c r="K4923" s="3" t="s">
        <v>1447</v>
      </c>
      <c r="L4923" s="4">
        <v>0.24890151704305238</v>
      </c>
    </row>
    <row r="4924" spans="2:12" x14ac:dyDescent="0.3">
      <c r="B4924" s="3" t="s">
        <v>210</v>
      </c>
      <c r="C4924" s="4">
        <v>2020</v>
      </c>
      <c r="D4924" s="3" t="s">
        <v>1449</v>
      </c>
      <c r="E4924" s="4">
        <v>14054034</v>
      </c>
      <c r="F4924" s="4">
        <v>6328675</v>
      </c>
      <c r="G4924" s="4">
        <v>7725359</v>
      </c>
      <c r="H4924" s="4">
        <v>1239844</v>
      </c>
      <c r="I4924" s="4">
        <v>16449073</v>
      </c>
      <c r="J4924" s="4">
        <v>1827675</v>
      </c>
      <c r="K4924" s="3" t="s">
        <v>1447</v>
      </c>
      <c r="L4924" s="4">
        <v>0.45031020986572257</v>
      </c>
    </row>
    <row r="4925" spans="2:12" x14ac:dyDescent="0.3">
      <c r="B4925" s="3" t="s">
        <v>210</v>
      </c>
      <c r="C4925" s="4">
        <v>2020</v>
      </c>
      <c r="D4925" s="3" t="s">
        <v>1450</v>
      </c>
      <c r="E4925" s="4">
        <v>286637517</v>
      </c>
      <c r="F4925" s="4"/>
      <c r="G4925" s="4">
        <v>286637517</v>
      </c>
      <c r="H4925" s="4">
        <v>24057861</v>
      </c>
      <c r="I4925" s="4">
        <v>286637517</v>
      </c>
      <c r="J4925" s="4"/>
      <c r="K4925" s="3" t="s">
        <v>1451</v>
      </c>
      <c r="L4925" s="4"/>
    </row>
    <row r="4926" spans="2:12" x14ac:dyDescent="0.3">
      <c r="B4926" s="3" t="s">
        <v>210</v>
      </c>
      <c r="C4926" s="4">
        <v>2020</v>
      </c>
      <c r="D4926" s="3" t="s">
        <v>1452</v>
      </c>
      <c r="E4926" s="4">
        <v>0</v>
      </c>
      <c r="F4926" s="4">
        <v>0</v>
      </c>
      <c r="G4926" s="4">
        <v>0</v>
      </c>
      <c r="H4926" s="4">
        <v>0</v>
      </c>
      <c r="I4926" s="4">
        <v>0</v>
      </c>
      <c r="J4926" s="4">
        <v>0</v>
      </c>
      <c r="K4926" s="3" t="s">
        <v>1447</v>
      </c>
      <c r="L4926" s="4"/>
    </row>
    <row r="4927" spans="2:12" x14ac:dyDescent="0.3">
      <c r="B4927" s="3" t="s">
        <v>210</v>
      </c>
      <c r="C4927" s="4">
        <v>2020</v>
      </c>
      <c r="D4927" s="3" t="s">
        <v>1453</v>
      </c>
      <c r="E4927" s="4">
        <v>83207348</v>
      </c>
      <c r="F4927" s="4">
        <v>36537755</v>
      </c>
      <c r="G4927" s="4">
        <v>46669593</v>
      </c>
      <c r="H4927" s="4">
        <v>7554967</v>
      </c>
      <c r="I4927" s="4">
        <v>120421820</v>
      </c>
      <c r="J4927" s="4">
        <v>0</v>
      </c>
      <c r="K4927" s="3" t="s">
        <v>1451</v>
      </c>
      <c r="L4927" s="4">
        <v>0.43911692750981562</v>
      </c>
    </row>
    <row r="4928" spans="2:12" x14ac:dyDescent="0.3">
      <c r="B4928" s="3" t="s">
        <v>210</v>
      </c>
      <c r="C4928" s="4">
        <v>2020</v>
      </c>
      <c r="D4928" s="3" t="s">
        <v>1454</v>
      </c>
      <c r="E4928" s="4">
        <v>37975803</v>
      </c>
      <c r="F4928" s="4">
        <v>10575457</v>
      </c>
      <c r="G4928" s="4">
        <v>27400346</v>
      </c>
      <c r="H4928" s="4">
        <v>3021273</v>
      </c>
      <c r="I4928" s="4">
        <v>50696896</v>
      </c>
      <c r="J4928" s="4">
        <v>1689897</v>
      </c>
      <c r="K4928" s="3" t="s">
        <v>1447</v>
      </c>
      <c r="L4928" s="4">
        <v>0.27847882505604948</v>
      </c>
    </row>
    <row r="4929" spans="2:12" x14ac:dyDescent="0.3">
      <c r="B4929" s="3" t="s">
        <v>210</v>
      </c>
      <c r="C4929" s="4">
        <v>2020</v>
      </c>
      <c r="D4929" s="3" t="s">
        <v>1455</v>
      </c>
      <c r="E4929" s="4">
        <v>187326916</v>
      </c>
      <c r="F4929" s="4">
        <v>53646929</v>
      </c>
      <c r="G4929" s="4">
        <v>133679987</v>
      </c>
      <c r="H4929" s="4">
        <v>2745869</v>
      </c>
      <c r="I4929" s="4">
        <v>406161029</v>
      </c>
      <c r="J4929" s="4">
        <v>5802300</v>
      </c>
      <c r="K4929" s="3" t="s">
        <v>1447</v>
      </c>
      <c r="L4929" s="4">
        <v>0.28638131746107431</v>
      </c>
    </row>
    <row r="4930" spans="2:12" x14ac:dyDescent="0.3">
      <c r="B4930" s="3" t="s">
        <v>210</v>
      </c>
      <c r="C4930" s="4">
        <v>2020</v>
      </c>
      <c r="D4930" s="3" t="s">
        <v>1456</v>
      </c>
      <c r="E4930" s="4">
        <v>318945639</v>
      </c>
      <c r="F4930" s="4">
        <v>124532591</v>
      </c>
      <c r="G4930" s="4">
        <v>194413048</v>
      </c>
      <c r="H4930" s="4">
        <v>4676697</v>
      </c>
      <c r="I4930" s="4">
        <v>591995429</v>
      </c>
      <c r="J4930" s="4">
        <v>8029096</v>
      </c>
      <c r="K4930" s="3" t="s">
        <v>1447</v>
      </c>
      <c r="L4930" s="4">
        <v>0.39045083478943571</v>
      </c>
    </row>
    <row r="4931" spans="2:12" x14ac:dyDescent="0.3">
      <c r="B4931" s="3" t="s">
        <v>210</v>
      </c>
      <c r="C4931" s="4">
        <v>2020</v>
      </c>
      <c r="D4931" s="3" t="s">
        <v>1457</v>
      </c>
      <c r="E4931" s="4">
        <v>173626788</v>
      </c>
      <c r="F4931" s="4">
        <v>41226175</v>
      </c>
      <c r="G4931" s="4">
        <v>132400613</v>
      </c>
      <c r="H4931" s="4">
        <v>5120932</v>
      </c>
      <c r="I4931" s="4">
        <v>320165089</v>
      </c>
      <c r="J4931" s="4">
        <v>6403302</v>
      </c>
      <c r="K4931" s="3" t="s">
        <v>1447</v>
      </c>
      <c r="L4931" s="4">
        <v>0.23744132731407783</v>
      </c>
    </row>
    <row r="4932" spans="2:12" x14ac:dyDescent="0.3">
      <c r="B4932" s="3" t="s">
        <v>210</v>
      </c>
      <c r="C4932" s="4">
        <v>2020</v>
      </c>
      <c r="D4932" s="3" t="s">
        <v>1458</v>
      </c>
      <c r="E4932" s="4">
        <v>20064975</v>
      </c>
      <c r="F4932" s="4"/>
      <c r="G4932" s="4">
        <v>20064975</v>
      </c>
      <c r="H4932" s="4">
        <v>-16906329</v>
      </c>
      <c r="I4932" s="4">
        <v>20064975</v>
      </c>
      <c r="J4932" s="4"/>
      <c r="K4932" s="3" t="s">
        <v>1451</v>
      </c>
      <c r="L4932" s="4"/>
    </row>
    <row r="4933" spans="2:12" x14ac:dyDescent="0.3">
      <c r="B4933" s="3" t="s">
        <v>210</v>
      </c>
      <c r="C4933" s="4">
        <v>2021</v>
      </c>
      <c r="D4933" s="3" t="s">
        <v>1446</v>
      </c>
      <c r="E4933" s="4">
        <v>124190994</v>
      </c>
      <c r="F4933" s="4">
        <v>58569910</v>
      </c>
      <c r="G4933" s="4">
        <v>65621084</v>
      </c>
      <c r="H4933" s="4">
        <v>1412951</v>
      </c>
      <c r="I4933" s="4">
        <v>281136443</v>
      </c>
      <c r="J4933" s="4">
        <v>9694360</v>
      </c>
      <c r="K4933" s="3" t="s">
        <v>1447</v>
      </c>
      <c r="L4933" s="4">
        <v>0.47161157273610355</v>
      </c>
    </row>
    <row r="4934" spans="2:12" x14ac:dyDescent="0.3">
      <c r="B4934" s="3" t="s">
        <v>210</v>
      </c>
      <c r="C4934" s="4">
        <v>2021</v>
      </c>
      <c r="D4934" s="3" t="s">
        <v>1448</v>
      </c>
      <c r="E4934" s="4">
        <v>300206810</v>
      </c>
      <c r="F4934" s="4">
        <v>77413705</v>
      </c>
      <c r="G4934" s="4">
        <v>222793105</v>
      </c>
      <c r="H4934" s="4">
        <v>5496615</v>
      </c>
      <c r="I4934" s="4">
        <v>591913761</v>
      </c>
      <c r="J4934" s="4">
        <v>8221024</v>
      </c>
      <c r="K4934" s="3" t="s">
        <v>1447</v>
      </c>
      <c r="L4934" s="4">
        <v>0.25786791778640866</v>
      </c>
    </row>
    <row r="4935" spans="2:12" x14ac:dyDescent="0.3">
      <c r="B4935" s="3" t="s">
        <v>210</v>
      </c>
      <c r="C4935" s="4">
        <v>2021</v>
      </c>
      <c r="D4935" s="3" t="s">
        <v>1449</v>
      </c>
      <c r="E4935" s="4">
        <v>14588269</v>
      </c>
      <c r="F4935" s="4">
        <v>6933682</v>
      </c>
      <c r="G4935" s="4">
        <v>7654587</v>
      </c>
      <c r="H4935" s="4">
        <v>1036888</v>
      </c>
      <c r="I4935" s="4">
        <v>17485960</v>
      </c>
      <c r="J4935" s="4">
        <v>1748596</v>
      </c>
      <c r="K4935" s="3" t="s">
        <v>1447</v>
      </c>
      <c r="L4935" s="4">
        <v>0.4752916195883144</v>
      </c>
    </row>
    <row r="4936" spans="2:12" x14ac:dyDescent="0.3">
      <c r="B4936" s="3" t="s">
        <v>210</v>
      </c>
      <c r="C4936" s="4">
        <v>2021</v>
      </c>
      <c r="D4936" s="3" t="s">
        <v>1450</v>
      </c>
      <c r="E4936" s="4">
        <v>302214936</v>
      </c>
      <c r="F4936" s="4"/>
      <c r="G4936" s="4">
        <v>302214936</v>
      </c>
      <c r="H4936" s="4">
        <v>15577433</v>
      </c>
      <c r="I4936" s="4">
        <v>302214936</v>
      </c>
      <c r="J4936" s="4"/>
      <c r="K4936" s="3" t="s">
        <v>1451</v>
      </c>
      <c r="L4936" s="4"/>
    </row>
    <row r="4937" spans="2:12" x14ac:dyDescent="0.3">
      <c r="B4937" s="3" t="s">
        <v>210</v>
      </c>
      <c r="C4937" s="4">
        <v>2021</v>
      </c>
      <c r="D4937" s="3" t="s">
        <v>1452</v>
      </c>
      <c r="E4937" s="4">
        <v>0</v>
      </c>
      <c r="F4937" s="4">
        <v>0</v>
      </c>
      <c r="G4937" s="4">
        <v>0</v>
      </c>
      <c r="H4937" s="4">
        <v>0</v>
      </c>
      <c r="I4937" s="4">
        <v>0</v>
      </c>
      <c r="J4937" s="4">
        <v>0</v>
      </c>
      <c r="K4937" s="3" t="s">
        <v>1447</v>
      </c>
      <c r="L4937" s="4"/>
    </row>
    <row r="4938" spans="2:12" x14ac:dyDescent="0.3">
      <c r="B4938" s="3" t="s">
        <v>210</v>
      </c>
      <c r="C4938" s="4">
        <v>2021</v>
      </c>
      <c r="D4938" s="3" t="s">
        <v>1453</v>
      </c>
      <c r="E4938" s="4">
        <v>88505078</v>
      </c>
      <c r="F4938" s="4">
        <v>39594096</v>
      </c>
      <c r="G4938" s="4">
        <v>48910982</v>
      </c>
      <c r="H4938" s="4">
        <v>5672336</v>
      </c>
      <c r="I4938" s="4">
        <v>130477222</v>
      </c>
      <c r="J4938" s="4">
        <v>0</v>
      </c>
      <c r="K4938" s="3" t="s">
        <v>1451</v>
      </c>
      <c r="L4938" s="4">
        <v>0.44736524609356315</v>
      </c>
    </row>
    <row r="4939" spans="2:12" x14ac:dyDescent="0.3">
      <c r="B4939" s="3" t="s">
        <v>210</v>
      </c>
      <c r="C4939" s="4">
        <v>2021</v>
      </c>
      <c r="D4939" s="3" t="s">
        <v>1454</v>
      </c>
      <c r="E4939" s="4">
        <v>39408892</v>
      </c>
      <c r="F4939" s="4">
        <v>11203525</v>
      </c>
      <c r="G4939" s="4">
        <v>28205367</v>
      </c>
      <c r="H4939" s="4">
        <v>1705558</v>
      </c>
      <c r="I4939" s="4">
        <v>50696896</v>
      </c>
      <c r="J4939" s="4">
        <v>1810603</v>
      </c>
      <c r="K4939" s="3" t="s">
        <v>1447</v>
      </c>
      <c r="L4939" s="4">
        <v>0.28428926649346042</v>
      </c>
    </row>
    <row r="4940" spans="2:12" x14ac:dyDescent="0.3">
      <c r="B4940" s="3" t="s">
        <v>210</v>
      </c>
      <c r="C4940" s="4">
        <v>2021</v>
      </c>
      <c r="D4940" s="3" t="s">
        <v>1455</v>
      </c>
      <c r="E4940" s="4">
        <v>190159659</v>
      </c>
      <c r="F4940" s="4">
        <v>55825311</v>
      </c>
      <c r="G4940" s="4">
        <v>134334348</v>
      </c>
      <c r="H4940" s="4">
        <v>3800189</v>
      </c>
      <c r="I4940" s="4">
        <v>429831678</v>
      </c>
      <c r="J4940" s="4">
        <v>6140453</v>
      </c>
      <c r="K4940" s="3" t="s">
        <v>1447</v>
      </c>
      <c r="L4940" s="4">
        <v>0.29357073573633197</v>
      </c>
    </row>
    <row r="4941" spans="2:12" x14ac:dyDescent="0.3">
      <c r="B4941" s="3" t="s">
        <v>210</v>
      </c>
      <c r="C4941" s="4">
        <v>2021</v>
      </c>
      <c r="D4941" s="3" t="s">
        <v>1456</v>
      </c>
      <c r="E4941" s="4">
        <v>322962219</v>
      </c>
      <c r="F4941" s="4">
        <v>129019639</v>
      </c>
      <c r="G4941" s="4">
        <v>193942580</v>
      </c>
      <c r="H4941" s="4">
        <v>6271939</v>
      </c>
      <c r="I4941" s="4">
        <v>595790750</v>
      </c>
      <c r="J4941" s="4">
        <v>8174113</v>
      </c>
      <c r="K4941" s="3" t="s">
        <v>1447</v>
      </c>
      <c r="L4941" s="4">
        <v>0.3994883345782313</v>
      </c>
    </row>
    <row r="4942" spans="2:12" x14ac:dyDescent="0.3">
      <c r="B4942" s="3" t="s">
        <v>210</v>
      </c>
      <c r="C4942" s="4">
        <v>2021</v>
      </c>
      <c r="D4942" s="3" t="s">
        <v>1457</v>
      </c>
      <c r="E4942" s="4">
        <v>177860324</v>
      </c>
      <c r="F4942" s="4">
        <v>43662801</v>
      </c>
      <c r="G4942" s="4">
        <v>134197523</v>
      </c>
      <c r="H4942" s="4">
        <v>4558675</v>
      </c>
      <c r="I4942" s="4">
        <v>341128675</v>
      </c>
      <c r="J4942" s="4">
        <v>7933225</v>
      </c>
      <c r="K4942" s="3" t="s">
        <v>1447</v>
      </c>
      <c r="L4942" s="4">
        <v>0.24548926943369337</v>
      </c>
    </row>
    <row r="4943" spans="2:12" x14ac:dyDescent="0.3">
      <c r="B4943" s="3" t="s">
        <v>210</v>
      </c>
      <c r="C4943" s="4">
        <v>2021</v>
      </c>
      <c r="D4943" s="3" t="s">
        <v>1458</v>
      </c>
      <c r="E4943" s="4">
        <v>31977067</v>
      </c>
      <c r="F4943" s="4"/>
      <c r="G4943" s="4">
        <v>31977067</v>
      </c>
      <c r="H4943" s="4">
        <v>11912092</v>
      </c>
      <c r="I4943" s="4">
        <v>31977067</v>
      </c>
      <c r="J4943" s="4"/>
      <c r="K4943" s="3" t="s">
        <v>1451</v>
      </c>
      <c r="L4943" s="4"/>
    </row>
    <row r="4944" spans="2:12" x14ac:dyDescent="0.3">
      <c r="B4944" s="3" t="s">
        <v>210</v>
      </c>
      <c r="C4944" s="4">
        <v>2022</v>
      </c>
      <c r="D4944" s="3" t="s">
        <v>1446</v>
      </c>
      <c r="E4944" s="4">
        <v>146546680</v>
      </c>
      <c r="F4944" s="4">
        <v>61892910</v>
      </c>
      <c r="G4944" s="4">
        <v>84653770</v>
      </c>
      <c r="H4944" s="4">
        <v>22368575</v>
      </c>
      <c r="I4944" s="4">
        <v>325451014</v>
      </c>
      <c r="J4944" s="4">
        <v>10851367</v>
      </c>
      <c r="K4944" s="3" t="s">
        <v>1447</v>
      </c>
      <c r="L4944" s="4">
        <v>0.42234262830109831</v>
      </c>
    </row>
    <row r="4945" spans="2:12" x14ac:dyDescent="0.3">
      <c r="B4945" s="3" t="s">
        <v>210</v>
      </c>
      <c r="C4945" s="4">
        <v>2022</v>
      </c>
      <c r="D4945" s="3" t="s">
        <v>1448</v>
      </c>
      <c r="E4945" s="4">
        <v>303738610</v>
      </c>
      <c r="F4945" s="4">
        <v>80886148</v>
      </c>
      <c r="G4945" s="4">
        <v>222852462</v>
      </c>
      <c r="H4945" s="4">
        <v>5150299</v>
      </c>
      <c r="I4945" s="4">
        <v>639059807</v>
      </c>
      <c r="J4945" s="4">
        <v>9129426</v>
      </c>
      <c r="K4945" s="3" t="s">
        <v>1447</v>
      </c>
      <c r="L4945" s="4">
        <v>0.26630183103820748</v>
      </c>
    </row>
    <row r="4946" spans="2:12" x14ac:dyDescent="0.3">
      <c r="B4946" s="3" t="s">
        <v>210</v>
      </c>
      <c r="C4946" s="4">
        <v>2022</v>
      </c>
      <c r="D4946" s="3" t="s">
        <v>1449</v>
      </c>
      <c r="E4946" s="4">
        <v>16994301</v>
      </c>
      <c r="F4946" s="4">
        <v>7965874</v>
      </c>
      <c r="G4946" s="4">
        <v>9028427</v>
      </c>
      <c r="H4946" s="4">
        <v>2531323</v>
      </c>
      <c r="I4946" s="4">
        <v>20561429</v>
      </c>
      <c r="J4946" s="4">
        <v>2056143</v>
      </c>
      <c r="K4946" s="3" t="s">
        <v>1447</v>
      </c>
      <c r="L4946" s="4">
        <v>0.46873796103764431</v>
      </c>
    </row>
    <row r="4947" spans="2:12" x14ac:dyDescent="0.3">
      <c r="B4947" s="3" t="s">
        <v>210</v>
      </c>
      <c r="C4947" s="4">
        <v>2022</v>
      </c>
      <c r="D4947" s="3" t="s">
        <v>1450</v>
      </c>
      <c r="E4947" s="4">
        <v>311516738</v>
      </c>
      <c r="F4947" s="4"/>
      <c r="G4947" s="4">
        <v>311516738</v>
      </c>
      <c r="H4947" s="4">
        <v>9301805</v>
      </c>
      <c r="I4947" s="4">
        <v>311516738</v>
      </c>
      <c r="J4947" s="4"/>
      <c r="K4947" s="3" t="s">
        <v>1451</v>
      </c>
      <c r="L4947" s="4"/>
    </row>
    <row r="4948" spans="2:12" x14ac:dyDescent="0.3">
      <c r="B4948" s="3" t="s">
        <v>210</v>
      </c>
      <c r="C4948" s="4">
        <v>2022</v>
      </c>
      <c r="D4948" s="3" t="s">
        <v>1452</v>
      </c>
      <c r="E4948" s="4">
        <v>0</v>
      </c>
      <c r="F4948" s="4">
        <v>0</v>
      </c>
      <c r="G4948" s="4">
        <v>0</v>
      </c>
      <c r="H4948" s="4">
        <v>0</v>
      </c>
      <c r="I4948" s="4">
        <v>0</v>
      </c>
      <c r="J4948" s="4">
        <v>0</v>
      </c>
      <c r="K4948" s="3" t="s">
        <v>1451</v>
      </c>
      <c r="L4948" s="4"/>
    </row>
    <row r="4949" spans="2:12" x14ac:dyDescent="0.3">
      <c r="B4949" s="3" t="s">
        <v>210</v>
      </c>
      <c r="C4949" s="4">
        <v>2022</v>
      </c>
      <c r="D4949" s="3" t="s">
        <v>1453</v>
      </c>
      <c r="E4949" s="4">
        <v>94885322</v>
      </c>
      <c r="F4949" s="4">
        <v>43754148</v>
      </c>
      <c r="G4949" s="4">
        <v>51131174</v>
      </c>
      <c r="H4949" s="4">
        <v>3513695</v>
      </c>
      <c r="I4949" s="4">
        <v>137932973</v>
      </c>
      <c r="J4949" s="4">
        <v>0</v>
      </c>
      <c r="K4949" s="3" t="s">
        <v>1451</v>
      </c>
      <c r="L4949" s="4">
        <v>0.46112662188151715</v>
      </c>
    </row>
    <row r="4950" spans="2:12" x14ac:dyDescent="0.3">
      <c r="B4950" s="3" t="s">
        <v>210</v>
      </c>
      <c r="C4950" s="4">
        <v>2022</v>
      </c>
      <c r="D4950" s="3" t="s">
        <v>1454</v>
      </c>
      <c r="E4950" s="4">
        <v>42987937</v>
      </c>
      <c r="F4950" s="4">
        <v>12152631</v>
      </c>
      <c r="G4950" s="4">
        <v>30835306</v>
      </c>
      <c r="H4950" s="4">
        <v>3655108</v>
      </c>
      <c r="I4950" s="4">
        <v>62730839</v>
      </c>
      <c r="J4950" s="4">
        <v>2091028</v>
      </c>
      <c r="K4950" s="3" t="s">
        <v>1447</v>
      </c>
      <c r="L4950" s="4">
        <v>0.28269863240936638</v>
      </c>
    </row>
    <row r="4951" spans="2:12" x14ac:dyDescent="0.3">
      <c r="B4951" s="3" t="s">
        <v>210</v>
      </c>
      <c r="C4951" s="4">
        <v>2022</v>
      </c>
      <c r="D4951" s="3" t="s">
        <v>1455</v>
      </c>
      <c r="E4951" s="4">
        <v>195590951</v>
      </c>
      <c r="F4951" s="4">
        <v>58136184</v>
      </c>
      <c r="G4951" s="4">
        <v>137454767</v>
      </c>
      <c r="H4951" s="4">
        <v>6124107</v>
      </c>
      <c r="I4951" s="4">
        <v>460194076</v>
      </c>
      <c r="J4951" s="4">
        <v>6574201</v>
      </c>
      <c r="K4951" s="3" t="s">
        <v>1447</v>
      </c>
      <c r="L4951" s="4">
        <v>0.29723350544985078</v>
      </c>
    </row>
    <row r="4952" spans="2:12" x14ac:dyDescent="0.3">
      <c r="B4952" s="3" t="s">
        <v>210</v>
      </c>
      <c r="C4952" s="4">
        <v>2022</v>
      </c>
      <c r="D4952" s="3" t="s">
        <v>1456</v>
      </c>
      <c r="E4952" s="4">
        <v>329998024</v>
      </c>
      <c r="F4952" s="4">
        <v>135241233</v>
      </c>
      <c r="G4952" s="4">
        <v>194756791</v>
      </c>
      <c r="H4952" s="4">
        <v>9713703</v>
      </c>
      <c r="I4952" s="4">
        <v>676322488</v>
      </c>
      <c r="J4952" s="4">
        <v>9320627</v>
      </c>
      <c r="K4952" s="3" t="s">
        <v>1447</v>
      </c>
      <c r="L4952" s="4">
        <v>0.40982437216048301</v>
      </c>
    </row>
    <row r="4953" spans="2:12" x14ac:dyDescent="0.3">
      <c r="B4953" s="3" t="s">
        <v>210</v>
      </c>
      <c r="C4953" s="4">
        <v>2022</v>
      </c>
      <c r="D4953" s="3" t="s">
        <v>1457</v>
      </c>
      <c r="E4953" s="4">
        <v>182523512</v>
      </c>
      <c r="F4953" s="4">
        <v>46138633</v>
      </c>
      <c r="G4953" s="4">
        <v>136384879</v>
      </c>
      <c r="H4953" s="4">
        <v>5030584</v>
      </c>
      <c r="I4953" s="4">
        <v>344309537</v>
      </c>
      <c r="J4953" s="4">
        <v>7651323</v>
      </c>
      <c r="K4953" s="3" t="s">
        <v>1447</v>
      </c>
      <c r="L4953" s="4">
        <v>0.25278186078295489</v>
      </c>
    </row>
    <row r="4954" spans="2:12" x14ac:dyDescent="0.3">
      <c r="B4954" s="3" t="s">
        <v>210</v>
      </c>
      <c r="C4954" s="4">
        <v>2022</v>
      </c>
      <c r="D4954" s="3" t="s">
        <v>1458</v>
      </c>
      <c r="E4954" s="4">
        <v>14756896</v>
      </c>
      <c r="F4954" s="4"/>
      <c r="G4954" s="4">
        <v>14756896</v>
      </c>
      <c r="H4954" s="4">
        <v>-17220173</v>
      </c>
      <c r="I4954" s="4">
        <v>14756896</v>
      </c>
      <c r="J4954" s="4"/>
      <c r="K4954" s="3" t="s">
        <v>1451</v>
      </c>
      <c r="L4954" s="4"/>
    </row>
    <row r="4955" spans="2:12" x14ac:dyDescent="0.3">
      <c r="B4955" s="3" t="s">
        <v>210</v>
      </c>
      <c r="C4955" s="4">
        <v>2023</v>
      </c>
      <c r="D4955" s="3" t="s">
        <v>1446</v>
      </c>
      <c r="E4955" s="4">
        <v>147659052</v>
      </c>
      <c r="F4955" s="4">
        <v>65754109</v>
      </c>
      <c r="G4955" s="4">
        <v>81904943</v>
      </c>
      <c r="H4955" s="4">
        <v>843426</v>
      </c>
      <c r="I4955" s="4">
        <v>338926546</v>
      </c>
      <c r="J4955" s="4">
        <v>11297552</v>
      </c>
      <c r="K4955" s="3" t="s">
        <v>1447</v>
      </c>
      <c r="L4955" s="4">
        <v>0.44531038300313619</v>
      </c>
    </row>
    <row r="4956" spans="2:12" x14ac:dyDescent="0.3">
      <c r="B4956" s="3" t="s">
        <v>210</v>
      </c>
      <c r="C4956" s="4">
        <v>2023</v>
      </c>
      <c r="D4956" s="3" t="s">
        <v>1448</v>
      </c>
      <c r="E4956" s="4">
        <v>310531982</v>
      </c>
      <c r="F4956" s="4">
        <v>84858414</v>
      </c>
      <c r="G4956" s="4">
        <v>225673568</v>
      </c>
      <c r="H4956" s="4">
        <v>7341318</v>
      </c>
      <c r="I4956" s="4">
        <v>658647570</v>
      </c>
      <c r="J4956" s="4">
        <v>9409251</v>
      </c>
      <c r="K4956" s="3" t="s">
        <v>1447</v>
      </c>
      <c r="L4956" s="4">
        <v>0.27326787229278043</v>
      </c>
    </row>
    <row r="4957" spans="2:12" x14ac:dyDescent="0.3">
      <c r="B4957" s="3" t="s">
        <v>210</v>
      </c>
      <c r="C4957" s="4">
        <v>2023</v>
      </c>
      <c r="D4957" s="3" t="s">
        <v>1449</v>
      </c>
      <c r="E4957" s="4">
        <v>18164429</v>
      </c>
      <c r="F4957" s="4">
        <v>8385279</v>
      </c>
      <c r="G4957" s="4">
        <v>9779150</v>
      </c>
      <c r="H4957" s="4">
        <v>2196135</v>
      </c>
      <c r="I4957" s="4">
        <v>21767520</v>
      </c>
      <c r="J4957" s="4">
        <v>2176752</v>
      </c>
      <c r="K4957" s="3" t="s">
        <v>1447</v>
      </c>
      <c r="L4957" s="4">
        <v>0.46163185201142298</v>
      </c>
    </row>
    <row r="4958" spans="2:12" x14ac:dyDescent="0.3">
      <c r="B4958" s="3" t="s">
        <v>210</v>
      </c>
      <c r="C4958" s="4">
        <v>2023</v>
      </c>
      <c r="D4958" s="3" t="s">
        <v>1450</v>
      </c>
      <c r="E4958" s="4">
        <v>321686793</v>
      </c>
      <c r="F4958" s="4"/>
      <c r="G4958" s="4">
        <v>321686793</v>
      </c>
      <c r="H4958" s="4">
        <v>10170795</v>
      </c>
      <c r="I4958" s="4">
        <v>321686793</v>
      </c>
      <c r="J4958" s="4"/>
      <c r="K4958" s="3" t="s">
        <v>1451</v>
      </c>
      <c r="L4958" s="4"/>
    </row>
    <row r="4959" spans="2:12" x14ac:dyDescent="0.3">
      <c r="B4959" s="3" t="s">
        <v>210</v>
      </c>
      <c r="C4959" s="4">
        <v>2023</v>
      </c>
      <c r="D4959" s="3" t="s">
        <v>1452</v>
      </c>
      <c r="E4959" s="4">
        <v>0</v>
      </c>
      <c r="F4959" s="4">
        <v>0</v>
      </c>
      <c r="G4959" s="4">
        <v>0</v>
      </c>
      <c r="H4959" s="4">
        <v>0</v>
      </c>
      <c r="I4959" s="4">
        <v>0</v>
      </c>
      <c r="J4959" s="4">
        <v>0</v>
      </c>
      <c r="K4959" s="3" t="s">
        <v>1451</v>
      </c>
      <c r="L4959" s="4"/>
    </row>
    <row r="4960" spans="2:12" x14ac:dyDescent="0.3">
      <c r="B4960" s="3" t="s">
        <v>210</v>
      </c>
      <c r="C4960" s="4">
        <v>2023</v>
      </c>
      <c r="D4960" s="3" t="s">
        <v>1453</v>
      </c>
      <c r="E4960" s="4">
        <v>102844878</v>
      </c>
      <c r="F4960" s="4">
        <v>46062921</v>
      </c>
      <c r="G4960" s="4">
        <v>56781957</v>
      </c>
      <c r="H4960" s="4">
        <v>2983627</v>
      </c>
      <c r="I4960" s="4">
        <v>158623369</v>
      </c>
      <c r="J4960" s="4">
        <v>0</v>
      </c>
      <c r="K4960" s="3" t="s">
        <v>1451</v>
      </c>
      <c r="L4960" s="4">
        <v>0.44788736100207149</v>
      </c>
    </row>
    <row r="4961" spans="2:12" x14ac:dyDescent="0.3">
      <c r="B4961" s="3" t="s">
        <v>210</v>
      </c>
      <c r="C4961" s="4">
        <v>2023</v>
      </c>
      <c r="D4961" s="3" t="s">
        <v>1454</v>
      </c>
      <c r="E4961" s="4">
        <v>46451169</v>
      </c>
      <c r="F4961" s="4">
        <v>14521106</v>
      </c>
      <c r="G4961" s="4">
        <v>31930063</v>
      </c>
      <c r="H4961" s="4">
        <v>3586671</v>
      </c>
      <c r="I4961" s="4">
        <v>21767520</v>
      </c>
      <c r="J4961" s="4">
        <v>2239012</v>
      </c>
      <c r="K4961" s="3" t="s">
        <v>1447</v>
      </c>
      <c r="L4961" s="4">
        <v>0.31261013043611452</v>
      </c>
    </row>
    <row r="4962" spans="2:12" x14ac:dyDescent="0.3">
      <c r="B4962" s="3" t="s">
        <v>210</v>
      </c>
      <c r="C4962" s="4">
        <v>2023</v>
      </c>
      <c r="D4962" s="3" t="s">
        <v>1455</v>
      </c>
      <c r="E4962" s="4">
        <v>201117634</v>
      </c>
      <c r="F4962" s="4">
        <v>60819298</v>
      </c>
      <c r="G4962" s="4">
        <v>140298336</v>
      </c>
      <c r="H4962" s="4">
        <v>5794919</v>
      </c>
      <c r="I4962" s="4">
        <v>476948202</v>
      </c>
      <c r="J4962" s="4">
        <v>6813546</v>
      </c>
      <c r="K4962" s="3" t="s">
        <v>1447</v>
      </c>
      <c r="L4962" s="4">
        <v>0.3024065905628146</v>
      </c>
    </row>
    <row r="4963" spans="2:12" x14ac:dyDescent="0.3">
      <c r="B4963" s="3" t="s">
        <v>210</v>
      </c>
      <c r="C4963" s="4">
        <v>2023</v>
      </c>
      <c r="D4963" s="3" t="s">
        <v>1456</v>
      </c>
      <c r="E4963" s="4">
        <v>341532485</v>
      </c>
      <c r="F4963" s="4">
        <v>140785342</v>
      </c>
      <c r="G4963" s="4">
        <v>200747143</v>
      </c>
      <c r="H4963" s="4">
        <v>20203000</v>
      </c>
      <c r="I4963" s="4">
        <v>702909730</v>
      </c>
      <c r="J4963" s="4">
        <v>9726399</v>
      </c>
      <c r="K4963" s="3" t="s">
        <v>1447</v>
      </c>
      <c r="L4963" s="4">
        <v>0.41221654801006702</v>
      </c>
    </row>
    <row r="4964" spans="2:12" x14ac:dyDescent="0.3">
      <c r="B4964" s="3" t="s">
        <v>210</v>
      </c>
      <c r="C4964" s="4">
        <v>2023</v>
      </c>
      <c r="D4964" s="3" t="s">
        <v>1457</v>
      </c>
      <c r="E4964" s="4">
        <v>185759737</v>
      </c>
      <c r="F4964" s="4">
        <v>48681863</v>
      </c>
      <c r="G4964" s="4">
        <v>137077874</v>
      </c>
      <c r="H4964" s="4">
        <v>3641222</v>
      </c>
      <c r="I4964" s="4">
        <v>384588820</v>
      </c>
      <c r="J4964" s="4">
        <v>8546418</v>
      </c>
      <c r="K4964" s="3" t="s">
        <v>1447</v>
      </c>
      <c r="L4964" s="4">
        <v>0.26206897030652021</v>
      </c>
    </row>
    <row r="4965" spans="2:12" x14ac:dyDescent="0.3">
      <c r="B4965" s="3" t="s">
        <v>210</v>
      </c>
      <c r="C4965" s="4">
        <v>2023</v>
      </c>
      <c r="D4965" s="3" t="s">
        <v>1458</v>
      </c>
      <c r="E4965" s="4">
        <v>24035831</v>
      </c>
      <c r="F4965" s="4"/>
      <c r="G4965" s="4">
        <v>24035831</v>
      </c>
      <c r="H4965" s="4">
        <v>9278935</v>
      </c>
      <c r="I4965" s="4">
        <v>24035831</v>
      </c>
      <c r="J4965" s="4"/>
      <c r="K4965" s="3" t="s">
        <v>1451</v>
      </c>
      <c r="L4965" s="4"/>
    </row>
    <row r="4966" spans="2:12" x14ac:dyDescent="0.3">
      <c r="B4966" s="3" t="s">
        <v>210</v>
      </c>
      <c r="C4966" s="4">
        <v>2024</v>
      </c>
      <c r="D4966" s="3" t="s">
        <v>1446</v>
      </c>
      <c r="E4966" s="4">
        <v>150237906</v>
      </c>
      <c r="F4966" s="4">
        <v>69163330</v>
      </c>
      <c r="G4966" s="4">
        <v>81074576</v>
      </c>
      <c r="H4966" s="4">
        <v>3016623</v>
      </c>
      <c r="I4966" s="4">
        <v>328005507</v>
      </c>
      <c r="J4966" s="4">
        <v>10933517</v>
      </c>
      <c r="K4966" s="3" t="s">
        <v>1459</v>
      </c>
      <c r="L4966" s="4">
        <v>0.46035871932347089</v>
      </c>
    </row>
    <row r="4967" spans="2:12" x14ac:dyDescent="0.3">
      <c r="B4967" s="3" t="s">
        <v>210</v>
      </c>
      <c r="C4967" s="4">
        <v>2024</v>
      </c>
      <c r="D4967" s="3" t="s">
        <v>1448</v>
      </c>
      <c r="E4967" s="4">
        <v>322340475</v>
      </c>
      <c r="F4967" s="4">
        <v>89061772</v>
      </c>
      <c r="G4967" s="4">
        <v>233278703</v>
      </c>
      <c r="H4967" s="4">
        <v>12550503</v>
      </c>
      <c r="I4967" s="4">
        <v>682565023</v>
      </c>
      <c r="J4967" s="4">
        <v>9750929</v>
      </c>
      <c r="K4967" s="3" t="s">
        <v>1447</v>
      </c>
      <c r="L4967" s="4">
        <v>0.27629720406660069</v>
      </c>
    </row>
    <row r="4968" spans="2:12" x14ac:dyDescent="0.3">
      <c r="B4968" s="3" t="s">
        <v>210</v>
      </c>
      <c r="C4968" s="4">
        <v>2024</v>
      </c>
      <c r="D4968" s="3" t="s">
        <v>1449</v>
      </c>
      <c r="E4968" s="4">
        <v>20600149</v>
      </c>
      <c r="F4968" s="4">
        <v>9301891</v>
      </c>
      <c r="G4968" s="4">
        <v>11298258</v>
      </c>
      <c r="H4968" s="4">
        <v>3160180</v>
      </c>
      <c r="I4968" s="4">
        <v>24337248</v>
      </c>
      <c r="J4968" s="4">
        <v>2433725</v>
      </c>
      <c r="K4968" s="3" t="s">
        <v>1459</v>
      </c>
      <c r="L4968" s="4">
        <v>0.4515448407678993</v>
      </c>
    </row>
    <row r="4969" spans="2:12" x14ac:dyDescent="0.3">
      <c r="B4969" s="3" t="s">
        <v>210</v>
      </c>
      <c r="C4969" s="4">
        <v>2024</v>
      </c>
      <c r="D4969" s="3" t="s">
        <v>1450</v>
      </c>
      <c r="E4969" s="4">
        <v>323215548</v>
      </c>
      <c r="F4969" s="4"/>
      <c r="G4969" s="4">
        <v>323215548</v>
      </c>
      <c r="H4969" s="4">
        <v>17055283</v>
      </c>
      <c r="I4969" s="4">
        <v>323215548</v>
      </c>
      <c r="J4969" s="4"/>
      <c r="K4969" s="3" t="s">
        <v>1451</v>
      </c>
      <c r="L4969" s="4"/>
    </row>
    <row r="4970" spans="2:12" x14ac:dyDescent="0.3">
      <c r="B4970" s="3" t="s">
        <v>210</v>
      </c>
      <c r="C4970" s="4">
        <v>2024</v>
      </c>
      <c r="D4970" s="3" t="s">
        <v>1452</v>
      </c>
      <c r="E4970" s="4">
        <v>0</v>
      </c>
      <c r="F4970" s="4">
        <v>0</v>
      </c>
      <c r="G4970" s="4">
        <v>0</v>
      </c>
      <c r="H4970" s="4">
        <v>0</v>
      </c>
      <c r="I4970" s="4">
        <v>0</v>
      </c>
      <c r="J4970" s="4">
        <v>0</v>
      </c>
      <c r="K4970" s="3"/>
      <c r="L4970" s="4"/>
    </row>
    <row r="4971" spans="2:12" x14ac:dyDescent="0.3">
      <c r="B4971" s="3" t="s">
        <v>210</v>
      </c>
      <c r="C4971" s="4">
        <v>2024</v>
      </c>
      <c r="D4971" s="3" t="s">
        <v>1453</v>
      </c>
      <c r="E4971" s="4">
        <v>110615112</v>
      </c>
      <c r="F4971" s="4">
        <v>49720219</v>
      </c>
      <c r="G4971" s="4">
        <v>60894893</v>
      </c>
      <c r="H4971" s="4">
        <v>8711775</v>
      </c>
      <c r="I4971" s="4">
        <v>169167909</v>
      </c>
      <c r="J4971" s="4">
        <v>0</v>
      </c>
      <c r="K4971" s="3" t="s">
        <v>1451</v>
      </c>
      <c r="L4971" s="4">
        <v>0.4494884839966532</v>
      </c>
    </row>
    <row r="4972" spans="2:12" x14ac:dyDescent="0.3">
      <c r="B4972" s="3" t="s">
        <v>210</v>
      </c>
      <c r="C4972" s="4">
        <v>2024</v>
      </c>
      <c r="D4972" s="3" t="s">
        <v>1454</v>
      </c>
      <c r="E4972" s="4">
        <v>48822744</v>
      </c>
      <c r="F4972" s="4">
        <v>17098403</v>
      </c>
      <c r="G4972" s="4">
        <v>31724341</v>
      </c>
      <c r="H4972" s="4">
        <v>2400668</v>
      </c>
      <c r="I4972" s="4">
        <v>76528751</v>
      </c>
      <c r="J4972" s="4">
        <v>2550958</v>
      </c>
      <c r="K4972" s="3" t="s">
        <v>1459</v>
      </c>
      <c r="L4972" s="4">
        <v>0.35021388801907571</v>
      </c>
    </row>
    <row r="4973" spans="2:12" x14ac:dyDescent="0.3">
      <c r="B4973" s="3" t="s">
        <v>210</v>
      </c>
      <c r="C4973" s="4">
        <v>2024</v>
      </c>
      <c r="D4973" s="3" t="s">
        <v>1455</v>
      </c>
      <c r="E4973" s="4">
        <v>214504181</v>
      </c>
      <c r="F4973" s="4">
        <v>63654680</v>
      </c>
      <c r="G4973" s="4">
        <v>150849501</v>
      </c>
      <c r="H4973" s="4">
        <v>13581154</v>
      </c>
      <c r="I4973" s="4">
        <v>497636378</v>
      </c>
      <c r="J4973" s="4">
        <v>7109091</v>
      </c>
      <c r="K4973" s="3" t="s">
        <v>1447</v>
      </c>
      <c r="L4973" s="4">
        <v>0.29675263066317575</v>
      </c>
    </row>
    <row r="4974" spans="2:12" x14ac:dyDescent="0.3">
      <c r="B4974" s="3" t="s">
        <v>210</v>
      </c>
      <c r="C4974" s="4">
        <v>2024</v>
      </c>
      <c r="D4974" s="3" t="s">
        <v>1456</v>
      </c>
      <c r="E4974" s="4">
        <v>347973512</v>
      </c>
      <c r="F4974" s="4">
        <v>147089973</v>
      </c>
      <c r="G4974" s="4">
        <v>200883539</v>
      </c>
      <c r="H4974" s="4">
        <v>7539460</v>
      </c>
      <c r="I4974" s="4">
        <v>719696744</v>
      </c>
      <c r="J4974" s="4">
        <v>10004313</v>
      </c>
      <c r="K4974" s="3" t="s">
        <v>1447</v>
      </c>
      <c r="L4974" s="4">
        <v>0.42270451033640744</v>
      </c>
    </row>
    <row r="4975" spans="2:12" x14ac:dyDescent="0.3">
      <c r="B4975" s="3" t="s">
        <v>210</v>
      </c>
      <c r="C4975" s="4">
        <v>2024</v>
      </c>
      <c r="D4975" s="3" t="s">
        <v>1457</v>
      </c>
      <c r="E4975" s="4">
        <v>194225903</v>
      </c>
      <c r="F4975" s="4">
        <v>50705401</v>
      </c>
      <c r="G4975" s="4">
        <v>143520502</v>
      </c>
      <c r="H4975" s="4">
        <v>9710285</v>
      </c>
      <c r="I4975" s="4">
        <v>389651505</v>
      </c>
      <c r="J4975" s="4">
        <v>8658922</v>
      </c>
      <c r="K4975" s="3" t="s">
        <v>1447</v>
      </c>
      <c r="L4975" s="4">
        <v>0.26106405076155059</v>
      </c>
    </row>
    <row r="4976" spans="2:12" x14ac:dyDescent="0.3">
      <c r="B4976" s="3" t="s">
        <v>210</v>
      </c>
      <c r="C4976" s="4">
        <v>2024</v>
      </c>
      <c r="D4976" s="3" t="s">
        <v>1458</v>
      </c>
      <c r="E4976" s="4">
        <v>27610088</v>
      </c>
      <c r="F4976" s="4"/>
      <c r="G4976" s="4">
        <v>27610088</v>
      </c>
      <c r="H4976" s="4">
        <v>3574257</v>
      </c>
      <c r="I4976" s="4">
        <v>27610088</v>
      </c>
      <c r="J4976" s="4"/>
      <c r="K4976" s="3" t="s">
        <v>1451</v>
      </c>
      <c r="L4976" s="4"/>
    </row>
    <row r="4977" spans="2:12" x14ac:dyDescent="0.3">
      <c r="B4977" s="3" t="s">
        <v>212</v>
      </c>
      <c r="C4977" s="4">
        <v>2019</v>
      </c>
      <c r="D4977" s="3" t="s">
        <v>1446</v>
      </c>
      <c r="E4977" s="4">
        <v>8146302</v>
      </c>
      <c r="F4977" s="4">
        <v>3150389</v>
      </c>
      <c r="G4977" s="4">
        <v>4995913</v>
      </c>
      <c r="H4977" s="4">
        <v>183379</v>
      </c>
      <c r="I4977" s="4">
        <v>0</v>
      </c>
      <c r="J4977" s="4">
        <v>0</v>
      </c>
      <c r="K4977" s="3" t="s">
        <v>1459</v>
      </c>
      <c r="L4977" s="4">
        <v>0.38672627162607032</v>
      </c>
    </row>
    <row r="4978" spans="2:12" x14ac:dyDescent="0.3">
      <c r="B4978" s="3" t="s">
        <v>212</v>
      </c>
      <c r="C4978" s="4">
        <v>2019</v>
      </c>
      <c r="D4978" s="3" t="s">
        <v>1448</v>
      </c>
      <c r="E4978" s="4">
        <v>0</v>
      </c>
      <c r="F4978" s="4">
        <v>0</v>
      </c>
      <c r="G4978" s="4">
        <v>0</v>
      </c>
      <c r="H4978" s="4">
        <v>0</v>
      </c>
      <c r="I4978" s="4">
        <v>0</v>
      </c>
      <c r="J4978" s="4">
        <v>0</v>
      </c>
      <c r="K4978" s="3" t="s">
        <v>1451</v>
      </c>
      <c r="L4978" s="4"/>
    </row>
    <row r="4979" spans="2:12" x14ac:dyDescent="0.3">
      <c r="B4979" s="3" t="s">
        <v>212</v>
      </c>
      <c r="C4979" s="4">
        <v>2019</v>
      </c>
      <c r="D4979" s="3" t="s">
        <v>1449</v>
      </c>
      <c r="E4979" s="4">
        <v>1510475</v>
      </c>
      <c r="F4979" s="4">
        <v>1133062</v>
      </c>
      <c r="G4979" s="4">
        <v>377413</v>
      </c>
      <c r="H4979" s="4">
        <v>156752</v>
      </c>
      <c r="I4979" s="4">
        <v>0</v>
      </c>
      <c r="J4979" s="4">
        <v>0</v>
      </c>
      <c r="K4979" s="3" t="s">
        <v>1459</v>
      </c>
      <c r="L4979" s="4">
        <v>0.75013621542892139</v>
      </c>
    </row>
    <row r="4980" spans="2:12" x14ac:dyDescent="0.3">
      <c r="B4980" s="3" t="s">
        <v>212</v>
      </c>
      <c r="C4980" s="4">
        <v>2019</v>
      </c>
      <c r="D4980" s="3" t="s">
        <v>1450</v>
      </c>
      <c r="E4980" s="4">
        <v>10805022</v>
      </c>
      <c r="F4980" s="4"/>
      <c r="G4980" s="4">
        <v>10805022</v>
      </c>
      <c r="H4980" s="4">
        <v>0</v>
      </c>
      <c r="I4980" s="4">
        <v>10805022</v>
      </c>
      <c r="J4980" s="4"/>
      <c r="K4980" s="3" t="s">
        <v>1451</v>
      </c>
      <c r="L4980" s="4"/>
    </row>
    <row r="4981" spans="2:12" x14ac:dyDescent="0.3">
      <c r="B4981" s="3" t="s">
        <v>212</v>
      </c>
      <c r="C4981" s="4">
        <v>2019</v>
      </c>
      <c r="D4981" s="3" t="s">
        <v>1452</v>
      </c>
      <c r="E4981" s="4">
        <v>5888245</v>
      </c>
      <c r="F4981" s="4">
        <v>2095907</v>
      </c>
      <c r="G4981" s="4">
        <v>3792338</v>
      </c>
      <c r="H4981" s="4">
        <v>0</v>
      </c>
      <c r="I4981" s="4">
        <v>0</v>
      </c>
      <c r="J4981" s="4">
        <v>0</v>
      </c>
      <c r="K4981" s="3" t="s">
        <v>1459</v>
      </c>
      <c r="L4981" s="4">
        <v>0.35594765503133785</v>
      </c>
    </row>
    <row r="4982" spans="2:12" x14ac:dyDescent="0.3">
      <c r="B4982" s="3" t="s">
        <v>212</v>
      </c>
      <c r="C4982" s="4">
        <v>2019</v>
      </c>
      <c r="D4982" s="3" t="s">
        <v>1453</v>
      </c>
      <c r="E4982" s="4">
        <v>1874351</v>
      </c>
      <c r="F4982" s="4">
        <v>802170</v>
      </c>
      <c r="G4982" s="4">
        <v>1072181</v>
      </c>
      <c r="H4982" s="4">
        <v>0</v>
      </c>
      <c r="I4982" s="4">
        <v>0</v>
      </c>
      <c r="J4982" s="4">
        <v>0</v>
      </c>
      <c r="K4982" s="3" t="s">
        <v>1451</v>
      </c>
      <c r="L4982" s="4">
        <v>0.42797213542180734</v>
      </c>
    </row>
    <row r="4983" spans="2:12" x14ac:dyDescent="0.3">
      <c r="B4983" s="3" t="s">
        <v>212</v>
      </c>
      <c r="C4983" s="4">
        <v>2019</v>
      </c>
      <c r="D4983" s="3" t="s">
        <v>1454</v>
      </c>
      <c r="E4983" s="4">
        <v>8438</v>
      </c>
      <c r="F4983" s="4">
        <v>6751</v>
      </c>
      <c r="G4983" s="4">
        <v>1687</v>
      </c>
      <c r="H4983" s="4">
        <v>0</v>
      </c>
      <c r="I4983" s="4">
        <v>0</v>
      </c>
      <c r="J4983" s="4">
        <v>0</v>
      </c>
      <c r="K4983" s="3" t="s">
        <v>1459</v>
      </c>
      <c r="L4983" s="4">
        <v>0.80007110689736904</v>
      </c>
    </row>
    <row r="4984" spans="2:12" x14ac:dyDescent="0.3">
      <c r="B4984" s="3" t="s">
        <v>212</v>
      </c>
      <c r="C4984" s="4">
        <v>2019</v>
      </c>
      <c r="D4984" s="3" t="s">
        <v>1455</v>
      </c>
      <c r="E4984" s="4">
        <v>1951655</v>
      </c>
      <c r="F4984" s="4">
        <v>601329</v>
      </c>
      <c r="G4984" s="4">
        <v>1350326</v>
      </c>
      <c r="H4984" s="4">
        <v>0</v>
      </c>
      <c r="I4984" s="4">
        <v>0</v>
      </c>
      <c r="J4984" s="4">
        <v>0</v>
      </c>
      <c r="K4984" s="3" t="s">
        <v>1459</v>
      </c>
      <c r="L4984" s="4">
        <v>0.3081123456758495</v>
      </c>
    </row>
    <row r="4985" spans="2:12" x14ac:dyDescent="0.3">
      <c r="B4985" s="3" t="s">
        <v>212</v>
      </c>
      <c r="C4985" s="4">
        <v>2019</v>
      </c>
      <c r="D4985" s="3" t="s">
        <v>1456</v>
      </c>
      <c r="E4985" s="4">
        <v>9411878</v>
      </c>
      <c r="F4985" s="4">
        <v>9175654</v>
      </c>
      <c r="G4985" s="4">
        <v>236224</v>
      </c>
      <c r="H4985" s="4">
        <v>122550</v>
      </c>
      <c r="I4985" s="4">
        <v>0</v>
      </c>
      <c r="J4985" s="4">
        <v>0</v>
      </c>
      <c r="K4985" s="3" t="s">
        <v>1459</v>
      </c>
      <c r="L4985" s="4">
        <v>0.97490150212316817</v>
      </c>
    </row>
    <row r="4986" spans="2:12" x14ac:dyDescent="0.3">
      <c r="B4986" s="3" t="s">
        <v>212</v>
      </c>
      <c r="C4986" s="4">
        <v>2019</v>
      </c>
      <c r="D4986" s="3" t="s">
        <v>1457</v>
      </c>
      <c r="E4986" s="4">
        <v>5193645</v>
      </c>
      <c r="F4986" s="4">
        <v>1148397</v>
      </c>
      <c r="G4986" s="4">
        <v>4045248</v>
      </c>
      <c r="H4986" s="4">
        <v>0</v>
      </c>
      <c r="I4986" s="4">
        <v>0</v>
      </c>
      <c r="J4986" s="4">
        <v>0</v>
      </c>
      <c r="K4986" s="3" t="s">
        <v>1447</v>
      </c>
      <c r="L4986" s="4">
        <v>0.22111580595131164</v>
      </c>
    </row>
    <row r="4987" spans="2:12" x14ac:dyDescent="0.3">
      <c r="B4987" s="3" t="s">
        <v>212</v>
      </c>
      <c r="C4987" s="4">
        <v>2019</v>
      </c>
      <c r="D4987" s="3" t="s">
        <v>1458</v>
      </c>
      <c r="E4987" s="4">
        <v>0</v>
      </c>
      <c r="F4987" s="4"/>
      <c r="G4987" s="4">
        <v>0</v>
      </c>
      <c r="H4987" s="4">
        <v>0</v>
      </c>
      <c r="I4987" s="4">
        <v>0</v>
      </c>
      <c r="J4987" s="4"/>
      <c r="K4987" s="3" t="s">
        <v>1451</v>
      </c>
      <c r="L4987" s="4"/>
    </row>
    <row r="4988" spans="2:12" x14ac:dyDescent="0.3">
      <c r="B4988" s="3" t="s">
        <v>212</v>
      </c>
      <c r="C4988" s="4">
        <v>2020</v>
      </c>
      <c r="D4988" s="3" t="s">
        <v>1446</v>
      </c>
      <c r="E4988" s="4">
        <v>8248603</v>
      </c>
      <c r="F4988" s="4">
        <v>3445371</v>
      </c>
      <c r="G4988" s="4">
        <v>4803232</v>
      </c>
      <c r="H4988" s="4">
        <v>102301</v>
      </c>
      <c r="I4988" s="4">
        <v>0</v>
      </c>
      <c r="J4988" s="4">
        <v>0</v>
      </c>
      <c r="K4988" s="3" t="s">
        <v>1459</v>
      </c>
      <c r="L4988" s="4">
        <v>0.41769145635933747</v>
      </c>
    </row>
    <row r="4989" spans="2:12" x14ac:dyDescent="0.3">
      <c r="B4989" s="3" t="s">
        <v>212</v>
      </c>
      <c r="C4989" s="4">
        <v>2020</v>
      </c>
      <c r="D4989" s="3" t="s">
        <v>1448</v>
      </c>
      <c r="E4989" s="4">
        <v>0</v>
      </c>
      <c r="F4989" s="4">
        <v>0</v>
      </c>
      <c r="G4989" s="4">
        <v>0</v>
      </c>
      <c r="H4989" s="4">
        <v>0</v>
      </c>
      <c r="I4989" s="4">
        <v>0</v>
      </c>
      <c r="J4989" s="4">
        <v>0</v>
      </c>
      <c r="K4989" s="3" t="s">
        <v>1451</v>
      </c>
      <c r="L4989" s="4"/>
    </row>
    <row r="4990" spans="2:12" x14ac:dyDescent="0.3">
      <c r="B4990" s="3" t="s">
        <v>212</v>
      </c>
      <c r="C4990" s="4">
        <v>2020</v>
      </c>
      <c r="D4990" s="3" t="s">
        <v>1449</v>
      </c>
      <c r="E4990" s="4">
        <v>1550835</v>
      </c>
      <c r="F4990" s="4">
        <v>1176105</v>
      </c>
      <c r="G4990" s="4">
        <v>374730</v>
      </c>
      <c r="H4990" s="4">
        <v>40360</v>
      </c>
      <c r="I4990" s="4">
        <v>0</v>
      </c>
      <c r="J4990" s="4">
        <v>0</v>
      </c>
      <c r="K4990" s="3" t="s">
        <v>1459</v>
      </c>
      <c r="L4990" s="4">
        <v>0.75836887870082892</v>
      </c>
    </row>
    <row r="4991" spans="2:12" x14ac:dyDescent="0.3">
      <c r="B4991" s="3" t="s">
        <v>212</v>
      </c>
      <c r="C4991" s="4">
        <v>2020</v>
      </c>
      <c r="D4991" s="3" t="s">
        <v>1450</v>
      </c>
      <c r="E4991" s="4">
        <v>10805022</v>
      </c>
      <c r="F4991" s="4"/>
      <c r="G4991" s="4">
        <v>10805022</v>
      </c>
      <c r="H4991" s="4">
        <v>0</v>
      </c>
      <c r="I4991" s="4">
        <v>10805022</v>
      </c>
      <c r="J4991" s="4"/>
      <c r="K4991" s="3" t="s">
        <v>1451</v>
      </c>
      <c r="L4991" s="4"/>
    </row>
    <row r="4992" spans="2:12" x14ac:dyDescent="0.3">
      <c r="B4992" s="3" t="s">
        <v>212</v>
      </c>
      <c r="C4992" s="4">
        <v>2020</v>
      </c>
      <c r="D4992" s="3" t="s">
        <v>1452</v>
      </c>
      <c r="E4992" s="4">
        <v>6848987</v>
      </c>
      <c r="F4992" s="4">
        <v>2287600</v>
      </c>
      <c r="G4992" s="4">
        <v>4561387</v>
      </c>
      <c r="H4992" s="4">
        <v>960742</v>
      </c>
      <c r="I4992" s="4">
        <v>0</v>
      </c>
      <c r="J4992" s="4">
        <v>0</v>
      </c>
      <c r="K4992" s="3" t="s">
        <v>1459</v>
      </c>
      <c r="L4992" s="4">
        <v>0.33400559820014258</v>
      </c>
    </row>
    <row r="4993" spans="2:12" x14ac:dyDescent="0.3">
      <c r="B4993" s="3" t="s">
        <v>212</v>
      </c>
      <c r="C4993" s="4">
        <v>2020</v>
      </c>
      <c r="D4993" s="3" t="s">
        <v>1453</v>
      </c>
      <c r="E4993" s="4">
        <v>1857830</v>
      </c>
      <c r="F4993" s="4">
        <v>849341</v>
      </c>
      <c r="G4993" s="4">
        <v>1008489</v>
      </c>
      <c r="H4993" s="4">
        <v>0</v>
      </c>
      <c r="I4993" s="4">
        <v>0</v>
      </c>
      <c r="J4993" s="4">
        <v>0</v>
      </c>
      <c r="K4993" s="3" t="s">
        <v>1451</v>
      </c>
      <c r="L4993" s="4">
        <v>0.45716830926403385</v>
      </c>
    </row>
    <row r="4994" spans="2:12" x14ac:dyDescent="0.3">
      <c r="B4994" s="3" t="s">
        <v>212</v>
      </c>
      <c r="C4994" s="4">
        <v>2020</v>
      </c>
      <c r="D4994" s="3" t="s">
        <v>1454</v>
      </c>
      <c r="E4994" s="4">
        <v>8438</v>
      </c>
      <c r="F4994" s="4">
        <v>6962</v>
      </c>
      <c r="G4994" s="4">
        <v>1476</v>
      </c>
      <c r="H4994" s="4">
        <v>0</v>
      </c>
      <c r="I4994" s="4">
        <v>0</v>
      </c>
      <c r="J4994" s="4">
        <v>0</v>
      </c>
      <c r="K4994" s="3" t="s">
        <v>1459</v>
      </c>
      <c r="L4994" s="4">
        <v>0.82507703247214981</v>
      </c>
    </row>
    <row r="4995" spans="2:12" x14ac:dyDescent="0.3">
      <c r="B4995" s="3" t="s">
        <v>212</v>
      </c>
      <c r="C4995" s="4">
        <v>2020</v>
      </c>
      <c r="D4995" s="3" t="s">
        <v>1455</v>
      </c>
      <c r="E4995" s="4">
        <v>1971475</v>
      </c>
      <c r="F4995" s="4">
        <v>640759</v>
      </c>
      <c r="G4995" s="4">
        <v>1330716</v>
      </c>
      <c r="H4995" s="4">
        <v>19820</v>
      </c>
      <c r="I4995" s="4">
        <v>0</v>
      </c>
      <c r="J4995" s="4">
        <v>0</v>
      </c>
      <c r="K4995" s="3" t="s">
        <v>1459</v>
      </c>
      <c r="L4995" s="4">
        <v>0.32501502682002054</v>
      </c>
    </row>
    <row r="4996" spans="2:12" x14ac:dyDescent="0.3">
      <c r="B4996" s="3" t="s">
        <v>212</v>
      </c>
      <c r="C4996" s="4">
        <v>2020</v>
      </c>
      <c r="D4996" s="3" t="s">
        <v>1456</v>
      </c>
      <c r="E4996" s="4">
        <v>9411878</v>
      </c>
      <c r="F4996" s="4">
        <v>9189756</v>
      </c>
      <c r="G4996" s="4">
        <v>222122</v>
      </c>
      <c r="H4996" s="4">
        <v>0</v>
      </c>
      <c r="I4996" s="4">
        <v>0</v>
      </c>
      <c r="J4996" s="4">
        <v>0</v>
      </c>
      <c r="K4996" s="3" t="s">
        <v>1459</v>
      </c>
      <c r="L4996" s="4">
        <v>0.97639982158714766</v>
      </c>
    </row>
    <row r="4997" spans="2:12" x14ac:dyDescent="0.3">
      <c r="B4997" s="3" t="s">
        <v>212</v>
      </c>
      <c r="C4997" s="4">
        <v>2020</v>
      </c>
      <c r="D4997" s="3" t="s">
        <v>1457</v>
      </c>
      <c r="E4997" s="4">
        <v>5222775</v>
      </c>
      <c r="F4997" s="4">
        <v>1251977</v>
      </c>
      <c r="G4997" s="4">
        <v>3970798</v>
      </c>
      <c r="H4997" s="4">
        <v>29130</v>
      </c>
      <c r="I4997" s="4">
        <v>0</v>
      </c>
      <c r="J4997" s="4">
        <v>0</v>
      </c>
      <c r="K4997" s="3" t="s">
        <v>1447</v>
      </c>
      <c r="L4997" s="4">
        <v>0.23971490251829727</v>
      </c>
    </row>
    <row r="4998" spans="2:12" x14ac:dyDescent="0.3">
      <c r="B4998" s="3" t="s">
        <v>212</v>
      </c>
      <c r="C4998" s="4">
        <v>2020</v>
      </c>
      <c r="D4998" s="3" t="s">
        <v>1458</v>
      </c>
      <c r="E4998" s="4">
        <v>0</v>
      </c>
      <c r="F4998" s="4"/>
      <c r="G4998" s="4">
        <v>0</v>
      </c>
      <c r="H4998" s="4">
        <v>0</v>
      </c>
      <c r="I4998" s="4">
        <v>0</v>
      </c>
      <c r="J4998" s="4"/>
      <c r="K4998" s="3" t="s">
        <v>1451</v>
      </c>
      <c r="L4998" s="4"/>
    </row>
    <row r="4999" spans="2:12" x14ac:dyDescent="0.3">
      <c r="B4999" s="3" t="s">
        <v>212</v>
      </c>
      <c r="C4999" s="4">
        <v>2021</v>
      </c>
      <c r="D4999" s="3" t="s">
        <v>1446</v>
      </c>
      <c r="E4999" s="4">
        <v>8424516</v>
      </c>
      <c r="F4999" s="4">
        <v>3745315</v>
      </c>
      <c r="G4999" s="4">
        <v>4679201</v>
      </c>
      <c r="H4999" s="4">
        <v>175913</v>
      </c>
      <c r="I4999" s="4">
        <v>0</v>
      </c>
      <c r="J4999" s="4">
        <v>0</v>
      </c>
      <c r="K4999" s="3" t="s">
        <v>1447</v>
      </c>
      <c r="L4999" s="4">
        <v>0.44457331436013653</v>
      </c>
    </row>
    <row r="5000" spans="2:12" x14ac:dyDescent="0.3">
      <c r="B5000" s="3" t="s">
        <v>212</v>
      </c>
      <c r="C5000" s="4">
        <v>2021</v>
      </c>
      <c r="D5000" s="3" t="s">
        <v>1448</v>
      </c>
      <c r="E5000" s="4">
        <v>0</v>
      </c>
      <c r="F5000" s="4">
        <v>0</v>
      </c>
      <c r="G5000" s="4">
        <v>0</v>
      </c>
      <c r="H5000" s="4">
        <v>0</v>
      </c>
      <c r="I5000" s="4">
        <v>0</v>
      </c>
      <c r="J5000" s="4">
        <v>0</v>
      </c>
      <c r="K5000" s="3" t="s">
        <v>1451</v>
      </c>
      <c r="L5000" s="4"/>
    </row>
    <row r="5001" spans="2:12" x14ac:dyDescent="0.3">
      <c r="B5001" s="3" t="s">
        <v>212</v>
      </c>
      <c r="C5001" s="4">
        <v>2021</v>
      </c>
      <c r="D5001" s="3" t="s">
        <v>1449</v>
      </c>
      <c r="E5001" s="4">
        <v>1660476</v>
      </c>
      <c r="F5001" s="4">
        <v>1230112</v>
      </c>
      <c r="G5001" s="4">
        <v>430364</v>
      </c>
      <c r="H5001" s="4">
        <v>109641</v>
      </c>
      <c r="I5001" s="4">
        <v>0</v>
      </c>
      <c r="J5001" s="4">
        <v>0</v>
      </c>
      <c r="K5001" s="3" t="s">
        <v>1447</v>
      </c>
      <c r="L5001" s="4">
        <v>0.7408188977136676</v>
      </c>
    </row>
    <row r="5002" spans="2:12" x14ac:dyDescent="0.3">
      <c r="B5002" s="3" t="s">
        <v>212</v>
      </c>
      <c r="C5002" s="4">
        <v>2021</v>
      </c>
      <c r="D5002" s="3" t="s">
        <v>1450</v>
      </c>
      <c r="E5002" s="4">
        <v>10805022</v>
      </c>
      <c r="F5002" s="4"/>
      <c r="G5002" s="4">
        <v>10805022</v>
      </c>
      <c r="H5002" s="4">
        <v>0</v>
      </c>
      <c r="I5002" s="4">
        <v>10805022</v>
      </c>
      <c r="J5002" s="4"/>
      <c r="K5002" s="3" t="s">
        <v>1451</v>
      </c>
      <c r="L5002" s="4"/>
    </row>
    <row r="5003" spans="2:12" x14ac:dyDescent="0.3">
      <c r="B5003" s="3" t="s">
        <v>212</v>
      </c>
      <c r="C5003" s="4">
        <v>2021</v>
      </c>
      <c r="D5003" s="3" t="s">
        <v>1452</v>
      </c>
      <c r="E5003" s="4">
        <v>7812894</v>
      </c>
      <c r="F5003" s="4">
        <v>2508213</v>
      </c>
      <c r="G5003" s="4">
        <v>5304681</v>
      </c>
      <c r="H5003" s="4">
        <v>963907</v>
      </c>
      <c r="I5003" s="4">
        <v>0</v>
      </c>
      <c r="J5003" s="4">
        <v>0</v>
      </c>
      <c r="K5003" s="3" t="s">
        <v>1447</v>
      </c>
      <c r="L5003" s="4">
        <v>0.32103507355917027</v>
      </c>
    </row>
    <row r="5004" spans="2:12" x14ac:dyDescent="0.3">
      <c r="B5004" s="3" t="s">
        <v>212</v>
      </c>
      <c r="C5004" s="4">
        <v>2021</v>
      </c>
      <c r="D5004" s="3" t="s">
        <v>1453</v>
      </c>
      <c r="E5004" s="4">
        <v>1857830</v>
      </c>
      <c r="F5004" s="4">
        <v>896512</v>
      </c>
      <c r="G5004" s="4">
        <v>961318</v>
      </c>
      <c r="H5004" s="4">
        <v>0</v>
      </c>
      <c r="I5004" s="4">
        <v>0</v>
      </c>
      <c r="J5004" s="4">
        <v>0</v>
      </c>
      <c r="K5004" s="3" t="s">
        <v>1451</v>
      </c>
      <c r="L5004" s="4">
        <v>0.48255868405613001</v>
      </c>
    </row>
    <row r="5005" spans="2:12" x14ac:dyDescent="0.3">
      <c r="B5005" s="3" t="s">
        <v>212</v>
      </c>
      <c r="C5005" s="4">
        <v>2021</v>
      </c>
      <c r="D5005" s="3" t="s">
        <v>1454</v>
      </c>
      <c r="E5005" s="4">
        <v>8438</v>
      </c>
      <c r="F5005" s="4">
        <v>7173</v>
      </c>
      <c r="G5005" s="4">
        <v>1265</v>
      </c>
      <c r="H5005" s="4">
        <v>0</v>
      </c>
      <c r="I5005" s="4">
        <v>0</v>
      </c>
      <c r="J5005" s="4">
        <v>0</v>
      </c>
      <c r="K5005" s="3" t="s">
        <v>1447</v>
      </c>
      <c r="L5005" s="4">
        <v>0.85008295804693057</v>
      </c>
    </row>
    <row r="5006" spans="2:12" x14ac:dyDescent="0.3">
      <c r="B5006" s="3" t="s">
        <v>212</v>
      </c>
      <c r="C5006" s="4">
        <v>2021</v>
      </c>
      <c r="D5006" s="3" t="s">
        <v>1455</v>
      </c>
      <c r="E5006" s="4">
        <v>1971475</v>
      </c>
      <c r="F5006" s="4">
        <v>680189</v>
      </c>
      <c r="G5006" s="4">
        <v>1291286</v>
      </c>
      <c r="H5006" s="4">
        <v>0</v>
      </c>
      <c r="I5006" s="4">
        <v>0</v>
      </c>
      <c r="J5006" s="4">
        <v>0</v>
      </c>
      <c r="K5006" s="3" t="s">
        <v>1447</v>
      </c>
      <c r="L5006" s="4">
        <v>0.34501528043723606</v>
      </c>
    </row>
    <row r="5007" spans="2:12" x14ac:dyDescent="0.3">
      <c r="B5007" s="3" t="s">
        <v>212</v>
      </c>
      <c r="C5007" s="4">
        <v>2021</v>
      </c>
      <c r="D5007" s="3" t="s">
        <v>1456</v>
      </c>
      <c r="E5007" s="4">
        <v>9411878</v>
      </c>
      <c r="F5007" s="4">
        <v>9203858</v>
      </c>
      <c r="G5007" s="4">
        <v>208020</v>
      </c>
      <c r="H5007" s="4">
        <v>0</v>
      </c>
      <c r="I5007" s="4">
        <v>0</v>
      </c>
      <c r="J5007" s="4">
        <v>0</v>
      </c>
      <c r="K5007" s="3" t="s">
        <v>1447</v>
      </c>
      <c r="L5007" s="4">
        <v>0.97789814105112705</v>
      </c>
    </row>
    <row r="5008" spans="2:12" x14ac:dyDescent="0.3">
      <c r="B5008" s="3" t="s">
        <v>212</v>
      </c>
      <c r="C5008" s="4">
        <v>2021</v>
      </c>
      <c r="D5008" s="3" t="s">
        <v>1457</v>
      </c>
      <c r="E5008" s="4">
        <v>5442224</v>
      </c>
      <c r="F5008" s="4">
        <v>1359987</v>
      </c>
      <c r="G5008" s="4">
        <v>4082237</v>
      </c>
      <c r="H5008" s="4">
        <v>219449</v>
      </c>
      <c r="I5008" s="4">
        <v>0</v>
      </c>
      <c r="J5008" s="4">
        <v>0</v>
      </c>
      <c r="K5008" s="3" t="s">
        <v>1447</v>
      </c>
      <c r="L5008" s="4">
        <v>0.24989544715542764</v>
      </c>
    </row>
    <row r="5009" spans="2:12" x14ac:dyDescent="0.3">
      <c r="B5009" s="3" t="s">
        <v>212</v>
      </c>
      <c r="C5009" s="4">
        <v>2021</v>
      </c>
      <c r="D5009" s="3" t="s">
        <v>1458</v>
      </c>
      <c r="E5009" s="4">
        <v>0</v>
      </c>
      <c r="F5009" s="4"/>
      <c r="G5009" s="4">
        <v>0</v>
      </c>
      <c r="H5009" s="4">
        <v>0</v>
      </c>
      <c r="I5009" s="4">
        <v>0</v>
      </c>
      <c r="J5009" s="4"/>
      <c r="K5009" s="3" t="s">
        <v>1451</v>
      </c>
      <c r="L5009" s="4"/>
    </row>
    <row r="5010" spans="2:12" x14ac:dyDescent="0.3">
      <c r="B5010" s="3" t="s">
        <v>212</v>
      </c>
      <c r="C5010" s="4">
        <v>2022</v>
      </c>
      <c r="D5010" s="3" t="s">
        <v>1446</v>
      </c>
      <c r="E5010" s="4">
        <v>8424539</v>
      </c>
      <c r="F5010" s="4">
        <v>4045260</v>
      </c>
      <c r="G5010" s="4">
        <v>4379279</v>
      </c>
      <c r="H5010" s="4">
        <v>23</v>
      </c>
      <c r="I5010" s="4">
        <v>2335071</v>
      </c>
      <c r="J5010" s="4">
        <v>933357</v>
      </c>
      <c r="K5010" s="3" t="s">
        <v>1460</v>
      </c>
      <c r="L5010" s="4">
        <v>0.48017582920560997</v>
      </c>
    </row>
    <row r="5011" spans="2:12" x14ac:dyDescent="0.3">
      <c r="B5011" s="3" t="s">
        <v>212</v>
      </c>
      <c r="C5011" s="4">
        <v>2022</v>
      </c>
      <c r="D5011" s="3" t="s">
        <v>1448</v>
      </c>
      <c r="E5011" s="4">
        <v>0</v>
      </c>
      <c r="F5011" s="4">
        <v>0</v>
      </c>
      <c r="G5011" s="4">
        <v>0</v>
      </c>
      <c r="H5011" s="4">
        <v>0</v>
      </c>
      <c r="I5011" s="4">
        <v>0</v>
      </c>
      <c r="J5011" s="4">
        <v>0</v>
      </c>
      <c r="K5011" s="3" t="s">
        <v>1460</v>
      </c>
      <c r="L5011" s="4"/>
    </row>
    <row r="5012" spans="2:12" x14ac:dyDescent="0.3">
      <c r="B5012" s="3" t="s">
        <v>212</v>
      </c>
      <c r="C5012" s="4">
        <v>2022</v>
      </c>
      <c r="D5012" s="3" t="s">
        <v>1449</v>
      </c>
      <c r="E5012" s="4">
        <v>1674496</v>
      </c>
      <c r="F5012" s="4">
        <v>1284839</v>
      </c>
      <c r="G5012" s="4">
        <v>389657</v>
      </c>
      <c r="H5012" s="4">
        <v>14020</v>
      </c>
      <c r="I5012" s="4">
        <v>1674496</v>
      </c>
      <c r="J5012" s="4">
        <v>1284839</v>
      </c>
      <c r="K5012" s="3" t="s">
        <v>1460</v>
      </c>
      <c r="L5012" s="4">
        <v>0.76729893651582326</v>
      </c>
    </row>
    <row r="5013" spans="2:12" x14ac:dyDescent="0.3">
      <c r="B5013" s="3" t="s">
        <v>212</v>
      </c>
      <c r="C5013" s="4">
        <v>2022</v>
      </c>
      <c r="D5013" s="3" t="s">
        <v>1450</v>
      </c>
      <c r="E5013" s="4">
        <v>10805022</v>
      </c>
      <c r="F5013" s="4"/>
      <c r="G5013" s="4">
        <v>10805022</v>
      </c>
      <c r="H5013" s="4">
        <v>0</v>
      </c>
      <c r="I5013" s="4">
        <v>10805022</v>
      </c>
      <c r="J5013" s="4"/>
      <c r="K5013" s="3" t="s">
        <v>1451</v>
      </c>
      <c r="L5013" s="4"/>
    </row>
    <row r="5014" spans="2:12" x14ac:dyDescent="0.3">
      <c r="B5014" s="3" t="s">
        <v>212</v>
      </c>
      <c r="C5014" s="4">
        <v>2022</v>
      </c>
      <c r="D5014" s="3" t="s">
        <v>1452</v>
      </c>
      <c r="E5014" s="4">
        <v>8412703</v>
      </c>
      <c r="F5014" s="4">
        <v>2782508</v>
      </c>
      <c r="G5014" s="4">
        <v>5630195</v>
      </c>
      <c r="H5014" s="4">
        <v>599809</v>
      </c>
      <c r="I5014" s="4">
        <v>8412703</v>
      </c>
      <c r="J5014" s="4">
        <v>2782508</v>
      </c>
      <c r="K5014" s="3" t="s">
        <v>1460</v>
      </c>
      <c r="L5014" s="4">
        <v>0.33075077059061753</v>
      </c>
    </row>
    <row r="5015" spans="2:12" x14ac:dyDescent="0.3">
      <c r="B5015" s="3" t="s">
        <v>212</v>
      </c>
      <c r="C5015" s="4">
        <v>2022</v>
      </c>
      <c r="D5015" s="3" t="s">
        <v>1453</v>
      </c>
      <c r="E5015" s="4">
        <v>2075946</v>
      </c>
      <c r="F5015" s="4">
        <v>949136</v>
      </c>
      <c r="G5015" s="4">
        <v>1126810</v>
      </c>
      <c r="H5015" s="4">
        <v>218116</v>
      </c>
      <c r="I5015" s="4">
        <v>181000</v>
      </c>
      <c r="J5015" s="4">
        <v>108600</v>
      </c>
      <c r="K5015" s="3" t="s">
        <v>1451</v>
      </c>
      <c r="L5015" s="4">
        <v>0.45720649766419741</v>
      </c>
    </row>
    <row r="5016" spans="2:12" x14ac:dyDescent="0.3">
      <c r="B5016" s="3" t="s">
        <v>212</v>
      </c>
      <c r="C5016" s="4">
        <v>2022</v>
      </c>
      <c r="D5016" s="3" t="s">
        <v>1454</v>
      </c>
      <c r="E5016" s="4">
        <v>8438</v>
      </c>
      <c r="F5016" s="4">
        <v>7384</v>
      </c>
      <c r="G5016" s="4">
        <v>1054</v>
      </c>
      <c r="H5016" s="4">
        <v>0</v>
      </c>
      <c r="I5016" s="4">
        <v>8438</v>
      </c>
      <c r="J5016" s="4">
        <v>7384</v>
      </c>
      <c r="K5016" s="3" t="s">
        <v>1460</v>
      </c>
      <c r="L5016" s="4">
        <v>0.87508888362171133</v>
      </c>
    </row>
    <row r="5017" spans="2:12" x14ac:dyDescent="0.3">
      <c r="B5017" s="3" t="s">
        <v>212</v>
      </c>
      <c r="C5017" s="4">
        <v>2022</v>
      </c>
      <c r="D5017" s="3" t="s">
        <v>1455</v>
      </c>
      <c r="E5017" s="4">
        <v>1971475</v>
      </c>
      <c r="F5017" s="4">
        <v>719619</v>
      </c>
      <c r="G5017" s="4">
        <v>1251856</v>
      </c>
      <c r="H5017" s="4">
        <v>0</v>
      </c>
      <c r="I5017" s="4">
        <v>1971475</v>
      </c>
      <c r="J5017" s="4">
        <v>719619</v>
      </c>
      <c r="K5017" s="3" t="s">
        <v>1460</v>
      </c>
      <c r="L5017" s="4">
        <v>0.36501553405445164</v>
      </c>
    </row>
    <row r="5018" spans="2:12" x14ac:dyDescent="0.3">
      <c r="B5018" s="3" t="s">
        <v>212</v>
      </c>
      <c r="C5018" s="4">
        <v>2022</v>
      </c>
      <c r="D5018" s="3" t="s">
        <v>1456</v>
      </c>
      <c r="E5018" s="4">
        <v>9411878</v>
      </c>
      <c r="F5018" s="4">
        <v>9217960</v>
      </c>
      <c r="G5018" s="4">
        <v>193918</v>
      </c>
      <c r="H5018" s="4">
        <v>0</v>
      </c>
      <c r="I5018" s="4">
        <v>9411878</v>
      </c>
      <c r="J5018" s="4">
        <v>9217960</v>
      </c>
      <c r="K5018" s="3" t="s">
        <v>1460</v>
      </c>
      <c r="L5018" s="4">
        <v>0.97939646051510654</v>
      </c>
    </row>
    <row r="5019" spans="2:12" x14ac:dyDescent="0.3">
      <c r="B5019" s="3" t="s">
        <v>212</v>
      </c>
      <c r="C5019" s="4">
        <v>2022</v>
      </c>
      <c r="D5019" s="3" t="s">
        <v>1457</v>
      </c>
      <c r="E5019" s="4">
        <v>5851300</v>
      </c>
      <c r="F5019" s="4">
        <v>1467997</v>
      </c>
      <c r="G5019" s="4">
        <v>4383303</v>
      </c>
      <c r="H5019" s="4">
        <v>409076</v>
      </c>
      <c r="I5019" s="4">
        <v>5851300</v>
      </c>
      <c r="J5019" s="4">
        <v>1467997</v>
      </c>
      <c r="K5019" s="3" t="s">
        <v>1460</v>
      </c>
      <c r="L5019" s="4">
        <v>0.25088390614051576</v>
      </c>
    </row>
    <row r="5020" spans="2:12" x14ac:dyDescent="0.3">
      <c r="B5020" s="3" t="s">
        <v>212</v>
      </c>
      <c r="C5020" s="4">
        <v>2022</v>
      </c>
      <c r="D5020" s="3" t="s">
        <v>1458</v>
      </c>
      <c r="E5020" s="4">
        <v>0</v>
      </c>
      <c r="F5020" s="4"/>
      <c r="G5020" s="4">
        <v>0</v>
      </c>
      <c r="H5020" s="4">
        <v>0</v>
      </c>
      <c r="I5020" s="4">
        <v>0</v>
      </c>
      <c r="J5020" s="4"/>
      <c r="K5020" s="3" t="s">
        <v>1451</v>
      </c>
      <c r="L5020" s="4"/>
    </row>
    <row r="5021" spans="2:12" x14ac:dyDescent="0.3">
      <c r="B5021" s="3" t="s">
        <v>212</v>
      </c>
      <c r="C5021" s="4">
        <v>2023</v>
      </c>
      <c r="D5021" s="3" t="s">
        <v>1446</v>
      </c>
      <c r="E5021" s="4">
        <v>8424539</v>
      </c>
      <c r="F5021" s="4">
        <v>4343835</v>
      </c>
      <c r="G5021" s="4">
        <v>4080704</v>
      </c>
      <c r="H5021" s="4">
        <v>0</v>
      </c>
      <c r="I5021" s="4">
        <v>8424539</v>
      </c>
      <c r="J5021" s="4">
        <v>4343835</v>
      </c>
      <c r="K5021" s="3" t="s">
        <v>1460</v>
      </c>
      <c r="L5021" s="4">
        <v>0.51561693761522143</v>
      </c>
    </row>
    <row r="5022" spans="2:12" x14ac:dyDescent="0.3">
      <c r="B5022" s="3" t="s">
        <v>212</v>
      </c>
      <c r="C5022" s="4">
        <v>2023</v>
      </c>
      <c r="D5022" s="3" t="s">
        <v>1448</v>
      </c>
      <c r="E5022" s="4">
        <v>0</v>
      </c>
      <c r="F5022" s="4">
        <v>0</v>
      </c>
      <c r="G5022" s="4">
        <v>0</v>
      </c>
      <c r="H5022" s="4">
        <v>0</v>
      </c>
      <c r="I5022" s="4">
        <v>0</v>
      </c>
      <c r="J5022" s="4">
        <v>0</v>
      </c>
      <c r="K5022" s="3" t="s">
        <v>1460</v>
      </c>
      <c r="L5022" s="4"/>
    </row>
    <row r="5023" spans="2:12" x14ac:dyDescent="0.3">
      <c r="B5023" s="3" t="s">
        <v>212</v>
      </c>
      <c r="C5023" s="4">
        <v>2023</v>
      </c>
      <c r="D5023" s="3" t="s">
        <v>1449</v>
      </c>
      <c r="E5023" s="4">
        <v>1950980</v>
      </c>
      <c r="F5023" s="4">
        <v>1288902</v>
      </c>
      <c r="G5023" s="4">
        <v>662078</v>
      </c>
      <c r="H5023" s="4">
        <v>338518</v>
      </c>
      <c r="I5023" s="4">
        <v>1950980</v>
      </c>
      <c r="J5023" s="4">
        <v>1288902</v>
      </c>
      <c r="K5023" s="3" t="s">
        <v>1460</v>
      </c>
      <c r="L5023" s="4">
        <v>0.66064336897354148</v>
      </c>
    </row>
    <row r="5024" spans="2:12" x14ac:dyDescent="0.3">
      <c r="B5024" s="3" t="s">
        <v>212</v>
      </c>
      <c r="C5024" s="4">
        <v>2023</v>
      </c>
      <c r="D5024" s="3" t="s">
        <v>1450</v>
      </c>
      <c r="E5024" s="4">
        <v>10805022</v>
      </c>
      <c r="F5024" s="4"/>
      <c r="G5024" s="4">
        <v>10805022</v>
      </c>
      <c r="H5024" s="4">
        <v>0</v>
      </c>
      <c r="I5024" s="4">
        <v>10805022</v>
      </c>
      <c r="J5024" s="4"/>
      <c r="K5024" s="3" t="s">
        <v>1451</v>
      </c>
      <c r="L5024" s="4"/>
    </row>
    <row r="5025" spans="2:12" x14ac:dyDescent="0.3">
      <c r="B5025" s="3" t="s">
        <v>212</v>
      </c>
      <c r="C5025" s="4">
        <v>2023</v>
      </c>
      <c r="D5025" s="3" t="s">
        <v>1452</v>
      </c>
      <c r="E5025" s="4">
        <v>8471605</v>
      </c>
      <c r="F5025" s="4">
        <v>3056802</v>
      </c>
      <c r="G5025" s="4">
        <v>5414803</v>
      </c>
      <c r="H5025" s="4">
        <v>58902</v>
      </c>
      <c r="I5025" s="4">
        <v>8471605</v>
      </c>
      <c r="J5025" s="4">
        <v>3056802</v>
      </c>
      <c r="K5025" s="3" t="s">
        <v>1460</v>
      </c>
      <c r="L5025" s="4">
        <v>0.3608291463069867</v>
      </c>
    </row>
    <row r="5026" spans="2:12" x14ac:dyDescent="0.3">
      <c r="B5026" s="3" t="s">
        <v>212</v>
      </c>
      <c r="C5026" s="4">
        <v>2023</v>
      </c>
      <c r="D5026" s="3" t="s">
        <v>1453</v>
      </c>
      <c r="E5026" s="4">
        <v>2366362</v>
      </c>
      <c r="F5026" s="4">
        <v>1011441</v>
      </c>
      <c r="G5026" s="4">
        <v>1354921</v>
      </c>
      <c r="H5026" s="4">
        <v>290416</v>
      </c>
      <c r="I5026" s="4">
        <v>2366362</v>
      </c>
      <c r="J5026" s="4">
        <v>1011441</v>
      </c>
      <c r="K5026" s="3" t="s">
        <v>1451</v>
      </c>
      <c r="L5026" s="4">
        <v>0.42742445999386403</v>
      </c>
    </row>
    <row r="5027" spans="2:12" x14ac:dyDescent="0.3">
      <c r="B5027" s="3" t="s">
        <v>212</v>
      </c>
      <c r="C5027" s="4">
        <v>2023</v>
      </c>
      <c r="D5027" s="3" t="s">
        <v>1454</v>
      </c>
      <c r="E5027" s="4">
        <v>8438</v>
      </c>
      <c r="F5027" s="4">
        <v>7595</v>
      </c>
      <c r="G5027" s="4">
        <v>843</v>
      </c>
      <c r="H5027" s="4">
        <v>0</v>
      </c>
      <c r="I5027" s="4">
        <v>8438</v>
      </c>
      <c r="J5027" s="4">
        <v>7595</v>
      </c>
      <c r="K5027" s="3" t="s">
        <v>1460</v>
      </c>
      <c r="L5027" s="4">
        <v>0.9000948091964921</v>
      </c>
    </row>
    <row r="5028" spans="2:12" x14ac:dyDescent="0.3">
      <c r="B5028" s="3" t="s">
        <v>212</v>
      </c>
      <c r="C5028" s="4">
        <v>2023</v>
      </c>
      <c r="D5028" s="3" t="s">
        <v>1455</v>
      </c>
      <c r="E5028" s="4">
        <v>1971475</v>
      </c>
      <c r="F5028" s="4">
        <v>759049</v>
      </c>
      <c r="G5028" s="4">
        <v>1212426</v>
      </c>
      <c r="H5028" s="4">
        <v>0</v>
      </c>
      <c r="I5028" s="4">
        <v>1971475</v>
      </c>
      <c r="J5028" s="4">
        <v>759049</v>
      </c>
      <c r="K5028" s="3" t="s">
        <v>1460</v>
      </c>
      <c r="L5028" s="4">
        <v>0.38501578767166716</v>
      </c>
    </row>
    <row r="5029" spans="2:12" x14ac:dyDescent="0.3">
      <c r="B5029" s="3" t="s">
        <v>212</v>
      </c>
      <c r="C5029" s="4">
        <v>2023</v>
      </c>
      <c r="D5029" s="3" t="s">
        <v>1456</v>
      </c>
      <c r="E5029" s="4">
        <v>9411878</v>
      </c>
      <c r="F5029" s="4">
        <v>9232062</v>
      </c>
      <c r="G5029" s="4">
        <v>179816</v>
      </c>
      <c r="H5029" s="4">
        <v>0</v>
      </c>
      <c r="I5029" s="4">
        <v>9411878</v>
      </c>
      <c r="J5029" s="4">
        <v>9232062</v>
      </c>
      <c r="K5029" s="3" t="s">
        <v>1460</v>
      </c>
      <c r="L5029" s="4">
        <v>0.98089477997908603</v>
      </c>
    </row>
    <row r="5030" spans="2:12" x14ac:dyDescent="0.3">
      <c r="B5030" s="3" t="s">
        <v>212</v>
      </c>
      <c r="C5030" s="4">
        <v>2023</v>
      </c>
      <c r="D5030" s="3" t="s">
        <v>1457</v>
      </c>
      <c r="E5030" s="4">
        <v>6513495</v>
      </c>
      <c r="F5030" s="4">
        <v>1576007</v>
      </c>
      <c r="G5030" s="4">
        <v>4937488</v>
      </c>
      <c r="H5030" s="4">
        <v>662195</v>
      </c>
      <c r="I5030" s="4">
        <v>6513495</v>
      </c>
      <c r="J5030" s="4">
        <v>1576007</v>
      </c>
      <c r="K5030" s="3" t="s">
        <v>1460</v>
      </c>
      <c r="L5030" s="4">
        <v>0.24196026864225734</v>
      </c>
    </row>
    <row r="5031" spans="2:12" x14ac:dyDescent="0.3">
      <c r="B5031" s="3" t="s">
        <v>212</v>
      </c>
      <c r="C5031" s="4">
        <v>2023</v>
      </c>
      <c r="D5031" s="3" t="s">
        <v>1458</v>
      </c>
      <c r="E5031" s="4">
        <v>0</v>
      </c>
      <c r="F5031" s="4"/>
      <c r="G5031" s="4">
        <v>0</v>
      </c>
      <c r="H5031" s="4">
        <v>0</v>
      </c>
      <c r="I5031" s="4">
        <v>0</v>
      </c>
      <c r="J5031" s="4"/>
      <c r="K5031" s="3" t="s">
        <v>1451</v>
      </c>
      <c r="L5031" s="4"/>
    </row>
    <row r="5032" spans="2:12" x14ac:dyDescent="0.3">
      <c r="B5032" s="3" t="s">
        <v>212</v>
      </c>
      <c r="C5032" s="4">
        <v>2024</v>
      </c>
      <c r="D5032" s="3" t="s">
        <v>1446</v>
      </c>
      <c r="E5032" s="4">
        <v>8501084</v>
      </c>
      <c r="F5032" s="4">
        <v>4642410</v>
      </c>
      <c r="G5032" s="4">
        <v>3858674</v>
      </c>
      <c r="H5032" s="4">
        <v>76545</v>
      </c>
      <c r="I5032" s="4">
        <v>8501084</v>
      </c>
      <c r="J5032" s="4">
        <v>4642410</v>
      </c>
      <c r="K5032" s="3" t="s">
        <v>1460</v>
      </c>
      <c r="L5032" s="4">
        <v>0.54609623902081195</v>
      </c>
    </row>
    <row r="5033" spans="2:12" x14ac:dyDescent="0.3">
      <c r="B5033" s="3" t="s">
        <v>212</v>
      </c>
      <c r="C5033" s="4">
        <v>2024</v>
      </c>
      <c r="D5033" s="3" t="s">
        <v>1448</v>
      </c>
      <c r="E5033" s="4">
        <v>0</v>
      </c>
      <c r="F5033" s="4">
        <v>0</v>
      </c>
      <c r="G5033" s="4">
        <v>0</v>
      </c>
      <c r="H5033" s="4">
        <v>0</v>
      </c>
      <c r="I5033" s="4">
        <v>0</v>
      </c>
      <c r="J5033" s="4">
        <v>0</v>
      </c>
      <c r="K5033" s="3" t="s">
        <v>1460</v>
      </c>
      <c r="L5033" s="4"/>
    </row>
    <row r="5034" spans="2:12" x14ac:dyDescent="0.3">
      <c r="B5034" s="3" t="s">
        <v>212</v>
      </c>
      <c r="C5034" s="4">
        <v>2024</v>
      </c>
      <c r="D5034" s="3" t="s">
        <v>1449</v>
      </c>
      <c r="E5034" s="4">
        <v>2154290</v>
      </c>
      <c r="F5034" s="4">
        <v>1372677</v>
      </c>
      <c r="G5034" s="4">
        <v>781613</v>
      </c>
      <c r="H5034" s="4">
        <v>203310</v>
      </c>
      <c r="I5034" s="4">
        <v>2154290</v>
      </c>
      <c r="J5034" s="4">
        <v>1372677</v>
      </c>
      <c r="K5034" s="3" t="s">
        <v>1460</v>
      </c>
      <c r="L5034" s="4">
        <v>0.63718301621415874</v>
      </c>
    </row>
    <row r="5035" spans="2:12" x14ac:dyDescent="0.3">
      <c r="B5035" s="3" t="s">
        <v>212</v>
      </c>
      <c r="C5035" s="4">
        <v>2024</v>
      </c>
      <c r="D5035" s="3" t="s">
        <v>1450</v>
      </c>
      <c r="E5035" s="4">
        <v>10805022</v>
      </c>
      <c r="F5035" s="4"/>
      <c r="G5035" s="4">
        <v>10805022</v>
      </c>
      <c r="H5035" s="4">
        <v>0</v>
      </c>
      <c r="I5035" s="4">
        <v>10805022</v>
      </c>
      <c r="J5035" s="4"/>
      <c r="K5035" s="3" t="s">
        <v>1451</v>
      </c>
      <c r="L5035" s="4"/>
    </row>
    <row r="5036" spans="2:12" x14ac:dyDescent="0.3">
      <c r="B5036" s="3" t="s">
        <v>212</v>
      </c>
      <c r="C5036" s="4">
        <v>2024</v>
      </c>
      <c r="D5036" s="3" t="s">
        <v>1452</v>
      </c>
      <c r="E5036" s="4">
        <v>8522674</v>
      </c>
      <c r="F5036" s="4">
        <v>3331096</v>
      </c>
      <c r="G5036" s="4">
        <v>5191578</v>
      </c>
      <c r="H5036" s="4">
        <v>51069</v>
      </c>
      <c r="I5036" s="4">
        <v>8522674</v>
      </c>
      <c r="J5036" s="4">
        <v>3331096</v>
      </c>
      <c r="K5036" s="3" t="s">
        <v>1460</v>
      </c>
      <c r="L5036" s="4">
        <v>0.39085104041290325</v>
      </c>
    </row>
    <row r="5037" spans="2:12" x14ac:dyDescent="0.3">
      <c r="B5037" s="3" t="s">
        <v>212</v>
      </c>
      <c r="C5037" s="4">
        <v>2024</v>
      </c>
      <c r="D5037" s="3" t="s">
        <v>1453</v>
      </c>
      <c r="E5037" s="4">
        <v>2406526</v>
      </c>
      <c r="F5037" s="4">
        <v>1071785</v>
      </c>
      <c r="G5037" s="4">
        <v>1334741</v>
      </c>
      <c r="H5037" s="4">
        <v>40164</v>
      </c>
      <c r="I5037" s="4">
        <v>2406526</v>
      </c>
      <c r="J5037" s="4">
        <v>1071785</v>
      </c>
      <c r="K5037" s="3" t="s">
        <v>1451</v>
      </c>
      <c r="L5037" s="4">
        <v>0.44536605879180197</v>
      </c>
    </row>
    <row r="5038" spans="2:12" x14ac:dyDescent="0.3">
      <c r="B5038" s="3" t="s">
        <v>212</v>
      </c>
      <c r="C5038" s="4">
        <v>2024</v>
      </c>
      <c r="D5038" s="3" t="s">
        <v>1454</v>
      </c>
      <c r="E5038" s="4">
        <v>8438</v>
      </c>
      <c r="F5038" s="4">
        <v>7806</v>
      </c>
      <c r="G5038" s="4">
        <v>632</v>
      </c>
      <c r="H5038" s="4">
        <v>0</v>
      </c>
      <c r="I5038" s="4">
        <v>8438</v>
      </c>
      <c r="J5038" s="4">
        <v>7806</v>
      </c>
      <c r="K5038" s="3" t="s">
        <v>1460</v>
      </c>
      <c r="L5038" s="4">
        <v>0.92510073477127286</v>
      </c>
    </row>
    <row r="5039" spans="2:12" x14ac:dyDescent="0.3">
      <c r="B5039" s="3" t="s">
        <v>212</v>
      </c>
      <c r="C5039" s="4">
        <v>2024</v>
      </c>
      <c r="D5039" s="3" t="s">
        <v>1455</v>
      </c>
      <c r="E5039" s="4">
        <v>1971475</v>
      </c>
      <c r="F5039" s="4">
        <v>798479</v>
      </c>
      <c r="G5039" s="4">
        <v>1172996</v>
      </c>
      <c r="H5039" s="4">
        <v>197255</v>
      </c>
      <c r="I5039" s="4">
        <v>1971475</v>
      </c>
      <c r="J5039" s="4">
        <v>798479</v>
      </c>
      <c r="K5039" s="3" t="s">
        <v>1460</v>
      </c>
      <c r="L5039" s="4">
        <v>0.40501604128888269</v>
      </c>
    </row>
    <row r="5040" spans="2:12" x14ac:dyDescent="0.3">
      <c r="B5040" s="3" t="s">
        <v>212</v>
      </c>
      <c r="C5040" s="4">
        <v>2024</v>
      </c>
      <c r="D5040" s="3" t="s">
        <v>1456</v>
      </c>
      <c r="E5040" s="4">
        <v>12610817</v>
      </c>
      <c r="F5040" s="4">
        <v>9321946</v>
      </c>
      <c r="G5040" s="4">
        <v>3288871</v>
      </c>
      <c r="H5040" s="4">
        <v>3198939</v>
      </c>
      <c r="I5040" s="4">
        <v>12610817</v>
      </c>
      <c r="J5040" s="4">
        <v>9321946</v>
      </c>
      <c r="K5040" s="3" t="s">
        <v>1460</v>
      </c>
      <c r="L5040" s="4">
        <v>0.73920238474636502</v>
      </c>
    </row>
    <row r="5041" spans="2:12" x14ac:dyDescent="0.3">
      <c r="B5041" s="3" t="s">
        <v>212</v>
      </c>
      <c r="C5041" s="4">
        <v>2024</v>
      </c>
      <c r="D5041" s="3" t="s">
        <v>1457</v>
      </c>
      <c r="E5041" s="4">
        <v>6710750</v>
      </c>
      <c r="F5041" s="4">
        <v>1684017</v>
      </c>
      <c r="G5041" s="4">
        <v>5026733</v>
      </c>
      <c r="H5041" s="4">
        <v>0</v>
      </c>
      <c r="I5041" s="4">
        <v>6710750</v>
      </c>
      <c r="J5041" s="4">
        <v>1684017</v>
      </c>
      <c r="K5041" s="3" t="s">
        <v>1460</v>
      </c>
      <c r="L5041" s="4">
        <v>0.25094318816823752</v>
      </c>
    </row>
    <row r="5042" spans="2:12" x14ac:dyDescent="0.3">
      <c r="B5042" s="3" t="s">
        <v>212</v>
      </c>
      <c r="C5042" s="4">
        <v>2024</v>
      </c>
      <c r="D5042" s="3" t="s">
        <v>1458</v>
      </c>
      <c r="E5042" s="4">
        <v>0</v>
      </c>
      <c r="F5042" s="4"/>
      <c r="G5042" s="4">
        <v>0</v>
      </c>
      <c r="H5042" s="4">
        <v>0</v>
      </c>
      <c r="I5042" s="4">
        <v>0</v>
      </c>
      <c r="J5042" s="4"/>
      <c r="K5042" s="3" t="s">
        <v>1451</v>
      </c>
      <c r="L5042" s="4"/>
    </row>
    <row r="5043" spans="2:12" x14ac:dyDescent="0.3">
      <c r="B5043" s="3" t="s">
        <v>214</v>
      </c>
      <c r="C5043" s="4">
        <v>2019</v>
      </c>
      <c r="D5043" s="3" t="s">
        <v>1446</v>
      </c>
      <c r="E5043" s="4">
        <v>1724058</v>
      </c>
      <c r="F5043" s="4">
        <v>1070775</v>
      </c>
      <c r="G5043" s="4">
        <v>653283</v>
      </c>
      <c r="H5043" s="4">
        <v>25820</v>
      </c>
      <c r="I5043" s="4">
        <v>0</v>
      </c>
      <c r="J5043" s="4">
        <v>0</v>
      </c>
      <c r="K5043" s="3" t="s">
        <v>1460</v>
      </c>
      <c r="L5043" s="4">
        <v>0.62107829318967223</v>
      </c>
    </row>
    <row r="5044" spans="2:12" x14ac:dyDescent="0.3">
      <c r="B5044" s="3" t="s">
        <v>214</v>
      </c>
      <c r="C5044" s="4">
        <v>2019</v>
      </c>
      <c r="D5044" s="3" t="s">
        <v>1448</v>
      </c>
      <c r="E5044" s="4">
        <v>0</v>
      </c>
      <c r="F5044" s="4">
        <v>0</v>
      </c>
      <c r="G5044" s="4">
        <v>0</v>
      </c>
      <c r="H5044" s="4">
        <v>0</v>
      </c>
      <c r="I5044" s="4">
        <v>0</v>
      </c>
      <c r="J5044" s="4">
        <v>0</v>
      </c>
      <c r="K5044" s="3" t="s">
        <v>1451</v>
      </c>
      <c r="L5044" s="4"/>
    </row>
    <row r="5045" spans="2:12" x14ac:dyDescent="0.3">
      <c r="B5045" s="3" t="s">
        <v>214</v>
      </c>
      <c r="C5045" s="4">
        <v>2019</v>
      </c>
      <c r="D5045" s="3" t="s">
        <v>1449</v>
      </c>
      <c r="E5045" s="4">
        <v>763036</v>
      </c>
      <c r="F5045" s="4">
        <v>471419</v>
      </c>
      <c r="G5045" s="4">
        <v>291617</v>
      </c>
      <c r="H5045" s="4">
        <v>275283</v>
      </c>
      <c r="I5045" s="4">
        <v>0</v>
      </c>
      <c r="J5045" s="4">
        <v>0</v>
      </c>
      <c r="K5045" s="3" t="s">
        <v>1460</v>
      </c>
      <c r="L5045" s="4">
        <v>0.61782012906337314</v>
      </c>
    </row>
    <row r="5046" spans="2:12" x14ac:dyDescent="0.3">
      <c r="B5046" s="3" t="s">
        <v>214</v>
      </c>
      <c r="C5046" s="4">
        <v>2019</v>
      </c>
      <c r="D5046" s="3" t="s">
        <v>1450</v>
      </c>
      <c r="E5046" s="4">
        <v>328307</v>
      </c>
      <c r="F5046" s="4"/>
      <c r="G5046" s="4">
        <v>328307</v>
      </c>
      <c r="H5046" s="4">
        <v>0</v>
      </c>
      <c r="I5046" s="4">
        <v>328307</v>
      </c>
      <c r="J5046" s="4"/>
      <c r="K5046" s="3" t="s">
        <v>1451</v>
      </c>
      <c r="L5046" s="4"/>
    </row>
    <row r="5047" spans="2:12" x14ac:dyDescent="0.3">
      <c r="B5047" s="3" t="s">
        <v>214</v>
      </c>
      <c r="C5047" s="4">
        <v>2019</v>
      </c>
      <c r="D5047" s="3" t="s">
        <v>1452</v>
      </c>
      <c r="E5047" s="4">
        <v>9680834</v>
      </c>
      <c r="F5047" s="4">
        <v>6607300</v>
      </c>
      <c r="G5047" s="4">
        <v>3073534</v>
      </c>
      <c r="H5047" s="4">
        <v>51503</v>
      </c>
      <c r="I5047" s="4">
        <v>0</v>
      </c>
      <c r="J5047" s="4">
        <v>0</v>
      </c>
      <c r="K5047" s="3" t="s">
        <v>1459</v>
      </c>
      <c r="L5047" s="4">
        <v>0.68251351071612221</v>
      </c>
    </row>
    <row r="5048" spans="2:12" x14ac:dyDescent="0.3">
      <c r="B5048" s="3" t="s">
        <v>214</v>
      </c>
      <c r="C5048" s="4">
        <v>2019</v>
      </c>
      <c r="D5048" s="3" t="s">
        <v>1453</v>
      </c>
      <c r="E5048" s="4">
        <v>0</v>
      </c>
      <c r="F5048" s="4">
        <v>0</v>
      </c>
      <c r="G5048" s="4">
        <v>0</v>
      </c>
      <c r="H5048" s="4">
        <v>80869</v>
      </c>
      <c r="I5048" s="4">
        <v>0</v>
      </c>
      <c r="J5048" s="4">
        <v>0</v>
      </c>
      <c r="K5048" s="3" t="s">
        <v>1451</v>
      </c>
      <c r="L5048" s="4"/>
    </row>
    <row r="5049" spans="2:12" x14ac:dyDescent="0.3">
      <c r="B5049" s="3" t="s">
        <v>214</v>
      </c>
      <c r="C5049" s="4">
        <v>2019</v>
      </c>
      <c r="D5049" s="3" t="s">
        <v>1454</v>
      </c>
      <c r="E5049" s="4">
        <v>0</v>
      </c>
      <c r="F5049" s="4">
        <v>0</v>
      </c>
      <c r="G5049" s="4">
        <v>0</v>
      </c>
      <c r="H5049" s="4">
        <v>0</v>
      </c>
      <c r="I5049" s="4">
        <v>0</v>
      </c>
      <c r="J5049" s="4">
        <v>0</v>
      </c>
      <c r="K5049" s="3" t="s">
        <v>1460</v>
      </c>
      <c r="L5049" s="4"/>
    </row>
    <row r="5050" spans="2:12" x14ac:dyDescent="0.3">
      <c r="B5050" s="3" t="s">
        <v>214</v>
      </c>
      <c r="C5050" s="4">
        <v>2019</v>
      </c>
      <c r="D5050" s="3" t="s">
        <v>1455</v>
      </c>
      <c r="E5050" s="4">
        <v>3950185</v>
      </c>
      <c r="F5050" s="4">
        <v>558556</v>
      </c>
      <c r="G5050" s="4">
        <v>3391629</v>
      </c>
      <c r="H5050" s="4">
        <v>243192</v>
      </c>
      <c r="I5050" s="4">
        <v>0</v>
      </c>
      <c r="J5050" s="4">
        <v>0</v>
      </c>
      <c r="K5050" s="3" t="s">
        <v>1447</v>
      </c>
      <c r="L5050" s="4">
        <v>0.14139995974872063</v>
      </c>
    </row>
    <row r="5051" spans="2:12" x14ac:dyDescent="0.3">
      <c r="B5051" s="3" t="s">
        <v>214</v>
      </c>
      <c r="C5051" s="4">
        <v>2019</v>
      </c>
      <c r="D5051" s="3" t="s">
        <v>1456</v>
      </c>
      <c r="E5051" s="4">
        <v>0</v>
      </c>
      <c r="F5051" s="4">
        <v>0</v>
      </c>
      <c r="G5051" s="4">
        <v>0</v>
      </c>
      <c r="H5051" s="4">
        <v>0</v>
      </c>
      <c r="I5051" s="4">
        <v>0</v>
      </c>
      <c r="J5051" s="4">
        <v>0</v>
      </c>
      <c r="K5051" s="3" t="s">
        <v>1451</v>
      </c>
      <c r="L5051" s="4"/>
    </row>
    <row r="5052" spans="2:12" x14ac:dyDescent="0.3">
      <c r="B5052" s="3" t="s">
        <v>214</v>
      </c>
      <c r="C5052" s="4">
        <v>2019</v>
      </c>
      <c r="D5052" s="3" t="s">
        <v>1457</v>
      </c>
      <c r="E5052" s="4">
        <v>3554516</v>
      </c>
      <c r="F5052" s="4">
        <v>1374859</v>
      </c>
      <c r="G5052" s="4">
        <v>2179657</v>
      </c>
      <c r="H5052" s="4">
        <v>102607</v>
      </c>
      <c r="I5052" s="4">
        <v>0</v>
      </c>
      <c r="J5052" s="4">
        <v>0</v>
      </c>
      <c r="K5052" s="3" t="s">
        <v>1459</v>
      </c>
      <c r="L5052" s="4">
        <v>0.38679218211424565</v>
      </c>
    </row>
    <row r="5053" spans="2:12" x14ac:dyDescent="0.3">
      <c r="B5053" s="3" t="s">
        <v>214</v>
      </c>
      <c r="C5053" s="4">
        <v>2019</v>
      </c>
      <c r="D5053" s="3" t="s">
        <v>1458</v>
      </c>
      <c r="E5053" s="4">
        <v>80869</v>
      </c>
      <c r="F5053" s="4"/>
      <c r="G5053" s="4">
        <v>80869</v>
      </c>
      <c r="H5053" s="4">
        <v>0</v>
      </c>
      <c r="I5053" s="4">
        <v>80869</v>
      </c>
      <c r="J5053" s="4"/>
      <c r="K5053" s="3" t="s">
        <v>1451</v>
      </c>
      <c r="L5053" s="4"/>
    </row>
    <row r="5054" spans="2:12" x14ac:dyDescent="0.3">
      <c r="B5054" s="3" t="s">
        <v>214</v>
      </c>
      <c r="C5054" s="4">
        <v>2020</v>
      </c>
      <c r="D5054" s="3" t="s">
        <v>1446</v>
      </c>
      <c r="E5054" s="4">
        <v>1734176</v>
      </c>
      <c r="F5054" s="4">
        <v>1131048</v>
      </c>
      <c r="G5054" s="4">
        <v>603128</v>
      </c>
      <c r="H5054" s="4">
        <v>10119</v>
      </c>
      <c r="I5054" s="4">
        <v>0</v>
      </c>
      <c r="J5054" s="4">
        <v>0</v>
      </c>
      <c r="K5054" s="3" t="s">
        <v>1459</v>
      </c>
      <c r="L5054" s="4">
        <v>0.65221061760744004</v>
      </c>
    </row>
    <row r="5055" spans="2:12" x14ac:dyDescent="0.3">
      <c r="B5055" s="3" t="s">
        <v>214</v>
      </c>
      <c r="C5055" s="4">
        <v>2020</v>
      </c>
      <c r="D5055" s="3" t="s">
        <v>1448</v>
      </c>
      <c r="E5055" s="4">
        <v>0</v>
      </c>
      <c r="F5055" s="4">
        <v>0</v>
      </c>
      <c r="G5055" s="4">
        <v>0</v>
      </c>
      <c r="H5055" s="4">
        <v>0</v>
      </c>
      <c r="I5055" s="4">
        <v>0</v>
      </c>
      <c r="J5055" s="4">
        <v>0</v>
      </c>
      <c r="K5055" s="3" t="s">
        <v>1459</v>
      </c>
      <c r="L5055" s="4"/>
    </row>
    <row r="5056" spans="2:12" x14ac:dyDescent="0.3">
      <c r="B5056" s="3" t="s">
        <v>214</v>
      </c>
      <c r="C5056" s="4">
        <v>2020</v>
      </c>
      <c r="D5056" s="3" t="s">
        <v>1449</v>
      </c>
      <c r="E5056" s="4">
        <v>780997</v>
      </c>
      <c r="F5056" s="4">
        <v>491638</v>
      </c>
      <c r="G5056" s="4">
        <v>289359</v>
      </c>
      <c r="H5056" s="4">
        <v>17961</v>
      </c>
      <c r="I5056" s="4">
        <v>0</v>
      </c>
      <c r="J5056" s="4">
        <v>0</v>
      </c>
      <c r="K5056" s="3" t="s">
        <v>1459</v>
      </c>
      <c r="L5056" s="4">
        <v>0.62950049744109138</v>
      </c>
    </row>
    <row r="5057" spans="2:12" x14ac:dyDescent="0.3">
      <c r="B5057" s="3" t="s">
        <v>214</v>
      </c>
      <c r="C5057" s="4">
        <v>2020</v>
      </c>
      <c r="D5057" s="3" t="s">
        <v>1450</v>
      </c>
      <c r="E5057" s="4">
        <v>372449</v>
      </c>
      <c r="F5057" s="4"/>
      <c r="G5057" s="4">
        <v>372449</v>
      </c>
      <c r="H5057" s="4">
        <v>44142</v>
      </c>
      <c r="I5057" s="4">
        <v>372449</v>
      </c>
      <c r="J5057" s="4"/>
      <c r="K5057" s="3" t="s">
        <v>1451</v>
      </c>
      <c r="L5057" s="4"/>
    </row>
    <row r="5058" spans="2:12" x14ac:dyDescent="0.3">
      <c r="B5058" s="3" t="s">
        <v>214</v>
      </c>
      <c r="C5058" s="4">
        <v>2020</v>
      </c>
      <c r="D5058" s="3" t="s">
        <v>1452</v>
      </c>
      <c r="E5058" s="4">
        <v>9916362</v>
      </c>
      <c r="F5058" s="4">
        <v>6878818</v>
      </c>
      <c r="G5058" s="4">
        <v>3037544</v>
      </c>
      <c r="H5058" s="4">
        <v>235528</v>
      </c>
      <c r="I5058" s="4">
        <v>0</v>
      </c>
      <c r="J5058" s="4">
        <v>0</v>
      </c>
      <c r="K5058" s="3" t="s">
        <v>1459</v>
      </c>
      <c r="L5058" s="4">
        <v>0.69368363115424791</v>
      </c>
    </row>
    <row r="5059" spans="2:12" x14ac:dyDescent="0.3">
      <c r="B5059" s="3" t="s">
        <v>214</v>
      </c>
      <c r="C5059" s="4">
        <v>2020</v>
      </c>
      <c r="D5059" s="3" t="s">
        <v>1453</v>
      </c>
      <c r="E5059" s="4">
        <v>21306</v>
      </c>
      <c r="F5059" s="4">
        <v>0</v>
      </c>
      <c r="G5059" s="4">
        <v>21306</v>
      </c>
      <c r="H5059" s="4">
        <v>-59563</v>
      </c>
      <c r="I5059" s="4">
        <v>0</v>
      </c>
      <c r="J5059" s="4">
        <v>0</v>
      </c>
      <c r="K5059" s="3" t="s">
        <v>1451</v>
      </c>
      <c r="L5059" s="4">
        <v>0</v>
      </c>
    </row>
    <row r="5060" spans="2:12" x14ac:dyDescent="0.3">
      <c r="B5060" s="3" t="s">
        <v>214</v>
      </c>
      <c r="C5060" s="4">
        <v>2020</v>
      </c>
      <c r="D5060" s="3" t="s">
        <v>1454</v>
      </c>
      <c r="E5060" s="4">
        <v>0</v>
      </c>
      <c r="F5060" s="4">
        <v>0</v>
      </c>
      <c r="G5060" s="4">
        <v>0</v>
      </c>
      <c r="H5060" s="4">
        <v>0</v>
      </c>
      <c r="I5060" s="4">
        <v>0</v>
      </c>
      <c r="J5060" s="4">
        <v>0</v>
      </c>
      <c r="K5060" s="3" t="s">
        <v>1459</v>
      </c>
      <c r="L5060" s="4"/>
    </row>
    <row r="5061" spans="2:12" x14ac:dyDescent="0.3">
      <c r="B5061" s="3" t="s">
        <v>214</v>
      </c>
      <c r="C5061" s="4">
        <v>2020</v>
      </c>
      <c r="D5061" s="3" t="s">
        <v>1455</v>
      </c>
      <c r="E5061" s="4">
        <v>3952249</v>
      </c>
      <c r="F5061" s="4">
        <v>610852</v>
      </c>
      <c r="G5061" s="4">
        <v>3341397</v>
      </c>
      <c r="H5061" s="4">
        <v>2064</v>
      </c>
      <c r="I5061" s="4">
        <v>0</v>
      </c>
      <c r="J5061" s="4">
        <v>0</v>
      </c>
      <c r="K5061" s="3" t="s">
        <v>1459</v>
      </c>
      <c r="L5061" s="4">
        <v>0.15455807566780333</v>
      </c>
    </row>
    <row r="5062" spans="2:12" x14ac:dyDescent="0.3">
      <c r="B5062" s="3" t="s">
        <v>214</v>
      </c>
      <c r="C5062" s="4">
        <v>2020</v>
      </c>
      <c r="D5062" s="3" t="s">
        <v>1456</v>
      </c>
      <c r="E5062" s="4">
        <v>0</v>
      </c>
      <c r="F5062" s="4">
        <v>0</v>
      </c>
      <c r="G5062" s="4">
        <v>0</v>
      </c>
      <c r="H5062" s="4">
        <v>0</v>
      </c>
      <c r="I5062" s="4">
        <v>0</v>
      </c>
      <c r="J5062" s="4">
        <v>0</v>
      </c>
      <c r="K5062" s="3" t="s">
        <v>1459</v>
      </c>
      <c r="L5062" s="4"/>
    </row>
    <row r="5063" spans="2:12" x14ac:dyDescent="0.3">
      <c r="B5063" s="3" t="s">
        <v>214</v>
      </c>
      <c r="C5063" s="4">
        <v>2020</v>
      </c>
      <c r="D5063" s="3" t="s">
        <v>1457</v>
      </c>
      <c r="E5063" s="4">
        <v>3554516</v>
      </c>
      <c r="F5063" s="4">
        <v>1447178</v>
      </c>
      <c r="G5063" s="4">
        <v>2107338</v>
      </c>
      <c r="H5063" s="4">
        <v>0</v>
      </c>
      <c r="I5063" s="4">
        <v>0</v>
      </c>
      <c r="J5063" s="4">
        <v>0</v>
      </c>
      <c r="K5063" s="3" t="s">
        <v>1459</v>
      </c>
      <c r="L5063" s="4">
        <v>0.40713784942872672</v>
      </c>
    </row>
    <row r="5064" spans="2:12" x14ac:dyDescent="0.3">
      <c r="B5064" s="3" t="s">
        <v>214</v>
      </c>
      <c r="C5064" s="4">
        <v>2020</v>
      </c>
      <c r="D5064" s="3" t="s">
        <v>1458</v>
      </c>
      <c r="E5064" s="4">
        <v>0</v>
      </c>
      <c r="F5064" s="4"/>
      <c r="G5064" s="4">
        <v>0</v>
      </c>
      <c r="H5064" s="4">
        <v>0</v>
      </c>
      <c r="I5064" s="4">
        <v>0</v>
      </c>
      <c r="J5064" s="4"/>
      <c r="K5064" s="3" t="s">
        <v>1451</v>
      </c>
      <c r="L5064" s="4"/>
    </row>
    <row r="5065" spans="2:12" x14ac:dyDescent="0.3">
      <c r="B5065" s="3" t="s">
        <v>214</v>
      </c>
      <c r="C5065" s="4">
        <v>2021</v>
      </c>
      <c r="D5065" s="3" t="s">
        <v>1446</v>
      </c>
      <c r="E5065" s="4">
        <v>1756169</v>
      </c>
      <c r="F5065" s="4">
        <v>1192654</v>
      </c>
      <c r="G5065" s="4">
        <v>563515</v>
      </c>
      <c r="H5065" s="4">
        <v>21992</v>
      </c>
      <c r="I5065" s="4">
        <v>0</v>
      </c>
      <c r="J5065" s="4">
        <v>0</v>
      </c>
      <c r="K5065" s="3" t="s">
        <v>1447</v>
      </c>
      <c r="L5065" s="4">
        <v>0.67912256736111387</v>
      </c>
    </row>
    <row r="5066" spans="2:12" x14ac:dyDescent="0.3">
      <c r="B5066" s="3" t="s">
        <v>214</v>
      </c>
      <c r="C5066" s="4">
        <v>2021</v>
      </c>
      <c r="D5066" s="3" t="s">
        <v>1448</v>
      </c>
      <c r="E5066" s="4">
        <v>0</v>
      </c>
      <c r="F5066" s="4">
        <v>0</v>
      </c>
      <c r="G5066" s="4">
        <v>0</v>
      </c>
      <c r="H5066" s="4">
        <v>0</v>
      </c>
      <c r="I5066" s="4">
        <v>0</v>
      </c>
      <c r="J5066" s="4">
        <v>0</v>
      </c>
      <c r="K5066" s="3" t="s">
        <v>1447</v>
      </c>
      <c r="L5066" s="4"/>
    </row>
    <row r="5067" spans="2:12" x14ac:dyDescent="0.3">
      <c r="B5067" s="3" t="s">
        <v>214</v>
      </c>
      <c r="C5067" s="4">
        <v>2021</v>
      </c>
      <c r="D5067" s="3" t="s">
        <v>1449</v>
      </c>
      <c r="E5067" s="4">
        <v>887389</v>
      </c>
      <c r="F5067" s="4">
        <v>520302</v>
      </c>
      <c r="G5067" s="4">
        <v>367087</v>
      </c>
      <c r="H5067" s="4">
        <v>106392</v>
      </c>
      <c r="I5067" s="4">
        <v>0</v>
      </c>
      <c r="J5067" s="4">
        <v>0</v>
      </c>
      <c r="K5067" s="3" t="s">
        <v>1447</v>
      </c>
      <c r="L5067" s="4">
        <v>0.5863291070770541</v>
      </c>
    </row>
    <row r="5068" spans="2:12" x14ac:dyDescent="0.3">
      <c r="B5068" s="3" t="s">
        <v>214</v>
      </c>
      <c r="C5068" s="4">
        <v>2021</v>
      </c>
      <c r="D5068" s="3" t="s">
        <v>1450</v>
      </c>
      <c r="E5068" s="4">
        <v>372449</v>
      </c>
      <c r="F5068" s="4"/>
      <c r="G5068" s="4">
        <v>372449</v>
      </c>
      <c r="H5068" s="4">
        <v>0</v>
      </c>
      <c r="I5068" s="4">
        <v>372449</v>
      </c>
      <c r="J5068" s="4"/>
      <c r="K5068" s="3" t="s">
        <v>1451</v>
      </c>
      <c r="L5068" s="4"/>
    </row>
    <row r="5069" spans="2:12" x14ac:dyDescent="0.3">
      <c r="B5069" s="3" t="s">
        <v>214</v>
      </c>
      <c r="C5069" s="4">
        <v>2021</v>
      </c>
      <c r="D5069" s="3" t="s">
        <v>1452</v>
      </c>
      <c r="E5069" s="4">
        <v>10761415</v>
      </c>
      <c r="F5069" s="4">
        <v>7170946</v>
      </c>
      <c r="G5069" s="4">
        <v>3590469</v>
      </c>
      <c r="H5069" s="4">
        <v>845054</v>
      </c>
      <c r="I5069" s="4">
        <v>0</v>
      </c>
      <c r="J5069" s="4">
        <v>0</v>
      </c>
      <c r="K5069" s="3" t="s">
        <v>1447</v>
      </c>
      <c r="L5069" s="4">
        <v>0.66635716585597715</v>
      </c>
    </row>
    <row r="5070" spans="2:12" x14ac:dyDescent="0.3">
      <c r="B5070" s="3" t="s">
        <v>214</v>
      </c>
      <c r="C5070" s="4">
        <v>2021</v>
      </c>
      <c r="D5070" s="3" t="s">
        <v>1453</v>
      </c>
      <c r="E5070" s="4">
        <v>316319</v>
      </c>
      <c r="F5070" s="4">
        <v>0</v>
      </c>
      <c r="G5070" s="4">
        <v>316319</v>
      </c>
      <c r="H5070" s="4">
        <v>295013</v>
      </c>
      <c r="I5070" s="4">
        <v>0</v>
      </c>
      <c r="J5070" s="4">
        <v>0</v>
      </c>
      <c r="K5070" s="3" t="s">
        <v>1451</v>
      </c>
      <c r="L5070" s="4">
        <v>0</v>
      </c>
    </row>
    <row r="5071" spans="2:12" x14ac:dyDescent="0.3">
      <c r="B5071" s="3" t="s">
        <v>214</v>
      </c>
      <c r="C5071" s="4">
        <v>2021</v>
      </c>
      <c r="D5071" s="3" t="s">
        <v>1454</v>
      </c>
      <c r="E5071" s="4">
        <v>0</v>
      </c>
      <c r="F5071" s="4">
        <v>0</v>
      </c>
      <c r="G5071" s="4">
        <v>0</v>
      </c>
      <c r="H5071" s="4">
        <v>0</v>
      </c>
      <c r="I5071" s="4">
        <v>0</v>
      </c>
      <c r="J5071" s="4">
        <v>0</v>
      </c>
      <c r="K5071" s="3" t="s">
        <v>1447</v>
      </c>
      <c r="L5071" s="4"/>
    </row>
    <row r="5072" spans="2:12" x14ac:dyDescent="0.3">
      <c r="B5072" s="3" t="s">
        <v>214</v>
      </c>
      <c r="C5072" s="4">
        <v>2021</v>
      </c>
      <c r="D5072" s="3" t="s">
        <v>1455</v>
      </c>
      <c r="E5072" s="4">
        <v>3952249</v>
      </c>
      <c r="F5072" s="4">
        <v>663175</v>
      </c>
      <c r="G5072" s="4">
        <v>3289074</v>
      </c>
      <c r="H5072" s="4">
        <v>0</v>
      </c>
      <c r="I5072" s="4">
        <v>0</v>
      </c>
      <c r="J5072" s="4">
        <v>0</v>
      </c>
      <c r="K5072" s="3" t="s">
        <v>1447</v>
      </c>
      <c r="L5072" s="4">
        <v>0.16779686704962163</v>
      </c>
    </row>
    <row r="5073" spans="2:12" x14ac:dyDescent="0.3">
      <c r="B5073" s="3" t="s">
        <v>214</v>
      </c>
      <c r="C5073" s="4">
        <v>2021</v>
      </c>
      <c r="D5073" s="3" t="s">
        <v>1456</v>
      </c>
      <c r="E5073" s="4">
        <v>0</v>
      </c>
      <c r="F5073" s="4">
        <v>0</v>
      </c>
      <c r="G5073" s="4">
        <v>0</v>
      </c>
      <c r="H5073" s="4">
        <v>0</v>
      </c>
      <c r="I5073" s="4">
        <v>0</v>
      </c>
      <c r="J5073" s="4">
        <v>0</v>
      </c>
      <c r="K5073" s="3" t="s">
        <v>1447</v>
      </c>
      <c r="L5073" s="4"/>
    </row>
    <row r="5074" spans="2:12" x14ac:dyDescent="0.3">
      <c r="B5074" s="3" t="s">
        <v>214</v>
      </c>
      <c r="C5074" s="4">
        <v>2021</v>
      </c>
      <c r="D5074" s="3" t="s">
        <v>1457</v>
      </c>
      <c r="E5074" s="4">
        <v>3598591</v>
      </c>
      <c r="F5074" s="4">
        <v>1519497</v>
      </c>
      <c r="G5074" s="4">
        <v>2079094</v>
      </c>
      <c r="H5074" s="4">
        <v>44075</v>
      </c>
      <c r="I5074" s="4">
        <v>0</v>
      </c>
      <c r="J5074" s="4">
        <v>0</v>
      </c>
      <c r="K5074" s="3" t="s">
        <v>1447</v>
      </c>
      <c r="L5074" s="4">
        <v>0.4222477630828288</v>
      </c>
    </row>
    <row r="5075" spans="2:12" x14ac:dyDescent="0.3">
      <c r="B5075" s="3" t="s">
        <v>214</v>
      </c>
      <c r="C5075" s="4">
        <v>2021</v>
      </c>
      <c r="D5075" s="3" t="s">
        <v>1458</v>
      </c>
      <c r="E5075" s="4">
        <v>0</v>
      </c>
      <c r="F5075" s="4"/>
      <c r="G5075" s="4">
        <v>0</v>
      </c>
      <c r="H5075" s="4">
        <v>0</v>
      </c>
      <c r="I5075" s="4">
        <v>0</v>
      </c>
      <c r="J5075" s="4"/>
      <c r="K5075" s="3" t="s">
        <v>1451</v>
      </c>
      <c r="L5075" s="4"/>
    </row>
    <row r="5076" spans="2:12" x14ac:dyDescent="0.3">
      <c r="B5076" s="3" t="s">
        <v>214</v>
      </c>
      <c r="C5076" s="4">
        <v>2022</v>
      </c>
      <c r="D5076" s="3" t="s">
        <v>1446</v>
      </c>
      <c r="E5076" s="4">
        <v>2205807</v>
      </c>
      <c r="F5076" s="4">
        <v>1266113</v>
      </c>
      <c r="G5076" s="4">
        <v>939694</v>
      </c>
      <c r="H5076" s="4">
        <v>449638</v>
      </c>
      <c r="I5076" s="4">
        <v>0</v>
      </c>
      <c r="J5076" s="4">
        <v>0</v>
      </c>
      <c r="K5076" s="3" t="s">
        <v>1447</v>
      </c>
      <c r="L5076" s="4">
        <v>0.57399083419356267</v>
      </c>
    </row>
    <row r="5077" spans="2:12" x14ac:dyDescent="0.3">
      <c r="B5077" s="3" t="s">
        <v>214</v>
      </c>
      <c r="C5077" s="4">
        <v>2022</v>
      </c>
      <c r="D5077" s="3" t="s">
        <v>1448</v>
      </c>
      <c r="E5077" s="4">
        <v>0</v>
      </c>
      <c r="F5077" s="4">
        <v>0</v>
      </c>
      <c r="G5077" s="4">
        <v>0</v>
      </c>
      <c r="H5077" s="4">
        <v>0</v>
      </c>
      <c r="I5077" s="4">
        <v>0</v>
      </c>
      <c r="J5077" s="4">
        <v>0</v>
      </c>
      <c r="K5077" s="3" t="s">
        <v>1447</v>
      </c>
      <c r="L5077" s="4"/>
    </row>
    <row r="5078" spans="2:12" x14ac:dyDescent="0.3">
      <c r="B5078" s="3" t="s">
        <v>214</v>
      </c>
      <c r="C5078" s="4">
        <v>2022</v>
      </c>
      <c r="D5078" s="3" t="s">
        <v>1449</v>
      </c>
      <c r="E5078" s="4">
        <v>939060</v>
      </c>
      <c r="F5078" s="4">
        <v>557359</v>
      </c>
      <c r="G5078" s="4">
        <v>381701</v>
      </c>
      <c r="H5078" s="4">
        <v>51671</v>
      </c>
      <c r="I5078" s="4">
        <v>0</v>
      </c>
      <c r="J5078" s="4">
        <v>0</v>
      </c>
      <c r="K5078" s="3" t="s">
        <v>1447</v>
      </c>
      <c r="L5078" s="4">
        <v>0.59352863501799669</v>
      </c>
    </row>
    <row r="5079" spans="2:12" x14ac:dyDescent="0.3">
      <c r="B5079" s="3" t="s">
        <v>214</v>
      </c>
      <c r="C5079" s="4">
        <v>2022</v>
      </c>
      <c r="D5079" s="3" t="s">
        <v>1450</v>
      </c>
      <c r="E5079" s="4">
        <v>372449</v>
      </c>
      <c r="F5079" s="4"/>
      <c r="G5079" s="4">
        <v>372449</v>
      </c>
      <c r="H5079" s="4">
        <v>0</v>
      </c>
      <c r="I5079" s="4">
        <v>372449</v>
      </c>
      <c r="J5079" s="4"/>
      <c r="K5079" s="3" t="s">
        <v>1451</v>
      </c>
      <c r="L5079" s="4"/>
    </row>
    <row r="5080" spans="2:12" x14ac:dyDescent="0.3">
      <c r="B5080" s="3" t="s">
        <v>214</v>
      </c>
      <c r="C5080" s="4">
        <v>2022</v>
      </c>
      <c r="D5080" s="3" t="s">
        <v>1452</v>
      </c>
      <c r="E5080" s="4">
        <v>0</v>
      </c>
      <c r="F5080" s="4">
        <v>0</v>
      </c>
      <c r="G5080" s="4">
        <v>0</v>
      </c>
      <c r="H5080" s="4">
        <v>0</v>
      </c>
      <c r="I5080" s="4">
        <v>0</v>
      </c>
      <c r="J5080" s="4">
        <v>0</v>
      </c>
      <c r="K5080" s="3" t="s">
        <v>1447</v>
      </c>
      <c r="L5080" s="4"/>
    </row>
    <row r="5081" spans="2:12" x14ac:dyDescent="0.3">
      <c r="B5081" s="3" t="s">
        <v>214</v>
      </c>
      <c r="C5081" s="4">
        <v>2022</v>
      </c>
      <c r="D5081" s="3" t="s">
        <v>1453</v>
      </c>
      <c r="E5081" s="4">
        <v>0</v>
      </c>
      <c r="F5081" s="4">
        <v>0</v>
      </c>
      <c r="G5081" s="4">
        <v>0</v>
      </c>
      <c r="H5081" s="4">
        <v>0</v>
      </c>
      <c r="I5081" s="4">
        <v>0</v>
      </c>
      <c r="J5081" s="4">
        <v>0</v>
      </c>
      <c r="K5081" s="3" t="s">
        <v>1451</v>
      </c>
      <c r="L5081" s="4"/>
    </row>
    <row r="5082" spans="2:12" x14ac:dyDescent="0.3">
      <c r="B5082" s="3" t="s">
        <v>214</v>
      </c>
      <c r="C5082" s="4">
        <v>2022</v>
      </c>
      <c r="D5082" s="3" t="s">
        <v>1454</v>
      </c>
      <c r="E5082" s="4">
        <v>0</v>
      </c>
      <c r="F5082" s="4">
        <v>0</v>
      </c>
      <c r="G5082" s="4">
        <v>0</v>
      </c>
      <c r="H5082" s="4">
        <v>0</v>
      </c>
      <c r="I5082" s="4">
        <v>0</v>
      </c>
      <c r="J5082" s="4">
        <v>0</v>
      </c>
      <c r="K5082" s="3" t="s">
        <v>1447</v>
      </c>
      <c r="L5082" s="4"/>
    </row>
    <row r="5083" spans="2:12" x14ac:dyDescent="0.3">
      <c r="B5083" s="3" t="s">
        <v>214</v>
      </c>
      <c r="C5083" s="4">
        <v>2022</v>
      </c>
      <c r="D5083" s="3" t="s">
        <v>1455</v>
      </c>
      <c r="E5083" s="4">
        <v>3952249</v>
      </c>
      <c r="F5083" s="4">
        <v>715499</v>
      </c>
      <c r="G5083" s="4">
        <v>3236750</v>
      </c>
      <c r="H5083" s="4">
        <v>0</v>
      </c>
      <c r="I5083" s="4">
        <v>0</v>
      </c>
      <c r="J5083" s="4">
        <v>0</v>
      </c>
      <c r="K5083" s="3" t="s">
        <v>1447</v>
      </c>
      <c r="L5083" s="4">
        <v>0.18103591145193534</v>
      </c>
    </row>
    <row r="5084" spans="2:12" x14ac:dyDescent="0.3">
      <c r="B5084" s="3" t="s">
        <v>214</v>
      </c>
      <c r="C5084" s="4">
        <v>2022</v>
      </c>
      <c r="D5084" s="3" t="s">
        <v>1456</v>
      </c>
      <c r="E5084" s="4">
        <v>12308338</v>
      </c>
      <c r="F5084" s="4">
        <v>7574753</v>
      </c>
      <c r="G5084" s="4">
        <v>4733585</v>
      </c>
      <c r="H5084" s="4">
        <v>1251910</v>
      </c>
      <c r="I5084" s="4">
        <v>0</v>
      </c>
      <c r="J5084" s="4">
        <v>0</v>
      </c>
      <c r="K5084" s="3" t="s">
        <v>1447</v>
      </c>
      <c r="L5084" s="4">
        <v>0.61541639496737899</v>
      </c>
    </row>
    <row r="5085" spans="2:12" x14ac:dyDescent="0.3">
      <c r="B5085" s="3" t="s">
        <v>214</v>
      </c>
      <c r="C5085" s="4">
        <v>2022</v>
      </c>
      <c r="D5085" s="3" t="s">
        <v>1457</v>
      </c>
      <c r="E5085" s="4">
        <v>3618616</v>
      </c>
      <c r="F5085" s="4">
        <v>1594015</v>
      </c>
      <c r="G5085" s="4">
        <v>2024601</v>
      </c>
      <c r="H5085" s="4">
        <v>20025</v>
      </c>
      <c r="I5085" s="4">
        <v>0</v>
      </c>
      <c r="J5085" s="4">
        <v>0</v>
      </c>
      <c r="K5085" s="3" t="s">
        <v>1447</v>
      </c>
      <c r="L5085" s="4">
        <v>0.44050404906185125</v>
      </c>
    </row>
    <row r="5086" spans="2:12" x14ac:dyDescent="0.3">
      <c r="B5086" s="3" t="s">
        <v>214</v>
      </c>
      <c r="C5086" s="4">
        <v>2022</v>
      </c>
      <c r="D5086" s="3" t="s">
        <v>1458</v>
      </c>
      <c r="E5086" s="4">
        <v>24197</v>
      </c>
      <c r="F5086" s="4"/>
      <c r="G5086" s="4">
        <v>24197</v>
      </c>
      <c r="H5086" s="4">
        <v>2891</v>
      </c>
      <c r="I5086" s="4">
        <v>24197</v>
      </c>
      <c r="J5086" s="4"/>
      <c r="K5086" s="3" t="s">
        <v>1451</v>
      </c>
      <c r="L5086" s="4"/>
    </row>
    <row r="5087" spans="2:12" x14ac:dyDescent="0.3">
      <c r="B5087" s="3" t="s">
        <v>214</v>
      </c>
      <c r="C5087" s="4">
        <v>2023</v>
      </c>
      <c r="D5087" s="3" t="s">
        <v>1446</v>
      </c>
      <c r="E5087" s="4">
        <v>2509044</v>
      </c>
      <c r="F5087" s="4">
        <v>1338267</v>
      </c>
      <c r="G5087" s="4">
        <v>1170777</v>
      </c>
      <c r="H5087" s="4">
        <v>99313</v>
      </c>
      <c r="I5087" s="4">
        <v>0</v>
      </c>
      <c r="J5087" s="4">
        <v>0</v>
      </c>
      <c r="K5087" s="3" t="s">
        <v>1447</v>
      </c>
      <c r="L5087" s="4">
        <v>0.53337725444432227</v>
      </c>
    </row>
    <row r="5088" spans="2:12" x14ac:dyDescent="0.3">
      <c r="B5088" s="3" t="s">
        <v>214</v>
      </c>
      <c r="C5088" s="4">
        <v>2023</v>
      </c>
      <c r="D5088" s="3" t="s">
        <v>1448</v>
      </c>
      <c r="E5088" s="4">
        <v>0</v>
      </c>
      <c r="F5088" s="4">
        <v>0</v>
      </c>
      <c r="G5088" s="4">
        <v>0</v>
      </c>
      <c r="H5088" s="4">
        <v>0</v>
      </c>
      <c r="I5088" s="4">
        <v>0</v>
      </c>
      <c r="J5088" s="4">
        <v>0</v>
      </c>
      <c r="K5088" s="3" t="s">
        <v>1451</v>
      </c>
      <c r="L5088" s="4"/>
    </row>
    <row r="5089" spans="2:12" x14ac:dyDescent="0.3">
      <c r="B5089" s="3" t="s">
        <v>214</v>
      </c>
      <c r="C5089" s="4">
        <v>2023</v>
      </c>
      <c r="D5089" s="3" t="s">
        <v>1449</v>
      </c>
      <c r="E5089" s="4">
        <v>942582</v>
      </c>
      <c r="F5089" s="4">
        <v>595307</v>
      </c>
      <c r="G5089" s="4">
        <v>347275</v>
      </c>
      <c r="H5089" s="4">
        <v>3522</v>
      </c>
      <c r="I5089" s="4">
        <v>0</v>
      </c>
      <c r="J5089" s="4">
        <v>0</v>
      </c>
      <c r="K5089" s="3" t="s">
        <v>1447</v>
      </c>
      <c r="L5089" s="4">
        <v>0.63157051588084645</v>
      </c>
    </row>
    <row r="5090" spans="2:12" x14ac:dyDescent="0.3">
      <c r="B5090" s="3" t="s">
        <v>214</v>
      </c>
      <c r="C5090" s="4">
        <v>2023</v>
      </c>
      <c r="D5090" s="3" t="s">
        <v>1450</v>
      </c>
      <c r="E5090" s="4">
        <v>372449</v>
      </c>
      <c r="F5090" s="4"/>
      <c r="G5090" s="4">
        <v>372449</v>
      </c>
      <c r="H5090" s="4">
        <v>0</v>
      </c>
      <c r="I5090" s="4">
        <v>372449</v>
      </c>
      <c r="J5090" s="4"/>
      <c r="K5090" s="3" t="s">
        <v>1451</v>
      </c>
      <c r="L5090" s="4"/>
    </row>
    <row r="5091" spans="2:12" x14ac:dyDescent="0.3">
      <c r="B5091" s="3" t="s">
        <v>214</v>
      </c>
      <c r="C5091" s="4">
        <v>2023</v>
      </c>
      <c r="D5091" s="3" t="s">
        <v>1452</v>
      </c>
      <c r="E5091" s="4">
        <v>12667102</v>
      </c>
      <c r="F5091" s="4">
        <v>7888216</v>
      </c>
      <c r="G5091" s="4">
        <v>4778886</v>
      </c>
      <c r="H5091" s="4">
        <v>358764</v>
      </c>
      <c r="I5091" s="4">
        <v>0</v>
      </c>
      <c r="J5091" s="4">
        <v>0</v>
      </c>
      <c r="K5091" s="3" t="s">
        <v>1447</v>
      </c>
      <c r="L5091" s="4">
        <v>0.62273249240434003</v>
      </c>
    </row>
    <row r="5092" spans="2:12" x14ac:dyDescent="0.3">
      <c r="B5092" s="3" t="s">
        <v>214</v>
      </c>
      <c r="C5092" s="4">
        <v>2023</v>
      </c>
      <c r="D5092" s="3" t="s">
        <v>1453</v>
      </c>
      <c r="E5092" s="4">
        <v>0</v>
      </c>
      <c r="F5092" s="4">
        <v>0</v>
      </c>
      <c r="G5092" s="4">
        <v>0</v>
      </c>
      <c r="H5092" s="4">
        <v>0</v>
      </c>
      <c r="I5092" s="4">
        <v>0</v>
      </c>
      <c r="J5092" s="4">
        <v>0</v>
      </c>
      <c r="K5092" s="3" t="s">
        <v>1451</v>
      </c>
      <c r="L5092" s="4"/>
    </row>
    <row r="5093" spans="2:12" x14ac:dyDescent="0.3">
      <c r="B5093" s="3" t="s">
        <v>214</v>
      </c>
      <c r="C5093" s="4">
        <v>2023</v>
      </c>
      <c r="D5093" s="3" t="s">
        <v>1454</v>
      </c>
      <c r="E5093" s="4">
        <v>0</v>
      </c>
      <c r="F5093" s="4">
        <v>0</v>
      </c>
      <c r="G5093" s="4">
        <v>0</v>
      </c>
      <c r="H5093" s="4">
        <v>0</v>
      </c>
      <c r="I5093" s="4">
        <v>0</v>
      </c>
      <c r="J5093" s="4">
        <v>0</v>
      </c>
      <c r="K5093" s="3" t="s">
        <v>1451</v>
      </c>
      <c r="L5093" s="4"/>
    </row>
    <row r="5094" spans="2:12" x14ac:dyDescent="0.3">
      <c r="B5094" s="3" t="s">
        <v>214</v>
      </c>
      <c r="C5094" s="4">
        <v>2023</v>
      </c>
      <c r="D5094" s="3" t="s">
        <v>1455</v>
      </c>
      <c r="E5094" s="4">
        <v>3952249</v>
      </c>
      <c r="F5094" s="4">
        <v>764052</v>
      </c>
      <c r="G5094" s="4">
        <v>3188197</v>
      </c>
      <c r="H5094" s="4">
        <v>0</v>
      </c>
      <c r="I5094" s="4">
        <v>0</v>
      </c>
      <c r="J5094" s="4">
        <v>0</v>
      </c>
      <c r="K5094" s="3" t="s">
        <v>1447</v>
      </c>
      <c r="L5094" s="4">
        <v>0.19332081556602329</v>
      </c>
    </row>
    <row r="5095" spans="2:12" x14ac:dyDescent="0.3">
      <c r="B5095" s="3" t="s">
        <v>214</v>
      </c>
      <c r="C5095" s="4">
        <v>2023</v>
      </c>
      <c r="D5095" s="3" t="s">
        <v>1456</v>
      </c>
      <c r="E5095" s="4">
        <v>0</v>
      </c>
      <c r="F5095" s="4">
        <v>0</v>
      </c>
      <c r="G5095" s="4">
        <v>0</v>
      </c>
      <c r="H5095" s="4">
        <v>0</v>
      </c>
      <c r="I5095" s="4">
        <v>0</v>
      </c>
      <c r="J5095" s="4">
        <v>0</v>
      </c>
      <c r="K5095" s="3" t="s">
        <v>1451</v>
      </c>
      <c r="L5095" s="4"/>
    </row>
    <row r="5096" spans="2:12" x14ac:dyDescent="0.3">
      <c r="B5096" s="3" t="s">
        <v>214</v>
      </c>
      <c r="C5096" s="4">
        <v>2023</v>
      </c>
      <c r="D5096" s="3" t="s">
        <v>1457</v>
      </c>
      <c r="E5096" s="4">
        <v>3618616</v>
      </c>
      <c r="F5096" s="4">
        <v>1668604</v>
      </c>
      <c r="G5096" s="4">
        <v>1950012</v>
      </c>
      <c r="H5096" s="4">
        <v>0</v>
      </c>
      <c r="I5096" s="4">
        <v>0</v>
      </c>
      <c r="J5096" s="4">
        <v>0</v>
      </c>
      <c r="K5096" s="3" t="s">
        <v>1447</v>
      </c>
      <c r="L5096" s="4">
        <v>0.46111662580389851</v>
      </c>
    </row>
    <row r="5097" spans="2:12" x14ac:dyDescent="0.3">
      <c r="B5097" s="3" t="s">
        <v>214</v>
      </c>
      <c r="C5097" s="4">
        <v>2023</v>
      </c>
      <c r="D5097" s="3" t="s">
        <v>1458</v>
      </c>
      <c r="E5097" s="4">
        <v>1288297</v>
      </c>
      <c r="F5097" s="4"/>
      <c r="G5097" s="4">
        <v>1288297</v>
      </c>
      <c r="H5097" s="4">
        <v>1264100</v>
      </c>
      <c r="I5097" s="4">
        <v>1288297</v>
      </c>
      <c r="J5097" s="4"/>
      <c r="K5097" s="3" t="s">
        <v>1451</v>
      </c>
      <c r="L5097" s="4"/>
    </row>
    <row r="5098" spans="2:12" x14ac:dyDescent="0.3">
      <c r="B5098" s="3" t="s">
        <v>214</v>
      </c>
      <c r="C5098" s="4">
        <v>2024</v>
      </c>
      <c r="D5098" s="3" t="s">
        <v>1446</v>
      </c>
      <c r="E5098" s="4">
        <v>2495897</v>
      </c>
      <c r="F5098" s="4">
        <v>1594944</v>
      </c>
      <c r="G5098" s="4">
        <v>900953</v>
      </c>
      <c r="H5098" s="4">
        <v>14570</v>
      </c>
      <c r="I5098" s="4">
        <v>3000000</v>
      </c>
      <c r="J5098" s="4">
        <v>100000</v>
      </c>
      <c r="K5098" s="3" t="s">
        <v>1460</v>
      </c>
      <c r="L5098" s="4">
        <v>0.63902637007857299</v>
      </c>
    </row>
    <row r="5099" spans="2:12" x14ac:dyDescent="0.3">
      <c r="B5099" s="3" t="s">
        <v>214</v>
      </c>
      <c r="C5099" s="4">
        <v>2024</v>
      </c>
      <c r="D5099" s="3" t="s">
        <v>1448</v>
      </c>
      <c r="E5099" s="4">
        <v>0</v>
      </c>
      <c r="F5099" s="4">
        <v>0</v>
      </c>
      <c r="G5099" s="4">
        <v>0</v>
      </c>
      <c r="H5099" s="4">
        <v>0</v>
      </c>
      <c r="I5099" s="4">
        <v>0</v>
      </c>
      <c r="J5099" s="4">
        <v>0</v>
      </c>
      <c r="K5099" s="3"/>
      <c r="L5099" s="4"/>
    </row>
    <row r="5100" spans="2:12" x14ac:dyDescent="0.3">
      <c r="B5100" s="3" t="s">
        <v>214</v>
      </c>
      <c r="C5100" s="4">
        <v>2024</v>
      </c>
      <c r="D5100" s="3" t="s">
        <v>1449</v>
      </c>
      <c r="E5100" s="4">
        <v>1253968</v>
      </c>
      <c r="F5100" s="4">
        <v>656011</v>
      </c>
      <c r="G5100" s="4">
        <v>597957</v>
      </c>
      <c r="H5100" s="4">
        <v>311385</v>
      </c>
      <c r="I5100" s="4">
        <v>2000000</v>
      </c>
      <c r="J5100" s="4">
        <v>75000</v>
      </c>
      <c r="K5100" s="3" t="s">
        <v>1460</v>
      </c>
      <c r="L5100" s="4">
        <v>0.52314811861227717</v>
      </c>
    </row>
    <row r="5101" spans="2:12" x14ac:dyDescent="0.3">
      <c r="B5101" s="3" t="s">
        <v>214</v>
      </c>
      <c r="C5101" s="4">
        <v>2024</v>
      </c>
      <c r="D5101" s="3" t="s">
        <v>1450</v>
      </c>
      <c r="E5101" s="4">
        <v>372449</v>
      </c>
      <c r="F5101" s="4"/>
      <c r="G5101" s="4">
        <v>372449</v>
      </c>
      <c r="H5101" s="4">
        <v>0</v>
      </c>
      <c r="I5101" s="4">
        <v>372449</v>
      </c>
      <c r="J5101" s="4"/>
      <c r="K5101" s="3" t="s">
        <v>1451</v>
      </c>
      <c r="L5101" s="4"/>
    </row>
    <row r="5102" spans="2:12" x14ac:dyDescent="0.3">
      <c r="B5102" s="3" t="s">
        <v>214</v>
      </c>
      <c r="C5102" s="4">
        <v>2024</v>
      </c>
      <c r="D5102" s="3" t="s">
        <v>1452</v>
      </c>
      <c r="E5102" s="4">
        <v>12997133</v>
      </c>
      <c r="F5102" s="4">
        <v>7961700</v>
      </c>
      <c r="G5102" s="4">
        <v>5035433</v>
      </c>
      <c r="H5102" s="4">
        <v>80354</v>
      </c>
      <c r="I5102" s="4">
        <v>22000000</v>
      </c>
      <c r="J5102" s="4">
        <v>380000</v>
      </c>
      <c r="K5102" s="3" t="s">
        <v>1447</v>
      </c>
      <c r="L5102" s="4">
        <v>0.6125735575684268</v>
      </c>
    </row>
    <row r="5103" spans="2:12" x14ac:dyDescent="0.3">
      <c r="B5103" s="3" t="s">
        <v>214</v>
      </c>
      <c r="C5103" s="4">
        <v>2024</v>
      </c>
      <c r="D5103" s="3" t="s">
        <v>1453</v>
      </c>
      <c r="E5103" s="4">
        <v>0</v>
      </c>
      <c r="F5103" s="4">
        <v>0</v>
      </c>
      <c r="G5103" s="4">
        <v>0</v>
      </c>
      <c r="H5103" s="4">
        <v>0</v>
      </c>
      <c r="I5103" s="4">
        <v>0</v>
      </c>
      <c r="J5103" s="4">
        <v>0</v>
      </c>
      <c r="K5103" s="3" t="s">
        <v>1451</v>
      </c>
      <c r="L5103" s="4"/>
    </row>
    <row r="5104" spans="2:12" x14ac:dyDescent="0.3">
      <c r="B5104" s="3" t="s">
        <v>214</v>
      </c>
      <c r="C5104" s="4">
        <v>2024</v>
      </c>
      <c r="D5104" s="3" t="s">
        <v>1454</v>
      </c>
      <c r="E5104" s="4">
        <v>0</v>
      </c>
      <c r="F5104" s="4">
        <v>0</v>
      </c>
      <c r="G5104" s="4">
        <v>0</v>
      </c>
      <c r="H5104" s="4">
        <v>0</v>
      </c>
      <c r="I5104" s="4">
        <v>0</v>
      </c>
      <c r="J5104" s="4">
        <v>0</v>
      </c>
      <c r="K5104" s="3"/>
      <c r="L5104" s="4"/>
    </row>
    <row r="5105" spans="2:12" x14ac:dyDescent="0.3">
      <c r="B5105" s="3" t="s">
        <v>214</v>
      </c>
      <c r="C5105" s="4">
        <v>2024</v>
      </c>
      <c r="D5105" s="3" t="s">
        <v>1455</v>
      </c>
      <c r="E5105" s="4">
        <v>4946166</v>
      </c>
      <c r="F5105" s="4">
        <v>824677</v>
      </c>
      <c r="G5105" s="4">
        <v>4121489</v>
      </c>
      <c r="H5105" s="4">
        <v>37966</v>
      </c>
      <c r="I5105" s="4">
        <v>7000000</v>
      </c>
      <c r="J5105" s="4">
        <v>150000</v>
      </c>
      <c r="K5105" s="3" t="s">
        <v>1447</v>
      </c>
      <c r="L5105" s="4">
        <v>0.16673055453456273</v>
      </c>
    </row>
    <row r="5106" spans="2:12" x14ac:dyDescent="0.3">
      <c r="B5106" s="3" t="s">
        <v>214</v>
      </c>
      <c r="C5106" s="4">
        <v>2024</v>
      </c>
      <c r="D5106" s="3" t="s">
        <v>1456</v>
      </c>
      <c r="E5106" s="4">
        <v>0</v>
      </c>
      <c r="F5106" s="4">
        <v>0</v>
      </c>
      <c r="G5106" s="4">
        <v>0</v>
      </c>
      <c r="H5106" s="4">
        <v>0</v>
      </c>
      <c r="I5106" s="4">
        <v>0</v>
      </c>
      <c r="J5106" s="4">
        <v>0</v>
      </c>
      <c r="K5106" s="3"/>
      <c r="L5106" s="4"/>
    </row>
    <row r="5107" spans="2:12" x14ac:dyDescent="0.3">
      <c r="B5107" s="3" t="s">
        <v>214</v>
      </c>
      <c r="C5107" s="4">
        <v>2024</v>
      </c>
      <c r="D5107" s="3" t="s">
        <v>1457</v>
      </c>
      <c r="E5107" s="4">
        <v>3704767</v>
      </c>
      <c r="F5107" s="4">
        <v>1745384</v>
      </c>
      <c r="G5107" s="4">
        <v>1959383</v>
      </c>
      <c r="H5107" s="4">
        <v>3481</v>
      </c>
      <c r="I5107" s="4">
        <v>6500000</v>
      </c>
      <c r="J5107" s="4">
        <v>175000</v>
      </c>
      <c r="K5107" s="3" t="s">
        <v>1447</v>
      </c>
      <c r="L5107" s="4">
        <v>0.47111842661090425</v>
      </c>
    </row>
    <row r="5108" spans="2:12" x14ac:dyDescent="0.3">
      <c r="B5108" s="3" t="s">
        <v>214</v>
      </c>
      <c r="C5108" s="4">
        <v>2024</v>
      </c>
      <c r="D5108" s="3" t="s">
        <v>1458</v>
      </c>
      <c r="E5108" s="4">
        <v>248217</v>
      </c>
      <c r="F5108" s="4"/>
      <c r="G5108" s="4">
        <v>248217</v>
      </c>
      <c r="H5108" s="4">
        <v>248217</v>
      </c>
      <c r="I5108" s="4">
        <v>248217</v>
      </c>
      <c r="J5108" s="4"/>
      <c r="K5108" s="3" t="s">
        <v>1451</v>
      </c>
      <c r="L5108" s="4"/>
    </row>
    <row r="5109" spans="2:12" x14ac:dyDescent="0.3">
      <c r="B5109" s="3" t="s">
        <v>216</v>
      </c>
      <c r="C5109" s="4">
        <v>2019</v>
      </c>
      <c r="D5109" s="3" t="s">
        <v>1446</v>
      </c>
      <c r="E5109" s="4">
        <v>19031872</v>
      </c>
      <c r="F5109" s="4">
        <v>8769613</v>
      </c>
      <c r="G5109" s="4">
        <v>10262259</v>
      </c>
      <c r="H5109" s="4">
        <v>564769</v>
      </c>
      <c r="I5109" s="4">
        <v>0</v>
      </c>
      <c r="J5109" s="4">
        <v>0</v>
      </c>
      <c r="K5109" s="3" t="s">
        <v>1447</v>
      </c>
      <c r="L5109" s="4">
        <v>0.46078562319040395</v>
      </c>
    </row>
    <row r="5110" spans="2:12" x14ac:dyDescent="0.3">
      <c r="B5110" s="3" t="s">
        <v>216</v>
      </c>
      <c r="C5110" s="4">
        <v>2019</v>
      </c>
      <c r="D5110" s="3" t="s">
        <v>1448</v>
      </c>
      <c r="E5110" s="4">
        <v>0</v>
      </c>
      <c r="F5110" s="4">
        <v>0</v>
      </c>
      <c r="G5110" s="4">
        <v>0</v>
      </c>
      <c r="H5110" s="4">
        <v>0</v>
      </c>
      <c r="I5110" s="4">
        <v>0</v>
      </c>
      <c r="J5110" s="4">
        <v>0</v>
      </c>
      <c r="K5110" s="3" t="s">
        <v>1447</v>
      </c>
      <c r="L5110" s="4"/>
    </row>
    <row r="5111" spans="2:12" x14ac:dyDescent="0.3">
      <c r="B5111" s="3" t="s">
        <v>216</v>
      </c>
      <c r="C5111" s="4">
        <v>2019</v>
      </c>
      <c r="D5111" s="3" t="s">
        <v>1449</v>
      </c>
      <c r="E5111" s="4">
        <v>16339600</v>
      </c>
      <c r="F5111" s="4">
        <v>7698425</v>
      </c>
      <c r="G5111" s="4">
        <v>8641175</v>
      </c>
      <c r="H5111" s="4">
        <v>1800867</v>
      </c>
      <c r="I5111" s="4">
        <v>0</v>
      </c>
      <c r="J5111" s="4">
        <v>0</v>
      </c>
      <c r="K5111" s="3" t="s">
        <v>1447</v>
      </c>
      <c r="L5111" s="4">
        <v>0.471151374574653</v>
      </c>
    </row>
    <row r="5112" spans="2:12" x14ac:dyDescent="0.3">
      <c r="B5112" s="3" t="s">
        <v>216</v>
      </c>
      <c r="C5112" s="4">
        <v>2019</v>
      </c>
      <c r="D5112" s="3" t="s">
        <v>1450</v>
      </c>
      <c r="E5112" s="4">
        <v>7083912</v>
      </c>
      <c r="F5112" s="4"/>
      <c r="G5112" s="4">
        <v>7083912</v>
      </c>
      <c r="H5112" s="4">
        <v>0</v>
      </c>
      <c r="I5112" s="4">
        <v>7083912</v>
      </c>
      <c r="J5112" s="4"/>
      <c r="K5112" s="3" t="s">
        <v>1451</v>
      </c>
      <c r="L5112" s="4"/>
    </row>
    <row r="5113" spans="2:12" x14ac:dyDescent="0.3">
      <c r="B5113" s="3" t="s">
        <v>216</v>
      </c>
      <c r="C5113" s="4">
        <v>2019</v>
      </c>
      <c r="D5113" s="3" t="s">
        <v>1452</v>
      </c>
      <c r="E5113" s="4">
        <v>0</v>
      </c>
      <c r="F5113" s="4">
        <v>0</v>
      </c>
      <c r="G5113" s="4">
        <v>0</v>
      </c>
      <c r="H5113" s="4">
        <v>0</v>
      </c>
      <c r="I5113" s="4">
        <v>0</v>
      </c>
      <c r="J5113" s="4">
        <v>0</v>
      </c>
      <c r="K5113" s="3" t="s">
        <v>1451</v>
      </c>
      <c r="L5113" s="4"/>
    </row>
    <row r="5114" spans="2:12" x14ac:dyDescent="0.3">
      <c r="B5114" s="3" t="s">
        <v>216</v>
      </c>
      <c r="C5114" s="4">
        <v>2019</v>
      </c>
      <c r="D5114" s="3" t="s">
        <v>1453</v>
      </c>
      <c r="E5114" s="4">
        <v>0</v>
      </c>
      <c r="F5114" s="4">
        <v>0</v>
      </c>
      <c r="G5114" s="4">
        <v>0</v>
      </c>
      <c r="H5114" s="4">
        <v>0</v>
      </c>
      <c r="I5114" s="4">
        <v>0</v>
      </c>
      <c r="J5114" s="4">
        <v>0</v>
      </c>
      <c r="K5114" s="3" t="s">
        <v>1451</v>
      </c>
      <c r="L5114" s="4"/>
    </row>
    <row r="5115" spans="2:12" x14ac:dyDescent="0.3">
      <c r="B5115" s="3" t="s">
        <v>216</v>
      </c>
      <c r="C5115" s="4">
        <v>2019</v>
      </c>
      <c r="D5115" s="3" t="s">
        <v>1454</v>
      </c>
      <c r="E5115" s="4">
        <v>4686662</v>
      </c>
      <c r="F5115" s="4">
        <v>1787818</v>
      </c>
      <c r="G5115" s="4">
        <v>2898844</v>
      </c>
      <c r="H5115" s="4">
        <v>382272</v>
      </c>
      <c r="I5115" s="4">
        <v>0</v>
      </c>
      <c r="J5115" s="4">
        <v>0</v>
      </c>
      <c r="K5115" s="3" t="s">
        <v>1447</v>
      </c>
      <c r="L5115" s="4">
        <v>0.38146936988415209</v>
      </c>
    </row>
    <row r="5116" spans="2:12" x14ac:dyDescent="0.3">
      <c r="B5116" s="3" t="s">
        <v>216</v>
      </c>
      <c r="C5116" s="4">
        <v>2019</v>
      </c>
      <c r="D5116" s="3" t="s">
        <v>1455</v>
      </c>
      <c r="E5116" s="4">
        <v>7560451</v>
      </c>
      <c r="F5116" s="4">
        <v>2135200</v>
      </c>
      <c r="G5116" s="4">
        <v>5425251</v>
      </c>
      <c r="H5116" s="4">
        <v>0</v>
      </c>
      <c r="I5116" s="4">
        <v>0</v>
      </c>
      <c r="J5116" s="4">
        <v>0</v>
      </c>
      <c r="K5116" s="3" t="s">
        <v>1447</v>
      </c>
      <c r="L5116" s="4">
        <v>0.28241701454053469</v>
      </c>
    </row>
    <row r="5117" spans="2:12" x14ac:dyDescent="0.3">
      <c r="B5117" s="3" t="s">
        <v>216</v>
      </c>
      <c r="C5117" s="4">
        <v>2019</v>
      </c>
      <c r="D5117" s="3" t="s">
        <v>1456</v>
      </c>
      <c r="E5117" s="4">
        <v>30734611</v>
      </c>
      <c r="F5117" s="4">
        <v>12291177</v>
      </c>
      <c r="G5117" s="4">
        <v>18443434</v>
      </c>
      <c r="H5117" s="4">
        <v>507408</v>
      </c>
      <c r="I5117" s="4">
        <v>0</v>
      </c>
      <c r="J5117" s="4">
        <v>0</v>
      </c>
      <c r="K5117" s="3" t="s">
        <v>1447</v>
      </c>
      <c r="L5117" s="4">
        <v>0.39991321185096501</v>
      </c>
    </row>
    <row r="5118" spans="2:12" x14ac:dyDescent="0.3">
      <c r="B5118" s="3" t="s">
        <v>216</v>
      </c>
      <c r="C5118" s="4">
        <v>2019</v>
      </c>
      <c r="D5118" s="3" t="s">
        <v>1457</v>
      </c>
      <c r="E5118" s="4">
        <v>17143402</v>
      </c>
      <c r="F5118" s="4">
        <v>4720730</v>
      </c>
      <c r="G5118" s="4">
        <v>12422672</v>
      </c>
      <c r="H5118" s="4">
        <v>93537</v>
      </c>
      <c r="I5118" s="4">
        <v>0</v>
      </c>
      <c r="J5118" s="4">
        <v>0</v>
      </c>
      <c r="K5118" s="3" t="s">
        <v>1447</v>
      </c>
      <c r="L5118" s="4">
        <v>0.27536716458028576</v>
      </c>
    </row>
    <row r="5119" spans="2:12" x14ac:dyDescent="0.3">
      <c r="B5119" s="3" t="s">
        <v>216</v>
      </c>
      <c r="C5119" s="4">
        <v>2019</v>
      </c>
      <c r="D5119" s="3" t="s">
        <v>1458</v>
      </c>
      <c r="E5119" s="4">
        <v>542347</v>
      </c>
      <c r="F5119" s="4"/>
      <c r="G5119" s="4">
        <v>542347</v>
      </c>
      <c r="H5119" s="4">
        <v>360059</v>
      </c>
      <c r="I5119" s="4">
        <v>542347</v>
      </c>
      <c r="J5119" s="4"/>
      <c r="K5119" s="3" t="s">
        <v>1451</v>
      </c>
      <c r="L5119" s="4"/>
    </row>
    <row r="5120" spans="2:12" x14ac:dyDescent="0.3">
      <c r="B5120" s="3" t="s">
        <v>216</v>
      </c>
      <c r="C5120" s="4">
        <v>2020</v>
      </c>
      <c r="D5120" s="3" t="s">
        <v>1446</v>
      </c>
      <c r="E5120" s="4">
        <v>19570061</v>
      </c>
      <c r="F5120" s="4">
        <v>9155678</v>
      </c>
      <c r="G5120" s="4">
        <v>10414383</v>
      </c>
      <c r="H5120" s="4">
        <v>543617</v>
      </c>
      <c r="I5120" s="4">
        <v>0</v>
      </c>
      <c r="J5120" s="4">
        <v>0</v>
      </c>
      <c r="K5120" s="3" t="s">
        <v>1447</v>
      </c>
      <c r="L5120" s="4">
        <v>0.46784105578413887</v>
      </c>
    </row>
    <row r="5121" spans="2:12" x14ac:dyDescent="0.3">
      <c r="B5121" s="3" t="s">
        <v>216</v>
      </c>
      <c r="C5121" s="4">
        <v>2020</v>
      </c>
      <c r="D5121" s="3" t="s">
        <v>1448</v>
      </c>
      <c r="E5121" s="4">
        <v>2598573</v>
      </c>
      <c r="F5121" s="4">
        <v>1231572</v>
      </c>
      <c r="G5121" s="4">
        <v>1367001</v>
      </c>
      <c r="H5121" s="4">
        <v>0</v>
      </c>
      <c r="I5121" s="4">
        <v>0</v>
      </c>
      <c r="J5121" s="4">
        <v>0</v>
      </c>
      <c r="K5121" s="3" t="s">
        <v>1447</v>
      </c>
      <c r="L5121" s="4">
        <v>0.47394165951851264</v>
      </c>
    </row>
    <row r="5122" spans="2:12" x14ac:dyDescent="0.3">
      <c r="B5122" s="3" t="s">
        <v>216</v>
      </c>
      <c r="C5122" s="4">
        <v>2020</v>
      </c>
      <c r="D5122" s="3" t="s">
        <v>1449</v>
      </c>
      <c r="E5122" s="4">
        <v>6636960</v>
      </c>
      <c r="F5122" s="4">
        <v>3363288</v>
      </c>
      <c r="G5122" s="4">
        <v>3273672</v>
      </c>
      <c r="H5122" s="4">
        <v>626086</v>
      </c>
      <c r="I5122" s="4">
        <v>0</v>
      </c>
      <c r="J5122" s="4">
        <v>0</v>
      </c>
      <c r="K5122" s="3" t="s">
        <v>1447</v>
      </c>
      <c r="L5122" s="4">
        <v>0.50675128372025746</v>
      </c>
    </row>
    <row r="5123" spans="2:12" x14ac:dyDescent="0.3">
      <c r="B5123" s="3" t="s">
        <v>216</v>
      </c>
      <c r="C5123" s="4">
        <v>2020</v>
      </c>
      <c r="D5123" s="3" t="s">
        <v>1450</v>
      </c>
      <c r="E5123" s="4">
        <v>7103438</v>
      </c>
      <c r="F5123" s="4"/>
      <c r="G5123" s="4">
        <v>7103438</v>
      </c>
      <c r="H5123" s="4">
        <v>19525</v>
      </c>
      <c r="I5123" s="4">
        <v>7103438</v>
      </c>
      <c r="J5123" s="4"/>
      <c r="K5123" s="3" t="s">
        <v>1451</v>
      </c>
      <c r="L5123" s="4"/>
    </row>
    <row r="5124" spans="2:12" x14ac:dyDescent="0.3">
      <c r="B5124" s="3" t="s">
        <v>216</v>
      </c>
      <c r="C5124" s="4">
        <v>2020</v>
      </c>
      <c r="D5124" s="3" t="s">
        <v>1452</v>
      </c>
      <c r="E5124" s="4">
        <v>5905865</v>
      </c>
      <c r="F5124" s="4">
        <v>4313956</v>
      </c>
      <c r="G5124" s="4">
        <v>1591909</v>
      </c>
      <c r="H5124" s="4">
        <v>185517</v>
      </c>
      <c r="I5124" s="4">
        <v>0</v>
      </c>
      <c r="J5124" s="4">
        <v>0</v>
      </c>
      <c r="K5124" s="3" t="s">
        <v>1447</v>
      </c>
      <c r="L5124" s="4">
        <v>0.73045286338241733</v>
      </c>
    </row>
    <row r="5125" spans="2:12" x14ac:dyDescent="0.3">
      <c r="B5125" s="3" t="s">
        <v>216</v>
      </c>
      <c r="C5125" s="4">
        <v>2020</v>
      </c>
      <c r="D5125" s="3" t="s">
        <v>1453</v>
      </c>
      <c r="E5125" s="4">
        <v>0</v>
      </c>
      <c r="F5125" s="4">
        <v>0</v>
      </c>
      <c r="G5125" s="4">
        <v>0</v>
      </c>
      <c r="H5125" s="4">
        <v>0</v>
      </c>
      <c r="I5125" s="4">
        <v>0</v>
      </c>
      <c r="J5125" s="4">
        <v>0</v>
      </c>
      <c r="K5125" s="3" t="s">
        <v>1451</v>
      </c>
      <c r="L5125" s="4"/>
    </row>
    <row r="5126" spans="2:12" x14ac:dyDescent="0.3">
      <c r="B5126" s="3" t="s">
        <v>216</v>
      </c>
      <c r="C5126" s="4">
        <v>2020</v>
      </c>
      <c r="D5126" s="3" t="s">
        <v>1454</v>
      </c>
      <c r="E5126" s="4">
        <v>4834046</v>
      </c>
      <c r="F5126" s="4">
        <v>1922531</v>
      </c>
      <c r="G5126" s="4">
        <v>2911515</v>
      </c>
      <c r="H5126" s="4">
        <v>139573</v>
      </c>
      <c r="I5126" s="4">
        <v>0</v>
      </c>
      <c r="J5126" s="4">
        <v>0</v>
      </c>
      <c r="K5126" s="3" t="s">
        <v>1447</v>
      </c>
      <c r="L5126" s="4">
        <v>0.39770639336075825</v>
      </c>
    </row>
    <row r="5127" spans="2:12" x14ac:dyDescent="0.3">
      <c r="B5127" s="3" t="s">
        <v>216</v>
      </c>
      <c r="C5127" s="4">
        <v>2020</v>
      </c>
      <c r="D5127" s="3" t="s">
        <v>1455</v>
      </c>
      <c r="E5127" s="4">
        <v>8916599</v>
      </c>
      <c r="F5127" s="4">
        <v>2414227</v>
      </c>
      <c r="G5127" s="4">
        <v>6502372</v>
      </c>
      <c r="H5127" s="4">
        <v>777076</v>
      </c>
      <c r="I5127" s="4">
        <v>0</v>
      </c>
      <c r="J5127" s="4">
        <v>0</v>
      </c>
      <c r="K5127" s="3" t="s">
        <v>1447</v>
      </c>
      <c r="L5127" s="4">
        <v>0.27075648461930385</v>
      </c>
    </row>
    <row r="5128" spans="2:12" x14ac:dyDescent="0.3">
      <c r="B5128" s="3" t="s">
        <v>216</v>
      </c>
      <c r="C5128" s="4">
        <v>2020</v>
      </c>
      <c r="D5128" s="3" t="s">
        <v>1456</v>
      </c>
      <c r="E5128" s="4">
        <v>30014374</v>
      </c>
      <c r="F5128" s="4">
        <v>11626014</v>
      </c>
      <c r="G5128" s="4">
        <v>18388360</v>
      </c>
      <c r="H5128" s="4">
        <v>1878339</v>
      </c>
      <c r="I5128" s="4">
        <v>0</v>
      </c>
      <c r="J5128" s="4">
        <v>0</v>
      </c>
      <c r="K5128" s="3" t="s">
        <v>1447</v>
      </c>
      <c r="L5128" s="4">
        <v>0.38734820856167113</v>
      </c>
    </row>
    <row r="5129" spans="2:12" x14ac:dyDescent="0.3">
      <c r="B5129" s="3" t="s">
        <v>216</v>
      </c>
      <c r="C5129" s="4">
        <v>2020</v>
      </c>
      <c r="D5129" s="3" t="s">
        <v>1457</v>
      </c>
      <c r="E5129" s="4">
        <v>21349153</v>
      </c>
      <c r="F5129" s="4">
        <v>5448446</v>
      </c>
      <c r="G5129" s="4">
        <v>15900707</v>
      </c>
      <c r="H5129" s="4">
        <v>432728</v>
      </c>
      <c r="I5129" s="4">
        <v>0</v>
      </c>
      <c r="J5129" s="4">
        <v>0</v>
      </c>
      <c r="K5129" s="3" t="s">
        <v>1447</v>
      </c>
      <c r="L5129" s="4">
        <v>0.25520665854987312</v>
      </c>
    </row>
    <row r="5130" spans="2:12" x14ac:dyDescent="0.3">
      <c r="B5130" s="3" t="s">
        <v>216</v>
      </c>
      <c r="C5130" s="4">
        <v>2020</v>
      </c>
      <c r="D5130" s="3" t="s">
        <v>1458</v>
      </c>
      <c r="E5130" s="4">
        <v>2082525</v>
      </c>
      <c r="F5130" s="4"/>
      <c r="G5130" s="4">
        <v>2082525</v>
      </c>
      <c r="H5130" s="4">
        <v>1547993</v>
      </c>
      <c r="I5130" s="4">
        <v>2082525</v>
      </c>
      <c r="J5130" s="4"/>
      <c r="K5130" s="3" t="s">
        <v>1451</v>
      </c>
      <c r="L5130" s="4"/>
    </row>
    <row r="5131" spans="2:12" x14ac:dyDescent="0.3">
      <c r="B5131" s="3" t="s">
        <v>216</v>
      </c>
      <c r="C5131" s="4">
        <v>2021</v>
      </c>
      <c r="D5131" s="3" t="s">
        <v>1446</v>
      </c>
      <c r="E5131" s="4">
        <v>21837550</v>
      </c>
      <c r="F5131" s="4">
        <v>9366057</v>
      </c>
      <c r="G5131" s="4">
        <v>12471493</v>
      </c>
      <c r="H5131" s="4">
        <v>1025903</v>
      </c>
      <c r="I5131" s="4">
        <v>0</v>
      </c>
      <c r="J5131" s="4">
        <v>0</v>
      </c>
      <c r="K5131" s="3" t="s">
        <v>1447</v>
      </c>
      <c r="L5131" s="4">
        <v>0.42889687716799735</v>
      </c>
    </row>
    <row r="5132" spans="2:12" x14ac:dyDescent="0.3">
      <c r="B5132" s="3" t="s">
        <v>216</v>
      </c>
      <c r="C5132" s="4">
        <v>2021</v>
      </c>
      <c r="D5132" s="3" t="s">
        <v>1448</v>
      </c>
      <c r="E5132" s="4">
        <v>2598574</v>
      </c>
      <c r="F5132" s="4">
        <v>1266221</v>
      </c>
      <c r="G5132" s="4">
        <v>1332353</v>
      </c>
      <c r="H5132" s="4">
        <v>0</v>
      </c>
      <c r="I5132" s="4">
        <v>0</v>
      </c>
      <c r="J5132" s="4">
        <v>0</v>
      </c>
      <c r="K5132" s="3" t="s">
        <v>1447</v>
      </c>
      <c r="L5132" s="4">
        <v>0.48727532869950979</v>
      </c>
    </row>
    <row r="5133" spans="2:12" x14ac:dyDescent="0.3">
      <c r="B5133" s="3" t="s">
        <v>216</v>
      </c>
      <c r="C5133" s="4">
        <v>2021</v>
      </c>
      <c r="D5133" s="3" t="s">
        <v>1449</v>
      </c>
      <c r="E5133" s="4">
        <v>6853639</v>
      </c>
      <c r="F5133" s="4">
        <v>3450555</v>
      </c>
      <c r="G5133" s="4">
        <v>3403084</v>
      </c>
      <c r="H5133" s="4">
        <v>538275</v>
      </c>
      <c r="I5133" s="4">
        <v>0</v>
      </c>
      <c r="J5133" s="4">
        <v>0</v>
      </c>
      <c r="K5133" s="3" t="s">
        <v>1447</v>
      </c>
      <c r="L5133" s="4">
        <v>0.50346319670469952</v>
      </c>
    </row>
    <row r="5134" spans="2:12" x14ac:dyDescent="0.3">
      <c r="B5134" s="3" t="s">
        <v>216</v>
      </c>
      <c r="C5134" s="4">
        <v>2021</v>
      </c>
      <c r="D5134" s="3" t="s">
        <v>1450</v>
      </c>
      <c r="E5134" s="4">
        <v>7103437</v>
      </c>
      <c r="F5134" s="4"/>
      <c r="G5134" s="4">
        <v>7103437</v>
      </c>
      <c r="H5134" s="4">
        <v>0</v>
      </c>
      <c r="I5134" s="4">
        <v>7103437</v>
      </c>
      <c r="J5134" s="4"/>
      <c r="K5134" s="3" t="s">
        <v>1451</v>
      </c>
      <c r="L5134" s="4"/>
    </row>
    <row r="5135" spans="2:12" x14ac:dyDescent="0.3">
      <c r="B5135" s="3" t="s">
        <v>216</v>
      </c>
      <c r="C5135" s="4">
        <v>2021</v>
      </c>
      <c r="D5135" s="3" t="s">
        <v>1452</v>
      </c>
      <c r="E5135" s="4">
        <v>0</v>
      </c>
      <c r="F5135" s="4">
        <v>0</v>
      </c>
      <c r="G5135" s="4">
        <v>0</v>
      </c>
      <c r="H5135" s="4">
        <v>0</v>
      </c>
      <c r="I5135" s="4">
        <v>0</v>
      </c>
      <c r="J5135" s="4">
        <v>0</v>
      </c>
      <c r="K5135" s="3" t="s">
        <v>1447</v>
      </c>
      <c r="L5135" s="4"/>
    </row>
    <row r="5136" spans="2:12" x14ac:dyDescent="0.3">
      <c r="B5136" s="3" t="s">
        <v>216</v>
      </c>
      <c r="C5136" s="4">
        <v>2021</v>
      </c>
      <c r="D5136" s="3" t="s">
        <v>1453</v>
      </c>
      <c r="E5136" s="4">
        <v>6208234</v>
      </c>
      <c r="F5136" s="4">
        <v>4617641</v>
      </c>
      <c r="G5136" s="4">
        <v>1590593</v>
      </c>
      <c r="H5136" s="4">
        <v>294123</v>
      </c>
      <c r="I5136" s="4">
        <v>0</v>
      </c>
      <c r="J5136" s="4">
        <v>0</v>
      </c>
      <c r="K5136" s="3" t="s">
        <v>1451</v>
      </c>
      <c r="L5136" s="4">
        <v>0.74379300135916271</v>
      </c>
    </row>
    <row r="5137" spans="2:12" x14ac:dyDescent="0.3">
      <c r="B5137" s="3" t="s">
        <v>216</v>
      </c>
      <c r="C5137" s="4">
        <v>2021</v>
      </c>
      <c r="D5137" s="3" t="s">
        <v>1454</v>
      </c>
      <c r="E5137" s="4">
        <v>4898702</v>
      </c>
      <c r="F5137" s="4">
        <v>1962550</v>
      </c>
      <c r="G5137" s="4">
        <v>2936152</v>
      </c>
      <c r="H5137" s="4">
        <v>401656</v>
      </c>
      <c r="I5137" s="4">
        <v>0</v>
      </c>
      <c r="J5137" s="4">
        <v>0</v>
      </c>
      <c r="K5137" s="3" t="s">
        <v>1447</v>
      </c>
      <c r="L5137" s="4">
        <v>0.40062653331433512</v>
      </c>
    </row>
    <row r="5138" spans="2:12" x14ac:dyDescent="0.3">
      <c r="B5138" s="3" t="s">
        <v>216</v>
      </c>
      <c r="C5138" s="4">
        <v>2021</v>
      </c>
      <c r="D5138" s="3" t="s">
        <v>1455</v>
      </c>
      <c r="E5138" s="4">
        <v>9581403</v>
      </c>
      <c r="F5138" s="4">
        <v>2594061</v>
      </c>
      <c r="G5138" s="4">
        <v>6987342</v>
      </c>
      <c r="H5138" s="4">
        <v>718838</v>
      </c>
      <c r="I5138" s="4">
        <v>0</v>
      </c>
      <c r="J5138" s="4">
        <v>0</v>
      </c>
      <c r="K5138" s="3" t="s">
        <v>1447</v>
      </c>
      <c r="L5138" s="4">
        <v>0.27073916001654452</v>
      </c>
    </row>
    <row r="5139" spans="2:12" x14ac:dyDescent="0.3">
      <c r="B5139" s="3" t="s">
        <v>216</v>
      </c>
      <c r="C5139" s="4">
        <v>2021</v>
      </c>
      <c r="D5139" s="3" t="s">
        <v>1456</v>
      </c>
      <c r="E5139" s="4">
        <v>29781740</v>
      </c>
      <c r="F5139" s="4">
        <v>11921961</v>
      </c>
      <c r="G5139" s="4">
        <v>17859779</v>
      </c>
      <c r="H5139" s="4">
        <v>141281</v>
      </c>
      <c r="I5139" s="4">
        <v>0</v>
      </c>
      <c r="J5139" s="4">
        <v>0</v>
      </c>
      <c r="K5139" s="3" t="s">
        <v>1447</v>
      </c>
      <c r="L5139" s="4">
        <v>0.40031109666527209</v>
      </c>
    </row>
    <row r="5140" spans="2:12" x14ac:dyDescent="0.3">
      <c r="B5140" s="3" t="s">
        <v>216</v>
      </c>
      <c r="C5140" s="4">
        <v>2021</v>
      </c>
      <c r="D5140" s="3" t="s">
        <v>1457</v>
      </c>
      <c r="E5140" s="4">
        <v>21650959</v>
      </c>
      <c r="F5140" s="4">
        <v>6016784</v>
      </c>
      <c r="G5140" s="4">
        <v>15634175</v>
      </c>
      <c r="H5140" s="4">
        <v>273218</v>
      </c>
      <c r="I5140" s="4">
        <v>0</v>
      </c>
      <c r="J5140" s="4">
        <v>0</v>
      </c>
      <c r="K5140" s="3" t="s">
        <v>1447</v>
      </c>
      <c r="L5140" s="4">
        <v>0.27789919143997271</v>
      </c>
    </row>
    <row r="5141" spans="2:12" x14ac:dyDescent="0.3">
      <c r="B5141" s="3" t="s">
        <v>216</v>
      </c>
      <c r="C5141" s="4">
        <v>2021</v>
      </c>
      <c r="D5141" s="3" t="s">
        <v>1458</v>
      </c>
      <c r="E5141" s="4">
        <v>1016964</v>
      </c>
      <c r="F5141" s="4"/>
      <c r="G5141" s="4">
        <v>1016964</v>
      </c>
      <c r="H5141" s="4">
        <v>540310</v>
      </c>
      <c r="I5141" s="4">
        <v>1016964</v>
      </c>
      <c r="J5141" s="4"/>
      <c r="K5141" s="3" t="s">
        <v>1451</v>
      </c>
      <c r="L5141" s="4"/>
    </row>
    <row r="5142" spans="2:12" x14ac:dyDescent="0.3">
      <c r="B5142" s="3" t="s">
        <v>216</v>
      </c>
      <c r="C5142" s="4">
        <v>2022</v>
      </c>
      <c r="D5142" s="3" t="s">
        <v>1446</v>
      </c>
      <c r="E5142" s="4">
        <v>22067812</v>
      </c>
      <c r="F5142" s="4">
        <v>9805244</v>
      </c>
      <c r="G5142" s="4">
        <v>12262568</v>
      </c>
      <c r="H5142" s="4">
        <v>230261</v>
      </c>
      <c r="I5142" s="4">
        <v>0</v>
      </c>
      <c r="J5142" s="4">
        <v>0</v>
      </c>
      <c r="K5142" s="3" t="s">
        <v>1447</v>
      </c>
      <c r="L5142" s="4">
        <v>0.44432334297573317</v>
      </c>
    </row>
    <row r="5143" spans="2:12" x14ac:dyDescent="0.3">
      <c r="B5143" s="3" t="s">
        <v>216</v>
      </c>
      <c r="C5143" s="4">
        <v>2022</v>
      </c>
      <c r="D5143" s="3" t="s">
        <v>1448</v>
      </c>
      <c r="E5143" s="4">
        <v>2598573</v>
      </c>
      <c r="F5143" s="4">
        <v>1300868</v>
      </c>
      <c r="G5143" s="4">
        <v>1297705</v>
      </c>
      <c r="H5143" s="4">
        <v>0</v>
      </c>
      <c r="I5143" s="4">
        <v>0</v>
      </c>
      <c r="J5143" s="4">
        <v>0</v>
      </c>
      <c r="K5143" s="3" t="s">
        <v>1447</v>
      </c>
      <c r="L5143" s="4">
        <v>0.50060860326032786</v>
      </c>
    </row>
    <row r="5144" spans="2:12" x14ac:dyDescent="0.3">
      <c r="B5144" s="3" t="s">
        <v>216</v>
      </c>
      <c r="C5144" s="4">
        <v>2022</v>
      </c>
      <c r="D5144" s="3" t="s">
        <v>1449</v>
      </c>
      <c r="E5144" s="4">
        <v>7380066</v>
      </c>
      <c r="F5144" s="4">
        <v>3826071</v>
      </c>
      <c r="G5144" s="4">
        <v>3553995</v>
      </c>
      <c r="H5144" s="4">
        <v>581719</v>
      </c>
      <c r="I5144" s="4">
        <v>0</v>
      </c>
      <c r="J5144" s="4">
        <v>0</v>
      </c>
      <c r="K5144" s="3" t="s">
        <v>1447</v>
      </c>
      <c r="L5144" s="4">
        <v>0.51843316848385912</v>
      </c>
    </row>
    <row r="5145" spans="2:12" x14ac:dyDescent="0.3">
      <c r="B5145" s="3" t="s">
        <v>216</v>
      </c>
      <c r="C5145" s="4">
        <v>2022</v>
      </c>
      <c r="D5145" s="3" t="s">
        <v>1450</v>
      </c>
      <c r="E5145" s="4">
        <v>7103437</v>
      </c>
      <c r="F5145" s="4"/>
      <c r="G5145" s="4">
        <v>7103437</v>
      </c>
      <c r="H5145" s="4">
        <v>0</v>
      </c>
      <c r="I5145" s="4">
        <v>7103437</v>
      </c>
      <c r="J5145" s="4"/>
      <c r="K5145" s="3" t="s">
        <v>1451</v>
      </c>
      <c r="L5145" s="4"/>
    </row>
    <row r="5146" spans="2:12" x14ac:dyDescent="0.3">
      <c r="B5146" s="3" t="s">
        <v>216</v>
      </c>
      <c r="C5146" s="4">
        <v>2022</v>
      </c>
      <c r="D5146" s="3" t="s">
        <v>1452</v>
      </c>
      <c r="E5146" s="4">
        <v>0</v>
      </c>
      <c r="F5146" s="4">
        <v>0</v>
      </c>
      <c r="G5146" s="4">
        <v>0</v>
      </c>
      <c r="H5146" s="4">
        <v>0</v>
      </c>
      <c r="I5146" s="4">
        <v>0</v>
      </c>
      <c r="J5146" s="4">
        <v>0</v>
      </c>
      <c r="K5146" s="3" t="s">
        <v>1447</v>
      </c>
      <c r="L5146" s="4"/>
    </row>
    <row r="5147" spans="2:12" x14ac:dyDescent="0.3">
      <c r="B5147" s="3" t="s">
        <v>216</v>
      </c>
      <c r="C5147" s="4">
        <v>2022</v>
      </c>
      <c r="D5147" s="3" t="s">
        <v>1453</v>
      </c>
      <c r="E5147" s="4">
        <v>6626019</v>
      </c>
      <c r="F5147" s="4">
        <v>4961415</v>
      </c>
      <c r="G5147" s="4">
        <v>1664604</v>
      </c>
      <c r="H5147" s="4">
        <v>417785</v>
      </c>
      <c r="I5147" s="4">
        <v>0</v>
      </c>
      <c r="J5147" s="4">
        <v>0</v>
      </c>
      <c r="K5147" s="3" t="s">
        <v>1451</v>
      </c>
      <c r="L5147" s="4">
        <v>0.7487776597078879</v>
      </c>
    </row>
    <row r="5148" spans="2:12" x14ac:dyDescent="0.3">
      <c r="B5148" s="3" t="s">
        <v>216</v>
      </c>
      <c r="C5148" s="4">
        <v>2022</v>
      </c>
      <c r="D5148" s="3" t="s">
        <v>1454</v>
      </c>
      <c r="E5148" s="4">
        <v>4917625</v>
      </c>
      <c r="F5148" s="4">
        <v>2094188</v>
      </c>
      <c r="G5148" s="4">
        <v>2823437</v>
      </c>
      <c r="H5148" s="4">
        <v>19626</v>
      </c>
      <c r="I5148" s="4">
        <v>0</v>
      </c>
      <c r="J5148" s="4">
        <v>0</v>
      </c>
      <c r="K5148" s="3" t="s">
        <v>1447</v>
      </c>
      <c r="L5148" s="4">
        <v>0.42585353702244477</v>
      </c>
    </row>
    <row r="5149" spans="2:12" x14ac:dyDescent="0.3">
      <c r="B5149" s="3" t="s">
        <v>216</v>
      </c>
      <c r="C5149" s="4">
        <v>2022</v>
      </c>
      <c r="D5149" s="3" t="s">
        <v>1455</v>
      </c>
      <c r="E5149" s="4">
        <v>11434033</v>
      </c>
      <c r="F5149" s="4">
        <v>2819444</v>
      </c>
      <c r="G5149" s="4">
        <v>8614589</v>
      </c>
      <c r="H5149" s="4">
        <v>1798595</v>
      </c>
      <c r="I5149" s="4">
        <v>0</v>
      </c>
      <c r="J5149" s="4">
        <v>0</v>
      </c>
      <c r="K5149" s="3" t="s">
        <v>1447</v>
      </c>
      <c r="L5149" s="4">
        <v>0.24658351082247182</v>
      </c>
    </row>
    <row r="5150" spans="2:12" x14ac:dyDescent="0.3">
      <c r="B5150" s="3" t="s">
        <v>216</v>
      </c>
      <c r="C5150" s="4">
        <v>2022</v>
      </c>
      <c r="D5150" s="3" t="s">
        <v>1456</v>
      </c>
      <c r="E5150" s="4">
        <v>30338179</v>
      </c>
      <c r="F5150" s="4">
        <v>12475853</v>
      </c>
      <c r="G5150" s="4">
        <v>17862326</v>
      </c>
      <c r="H5150" s="4">
        <v>556438</v>
      </c>
      <c r="I5150" s="4">
        <v>0</v>
      </c>
      <c r="J5150" s="4">
        <v>0</v>
      </c>
      <c r="K5150" s="3" t="s">
        <v>1447</v>
      </c>
      <c r="L5150" s="4">
        <v>0.41122616489275776</v>
      </c>
    </row>
    <row r="5151" spans="2:12" x14ac:dyDescent="0.3">
      <c r="B5151" s="3" t="s">
        <v>216</v>
      </c>
      <c r="C5151" s="4">
        <v>2022</v>
      </c>
      <c r="D5151" s="3" t="s">
        <v>1457</v>
      </c>
      <c r="E5151" s="4">
        <v>21666664</v>
      </c>
      <c r="F5151" s="4">
        <v>6322750</v>
      </c>
      <c r="G5151" s="4">
        <v>15343914</v>
      </c>
      <c r="H5151" s="4">
        <v>15706</v>
      </c>
      <c r="I5151" s="4">
        <v>0</v>
      </c>
      <c r="J5151" s="4">
        <v>0</v>
      </c>
      <c r="K5151" s="3" t="s">
        <v>1447</v>
      </c>
      <c r="L5151" s="4">
        <v>0.29181926668544822</v>
      </c>
    </row>
    <row r="5152" spans="2:12" x14ac:dyDescent="0.3">
      <c r="B5152" s="3" t="s">
        <v>216</v>
      </c>
      <c r="C5152" s="4">
        <v>2022</v>
      </c>
      <c r="D5152" s="3" t="s">
        <v>1458</v>
      </c>
      <c r="E5152" s="4">
        <v>4195572</v>
      </c>
      <c r="F5152" s="4"/>
      <c r="G5152" s="4">
        <v>4195572</v>
      </c>
      <c r="H5152" s="4">
        <v>3178613</v>
      </c>
      <c r="I5152" s="4">
        <v>4195572</v>
      </c>
      <c r="J5152" s="4"/>
      <c r="K5152" s="3" t="s">
        <v>1451</v>
      </c>
      <c r="L5152" s="4"/>
    </row>
    <row r="5153" spans="2:12" x14ac:dyDescent="0.3">
      <c r="B5153" s="3" t="s">
        <v>216</v>
      </c>
      <c r="C5153" s="4">
        <v>2023</v>
      </c>
      <c r="D5153" s="3" t="s">
        <v>1446</v>
      </c>
      <c r="E5153" s="4">
        <v>30084087</v>
      </c>
      <c r="F5153" s="4">
        <v>10340808</v>
      </c>
      <c r="G5153" s="4">
        <v>19743279</v>
      </c>
      <c r="H5153" s="4">
        <v>7730737</v>
      </c>
      <c r="I5153" s="4">
        <v>0</v>
      </c>
      <c r="J5153" s="4">
        <v>0</v>
      </c>
      <c r="K5153" s="3" t="s">
        <v>1447</v>
      </c>
      <c r="L5153" s="4">
        <v>0.34373015873807305</v>
      </c>
    </row>
    <row r="5154" spans="2:12" x14ac:dyDescent="0.3">
      <c r="B5154" s="3" t="s">
        <v>216</v>
      </c>
      <c r="C5154" s="4">
        <v>2023</v>
      </c>
      <c r="D5154" s="3" t="s">
        <v>1448</v>
      </c>
      <c r="E5154" s="4">
        <v>2647406</v>
      </c>
      <c r="F5154" s="4">
        <v>1335836</v>
      </c>
      <c r="G5154" s="4">
        <v>1311570</v>
      </c>
      <c r="H5154" s="4">
        <v>48833</v>
      </c>
      <c r="I5154" s="4">
        <v>0</v>
      </c>
      <c r="J5154" s="4">
        <v>0</v>
      </c>
      <c r="K5154" s="3" t="s">
        <v>1447</v>
      </c>
      <c r="L5154" s="4">
        <v>0.50458297669492325</v>
      </c>
    </row>
    <row r="5155" spans="2:12" x14ac:dyDescent="0.3">
      <c r="B5155" s="3" t="s">
        <v>216</v>
      </c>
      <c r="C5155" s="4">
        <v>2023</v>
      </c>
      <c r="D5155" s="3" t="s">
        <v>1449</v>
      </c>
      <c r="E5155" s="4">
        <v>7434100</v>
      </c>
      <c r="F5155" s="4">
        <v>4212733</v>
      </c>
      <c r="G5155" s="4">
        <v>3221367</v>
      </c>
      <c r="H5155" s="4">
        <v>0</v>
      </c>
      <c r="I5155" s="4">
        <v>0</v>
      </c>
      <c r="J5155" s="4">
        <v>0</v>
      </c>
      <c r="K5155" s="3" t="s">
        <v>1447</v>
      </c>
      <c r="L5155" s="4">
        <v>0.56667693466593128</v>
      </c>
    </row>
    <row r="5156" spans="2:12" x14ac:dyDescent="0.3">
      <c r="B5156" s="3" t="s">
        <v>216</v>
      </c>
      <c r="C5156" s="4">
        <v>2023</v>
      </c>
      <c r="D5156" s="3" t="s">
        <v>1450</v>
      </c>
      <c r="E5156" s="4">
        <v>7400488</v>
      </c>
      <c r="F5156" s="4"/>
      <c r="G5156" s="4">
        <v>7400488</v>
      </c>
      <c r="H5156" s="4">
        <v>297050</v>
      </c>
      <c r="I5156" s="4">
        <v>7400488</v>
      </c>
      <c r="J5156" s="4"/>
      <c r="K5156" s="3" t="s">
        <v>1451</v>
      </c>
      <c r="L5156" s="4"/>
    </row>
    <row r="5157" spans="2:12" x14ac:dyDescent="0.3">
      <c r="B5157" s="3" t="s">
        <v>216</v>
      </c>
      <c r="C5157" s="4">
        <v>2023</v>
      </c>
      <c r="D5157" s="3" t="s">
        <v>1452</v>
      </c>
      <c r="E5157" s="4">
        <v>0</v>
      </c>
      <c r="F5157" s="4">
        <v>0</v>
      </c>
      <c r="G5157" s="4">
        <v>0</v>
      </c>
      <c r="H5157" s="4">
        <v>0</v>
      </c>
      <c r="I5157" s="4">
        <v>0</v>
      </c>
      <c r="J5157" s="4">
        <v>0</v>
      </c>
      <c r="K5157" s="3" t="s">
        <v>1447</v>
      </c>
      <c r="L5157" s="4"/>
    </row>
    <row r="5158" spans="2:12" x14ac:dyDescent="0.3">
      <c r="B5158" s="3" t="s">
        <v>216</v>
      </c>
      <c r="C5158" s="4">
        <v>2023</v>
      </c>
      <c r="D5158" s="3" t="s">
        <v>1453</v>
      </c>
      <c r="E5158" s="4">
        <v>6935449</v>
      </c>
      <c r="F5158" s="4">
        <v>5299727</v>
      </c>
      <c r="G5158" s="4">
        <v>1635722</v>
      </c>
      <c r="H5158" s="4">
        <v>269418</v>
      </c>
      <c r="I5158" s="4">
        <v>0</v>
      </c>
      <c r="J5158" s="4">
        <v>0</v>
      </c>
      <c r="K5158" s="3" t="s">
        <v>1451</v>
      </c>
      <c r="L5158" s="4">
        <v>0.76415052579869014</v>
      </c>
    </row>
    <row r="5159" spans="2:12" x14ac:dyDescent="0.3">
      <c r="B5159" s="3" t="s">
        <v>216</v>
      </c>
      <c r="C5159" s="4">
        <v>2023</v>
      </c>
      <c r="D5159" s="3" t="s">
        <v>1454</v>
      </c>
      <c r="E5159" s="4">
        <v>8003061</v>
      </c>
      <c r="F5159" s="4">
        <v>2271051</v>
      </c>
      <c r="G5159" s="4">
        <v>5732010</v>
      </c>
      <c r="H5159" s="4">
        <v>2259015</v>
      </c>
      <c r="I5159" s="4">
        <v>0</v>
      </c>
      <c r="J5159" s="4">
        <v>0</v>
      </c>
      <c r="K5159" s="3" t="s">
        <v>1447</v>
      </c>
      <c r="L5159" s="4">
        <v>0.28377279643376452</v>
      </c>
    </row>
    <row r="5160" spans="2:12" x14ac:dyDescent="0.3">
      <c r="B5160" s="3" t="s">
        <v>216</v>
      </c>
      <c r="C5160" s="4">
        <v>2023</v>
      </c>
      <c r="D5160" s="3" t="s">
        <v>1455</v>
      </c>
      <c r="E5160" s="4">
        <v>11477198</v>
      </c>
      <c r="F5160" s="4">
        <v>3062637</v>
      </c>
      <c r="G5160" s="4">
        <v>8414561</v>
      </c>
      <c r="H5160" s="4">
        <v>89841</v>
      </c>
      <c r="I5160" s="4">
        <v>0</v>
      </c>
      <c r="J5160" s="4">
        <v>0</v>
      </c>
      <c r="K5160" s="3" t="s">
        <v>1447</v>
      </c>
      <c r="L5160" s="4">
        <v>0.26684535720303859</v>
      </c>
    </row>
    <row r="5161" spans="2:12" x14ac:dyDescent="0.3">
      <c r="B5161" s="3" t="s">
        <v>216</v>
      </c>
      <c r="C5161" s="4">
        <v>2023</v>
      </c>
      <c r="D5161" s="3" t="s">
        <v>1456</v>
      </c>
      <c r="E5161" s="4">
        <v>33431426</v>
      </c>
      <c r="F5161" s="4">
        <v>13064632</v>
      </c>
      <c r="G5161" s="4">
        <v>20366794</v>
      </c>
      <c r="H5161" s="4">
        <v>978648</v>
      </c>
      <c r="I5161" s="4">
        <v>0</v>
      </c>
      <c r="J5161" s="4">
        <v>0</v>
      </c>
      <c r="K5161" s="3" t="s">
        <v>1447</v>
      </c>
      <c r="L5161" s="4">
        <v>0.39078895408170744</v>
      </c>
    </row>
    <row r="5162" spans="2:12" x14ac:dyDescent="0.3">
      <c r="B5162" s="3" t="s">
        <v>216</v>
      </c>
      <c r="C5162" s="4">
        <v>2023</v>
      </c>
      <c r="D5162" s="3" t="s">
        <v>1457</v>
      </c>
      <c r="E5162" s="4">
        <v>22613709</v>
      </c>
      <c r="F5162" s="4">
        <v>7185985</v>
      </c>
      <c r="G5162" s="4">
        <v>15427724</v>
      </c>
      <c r="H5162" s="4">
        <v>831745</v>
      </c>
      <c r="I5162" s="4">
        <v>0</v>
      </c>
      <c r="J5162" s="4">
        <v>0</v>
      </c>
      <c r="K5162" s="3" t="s">
        <v>1447</v>
      </c>
      <c r="L5162" s="4">
        <v>0.31777118030483192</v>
      </c>
    </row>
    <row r="5163" spans="2:12" x14ac:dyDescent="0.3">
      <c r="B5163" s="3" t="s">
        <v>216</v>
      </c>
      <c r="C5163" s="4">
        <v>2023</v>
      </c>
      <c r="D5163" s="3" t="s">
        <v>1458</v>
      </c>
      <c r="E5163" s="4">
        <v>8935535</v>
      </c>
      <c r="F5163" s="4"/>
      <c r="G5163" s="4">
        <v>8935535</v>
      </c>
      <c r="H5163" s="4">
        <v>8253142</v>
      </c>
      <c r="I5163" s="4">
        <v>8935535</v>
      </c>
      <c r="J5163" s="4"/>
      <c r="K5163" s="3" t="s">
        <v>1451</v>
      </c>
      <c r="L5163" s="4"/>
    </row>
    <row r="5164" spans="2:12" x14ac:dyDescent="0.3">
      <c r="B5164" s="3" t="s">
        <v>216</v>
      </c>
      <c r="C5164" s="4">
        <v>2024</v>
      </c>
      <c r="D5164" s="3" t="s">
        <v>1446</v>
      </c>
      <c r="E5164" s="4">
        <v>30231309</v>
      </c>
      <c r="F5164" s="4">
        <v>10954033</v>
      </c>
      <c r="G5164" s="4">
        <v>19277276</v>
      </c>
      <c r="H5164" s="4">
        <v>262502</v>
      </c>
      <c r="I5164" s="4">
        <v>53498646</v>
      </c>
      <c r="J5164" s="4">
        <v>1188859</v>
      </c>
      <c r="K5164" s="3" t="s">
        <v>1447</v>
      </c>
      <c r="L5164" s="4">
        <v>0.36234067800372122</v>
      </c>
    </row>
    <row r="5165" spans="2:12" x14ac:dyDescent="0.3">
      <c r="B5165" s="3" t="s">
        <v>216</v>
      </c>
      <c r="C5165" s="4">
        <v>2024</v>
      </c>
      <c r="D5165" s="3" t="s">
        <v>1448</v>
      </c>
      <c r="E5165" s="4">
        <v>2658228</v>
      </c>
      <c r="F5165" s="4">
        <v>1371207</v>
      </c>
      <c r="G5165" s="4">
        <v>1287021</v>
      </c>
      <c r="H5165" s="4">
        <v>10822</v>
      </c>
      <c r="I5165" s="4">
        <v>15209194</v>
      </c>
      <c r="J5165" s="4">
        <v>202789</v>
      </c>
      <c r="K5165" s="3" t="s">
        <v>1447</v>
      </c>
      <c r="L5165" s="4">
        <v>0.51583498480942946</v>
      </c>
    </row>
    <row r="5166" spans="2:12" x14ac:dyDescent="0.3">
      <c r="B5166" s="3" t="s">
        <v>216</v>
      </c>
      <c r="C5166" s="4">
        <v>2024</v>
      </c>
      <c r="D5166" s="3" t="s">
        <v>1449</v>
      </c>
      <c r="E5166" s="4">
        <v>7434100</v>
      </c>
      <c r="F5166" s="4">
        <v>4588618</v>
      </c>
      <c r="G5166" s="4">
        <v>2845482</v>
      </c>
      <c r="H5166" s="4">
        <v>0</v>
      </c>
      <c r="I5166" s="4">
        <v>15545346</v>
      </c>
      <c r="J5166" s="4">
        <v>884704</v>
      </c>
      <c r="K5166" s="3" t="s">
        <v>1447</v>
      </c>
      <c r="L5166" s="4">
        <v>0.61723920851212655</v>
      </c>
    </row>
    <row r="5167" spans="2:12" x14ac:dyDescent="0.3">
      <c r="B5167" s="3" t="s">
        <v>216</v>
      </c>
      <c r="C5167" s="4">
        <v>2024</v>
      </c>
      <c r="D5167" s="3" t="s">
        <v>1450</v>
      </c>
      <c r="E5167" s="4">
        <v>7690485</v>
      </c>
      <c r="F5167" s="4"/>
      <c r="G5167" s="4">
        <v>7690485</v>
      </c>
      <c r="H5167" s="4">
        <v>289998</v>
      </c>
      <c r="I5167" s="4">
        <v>7690485</v>
      </c>
      <c r="J5167" s="4"/>
      <c r="K5167" s="3" t="s">
        <v>1451</v>
      </c>
      <c r="L5167" s="4"/>
    </row>
    <row r="5168" spans="2:12" x14ac:dyDescent="0.3">
      <c r="B5168" s="3" t="s">
        <v>216</v>
      </c>
      <c r="C5168" s="4">
        <v>2024</v>
      </c>
      <c r="D5168" s="3" t="s">
        <v>1452</v>
      </c>
      <c r="E5168" s="4">
        <v>0</v>
      </c>
      <c r="F5168" s="4">
        <v>0</v>
      </c>
      <c r="G5168" s="4">
        <v>0</v>
      </c>
      <c r="H5168" s="4">
        <v>0</v>
      </c>
      <c r="I5168" s="4">
        <v>0</v>
      </c>
      <c r="J5168" s="4">
        <v>0</v>
      </c>
      <c r="K5168" s="3"/>
      <c r="L5168" s="4"/>
    </row>
    <row r="5169" spans="2:12" x14ac:dyDescent="0.3">
      <c r="B5169" s="3" t="s">
        <v>216</v>
      </c>
      <c r="C5169" s="4">
        <v>2024</v>
      </c>
      <c r="D5169" s="3" t="s">
        <v>1453</v>
      </c>
      <c r="E5169" s="4">
        <v>8074244</v>
      </c>
      <c r="F5169" s="4">
        <v>5656104</v>
      </c>
      <c r="G5169" s="4">
        <v>2418140</v>
      </c>
      <c r="H5169" s="4">
        <v>822004</v>
      </c>
      <c r="I5169" s="4">
        <v>8481678</v>
      </c>
      <c r="J5169" s="4">
        <v>650555</v>
      </c>
      <c r="K5169" s="3" t="s">
        <v>1451</v>
      </c>
      <c r="L5169" s="4">
        <v>0.70051189931837576</v>
      </c>
    </row>
    <row r="5170" spans="2:12" x14ac:dyDescent="0.3">
      <c r="B5170" s="3" t="s">
        <v>216</v>
      </c>
      <c r="C5170" s="4">
        <v>2024</v>
      </c>
      <c r="D5170" s="3" t="s">
        <v>1454</v>
      </c>
      <c r="E5170" s="4">
        <v>11749859</v>
      </c>
      <c r="F5170" s="4">
        <v>2545765</v>
      </c>
      <c r="G5170" s="4">
        <v>9204094</v>
      </c>
      <c r="H5170" s="4">
        <v>2300322</v>
      </c>
      <c r="I5170" s="4">
        <v>13994892</v>
      </c>
      <c r="J5170" s="4">
        <v>559796</v>
      </c>
      <c r="K5170" s="3" t="s">
        <v>1447</v>
      </c>
      <c r="L5170" s="4">
        <v>0.21666345102524209</v>
      </c>
    </row>
    <row r="5171" spans="2:12" x14ac:dyDescent="0.3">
      <c r="B5171" s="3" t="s">
        <v>216</v>
      </c>
      <c r="C5171" s="4">
        <v>2024</v>
      </c>
      <c r="D5171" s="3" t="s">
        <v>1455</v>
      </c>
      <c r="E5171" s="4">
        <v>12150020</v>
      </c>
      <c r="F5171" s="4">
        <v>3316092</v>
      </c>
      <c r="G5171" s="4">
        <v>8833928</v>
      </c>
      <c r="H5171" s="4">
        <v>491788</v>
      </c>
      <c r="I5171" s="4">
        <v>36662842</v>
      </c>
      <c r="J5171" s="4">
        <v>629499</v>
      </c>
      <c r="K5171" s="3" t="s">
        <v>1447</v>
      </c>
      <c r="L5171" s="4">
        <v>0.27292893345031533</v>
      </c>
    </row>
    <row r="5172" spans="2:12" x14ac:dyDescent="0.3">
      <c r="B5172" s="3" t="s">
        <v>216</v>
      </c>
      <c r="C5172" s="4">
        <v>2024</v>
      </c>
      <c r="D5172" s="3" t="s">
        <v>1456</v>
      </c>
      <c r="E5172" s="4">
        <v>53230039</v>
      </c>
      <c r="F5172" s="4">
        <v>13829856</v>
      </c>
      <c r="G5172" s="4">
        <v>39400183</v>
      </c>
      <c r="H5172" s="4">
        <v>17508467</v>
      </c>
      <c r="I5172" s="4">
        <v>152660570</v>
      </c>
      <c r="J5172" s="4">
        <v>2282968</v>
      </c>
      <c r="K5172" s="3" t="s">
        <v>1447</v>
      </c>
      <c r="L5172" s="4">
        <v>0.25981299769477906</v>
      </c>
    </row>
    <row r="5173" spans="2:12" x14ac:dyDescent="0.3">
      <c r="B5173" s="3" t="s">
        <v>216</v>
      </c>
      <c r="C5173" s="4">
        <v>2024</v>
      </c>
      <c r="D5173" s="3" t="s">
        <v>1457</v>
      </c>
      <c r="E5173" s="4">
        <v>23369033</v>
      </c>
      <c r="F5173" s="4">
        <v>7794211</v>
      </c>
      <c r="G5173" s="4">
        <v>15574822</v>
      </c>
      <c r="H5173" s="4">
        <v>560821</v>
      </c>
      <c r="I5173" s="4">
        <v>49877189</v>
      </c>
      <c r="J5173" s="4">
        <v>1097583</v>
      </c>
      <c r="K5173" s="3" t="s">
        <v>1447</v>
      </c>
      <c r="L5173" s="4">
        <v>0.33352732224735188</v>
      </c>
    </row>
    <row r="5174" spans="2:12" x14ac:dyDescent="0.3">
      <c r="B5174" s="3" t="s">
        <v>216</v>
      </c>
      <c r="C5174" s="4">
        <v>2024</v>
      </c>
      <c r="D5174" s="3" t="s">
        <v>1458</v>
      </c>
      <c r="E5174" s="4">
        <v>15361259</v>
      </c>
      <c r="F5174" s="4"/>
      <c r="G5174" s="4">
        <v>15361259</v>
      </c>
      <c r="H5174" s="4">
        <v>10752644</v>
      </c>
      <c r="I5174" s="4">
        <v>15361259</v>
      </c>
      <c r="J5174" s="4"/>
      <c r="K5174" s="3" t="s">
        <v>1451</v>
      </c>
      <c r="L5174" s="4"/>
    </row>
    <row r="5175" spans="2:12" x14ac:dyDescent="0.3">
      <c r="B5175" s="3" t="s">
        <v>218</v>
      </c>
      <c r="C5175" s="4">
        <v>2019</v>
      </c>
      <c r="D5175" s="3" t="s">
        <v>1446</v>
      </c>
      <c r="E5175" s="4">
        <v>4594790</v>
      </c>
      <c r="F5175" s="4">
        <v>2795914</v>
      </c>
      <c r="G5175" s="4">
        <v>1798876</v>
      </c>
      <c r="H5175" s="4">
        <v>53165</v>
      </c>
      <c r="I5175" s="4">
        <v>0</v>
      </c>
      <c r="J5175" s="4">
        <v>0</v>
      </c>
      <c r="K5175" s="3" t="s">
        <v>1447</v>
      </c>
      <c r="L5175" s="4">
        <v>0.60849657982192873</v>
      </c>
    </row>
    <row r="5176" spans="2:12" x14ac:dyDescent="0.3">
      <c r="B5176" s="3" t="s">
        <v>218</v>
      </c>
      <c r="C5176" s="4">
        <v>2019</v>
      </c>
      <c r="D5176" s="3" t="s">
        <v>1448</v>
      </c>
      <c r="E5176" s="4">
        <v>0</v>
      </c>
      <c r="F5176" s="4">
        <v>0</v>
      </c>
      <c r="G5176" s="4">
        <v>0</v>
      </c>
      <c r="H5176" s="4">
        <v>0</v>
      </c>
      <c r="I5176" s="4">
        <v>0</v>
      </c>
      <c r="J5176" s="4">
        <v>0</v>
      </c>
      <c r="K5176" s="3" t="s">
        <v>1459</v>
      </c>
      <c r="L5176" s="4"/>
    </row>
    <row r="5177" spans="2:12" x14ac:dyDescent="0.3">
      <c r="B5177" s="3" t="s">
        <v>218</v>
      </c>
      <c r="C5177" s="4">
        <v>2019</v>
      </c>
      <c r="D5177" s="3" t="s">
        <v>1449</v>
      </c>
      <c r="E5177" s="4">
        <v>2587106</v>
      </c>
      <c r="F5177" s="4">
        <v>1490754</v>
      </c>
      <c r="G5177" s="4">
        <v>1096352</v>
      </c>
      <c r="H5177" s="4">
        <v>273002</v>
      </c>
      <c r="I5177" s="4">
        <v>0</v>
      </c>
      <c r="J5177" s="4">
        <v>0</v>
      </c>
      <c r="K5177" s="3" t="s">
        <v>1447</v>
      </c>
      <c r="L5177" s="4">
        <v>0.57622455361318792</v>
      </c>
    </row>
    <row r="5178" spans="2:12" x14ac:dyDescent="0.3">
      <c r="B5178" s="3" t="s">
        <v>218</v>
      </c>
      <c r="C5178" s="4">
        <v>2019</v>
      </c>
      <c r="D5178" s="3" t="s">
        <v>1450</v>
      </c>
      <c r="E5178" s="4">
        <v>8326460</v>
      </c>
      <c r="F5178" s="4"/>
      <c r="G5178" s="4">
        <v>8326460</v>
      </c>
      <c r="H5178" s="4">
        <v>0</v>
      </c>
      <c r="I5178" s="4">
        <v>8326460</v>
      </c>
      <c r="J5178" s="4"/>
      <c r="K5178" s="3" t="s">
        <v>1451</v>
      </c>
      <c r="L5178" s="4"/>
    </row>
    <row r="5179" spans="2:12" x14ac:dyDescent="0.3">
      <c r="B5179" s="3" t="s">
        <v>218</v>
      </c>
      <c r="C5179" s="4">
        <v>2019</v>
      </c>
      <c r="D5179" s="3" t="s">
        <v>1452</v>
      </c>
      <c r="E5179" s="4">
        <v>0</v>
      </c>
      <c r="F5179" s="4">
        <v>0</v>
      </c>
      <c r="G5179" s="4">
        <v>0</v>
      </c>
      <c r="H5179" s="4">
        <v>0</v>
      </c>
      <c r="I5179" s="4">
        <v>0</v>
      </c>
      <c r="J5179" s="4">
        <v>0</v>
      </c>
      <c r="K5179" s="3" t="s">
        <v>1459</v>
      </c>
      <c r="L5179" s="4"/>
    </row>
    <row r="5180" spans="2:12" x14ac:dyDescent="0.3">
      <c r="B5180" s="3" t="s">
        <v>218</v>
      </c>
      <c r="C5180" s="4">
        <v>2019</v>
      </c>
      <c r="D5180" s="3" t="s">
        <v>1453</v>
      </c>
      <c r="E5180" s="4">
        <v>0</v>
      </c>
      <c r="F5180" s="4">
        <v>0</v>
      </c>
      <c r="G5180" s="4">
        <v>0</v>
      </c>
      <c r="H5180" s="4">
        <v>0</v>
      </c>
      <c r="I5180" s="4">
        <v>0</v>
      </c>
      <c r="J5180" s="4">
        <v>0</v>
      </c>
      <c r="K5180" s="3" t="s">
        <v>1451</v>
      </c>
      <c r="L5180" s="4"/>
    </row>
    <row r="5181" spans="2:12" x14ac:dyDescent="0.3">
      <c r="B5181" s="3" t="s">
        <v>218</v>
      </c>
      <c r="C5181" s="4">
        <v>2019</v>
      </c>
      <c r="D5181" s="3" t="s">
        <v>1454</v>
      </c>
      <c r="E5181" s="4">
        <v>522003</v>
      </c>
      <c r="F5181" s="4">
        <v>177721</v>
      </c>
      <c r="G5181" s="4">
        <v>344282</v>
      </c>
      <c r="H5181" s="4">
        <v>0</v>
      </c>
      <c r="I5181" s="4">
        <v>0</v>
      </c>
      <c r="J5181" s="4">
        <v>0</v>
      </c>
      <c r="K5181" s="3" t="s">
        <v>1447</v>
      </c>
      <c r="L5181" s="4">
        <v>0.3404597291586447</v>
      </c>
    </row>
    <row r="5182" spans="2:12" x14ac:dyDescent="0.3">
      <c r="B5182" s="3" t="s">
        <v>218</v>
      </c>
      <c r="C5182" s="4">
        <v>2019</v>
      </c>
      <c r="D5182" s="3" t="s">
        <v>1455</v>
      </c>
      <c r="E5182" s="4">
        <v>0</v>
      </c>
      <c r="F5182" s="4">
        <v>0</v>
      </c>
      <c r="G5182" s="4">
        <v>0</v>
      </c>
      <c r="H5182" s="4">
        <v>0</v>
      </c>
      <c r="I5182" s="4">
        <v>0</v>
      </c>
      <c r="J5182" s="4">
        <v>0</v>
      </c>
      <c r="K5182" s="3" t="s">
        <v>1459</v>
      </c>
      <c r="L5182" s="4"/>
    </row>
    <row r="5183" spans="2:12" x14ac:dyDescent="0.3">
      <c r="B5183" s="3" t="s">
        <v>218</v>
      </c>
      <c r="C5183" s="4">
        <v>2019</v>
      </c>
      <c r="D5183" s="3" t="s">
        <v>1456</v>
      </c>
      <c r="E5183" s="4">
        <v>64387733</v>
      </c>
      <c r="F5183" s="4">
        <v>40561737</v>
      </c>
      <c r="G5183" s="4">
        <v>23825996</v>
      </c>
      <c r="H5183" s="4">
        <v>1068737</v>
      </c>
      <c r="I5183" s="4">
        <v>0</v>
      </c>
      <c r="J5183" s="4">
        <v>0</v>
      </c>
      <c r="K5183" s="3" t="s">
        <v>1447</v>
      </c>
      <c r="L5183" s="4">
        <v>0.62996063240803957</v>
      </c>
    </row>
    <row r="5184" spans="2:12" x14ac:dyDescent="0.3">
      <c r="B5184" s="3" t="s">
        <v>218</v>
      </c>
      <c r="C5184" s="4">
        <v>2019</v>
      </c>
      <c r="D5184" s="3" t="s">
        <v>1457</v>
      </c>
      <c r="E5184" s="4">
        <v>0</v>
      </c>
      <c r="F5184" s="4">
        <v>0</v>
      </c>
      <c r="G5184" s="4">
        <v>0</v>
      </c>
      <c r="H5184" s="4">
        <v>0</v>
      </c>
      <c r="I5184" s="4">
        <v>0</v>
      </c>
      <c r="J5184" s="4">
        <v>0</v>
      </c>
      <c r="K5184" s="3" t="s">
        <v>1459</v>
      </c>
      <c r="L5184" s="4"/>
    </row>
    <row r="5185" spans="2:12" x14ac:dyDescent="0.3">
      <c r="B5185" s="3" t="s">
        <v>218</v>
      </c>
      <c r="C5185" s="4">
        <v>2019</v>
      </c>
      <c r="D5185" s="3" t="s">
        <v>1458</v>
      </c>
      <c r="E5185" s="4">
        <v>0</v>
      </c>
      <c r="F5185" s="4"/>
      <c r="G5185" s="4">
        <v>0</v>
      </c>
      <c r="H5185" s="4">
        <v>0</v>
      </c>
      <c r="I5185" s="4">
        <v>0</v>
      </c>
      <c r="J5185" s="4"/>
      <c r="K5185" s="3" t="s">
        <v>1451</v>
      </c>
      <c r="L5185" s="4"/>
    </row>
    <row r="5186" spans="2:12" x14ac:dyDescent="0.3">
      <c r="B5186" s="3" t="s">
        <v>218</v>
      </c>
      <c r="C5186" s="4">
        <v>2020</v>
      </c>
      <c r="D5186" s="3" t="s">
        <v>1446</v>
      </c>
      <c r="E5186" s="4">
        <v>4714137</v>
      </c>
      <c r="F5186" s="4">
        <v>2901845</v>
      </c>
      <c r="G5186" s="4">
        <v>1812292</v>
      </c>
      <c r="H5186" s="4">
        <v>249308</v>
      </c>
      <c r="I5186" s="4">
        <v>0</v>
      </c>
      <c r="J5186" s="4">
        <v>0</v>
      </c>
      <c r="K5186" s="3" t="s">
        <v>1460</v>
      </c>
      <c r="L5186" s="4">
        <v>0.61556229698033804</v>
      </c>
    </row>
    <row r="5187" spans="2:12" x14ac:dyDescent="0.3">
      <c r="B5187" s="3" t="s">
        <v>218</v>
      </c>
      <c r="C5187" s="4">
        <v>2020</v>
      </c>
      <c r="D5187" s="3" t="s">
        <v>1448</v>
      </c>
      <c r="E5187" s="4">
        <v>0</v>
      </c>
      <c r="F5187" s="4">
        <v>0</v>
      </c>
      <c r="G5187" s="4">
        <v>0</v>
      </c>
      <c r="H5187" s="4">
        <v>0</v>
      </c>
      <c r="I5187" s="4">
        <v>0</v>
      </c>
      <c r="J5187" s="4">
        <v>0</v>
      </c>
      <c r="K5187" s="3" t="s">
        <v>1451</v>
      </c>
      <c r="L5187" s="4"/>
    </row>
    <row r="5188" spans="2:12" x14ac:dyDescent="0.3">
      <c r="B5188" s="3" t="s">
        <v>218</v>
      </c>
      <c r="C5188" s="4">
        <v>2020</v>
      </c>
      <c r="D5188" s="3" t="s">
        <v>1449</v>
      </c>
      <c r="E5188" s="4">
        <v>2674051</v>
      </c>
      <c r="F5188" s="4">
        <v>1640207</v>
      </c>
      <c r="G5188" s="4">
        <v>1033844</v>
      </c>
      <c r="H5188" s="4">
        <v>99152</v>
      </c>
      <c r="I5188" s="4">
        <v>0</v>
      </c>
      <c r="J5188" s="4">
        <v>0</v>
      </c>
      <c r="K5188" s="3" t="s">
        <v>1460</v>
      </c>
      <c r="L5188" s="4">
        <v>0.61337910159529496</v>
      </c>
    </row>
    <row r="5189" spans="2:12" x14ac:dyDescent="0.3">
      <c r="B5189" s="3" t="s">
        <v>218</v>
      </c>
      <c r="C5189" s="4">
        <v>2020</v>
      </c>
      <c r="D5189" s="3" t="s">
        <v>1450</v>
      </c>
      <c r="E5189" s="4">
        <v>8326460</v>
      </c>
      <c r="F5189" s="4"/>
      <c r="G5189" s="4">
        <v>8326460</v>
      </c>
      <c r="H5189" s="4">
        <v>0</v>
      </c>
      <c r="I5189" s="4">
        <v>8326460</v>
      </c>
      <c r="J5189" s="4"/>
      <c r="K5189" s="3" t="s">
        <v>1451</v>
      </c>
      <c r="L5189" s="4"/>
    </row>
    <row r="5190" spans="2:12" x14ac:dyDescent="0.3">
      <c r="B5190" s="3" t="s">
        <v>218</v>
      </c>
      <c r="C5190" s="4">
        <v>2020</v>
      </c>
      <c r="D5190" s="3" t="s">
        <v>1452</v>
      </c>
      <c r="E5190" s="4">
        <v>0</v>
      </c>
      <c r="F5190" s="4">
        <v>0</v>
      </c>
      <c r="G5190" s="4">
        <v>0</v>
      </c>
      <c r="H5190" s="4">
        <v>0</v>
      </c>
      <c r="I5190" s="4">
        <v>0</v>
      </c>
      <c r="J5190" s="4">
        <v>0</v>
      </c>
      <c r="K5190" s="3" t="s">
        <v>1451</v>
      </c>
      <c r="L5190" s="4"/>
    </row>
    <row r="5191" spans="2:12" x14ac:dyDescent="0.3">
      <c r="B5191" s="3" t="s">
        <v>218</v>
      </c>
      <c r="C5191" s="4">
        <v>2020</v>
      </c>
      <c r="D5191" s="3" t="s">
        <v>1453</v>
      </c>
      <c r="E5191" s="4">
        <v>0</v>
      </c>
      <c r="F5191" s="4">
        <v>0</v>
      </c>
      <c r="G5191" s="4">
        <v>0</v>
      </c>
      <c r="H5191" s="4">
        <v>0</v>
      </c>
      <c r="I5191" s="4">
        <v>0</v>
      </c>
      <c r="J5191" s="4">
        <v>0</v>
      </c>
      <c r="K5191" s="3" t="s">
        <v>1451</v>
      </c>
      <c r="L5191" s="4"/>
    </row>
    <row r="5192" spans="2:12" x14ac:dyDescent="0.3">
      <c r="B5192" s="3" t="s">
        <v>218</v>
      </c>
      <c r="C5192" s="4">
        <v>2020</v>
      </c>
      <c r="D5192" s="3" t="s">
        <v>1454</v>
      </c>
      <c r="E5192" s="4">
        <v>522003</v>
      </c>
      <c r="F5192" s="4">
        <v>193113</v>
      </c>
      <c r="G5192" s="4">
        <v>328890</v>
      </c>
      <c r="H5192" s="4">
        <v>0</v>
      </c>
      <c r="I5192" s="4">
        <v>0</v>
      </c>
      <c r="J5192" s="4">
        <v>0</v>
      </c>
      <c r="K5192" s="3" t="s">
        <v>1460</v>
      </c>
      <c r="L5192" s="4">
        <v>0.36994614973477163</v>
      </c>
    </row>
    <row r="5193" spans="2:12" x14ac:dyDescent="0.3">
      <c r="B5193" s="3" t="s">
        <v>218</v>
      </c>
      <c r="C5193" s="4">
        <v>2020</v>
      </c>
      <c r="D5193" s="3" t="s">
        <v>1455</v>
      </c>
      <c r="E5193" s="4">
        <v>0</v>
      </c>
      <c r="F5193" s="4">
        <v>0</v>
      </c>
      <c r="G5193" s="4">
        <v>0</v>
      </c>
      <c r="H5193" s="4">
        <v>0</v>
      </c>
      <c r="I5193" s="4">
        <v>0</v>
      </c>
      <c r="J5193" s="4">
        <v>0</v>
      </c>
      <c r="K5193" s="3" t="s">
        <v>1451</v>
      </c>
      <c r="L5193" s="4"/>
    </row>
    <row r="5194" spans="2:12" x14ac:dyDescent="0.3">
      <c r="B5194" s="3" t="s">
        <v>218</v>
      </c>
      <c r="C5194" s="4">
        <v>2020</v>
      </c>
      <c r="D5194" s="3" t="s">
        <v>1456</v>
      </c>
      <c r="E5194" s="4">
        <v>65063105</v>
      </c>
      <c r="F5194" s="4">
        <v>41228324</v>
      </c>
      <c r="G5194" s="4">
        <v>23834781</v>
      </c>
      <c r="H5194" s="4">
        <v>931758</v>
      </c>
      <c r="I5194" s="4">
        <v>0</v>
      </c>
      <c r="J5194" s="4">
        <v>0</v>
      </c>
      <c r="K5194" s="3" t="s">
        <v>1447</v>
      </c>
      <c r="L5194" s="4">
        <v>0.63366671479942438</v>
      </c>
    </row>
    <row r="5195" spans="2:12" x14ac:dyDescent="0.3">
      <c r="B5195" s="3" t="s">
        <v>218</v>
      </c>
      <c r="C5195" s="4">
        <v>2020</v>
      </c>
      <c r="D5195" s="3" t="s">
        <v>1457</v>
      </c>
      <c r="E5195" s="4">
        <v>0</v>
      </c>
      <c r="F5195" s="4">
        <v>0</v>
      </c>
      <c r="G5195" s="4">
        <v>0</v>
      </c>
      <c r="H5195" s="4">
        <v>0</v>
      </c>
      <c r="I5195" s="4">
        <v>0</v>
      </c>
      <c r="J5195" s="4">
        <v>0</v>
      </c>
      <c r="K5195" s="3" t="s">
        <v>1451</v>
      </c>
      <c r="L5195" s="4"/>
    </row>
    <row r="5196" spans="2:12" x14ac:dyDescent="0.3">
      <c r="B5196" s="3" t="s">
        <v>218</v>
      </c>
      <c r="C5196" s="4">
        <v>2020</v>
      </c>
      <c r="D5196" s="3" t="s">
        <v>1458</v>
      </c>
      <c r="E5196" s="4">
        <v>55456</v>
      </c>
      <c r="F5196" s="4"/>
      <c r="G5196" s="4">
        <v>55456</v>
      </c>
      <c r="H5196" s="4">
        <v>55456</v>
      </c>
      <c r="I5196" s="4">
        <v>55456</v>
      </c>
      <c r="J5196" s="4"/>
      <c r="K5196" s="3" t="s">
        <v>1451</v>
      </c>
      <c r="L5196" s="4"/>
    </row>
    <row r="5197" spans="2:12" x14ac:dyDescent="0.3">
      <c r="B5197" s="3" t="s">
        <v>218</v>
      </c>
      <c r="C5197" s="4">
        <v>2021</v>
      </c>
      <c r="D5197" s="3" t="s">
        <v>1446</v>
      </c>
      <c r="E5197" s="4">
        <v>5513431</v>
      </c>
      <c r="F5197" s="4">
        <v>3193416</v>
      </c>
      <c r="G5197" s="4">
        <v>2320015</v>
      </c>
      <c r="H5197" s="4">
        <v>489344</v>
      </c>
      <c r="I5197" s="4">
        <v>0</v>
      </c>
      <c r="J5197" s="4">
        <v>0</v>
      </c>
      <c r="K5197" s="3" t="s">
        <v>1460</v>
      </c>
      <c r="L5197" s="4">
        <v>0.57920666822528477</v>
      </c>
    </row>
    <row r="5198" spans="2:12" x14ac:dyDescent="0.3">
      <c r="B5198" s="3" t="s">
        <v>218</v>
      </c>
      <c r="C5198" s="4">
        <v>2021</v>
      </c>
      <c r="D5198" s="3" t="s">
        <v>1448</v>
      </c>
      <c r="E5198" s="4">
        <v>0</v>
      </c>
      <c r="F5198" s="4">
        <v>0</v>
      </c>
      <c r="G5198" s="4">
        <v>0</v>
      </c>
      <c r="H5198" s="4">
        <v>0</v>
      </c>
      <c r="I5198" s="4">
        <v>0</v>
      </c>
      <c r="J5198" s="4">
        <v>0</v>
      </c>
      <c r="K5198" s="3" t="s">
        <v>1460</v>
      </c>
      <c r="L5198" s="4"/>
    </row>
    <row r="5199" spans="2:12" x14ac:dyDescent="0.3">
      <c r="B5199" s="3" t="s">
        <v>218</v>
      </c>
      <c r="C5199" s="4">
        <v>2021</v>
      </c>
      <c r="D5199" s="3" t="s">
        <v>1449</v>
      </c>
      <c r="E5199" s="4">
        <v>2775186</v>
      </c>
      <c r="F5199" s="4">
        <v>1749407</v>
      </c>
      <c r="G5199" s="4">
        <v>1025779</v>
      </c>
      <c r="H5199" s="4">
        <v>149712</v>
      </c>
      <c r="I5199" s="4">
        <v>0</v>
      </c>
      <c r="J5199" s="4">
        <v>0</v>
      </c>
      <c r="K5199" s="3" t="s">
        <v>1460</v>
      </c>
      <c r="L5199" s="4">
        <v>0.63037468479590197</v>
      </c>
    </row>
    <row r="5200" spans="2:12" x14ac:dyDescent="0.3">
      <c r="B5200" s="3" t="s">
        <v>218</v>
      </c>
      <c r="C5200" s="4">
        <v>2021</v>
      </c>
      <c r="D5200" s="3" t="s">
        <v>1450</v>
      </c>
      <c r="E5200" s="4">
        <v>8326460</v>
      </c>
      <c r="F5200" s="4"/>
      <c r="G5200" s="4">
        <v>8326460</v>
      </c>
      <c r="H5200" s="4">
        <v>45690</v>
      </c>
      <c r="I5200" s="4">
        <v>8326460</v>
      </c>
      <c r="J5200" s="4"/>
      <c r="K5200" s="3" t="s">
        <v>1451</v>
      </c>
      <c r="L5200" s="4"/>
    </row>
    <row r="5201" spans="2:12" x14ac:dyDescent="0.3">
      <c r="B5201" s="3" t="s">
        <v>218</v>
      </c>
      <c r="C5201" s="4">
        <v>2021</v>
      </c>
      <c r="D5201" s="3" t="s">
        <v>1452</v>
      </c>
      <c r="E5201" s="4">
        <v>0</v>
      </c>
      <c r="F5201" s="4">
        <v>0</v>
      </c>
      <c r="G5201" s="4">
        <v>0</v>
      </c>
      <c r="H5201" s="4">
        <v>0</v>
      </c>
      <c r="I5201" s="4">
        <v>0</v>
      </c>
      <c r="J5201" s="4">
        <v>0</v>
      </c>
      <c r="K5201" s="3" t="s">
        <v>1451</v>
      </c>
      <c r="L5201" s="4"/>
    </row>
    <row r="5202" spans="2:12" x14ac:dyDescent="0.3">
      <c r="B5202" s="3" t="s">
        <v>218</v>
      </c>
      <c r="C5202" s="4">
        <v>2021</v>
      </c>
      <c r="D5202" s="3" t="s">
        <v>1453</v>
      </c>
      <c r="E5202" s="4">
        <v>0</v>
      </c>
      <c r="F5202" s="4">
        <v>0</v>
      </c>
      <c r="G5202" s="4">
        <v>0</v>
      </c>
      <c r="H5202" s="4">
        <v>0</v>
      </c>
      <c r="I5202" s="4">
        <v>0</v>
      </c>
      <c r="J5202" s="4">
        <v>0</v>
      </c>
      <c r="K5202" s="3" t="s">
        <v>1451</v>
      </c>
      <c r="L5202" s="4"/>
    </row>
    <row r="5203" spans="2:12" x14ac:dyDescent="0.3">
      <c r="B5203" s="3" t="s">
        <v>218</v>
      </c>
      <c r="C5203" s="4">
        <v>2021</v>
      </c>
      <c r="D5203" s="3" t="s">
        <v>1454</v>
      </c>
      <c r="E5203" s="4">
        <v>0</v>
      </c>
      <c r="F5203" s="4">
        <v>0</v>
      </c>
      <c r="G5203" s="4">
        <v>0</v>
      </c>
      <c r="H5203" s="4">
        <v>0</v>
      </c>
      <c r="I5203" s="4">
        <v>0</v>
      </c>
      <c r="J5203" s="4">
        <v>0</v>
      </c>
      <c r="K5203" s="3" t="s">
        <v>1460</v>
      </c>
      <c r="L5203" s="4"/>
    </row>
    <row r="5204" spans="2:12" x14ac:dyDescent="0.3">
      <c r="B5204" s="3" t="s">
        <v>218</v>
      </c>
      <c r="C5204" s="4">
        <v>2021</v>
      </c>
      <c r="D5204" s="3" t="s">
        <v>1455</v>
      </c>
      <c r="E5204" s="4">
        <v>0</v>
      </c>
      <c r="F5204" s="4">
        <v>0</v>
      </c>
      <c r="G5204" s="4">
        <v>0</v>
      </c>
      <c r="H5204" s="4">
        <v>0</v>
      </c>
      <c r="I5204" s="4">
        <v>0</v>
      </c>
      <c r="J5204" s="4">
        <v>0</v>
      </c>
      <c r="K5204" s="3" t="s">
        <v>1451</v>
      </c>
      <c r="L5204" s="4"/>
    </row>
    <row r="5205" spans="2:12" x14ac:dyDescent="0.3">
      <c r="B5205" s="3" t="s">
        <v>218</v>
      </c>
      <c r="C5205" s="4">
        <v>2021</v>
      </c>
      <c r="D5205" s="3" t="s">
        <v>1456</v>
      </c>
      <c r="E5205" s="4">
        <v>65675612</v>
      </c>
      <c r="F5205" s="4">
        <v>41903226</v>
      </c>
      <c r="G5205" s="4">
        <v>23772386</v>
      </c>
      <c r="H5205" s="4">
        <v>998816</v>
      </c>
      <c r="I5205" s="4">
        <v>0</v>
      </c>
      <c r="J5205" s="4">
        <v>0</v>
      </c>
      <c r="K5205" s="3" t="s">
        <v>1460</v>
      </c>
      <c r="L5205" s="4">
        <v>0.63803327786271713</v>
      </c>
    </row>
    <row r="5206" spans="2:12" x14ac:dyDescent="0.3">
      <c r="B5206" s="3" t="s">
        <v>218</v>
      </c>
      <c r="C5206" s="4">
        <v>2021</v>
      </c>
      <c r="D5206" s="3" t="s">
        <v>1457</v>
      </c>
      <c r="E5206" s="4">
        <v>0</v>
      </c>
      <c r="F5206" s="4">
        <v>0</v>
      </c>
      <c r="G5206" s="4">
        <v>0</v>
      </c>
      <c r="H5206" s="4">
        <v>0</v>
      </c>
      <c r="I5206" s="4">
        <v>0</v>
      </c>
      <c r="J5206" s="4">
        <v>0</v>
      </c>
      <c r="K5206" s="3" t="s">
        <v>1451</v>
      </c>
      <c r="L5206" s="4"/>
    </row>
    <row r="5207" spans="2:12" x14ac:dyDescent="0.3">
      <c r="B5207" s="3" t="s">
        <v>218</v>
      </c>
      <c r="C5207" s="4">
        <v>2021</v>
      </c>
      <c r="D5207" s="3" t="s">
        <v>1458</v>
      </c>
      <c r="E5207" s="4">
        <v>139998</v>
      </c>
      <c r="F5207" s="4"/>
      <c r="G5207" s="4">
        <v>139998</v>
      </c>
      <c r="H5207" s="4">
        <v>84542</v>
      </c>
      <c r="I5207" s="4">
        <v>139998</v>
      </c>
      <c r="J5207" s="4"/>
      <c r="K5207" s="3" t="s">
        <v>1451</v>
      </c>
      <c r="L5207" s="4"/>
    </row>
    <row r="5208" spans="2:12" x14ac:dyDescent="0.3">
      <c r="B5208" s="3" t="s">
        <v>218</v>
      </c>
      <c r="C5208" s="4">
        <v>2022</v>
      </c>
      <c r="D5208" s="3" t="s">
        <v>1446</v>
      </c>
      <c r="E5208" s="4">
        <v>5567225</v>
      </c>
      <c r="F5208" s="4">
        <v>3225364</v>
      </c>
      <c r="G5208" s="4">
        <v>2341861</v>
      </c>
      <c r="H5208" s="4">
        <v>423197</v>
      </c>
      <c r="I5208" s="4">
        <v>0</v>
      </c>
      <c r="J5208" s="4">
        <v>0</v>
      </c>
      <c r="K5208" s="3" t="s">
        <v>1460</v>
      </c>
      <c r="L5208" s="4">
        <v>0.57934859826933527</v>
      </c>
    </row>
    <row r="5209" spans="2:12" x14ac:dyDescent="0.3">
      <c r="B5209" s="3" t="s">
        <v>218</v>
      </c>
      <c r="C5209" s="4">
        <v>2022</v>
      </c>
      <c r="D5209" s="3" t="s">
        <v>1448</v>
      </c>
      <c r="E5209" s="4">
        <v>0</v>
      </c>
      <c r="F5209" s="4">
        <v>0</v>
      </c>
      <c r="G5209" s="4">
        <v>0</v>
      </c>
      <c r="H5209" s="4">
        <v>0</v>
      </c>
      <c r="I5209" s="4">
        <v>0</v>
      </c>
      <c r="J5209" s="4">
        <v>0</v>
      </c>
      <c r="K5209" s="3" t="s">
        <v>1451</v>
      </c>
      <c r="L5209" s="4"/>
    </row>
    <row r="5210" spans="2:12" x14ac:dyDescent="0.3">
      <c r="B5210" s="3" t="s">
        <v>218</v>
      </c>
      <c r="C5210" s="4">
        <v>2022</v>
      </c>
      <c r="D5210" s="3" t="s">
        <v>1449</v>
      </c>
      <c r="E5210" s="4">
        <v>3086398</v>
      </c>
      <c r="F5210" s="4">
        <v>1933852</v>
      </c>
      <c r="G5210" s="4">
        <v>1152546</v>
      </c>
      <c r="H5210" s="4">
        <v>298350</v>
      </c>
      <c r="I5210" s="4">
        <v>0</v>
      </c>
      <c r="J5210" s="4">
        <v>0</v>
      </c>
      <c r="K5210" s="3" t="s">
        <v>1460</v>
      </c>
      <c r="L5210" s="4">
        <v>0.62657246408272682</v>
      </c>
    </row>
    <row r="5211" spans="2:12" x14ac:dyDescent="0.3">
      <c r="B5211" s="3" t="s">
        <v>218</v>
      </c>
      <c r="C5211" s="4">
        <v>2022</v>
      </c>
      <c r="D5211" s="3" t="s">
        <v>1450</v>
      </c>
      <c r="E5211" s="4">
        <v>8326460</v>
      </c>
      <c r="F5211" s="4"/>
      <c r="G5211" s="4">
        <v>8326460</v>
      </c>
      <c r="H5211" s="4">
        <v>0</v>
      </c>
      <c r="I5211" s="4">
        <v>8326460</v>
      </c>
      <c r="J5211" s="4"/>
      <c r="K5211" s="3" t="s">
        <v>1451</v>
      </c>
      <c r="L5211" s="4"/>
    </row>
    <row r="5212" spans="2:12" x14ac:dyDescent="0.3">
      <c r="B5212" s="3" t="s">
        <v>218</v>
      </c>
      <c r="C5212" s="4">
        <v>2022</v>
      </c>
      <c r="D5212" s="3" t="s">
        <v>1452</v>
      </c>
      <c r="E5212" s="4">
        <v>0</v>
      </c>
      <c r="F5212" s="4">
        <v>0</v>
      </c>
      <c r="G5212" s="4">
        <v>0</v>
      </c>
      <c r="H5212" s="4">
        <v>0</v>
      </c>
      <c r="I5212" s="4">
        <v>0</v>
      </c>
      <c r="J5212" s="4">
        <v>0</v>
      </c>
      <c r="K5212" s="3" t="s">
        <v>1451</v>
      </c>
      <c r="L5212" s="4"/>
    </row>
    <row r="5213" spans="2:12" x14ac:dyDescent="0.3">
      <c r="B5213" s="3" t="s">
        <v>218</v>
      </c>
      <c r="C5213" s="4">
        <v>2022</v>
      </c>
      <c r="D5213" s="3" t="s">
        <v>1453</v>
      </c>
      <c r="E5213" s="4">
        <v>0</v>
      </c>
      <c r="F5213" s="4">
        <v>0</v>
      </c>
      <c r="G5213" s="4">
        <v>0</v>
      </c>
      <c r="H5213" s="4">
        <v>0</v>
      </c>
      <c r="I5213" s="4">
        <v>0</v>
      </c>
      <c r="J5213" s="4">
        <v>0</v>
      </c>
      <c r="K5213" s="3" t="s">
        <v>1451</v>
      </c>
      <c r="L5213" s="4"/>
    </row>
    <row r="5214" spans="2:12" x14ac:dyDescent="0.3">
      <c r="B5214" s="3" t="s">
        <v>218</v>
      </c>
      <c r="C5214" s="4">
        <v>2022</v>
      </c>
      <c r="D5214" s="3" t="s">
        <v>1454</v>
      </c>
      <c r="E5214" s="4">
        <v>567693</v>
      </c>
      <c r="F5214" s="4">
        <v>234815</v>
      </c>
      <c r="G5214" s="4">
        <v>332878</v>
      </c>
      <c r="H5214" s="4">
        <v>0</v>
      </c>
      <c r="I5214" s="4">
        <v>0</v>
      </c>
      <c r="J5214" s="4">
        <v>0</v>
      </c>
      <c r="K5214" s="3" t="s">
        <v>1460</v>
      </c>
      <c r="L5214" s="4">
        <v>0.41363025438044859</v>
      </c>
    </row>
    <row r="5215" spans="2:12" x14ac:dyDescent="0.3">
      <c r="B5215" s="3" t="s">
        <v>218</v>
      </c>
      <c r="C5215" s="4">
        <v>2022</v>
      </c>
      <c r="D5215" s="3" t="s">
        <v>1455</v>
      </c>
      <c r="E5215" s="4">
        <v>0</v>
      </c>
      <c r="F5215" s="4">
        <v>0</v>
      </c>
      <c r="G5215" s="4">
        <v>0</v>
      </c>
      <c r="H5215" s="4">
        <v>0</v>
      </c>
      <c r="I5215" s="4">
        <v>0</v>
      </c>
      <c r="J5215" s="4">
        <v>0</v>
      </c>
      <c r="K5215" s="3" t="s">
        <v>1451</v>
      </c>
      <c r="L5215" s="4"/>
    </row>
    <row r="5216" spans="2:12" x14ac:dyDescent="0.3">
      <c r="B5216" s="3" t="s">
        <v>218</v>
      </c>
      <c r="C5216" s="4">
        <v>2022</v>
      </c>
      <c r="D5216" s="3" t="s">
        <v>1456</v>
      </c>
      <c r="E5216" s="4">
        <v>66055362</v>
      </c>
      <c r="F5216" s="4">
        <v>42625862</v>
      </c>
      <c r="G5216" s="4">
        <v>23429500</v>
      </c>
      <c r="H5216" s="4">
        <v>732171</v>
      </c>
      <c r="I5216" s="4">
        <v>0</v>
      </c>
      <c r="J5216" s="4">
        <v>0</v>
      </c>
      <c r="K5216" s="3" t="s">
        <v>1460</v>
      </c>
      <c r="L5216" s="4">
        <v>0.645305100288452</v>
      </c>
    </row>
    <row r="5217" spans="2:12" x14ac:dyDescent="0.3">
      <c r="B5217" s="3" t="s">
        <v>218</v>
      </c>
      <c r="C5217" s="4">
        <v>2022</v>
      </c>
      <c r="D5217" s="3" t="s">
        <v>1457</v>
      </c>
      <c r="E5217" s="4">
        <v>0</v>
      </c>
      <c r="F5217" s="4">
        <v>0</v>
      </c>
      <c r="G5217" s="4">
        <v>0</v>
      </c>
      <c r="H5217" s="4">
        <v>0</v>
      </c>
      <c r="I5217" s="4">
        <v>0</v>
      </c>
      <c r="J5217" s="4">
        <v>0</v>
      </c>
      <c r="K5217" s="3" t="s">
        <v>1451</v>
      </c>
      <c r="L5217" s="4"/>
    </row>
    <row r="5218" spans="2:12" x14ac:dyDescent="0.3">
      <c r="B5218" s="3" t="s">
        <v>218</v>
      </c>
      <c r="C5218" s="4">
        <v>2022</v>
      </c>
      <c r="D5218" s="3" t="s">
        <v>1458</v>
      </c>
      <c r="E5218" s="4">
        <v>82498</v>
      </c>
      <c r="F5218" s="4"/>
      <c r="G5218" s="4">
        <v>82498</v>
      </c>
      <c r="H5218" s="4">
        <v>-57500</v>
      </c>
      <c r="I5218" s="4">
        <v>82498</v>
      </c>
      <c r="J5218" s="4"/>
      <c r="K5218" s="3" t="s">
        <v>1451</v>
      </c>
      <c r="L5218" s="4"/>
    </row>
    <row r="5219" spans="2:12" x14ac:dyDescent="0.3">
      <c r="B5219" s="3" t="s">
        <v>218</v>
      </c>
      <c r="C5219" s="4">
        <v>2023</v>
      </c>
      <c r="D5219" s="3" t="s">
        <v>1446</v>
      </c>
      <c r="E5219" s="4">
        <v>6712450</v>
      </c>
      <c r="F5219" s="4">
        <v>3446315</v>
      </c>
      <c r="G5219" s="4">
        <v>3266135</v>
      </c>
      <c r="H5219" s="4">
        <v>933019</v>
      </c>
      <c r="I5219" s="4">
        <v>0</v>
      </c>
      <c r="J5219" s="4">
        <v>0</v>
      </c>
      <c r="K5219" s="3" t="s">
        <v>1447</v>
      </c>
      <c r="L5219" s="4">
        <v>0.51342132902293502</v>
      </c>
    </row>
    <row r="5220" spans="2:12" x14ac:dyDescent="0.3">
      <c r="B5220" s="3" t="s">
        <v>218</v>
      </c>
      <c r="C5220" s="4">
        <v>2023</v>
      </c>
      <c r="D5220" s="3" t="s">
        <v>1448</v>
      </c>
      <c r="E5220" s="4">
        <v>0</v>
      </c>
      <c r="F5220" s="4">
        <v>0</v>
      </c>
      <c r="G5220" s="4">
        <v>0</v>
      </c>
      <c r="H5220" s="4">
        <v>0</v>
      </c>
      <c r="I5220" s="4">
        <v>0</v>
      </c>
      <c r="J5220" s="4">
        <v>0</v>
      </c>
      <c r="K5220" s="3" t="s">
        <v>1451</v>
      </c>
      <c r="L5220" s="4"/>
    </row>
    <row r="5221" spans="2:12" x14ac:dyDescent="0.3">
      <c r="B5221" s="3" t="s">
        <v>218</v>
      </c>
      <c r="C5221" s="4">
        <v>2023</v>
      </c>
      <c r="D5221" s="3" t="s">
        <v>1449</v>
      </c>
      <c r="E5221" s="4">
        <v>3780076</v>
      </c>
      <c r="F5221" s="4">
        <v>2062604</v>
      </c>
      <c r="G5221" s="4">
        <v>1717472</v>
      </c>
      <c r="H5221" s="4">
        <v>752516</v>
      </c>
      <c r="I5221" s="4">
        <v>0</v>
      </c>
      <c r="J5221" s="4">
        <v>0</v>
      </c>
      <c r="K5221" s="3" t="s">
        <v>1447</v>
      </c>
      <c r="L5221" s="4">
        <v>0.54565146309227641</v>
      </c>
    </row>
    <row r="5222" spans="2:12" x14ac:dyDescent="0.3">
      <c r="B5222" s="3" t="s">
        <v>218</v>
      </c>
      <c r="C5222" s="4">
        <v>2023</v>
      </c>
      <c r="D5222" s="3" t="s">
        <v>1450</v>
      </c>
      <c r="E5222" s="4">
        <v>8326460</v>
      </c>
      <c r="F5222" s="4"/>
      <c r="G5222" s="4">
        <v>8326460</v>
      </c>
      <c r="H5222" s="4">
        <v>0</v>
      </c>
      <c r="I5222" s="4">
        <v>8326460</v>
      </c>
      <c r="J5222" s="4"/>
      <c r="K5222" s="3" t="s">
        <v>1451</v>
      </c>
      <c r="L5222" s="4"/>
    </row>
    <row r="5223" spans="2:12" x14ac:dyDescent="0.3">
      <c r="B5223" s="3" t="s">
        <v>218</v>
      </c>
      <c r="C5223" s="4">
        <v>2023</v>
      </c>
      <c r="D5223" s="3" t="s">
        <v>1452</v>
      </c>
      <c r="E5223" s="4">
        <v>0</v>
      </c>
      <c r="F5223" s="4">
        <v>0</v>
      </c>
      <c r="G5223" s="4">
        <v>0</v>
      </c>
      <c r="H5223" s="4">
        <v>0</v>
      </c>
      <c r="I5223" s="4">
        <v>0</v>
      </c>
      <c r="J5223" s="4">
        <v>0</v>
      </c>
      <c r="K5223" s="3" t="s">
        <v>1451</v>
      </c>
      <c r="L5223" s="4"/>
    </row>
    <row r="5224" spans="2:12" x14ac:dyDescent="0.3">
      <c r="B5224" s="3" t="s">
        <v>218</v>
      </c>
      <c r="C5224" s="4">
        <v>2023</v>
      </c>
      <c r="D5224" s="3" t="s">
        <v>1453</v>
      </c>
      <c r="E5224" s="4">
        <v>0</v>
      </c>
      <c r="F5224" s="4">
        <v>0</v>
      </c>
      <c r="G5224" s="4">
        <v>0</v>
      </c>
      <c r="H5224" s="4">
        <v>0</v>
      </c>
      <c r="I5224" s="4">
        <v>0</v>
      </c>
      <c r="J5224" s="4">
        <v>0</v>
      </c>
      <c r="K5224" s="3" t="s">
        <v>1451</v>
      </c>
      <c r="L5224" s="4"/>
    </row>
    <row r="5225" spans="2:12" x14ac:dyDescent="0.3">
      <c r="B5225" s="3" t="s">
        <v>218</v>
      </c>
      <c r="C5225" s="4">
        <v>2023</v>
      </c>
      <c r="D5225" s="3" t="s">
        <v>1454</v>
      </c>
      <c r="E5225" s="4">
        <v>567693</v>
      </c>
      <c r="F5225" s="4">
        <v>256845</v>
      </c>
      <c r="G5225" s="4">
        <v>310848</v>
      </c>
      <c r="H5225" s="4">
        <v>0</v>
      </c>
      <c r="I5225" s="4">
        <v>0</v>
      </c>
      <c r="J5225" s="4">
        <v>0</v>
      </c>
      <c r="K5225" s="3" t="s">
        <v>1447</v>
      </c>
      <c r="L5225" s="4">
        <v>0.45243644011816248</v>
      </c>
    </row>
    <row r="5226" spans="2:12" x14ac:dyDescent="0.3">
      <c r="B5226" s="3" t="s">
        <v>218</v>
      </c>
      <c r="C5226" s="4">
        <v>2023</v>
      </c>
      <c r="D5226" s="3" t="s">
        <v>1455</v>
      </c>
      <c r="E5226" s="4">
        <v>0</v>
      </c>
      <c r="F5226" s="4">
        <v>0</v>
      </c>
      <c r="G5226" s="4">
        <v>0</v>
      </c>
      <c r="H5226" s="4">
        <v>0</v>
      </c>
      <c r="I5226" s="4">
        <v>0</v>
      </c>
      <c r="J5226" s="4">
        <v>0</v>
      </c>
      <c r="K5226" s="3" t="s">
        <v>1451</v>
      </c>
      <c r="L5226" s="4"/>
    </row>
    <row r="5227" spans="2:12" x14ac:dyDescent="0.3">
      <c r="B5227" s="3" t="s">
        <v>218</v>
      </c>
      <c r="C5227" s="4">
        <v>2023</v>
      </c>
      <c r="D5227" s="3" t="s">
        <v>1456</v>
      </c>
      <c r="E5227" s="4">
        <v>66112908</v>
      </c>
      <c r="F5227" s="4">
        <v>43554494</v>
      </c>
      <c r="G5227" s="4">
        <v>22558414</v>
      </c>
      <c r="H5227" s="4">
        <v>173342</v>
      </c>
      <c r="I5227" s="4">
        <v>0</v>
      </c>
      <c r="J5227" s="4">
        <v>0</v>
      </c>
      <c r="K5227" s="3" t="s">
        <v>1447</v>
      </c>
      <c r="L5227" s="4">
        <v>0.65878956647921161</v>
      </c>
    </row>
    <row r="5228" spans="2:12" x14ac:dyDescent="0.3">
      <c r="B5228" s="3" t="s">
        <v>218</v>
      </c>
      <c r="C5228" s="4">
        <v>2023</v>
      </c>
      <c r="D5228" s="3" t="s">
        <v>1457</v>
      </c>
      <c r="E5228" s="4">
        <v>0</v>
      </c>
      <c r="F5228" s="4">
        <v>0</v>
      </c>
      <c r="G5228" s="4">
        <v>0</v>
      </c>
      <c r="H5228" s="4">
        <v>0</v>
      </c>
      <c r="I5228" s="4">
        <v>0</v>
      </c>
      <c r="J5228" s="4">
        <v>0</v>
      </c>
      <c r="K5228" s="3" t="s">
        <v>1451</v>
      </c>
      <c r="L5228" s="4"/>
    </row>
    <row r="5229" spans="2:12" x14ac:dyDescent="0.3">
      <c r="B5229" s="3" t="s">
        <v>218</v>
      </c>
      <c r="C5229" s="4">
        <v>2023</v>
      </c>
      <c r="D5229" s="3" t="s">
        <v>1458</v>
      </c>
      <c r="E5229" s="4">
        <v>54050</v>
      </c>
      <c r="F5229" s="4"/>
      <c r="G5229" s="4">
        <v>54050</v>
      </c>
      <c r="H5229" s="4">
        <v>-28458</v>
      </c>
      <c r="I5229" s="4">
        <v>54050</v>
      </c>
      <c r="J5229" s="4"/>
      <c r="K5229" s="3" t="s">
        <v>1451</v>
      </c>
      <c r="L5229" s="4"/>
    </row>
    <row r="5230" spans="2:12" x14ac:dyDescent="0.3">
      <c r="B5230" s="3" t="s">
        <v>218</v>
      </c>
      <c r="C5230" s="4">
        <v>2024</v>
      </c>
      <c r="D5230" s="3" t="s">
        <v>1446</v>
      </c>
      <c r="E5230" s="4">
        <v>6909223</v>
      </c>
      <c r="F5230" s="4">
        <v>3626884</v>
      </c>
      <c r="G5230" s="4">
        <v>3282339</v>
      </c>
      <c r="H5230" s="4">
        <v>366309</v>
      </c>
      <c r="I5230" s="4">
        <v>19857731</v>
      </c>
      <c r="J5230" s="4">
        <v>567364</v>
      </c>
      <c r="K5230" s="3" t="s">
        <v>1460</v>
      </c>
      <c r="L5230" s="4">
        <v>0.52493370093858605</v>
      </c>
    </row>
    <row r="5231" spans="2:12" x14ac:dyDescent="0.3">
      <c r="B5231" s="3" t="s">
        <v>218</v>
      </c>
      <c r="C5231" s="4">
        <v>2024</v>
      </c>
      <c r="D5231" s="3" t="s">
        <v>1448</v>
      </c>
      <c r="E5231" s="4">
        <v>0</v>
      </c>
      <c r="F5231" s="4">
        <v>0</v>
      </c>
      <c r="G5231" s="4">
        <v>0</v>
      </c>
      <c r="H5231" s="4">
        <v>0</v>
      </c>
      <c r="I5231" s="4">
        <v>0</v>
      </c>
      <c r="J5231" s="4">
        <v>0</v>
      </c>
      <c r="K5231" s="3"/>
      <c r="L5231" s="4"/>
    </row>
    <row r="5232" spans="2:12" x14ac:dyDescent="0.3">
      <c r="B5232" s="3" t="s">
        <v>218</v>
      </c>
      <c r="C5232" s="4">
        <v>2024</v>
      </c>
      <c r="D5232" s="3" t="s">
        <v>1449</v>
      </c>
      <c r="E5232" s="4">
        <v>4319880</v>
      </c>
      <c r="F5232" s="4">
        <v>2219947</v>
      </c>
      <c r="G5232" s="4">
        <v>2099933</v>
      </c>
      <c r="H5232" s="4">
        <v>590374</v>
      </c>
      <c r="I5232" s="4">
        <v>4095694</v>
      </c>
      <c r="J5232" s="4">
        <v>273046</v>
      </c>
      <c r="K5232" s="3" t="s">
        <v>1460</v>
      </c>
      <c r="L5232" s="4">
        <v>0.513890895117457</v>
      </c>
    </row>
    <row r="5233" spans="2:12" x14ac:dyDescent="0.3">
      <c r="B5233" s="3" t="s">
        <v>218</v>
      </c>
      <c r="C5233" s="4">
        <v>2024</v>
      </c>
      <c r="D5233" s="3" t="s">
        <v>1450</v>
      </c>
      <c r="E5233" s="4">
        <v>8326460</v>
      </c>
      <c r="F5233" s="4"/>
      <c r="G5233" s="4">
        <v>8326460</v>
      </c>
      <c r="H5233" s="4">
        <v>0</v>
      </c>
      <c r="I5233" s="4">
        <v>8326460</v>
      </c>
      <c r="J5233" s="4"/>
      <c r="K5233" s="3" t="s">
        <v>1451</v>
      </c>
      <c r="L5233" s="4"/>
    </row>
    <row r="5234" spans="2:12" x14ac:dyDescent="0.3">
      <c r="B5234" s="3" t="s">
        <v>218</v>
      </c>
      <c r="C5234" s="4">
        <v>2024</v>
      </c>
      <c r="D5234" s="3" t="s">
        <v>1452</v>
      </c>
      <c r="E5234" s="4">
        <v>0</v>
      </c>
      <c r="F5234" s="4">
        <v>0</v>
      </c>
      <c r="G5234" s="4">
        <v>0</v>
      </c>
      <c r="H5234" s="4">
        <v>0</v>
      </c>
      <c r="I5234" s="4">
        <v>0</v>
      </c>
      <c r="J5234" s="4">
        <v>0</v>
      </c>
      <c r="K5234" s="3"/>
      <c r="L5234" s="4"/>
    </row>
    <row r="5235" spans="2:12" x14ac:dyDescent="0.3">
      <c r="B5235" s="3" t="s">
        <v>218</v>
      </c>
      <c r="C5235" s="4">
        <v>2024</v>
      </c>
      <c r="D5235" s="3" t="s">
        <v>1453</v>
      </c>
      <c r="E5235" s="4">
        <v>0</v>
      </c>
      <c r="F5235" s="4">
        <v>0</v>
      </c>
      <c r="G5235" s="4">
        <v>0</v>
      </c>
      <c r="H5235" s="4">
        <v>0</v>
      </c>
      <c r="I5235" s="4">
        <v>0</v>
      </c>
      <c r="J5235" s="4">
        <v>0</v>
      </c>
      <c r="K5235" s="3" t="s">
        <v>1451</v>
      </c>
      <c r="L5235" s="4"/>
    </row>
    <row r="5236" spans="2:12" x14ac:dyDescent="0.3">
      <c r="B5236" s="3" t="s">
        <v>218</v>
      </c>
      <c r="C5236" s="4">
        <v>2024</v>
      </c>
      <c r="D5236" s="3" t="s">
        <v>1454</v>
      </c>
      <c r="E5236" s="4">
        <v>586913</v>
      </c>
      <c r="F5236" s="4">
        <v>276845</v>
      </c>
      <c r="G5236" s="4">
        <v>310068</v>
      </c>
      <c r="H5236" s="4">
        <v>19220</v>
      </c>
      <c r="I5236" s="4">
        <v>22071</v>
      </c>
      <c r="J5236" s="4">
        <v>2207</v>
      </c>
      <c r="K5236" s="3" t="s">
        <v>1460</v>
      </c>
      <c r="L5236" s="4">
        <v>0.47169682729808338</v>
      </c>
    </row>
    <row r="5237" spans="2:12" x14ac:dyDescent="0.3">
      <c r="B5237" s="3" t="s">
        <v>218</v>
      </c>
      <c r="C5237" s="4">
        <v>2024</v>
      </c>
      <c r="D5237" s="3" t="s">
        <v>1455</v>
      </c>
      <c r="E5237" s="4">
        <v>0</v>
      </c>
      <c r="F5237" s="4">
        <v>0</v>
      </c>
      <c r="G5237" s="4">
        <v>0</v>
      </c>
      <c r="H5237" s="4">
        <v>0</v>
      </c>
      <c r="I5237" s="4">
        <v>0</v>
      </c>
      <c r="J5237" s="4">
        <v>0</v>
      </c>
      <c r="K5237" s="3"/>
      <c r="L5237" s="4"/>
    </row>
    <row r="5238" spans="2:12" x14ac:dyDescent="0.3">
      <c r="B5238" s="3" t="s">
        <v>218</v>
      </c>
      <c r="C5238" s="4">
        <v>2024</v>
      </c>
      <c r="D5238" s="3" t="s">
        <v>1456</v>
      </c>
      <c r="E5238" s="4">
        <v>66112908</v>
      </c>
      <c r="F5238" s="4">
        <v>44568504</v>
      </c>
      <c r="G5238" s="4">
        <v>21544404</v>
      </c>
      <c r="H5238" s="4">
        <v>0</v>
      </c>
      <c r="I5238" s="4">
        <v>48471400</v>
      </c>
      <c r="J5238" s="4">
        <v>1009821</v>
      </c>
      <c r="K5238" s="3" t="s">
        <v>1460</v>
      </c>
      <c r="L5238" s="4">
        <v>0.67412711599374819</v>
      </c>
    </row>
    <row r="5239" spans="2:12" x14ac:dyDescent="0.3">
      <c r="B5239" s="3" t="s">
        <v>218</v>
      </c>
      <c r="C5239" s="4">
        <v>2024</v>
      </c>
      <c r="D5239" s="3" t="s">
        <v>1457</v>
      </c>
      <c r="E5239" s="4">
        <v>0</v>
      </c>
      <c r="F5239" s="4">
        <v>0</v>
      </c>
      <c r="G5239" s="4">
        <v>0</v>
      </c>
      <c r="H5239" s="4">
        <v>0</v>
      </c>
      <c r="I5239" s="4">
        <v>0</v>
      </c>
      <c r="J5239" s="4">
        <v>0</v>
      </c>
      <c r="K5239" s="3"/>
      <c r="L5239" s="4"/>
    </row>
    <row r="5240" spans="2:12" x14ac:dyDescent="0.3">
      <c r="B5240" s="3" t="s">
        <v>218</v>
      </c>
      <c r="C5240" s="4">
        <v>2024</v>
      </c>
      <c r="D5240" s="3" t="s">
        <v>1458</v>
      </c>
      <c r="E5240" s="4">
        <v>11965</v>
      </c>
      <c r="F5240" s="4"/>
      <c r="G5240" s="4">
        <v>11965</v>
      </c>
      <c r="H5240" s="4">
        <v>-42085</v>
      </c>
      <c r="I5240" s="4">
        <v>11965</v>
      </c>
      <c r="J5240" s="4"/>
      <c r="K5240" s="3" t="s">
        <v>1451</v>
      </c>
      <c r="L5240" s="4"/>
    </row>
    <row r="5241" spans="2:12" x14ac:dyDescent="0.3">
      <c r="B5241" s="3" t="s">
        <v>220</v>
      </c>
      <c r="C5241" s="4">
        <v>2019</v>
      </c>
      <c r="D5241" s="3" t="s">
        <v>1446</v>
      </c>
      <c r="E5241" s="4">
        <v>3133143</v>
      </c>
      <c r="F5241" s="4">
        <v>1295816</v>
      </c>
      <c r="G5241" s="4">
        <v>1837327</v>
      </c>
      <c r="H5241" s="4">
        <v>0</v>
      </c>
      <c r="I5241" s="4">
        <v>0</v>
      </c>
      <c r="J5241" s="4">
        <v>0</v>
      </c>
      <c r="K5241" s="3" t="s">
        <v>1447</v>
      </c>
      <c r="L5241" s="4">
        <v>0.41358342086524619</v>
      </c>
    </row>
    <row r="5242" spans="2:12" x14ac:dyDescent="0.3">
      <c r="B5242" s="3" t="s">
        <v>220</v>
      </c>
      <c r="C5242" s="4">
        <v>2019</v>
      </c>
      <c r="D5242" s="3" t="s">
        <v>1448</v>
      </c>
      <c r="E5242" s="4">
        <v>0</v>
      </c>
      <c r="F5242" s="4">
        <v>0</v>
      </c>
      <c r="G5242" s="4">
        <v>0</v>
      </c>
      <c r="H5242" s="4">
        <v>0</v>
      </c>
      <c r="I5242" s="4">
        <v>0</v>
      </c>
      <c r="J5242" s="4">
        <v>0</v>
      </c>
      <c r="K5242" s="3" t="s">
        <v>1451</v>
      </c>
      <c r="L5242" s="4"/>
    </row>
    <row r="5243" spans="2:12" x14ac:dyDescent="0.3">
      <c r="B5243" s="3" t="s">
        <v>220</v>
      </c>
      <c r="C5243" s="4">
        <v>2019</v>
      </c>
      <c r="D5243" s="3" t="s">
        <v>1449</v>
      </c>
      <c r="E5243" s="4">
        <v>1454330</v>
      </c>
      <c r="F5243" s="4">
        <v>938301</v>
      </c>
      <c r="G5243" s="4">
        <v>516029</v>
      </c>
      <c r="H5243" s="4">
        <v>25366</v>
      </c>
      <c r="I5243" s="4">
        <v>0</v>
      </c>
      <c r="J5243" s="4">
        <v>0</v>
      </c>
      <c r="K5243" s="3" t="s">
        <v>1447</v>
      </c>
      <c r="L5243" s="4">
        <v>0.64517750441784194</v>
      </c>
    </row>
    <row r="5244" spans="2:12" x14ac:dyDescent="0.3">
      <c r="B5244" s="3" t="s">
        <v>220</v>
      </c>
      <c r="C5244" s="4">
        <v>2019</v>
      </c>
      <c r="D5244" s="3" t="s">
        <v>1450</v>
      </c>
      <c r="E5244" s="4">
        <v>1888118</v>
      </c>
      <c r="F5244" s="4"/>
      <c r="G5244" s="4">
        <v>1888118</v>
      </c>
      <c r="H5244" s="4">
        <v>657003</v>
      </c>
      <c r="I5244" s="4">
        <v>1888118</v>
      </c>
      <c r="J5244" s="4"/>
      <c r="K5244" s="3" t="s">
        <v>1451</v>
      </c>
      <c r="L5244" s="4"/>
    </row>
    <row r="5245" spans="2:12" x14ac:dyDescent="0.3">
      <c r="B5245" s="3" t="s">
        <v>220</v>
      </c>
      <c r="C5245" s="4">
        <v>2019</v>
      </c>
      <c r="D5245" s="3" t="s">
        <v>1452</v>
      </c>
      <c r="E5245" s="4">
        <v>0</v>
      </c>
      <c r="F5245" s="4">
        <v>0</v>
      </c>
      <c r="G5245" s="4">
        <v>0</v>
      </c>
      <c r="H5245" s="4">
        <v>0</v>
      </c>
      <c r="I5245" s="4">
        <v>0</v>
      </c>
      <c r="J5245" s="4">
        <v>0</v>
      </c>
      <c r="K5245" s="3" t="s">
        <v>1447</v>
      </c>
      <c r="L5245" s="4"/>
    </row>
    <row r="5246" spans="2:12" x14ac:dyDescent="0.3">
      <c r="B5246" s="3" t="s">
        <v>220</v>
      </c>
      <c r="C5246" s="4">
        <v>2019</v>
      </c>
      <c r="D5246" s="3" t="s">
        <v>1453</v>
      </c>
      <c r="E5246" s="4">
        <v>0</v>
      </c>
      <c r="F5246" s="4">
        <v>0</v>
      </c>
      <c r="G5246" s="4">
        <v>0</v>
      </c>
      <c r="H5246" s="4">
        <v>0</v>
      </c>
      <c r="I5246" s="4">
        <v>0</v>
      </c>
      <c r="J5246" s="4">
        <v>0</v>
      </c>
      <c r="K5246" s="3" t="s">
        <v>1451</v>
      </c>
      <c r="L5246" s="4"/>
    </row>
    <row r="5247" spans="2:12" x14ac:dyDescent="0.3">
      <c r="B5247" s="3" t="s">
        <v>220</v>
      </c>
      <c r="C5247" s="4">
        <v>2019</v>
      </c>
      <c r="D5247" s="3" t="s">
        <v>1454</v>
      </c>
      <c r="E5247" s="4">
        <v>40289</v>
      </c>
      <c r="F5247" s="4">
        <v>9336</v>
      </c>
      <c r="G5247" s="4">
        <v>30953</v>
      </c>
      <c r="H5247" s="4">
        <v>0</v>
      </c>
      <c r="I5247" s="4">
        <v>0</v>
      </c>
      <c r="J5247" s="4">
        <v>0</v>
      </c>
      <c r="K5247" s="3" t="s">
        <v>1447</v>
      </c>
      <c r="L5247" s="4">
        <v>0.23172578123060886</v>
      </c>
    </row>
    <row r="5248" spans="2:12" x14ac:dyDescent="0.3">
      <c r="B5248" s="3" t="s">
        <v>220</v>
      </c>
      <c r="C5248" s="4">
        <v>2019</v>
      </c>
      <c r="D5248" s="3" t="s">
        <v>1455</v>
      </c>
      <c r="E5248" s="4">
        <v>1754244</v>
      </c>
      <c r="F5248" s="4">
        <v>748310</v>
      </c>
      <c r="G5248" s="4">
        <v>1005934</v>
      </c>
      <c r="H5248" s="4">
        <v>0</v>
      </c>
      <c r="I5248" s="4">
        <v>0</v>
      </c>
      <c r="J5248" s="4">
        <v>0</v>
      </c>
      <c r="K5248" s="3" t="s">
        <v>1447</v>
      </c>
      <c r="L5248" s="4">
        <v>0.42657121814297211</v>
      </c>
    </row>
    <row r="5249" spans="2:12" x14ac:dyDescent="0.3">
      <c r="B5249" s="3" t="s">
        <v>220</v>
      </c>
      <c r="C5249" s="4">
        <v>2019</v>
      </c>
      <c r="D5249" s="3" t="s">
        <v>1456</v>
      </c>
      <c r="E5249" s="4">
        <v>1086707</v>
      </c>
      <c r="F5249" s="4">
        <v>853408</v>
      </c>
      <c r="G5249" s="4">
        <v>233299</v>
      </c>
      <c r="H5249" s="4">
        <v>68650</v>
      </c>
      <c r="I5249" s="4">
        <v>0</v>
      </c>
      <c r="J5249" s="4">
        <v>0</v>
      </c>
      <c r="K5249" s="3" t="s">
        <v>1447</v>
      </c>
      <c r="L5249" s="4">
        <v>0.78531563705764296</v>
      </c>
    </row>
    <row r="5250" spans="2:12" x14ac:dyDescent="0.3">
      <c r="B5250" s="3" t="s">
        <v>220</v>
      </c>
      <c r="C5250" s="4">
        <v>2019</v>
      </c>
      <c r="D5250" s="3" t="s">
        <v>1457</v>
      </c>
      <c r="E5250" s="4">
        <v>2244889</v>
      </c>
      <c r="F5250" s="4">
        <v>1112757</v>
      </c>
      <c r="G5250" s="4">
        <v>1132132</v>
      </c>
      <c r="H5250" s="4">
        <v>0</v>
      </c>
      <c r="I5250" s="4">
        <v>0</v>
      </c>
      <c r="J5250" s="4">
        <v>0</v>
      </c>
      <c r="K5250" s="3" t="s">
        <v>1447</v>
      </c>
      <c r="L5250" s="4">
        <v>0.49568464186870709</v>
      </c>
    </row>
    <row r="5251" spans="2:12" x14ac:dyDescent="0.3">
      <c r="B5251" s="3" t="s">
        <v>220</v>
      </c>
      <c r="C5251" s="4">
        <v>2019</v>
      </c>
      <c r="D5251" s="3" t="s">
        <v>1458</v>
      </c>
      <c r="E5251" s="4">
        <v>0</v>
      </c>
      <c r="F5251" s="4"/>
      <c r="G5251" s="4">
        <v>0</v>
      </c>
      <c r="H5251" s="4">
        <v>0</v>
      </c>
      <c r="I5251" s="4">
        <v>0</v>
      </c>
      <c r="J5251" s="4"/>
      <c r="K5251" s="3" t="s">
        <v>1451</v>
      </c>
      <c r="L5251" s="4"/>
    </row>
    <row r="5252" spans="2:12" x14ac:dyDescent="0.3">
      <c r="B5252" s="3" t="s">
        <v>220</v>
      </c>
      <c r="C5252" s="4">
        <v>2020</v>
      </c>
      <c r="D5252" s="3" t="s">
        <v>1446</v>
      </c>
      <c r="E5252" s="4">
        <v>3151715</v>
      </c>
      <c r="F5252" s="4">
        <v>1362362</v>
      </c>
      <c r="G5252" s="4">
        <v>1789353</v>
      </c>
      <c r="H5252" s="4">
        <v>18572</v>
      </c>
      <c r="I5252" s="4">
        <v>0</v>
      </c>
      <c r="J5252" s="4">
        <v>0</v>
      </c>
      <c r="K5252" s="3" t="s">
        <v>1459</v>
      </c>
      <c r="L5252" s="4">
        <v>0.43226053117112428</v>
      </c>
    </row>
    <row r="5253" spans="2:12" x14ac:dyDescent="0.3">
      <c r="B5253" s="3" t="s">
        <v>220</v>
      </c>
      <c r="C5253" s="4">
        <v>2020</v>
      </c>
      <c r="D5253" s="3" t="s">
        <v>1448</v>
      </c>
      <c r="E5253" s="4">
        <v>0</v>
      </c>
      <c r="F5253" s="4">
        <v>0</v>
      </c>
      <c r="G5253" s="4">
        <v>0</v>
      </c>
      <c r="H5253" s="4">
        <v>0</v>
      </c>
      <c r="I5253" s="4">
        <v>0</v>
      </c>
      <c r="J5253" s="4">
        <v>0</v>
      </c>
      <c r="K5253" s="3" t="s">
        <v>1459</v>
      </c>
      <c r="L5253" s="4"/>
    </row>
    <row r="5254" spans="2:12" x14ac:dyDescent="0.3">
      <c r="B5254" s="3" t="s">
        <v>220</v>
      </c>
      <c r="C5254" s="4">
        <v>2020</v>
      </c>
      <c r="D5254" s="3" t="s">
        <v>1449</v>
      </c>
      <c r="E5254" s="4">
        <v>1471557</v>
      </c>
      <c r="F5254" s="4">
        <v>948137</v>
      </c>
      <c r="G5254" s="4">
        <v>523420</v>
      </c>
      <c r="H5254" s="4">
        <v>102944</v>
      </c>
      <c r="I5254" s="4">
        <v>0</v>
      </c>
      <c r="J5254" s="4">
        <v>0</v>
      </c>
      <c r="K5254" s="3" t="s">
        <v>1459</v>
      </c>
      <c r="L5254" s="4">
        <v>0.64430871519078092</v>
      </c>
    </row>
    <row r="5255" spans="2:12" x14ac:dyDescent="0.3">
      <c r="B5255" s="3" t="s">
        <v>220</v>
      </c>
      <c r="C5255" s="4">
        <v>2020</v>
      </c>
      <c r="D5255" s="3" t="s">
        <v>1450</v>
      </c>
      <c r="E5255" s="4">
        <v>1888118</v>
      </c>
      <c r="F5255" s="4"/>
      <c r="G5255" s="4">
        <v>1888118</v>
      </c>
      <c r="H5255" s="4">
        <v>0</v>
      </c>
      <c r="I5255" s="4">
        <v>1888118</v>
      </c>
      <c r="J5255" s="4"/>
      <c r="K5255" s="3" t="s">
        <v>1451</v>
      </c>
      <c r="L5255" s="4"/>
    </row>
    <row r="5256" spans="2:12" x14ac:dyDescent="0.3">
      <c r="B5256" s="3" t="s">
        <v>220</v>
      </c>
      <c r="C5256" s="4">
        <v>2020</v>
      </c>
      <c r="D5256" s="3" t="s">
        <v>1452</v>
      </c>
      <c r="E5256" s="4">
        <v>0</v>
      </c>
      <c r="F5256" s="4">
        <v>0</v>
      </c>
      <c r="G5256" s="4">
        <v>0</v>
      </c>
      <c r="H5256" s="4">
        <v>0</v>
      </c>
      <c r="I5256" s="4">
        <v>0</v>
      </c>
      <c r="J5256" s="4">
        <v>0</v>
      </c>
      <c r="K5256" s="3" t="s">
        <v>1459</v>
      </c>
      <c r="L5256" s="4"/>
    </row>
    <row r="5257" spans="2:12" x14ac:dyDescent="0.3">
      <c r="B5257" s="3" t="s">
        <v>220</v>
      </c>
      <c r="C5257" s="4">
        <v>2020</v>
      </c>
      <c r="D5257" s="3" t="s">
        <v>1453</v>
      </c>
      <c r="E5257" s="4">
        <v>181848</v>
      </c>
      <c r="F5257" s="4">
        <v>105779</v>
      </c>
      <c r="G5257" s="4">
        <v>76069</v>
      </c>
      <c r="H5257" s="4">
        <v>45244</v>
      </c>
      <c r="I5257" s="4">
        <v>0</v>
      </c>
      <c r="J5257" s="4">
        <v>0</v>
      </c>
      <c r="K5257" s="3" t="s">
        <v>1451</v>
      </c>
      <c r="L5257" s="4">
        <v>0.58168910298711007</v>
      </c>
    </row>
    <row r="5258" spans="2:12" x14ac:dyDescent="0.3">
      <c r="B5258" s="3" t="s">
        <v>220</v>
      </c>
      <c r="C5258" s="4">
        <v>2020</v>
      </c>
      <c r="D5258" s="3" t="s">
        <v>1454</v>
      </c>
      <c r="E5258" s="4">
        <v>40289</v>
      </c>
      <c r="F5258" s="4">
        <v>12651</v>
      </c>
      <c r="G5258" s="4">
        <v>27638</v>
      </c>
      <c r="H5258" s="4">
        <v>0</v>
      </c>
      <c r="I5258" s="4">
        <v>0</v>
      </c>
      <c r="J5258" s="4">
        <v>0</v>
      </c>
      <c r="K5258" s="3" t="s">
        <v>1459</v>
      </c>
      <c r="L5258" s="4">
        <v>0.31400630445034627</v>
      </c>
    </row>
    <row r="5259" spans="2:12" x14ac:dyDescent="0.3">
      <c r="B5259" s="3" t="s">
        <v>220</v>
      </c>
      <c r="C5259" s="4">
        <v>2020</v>
      </c>
      <c r="D5259" s="3" t="s">
        <v>1455</v>
      </c>
      <c r="E5259" s="4">
        <v>1754244</v>
      </c>
      <c r="F5259" s="4">
        <v>783395</v>
      </c>
      <c r="G5259" s="4">
        <v>970849</v>
      </c>
      <c r="H5259" s="4">
        <v>0</v>
      </c>
      <c r="I5259" s="4">
        <v>0</v>
      </c>
      <c r="J5259" s="4">
        <v>0</v>
      </c>
      <c r="K5259" s="3" t="s">
        <v>1459</v>
      </c>
      <c r="L5259" s="4">
        <v>0.44657128654850753</v>
      </c>
    </row>
    <row r="5260" spans="2:12" x14ac:dyDescent="0.3">
      <c r="B5260" s="3" t="s">
        <v>220</v>
      </c>
      <c r="C5260" s="4">
        <v>2020</v>
      </c>
      <c r="D5260" s="3" t="s">
        <v>1456</v>
      </c>
      <c r="E5260" s="4">
        <v>1035820</v>
      </c>
      <c r="F5260" s="4">
        <v>842928</v>
      </c>
      <c r="G5260" s="4">
        <v>192892</v>
      </c>
      <c r="H5260" s="4">
        <v>0</v>
      </c>
      <c r="I5260" s="4">
        <v>0</v>
      </c>
      <c r="J5260" s="4">
        <v>0</v>
      </c>
      <c r="K5260" s="3" t="s">
        <v>1459</v>
      </c>
      <c r="L5260" s="4">
        <v>0.81377845571624419</v>
      </c>
    </row>
    <row r="5261" spans="2:12" x14ac:dyDescent="0.3">
      <c r="B5261" s="3" t="s">
        <v>220</v>
      </c>
      <c r="C5261" s="4">
        <v>2020</v>
      </c>
      <c r="D5261" s="3" t="s">
        <v>1457</v>
      </c>
      <c r="E5261" s="4">
        <v>2244889</v>
      </c>
      <c r="F5261" s="4">
        <v>1157148</v>
      </c>
      <c r="G5261" s="4">
        <v>1087741</v>
      </c>
      <c r="H5261" s="4">
        <v>0</v>
      </c>
      <c r="I5261" s="4">
        <v>0</v>
      </c>
      <c r="J5261" s="4">
        <v>0</v>
      </c>
      <c r="K5261" s="3" t="s">
        <v>1459</v>
      </c>
      <c r="L5261" s="4">
        <v>0.5154588935132205</v>
      </c>
    </row>
    <row r="5262" spans="2:12" x14ac:dyDescent="0.3">
      <c r="B5262" s="3" t="s">
        <v>220</v>
      </c>
      <c r="C5262" s="4">
        <v>2020</v>
      </c>
      <c r="D5262" s="3" t="s">
        <v>1458</v>
      </c>
      <c r="E5262" s="4">
        <v>0</v>
      </c>
      <c r="F5262" s="4"/>
      <c r="G5262" s="4">
        <v>0</v>
      </c>
      <c r="H5262" s="4">
        <v>0</v>
      </c>
      <c r="I5262" s="4">
        <v>0</v>
      </c>
      <c r="J5262" s="4"/>
      <c r="K5262" s="3" t="s">
        <v>1451</v>
      </c>
      <c r="L5262" s="4"/>
    </row>
    <row r="5263" spans="2:12" x14ac:dyDescent="0.3">
      <c r="B5263" s="3" t="s">
        <v>220</v>
      </c>
      <c r="C5263" s="4">
        <v>2021</v>
      </c>
      <c r="D5263" s="3" t="s">
        <v>1446</v>
      </c>
      <c r="E5263" s="4">
        <v>3312580</v>
      </c>
      <c r="F5263" s="4">
        <v>1430024</v>
      </c>
      <c r="G5263" s="4">
        <v>1882556</v>
      </c>
      <c r="H5263" s="4">
        <v>160865</v>
      </c>
      <c r="I5263" s="4">
        <v>0</v>
      </c>
      <c r="J5263" s="4">
        <v>0</v>
      </c>
      <c r="K5263" s="3" t="s">
        <v>1459</v>
      </c>
      <c r="L5263" s="4">
        <v>0.43169493265068315</v>
      </c>
    </row>
    <row r="5264" spans="2:12" x14ac:dyDescent="0.3">
      <c r="B5264" s="3" t="s">
        <v>220</v>
      </c>
      <c r="C5264" s="4">
        <v>2021</v>
      </c>
      <c r="D5264" s="3" t="s">
        <v>1448</v>
      </c>
      <c r="E5264" s="4">
        <v>0</v>
      </c>
      <c r="F5264" s="4">
        <v>0</v>
      </c>
      <c r="G5264" s="4">
        <v>0</v>
      </c>
      <c r="H5264" s="4">
        <v>0</v>
      </c>
      <c r="I5264" s="4">
        <v>0</v>
      </c>
      <c r="J5264" s="4">
        <v>0</v>
      </c>
      <c r="K5264" s="3" t="s">
        <v>1459</v>
      </c>
      <c r="L5264" s="4"/>
    </row>
    <row r="5265" spans="2:12" x14ac:dyDescent="0.3">
      <c r="B5265" s="3" t="s">
        <v>220</v>
      </c>
      <c r="C5265" s="4">
        <v>2021</v>
      </c>
      <c r="D5265" s="3" t="s">
        <v>1449</v>
      </c>
      <c r="E5265" s="4">
        <v>1279248</v>
      </c>
      <c r="F5265" s="4">
        <v>766608</v>
      </c>
      <c r="G5265" s="4">
        <v>512640</v>
      </c>
      <c r="H5265" s="4">
        <v>68090</v>
      </c>
      <c r="I5265" s="4">
        <v>0</v>
      </c>
      <c r="J5265" s="4">
        <v>0</v>
      </c>
      <c r="K5265" s="3" t="s">
        <v>1459</v>
      </c>
      <c r="L5265" s="4">
        <v>0.59926456793366101</v>
      </c>
    </row>
    <row r="5266" spans="2:12" x14ac:dyDescent="0.3">
      <c r="B5266" s="3" t="s">
        <v>220</v>
      </c>
      <c r="C5266" s="4">
        <v>2021</v>
      </c>
      <c r="D5266" s="3" t="s">
        <v>1450</v>
      </c>
      <c r="E5266" s="4">
        <v>2232568</v>
      </c>
      <c r="F5266" s="4"/>
      <c r="G5266" s="4">
        <v>2232568</v>
      </c>
      <c r="H5266" s="4">
        <v>344450</v>
      </c>
      <c r="I5266" s="4">
        <v>2232568</v>
      </c>
      <c r="J5266" s="4"/>
      <c r="K5266" s="3" t="s">
        <v>1451</v>
      </c>
      <c r="L5266" s="4"/>
    </row>
    <row r="5267" spans="2:12" x14ac:dyDescent="0.3">
      <c r="B5267" s="3" t="s">
        <v>220</v>
      </c>
      <c r="C5267" s="4">
        <v>2021</v>
      </c>
      <c r="D5267" s="3" t="s">
        <v>1452</v>
      </c>
      <c r="E5267" s="4">
        <v>0</v>
      </c>
      <c r="F5267" s="4">
        <v>0</v>
      </c>
      <c r="G5267" s="4">
        <v>0</v>
      </c>
      <c r="H5267" s="4">
        <v>0</v>
      </c>
      <c r="I5267" s="4">
        <v>0</v>
      </c>
      <c r="J5267" s="4">
        <v>0</v>
      </c>
      <c r="K5267" s="3" t="s">
        <v>1459</v>
      </c>
      <c r="L5267" s="4"/>
    </row>
    <row r="5268" spans="2:12" x14ac:dyDescent="0.3">
      <c r="B5268" s="3" t="s">
        <v>220</v>
      </c>
      <c r="C5268" s="4">
        <v>2021</v>
      </c>
      <c r="D5268" s="3" t="s">
        <v>1453</v>
      </c>
      <c r="E5268" s="4">
        <v>143810</v>
      </c>
      <c r="F5268" s="4">
        <v>66643</v>
      </c>
      <c r="G5268" s="4">
        <v>77167</v>
      </c>
      <c r="H5268" s="4">
        <v>7390</v>
      </c>
      <c r="I5268" s="4">
        <v>0</v>
      </c>
      <c r="J5268" s="4">
        <v>0</v>
      </c>
      <c r="K5268" s="3" t="s">
        <v>1451</v>
      </c>
      <c r="L5268" s="4">
        <v>0.46341005493359294</v>
      </c>
    </row>
    <row r="5269" spans="2:12" x14ac:dyDescent="0.3">
      <c r="B5269" s="3" t="s">
        <v>220</v>
      </c>
      <c r="C5269" s="4">
        <v>2021</v>
      </c>
      <c r="D5269" s="3" t="s">
        <v>1454</v>
      </c>
      <c r="E5269" s="4">
        <v>95007</v>
      </c>
      <c r="F5269" s="4">
        <v>67899</v>
      </c>
      <c r="G5269" s="4">
        <v>27108</v>
      </c>
      <c r="H5269" s="4">
        <v>0</v>
      </c>
      <c r="I5269" s="4">
        <v>0</v>
      </c>
      <c r="J5269" s="4">
        <v>0</v>
      </c>
      <c r="K5269" s="3" t="s">
        <v>1459</v>
      </c>
      <c r="L5269" s="4">
        <v>0.71467365562537499</v>
      </c>
    </row>
    <row r="5270" spans="2:12" x14ac:dyDescent="0.3">
      <c r="B5270" s="3" t="s">
        <v>220</v>
      </c>
      <c r="C5270" s="4">
        <v>2021</v>
      </c>
      <c r="D5270" s="3" t="s">
        <v>1455</v>
      </c>
      <c r="E5270" s="4">
        <v>1754244</v>
      </c>
      <c r="F5270" s="4">
        <v>818480</v>
      </c>
      <c r="G5270" s="4">
        <v>935764</v>
      </c>
      <c r="H5270" s="4">
        <v>0</v>
      </c>
      <c r="I5270" s="4">
        <v>0</v>
      </c>
      <c r="J5270" s="4">
        <v>0</v>
      </c>
      <c r="K5270" s="3" t="s">
        <v>1459</v>
      </c>
      <c r="L5270" s="4">
        <v>0.46657135495404289</v>
      </c>
    </row>
    <row r="5271" spans="2:12" x14ac:dyDescent="0.3">
      <c r="B5271" s="3" t="s">
        <v>220</v>
      </c>
      <c r="C5271" s="4">
        <v>2021</v>
      </c>
      <c r="D5271" s="3" t="s">
        <v>1456</v>
      </c>
      <c r="E5271" s="4">
        <v>1035820</v>
      </c>
      <c r="F5271" s="4">
        <v>870987</v>
      </c>
      <c r="G5271" s="4">
        <v>164833</v>
      </c>
      <c r="H5271" s="4">
        <v>0</v>
      </c>
      <c r="I5271" s="4">
        <v>0</v>
      </c>
      <c r="J5271" s="4">
        <v>0</v>
      </c>
      <c r="K5271" s="3" t="s">
        <v>1459</v>
      </c>
      <c r="L5271" s="4">
        <v>0.8408671390782182</v>
      </c>
    </row>
    <row r="5272" spans="2:12" x14ac:dyDescent="0.3">
      <c r="B5272" s="3" t="s">
        <v>220</v>
      </c>
      <c r="C5272" s="4">
        <v>2021</v>
      </c>
      <c r="D5272" s="3" t="s">
        <v>1457</v>
      </c>
      <c r="E5272" s="4">
        <v>2244889</v>
      </c>
      <c r="F5272" s="4">
        <v>1201539</v>
      </c>
      <c r="G5272" s="4">
        <v>1043350</v>
      </c>
      <c r="H5272" s="4">
        <v>0</v>
      </c>
      <c r="I5272" s="4">
        <v>0</v>
      </c>
      <c r="J5272" s="4">
        <v>0</v>
      </c>
      <c r="K5272" s="3" t="s">
        <v>1459</v>
      </c>
      <c r="L5272" s="4">
        <v>0.5352331451577339</v>
      </c>
    </row>
    <row r="5273" spans="2:12" x14ac:dyDescent="0.3">
      <c r="B5273" s="3" t="s">
        <v>220</v>
      </c>
      <c r="C5273" s="4">
        <v>2021</v>
      </c>
      <c r="D5273" s="3" t="s">
        <v>1458</v>
      </c>
      <c r="E5273" s="4">
        <v>0</v>
      </c>
      <c r="F5273" s="4"/>
      <c r="G5273" s="4">
        <v>0</v>
      </c>
      <c r="H5273" s="4">
        <v>0</v>
      </c>
      <c r="I5273" s="4">
        <v>0</v>
      </c>
      <c r="J5273" s="4"/>
      <c r="K5273" s="3" t="s">
        <v>1451</v>
      </c>
      <c r="L5273" s="4"/>
    </row>
    <row r="5274" spans="2:12" x14ac:dyDescent="0.3">
      <c r="B5274" s="3" t="s">
        <v>220</v>
      </c>
      <c r="C5274" s="4">
        <v>2022</v>
      </c>
      <c r="D5274" s="3" t="s">
        <v>1446</v>
      </c>
      <c r="E5274" s="4">
        <v>3787187</v>
      </c>
      <c r="F5274" s="4">
        <v>1502748</v>
      </c>
      <c r="G5274" s="4">
        <v>2284439</v>
      </c>
      <c r="H5274" s="4">
        <v>474607</v>
      </c>
      <c r="I5274" s="4">
        <v>0</v>
      </c>
      <c r="J5274" s="4">
        <v>0</v>
      </c>
      <c r="K5274" s="3" t="s">
        <v>1459</v>
      </c>
      <c r="L5274" s="4">
        <v>0.39679794000137836</v>
      </c>
    </row>
    <row r="5275" spans="2:12" x14ac:dyDescent="0.3">
      <c r="B5275" s="3" t="s">
        <v>220</v>
      </c>
      <c r="C5275" s="4">
        <v>2022</v>
      </c>
      <c r="D5275" s="3" t="s">
        <v>1448</v>
      </c>
      <c r="E5275" s="4">
        <v>0</v>
      </c>
      <c r="F5275" s="4">
        <v>0</v>
      </c>
      <c r="G5275" s="4">
        <v>0</v>
      </c>
      <c r="H5275" s="4">
        <v>0</v>
      </c>
      <c r="I5275" s="4">
        <v>0</v>
      </c>
      <c r="J5275" s="4">
        <v>0</v>
      </c>
      <c r="K5275" s="3" t="s">
        <v>1459</v>
      </c>
      <c r="L5275" s="4"/>
    </row>
    <row r="5276" spans="2:12" x14ac:dyDescent="0.3">
      <c r="B5276" s="3" t="s">
        <v>220</v>
      </c>
      <c r="C5276" s="4">
        <v>2022</v>
      </c>
      <c r="D5276" s="3" t="s">
        <v>1449</v>
      </c>
      <c r="E5276" s="4">
        <v>1292685</v>
      </c>
      <c r="F5276" s="4">
        <v>798363</v>
      </c>
      <c r="G5276" s="4">
        <v>494322</v>
      </c>
      <c r="H5276" s="4">
        <v>59306</v>
      </c>
      <c r="I5276" s="4">
        <v>0</v>
      </c>
      <c r="J5276" s="4">
        <v>0</v>
      </c>
      <c r="K5276" s="3" t="s">
        <v>1459</v>
      </c>
      <c r="L5276" s="4">
        <v>0.61760057554624681</v>
      </c>
    </row>
    <row r="5277" spans="2:12" x14ac:dyDescent="0.3">
      <c r="B5277" s="3" t="s">
        <v>220</v>
      </c>
      <c r="C5277" s="4">
        <v>2022</v>
      </c>
      <c r="D5277" s="3" t="s">
        <v>1450</v>
      </c>
      <c r="E5277" s="4">
        <v>2232568</v>
      </c>
      <c r="F5277" s="4"/>
      <c r="G5277" s="4">
        <v>2232568</v>
      </c>
      <c r="H5277" s="4">
        <v>0</v>
      </c>
      <c r="I5277" s="4">
        <v>2232568</v>
      </c>
      <c r="J5277" s="4"/>
      <c r="K5277" s="3" t="s">
        <v>1451</v>
      </c>
      <c r="L5277" s="4"/>
    </row>
    <row r="5278" spans="2:12" x14ac:dyDescent="0.3">
      <c r="B5278" s="3" t="s">
        <v>220</v>
      </c>
      <c r="C5278" s="4">
        <v>2022</v>
      </c>
      <c r="D5278" s="3" t="s">
        <v>1452</v>
      </c>
      <c r="E5278" s="4">
        <v>0</v>
      </c>
      <c r="F5278" s="4">
        <v>0</v>
      </c>
      <c r="G5278" s="4">
        <v>0</v>
      </c>
      <c r="H5278" s="4">
        <v>0</v>
      </c>
      <c r="I5278" s="4">
        <v>0</v>
      </c>
      <c r="J5278" s="4">
        <v>0</v>
      </c>
      <c r="K5278" s="3" t="s">
        <v>1459</v>
      </c>
      <c r="L5278" s="4"/>
    </row>
    <row r="5279" spans="2:12" x14ac:dyDescent="0.3">
      <c r="B5279" s="3" t="s">
        <v>220</v>
      </c>
      <c r="C5279" s="4">
        <v>2022</v>
      </c>
      <c r="D5279" s="3" t="s">
        <v>1453</v>
      </c>
      <c r="E5279" s="4">
        <v>102082</v>
      </c>
      <c r="F5279" s="4">
        <v>77665</v>
      </c>
      <c r="G5279" s="4">
        <v>24417</v>
      </c>
      <c r="H5279" s="4">
        <v>0</v>
      </c>
      <c r="I5279" s="4">
        <v>0</v>
      </c>
      <c r="J5279" s="4">
        <v>0</v>
      </c>
      <c r="K5279" s="3" t="s">
        <v>1451</v>
      </c>
      <c r="L5279" s="4">
        <v>0.76080993710938261</v>
      </c>
    </row>
    <row r="5280" spans="2:12" x14ac:dyDescent="0.3">
      <c r="B5280" s="3" t="s">
        <v>220</v>
      </c>
      <c r="C5280" s="4">
        <v>2022</v>
      </c>
      <c r="D5280" s="3" t="s">
        <v>1454</v>
      </c>
      <c r="E5280" s="4">
        <v>150235</v>
      </c>
      <c r="F5280" s="4">
        <v>60294</v>
      </c>
      <c r="G5280" s="4">
        <v>89941</v>
      </c>
      <c r="H5280" s="4">
        <v>52506</v>
      </c>
      <c r="I5280" s="4">
        <v>0</v>
      </c>
      <c r="J5280" s="4">
        <v>0</v>
      </c>
      <c r="K5280" s="3" t="s">
        <v>1459</v>
      </c>
      <c r="L5280" s="4">
        <v>0.40133124771191797</v>
      </c>
    </row>
    <row r="5281" spans="2:12" x14ac:dyDescent="0.3">
      <c r="B5281" s="3" t="s">
        <v>220</v>
      </c>
      <c r="C5281" s="4">
        <v>2022</v>
      </c>
      <c r="D5281" s="3" t="s">
        <v>1455</v>
      </c>
      <c r="E5281" s="4">
        <v>1754244</v>
      </c>
      <c r="F5281" s="4">
        <v>853565</v>
      </c>
      <c r="G5281" s="4">
        <v>900679</v>
      </c>
      <c r="H5281" s="4">
        <v>0</v>
      </c>
      <c r="I5281" s="4">
        <v>0</v>
      </c>
      <c r="J5281" s="4">
        <v>0</v>
      </c>
      <c r="K5281" s="3" t="s">
        <v>1459</v>
      </c>
      <c r="L5281" s="4">
        <v>0.48657142335957826</v>
      </c>
    </row>
    <row r="5282" spans="2:12" x14ac:dyDescent="0.3">
      <c r="B5282" s="3" t="s">
        <v>220</v>
      </c>
      <c r="C5282" s="4">
        <v>2022</v>
      </c>
      <c r="D5282" s="3" t="s">
        <v>1456</v>
      </c>
      <c r="E5282" s="4">
        <v>1334445</v>
      </c>
      <c r="F5282" s="4">
        <v>961921</v>
      </c>
      <c r="G5282" s="4">
        <v>372524</v>
      </c>
      <c r="H5282" s="4">
        <v>202494</v>
      </c>
      <c r="I5282" s="4">
        <v>0</v>
      </c>
      <c r="J5282" s="4">
        <v>0</v>
      </c>
      <c r="K5282" s="3" t="s">
        <v>1459</v>
      </c>
      <c r="L5282" s="4">
        <v>0.72083974985855548</v>
      </c>
    </row>
    <row r="5283" spans="2:12" x14ac:dyDescent="0.3">
      <c r="B5283" s="3" t="s">
        <v>220</v>
      </c>
      <c r="C5283" s="4">
        <v>2022</v>
      </c>
      <c r="D5283" s="3" t="s">
        <v>1457</v>
      </c>
      <c r="E5283" s="4">
        <v>2244889</v>
      </c>
      <c r="F5283" s="4">
        <v>1245929</v>
      </c>
      <c r="G5283" s="4">
        <v>998960</v>
      </c>
      <c r="H5283" s="4">
        <v>0</v>
      </c>
      <c r="I5283" s="4">
        <v>0</v>
      </c>
      <c r="J5283" s="4">
        <v>0</v>
      </c>
      <c r="K5283" s="3" t="s">
        <v>1459</v>
      </c>
      <c r="L5283" s="4">
        <v>0.55500695134592404</v>
      </c>
    </row>
    <row r="5284" spans="2:12" x14ac:dyDescent="0.3">
      <c r="B5284" s="3" t="s">
        <v>220</v>
      </c>
      <c r="C5284" s="4">
        <v>2022</v>
      </c>
      <c r="D5284" s="3" t="s">
        <v>1458</v>
      </c>
      <c r="E5284" s="4">
        <v>0</v>
      </c>
      <c r="F5284" s="4"/>
      <c r="G5284" s="4">
        <v>0</v>
      </c>
      <c r="H5284" s="4">
        <v>0</v>
      </c>
      <c r="I5284" s="4">
        <v>0</v>
      </c>
      <c r="J5284" s="4"/>
      <c r="K5284" s="3" t="s">
        <v>1451</v>
      </c>
      <c r="L5284" s="4"/>
    </row>
    <row r="5285" spans="2:12" x14ac:dyDescent="0.3">
      <c r="B5285" s="3" t="s">
        <v>220</v>
      </c>
      <c r="C5285" s="4">
        <v>2023</v>
      </c>
      <c r="D5285" s="3" t="s">
        <v>1446</v>
      </c>
      <c r="E5285" s="4">
        <v>4182838</v>
      </c>
      <c r="F5285" s="4">
        <v>1581993</v>
      </c>
      <c r="G5285" s="4">
        <v>2600845</v>
      </c>
      <c r="H5285" s="4">
        <v>395651</v>
      </c>
      <c r="I5285" s="4">
        <v>0</v>
      </c>
      <c r="J5285" s="4">
        <v>0</v>
      </c>
      <c r="K5285" s="3" t="s">
        <v>1459</v>
      </c>
      <c r="L5285" s="4">
        <v>0.37821043989750497</v>
      </c>
    </row>
    <row r="5286" spans="2:12" x14ac:dyDescent="0.3">
      <c r="B5286" s="3" t="s">
        <v>220</v>
      </c>
      <c r="C5286" s="4">
        <v>2023</v>
      </c>
      <c r="D5286" s="3" t="s">
        <v>1448</v>
      </c>
      <c r="E5286" s="4">
        <v>0</v>
      </c>
      <c r="F5286" s="4">
        <v>0</v>
      </c>
      <c r="G5286" s="4">
        <v>0</v>
      </c>
      <c r="H5286" s="4">
        <v>0</v>
      </c>
      <c r="I5286" s="4">
        <v>0</v>
      </c>
      <c r="J5286" s="4">
        <v>0</v>
      </c>
      <c r="K5286" s="3" t="s">
        <v>1459</v>
      </c>
      <c r="L5286" s="4"/>
    </row>
    <row r="5287" spans="2:12" x14ac:dyDescent="0.3">
      <c r="B5287" s="3" t="s">
        <v>220</v>
      </c>
      <c r="C5287" s="4">
        <v>2023</v>
      </c>
      <c r="D5287" s="3" t="s">
        <v>1449</v>
      </c>
      <c r="E5287" s="4">
        <v>1381096</v>
      </c>
      <c r="F5287" s="4">
        <v>832264</v>
      </c>
      <c r="G5287" s="4">
        <v>548832</v>
      </c>
      <c r="H5287" s="4">
        <v>161722</v>
      </c>
      <c r="I5287" s="4">
        <v>0</v>
      </c>
      <c r="J5287" s="4">
        <v>0</v>
      </c>
      <c r="K5287" s="3" t="s">
        <v>1459</v>
      </c>
      <c r="L5287" s="4">
        <v>0.60261125946349858</v>
      </c>
    </row>
    <row r="5288" spans="2:12" x14ac:dyDescent="0.3">
      <c r="B5288" s="3" t="s">
        <v>220</v>
      </c>
      <c r="C5288" s="4">
        <v>2023</v>
      </c>
      <c r="D5288" s="3" t="s">
        <v>1450</v>
      </c>
      <c r="E5288" s="4">
        <v>2232568</v>
      </c>
      <c r="F5288" s="4"/>
      <c r="G5288" s="4">
        <v>2232568</v>
      </c>
      <c r="H5288" s="4">
        <v>0</v>
      </c>
      <c r="I5288" s="4">
        <v>2232568</v>
      </c>
      <c r="J5288" s="4"/>
      <c r="K5288" s="3" t="s">
        <v>1451</v>
      </c>
      <c r="L5288" s="4"/>
    </row>
    <row r="5289" spans="2:12" x14ac:dyDescent="0.3">
      <c r="B5289" s="3" t="s">
        <v>220</v>
      </c>
      <c r="C5289" s="4">
        <v>2023</v>
      </c>
      <c r="D5289" s="3" t="s">
        <v>1452</v>
      </c>
      <c r="E5289" s="4">
        <v>0</v>
      </c>
      <c r="F5289" s="4">
        <v>0</v>
      </c>
      <c r="G5289" s="4">
        <v>0</v>
      </c>
      <c r="H5289" s="4">
        <v>0</v>
      </c>
      <c r="I5289" s="4">
        <v>0</v>
      </c>
      <c r="J5289" s="4">
        <v>0</v>
      </c>
      <c r="K5289" s="3" t="s">
        <v>1459</v>
      </c>
      <c r="L5289" s="4"/>
    </row>
    <row r="5290" spans="2:12" x14ac:dyDescent="0.3">
      <c r="B5290" s="3" t="s">
        <v>220</v>
      </c>
      <c r="C5290" s="4">
        <v>2023</v>
      </c>
      <c r="D5290" s="3" t="s">
        <v>1453</v>
      </c>
      <c r="E5290" s="4">
        <v>111914</v>
      </c>
      <c r="F5290" s="4">
        <v>86223</v>
      </c>
      <c r="G5290" s="4">
        <v>25691</v>
      </c>
      <c r="H5290" s="4">
        <v>0</v>
      </c>
      <c r="I5290" s="4">
        <v>0</v>
      </c>
      <c r="J5290" s="4">
        <v>0</v>
      </c>
      <c r="K5290" s="3" t="s">
        <v>1451</v>
      </c>
      <c r="L5290" s="4">
        <v>0.77043980199081441</v>
      </c>
    </row>
    <row r="5291" spans="2:12" x14ac:dyDescent="0.3">
      <c r="B5291" s="3" t="s">
        <v>220</v>
      </c>
      <c r="C5291" s="4">
        <v>2023</v>
      </c>
      <c r="D5291" s="3" t="s">
        <v>1454</v>
      </c>
      <c r="E5291" s="4">
        <v>591385</v>
      </c>
      <c r="F5291" s="4">
        <v>102750</v>
      </c>
      <c r="G5291" s="4">
        <v>488635</v>
      </c>
      <c r="H5291" s="4">
        <v>377671</v>
      </c>
      <c r="I5291" s="4">
        <v>0</v>
      </c>
      <c r="J5291" s="4">
        <v>0</v>
      </c>
      <c r="K5291" s="3" t="s">
        <v>1459</v>
      </c>
      <c r="L5291" s="4">
        <v>0.1737446840890452</v>
      </c>
    </row>
    <row r="5292" spans="2:12" x14ac:dyDescent="0.3">
      <c r="B5292" s="3" t="s">
        <v>220</v>
      </c>
      <c r="C5292" s="4">
        <v>2023</v>
      </c>
      <c r="D5292" s="3" t="s">
        <v>1455</v>
      </c>
      <c r="E5292" s="4">
        <v>1777892</v>
      </c>
      <c r="F5292" s="4">
        <v>888847</v>
      </c>
      <c r="G5292" s="4">
        <v>889045</v>
      </c>
      <c r="H5292" s="4">
        <v>23648</v>
      </c>
      <c r="I5292" s="4">
        <v>0</v>
      </c>
      <c r="J5292" s="4">
        <v>0</v>
      </c>
      <c r="K5292" s="3" t="s">
        <v>1459</v>
      </c>
      <c r="L5292" s="4">
        <v>0.49994431607769202</v>
      </c>
    </row>
    <row r="5293" spans="2:12" x14ac:dyDescent="0.3">
      <c r="B5293" s="3" t="s">
        <v>220</v>
      </c>
      <c r="C5293" s="4">
        <v>2023</v>
      </c>
      <c r="D5293" s="3" t="s">
        <v>1456</v>
      </c>
      <c r="E5293" s="4">
        <v>1334445</v>
      </c>
      <c r="F5293" s="4">
        <v>999830</v>
      </c>
      <c r="G5293" s="4">
        <v>334615</v>
      </c>
      <c r="H5293" s="4">
        <v>0</v>
      </c>
      <c r="I5293" s="4">
        <v>0</v>
      </c>
      <c r="J5293" s="4">
        <v>0</v>
      </c>
      <c r="K5293" s="3" t="s">
        <v>1459</v>
      </c>
      <c r="L5293" s="4">
        <v>0.74924781463454848</v>
      </c>
    </row>
    <row r="5294" spans="2:12" x14ac:dyDescent="0.3">
      <c r="B5294" s="3" t="s">
        <v>220</v>
      </c>
      <c r="C5294" s="4">
        <v>2023</v>
      </c>
      <c r="D5294" s="3" t="s">
        <v>1457</v>
      </c>
      <c r="E5294" s="4">
        <v>2244889</v>
      </c>
      <c r="F5294" s="4">
        <v>1290320</v>
      </c>
      <c r="G5294" s="4">
        <v>954569</v>
      </c>
      <c r="H5294" s="4">
        <v>0</v>
      </c>
      <c r="I5294" s="4">
        <v>0</v>
      </c>
      <c r="J5294" s="4">
        <v>0</v>
      </c>
      <c r="K5294" s="3" t="s">
        <v>1459</v>
      </c>
      <c r="L5294" s="4">
        <v>0.57478120299043733</v>
      </c>
    </row>
    <row r="5295" spans="2:12" x14ac:dyDescent="0.3">
      <c r="B5295" s="3" t="s">
        <v>220</v>
      </c>
      <c r="C5295" s="4">
        <v>2023</v>
      </c>
      <c r="D5295" s="3" t="s">
        <v>1458</v>
      </c>
      <c r="E5295" s="4">
        <v>0</v>
      </c>
      <c r="F5295" s="4"/>
      <c r="G5295" s="4">
        <v>0</v>
      </c>
      <c r="H5295" s="4">
        <v>0</v>
      </c>
      <c r="I5295" s="4">
        <v>0</v>
      </c>
      <c r="J5295" s="4"/>
      <c r="K5295" s="3" t="s">
        <v>1451</v>
      </c>
      <c r="L5295" s="4"/>
    </row>
    <row r="5296" spans="2:12" x14ac:dyDescent="0.3">
      <c r="B5296" s="3" t="s">
        <v>220</v>
      </c>
      <c r="C5296" s="4">
        <v>2024</v>
      </c>
      <c r="D5296" s="3" t="s">
        <v>1446</v>
      </c>
      <c r="E5296" s="4">
        <v>4200021</v>
      </c>
      <c r="F5296" s="4">
        <v>1668169</v>
      </c>
      <c r="G5296" s="4">
        <v>2531852</v>
      </c>
      <c r="H5296" s="4">
        <v>224175</v>
      </c>
      <c r="I5296" s="4">
        <v>0</v>
      </c>
      <c r="J5296" s="4">
        <v>0</v>
      </c>
      <c r="K5296" s="3" t="s">
        <v>1459</v>
      </c>
      <c r="L5296" s="4">
        <v>0.39718110933254858</v>
      </c>
    </row>
    <row r="5297" spans="2:12" x14ac:dyDescent="0.3">
      <c r="B5297" s="3" t="s">
        <v>220</v>
      </c>
      <c r="C5297" s="4">
        <v>2024</v>
      </c>
      <c r="D5297" s="3" t="s">
        <v>1448</v>
      </c>
      <c r="E5297" s="4">
        <v>0</v>
      </c>
      <c r="F5297" s="4">
        <v>0</v>
      </c>
      <c r="G5297" s="4">
        <v>0</v>
      </c>
      <c r="H5297" s="4">
        <v>0</v>
      </c>
      <c r="I5297" s="4">
        <v>0</v>
      </c>
      <c r="J5297" s="4">
        <v>0</v>
      </c>
      <c r="K5297" s="3"/>
      <c r="L5297" s="4"/>
    </row>
    <row r="5298" spans="2:12" x14ac:dyDescent="0.3">
      <c r="B5298" s="3" t="s">
        <v>220</v>
      </c>
      <c r="C5298" s="4">
        <v>2024</v>
      </c>
      <c r="D5298" s="3" t="s">
        <v>1449</v>
      </c>
      <c r="E5298" s="4">
        <v>1661352</v>
      </c>
      <c r="F5298" s="4">
        <v>1080035</v>
      </c>
      <c r="G5298" s="4">
        <v>581317</v>
      </c>
      <c r="H5298" s="4">
        <v>54812</v>
      </c>
      <c r="I5298" s="4">
        <v>0</v>
      </c>
      <c r="J5298" s="4">
        <v>0</v>
      </c>
      <c r="K5298" s="3" t="s">
        <v>1459</v>
      </c>
      <c r="L5298" s="4">
        <v>0.65009401981037129</v>
      </c>
    </row>
    <row r="5299" spans="2:12" x14ac:dyDescent="0.3">
      <c r="B5299" s="3" t="s">
        <v>220</v>
      </c>
      <c r="C5299" s="4">
        <v>2024</v>
      </c>
      <c r="D5299" s="3" t="s">
        <v>1450</v>
      </c>
      <c r="E5299" s="4">
        <v>2192504</v>
      </c>
      <c r="F5299" s="4"/>
      <c r="G5299" s="4">
        <v>2192504</v>
      </c>
      <c r="H5299" s="4">
        <v>0</v>
      </c>
      <c r="I5299" s="4">
        <v>2192504</v>
      </c>
      <c r="J5299" s="4"/>
      <c r="K5299" s="3" t="s">
        <v>1451</v>
      </c>
      <c r="L5299" s="4"/>
    </row>
    <row r="5300" spans="2:12" x14ac:dyDescent="0.3">
      <c r="B5300" s="3" t="s">
        <v>220</v>
      </c>
      <c r="C5300" s="4">
        <v>2024</v>
      </c>
      <c r="D5300" s="3" t="s">
        <v>1452</v>
      </c>
      <c r="E5300" s="4">
        <v>0</v>
      </c>
      <c r="F5300" s="4">
        <v>0</v>
      </c>
      <c r="G5300" s="4">
        <v>0</v>
      </c>
      <c r="H5300" s="4">
        <v>0</v>
      </c>
      <c r="I5300" s="4">
        <v>0</v>
      </c>
      <c r="J5300" s="4">
        <v>0</v>
      </c>
      <c r="K5300" s="3"/>
      <c r="L5300" s="4"/>
    </row>
    <row r="5301" spans="2:12" x14ac:dyDescent="0.3">
      <c r="B5301" s="3" t="s">
        <v>220</v>
      </c>
      <c r="C5301" s="4">
        <v>2024</v>
      </c>
      <c r="D5301" s="3" t="s">
        <v>1453</v>
      </c>
      <c r="E5301" s="4">
        <v>0</v>
      </c>
      <c r="F5301" s="4">
        <v>0</v>
      </c>
      <c r="G5301" s="4">
        <v>0</v>
      </c>
      <c r="H5301" s="4">
        <v>0</v>
      </c>
      <c r="I5301" s="4">
        <v>0</v>
      </c>
      <c r="J5301" s="4">
        <v>0</v>
      </c>
      <c r="K5301" s="3" t="s">
        <v>1451</v>
      </c>
      <c r="L5301" s="4"/>
    </row>
    <row r="5302" spans="2:12" x14ac:dyDescent="0.3">
      <c r="B5302" s="3" t="s">
        <v>220</v>
      </c>
      <c r="C5302" s="4">
        <v>2024</v>
      </c>
      <c r="D5302" s="3" t="s">
        <v>1454</v>
      </c>
      <c r="E5302" s="4">
        <v>477855</v>
      </c>
      <c r="F5302" s="4">
        <v>41801</v>
      </c>
      <c r="G5302" s="4">
        <v>436054</v>
      </c>
      <c r="H5302" s="4">
        <v>0</v>
      </c>
      <c r="I5302" s="4">
        <v>0</v>
      </c>
      <c r="J5302" s="4">
        <v>0</v>
      </c>
      <c r="K5302" s="3" t="s">
        <v>1459</v>
      </c>
      <c r="L5302" s="4">
        <v>8.7476326500716739E-2</v>
      </c>
    </row>
    <row r="5303" spans="2:12" x14ac:dyDescent="0.3">
      <c r="B5303" s="3" t="s">
        <v>220</v>
      </c>
      <c r="C5303" s="4">
        <v>2024</v>
      </c>
      <c r="D5303" s="3" t="s">
        <v>1455</v>
      </c>
      <c r="E5303" s="4">
        <v>1801377</v>
      </c>
      <c r="F5303" s="4">
        <v>924403</v>
      </c>
      <c r="G5303" s="4">
        <v>876974</v>
      </c>
      <c r="H5303" s="4">
        <v>0</v>
      </c>
      <c r="I5303" s="4">
        <v>0</v>
      </c>
      <c r="J5303" s="4">
        <v>0</v>
      </c>
      <c r="K5303" s="3" t="s">
        <v>1459</v>
      </c>
      <c r="L5303" s="4">
        <v>0.51316465126400523</v>
      </c>
    </row>
    <row r="5304" spans="2:12" x14ac:dyDescent="0.3">
      <c r="B5304" s="3" t="s">
        <v>220</v>
      </c>
      <c r="C5304" s="4">
        <v>2024</v>
      </c>
      <c r="D5304" s="3" t="s">
        <v>1456</v>
      </c>
      <c r="E5304" s="4">
        <v>1337946</v>
      </c>
      <c r="F5304" s="4">
        <v>1036656</v>
      </c>
      <c r="G5304" s="4">
        <v>301290</v>
      </c>
      <c r="H5304" s="4">
        <v>3500</v>
      </c>
      <c r="I5304" s="4">
        <v>0</v>
      </c>
      <c r="J5304" s="4">
        <v>0</v>
      </c>
      <c r="K5304" s="3" t="s">
        <v>1459</v>
      </c>
      <c r="L5304" s="4">
        <v>0.77481153947917181</v>
      </c>
    </row>
    <row r="5305" spans="2:12" x14ac:dyDescent="0.3">
      <c r="B5305" s="3" t="s">
        <v>220</v>
      </c>
      <c r="C5305" s="4">
        <v>2024</v>
      </c>
      <c r="D5305" s="3" t="s">
        <v>1457</v>
      </c>
      <c r="E5305" s="4">
        <v>2261467</v>
      </c>
      <c r="F5305" s="4">
        <v>1334711</v>
      </c>
      <c r="G5305" s="4">
        <v>926756</v>
      </c>
      <c r="H5305" s="4">
        <v>0</v>
      </c>
      <c r="I5305" s="4">
        <v>0</v>
      </c>
      <c r="J5305" s="4">
        <v>0</v>
      </c>
      <c r="K5305" s="3" t="s">
        <v>1459</v>
      </c>
      <c r="L5305" s="4">
        <v>0.59019698275499932</v>
      </c>
    </row>
    <row r="5306" spans="2:12" x14ac:dyDescent="0.3">
      <c r="B5306" s="3" t="s">
        <v>220</v>
      </c>
      <c r="C5306" s="4">
        <v>2024</v>
      </c>
      <c r="D5306" s="3" t="s">
        <v>1458</v>
      </c>
      <c r="E5306" s="4">
        <v>206991</v>
      </c>
      <c r="F5306" s="4"/>
      <c r="G5306" s="4">
        <v>206991</v>
      </c>
      <c r="H5306" s="4">
        <v>0</v>
      </c>
      <c r="I5306" s="4">
        <v>206991</v>
      </c>
      <c r="J5306" s="4"/>
      <c r="K5306" s="3" t="s">
        <v>1451</v>
      </c>
      <c r="L5306" s="4"/>
    </row>
    <row r="5307" spans="2:12" x14ac:dyDescent="0.3">
      <c r="B5307" s="3" t="s">
        <v>222</v>
      </c>
      <c r="C5307" s="4">
        <v>2019</v>
      </c>
      <c r="D5307" s="3" t="s">
        <v>1446</v>
      </c>
      <c r="E5307" s="4">
        <v>49517081</v>
      </c>
      <c r="F5307" s="4">
        <v>18047033</v>
      </c>
      <c r="G5307" s="4">
        <v>31470048</v>
      </c>
      <c r="H5307" s="4">
        <v>677300</v>
      </c>
      <c r="I5307" s="4">
        <v>49517081</v>
      </c>
      <c r="J5307" s="4">
        <v>1103749</v>
      </c>
      <c r="K5307" s="3" t="s">
        <v>1459</v>
      </c>
      <c r="L5307" s="4">
        <v>0.36446076052019299</v>
      </c>
    </row>
    <row r="5308" spans="2:12" x14ac:dyDescent="0.3">
      <c r="B5308" s="3" t="s">
        <v>222</v>
      </c>
      <c r="C5308" s="4">
        <v>2019</v>
      </c>
      <c r="D5308" s="3" t="s">
        <v>1448</v>
      </c>
      <c r="E5308" s="4">
        <v>107901767</v>
      </c>
      <c r="F5308" s="4">
        <v>27614514</v>
      </c>
      <c r="G5308" s="4">
        <v>80287253</v>
      </c>
      <c r="H5308" s="4">
        <v>1492704</v>
      </c>
      <c r="I5308" s="4">
        <v>107901767</v>
      </c>
      <c r="J5308" s="4">
        <v>1113005</v>
      </c>
      <c r="K5308" s="3" t="s">
        <v>1460</v>
      </c>
      <c r="L5308" s="4">
        <v>0.25592272274836797</v>
      </c>
    </row>
    <row r="5309" spans="2:12" x14ac:dyDescent="0.3">
      <c r="B5309" s="3" t="s">
        <v>222</v>
      </c>
      <c r="C5309" s="4">
        <v>2019</v>
      </c>
      <c r="D5309" s="3" t="s">
        <v>1449</v>
      </c>
      <c r="E5309" s="4">
        <v>13552419</v>
      </c>
      <c r="F5309" s="4">
        <v>5282114</v>
      </c>
      <c r="G5309" s="4">
        <v>8270305</v>
      </c>
      <c r="H5309" s="4">
        <v>2885619</v>
      </c>
      <c r="I5309" s="4">
        <v>13552419</v>
      </c>
      <c r="J5309" s="4">
        <v>787629</v>
      </c>
      <c r="K5309" s="3" t="s">
        <v>1459</v>
      </c>
      <c r="L5309" s="4">
        <v>0.38975433094269002</v>
      </c>
    </row>
    <row r="5310" spans="2:12" x14ac:dyDescent="0.3">
      <c r="B5310" s="3" t="s">
        <v>222</v>
      </c>
      <c r="C5310" s="4">
        <v>2019</v>
      </c>
      <c r="D5310" s="3" t="s">
        <v>1450</v>
      </c>
      <c r="E5310" s="4">
        <v>107903923</v>
      </c>
      <c r="F5310" s="4"/>
      <c r="G5310" s="4">
        <v>107903923</v>
      </c>
      <c r="H5310" s="4">
        <v>1387570</v>
      </c>
      <c r="I5310" s="4">
        <v>107903923</v>
      </c>
      <c r="J5310" s="4"/>
      <c r="K5310" s="3" t="s">
        <v>1451</v>
      </c>
      <c r="L5310" s="4"/>
    </row>
    <row r="5311" spans="2:12" x14ac:dyDescent="0.3">
      <c r="B5311" s="3" t="s">
        <v>222</v>
      </c>
      <c r="C5311" s="4">
        <v>2019</v>
      </c>
      <c r="D5311" s="3" t="s">
        <v>1452</v>
      </c>
      <c r="E5311" s="4">
        <v>8991262</v>
      </c>
      <c r="F5311" s="4">
        <v>4297161</v>
      </c>
      <c r="G5311" s="4">
        <v>4694101</v>
      </c>
      <c r="H5311" s="4">
        <v>1241625</v>
      </c>
      <c r="I5311" s="4">
        <v>8991262</v>
      </c>
      <c r="J5311" s="4">
        <v>453266</v>
      </c>
      <c r="K5311" s="3" t="s">
        <v>1459</v>
      </c>
      <c r="L5311" s="4">
        <v>0.47792634671306433</v>
      </c>
    </row>
    <row r="5312" spans="2:12" x14ac:dyDescent="0.3">
      <c r="B5312" s="3" t="s">
        <v>222</v>
      </c>
      <c r="C5312" s="4">
        <v>2019</v>
      </c>
      <c r="D5312" s="3" t="s">
        <v>1453</v>
      </c>
      <c r="E5312" s="4">
        <v>7634900</v>
      </c>
      <c r="F5312" s="4">
        <v>3826380</v>
      </c>
      <c r="G5312" s="4">
        <v>3808520</v>
      </c>
      <c r="H5312" s="4">
        <v>952524</v>
      </c>
      <c r="I5312" s="4">
        <v>7634899</v>
      </c>
      <c r="J5312" s="4">
        <v>456033</v>
      </c>
      <c r="K5312" s="3" t="s">
        <v>1451</v>
      </c>
      <c r="L5312" s="4">
        <v>0.50116962894078509</v>
      </c>
    </row>
    <row r="5313" spans="2:12" x14ac:dyDescent="0.3">
      <c r="B5313" s="3" t="s">
        <v>222</v>
      </c>
      <c r="C5313" s="4">
        <v>2019</v>
      </c>
      <c r="D5313" s="3" t="s">
        <v>1454</v>
      </c>
      <c r="E5313" s="4">
        <v>9325066</v>
      </c>
      <c r="F5313" s="4">
        <v>3849370</v>
      </c>
      <c r="G5313" s="4">
        <v>5475696</v>
      </c>
      <c r="H5313" s="4">
        <v>608922</v>
      </c>
      <c r="I5313" s="4">
        <v>9660979</v>
      </c>
      <c r="J5313" s="4">
        <v>445475</v>
      </c>
      <c r="K5313" s="3" t="s">
        <v>1459</v>
      </c>
      <c r="L5313" s="4">
        <v>0.41279815070477788</v>
      </c>
    </row>
    <row r="5314" spans="2:12" x14ac:dyDescent="0.3">
      <c r="B5314" s="3" t="s">
        <v>222</v>
      </c>
      <c r="C5314" s="4">
        <v>2019</v>
      </c>
      <c r="D5314" s="3" t="s">
        <v>1455</v>
      </c>
      <c r="E5314" s="4">
        <v>75706938</v>
      </c>
      <c r="F5314" s="4">
        <v>24194698</v>
      </c>
      <c r="G5314" s="4">
        <v>51512240</v>
      </c>
      <c r="H5314" s="4">
        <v>696003</v>
      </c>
      <c r="I5314" s="4">
        <v>75706938</v>
      </c>
      <c r="J5314" s="4">
        <v>1111713</v>
      </c>
      <c r="K5314" s="3" t="s">
        <v>1460</v>
      </c>
      <c r="L5314" s="4">
        <v>0.31958362917808142</v>
      </c>
    </row>
    <row r="5315" spans="2:12" x14ac:dyDescent="0.3">
      <c r="B5315" s="3" t="s">
        <v>222</v>
      </c>
      <c r="C5315" s="4">
        <v>2019</v>
      </c>
      <c r="D5315" s="3" t="s">
        <v>1456</v>
      </c>
      <c r="E5315" s="4">
        <v>178019743</v>
      </c>
      <c r="F5315" s="4">
        <v>55457417</v>
      </c>
      <c r="G5315" s="4">
        <v>122562326</v>
      </c>
      <c r="H5315" s="4">
        <v>3136534</v>
      </c>
      <c r="I5315" s="4">
        <v>178019744</v>
      </c>
      <c r="J5315" s="4">
        <v>2895219</v>
      </c>
      <c r="K5315" s="3" t="s">
        <v>1459</v>
      </c>
      <c r="L5315" s="4">
        <v>0.31152396956330847</v>
      </c>
    </row>
    <row r="5316" spans="2:12" x14ac:dyDescent="0.3">
      <c r="B5316" s="3" t="s">
        <v>222</v>
      </c>
      <c r="C5316" s="4">
        <v>2019</v>
      </c>
      <c r="D5316" s="3" t="s">
        <v>1457</v>
      </c>
      <c r="E5316" s="4">
        <v>79347844</v>
      </c>
      <c r="F5316" s="4">
        <v>24689219</v>
      </c>
      <c r="G5316" s="4">
        <v>54658625</v>
      </c>
      <c r="H5316" s="4">
        <v>2241319</v>
      </c>
      <c r="I5316" s="4">
        <v>79347843</v>
      </c>
      <c r="J5316" s="4">
        <v>1402838</v>
      </c>
      <c r="K5316" s="3" t="s">
        <v>1460</v>
      </c>
      <c r="L5316" s="4">
        <v>0.31115173085232156</v>
      </c>
    </row>
    <row r="5317" spans="2:12" x14ac:dyDescent="0.3">
      <c r="B5317" s="3" t="s">
        <v>222</v>
      </c>
      <c r="C5317" s="4">
        <v>2019</v>
      </c>
      <c r="D5317" s="3" t="s">
        <v>1458</v>
      </c>
      <c r="E5317" s="4">
        <v>14508033</v>
      </c>
      <c r="F5317" s="4"/>
      <c r="G5317" s="4">
        <v>14508033</v>
      </c>
      <c r="H5317" s="4">
        <v>7915893</v>
      </c>
      <c r="I5317" s="4">
        <v>14508033</v>
      </c>
      <c r="J5317" s="4"/>
      <c r="K5317" s="3" t="s">
        <v>1451</v>
      </c>
      <c r="L5317" s="4"/>
    </row>
    <row r="5318" spans="2:12" x14ac:dyDescent="0.3">
      <c r="B5318" s="3" t="s">
        <v>222</v>
      </c>
      <c r="C5318" s="4">
        <v>2020</v>
      </c>
      <c r="D5318" s="3" t="s">
        <v>1446</v>
      </c>
      <c r="E5318" s="4">
        <v>49544948</v>
      </c>
      <c r="F5318" s="4">
        <v>18818216</v>
      </c>
      <c r="G5318" s="4">
        <v>30726732</v>
      </c>
      <c r="H5318" s="4">
        <v>915213</v>
      </c>
      <c r="I5318" s="4">
        <v>97732935</v>
      </c>
      <c r="J5318" s="4">
        <v>1175758</v>
      </c>
      <c r="K5318" s="3" t="s">
        <v>1459</v>
      </c>
      <c r="L5318" s="4">
        <v>0.37982108690476374</v>
      </c>
    </row>
    <row r="5319" spans="2:12" x14ac:dyDescent="0.3">
      <c r="B5319" s="3" t="s">
        <v>222</v>
      </c>
      <c r="C5319" s="4">
        <v>2020</v>
      </c>
      <c r="D5319" s="3" t="s">
        <v>1448</v>
      </c>
      <c r="E5319" s="4">
        <v>108867950</v>
      </c>
      <c r="F5319" s="4">
        <v>28710688</v>
      </c>
      <c r="G5319" s="4">
        <v>80157262</v>
      </c>
      <c r="H5319" s="4">
        <v>999953</v>
      </c>
      <c r="I5319" s="4">
        <v>290291057</v>
      </c>
      <c r="J5319" s="4">
        <v>1127469</v>
      </c>
      <c r="K5319" s="3" t="s">
        <v>1460</v>
      </c>
      <c r="L5319" s="4">
        <v>0.26372029600998276</v>
      </c>
    </row>
    <row r="5320" spans="2:12" x14ac:dyDescent="0.3">
      <c r="B5320" s="3" t="s">
        <v>222</v>
      </c>
      <c r="C5320" s="4">
        <v>2020</v>
      </c>
      <c r="D5320" s="3" t="s">
        <v>1449</v>
      </c>
      <c r="E5320" s="4">
        <v>14395550</v>
      </c>
      <c r="F5320" s="4">
        <v>5617123</v>
      </c>
      <c r="G5320" s="4">
        <v>8778427</v>
      </c>
      <c r="H5320" s="4">
        <v>1586036</v>
      </c>
      <c r="I5320" s="4">
        <v>16668197</v>
      </c>
      <c r="J5320" s="4">
        <v>975837</v>
      </c>
      <c r="K5320" s="3" t="s">
        <v>1459</v>
      </c>
      <c r="L5320" s="4">
        <v>0.39019856830756727</v>
      </c>
    </row>
    <row r="5321" spans="2:12" x14ac:dyDescent="0.3">
      <c r="B5321" s="3" t="s">
        <v>222</v>
      </c>
      <c r="C5321" s="4">
        <v>2020</v>
      </c>
      <c r="D5321" s="3" t="s">
        <v>1450</v>
      </c>
      <c r="E5321" s="4">
        <v>113977200</v>
      </c>
      <c r="F5321" s="4"/>
      <c r="G5321" s="4">
        <v>113977200</v>
      </c>
      <c r="H5321" s="4">
        <v>6073276</v>
      </c>
      <c r="I5321" s="4">
        <v>113977200</v>
      </c>
      <c r="J5321" s="4"/>
      <c r="K5321" s="3" t="s">
        <v>1451</v>
      </c>
      <c r="L5321" s="4"/>
    </row>
    <row r="5322" spans="2:12" x14ac:dyDescent="0.3">
      <c r="B5322" s="3" t="s">
        <v>222</v>
      </c>
      <c r="C5322" s="4">
        <v>2020</v>
      </c>
      <c r="D5322" s="3" t="s">
        <v>1452</v>
      </c>
      <c r="E5322" s="4">
        <v>9022762</v>
      </c>
      <c r="F5322" s="4">
        <v>4778408</v>
      </c>
      <c r="G5322" s="4">
        <v>4244354</v>
      </c>
      <c r="H5322" s="4">
        <v>31500</v>
      </c>
      <c r="I5322" s="4">
        <v>12565629</v>
      </c>
      <c r="J5322" s="4">
        <v>479064</v>
      </c>
      <c r="K5322" s="3" t="s">
        <v>1459</v>
      </c>
      <c r="L5322" s="4">
        <v>0.52959481808342057</v>
      </c>
    </row>
    <row r="5323" spans="2:12" x14ac:dyDescent="0.3">
      <c r="B5323" s="3" t="s">
        <v>222</v>
      </c>
      <c r="C5323" s="4">
        <v>2020</v>
      </c>
      <c r="D5323" s="3" t="s">
        <v>1453</v>
      </c>
      <c r="E5323" s="4">
        <v>8154960</v>
      </c>
      <c r="F5323" s="4">
        <v>4389276</v>
      </c>
      <c r="G5323" s="4">
        <v>3765684</v>
      </c>
      <c r="H5323" s="4">
        <v>753232</v>
      </c>
      <c r="I5323" s="4">
        <v>9983878</v>
      </c>
      <c r="J5323" s="4">
        <v>366347</v>
      </c>
      <c r="K5323" s="3" t="s">
        <v>1451</v>
      </c>
      <c r="L5323" s="4">
        <v>0.53823390917919889</v>
      </c>
    </row>
    <row r="5324" spans="2:12" x14ac:dyDescent="0.3">
      <c r="B5324" s="3" t="s">
        <v>222</v>
      </c>
      <c r="C5324" s="4">
        <v>2020</v>
      </c>
      <c r="D5324" s="3" t="s">
        <v>1454</v>
      </c>
      <c r="E5324" s="4">
        <v>10405307</v>
      </c>
      <c r="F5324" s="4">
        <v>4694645</v>
      </c>
      <c r="G5324" s="4">
        <v>5710662</v>
      </c>
      <c r="H5324" s="4">
        <v>232898</v>
      </c>
      <c r="I5324" s="4">
        <v>14896872</v>
      </c>
      <c r="J5324" s="4">
        <v>442883</v>
      </c>
      <c r="K5324" s="3" t="s">
        <v>1459</v>
      </c>
      <c r="L5324" s="4">
        <v>0.45117794217892848</v>
      </c>
    </row>
    <row r="5325" spans="2:12" x14ac:dyDescent="0.3">
      <c r="B5325" s="3" t="s">
        <v>222</v>
      </c>
      <c r="C5325" s="4">
        <v>2020</v>
      </c>
      <c r="D5325" s="3" t="s">
        <v>1455</v>
      </c>
      <c r="E5325" s="4">
        <v>76864051</v>
      </c>
      <c r="F5325" s="4">
        <v>25098575</v>
      </c>
      <c r="G5325" s="4">
        <v>51765476</v>
      </c>
      <c r="H5325" s="4">
        <v>1412864</v>
      </c>
      <c r="I5325" s="4">
        <v>190617461</v>
      </c>
      <c r="J5325" s="4">
        <v>1144072</v>
      </c>
      <c r="K5325" s="3" t="s">
        <v>1460</v>
      </c>
      <c r="L5325" s="4">
        <v>0.32653203511222689</v>
      </c>
    </row>
    <row r="5326" spans="2:12" x14ac:dyDescent="0.3">
      <c r="B5326" s="3" t="s">
        <v>222</v>
      </c>
      <c r="C5326" s="4">
        <v>2020</v>
      </c>
      <c r="D5326" s="3" t="s">
        <v>1456</v>
      </c>
      <c r="E5326" s="4">
        <v>181889201</v>
      </c>
      <c r="F5326" s="4">
        <v>58109724</v>
      </c>
      <c r="G5326" s="4">
        <v>123779477</v>
      </c>
      <c r="H5326" s="4">
        <v>4408662</v>
      </c>
      <c r="I5326" s="4">
        <v>363062157</v>
      </c>
      <c r="J5326" s="4">
        <v>1270870</v>
      </c>
      <c r="K5326" s="3" t="s">
        <v>1459</v>
      </c>
      <c r="L5326" s="4">
        <v>0.31947869186582439</v>
      </c>
    </row>
    <row r="5327" spans="2:12" x14ac:dyDescent="0.3">
      <c r="B5327" s="3" t="s">
        <v>222</v>
      </c>
      <c r="C5327" s="4">
        <v>2020</v>
      </c>
      <c r="D5327" s="3" t="s">
        <v>1457</v>
      </c>
      <c r="E5327" s="4">
        <v>80745543</v>
      </c>
      <c r="F5327" s="4">
        <v>24946883</v>
      </c>
      <c r="G5327" s="4">
        <v>55798660</v>
      </c>
      <c r="H5327" s="4">
        <v>2466829</v>
      </c>
      <c r="I5327" s="4">
        <v>177322010</v>
      </c>
      <c r="J5327" s="4">
        <v>1349268</v>
      </c>
      <c r="K5327" s="3" t="s">
        <v>1460</v>
      </c>
      <c r="L5327" s="4">
        <v>0.30895678043802366</v>
      </c>
    </row>
    <row r="5328" spans="2:12" x14ac:dyDescent="0.3">
      <c r="B5328" s="3" t="s">
        <v>222</v>
      </c>
      <c r="C5328" s="4">
        <v>2020</v>
      </c>
      <c r="D5328" s="3" t="s">
        <v>1458</v>
      </c>
      <c r="E5328" s="4">
        <v>17021609</v>
      </c>
      <c r="F5328" s="4"/>
      <c r="G5328" s="4">
        <v>17021609</v>
      </c>
      <c r="H5328" s="4">
        <v>2549646</v>
      </c>
      <c r="I5328" s="4">
        <v>17021609</v>
      </c>
      <c r="J5328" s="4"/>
      <c r="K5328" s="3" t="s">
        <v>1451</v>
      </c>
      <c r="L5328" s="4"/>
    </row>
    <row r="5329" spans="2:12" x14ac:dyDescent="0.3">
      <c r="B5329" s="3" t="s">
        <v>222</v>
      </c>
      <c r="C5329" s="4">
        <v>2021</v>
      </c>
      <c r="D5329" s="3" t="s">
        <v>1446</v>
      </c>
      <c r="E5329" s="4">
        <v>54137775</v>
      </c>
      <c r="F5329" s="4">
        <v>19968248</v>
      </c>
      <c r="G5329" s="4">
        <v>34169527</v>
      </c>
      <c r="H5329" s="4">
        <v>4775867</v>
      </c>
      <c r="I5329" s="4">
        <v>108108211</v>
      </c>
      <c r="J5329" s="4">
        <v>5116337</v>
      </c>
      <c r="K5329" s="3" t="s">
        <v>1459</v>
      </c>
      <c r="L5329" s="4">
        <v>0.36884131274327397</v>
      </c>
    </row>
    <row r="5330" spans="2:12" x14ac:dyDescent="0.3">
      <c r="B5330" s="3" t="s">
        <v>222</v>
      </c>
      <c r="C5330" s="4">
        <v>2021</v>
      </c>
      <c r="D5330" s="3" t="s">
        <v>1448</v>
      </c>
      <c r="E5330" s="4">
        <v>111225543</v>
      </c>
      <c r="F5330" s="4">
        <v>29827962</v>
      </c>
      <c r="G5330" s="4">
        <v>81397581</v>
      </c>
      <c r="H5330" s="4">
        <v>2389427</v>
      </c>
      <c r="I5330" s="4">
        <v>309837379</v>
      </c>
      <c r="J5330" s="4">
        <v>5755850</v>
      </c>
      <c r="K5330" s="3" t="s">
        <v>1460</v>
      </c>
      <c r="L5330" s="4">
        <v>0.26817546757222843</v>
      </c>
    </row>
    <row r="5331" spans="2:12" x14ac:dyDescent="0.3">
      <c r="B5331" s="3" t="s">
        <v>222</v>
      </c>
      <c r="C5331" s="4">
        <v>2021</v>
      </c>
      <c r="D5331" s="3" t="s">
        <v>1449</v>
      </c>
      <c r="E5331" s="4">
        <v>15011226</v>
      </c>
      <c r="F5331" s="4">
        <v>6087172</v>
      </c>
      <c r="G5331" s="4">
        <v>8924054</v>
      </c>
      <c r="H5331" s="4">
        <v>1093500</v>
      </c>
      <c r="I5331" s="4">
        <v>17960847</v>
      </c>
      <c r="J5331" s="4">
        <v>3301626</v>
      </c>
      <c r="K5331" s="3" t="s">
        <v>1459</v>
      </c>
      <c r="L5331" s="4">
        <v>0.40550798449107356</v>
      </c>
    </row>
    <row r="5332" spans="2:12" x14ac:dyDescent="0.3">
      <c r="B5332" s="3" t="s">
        <v>222</v>
      </c>
      <c r="C5332" s="4">
        <v>2021</v>
      </c>
      <c r="D5332" s="3" t="s">
        <v>1450</v>
      </c>
      <c r="E5332" s="4">
        <v>126477788</v>
      </c>
      <c r="F5332" s="4"/>
      <c r="G5332" s="4">
        <v>126477788</v>
      </c>
      <c r="H5332" s="4">
        <v>12988410</v>
      </c>
      <c r="I5332" s="4">
        <v>126477788</v>
      </c>
      <c r="J5332" s="4"/>
      <c r="K5332" s="3" t="s">
        <v>1451</v>
      </c>
      <c r="L5332" s="4"/>
    </row>
    <row r="5333" spans="2:12" x14ac:dyDescent="0.3">
      <c r="B5333" s="3" t="s">
        <v>222</v>
      </c>
      <c r="C5333" s="4">
        <v>2021</v>
      </c>
      <c r="D5333" s="3" t="s">
        <v>1452</v>
      </c>
      <c r="E5333" s="4">
        <v>9022762</v>
      </c>
      <c r="F5333" s="4">
        <v>5259674</v>
      </c>
      <c r="G5333" s="4">
        <v>3763088</v>
      </c>
      <c r="H5333" s="4">
        <v>0</v>
      </c>
      <c r="I5333" s="4">
        <v>13319567</v>
      </c>
      <c r="J5333" s="4">
        <v>1316163</v>
      </c>
      <c r="K5333" s="3" t="s">
        <v>1459</v>
      </c>
      <c r="L5333" s="4">
        <v>0.58293391757424173</v>
      </c>
    </row>
    <row r="5334" spans="2:12" x14ac:dyDescent="0.3">
      <c r="B5334" s="3" t="s">
        <v>222</v>
      </c>
      <c r="C5334" s="4">
        <v>2021</v>
      </c>
      <c r="D5334" s="3" t="s">
        <v>1453</v>
      </c>
      <c r="E5334" s="4">
        <v>8166028</v>
      </c>
      <c r="F5334" s="4">
        <v>4021017</v>
      </c>
      <c r="G5334" s="4">
        <v>4145011</v>
      </c>
      <c r="H5334" s="4">
        <v>714512</v>
      </c>
      <c r="I5334" s="4">
        <v>10379355</v>
      </c>
      <c r="J5334" s="4">
        <v>1657259</v>
      </c>
      <c r="K5334" s="3" t="s">
        <v>1451</v>
      </c>
      <c r="L5334" s="4">
        <v>0.49240793688192103</v>
      </c>
    </row>
    <row r="5335" spans="2:12" x14ac:dyDescent="0.3">
      <c r="B5335" s="3" t="s">
        <v>222</v>
      </c>
      <c r="C5335" s="4">
        <v>2021</v>
      </c>
      <c r="D5335" s="3" t="s">
        <v>1454</v>
      </c>
      <c r="E5335" s="4">
        <v>10369727</v>
      </c>
      <c r="F5335" s="4">
        <v>4976986</v>
      </c>
      <c r="G5335" s="4">
        <v>5392741</v>
      </c>
      <c r="H5335" s="4">
        <v>115088</v>
      </c>
      <c r="I5335" s="4">
        <v>15545255</v>
      </c>
      <c r="J5335" s="4">
        <v>2284865</v>
      </c>
      <c r="K5335" s="3" t="s">
        <v>1459</v>
      </c>
      <c r="L5335" s="4">
        <v>0.47995342596772317</v>
      </c>
    </row>
    <row r="5336" spans="2:12" x14ac:dyDescent="0.3">
      <c r="B5336" s="3" t="s">
        <v>222</v>
      </c>
      <c r="C5336" s="4">
        <v>2021</v>
      </c>
      <c r="D5336" s="3" t="s">
        <v>1455</v>
      </c>
      <c r="E5336" s="4">
        <v>79144272</v>
      </c>
      <c r="F5336" s="4">
        <v>26248421</v>
      </c>
      <c r="G5336" s="4">
        <v>52895851</v>
      </c>
      <c r="H5336" s="4">
        <v>2288055</v>
      </c>
      <c r="I5336" s="4">
        <v>204330385</v>
      </c>
      <c r="J5336" s="4">
        <v>6619642</v>
      </c>
      <c r="K5336" s="3" t="s">
        <v>1460</v>
      </c>
      <c r="L5336" s="4">
        <v>0.3316528200550003</v>
      </c>
    </row>
    <row r="5337" spans="2:12" x14ac:dyDescent="0.3">
      <c r="B5337" s="3" t="s">
        <v>222</v>
      </c>
      <c r="C5337" s="4">
        <v>2021</v>
      </c>
      <c r="D5337" s="3" t="s">
        <v>1456</v>
      </c>
      <c r="E5337" s="4">
        <v>190807466</v>
      </c>
      <c r="F5337" s="4">
        <v>61234693</v>
      </c>
      <c r="G5337" s="4">
        <v>129572773</v>
      </c>
      <c r="H5337" s="4">
        <v>8922964</v>
      </c>
      <c r="I5337" s="4">
        <v>393749197</v>
      </c>
      <c r="J5337" s="4">
        <v>7053965</v>
      </c>
      <c r="K5337" s="3" t="s">
        <v>1459</v>
      </c>
      <c r="L5337" s="4">
        <v>0.32092398837265623</v>
      </c>
    </row>
    <row r="5338" spans="2:12" x14ac:dyDescent="0.3">
      <c r="B5338" s="3" t="s">
        <v>222</v>
      </c>
      <c r="C5338" s="4">
        <v>2021</v>
      </c>
      <c r="D5338" s="3" t="s">
        <v>1457</v>
      </c>
      <c r="E5338" s="4">
        <v>83308854</v>
      </c>
      <c r="F5338" s="4">
        <v>26316778</v>
      </c>
      <c r="G5338" s="4">
        <v>56992076</v>
      </c>
      <c r="H5338" s="4">
        <v>2794052</v>
      </c>
      <c r="I5338" s="4">
        <v>189215017</v>
      </c>
      <c r="J5338" s="4">
        <v>4019757</v>
      </c>
      <c r="K5338" s="3" t="s">
        <v>1460</v>
      </c>
      <c r="L5338" s="4">
        <v>0.31589413053263221</v>
      </c>
    </row>
    <row r="5339" spans="2:12" x14ac:dyDescent="0.3">
      <c r="B5339" s="3" t="s">
        <v>222</v>
      </c>
      <c r="C5339" s="4">
        <v>2021</v>
      </c>
      <c r="D5339" s="3" t="s">
        <v>1458</v>
      </c>
      <c r="E5339" s="4">
        <v>24738341</v>
      </c>
      <c r="F5339" s="4"/>
      <c r="G5339" s="4">
        <v>24738341</v>
      </c>
      <c r="H5339" s="4">
        <v>7996870</v>
      </c>
      <c r="I5339" s="4">
        <v>24738341</v>
      </c>
      <c r="J5339" s="4"/>
      <c r="K5339" s="3" t="s">
        <v>1451</v>
      </c>
      <c r="L5339" s="4"/>
    </row>
    <row r="5340" spans="2:12" x14ac:dyDescent="0.3">
      <c r="B5340" s="3" t="s">
        <v>222</v>
      </c>
      <c r="C5340" s="4">
        <v>2022</v>
      </c>
      <c r="D5340" s="3" t="s">
        <v>1446</v>
      </c>
      <c r="E5340" s="4">
        <v>55302637</v>
      </c>
      <c r="F5340" s="4">
        <v>21223187</v>
      </c>
      <c r="G5340" s="4">
        <v>34079450</v>
      </c>
      <c r="H5340" s="4">
        <v>1164863</v>
      </c>
      <c r="I5340" s="4">
        <v>109645094</v>
      </c>
      <c r="J5340" s="4">
        <v>5286649</v>
      </c>
      <c r="K5340" s="3" t="s">
        <v>1459</v>
      </c>
      <c r="L5340" s="4">
        <v>0.38376446678302156</v>
      </c>
    </row>
    <row r="5341" spans="2:12" x14ac:dyDescent="0.3">
      <c r="B5341" s="3" t="s">
        <v>222</v>
      </c>
      <c r="C5341" s="4">
        <v>2022</v>
      </c>
      <c r="D5341" s="3" t="s">
        <v>1448</v>
      </c>
      <c r="E5341" s="4">
        <v>113814325</v>
      </c>
      <c r="F5341" s="4">
        <v>30972354</v>
      </c>
      <c r="G5341" s="4">
        <v>82841971</v>
      </c>
      <c r="H5341" s="4">
        <v>2619774</v>
      </c>
      <c r="I5341" s="4">
        <v>312602523</v>
      </c>
      <c r="J5341" s="4">
        <v>5814779</v>
      </c>
      <c r="K5341" s="3" t="s">
        <v>1460</v>
      </c>
      <c r="L5341" s="4">
        <v>0.27213054244270218</v>
      </c>
    </row>
    <row r="5342" spans="2:12" x14ac:dyDescent="0.3">
      <c r="B5342" s="3" t="s">
        <v>222</v>
      </c>
      <c r="C5342" s="4">
        <v>2022</v>
      </c>
      <c r="D5342" s="3" t="s">
        <v>1449</v>
      </c>
      <c r="E5342" s="4">
        <v>16101830</v>
      </c>
      <c r="F5342" s="4">
        <v>6987829</v>
      </c>
      <c r="G5342" s="4">
        <v>9114001</v>
      </c>
      <c r="H5342" s="4">
        <v>1099965</v>
      </c>
      <c r="I5342" s="4">
        <v>19018501</v>
      </c>
      <c r="J5342" s="4">
        <v>3496048</v>
      </c>
      <c r="K5342" s="3" t="s">
        <v>1459</v>
      </c>
      <c r="L5342" s="4">
        <v>0.43397731810607865</v>
      </c>
    </row>
    <row r="5343" spans="2:12" x14ac:dyDescent="0.3">
      <c r="B5343" s="3" t="s">
        <v>222</v>
      </c>
      <c r="C5343" s="4">
        <v>2022</v>
      </c>
      <c r="D5343" s="3" t="s">
        <v>1450</v>
      </c>
      <c r="E5343" s="4">
        <v>140576251</v>
      </c>
      <c r="F5343" s="4"/>
      <c r="G5343" s="4">
        <v>140576251</v>
      </c>
      <c r="H5343" s="4">
        <v>14098463</v>
      </c>
      <c r="I5343" s="4">
        <v>140576251</v>
      </c>
      <c r="J5343" s="4"/>
      <c r="K5343" s="3" t="s">
        <v>1451</v>
      </c>
      <c r="L5343" s="4"/>
    </row>
    <row r="5344" spans="2:12" x14ac:dyDescent="0.3">
      <c r="B5344" s="3" t="s">
        <v>222</v>
      </c>
      <c r="C5344" s="4">
        <v>2022</v>
      </c>
      <c r="D5344" s="3" t="s">
        <v>1452</v>
      </c>
      <c r="E5344" s="4">
        <v>9047379</v>
      </c>
      <c r="F5344" s="4">
        <v>5740939</v>
      </c>
      <c r="G5344" s="4">
        <v>3306440</v>
      </c>
      <c r="H5344" s="4">
        <v>24617</v>
      </c>
      <c r="I5344" s="4">
        <v>13271622</v>
      </c>
      <c r="J5344" s="4">
        <v>1521975</v>
      </c>
      <c r="K5344" s="3" t="s">
        <v>1459</v>
      </c>
      <c r="L5344" s="4">
        <v>0.63454167223457758</v>
      </c>
    </row>
    <row r="5345" spans="2:12" x14ac:dyDescent="0.3">
      <c r="B5345" s="3" t="s">
        <v>222</v>
      </c>
      <c r="C5345" s="4">
        <v>2022</v>
      </c>
      <c r="D5345" s="3" t="s">
        <v>1453</v>
      </c>
      <c r="E5345" s="4">
        <v>8585994</v>
      </c>
      <c r="F5345" s="4">
        <v>4296627</v>
      </c>
      <c r="G5345" s="4">
        <v>4289367</v>
      </c>
      <c r="H5345" s="4">
        <v>641886</v>
      </c>
      <c r="I5345" s="4">
        <v>10779046</v>
      </c>
      <c r="J5345" s="4">
        <v>1581098</v>
      </c>
      <c r="K5345" s="3" t="s">
        <v>1451</v>
      </c>
      <c r="L5345" s="4">
        <v>0.5004227815672827</v>
      </c>
    </row>
    <row r="5346" spans="2:12" x14ac:dyDescent="0.3">
      <c r="B5346" s="3" t="s">
        <v>222</v>
      </c>
      <c r="C5346" s="4">
        <v>2022</v>
      </c>
      <c r="D5346" s="3" t="s">
        <v>1454</v>
      </c>
      <c r="E5346" s="4">
        <v>11201080</v>
      </c>
      <c r="F5346" s="4">
        <v>5306935</v>
      </c>
      <c r="G5346" s="4">
        <v>5894145</v>
      </c>
      <c r="H5346" s="4">
        <v>957816</v>
      </c>
      <c r="I5346" s="4">
        <v>16266402</v>
      </c>
      <c r="J5346" s="4">
        <v>1871900</v>
      </c>
      <c r="K5346" s="3" t="s">
        <v>1459</v>
      </c>
      <c r="L5346" s="4">
        <v>0.47378779546258037</v>
      </c>
    </row>
    <row r="5347" spans="2:12" x14ac:dyDescent="0.3">
      <c r="B5347" s="3" t="s">
        <v>222</v>
      </c>
      <c r="C5347" s="4">
        <v>2022</v>
      </c>
      <c r="D5347" s="3" t="s">
        <v>1455</v>
      </c>
      <c r="E5347" s="4">
        <v>81870234</v>
      </c>
      <c r="F5347" s="4">
        <v>27408676</v>
      </c>
      <c r="G5347" s="4">
        <v>54461558</v>
      </c>
      <c r="H5347" s="4">
        <v>2731810</v>
      </c>
      <c r="I5347" s="4">
        <v>207397260</v>
      </c>
      <c r="J5347" s="4">
        <v>6931375</v>
      </c>
      <c r="K5347" s="3" t="s">
        <v>1460</v>
      </c>
      <c r="L5347" s="4">
        <v>0.33478194284872814</v>
      </c>
    </row>
    <row r="5348" spans="2:12" x14ac:dyDescent="0.3">
      <c r="B5348" s="3" t="s">
        <v>222</v>
      </c>
      <c r="C5348" s="4">
        <v>2022</v>
      </c>
      <c r="D5348" s="3" t="s">
        <v>1456</v>
      </c>
      <c r="E5348" s="4">
        <v>196125103</v>
      </c>
      <c r="F5348" s="4">
        <v>64317006</v>
      </c>
      <c r="G5348" s="4">
        <v>131808097</v>
      </c>
      <c r="H5348" s="4">
        <v>5544301</v>
      </c>
      <c r="I5348" s="4">
        <v>399577173</v>
      </c>
      <c r="J5348" s="4">
        <v>7353533</v>
      </c>
      <c r="K5348" s="3" t="s">
        <v>1459</v>
      </c>
      <c r="L5348" s="4">
        <v>0.32793867289900164</v>
      </c>
    </row>
    <row r="5349" spans="2:12" x14ac:dyDescent="0.3">
      <c r="B5349" s="3" t="s">
        <v>222</v>
      </c>
      <c r="C5349" s="4">
        <v>2022</v>
      </c>
      <c r="D5349" s="3" t="s">
        <v>1457</v>
      </c>
      <c r="E5349" s="4">
        <v>87378980</v>
      </c>
      <c r="F5349" s="4">
        <v>27514304</v>
      </c>
      <c r="G5349" s="4">
        <v>59864676</v>
      </c>
      <c r="H5349" s="4">
        <v>4244459</v>
      </c>
      <c r="I5349" s="4">
        <v>192535594</v>
      </c>
      <c r="J5349" s="4">
        <v>4070610</v>
      </c>
      <c r="K5349" s="3" t="s">
        <v>1460</v>
      </c>
      <c r="L5349" s="4">
        <v>0.31488470110317152</v>
      </c>
    </row>
    <row r="5350" spans="2:12" x14ac:dyDescent="0.3">
      <c r="B5350" s="3" t="s">
        <v>222</v>
      </c>
      <c r="C5350" s="4">
        <v>2022</v>
      </c>
      <c r="D5350" s="3" t="s">
        <v>1458</v>
      </c>
      <c r="E5350" s="4">
        <v>44324880</v>
      </c>
      <c r="F5350" s="4"/>
      <c r="G5350" s="4">
        <v>44324880</v>
      </c>
      <c r="H5350" s="4">
        <v>19730281</v>
      </c>
      <c r="I5350" s="4">
        <v>44324880</v>
      </c>
      <c r="J5350" s="4"/>
      <c r="K5350" s="3" t="s">
        <v>1451</v>
      </c>
      <c r="L5350" s="4"/>
    </row>
    <row r="5351" spans="2:12" x14ac:dyDescent="0.3">
      <c r="B5351" s="3" t="s">
        <v>222</v>
      </c>
      <c r="C5351" s="4">
        <v>2023</v>
      </c>
      <c r="D5351" s="3" t="s">
        <v>1446</v>
      </c>
      <c r="E5351" s="4">
        <v>55954122</v>
      </c>
      <c r="F5351" s="4">
        <v>22667389</v>
      </c>
      <c r="G5351" s="4">
        <v>33286733</v>
      </c>
      <c r="H5351" s="4">
        <v>478871</v>
      </c>
      <c r="I5351" s="4">
        <v>110242647</v>
      </c>
      <c r="J5351" s="4">
        <v>5607459</v>
      </c>
      <c r="K5351" s="3" t="s">
        <v>1459</v>
      </c>
      <c r="L5351" s="4">
        <v>0.40510668722493759</v>
      </c>
    </row>
    <row r="5352" spans="2:12" x14ac:dyDescent="0.3">
      <c r="B5352" s="3" t="s">
        <v>222</v>
      </c>
      <c r="C5352" s="4">
        <v>2023</v>
      </c>
      <c r="D5352" s="3" t="s">
        <v>1448</v>
      </c>
      <c r="E5352" s="4">
        <v>117286844</v>
      </c>
      <c r="F5352" s="4">
        <v>32170544</v>
      </c>
      <c r="G5352" s="4">
        <v>85116300</v>
      </c>
      <c r="H5352" s="4">
        <v>3482343</v>
      </c>
      <c r="I5352" s="4">
        <v>320071009</v>
      </c>
      <c r="J5352" s="4">
        <v>6010723</v>
      </c>
      <c r="K5352" s="3" t="s">
        <v>1460</v>
      </c>
      <c r="L5352" s="4">
        <v>0.2742894505712849</v>
      </c>
    </row>
    <row r="5353" spans="2:12" x14ac:dyDescent="0.3">
      <c r="B5353" s="3" t="s">
        <v>222</v>
      </c>
      <c r="C5353" s="4">
        <v>2023</v>
      </c>
      <c r="D5353" s="3" t="s">
        <v>1449</v>
      </c>
      <c r="E5353" s="4">
        <v>15950651</v>
      </c>
      <c r="F5353" s="4">
        <v>7173041</v>
      </c>
      <c r="G5353" s="4">
        <v>8777610</v>
      </c>
      <c r="H5353" s="4">
        <v>807080</v>
      </c>
      <c r="I5353" s="4">
        <v>18758502</v>
      </c>
      <c r="J5353" s="4">
        <v>3759219</v>
      </c>
      <c r="K5353" s="3" t="s">
        <v>1459</v>
      </c>
      <c r="L5353" s="4">
        <v>0.44970208425975844</v>
      </c>
    </row>
    <row r="5354" spans="2:12" x14ac:dyDescent="0.3">
      <c r="B5354" s="3" t="s">
        <v>222</v>
      </c>
      <c r="C5354" s="4">
        <v>2023</v>
      </c>
      <c r="D5354" s="3" t="s">
        <v>1450</v>
      </c>
      <c r="E5354" s="4">
        <v>151589074</v>
      </c>
      <c r="F5354" s="4"/>
      <c r="G5354" s="4">
        <v>151589074</v>
      </c>
      <c r="H5354" s="4">
        <v>11012823</v>
      </c>
      <c r="I5354" s="4">
        <v>151589074</v>
      </c>
      <c r="J5354" s="4"/>
      <c r="K5354" s="3" t="s">
        <v>1451</v>
      </c>
      <c r="L5354" s="4"/>
    </row>
    <row r="5355" spans="2:12" x14ac:dyDescent="0.3">
      <c r="B5355" s="3" t="s">
        <v>222</v>
      </c>
      <c r="C5355" s="4">
        <v>2023</v>
      </c>
      <c r="D5355" s="3" t="s">
        <v>1452</v>
      </c>
      <c r="E5355" s="4">
        <v>13515460</v>
      </c>
      <c r="F5355" s="4">
        <v>9852562</v>
      </c>
      <c r="G5355" s="4">
        <v>3662898</v>
      </c>
      <c r="H5355" s="4">
        <v>0</v>
      </c>
      <c r="I5355" s="4">
        <v>13271622</v>
      </c>
      <c r="J5355" s="4">
        <v>1719122</v>
      </c>
      <c r="K5355" s="3" t="s">
        <v>1459</v>
      </c>
      <c r="L5355" s="4">
        <v>0.7289845850603679</v>
      </c>
    </row>
    <row r="5356" spans="2:12" x14ac:dyDescent="0.3">
      <c r="B5356" s="3" t="s">
        <v>222</v>
      </c>
      <c r="C5356" s="4">
        <v>2023</v>
      </c>
      <c r="D5356" s="3" t="s">
        <v>1453</v>
      </c>
      <c r="E5356" s="4">
        <v>9576734</v>
      </c>
      <c r="F5356" s="4">
        <v>4720945</v>
      </c>
      <c r="G5356" s="4">
        <v>4855789</v>
      </c>
      <c r="H5356" s="4">
        <v>1160305</v>
      </c>
      <c r="I5356" s="4">
        <v>12022841</v>
      </c>
      <c r="J5356" s="4">
        <v>2113287</v>
      </c>
      <c r="K5356" s="3" t="s">
        <v>1451</v>
      </c>
      <c r="L5356" s="4">
        <v>0.49295981281301121</v>
      </c>
    </row>
    <row r="5357" spans="2:12" x14ac:dyDescent="0.3">
      <c r="B5357" s="3" t="s">
        <v>222</v>
      </c>
      <c r="C5357" s="4">
        <v>2023</v>
      </c>
      <c r="D5357" s="3" t="s">
        <v>1454</v>
      </c>
      <c r="E5357" s="4">
        <v>11182494</v>
      </c>
      <c r="F5357" s="4">
        <v>5784024</v>
      </c>
      <c r="G5357" s="4">
        <v>5398470</v>
      </c>
      <c r="H5357" s="4">
        <v>0</v>
      </c>
      <c r="I5357" s="4">
        <v>16242297</v>
      </c>
      <c r="J5357" s="4">
        <v>2141277</v>
      </c>
      <c r="K5357" s="3" t="s">
        <v>1459</v>
      </c>
      <c r="L5357" s="4">
        <v>0.5172391775931201</v>
      </c>
    </row>
    <row r="5358" spans="2:12" x14ac:dyDescent="0.3">
      <c r="B5358" s="3" t="s">
        <v>222</v>
      </c>
      <c r="C5358" s="4">
        <v>2023</v>
      </c>
      <c r="D5358" s="3" t="s">
        <v>1455</v>
      </c>
      <c r="E5358" s="4">
        <v>87056287</v>
      </c>
      <c r="F5358" s="4">
        <v>28728895</v>
      </c>
      <c r="G5358" s="4">
        <v>58327392</v>
      </c>
      <c r="H5358" s="4">
        <v>5193266</v>
      </c>
      <c r="I5358" s="4">
        <v>215037013</v>
      </c>
      <c r="J5358" s="4">
        <v>7584150</v>
      </c>
      <c r="K5358" s="3" t="s">
        <v>1460</v>
      </c>
      <c r="L5358" s="4">
        <v>0.33000367911395073</v>
      </c>
    </row>
    <row r="5359" spans="2:12" x14ac:dyDescent="0.3">
      <c r="B5359" s="3" t="s">
        <v>222</v>
      </c>
      <c r="C5359" s="4">
        <v>2023</v>
      </c>
      <c r="D5359" s="3" t="s">
        <v>1456</v>
      </c>
      <c r="E5359" s="4">
        <v>206692497</v>
      </c>
      <c r="F5359" s="4">
        <v>67548367</v>
      </c>
      <c r="G5359" s="4">
        <v>139144130</v>
      </c>
      <c r="H5359" s="4">
        <v>11056095</v>
      </c>
      <c r="I5359" s="4">
        <v>412578942</v>
      </c>
      <c r="J5359" s="4">
        <v>7827247</v>
      </c>
      <c r="K5359" s="3" t="s">
        <v>1459</v>
      </c>
      <c r="L5359" s="4">
        <v>0.32680609107934866</v>
      </c>
    </row>
    <row r="5360" spans="2:12" x14ac:dyDescent="0.3">
      <c r="B5360" s="3" t="s">
        <v>222</v>
      </c>
      <c r="C5360" s="4">
        <v>2023</v>
      </c>
      <c r="D5360" s="3" t="s">
        <v>1457</v>
      </c>
      <c r="E5360" s="4">
        <v>91093366</v>
      </c>
      <c r="F5360" s="4">
        <v>28683926</v>
      </c>
      <c r="G5360" s="4">
        <v>62409440</v>
      </c>
      <c r="H5360" s="4">
        <v>3920334</v>
      </c>
      <c r="I5360" s="4">
        <v>196433724</v>
      </c>
      <c r="J5360" s="4">
        <v>4138985</v>
      </c>
      <c r="K5360" s="3" t="s">
        <v>1460</v>
      </c>
      <c r="L5360" s="4">
        <v>0.31488490610831088</v>
      </c>
    </row>
    <row r="5361" spans="2:12" x14ac:dyDescent="0.3">
      <c r="B5361" s="3" t="s">
        <v>222</v>
      </c>
      <c r="C5361" s="4">
        <v>2023</v>
      </c>
      <c r="D5361" s="3" t="s">
        <v>1458</v>
      </c>
      <c r="E5361" s="4">
        <v>50204409</v>
      </c>
      <c r="F5361" s="4"/>
      <c r="G5361" s="4">
        <v>50204409</v>
      </c>
      <c r="H5361" s="4">
        <v>5916384</v>
      </c>
      <c r="I5361" s="4">
        <v>50204409</v>
      </c>
      <c r="J5361" s="4"/>
      <c r="K5361" s="3" t="s">
        <v>1451</v>
      </c>
      <c r="L5361" s="4"/>
    </row>
    <row r="5362" spans="2:12" x14ac:dyDescent="0.3">
      <c r="B5362" s="3" t="s">
        <v>222</v>
      </c>
      <c r="C5362" s="4">
        <v>2024</v>
      </c>
      <c r="D5362" s="3" t="s">
        <v>1446</v>
      </c>
      <c r="E5362" s="4">
        <v>57548924</v>
      </c>
      <c r="F5362" s="4">
        <v>24067511</v>
      </c>
      <c r="G5362" s="4">
        <v>33481413</v>
      </c>
      <c r="H5362" s="4">
        <v>1594802</v>
      </c>
      <c r="I5362" s="4">
        <v>112332194</v>
      </c>
      <c r="J5362" s="4">
        <v>5850635</v>
      </c>
      <c r="K5362" s="3" t="s">
        <v>1447</v>
      </c>
      <c r="L5362" s="4">
        <v>0.41820957417031812</v>
      </c>
    </row>
    <row r="5363" spans="2:12" x14ac:dyDescent="0.3">
      <c r="B5363" s="3" t="s">
        <v>222</v>
      </c>
      <c r="C5363" s="4">
        <v>2024</v>
      </c>
      <c r="D5363" s="3" t="s">
        <v>1448</v>
      </c>
      <c r="E5363" s="4">
        <v>118191120</v>
      </c>
      <c r="F5363" s="4">
        <v>33267014</v>
      </c>
      <c r="G5363" s="4">
        <v>84924106</v>
      </c>
      <c r="H5363" s="4">
        <v>1083756</v>
      </c>
      <c r="I5363" s="4">
        <v>317164266</v>
      </c>
      <c r="J5363" s="4">
        <v>6036625</v>
      </c>
      <c r="K5363" s="3" t="s">
        <v>1447</v>
      </c>
      <c r="L5363" s="4">
        <v>0.28146796476757308</v>
      </c>
    </row>
    <row r="5364" spans="2:12" x14ac:dyDescent="0.3">
      <c r="B5364" s="3" t="s">
        <v>222</v>
      </c>
      <c r="C5364" s="4">
        <v>2024</v>
      </c>
      <c r="D5364" s="3" t="s">
        <v>1449</v>
      </c>
      <c r="E5364" s="4">
        <v>17485054</v>
      </c>
      <c r="F5364" s="4">
        <v>7691994</v>
      </c>
      <c r="G5364" s="4">
        <v>9793060</v>
      </c>
      <c r="H5364" s="4">
        <v>2220289</v>
      </c>
      <c r="I5364" s="4">
        <v>20626430</v>
      </c>
      <c r="J5364" s="4">
        <v>3507896</v>
      </c>
      <c r="K5364" s="3" t="s">
        <v>1447</v>
      </c>
      <c r="L5364" s="4">
        <v>0.43991822959197036</v>
      </c>
    </row>
    <row r="5365" spans="2:12" x14ac:dyDescent="0.3">
      <c r="B5365" s="3" t="s">
        <v>222</v>
      </c>
      <c r="C5365" s="4">
        <v>2024</v>
      </c>
      <c r="D5365" s="3" t="s">
        <v>1450</v>
      </c>
      <c r="E5365" s="4">
        <v>161728065</v>
      </c>
      <c r="F5365" s="4"/>
      <c r="G5365" s="4">
        <v>161728065</v>
      </c>
      <c r="H5365" s="4">
        <v>10203577</v>
      </c>
      <c r="I5365" s="4">
        <v>161728065</v>
      </c>
      <c r="J5365" s="4"/>
      <c r="K5365" s="3" t="s">
        <v>1451</v>
      </c>
      <c r="L5365" s="4"/>
    </row>
    <row r="5366" spans="2:12" x14ac:dyDescent="0.3">
      <c r="B5366" s="3" t="s">
        <v>222</v>
      </c>
      <c r="C5366" s="4">
        <v>2024</v>
      </c>
      <c r="D5366" s="3" t="s">
        <v>1452</v>
      </c>
      <c r="E5366" s="4">
        <v>13615930</v>
      </c>
      <c r="F5366" s="4">
        <v>10178585</v>
      </c>
      <c r="G5366" s="4">
        <v>3437345</v>
      </c>
      <c r="H5366" s="4">
        <v>100470</v>
      </c>
      <c r="I5366" s="4">
        <v>13403260</v>
      </c>
      <c r="J5366" s="4">
        <v>1909296</v>
      </c>
      <c r="K5366" s="3" t="s">
        <v>1447</v>
      </c>
      <c r="L5366" s="4">
        <v>0.74754974504128624</v>
      </c>
    </row>
    <row r="5367" spans="2:12" x14ac:dyDescent="0.3">
      <c r="B5367" s="3" t="s">
        <v>222</v>
      </c>
      <c r="C5367" s="4">
        <v>2024</v>
      </c>
      <c r="D5367" s="3" t="s">
        <v>1453</v>
      </c>
      <c r="E5367" s="4">
        <v>10415970</v>
      </c>
      <c r="F5367" s="4">
        <v>4993838</v>
      </c>
      <c r="G5367" s="4">
        <v>5422132</v>
      </c>
      <c r="H5367" s="4">
        <v>1165857</v>
      </c>
      <c r="I5367" s="4">
        <v>13117181</v>
      </c>
      <c r="J5367" s="4">
        <v>2550485</v>
      </c>
      <c r="K5367" s="3" t="s">
        <v>1451</v>
      </c>
      <c r="L5367" s="4">
        <v>0.47944051298150819</v>
      </c>
    </row>
    <row r="5368" spans="2:12" x14ac:dyDescent="0.3">
      <c r="B5368" s="3" t="s">
        <v>222</v>
      </c>
      <c r="C5368" s="4">
        <v>2024</v>
      </c>
      <c r="D5368" s="3" t="s">
        <v>1454</v>
      </c>
      <c r="E5368" s="4">
        <v>11403979</v>
      </c>
      <c r="F5368" s="4">
        <v>6261231</v>
      </c>
      <c r="G5368" s="4">
        <v>5142748</v>
      </c>
      <c r="H5368" s="4">
        <v>221485</v>
      </c>
      <c r="I5368" s="4">
        <v>16532492</v>
      </c>
      <c r="J5368" s="4">
        <v>2247326</v>
      </c>
      <c r="K5368" s="3" t="s">
        <v>1447</v>
      </c>
      <c r="L5368" s="4">
        <v>0.54903915554386762</v>
      </c>
    </row>
    <row r="5369" spans="2:12" x14ac:dyDescent="0.3">
      <c r="B5369" s="3" t="s">
        <v>222</v>
      </c>
      <c r="C5369" s="4">
        <v>2024</v>
      </c>
      <c r="D5369" s="3" t="s">
        <v>1455</v>
      </c>
      <c r="E5369" s="4">
        <v>88727074</v>
      </c>
      <c r="F5369" s="4">
        <v>29992084</v>
      </c>
      <c r="G5369" s="4">
        <v>58734990</v>
      </c>
      <c r="H5369" s="4">
        <v>1710694</v>
      </c>
      <c r="I5369" s="4">
        <v>215734661</v>
      </c>
      <c r="J5369" s="4">
        <v>8344581</v>
      </c>
      <c r="K5369" s="3" t="s">
        <v>1447</v>
      </c>
      <c r="L5369" s="4">
        <v>0.33802629398102318</v>
      </c>
    </row>
    <row r="5370" spans="2:12" x14ac:dyDescent="0.3">
      <c r="B5370" s="3" t="s">
        <v>222</v>
      </c>
      <c r="C5370" s="4">
        <v>2024</v>
      </c>
      <c r="D5370" s="3" t="s">
        <v>1456</v>
      </c>
      <c r="E5370" s="4">
        <v>210414163</v>
      </c>
      <c r="F5370" s="4">
        <v>70956700</v>
      </c>
      <c r="G5370" s="4">
        <v>139457463</v>
      </c>
      <c r="H5370" s="4">
        <v>4281795</v>
      </c>
      <c r="I5370" s="4">
        <v>418176375</v>
      </c>
      <c r="J5370" s="4">
        <v>8383360</v>
      </c>
      <c r="K5370" s="3" t="s">
        <v>1447</v>
      </c>
      <c r="L5370" s="4">
        <v>0.33722397289387784</v>
      </c>
    </row>
    <row r="5371" spans="2:12" x14ac:dyDescent="0.3">
      <c r="B5371" s="3" t="s">
        <v>222</v>
      </c>
      <c r="C5371" s="4">
        <v>2024</v>
      </c>
      <c r="D5371" s="3" t="s">
        <v>1457</v>
      </c>
      <c r="E5371" s="4">
        <v>92537298</v>
      </c>
      <c r="F5371" s="4">
        <v>29792418</v>
      </c>
      <c r="G5371" s="4">
        <v>62744880</v>
      </c>
      <c r="H5371" s="4">
        <v>1736432</v>
      </c>
      <c r="I5371" s="4">
        <v>196995559</v>
      </c>
      <c r="J5371" s="4">
        <v>4214936</v>
      </c>
      <c r="K5371" s="3" t="s">
        <v>1447</v>
      </c>
      <c r="L5371" s="4">
        <v>0.32195037724140163</v>
      </c>
    </row>
    <row r="5372" spans="2:12" x14ac:dyDescent="0.3">
      <c r="B5372" s="3" t="s">
        <v>222</v>
      </c>
      <c r="C5372" s="4">
        <v>2024</v>
      </c>
      <c r="D5372" s="3" t="s">
        <v>1458</v>
      </c>
      <c r="E5372" s="4">
        <v>60190217</v>
      </c>
      <c r="F5372" s="4"/>
      <c r="G5372" s="4">
        <v>60190217</v>
      </c>
      <c r="H5372" s="4">
        <v>10750695</v>
      </c>
      <c r="I5372" s="4">
        <v>60190217</v>
      </c>
      <c r="J5372" s="4"/>
      <c r="K5372" s="3" t="s">
        <v>1451</v>
      </c>
      <c r="L5372" s="4"/>
    </row>
    <row r="5373" spans="2:12" x14ac:dyDescent="0.3">
      <c r="B5373" s="3" t="s">
        <v>224</v>
      </c>
      <c r="C5373" s="4">
        <v>2019</v>
      </c>
      <c r="D5373" s="3" t="s">
        <v>1446</v>
      </c>
      <c r="E5373" s="4">
        <v>809441</v>
      </c>
      <c r="F5373" s="4">
        <v>453248</v>
      </c>
      <c r="G5373" s="4">
        <v>356193</v>
      </c>
      <c r="H5373" s="4">
        <v>2262</v>
      </c>
      <c r="I5373" s="4">
        <v>0</v>
      </c>
      <c r="J5373" s="4">
        <v>0</v>
      </c>
      <c r="K5373" s="3" t="s">
        <v>1447</v>
      </c>
      <c r="L5373" s="4">
        <v>0.55995186801755781</v>
      </c>
    </row>
    <row r="5374" spans="2:12" x14ac:dyDescent="0.3">
      <c r="B5374" s="3" t="s">
        <v>224</v>
      </c>
      <c r="C5374" s="4">
        <v>2019</v>
      </c>
      <c r="D5374" s="3" t="s">
        <v>1448</v>
      </c>
      <c r="E5374" s="4">
        <v>576713</v>
      </c>
      <c r="F5374" s="4">
        <v>453232</v>
      </c>
      <c r="G5374" s="4">
        <v>123481</v>
      </c>
      <c r="H5374" s="4">
        <v>0</v>
      </c>
      <c r="I5374" s="4">
        <v>0</v>
      </c>
      <c r="J5374" s="4">
        <v>0</v>
      </c>
      <c r="K5374" s="3" t="s">
        <v>1447</v>
      </c>
      <c r="L5374" s="4">
        <v>0.78588830146017175</v>
      </c>
    </row>
    <row r="5375" spans="2:12" x14ac:dyDescent="0.3">
      <c r="B5375" s="3" t="s">
        <v>224</v>
      </c>
      <c r="C5375" s="4">
        <v>2019</v>
      </c>
      <c r="D5375" s="3" t="s">
        <v>1449</v>
      </c>
      <c r="E5375" s="4">
        <v>916889</v>
      </c>
      <c r="F5375" s="4">
        <v>645822</v>
      </c>
      <c r="G5375" s="4">
        <v>271067</v>
      </c>
      <c r="H5375" s="4">
        <v>138793</v>
      </c>
      <c r="I5375" s="4">
        <v>0</v>
      </c>
      <c r="J5375" s="4">
        <v>0</v>
      </c>
      <c r="K5375" s="3" t="s">
        <v>1447</v>
      </c>
      <c r="L5375" s="4">
        <v>0.7043622510467461</v>
      </c>
    </row>
    <row r="5376" spans="2:12" x14ac:dyDescent="0.3">
      <c r="B5376" s="3" t="s">
        <v>224</v>
      </c>
      <c r="C5376" s="4">
        <v>2019</v>
      </c>
      <c r="D5376" s="3" t="s">
        <v>1450</v>
      </c>
      <c r="E5376" s="4">
        <v>697248</v>
      </c>
      <c r="F5376" s="4"/>
      <c r="G5376" s="4">
        <v>697248</v>
      </c>
      <c r="H5376" s="4">
        <v>0</v>
      </c>
      <c r="I5376" s="4">
        <v>697248</v>
      </c>
      <c r="J5376" s="4"/>
      <c r="K5376" s="3" t="s">
        <v>1451</v>
      </c>
      <c r="L5376" s="4"/>
    </row>
    <row r="5377" spans="2:12" x14ac:dyDescent="0.3">
      <c r="B5377" s="3" t="s">
        <v>224</v>
      </c>
      <c r="C5377" s="4">
        <v>2019</v>
      </c>
      <c r="D5377" s="3" t="s">
        <v>1452</v>
      </c>
      <c r="E5377" s="4">
        <v>0</v>
      </c>
      <c r="F5377" s="4">
        <v>0</v>
      </c>
      <c r="G5377" s="4">
        <v>0</v>
      </c>
      <c r="H5377" s="4">
        <v>0</v>
      </c>
      <c r="I5377" s="4">
        <v>0</v>
      </c>
      <c r="J5377" s="4">
        <v>0</v>
      </c>
      <c r="K5377" s="3" t="s">
        <v>1447</v>
      </c>
      <c r="L5377" s="4"/>
    </row>
    <row r="5378" spans="2:12" x14ac:dyDescent="0.3">
      <c r="B5378" s="3" t="s">
        <v>224</v>
      </c>
      <c r="C5378" s="4">
        <v>2019</v>
      </c>
      <c r="D5378" s="3" t="s">
        <v>1453</v>
      </c>
      <c r="E5378" s="4">
        <v>0</v>
      </c>
      <c r="F5378" s="4">
        <v>0</v>
      </c>
      <c r="G5378" s="4">
        <v>0</v>
      </c>
      <c r="H5378" s="4">
        <v>0</v>
      </c>
      <c r="I5378" s="4">
        <v>0</v>
      </c>
      <c r="J5378" s="4">
        <v>0</v>
      </c>
      <c r="K5378" s="3" t="s">
        <v>1451</v>
      </c>
      <c r="L5378" s="4"/>
    </row>
    <row r="5379" spans="2:12" x14ac:dyDescent="0.3">
      <c r="B5379" s="3" t="s">
        <v>224</v>
      </c>
      <c r="C5379" s="4">
        <v>2019</v>
      </c>
      <c r="D5379" s="3" t="s">
        <v>1454</v>
      </c>
      <c r="E5379" s="4">
        <v>136251</v>
      </c>
      <c r="F5379" s="4">
        <v>72551</v>
      </c>
      <c r="G5379" s="4">
        <v>63700</v>
      </c>
      <c r="H5379" s="4">
        <v>0</v>
      </c>
      <c r="I5379" s="4">
        <v>0</v>
      </c>
      <c r="J5379" s="4">
        <v>0</v>
      </c>
      <c r="K5379" s="3" t="s">
        <v>1447</v>
      </c>
      <c r="L5379" s="4">
        <v>0.53248049555599597</v>
      </c>
    </row>
    <row r="5380" spans="2:12" x14ac:dyDescent="0.3">
      <c r="B5380" s="3" t="s">
        <v>224</v>
      </c>
      <c r="C5380" s="4">
        <v>2019</v>
      </c>
      <c r="D5380" s="3" t="s">
        <v>1455</v>
      </c>
      <c r="E5380" s="4">
        <v>2370145</v>
      </c>
      <c r="F5380" s="4">
        <v>1034054</v>
      </c>
      <c r="G5380" s="4">
        <v>1336091</v>
      </c>
      <c r="H5380" s="4">
        <v>0</v>
      </c>
      <c r="I5380" s="4">
        <v>0</v>
      </c>
      <c r="J5380" s="4">
        <v>0</v>
      </c>
      <c r="K5380" s="3" t="s">
        <v>1447</v>
      </c>
      <c r="L5380" s="4">
        <v>0.43628301222077132</v>
      </c>
    </row>
    <row r="5381" spans="2:12" x14ac:dyDescent="0.3">
      <c r="B5381" s="3" t="s">
        <v>224</v>
      </c>
      <c r="C5381" s="4">
        <v>2019</v>
      </c>
      <c r="D5381" s="3" t="s">
        <v>1456</v>
      </c>
      <c r="E5381" s="4">
        <v>4558728</v>
      </c>
      <c r="F5381" s="4">
        <v>1957184</v>
      </c>
      <c r="G5381" s="4">
        <v>2601544</v>
      </c>
      <c r="H5381" s="4">
        <v>0</v>
      </c>
      <c r="I5381" s="4">
        <v>0</v>
      </c>
      <c r="J5381" s="4">
        <v>0</v>
      </c>
      <c r="K5381" s="3" t="s">
        <v>1447</v>
      </c>
      <c r="L5381" s="4">
        <v>0.42932677711852957</v>
      </c>
    </row>
    <row r="5382" spans="2:12" x14ac:dyDescent="0.3">
      <c r="B5382" s="3" t="s">
        <v>224</v>
      </c>
      <c r="C5382" s="4">
        <v>2019</v>
      </c>
      <c r="D5382" s="3" t="s">
        <v>1457</v>
      </c>
      <c r="E5382" s="4">
        <v>3593508</v>
      </c>
      <c r="F5382" s="4">
        <v>1075654</v>
      </c>
      <c r="G5382" s="4">
        <v>2517854</v>
      </c>
      <c r="H5382" s="4">
        <v>7326</v>
      </c>
      <c r="I5382" s="4">
        <v>0</v>
      </c>
      <c r="J5382" s="4">
        <v>0</v>
      </c>
      <c r="K5382" s="3" t="s">
        <v>1447</v>
      </c>
      <c r="L5382" s="4">
        <v>0.2993325741865609</v>
      </c>
    </row>
    <row r="5383" spans="2:12" x14ac:dyDescent="0.3">
      <c r="B5383" s="3" t="s">
        <v>224</v>
      </c>
      <c r="C5383" s="4">
        <v>2019</v>
      </c>
      <c r="D5383" s="3" t="s">
        <v>1458</v>
      </c>
      <c r="E5383" s="4">
        <v>56405</v>
      </c>
      <c r="F5383" s="4"/>
      <c r="G5383" s="4">
        <v>56405</v>
      </c>
      <c r="H5383" s="4">
        <v>39367</v>
      </c>
      <c r="I5383" s="4">
        <v>56405</v>
      </c>
      <c r="J5383" s="4"/>
      <c r="K5383" s="3" t="s">
        <v>1451</v>
      </c>
      <c r="L5383" s="4"/>
    </row>
    <row r="5384" spans="2:12" x14ac:dyDescent="0.3">
      <c r="B5384" s="3" t="s">
        <v>224</v>
      </c>
      <c r="C5384" s="4">
        <v>2020</v>
      </c>
      <c r="D5384" s="3" t="s">
        <v>1446</v>
      </c>
      <c r="E5384" s="4">
        <v>1075815</v>
      </c>
      <c r="F5384" s="4">
        <v>480749</v>
      </c>
      <c r="G5384" s="4">
        <v>595066</v>
      </c>
      <c r="H5384" s="4">
        <v>266375</v>
      </c>
      <c r="I5384" s="4">
        <v>0</v>
      </c>
      <c r="J5384" s="4">
        <v>0</v>
      </c>
      <c r="K5384" s="3" t="s">
        <v>1447</v>
      </c>
      <c r="L5384" s="4">
        <v>0.44686958259552062</v>
      </c>
    </row>
    <row r="5385" spans="2:12" x14ac:dyDescent="0.3">
      <c r="B5385" s="3" t="s">
        <v>224</v>
      </c>
      <c r="C5385" s="4">
        <v>2020</v>
      </c>
      <c r="D5385" s="3" t="s">
        <v>1448</v>
      </c>
      <c r="E5385" s="4">
        <v>679166</v>
      </c>
      <c r="F5385" s="4">
        <v>469866</v>
      </c>
      <c r="G5385" s="4">
        <v>209300</v>
      </c>
      <c r="H5385" s="4">
        <v>102453</v>
      </c>
      <c r="I5385" s="4">
        <v>0</v>
      </c>
      <c r="J5385" s="4">
        <v>0</v>
      </c>
      <c r="K5385" s="3" t="s">
        <v>1447</v>
      </c>
      <c r="L5385" s="4">
        <v>0.69182791835869284</v>
      </c>
    </row>
    <row r="5386" spans="2:12" x14ac:dyDescent="0.3">
      <c r="B5386" s="3" t="s">
        <v>224</v>
      </c>
      <c r="C5386" s="4">
        <v>2020</v>
      </c>
      <c r="D5386" s="3" t="s">
        <v>1449</v>
      </c>
      <c r="E5386" s="4">
        <v>916889</v>
      </c>
      <c r="F5386" s="4">
        <v>688487</v>
      </c>
      <c r="G5386" s="4">
        <v>228402</v>
      </c>
      <c r="H5386" s="4">
        <v>0</v>
      </c>
      <c r="I5386" s="4">
        <v>0</v>
      </c>
      <c r="J5386" s="4">
        <v>0</v>
      </c>
      <c r="K5386" s="3" t="s">
        <v>1447</v>
      </c>
      <c r="L5386" s="4">
        <v>0.75089460120036344</v>
      </c>
    </row>
    <row r="5387" spans="2:12" x14ac:dyDescent="0.3">
      <c r="B5387" s="3" t="s">
        <v>224</v>
      </c>
      <c r="C5387" s="4">
        <v>2020</v>
      </c>
      <c r="D5387" s="3" t="s">
        <v>1450</v>
      </c>
      <c r="E5387" s="4">
        <v>697248</v>
      </c>
      <c r="F5387" s="4"/>
      <c r="G5387" s="4">
        <v>697248</v>
      </c>
      <c r="H5387" s="4">
        <v>0</v>
      </c>
      <c r="I5387" s="4">
        <v>697248</v>
      </c>
      <c r="J5387" s="4"/>
      <c r="K5387" s="3" t="s">
        <v>1451</v>
      </c>
      <c r="L5387" s="4"/>
    </row>
    <row r="5388" spans="2:12" x14ac:dyDescent="0.3">
      <c r="B5388" s="3" t="s">
        <v>224</v>
      </c>
      <c r="C5388" s="4">
        <v>2020</v>
      </c>
      <c r="D5388" s="3" t="s">
        <v>1452</v>
      </c>
      <c r="E5388" s="4">
        <v>0</v>
      </c>
      <c r="F5388" s="4">
        <v>0</v>
      </c>
      <c r="G5388" s="4">
        <v>0</v>
      </c>
      <c r="H5388" s="4">
        <v>0</v>
      </c>
      <c r="I5388" s="4">
        <v>0</v>
      </c>
      <c r="J5388" s="4">
        <v>0</v>
      </c>
      <c r="K5388" s="3" t="s">
        <v>1447</v>
      </c>
      <c r="L5388" s="4"/>
    </row>
    <row r="5389" spans="2:12" x14ac:dyDescent="0.3">
      <c r="B5389" s="3" t="s">
        <v>224</v>
      </c>
      <c r="C5389" s="4">
        <v>2020</v>
      </c>
      <c r="D5389" s="3" t="s">
        <v>1453</v>
      </c>
      <c r="E5389" s="4">
        <v>0</v>
      </c>
      <c r="F5389" s="4">
        <v>0</v>
      </c>
      <c r="G5389" s="4">
        <v>0</v>
      </c>
      <c r="H5389" s="4">
        <v>0</v>
      </c>
      <c r="I5389" s="4">
        <v>0</v>
      </c>
      <c r="J5389" s="4">
        <v>0</v>
      </c>
      <c r="K5389" s="3" t="s">
        <v>1451</v>
      </c>
      <c r="L5389" s="4"/>
    </row>
    <row r="5390" spans="2:12" x14ac:dyDescent="0.3">
      <c r="B5390" s="3" t="s">
        <v>224</v>
      </c>
      <c r="C5390" s="4">
        <v>2020</v>
      </c>
      <c r="D5390" s="3" t="s">
        <v>1454</v>
      </c>
      <c r="E5390" s="4">
        <v>251591</v>
      </c>
      <c r="F5390" s="4">
        <v>88864</v>
      </c>
      <c r="G5390" s="4">
        <v>162727</v>
      </c>
      <c r="H5390" s="4">
        <v>115340</v>
      </c>
      <c r="I5390" s="4">
        <v>0</v>
      </c>
      <c r="J5390" s="4">
        <v>0</v>
      </c>
      <c r="K5390" s="3" t="s">
        <v>1447</v>
      </c>
      <c r="L5390" s="4">
        <v>0.35320818312260771</v>
      </c>
    </row>
    <row r="5391" spans="2:12" x14ac:dyDescent="0.3">
      <c r="B5391" s="3" t="s">
        <v>224</v>
      </c>
      <c r="C5391" s="4">
        <v>2020</v>
      </c>
      <c r="D5391" s="3" t="s">
        <v>1455</v>
      </c>
      <c r="E5391" s="4">
        <v>2556255</v>
      </c>
      <c r="F5391" s="4">
        <v>1080751</v>
      </c>
      <c r="G5391" s="4">
        <v>1475504</v>
      </c>
      <c r="H5391" s="4">
        <v>186110</v>
      </c>
      <c r="I5391" s="4">
        <v>0</v>
      </c>
      <c r="J5391" s="4">
        <v>0</v>
      </c>
      <c r="K5391" s="3" t="s">
        <v>1447</v>
      </c>
      <c r="L5391" s="4">
        <v>0.42278685029466934</v>
      </c>
    </row>
    <row r="5392" spans="2:12" x14ac:dyDescent="0.3">
      <c r="B5392" s="3" t="s">
        <v>224</v>
      </c>
      <c r="C5392" s="4">
        <v>2020</v>
      </c>
      <c r="D5392" s="3" t="s">
        <v>1456</v>
      </c>
      <c r="E5392" s="4">
        <v>4813188</v>
      </c>
      <c r="F5392" s="4">
        <v>2063512</v>
      </c>
      <c r="G5392" s="4">
        <v>2749676</v>
      </c>
      <c r="H5392" s="4">
        <v>254460</v>
      </c>
      <c r="I5392" s="4">
        <v>0</v>
      </c>
      <c r="J5392" s="4">
        <v>0</v>
      </c>
      <c r="K5392" s="3" t="s">
        <v>1447</v>
      </c>
      <c r="L5392" s="4">
        <v>0.42872042396847992</v>
      </c>
    </row>
    <row r="5393" spans="2:12" x14ac:dyDescent="0.3">
      <c r="B5393" s="3" t="s">
        <v>224</v>
      </c>
      <c r="C5393" s="4">
        <v>2020</v>
      </c>
      <c r="D5393" s="3" t="s">
        <v>1457</v>
      </c>
      <c r="E5393" s="4">
        <v>3756896</v>
      </c>
      <c r="F5393" s="4">
        <v>1162101</v>
      </c>
      <c r="G5393" s="4">
        <v>2594795</v>
      </c>
      <c r="H5393" s="4">
        <v>163388</v>
      </c>
      <c r="I5393" s="4">
        <v>0</v>
      </c>
      <c r="J5393" s="4">
        <v>0</v>
      </c>
      <c r="K5393" s="3" t="s">
        <v>1447</v>
      </c>
      <c r="L5393" s="4">
        <v>0.30932477236527178</v>
      </c>
    </row>
    <row r="5394" spans="2:12" x14ac:dyDescent="0.3">
      <c r="B5394" s="3" t="s">
        <v>224</v>
      </c>
      <c r="C5394" s="4">
        <v>2020</v>
      </c>
      <c r="D5394" s="3" t="s">
        <v>1458</v>
      </c>
      <c r="E5394" s="4">
        <v>128388</v>
      </c>
      <c r="F5394" s="4"/>
      <c r="G5394" s="4">
        <v>128388</v>
      </c>
      <c r="H5394" s="4">
        <v>71983</v>
      </c>
      <c r="I5394" s="4">
        <v>128388</v>
      </c>
      <c r="J5394" s="4"/>
      <c r="K5394" s="3" t="s">
        <v>1451</v>
      </c>
      <c r="L5394" s="4"/>
    </row>
    <row r="5395" spans="2:12" x14ac:dyDescent="0.3">
      <c r="B5395" s="3" t="s">
        <v>224</v>
      </c>
      <c r="C5395" s="4">
        <v>2021</v>
      </c>
      <c r="D5395" s="3" t="s">
        <v>1446</v>
      </c>
      <c r="E5395" s="4">
        <v>1081806</v>
      </c>
      <c r="F5395" s="4">
        <v>508872</v>
      </c>
      <c r="G5395" s="4">
        <v>572934</v>
      </c>
      <c r="H5395" s="4">
        <v>5991</v>
      </c>
      <c r="I5395" s="4">
        <v>0</v>
      </c>
      <c r="J5395" s="4">
        <v>0</v>
      </c>
      <c r="K5395" s="3" t="s">
        <v>1447</v>
      </c>
      <c r="L5395" s="4">
        <v>0.47039117919479095</v>
      </c>
    </row>
    <row r="5396" spans="2:12" x14ac:dyDescent="0.3">
      <c r="B5396" s="3" t="s">
        <v>224</v>
      </c>
      <c r="C5396" s="4">
        <v>2021</v>
      </c>
      <c r="D5396" s="3" t="s">
        <v>1448</v>
      </c>
      <c r="E5396" s="4">
        <v>694971</v>
      </c>
      <c r="F5396" s="4">
        <v>486707</v>
      </c>
      <c r="G5396" s="4">
        <v>208264</v>
      </c>
      <c r="H5396" s="4">
        <v>15805</v>
      </c>
      <c r="I5396" s="4">
        <v>0</v>
      </c>
      <c r="J5396" s="4">
        <v>0</v>
      </c>
      <c r="K5396" s="3" t="s">
        <v>1447</v>
      </c>
      <c r="L5396" s="4">
        <v>0.7003270640069873</v>
      </c>
    </row>
    <row r="5397" spans="2:12" x14ac:dyDescent="0.3">
      <c r="B5397" s="3" t="s">
        <v>224</v>
      </c>
      <c r="C5397" s="4">
        <v>2021</v>
      </c>
      <c r="D5397" s="3" t="s">
        <v>1449</v>
      </c>
      <c r="E5397" s="4">
        <v>985278</v>
      </c>
      <c r="F5397" s="4">
        <v>695109</v>
      </c>
      <c r="G5397" s="4">
        <v>290169</v>
      </c>
      <c r="H5397" s="4">
        <v>115099</v>
      </c>
      <c r="I5397" s="4">
        <v>0</v>
      </c>
      <c r="J5397" s="4">
        <v>0</v>
      </c>
      <c r="K5397" s="3" t="s">
        <v>1447</v>
      </c>
      <c r="L5397" s="4">
        <v>0.70549530183359421</v>
      </c>
    </row>
    <row r="5398" spans="2:12" x14ac:dyDescent="0.3">
      <c r="B5398" s="3" t="s">
        <v>224</v>
      </c>
      <c r="C5398" s="4">
        <v>2021</v>
      </c>
      <c r="D5398" s="3" t="s">
        <v>1450</v>
      </c>
      <c r="E5398" s="4">
        <v>881313</v>
      </c>
      <c r="F5398" s="4"/>
      <c r="G5398" s="4">
        <v>881313</v>
      </c>
      <c r="H5398" s="4">
        <v>184065</v>
      </c>
      <c r="I5398" s="4">
        <v>881313</v>
      </c>
      <c r="J5398" s="4"/>
      <c r="K5398" s="3" t="s">
        <v>1451</v>
      </c>
      <c r="L5398" s="4"/>
    </row>
    <row r="5399" spans="2:12" x14ac:dyDescent="0.3">
      <c r="B5399" s="3" t="s">
        <v>224</v>
      </c>
      <c r="C5399" s="4">
        <v>2021</v>
      </c>
      <c r="D5399" s="3" t="s">
        <v>1452</v>
      </c>
      <c r="E5399" s="4">
        <v>0</v>
      </c>
      <c r="F5399" s="4">
        <v>0</v>
      </c>
      <c r="G5399" s="4">
        <v>0</v>
      </c>
      <c r="H5399" s="4">
        <v>0</v>
      </c>
      <c r="I5399" s="4">
        <v>0</v>
      </c>
      <c r="J5399" s="4">
        <v>0</v>
      </c>
      <c r="K5399" s="3" t="s">
        <v>1447</v>
      </c>
      <c r="L5399" s="4"/>
    </row>
    <row r="5400" spans="2:12" x14ac:dyDescent="0.3">
      <c r="B5400" s="3" t="s">
        <v>224</v>
      </c>
      <c r="C5400" s="4">
        <v>2021</v>
      </c>
      <c r="D5400" s="3" t="s">
        <v>1453</v>
      </c>
      <c r="E5400" s="4">
        <v>0</v>
      </c>
      <c r="F5400" s="4">
        <v>0</v>
      </c>
      <c r="G5400" s="4">
        <v>0</v>
      </c>
      <c r="H5400" s="4">
        <v>0</v>
      </c>
      <c r="I5400" s="4">
        <v>0</v>
      </c>
      <c r="J5400" s="4">
        <v>0</v>
      </c>
      <c r="K5400" s="3" t="s">
        <v>1451</v>
      </c>
      <c r="L5400" s="4"/>
    </row>
    <row r="5401" spans="2:12" x14ac:dyDescent="0.3">
      <c r="B5401" s="3" t="s">
        <v>224</v>
      </c>
      <c r="C5401" s="4">
        <v>2021</v>
      </c>
      <c r="D5401" s="3" t="s">
        <v>1454</v>
      </c>
      <c r="E5401" s="4">
        <v>251591</v>
      </c>
      <c r="F5401" s="4">
        <v>105178</v>
      </c>
      <c r="G5401" s="4">
        <v>146413</v>
      </c>
      <c r="H5401" s="4">
        <v>0</v>
      </c>
      <c r="I5401" s="4">
        <v>0</v>
      </c>
      <c r="J5401" s="4">
        <v>0</v>
      </c>
      <c r="K5401" s="3" t="s">
        <v>1447</v>
      </c>
      <c r="L5401" s="4">
        <v>0.41805152012591867</v>
      </c>
    </row>
    <row r="5402" spans="2:12" x14ac:dyDescent="0.3">
      <c r="B5402" s="3" t="s">
        <v>224</v>
      </c>
      <c r="C5402" s="4">
        <v>2021</v>
      </c>
      <c r="D5402" s="3" t="s">
        <v>1455</v>
      </c>
      <c r="E5402" s="4">
        <v>2559618</v>
      </c>
      <c r="F5402" s="4">
        <v>1123685</v>
      </c>
      <c r="G5402" s="4">
        <v>1435933</v>
      </c>
      <c r="H5402" s="4">
        <v>3363</v>
      </c>
      <c r="I5402" s="4">
        <v>0</v>
      </c>
      <c r="J5402" s="4">
        <v>0</v>
      </c>
      <c r="K5402" s="3" t="s">
        <v>1447</v>
      </c>
      <c r="L5402" s="4">
        <v>0.43900496089650876</v>
      </c>
    </row>
    <row r="5403" spans="2:12" x14ac:dyDescent="0.3">
      <c r="B5403" s="3" t="s">
        <v>224</v>
      </c>
      <c r="C5403" s="4">
        <v>2021</v>
      </c>
      <c r="D5403" s="3" t="s">
        <v>1456</v>
      </c>
      <c r="E5403" s="4">
        <v>4813187</v>
      </c>
      <c r="F5403" s="4">
        <v>2169840</v>
      </c>
      <c r="G5403" s="4">
        <v>2643347</v>
      </c>
      <c r="H5403" s="4">
        <v>0</v>
      </c>
      <c r="I5403" s="4">
        <v>0</v>
      </c>
      <c r="J5403" s="4">
        <v>0</v>
      </c>
      <c r="K5403" s="3" t="s">
        <v>1447</v>
      </c>
      <c r="L5403" s="4">
        <v>0.4508114893520655</v>
      </c>
    </row>
    <row r="5404" spans="2:12" x14ac:dyDescent="0.3">
      <c r="B5404" s="3" t="s">
        <v>224</v>
      </c>
      <c r="C5404" s="4">
        <v>2021</v>
      </c>
      <c r="D5404" s="3" t="s">
        <v>1457</v>
      </c>
      <c r="E5404" s="4">
        <v>3800566</v>
      </c>
      <c r="F5404" s="4">
        <v>1249204</v>
      </c>
      <c r="G5404" s="4">
        <v>2551362</v>
      </c>
      <c r="H5404" s="4">
        <v>43670</v>
      </c>
      <c r="I5404" s="4">
        <v>0</v>
      </c>
      <c r="J5404" s="4">
        <v>0</v>
      </c>
      <c r="K5404" s="3" t="s">
        <v>1447</v>
      </c>
      <c r="L5404" s="4">
        <v>0.32868893738458954</v>
      </c>
    </row>
    <row r="5405" spans="2:12" x14ac:dyDescent="0.3">
      <c r="B5405" s="3" t="s">
        <v>224</v>
      </c>
      <c r="C5405" s="4">
        <v>2021</v>
      </c>
      <c r="D5405" s="3" t="s">
        <v>1458</v>
      </c>
      <c r="E5405" s="4">
        <v>435194</v>
      </c>
      <c r="F5405" s="4"/>
      <c r="G5405" s="4">
        <v>435194</v>
      </c>
      <c r="H5405" s="4">
        <v>306806</v>
      </c>
      <c r="I5405" s="4">
        <v>435194</v>
      </c>
      <c r="J5405" s="4"/>
      <c r="K5405" s="3" t="s">
        <v>1451</v>
      </c>
      <c r="L5405" s="4"/>
    </row>
    <row r="5406" spans="2:12" x14ac:dyDescent="0.3">
      <c r="B5406" s="3" t="s">
        <v>224</v>
      </c>
      <c r="C5406" s="4">
        <v>2022</v>
      </c>
      <c r="D5406" s="3" t="s">
        <v>1446</v>
      </c>
      <c r="E5406" s="4">
        <v>1081805</v>
      </c>
      <c r="F5406" s="4">
        <v>533957</v>
      </c>
      <c r="G5406" s="4">
        <v>547848</v>
      </c>
      <c r="H5406" s="4">
        <v>0</v>
      </c>
      <c r="I5406" s="4">
        <v>0</v>
      </c>
      <c r="J5406" s="4">
        <v>0</v>
      </c>
      <c r="K5406" s="3" t="s">
        <v>1460</v>
      </c>
      <c r="L5406" s="4">
        <v>0.49357971168556253</v>
      </c>
    </row>
    <row r="5407" spans="2:12" x14ac:dyDescent="0.3">
      <c r="B5407" s="3" t="s">
        <v>224</v>
      </c>
      <c r="C5407" s="4">
        <v>2022</v>
      </c>
      <c r="D5407" s="3" t="s">
        <v>1448</v>
      </c>
      <c r="E5407" s="4">
        <v>694970</v>
      </c>
      <c r="F5407" s="4">
        <v>496100</v>
      </c>
      <c r="G5407" s="4">
        <v>198870</v>
      </c>
      <c r="H5407" s="4">
        <v>0</v>
      </c>
      <c r="I5407" s="4">
        <v>0</v>
      </c>
      <c r="J5407" s="4">
        <v>0</v>
      </c>
      <c r="K5407" s="3" t="s">
        <v>1460</v>
      </c>
      <c r="L5407" s="4">
        <v>0.7138437630401312</v>
      </c>
    </row>
    <row r="5408" spans="2:12" x14ac:dyDescent="0.3">
      <c r="B5408" s="3" t="s">
        <v>224</v>
      </c>
      <c r="C5408" s="4">
        <v>2022</v>
      </c>
      <c r="D5408" s="3" t="s">
        <v>1449</v>
      </c>
      <c r="E5408" s="4">
        <v>1113465</v>
      </c>
      <c r="F5408" s="4">
        <v>754174</v>
      </c>
      <c r="G5408" s="4">
        <v>359291</v>
      </c>
      <c r="H5408" s="4">
        <v>128187</v>
      </c>
      <c r="I5408" s="4">
        <v>0</v>
      </c>
      <c r="J5408" s="4">
        <v>0</v>
      </c>
      <c r="K5408" s="3" t="s">
        <v>1460</v>
      </c>
      <c r="L5408" s="4">
        <v>0.67732169399127951</v>
      </c>
    </row>
    <row r="5409" spans="2:12" x14ac:dyDescent="0.3">
      <c r="B5409" s="3" t="s">
        <v>224</v>
      </c>
      <c r="C5409" s="4">
        <v>2022</v>
      </c>
      <c r="D5409" s="3" t="s">
        <v>1450</v>
      </c>
      <c r="E5409" s="4">
        <v>881313</v>
      </c>
      <c r="F5409" s="4"/>
      <c r="G5409" s="4">
        <v>881313</v>
      </c>
      <c r="H5409" s="4">
        <v>0</v>
      </c>
      <c r="I5409" s="4">
        <v>881313</v>
      </c>
      <c r="J5409" s="4"/>
      <c r="K5409" s="3" t="s">
        <v>1451</v>
      </c>
      <c r="L5409" s="4"/>
    </row>
    <row r="5410" spans="2:12" x14ac:dyDescent="0.3">
      <c r="B5410" s="3" t="s">
        <v>224</v>
      </c>
      <c r="C5410" s="4">
        <v>2022</v>
      </c>
      <c r="D5410" s="3" t="s">
        <v>1452</v>
      </c>
      <c r="E5410" s="4">
        <v>0</v>
      </c>
      <c r="F5410" s="4">
        <v>0</v>
      </c>
      <c r="G5410" s="4">
        <v>0</v>
      </c>
      <c r="H5410" s="4">
        <v>0</v>
      </c>
      <c r="I5410" s="4">
        <v>0</v>
      </c>
      <c r="J5410" s="4">
        <v>0</v>
      </c>
      <c r="K5410" s="3" t="s">
        <v>1460</v>
      </c>
      <c r="L5410" s="4"/>
    </row>
    <row r="5411" spans="2:12" x14ac:dyDescent="0.3">
      <c r="B5411" s="3" t="s">
        <v>224</v>
      </c>
      <c r="C5411" s="4">
        <v>2022</v>
      </c>
      <c r="D5411" s="3" t="s">
        <v>1453</v>
      </c>
      <c r="E5411" s="4">
        <v>0</v>
      </c>
      <c r="F5411" s="4">
        <v>0</v>
      </c>
      <c r="G5411" s="4">
        <v>0</v>
      </c>
      <c r="H5411" s="4">
        <v>0</v>
      </c>
      <c r="I5411" s="4">
        <v>0</v>
      </c>
      <c r="J5411" s="4">
        <v>0</v>
      </c>
      <c r="K5411" s="3" t="s">
        <v>1451</v>
      </c>
      <c r="L5411" s="4"/>
    </row>
    <row r="5412" spans="2:12" x14ac:dyDescent="0.3">
      <c r="B5412" s="3" t="s">
        <v>224</v>
      </c>
      <c r="C5412" s="4">
        <v>2022</v>
      </c>
      <c r="D5412" s="3" t="s">
        <v>1454</v>
      </c>
      <c r="E5412" s="4">
        <v>130099</v>
      </c>
      <c r="F5412" s="4">
        <v>0</v>
      </c>
      <c r="G5412" s="4">
        <v>130099</v>
      </c>
      <c r="H5412" s="4">
        <v>0</v>
      </c>
      <c r="I5412" s="4">
        <v>0</v>
      </c>
      <c r="J5412" s="4">
        <v>0</v>
      </c>
      <c r="K5412" s="3" t="s">
        <v>1460</v>
      </c>
      <c r="L5412" s="4">
        <v>0</v>
      </c>
    </row>
    <row r="5413" spans="2:12" x14ac:dyDescent="0.3">
      <c r="B5413" s="3" t="s">
        <v>224</v>
      </c>
      <c r="C5413" s="4">
        <v>2022</v>
      </c>
      <c r="D5413" s="3" t="s">
        <v>1455</v>
      </c>
      <c r="E5413" s="4">
        <v>2591927</v>
      </c>
      <c r="F5413" s="4">
        <v>1170096</v>
      </c>
      <c r="G5413" s="4">
        <v>1421831</v>
      </c>
      <c r="H5413" s="4">
        <v>32308</v>
      </c>
      <c r="I5413" s="4">
        <v>0</v>
      </c>
      <c r="J5413" s="4">
        <v>0</v>
      </c>
      <c r="K5413" s="3" t="s">
        <v>1460</v>
      </c>
      <c r="L5413" s="4">
        <v>0.45143864005429163</v>
      </c>
    </row>
    <row r="5414" spans="2:12" x14ac:dyDescent="0.3">
      <c r="B5414" s="3" t="s">
        <v>224</v>
      </c>
      <c r="C5414" s="4">
        <v>2022</v>
      </c>
      <c r="D5414" s="3" t="s">
        <v>1456</v>
      </c>
      <c r="E5414" s="4">
        <v>4813188</v>
      </c>
      <c r="F5414" s="4">
        <v>2276168</v>
      </c>
      <c r="G5414" s="4">
        <v>2537020</v>
      </c>
      <c r="H5414" s="4">
        <v>0</v>
      </c>
      <c r="I5414" s="4">
        <v>0</v>
      </c>
      <c r="J5414" s="4">
        <v>0</v>
      </c>
      <c r="K5414" s="3" t="s">
        <v>1460</v>
      </c>
      <c r="L5414" s="4">
        <v>0.47290236741220165</v>
      </c>
    </row>
    <row r="5415" spans="2:12" x14ac:dyDescent="0.3">
      <c r="B5415" s="3" t="s">
        <v>224</v>
      </c>
      <c r="C5415" s="4">
        <v>2022</v>
      </c>
      <c r="D5415" s="3" t="s">
        <v>1457</v>
      </c>
      <c r="E5415" s="4">
        <v>3900209</v>
      </c>
      <c r="F5415" s="4">
        <v>1340389</v>
      </c>
      <c r="G5415" s="4">
        <v>2559820</v>
      </c>
      <c r="H5415" s="4">
        <v>99642</v>
      </c>
      <c r="I5415" s="4">
        <v>0</v>
      </c>
      <c r="J5415" s="4">
        <v>0</v>
      </c>
      <c r="K5415" s="3" t="s">
        <v>1460</v>
      </c>
      <c r="L5415" s="4">
        <v>0.34367106993497015</v>
      </c>
    </row>
    <row r="5416" spans="2:12" x14ac:dyDescent="0.3">
      <c r="B5416" s="3" t="s">
        <v>224</v>
      </c>
      <c r="C5416" s="4">
        <v>2022</v>
      </c>
      <c r="D5416" s="3" t="s">
        <v>1458</v>
      </c>
      <c r="E5416" s="4">
        <v>1005457</v>
      </c>
      <c r="F5416" s="4"/>
      <c r="G5416" s="4">
        <v>1005457</v>
      </c>
      <c r="H5416" s="4">
        <v>570263</v>
      </c>
      <c r="I5416" s="4">
        <v>1005457</v>
      </c>
      <c r="J5416" s="4"/>
      <c r="K5416" s="3" t="s">
        <v>1451</v>
      </c>
      <c r="L5416" s="4"/>
    </row>
    <row r="5417" spans="2:12" x14ac:dyDescent="0.3">
      <c r="B5417" s="3" t="s">
        <v>224</v>
      </c>
      <c r="C5417" s="4">
        <v>2023</v>
      </c>
      <c r="D5417" s="3" t="s">
        <v>1446</v>
      </c>
      <c r="E5417" s="4">
        <v>1095806</v>
      </c>
      <c r="F5417" s="4">
        <v>559508</v>
      </c>
      <c r="G5417" s="4">
        <v>536298</v>
      </c>
      <c r="H5417" s="4">
        <v>14000</v>
      </c>
      <c r="I5417" s="4">
        <v>0</v>
      </c>
      <c r="J5417" s="4">
        <v>0</v>
      </c>
      <c r="K5417" s="3" t="s">
        <v>1460</v>
      </c>
      <c r="L5417" s="4">
        <v>0.51059037822388265</v>
      </c>
    </row>
    <row r="5418" spans="2:12" x14ac:dyDescent="0.3">
      <c r="B5418" s="3" t="s">
        <v>224</v>
      </c>
      <c r="C5418" s="4">
        <v>2023</v>
      </c>
      <c r="D5418" s="3" t="s">
        <v>1448</v>
      </c>
      <c r="E5418" s="4">
        <v>694971</v>
      </c>
      <c r="F5418" s="4">
        <v>505493</v>
      </c>
      <c r="G5418" s="4">
        <v>189478</v>
      </c>
      <c r="H5418" s="4">
        <v>0</v>
      </c>
      <c r="I5418" s="4">
        <v>0</v>
      </c>
      <c r="J5418" s="4">
        <v>0</v>
      </c>
      <c r="K5418" s="3" t="s">
        <v>1460</v>
      </c>
      <c r="L5418" s="4">
        <v>0.72735840776089933</v>
      </c>
    </row>
    <row r="5419" spans="2:12" x14ac:dyDescent="0.3">
      <c r="B5419" s="3" t="s">
        <v>224</v>
      </c>
      <c r="C5419" s="4">
        <v>2023</v>
      </c>
      <c r="D5419" s="3" t="s">
        <v>1449</v>
      </c>
      <c r="E5419" s="4">
        <v>1387828</v>
      </c>
      <c r="F5419" s="4">
        <v>798974</v>
      </c>
      <c r="G5419" s="4">
        <v>588854</v>
      </c>
      <c r="H5419" s="4">
        <v>0</v>
      </c>
      <c r="I5419" s="4">
        <v>0</v>
      </c>
      <c r="J5419" s="4">
        <v>0</v>
      </c>
      <c r="K5419" s="3" t="s">
        <v>1460</v>
      </c>
      <c r="L5419" s="4">
        <v>0.57570102346976715</v>
      </c>
    </row>
    <row r="5420" spans="2:12" x14ac:dyDescent="0.3">
      <c r="B5420" s="3" t="s">
        <v>224</v>
      </c>
      <c r="C5420" s="4">
        <v>2023</v>
      </c>
      <c r="D5420" s="3" t="s">
        <v>1450</v>
      </c>
      <c r="E5420" s="4">
        <v>881313</v>
      </c>
      <c r="F5420" s="4"/>
      <c r="G5420" s="4">
        <v>881313</v>
      </c>
      <c r="H5420" s="4">
        <v>0</v>
      </c>
      <c r="I5420" s="4">
        <v>881313</v>
      </c>
      <c r="J5420" s="4"/>
      <c r="K5420" s="3" t="s">
        <v>1451</v>
      </c>
      <c r="L5420" s="4"/>
    </row>
    <row r="5421" spans="2:12" x14ac:dyDescent="0.3">
      <c r="B5421" s="3" t="s">
        <v>224</v>
      </c>
      <c r="C5421" s="4">
        <v>2023</v>
      </c>
      <c r="D5421" s="3" t="s">
        <v>1452</v>
      </c>
      <c r="E5421" s="4">
        <v>0</v>
      </c>
      <c r="F5421" s="4">
        <v>0</v>
      </c>
      <c r="G5421" s="4">
        <v>0</v>
      </c>
      <c r="H5421" s="4">
        <v>0</v>
      </c>
      <c r="I5421" s="4">
        <v>0</v>
      </c>
      <c r="J5421" s="4">
        <v>0</v>
      </c>
      <c r="K5421" s="3" t="s">
        <v>1451</v>
      </c>
      <c r="L5421" s="4"/>
    </row>
    <row r="5422" spans="2:12" x14ac:dyDescent="0.3">
      <c r="B5422" s="3" t="s">
        <v>224</v>
      </c>
      <c r="C5422" s="4">
        <v>2023</v>
      </c>
      <c r="D5422" s="3" t="s">
        <v>1453</v>
      </c>
      <c r="E5422" s="4">
        <v>0</v>
      </c>
      <c r="F5422" s="4">
        <v>0</v>
      </c>
      <c r="G5422" s="4">
        <v>0</v>
      </c>
      <c r="H5422" s="4">
        <v>308809</v>
      </c>
      <c r="I5422" s="4">
        <v>0</v>
      </c>
      <c r="J5422" s="4">
        <v>0</v>
      </c>
      <c r="K5422" s="3" t="s">
        <v>1451</v>
      </c>
      <c r="L5422" s="4"/>
    </row>
    <row r="5423" spans="2:12" x14ac:dyDescent="0.3">
      <c r="B5423" s="3" t="s">
        <v>224</v>
      </c>
      <c r="C5423" s="4">
        <v>2023</v>
      </c>
      <c r="D5423" s="3" t="s">
        <v>1454</v>
      </c>
      <c r="E5423" s="4">
        <v>251591</v>
      </c>
      <c r="F5423" s="4">
        <v>137806</v>
      </c>
      <c r="G5423" s="4">
        <v>113785</v>
      </c>
      <c r="H5423" s="4">
        <v>0</v>
      </c>
      <c r="I5423" s="4">
        <v>0</v>
      </c>
      <c r="J5423" s="4">
        <v>0</v>
      </c>
      <c r="K5423" s="3" t="s">
        <v>1460</v>
      </c>
      <c r="L5423" s="4">
        <v>0.54773819413254055</v>
      </c>
    </row>
    <row r="5424" spans="2:12" x14ac:dyDescent="0.3">
      <c r="B5424" s="3" t="s">
        <v>224</v>
      </c>
      <c r="C5424" s="4">
        <v>2023</v>
      </c>
      <c r="D5424" s="3" t="s">
        <v>1455</v>
      </c>
      <c r="E5424" s="4">
        <v>3025462</v>
      </c>
      <c r="F5424" s="4">
        <v>1260478</v>
      </c>
      <c r="G5424" s="4">
        <v>1764984</v>
      </c>
      <c r="H5424" s="4">
        <v>0</v>
      </c>
      <c r="I5424" s="4">
        <v>0</v>
      </c>
      <c r="J5424" s="4">
        <v>0</v>
      </c>
      <c r="K5424" s="3" t="s">
        <v>1460</v>
      </c>
      <c r="L5424" s="4">
        <v>0.41662331240650186</v>
      </c>
    </row>
    <row r="5425" spans="2:12" x14ac:dyDescent="0.3">
      <c r="B5425" s="3" t="s">
        <v>224</v>
      </c>
      <c r="C5425" s="4">
        <v>2023</v>
      </c>
      <c r="D5425" s="3" t="s">
        <v>1456</v>
      </c>
      <c r="E5425" s="4">
        <v>4813188</v>
      </c>
      <c r="F5425" s="4">
        <v>2382496</v>
      </c>
      <c r="G5425" s="4">
        <v>2430692</v>
      </c>
      <c r="H5425" s="4">
        <v>0</v>
      </c>
      <c r="I5425" s="4">
        <v>0</v>
      </c>
      <c r="J5425" s="4">
        <v>0</v>
      </c>
      <c r="K5425" s="3" t="s">
        <v>1460</v>
      </c>
      <c r="L5425" s="4">
        <v>0.49499333913406252</v>
      </c>
    </row>
    <row r="5426" spans="2:12" x14ac:dyDescent="0.3">
      <c r="B5426" s="3" t="s">
        <v>224</v>
      </c>
      <c r="C5426" s="4">
        <v>2023</v>
      </c>
      <c r="D5426" s="3" t="s">
        <v>1457</v>
      </c>
      <c r="E5426" s="4">
        <v>4338317</v>
      </c>
      <c r="F5426" s="4">
        <v>1482946</v>
      </c>
      <c r="G5426" s="4">
        <v>2855371</v>
      </c>
      <c r="H5426" s="4">
        <v>0</v>
      </c>
      <c r="I5426" s="4">
        <v>0</v>
      </c>
      <c r="J5426" s="4">
        <v>0</v>
      </c>
      <c r="K5426" s="3" t="s">
        <v>1460</v>
      </c>
      <c r="L5426" s="4">
        <v>0.34182518243825888</v>
      </c>
    </row>
    <row r="5427" spans="2:12" x14ac:dyDescent="0.3">
      <c r="B5427" s="3" t="s">
        <v>224</v>
      </c>
      <c r="C5427" s="4">
        <v>2023</v>
      </c>
      <c r="D5427" s="3" t="s">
        <v>1458</v>
      </c>
      <c r="E5427" s="4">
        <v>2677111</v>
      </c>
      <c r="F5427" s="4"/>
      <c r="G5427" s="4">
        <v>2677111</v>
      </c>
      <c r="H5427" s="4">
        <v>1671654</v>
      </c>
      <c r="I5427" s="4">
        <v>2677111</v>
      </c>
      <c r="J5427" s="4"/>
      <c r="K5427" s="3" t="s">
        <v>1451</v>
      </c>
      <c r="L5427" s="4"/>
    </row>
    <row r="5428" spans="2:12" x14ac:dyDescent="0.3">
      <c r="B5428" s="3" t="s">
        <v>224</v>
      </c>
      <c r="C5428" s="4">
        <v>2024</v>
      </c>
      <c r="D5428" s="3" t="s">
        <v>1446</v>
      </c>
      <c r="E5428" s="4">
        <v>1176882</v>
      </c>
      <c r="F5428" s="4">
        <v>588302</v>
      </c>
      <c r="G5428" s="4">
        <v>588580</v>
      </c>
      <c r="H5428" s="4">
        <v>81076</v>
      </c>
      <c r="I5428" s="4">
        <v>1177000</v>
      </c>
      <c r="J5428" s="4">
        <v>28794</v>
      </c>
      <c r="K5428" s="3" t="s">
        <v>1460</v>
      </c>
      <c r="L5428" s="4">
        <v>0.49988189130261146</v>
      </c>
    </row>
    <row r="5429" spans="2:12" x14ac:dyDescent="0.3">
      <c r="B5429" s="3" t="s">
        <v>224</v>
      </c>
      <c r="C5429" s="4">
        <v>2024</v>
      </c>
      <c r="D5429" s="3" t="s">
        <v>1448</v>
      </c>
      <c r="E5429" s="4">
        <v>694971</v>
      </c>
      <c r="F5429" s="4">
        <v>514886</v>
      </c>
      <c r="G5429" s="4">
        <v>180085</v>
      </c>
      <c r="H5429" s="4">
        <v>0</v>
      </c>
      <c r="I5429" s="4">
        <v>695000</v>
      </c>
      <c r="J5429" s="4">
        <v>9500</v>
      </c>
      <c r="K5429" s="3" t="s">
        <v>1460</v>
      </c>
      <c r="L5429" s="4">
        <v>0.74087407963785534</v>
      </c>
    </row>
    <row r="5430" spans="2:12" x14ac:dyDescent="0.3">
      <c r="B5430" s="3" t="s">
        <v>224</v>
      </c>
      <c r="C5430" s="4">
        <v>2024</v>
      </c>
      <c r="D5430" s="3" t="s">
        <v>1449</v>
      </c>
      <c r="E5430" s="4">
        <v>1413866</v>
      </c>
      <c r="F5430" s="4">
        <v>825974</v>
      </c>
      <c r="G5430" s="4">
        <v>587892</v>
      </c>
      <c r="H5430" s="4">
        <v>85097</v>
      </c>
      <c r="I5430" s="4">
        <v>731600</v>
      </c>
      <c r="J5430" s="4">
        <v>59400</v>
      </c>
      <c r="K5430" s="3" t="s">
        <v>1460</v>
      </c>
      <c r="L5430" s="4">
        <v>0.58419539051084046</v>
      </c>
    </row>
    <row r="5431" spans="2:12" x14ac:dyDescent="0.3">
      <c r="B5431" s="3" t="s">
        <v>224</v>
      </c>
      <c r="C5431" s="4">
        <v>2024</v>
      </c>
      <c r="D5431" s="3" t="s">
        <v>1450</v>
      </c>
      <c r="E5431" s="4">
        <v>881313</v>
      </c>
      <c r="F5431" s="4"/>
      <c r="G5431" s="4">
        <v>881313</v>
      </c>
      <c r="H5431" s="4">
        <v>0</v>
      </c>
      <c r="I5431" s="4">
        <v>881313</v>
      </c>
      <c r="J5431" s="4"/>
      <c r="K5431" s="3" t="s">
        <v>1451</v>
      </c>
      <c r="L5431" s="4"/>
    </row>
    <row r="5432" spans="2:12" x14ac:dyDescent="0.3">
      <c r="B5432" s="3" t="s">
        <v>224</v>
      </c>
      <c r="C5432" s="4">
        <v>2024</v>
      </c>
      <c r="D5432" s="3" t="s">
        <v>1452</v>
      </c>
      <c r="E5432" s="4">
        <v>0</v>
      </c>
      <c r="F5432" s="4">
        <v>0</v>
      </c>
      <c r="G5432" s="4">
        <v>0</v>
      </c>
      <c r="H5432" s="4">
        <v>0</v>
      </c>
      <c r="I5432" s="4">
        <v>0</v>
      </c>
      <c r="J5432" s="4">
        <v>0</v>
      </c>
      <c r="K5432" s="3"/>
      <c r="L5432" s="4"/>
    </row>
    <row r="5433" spans="2:12" x14ac:dyDescent="0.3">
      <c r="B5433" s="3" t="s">
        <v>224</v>
      </c>
      <c r="C5433" s="4">
        <v>2024</v>
      </c>
      <c r="D5433" s="3" t="s">
        <v>1453</v>
      </c>
      <c r="E5433" s="4">
        <v>0</v>
      </c>
      <c r="F5433" s="4">
        <v>0</v>
      </c>
      <c r="G5433" s="4">
        <v>0</v>
      </c>
      <c r="H5433" s="4">
        <v>0</v>
      </c>
      <c r="I5433" s="4">
        <v>0</v>
      </c>
      <c r="J5433" s="4">
        <v>0</v>
      </c>
      <c r="K5433" s="3" t="s">
        <v>1451</v>
      </c>
      <c r="L5433" s="4"/>
    </row>
    <row r="5434" spans="2:12" x14ac:dyDescent="0.3">
      <c r="B5434" s="3" t="s">
        <v>224</v>
      </c>
      <c r="C5434" s="4">
        <v>2024</v>
      </c>
      <c r="D5434" s="3" t="s">
        <v>1454</v>
      </c>
      <c r="E5434" s="4">
        <v>251591</v>
      </c>
      <c r="F5434" s="4">
        <v>154120</v>
      </c>
      <c r="G5434" s="4">
        <v>97471</v>
      </c>
      <c r="H5434" s="4">
        <v>0</v>
      </c>
      <c r="I5434" s="4">
        <v>251591</v>
      </c>
      <c r="J5434" s="4">
        <v>16000</v>
      </c>
      <c r="K5434" s="3" t="s">
        <v>1460</v>
      </c>
      <c r="L5434" s="4">
        <v>0.61258153113585145</v>
      </c>
    </row>
    <row r="5435" spans="2:12" x14ac:dyDescent="0.3">
      <c r="B5435" s="3" t="s">
        <v>224</v>
      </c>
      <c r="C5435" s="4">
        <v>2024</v>
      </c>
      <c r="D5435" s="3" t="s">
        <v>1455</v>
      </c>
      <c r="E5435" s="4">
        <v>2806529</v>
      </c>
      <c r="F5435" s="4">
        <v>1309838</v>
      </c>
      <c r="G5435" s="4">
        <v>1496691</v>
      </c>
      <c r="H5435" s="4">
        <v>134464</v>
      </c>
      <c r="I5435" s="4">
        <v>2806000</v>
      </c>
      <c r="J5435" s="4">
        <v>49300</v>
      </c>
      <c r="K5435" s="3" t="s">
        <v>1460</v>
      </c>
      <c r="L5435" s="4">
        <v>0.46671101563532746</v>
      </c>
    </row>
    <row r="5436" spans="2:12" x14ac:dyDescent="0.3">
      <c r="B5436" s="3" t="s">
        <v>224</v>
      </c>
      <c r="C5436" s="4">
        <v>2024</v>
      </c>
      <c r="D5436" s="3" t="s">
        <v>1456</v>
      </c>
      <c r="E5436" s="4">
        <v>4813188</v>
      </c>
      <c r="F5436" s="4">
        <v>2488825</v>
      </c>
      <c r="G5436" s="4">
        <v>2324363</v>
      </c>
      <c r="H5436" s="4">
        <v>0</v>
      </c>
      <c r="I5436" s="4">
        <v>4813000</v>
      </c>
      <c r="J5436" s="4">
        <v>0</v>
      </c>
      <c r="K5436" s="3" t="s">
        <v>1460</v>
      </c>
      <c r="L5436" s="4">
        <v>0.51708451861842919</v>
      </c>
    </row>
    <row r="5437" spans="2:12" x14ac:dyDescent="0.3">
      <c r="B5437" s="3" t="s">
        <v>224</v>
      </c>
      <c r="C5437" s="4">
        <v>2024</v>
      </c>
      <c r="D5437" s="3" t="s">
        <v>1457</v>
      </c>
      <c r="E5437" s="4">
        <v>3951582</v>
      </c>
      <c r="F5437" s="4">
        <v>1574131</v>
      </c>
      <c r="G5437" s="4">
        <v>2377451</v>
      </c>
      <c r="H5437" s="4">
        <v>0</v>
      </c>
      <c r="I5437" s="4">
        <v>3951000</v>
      </c>
      <c r="J5437" s="4">
        <v>90000</v>
      </c>
      <c r="K5437" s="3" t="s">
        <v>1460</v>
      </c>
      <c r="L5437" s="4">
        <v>0.39835463366317592</v>
      </c>
    </row>
    <row r="5438" spans="2:12" x14ac:dyDescent="0.3">
      <c r="B5438" s="3" t="s">
        <v>224</v>
      </c>
      <c r="C5438" s="4">
        <v>2024</v>
      </c>
      <c r="D5438" s="3" t="s">
        <v>1458</v>
      </c>
      <c r="E5438" s="4">
        <v>3257081</v>
      </c>
      <c r="F5438" s="4"/>
      <c r="G5438" s="4">
        <v>3257081</v>
      </c>
      <c r="H5438" s="4">
        <v>615850</v>
      </c>
      <c r="I5438" s="4">
        <v>3257081</v>
      </c>
      <c r="J5438" s="4"/>
      <c r="K5438" s="3" t="s">
        <v>1451</v>
      </c>
      <c r="L5438" s="4"/>
    </row>
    <row r="5439" spans="2:12" x14ac:dyDescent="0.3">
      <c r="B5439" s="3" t="s">
        <v>226</v>
      </c>
      <c r="C5439" s="4">
        <v>2019</v>
      </c>
      <c r="D5439" s="3" t="s">
        <v>1446</v>
      </c>
      <c r="E5439" s="4">
        <v>10091718</v>
      </c>
      <c r="F5439" s="4">
        <v>5175688</v>
      </c>
      <c r="G5439" s="4">
        <v>4916030</v>
      </c>
      <c r="H5439" s="4">
        <v>40343</v>
      </c>
      <c r="I5439" s="4">
        <v>0</v>
      </c>
      <c r="J5439" s="4">
        <v>0</v>
      </c>
      <c r="K5439" s="3" t="s">
        <v>1447</v>
      </c>
      <c r="L5439" s="4">
        <v>0.51286490565828335</v>
      </c>
    </row>
    <row r="5440" spans="2:12" x14ac:dyDescent="0.3">
      <c r="B5440" s="3" t="s">
        <v>226</v>
      </c>
      <c r="C5440" s="4">
        <v>2019</v>
      </c>
      <c r="D5440" s="3" t="s">
        <v>1448</v>
      </c>
      <c r="E5440" s="4">
        <v>0</v>
      </c>
      <c r="F5440" s="4">
        <v>0</v>
      </c>
      <c r="G5440" s="4">
        <v>0</v>
      </c>
      <c r="H5440" s="4">
        <v>0</v>
      </c>
      <c r="I5440" s="4">
        <v>0</v>
      </c>
      <c r="J5440" s="4">
        <v>0</v>
      </c>
      <c r="K5440" s="3" t="s">
        <v>1447</v>
      </c>
      <c r="L5440" s="4"/>
    </row>
    <row r="5441" spans="2:12" x14ac:dyDescent="0.3">
      <c r="B5441" s="3" t="s">
        <v>226</v>
      </c>
      <c r="C5441" s="4">
        <v>2019</v>
      </c>
      <c r="D5441" s="3" t="s">
        <v>1449</v>
      </c>
      <c r="E5441" s="4">
        <v>2269775</v>
      </c>
      <c r="F5441" s="4">
        <v>1341617</v>
      </c>
      <c r="G5441" s="4">
        <v>928158</v>
      </c>
      <c r="H5441" s="4">
        <v>0</v>
      </c>
      <c r="I5441" s="4">
        <v>0</v>
      </c>
      <c r="J5441" s="4">
        <v>0</v>
      </c>
      <c r="K5441" s="3" t="s">
        <v>1460</v>
      </c>
      <c r="L5441" s="4">
        <v>0.5910792920003084</v>
      </c>
    </row>
    <row r="5442" spans="2:12" x14ac:dyDescent="0.3">
      <c r="B5442" s="3" t="s">
        <v>226</v>
      </c>
      <c r="C5442" s="4">
        <v>2019</v>
      </c>
      <c r="D5442" s="3" t="s">
        <v>1450</v>
      </c>
      <c r="E5442" s="4">
        <v>1342412</v>
      </c>
      <c r="F5442" s="4"/>
      <c r="G5442" s="4">
        <v>1342412</v>
      </c>
      <c r="H5442" s="4">
        <v>0</v>
      </c>
      <c r="I5442" s="4">
        <v>1342412</v>
      </c>
      <c r="J5442" s="4"/>
      <c r="K5442" s="3" t="s">
        <v>1451</v>
      </c>
      <c r="L5442" s="4"/>
    </row>
    <row r="5443" spans="2:12" x14ac:dyDescent="0.3">
      <c r="B5443" s="3" t="s">
        <v>226</v>
      </c>
      <c r="C5443" s="4">
        <v>2019</v>
      </c>
      <c r="D5443" s="3" t="s">
        <v>1452</v>
      </c>
      <c r="E5443" s="4">
        <v>0</v>
      </c>
      <c r="F5443" s="4">
        <v>0</v>
      </c>
      <c r="G5443" s="4">
        <v>0</v>
      </c>
      <c r="H5443" s="4">
        <v>0</v>
      </c>
      <c r="I5443" s="4">
        <v>0</v>
      </c>
      <c r="J5443" s="4">
        <v>0</v>
      </c>
      <c r="K5443" s="3" t="s">
        <v>1451</v>
      </c>
      <c r="L5443" s="4"/>
    </row>
    <row r="5444" spans="2:12" x14ac:dyDescent="0.3">
      <c r="B5444" s="3" t="s">
        <v>226</v>
      </c>
      <c r="C5444" s="4">
        <v>2019</v>
      </c>
      <c r="D5444" s="3" t="s">
        <v>1453</v>
      </c>
      <c r="E5444" s="4">
        <v>1049107</v>
      </c>
      <c r="F5444" s="4">
        <v>703074</v>
      </c>
      <c r="G5444" s="4">
        <v>346033</v>
      </c>
      <c r="H5444" s="4">
        <v>27535</v>
      </c>
      <c r="I5444" s="4">
        <v>0</v>
      </c>
      <c r="J5444" s="4">
        <v>0</v>
      </c>
      <c r="K5444" s="3" t="s">
        <v>1451</v>
      </c>
      <c r="L5444" s="4">
        <v>0.67016424444789713</v>
      </c>
    </row>
    <row r="5445" spans="2:12" x14ac:dyDescent="0.3">
      <c r="B5445" s="3" t="s">
        <v>226</v>
      </c>
      <c r="C5445" s="4">
        <v>2019</v>
      </c>
      <c r="D5445" s="3" t="s">
        <v>1454</v>
      </c>
      <c r="E5445" s="4">
        <v>2967620</v>
      </c>
      <c r="F5445" s="4">
        <v>346567</v>
      </c>
      <c r="G5445" s="4">
        <v>2621053</v>
      </c>
      <c r="H5445" s="4">
        <v>36698</v>
      </c>
      <c r="I5445" s="4">
        <v>0</v>
      </c>
      <c r="J5445" s="4">
        <v>0</v>
      </c>
      <c r="K5445" s="3" t="s">
        <v>1447</v>
      </c>
      <c r="L5445" s="4">
        <v>0.116782809119766</v>
      </c>
    </row>
    <row r="5446" spans="2:12" x14ac:dyDescent="0.3">
      <c r="B5446" s="3" t="s">
        <v>226</v>
      </c>
      <c r="C5446" s="4">
        <v>2019</v>
      </c>
      <c r="D5446" s="3" t="s">
        <v>1455</v>
      </c>
      <c r="E5446" s="4">
        <v>5523896</v>
      </c>
      <c r="F5446" s="4">
        <v>2578686</v>
      </c>
      <c r="G5446" s="4">
        <v>2945210</v>
      </c>
      <c r="H5446" s="4">
        <v>5000</v>
      </c>
      <c r="I5446" s="4">
        <v>0</v>
      </c>
      <c r="J5446" s="4">
        <v>0</v>
      </c>
      <c r="K5446" s="3" t="s">
        <v>1447</v>
      </c>
      <c r="L5446" s="4">
        <v>0.46682377800016511</v>
      </c>
    </row>
    <row r="5447" spans="2:12" x14ac:dyDescent="0.3">
      <c r="B5447" s="3" t="s">
        <v>226</v>
      </c>
      <c r="C5447" s="4">
        <v>2019</v>
      </c>
      <c r="D5447" s="3" t="s">
        <v>1456</v>
      </c>
      <c r="E5447" s="4">
        <v>4316363</v>
      </c>
      <c r="F5447" s="4">
        <v>1987741</v>
      </c>
      <c r="G5447" s="4">
        <v>2328622</v>
      </c>
      <c r="H5447" s="4">
        <v>324838</v>
      </c>
      <c r="I5447" s="4">
        <v>0</v>
      </c>
      <c r="J5447" s="4">
        <v>0</v>
      </c>
      <c r="K5447" s="3" t="s">
        <v>1447</v>
      </c>
      <c r="L5447" s="4">
        <v>0.46051293646989377</v>
      </c>
    </row>
    <row r="5448" spans="2:12" x14ac:dyDescent="0.3">
      <c r="B5448" s="3" t="s">
        <v>226</v>
      </c>
      <c r="C5448" s="4">
        <v>2019</v>
      </c>
      <c r="D5448" s="3" t="s">
        <v>1457</v>
      </c>
      <c r="E5448" s="4">
        <v>7782559</v>
      </c>
      <c r="F5448" s="4">
        <v>2803946</v>
      </c>
      <c r="G5448" s="4">
        <v>4978613</v>
      </c>
      <c r="H5448" s="4">
        <v>97927</v>
      </c>
      <c r="I5448" s="4">
        <v>0</v>
      </c>
      <c r="J5448" s="4">
        <v>0</v>
      </c>
      <c r="K5448" s="3" t="s">
        <v>1447</v>
      </c>
      <c r="L5448" s="4">
        <v>0.36028586484214253</v>
      </c>
    </row>
    <row r="5449" spans="2:12" x14ac:dyDescent="0.3">
      <c r="B5449" s="3" t="s">
        <v>226</v>
      </c>
      <c r="C5449" s="4">
        <v>2019</v>
      </c>
      <c r="D5449" s="3" t="s">
        <v>1458</v>
      </c>
      <c r="E5449" s="4">
        <v>10359</v>
      </c>
      <c r="F5449" s="4"/>
      <c r="G5449" s="4">
        <v>10359</v>
      </c>
      <c r="H5449" s="4">
        <v>10359</v>
      </c>
      <c r="I5449" s="4">
        <v>10359</v>
      </c>
      <c r="J5449" s="4"/>
      <c r="K5449" s="3" t="s">
        <v>1451</v>
      </c>
      <c r="L5449" s="4"/>
    </row>
    <row r="5450" spans="2:12" x14ac:dyDescent="0.3">
      <c r="B5450" s="3" t="s">
        <v>226</v>
      </c>
      <c r="C5450" s="4">
        <v>2020</v>
      </c>
      <c r="D5450" s="3" t="s">
        <v>1446</v>
      </c>
      <c r="E5450" s="4">
        <v>10091718</v>
      </c>
      <c r="F5450" s="4">
        <v>5476341</v>
      </c>
      <c r="G5450" s="4">
        <v>4615377</v>
      </c>
      <c r="H5450" s="4">
        <v>0</v>
      </c>
      <c r="I5450" s="4">
        <v>0</v>
      </c>
      <c r="J5450" s="4">
        <v>0</v>
      </c>
      <c r="K5450" s="3" t="s">
        <v>1447</v>
      </c>
      <c r="L5450" s="4">
        <v>0.54265695890432131</v>
      </c>
    </row>
    <row r="5451" spans="2:12" x14ac:dyDescent="0.3">
      <c r="B5451" s="3" t="s">
        <v>226</v>
      </c>
      <c r="C5451" s="4">
        <v>2020</v>
      </c>
      <c r="D5451" s="3" t="s">
        <v>1448</v>
      </c>
      <c r="E5451" s="4">
        <v>0</v>
      </c>
      <c r="F5451" s="4">
        <v>0</v>
      </c>
      <c r="G5451" s="4">
        <v>0</v>
      </c>
      <c r="H5451" s="4">
        <v>0</v>
      </c>
      <c r="I5451" s="4">
        <v>0</v>
      </c>
      <c r="J5451" s="4">
        <v>0</v>
      </c>
      <c r="K5451" s="3" t="s">
        <v>1447</v>
      </c>
      <c r="L5451" s="4"/>
    </row>
    <row r="5452" spans="2:12" x14ac:dyDescent="0.3">
      <c r="B5452" s="3" t="s">
        <v>226</v>
      </c>
      <c r="C5452" s="4">
        <v>2020</v>
      </c>
      <c r="D5452" s="3" t="s">
        <v>1449</v>
      </c>
      <c r="E5452" s="4">
        <v>2329470</v>
      </c>
      <c r="F5452" s="4">
        <v>1348141</v>
      </c>
      <c r="G5452" s="4">
        <v>981329</v>
      </c>
      <c r="H5452" s="4">
        <v>172313</v>
      </c>
      <c r="I5452" s="4">
        <v>0</v>
      </c>
      <c r="J5452" s="4">
        <v>0</v>
      </c>
      <c r="K5452" s="3" t="s">
        <v>1447</v>
      </c>
      <c r="L5452" s="4">
        <v>0.57873293066663234</v>
      </c>
    </row>
    <row r="5453" spans="2:12" x14ac:dyDescent="0.3">
      <c r="B5453" s="3" t="s">
        <v>226</v>
      </c>
      <c r="C5453" s="4">
        <v>2020</v>
      </c>
      <c r="D5453" s="3" t="s">
        <v>1450</v>
      </c>
      <c r="E5453" s="4">
        <v>1342412</v>
      </c>
      <c r="F5453" s="4"/>
      <c r="G5453" s="4">
        <v>1342412</v>
      </c>
      <c r="H5453" s="4">
        <v>0</v>
      </c>
      <c r="I5453" s="4">
        <v>1342412</v>
      </c>
      <c r="J5453" s="4"/>
      <c r="K5453" s="3" t="s">
        <v>1451</v>
      </c>
      <c r="L5453" s="4"/>
    </row>
    <row r="5454" spans="2:12" x14ac:dyDescent="0.3">
      <c r="B5454" s="3" t="s">
        <v>226</v>
      </c>
      <c r="C5454" s="4">
        <v>2020</v>
      </c>
      <c r="D5454" s="3" t="s">
        <v>1452</v>
      </c>
      <c r="E5454" s="4">
        <v>0</v>
      </c>
      <c r="F5454" s="4">
        <v>0</v>
      </c>
      <c r="G5454" s="4">
        <v>0</v>
      </c>
      <c r="H5454" s="4">
        <v>0</v>
      </c>
      <c r="I5454" s="4">
        <v>0</v>
      </c>
      <c r="J5454" s="4">
        <v>0</v>
      </c>
      <c r="K5454" s="3" t="s">
        <v>1451</v>
      </c>
      <c r="L5454" s="4"/>
    </row>
    <row r="5455" spans="2:12" x14ac:dyDescent="0.3">
      <c r="B5455" s="3" t="s">
        <v>226</v>
      </c>
      <c r="C5455" s="4">
        <v>2020</v>
      </c>
      <c r="D5455" s="3" t="s">
        <v>1453</v>
      </c>
      <c r="E5455" s="4">
        <v>1017897</v>
      </c>
      <c r="F5455" s="4">
        <v>698209</v>
      </c>
      <c r="G5455" s="4">
        <v>319688</v>
      </c>
      <c r="H5455" s="4">
        <v>31088</v>
      </c>
      <c r="I5455" s="4">
        <v>0</v>
      </c>
      <c r="J5455" s="4">
        <v>0</v>
      </c>
      <c r="K5455" s="3" t="s">
        <v>1451</v>
      </c>
      <c r="L5455" s="4">
        <v>0.68593285961153239</v>
      </c>
    </row>
    <row r="5456" spans="2:12" x14ac:dyDescent="0.3">
      <c r="B5456" s="3" t="s">
        <v>226</v>
      </c>
      <c r="C5456" s="4">
        <v>2020</v>
      </c>
      <c r="D5456" s="3" t="s">
        <v>1454</v>
      </c>
      <c r="E5456" s="4">
        <v>3274845</v>
      </c>
      <c r="F5456" s="4">
        <v>418462</v>
      </c>
      <c r="G5456" s="4">
        <v>2856383</v>
      </c>
      <c r="H5456" s="4">
        <v>306316</v>
      </c>
      <c r="I5456" s="4">
        <v>0</v>
      </c>
      <c r="J5456" s="4">
        <v>0</v>
      </c>
      <c r="K5456" s="3" t="s">
        <v>1447</v>
      </c>
      <c r="L5456" s="4">
        <v>0.12778070412492806</v>
      </c>
    </row>
    <row r="5457" spans="2:12" x14ac:dyDescent="0.3">
      <c r="B5457" s="3" t="s">
        <v>226</v>
      </c>
      <c r="C5457" s="4">
        <v>2020</v>
      </c>
      <c r="D5457" s="3" t="s">
        <v>1455</v>
      </c>
      <c r="E5457" s="4">
        <v>5523896</v>
      </c>
      <c r="F5457" s="4">
        <v>2714322</v>
      </c>
      <c r="G5457" s="4">
        <v>2809574</v>
      </c>
      <c r="H5457" s="4">
        <v>0</v>
      </c>
      <c r="I5457" s="4">
        <v>0</v>
      </c>
      <c r="J5457" s="4">
        <v>0</v>
      </c>
      <c r="K5457" s="3" t="s">
        <v>1447</v>
      </c>
      <c r="L5457" s="4">
        <v>0.49137818670011169</v>
      </c>
    </row>
    <row r="5458" spans="2:12" x14ac:dyDescent="0.3">
      <c r="B5458" s="3" t="s">
        <v>226</v>
      </c>
      <c r="C5458" s="4">
        <v>2020</v>
      </c>
      <c r="D5458" s="3" t="s">
        <v>1456</v>
      </c>
      <c r="E5458" s="4">
        <v>4604173</v>
      </c>
      <c r="F5458" s="4">
        <v>2062474</v>
      </c>
      <c r="G5458" s="4">
        <v>2541699</v>
      </c>
      <c r="H5458" s="4">
        <v>287810</v>
      </c>
      <c r="I5458" s="4">
        <v>0</v>
      </c>
      <c r="J5458" s="4">
        <v>0</v>
      </c>
      <c r="K5458" s="3" t="s">
        <v>1447</v>
      </c>
      <c r="L5458" s="4">
        <v>0.44795753765116991</v>
      </c>
    </row>
    <row r="5459" spans="2:12" x14ac:dyDescent="0.3">
      <c r="B5459" s="3" t="s">
        <v>226</v>
      </c>
      <c r="C5459" s="4">
        <v>2020</v>
      </c>
      <c r="D5459" s="3" t="s">
        <v>1457</v>
      </c>
      <c r="E5459" s="4">
        <v>7782559</v>
      </c>
      <c r="F5459" s="4">
        <v>2969324</v>
      </c>
      <c r="G5459" s="4">
        <v>4813235</v>
      </c>
      <c r="H5459" s="4">
        <v>0</v>
      </c>
      <c r="I5459" s="4">
        <v>0</v>
      </c>
      <c r="J5459" s="4">
        <v>0</v>
      </c>
      <c r="K5459" s="3" t="s">
        <v>1447</v>
      </c>
      <c r="L5459" s="4">
        <v>0.38153568768319007</v>
      </c>
    </row>
    <row r="5460" spans="2:12" x14ac:dyDescent="0.3">
      <c r="B5460" s="3" t="s">
        <v>226</v>
      </c>
      <c r="C5460" s="4">
        <v>2020</v>
      </c>
      <c r="D5460" s="3" t="s">
        <v>1458</v>
      </c>
      <c r="E5460" s="4">
        <v>276803</v>
      </c>
      <c r="F5460" s="4"/>
      <c r="G5460" s="4">
        <v>276803</v>
      </c>
      <c r="H5460" s="4">
        <v>267352</v>
      </c>
      <c r="I5460" s="4">
        <v>276803</v>
      </c>
      <c r="J5460" s="4"/>
      <c r="K5460" s="3" t="s">
        <v>1451</v>
      </c>
      <c r="L5460" s="4"/>
    </row>
    <row r="5461" spans="2:12" x14ac:dyDescent="0.3">
      <c r="B5461" s="3" t="s">
        <v>226</v>
      </c>
      <c r="C5461" s="4">
        <v>2021</v>
      </c>
      <c r="D5461" s="3" t="s">
        <v>1446</v>
      </c>
      <c r="E5461" s="4">
        <v>10142801</v>
      </c>
      <c r="F5461" s="4">
        <v>5778315</v>
      </c>
      <c r="G5461" s="4">
        <v>4364486</v>
      </c>
      <c r="H5461" s="4">
        <v>51083</v>
      </c>
      <c r="I5461" s="4">
        <v>0</v>
      </c>
      <c r="J5461" s="4">
        <v>0</v>
      </c>
      <c r="K5461" s="3" t="s">
        <v>1460</v>
      </c>
      <c r="L5461" s="4">
        <v>0.56969618155773738</v>
      </c>
    </row>
    <row r="5462" spans="2:12" x14ac:dyDescent="0.3">
      <c r="B5462" s="3" t="s">
        <v>226</v>
      </c>
      <c r="C5462" s="4">
        <v>2021</v>
      </c>
      <c r="D5462" s="3" t="s">
        <v>1448</v>
      </c>
      <c r="E5462" s="4">
        <v>0</v>
      </c>
      <c r="F5462" s="4">
        <v>0</v>
      </c>
      <c r="G5462" s="4">
        <v>0</v>
      </c>
      <c r="H5462" s="4">
        <v>0</v>
      </c>
      <c r="I5462" s="4">
        <v>0</v>
      </c>
      <c r="J5462" s="4">
        <v>0</v>
      </c>
      <c r="K5462" s="3" t="s">
        <v>1460</v>
      </c>
      <c r="L5462" s="4"/>
    </row>
    <row r="5463" spans="2:12" x14ac:dyDescent="0.3">
      <c r="B5463" s="3" t="s">
        <v>226</v>
      </c>
      <c r="C5463" s="4">
        <v>2021</v>
      </c>
      <c r="D5463" s="3" t="s">
        <v>1449</v>
      </c>
      <c r="E5463" s="4">
        <v>2329470</v>
      </c>
      <c r="F5463" s="4">
        <v>1470112</v>
      </c>
      <c r="G5463" s="4">
        <v>859358</v>
      </c>
      <c r="H5463" s="4">
        <v>0</v>
      </c>
      <c r="I5463" s="4">
        <v>0</v>
      </c>
      <c r="J5463" s="4">
        <v>0</v>
      </c>
      <c r="K5463" s="3" t="s">
        <v>1460</v>
      </c>
      <c r="L5463" s="4">
        <v>0.63109290954594821</v>
      </c>
    </row>
    <row r="5464" spans="2:12" x14ac:dyDescent="0.3">
      <c r="B5464" s="3" t="s">
        <v>226</v>
      </c>
      <c r="C5464" s="4">
        <v>2021</v>
      </c>
      <c r="D5464" s="3" t="s">
        <v>1450</v>
      </c>
      <c r="E5464" s="4">
        <v>1342412</v>
      </c>
      <c r="F5464" s="4"/>
      <c r="G5464" s="4">
        <v>1342412</v>
      </c>
      <c r="H5464" s="4">
        <v>0</v>
      </c>
      <c r="I5464" s="4">
        <v>1342412</v>
      </c>
      <c r="J5464" s="4"/>
      <c r="K5464" s="3" t="s">
        <v>1451</v>
      </c>
      <c r="L5464" s="4"/>
    </row>
    <row r="5465" spans="2:12" x14ac:dyDescent="0.3">
      <c r="B5465" s="3" t="s">
        <v>226</v>
      </c>
      <c r="C5465" s="4">
        <v>2021</v>
      </c>
      <c r="D5465" s="3" t="s">
        <v>1452</v>
      </c>
      <c r="E5465" s="4">
        <v>0</v>
      </c>
      <c r="F5465" s="4">
        <v>0</v>
      </c>
      <c r="G5465" s="4">
        <v>0</v>
      </c>
      <c r="H5465" s="4">
        <v>0</v>
      </c>
      <c r="I5465" s="4">
        <v>0</v>
      </c>
      <c r="J5465" s="4">
        <v>0</v>
      </c>
      <c r="K5465" s="3" t="s">
        <v>1451</v>
      </c>
      <c r="L5465" s="4"/>
    </row>
    <row r="5466" spans="2:12" x14ac:dyDescent="0.3">
      <c r="B5466" s="3" t="s">
        <v>226</v>
      </c>
      <c r="C5466" s="4">
        <v>2021</v>
      </c>
      <c r="D5466" s="3" t="s">
        <v>1453</v>
      </c>
      <c r="E5466" s="4">
        <v>1071325</v>
      </c>
      <c r="F5466" s="4">
        <v>752230</v>
      </c>
      <c r="G5466" s="4">
        <v>319095</v>
      </c>
      <c r="H5466" s="4">
        <v>53428</v>
      </c>
      <c r="I5466" s="4">
        <v>0</v>
      </c>
      <c r="J5466" s="4">
        <v>0</v>
      </c>
      <c r="K5466" s="3" t="s">
        <v>1451</v>
      </c>
      <c r="L5466" s="4">
        <v>0.70214920775674983</v>
      </c>
    </row>
    <row r="5467" spans="2:12" x14ac:dyDescent="0.3">
      <c r="B5467" s="3" t="s">
        <v>226</v>
      </c>
      <c r="C5467" s="4">
        <v>2021</v>
      </c>
      <c r="D5467" s="3" t="s">
        <v>1454</v>
      </c>
      <c r="E5467" s="4">
        <v>3433587</v>
      </c>
      <c r="F5467" s="4">
        <v>495970</v>
      </c>
      <c r="G5467" s="4">
        <v>2937617</v>
      </c>
      <c r="H5467" s="4">
        <v>158742</v>
      </c>
      <c r="I5467" s="4">
        <v>0</v>
      </c>
      <c r="J5467" s="4">
        <v>0</v>
      </c>
      <c r="K5467" s="3" t="s">
        <v>1460</v>
      </c>
      <c r="L5467" s="4">
        <v>0.1444466093330386</v>
      </c>
    </row>
    <row r="5468" spans="2:12" x14ac:dyDescent="0.3">
      <c r="B5468" s="3" t="s">
        <v>226</v>
      </c>
      <c r="C5468" s="4">
        <v>2021</v>
      </c>
      <c r="D5468" s="3" t="s">
        <v>1455</v>
      </c>
      <c r="E5468" s="4">
        <v>5661207</v>
      </c>
      <c r="F5468" s="4">
        <v>2852021</v>
      </c>
      <c r="G5468" s="4">
        <v>2809186</v>
      </c>
      <c r="H5468" s="4">
        <v>137312</v>
      </c>
      <c r="I5468" s="4">
        <v>0</v>
      </c>
      <c r="J5468" s="4">
        <v>0</v>
      </c>
      <c r="K5468" s="3" t="s">
        <v>1460</v>
      </c>
      <c r="L5468" s="4">
        <v>0.5037832038291481</v>
      </c>
    </row>
    <row r="5469" spans="2:12" x14ac:dyDescent="0.3">
      <c r="B5469" s="3" t="s">
        <v>226</v>
      </c>
      <c r="C5469" s="4">
        <v>2021</v>
      </c>
      <c r="D5469" s="3" t="s">
        <v>1456</v>
      </c>
      <c r="E5469" s="4">
        <v>4630452</v>
      </c>
      <c r="F5469" s="4">
        <v>2143990</v>
      </c>
      <c r="G5469" s="4">
        <v>2486462</v>
      </c>
      <c r="H5469" s="4">
        <v>26277</v>
      </c>
      <c r="I5469" s="4">
        <v>0</v>
      </c>
      <c r="J5469" s="4">
        <v>0</v>
      </c>
      <c r="K5469" s="3" t="s">
        <v>1460</v>
      </c>
      <c r="L5469" s="4">
        <v>0.46301959290367334</v>
      </c>
    </row>
    <row r="5470" spans="2:12" x14ac:dyDescent="0.3">
      <c r="B5470" s="3" t="s">
        <v>226</v>
      </c>
      <c r="C5470" s="4">
        <v>2021</v>
      </c>
      <c r="D5470" s="3" t="s">
        <v>1457</v>
      </c>
      <c r="E5470" s="4">
        <v>7812798</v>
      </c>
      <c r="F5470" s="4">
        <v>3131236</v>
      </c>
      <c r="G5470" s="4">
        <v>4681562</v>
      </c>
      <c r="H5470" s="4">
        <v>30238</v>
      </c>
      <c r="I5470" s="4">
        <v>0</v>
      </c>
      <c r="J5470" s="4">
        <v>0</v>
      </c>
      <c r="K5470" s="3" t="s">
        <v>1460</v>
      </c>
      <c r="L5470" s="4">
        <v>0.40078292053627906</v>
      </c>
    </row>
    <row r="5471" spans="2:12" x14ac:dyDescent="0.3">
      <c r="B5471" s="3" t="s">
        <v>226</v>
      </c>
      <c r="C5471" s="4">
        <v>2021</v>
      </c>
      <c r="D5471" s="3" t="s">
        <v>1458</v>
      </c>
      <c r="E5471" s="4">
        <v>356524</v>
      </c>
      <c r="F5471" s="4"/>
      <c r="G5471" s="4">
        <v>356524</v>
      </c>
      <c r="H5471" s="4">
        <v>79723</v>
      </c>
      <c r="I5471" s="4">
        <v>356524</v>
      </c>
      <c r="J5471" s="4"/>
      <c r="K5471" s="3" t="s">
        <v>1451</v>
      </c>
      <c r="L5471" s="4"/>
    </row>
    <row r="5472" spans="2:12" x14ac:dyDescent="0.3">
      <c r="B5472" s="3" t="s">
        <v>226</v>
      </c>
      <c r="C5472" s="4">
        <v>2022</v>
      </c>
      <c r="D5472" s="3" t="s">
        <v>1446</v>
      </c>
      <c r="E5472" s="4">
        <v>10343070</v>
      </c>
      <c r="F5472" s="4">
        <v>6084915</v>
      </c>
      <c r="G5472" s="4">
        <v>4258155</v>
      </c>
      <c r="H5472" s="4">
        <v>193401</v>
      </c>
      <c r="I5472" s="4">
        <v>20555118</v>
      </c>
      <c r="J5472" s="4">
        <v>0</v>
      </c>
      <c r="K5472" s="3" t="s">
        <v>1460</v>
      </c>
      <c r="L5472" s="4">
        <v>0.58830840359777126</v>
      </c>
    </row>
    <row r="5473" spans="2:12" x14ac:dyDescent="0.3">
      <c r="B5473" s="3" t="s">
        <v>226</v>
      </c>
      <c r="C5473" s="4">
        <v>2022</v>
      </c>
      <c r="D5473" s="3" t="s">
        <v>1448</v>
      </c>
      <c r="E5473" s="4">
        <v>0</v>
      </c>
      <c r="F5473" s="4">
        <v>0</v>
      </c>
      <c r="G5473" s="4">
        <v>0</v>
      </c>
      <c r="H5473" s="4">
        <v>0</v>
      </c>
      <c r="I5473" s="4">
        <v>0</v>
      </c>
      <c r="J5473" s="4">
        <v>0</v>
      </c>
      <c r="K5473" s="3" t="s">
        <v>1460</v>
      </c>
      <c r="L5473" s="4"/>
    </row>
    <row r="5474" spans="2:12" x14ac:dyDescent="0.3">
      <c r="B5474" s="3" t="s">
        <v>226</v>
      </c>
      <c r="C5474" s="4">
        <v>2022</v>
      </c>
      <c r="D5474" s="3" t="s">
        <v>1449</v>
      </c>
      <c r="E5474" s="4">
        <v>2683245</v>
      </c>
      <c r="F5474" s="4">
        <v>1596001</v>
      </c>
      <c r="G5474" s="4">
        <v>1087244</v>
      </c>
      <c r="H5474" s="4">
        <v>348775</v>
      </c>
      <c r="I5474" s="4">
        <v>0</v>
      </c>
      <c r="J5474" s="4">
        <v>0</v>
      </c>
      <c r="K5474" s="3" t="s">
        <v>1460</v>
      </c>
      <c r="L5474" s="4">
        <v>0.5948025618234638</v>
      </c>
    </row>
    <row r="5475" spans="2:12" x14ac:dyDescent="0.3">
      <c r="B5475" s="3" t="s">
        <v>226</v>
      </c>
      <c r="C5475" s="4">
        <v>2022</v>
      </c>
      <c r="D5475" s="3" t="s">
        <v>1450</v>
      </c>
      <c r="E5475" s="4">
        <v>1342412</v>
      </c>
      <c r="F5475" s="4"/>
      <c r="G5475" s="4">
        <v>1342412</v>
      </c>
      <c r="H5475" s="4">
        <v>0</v>
      </c>
      <c r="I5475" s="4">
        <v>1342412</v>
      </c>
      <c r="J5475" s="4"/>
      <c r="K5475" s="3" t="s">
        <v>1451</v>
      </c>
      <c r="L5475" s="4"/>
    </row>
    <row r="5476" spans="2:12" x14ac:dyDescent="0.3">
      <c r="B5476" s="3" t="s">
        <v>226</v>
      </c>
      <c r="C5476" s="4">
        <v>2022</v>
      </c>
      <c r="D5476" s="3" t="s">
        <v>1452</v>
      </c>
      <c r="E5476" s="4">
        <v>0</v>
      </c>
      <c r="F5476" s="4">
        <v>0</v>
      </c>
      <c r="G5476" s="4">
        <v>0</v>
      </c>
      <c r="H5476" s="4">
        <v>0</v>
      </c>
      <c r="I5476" s="4">
        <v>0</v>
      </c>
      <c r="J5476" s="4">
        <v>0</v>
      </c>
      <c r="K5476" s="3" t="s">
        <v>1451</v>
      </c>
      <c r="L5476" s="4"/>
    </row>
    <row r="5477" spans="2:12" x14ac:dyDescent="0.3">
      <c r="B5477" s="3" t="s">
        <v>226</v>
      </c>
      <c r="C5477" s="4">
        <v>2022</v>
      </c>
      <c r="D5477" s="3" t="s">
        <v>1453</v>
      </c>
      <c r="E5477" s="4">
        <v>1098358</v>
      </c>
      <c r="F5477" s="4">
        <v>804310</v>
      </c>
      <c r="G5477" s="4">
        <v>294048</v>
      </c>
      <c r="H5477" s="4">
        <v>27033</v>
      </c>
      <c r="I5477" s="4">
        <v>3865352</v>
      </c>
      <c r="J5477" s="4">
        <v>0</v>
      </c>
      <c r="K5477" s="3" t="s">
        <v>1451</v>
      </c>
      <c r="L5477" s="4">
        <v>0.73228400940312721</v>
      </c>
    </row>
    <row r="5478" spans="2:12" x14ac:dyDescent="0.3">
      <c r="B5478" s="3" t="s">
        <v>226</v>
      </c>
      <c r="C5478" s="4">
        <v>2022</v>
      </c>
      <c r="D5478" s="3" t="s">
        <v>1454</v>
      </c>
      <c r="E5478" s="4">
        <v>3433587</v>
      </c>
      <c r="F5478" s="4">
        <v>577082</v>
      </c>
      <c r="G5478" s="4">
        <v>2856505</v>
      </c>
      <c r="H5478" s="4">
        <v>0</v>
      </c>
      <c r="I5478" s="4">
        <v>0</v>
      </c>
      <c r="J5478" s="4">
        <v>0</v>
      </c>
      <c r="K5478" s="3" t="s">
        <v>1460</v>
      </c>
      <c r="L5478" s="4">
        <v>0.16806971834411069</v>
      </c>
    </row>
    <row r="5479" spans="2:12" x14ac:dyDescent="0.3">
      <c r="B5479" s="3" t="s">
        <v>226</v>
      </c>
      <c r="C5479" s="4">
        <v>2022</v>
      </c>
      <c r="D5479" s="3" t="s">
        <v>1455</v>
      </c>
      <c r="E5479" s="4">
        <v>5661207</v>
      </c>
      <c r="F5479" s="4">
        <v>2991443</v>
      </c>
      <c r="G5479" s="4">
        <v>2669764</v>
      </c>
      <c r="H5479" s="4">
        <v>0</v>
      </c>
      <c r="I5479" s="4">
        <v>17193653</v>
      </c>
      <c r="J5479" s="4">
        <v>0</v>
      </c>
      <c r="K5479" s="3" t="s">
        <v>1460</v>
      </c>
      <c r="L5479" s="4">
        <v>0.52841081416030189</v>
      </c>
    </row>
    <row r="5480" spans="2:12" x14ac:dyDescent="0.3">
      <c r="B5480" s="3" t="s">
        <v>226</v>
      </c>
      <c r="C5480" s="4">
        <v>2022</v>
      </c>
      <c r="D5480" s="3" t="s">
        <v>1456</v>
      </c>
      <c r="E5480" s="4">
        <v>5348764</v>
      </c>
      <c r="F5480" s="4">
        <v>2234881</v>
      </c>
      <c r="G5480" s="4">
        <v>3113883</v>
      </c>
      <c r="H5480" s="4">
        <v>718312</v>
      </c>
      <c r="I5480" s="4">
        <v>8143500</v>
      </c>
      <c r="J5480" s="4">
        <v>0</v>
      </c>
      <c r="K5480" s="3" t="s">
        <v>1460</v>
      </c>
      <c r="L5480" s="4">
        <v>0.41783129709966638</v>
      </c>
    </row>
    <row r="5481" spans="2:12" x14ac:dyDescent="0.3">
      <c r="B5481" s="3" t="s">
        <v>226</v>
      </c>
      <c r="C5481" s="4">
        <v>2022</v>
      </c>
      <c r="D5481" s="3" t="s">
        <v>1457</v>
      </c>
      <c r="E5481" s="4">
        <v>7930513</v>
      </c>
      <c r="F5481" s="4">
        <v>3296557</v>
      </c>
      <c r="G5481" s="4">
        <v>4633956</v>
      </c>
      <c r="H5481" s="4">
        <v>44410</v>
      </c>
      <c r="I5481" s="4">
        <v>20700641</v>
      </c>
      <c r="J5481" s="4">
        <v>0</v>
      </c>
      <c r="K5481" s="3" t="s">
        <v>1460</v>
      </c>
      <c r="L5481" s="4">
        <v>0.41568017100533095</v>
      </c>
    </row>
    <row r="5482" spans="2:12" x14ac:dyDescent="0.3">
      <c r="B5482" s="3" t="s">
        <v>226</v>
      </c>
      <c r="C5482" s="4">
        <v>2022</v>
      </c>
      <c r="D5482" s="3" t="s">
        <v>1458</v>
      </c>
      <c r="E5482" s="4">
        <v>695567</v>
      </c>
      <c r="F5482" s="4"/>
      <c r="G5482" s="4">
        <v>695567</v>
      </c>
      <c r="H5482" s="4">
        <v>424216</v>
      </c>
      <c r="I5482" s="4">
        <v>695567</v>
      </c>
      <c r="J5482" s="4"/>
      <c r="K5482" s="3" t="s">
        <v>1451</v>
      </c>
      <c r="L5482" s="4"/>
    </row>
    <row r="5483" spans="2:12" x14ac:dyDescent="0.3">
      <c r="B5483" s="3" t="s">
        <v>226</v>
      </c>
      <c r="C5483" s="4">
        <v>2023</v>
      </c>
      <c r="D5483" s="3" t="s">
        <v>1446</v>
      </c>
      <c r="E5483" s="4">
        <v>10800781</v>
      </c>
      <c r="F5483" s="4">
        <v>6460138</v>
      </c>
      <c r="G5483" s="4">
        <v>4340643</v>
      </c>
      <c r="H5483" s="4">
        <v>33000</v>
      </c>
      <c r="I5483" s="4">
        <v>21610370</v>
      </c>
      <c r="J5483" s="4">
        <v>0</v>
      </c>
      <c r="K5483" s="3" t="s">
        <v>1460</v>
      </c>
      <c r="L5483" s="4">
        <v>0.59811767315715414</v>
      </c>
    </row>
    <row r="5484" spans="2:12" x14ac:dyDescent="0.3">
      <c r="B5484" s="3" t="s">
        <v>226</v>
      </c>
      <c r="C5484" s="4">
        <v>2023</v>
      </c>
      <c r="D5484" s="3" t="s">
        <v>1448</v>
      </c>
      <c r="E5484" s="4">
        <v>0</v>
      </c>
      <c r="F5484" s="4">
        <v>0</v>
      </c>
      <c r="G5484" s="4">
        <v>0</v>
      </c>
      <c r="H5484" s="4">
        <v>0</v>
      </c>
      <c r="I5484" s="4">
        <v>0</v>
      </c>
      <c r="J5484" s="4">
        <v>0</v>
      </c>
      <c r="K5484" s="3" t="s">
        <v>1460</v>
      </c>
      <c r="L5484" s="4"/>
    </row>
    <row r="5485" spans="2:12" x14ac:dyDescent="0.3">
      <c r="B5485" s="3" t="s">
        <v>226</v>
      </c>
      <c r="C5485" s="4">
        <v>2023</v>
      </c>
      <c r="D5485" s="3" t="s">
        <v>1449</v>
      </c>
      <c r="E5485" s="4">
        <v>2683245</v>
      </c>
      <c r="F5485" s="4">
        <v>1733145</v>
      </c>
      <c r="G5485" s="4">
        <v>950100</v>
      </c>
      <c r="H5485" s="4">
        <v>0</v>
      </c>
      <c r="I5485" s="4">
        <v>0</v>
      </c>
      <c r="J5485" s="4">
        <v>0</v>
      </c>
      <c r="K5485" s="3" t="s">
        <v>1460</v>
      </c>
      <c r="L5485" s="4">
        <v>0.64591380958503608</v>
      </c>
    </row>
    <row r="5486" spans="2:12" x14ac:dyDescent="0.3">
      <c r="B5486" s="3" t="s">
        <v>226</v>
      </c>
      <c r="C5486" s="4">
        <v>2023</v>
      </c>
      <c r="D5486" s="3" t="s">
        <v>1450</v>
      </c>
      <c r="E5486" s="4">
        <v>1342412</v>
      </c>
      <c r="F5486" s="4"/>
      <c r="G5486" s="4">
        <v>1342412</v>
      </c>
      <c r="H5486" s="4">
        <v>0</v>
      </c>
      <c r="I5486" s="4">
        <v>1342412</v>
      </c>
      <c r="J5486" s="4"/>
      <c r="K5486" s="3" t="s">
        <v>1451</v>
      </c>
      <c r="L5486" s="4"/>
    </row>
    <row r="5487" spans="2:12" x14ac:dyDescent="0.3">
      <c r="B5487" s="3" t="s">
        <v>226</v>
      </c>
      <c r="C5487" s="4">
        <v>2023</v>
      </c>
      <c r="D5487" s="3" t="s">
        <v>1452</v>
      </c>
      <c r="E5487" s="4">
        <v>0</v>
      </c>
      <c r="F5487" s="4">
        <v>0</v>
      </c>
      <c r="G5487" s="4">
        <v>0</v>
      </c>
      <c r="H5487" s="4">
        <v>0</v>
      </c>
      <c r="I5487" s="4">
        <v>0</v>
      </c>
      <c r="J5487" s="4">
        <v>0</v>
      </c>
      <c r="K5487" s="3" t="s">
        <v>1451</v>
      </c>
      <c r="L5487" s="4"/>
    </row>
    <row r="5488" spans="2:12" x14ac:dyDescent="0.3">
      <c r="B5488" s="3" t="s">
        <v>226</v>
      </c>
      <c r="C5488" s="4">
        <v>2023</v>
      </c>
      <c r="D5488" s="3" t="s">
        <v>1453</v>
      </c>
      <c r="E5488" s="4">
        <v>1134859</v>
      </c>
      <c r="F5488" s="4">
        <v>856877</v>
      </c>
      <c r="G5488" s="4">
        <v>277982</v>
      </c>
      <c r="H5488" s="4">
        <v>36501</v>
      </c>
      <c r="I5488" s="4">
        <v>5057026</v>
      </c>
      <c r="J5488" s="4">
        <v>0</v>
      </c>
      <c r="K5488" s="3" t="s">
        <v>1451</v>
      </c>
      <c r="L5488" s="4">
        <v>0.75505150860150905</v>
      </c>
    </row>
    <row r="5489" spans="2:12" x14ac:dyDescent="0.3">
      <c r="B5489" s="3" t="s">
        <v>226</v>
      </c>
      <c r="C5489" s="4">
        <v>2023</v>
      </c>
      <c r="D5489" s="3" t="s">
        <v>1454</v>
      </c>
      <c r="E5489" s="4">
        <v>3433587</v>
      </c>
      <c r="F5489" s="4">
        <v>658194</v>
      </c>
      <c r="G5489" s="4">
        <v>2775393</v>
      </c>
      <c r="H5489" s="4">
        <v>0</v>
      </c>
      <c r="I5489" s="4">
        <v>0</v>
      </c>
      <c r="J5489" s="4">
        <v>0</v>
      </c>
      <c r="K5489" s="3" t="s">
        <v>1460</v>
      </c>
      <c r="L5489" s="4">
        <v>0.19169282735518278</v>
      </c>
    </row>
    <row r="5490" spans="2:12" x14ac:dyDescent="0.3">
      <c r="B5490" s="3" t="s">
        <v>226</v>
      </c>
      <c r="C5490" s="4">
        <v>2023</v>
      </c>
      <c r="D5490" s="3" t="s">
        <v>1455</v>
      </c>
      <c r="E5490" s="4">
        <v>5661207</v>
      </c>
      <c r="F5490" s="4">
        <v>3130692</v>
      </c>
      <c r="G5490" s="4">
        <v>2530515</v>
      </c>
      <c r="H5490" s="4">
        <v>0</v>
      </c>
      <c r="I5490" s="4">
        <v>20665528</v>
      </c>
      <c r="J5490" s="4">
        <v>0</v>
      </c>
      <c r="K5490" s="3" t="s">
        <v>1460</v>
      </c>
      <c r="L5490" s="4">
        <v>0.55300786563713356</v>
      </c>
    </row>
    <row r="5491" spans="2:12" x14ac:dyDescent="0.3">
      <c r="B5491" s="3" t="s">
        <v>226</v>
      </c>
      <c r="C5491" s="4">
        <v>2023</v>
      </c>
      <c r="D5491" s="3" t="s">
        <v>1456</v>
      </c>
      <c r="E5491" s="4">
        <v>5481798</v>
      </c>
      <c r="F5491" s="4">
        <v>2336102</v>
      </c>
      <c r="G5491" s="4">
        <v>3145696</v>
      </c>
      <c r="H5491" s="4">
        <v>133034</v>
      </c>
      <c r="I5491" s="4">
        <v>9581968</v>
      </c>
      <c r="J5491" s="4">
        <v>0</v>
      </c>
      <c r="K5491" s="3" t="s">
        <v>1460</v>
      </c>
      <c r="L5491" s="4">
        <v>0.42615616263131184</v>
      </c>
    </row>
    <row r="5492" spans="2:12" x14ac:dyDescent="0.3">
      <c r="B5492" s="3" t="s">
        <v>226</v>
      </c>
      <c r="C5492" s="4">
        <v>2023</v>
      </c>
      <c r="D5492" s="3" t="s">
        <v>1457</v>
      </c>
      <c r="E5492" s="4">
        <v>9043250</v>
      </c>
      <c r="F5492" s="4">
        <v>3488615</v>
      </c>
      <c r="G5492" s="4">
        <v>5554635</v>
      </c>
      <c r="H5492" s="4">
        <v>902562</v>
      </c>
      <c r="I5492" s="4">
        <v>20450641</v>
      </c>
      <c r="J5492" s="4">
        <v>0</v>
      </c>
      <c r="K5492" s="3" t="s">
        <v>1460</v>
      </c>
      <c r="L5492" s="4">
        <v>0.38577004948442206</v>
      </c>
    </row>
    <row r="5493" spans="2:12" x14ac:dyDescent="0.3">
      <c r="B5493" s="3" t="s">
        <v>226</v>
      </c>
      <c r="C5493" s="4">
        <v>2023</v>
      </c>
      <c r="D5493" s="3" t="s">
        <v>1458</v>
      </c>
      <c r="E5493" s="4">
        <v>277706</v>
      </c>
      <c r="F5493" s="4"/>
      <c r="G5493" s="4">
        <v>277706</v>
      </c>
      <c r="H5493" s="4">
        <v>-417864</v>
      </c>
      <c r="I5493" s="4">
        <v>277706</v>
      </c>
      <c r="J5493" s="4"/>
      <c r="K5493" s="3" t="s">
        <v>1451</v>
      </c>
      <c r="L5493" s="4"/>
    </row>
    <row r="5494" spans="2:12" x14ac:dyDescent="0.3">
      <c r="B5494" s="3" t="s">
        <v>226</v>
      </c>
      <c r="C5494" s="4">
        <v>2024</v>
      </c>
      <c r="D5494" s="3" t="s">
        <v>1446</v>
      </c>
      <c r="E5494" s="4">
        <v>12164743</v>
      </c>
      <c r="F5494" s="4">
        <v>6920020</v>
      </c>
      <c r="G5494" s="4">
        <v>5244723</v>
      </c>
      <c r="H5494" s="4">
        <v>1363962</v>
      </c>
      <c r="I5494" s="4">
        <v>21610370</v>
      </c>
      <c r="J5494" s="4">
        <v>0</v>
      </c>
      <c r="K5494" s="3" t="s">
        <v>1447</v>
      </c>
      <c r="L5494" s="4">
        <v>0.56885870914001224</v>
      </c>
    </row>
    <row r="5495" spans="2:12" x14ac:dyDescent="0.3">
      <c r="B5495" s="3" t="s">
        <v>226</v>
      </c>
      <c r="C5495" s="4">
        <v>2024</v>
      </c>
      <c r="D5495" s="3" t="s">
        <v>1448</v>
      </c>
      <c r="E5495" s="4">
        <v>0</v>
      </c>
      <c r="F5495" s="4">
        <v>0</v>
      </c>
      <c r="G5495" s="4">
        <v>0</v>
      </c>
      <c r="H5495" s="4">
        <v>0</v>
      </c>
      <c r="I5495" s="4">
        <v>0</v>
      </c>
      <c r="J5495" s="4">
        <v>0</v>
      </c>
      <c r="K5495" s="3"/>
      <c r="L5495" s="4"/>
    </row>
    <row r="5496" spans="2:12" x14ac:dyDescent="0.3">
      <c r="B5496" s="3" t="s">
        <v>226</v>
      </c>
      <c r="C5496" s="4">
        <v>2024</v>
      </c>
      <c r="D5496" s="3" t="s">
        <v>1449</v>
      </c>
      <c r="E5496" s="4">
        <v>3055207</v>
      </c>
      <c r="F5496" s="4">
        <v>1883641</v>
      </c>
      <c r="G5496" s="4">
        <v>1171566</v>
      </c>
      <c r="H5496" s="4">
        <v>421321</v>
      </c>
      <c r="I5496" s="4">
        <v>0</v>
      </c>
      <c r="J5496" s="4">
        <v>0</v>
      </c>
      <c r="K5496" s="3" t="s">
        <v>1460</v>
      </c>
      <c r="L5496" s="4">
        <v>0.61653465706251653</v>
      </c>
    </row>
    <row r="5497" spans="2:12" x14ac:dyDescent="0.3">
      <c r="B5497" s="3" t="s">
        <v>226</v>
      </c>
      <c r="C5497" s="4">
        <v>2024</v>
      </c>
      <c r="D5497" s="3" t="s">
        <v>1450</v>
      </c>
      <c r="E5497" s="4">
        <v>1342412</v>
      </c>
      <c r="F5497" s="4"/>
      <c r="G5497" s="4">
        <v>1342412</v>
      </c>
      <c r="H5497" s="4">
        <v>0</v>
      </c>
      <c r="I5497" s="4">
        <v>1342412</v>
      </c>
      <c r="J5497" s="4"/>
      <c r="K5497" s="3" t="s">
        <v>1451</v>
      </c>
      <c r="L5497" s="4"/>
    </row>
    <row r="5498" spans="2:12" x14ac:dyDescent="0.3">
      <c r="B5498" s="3" t="s">
        <v>226</v>
      </c>
      <c r="C5498" s="4">
        <v>2024</v>
      </c>
      <c r="D5498" s="3" t="s">
        <v>1452</v>
      </c>
      <c r="E5498" s="4">
        <v>0</v>
      </c>
      <c r="F5498" s="4">
        <v>0</v>
      </c>
      <c r="G5498" s="4">
        <v>0</v>
      </c>
      <c r="H5498" s="4">
        <v>0</v>
      </c>
      <c r="I5498" s="4">
        <v>0</v>
      </c>
      <c r="J5498" s="4">
        <v>0</v>
      </c>
      <c r="K5498" s="3"/>
      <c r="L5498" s="4"/>
    </row>
    <row r="5499" spans="2:12" x14ac:dyDescent="0.3">
      <c r="B5499" s="3" t="s">
        <v>226</v>
      </c>
      <c r="C5499" s="4">
        <v>2024</v>
      </c>
      <c r="D5499" s="3" t="s">
        <v>1453</v>
      </c>
      <c r="E5499" s="4">
        <v>1184218</v>
      </c>
      <c r="F5499" s="4">
        <v>910590</v>
      </c>
      <c r="G5499" s="4">
        <v>273628</v>
      </c>
      <c r="H5499" s="4">
        <v>0</v>
      </c>
      <c r="I5499" s="4">
        <v>5057026</v>
      </c>
      <c r="J5499" s="4">
        <v>0</v>
      </c>
      <c r="K5499" s="3" t="s">
        <v>1451</v>
      </c>
      <c r="L5499" s="4">
        <v>0.76893781381468618</v>
      </c>
    </row>
    <row r="5500" spans="2:12" x14ac:dyDescent="0.3">
      <c r="B5500" s="3" t="s">
        <v>226</v>
      </c>
      <c r="C5500" s="4">
        <v>2024</v>
      </c>
      <c r="D5500" s="3" t="s">
        <v>1454</v>
      </c>
      <c r="E5500" s="4">
        <v>3742731</v>
      </c>
      <c r="F5500" s="4">
        <v>743358</v>
      </c>
      <c r="G5500" s="4">
        <v>2999373</v>
      </c>
      <c r="H5500" s="4">
        <v>309144</v>
      </c>
      <c r="I5500" s="4">
        <v>0</v>
      </c>
      <c r="J5500" s="4">
        <v>0</v>
      </c>
      <c r="K5500" s="3" t="s">
        <v>1460</v>
      </c>
      <c r="L5500" s="4">
        <v>0.19861379297630527</v>
      </c>
    </row>
    <row r="5501" spans="2:12" x14ac:dyDescent="0.3">
      <c r="B5501" s="3" t="s">
        <v>226</v>
      </c>
      <c r="C5501" s="4">
        <v>2024</v>
      </c>
      <c r="D5501" s="3" t="s">
        <v>1455</v>
      </c>
      <c r="E5501" s="4">
        <v>5661207</v>
      </c>
      <c r="F5501" s="4">
        <v>3258486</v>
      </c>
      <c r="G5501" s="4">
        <v>2402721</v>
      </c>
      <c r="H5501" s="4">
        <v>0</v>
      </c>
      <c r="I5501" s="4">
        <v>20665528</v>
      </c>
      <c r="J5501" s="4">
        <v>0</v>
      </c>
      <c r="K5501" s="3" t="s">
        <v>1460</v>
      </c>
      <c r="L5501" s="4">
        <v>0.57558149701998174</v>
      </c>
    </row>
    <row r="5502" spans="2:12" x14ac:dyDescent="0.3">
      <c r="B5502" s="3" t="s">
        <v>226</v>
      </c>
      <c r="C5502" s="4">
        <v>2024</v>
      </c>
      <c r="D5502" s="3" t="s">
        <v>1456</v>
      </c>
      <c r="E5502" s="4">
        <v>5615211</v>
      </c>
      <c r="F5502" s="4">
        <v>2440668</v>
      </c>
      <c r="G5502" s="4">
        <v>3174543</v>
      </c>
      <c r="H5502" s="4">
        <v>133413</v>
      </c>
      <c r="I5502" s="4">
        <v>9581968</v>
      </c>
      <c r="J5502" s="4">
        <v>0</v>
      </c>
      <c r="K5502" s="3" t="s">
        <v>1460</v>
      </c>
      <c r="L5502" s="4">
        <v>0.4346529453657218</v>
      </c>
    </row>
    <row r="5503" spans="2:12" x14ac:dyDescent="0.3">
      <c r="B5503" s="3" t="s">
        <v>226</v>
      </c>
      <c r="C5503" s="4">
        <v>2024</v>
      </c>
      <c r="D5503" s="3" t="s">
        <v>1457</v>
      </c>
      <c r="E5503" s="4">
        <v>9070594</v>
      </c>
      <c r="F5503" s="4">
        <v>3658511</v>
      </c>
      <c r="G5503" s="4">
        <v>5412083</v>
      </c>
      <c r="H5503" s="4">
        <v>27344</v>
      </c>
      <c r="I5503" s="4">
        <v>20450641</v>
      </c>
      <c r="J5503" s="4">
        <v>0</v>
      </c>
      <c r="K5503" s="3" t="s">
        <v>1460</v>
      </c>
      <c r="L5503" s="4">
        <v>0.40333753224981739</v>
      </c>
    </row>
    <row r="5504" spans="2:12" x14ac:dyDescent="0.3">
      <c r="B5504" s="3" t="s">
        <v>226</v>
      </c>
      <c r="C5504" s="4">
        <v>2024</v>
      </c>
      <c r="D5504" s="3" t="s">
        <v>1458</v>
      </c>
      <c r="E5504" s="4">
        <v>1073064</v>
      </c>
      <c r="F5504" s="4"/>
      <c r="G5504" s="4">
        <v>1073064</v>
      </c>
      <c r="H5504" s="4">
        <v>795358</v>
      </c>
      <c r="I5504" s="4">
        <v>1073064</v>
      </c>
      <c r="J5504" s="4"/>
      <c r="K5504" s="3" t="s">
        <v>1451</v>
      </c>
      <c r="L5504" s="4"/>
    </row>
    <row r="5505" spans="2:12" x14ac:dyDescent="0.3">
      <c r="B5505" s="3" t="s">
        <v>228</v>
      </c>
      <c r="C5505" s="4">
        <v>2019</v>
      </c>
      <c r="D5505" s="3" t="s">
        <v>1446</v>
      </c>
      <c r="E5505" s="4">
        <v>198607545</v>
      </c>
      <c r="F5505" s="4">
        <v>86446834</v>
      </c>
      <c r="G5505" s="4">
        <v>112160711</v>
      </c>
      <c r="H5505" s="4">
        <v>792776</v>
      </c>
      <c r="I5505" s="4">
        <v>0</v>
      </c>
      <c r="J5505" s="4">
        <v>0</v>
      </c>
      <c r="K5505" s="3" t="s">
        <v>1460</v>
      </c>
      <c r="L5505" s="4">
        <v>0.43526460185588617</v>
      </c>
    </row>
    <row r="5506" spans="2:12" x14ac:dyDescent="0.3">
      <c r="B5506" s="3" t="s">
        <v>228</v>
      </c>
      <c r="C5506" s="4">
        <v>2019</v>
      </c>
      <c r="D5506" s="3" t="s">
        <v>1448</v>
      </c>
      <c r="E5506" s="4">
        <v>111107145</v>
      </c>
      <c r="F5506" s="4">
        <v>33150682</v>
      </c>
      <c r="G5506" s="4">
        <v>77956463</v>
      </c>
      <c r="H5506" s="4">
        <v>3717634</v>
      </c>
      <c r="I5506" s="4">
        <v>0</v>
      </c>
      <c r="J5506" s="4">
        <v>0</v>
      </c>
      <c r="K5506" s="3" t="s">
        <v>1460</v>
      </c>
      <c r="L5506" s="4">
        <v>0.2983667882025049</v>
      </c>
    </row>
    <row r="5507" spans="2:12" x14ac:dyDescent="0.3">
      <c r="B5507" s="3" t="s">
        <v>228</v>
      </c>
      <c r="C5507" s="4">
        <v>2019</v>
      </c>
      <c r="D5507" s="3" t="s">
        <v>1449</v>
      </c>
      <c r="E5507" s="4">
        <v>38595682</v>
      </c>
      <c r="F5507" s="4">
        <v>20945671</v>
      </c>
      <c r="G5507" s="4">
        <v>17650011</v>
      </c>
      <c r="H5507" s="4">
        <v>1431122</v>
      </c>
      <c r="I5507" s="4">
        <v>0</v>
      </c>
      <c r="J5507" s="4">
        <v>0</v>
      </c>
      <c r="K5507" s="3" t="s">
        <v>1460</v>
      </c>
      <c r="L5507" s="4">
        <v>0.54269467242475466</v>
      </c>
    </row>
    <row r="5508" spans="2:12" x14ac:dyDescent="0.3">
      <c r="B5508" s="3" t="s">
        <v>228</v>
      </c>
      <c r="C5508" s="4">
        <v>2019</v>
      </c>
      <c r="D5508" s="3" t="s">
        <v>1450</v>
      </c>
      <c r="E5508" s="4">
        <v>99069560</v>
      </c>
      <c r="F5508" s="4"/>
      <c r="G5508" s="4">
        <v>99069560</v>
      </c>
      <c r="H5508" s="4">
        <v>5678724</v>
      </c>
      <c r="I5508" s="4">
        <v>99069560</v>
      </c>
      <c r="J5508" s="4"/>
      <c r="K5508" s="3" t="s">
        <v>1451</v>
      </c>
      <c r="L5508" s="4"/>
    </row>
    <row r="5509" spans="2:12" x14ac:dyDescent="0.3">
      <c r="B5509" s="3" t="s">
        <v>228</v>
      </c>
      <c r="C5509" s="4">
        <v>2019</v>
      </c>
      <c r="D5509" s="3" t="s">
        <v>1452</v>
      </c>
      <c r="E5509" s="4">
        <v>0</v>
      </c>
      <c r="F5509" s="4">
        <v>0</v>
      </c>
      <c r="G5509" s="4">
        <v>0</v>
      </c>
      <c r="H5509" s="4">
        <v>0</v>
      </c>
      <c r="I5509" s="4">
        <v>0</v>
      </c>
      <c r="J5509" s="4">
        <v>0</v>
      </c>
      <c r="K5509" s="3" t="s">
        <v>1451</v>
      </c>
      <c r="L5509" s="4"/>
    </row>
    <row r="5510" spans="2:12" x14ac:dyDescent="0.3">
      <c r="B5510" s="3" t="s">
        <v>228</v>
      </c>
      <c r="C5510" s="4">
        <v>2019</v>
      </c>
      <c r="D5510" s="3" t="s">
        <v>1453</v>
      </c>
      <c r="E5510" s="4">
        <v>23068255</v>
      </c>
      <c r="F5510" s="4">
        <v>14266349</v>
      </c>
      <c r="G5510" s="4">
        <v>8801906</v>
      </c>
      <c r="H5510" s="4">
        <v>2359754</v>
      </c>
      <c r="I5510" s="4">
        <v>0</v>
      </c>
      <c r="J5510" s="4">
        <v>0</v>
      </c>
      <c r="K5510" s="3" t="s">
        <v>1451</v>
      </c>
      <c r="L5510" s="4">
        <v>0.61844075332095994</v>
      </c>
    </row>
    <row r="5511" spans="2:12" x14ac:dyDescent="0.3">
      <c r="B5511" s="3" t="s">
        <v>228</v>
      </c>
      <c r="C5511" s="4">
        <v>2019</v>
      </c>
      <c r="D5511" s="3" t="s">
        <v>1454</v>
      </c>
      <c r="E5511" s="4">
        <v>31212930</v>
      </c>
      <c r="F5511" s="4">
        <v>14863257</v>
      </c>
      <c r="G5511" s="4">
        <v>16349673</v>
      </c>
      <c r="H5511" s="4">
        <v>517383</v>
      </c>
      <c r="I5511" s="4">
        <v>0</v>
      </c>
      <c r="J5511" s="4">
        <v>0</v>
      </c>
      <c r="K5511" s="3" t="s">
        <v>1460</v>
      </c>
      <c r="L5511" s="4">
        <v>0.4761890985562714</v>
      </c>
    </row>
    <row r="5512" spans="2:12" x14ac:dyDescent="0.3">
      <c r="B5512" s="3" t="s">
        <v>228</v>
      </c>
      <c r="C5512" s="4">
        <v>2019</v>
      </c>
      <c r="D5512" s="3" t="s">
        <v>1455</v>
      </c>
      <c r="E5512" s="4">
        <v>51906257</v>
      </c>
      <c r="F5512" s="4">
        <v>14227164</v>
      </c>
      <c r="G5512" s="4">
        <v>37679093</v>
      </c>
      <c r="H5512" s="4">
        <v>3107066</v>
      </c>
      <c r="I5512" s="4">
        <v>0</v>
      </c>
      <c r="J5512" s="4">
        <v>0</v>
      </c>
      <c r="K5512" s="3" t="s">
        <v>1460</v>
      </c>
      <c r="L5512" s="4">
        <v>0.27409342962255978</v>
      </c>
    </row>
    <row r="5513" spans="2:12" x14ac:dyDescent="0.3">
      <c r="B5513" s="3" t="s">
        <v>228</v>
      </c>
      <c r="C5513" s="4">
        <v>2019</v>
      </c>
      <c r="D5513" s="3" t="s">
        <v>1456</v>
      </c>
      <c r="E5513" s="4">
        <v>323460531</v>
      </c>
      <c r="F5513" s="4">
        <v>182637335</v>
      </c>
      <c r="G5513" s="4">
        <v>140823196</v>
      </c>
      <c r="H5513" s="4">
        <v>11192400</v>
      </c>
      <c r="I5513" s="4">
        <v>0</v>
      </c>
      <c r="J5513" s="4">
        <v>0</v>
      </c>
      <c r="K5513" s="3" t="s">
        <v>1460</v>
      </c>
      <c r="L5513" s="4">
        <v>0.56463561237398696</v>
      </c>
    </row>
    <row r="5514" spans="2:12" x14ac:dyDescent="0.3">
      <c r="B5514" s="3" t="s">
        <v>228</v>
      </c>
      <c r="C5514" s="4">
        <v>2019</v>
      </c>
      <c r="D5514" s="3" t="s">
        <v>1457</v>
      </c>
      <c r="E5514" s="4">
        <v>273778573</v>
      </c>
      <c r="F5514" s="4">
        <v>79941435</v>
      </c>
      <c r="G5514" s="4">
        <v>193837138</v>
      </c>
      <c r="H5514" s="4">
        <v>8234369</v>
      </c>
      <c r="I5514" s="4">
        <v>0</v>
      </c>
      <c r="J5514" s="4">
        <v>0</v>
      </c>
      <c r="K5514" s="3" t="s">
        <v>1460</v>
      </c>
      <c r="L5514" s="4">
        <v>0.29199302971018115</v>
      </c>
    </row>
    <row r="5515" spans="2:12" x14ac:dyDescent="0.3">
      <c r="B5515" s="3" t="s">
        <v>228</v>
      </c>
      <c r="C5515" s="4">
        <v>2019</v>
      </c>
      <c r="D5515" s="3" t="s">
        <v>1458</v>
      </c>
      <c r="E5515" s="4">
        <v>25511759</v>
      </c>
      <c r="F5515" s="4"/>
      <c r="G5515" s="4">
        <v>25511759</v>
      </c>
      <c r="H5515" s="4">
        <v>19706531</v>
      </c>
      <c r="I5515" s="4">
        <v>25511759</v>
      </c>
      <c r="J5515" s="4"/>
      <c r="K5515" s="3" t="s">
        <v>1451</v>
      </c>
      <c r="L5515" s="4"/>
    </row>
    <row r="5516" spans="2:12" x14ac:dyDescent="0.3">
      <c r="B5516" s="3" t="s">
        <v>228</v>
      </c>
      <c r="C5516" s="4">
        <v>2020</v>
      </c>
      <c r="D5516" s="3" t="s">
        <v>1446</v>
      </c>
      <c r="E5516" s="4">
        <v>202632479</v>
      </c>
      <c r="F5516" s="4">
        <v>91941255</v>
      </c>
      <c r="G5516" s="4">
        <v>110691224</v>
      </c>
      <c r="H5516" s="4">
        <v>1606112</v>
      </c>
      <c r="I5516" s="4">
        <v>0</v>
      </c>
      <c r="J5516" s="4">
        <v>0</v>
      </c>
      <c r="K5516" s="3" t="s">
        <v>1460</v>
      </c>
      <c r="L5516" s="4">
        <v>0.45373404823221847</v>
      </c>
    </row>
    <row r="5517" spans="2:12" x14ac:dyDescent="0.3">
      <c r="B5517" s="3" t="s">
        <v>228</v>
      </c>
      <c r="C5517" s="4">
        <v>2020</v>
      </c>
      <c r="D5517" s="3" t="s">
        <v>1448</v>
      </c>
      <c r="E5517" s="4">
        <v>113166019</v>
      </c>
      <c r="F5517" s="4">
        <v>34509525</v>
      </c>
      <c r="G5517" s="4">
        <v>78656494</v>
      </c>
      <c r="H5517" s="4">
        <v>2594087</v>
      </c>
      <c r="I5517" s="4">
        <v>0</v>
      </c>
      <c r="J5517" s="4">
        <v>0</v>
      </c>
      <c r="K5517" s="3" t="s">
        <v>1460</v>
      </c>
      <c r="L5517" s="4">
        <v>0.30494600150244749</v>
      </c>
    </row>
    <row r="5518" spans="2:12" x14ac:dyDescent="0.3">
      <c r="B5518" s="3" t="s">
        <v>228</v>
      </c>
      <c r="C5518" s="4">
        <v>2020</v>
      </c>
      <c r="D5518" s="3" t="s">
        <v>1449</v>
      </c>
      <c r="E5518" s="4">
        <v>41466490</v>
      </c>
      <c r="F5518" s="4">
        <v>22820555</v>
      </c>
      <c r="G5518" s="4">
        <v>18645935</v>
      </c>
      <c r="H5518" s="4">
        <v>3312890</v>
      </c>
      <c r="I5518" s="4">
        <v>0</v>
      </c>
      <c r="J5518" s="4">
        <v>0</v>
      </c>
      <c r="K5518" s="3" t="s">
        <v>1460</v>
      </c>
      <c r="L5518" s="4">
        <v>0.55033727233725349</v>
      </c>
    </row>
    <row r="5519" spans="2:12" x14ac:dyDescent="0.3">
      <c r="B5519" s="3" t="s">
        <v>228</v>
      </c>
      <c r="C5519" s="4">
        <v>2020</v>
      </c>
      <c r="D5519" s="3" t="s">
        <v>1450</v>
      </c>
      <c r="E5519" s="4">
        <v>103954898</v>
      </c>
      <c r="F5519" s="4"/>
      <c r="G5519" s="4">
        <v>103954898</v>
      </c>
      <c r="H5519" s="4">
        <v>5485399</v>
      </c>
      <c r="I5519" s="4">
        <v>103954898</v>
      </c>
      <c r="J5519" s="4"/>
      <c r="K5519" s="3" t="s">
        <v>1451</v>
      </c>
      <c r="L5519" s="4"/>
    </row>
    <row r="5520" spans="2:12" x14ac:dyDescent="0.3">
      <c r="B5520" s="3" t="s">
        <v>228</v>
      </c>
      <c r="C5520" s="4">
        <v>2020</v>
      </c>
      <c r="D5520" s="3" t="s">
        <v>1452</v>
      </c>
      <c r="E5520" s="4">
        <v>0</v>
      </c>
      <c r="F5520" s="4">
        <v>0</v>
      </c>
      <c r="G5520" s="4">
        <v>0</v>
      </c>
      <c r="H5520" s="4">
        <v>0</v>
      </c>
      <c r="I5520" s="4">
        <v>0</v>
      </c>
      <c r="J5520" s="4">
        <v>0</v>
      </c>
      <c r="K5520" s="3" t="s">
        <v>1451</v>
      </c>
      <c r="L5520" s="4"/>
    </row>
    <row r="5521" spans="2:12" x14ac:dyDescent="0.3">
      <c r="B5521" s="3" t="s">
        <v>228</v>
      </c>
      <c r="C5521" s="4">
        <v>2020</v>
      </c>
      <c r="D5521" s="3" t="s">
        <v>1453</v>
      </c>
      <c r="E5521" s="4">
        <v>23357014</v>
      </c>
      <c r="F5521" s="4">
        <v>14953909</v>
      </c>
      <c r="G5521" s="4">
        <v>8403105</v>
      </c>
      <c r="H5521" s="4">
        <v>410683</v>
      </c>
      <c r="I5521" s="4">
        <v>0</v>
      </c>
      <c r="J5521" s="4">
        <v>0</v>
      </c>
      <c r="K5521" s="3" t="s">
        <v>1451</v>
      </c>
      <c r="L5521" s="4">
        <v>0.64023205192239041</v>
      </c>
    </row>
    <row r="5522" spans="2:12" x14ac:dyDescent="0.3">
      <c r="B5522" s="3" t="s">
        <v>228</v>
      </c>
      <c r="C5522" s="4">
        <v>2020</v>
      </c>
      <c r="D5522" s="3" t="s">
        <v>1454</v>
      </c>
      <c r="E5522" s="4">
        <v>34126086</v>
      </c>
      <c r="F5522" s="4">
        <v>15984242</v>
      </c>
      <c r="G5522" s="4">
        <v>18141844</v>
      </c>
      <c r="H5522" s="4">
        <v>2658210</v>
      </c>
      <c r="I5522" s="4">
        <v>0</v>
      </c>
      <c r="J5522" s="4">
        <v>0</v>
      </c>
      <c r="K5522" s="3" t="s">
        <v>1460</v>
      </c>
      <c r="L5522" s="4">
        <v>0.46838778991531582</v>
      </c>
    </row>
    <row r="5523" spans="2:12" x14ac:dyDescent="0.3">
      <c r="B5523" s="3" t="s">
        <v>228</v>
      </c>
      <c r="C5523" s="4">
        <v>2020</v>
      </c>
      <c r="D5523" s="3" t="s">
        <v>1455</v>
      </c>
      <c r="E5523" s="4">
        <v>63382901</v>
      </c>
      <c r="F5523" s="4">
        <v>15209038</v>
      </c>
      <c r="G5523" s="4">
        <v>48173863</v>
      </c>
      <c r="H5523" s="4">
        <v>5460379</v>
      </c>
      <c r="I5523" s="4">
        <v>0</v>
      </c>
      <c r="J5523" s="4">
        <v>0</v>
      </c>
      <c r="K5523" s="3" t="s">
        <v>1460</v>
      </c>
      <c r="L5523" s="4">
        <v>0.23995490518807272</v>
      </c>
    </row>
    <row r="5524" spans="2:12" x14ac:dyDescent="0.3">
      <c r="B5524" s="3" t="s">
        <v>228</v>
      </c>
      <c r="C5524" s="4">
        <v>2020</v>
      </c>
      <c r="D5524" s="3" t="s">
        <v>1456</v>
      </c>
      <c r="E5524" s="4">
        <v>333151284</v>
      </c>
      <c r="F5524" s="4">
        <v>188870902</v>
      </c>
      <c r="G5524" s="4">
        <v>144280382</v>
      </c>
      <c r="H5524" s="4">
        <v>8859727</v>
      </c>
      <c r="I5524" s="4">
        <v>0</v>
      </c>
      <c r="J5524" s="4">
        <v>0</v>
      </c>
      <c r="K5524" s="3" t="s">
        <v>1460</v>
      </c>
      <c r="L5524" s="4">
        <v>0.56692232949640986</v>
      </c>
    </row>
    <row r="5525" spans="2:12" x14ac:dyDescent="0.3">
      <c r="B5525" s="3" t="s">
        <v>228</v>
      </c>
      <c r="C5525" s="4">
        <v>2020</v>
      </c>
      <c r="D5525" s="3" t="s">
        <v>1457</v>
      </c>
      <c r="E5525" s="4">
        <v>283440202</v>
      </c>
      <c r="F5525" s="4">
        <v>85290669</v>
      </c>
      <c r="G5525" s="4">
        <v>198149533</v>
      </c>
      <c r="H5525" s="4">
        <v>8453996</v>
      </c>
      <c r="I5525" s="4">
        <v>0</v>
      </c>
      <c r="J5525" s="4">
        <v>0</v>
      </c>
      <c r="K5525" s="3" t="s">
        <v>1460</v>
      </c>
      <c r="L5525" s="4">
        <v>0.30091239139040693</v>
      </c>
    </row>
    <row r="5526" spans="2:12" x14ac:dyDescent="0.3">
      <c r="B5526" s="3" t="s">
        <v>228</v>
      </c>
      <c r="C5526" s="4">
        <v>2020</v>
      </c>
      <c r="D5526" s="3" t="s">
        <v>1458</v>
      </c>
      <c r="E5526" s="4">
        <v>20254384</v>
      </c>
      <c r="F5526" s="4"/>
      <c r="G5526" s="4">
        <v>20254384</v>
      </c>
      <c r="H5526" s="4">
        <v>7485394</v>
      </c>
      <c r="I5526" s="4">
        <v>20254384</v>
      </c>
      <c r="J5526" s="4"/>
      <c r="K5526" s="3" t="s">
        <v>1451</v>
      </c>
      <c r="L5526" s="4"/>
    </row>
    <row r="5527" spans="2:12" x14ac:dyDescent="0.3">
      <c r="B5527" s="3" t="s">
        <v>228</v>
      </c>
      <c r="C5527" s="4">
        <v>2021</v>
      </c>
      <c r="D5527" s="3" t="s">
        <v>1446</v>
      </c>
      <c r="E5527" s="4">
        <v>208481398</v>
      </c>
      <c r="F5527" s="4">
        <v>97533567</v>
      </c>
      <c r="G5527" s="4">
        <v>110947831</v>
      </c>
      <c r="H5527" s="4">
        <v>5710698</v>
      </c>
      <c r="I5527" s="4">
        <v>0</v>
      </c>
      <c r="J5527" s="4">
        <v>0</v>
      </c>
      <c r="K5527" s="3" t="s">
        <v>1460</v>
      </c>
      <c r="L5527" s="4">
        <v>0.46782863092658272</v>
      </c>
    </row>
    <row r="5528" spans="2:12" x14ac:dyDescent="0.3">
      <c r="B5528" s="3" t="s">
        <v>228</v>
      </c>
      <c r="C5528" s="4">
        <v>2021</v>
      </c>
      <c r="D5528" s="3" t="s">
        <v>1448</v>
      </c>
      <c r="E5528" s="4">
        <v>116336647</v>
      </c>
      <c r="F5528" s="4">
        <v>35906520</v>
      </c>
      <c r="G5528" s="4">
        <v>80430127</v>
      </c>
      <c r="H5528" s="4">
        <v>3327436</v>
      </c>
      <c r="I5528" s="4">
        <v>0</v>
      </c>
      <c r="J5528" s="4">
        <v>0</v>
      </c>
      <c r="K5528" s="3" t="s">
        <v>1460</v>
      </c>
      <c r="L5528" s="4">
        <v>0.3086432429155363</v>
      </c>
    </row>
    <row r="5529" spans="2:12" x14ac:dyDescent="0.3">
      <c r="B5529" s="3" t="s">
        <v>228</v>
      </c>
      <c r="C5529" s="4">
        <v>2021</v>
      </c>
      <c r="D5529" s="3" t="s">
        <v>1449</v>
      </c>
      <c r="E5529" s="4">
        <v>42112673</v>
      </c>
      <c r="F5529" s="4">
        <v>24274898</v>
      </c>
      <c r="G5529" s="4">
        <v>17837775</v>
      </c>
      <c r="H5529" s="4">
        <v>1910358</v>
      </c>
      <c r="I5529" s="4">
        <v>0</v>
      </c>
      <c r="J5529" s="4">
        <v>0</v>
      </c>
      <c r="K5529" s="3" t="s">
        <v>1460</v>
      </c>
      <c r="L5529" s="4">
        <v>0.57642738564707108</v>
      </c>
    </row>
    <row r="5530" spans="2:12" x14ac:dyDescent="0.3">
      <c r="B5530" s="3" t="s">
        <v>228</v>
      </c>
      <c r="C5530" s="4">
        <v>2021</v>
      </c>
      <c r="D5530" s="3" t="s">
        <v>1450</v>
      </c>
      <c r="E5530" s="4">
        <v>109826420</v>
      </c>
      <c r="F5530" s="4"/>
      <c r="G5530" s="4">
        <v>109826420</v>
      </c>
      <c r="H5530" s="4">
        <v>6006029</v>
      </c>
      <c r="I5530" s="4">
        <v>109826420</v>
      </c>
      <c r="J5530" s="4"/>
      <c r="K5530" s="3" t="s">
        <v>1451</v>
      </c>
      <c r="L5530" s="4"/>
    </row>
    <row r="5531" spans="2:12" x14ac:dyDescent="0.3">
      <c r="B5531" s="3" t="s">
        <v>228</v>
      </c>
      <c r="C5531" s="4">
        <v>2021</v>
      </c>
      <c r="D5531" s="3" t="s">
        <v>1452</v>
      </c>
      <c r="E5531" s="4">
        <v>0</v>
      </c>
      <c r="F5531" s="4">
        <v>0</v>
      </c>
      <c r="G5531" s="4">
        <v>0</v>
      </c>
      <c r="H5531" s="4">
        <v>0</v>
      </c>
      <c r="I5531" s="4">
        <v>0</v>
      </c>
      <c r="J5531" s="4">
        <v>0</v>
      </c>
      <c r="K5531" s="3" t="s">
        <v>1451</v>
      </c>
      <c r="L5531" s="4"/>
    </row>
    <row r="5532" spans="2:12" x14ac:dyDescent="0.3">
      <c r="B5532" s="3" t="s">
        <v>228</v>
      </c>
      <c r="C5532" s="4">
        <v>2021</v>
      </c>
      <c r="D5532" s="3" t="s">
        <v>1453</v>
      </c>
      <c r="E5532" s="4">
        <v>23680761</v>
      </c>
      <c r="F5532" s="4">
        <v>15474953</v>
      </c>
      <c r="G5532" s="4">
        <v>8205808</v>
      </c>
      <c r="H5532" s="4">
        <v>602620</v>
      </c>
      <c r="I5532" s="4">
        <v>0</v>
      </c>
      <c r="J5532" s="4">
        <v>0</v>
      </c>
      <c r="K5532" s="3" t="s">
        <v>1451</v>
      </c>
      <c r="L5532" s="4">
        <v>0.65348208193140411</v>
      </c>
    </row>
    <row r="5533" spans="2:12" x14ac:dyDescent="0.3">
      <c r="B5533" s="3" t="s">
        <v>228</v>
      </c>
      <c r="C5533" s="4">
        <v>2021</v>
      </c>
      <c r="D5533" s="3" t="s">
        <v>1454</v>
      </c>
      <c r="E5533" s="4">
        <v>37831576</v>
      </c>
      <c r="F5533" s="4">
        <v>16638518</v>
      </c>
      <c r="G5533" s="4">
        <v>21193058</v>
      </c>
      <c r="H5533" s="4">
        <v>4308339</v>
      </c>
      <c r="I5533" s="4">
        <v>0</v>
      </c>
      <c r="J5533" s="4">
        <v>0</v>
      </c>
      <c r="K5533" s="3" t="s">
        <v>1460</v>
      </c>
      <c r="L5533" s="4">
        <v>0.43980504539382659</v>
      </c>
    </row>
    <row r="5534" spans="2:12" x14ac:dyDescent="0.3">
      <c r="B5534" s="3" t="s">
        <v>228</v>
      </c>
      <c r="C5534" s="4">
        <v>2021</v>
      </c>
      <c r="D5534" s="3" t="s">
        <v>1455</v>
      </c>
      <c r="E5534" s="4">
        <v>68982803</v>
      </c>
      <c r="F5534" s="4">
        <v>16251270</v>
      </c>
      <c r="G5534" s="4">
        <v>52731533</v>
      </c>
      <c r="H5534" s="4">
        <v>5435896</v>
      </c>
      <c r="I5534" s="4">
        <v>0</v>
      </c>
      <c r="J5534" s="4">
        <v>0</v>
      </c>
      <c r="K5534" s="3" t="s">
        <v>1460</v>
      </c>
      <c r="L5534" s="4">
        <v>0.23558436730963223</v>
      </c>
    </row>
    <row r="5535" spans="2:12" x14ac:dyDescent="0.3">
      <c r="B5535" s="3" t="s">
        <v>228</v>
      </c>
      <c r="C5535" s="4">
        <v>2021</v>
      </c>
      <c r="D5535" s="3" t="s">
        <v>1456</v>
      </c>
      <c r="E5535" s="4">
        <v>341963681</v>
      </c>
      <c r="F5535" s="4">
        <v>195508379</v>
      </c>
      <c r="G5535" s="4">
        <v>146455302</v>
      </c>
      <c r="H5535" s="4">
        <v>8153768</v>
      </c>
      <c r="I5535" s="4">
        <v>0</v>
      </c>
      <c r="J5535" s="4">
        <v>0</v>
      </c>
      <c r="K5535" s="3" t="s">
        <v>1460</v>
      </c>
      <c r="L5535" s="4">
        <v>0.57172264150472751</v>
      </c>
    </row>
    <row r="5536" spans="2:12" x14ac:dyDescent="0.3">
      <c r="B5536" s="3" t="s">
        <v>228</v>
      </c>
      <c r="C5536" s="4">
        <v>2021</v>
      </c>
      <c r="D5536" s="3" t="s">
        <v>1457</v>
      </c>
      <c r="E5536" s="4">
        <v>291329446</v>
      </c>
      <c r="F5536" s="4">
        <v>90852240</v>
      </c>
      <c r="G5536" s="4">
        <v>200477206</v>
      </c>
      <c r="H5536" s="4">
        <v>4362207</v>
      </c>
      <c r="I5536" s="4">
        <v>0</v>
      </c>
      <c r="J5536" s="4">
        <v>0</v>
      </c>
      <c r="K5536" s="3" t="s">
        <v>1460</v>
      </c>
      <c r="L5536" s="4">
        <v>0.3118539551954525</v>
      </c>
    </row>
    <row r="5537" spans="2:12" x14ac:dyDescent="0.3">
      <c r="B5537" s="3" t="s">
        <v>228</v>
      </c>
      <c r="C5537" s="4">
        <v>2021</v>
      </c>
      <c r="D5537" s="3" t="s">
        <v>1458</v>
      </c>
      <c r="E5537" s="4">
        <v>33450045</v>
      </c>
      <c r="F5537" s="4"/>
      <c r="G5537" s="4">
        <v>33450045</v>
      </c>
      <c r="H5537" s="4">
        <v>19594885</v>
      </c>
      <c r="I5537" s="4">
        <v>33450045</v>
      </c>
      <c r="J5537" s="4"/>
      <c r="K5537" s="3" t="s">
        <v>1451</v>
      </c>
      <c r="L5537" s="4"/>
    </row>
    <row r="5538" spans="2:12" x14ac:dyDescent="0.3">
      <c r="B5538" s="3" t="s">
        <v>228</v>
      </c>
      <c r="C5538" s="4">
        <v>2022</v>
      </c>
      <c r="D5538" s="3" t="s">
        <v>1446</v>
      </c>
      <c r="E5538" s="4">
        <v>228258560</v>
      </c>
      <c r="F5538" s="4">
        <v>102370311</v>
      </c>
      <c r="G5538" s="4">
        <v>125888249</v>
      </c>
      <c r="H5538" s="4">
        <v>5913684</v>
      </c>
      <c r="I5538" s="4">
        <v>0</v>
      </c>
      <c r="J5538" s="4">
        <v>0</v>
      </c>
      <c r="K5538" s="3" t="s">
        <v>1460</v>
      </c>
      <c r="L5538" s="4">
        <v>0.44848399551806511</v>
      </c>
    </row>
    <row r="5539" spans="2:12" x14ac:dyDescent="0.3">
      <c r="B5539" s="3" t="s">
        <v>228</v>
      </c>
      <c r="C5539" s="4">
        <v>2022</v>
      </c>
      <c r="D5539" s="3" t="s">
        <v>1448</v>
      </c>
      <c r="E5539" s="4">
        <v>120942589</v>
      </c>
      <c r="F5539" s="4">
        <v>37490139</v>
      </c>
      <c r="G5539" s="4">
        <v>83452450</v>
      </c>
      <c r="H5539" s="4">
        <v>3815412</v>
      </c>
      <c r="I5539" s="4">
        <v>0</v>
      </c>
      <c r="J5539" s="4">
        <v>0</v>
      </c>
      <c r="K5539" s="3" t="s">
        <v>1460</v>
      </c>
      <c r="L5539" s="4">
        <v>0.30998293744149963</v>
      </c>
    </row>
    <row r="5540" spans="2:12" x14ac:dyDescent="0.3">
      <c r="B5540" s="3" t="s">
        <v>228</v>
      </c>
      <c r="C5540" s="4">
        <v>2022</v>
      </c>
      <c r="D5540" s="3" t="s">
        <v>1449</v>
      </c>
      <c r="E5540" s="4">
        <v>44814208</v>
      </c>
      <c r="F5540" s="4">
        <v>24534403</v>
      </c>
      <c r="G5540" s="4">
        <v>20279805</v>
      </c>
      <c r="H5540" s="4">
        <v>5420521</v>
      </c>
      <c r="I5540" s="4">
        <v>0</v>
      </c>
      <c r="J5540" s="4">
        <v>0</v>
      </c>
      <c r="K5540" s="3" t="s">
        <v>1460</v>
      </c>
      <c r="L5540" s="4">
        <v>0.54746929812973599</v>
      </c>
    </row>
    <row r="5541" spans="2:12" x14ac:dyDescent="0.3">
      <c r="B5541" s="3" t="s">
        <v>228</v>
      </c>
      <c r="C5541" s="4">
        <v>2022</v>
      </c>
      <c r="D5541" s="3" t="s">
        <v>1450</v>
      </c>
      <c r="E5541" s="4">
        <v>111736384</v>
      </c>
      <c r="F5541" s="4"/>
      <c r="G5541" s="4">
        <v>111736384</v>
      </c>
      <c r="H5541" s="4">
        <v>3030644</v>
      </c>
      <c r="I5541" s="4">
        <v>111736384</v>
      </c>
      <c r="J5541" s="4"/>
      <c r="K5541" s="3" t="s">
        <v>1451</v>
      </c>
      <c r="L5541" s="4"/>
    </row>
    <row r="5542" spans="2:12" x14ac:dyDescent="0.3">
      <c r="B5542" s="3" t="s">
        <v>228</v>
      </c>
      <c r="C5542" s="4">
        <v>2022</v>
      </c>
      <c r="D5542" s="3" t="s">
        <v>1452</v>
      </c>
      <c r="E5542" s="4">
        <v>0</v>
      </c>
      <c r="F5542" s="4">
        <v>0</v>
      </c>
      <c r="G5542" s="4">
        <v>0</v>
      </c>
      <c r="H5542" s="4">
        <v>0</v>
      </c>
      <c r="I5542" s="4">
        <v>0</v>
      </c>
      <c r="J5542" s="4">
        <v>0</v>
      </c>
      <c r="K5542" s="3" t="s">
        <v>1460</v>
      </c>
      <c r="L5542" s="4"/>
    </row>
    <row r="5543" spans="2:12" x14ac:dyDescent="0.3">
      <c r="B5543" s="3" t="s">
        <v>228</v>
      </c>
      <c r="C5543" s="4">
        <v>2022</v>
      </c>
      <c r="D5543" s="3" t="s">
        <v>1453</v>
      </c>
      <c r="E5543" s="4">
        <v>24365093</v>
      </c>
      <c r="F5543" s="4">
        <v>16215114</v>
      </c>
      <c r="G5543" s="4">
        <v>8149979</v>
      </c>
      <c r="H5543" s="4">
        <v>591548</v>
      </c>
      <c r="I5543" s="4">
        <v>0</v>
      </c>
      <c r="J5543" s="4">
        <v>0</v>
      </c>
      <c r="K5543" s="3" t="s">
        <v>1451</v>
      </c>
      <c r="L5543" s="4">
        <v>0.66550593506866562</v>
      </c>
    </row>
    <row r="5544" spans="2:12" x14ac:dyDescent="0.3">
      <c r="B5544" s="3" t="s">
        <v>228</v>
      </c>
      <c r="C5544" s="4">
        <v>2022</v>
      </c>
      <c r="D5544" s="3" t="s">
        <v>1454</v>
      </c>
      <c r="E5544" s="4">
        <v>41238913</v>
      </c>
      <c r="F5544" s="4">
        <v>17977090</v>
      </c>
      <c r="G5544" s="4">
        <v>23261823</v>
      </c>
      <c r="H5544" s="4">
        <v>3299045</v>
      </c>
      <c r="I5544" s="4">
        <v>0</v>
      </c>
      <c r="J5544" s="4">
        <v>0</v>
      </c>
      <c r="K5544" s="3" t="s">
        <v>1460</v>
      </c>
      <c r="L5544" s="4">
        <v>0.43592540860618706</v>
      </c>
    </row>
    <row r="5545" spans="2:12" x14ac:dyDescent="0.3">
      <c r="B5545" s="3" t="s">
        <v>228</v>
      </c>
      <c r="C5545" s="4">
        <v>2022</v>
      </c>
      <c r="D5545" s="3" t="s">
        <v>1455</v>
      </c>
      <c r="E5545" s="4">
        <v>72752654</v>
      </c>
      <c r="F5545" s="4">
        <v>17289031</v>
      </c>
      <c r="G5545" s="4">
        <v>55463623</v>
      </c>
      <c r="H5545" s="4">
        <v>3769679</v>
      </c>
      <c r="I5545" s="4">
        <v>0</v>
      </c>
      <c r="J5545" s="4">
        <v>0</v>
      </c>
      <c r="K5545" s="3" t="s">
        <v>1460</v>
      </c>
      <c r="L5545" s="4">
        <v>0.23764124123911687</v>
      </c>
    </row>
    <row r="5546" spans="2:12" x14ac:dyDescent="0.3">
      <c r="B5546" s="3" t="s">
        <v>228</v>
      </c>
      <c r="C5546" s="4">
        <v>2022</v>
      </c>
      <c r="D5546" s="3" t="s">
        <v>1456</v>
      </c>
      <c r="E5546" s="4">
        <v>350327985</v>
      </c>
      <c r="F5546" s="4">
        <v>202190113</v>
      </c>
      <c r="G5546" s="4">
        <v>148137872</v>
      </c>
      <c r="H5546" s="4">
        <v>6980407</v>
      </c>
      <c r="I5546" s="4">
        <v>0</v>
      </c>
      <c r="J5546" s="4">
        <v>0</v>
      </c>
      <c r="K5546" s="3" t="s">
        <v>1460</v>
      </c>
      <c r="L5546" s="4">
        <v>0.57714519438120249</v>
      </c>
    </row>
    <row r="5547" spans="2:12" x14ac:dyDescent="0.3">
      <c r="B5547" s="3" t="s">
        <v>228</v>
      </c>
      <c r="C5547" s="4">
        <v>2022</v>
      </c>
      <c r="D5547" s="3" t="s">
        <v>1457</v>
      </c>
      <c r="E5547" s="4">
        <v>297634550</v>
      </c>
      <c r="F5547" s="4">
        <v>96653050</v>
      </c>
      <c r="G5547" s="4">
        <v>200981500</v>
      </c>
      <c r="H5547" s="4">
        <v>5206283</v>
      </c>
      <c r="I5547" s="4">
        <v>0</v>
      </c>
      <c r="J5547" s="4">
        <v>0</v>
      </c>
      <c r="K5547" s="3" t="s">
        <v>1460</v>
      </c>
      <c r="L5547" s="4">
        <v>0.32473733308179442</v>
      </c>
    </row>
    <row r="5548" spans="2:12" x14ac:dyDescent="0.3">
      <c r="B5548" s="3" t="s">
        <v>228</v>
      </c>
      <c r="C5548" s="4">
        <v>2022</v>
      </c>
      <c r="D5548" s="3" t="s">
        <v>1458</v>
      </c>
      <c r="E5548" s="4">
        <v>32235255</v>
      </c>
      <c r="F5548" s="4"/>
      <c r="G5548" s="4">
        <v>32235255</v>
      </c>
      <c r="H5548" s="4">
        <v>19314117</v>
      </c>
      <c r="I5548" s="4">
        <v>32235255</v>
      </c>
      <c r="J5548" s="4"/>
      <c r="K5548" s="3" t="s">
        <v>1451</v>
      </c>
      <c r="L5548" s="4"/>
    </row>
    <row r="5549" spans="2:12" x14ac:dyDescent="0.3">
      <c r="B5549" s="3" t="s">
        <v>228</v>
      </c>
      <c r="C5549" s="4">
        <v>2023</v>
      </c>
      <c r="D5549" s="3" t="s">
        <v>1446</v>
      </c>
      <c r="E5549" s="4">
        <v>234432031</v>
      </c>
      <c r="F5549" s="4">
        <v>109055140</v>
      </c>
      <c r="G5549" s="4">
        <v>125376891</v>
      </c>
      <c r="H5549" s="4">
        <v>2468632</v>
      </c>
      <c r="I5549" s="4">
        <v>804000000</v>
      </c>
      <c r="J5549" s="4">
        <v>22333333</v>
      </c>
      <c r="K5549" s="3" t="s">
        <v>1460</v>
      </c>
      <c r="L5549" s="4">
        <v>0.46518873523729359</v>
      </c>
    </row>
    <row r="5550" spans="2:12" x14ac:dyDescent="0.3">
      <c r="B5550" s="3" t="s">
        <v>228</v>
      </c>
      <c r="C5550" s="4">
        <v>2023</v>
      </c>
      <c r="D5550" s="3" t="s">
        <v>1448</v>
      </c>
      <c r="E5550" s="4">
        <v>124090762</v>
      </c>
      <c r="F5550" s="4">
        <v>39158094</v>
      </c>
      <c r="G5550" s="4">
        <v>84932668</v>
      </c>
      <c r="H5550" s="4">
        <v>3215114</v>
      </c>
      <c r="I5550" s="4">
        <v>917000000</v>
      </c>
      <c r="J5550" s="4">
        <v>12391892</v>
      </c>
      <c r="K5550" s="3" t="s">
        <v>1460</v>
      </c>
      <c r="L5550" s="4">
        <v>0.31556010591666767</v>
      </c>
    </row>
    <row r="5551" spans="2:12" x14ac:dyDescent="0.3">
      <c r="B5551" s="3" t="s">
        <v>228</v>
      </c>
      <c r="C5551" s="4">
        <v>2023</v>
      </c>
      <c r="D5551" s="3" t="s">
        <v>1449</v>
      </c>
      <c r="E5551" s="4">
        <v>65560207</v>
      </c>
      <c r="F5551" s="4">
        <v>37678236</v>
      </c>
      <c r="G5551" s="4">
        <v>27881971</v>
      </c>
      <c r="H5551" s="4">
        <v>3715783</v>
      </c>
      <c r="I5551" s="4">
        <v>31000000</v>
      </c>
      <c r="J5551" s="4">
        <v>2583333</v>
      </c>
      <c r="K5551" s="3" t="s">
        <v>1460</v>
      </c>
      <c r="L5551" s="4">
        <v>0.57471197429257659</v>
      </c>
    </row>
    <row r="5552" spans="2:12" x14ac:dyDescent="0.3">
      <c r="B5552" s="3" t="s">
        <v>228</v>
      </c>
      <c r="C5552" s="4">
        <v>2023</v>
      </c>
      <c r="D5552" s="3" t="s">
        <v>1450</v>
      </c>
      <c r="E5552" s="4">
        <v>116470886</v>
      </c>
      <c r="F5552" s="4"/>
      <c r="G5552" s="4">
        <v>116470886</v>
      </c>
      <c r="H5552" s="4">
        <v>4636672</v>
      </c>
      <c r="I5552" s="4">
        <v>116470886</v>
      </c>
      <c r="J5552" s="4"/>
      <c r="K5552" s="3" t="s">
        <v>1451</v>
      </c>
      <c r="L5552" s="4"/>
    </row>
    <row r="5553" spans="2:12" x14ac:dyDescent="0.3">
      <c r="B5553" s="3" t="s">
        <v>228</v>
      </c>
      <c r="C5553" s="4">
        <v>2023</v>
      </c>
      <c r="D5553" s="3" t="s">
        <v>1452</v>
      </c>
      <c r="E5553" s="4">
        <v>0</v>
      </c>
      <c r="F5553" s="4">
        <v>0</v>
      </c>
      <c r="G5553" s="4">
        <v>0</v>
      </c>
      <c r="H5553" s="4">
        <v>0</v>
      </c>
      <c r="I5553" s="4">
        <v>0</v>
      </c>
      <c r="J5553" s="4">
        <v>0</v>
      </c>
      <c r="K5553" s="3" t="s">
        <v>1460</v>
      </c>
      <c r="L5553" s="4"/>
    </row>
    <row r="5554" spans="2:12" x14ac:dyDescent="0.3">
      <c r="B5554" s="3" t="s">
        <v>228</v>
      </c>
      <c r="C5554" s="4">
        <v>2023</v>
      </c>
      <c r="D5554" s="3" t="s">
        <v>1453</v>
      </c>
      <c r="E5554" s="4">
        <v>26644785</v>
      </c>
      <c r="F5554" s="4">
        <v>16028658</v>
      </c>
      <c r="G5554" s="4">
        <v>10616127</v>
      </c>
      <c r="H5554" s="4">
        <v>2347103</v>
      </c>
      <c r="I5554" s="4">
        <v>2000000</v>
      </c>
      <c r="J5554" s="4">
        <v>125000</v>
      </c>
      <c r="K5554" s="3" t="s">
        <v>1451</v>
      </c>
      <c r="L5554" s="4">
        <v>0.60156829938766632</v>
      </c>
    </row>
    <row r="5555" spans="2:12" x14ac:dyDescent="0.3">
      <c r="B5555" s="3" t="s">
        <v>228</v>
      </c>
      <c r="C5555" s="4">
        <v>2023</v>
      </c>
      <c r="D5555" s="3" t="s">
        <v>1454</v>
      </c>
      <c r="E5555" s="4">
        <v>43488751</v>
      </c>
      <c r="F5555" s="4">
        <v>19338570</v>
      </c>
      <c r="G5555" s="4">
        <v>24150181</v>
      </c>
      <c r="H5555" s="4">
        <v>2262412</v>
      </c>
      <c r="I5555" s="4">
        <v>94000000</v>
      </c>
      <c r="J5555" s="4">
        <v>3789669</v>
      </c>
      <c r="K5555" s="3" t="s">
        <v>1460</v>
      </c>
      <c r="L5555" s="4">
        <v>0.44467982076560442</v>
      </c>
    </row>
    <row r="5556" spans="2:12" x14ac:dyDescent="0.3">
      <c r="B5556" s="3" t="s">
        <v>228</v>
      </c>
      <c r="C5556" s="4">
        <v>2023</v>
      </c>
      <c r="D5556" s="3" t="s">
        <v>1455</v>
      </c>
      <c r="E5556" s="4">
        <v>75849367</v>
      </c>
      <c r="F5556" s="4">
        <v>17590042</v>
      </c>
      <c r="G5556" s="4">
        <v>58259325</v>
      </c>
      <c r="H5556" s="4">
        <v>3510420</v>
      </c>
      <c r="I5556" s="4">
        <v>854000000</v>
      </c>
      <c r="J5556" s="4">
        <v>14233333</v>
      </c>
      <c r="K5556" s="3" t="s">
        <v>1460</v>
      </c>
      <c r="L5556" s="4">
        <v>0.23190756489767408</v>
      </c>
    </row>
    <row r="5557" spans="2:12" x14ac:dyDescent="0.3">
      <c r="B5557" s="3" t="s">
        <v>228</v>
      </c>
      <c r="C5557" s="4">
        <v>2023</v>
      </c>
      <c r="D5557" s="3" t="s">
        <v>1456</v>
      </c>
      <c r="E5557" s="4">
        <v>357674267</v>
      </c>
      <c r="F5557" s="4">
        <v>209283599</v>
      </c>
      <c r="G5557" s="4">
        <v>148390668</v>
      </c>
      <c r="H5557" s="4">
        <v>7827151</v>
      </c>
      <c r="I5557" s="4">
        <v>632000000</v>
      </c>
      <c r="J5557" s="4">
        <v>27250438</v>
      </c>
      <c r="K5557" s="3" t="s">
        <v>1460</v>
      </c>
      <c r="L5557" s="4">
        <v>0.5851234441755353</v>
      </c>
    </row>
    <row r="5558" spans="2:12" x14ac:dyDescent="0.3">
      <c r="B5558" s="3" t="s">
        <v>228</v>
      </c>
      <c r="C5558" s="4">
        <v>2023</v>
      </c>
      <c r="D5558" s="3" t="s">
        <v>1457</v>
      </c>
      <c r="E5558" s="4">
        <v>286738829</v>
      </c>
      <c r="F5558" s="4">
        <v>93002795</v>
      </c>
      <c r="G5558" s="4">
        <v>193736034</v>
      </c>
      <c r="H5558" s="4">
        <v>4455983</v>
      </c>
      <c r="I5558" s="4">
        <v>1481000000</v>
      </c>
      <c r="J5558" s="4">
        <v>25148822</v>
      </c>
      <c r="K5558" s="3" t="s">
        <v>1460</v>
      </c>
      <c r="L5558" s="4">
        <v>0.32434670715628822</v>
      </c>
    </row>
    <row r="5559" spans="2:12" x14ac:dyDescent="0.3">
      <c r="B5559" s="3" t="s">
        <v>228</v>
      </c>
      <c r="C5559" s="4">
        <v>2023</v>
      </c>
      <c r="D5559" s="3" t="s">
        <v>1458</v>
      </c>
      <c r="E5559" s="4">
        <v>67675164</v>
      </c>
      <c r="F5559" s="4"/>
      <c r="G5559" s="4">
        <v>67675164</v>
      </c>
      <c r="H5559" s="4">
        <v>41027639</v>
      </c>
      <c r="I5559" s="4">
        <v>67675164</v>
      </c>
      <c r="J5559" s="4"/>
      <c r="K5559" s="3" t="s">
        <v>1451</v>
      </c>
      <c r="L5559" s="4"/>
    </row>
    <row r="5560" spans="2:12" x14ac:dyDescent="0.3">
      <c r="B5560" s="3" t="s">
        <v>228</v>
      </c>
      <c r="C5560" s="4">
        <v>2024</v>
      </c>
      <c r="D5560" s="3" t="s">
        <v>1446</v>
      </c>
      <c r="E5560" s="4">
        <v>238148693</v>
      </c>
      <c r="F5560" s="4">
        <v>115986167</v>
      </c>
      <c r="G5560" s="4">
        <v>122162526</v>
      </c>
      <c r="H5560" s="4">
        <v>3476089</v>
      </c>
      <c r="I5560" s="4">
        <v>804000000</v>
      </c>
      <c r="J5560" s="4">
        <v>26800000</v>
      </c>
      <c r="K5560" s="3" t="s">
        <v>1460</v>
      </c>
      <c r="L5560" s="4">
        <v>0.48703255742831225</v>
      </c>
    </row>
    <row r="5561" spans="2:12" x14ac:dyDescent="0.3">
      <c r="B5561" s="3" t="s">
        <v>228</v>
      </c>
      <c r="C5561" s="4">
        <v>2024</v>
      </c>
      <c r="D5561" s="3" t="s">
        <v>1448</v>
      </c>
      <c r="E5561" s="4">
        <v>129862551</v>
      </c>
      <c r="F5561" s="4">
        <v>41030688</v>
      </c>
      <c r="G5561" s="4">
        <v>88831863</v>
      </c>
      <c r="H5561" s="4">
        <v>2800057</v>
      </c>
      <c r="I5561" s="4">
        <v>917000000</v>
      </c>
      <c r="J5561" s="4">
        <v>12391892</v>
      </c>
      <c r="K5561" s="3" t="s">
        <v>1460</v>
      </c>
      <c r="L5561" s="4">
        <v>0.31595473586530731</v>
      </c>
    </row>
    <row r="5562" spans="2:12" x14ac:dyDescent="0.3">
      <c r="B5562" s="3" t="s">
        <v>228</v>
      </c>
      <c r="C5562" s="4">
        <v>2024</v>
      </c>
      <c r="D5562" s="3" t="s">
        <v>1449</v>
      </c>
      <c r="E5562" s="4">
        <v>69543945</v>
      </c>
      <c r="F5562" s="4">
        <v>41035721</v>
      </c>
      <c r="G5562" s="4">
        <v>28508224</v>
      </c>
      <c r="H5562" s="4">
        <v>4210367</v>
      </c>
      <c r="I5562" s="4">
        <v>31000000</v>
      </c>
      <c r="J5562" s="4">
        <v>2583333</v>
      </c>
      <c r="K5562" s="3" t="s">
        <v>1460</v>
      </c>
      <c r="L5562" s="4">
        <v>0.59006892692095625</v>
      </c>
    </row>
    <row r="5563" spans="2:12" x14ac:dyDescent="0.3">
      <c r="B5563" s="3" t="s">
        <v>228</v>
      </c>
      <c r="C5563" s="4">
        <v>2024</v>
      </c>
      <c r="D5563" s="3" t="s">
        <v>1450</v>
      </c>
      <c r="E5563" s="4">
        <v>123809981</v>
      </c>
      <c r="F5563" s="4"/>
      <c r="G5563" s="4">
        <v>123809981</v>
      </c>
      <c r="H5563" s="4">
        <v>7363835</v>
      </c>
      <c r="I5563" s="4">
        <v>123809981</v>
      </c>
      <c r="J5563" s="4"/>
      <c r="K5563" s="3" t="s">
        <v>1451</v>
      </c>
      <c r="L5563" s="4"/>
    </row>
    <row r="5564" spans="2:12" x14ac:dyDescent="0.3">
      <c r="B5564" s="3" t="s">
        <v>228</v>
      </c>
      <c r="C5564" s="4">
        <v>2024</v>
      </c>
      <c r="D5564" s="3" t="s">
        <v>1452</v>
      </c>
      <c r="E5564" s="4">
        <v>0</v>
      </c>
      <c r="F5564" s="4">
        <v>0</v>
      </c>
      <c r="G5564" s="4">
        <v>0</v>
      </c>
      <c r="H5564" s="4">
        <v>0</v>
      </c>
      <c r="I5564" s="4">
        <v>0</v>
      </c>
      <c r="J5564" s="4">
        <v>0</v>
      </c>
      <c r="K5564" s="3"/>
      <c r="L5564" s="4"/>
    </row>
    <row r="5565" spans="2:12" x14ac:dyDescent="0.3">
      <c r="B5565" s="3" t="s">
        <v>228</v>
      </c>
      <c r="C5565" s="4">
        <v>2024</v>
      </c>
      <c r="D5565" s="3" t="s">
        <v>1453</v>
      </c>
      <c r="E5565" s="4">
        <v>30945516</v>
      </c>
      <c r="F5565" s="4">
        <v>16806700</v>
      </c>
      <c r="G5565" s="4">
        <v>14138816</v>
      </c>
      <c r="H5565" s="4">
        <v>2285107</v>
      </c>
      <c r="I5565" s="4">
        <v>2000000</v>
      </c>
      <c r="J5565" s="4">
        <v>100000</v>
      </c>
      <c r="K5565" s="3" t="s">
        <v>1451</v>
      </c>
      <c r="L5565" s="4">
        <v>0.54310614823808401</v>
      </c>
    </row>
    <row r="5566" spans="2:12" x14ac:dyDescent="0.3">
      <c r="B5566" s="3" t="s">
        <v>228</v>
      </c>
      <c r="C5566" s="4">
        <v>2024</v>
      </c>
      <c r="D5566" s="3" t="s">
        <v>1454</v>
      </c>
      <c r="E5566" s="4">
        <v>55302327</v>
      </c>
      <c r="F5566" s="4">
        <v>20561705</v>
      </c>
      <c r="G5566" s="4">
        <v>34740622</v>
      </c>
      <c r="H5566" s="4">
        <v>7079755</v>
      </c>
      <c r="I5566" s="4">
        <v>94000000</v>
      </c>
      <c r="J5566" s="4">
        <v>4248428</v>
      </c>
      <c r="K5566" s="3" t="s">
        <v>1460</v>
      </c>
      <c r="L5566" s="4">
        <v>0.37180542149700141</v>
      </c>
    </row>
    <row r="5567" spans="2:12" x14ac:dyDescent="0.3">
      <c r="B5567" s="3" t="s">
        <v>228</v>
      </c>
      <c r="C5567" s="4">
        <v>2024</v>
      </c>
      <c r="D5567" s="3" t="s">
        <v>1455</v>
      </c>
      <c r="E5567" s="4">
        <v>80804299</v>
      </c>
      <c r="F5567" s="4">
        <v>18932648</v>
      </c>
      <c r="G5567" s="4">
        <v>61871651</v>
      </c>
      <c r="H5567" s="4">
        <v>4050890</v>
      </c>
      <c r="I5567" s="4">
        <v>854000000</v>
      </c>
      <c r="J5567" s="4">
        <v>14233333</v>
      </c>
      <c r="K5567" s="3" t="s">
        <v>1460</v>
      </c>
      <c r="L5567" s="4">
        <v>0.2343024843269787</v>
      </c>
    </row>
    <row r="5568" spans="2:12" x14ac:dyDescent="0.3">
      <c r="B5568" s="3" t="s">
        <v>228</v>
      </c>
      <c r="C5568" s="4">
        <v>2024</v>
      </c>
      <c r="D5568" s="3" t="s">
        <v>1456</v>
      </c>
      <c r="E5568" s="4">
        <v>371867881</v>
      </c>
      <c r="F5568" s="4">
        <v>216908934</v>
      </c>
      <c r="G5568" s="4">
        <v>154958947</v>
      </c>
      <c r="H5568" s="4">
        <v>13301744</v>
      </c>
      <c r="I5568" s="4">
        <v>632000000</v>
      </c>
      <c r="J5568" s="4">
        <v>12534865</v>
      </c>
      <c r="K5568" s="3" t="s">
        <v>1460</v>
      </c>
      <c r="L5568" s="4">
        <v>0.58329569474164944</v>
      </c>
    </row>
    <row r="5569" spans="2:12" x14ac:dyDescent="0.3">
      <c r="B5569" s="3" t="s">
        <v>228</v>
      </c>
      <c r="C5569" s="4">
        <v>2024</v>
      </c>
      <c r="D5569" s="3" t="s">
        <v>1457</v>
      </c>
      <c r="E5569" s="4">
        <v>345255765</v>
      </c>
      <c r="F5569" s="4">
        <v>98226456</v>
      </c>
      <c r="G5569" s="4">
        <v>247029309</v>
      </c>
      <c r="H5569" s="4">
        <v>21339808</v>
      </c>
      <c r="I5569" s="4">
        <v>1481000000</v>
      </c>
      <c r="J5569" s="4">
        <v>25148822</v>
      </c>
      <c r="K5569" s="3" t="s">
        <v>1460</v>
      </c>
      <c r="L5569" s="4">
        <v>0.28450344920380982</v>
      </c>
    </row>
    <row r="5570" spans="2:12" x14ac:dyDescent="0.3">
      <c r="B5570" s="3" t="s">
        <v>228</v>
      </c>
      <c r="C5570" s="4">
        <v>2024</v>
      </c>
      <c r="D5570" s="3" t="s">
        <v>1458</v>
      </c>
      <c r="E5570" s="4">
        <v>25207990</v>
      </c>
      <c r="F5570" s="4"/>
      <c r="G5570" s="4">
        <v>25207990</v>
      </c>
      <c r="H5570" s="4">
        <v>9773743</v>
      </c>
      <c r="I5570" s="4">
        <v>25207990</v>
      </c>
      <c r="J5570" s="4"/>
      <c r="K5570" s="3" t="s">
        <v>1451</v>
      </c>
      <c r="L5570" s="4"/>
    </row>
    <row r="5571" spans="2:12" x14ac:dyDescent="0.3">
      <c r="B5571" s="3" t="s">
        <v>231</v>
      </c>
      <c r="C5571" s="4">
        <v>2019</v>
      </c>
      <c r="D5571" s="3" t="s">
        <v>1446</v>
      </c>
      <c r="E5571" s="4">
        <v>37034521</v>
      </c>
      <c r="F5571" s="4">
        <v>27937642</v>
      </c>
      <c r="G5571" s="4">
        <v>9096879</v>
      </c>
      <c r="H5571" s="4">
        <v>1281632</v>
      </c>
      <c r="I5571" s="4">
        <v>1131233194</v>
      </c>
      <c r="J5571" s="4">
        <v>3936996</v>
      </c>
      <c r="K5571" s="3" t="s">
        <v>1460</v>
      </c>
      <c r="L5571" s="4">
        <v>0.75436758045284291</v>
      </c>
    </row>
    <row r="5572" spans="2:12" x14ac:dyDescent="0.3">
      <c r="B5572" s="3" t="s">
        <v>231</v>
      </c>
      <c r="C5572" s="4">
        <v>2019</v>
      </c>
      <c r="D5572" s="3" t="s">
        <v>1448</v>
      </c>
      <c r="E5572" s="4">
        <v>20358241</v>
      </c>
      <c r="F5572" s="4">
        <v>7493197</v>
      </c>
      <c r="G5572" s="4">
        <v>12865044</v>
      </c>
      <c r="H5572" s="4">
        <v>209108</v>
      </c>
      <c r="I5572" s="4">
        <v>29550000</v>
      </c>
      <c r="J5572" s="4">
        <v>295500</v>
      </c>
      <c r="K5572" s="3" t="s">
        <v>1460</v>
      </c>
      <c r="L5572" s="4">
        <v>0.3680670152200281</v>
      </c>
    </row>
    <row r="5573" spans="2:12" x14ac:dyDescent="0.3">
      <c r="B5573" s="3" t="s">
        <v>231</v>
      </c>
      <c r="C5573" s="4">
        <v>2019</v>
      </c>
      <c r="D5573" s="3" t="s">
        <v>1449</v>
      </c>
      <c r="E5573" s="4">
        <v>9645121</v>
      </c>
      <c r="F5573" s="4">
        <v>5344219</v>
      </c>
      <c r="G5573" s="4">
        <v>4300902</v>
      </c>
      <c r="H5573" s="4">
        <v>649507</v>
      </c>
      <c r="I5573" s="4">
        <v>10000643</v>
      </c>
      <c r="J5573" s="4">
        <v>600039</v>
      </c>
      <c r="K5573" s="3" t="s">
        <v>1460</v>
      </c>
      <c r="L5573" s="4">
        <v>0.55408522091117363</v>
      </c>
    </row>
    <row r="5574" spans="2:12" x14ac:dyDescent="0.3">
      <c r="B5574" s="3" t="s">
        <v>231</v>
      </c>
      <c r="C5574" s="4">
        <v>2019</v>
      </c>
      <c r="D5574" s="3" t="s">
        <v>1450</v>
      </c>
      <c r="E5574" s="4">
        <v>8985717</v>
      </c>
      <c r="F5574" s="4"/>
      <c r="G5574" s="4">
        <v>8985717</v>
      </c>
      <c r="H5574" s="4">
        <v>0</v>
      </c>
      <c r="I5574" s="4">
        <v>8985717</v>
      </c>
      <c r="J5574" s="4"/>
      <c r="K5574" s="3" t="s">
        <v>1451</v>
      </c>
      <c r="L5574" s="4"/>
    </row>
    <row r="5575" spans="2:12" x14ac:dyDescent="0.3">
      <c r="B5575" s="3" t="s">
        <v>231</v>
      </c>
      <c r="C5575" s="4">
        <v>2019</v>
      </c>
      <c r="D5575" s="3" t="s">
        <v>1452</v>
      </c>
      <c r="E5575" s="4">
        <v>67057328</v>
      </c>
      <c r="F5575" s="4">
        <v>20012563</v>
      </c>
      <c r="G5575" s="4">
        <v>47044765</v>
      </c>
      <c r="H5575" s="4">
        <v>4839152</v>
      </c>
      <c r="I5575" s="4">
        <v>108636962</v>
      </c>
      <c r="J5575" s="4">
        <v>2172739</v>
      </c>
      <c r="K5575" s="3" t="s">
        <v>1459</v>
      </c>
      <c r="L5575" s="4">
        <v>0.29843961274448633</v>
      </c>
    </row>
    <row r="5576" spans="2:12" x14ac:dyDescent="0.3">
      <c r="B5576" s="3" t="s">
        <v>231</v>
      </c>
      <c r="C5576" s="4">
        <v>2019</v>
      </c>
      <c r="D5576" s="3" t="s">
        <v>1453</v>
      </c>
      <c r="E5576" s="4">
        <v>4274363</v>
      </c>
      <c r="F5576" s="4">
        <v>2284722</v>
      </c>
      <c r="G5576" s="4">
        <v>1989641</v>
      </c>
      <c r="H5576" s="4">
        <v>42713</v>
      </c>
      <c r="I5576" s="4">
        <v>2168418</v>
      </c>
      <c r="J5576" s="4">
        <v>43368</v>
      </c>
      <c r="K5576" s="3" t="s">
        <v>1451</v>
      </c>
      <c r="L5576" s="4">
        <v>0.53451754097628112</v>
      </c>
    </row>
    <row r="5577" spans="2:12" x14ac:dyDescent="0.3">
      <c r="B5577" s="3" t="s">
        <v>231</v>
      </c>
      <c r="C5577" s="4">
        <v>2019</v>
      </c>
      <c r="D5577" s="3" t="s">
        <v>1454</v>
      </c>
      <c r="E5577" s="4">
        <v>7519415</v>
      </c>
      <c r="F5577" s="4">
        <v>3177247</v>
      </c>
      <c r="G5577" s="4">
        <v>4342168</v>
      </c>
      <c r="H5577" s="4">
        <v>311645</v>
      </c>
      <c r="I5577" s="4">
        <v>4137834</v>
      </c>
      <c r="J5577" s="4">
        <v>124135</v>
      </c>
      <c r="K5577" s="3" t="s">
        <v>1459</v>
      </c>
      <c r="L5577" s="4">
        <v>0.42253912039699898</v>
      </c>
    </row>
    <row r="5578" spans="2:12" x14ac:dyDescent="0.3">
      <c r="B5578" s="3" t="s">
        <v>231</v>
      </c>
      <c r="C5578" s="4">
        <v>2019</v>
      </c>
      <c r="D5578" s="3" t="s">
        <v>1455</v>
      </c>
      <c r="E5578" s="4">
        <v>33554986</v>
      </c>
      <c r="F5578" s="4">
        <v>13432345</v>
      </c>
      <c r="G5578" s="4">
        <v>20122641</v>
      </c>
      <c r="H5578" s="4">
        <v>1517010</v>
      </c>
      <c r="I5578" s="4">
        <v>72609660</v>
      </c>
      <c r="J5578" s="4">
        <v>1070775</v>
      </c>
      <c r="K5578" s="3" t="s">
        <v>1460</v>
      </c>
      <c r="L5578" s="4">
        <v>0.40030846682516869</v>
      </c>
    </row>
    <row r="5579" spans="2:12" x14ac:dyDescent="0.3">
      <c r="B5579" s="3" t="s">
        <v>231</v>
      </c>
      <c r="C5579" s="4">
        <v>2019</v>
      </c>
      <c r="D5579" s="3" t="s">
        <v>1456</v>
      </c>
      <c r="E5579" s="4">
        <v>31510962</v>
      </c>
      <c r="F5579" s="4">
        <v>11833294</v>
      </c>
      <c r="G5579" s="4">
        <v>19677668</v>
      </c>
      <c r="H5579" s="4">
        <v>2055125</v>
      </c>
      <c r="I5579" s="4">
        <v>55585000</v>
      </c>
      <c r="J5579" s="4">
        <v>0</v>
      </c>
      <c r="K5579" s="3" t="s">
        <v>1447</v>
      </c>
      <c r="L5579" s="4">
        <v>0.37552944273805416</v>
      </c>
    </row>
    <row r="5580" spans="2:12" x14ac:dyDescent="0.3">
      <c r="B5580" s="3" t="s">
        <v>231</v>
      </c>
      <c r="C5580" s="4">
        <v>2019</v>
      </c>
      <c r="D5580" s="3" t="s">
        <v>1457</v>
      </c>
      <c r="E5580" s="4">
        <v>52124822</v>
      </c>
      <c r="F5580" s="4">
        <v>14816669</v>
      </c>
      <c r="G5580" s="4">
        <v>37308153</v>
      </c>
      <c r="H5580" s="4">
        <v>545536</v>
      </c>
      <c r="I5580" s="4">
        <v>59061028</v>
      </c>
      <c r="J5580" s="4">
        <v>670644</v>
      </c>
      <c r="K5580" s="3" t="s">
        <v>1460</v>
      </c>
      <c r="L5580" s="4">
        <v>0.28425361337444949</v>
      </c>
    </row>
    <row r="5581" spans="2:12" x14ac:dyDescent="0.3">
      <c r="B5581" s="3" t="s">
        <v>231</v>
      </c>
      <c r="C5581" s="4">
        <v>2019</v>
      </c>
      <c r="D5581" s="3" t="s">
        <v>1458</v>
      </c>
      <c r="E5581" s="4">
        <v>583795</v>
      </c>
      <c r="F5581" s="4"/>
      <c r="G5581" s="4">
        <v>583795</v>
      </c>
      <c r="H5581" s="4">
        <v>397393</v>
      </c>
      <c r="I5581" s="4">
        <v>583795</v>
      </c>
      <c r="J5581" s="4"/>
      <c r="K5581" s="3" t="s">
        <v>1451</v>
      </c>
      <c r="L5581" s="4"/>
    </row>
    <row r="5582" spans="2:12" x14ac:dyDescent="0.3">
      <c r="B5582" s="3" t="s">
        <v>231</v>
      </c>
      <c r="C5582" s="4">
        <v>2020</v>
      </c>
      <c r="D5582" s="3" t="s">
        <v>1446</v>
      </c>
      <c r="E5582" s="4">
        <v>37511067</v>
      </c>
      <c r="F5582" s="4">
        <v>28837292</v>
      </c>
      <c r="G5582" s="4">
        <v>8673775</v>
      </c>
      <c r="H5582" s="4">
        <v>476545</v>
      </c>
      <c r="I5582" s="4">
        <v>0</v>
      </c>
      <c r="J5582" s="4">
        <v>0</v>
      </c>
      <c r="K5582" s="3" t="s">
        <v>1460</v>
      </c>
      <c r="L5582" s="4">
        <v>0.76876757464670364</v>
      </c>
    </row>
    <row r="5583" spans="2:12" x14ac:dyDescent="0.3">
      <c r="B5583" s="3" t="s">
        <v>231</v>
      </c>
      <c r="C5583" s="4">
        <v>2020</v>
      </c>
      <c r="D5583" s="3" t="s">
        <v>1448</v>
      </c>
      <c r="E5583" s="4">
        <v>20383017</v>
      </c>
      <c r="F5583" s="4">
        <v>7760809</v>
      </c>
      <c r="G5583" s="4">
        <v>12622208</v>
      </c>
      <c r="H5583" s="4">
        <v>29629</v>
      </c>
      <c r="I5583" s="4">
        <v>0</v>
      </c>
      <c r="J5583" s="4">
        <v>0</v>
      </c>
      <c r="K5583" s="3" t="s">
        <v>1460</v>
      </c>
      <c r="L5583" s="4">
        <v>0.38074878709074322</v>
      </c>
    </row>
    <row r="5584" spans="2:12" x14ac:dyDescent="0.3">
      <c r="B5584" s="3" t="s">
        <v>231</v>
      </c>
      <c r="C5584" s="4">
        <v>2020</v>
      </c>
      <c r="D5584" s="3" t="s">
        <v>1449</v>
      </c>
      <c r="E5584" s="4">
        <v>10262142</v>
      </c>
      <c r="F5584" s="4">
        <v>5729712</v>
      </c>
      <c r="G5584" s="4">
        <v>4532430</v>
      </c>
      <c r="H5584" s="4">
        <v>823384</v>
      </c>
      <c r="I5584" s="4">
        <v>0</v>
      </c>
      <c r="J5584" s="4">
        <v>0</v>
      </c>
      <c r="K5584" s="3" t="s">
        <v>1460</v>
      </c>
      <c r="L5584" s="4">
        <v>0.5583348973342992</v>
      </c>
    </row>
    <row r="5585" spans="2:12" x14ac:dyDescent="0.3">
      <c r="B5585" s="3" t="s">
        <v>231</v>
      </c>
      <c r="C5585" s="4">
        <v>2020</v>
      </c>
      <c r="D5585" s="3" t="s">
        <v>1450</v>
      </c>
      <c r="E5585" s="4">
        <v>8985717</v>
      </c>
      <c r="F5585" s="4"/>
      <c r="G5585" s="4">
        <v>8985717</v>
      </c>
      <c r="H5585" s="4">
        <v>0</v>
      </c>
      <c r="I5585" s="4">
        <v>8985717</v>
      </c>
      <c r="J5585" s="4"/>
      <c r="K5585" s="3" t="s">
        <v>1451</v>
      </c>
      <c r="L5585" s="4"/>
    </row>
    <row r="5586" spans="2:12" x14ac:dyDescent="0.3">
      <c r="B5586" s="3" t="s">
        <v>231</v>
      </c>
      <c r="C5586" s="4">
        <v>2020</v>
      </c>
      <c r="D5586" s="3" t="s">
        <v>1452</v>
      </c>
      <c r="E5586" s="4">
        <v>69972775</v>
      </c>
      <c r="F5586" s="4">
        <v>21430019</v>
      </c>
      <c r="G5586" s="4">
        <v>48542756</v>
      </c>
      <c r="H5586" s="4">
        <v>3180481</v>
      </c>
      <c r="I5586" s="4">
        <v>0</v>
      </c>
      <c r="J5586" s="4">
        <v>0</v>
      </c>
      <c r="K5586" s="3" t="s">
        <v>1459</v>
      </c>
      <c r="L5586" s="4">
        <v>0.30626224270796748</v>
      </c>
    </row>
    <row r="5587" spans="2:12" x14ac:dyDescent="0.3">
      <c r="B5587" s="3" t="s">
        <v>231</v>
      </c>
      <c r="C5587" s="4">
        <v>2020</v>
      </c>
      <c r="D5587" s="3" t="s">
        <v>1453</v>
      </c>
      <c r="E5587" s="4">
        <v>4369641</v>
      </c>
      <c r="F5587" s="4">
        <v>2498503</v>
      </c>
      <c r="G5587" s="4">
        <v>1871138</v>
      </c>
      <c r="H5587" s="4">
        <v>117968</v>
      </c>
      <c r="I5587" s="4">
        <v>0</v>
      </c>
      <c r="J5587" s="4">
        <v>0</v>
      </c>
      <c r="K5587" s="3" t="s">
        <v>1451</v>
      </c>
      <c r="L5587" s="4">
        <v>0.57178678980721753</v>
      </c>
    </row>
    <row r="5588" spans="2:12" x14ac:dyDescent="0.3">
      <c r="B5588" s="3" t="s">
        <v>231</v>
      </c>
      <c r="C5588" s="4">
        <v>2020</v>
      </c>
      <c r="D5588" s="3" t="s">
        <v>1454</v>
      </c>
      <c r="E5588" s="4">
        <v>8602251</v>
      </c>
      <c r="F5588" s="4">
        <v>3462242</v>
      </c>
      <c r="G5588" s="4">
        <v>5140009</v>
      </c>
      <c r="H5588" s="4">
        <v>1082836</v>
      </c>
      <c r="I5588" s="4">
        <v>0</v>
      </c>
      <c r="J5588" s="4">
        <v>0</v>
      </c>
      <c r="K5588" s="3" t="s">
        <v>1459</v>
      </c>
      <c r="L5588" s="4">
        <v>0.40248093202581509</v>
      </c>
    </row>
    <row r="5589" spans="2:12" x14ac:dyDescent="0.3">
      <c r="B5589" s="3" t="s">
        <v>231</v>
      </c>
      <c r="C5589" s="4">
        <v>2020</v>
      </c>
      <c r="D5589" s="3" t="s">
        <v>1455</v>
      </c>
      <c r="E5589" s="4">
        <v>33965313</v>
      </c>
      <c r="F5589" s="4">
        <v>14037066</v>
      </c>
      <c r="G5589" s="4">
        <v>19928247</v>
      </c>
      <c r="H5589" s="4">
        <v>410328</v>
      </c>
      <c r="I5589" s="4">
        <v>0</v>
      </c>
      <c r="J5589" s="4">
        <v>0</v>
      </c>
      <c r="K5589" s="3" t="s">
        <v>1460</v>
      </c>
      <c r="L5589" s="4">
        <v>0.41327650947894989</v>
      </c>
    </row>
    <row r="5590" spans="2:12" x14ac:dyDescent="0.3">
      <c r="B5590" s="3" t="s">
        <v>231</v>
      </c>
      <c r="C5590" s="4">
        <v>2020</v>
      </c>
      <c r="D5590" s="3" t="s">
        <v>1456</v>
      </c>
      <c r="E5590" s="4">
        <v>32909746</v>
      </c>
      <c r="F5590" s="4">
        <v>12632346</v>
      </c>
      <c r="G5590" s="4">
        <v>20277400</v>
      </c>
      <c r="H5590" s="4">
        <v>1865153</v>
      </c>
      <c r="I5590" s="4">
        <v>0</v>
      </c>
      <c r="J5590" s="4">
        <v>0</v>
      </c>
      <c r="K5590" s="3" t="s">
        <v>1447</v>
      </c>
      <c r="L5590" s="4">
        <v>0.38384817676806138</v>
      </c>
    </row>
    <row r="5591" spans="2:12" x14ac:dyDescent="0.3">
      <c r="B5591" s="3" t="s">
        <v>231</v>
      </c>
      <c r="C5591" s="4">
        <v>2020</v>
      </c>
      <c r="D5591" s="3" t="s">
        <v>1457</v>
      </c>
      <c r="E5591" s="4">
        <v>55908572</v>
      </c>
      <c r="F5591" s="4">
        <v>15513340</v>
      </c>
      <c r="G5591" s="4">
        <v>40395232</v>
      </c>
      <c r="H5591" s="4">
        <v>3850287</v>
      </c>
      <c r="I5591" s="4">
        <v>0</v>
      </c>
      <c r="J5591" s="4">
        <v>0</v>
      </c>
      <c r="K5591" s="3" t="s">
        <v>1460</v>
      </c>
      <c r="L5591" s="4">
        <v>0.27747694933077527</v>
      </c>
    </row>
    <row r="5592" spans="2:12" x14ac:dyDescent="0.3">
      <c r="B5592" s="3" t="s">
        <v>231</v>
      </c>
      <c r="C5592" s="4">
        <v>2020</v>
      </c>
      <c r="D5592" s="3" t="s">
        <v>1458</v>
      </c>
      <c r="E5592" s="4">
        <v>548012</v>
      </c>
      <c r="F5592" s="4"/>
      <c r="G5592" s="4">
        <v>548012</v>
      </c>
      <c r="H5592" s="4">
        <v>-35784</v>
      </c>
      <c r="I5592" s="4">
        <v>548012</v>
      </c>
      <c r="J5592" s="4"/>
      <c r="K5592" s="3" t="s">
        <v>1451</v>
      </c>
      <c r="L5592" s="4"/>
    </row>
    <row r="5593" spans="2:12" x14ac:dyDescent="0.3">
      <c r="B5593" s="3" t="s">
        <v>231</v>
      </c>
      <c r="C5593" s="4">
        <v>2021</v>
      </c>
      <c r="D5593" s="3" t="s">
        <v>1446</v>
      </c>
      <c r="E5593" s="4">
        <v>38267129</v>
      </c>
      <c r="F5593" s="4">
        <v>29750555</v>
      </c>
      <c r="G5593" s="4">
        <v>8516574</v>
      </c>
      <c r="H5593" s="4">
        <v>756062</v>
      </c>
      <c r="I5593" s="4">
        <v>0</v>
      </c>
      <c r="J5593" s="4">
        <v>0</v>
      </c>
      <c r="K5593" s="3" t="s">
        <v>1460</v>
      </c>
      <c r="L5593" s="4">
        <v>0.77744413488662811</v>
      </c>
    </row>
    <row r="5594" spans="2:12" x14ac:dyDescent="0.3">
      <c r="B5594" s="3" t="s">
        <v>231</v>
      </c>
      <c r="C5594" s="4">
        <v>2021</v>
      </c>
      <c r="D5594" s="3" t="s">
        <v>1448</v>
      </c>
      <c r="E5594" s="4">
        <v>20591544</v>
      </c>
      <c r="F5594" s="4">
        <v>8034114</v>
      </c>
      <c r="G5594" s="4">
        <v>12557430</v>
      </c>
      <c r="H5594" s="4">
        <v>208527</v>
      </c>
      <c r="I5594" s="4">
        <v>0</v>
      </c>
      <c r="J5594" s="4">
        <v>0</v>
      </c>
      <c r="K5594" s="3" t="s">
        <v>1460</v>
      </c>
      <c r="L5594" s="4">
        <v>0.39016569131484263</v>
      </c>
    </row>
    <row r="5595" spans="2:12" x14ac:dyDescent="0.3">
      <c r="B5595" s="3" t="s">
        <v>231</v>
      </c>
      <c r="C5595" s="4">
        <v>2021</v>
      </c>
      <c r="D5595" s="3" t="s">
        <v>1449</v>
      </c>
      <c r="E5595" s="4">
        <v>10524110</v>
      </c>
      <c r="F5595" s="4">
        <v>6118716</v>
      </c>
      <c r="G5595" s="4">
        <v>4405394</v>
      </c>
      <c r="H5595" s="4">
        <v>543426</v>
      </c>
      <c r="I5595" s="4">
        <v>0</v>
      </c>
      <c r="J5595" s="4">
        <v>0</v>
      </c>
      <c r="K5595" s="3" t="s">
        <v>1460</v>
      </c>
      <c r="L5595" s="4">
        <v>0.58139985233905767</v>
      </c>
    </row>
    <row r="5596" spans="2:12" x14ac:dyDescent="0.3">
      <c r="B5596" s="3" t="s">
        <v>231</v>
      </c>
      <c r="C5596" s="4">
        <v>2021</v>
      </c>
      <c r="D5596" s="3" t="s">
        <v>1450</v>
      </c>
      <c r="E5596" s="4">
        <v>8985717</v>
      </c>
      <c r="F5596" s="4"/>
      <c r="G5596" s="4">
        <v>8985717</v>
      </c>
      <c r="H5596" s="4">
        <v>0</v>
      </c>
      <c r="I5596" s="4">
        <v>8985717</v>
      </c>
      <c r="J5596" s="4"/>
      <c r="K5596" s="3" t="s">
        <v>1451</v>
      </c>
      <c r="L5596" s="4"/>
    </row>
    <row r="5597" spans="2:12" x14ac:dyDescent="0.3">
      <c r="B5597" s="3" t="s">
        <v>231</v>
      </c>
      <c r="C5597" s="4">
        <v>2021</v>
      </c>
      <c r="D5597" s="3" t="s">
        <v>1452</v>
      </c>
      <c r="E5597" s="4">
        <v>63857897</v>
      </c>
      <c r="F5597" s="4">
        <v>18495392</v>
      </c>
      <c r="G5597" s="4">
        <v>45362505</v>
      </c>
      <c r="H5597" s="4">
        <v>2273687</v>
      </c>
      <c r="I5597" s="4">
        <v>0</v>
      </c>
      <c r="J5597" s="4">
        <v>0</v>
      </c>
      <c r="K5597" s="3" t="s">
        <v>1447</v>
      </c>
      <c r="L5597" s="4">
        <v>0.28963359065833316</v>
      </c>
    </row>
    <row r="5598" spans="2:12" x14ac:dyDescent="0.3">
      <c r="B5598" s="3" t="s">
        <v>231</v>
      </c>
      <c r="C5598" s="4">
        <v>2021</v>
      </c>
      <c r="D5598" s="3" t="s">
        <v>1453</v>
      </c>
      <c r="E5598" s="4">
        <v>4287529</v>
      </c>
      <c r="F5598" s="4">
        <v>2415155</v>
      </c>
      <c r="G5598" s="4">
        <v>1872374</v>
      </c>
      <c r="H5598" s="4">
        <v>263261</v>
      </c>
      <c r="I5598" s="4">
        <v>0</v>
      </c>
      <c r="J5598" s="4">
        <v>0</v>
      </c>
      <c r="K5598" s="3" t="s">
        <v>1451</v>
      </c>
      <c r="L5598" s="4">
        <v>0.56329764766605661</v>
      </c>
    </row>
    <row r="5599" spans="2:12" x14ac:dyDescent="0.3">
      <c r="B5599" s="3" t="s">
        <v>231</v>
      </c>
      <c r="C5599" s="4">
        <v>2021</v>
      </c>
      <c r="D5599" s="3" t="s">
        <v>1454</v>
      </c>
      <c r="E5599" s="4">
        <v>9498991</v>
      </c>
      <c r="F5599" s="4">
        <v>3792669</v>
      </c>
      <c r="G5599" s="4">
        <v>5706322</v>
      </c>
      <c r="H5599" s="4">
        <v>896740</v>
      </c>
      <c r="I5599" s="4">
        <v>0</v>
      </c>
      <c r="J5599" s="4">
        <v>0</v>
      </c>
      <c r="K5599" s="3" t="s">
        <v>1459</v>
      </c>
      <c r="L5599" s="4">
        <v>0.39927072254305745</v>
      </c>
    </row>
    <row r="5600" spans="2:12" x14ac:dyDescent="0.3">
      <c r="B5600" s="3" t="s">
        <v>231</v>
      </c>
      <c r="C5600" s="4">
        <v>2021</v>
      </c>
      <c r="D5600" s="3" t="s">
        <v>1455</v>
      </c>
      <c r="E5600" s="4">
        <v>34195858</v>
      </c>
      <c r="F5600" s="4">
        <v>14650076</v>
      </c>
      <c r="G5600" s="4">
        <v>19545782</v>
      </c>
      <c r="H5600" s="4">
        <v>230544</v>
      </c>
      <c r="I5600" s="4">
        <v>0</v>
      </c>
      <c r="J5600" s="4">
        <v>0</v>
      </c>
      <c r="K5600" s="3" t="s">
        <v>1460</v>
      </c>
      <c r="L5600" s="4">
        <v>0.42841668134193328</v>
      </c>
    </row>
    <row r="5601" spans="2:12" x14ac:dyDescent="0.3">
      <c r="B5601" s="3" t="s">
        <v>231</v>
      </c>
      <c r="C5601" s="4">
        <v>2021</v>
      </c>
      <c r="D5601" s="3" t="s">
        <v>1456</v>
      </c>
      <c r="E5601" s="4">
        <v>34688804</v>
      </c>
      <c r="F5601" s="4">
        <v>13585098</v>
      </c>
      <c r="G5601" s="4">
        <v>21103706</v>
      </c>
      <c r="H5601" s="4">
        <v>2027069</v>
      </c>
      <c r="I5601" s="4">
        <v>0</v>
      </c>
      <c r="J5601" s="4">
        <v>0</v>
      </c>
      <c r="K5601" s="3" t="s">
        <v>1447</v>
      </c>
      <c r="L5601" s="4">
        <v>0.39162774248428972</v>
      </c>
    </row>
    <row r="5602" spans="2:12" x14ac:dyDescent="0.3">
      <c r="B5602" s="3" t="s">
        <v>231</v>
      </c>
      <c r="C5602" s="4">
        <v>2021</v>
      </c>
      <c r="D5602" s="3" t="s">
        <v>1457</v>
      </c>
      <c r="E5602" s="4">
        <v>57617000</v>
      </c>
      <c r="F5602" s="4">
        <v>16193964</v>
      </c>
      <c r="G5602" s="4">
        <v>41423036</v>
      </c>
      <c r="H5602" s="4">
        <v>1760691</v>
      </c>
      <c r="I5602" s="4">
        <v>0</v>
      </c>
      <c r="J5602" s="4">
        <v>0</v>
      </c>
      <c r="K5602" s="3" t="s">
        <v>1460</v>
      </c>
      <c r="L5602" s="4">
        <v>0.28106225593140916</v>
      </c>
    </row>
    <row r="5603" spans="2:12" x14ac:dyDescent="0.3">
      <c r="B5603" s="3" t="s">
        <v>231</v>
      </c>
      <c r="C5603" s="4">
        <v>2021</v>
      </c>
      <c r="D5603" s="3" t="s">
        <v>1458</v>
      </c>
      <c r="E5603" s="4">
        <v>1342207</v>
      </c>
      <c r="F5603" s="4"/>
      <c r="G5603" s="4">
        <v>1342207</v>
      </c>
      <c r="H5603" s="4">
        <v>794199</v>
      </c>
      <c r="I5603" s="4">
        <v>1342207</v>
      </c>
      <c r="J5603" s="4"/>
      <c r="K5603" s="3" t="s">
        <v>1451</v>
      </c>
      <c r="L5603" s="4"/>
    </row>
    <row r="5604" spans="2:12" x14ac:dyDescent="0.3">
      <c r="B5604" s="3" t="s">
        <v>231</v>
      </c>
      <c r="C5604" s="4">
        <v>2022</v>
      </c>
      <c r="D5604" s="3" t="s">
        <v>1446</v>
      </c>
      <c r="E5604" s="4">
        <v>38698001</v>
      </c>
      <c r="F5604" s="4">
        <v>30582139</v>
      </c>
      <c r="G5604" s="4">
        <v>8115862</v>
      </c>
      <c r="H5604" s="4">
        <v>450872</v>
      </c>
      <c r="I5604" s="4">
        <v>0</v>
      </c>
      <c r="J5604" s="4">
        <v>0</v>
      </c>
      <c r="K5604" s="3" t="s">
        <v>1447</v>
      </c>
      <c r="L5604" s="4">
        <v>0.7902769706373205</v>
      </c>
    </row>
    <row r="5605" spans="2:12" x14ac:dyDescent="0.3">
      <c r="B5605" s="3" t="s">
        <v>231</v>
      </c>
      <c r="C5605" s="4">
        <v>2022</v>
      </c>
      <c r="D5605" s="3" t="s">
        <v>1448</v>
      </c>
      <c r="E5605" s="4">
        <v>20860690</v>
      </c>
      <c r="F5605" s="4">
        <v>8307316</v>
      </c>
      <c r="G5605" s="4">
        <v>12553374</v>
      </c>
      <c r="H5605" s="4">
        <v>271855</v>
      </c>
      <c r="I5605" s="4">
        <v>0</v>
      </c>
      <c r="J5605" s="4">
        <v>0</v>
      </c>
      <c r="K5605" s="3" t="s">
        <v>1460</v>
      </c>
      <c r="L5605" s="4">
        <v>0.39822824652492317</v>
      </c>
    </row>
    <row r="5606" spans="2:12" x14ac:dyDescent="0.3">
      <c r="B5606" s="3" t="s">
        <v>231</v>
      </c>
      <c r="C5606" s="4">
        <v>2022</v>
      </c>
      <c r="D5606" s="3" t="s">
        <v>1449</v>
      </c>
      <c r="E5606" s="4">
        <v>11214598</v>
      </c>
      <c r="F5606" s="4">
        <v>6180892</v>
      </c>
      <c r="G5606" s="4">
        <v>5033706</v>
      </c>
      <c r="H5606" s="4">
        <v>1308670</v>
      </c>
      <c r="I5606" s="4">
        <v>0</v>
      </c>
      <c r="J5606" s="4">
        <v>0</v>
      </c>
      <c r="K5606" s="3" t="s">
        <v>1460</v>
      </c>
      <c r="L5606" s="4">
        <v>0.55114699608492435</v>
      </c>
    </row>
    <row r="5607" spans="2:12" x14ac:dyDescent="0.3">
      <c r="B5607" s="3" t="s">
        <v>231</v>
      </c>
      <c r="C5607" s="4">
        <v>2022</v>
      </c>
      <c r="D5607" s="3" t="s">
        <v>1450</v>
      </c>
      <c r="E5607" s="4">
        <v>8831717</v>
      </c>
      <c r="F5607" s="4"/>
      <c r="G5607" s="4">
        <v>8831717</v>
      </c>
      <c r="H5607" s="4">
        <v>0</v>
      </c>
      <c r="I5607" s="4">
        <v>8831717</v>
      </c>
      <c r="J5607" s="4"/>
      <c r="K5607" s="3" t="s">
        <v>1451</v>
      </c>
      <c r="L5607" s="4"/>
    </row>
    <row r="5608" spans="2:12" x14ac:dyDescent="0.3">
      <c r="B5608" s="3" t="s">
        <v>231</v>
      </c>
      <c r="C5608" s="4">
        <v>2022</v>
      </c>
      <c r="D5608" s="3" t="s">
        <v>1452</v>
      </c>
      <c r="E5608" s="4">
        <v>66598048</v>
      </c>
      <c r="F5608" s="4">
        <v>19797198</v>
      </c>
      <c r="G5608" s="4">
        <v>46800850</v>
      </c>
      <c r="H5608" s="4">
        <v>2920892</v>
      </c>
      <c r="I5608" s="4">
        <v>0</v>
      </c>
      <c r="J5608" s="4">
        <v>0</v>
      </c>
      <c r="K5608" s="3" t="s">
        <v>1447</v>
      </c>
      <c r="L5608" s="4">
        <v>0.29726393782592547</v>
      </c>
    </row>
    <row r="5609" spans="2:12" x14ac:dyDescent="0.3">
      <c r="B5609" s="3" t="s">
        <v>231</v>
      </c>
      <c r="C5609" s="4">
        <v>2022</v>
      </c>
      <c r="D5609" s="3" t="s">
        <v>1453</v>
      </c>
      <c r="E5609" s="4">
        <v>5400858</v>
      </c>
      <c r="F5609" s="4">
        <v>2657317</v>
      </c>
      <c r="G5609" s="4">
        <v>2743541</v>
      </c>
      <c r="H5609" s="4">
        <v>1474480</v>
      </c>
      <c r="I5609" s="4">
        <v>0</v>
      </c>
      <c r="J5609" s="4">
        <v>0</v>
      </c>
      <c r="K5609" s="3" t="s">
        <v>1451</v>
      </c>
      <c r="L5609" s="4">
        <v>0.49201756461658497</v>
      </c>
    </row>
    <row r="5610" spans="2:12" x14ac:dyDescent="0.3">
      <c r="B5610" s="3" t="s">
        <v>231</v>
      </c>
      <c r="C5610" s="4">
        <v>2022</v>
      </c>
      <c r="D5610" s="3" t="s">
        <v>1454</v>
      </c>
      <c r="E5610" s="4">
        <v>9667811</v>
      </c>
      <c r="F5610" s="4">
        <v>4119900</v>
      </c>
      <c r="G5610" s="4">
        <v>5547911</v>
      </c>
      <c r="H5610" s="4">
        <v>168820</v>
      </c>
      <c r="I5610" s="4">
        <v>0</v>
      </c>
      <c r="J5610" s="4">
        <v>0</v>
      </c>
      <c r="K5610" s="3" t="s">
        <v>1459</v>
      </c>
      <c r="L5610" s="4">
        <v>0.42614610484214061</v>
      </c>
    </row>
    <row r="5611" spans="2:12" x14ac:dyDescent="0.3">
      <c r="B5611" s="3" t="s">
        <v>231</v>
      </c>
      <c r="C5611" s="4">
        <v>2022</v>
      </c>
      <c r="D5611" s="3" t="s">
        <v>1455</v>
      </c>
      <c r="E5611" s="4">
        <v>34325234</v>
      </c>
      <c r="F5611" s="4">
        <v>15240434</v>
      </c>
      <c r="G5611" s="4">
        <v>19084800</v>
      </c>
      <c r="H5611" s="4">
        <v>129906</v>
      </c>
      <c r="I5611" s="4">
        <v>0</v>
      </c>
      <c r="J5611" s="4">
        <v>0</v>
      </c>
      <c r="K5611" s="3" t="s">
        <v>1460</v>
      </c>
      <c r="L5611" s="4">
        <v>0.44400087702242613</v>
      </c>
    </row>
    <row r="5612" spans="2:12" x14ac:dyDescent="0.3">
      <c r="B5612" s="3" t="s">
        <v>231</v>
      </c>
      <c r="C5612" s="4">
        <v>2022</v>
      </c>
      <c r="D5612" s="3" t="s">
        <v>1456</v>
      </c>
      <c r="E5612" s="4">
        <v>36504991</v>
      </c>
      <c r="F5612" s="4">
        <v>14561159</v>
      </c>
      <c r="G5612" s="4">
        <v>21943832</v>
      </c>
      <c r="H5612" s="4">
        <v>1711102</v>
      </c>
      <c r="I5612" s="4">
        <v>0</v>
      </c>
      <c r="J5612" s="4">
        <v>0</v>
      </c>
      <c r="K5612" s="3" t="s">
        <v>1447</v>
      </c>
      <c r="L5612" s="4">
        <v>0.39888132009127192</v>
      </c>
    </row>
    <row r="5613" spans="2:12" x14ac:dyDescent="0.3">
      <c r="B5613" s="3" t="s">
        <v>231</v>
      </c>
      <c r="C5613" s="4">
        <v>2022</v>
      </c>
      <c r="D5613" s="3" t="s">
        <v>1457</v>
      </c>
      <c r="E5613" s="4">
        <v>58385269</v>
      </c>
      <c r="F5613" s="4">
        <v>16980455</v>
      </c>
      <c r="G5613" s="4">
        <v>41404814</v>
      </c>
      <c r="H5613" s="4">
        <v>774524</v>
      </c>
      <c r="I5613" s="4">
        <v>0</v>
      </c>
      <c r="J5613" s="4">
        <v>0</v>
      </c>
      <c r="K5613" s="3" t="s">
        <v>1460</v>
      </c>
      <c r="L5613" s="4">
        <v>0.29083457678340063</v>
      </c>
    </row>
    <row r="5614" spans="2:12" x14ac:dyDescent="0.3">
      <c r="B5614" s="3" t="s">
        <v>231</v>
      </c>
      <c r="C5614" s="4">
        <v>2022</v>
      </c>
      <c r="D5614" s="3" t="s">
        <v>1458</v>
      </c>
      <c r="E5614" s="4">
        <v>8331015</v>
      </c>
      <c r="F5614" s="4"/>
      <c r="G5614" s="4">
        <v>8331015</v>
      </c>
      <c r="H5614" s="4">
        <v>6988798</v>
      </c>
      <c r="I5614" s="4">
        <v>8331015</v>
      </c>
      <c r="J5614" s="4"/>
      <c r="K5614" s="3" t="s">
        <v>1451</v>
      </c>
      <c r="L5614" s="4"/>
    </row>
    <row r="5615" spans="2:12" x14ac:dyDescent="0.3">
      <c r="B5615" s="3" t="s">
        <v>231</v>
      </c>
      <c r="C5615" s="4">
        <v>2023</v>
      </c>
      <c r="D5615" s="3" t="s">
        <v>1446</v>
      </c>
      <c r="E5615" s="4">
        <v>40104030</v>
      </c>
      <c r="F5615" s="4">
        <v>31269758</v>
      </c>
      <c r="G5615" s="4">
        <v>8834272</v>
      </c>
      <c r="H5615" s="4">
        <v>611838</v>
      </c>
      <c r="I5615" s="4">
        <v>0</v>
      </c>
      <c r="J5615" s="4">
        <v>0</v>
      </c>
      <c r="K5615" s="3" t="s">
        <v>1447</v>
      </c>
      <c r="L5615" s="4">
        <v>0.77971610334422747</v>
      </c>
    </row>
    <row r="5616" spans="2:12" x14ac:dyDescent="0.3">
      <c r="B5616" s="3" t="s">
        <v>231</v>
      </c>
      <c r="C5616" s="4">
        <v>2023</v>
      </c>
      <c r="D5616" s="3" t="s">
        <v>1448</v>
      </c>
      <c r="E5616" s="4">
        <v>20887219</v>
      </c>
      <c r="F5616" s="4">
        <v>8584209</v>
      </c>
      <c r="G5616" s="4">
        <v>12303010</v>
      </c>
      <c r="H5616" s="4">
        <v>0</v>
      </c>
      <c r="I5616" s="4">
        <v>0</v>
      </c>
      <c r="J5616" s="4">
        <v>0</v>
      </c>
      <c r="K5616" s="3" t="s">
        <v>1460</v>
      </c>
      <c r="L5616" s="4">
        <v>0.41097902980765416</v>
      </c>
    </row>
    <row r="5617" spans="2:12" x14ac:dyDescent="0.3">
      <c r="B5617" s="3" t="s">
        <v>231</v>
      </c>
      <c r="C5617" s="4">
        <v>2023</v>
      </c>
      <c r="D5617" s="3" t="s">
        <v>1449</v>
      </c>
      <c r="E5617" s="4">
        <v>12879713</v>
      </c>
      <c r="F5617" s="4">
        <v>6355309</v>
      </c>
      <c r="G5617" s="4">
        <v>6524404</v>
      </c>
      <c r="H5617" s="4">
        <v>2352989</v>
      </c>
      <c r="I5617" s="4">
        <v>0</v>
      </c>
      <c r="J5617" s="4">
        <v>0</v>
      </c>
      <c r="K5617" s="3" t="s">
        <v>1460</v>
      </c>
      <c r="L5617" s="4">
        <v>0.49343560683378579</v>
      </c>
    </row>
    <row r="5618" spans="2:12" x14ac:dyDescent="0.3">
      <c r="B5618" s="3" t="s">
        <v>231</v>
      </c>
      <c r="C5618" s="4">
        <v>2023</v>
      </c>
      <c r="D5618" s="3" t="s">
        <v>1450</v>
      </c>
      <c r="E5618" s="4">
        <v>8801152</v>
      </c>
      <c r="F5618" s="4"/>
      <c r="G5618" s="4">
        <v>8801152</v>
      </c>
      <c r="H5618" s="4">
        <v>0</v>
      </c>
      <c r="I5618" s="4">
        <v>8801152</v>
      </c>
      <c r="J5618" s="4"/>
      <c r="K5618" s="3" t="s">
        <v>1451</v>
      </c>
      <c r="L5618" s="4"/>
    </row>
    <row r="5619" spans="2:12" x14ac:dyDescent="0.3">
      <c r="B5619" s="3" t="s">
        <v>231</v>
      </c>
      <c r="C5619" s="4">
        <v>2023</v>
      </c>
      <c r="D5619" s="3" t="s">
        <v>1452</v>
      </c>
      <c r="E5619" s="4">
        <v>69074884</v>
      </c>
      <c r="F5619" s="4">
        <v>21148870</v>
      </c>
      <c r="G5619" s="4">
        <v>47926014</v>
      </c>
      <c r="H5619" s="4">
        <v>2657997</v>
      </c>
      <c r="I5619" s="4">
        <v>0</v>
      </c>
      <c r="J5619" s="4">
        <v>0</v>
      </c>
      <c r="K5619" s="3" t="s">
        <v>1447</v>
      </c>
      <c r="L5619" s="4">
        <v>0.30617308021827444</v>
      </c>
    </row>
    <row r="5620" spans="2:12" x14ac:dyDescent="0.3">
      <c r="B5620" s="3" t="s">
        <v>231</v>
      </c>
      <c r="C5620" s="4">
        <v>2023</v>
      </c>
      <c r="D5620" s="3" t="s">
        <v>1453</v>
      </c>
      <c r="E5620" s="4">
        <v>6011761</v>
      </c>
      <c r="F5620" s="4">
        <v>3064976</v>
      </c>
      <c r="G5620" s="4">
        <v>2946785</v>
      </c>
      <c r="H5620" s="4">
        <v>621169</v>
      </c>
      <c r="I5620" s="4">
        <v>0</v>
      </c>
      <c r="J5620" s="4">
        <v>0</v>
      </c>
      <c r="K5620" s="3" t="s">
        <v>1451</v>
      </c>
      <c r="L5620" s="4">
        <v>0.50982998159773818</v>
      </c>
    </row>
    <row r="5621" spans="2:12" x14ac:dyDescent="0.3">
      <c r="B5621" s="3" t="s">
        <v>231</v>
      </c>
      <c r="C5621" s="4">
        <v>2023</v>
      </c>
      <c r="D5621" s="3" t="s">
        <v>1454</v>
      </c>
      <c r="E5621" s="4">
        <v>9996998</v>
      </c>
      <c r="F5621" s="4">
        <v>4384776</v>
      </c>
      <c r="G5621" s="4">
        <v>5612222</v>
      </c>
      <c r="H5621" s="4">
        <v>329187</v>
      </c>
      <c r="I5621" s="4">
        <v>0</v>
      </c>
      <c r="J5621" s="4">
        <v>0</v>
      </c>
      <c r="K5621" s="3" t="s">
        <v>1459</v>
      </c>
      <c r="L5621" s="4">
        <v>0.43860927050300502</v>
      </c>
    </row>
    <row r="5622" spans="2:12" x14ac:dyDescent="0.3">
      <c r="B5622" s="3" t="s">
        <v>231</v>
      </c>
      <c r="C5622" s="4">
        <v>2023</v>
      </c>
      <c r="D5622" s="3" t="s">
        <v>1455</v>
      </c>
      <c r="E5622" s="4">
        <v>35037473</v>
      </c>
      <c r="F5622" s="4">
        <v>15878819</v>
      </c>
      <c r="G5622" s="4">
        <v>19158654</v>
      </c>
      <c r="H5622" s="4">
        <v>147884</v>
      </c>
      <c r="I5622" s="4">
        <v>0</v>
      </c>
      <c r="J5622" s="4">
        <v>0</v>
      </c>
      <c r="K5622" s="3" t="s">
        <v>1460</v>
      </c>
      <c r="L5622" s="4">
        <v>0.45319532604420415</v>
      </c>
    </row>
    <row r="5623" spans="2:12" x14ac:dyDescent="0.3">
      <c r="B5623" s="3" t="s">
        <v>231</v>
      </c>
      <c r="C5623" s="4">
        <v>2023</v>
      </c>
      <c r="D5623" s="3" t="s">
        <v>1456</v>
      </c>
      <c r="E5623" s="4">
        <v>39905643</v>
      </c>
      <c r="F5623" s="4">
        <v>15666795</v>
      </c>
      <c r="G5623" s="4">
        <v>24238848</v>
      </c>
      <c r="H5623" s="4">
        <v>3586625</v>
      </c>
      <c r="I5623" s="4">
        <v>0</v>
      </c>
      <c r="J5623" s="4">
        <v>0</v>
      </c>
      <c r="K5623" s="3" t="s">
        <v>1447</v>
      </c>
      <c r="L5623" s="4">
        <v>0.39259597947087332</v>
      </c>
    </row>
    <row r="5624" spans="2:12" x14ac:dyDescent="0.3">
      <c r="B5624" s="3" t="s">
        <v>231</v>
      </c>
      <c r="C5624" s="4">
        <v>2023</v>
      </c>
      <c r="D5624" s="3" t="s">
        <v>1457</v>
      </c>
      <c r="E5624" s="4">
        <v>58983541</v>
      </c>
      <c r="F5624" s="4">
        <v>17750577</v>
      </c>
      <c r="G5624" s="4">
        <v>41232964</v>
      </c>
      <c r="H5624" s="4">
        <v>663573</v>
      </c>
      <c r="I5624" s="4">
        <v>0</v>
      </c>
      <c r="J5624" s="4">
        <v>0</v>
      </c>
      <c r="K5624" s="3" t="s">
        <v>1460</v>
      </c>
      <c r="L5624" s="4">
        <v>0.30094118967865968</v>
      </c>
    </row>
    <row r="5625" spans="2:12" x14ac:dyDescent="0.3">
      <c r="B5625" s="3" t="s">
        <v>231</v>
      </c>
      <c r="C5625" s="4">
        <v>2023</v>
      </c>
      <c r="D5625" s="3" t="s">
        <v>1458</v>
      </c>
      <c r="E5625" s="4">
        <v>16862743</v>
      </c>
      <c r="F5625" s="4"/>
      <c r="G5625" s="4">
        <v>16862743</v>
      </c>
      <c r="H5625" s="4">
        <v>8531728</v>
      </c>
      <c r="I5625" s="4">
        <v>16862743</v>
      </c>
      <c r="J5625" s="4"/>
      <c r="K5625" s="3" t="s">
        <v>1451</v>
      </c>
      <c r="L5625" s="4"/>
    </row>
    <row r="5626" spans="2:12" x14ac:dyDescent="0.3">
      <c r="B5626" s="3" t="s">
        <v>231</v>
      </c>
      <c r="C5626" s="4">
        <v>2024</v>
      </c>
      <c r="D5626" s="3" t="s">
        <v>1446</v>
      </c>
      <c r="E5626" s="4">
        <v>40398116</v>
      </c>
      <c r="F5626" s="4">
        <v>32093046</v>
      </c>
      <c r="G5626" s="4">
        <v>8305070</v>
      </c>
      <c r="H5626" s="4">
        <v>324086</v>
      </c>
      <c r="I5626" s="4">
        <v>210425275</v>
      </c>
      <c r="J5626" s="4">
        <v>2104000</v>
      </c>
      <c r="K5626" s="3" t="s">
        <v>1447</v>
      </c>
      <c r="L5626" s="4">
        <v>0.79441937341830493</v>
      </c>
    </row>
    <row r="5627" spans="2:12" x14ac:dyDescent="0.3">
      <c r="B5627" s="3" t="s">
        <v>231</v>
      </c>
      <c r="C5627" s="4">
        <v>2024</v>
      </c>
      <c r="D5627" s="3" t="s">
        <v>1448</v>
      </c>
      <c r="E5627" s="4">
        <v>21279995</v>
      </c>
      <c r="F5627" s="4">
        <v>8864905</v>
      </c>
      <c r="G5627" s="4">
        <v>12415090</v>
      </c>
      <c r="H5627" s="4">
        <v>392776</v>
      </c>
      <c r="I5627" s="4">
        <v>78486086</v>
      </c>
      <c r="J5627" s="4">
        <v>1046000</v>
      </c>
      <c r="K5627" s="3" t="s">
        <v>1460</v>
      </c>
      <c r="L5627" s="4">
        <v>0.4165839794605215</v>
      </c>
    </row>
    <row r="5628" spans="2:12" x14ac:dyDescent="0.3">
      <c r="B5628" s="3" t="s">
        <v>231</v>
      </c>
      <c r="C5628" s="4">
        <v>2024</v>
      </c>
      <c r="D5628" s="3" t="s">
        <v>1449</v>
      </c>
      <c r="E5628" s="4">
        <v>13184630</v>
      </c>
      <c r="F5628" s="4">
        <v>7031529</v>
      </c>
      <c r="G5628" s="4">
        <v>6153101</v>
      </c>
      <c r="H5628" s="4">
        <v>355731</v>
      </c>
      <c r="I5628" s="4">
        <v>10393457</v>
      </c>
      <c r="J5628" s="4">
        <v>520000</v>
      </c>
      <c r="K5628" s="3" t="s">
        <v>1460</v>
      </c>
      <c r="L5628" s="4">
        <v>0.53331257684136757</v>
      </c>
    </row>
    <row r="5629" spans="2:12" x14ac:dyDescent="0.3">
      <c r="B5629" s="3" t="s">
        <v>231</v>
      </c>
      <c r="C5629" s="4">
        <v>2024</v>
      </c>
      <c r="D5629" s="3" t="s">
        <v>1450</v>
      </c>
      <c r="E5629" s="4">
        <v>8801152</v>
      </c>
      <c r="F5629" s="4"/>
      <c r="G5629" s="4">
        <v>8801152</v>
      </c>
      <c r="H5629" s="4">
        <v>0</v>
      </c>
      <c r="I5629" s="4">
        <v>8801152</v>
      </c>
      <c r="J5629" s="4"/>
      <c r="K5629" s="3" t="s">
        <v>1451</v>
      </c>
      <c r="L5629" s="4"/>
    </row>
    <row r="5630" spans="2:12" x14ac:dyDescent="0.3">
      <c r="B5630" s="3" t="s">
        <v>231</v>
      </c>
      <c r="C5630" s="4">
        <v>2024</v>
      </c>
      <c r="D5630" s="3" t="s">
        <v>1452</v>
      </c>
      <c r="E5630" s="4">
        <v>80495157</v>
      </c>
      <c r="F5630" s="4">
        <v>22657673</v>
      </c>
      <c r="G5630" s="4">
        <v>57837484</v>
      </c>
      <c r="H5630" s="4">
        <v>11488844</v>
      </c>
      <c r="I5630" s="4">
        <v>134023864</v>
      </c>
      <c r="J5630" s="4">
        <v>2587000</v>
      </c>
      <c r="K5630" s="3" t="s">
        <v>1447</v>
      </c>
      <c r="L5630" s="4">
        <v>0.28147871057633939</v>
      </c>
    </row>
    <row r="5631" spans="2:12" x14ac:dyDescent="0.3">
      <c r="B5631" s="3" t="s">
        <v>231</v>
      </c>
      <c r="C5631" s="4">
        <v>2024</v>
      </c>
      <c r="D5631" s="3" t="s">
        <v>1453</v>
      </c>
      <c r="E5631" s="4">
        <v>6439642</v>
      </c>
      <c r="F5631" s="4">
        <v>3556743</v>
      </c>
      <c r="G5631" s="4">
        <v>2882899</v>
      </c>
      <c r="H5631" s="4">
        <v>473246</v>
      </c>
      <c r="I5631" s="4">
        <v>3401510</v>
      </c>
      <c r="J5631" s="4">
        <v>227000</v>
      </c>
      <c r="K5631" s="3" t="s">
        <v>1451</v>
      </c>
      <c r="L5631" s="4">
        <v>0.55231998921679182</v>
      </c>
    </row>
    <row r="5632" spans="2:12" x14ac:dyDescent="0.3">
      <c r="B5632" s="3" t="s">
        <v>231</v>
      </c>
      <c r="C5632" s="4">
        <v>2024</v>
      </c>
      <c r="D5632" s="3" t="s">
        <v>1454</v>
      </c>
      <c r="E5632" s="4">
        <v>15295313</v>
      </c>
      <c r="F5632" s="4">
        <v>4695742</v>
      </c>
      <c r="G5632" s="4">
        <v>10599571</v>
      </c>
      <c r="H5632" s="4">
        <v>5319483</v>
      </c>
      <c r="I5632" s="4">
        <v>12101228</v>
      </c>
      <c r="J5632" s="4">
        <v>242000</v>
      </c>
      <c r="K5632" s="3" t="s">
        <v>1447</v>
      </c>
      <c r="L5632" s="4">
        <v>0.30700528979040836</v>
      </c>
    </row>
    <row r="5633" spans="2:12" x14ac:dyDescent="0.3">
      <c r="B5633" s="3" t="s">
        <v>231</v>
      </c>
      <c r="C5633" s="4">
        <v>2024</v>
      </c>
      <c r="D5633" s="3" t="s">
        <v>1455</v>
      </c>
      <c r="E5633" s="4">
        <v>35904861</v>
      </c>
      <c r="F5633" s="4">
        <v>16522438</v>
      </c>
      <c r="G5633" s="4">
        <v>19382423</v>
      </c>
      <c r="H5633" s="4">
        <v>867388</v>
      </c>
      <c r="I5633" s="4">
        <v>114069788</v>
      </c>
      <c r="J5633" s="4">
        <v>1521000</v>
      </c>
      <c r="K5633" s="3" t="s">
        <v>1460</v>
      </c>
      <c r="L5633" s="4">
        <v>0.46017273260019026</v>
      </c>
    </row>
    <row r="5634" spans="2:12" x14ac:dyDescent="0.3">
      <c r="B5634" s="3" t="s">
        <v>231</v>
      </c>
      <c r="C5634" s="4">
        <v>2024</v>
      </c>
      <c r="D5634" s="3" t="s">
        <v>1456</v>
      </c>
      <c r="E5634" s="4">
        <v>42574809</v>
      </c>
      <c r="F5634" s="4">
        <v>16874010</v>
      </c>
      <c r="G5634" s="4">
        <v>25700799</v>
      </c>
      <c r="H5634" s="4">
        <v>2840783</v>
      </c>
      <c r="I5634" s="4">
        <v>49940000</v>
      </c>
      <c r="J5634" s="4">
        <v>778448</v>
      </c>
      <c r="K5634" s="3" t="s">
        <v>1447</v>
      </c>
      <c r="L5634" s="4">
        <v>0.39633789079359111</v>
      </c>
    </row>
    <row r="5635" spans="2:12" x14ac:dyDescent="0.3">
      <c r="B5635" s="3" t="s">
        <v>231</v>
      </c>
      <c r="C5635" s="4">
        <v>2024</v>
      </c>
      <c r="D5635" s="3" t="s">
        <v>1457</v>
      </c>
      <c r="E5635" s="4">
        <v>63340114</v>
      </c>
      <c r="F5635" s="4">
        <v>18591473</v>
      </c>
      <c r="G5635" s="4">
        <v>44748641</v>
      </c>
      <c r="H5635" s="4">
        <v>4377756</v>
      </c>
      <c r="I5635" s="4">
        <v>93951221</v>
      </c>
      <c r="J5635" s="4">
        <v>1252000</v>
      </c>
      <c r="K5635" s="3" t="s">
        <v>1460</v>
      </c>
      <c r="L5635" s="4">
        <v>0.29351814870431081</v>
      </c>
    </row>
    <row r="5636" spans="2:12" x14ac:dyDescent="0.3">
      <c r="B5636" s="3" t="s">
        <v>231</v>
      </c>
      <c r="C5636" s="4">
        <v>2024</v>
      </c>
      <c r="D5636" s="3" t="s">
        <v>1458</v>
      </c>
      <c r="E5636" s="4">
        <v>7293241</v>
      </c>
      <c r="F5636" s="4"/>
      <c r="G5636" s="4">
        <v>7293241</v>
      </c>
      <c r="H5636" s="4">
        <v>-9569502</v>
      </c>
      <c r="I5636" s="4">
        <v>7293241</v>
      </c>
      <c r="J5636" s="4"/>
      <c r="K5636" s="3" t="s">
        <v>1451</v>
      </c>
      <c r="L5636" s="4"/>
    </row>
    <row r="5637" spans="2:12" x14ac:dyDescent="0.3">
      <c r="B5637" s="3" t="s">
        <v>233</v>
      </c>
      <c r="C5637" s="4">
        <v>2019</v>
      </c>
      <c r="D5637" s="3" t="s">
        <v>1446</v>
      </c>
      <c r="E5637" s="4">
        <v>1105088</v>
      </c>
      <c r="F5637" s="4">
        <v>486594</v>
      </c>
      <c r="G5637" s="4">
        <v>618494</v>
      </c>
      <c r="H5637" s="4">
        <v>0</v>
      </c>
      <c r="I5637" s="4">
        <v>0</v>
      </c>
      <c r="J5637" s="4">
        <v>0</v>
      </c>
      <c r="K5637" s="3" t="s">
        <v>1459</v>
      </c>
      <c r="L5637" s="4">
        <v>0.44032149475878846</v>
      </c>
    </row>
    <row r="5638" spans="2:12" x14ac:dyDescent="0.3">
      <c r="B5638" s="3" t="s">
        <v>233</v>
      </c>
      <c r="C5638" s="4">
        <v>2019</v>
      </c>
      <c r="D5638" s="3" t="s">
        <v>1448</v>
      </c>
      <c r="E5638" s="4">
        <v>0</v>
      </c>
      <c r="F5638" s="4">
        <v>0</v>
      </c>
      <c r="G5638" s="4">
        <v>0</v>
      </c>
      <c r="H5638" s="4">
        <v>0</v>
      </c>
      <c r="I5638" s="4">
        <v>0</v>
      </c>
      <c r="J5638" s="4">
        <v>0</v>
      </c>
      <c r="K5638" s="3" t="s">
        <v>1451</v>
      </c>
      <c r="L5638" s="4"/>
    </row>
    <row r="5639" spans="2:12" x14ac:dyDescent="0.3">
      <c r="B5639" s="3" t="s">
        <v>233</v>
      </c>
      <c r="C5639" s="4">
        <v>2019</v>
      </c>
      <c r="D5639" s="3" t="s">
        <v>1449</v>
      </c>
      <c r="E5639" s="4">
        <v>1494127</v>
      </c>
      <c r="F5639" s="4">
        <v>656702</v>
      </c>
      <c r="G5639" s="4">
        <v>837425</v>
      </c>
      <c r="H5639" s="4">
        <v>127621</v>
      </c>
      <c r="I5639" s="4">
        <v>0</v>
      </c>
      <c r="J5639" s="4">
        <v>0</v>
      </c>
      <c r="K5639" s="3" t="s">
        <v>1459</v>
      </c>
      <c r="L5639" s="4">
        <v>0.43952220929010721</v>
      </c>
    </row>
    <row r="5640" spans="2:12" x14ac:dyDescent="0.3">
      <c r="B5640" s="3" t="s">
        <v>233</v>
      </c>
      <c r="C5640" s="4">
        <v>2019</v>
      </c>
      <c r="D5640" s="3" t="s">
        <v>1450</v>
      </c>
      <c r="E5640" s="4">
        <v>1221201</v>
      </c>
      <c r="F5640" s="4"/>
      <c r="G5640" s="4">
        <v>1221201</v>
      </c>
      <c r="H5640" s="4">
        <v>0</v>
      </c>
      <c r="I5640" s="4">
        <v>1221201</v>
      </c>
      <c r="J5640" s="4"/>
      <c r="K5640" s="3" t="s">
        <v>1451</v>
      </c>
      <c r="L5640" s="4"/>
    </row>
    <row r="5641" spans="2:12" x14ac:dyDescent="0.3">
      <c r="B5641" s="3" t="s">
        <v>233</v>
      </c>
      <c r="C5641" s="4">
        <v>2019</v>
      </c>
      <c r="D5641" s="3" t="s">
        <v>1452</v>
      </c>
      <c r="E5641" s="4">
        <v>268647</v>
      </c>
      <c r="F5641" s="4">
        <v>117205</v>
      </c>
      <c r="G5641" s="4">
        <v>151442</v>
      </c>
      <c r="H5641" s="4">
        <v>0</v>
      </c>
      <c r="I5641" s="4">
        <v>0</v>
      </c>
      <c r="J5641" s="4">
        <v>0</v>
      </c>
      <c r="K5641" s="3" t="s">
        <v>1459</v>
      </c>
      <c r="L5641" s="4">
        <v>0.43627883430672965</v>
      </c>
    </row>
    <row r="5642" spans="2:12" x14ac:dyDescent="0.3">
      <c r="B5642" s="3" t="s">
        <v>233</v>
      </c>
      <c r="C5642" s="4">
        <v>2019</v>
      </c>
      <c r="D5642" s="3" t="s">
        <v>1453</v>
      </c>
      <c r="E5642" s="4">
        <v>0</v>
      </c>
      <c r="F5642" s="4">
        <v>0</v>
      </c>
      <c r="G5642" s="4">
        <v>0</v>
      </c>
      <c r="H5642" s="4">
        <v>0</v>
      </c>
      <c r="I5642" s="4">
        <v>0</v>
      </c>
      <c r="J5642" s="4">
        <v>0</v>
      </c>
      <c r="K5642" s="3" t="s">
        <v>1451</v>
      </c>
      <c r="L5642" s="4"/>
    </row>
    <row r="5643" spans="2:12" x14ac:dyDescent="0.3">
      <c r="B5643" s="3" t="s">
        <v>233</v>
      </c>
      <c r="C5643" s="4">
        <v>2019</v>
      </c>
      <c r="D5643" s="3" t="s">
        <v>1454</v>
      </c>
      <c r="E5643" s="4">
        <v>0</v>
      </c>
      <c r="F5643" s="4">
        <v>0</v>
      </c>
      <c r="G5643" s="4">
        <v>0</v>
      </c>
      <c r="H5643" s="4">
        <v>0</v>
      </c>
      <c r="I5643" s="4">
        <v>0</v>
      </c>
      <c r="J5643" s="4">
        <v>0</v>
      </c>
      <c r="K5643" s="3" t="s">
        <v>1451</v>
      </c>
      <c r="L5643" s="4"/>
    </row>
    <row r="5644" spans="2:12" x14ac:dyDescent="0.3">
      <c r="B5644" s="3" t="s">
        <v>233</v>
      </c>
      <c r="C5644" s="4">
        <v>2019</v>
      </c>
      <c r="D5644" s="3" t="s">
        <v>1455</v>
      </c>
      <c r="E5644" s="4">
        <v>0</v>
      </c>
      <c r="F5644" s="4">
        <v>0</v>
      </c>
      <c r="G5644" s="4">
        <v>0</v>
      </c>
      <c r="H5644" s="4">
        <v>0</v>
      </c>
      <c r="I5644" s="4">
        <v>0</v>
      </c>
      <c r="J5644" s="4">
        <v>0</v>
      </c>
      <c r="K5644" s="3" t="s">
        <v>1451</v>
      </c>
      <c r="L5644" s="4"/>
    </row>
    <row r="5645" spans="2:12" x14ac:dyDescent="0.3">
      <c r="B5645" s="3" t="s">
        <v>233</v>
      </c>
      <c r="C5645" s="4">
        <v>2019</v>
      </c>
      <c r="D5645" s="3" t="s">
        <v>1456</v>
      </c>
      <c r="E5645" s="4">
        <v>697002</v>
      </c>
      <c r="F5645" s="4">
        <v>285843</v>
      </c>
      <c r="G5645" s="4">
        <v>411159</v>
      </c>
      <c r="H5645" s="4">
        <v>0</v>
      </c>
      <c r="I5645" s="4">
        <v>0</v>
      </c>
      <c r="J5645" s="4">
        <v>0</v>
      </c>
      <c r="K5645" s="3" t="s">
        <v>1459</v>
      </c>
      <c r="L5645" s="4">
        <v>0.41010355780901631</v>
      </c>
    </row>
    <row r="5646" spans="2:12" x14ac:dyDescent="0.3">
      <c r="B5646" s="3" t="s">
        <v>233</v>
      </c>
      <c r="C5646" s="4">
        <v>2019</v>
      </c>
      <c r="D5646" s="3" t="s">
        <v>1457</v>
      </c>
      <c r="E5646" s="4">
        <v>1510590</v>
      </c>
      <c r="F5646" s="4">
        <v>807883</v>
      </c>
      <c r="G5646" s="4">
        <v>702707</v>
      </c>
      <c r="H5646" s="4">
        <v>0</v>
      </c>
      <c r="I5646" s="4">
        <v>0</v>
      </c>
      <c r="J5646" s="4">
        <v>0</v>
      </c>
      <c r="K5646" s="3" t="s">
        <v>1459</v>
      </c>
      <c r="L5646" s="4">
        <v>0.5348128876796483</v>
      </c>
    </row>
    <row r="5647" spans="2:12" x14ac:dyDescent="0.3">
      <c r="B5647" s="3" t="s">
        <v>233</v>
      </c>
      <c r="C5647" s="4">
        <v>2019</v>
      </c>
      <c r="D5647" s="3" t="s">
        <v>1458</v>
      </c>
      <c r="E5647" s="4">
        <v>0</v>
      </c>
      <c r="F5647" s="4"/>
      <c r="G5647" s="4">
        <v>0</v>
      </c>
      <c r="H5647" s="4">
        <v>0</v>
      </c>
      <c r="I5647" s="4">
        <v>0</v>
      </c>
      <c r="J5647" s="4"/>
      <c r="K5647" s="3" t="s">
        <v>1451</v>
      </c>
      <c r="L5647" s="4"/>
    </row>
    <row r="5648" spans="2:12" x14ac:dyDescent="0.3">
      <c r="B5648" s="3" t="s">
        <v>233</v>
      </c>
      <c r="C5648" s="4">
        <v>2020</v>
      </c>
      <c r="D5648" s="3" t="s">
        <v>1446</v>
      </c>
      <c r="E5648" s="4">
        <v>1531479</v>
      </c>
      <c r="F5648" s="4">
        <v>520465</v>
      </c>
      <c r="G5648" s="4">
        <v>1011014</v>
      </c>
      <c r="H5648" s="4">
        <v>426390</v>
      </c>
      <c r="I5648" s="4">
        <v>0</v>
      </c>
      <c r="J5648" s="4">
        <v>0</v>
      </c>
      <c r="K5648" s="3" t="s">
        <v>1459</v>
      </c>
      <c r="L5648" s="4">
        <v>0.33984468608449742</v>
      </c>
    </row>
    <row r="5649" spans="2:12" x14ac:dyDescent="0.3">
      <c r="B5649" s="3" t="s">
        <v>233</v>
      </c>
      <c r="C5649" s="4">
        <v>2020</v>
      </c>
      <c r="D5649" s="3" t="s">
        <v>1448</v>
      </c>
      <c r="E5649" s="4">
        <v>33453</v>
      </c>
      <c r="F5649" s="4">
        <v>29548</v>
      </c>
      <c r="G5649" s="4">
        <v>3905</v>
      </c>
      <c r="H5649" s="4">
        <v>0</v>
      </c>
      <c r="I5649" s="4">
        <v>0</v>
      </c>
      <c r="J5649" s="4">
        <v>0</v>
      </c>
      <c r="K5649" s="3" t="s">
        <v>1459</v>
      </c>
      <c r="L5649" s="4">
        <v>0.88326906406002448</v>
      </c>
    </row>
    <row r="5650" spans="2:12" x14ac:dyDescent="0.3">
      <c r="B5650" s="3" t="s">
        <v>233</v>
      </c>
      <c r="C5650" s="4">
        <v>2020</v>
      </c>
      <c r="D5650" s="3" t="s">
        <v>1449</v>
      </c>
      <c r="E5650" s="4">
        <v>1506420</v>
      </c>
      <c r="F5650" s="4">
        <v>722382</v>
      </c>
      <c r="G5650" s="4">
        <v>784038</v>
      </c>
      <c r="H5650" s="4">
        <v>12294</v>
      </c>
      <c r="I5650" s="4">
        <v>0</v>
      </c>
      <c r="J5650" s="4">
        <v>0</v>
      </c>
      <c r="K5650" s="3" t="s">
        <v>1459</v>
      </c>
      <c r="L5650" s="4">
        <v>0.47953558768470944</v>
      </c>
    </row>
    <row r="5651" spans="2:12" x14ac:dyDescent="0.3">
      <c r="B5651" s="3" t="s">
        <v>233</v>
      </c>
      <c r="C5651" s="4">
        <v>2020</v>
      </c>
      <c r="D5651" s="3" t="s">
        <v>1450</v>
      </c>
      <c r="E5651" s="4">
        <v>1221201</v>
      </c>
      <c r="F5651" s="4"/>
      <c r="G5651" s="4">
        <v>1221201</v>
      </c>
      <c r="H5651" s="4">
        <v>0</v>
      </c>
      <c r="I5651" s="4">
        <v>1221201</v>
      </c>
      <c r="J5651" s="4"/>
      <c r="K5651" s="3" t="s">
        <v>1451</v>
      </c>
      <c r="L5651" s="4"/>
    </row>
    <row r="5652" spans="2:12" x14ac:dyDescent="0.3">
      <c r="B5652" s="3" t="s">
        <v>233</v>
      </c>
      <c r="C5652" s="4">
        <v>2020</v>
      </c>
      <c r="D5652" s="3" t="s">
        <v>1452</v>
      </c>
      <c r="E5652" s="4">
        <v>38246</v>
      </c>
      <c r="F5652" s="4">
        <v>10463</v>
      </c>
      <c r="G5652" s="4">
        <v>27783</v>
      </c>
      <c r="H5652" s="4">
        <v>0</v>
      </c>
      <c r="I5652" s="4">
        <v>0</v>
      </c>
      <c r="J5652" s="4">
        <v>0</v>
      </c>
      <c r="K5652" s="3" t="s">
        <v>1459</v>
      </c>
      <c r="L5652" s="4">
        <v>0.27357109240181982</v>
      </c>
    </row>
    <row r="5653" spans="2:12" x14ac:dyDescent="0.3">
      <c r="B5653" s="3" t="s">
        <v>233</v>
      </c>
      <c r="C5653" s="4">
        <v>2020</v>
      </c>
      <c r="D5653" s="3" t="s">
        <v>1453</v>
      </c>
      <c r="E5653" s="4">
        <v>0</v>
      </c>
      <c r="F5653" s="4">
        <v>0</v>
      </c>
      <c r="G5653" s="4">
        <v>0</v>
      </c>
      <c r="H5653" s="4">
        <v>0</v>
      </c>
      <c r="I5653" s="4">
        <v>0</v>
      </c>
      <c r="J5653" s="4">
        <v>0</v>
      </c>
      <c r="K5653" s="3" t="s">
        <v>1451</v>
      </c>
      <c r="L5653" s="4"/>
    </row>
    <row r="5654" spans="2:12" x14ac:dyDescent="0.3">
      <c r="B5654" s="3" t="s">
        <v>233</v>
      </c>
      <c r="C5654" s="4">
        <v>2020</v>
      </c>
      <c r="D5654" s="3" t="s">
        <v>1454</v>
      </c>
      <c r="E5654" s="4">
        <v>187948</v>
      </c>
      <c r="F5654" s="4">
        <v>81870</v>
      </c>
      <c r="G5654" s="4">
        <v>106078</v>
      </c>
      <c r="H5654" s="4">
        <v>0</v>
      </c>
      <c r="I5654" s="4">
        <v>0</v>
      </c>
      <c r="J5654" s="4">
        <v>0</v>
      </c>
      <c r="K5654" s="3" t="s">
        <v>1459</v>
      </c>
      <c r="L5654" s="4">
        <v>0.43559920829165516</v>
      </c>
    </row>
    <row r="5655" spans="2:12" x14ac:dyDescent="0.3">
      <c r="B5655" s="3" t="s">
        <v>233</v>
      </c>
      <c r="C5655" s="4">
        <v>2020</v>
      </c>
      <c r="D5655" s="3" t="s">
        <v>1455</v>
      </c>
      <c r="E5655" s="4">
        <v>0</v>
      </c>
      <c r="F5655" s="4">
        <v>0</v>
      </c>
      <c r="G5655" s="4">
        <v>0</v>
      </c>
      <c r="H5655" s="4">
        <v>0</v>
      </c>
      <c r="I5655" s="4">
        <v>0</v>
      </c>
      <c r="J5655" s="4">
        <v>0</v>
      </c>
      <c r="K5655" s="3" t="s">
        <v>1451</v>
      </c>
      <c r="L5655" s="4"/>
    </row>
    <row r="5656" spans="2:12" x14ac:dyDescent="0.3">
      <c r="B5656" s="3" t="s">
        <v>233</v>
      </c>
      <c r="C5656" s="4">
        <v>2020</v>
      </c>
      <c r="D5656" s="3" t="s">
        <v>1456</v>
      </c>
      <c r="E5656" s="4">
        <v>731138</v>
      </c>
      <c r="F5656" s="4">
        <v>309995</v>
      </c>
      <c r="G5656" s="4">
        <v>421143</v>
      </c>
      <c r="H5656" s="4">
        <v>25137</v>
      </c>
      <c r="I5656" s="4">
        <v>0</v>
      </c>
      <c r="J5656" s="4">
        <v>0</v>
      </c>
      <c r="K5656" s="3" t="s">
        <v>1459</v>
      </c>
      <c r="L5656" s="4">
        <v>0.42398972560583637</v>
      </c>
    </row>
    <row r="5657" spans="2:12" x14ac:dyDescent="0.3">
      <c r="B5657" s="3" t="s">
        <v>233</v>
      </c>
      <c r="C5657" s="4">
        <v>2020</v>
      </c>
      <c r="D5657" s="3" t="s">
        <v>1457</v>
      </c>
      <c r="E5657" s="4">
        <v>1515030</v>
      </c>
      <c r="F5657" s="4">
        <v>826808</v>
      </c>
      <c r="G5657" s="4">
        <v>688222</v>
      </c>
      <c r="H5657" s="4">
        <v>4441</v>
      </c>
      <c r="I5657" s="4">
        <v>0</v>
      </c>
      <c r="J5657" s="4">
        <v>0</v>
      </c>
      <c r="K5657" s="3" t="s">
        <v>1459</v>
      </c>
      <c r="L5657" s="4">
        <v>0.54573704811125856</v>
      </c>
    </row>
    <row r="5658" spans="2:12" x14ac:dyDescent="0.3">
      <c r="B5658" s="3" t="s">
        <v>233</v>
      </c>
      <c r="C5658" s="4">
        <v>2020</v>
      </c>
      <c r="D5658" s="3" t="s">
        <v>1458</v>
      </c>
      <c r="E5658" s="4">
        <v>0</v>
      </c>
      <c r="F5658" s="4"/>
      <c r="G5658" s="4">
        <v>0</v>
      </c>
      <c r="H5658" s="4">
        <v>0</v>
      </c>
      <c r="I5658" s="4">
        <v>0</v>
      </c>
      <c r="J5658" s="4"/>
      <c r="K5658" s="3" t="s">
        <v>1451</v>
      </c>
      <c r="L5658" s="4"/>
    </row>
    <row r="5659" spans="2:12" x14ac:dyDescent="0.3">
      <c r="B5659" s="3" t="s">
        <v>233</v>
      </c>
      <c r="C5659" s="4">
        <v>2021</v>
      </c>
      <c r="D5659" s="3" t="s">
        <v>1446</v>
      </c>
      <c r="E5659" s="4">
        <v>1663335</v>
      </c>
      <c r="F5659" s="4">
        <v>560842</v>
      </c>
      <c r="G5659" s="4">
        <v>1102493</v>
      </c>
      <c r="H5659" s="4">
        <v>131857</v>
      </c>
      <c r="I5659" s="4">
        <v>0</v>
      </c>
      <c r="J5659" s="4">
        <v>0</v>
      </c>
      <c r="K5659" s="3" t="s">
        <v>1459</v>
      </c>
      <c r="L5659" s="4">
        <v>0.33717922126330535</v>
      </c>
    </row>
    <row r="5660" spans="2:12" x14ac:dyDescent="0.3">
      <c r="B5660" s="3" t="s">
        <v>233</v>
      </c>
      <c r="C5660" s="4">
        <v>2021</v>
      </c>
      <c r="D5660" s="3" t="s">
        <v>1448</v>
      </c>
      <c r="E5660" s="4">
        <v>0</v>
      </c>
      <c r="F5660" s="4">
        <v>0</v>
      </c>
      <c r="G5660" s="4">
        <v>0</v>
      </c>
      <c r="H5660" s="4">
        <v>0</v>
      </c>
      <c r="I5660" s="4">
        <v>0</v>
      </c>
      <c r="J5660" s="4">
        <v>0</v>
      </c>
      <c r="K5660" s="3" t="s">
        <v>1451</v>
      </c>
      <c r="L5660" s="4"/>
    </row>
    <row r="5661" spans="2:12" x14ac:dyDescent="0.3">
      <c r="B5661" s="3" t="s">
        <v>233</v>
      </c>
      <c r="C5661" s="4">
        <v>2021</v>
      </c>
      <c r="D5661" s="3" t="s">
        <v>1449</v>
      </c>
      <c r="E5661" s="4">
        <v>1600766</v>
      </c>
      <c r="F5661" s="4">
        <v>790063</v>
      </c>
      <c r="G5661" s="4">
        <v>810703</v>
      </c>
      <c r="H5661" s="4">
        <v>94345</v>
      </c>
      <c r="I5661" s="4">
        <v>0</v>
      </c>
      <c r="J5661" s="4">
        <v>0</v>
      </c>
      <c r="K5661" s="3" t="s">
        <v>1459</v>
      </c>
      <c r="L5661" s="4">
        <v>0.49355308645985735</v>
      </c>
    </row>
    <row r="5662" spans="2:12" x14ac:dyDescent="0.3">
      <c r="B5662" s="3" t="s">
        <v>233</v>
      </c>
      <c r="C5662" s="4">
        <v>2021</v>
      </c>
      <c r="D5662" s="3" t="s">
        <v>1450</v>
      </c>
      <c r="E5662" s="4">
        <v>1221201</v>
      </c>
      <c r="F5662" s="4"/>
      <c r="G5662" s="4">
        <v>1221201</v>
      </c>
      <c r="H5662" s="4">
        <v>0</v>
      </c>
      <c r="I5662" s="4">
        <v>1221201</v>
      </c>
      <c r="J5662" s="4"/>
      <c r="K5662" s="3" t="s">
        <v>1451</v>
      </c>
      <c r="L5662" s="4"/>
    </row>
    <row r="5663" spans="2:12" x14ac:dyDescent="0.3">
      <c r="B5663" s="3" t="s">
        <v>233</v>
      </c>
      <c r="C5663" s="4">
        <v>2021</v>
      </c>
      <c r="D5663" s="3" t="s">
        <v>1452</v>
      </c>
      <c r="E5663" s="4">
        <v>293752</v>
      </c>
      <c r="F5663" s="4">
        <v>140013</v>
      </c>
      <c r="G5663" s="4">
        <v>153739</v>
      </c>
      <c r="H5663" s="4">
        <v>25105</v>
      </c>
      <c r="I5663" s="4">
        <v>0</v>
      </c>
      <c r="J5663" s="4">
        <v>0</v>
      </c>
      <c r="K5663" s="3" t="s">
        <v>1459</v>
      </c>
      <c r="L5663" s="4">
        <v>0.47663675481358425</v>
      </c>
    </row>
    <row r="5664" spans="2:12" x14ac:dyDescent="0.3">
      <c r="B5664" s="3" t="s">
        <v>233</v>
      </c>
      <c r="C5664" s="4">
        <v>2021</v>
      </c>
      <c r="D5664" s="3" t="s">
        <v>1453</v>
      </c>
      <c r="E5664" s="4">
        <v>55459</v>
      </c>
      <c r="F5664" s="4">
        <v>50605</v>
      </c>
      <c r="G5664" s="4">
        <v>4854</v>
      </c>
      <c r="H5664" s="4">
        <v>0</v>
      </c>
      <c r="I5664" s="4">
        <v>0</v>
      </c>
      <c r="J5664" s="4">
        <v>0</v>
      </c>
      <c r="K5664" s="3" t="s">
        <v>1451</v>
      </c>
      <c r="L5664" s="4">
        <v>0.91247588308480143</v>
      </c>
    </row>
    <row r="5665" spans="2:12" x14ac:dyDescent="0.3">
      <c r="B5665" s="3" t="s">
        <v>233</v>
      </c>
      <c r="C5665" s="4">
        <v>2021</v>
      </c>
      <c r="D5665" s="3" t="s">
        <v>1454</v>
      </c>
      <c r="E5665" s="4">
        <v>0</v>
      </c>
      <c r="F5665" s="4">
        <v>0</v>
      </c>
      <c r="G5665" s="4">
        <v>0</v>
      </c>
      <c r="H5665" s="4">
        <v>0</v>
      </c>
      <c r="I5665" s="4">
        <v>0</v>
      </c>
      <c r="J5665" s="4">
        <v>0</v>
      </c>
      <c r="K5665" s="3" t="s">
        <v>1451</v>
      </c>
      <c r="L5665" s="4"/>
    </row>
    <row r="5666" spans="2:12" x14ac:dyDescent="0.3">
      <c r="B5666" s="3" t="s">
        <v>233</v>
      </c>
      <c r="C5666" s="4">
        <v>2021</v>
      </c>
      <c r="D5666" s="3" t="s">
        <v>1455</v>
      </c>
      <c r="E5666" s="4">
        <v>0</v>
      </c>
      <c r="F5666" s="4">
        <v>0</v>
      </c>
      <c r="G5666" s="4">
        <v>0</v>
      </c>
      <c r="H5666" s="4">
        <v>0</v>
      </c>
      <c r="I5666" s="4">
        <v>0</v>
      </c>
      <c r="J5666" s="4">
        <v>0</v>
      </c>
      <c r="K5666" s="3" t="s">
        <v>1451</v>
      </c>
      <c r="L5666" s="4"/>
    </row>
    <row r="5667" spans="2:12" x14ac:dyDescent="0.3">
      <c r="B5667" s="3" t="s">
        <v>233</v>
      </c>
      <c r="C5667" s="4">
        <v>2021</v>
      </c>
      <c r="D5667" s="3" t="s">
        <v>1456</v>
      </c>
      <c r="E5667" s="4">
        <v>722139</v>
      </c>
      <c r="F5667" s="4">
        <v>321635</v>
      </c>
      <c r="G5667" s="4">
        <v>400504</v>
      </c>
      <c r="H5667" s="4">
        <v>0</v>
      </c>
      <c r="I5667" s="4">
        <v>0</v>
      </c>
      <c r="J5667" s="4">
        <v>0</v>
      </c>
      <c r="K5667" s="3" t="s">
        <v>1459</v>
      </c>
      <c r="L5667" s="4">
        <v>0.4453920921041517</v>
      </c>
    </row>
    <row r="5668" spans="2:12" x14ac:dyDescent="0.3">
      <c r="B5668" s="3" t="s">
        <v>233</v>
      </c>
      <c r="C5668" s="4">
        <v>2021</v>
      </c>
      <c r="D5668" s="3" t="s">
        <v>1457</v>
      </c>
      <c r="E5668" s="4">
        <v>2051658</v>
      </c>
      <c r="F5668" s="4">
        <v>801732</v>
      </c>
      <c r="G5668" s="4">
        <v>1249926</v>
      </c>
      <c r="H5668" s="4">
        <v>592086</v>
      </c>
      <c r="I5668" s="4">
        <v>0</v>
      </c>
      <c r="J5668" s="4">
        <v>0</v>
      </c>
      <c r="K5668" s="3" t="s">
        <v>1459</v>
      </c>
      <c r="L5668" s="4">
        <v>0.39077273112770256</v>
      </c>
    </row>
    <row r="5669" spans="2:12" x14ac:dyDescent="0.3">
      <c r="B5669" s="3" t="s">
        <v>233</v>
      </c>
      <c r="C5669" s="4">
        <v>2021</v>
      </c>
      <c r="D5669" s="3" t="s">
        <v>1458</v>
      </c>
      <c r="E5669" s="4">
        <v>0</v>
      </c>
      <c r="F5669" s="4"/>
      <c r="G5669" s="4">
        <v>0</v>
      </c>
      <c r="H5669" s="4">
        <v>0</v>
      </c>
      <c r="I5669" s="4">
        <v>0</v>
      </c>
      <c r="J5669" s="4"/>
      <c r="K5669" s="3" t="s">
        <v>1451</v>
      </c>
      <c r="L5669" s="4"/>
    </row>
    <row r="5670" spans="2:12" x14ac:dyDescent="0.3">
      <c r="B5670" s="3" t="s">
        <v>233</v>
      </c>
      <c r="C5670" s="4">
        <v>2022</v>
      </c>
      <c r="D5670" s="3" t="s">
        <v>1446</v>
      </c>
      <c r="E5670" s="4">
        <v>1727580</v>
      </c>
      <c r="F5670" s="4">
        <v>606022</v>
      </c>
      <c r="G5670" s="4">
        <v>1121558</v>
      </c>
      <c r="H5670" s="4">
        <v>64245</v>
      </c>
      <c r="I5670" s="4">
        <v>0</v>
      </c>
      <c r="J5670" s="4">
        <v>0</v>
      </c>
      <c r="K5670" s="3" t="s">
        <v>1459</v>
      </c>
      <c r="L5670" s="4">
        <v>0.35079243797682308</v>
      </c>
    </row>
    <row r="5671" spans="2:12" x14ac:dyDescent="0.3">
      <c r="B5671" s="3" t="s">
        <v>233</v>
      </c>
      <c r="C5671" s="4">
        <v>2022</v>
      </c>
      <c r="D5671" s="3" t="s">
        <v>1448</v>
      </c>
      <c r="E5671" s="4">
        <v>0</v>
      </c>
      <c r="F5671" s="4">
        <v>0</v>
      </c>
      <c r="G5671" s="4">
        <v>0</v>
      </c>
      <c r="H5671" s="4">
        <v>0</v>
      </c>
      <c r="I5671" s="4">
        <v>0</v>
      </c>
      <c r="J5671" s="4">
        <v>0</v>
      </c>
      <c r="K5671" s="3" t="s">
        <v>1451</v>
      </c>
      <c r="L5671" s="4"/>
    </row>
    <row r="5672" spans="2:12" x14ac:dyDescent="0.3">
      <c r="B5672" s="3" t="s">
        <v>233</v>
      </c>
      <c r="C5672" s="4">
        <v>2022</v>
      </c>
      <c r="D5672" s="3" t="s">
        <v>1449</v>
      </c>
      <c r="E5672" s="4">
        <v>1748932</v>
      </c>
      <c r="F5672" s="4">
        <v>841063</v>
      </c>
      <c r="G5672" s="4">
        <v>907869</v>
      </c>
      <c r="H5672" s="4">
        <v>173696</v>
      </c>
      <c r="I5672" s="4">
        <v>0</v>
      </c>
      <c r="J5672" s="4">
        <v>0</v>
      </c>
      <c r="K5672" s="3" t="s">
        <v>1459</v>
      </c>
      <c r="L5672" s="4">
        <v>0.48090091553016356</v>
      </c>
    </row>
    <row r="5673" spans="2:12" x14ac:dyDescent="0.3">
      <c r="B5673" s="3" t="s">
        <v>233</v>
      </c>
      <c r="C5673" s="4">
        <v>2022</v>
      </c>
      <c r="D5673" s="3" t="s">
        <v>1450</v>
      </c>
      <c r="E5673" s="4">
        <v>1221201</v>
      </c>
      <c r="F5673" s="4"/>
      <c r="G5673" s="4">
        <v>1221201</v>
      </c>
      <c r="H5673" s="4">
        <v>0</v>
      </c>
      <c r="I5673" s="4">
        <v>1221201</v>
      </c>
      <c r="J5673" s="4"/>
      <c r="K5673" s="3" t="s">
        <v>1451</v>
      </c>
      <c r="L5673" s="4"/>
    </row>
    <row r="5674" spans="2:12" x14ac:dyDescent="0.3">
      <c r="B5674" s="3" t="s">
        <v>233</v>
      </c>
      <c r="C5674" s="4">
        <v>2022</v>
      </c>
      <c r="D5674" s="3" t="s">
        <v>1452</v>
      </c>
      <c r="E5674" s="4">
        <v>408990</v>
      </c>
      <c r="F5674" s="4">
        <v>153799</v>
      </c>
      <c r="G5674" s="4">
        <v>255191</v>
      </c>
      <c r="H5674" s="4">
        <v>115238</v>
      </c>
      <c r="I5674" s="4">
        <v>0</v>
      </c>
      <c r="J5674" s="4">
        <v>0</v>
      </c>
      <c r="K5674" s="3" t="s">
        <v>1459</v>
      </c>
      <c r="L5674" s="4">
        <v>0.37604586909215382</v>
      </c>
    </row>
    <row r="5675" spans="2:12" x14ac:dyDescent="0.3">
      <c r="B5675" s="3" t="s">
        <v>233</v>
      </c>
      <c r="C5675" s="4">
        <v>2022</v>
      </c>
      <c r="D5675" s="3" t="s">
        <v>1453</v>
      </c>
      <c r="E5675" s="4">
        <v>55459</v>
      </c>
      <c r="F5675" s="4">
        <v>51472</v>
      </c>
      <c r="G5675" s="4">
        <v>3987</v>
      </c>
      <c r="H5675" s="4">
        <v>0</v>
      </c>
      <c r="I5675" s="4">
        <v>0</v>
      </c>
      <c r="J5675" s="4">
        <v>0</v>
      </c>
      <c r="K5675" s="3" t="s">
        <v>1451</v>
      </c>
      <c r="L5675" s="4">
        <v>0.92810905353504392</v>
      </c>
    </row>
    <row r="5676" spans="2:12" x14ac:dyDescent="0.3">
      <c r="B5676" s="3" t="s">
        <v>233</v>
      </c>
      <c r="C5676" s="4">
        <v>2022</v>
      </c>
      <c r="D5676" s="3" t="s">
        <v>1454</v>
      </c>
      <c r="E5676" s="4">
        <v>0</v>
      </c>
      <c r="F5676" s="4">
        <v>0</v>
      </c>
      <c r="G5676" s="4">
        <v>0</v>
      </c>
      <c r="H5676" s="4">
        <v>0</v>
      </c>
      <c r="I5676" s="4">
        <v>0</v>
      </c>
      <c r="J5676" s="4">
        <v>0</v>
      </c>
      <c r="K5676" s="3" t="s">
        <v>1451</v>
      </c>
      <c r="L5676" s="4"/>
    </row>
    <row r="5677" spans="2:12" x14ac:dyDescent="0.3">
      <c r="B5677" s="3" t="s">
        <v>233</v>
      </c>
      <c r="C5677" s="4">
        <v>2022</v>
      </c>
      <c r="D5677" s="3" t="s">
        <v>1455</v>
      </c>
      <c r="E5677" s="4">
        <v>0</v>
      </c>
      <c r="F5677" s="4">
        <v>0</v>
      </c>
      <c r="G5677" s="4">
        <v>0</v>
      </c>
      <c r="H5677" s="4">
        <v>0</v>
      </c>
      <c r="I5677" s="4">
        <v>0</v>
      </c>
      <c r="J5677" s="4">
        <v>0</v>
      </c>
      <c r="K5677" s="3" t="s">
        <v>1451</v>
      </c>
      <c r="L5677" s="4"/>
    </row>
    <row r="5678" spans="2:12" x14ac:dyDescent="0.3">
      <c r="B5678" s="3" t="s">
        <v>233</v>
      </c>
      <c r="C5678" s="4">
        <v>2022</v>
      </c>
      <c r="D5678" s="3" t="s">
        <v>1456</v>
      </c>
      <c r="E5678" s="4">
        <v>781674</v>
      </c>
      <c r="F5678" s="4">
        <v>340433</v>
      </c>
      <c r="G5678" s="4">
        <v>441241</v>
      </c>
      <c r="H5678" s="4">
        <v>59535</v>
      </c>
      <c r="I5678" s="4">
        <v>0</v>
      </c>
      <c r="J5678" s="4">
        <v>0</v>
      </c>
      <c r="K5678" s="3" t="s">
        <v>1459</v>
      </c>
      <c r="L5678" s="4">
        <v>0.43551787573847922</v>
      </c>
    </row>
    <row r="5679" spans="2:12" x14ac:dyDescent="0.3">
      <c r="B5679" s="3" t="s">
        <v>233</v>
      </c>
      <c r="C5679" s="4">
        <v>2022</v>
      </c>
      <c r="D5679" s="3" t="s">
        <v>1457</v>
      </c>
      <c r="E5679" s="4">
        <v>2051658</v>
      </c>
      <c r="F5679" s="4">
        <v>834089</v>
      </c>
      <c r="G5679" s="4">
        <v>1217569</v>
      </c>
      <c r="H5679" s="4">
        <v>0</v>
      </c>
      <c r="I5679" s="4">
        <v>0</v>
      </c>
      <c r="J5679" s="4">
        <v>0</v>
      </c>
      <c r="K5679" s="3" t="s">
        <v>1459</v>
      </c>
      <c r="L5679" s="4">
        <v>0.40654387817072823</v>
      </c>
    </row>
    <row r="5680" spans="2:12" x14ac:dyDescent="0.3">
      <c r="B5680" s="3" t="s">
        <v>233</v>
      </c>
      <c r="C5680" s="4">
        <v>2022</v>
      </c>
      <c r="D5680" s="3" t="s">
        <v>1458</v>
      </c>
      <c r="E5680" s="4">
        <v>1011330</v>
      </c>
      <c r="F5680" s="4"/>
      <c r="G5680" s="4">
        <v>1011330</v>
      </c>
      <c r="H5680" s="4">
        <v>1011330</v>
      </c>
      <c r="I5680" s="4">
        <v>1011330</v>
      </c>
      <c r="J5680" s="4"/>
      <c r="K5680" s="3" t="s">
        <v>1451</v>
      </c>
      <c r="L5680" s="4"/>
    </row>
    <row r="5681" spans="2:12" x14ac:dyDescent="0.3">
      <c r="B5681" s="3" t="s">
        <v>233</v>
      </c>
      <c r="C5681" s="4">
        <v>2023</v>
      </c>
      <c r="D5681" s="3" t="s">
        <v>1446</v>
      </c>
      <c r="E5681" s="4">
        <v>2239727</v>
      </c>
      <c r="F5681" s="4">
        <v>655173</v>
      </c>
      <c r="G5681" s="4">
        <v>1584554</v>
      </c>
      <c r="H5681" s="4">
        <v>475669</v>
      </c>
      <c r="I5681" s="4">
        <v>0</v>
      </c>
      <c r="J5681" s="4">
        <v>0</v>
      </c>
      <c r="K5681" s="3" t="s">
        <v>1447</v>
      </c>
      <c r="L5681" s="4">
        <v>0.29252359774204623</v>
      </c>
    </row>
    <row r="5682" spans="2:12" x14ac:dyDescent="0.3">
      <c r="B5682" s="3" t="s">
        <v>233</v>
      </c>
      <c r="C5682" s="4">
        <v>2023</v>
      </c>
      <c r="D5682" s="3" t="s">
        <v>1448</v>
      </c>
      <c r="E5682" s="4">
        <v>0</v>
      </c>
      <c r="F5682" s="4">
        <v>0</v>
      </c>
      <c r="G5682" s="4">
        <v>0</v>
      </c>
      <c r="H5682" s="4">
        <v>0</v>
      </c>
      <c r="I5682" s="4">
        <v>0</v>
      </c>
      <c r="J5682" s="4">
        <v>0</v>
      </c>
      <c r="K5682" s="3" t="s">
        <v>1451</v>
      </c>
      <c r="L5682" s="4"/>
    </row>
    <row r="5683" spans="2:12" x14ac:dyDescent="0.3">
      <c r="B5683" s="3" t="s">
        <v>233</v>
      </c>
      <c r="C5683" s="4">
        <v>2023</v>
      </c>
      <c r="D5683" s="3" t="s">
        <v>1449</v>
      </c>
      <c r="E5683" s="4">
        <v>1832949</v>
      </c>
      <c r="F5683" s="4">
        <v>898825</v>
      </c>
      <c r="G5683" s="4">
        <v>934124</v>
      </c>
      <c r="H5683" s="4">
        <v>121612</v>
      </c>
      <c r="I5683" s="4">
        <v>0</v>
      </c>
      <c r="J5683" s="4">
        <v>0</v>
      </c>
      <c r="K5683" s="3" t="s">
        <v>1447</v>
      </c>
      <c r="L5683" s="4">
        <v>0.49037098140755692</v>
      </c>
    </row>
    <row r="5684" spans="2:12" x14ac:dyDescent="0.3">
      <c r="B5684" s="3" t="s">
        <v>233</v>
      </c>
      <c r="C5684" s="4">
        <v>2023</v>
      </c>
      <c r="D5684" s="3" t="s">
        <v>1450</v>
      </c>
      <c r="E5684" s="4">
        <v>1221201</v>
      </c>
      <c r="F5684" s="4"/>
      <c r="G5684" s="4">
        <v>1221201</v>
      </c>
      <c r="H5684" s="4">
        <v>0</v>
      </c>
      <c r="I5684" s="4">
        <v>1221201</v>
      </c>
      <c r="J5684" s="4"/>
      <c r="K5684" s="3" t="s">
        <v>1451</v>
      </c>
      <c r="L5684" s="4"/>
    </row>
    <row r="5685" spans="2:12" x14ac:dyDescent="0.3">
      <c r="B5685" s="3" t="s">
        <v>233</v>
      </c>
      <c r="C5685" s="4">
        <v>2023</v>
      </c>
      <c r="D5685" s="3" t="s">
        <v>1452</v>
      </c>
      <c r="E5685" s="4">
        <v>1446260</v>
      </c>
      <c r="F5685" s="4">
        <v>182004</v>
      </c>
      <c r="G5685" s="4">
        <v>1264256</v>
      </c>
      <c r="H5685" s="4">
        <v>1037270</v>
      </c>
      <c r="I5685" s="4">
        <v>0</v>
      </c>
      <c r="J5685" s="4">
        <v>0</v>
      </c>
      <c r="K5685" s="3" t="s">
        <v>1447</v>
      </c>
      <c r="L5685" s="4">
        <v>0.12584459225865335</v>
      </c>
    </row>
    <row r="5686" spans="2:12" x14ac:dyDescent="0.3">
      <c r="B5686" s="3" t="s">
        <v>233</v>
      </c>
      <c r="C5686" s="4">
        <v>2023</v>
      </c>
      <c r="D5686" s="3" t="s">
        <v>1453</v>
      </c>
      <c r="E5686" s="4">
        <v>0</v>
      </c>
      <c r="F5686" s="4">
        <v>0</v>
      </c>
      <c r="G5686" s="4">
        <v>0</v>
      </c>
      <c r="H5686" s="4">
        <v>0</v>
      </c>
      <c r="I5686" s="4">
        <v>0</v>
      </c>
      <c r="J5686" s="4">
        <v>0</v>
      </c>
      <c r="K5686" s="3" t="s">
        <v>1451</v>
      </c>
      <c r="L5686" s="4"/>
    </row>
    <row r="5687" spans="2:12" x14ac:dyDescent="0.3">
      <c r="B5687" s="3" t="s">
        <v>233</v>
      </c>
      <c r="C5687" s="4">
        <v>2023</v>
      </c>
      <c r="D5687" s="3" t="s">
        <v>1454</v>
      </c>
      <c r="E5687" s="4">
        <v>0</v>
      </c>
      <c r="F5687" s="4">
        <v>0</v>
      </c>
      <c r="G5687" s="4">
        <v>0</v>
      </c>
      <c r="H5687" s="4">
        <v>0</v>
      </c>
      <c r="I5687" s="4">
        <v>0</v>
      </c>
      <c r="J5687" s="4">
        <v>0</v>
      </c>
      <c r="K5687" s="3" t="s">
        <v>1447</v>
      </c>
      <c r="L5687" s="4"/>
    </row>
    <row r="5688" spans="2:12" x14ac:dyDescent="0.3">
      <c r="B5688" s="3" t="s">
        <v>233</v>
      </c>
      <c r="C5688" s="4">
        <v>2023</v>
      </c>
      <c r="D5688" s="3" t="s">
        <v>1455</v>
      </c>
      <c r="E5688" s="4">
        <v>0</v>
      </c>
      <c r="F5688" s="4">
        <v>0</v>
      </c>
      <c r="G5688" s="4">
        <v>0</v>
      </c>
      <c r="H5688" s="4">
        <v>0</v>
      </c>
      <c r="I5688" s="4">
        <v>0</v>
      </c>
      <c r="J5688" s="4">
        <v>0</v>
      </c>
      <c r="K5688" s="3" t="s">
        <v>1451</v>
      </c>
      <c r="L5688" s="4"/>
    </row>
    <row r="5689" spans="2:12" x14ac:dyDescent="0.3">
      <c r="B5689" s="3" t="s">
        <v>233</v>
      </c>
      <c r="C5689" s="4">
        <v>2023</v>
      </c>
      <c r="D5689" s="3" t="s">
        <v>1456</v>
      </c>
      <c r="E5689" s="4">
        <v>781674</v>
      </c>
      <c r="F5689" s="4">
        <v>359975</v>
      </c>
      <c r="G5689" s="4">
        <v>421699</v>
      </c>
      <c r="H5689" s="4">
        <v>0</v>
      </c>
      <c r="I5689" s="4">
        <v>0</v>
      </c>
      <c r="J5689" s="4">
        <v>0</v>
      </c>
      <c r="K5689" s="3" t="s">
        <v>1447</v>
      </c>
      <c r="L5689" s="4">
        <v>0.46051806763433351</v>
      </c>
    </row>
    <row r="5690" spans="2:12" x14ac:dyDescent="0.3">
      <c r="B5690" s="3" t="s">
        <v>233</v>
      </c>
      <c r="C5690" s="4">
        <v>2023</v>
      </c>
      <c r="D5690" s="3" t="s">
        <v>1457</v>
      </c>
      <c r="E5690" s="4">
        <v>2084669</v>
      </c>
      <c r="F5690" s="4">
        <v>869447</v>
      </c>
      <c r="G5690" s="4">
        <v>1215222</v>
      </c>
      <c r="H5690" s="4">
        <v>0</v>
      </c>
      <c r="I5690" s="4">
        <v>0</v>
      </c>
      <c r="J5690" s="4">
        <v>0</v>
      </c>
      <c r="K5690" s="3" t="s">
        <v>1447</v>
      </c>
      <c r="L5690" s="4">
        <v>0.41706716989603626</v>
      </c>
    </row>
    <row r="5691" spans="2:12" x14ac:dyDescent="0.3">
      <c r="B5691" s="3" t="s">
        <v>233</v>
      </c>
      <c r="C5691" s="4">
        <v>2023</v>
      </c>
      <c r="D5691" s="3" t="s">
        <v>1458</v>
      </c>
      <c r="E5691" s="4">
        <v>1403698</v>
      </c>
      <c r="F5691" s="4"/>
      <c r="G5691" s="4">
        <v>1403698</v>
      </c>
      <c r="H5691" s="4">
        <v>392368</v>
      </c>
      <c r="I5691" s="4">
        <v>1403698</v>
      </c>
      <c r="J5691" s="4"/>
      <c r="K5691" s="3" t="s">
        <v>1451</v>
      </c>
      <c r="L5691" s="4"/>
    </row>
    <row r="5692" spans="2:12" x14ac:dyDescent="0.3">
      <c r="B5692" s="3" t="s">
        <v>233</v>
      </c>
      <c r="C5692" s="4">
        <v>2024</v>
      </c>
      <c r="D5692" s="3" t="s">
        <v>1446</v>
      </c>
      <c r="E5692" s="4">
        <v>2239727</v>
      </c>
      <c r="F5692" s="4">
        <v>713573</v>
      </c>
      <c r="G5692" s="4">
        <v>1526154</v>
      </c>
      <c r="H5692" s="4">
        <v>0</v>
      </c>
      <c r="I5692" s="4">
        <v>3758192</v>
      </c>
      <c r="J5692" s="4">
        <v>56989</v>
      </c>
      <c r="K5692" s="3" t="s">
        <v>1447</v>
      </c>
      <c r="L5692" s="4">
        <v>0.31859820415613155</v>
      </c>
    </row>
    <row r="5693" spans="2:12" x14ac:dyDescent="0.3">
      <c r="B5693" s="3" t="s">
        <v>233</v>
      </c>
      <c r="C5693" s="4">
        <v>2024</v>
      </c>
      <c r="D5693" s="3" t="s">
        <v>1448</v>
      </c>
      <c r="E5693" s="4">
        <v>0</v>
      </c>
      <c r="F5693" s="4">
        <v>0</v>
      </c>
      <c r="G5693" s="4">
        <v>0</v>
      </c>
      <c r="H5693" s="4">
        <v>0</v>
      </c>
      <c r="I5693" s="4">
        <v>0</v>
      </c>
      <c r="J5693" s="4">
        <v>0</v>
      </c>
      <c r="K5693" s="3"/>
      <c r="L5693" s="4"/>
    </row>
    <row r="5694" spans="2:12" x14ac:dyDescent="0.3">
      <c r="B5694" s="3" t="s">
        <v>233</v>
      </c>
      <c r="C5694" s="4">
        <v>2024</v>
      </c>
      <c r="D5694" s="3" t="s">
        <v>1449</v>
      </c>
      <c r="E5694" s="4">
        <v>1999849</v>
      </c>
      <c r="F5694" s="4">
        <v>932590</v>
      </c>
      <c r="G5694" s="4">
        <v>1067259</v>
      </c>
      <c r="H5694" s="4">
        <v>246008</v>
      </c>
      <c r="I5694" s="4">
        <v>1314549</v>
      </c>
      <c r="J5694" s="4">
        <v>100124</v>
      </c>
      <c r="K5694" s="3" t="s">
        <v>1447</v>
      </c>
      <c r="L5694" s="4">
        <v>0.46633020793069879</v>
      </c>
    </row>
    <row r="5695" spans="2:12" x14ac:dyDescent="0.3">
      <c r="B5695" s="3" t="s">
        <v>233</v>
      </c>
      <c r="C5695" s="4">
        <v>2024</v>
      </c>
      <c r="D5695" s="3" t="s">
        <v>1450</v>
      </c>
      <c r="E5695" s="4">
        <v>1221201</v>
      </c>
      <c r="F5695" s="4"/>
      <c r="G5695" s="4">
        <v>1221201</v>
      </c>
      <c r="H5695" s="4">
        <v>0</v>
      </c>
      <c r="I5695" s="4">
        <v>1221201</v>
      </c>
      <c r="J5695" s="4"/>
      <c r="K5695" s="3" t="s">
        <v>1451</v>
      </c>
      <c r="L5695" s="4"/>
    </row>
    <row r="5696" spans="2:12" x14ac:dyDescent="0.3">
      <c r="B5696" s="3" t="s">
        <v>233</v>
      </c>
      <c r="C5696" s="4">
        <v>2024</v>
      </c>
      <c r="D5696" s="3" t="s">
        <v>1452</v>
      </c>
      <c r="E5696" s="4">
        <v>1494473</v>
      </c>
      <c r="F5696" s="4">
        <v>224051</v>
      </c>
      <c r="G5696" s="4">
        <v>1270422</v>
      </c>
      <c r="H5696" s="4">
        <v>48213</v>
      </c>
      <c r="I5696" s="4">
        <v>1447260</v>
      </c>
      <c r="J5696" s="4">
        <v>42049</v>
      </c>
      <c r="K5696" s="3" t="s">
        <v>1447</v>
      </c>
      <c r="L5696" s="4">
        <v>0.14991973759311811</v>
      </c>
    </row>
    <row r="5697" spans="2:12" x14ac:dyDescent="0.3">
      <c r="B5697" s="3" t="s">
        <v>233</v>
      </c>
      <c r="C5697" s="4">
        <v>2024</v>
      </c>
      <c r="D5697" s="3" t="s">
        <v>1453</v>
      </c>
      <c r="E5697" s="4">
        <v>55459</v>
      </c>
      <c r="F5697" s="4">
        <v>52350</v>
      </c>
      <c r="G5697" s="4">
        <v>3109</v>
      </c>
      <c r="H5697" s="4">
        <v>0</v>
      </c>
      <c r="I5697" s="4">
        <v>2051658</v>
      </c>
      <c r="J5697" s="4">
        <v>32360</v>
      </c>
      <c r="K5697" s="3" t="s">
        <v>1451</v>
      </c>
      <c r="L5697" s="4">
        <v>0.94394056870841525</v>
      </c>
    </row>
    <row r="5698" spans="2:12" x14ac:dyDescent="0.3">
      <c r="B5698" s="3" t="s">
        <v>233</v>
      </c>
      <c r="C5698" s="4">
        <v>2024</v>
      </c>
      <c r="D5698" s="3" t="s">
        <v>1454</v>
      </c>
      <c r="E5698" s="4">
        <v>0</v>
      </c>
      <c r="F5698" s="4">
        <v>0</v>
      </c>
      <c r="G5698" s="4">
        <v>0</v>
      </c>
      <c r="H5698" s="4">
        <v>0</v>
      </c>
      <c r="I5698" s="4">
        <v>0</v>
      </c>
      <c r="J5698" s="4">
        <v>0</v>
      </c>
      <c r="K5698" s="3"/>
      <c r="L5698" s="4"/>
    </row>
    <row r="5699" spans="2:12" x14ac:dyDescent="0.3">
      <c r="B5699" s="3" t="s">
        <v>233</v>
      </c>
      <c r="C5699" s="4">
        <v>2024</v>
      </c>
      <c r="D5699" s="3" t="s">
        <v>1455</v>
      </c>
      <c r="E5699" s="4">
        <v>0</v>
      </c>
      <c r="F5699" s="4">
        <v>0</v>
      </c>
      <c r="G5699" s="4">
        <v>0</v>
      </c>
      <c r="H5699" s="4">
        <v>0</v>
      </c>
      <c r="I5699" s="4">
        <v>0</v>
      </c>
      <c r="J5699" s="4">
        <v>0</v>
      </c>
      <c r="K5699" s="3"/>
      <c r="L5699" s="4"/>
    </row>
    <row r="5700" spans="2:12" x14ac:dyDescent="0.3">
      <c r="B5700" s="3" t="s">
        <v>233</v>
      </c>
      <c r="C5700" s="4">
        <v>2024</v>
      </c>
      <c r="D5700" s="3" t="s">
        <v>1456</v>
      </c>
      <c r="E5700" s="4">
        <v>781674</v>
      </c>
      <c r="F5700" s="4">
        <v>379517</v>
      </c>
      <c r="G5700" s="4">
        <v>402157</v>
      </c>
      <c r="H5700" s="4">
        <v>0</v>
      </c>
      <c r="I5700" s="4">
        <v>3732819</v>
      </c>
      <c r="J5700" s="4">
        <v>0</v>
      </c>
      <c r="K5700" s="3" t="s">
        <v>1447</v>
      </c>
      <c r="L5700" s="4">
        <v>0.48551825953018779</v>
      </c>
    </row>
    <row r="5701" spans="2:12" x14ac:dyDescent="0.3">
      <c r="B5701" s="3" t="s">
        <v>233</v>
      </c>
      <c r="C5701" s="4">
        <v>2024</v>
      </c>
      <c r="D5701" s="3" t="s">
        <v>1457</v>
      </c>
      <c r="E5701" s="4">
        <v>2084669</v>
      </c>
      <c r="F5701" s="4">
        <v>904805</v>
      </c>
      <c r="G5701" s="4">
        <v>1179864</v>
      </c>
      <c r="H5701" s="4">
        <v>0</v>
      </c>
      <c r="I5701" s="4">
        <v>7688988</v>
      </c>
      <c r="J5701" s="4">
        <v>35654</v>
      </c>
      <c r="K5701" s="3" t="s">
        <v>1447</v>
      </c>
      <c r="L5701" s="4">
        <v>0.43402813588152361</v>
      </c>
    </row>
    <row r="5702" spans="2:12" x14ac:dyDescent="0.3">
      <c r="B5702" s="3" t="s">
        <v>233</v>
      </c>
      <c r="C5702" s="4">
        <v>2024</v>
      </c>
      <c r="D5702" s="3" t="s">
        <v>1458</v>
      </c>
      <c r="E5702" s="4">
        <v>2135551</v>
      </c>
      <c r="F5702" s="4"/>
      <c r="G5702" s="4">
        <v>2135551</v>
      </c>
      <c r="H5702" s="4">
        <v>731853</v>
      </c>
      <c r="I5702" s="4">
        <v>2135551</v>
      </c>
      <c r="J5702" s="4"/>
      <c r="K5702" s="3" t="s">
        <v>1451</v>
      </c>
      <c r="L5702" s="4"/>
    </row>
    <row r="5703" spans="2:12" x14ac:dyDescent="0.3">
      <c r="B5703" s="3" t="s">
        <v>235</v>
      </c>
      <c r="C5703" s="4">
        <v>2019</v>
      </c>
      <c r="D5703" s="3" t="s">
        <v>1446</v>
      </c>
      <c r="E5703" s="4">
        <v>5195444</v>
      </c>
      <c r="F5703" s="4">
        <v>1678216</v>
      </c>
      <c r="G5703" s="4">
        <v>3517228</v>
      </c>
      <c r="H5703" s="4">
        <v>674213</v>
      </c>
      <c r="I5703" s="4">
        <v>0</v>
      </c>
      <c r="J5703" s="4">
        <v>0</v>
      </c>
      <c r="K5703" s="3" t="s">
        <v>1460</v>
      </c>
      <c r="L5703" s="4">
        <v>0.32301685861689589</v>
      </c>
    </row>
    <row r="5704" spans="2:12" x14ac:dyDescent="0.3">
      <c r="B5704" s="3" t="s">
        <v>235</v>
      </c>
      <c r="C5704" s="4">
        <v>2019</v>
      </c>
      <c r="D5704" s="3" t="s">
        <v>1448</v>
      </c>
      <c r="E5704" s="4">
        <v>0</v>
      </c>
      <c r="F5704" s="4">
        <v>0</v>
      </c>
      <c r="G5704" s="4">
        <v>0</v>
      </c>
      <c r="H5704" s="4">
        <v>0</v>
      </c>
      <c r="I5704" s="4">
        <v>0</v>
      </c>
      <c r="J5704" s="4">
        <v>0</v>
      </c>
      <c r="K5704" s="3" t="s">
        <v>1451</v>
      </c>
      <c r="L5704" s="4"/>
    </row>
    <row r="5705" spans="2:12" x14ac:dyDescent="0.3">
      <c r="B5705" s="3" t="s">
        <v>235</v>
      </c>
      <c r="C5705" s="4">
        <v>2019</v>
      </c>
      <c r="D5705" s="3" t="s">
        <v>1449</v>
      </c>
      <c r="E5705" s="4">
        <v>0</v>
      </c>
      <c r="F5705" s="4">
        <v>0</v>
      </c>
      <c r="G5705" s="4">
        <v>0</v>
      </c>
      <c r="H5705" s="4">
        <v>0</v>
      </c>
      <c r="I5705" s="4">
        <v>0</v>
      </c>
      <c r="J5705" s="4">
        <v>0</v>
      </c>
      <c r="K5705" s="3" t="s">
        <v>1451</v>
      </c>
      <c r="L5705" s="4"/>
    </row>
    <row r="5706" spans="2:12" x14ac:dyDescent="0.3">
      <c r="B5706" s="3" t="s">
        <v>235</v>
      </c>
      <c r="C5706" s="4">
        <v>2019</v>
      </c>
      <c r="D5706" s="3" t="s">
        <v>1450</v>
      </c>
      <c r="E5706" s="4">
        <v>683707</v>
      </c>
      <c r="F5706" s="4"/>
      <c r="G5706" s="4">
        <v>683707</v>
      </c>
      <c r="H5706" s="4">
        <v>0</v>
      </c>
      <c r="I5706" s="4">
        <v>683707</v>
      </c>
      <c r="J5706" s="4"/>
      <c r="K5706" s="3" t="s">
        <v>1451</v>
      </c>
      <c r="L5706" s="4"/>
    </row>
    <row r="5707" spans="2:12" x14ac:dyDescent="0.3">
      <c r="B5707" s="3" t="s">
        <v>235</v>
      </c>
      <c r="C5707" s="4">
        <v>2019</v>
      </c>
      <c r="D5707" s="3" t="s">
        <v>1452</v>
      </c>
      <c r="E5707" s="4">
        <v>0</v>
      </c>
      <c r="F5707" s="4">
        <v>0</v>
      </c>
      <c r="G5707" s="4">
        <v>0</v>
      </c>
      <c r="H5707" s="4">
        <v>0</v>
      </c>
      <c r="I5707" s="4">
        <v>0</v>
      </c>
      <c r="J5707" s="4">
        <v>0</v>
      </c>
      <c r="K5707" s="3" t="s">
        <v>1451</v>
      </c>
      <c r="L5707" s="4"/>
    </row>
    <row r="5708" spans="2:12" x14ac:dyDescent="0.3">
      <c r="B5708" s="3" t="s">
        <v>235</v>
      </c>
      <c r="C5708" s="4">
        <v>2019</v>
      </c>
      <c r="D5708" s="3" t="s">
        <v>1453</v>
      </c>
      <c r="E5708" s="4">
        <v>2858681</v>
      </c>
      <c r="F5708" s="4">
        <v>1643704</v>
      </c>
      <c r="G5708" s="4">
        <v>1214977</v>
      </c>
      <c r="H5708" s="4">
        <v>611655</v>
      </c>
      <c r="I5708" s="4">
        <v>0</v>
      </c>
      <c r="J5708" s="4">
        <v>0</v>
      </c>
      <c r="K5708" s="3" t="s">
        <v>1451</v>
      </c>
      <c r="L5708" s="4">
        <v>0.57498685582616593</v>
      </c>
    </row>
    <row r="5709" spans="2:12" x14ac:dyDescent="0.3">
      <c r="B5709" s="3" t="s">
        <v>235</v>
      </c>
      <c r="C5709" s="4">
        <v>2019</v>
      </c>
      <c r="D5709" s="3" t="s">
        <v>1454</v>
      </c>
      <c r="E5709" s="4">
        <v>0</v>
      </c>
      <c r="F5709" s="4">
        <v>0</v>
      </c>
      <c r="G5709" s="4">
        <v>0</v>
      </c>
      <c r="H5709" s="4">
        <v>0</v>
      </c>
      <c r="I5709" s="4">
        <v>0</v>
      </c>
      <c r="J5709" s="4">
        <v>0</v>
      </c>
      <c r="K5709" s="3" t="s">
        <v>1451</v>
      </c>
      <c r="L5709" s="4"/>
    </row>
    <row r="5710" spans="2:12" x14ac:dyDescent="0.3">
      <c r="B5710" s="3" t="s">
        <v>235</v>
      </c>
      <c r="C5710" s="4">
        <v>2019</v>
      </c>
      <c r="D5710" s="3" t="s">
        <v>1455</v>
      </c>
      <c r="E5710" s="4">
        <v>1159335</v>
      </c>
      <c r="F5710" s="4">
        <v>637316</v>
      </c>
      <c r="G5710" s="4">
        <v>522019</v>
      </c>
      <c r="H5710" s="4">
        <v>25925</v>
      </c>
      <c r="I5710" s="4">
        <v>0</v>
      </c>
      <c r="J5710" s="4">
        <v>0</v>
      </c>
      <c r="K5710" s="3" t="s">
        <v>1460</v>
      </c>
      <c r="L5710" s="4">
        <v>0.54972548918129793</v>
      </c>
    </row>
    <row r="5711" spans="2:12" x14ac:dyDescent="0.3">
      <c r="B5711" s="3" t="s">
        <v>235</v>
      </c>
      <c r="C5711" s="4">
        <v>2019</v>
      </c>
      <c r="D5711" s="3" t="s">
        <v>1456</v>
      </c>
      <c r="E5711" s="4">
        <v>3456794</v>
      </c>
      <c r="F5711" s="4">
        <v>1760599</v>
      </c>
      <c r="G5711" s="4">
        <v>1696195</v>
      </c>
      <c r="H5711" s="4">
        <v>0</v>
      </c>
      <c r="I5711" s="4">
        <v>0</v>
      </c>
      <c r="J5711" s="4">
        <v>0</v>
      </c>
      <c r="K5711" s="3" t="s">
        <v>1460</v>
      </c>
      <c r="L5711" s="4">
        <v>0.50931556812468437</v>
      </c>
    </row>
    <row r="5712" spans="2:12" x14ac:dyDescent="0.3">
      <c r="B5712" s="3" t="s">
        <v>235</v>
      </c>
      <c r="C5712" s="4">
        <v>2019</v>
      </c>
      <c r="D5712" s="3" t="s">
        <v>1457</v>
      </c>
      <c r="E5712" s="4">
        <v>3843552</v>
      </c>
      <c r="F5712" s="4">
        <v>1387537</v>
      </c>
      <c r="G5712" s="4">
        <v>2456015</v>
      </c>
      <c r="H5712" s="4">
        <v>224575</v>
      </c>
      <c r="I5712" s="4">
        <v>0</v>
      </c>
      <c r="J5712" s="4">
        <v>0</v>
      </c>
      <c r="K5712" s="3" t="s">
        <v>1460</v>
      </c>
      <c r="L5712" s="4">
        <v>0.36100383187218488</v>
      </c>
    </row>
    <row r="5713" spans="2:12" x14ac:dyDescent="0.3">
      <c r="B5713" s="3" t="s">
        <v>235</v>
      </c>
      <c r="C5713" s="4">
        <v>2019</v>
      </c>
      <c r="D5713" s="3" t="s">
        <v>1458</v>
      </c>
      <c r="E5713" s="4">
        <v>0</v>
      </c>
      <c r="F5713" s="4"/>
      <c r="G5713" s="4">
        <v>0</v>
      </c>
      <c r="H5713" s="4">
        <v>0</v>
      </c>
      <c r="I5713" s="4">
        <v>0</v>
      </c>
      <c r="J5713" s="4"/>
      <c r="K5713" s="3" t="s">
        <v>1451</v>
      </c>
      <c r="L5713" s="4"/>
    </row>
    <row r="5714" spans="2:12" x14ac:dyDescent="0.3">
      <c r="B5714" s="3" t="s">
        <v>235</v>
      </c>
      <c r="C5714" s="4">
        <v>2020</v>
      </c>
      <c r="D5714" s="3" t="s">
        <v>1446</v>
      </c>
      <c r="E5714" s="4">
        <v>4972150</v>
      </c>
      <c r="F5714" s="4">
        <v>1520827</v>
      </c>
      <c r="G5714" s="4">
        <v>3451323</v>
      </c>
      <c r="H5714" s="4">
        <v>194706</v>
      </c>
      <c r="I5714" s="4">
        <v>0</v>
      </c>
      <c r="J5714" s="4">
        <v>0</v>
      </c>
      <c r="K5714" s="3" t="s">
        <v>1460</v>
      </c>
      <c r="L5714" s="4">
        <v>0.30586909083595626</v>
      </c>
    </row>
    <row r="5715" spans="2:12" x14ac:dyDescent="0.3">
      <c r="B5715" s="3" t="s">
        <v>235</v>
      </c>
      <c r="C5715" s="4">
        <v>2020</v>
      </c>
      <c r="D5715" s="3" t="s">
        <v>1448</v>
      </c>
      <c r="E5715" s="4">
        <v>0</v>
      </c>
      <c r="F5715" s="4">
        <v>0</v>
      </c>
      <c r="G5715" s="4">
        <v>0</v>
      </c>
      <c r="H5715" s="4">
        <v>0</v>
      </c>
      <c r="I5715" s="4">
        <v>0</v>
      </c>
      <c r="J5715" s="4">
        <v>0</v>
      </c>
      <c r="K5715" s="3" t="s">
        <v>1451</v>
      </c>
      <c r="L5715" s="4"/>
    </row>
    <row r="5716" spans="2:12" x14ac:dyDescent="0.3">
      <c r="B5716" s="3" t="s">
        <v>235</v>
      </c>
      <c r="C5716" s="4">
        <v>2020</v>
      </c>
      <c r="D5716" s="3" t="s">
        <v>1449</v>
      </c>
      <c r="E5716" s="4">
        <v>0</v>
      </c>
      <c r="F5716" s="4">
        <v>0</v>
      </c>
      <c r="G5716" s="4">
        <v>0</v>
      </c>
      <c r="H5716" s="4">
        <v>0</v>
      </c>
      <c r="I5716" s="4">
        <v>0</v>
      </c>
      <c r="J5716" s="4">
        <v>0</v>
      </c>
      <c r="K5716" s="3" t="s">
        <v>1451</v>
      </c>
      <c r="L5716" s="4"/>
    </row>
    <row r="5717" spans="2:12" x14ac:dyDescent="0.3">
      <c r="B5717" s="3" t="s">
        <v>235</v>
      </c>
      <c r="C5717" s="4">
        <v>2020</v>
      </c>
      <c r="D5717" s="3" t="s">
        <v>1450</v>
      </c>
      <c r="E5717" s="4">
        <v>643281</v>
      </c>
      <c r="F5717" s="4"/>
      <c r="G5717" s="4">
        <v>643281</v>
      </c>
      <c r="H5717" s="4">
        <v>0</v>
      </c>
      <c r="I5717" s="4">
        <v>643281</v>
      </c>
      <c r="J5717" s="4"/>
      <c r="K5717" s="3" t="s">
        <v>1451</v>
      </c>
      <c r="L5717" s="4"/>
    </row>
    <row r="5718" spans="2:12" x14ac:dyDescent="0.3">
      <c r="B5718" s="3" t="s">
        <v>235</v>
      </c>
      <c r="C5718" s="4">
        <v>2020</v>
      </c>
      <c r="D5718" s="3" t="s">
        <v>1452</v>
      </c>
      <c r="E5718" s="4">
        <v>0</v>
      </c>
      <c r="F5718" s="4">
        <v>0</v>
      </c>
      <c r="G5718" s="4">
        <v>0</v>
      </c>
      <c r="H5718" s="4">
        <v>0</v>
      </c>
      <c r="I5718" s="4">
        <v>0</v>
      </c>
      <c r="J5718" s="4">
        <v>0</v>
      </c>
      <c r="K5718" s="3" t="s">
        <v>1451</v>
      </c>
      <c r="L5718" s="4"/>
    </row>
    <row r="5719" spans="2:12" x14ac:dyDescent="0.3">
      <c r="B5719" s="3" t="s">
        <v>235</v>
      </c>
      <c r="C5719" s="4">
        <v>2020</v>
      </c>
      <c r="D5719" s="3" t="s">
        <v>1453</v>
      </c>
      <c r="E5719" s="4">
        <v>2639423</v>
      </c>
      <c r="F5719" s="4">
        <v>1792535</v>
      </c>
      <c r="G5719" s="4">
        <v>846888</v>
      </c>
      <c r="H5719" s="4">
        <v>73885</v>
      </c>
      <c r="I5719" s="4">
        <v>0</v>
      </c>
      <c r="J5719" s="4">
        <v>0</v>
      </c>
      <c r="K5719" s="3" t="s">
        <v>1451</v>
      </c>
      <c r="L5719" s="4">
        <v>0.67913896332645429</v>
      </c>
    </row>
    <row r="5720" spans="2:12" x14ac:dyDescent="0.3">
      <c r="B5720" s="3" t="s">
        <v>235</v>
      </c>
      <c r="C5720" s="4">
        <v>2020</v>
      </c>
      <c r="D5720" s="3" t="s">
        <v>1454</v>
      </c>
      <c r="E5720" s="4">
        <v>0</v>
      </c>
      <c r="F5720" s="4">
        <v>0</v>
      </c>
      <c r="G5720" s="4">
        <v>0</v>
      </c>
      <c r="H5720" s="4">
        <v>0</v>
      </c>
      <c r="I5720" s="4">
        <v>0</v>
      </c>
      <c r="J5720" s="4">
        <v>0</v>
      </c>
      <c r="K5720" s="3" t="s">
        <v>1451</v>
      </c>
      <c r="L5720" s="4"/>
    </row>
    <row r="5721" spans="2:12" x14ac:dyDescent="0.3">
      <c r="B5721" s="3" t="s">
        <v>235</v>
      </c>
      <c r="C5721" s="4">
        <v>2020</v>
      </c>
      <c r="D5721" s="3" t="s">
        <v>1455</v>
      </c>
      <c r="E5721" s="4">
        <v>1186688</v>
      </c>
      <c r="F5721" s="4">
        <v>673709</v>
      </c>
      <c r="G5721" s="4">
        <v>512979</v>
      </c>
      <c r="H5721" s="4">
        <v>27359</v>
      </c>
      <c r="I5721" s="4">
        <v>0</v>
      </c>
      <c r="J5721" s="4">
        <v>0</v>
      </c>
      <c r="K5721" s="3" t="s">
        <v>1460</v>
      </c>
      <c r="L5721" s="4">
        <v>0.5677220971308381</v>
      </c>
    </row>
    <row r="5722" spans="2:12" x14ac:dyDescent="0.3">
      <c r="B5722" s="3" t="s">
        <v>235</v>
      </c>
      <c r="C5722" s="4">
        <v>2020</v>
      </c>
      <c r="D5722" s="3" t="s">
        <v>1456</v>
      </c>
      <c r="E5722" s="4">
        <v>3802438</v>
      </c>
      <c r="F5722" s="4">
        <v>1867738</v>
      </c>
      <c r="G5722" s="4">
        <v>1934700</v>
      </c>
      <c r="H5722" s="4">
        <v>104240</v>
      </c>
      <c r="I5722" s="4">
        <v>0</v>
      </c>
      <c r="J5722" s="4">
        <v>0</v>
      </c>
      <c r="K5722" s="3" t="s">
        <v>1460</v>
      </c>
      <c r="L5722" s="4">
        <v>0.49119485971894872</v>
      </c>
    </row>
    <row r="5723" spans="2:12" x14ac:dyDescent="0.3">
      <c r="B5723" s="3" t="s">
        <v>235</v>
      </c>
      <c r="C5723" s="4">
        <v>2020</v>
      </c>
      <c r="D5723" s="3" t="s">
        <v>1457</v>
      </c>
      <c r="E5723" s="4">
        <v>3856990</v>
      </c>
      <c r="F5723" s="4">
        <v>1441802</v>
      </c>
      <c r="G5723" s="4">
        <v>2415188</v>
      </c>
      <c r="H5723" s="4">
        <v>13433</v>
      </c>
      <c r="I5723" s="4">
        <v>0</v>
      </c>
      <c r="J5723" s="4">
        <v>0</v>
      </c>
      <c r="K5723" s="3" t="s">
        <v>1460</v>
      </c>
      <c r="L5723" s="4">
        <v>0.37381533268170258</v>
      </c>
    </row>
    <row r="5724" spans="2:12" x14ac:dyDescent="0.3">
      <c r="B5724" s="3" t="s">
        <v>235</v>
      </c>
      <c r="C5724" s="4">
        <v>2020</v>
      </c>
      <c r="D5724" s="3" t="s">
        <v>1458</v>
      </c>
      <c r="E5724" s="4">
        <v>0</v>
      </c>
      <c r="F5724" s="4"/>
      <c r="G5724" s="4">
        <v>0</v>
      </c>
      <c r="H5724" s="4">
        <v>0</v>
      </c>
      <c r="I5724" s="4">
        <v>0</v>
      </c>
      <c r="J5724" s="4"/>
      <c r="K5724" s="3" t="s">
        <v>1451</v>
      </c>
      <c r="L5724" s="4"/>
    </row>
    <row r="5725" spans="2:12" x14ac:dyDescent="0.3">
      <c r="B5725" s="3" t="s">
        <v>235</v>
      </c>
      <c r="C5725" s="4">
        <v>2021</v>
      </c>
      <c r="D5725" s="3" t="s">
        <v>1446</v>
      </c>
      <c r="E5725" s="4">
        <v>7340909</v>
      </c>
      <c r="F5725" s="4">
        <v>1640245</v>
      </c>
      <c r="G5725" s="4">
        <v>5700664</v>
      </c>
      <c r="H5725" s="4">
        <v>2368759</v>
      </c>
      <c r="I5725" s="4">
        <v>5700664</v>
      </c>
      <c r="J5725" s="4">
        <v>0</v>
      </c>
      <c r="K5725" s="3" t="s">
        <v>1460</v>
      </c>
      <c r="L5725" s="4">
        <v>0.22343895013546688</v>
      </c>
    </row>
    <row r="5726" spans="2:12" x14ac:dyDescent="0.3">
      <c r="B5726" s="3" t="s">
        <v>235</v>
      </c>
      <c r="C5726" s="4">
        <v>2021</v>
      </c>
      <c r="D5726" s="3" t="s">
        <v>1448</v>
      </c>
      <c r="E5726" s="4">
        <v>0</v>
      </c>
      <c r="F5726" s="4">
        <v>0</v>
      </c>
      <c r="G5726" s="4">
        <v>0</v>
      </c>
      <c r="H5726" s="4">
        <v>0</v>
      </c>
      <c r="I5726" s="4">
        <v>0</v>
      </c>
      <c r="J5726" s="4">
        <v>0</v>
      </c>
      <c r="K5726" s="3" t="s">
        <v>1451</v>
      </c>
      <c r="L5726" s="4"/>
    </row>
    <row r="5727" spans="2:12" x14ac:dyDescent="0.3">
      <c r="B5727" s="3" t="s">
        <v>235</v>
      </c>
      <c r="C5727" s="4">
        <v>2021</v>
      </c>
      <c r="D5727" s="3" t="s">
        <v>1449</v>
      </c>
      <c r="E5727" s="4">
        <v>0</v>
      </c>
      <c r="F5727" s="4">
        <v>0</v>
      </c>
      <c r="G5727" s="4">
        <v>0</v>
      </c>
      <c r="H5727" s="4">
        <v>0</v>
      </c>
      <c r="I5727" s="4">
        <v>0</v>
      </c>
      <c r="J5727" s="4">
        <v>0</v>
      </c>
      <c r="K5727" s="3" t="s">
        <v>1451</v>
      </c>
      <c r="L5727" s="4"/>
    </row>
    <row r="5728" spans="2:12" x14ac:dyDescent="0.3">
      <c r="B5728" s="3" t="s">
        <v>235</v>
      </c>
      <c r="C5728" s="4">
        <v>2021</v>
      </c>
      <c r="D5728" s="3" t="s">
        <v>1450</v>
      </c>
      <c r="E5728" s="4">
        <v>643281</v>
      </c>
      <c r="F5728" s="4"/>
      <c r="G5728" s="4">
        <v>643281</v>
      </c>
      <c r="H5728" s="4">
        <v>1024</v>
      </c>
      <c r="I5728" s="4">
        <v>643281</v>
      </c>
      <c r="J5728" s="4"/>
      <c r="K5728" s="3" t="s">
        <v>1451</v>
      </c>
      <c r="L5728" s="4"/>
    </row>
    <row r="5729" spans="2:12" x14ac:dyDescent="0.3">
      <c r="B5729" s="3" t="s">
        <v>235</v>
      </c>
      <c r="C5729" s="4">
        <v>2021</v>
      </c>
      <c r="D5729" s="3" t="s">
        <v>1452</v>
      </c>
      <c r="E5729" s="4">
        <v>0</v>
      </c>
      <c r="F5729" s="4">
        <v>0</v>
      </c>
      <c r="G5729" s="4">
        <v>0</v>
      </c>
      <c r="H5729" s="4">
        <v>0</v>
      </c>
      <c r="I5729" s="4">
        <v>0</v>
      </c>
      <c r="J5729" s="4">
        <v>0</v>
      </c>
      <c r="K5729" s="3" t="s">
        <v>1451</v>
      </c>
      <c r="L5729" s="4"/>
    </row>
    <row r="5730" spans="2:12" x14ac:dyDescent="0.3">
      <c r="B5730" s="3" t="s">
        <v>235</v>
      </c>
      <c r="C5730" s="4">
        <v>2021</v>
      </c>
      <c r="D5730" s="3" t="s">
        <v>1453</v>
      </c>
      <c r="E5730" s="4">
        <v>2633891</v>
      </c>
      <c r="F5730" s="4">
        <v>1873905</v>
      </c>
      <c r="G5730" s="4">
        <v>759986</v>
      </c>
      <c r="H5730" s="4">
        <v>41693</v>
      </c>
      <c r="I5730" s="4">
        <v>759986</v>
      </c>
      <c r="J5730" s="4">
        <v>0</v>
      </c>
      <c r="K5730" s="3" t="s">
        <v>1451</v>
      </c>
      <c r="L5730" s="4">
        <v>0.71145882650420988</v>
      </c>
    </row>
    <row r="5731" spans="2:12" x14ac:dyDescent="0.3">
      <c r="B5731" s="3" t="s">
        <v>235</v>
      </c>
      <c r="C5731" s="4">
        <v>2021</v>
      </c>
      <c r="D5731" s="3" t="s">
        <v>1454</v>
      </c>
      <c r="E5731" s="4">
        <v>0</v>
      </c>
      <c r="F5731" s="4">
        <v>0</v>
      </c>
      <c r="G5731" s="4">
        <v>0</v>
      </c>
      <c r="H5731" s="4">
        <v>0</v>
      </c>
      <c r="I5731" s="4">
        <v>0</v>
      </c>
      <c r="J5731" s="4">
        <v>0</v>
      </c>
      <c r="K5731" s="3" t="s">
        <v>1451</v>
      </c>
      <c r="L5731" s="4"/>
    </row>
    <row r="5732" spans="2:12" x14ac:dyDescent="0.3">
      <c r="B5732" s="3" t="s">
        <v>235</v>
      </c>
      <c r="C5732" s="4">
        <v>2021</v>
      </c>
      <c r="D5732" s="3" t="s">
        <v>1455</v>
      </c>
      <c r="E5732" s="4">
        <v>1213633</v>
      </c>
      <c r="F5732" s="4">
        <v>745577</v>
      </c>
      <c r="G5732" s="4">
        <v>468056</v>
      </c>
      <c r="H5732" s="4">
        <v>26945</v>
      </c>
      <c r="I5732" s="4">
        <v>468057</v>
      </c>
      <c r="J5732" s="4">
        <v>0</v>
      </c>
      <c r="K5732" s="3" t="s">
        <v>1460</v>
      </c>
      <c r="L5732" s="4">
        <v>0.61433481126501999</v>
      </c>
    </row>
    <row r="5733" spans="2:12" x14ac:dyDescent="0.3">
      <c r="B5733" s="3" t="s">
        <v>235</v>
      </c>
      <c r="C5733" s="4">
        <v>2021</v>
      </c>
      <c r="D5733" s="3" t="s">
        <v>1456</v>
      </c>
      <c r="E5733" s="4">
        <v>3914537</v>
      </c>
      <c r="F5733" s="4">
        <v>1971693</v>
      </c>
      <c r="G5733" s="4">
        <v>1942844</v>
      </c>
      <c r="H5733" s="4">
        <v>175253</v>
      </c>
      <c r="I5733" s="4">
        <v>1942844</v>
      </c>
      <c r="J5733" s="4">
        <v>0</v>
      </c>
      <c r="K5733" s="3" t="s">
        <v>1460</v>
      </c>
      <c r="L5733" s="4">
        <v>0.50368485468396396</v>
      </c>
    </row>
    <row r="5734" spans="2:12" x14ac:dyDescent="0.3">
      <c r="B5734" s="3" t="s">
        <v>235</v>
      </c>
      <c r="C5734" s="4">
        <v>2021</v>
      </c>
      <c r="D5734" s="3" t="s">
        <v>1457</v>
      </c>
      <c r="E5734" s="4">
        <v>3856991</v>
      </c>
      <c r="F5734" s="4">
        <v>1496028</v>
      </c>
      <c r="G5734" s="4">
        <v>2360963</v>
      </c>
      <c r="H5734" s="4">
        <v>0</v>
      </c>
      <c r="I5734" s="4">
        <v>2360963</v>
      </c>
      <c r="J5734" s="4">
        <v>0</v>
      </c>
      <c r="K5734" s="3" t="s">
        <v>1460</v>
      </c>
      <c r="L5734" s="4">
        <v>0.38787438186918249</v>
      </c>
    </row>
    <row r="5735" spans="2:12" x14ac:dyDescent="0.3">
      <c r="B5735" s="3" t="s">
        <v>235</v>
      </c>
      <c r="C5735" s="4">
        <v>2021</v>
      </c>
      <c r="D5735" s="3" t="s">
        <v>1458</v>
      </c>
      <c r="E5735" s="4">
        <v>0</v>
      </c>
      <c r="F5735" s="4"/>
      <c r="G5735" s="4">
        <v>0</v>
      </c>
      <c r="H5735" s="4">
        <v>0</v>
      </c>
      <c r="I5735" s="4">
        <v>0</v>
      </c>
      <c r="J5735" s="4"/>
      <c r="K5735" s="3" t="s">
        <v>1451</v>
      </c>
      <c r="L5735" s="4"/>
    </row>
    <row r="5736" spans="2:12" x14ac:dyDescent="0.3">
      <c r="B5736" s="3" t="s">
        <v>235</v>
      </c>
      <c r="C5736" s="4">
        <v>2022</v>
      </c>
      <c r="D5736" s="3" t="s">
        <v>1446</v>
      </c>
      <c r="E5736" s="4">
        <v>7723688</v>
      </c>
      <c r="F5736" s="4">
        <v>1786980</v>
      </c>
      <c r="G5736" s="4">
        <v>5936708</v>
      </c>
      <c r="H5736" s="4">
        <v>382779</v>
      </c>
      <c r="I5736" s="4">
        <v>5936709</v>
      </c>
      <c r="J5736" s="4">
        <v>0</v>
      </c>
      <c r="K5736" s="3" t="s">
        <v>1460</v>
      </c>
      <c r="L5736" s="4">
        <v>0.23136356621344623</v>
      </c>
    </row>
    <row r="5737" spans="2:12" x14ac:dyDescent="0.3">
      <c r="B5737" s="3" t="s">
        <v>235</v>
      </c>
      <c r="C5737" s="4">
        <v>2022</v>
      </c>
      <c r="D5737" s="3" t="s">
        <v>1448</v>
      </c>
      <c r="E5737" s="4">
        <v>0</v>
      </c>
      <c r="F5737" s="4">
        <v>0</v>
      </c>
      <c r="G5737" s="4">
        <v>0</v>
      </c>
      <c r="H5737" s="4">
        <v>0</v>
      </c>
      <c r="I5737" s="4">
        <v>0</v>
      </c>
      <c r="J5737" s="4">
        <v>0</v>
      </c>
      <c r="K5737" s="3" t="s">
        <v>1451</v>
      </c>
      <c r="L5737" s="4"/>
    </row>
    <row r="5738" spans="2:12" x14ac:dyDescent="0.3">
      <c r="B5738" s="3" t="s">
        <v>235</v>
      </c>
      <c r="C5738" s="4">
        <v>2022</v>
      </c>
      <c r="D5738" s="3" t="s">
        <v>1449</v>
      </c>
      <c r="E5738" s="4">
        <v>0</v>
      </c>
      <c r="F5738" s="4">
        <v>0</v>
      </c>
      <c r="G5738" s="4">
        <v>0</v>
      </c>
      <c r="H5738" s="4">
        <v>0</v>
      </c>
      <c r="I5738" s="4">
        <v>0</v>
      </c>
      <c r="J5738" s="4">
        <v>0</v>
      </c>
      <c r="K5738" s="3" t="s">
        <v>1451</v>
      </c>
      <c r="L5738" s="4"/>
    </row>
    <row r="5739" spans="2:12" x14ac:dyDescent="0.3">
      <c r="B5739" s="3" t="s">
        <v>235</v>
      </c>
      <c r="C5739" s="4">
        <v>2022</v>
      </c>
      <c r="D5739" s="3" t="s">
        <v>1450</v>
      </c>
      <c r="E5739" s="4">
        <v>643281</v>
      </c>
      <c r="F5739" s="4"/>
      <c r="G5739" s="4">
        <v>643281</v>
      </c>
      <c r="H5739" s="4">
        <v>0</v>
      </c>
      <c r="I5739" s="4">
        <v>643281</v>
      </c>
      <c r="J5739" s="4"/>
      <c r="K5739" s="3" t="s">
        <v>1451</v>
      </c>
      <c r="L5739" s="4"/>
    </row>
    <row r="5740" spans="2:12" x14ac:dyDescent="0.3">
      <c r="B5740" s="3" t="s">
        <v>235</v>
      </c>
      <c r="C5740" s="4">
        <v>2022</v>
      </c>
      <c r="D5740" s="3" t="s">
        <v>1452</v>
      </c>
      <c r="E5740" s="4">
        <v>0</v>
      </c>
      <c r="F5740" s="4">
        <v>0</v>
      </c>
      <c r="G5740" s="4">
        <v>0</v>
      </c>
      <c r="H5740" s="4">
        <v>0</v>
      </c>
      <c r="I5740" s="4">
        <v>0</v>
      </c>
      <c r="J5740" s="4">
        <v>0</v>
      </c>
      <c r="K5740" s="3" t="s">
        <v>1451</v>
      </c>
      <c r="L5740" s="4"/>
    </row>
    <row r="5741" spans="2:12" x14ac:dyDescent="0.3">
      <c r="B5741" s="3" t="s">
        <v>235</v>
      </c>
      <c r="C5741" s="4">
        <v>2022</v>
      </c>
      <c r="D5741" s="3" t="s">
        <v>1453</v>
      </c>
      <c r="E5741" s="4">
        <v>2693660</v>
      </c>
      <c r="F5741" s="4">
        <v>2011312</v>
      </c>
      <c r="G5741" s="4">
        <v>682348</v>
      </c>
      <c r="H5741" s="4">
        <v>59969</v>
      </c>
      <c r="I5741" s="4">
        <v>682549</v>
      </c>
      <c r="J5741" s="4">
        <v>0</v>
      </c>
      <c r="K5741" s="3" t="s">
        <v>1451</v>
      </c>
      <c r="L5741" s="4">
        <v>0.74668369430440362</v>
      </c>
    </row>
    <row r="5742" spans="2:12" x14ac:dyDescent="0.3">
      <c r="B5742" s="3" t="s">
        <v>235</v>
      </c>
      <c r="C5742" s="4">
        <v>2022</v>
      </c>
      <c r="D5742" s="3" t="s">
        <v>1454</v>
      </c>
      <c r="E5742" s="4">
        <v>0</v>
      </c>
      <c r="F5742" s="4">
        <v>0</v>
      </c>
      <c r="G5742" s="4">
        <v>0</v>
      </c>
      <c r="H5742" s="4">
        <v>0</v>
      </c>
      <c r="I5742" s="4">
        <v>0</v>
      </c>
      <c r="J5742" s="4">
        <v>0</v>
      </c>
      <c r="K5742" s="3" t="s">
        <v>1451</v>
      </c>
      <c r="L5742" s="4"/>
    </row>
    <row r="5743" spans="2:12" x14ac:dyDescent="0.3">
      <c r="B5743" s="3" t="s">
        <v>235</v>
      </c>
      <c r="C5743" s="4">
        <v>2022</v>
      </c>
      <c r="D5743" s="3" t="s">
        <v>1455</v>
      </c>
      <c r="E5743" s="4">
        <v>1228253</v>
      </c>
      <c r="F5743" s="4">
        <v>817523</v>
      </c>
      <c r="G5743" s="4">
        <v>410730</v>
      </c>
      <c r="H5743" s="4">
        <v>14618</v>
      </c>
      <c r="I5743" s="4">
        <v>410730</v>
      </c>
      <c r="J5743" s="4">
        <v>0</v>
      </c>
      <c r="K5743" s="3" t="s">
        <v>1460</v>
      </c>
      <c r="L5743" s="4">
        <v>0.66559821144340781</v>
      </c>
    </row>
    <row r="5744" spans="2:12" x14ac:dyDescent="0.3">
      <c r="B5744" s="3" t="s">
        <v>235</v>
      </c>
      <c r="C5744" s="4">
        <v>2022</v>
      </c>
      <c r="D5744" s="3" t="s">
        <v>1456</v>
      </c>
      <c r="E5744" s="4">
        <v>4007367</v>
      </c>
      <c r="F5744" s="4">
        <v>2074812</v>
      </c>
      <c r="G5744" s="4">
        <v>1932555</v>
      </c>
      <c r="H5744" s="4">
        <v>92831</v>
      </c>
      <c r="I5744" s="4">
        <v>1932555</v>
      </c>
      <c r="J5744" s="4">
        <v>0</v>
      </c>
      <c r="K5744" s="3" t="s">
        <v>1460</v>
      </c>
      <c r="L5744" s="4">
        <v>0.51774943497812909</v>
      </c>
    </row>
    <row r="5745" spans="2:12" x14ac:dyDescent="0.3">
      <c r="B5745" s="3" t="s">
        <v>235</v>
      </c>
      <c r="C5745" s="4">
        <v>2022</v>
      </c>
      <c r="D5745" s="3" t="s">
        <v>1457</v>
      </c>
      <c r="E5745" s="4">
        <v>3873872</v>
      </c>
      <c r="F5745" s="4">
        <v>1549697</v>
      </c>
      <c r="G5745" s="4">
        <v>2324175</v>
      </c>
      <c r="H5745" s="4">
        <v>16881</v>
      </c>
      <c r="I5745" s="4">
        <v>2324174</v>
      </c>
      <c r="J5745" s="4">
        <v>0</v>
      </c>
      <c r="K5745" s="3" t="s">
        <v>1460</v>
      </c>
      <c r="L5745" s="4">
        <v>0.40003825629757511</v>
      </c>
    </row>
    <row r="5746" spans="2:12" x14ac:dyDescent="0.3">
      <c r="B5746" s="3" t="s">
        <v>235</v>
      </c>
      <c r="C5746" s="4">
        <v>2022</v>
      </c>
      <c r="D5746" s="3" t="s">
        <v>1458</v>
      </c>
      <c r="E5746" s="4">
        <v>0</v>
      </c>
      <c r="F5746" s="4"/>
      <c r="G5746" s="4">
        <v>0</v>
      </c>
      <c r="H5746" s="4">
        <v>0</v>
      </c>
      <c r="I5746" s="4">
        <v>0</v>
      </c>
      <c r="J5746" s="4"/>
      <c r="K5746" s="3" t="s">
        <v>1451</v>
      </c>
      <c r="L5746" s="4"/>
    </row>
    <row r="5747" spans="2:12" x14ac:dyDescent="0.3">
      <c r="B5747" s="3" t="s">
        <v>235</v>
      </c>
      <c r="C5747" s="4">
        <v>2023</v>
      </c>
      <c r="D5747" s="3" t="s">
        <v>1446</v>
      </c>
      <c r="E5747" s="4">
        <v>7835695</v>
      </c>
      <c r="F5747" s="4">
        <v>1939061</v>
      </c>
      <c r="G5747" s="4">
        <v>5896634</v>
      </c>
      <c r="H5747" s="4">
        <v>112007</v>
      </c>
      <c r="I5747" s="4">
        <v>5896633</v>
      </c>
      <c r="J5747" s="4">
        <v>0</v>
      </c>
      <c r="K5747" s="3" t="s">
        <v>1460</v>
      </c>
      <c r="L5747" s="4">
        <v>0.24746509403441558</v>
      </c>
    </row>
    <row r="5748" spans="2:12" x14ac:dyDescent="0.3">
      <c r="B5748" s="3" t="s">
        <v>235</v>
      </c>
      <c r="C5748" s="4">
        <v>2023</v>
      </c>
      <c r="D5748" s="3" t="s">
        <v>1448</v>
      </c>
      <c r="E5748" s="4">
        <v>0</v>
      </c>
      <c r="F5748" s="4">
        <v>0</v>
      </c>
      <c r="G5748" s="4">
        <v>0</v>
      </c>
      <c r="H5748" s="4">
        <v>0</v>
      </c>
      <c r="I5748" s="4">
        <v>0</v>
      </c>
      <c r="J5748" s="4">
        <v>0</v>
      </c>
      <c r="K5748" s="3" t="s">
        <v>1451</v>
      </c>
      <c r="L5748" s="4"/>
    </row>
    <row r="5749" spans="2:12" x14ac:dyDescent="0.3">
      <c r="B5749" s="3" t="s">
        <v>235</v>
      </c>
      <c r="C5749" s="4">
        <v>2023</v>
      </c>
      <c r="D5749" s="3" t="s">
        <v>1449</v>
      </c>
      <c r="E5749" s="4">
        <v>1652941</v>
      </c>
      <c r="F5749" s="4">
        <v>1150908</v>
      </c>
      <c r="G5749" s="4">
        <v>502033</v>
      </c>
      <c r="H5749" s="4">
        <v>0</v>
      </c>
      <c r="I5749" s="4">
        <v>0</v>
      </c>
      <c r="J5749" s="4">
        <v>0</v>
      </c>
      <c r="K5749" s="3" t="s">
        <v>1447</v>
      </c>
      <c r="L5749" s="4">
        <v>0.69627893554579379</v>
      </c>
    </row>
    <row r="5750" spans="2:12" x14ac:dyDescent="0.3">
      <c r="B5750" s="3" t="s">
        <v>235</v>
      </c>
      <c r="C5750" s="4">
        <v>2023</v>
      </c>
      <c r="D5750" s="3" t="s">
        <v>1450</v>
      </c>
      <c r="E5750" s="4">
        <v>643281</v>
      </c>
      <c r="F5750" s="4"/>
      <c r="G5750" s="4">
        <v>643281</v>
      </c>
      <c r="H5750" s="4">
        <v>0</v>
      </c>
      <c r="I5750" s="4">
        <v>643281</v>
      </c>
      <c r="J5750" s="4"/>
      <c r="K5750" s="3" t="s">
        <v>1451</v>
      </c>
      <c r="L5750" s="4"/>
    </row>
    <row r="5751" spans="2:12" x14ac:dyDescent="0.3">
      <c r="B5751" s="3" t="s">
        <v>235</v>
      </c>
      <c r="C5751" s="4">
        <v>2023</v>
      </c>
      <c r="D5751" s="3" t="s">
        <v>1452</v>
      </c>
      <c r="E5751" s="4">
        <v>0</v>
      </c>
      <c r="F5751" s="4">
        <v>0</v>
      </c>
      <c r="G5751" s="4">
        <v>0</v>
      </c>
      <c r="H5751" s="4">
        <v>0</v>
      </c>
      <c r="I5751" s="4">
        <v>0</v>
      </c>
      <c r="J5751" s="4">
        <v>0</v>
      </c>
      <c r="K5751" s="3" t="s">
        <v>1451</v>
      </c>
      <c r="L5751" s="4"/>
    </row>
    <row r="5752" spans="2:12" x14ac:dyDescent="0.3">
      <c r="B5752" s="3" t="s">
        <v>235</v>
      </c>
      <c r="C5752" s="4">
        <v>2023</v>
      </c>
      <c r="D5752" s="3" t="s">
        <v>1453</v>
      </c>
      <c r="E5752" s="4">
        <v>1062881</v>
      </c>
      <c r="F5752" s="4">
        <v>996656</v>
      </c>
      <c r="G5752" s="4">
        <v>66225</v>
      </c>
      <c r="H5752" s="4">
        <v>11191</v>
      </c>
      <c r="I5752" s="4">
        <v>557487</v>
      </c>
      <c r="J5752" s="4">
        <v>0</v>
      </c>
      <c r="K5752" s="3" t="s">
        <v>1451</v>
      </c>
      <c r="L5752" s="4">
        <v>0.93769293081727867</v>
      </c>
    </row>
    <row r="5753" spans="2:12" x14ac:dyDescent="0.3">
      <c r="B5753" s="3" t="s">
        <v>235</v>
      </c>
      <c r="C5753" s="4">
        <v>2023</v>
      </c>
      <c r="D5753" s="3" t="s">
        <v>1454</v>
      </c>
      <c r="E5753" s="4">
        <v>0</v>
      </c>
      <c r="F5753" s="4">
        <v>0</v>
      </c>
      <c r="G5753" s="4">
        <v>0</v>
      </c>
      <c r="H5753" s="4">
        <v>0</v>
      </c>
      <c r="I5753" s="4">
        <v>0</v>
      </c>
      <c r="J5753" s="4">
        <v>0</v>
      </c>
      <c r="K5753" s="3" t="s">
        <v>1451</v>
      </c>
      <c r="L5753" s="4"/>
    </row>
    <row r="5754" spans="2:12" x14ac:dyDescent="0.3">
      <c r="B5754" s="3" t="s">
        <v>235</v>
      </c>
      <c r="C5754" s="4">
        <v>2023</v>
      </c>
      <c r="D5754" s="3" t="s">
        <v>1455</v>
      </c>
      <c r="E5754" s="4">
        <v>1249052</v>
      </c>
      <c r="F5754" s="4">
        <v>889689</v>
      </c>
      <c r="G5754" s="4">
        <v>359363</v>
      </c>
      <c r="H5754" s="4">
        <v>20799</v>
      </c>
      <c r="I5754" s="4">
        <v>359363</v>
      </c>
      <c r="J5754" s="4">
        <v>0</v>
      </c>
      <c r="K5754" s="3" t="s">
        <v>1460</v>
      </c>
      <c r="L5754" s="4">
        <v>0.71229140179912442</v>
      </c>
    </row>
    <row r="5755" spans="2:12" x14ac:dyDescent="0.3">
      <c r="B5755" s="3" t="s">
        <v>235</v>
      </c>
      <c r="C5755" s="4">
        <v>2023</v>
      </c>
      <c r="D5755" s="3" t="s">
        <v>1456</v>
      </c>
      <c r="E5755" s="4">
        <v>4151619</v>
      </c>
      <c r="F5755" s="4">
        <v>2177491</v>
      </c>
      <c r="G5755" s="4">
        <v>1974128</v>
      </c>
      <c r="H5755" s="4">
        <v>155435</v>
      </c>
      <c r="I5755" s="4">
        <v>1984898</v>
      </c>
      <c r="J5755" s="4">
        <v>0</v>
      </c>
      <c r="K5755" s="3" t="s">
        <v>1460</v>
      </c>
      <c r="L5755" s="4">
        <v>0.52449201142975788</v>
      </c>
    </row>
    <row r="5756" spans="2:12" x14ac:dyDescent="0.3">
      <c r="B5756" s="3" t="s">
        <v>235</v>
      </c>
      <c r="C5756" s="4">
        <v>2023</v>
      </c>
      <c r="D5756" s="3" t="s">
        <v>1457</v>
      </c>
      <c r="E5756" s="4">
        <v>3873872</v>
      </c>
      <c r="F5756" s="4">
        <v>1602834</v>
      </c>
      <c r="G5756" s="4">
        <v>2271038</v>
      </c>
      <c r="H5756" s="4">
        <v>0</v>
      </c>
      <c r="I5756" s="4">
        <v>2271037</v>
      </c>
      <c r="J5756" s="4">
        <v>0</v>
      </c>
      <c r="K5756" s="3" t="s">
        <v>1460</v>
      </c>
      <c r="L5756" s="4">
        <v>0.41375502339777875</v>
      </c>
    </row>
    <row r="5757" spans="2:12" x14ac:dyDescent="0.3">
      <c r="B5757" s="3" t="s">
        <v>235</v>
      </c>
      <c r="C5757" s="4">
        <v>2023</v>
      </c>
      <c r="D5757" s="3" t="s">
        <v>1458</v>
      </c>
      <c r="E5757" s="4">
        <v>0</v>
      </c>
      <c r="F5757" s="4"/>
      <c r="G5757" s="4">
        <v>0</v>
      </c>
      <c r="H5757" s="4">
        <v>0</v>
      </c>
      <c r="I5757" s="4">
        <v>0</v>
      </c>
      <c r="J5757" s="4"/>
      <c r="K5757" s="3" t="s">
        <v>1451</v>
      </c>
      <c r="L5757" s="4"/>
    </row>
    <row r="5758" spans="2:12" x14ac:dyDescent="0.3">
      <c r="B5758" s="3" t="s">
        <v>235</v>
      </c>
      <c r="C5758" s="4">
        <v>2024</v>
      </c>
      <c r="D5758" s="3" t="s">
        <v>1446</v>
      </c>
      <c r="E5758" s="4">
        <v>7882567</v>
      </c>
      <c r="F5758" s="4">
        <v>2092532</v>
      </c>
      <c r="G5758" s="4">
        <v>5790035</v>
      </c>
      <c r="H5758" s="4">
        <v>46872</v>
      </c>
      <c r="I5758" s="4">
        <v>5790035</v>
      </c>
      <c r="J5758" s="4">
        <v>0</v>
      </c>
      <c r="K5758" s="3" t="s">
        <v>1447</v>
      </c>
      <c r="L5758" s="4">
        <v>0.26546326850123825</v>
      </c>
    </row>
    <row r="5759" spans="2:12" x14ac:dyDescent="0.3">
      <c r="B5759" s="3" t="s">
        <v>235</v>
      </c>
      <c r="C5759" s="4">
        <v>2024</v>
      </c>
      <c r="D5759" s="3" t="s">
        <v>1448</v>
      </c>
      <c r="E5759" s="4">
        <v>0</v>
      </c>
      <c r="F5759" s="4">
        <v>0</v>
      </c>
      <c r="G5759" s="4">
        <v>0</v>
      </c>
      <c r="H5759" s="4">
        <v>0</v>
      </c>
      <c r="I5759" s="4">
        <v>0</v>
      </c>
      <c r="J5759" s="4">
        <v>0</v>
      </c>
      <c r="K5759" s="3"/>
      <c r="L5759" s="4"/>
    </row>
    <row r="5760" spans="2:12" x14ac:dyDescent="0.3">
      <c r="B5760" s="3" t="s">
        <v>235</v>
      </c>
      <c r="C5760" s="4">
        <v>2024</v>
      </c>
      <c r="D5760" s="3" t="s">
        <v>1449</v>
      </c>
      <c r="E5760" s="4">
        <v>0</v>
      </c>
      <c r="F5760" s="4">
        <v>0</v>
      </c>
      <c r="G5760" s="4">
        <v>0</v>
      </c>
      <c r="H5760" s="4">
        <v>0</v>
      </c>
      <c r="I5760" s="4">
        <v>0</v>
      </c>
      <c r="J5760" s="4">
        <v>0</v>
      </c>
      <c r="K5760" s="3"/>
      <c r="L5760" s="4"/>
    </row>
    <row r="5761" spans="2:12" x14ac:dyDescent="0.3">
      <c r="B5761" s="3" t="s">
        <v>235</v>
      </c>
      <c r="C5761" s="4">
        <v>2024</v>
      </c>
      <c r="D5761" s="3" t="s">
        <v>1450</v>
      </c>
      <c r="E5761" s="4">
        <v>643281</v>
      </c>
      <c r="F5761" s="4"/>
      <c r="G5761" s="4">
        <v>643281</v>
      </c>
      <c r="H5761" s="4">
        <v>1373</v>
      </c>
      <c r="I5761" s="4">
        <v>643281</v>
      </c>
      <c r="J5761" s="4"/>
      <c r="K5761" s="3" t="s">
        <v>1451</v>
      </c>
      <c r="L5761" s="4"/>
    </row>
    <row r="5762" spans="2:12" x14ac:dyDescent="0.3">
      <c r="B5762" s="3" t="s">
        <v>235</v>
      </c>
      <c r="C5762" s="4">
        <v>2024</v>
      </c>
      <c r="D5762" s="3" t="s">
        <v>1452</v>
      </c>
      <c r="E5762" s="4">
        <v>0</v>
      </c>
      <c r="F5762" s="4">
        <v>0</v>
      </c>
      <c r="G5762" s="4">
        <v>0</v>
      </c>
      <c r="H5762" s="4">
        <v>0</v>
      </c>
      <c r="I5762" s="4">
        <v>0</v>
      </c>
      <c r="J5762" s="4">
        <v>0</v>
      </c>
      <c r="K5762" s="3"/>
      <c r="L5762" s="4"/>
    </row>
    <row r="5763" spans="2:12" x14ac:dyDescent="0.3">
      <c r="B5763" s="3" t="s">
        <v>235</v>
      </c>
      <c r="C5763" s="4">
        <v>2024</v>
      </c>
      <c r="D5763" s="3" t="s">
        <v>1453</v>
      </c>
      <c r="E5763" s="4">
        <v>3032600</v>
      </c>
      <c r="F5763" s="4">
        <v>2247622</v>
      </c>
      <c r="G5763" s="4">
        <v>784978</v>
      </c>
      <c r="H5763" s="4">
        <v>0</v>
      </c>
      <c r="I5763" s="4">
        <v>784979</v>
      </c>
      <c r="J5763" s="4">
        <v>0</v>
      </c>
      <c r="K5763" s="3" t="s">
        <v>1451</v>
      </c>
      <c r="L5763" s="4">
        <v>0.74115346567301987</v>
      </c>
    </row>
    <row r="5764" spans="2:12" x14ac:dyDescent="0.3">
      <c r="B5764" s="3" t="s">
        <v>235</v>
      </c>
      <c r="C5764" s="4">
        <v>2024</v>
      </c>
      <c r="D5764" s="3" t="s">
        <v>1454</v>
      </c>
      <c r="E5764" s="4">
        <v>0</v>
      </c>
      <c r="F5764" s="4">
        <v>0</v>
      </c>
      <c r="G5764" s="4">
        <v>0</v>
      </c>
      <c r="H5764" s="4">
        <v>0</v>
      </c>
      <c r="I5764" s="4">
        <v>0</v>
      </c>
      <c r="J5764" s="4">
        <v>0</v>
      </c>
      <c r="K5764" s="3"/>
      <c r="L5764" s="4"/>
    </row>
    <row r="5765" spans="2:12" x14ac:dyDescent="0.3">
      <c r="B5765" s="3" t="s">
        <v>235</v>
      </c>
      <c r="C5765" s="4">
        <v>2024</v>
      </c>
      <c r="D5765" s="3" t="s">
        <v>1455</v>
      </c>
      <c r="E5765" s="4">
        <v>1274880</v>
      </c>
      <c r="F5765" s="4">
        <v>940922</v>
      </c>
      <c r="G5765" s="4">
        <v>333958</v>
      </c>
      <c r="H5765" s="4">
        <v>25828</v>
      </c>
      <c r="I5765" s="4">
        <v>333959</v>
      </c>
      <c r="J5765" s="4">
        <v>0</v>
      </c>
      <c r="K5765" s="3" t="s">
        <v>1447</v>
      </c>
      <c r="L5765" s="4">
        <v>0.73804750251004014</v>
      </c>
    </row>
    <row r="5766" spans="2:12" x14ac:dyDescent="0.3">
      <c r="B5766" s="3" t="s">
        <v>235</v>
      </c>
      <c r="C5766" s="4">
        <v>2024</v>
      </c>
      <c r="D5766" s="3" t="s">
        <v>1456</v>
      </c>
      <c r="E5766" s="4">
        <v>4323410</v>
      </c>
      <c r="F5766" s="4">
        <v>2282118</v>
      </c>
      <c r="G5766" s="4">
        <v>2041292</v>
      </c>
      <c r="H5766" s="4">
        <v>522031</v>
      </c>
      <c r="I5766" s="4">
        <v>2041292</v>
      </c>
      <c r="J5766" s="4">
        <v>0</v>
      </c>
      <c r="K5766" s="3" t="s">
        <v>1447</v>
      </c>
      <c r="L5766" s="4">
        <v>0.52785139507934709</v>
      </c>
    </row>
    <row r="5767" spans="2:12" x14ac:dyDescent="0.3">
      <c r="B5767" s="3" t="s">
        <v>235</v>
      </c>
      <c r="C5767" s="4">
        <v>2024</v>
      </c>
      <c r="D5767" s="3" t="s">
        <v>1457</v>
      </c>
      <c r="E5767" s="4">
        <v>3873872</v>
      </c>
      <c r="F5767" s="4">
        <v>1655929</v>
      </c>
      <c r="G5767" s="4">
        <v>2217943</v>
      </c>
      <c r="H5767" s="4">
        <v>0</v>
      </c>
      <c r="I5767" s="4">
        <v>2217941</v>
      </c>
      <c r="J5767" s="4">
        <v>0</v>
      </c>
      <c r="K5767" s="3" t="s">
        <v>1447</v>
      </c>
      <c r="L5767" s="4">
        <v>0.42746094863227285</v>
      </c>
    </row>
    <row r="5768" spans="2:12" x14ac:dyDescent="0.3">
      <c r="B5768" s="3" t="s">
        <v>235</v>
      </c>
      <c r="C5768" s="4">
        <v>2024</v>
      </c>
      <c r="D5768" s="3" t="s">
        <v>1458</v>
      </c>
      <c r="E5768" s="4">
        <v>0</v>
      </c>
      <c r="F5768" s="4"/>
      <c r="G5768" s="4">
        <v>0</v>
      </c>
      <c r="H5768" s="4">
        <v>0</v>
      </c>
      <c r="I5768" s="4">
        <v>0</v>
      </c>
      <c r="J5768" s="4"/>
      <c r="K5768" s="3" t="s">
        <v>1451</v>
      </c>
      <c r="L5768" s="4"/>
    </row>
    <row r="5769" spans="2:12" x14ac:dyDescent="0.3">
      <c r="B5769" s="3" t="s">
        <v>237</v>
      </c>
      <c r="C5769" s="4">
        <v>2019</v>
      </c>
      <c r="D5769" s="3" t="s">
        <v>1446</v>
      </c>
      <c r="E5769" s="4">
        <v>176325470</v>
      </c>
      <c r="F5769" s="4">
        <v>74757497</v>
      </c>
      <c r="G5769" s="4">
        <v>101567973</v>
      </c>
      <c r="H5769" s="4">
        <v>10485874</v>
      </c>
      <c r="I5769" s="4">
        <v>306000000</v>
      </c>
      <c r="J5769" s="4">
        <v>11500000</v>
      </c>
      <c r="K5769" s="3" t="s">
        <v>1459</v>
      </c>
      <c r="L5769" s="4">
        <v>0.42397446608252343</v>
      </c>
    </row>
    <row r="5770" spans="2:12" x14ac:dyDescent="0.3">
      <c r="B5770" s="3" t="s">
        <v>237</v>
      </c>
      <c r="C5770" s="4">
        <v>2019</v>
      </c>
      <c r="D5770" s="3" t="s">
        <v>1448</v>
      </c>
      <c r="E5770" s="4">
        <v>64757823</v>
      </c>
      <c r="F5770" s="4">
        <v>12627365</v>
      </c>
      <c r="G5770" s="4">
        <v>52130458</v>
      </c>
      <c r="H5770" s="4">
        <v>2910472</v>
      </c>
      <c r="I5770" s="4">
        <v>98000000</v>
      </c>
      <c r="J5770" s="4">
        <v>1600000</v>
      </c>
      <c r="K5770" s="3" t="s">
        <v>1459</v>
      </c>
      <c r="L5770" s="4">
        <v>0.19499366122916145</v>
      </c>
    </row>
    <row r="5771" spans="2:12" x14ac:dyDescent="0.3">
      <c r="B5771" s="3" t="s">
        <v>237</v>
      </c>
      <c r="C5771" s="4">
        <v>2019</v>
      </c>
      <c r="D5771" s="3" t="s">
        <v>1449</v>
      </c>
      <c r="E5771" s="4">
        <v>21123138</v>
      </c>
      <c r="F5771" s="4">
        <v>11144662</v>
      </c>
      <c r="G5771" s="4">
        <v>9978476</v>
      </c>
      <c r="H5771" s="4">
        <v>1683473</v>
      </c>
      <c r="I5771" s="4">
        <v>24000000</v>
      </c>
      <c r="J5771" s="4">
        <v>2500000</v>
      </c>
      <c r="K5771" s="3" t="s">
        <v>1459</v>
      </c>
      <c r="L5771" s="4">
        <v>0.52760446861635801</v>
      </c>
    </row>
    <row r="5772" spans="2:12" x14ac:dyDescent="0.3">
      <c r="B5772" s="3" t="s">
        <v>237</v>
      </c>
      <c r="C5772" s="4">
        <v>2019</v>
      </c>
      <c r="D5772" s="3" t="s">
        <v>1450</v>
      </c>
      <c r="E5772" s="4">
        <v>207126137</v>
      </c>
      <c r="F5772" s="4"/>
      <c r="G5772" s="4">
        <v>207126137</v>
      </c>
      <c r="H5772" s="4">
        <v>4722268</v>
      </c>
      <c r="I5772" s="4">
        <v>207126137</v>
      </c>
      <c r="J5772" s="4"/>
      <c r="K5772" s="3" t="s">
        <v>1451</v>
      </c>
      <c r="L5772" s="4"/>
    </row>
    <row r="5773" spans="2:12" x14ac:dyDescent="0.3">
      <c r="B5773" s="3" t="s">
        <v>237</v>
      </c>
      <c r="C5773" s="4">
        <v>2019</v>
      </c>
      <c r="D5773" s="3" t="s">
        <v>1452</v>
      </c>
      <c r="E5773" s="4">
        <v>95165160</v>
      </c>
      <c r="F5773" s="4">
        <v>26453842</v>
      </c>
      <c r="G5773" s="4">
        <v>68711318</v>
      </c>
      <c r="H5773" s="4">
        <v>7564815</v>
      </c>
      <c r="I5773" s="4">
        <v>134000000</v>
      </c>
      <c r="J5773" s="4">
        <v>3400000</v>
      </c>
      <c r="K5773" s="3" t="s">
        <v>1459</v>
      </c>
      <c r="L5773" s="4">
        <v>0.27797822228218816</v>
      </c>
    </row>
    <row r="5774" spans="2:12" x14ac:dyDescent="0.3">
      <c r="B5774" s="3" t="s">
        <v>237</v>
      </c>
      <c r="C5774" s="4">
        <v>2019</v>
      </c>
      <c r="D5774" s="3" t="s">
        <v>1453</v>
      </c>
      <c r="E5774" s="4">
        <v>19533619</v>
      </c>
      <c r="F5774" s="4">
        <v>10816465</v>
      </c>
      <c r="G5774" s="4">
        <v>8717154</v>
      </c>
      <c r="H5774" s="4">
        <v>2794520</v>
      </c>
      <c r="I5774" s="4">
        <v>22000000</v>
      </c>
      <c r="J5774" s="4">
        <v>2700000</v>
      </c>
      <c r="K5774" s="3" t="s">
        <v>1451</v>
      </c>
      <c r="L5774" s="4">
        <v>0.55373584382904162</v>
      </c>
    </row>
    <row r="5775" spans="2:12" x14ac:dyDescent="0.3">
      <c r="B5775" s="3" t="s">
        <v>237</v>
      </c>
      <c r="C5775" s="4">
        <v>2019</v>
      </c>
      <c r="D5775" s="3" t="s">
        <v>1454</v>
      </c>
      <c r="E5775" s="4">
        <v>77314868</v>
      </c>
      <c r="F5775" s="4">
        <v>36728495</v>
      </c>
      <c r="G5775" s="4">
        <v>40586373</v>
      </c>
      <c r="H5775" s="4">
        <v>1982273</v>
      </c>
      <c r="I5775" s="4">
        <v>123000000</v>
      </c>
      <c r="J5775" s="4">
        <v>5000000</v>
      </c>
      <c r="K5775" s="3" t="s">
        <v>1459</v>
      </c>
      <c r="L5775" s="4">
        <v>0.47505086602488927</v>
      </c>
    </row>
    <row r="5776" spans="2:12" x14ac:dyDescent="0.3">
      <c r="B5776" s="3" t="s">
        <v>237</v>
      </c>
      <c r="C5776" s="4">
        <v>2019</v>
      </c>
      <c r="D5776" s="3" t="s">
        <v>1455</v>
      </c>
      <c r="E5776" s="4">
        <v>48412307</v>
      </c>
      <c r="F5776" s="4">
        <v>13976895</v>
      </c>
      <c r="G5776" s="4">
        <v>34435412</v>
      </c>
      <c r="H5776" s="4">
        <v>958452</v>
      </c>
      <c r="I5776" s="4">
        <v>113000000</v>
      </c>
      <c r="J5776" s="4">
        <v>1500000</v>
      </c>
      <c r="K5776" s="3" t="s">
        <v>1459</v>
      </c>
      <c r="L5776" s="4">
        <v>0.28870541120876558</v>
      </c>
    </row>
    <row r="5777" spans="2:12" x14ac:dyDescent="0.3">
      <c r="B5777" s="3" t="s">
        <v>237</v>
      </c>
      <c r="C5777" s="4">
        <v>2019</v>
      </c>
      <c r="D5777" s="3" t="s">
        <v>1456</v>
      </c>
      <c r="E5777" s="4">
        <v>230550995</v>
      </c>
      <c r="F5777" s="4">
        <v>113528749</v>
      </c>
      <c r="G5777" s="4">
        <v>117022246</v>
      </c>
      <c r="H5777" s="4">
        <v>8369810</v>
      </c>
      <c r="I5777" s="4">
        <v>398000000</v>
      </c>
      <c r="J5777" s="4">
        <v>9900000</v>
      </c>
      <c r="K5777" s="3" t="s">
        <v>1460</v>
      </c>
      <c r="L5777" s="4">
        <v>0.49242359157894766</v>
      </c>
    </row>
    <row r="5778" spans="2:12" x14ac:dyDescent="0.3">
      <c r="B5778" s="3" t="s">
        <v>237</v>
      </c>
      <c r="C5778" s="4">
        <v>2019</v>
      </c>
      <c r="D5778" s="3" t="s">
        <v>1457</v>
      </c>
      <c r="E5778" s="4">
        <v>60316254</v>
      </c>
      <c r="F5778" s="4">
        <v>13073172</v>
      </c>
      <c r="G5778" s="4">
        <v>47243082</v>
      </c>
      <c r="H5778" s="4">
        <v>2791783</v>
      </c>
      <c r="I5778" s="4">
        <v>122000000</v>
      </c>
      <c r="J5778" s="4">
        <v>1500000</v>
      </c>
      <c r="K5778" s="3" t="s">
        <v>1447</v>
      </c>
      <c r="L5778" s="4">
        <v>0.21674376528754588</v>
      </c>
    </row>
    <row r="5779" spans="2:12" x14ac:dyDescent="0.3">
      <c r="B5779" s="3" t="s">
        <v>237</v>
      </c>
      <c r="C5779" s="4">
        <v>2019</v>
      </c>
      <c r="D5779" s="3" t="s">
        <v>1458</v>
      </c>
      <c r="E5779" s="4">
        <v>18209621</v>
      </c>
      <c r="F5779" s="4"/>
      <c r="G5779" s="4">
        <v>18209621</v>
      </c>
      <c r="H5779" s="4">
        <v>16261572</v>
      </c>
      <c r="I5779" s="4">
        <v>18209621</v>
      </c>
      <c r="J5779" s="4"/>
      <c r="K5779" s="3" t="s">
        <v>1451</v>
      </c>
      <c r="L5779" s="4"/>
    </row>
    <row r="5780" spans="2:12" x14ac:dyDescent="0.3">
      <c r="B5780" s="3" t="s">
        <v>237</v>
      </c>
      <c r="C5780" s="4">
        <v>2020</v>
      </c>
      <c r="D5780" s="3" t="s">
        <v>1446</v>
      </c>
      <c r="E5780" s="4">
        <v>188331708</v>
      </c>
      <c r="F5780" s="4">
        <v>76817127</v>
      </c>
      <c r="G5780" s="4">
        <v>111514581</v>
      </c>
      <c r="H5780" s="4">
        <v>8264866</v>
      </c>
      <c r="I5780" s="4">
        <v>315987956</v>
      </c>
      <c r="J5780" s="4">
        <v>11762406</v>
      </c>
      <c r="K5780" s="3" t="s">
        <v>1459</v>
      </c>
      <c r="L5780" s="4">
        <v>0.40788207050084208</v>
      </c>
    </row>
    <row r="5781" spans="2:12" x14ac:dyDescent="0.3">
      <c r="B5781" s="3" t="s">
        <v>237</v>
      </c>
      <c r="C5781" s="4">
        <v>2020</v>
      </c>
      <c r="D5781" s="3" t="s">
        <v>1448</v>
      </c>
      <c r="E5781" s="4">
        <v>69559192</v>
      </c>
      <c r="F5781" s="4">
        <v>13682300</v>
      </c>
      <c r="G5781" s="4">
        <v>55876892</v>
      </c>
      <c r="H5781" s="4">
        <v>2106502</v>
      </c>
      <c r="I5781" s="4">
        <v>103584863</v>
      </c>
      <c r="J5781" s="4">
        <v>1636325</v>
      </c>
      <c r="K5781" s="3" t="s">
        <v>1459</v>
      </c>
      <c r="L5781" s="4">
        <v>0.19670009967913371</v>
      </c>
    </row>
    <row r="5782" spans="2:12" x14ac:dyDescent="0.3">
      <c r="B5782" s="3" t="s">
        <v>237</v>
      </c>
      <c r="C5782" s="4">
        <v>2020</v>
      </c>
      <c r="D5782" s="3" t="s">
        <v>1449</v>
      </c>
      <c r="E5782" s="4">
        <v>21990124</v>
      </c>
      <c r="F5782" s="4">
        <v>12606201</v>
      </c>
      <c r="G5782" s="4">
        <v>9383923</v>
      </c>
      <c r="H5782" s="4">
        <v>894722</v>
      </c>
      <c r="I5782" s="4">
        <v>24933209</v>
      </c>
      <c r="J5782" s="4">
        <v>2669477</v>
      </c>
      <c r="K5782" s="3" t="s">
        <v>1459</v>
      </c>
      <c r="L5782" s="4">
        <v>0.57326648089842513</v>
      </c>
    </row>
    <row r="5783" spans="2:12" x14ac:dyDescent="0.3">
      <c r="B5783" s="3" t="s">
        <v>237</v>
      </c>
      <c r="C5783" s="4">
        <v>2020</v>
      </c>
      <c r="D5783" s="3" t="s">
        <v>1450</v>
      </c>
      <c r="E5783" s="4">
        <v>207126137</v>
      </c>
      <c r="F5783" s="4"/>
      <c r="G5783" s="4">
        <v>207126137</v>
      </c>
      <c r="H5783" s="4">
        <v>0</v>
      </c>
      <c r="I5783" s="4">
        <v>207126137</v>
      </c>
      <c r="J5783" s="4"/>
      <c r="K5783" s="3" t="s">
        <v>1451</v>
      </c>
      <c r="L5783" s="4"/>
    </row>
    <row r="5784" spans="2:12" x14ac:dyDescent="0.3">
      <c r="B5784" s="3" t="s">
        <v>237</v>
      </c>
      <c r="C5784" s="4">
        <v>2020</v>
      </c>
      <c r="D5784" s="3" t="s">
        <v>1452</v>
      </c>
      <c r="E5784" s="4">
        <v>98552079</v>
      </c>
      <c r="F5784" s="4">
        <v>28594180</v>
      </c>
      <c r="G5784" s="4">
        <v>69957899</v>
      </c>
      <c r="H5784" s="4">
        <v>4053765</v>
      </c>
      <c r="I5784" s="4">
        <v>138972899</v>
      </c>
      <c r="J5784" s="4">
        <v>3568122</v>
      </c>
      <c r="K5784" s="3" t="s">
        <v>1459</v>
      </c>
      <c r="L5784" s="4">
        <v>0.29014283909728583</v>
      </c>
    </row>
    <row r="5785" spans="2:12" x14ac:dyDescent="0.3">
      <c r="B5785" s="3" t="s">
        <v>237</v>
      </c>
      <c r="C5785" s="4">
        <v>2020</v>
      </c>
      <c r="D5785" s="3" t="s">
        <v>1453</v>
      </c>
      <c r="E5785" s="4">
        <v>20051615</v>
      </c>
      <c r="F5785" s="4">
        <v>11489535</v>
      </c>
      <c r="G5785" s="4">
        <v>8562080</v>
      </c>
      <c r="H5785" s="4">
        <v>1935165</v>
      </c>
      <c r="I5785" s="4">
        <v>22253786</v>
      </c>
      <c r="J5785" s="4">
        <v>2734990</v>
      </c>
      <c r="K5785" s="3" t="s">
        <v>1451</v>
      </c>
      <c r="L5785" s="4">
        <v>0.57299798544905234</v>
      </c>
    </row>
    <row r="5786" spans="2:12" x14ac:dyDescent="0.3">
      <c r="B5786" s="3" t="s">
        <v>237</v>
      </c>
      <c r="C5786" s="4">
        <v>2020</v>
      </c>
      <c r="D5786" s="3" t="s">
        <v>1454</v>
      </c>
      <c r="E5786" s="4">
        <v>76976980</v>
      </c>
      <c r="F5786" s="4">
        <v>38544590</v>
      </c>
      <c r="G5786" s="4">
        <v>38432390</v>
      </c>
      <c r="H5786" s="4">
        <v>832066</v>
      </c>
      <c r="I5786" s="4">
        <v>123710947</v>
      </c>
      <c r="J5786" s="4">
        <v>4980396</v>
      </c>
      <c r="K5786" s="3" t="s">
        <v>1459</v>
      </c>
      <c r="L5786" s="4">
        <v>0.50072878930818021</v>
      </c>
    </row>
    <row r="5787" spans="2:12" x14ac:dyDescent="0.3">
      <c r="B5787" s="3" t="s">
        <v>237</v>
      </c>
      <c r="C5787" s="4">
        <v>2020</v>
      </c>
      <c r="D5787" s="3" t="s">
        <v>1455</v>
      </c>
      <c r="E5787" s="4">
        <v>50738217</v>
      </c>
      <c r="F5787" s="4">
        <v>14689820</v>
      </c>
      <c r="G5787" s="4">
        <v>36048397</v>
      </c>
      <c r="H5787" s="4">
        <v>1389668</v>
      </c>
      <c r="I5787" s="4">
        <v>116367806</v>
      </c>
      <c r="J5787" s="4">
        <v>1598720</v>
      </c>
      <c r="K5787" s="3" t="s">
        <v>1459</v>
      </c>
      <c r="L5787" s="4">
        <v>0.28952180168254632</v>
      </c>
    </row>
    <row r="5788" spans="2:12" x14ac:dyDescent="0.3">
      <c r="B5788" s="3" t="s">
        <v>237</v>
      </c>
      <c r="C5788" s="4">
        <v>2020</v>
      </c>
      <c r="D5788" s="3" t="s">
        <v>1456</v>
      </c>
      <c r="E5788" s="4">
        <v>232829572</v>
      </c>
      <c r="F5788" s="4">
        <v>118995666</v>
      </c>
      <c r="G5788" s="4">
        <v>113833906</v>
      </c>
      <c r="H5788" s="4">
        <v>3963666</v>
      </c>
      <c r="I5788" s="4">
        <v>403206231</v>
      </c>
      <c r="J5788" s="4">
        <v>10033075</v>
      </c>
      <c r="K5788" s="3" t="s">
        <v>1460</v>
      </c>
      <c r="L5788" s="4">
        <v>0.51108484621532524</v>
      </c>
    </row>
    <row r="5789" spans="2:12" x14ac:dyDescent="0.3">
      <c r="B5789" s="3" t="s">
        <v>237</v>
      </c>
      <c r="C5789" s="4">
        <v>2020</v>
      </c>
      <c r="D5789" s="3" t="s">
        <v>1457</v>
      </c>
      <c r="E5789" s="4">
        <v>63771360</v>
      </c>
      <c r="F5789" s="4">
        <v>13899242</v>
      </c>
      <c r="G5789" s="4">
        <v>49872118</v>
      </c>
      <c r="H5789" s="4">
        <v>1837844</v>
      </c>
      <c r="I5789" s="4">
        <v>126499550</v>
      </c>
      <c r="J5789" s="4">
        <v>1568980</v>
      </c>
      <c r="K5789" s="3" t="s">
        <v>1447</v>
      </c>
      <c r="L5789" s="4">
        <v>0.21795429797953189</v>
      </c>
    </row>
    <row r="5790" spans="2:12" x14ac:dyDescent="0.3">
      <c r="B5790" s="3" t="s">
        <v>237</v>
      </c>
      <c r="C5790" s="4">
        <v>2020</v>
      </c>
      <c r="D5790" s="3" t="s">
        <v>1458</v>
      </c>
      <c r="E5790" s="4">
        <v>16841301</v>
      </c>
      <c r="F5790" s="4"/>
      <c r="G5790" s="4">
        <v>16841301</v>
      </c>
      <c r="H5790" s="4">
        <v>11411567</v>
      </c>
      <c r="I5790" s="4">
        <v>16841301</v>
      </c>
      <c r="J5790" s="4"/>
      <c r="K5790" s="3" t="s">
        <v>1451</v>
      </c>
      <c r="L5790" s="4"/>
    </row>
    <row r="5791" spans="2:12" x14ac:dyDescent="0.3">
      <c r="B5791" s="3" t="s">
        <v>237</v>
      </c>
      <c r="C5791" s="4">
        <v>2021</v>
      </c>
      <c r="D5791" s="3" t="s">
        <v>1446</v>
      </c>
      <c r="E5791" s="4">
        <v>189506777</v>
      </c>
      <c r="F5791" s="4">
        <v>82656656</v>
      </c>
      <c r="G5791" s="4">
        <v>106850121</v>
      </c>
      <c r="H5791" s="4">
        <v>808965</v>
      </c>
      <c r="I5791" s="4">
        <v>316845648</v>
      </c>
      <c r="J5791" s="4">
        <v>11829029</v>
      </c>
      <c r="K5791" s="3" t="s">
        <v>1459</v>
      </c>
      <c r="L5791" s="4">
        <v>0.43616728281965345</v>
      </c>
    </row>
    <row r="5792" spans="2:12" x14ac:dyDescent="0.3">
      <c r="B5792" s="3" t="s">
        <v>237</v>
      </c>
      <c r="C5792" s="4">
        <v>2021</v>
      </c>
      <c r="D5792" s="3" t="s">
        <v>1448</v>
      </c>
      <c r="E5792" s="4">
        <v>73796641</v>
      </c>
      <c r="F5792" s="4">
        <v>14792045</v>
      </c>
      <c r="G5792" s="4">
        <v>59004596</v>
      </c>
      <c r="H5792" s="4">
        <v>1565149</v>
      </c>
      <c r="I5792" s="4">
        <v>107961869</v>
      </c>
      <c r="J5792" s="4">
        <v>1692310</v>
      </c>
      <c r="K5792" s="3" t="s">
        <v>1459</v>
      </c>
      <c r="L5792" s="4">
        <v>0.20044333725162369</v>
      </c>
    </row>
    <row r="5793" spans="2:12" x14ac:dyDescent="0.3">
      <c r="B5793" s="3" t="s">
        <v>237</v>
      </c>
      <c r="C5793" s="4">
        <v>2021</v>
      </c>
      <c r="D5793" s="3" t="s">
        <v>1449</v>
      </c>
      <c r="E5793" s="4">
        <v>22787195</v>
      </c>
      <c r="F5793" s="4">
        <v>13547368</v>
      </c>
      <c r="G5793" s="4">
        <v>9239827</v>
      </c>
      <c r="H5793" s="4">
        <v>1464708</v>
      </c>
      <c r="I5793" s="4">
        <v>25601040</v>
      </c>
      <c r="J5793" s="4">
        <v>2764678</v>
      </c>
      <c r="K5793" s="3" t="s">
        <v>1459</v>
      </c>
      <c r="L5793" s="4">
        <v>0.59451670115606592</v>
      </c>
    </row>
    <row r="5794" spans="2:12" x14ac:dyDescent="0.3">
      <c r="B5794" s="3" t="s">
        <v>237</v>
      </c>
      <c r="C5794" s="4">
        <v>2021</v>
      </c>
      <c r="D5794" s="3" t="s">
        <v>1450</v>
      </c>
      <c r="E5794" s="4">
        <v>212448455</v>
      </c>
      <c r="F5794" s="4"/>
      <c r="G5794" s="4">
        <v>212448455</v>
      </c>
      <c r="H5794" s="4">
        <v>3822319</v>
      </c>
      <c r="I5794" s="4">
        <v>212448455</v>
      </c>
      <c r="J5794" s="4"/>
      <c r="K5794" s="3" t="s">
        <v>1451</v>
      </c>
      <c r="L5794" s="4"/>
    </row>
    <row r="5795" spans="2:12" x14ac:dyDescent="0.3">
      <c r="B5795" s="3" t="s">
        <v>237</v>
      </c>
      <c r="C5795" s="4">
        <v>2021</v>
      </c>
      <c r="D5795" s="3" t="s">
        <v>1452</v>
      </c>
      <c r="E5795" s="4">
        <v>101751878</v>
      </c>
      <c r="F5795" s="4">
        <v>30876082</v>
      </c>
      <c r="G5795" s="4">
        <v>70875796</v>
      </c>
      <c r="H5795" s="4">
        <v>3417927</v>
      </c>
      <c r="I5795" s="4">
        <v>142006720</v>
      </c>
      <c r="J5795" s="4">
        <v>3650804</v>
      </c>
      <c r="K5795" s="3" t="s">
        <v>1459</v>
      </c>
      <c r="L5795" s="4">
        <v>0.30344483666434147</v>
      </c>
    </row>
    <row r="5796" spans="2:12" x14ac:dyDescent="0.3">
      <c r="B5796" s="3" t="s">
        <v>237</v>
      </c>
      <c r="C5796" s="4">
        <v>2021</v>
      </c>
      <c r="D5796" s="3" t="s">
        <v>1453</v>
      </c>
      <c r="E5796" s="4">
        <v>20207507</v>
      </c>
      <c r="F5796" s="4">
        <v>12584131</v>
      </c>
      <c r="G5796" s="4">
        <v>7623376</v>
      </c>
      <c r="H5796" s="4">
        <v>1407127</v>
      </c>
      <c r="I5796" s="4">
        <v>22461307</v>
      </c>
      <c r="J5796" s="4">
        <v>2795191</v>
      </c>
      <c r="K5796" s="3" t="s">
        <v>1451</v>
      </c>
      <c r="L5796" s="4">
        <v>0.62274534904280865</v>
      </c>
    </row>
    <row r="5797" spans="2:12" x14ac:dyDescent="0.3">
      <c r="B5797" s="3" t="s">
        <v>237</v>
      </c>
      <c r="C5797" s="4">
        <v>2021</v>
      </c>
      <c r="D5797" s="3" t="s">
        <v>1454</v>
      </c>
      <c r="E5797" s="4">
        <v>79428302</v>
      </c>
      <c r="F5797" s="4">
        <v>40536697</v>
      </c>
      <c r="G5797" s="4">
        <v>38891605</v>
      </c>
      <c r="H5797" s="4">
        <v>1000352</v>
      </c>
      <c r="I5797" s="4">
        <v>126131172</v>
      </c>
      <c r="J5797" s="4">
        <v>5077515</v>
      </c>
      <c r="K5797" s="3" t="s">
        <v>1459</v>
      </c>
      <c r="L5797" s="4">
        <v>0.51035583009189844</v>
      </c>
    </row>
    <row r="5798" spans="2:12" x14ac:dyDescent="0.3">
      <c r="B5798" s="3" t="s">
        <v>237</v>
      </c>
      <c r="C5798" s="4">
        <v>2021</v>
      </c>
      <c r="D5798" s="3" t="s">
        <v>1455</v>
      </c>
      <c r="E5798" s="4">
        <v>51484478</v>
      </c>
      <c r="F5798" s="4">
        <v>15418771</v>
      </c>
      <c r="G5798" s="4">
        <v>36065707</v>
      </c>
      <c r="H5798" s="4">
        <v>746260</v>
      </c>
      <c r="I5798" s="4">
        <v>117138643</v>
      </c>
      <c r="J5798" s="4">
        <v>1606818</v>
      </c>
      <c r="K5798" s="3" t="s">
        <v>1459</v>
      </c>
      <c r="L5798" s="4">
        <v>0.29948387550904176</v>
      </c>
    </row>
    <row r="5799" spans="2:12" x14ac:dyDescent="0.3">
      <c r="B5799" s="3" t="s">
        <v>237</v>
      </c>
      <c r="C5799" s="4">
        <v>2021</v>
      </c>
      <c r="D5799" s="3" t="s">
        <v>1456</v>
      </c>
      <c r="E5799" s="4">
        <v>243140540</v>
      </c>
      <c r="F5799" s="4">
        <v>125751467</v>
      </c>
      <c r="G5799" s="4">
        <v>117389073</v>
      </c>
      <c r="H5799" s="4">
        <v>8539507</v>
      </c>
      <c r="I5799" s="4">
        <v>409804188</v>
      </c>
      <c r="J5799" s="4">
        <v>10261608</v>
      </c>
      <c r="K5799" s="3" t="s">
        <v>1460</v>
      </c>
      <c r="L5799" s="4">
        <v>0.51719662628042207</v>
      </c>
    </row>
    <row r="5800" spans="2:12" x14ac:dyDescent="0.3">
      <c r="B5800" s="3" t="s">
        <v>237</v>
      </c>
      <c r="C5800" s="4">
        <v>2021</v>
      </c>
      <c r="D5800" s="3" t="s">
        <v>1457</v>
      </c>
      <c r="E5800" s="4">
        <v>66390862</v>
      </c>
      <c r="F5800" s="4">
        <v>14763536</v>
      </c>
      <c r="G5800" s="4">
        <v>51627326</v>
      </c>
      <c r="H5800" s="4">
        <v>1662210</v>
      </c>
      <c r="I5800" s="4">
        <v>129200534</v>
      </c>
      <c r="J5800" s="4">
        <v>1601533</v>
      </c>
      <c r="K5800" s="3" t="s">
        <v>1447</v>
      </c>
      <c r="L5800" s="4">
        <v>0.22237301271973242</v>
      </c>
    </row>
    <row r="5801" spans="2:12" x14ac:dyDescent="0.3">
      <c r="B5801" s="3" t="s">
        <v>237</v>
      </c>
      <c r="C5801" s="4">
        <v>2021</v>
      </c>
      <c r="D5801" s="3" t="s">
        <v>1458</v>
      </c>
      <c r="E5801" s="4">
        <v>39516710</v>
      </c>
      <c r="F5801" s="4"/>
      <c r="G5801" s="4">
        <v>39516710</v>
      </c>
      <c r="H5801" s="4">
        <v>31972432</v>
      </c>
      <c r="I5801" s="4">
        <v>39516710</v>
      </c>
      <c r="J5801" s="4"/>
      <c r="K5801" s="3" t="s">
        <v>1451</v>
      </c>
      <c r="L5801" s="4"/>
    </row>
    <row r="5802" spans="2:12" x14ac:dyDescent="0.3">
      <c r="B5802" s="3" t="s">
        <v>237</v>
      </c>
      <c r="C5802" s="4">
        <v>2022</v>
      </c>
      <c r="D5802" s="3" t="s">
        <v>1446</v>
      </c>
      <c r="E5802" s="4">
        <v>191705812</v>
      </c>
      <c r="F5802" s="4">
        <v>88466093</v>
      </c>
      <c r="G5802" s="4">
        <v>103239719</v>
      </c>
      <c r="H5802" s="4">
        <v>2284183</v>
      </c>
      <c r="I5802" s="4">
        <v>319280478</v>
      </c>
      <c r="J5802" s="4">
        <v>11919930</v>
      </c>
      <c r="K5802" s="3" t="s">
        <v>1447</v>
      </c>
      <c r="L5802" s="4">
        <v>0.46146797573356829</v>
      </c>
    </row>
    <row r="5803" spans="2:12" x14ac:dyDescent="0.3">
      <c r="B5803" s="3" t="s">
        <v>237</v>
      </c>
      <c r="C5803" s="4">
        <v>2022</v>
      </c>
      <c r="D5803" s="3" t="s">
        <v>1448</v>
      </c>
      <c r="E5803" s="4">
        <v>41622569</v>
      </c>
      <c r="F5803" s="4">
        <v>9987955</v>
      </c>
      <c r="G5803" s="4">
        <v>31634614</v>
      </c>
      <c r="H5803" s="4">
        <v>5180947</v>
      </c>
      <c r="I5803" s="4">
        <v>284459100</v>
      </c>
      <c r="J5803" s="4">
        <v>4458917</v>
      </c>
      <c r="K5803" s="3" t="s">
        <v>1460</v>
      </c>
      <c r="L5803" s="4">
        <v>0.23996488539667024</v>
      </c>
    </row>
    <row r="5804" spans="2:12" x14ac:dyDescent="0.3">
      <c r="B5804" s="3" t="s">
        <v>237</v>
      </c>
      <c r="C5804" s="4">
        <v>2022</v>
      </c>
      <c r="D5804" s="3" t="s">
        <v>1449</v>
      </c>
      <c r="E5804" s="4">
        <v>23331138</v>
      </c>
      <c r="F5804" s="4">
        <v>14430020</v>
      </c>
      <c r="G5804" s="4">
        <v>8901118</v>
      </c>
      <c r="H5804" s="4">
        <v>1287637</v>
      </c>
      <c r="I5804" s="4">
        <v>26107665</v>
      </c>
      <c r="J5804" s="4">
        <v>2819388</v>
      </c>
      <c r="K5804" s="3" t="s">
        <v>1459</v>
      </c>
      <c r="L5804" s="4">
        <v>0.61848761942087871</v>
      </c>
    </row>
    <row r="5805" spans="2:12" x14ac:dyDescent="0.3">
      <c r="B5805" s="3" t="s">
        <v>237</v>
      </c>
      <c r="C5805" s="4">
        <v>2022</v>
      </c>
      <c r="D5805" s="3" t="s">
        <v>1450</v>
      </c>
      <c r="E5805" s="4">
        <v>212939453</v>
      </c>
      <c r="F5805" s="4"/>
      <c r="G5805" s="4">
        <v>212939453</v>
      </c>
      <c r="H5805" s="4">
        <v>495900</v>
      </c>
      <c r="I5805" s="4">
        <v>212939453</v>
      </c>
      <c r="J5805" s="4"/>
      <c r="K5805" s="3" t="s">
        <v>1451</v>
      </c>
      <c r="L5805" s="4"/>
    </row>
    <row r="5806" spans="2:12" x14ac:dyDescent="0.3">
      <c r="B5806" s="3" t="s">
        <v>237</v>
      </c>
      <c r="C5806" s="4">
        <v>2022</v>
      </c>
      <c r="D5806" s="3" t="s">
        <v>1452</v>
      </c>
      <c r="E5806" s="4">
        <v>105169652</v>
      </c>
      <c r="F5806" s="4">
        <v>33103132</v>
      </c>
      <c r="G5806" s="4">
        <v>72066520</v>
      </c>
      <c r="H5806" s="4">
        <v>3978907</v>
      </c>
      <c r="I5806" s="4">
        <v>141769596</v>
      </c>
      <c r="J5806" s="4">
        <v>3644708</v>
      </c>
      <c r="K5806" s="3" t="s">
        <v>1459</v>
      </c>
      <c r="L5806" s="4">
        <v>0.31475935662504617</v>
      </c>
    </row>
    <row r="5807" spans="2:12" x14ac:dyDescent="0.3">
      <c r="B5807" s="3" t="s">
        <v>237</v>
      </c>
      <c r="C5807" s="4">
        <v>2022</v>
      </c>
      <c r="D5807" s="3" t="s">
        <v>1453</v>
      </c>
      <c r="E5807" s="4">
        <v>18461230</v>
      </c>
      <c r="F5807" s="4">
        <v>10775568</v>
      </c>
      <c r="G5807" s="4">
        <v>7685662</v>
      </c>
      <c r="H5807" s="4">
        <v>1553198</v>
      </c>
      <c r="I5807" s="4">
        <v>18889061</v>
      </c>
      <c r="J5807" s="4">
        <v>2350644</v>
      </c>
      <c r="K5807" s="3" t="s">
        <v>1451</v>
      </c>
      <c r="L5807" s="4">
        <v>0.58368635242613842</v>
      </c>
    </row>
    <row r="5808" spans="2:12" x14ac:dyDescent="0.3">
      <c r="B5808" s="3" t="s">
        <v>237</v>
      </c>
      <c r="C5808" s="4">
        <v>2022</v>
      </c>
      <c r="D5808" s="3" t="s">
        <v>1454</v>
      </c>
      <c r="E5808" s="4">
        <v>78942797</v>
      </c>
      <c r="F5808" s="4">
        <v>41945313</v>
      </c>
      <c r="G5808" s="4">
        <v>36997484</v>
      </c>
      <c r="H5808" s="4">
        <v>824879</v>
      </c>
      <c r="I5808" s="4">
        <v>126710674</v>
      </c>
      <c r="J5808" s="4">
        <v>5099755</v>
      </c>
      <c r="K5808" s="3" t="s">
        <v>1459</v>
      </c>
      <c r="L5808" s="4">
        <v>0.53133806495353841</v>
      </c>
    </row>
    <row r="5809" spans="2:12" x14ac:dyDescent="0.3">
      <c r="B5809" s="3" t="s">
        <v>237</v>
      </c>
      <c r="C5809" s="4">
        <v>2022</v>
      </c>
      <c r="D5809" s="3" t="s">
        <v>1455</v>
      </c>
      <c r="E5809" s="4">
        <v>92643782</v>
      </c>
      <c r="F5809" s="4">
        <v>22231254</v>
      </c>
      <c r="G5809" s="4">
        <v>70412528</v>
      </c>
      <c r="H5809" s="4">
        <v>3804283</v>
      </c>
      <c r="I5809" s="4">
        <v>633150900</v>
      </c>
      <c r="J5809" s="4">
        <v>8685078</v>
      </c>
      <c r="K5809" s="3" t="s">
        <v>1460</v>
      </c>
      <c r="L5809" s="4">
        <v>0.23996487967211874</v>
      </c>
    </row>
    <row r="5810" spans="2:12" x14ac:dyDescent="0.3">
      <c r="B5810" s="3" t="s">
        <v>237</v>
      </c>
      <c r="C5810" s="4">
        <v>2022</v>
      </c>
      <c r="D5810" s="3" t="s">
        <v>1456</v>
      </c>
      <c r="E5810" s="4">
        <v>251884236</v>
      </c>
      <c r="F5810" s="4">
        <v>131838343</v>
      </c>
      <c r="G5810" s="4">
        <v>120045893</v>
      </c>
      <c r="H5810" s="4">
        <v>10052269</v>
      </c>
      <c r="I5810" s="4">
        <v>449621331</v>
      </c>
      <c r="J5810" s="4">
        <v>11258640</v>
      </c>
      <c r="K5810" s="3" t="s">
        <v>1460</v>
      </c>
      <c r="L5810" s="4">
        <v>0.52340847165997317</v>
      </c>
    </row>
    <row r="5811" spans="2:12" x14ac:dyDescent="0.3">
      <c r="B5811" s="3" t="s">
        <v>237</v>
      </c>
      <c r="C5811" s="4">
        <v>2022</v>
      </c>
      <c r="D5811" s="3" t="s">
        <v>1457</v>
      </c>
      <c r="E5811" s="4">
        <v>69381651</v>
      </c>
      <c r="F5811" s="4">
        <v>15666333</v>
      </c>
      <c r="G5811" s="4">
        <v>53715318</v>
      </c>
      <c r="H5811" s="4">
        <v>3011313</v>
      </c>
      <c r="I5811" s="4">
        <v>316103793</v>
      </c>
      <c r="J5811" s="4">
        <v>3918332</v>
      </c>
      <c r="K5811" s="3" t="s">
        <v>1460</v>
      </c>
      <c r="L5811" s="4">
        <v>0.22579936876970541</v>
      </c>
    </row>
    <row r="5812" spans="2:12" x14ac:dyDescent="0.3">
      <c r="B5812" s="3" t="s">
        <v>237</v>
      </c>
      <c r="C5812" s="4">
        <v>2022</v>
      </c>
      <c r="D5812" s="3" t="s">
        <v>1458</v>
      </c>
      <c r="E5812" s="4">
        <v>109001761</v>
      </c>
      <c r="F5812" s="4"/>
      <c r="G5812" s="4">
        <v>109001761</v>
      </c>
      <c r="H5812" s="4">
        <v>69419954</v>
      </c>
      <c r="I5812" s="4">
        <v>109001761</v>
      </c>
      <c r="J5812" s="4"/>
      <c r="K5812" s="3" t="s">
        <v>1451</v>
      </c>
      <c r="L5812" s="4"/>
    </row>
    <row r="5813" spans="2:12" x14ac:dyDescent="0.3">
      <c r="B5813" s="3" t="s">
        <v>237</v>
      </c>
      <c r="C5813" s="4">
        <v>2023</v>
      </c>
      <c r="D5813" s="3" t="s">
        <v>1446</v>
      </c>
      <c r="E5813" s="4">
        <v>197829600</v>
      </c>
      <c r="F5813" s="4">
        <v>96220803</v>
      </c>
      <c r="G5813" s="4">
        <v>101608797</v>
      </c>
      <c r="H5813" s="4">
        <v>2062103</v>
      </c>
      <c r="I5813" s="4">
        <v>295723431</v>
      </c>
      <c r="J5813" s="4">
        <v>11202979</v>
      </c>
      <c r="K5813" s="3" t="s">
        <v>1447</v>
      </c>
      <c r="L5813" s="4">
        <v>0.486382235014376</v>
      </c>
    </row>
    <row r="5814" spans="2:12" x14ac:dyDescent="0.3">
      <c r="B5814" s="3" t="s">
        <v>237</v>
      </c>
      <c r="C5814" s="4">
        <v>2023</v>
      </c>
      <c r="D5814" s="3" t="s">
        <v>1448</v>
      </c>
      <c r="E5814" s="4">
        <v>85866129</v>
      </c>
      <c r="F5814" s="4">
        <v>17330006</v>
      </c>
      <c r="G5814" s="4">
        <v>68536123</v>
      </c>
      <c r="H5814" s="4">
        <v>6878196</v>
      </c>
      <c r="I5814" s="4">
        <v>569199325</v>
      </c>
      <c r="J5814" s="4">
        <v>7394496</v>
      </c>
      <c r="K5814" s="3" t="s">
        <v>1460</v>
      </c>
      <c r="L5814" s="4">
        <v>0.20182586779939737</v>
      </c>
    </row>
    <row r="5815" spans="2:12" x14ac:dyDescent="0.3">
      <c r="B5815" s="3" t="s">
        <v>237</v>
      </c>
      <c r="C5815" s="4">
        <v>2023</v>
      </c>
      <c r="D5815" s="3" t="s">
        <v>1449</v>
      </c>
      <c r="E5815" s="4">
        <v>24046378</v>
      </c>
      <c r="F5815" s="4">
        <v>15745606</v>
      </c>
      <c r="G5815" s="4">
        <v>8300772</v>
      </c>
      <c r="H5815" s="4">
        <v>838412</v>
      </c>
      <c r="I5815" s="4">
        <v>26828210</v>
      </c>
      <c r="J5815" s="4">
        <v>2836447</v>
      </c>
      <c r="K5815" s="3" t="s">
        <v>1459</v>
      </c>
      <c r="L5815" s="4">
        <v>0.65480156720484062</v>
      </c>
    </row>
    <row r="5816" spans="2:12" x14ac:dyDescent="0.3">
      <c r="B5816" s="3" t="s">
        <v>237</v>
      </c>
      <c r="C5816" s="4">
        <v>2023</v>
      </c>
      <c r="D5816" s="3" t="s">
        <v>1450</v>
      </c>
      <c r="E5816" s="4">
        <v>212938279</v>
      </c>
      <c r="F5816" s="4"/>
      <c r="G5816" s="4">
        <v>212938279</v>
      </c>
      <c r="H5816" s="4">
        <v>0</v>
      </c>
      <c r="I5816" s="4">
        <v>212938279</v>
      </c>
      <c r="J5816" s="4"/>
      <c r="K5816" s="3" t="s">
        <v>1451</v>
      </c>
      <c r="L5816" s="4"/>
    </row>
    <row r="5817" spans="2:12" x14ac:dyDescent="0.3">
      <c r="B5817" s="3" t="s">
        <v>237</v>
      </c>
      <c r="C5817" s="4">
        <v>2023</v>
      </c>
      <c r="D5817" s="3" t="s">
        <v>1452</v>
      </c>
      <c r="E5817" s="4">
        <v>138412776</v>
      </c>
      <c r="F5817" s="4">
        <v>36541428</v>
      </c>
      <c r="G5817" s="4">
        <v>101871348</v>
      </c>
      <c r="H5817" s="4">
        <v>32912671</v>
      </c>
      <c r="I5817" s="4">
        <v>176613495</v>
      </c>
      <c r="J5817" s="4">
        <v>4500237</v>
      </c>
      <c r="K5817" s="3" t="s">
        <v>1459</v>
      </c>
      <c r="L5817" s="4">
        <v>0.26400328825136776</v>
      </c>
    </row>
    <row r="5818" spans="2:12" x14ac:dyDescent="0.3">
      <c r="B5818" s="3" t="s">
        <v>237</v>
      </c>
      <c r="C5818" s="4">
        <v>2023</v>
      </c>
      <c r="D5818" s="3" t="s">
        <v>1453</v>
      </c>
      <c r="E5818" s="4">
        <v>20436816</v>
      </c>
      <c r="F5818" s="4">
        <v>11543858</v>
      </c>
      <c r="G5818" s="4">
        <v>8892958</v>
      </c>
      <c r="H5818" s="4">
        <v>4007926</v>
      </c>
      <c r="I5818" s="4">
        <v>21454180</v>
      </c>
      <c r="J5818" s="4">
        <v>2476168</v>
      </c>
      <c r="K5818" s="3" t="s">
        <v>1451</v>
      </c>
      <c r="L5818" s="4">
        <v>0.56485599322321045</v>
      </c>
    </row>
    <row r="5819" spans="2:12" x14ac:dyDescent="0.3">
      <c r="B5819" s="3" t="s">
        <v>237</v>
      </c>
      <c r="C5819" s="4">
        <v>2023</v>
      </c>
      <c r="D5819" s="3" t="s">
        <v>1454</v>
      </c>
      <c r="E5819" s="4">
        <v>80473391</v>
      </c>
      <c r="F5819" s="4">
        <v>44422739</v>
      </c>
      <c r="G5819" s="4">
        <v>36050652</v>
      </c>
      <c r="H5819" s="4">
        <v>612761</v>
      </c>
      <c r="I5819" s="4">
        <v>127265184</v>
      </c>
      <c r="J5819" s="4">
        <v>5216153</v>
      </c>
      <c r="K5819" s="3" t="s">
        <v>1459</v>
      </c>
      <c r="L5819" s="4">
        <v>0.55201773465716142</v>
      </c>
    </row>
    <row r="5820" spans="2:12" x14ac:dyDescent="0.3">
      <c r="B5820" s="3" t="s">
        <v>237</v>
      </c>
      <c r="C5820" s="4">
        <v>2023</v>
      </c>
      <c r="D5820" s="3" t="s">
        <v>1455</v>
      </c>
      <c r="E5820" s="4">
        <v>63803596</v>
      </c>
      <c r="F5820" s="4">
        <v>17197300</v>
      </c>
      <c r="G5820" s="4">
        <v>46606296</v>
      </c>
      <c r="H5820" s="4">
        <v>8448627</v>
      </c>
      <c r="I5820" s="4">
        <v>614240996</v>
      </c>
      <c r="J5820" s="4">
        <v>7013752</v>
      </c>
      <c r="K5820" s="3" t="s">
        <v>1460</v>
      </c>
      <c r="L5820" s="4">
        <v>0.26953496476907041</v>
      </c>
    </row>
    <row r="5821" spans="2:12" x14ac:dyDescent="0.3">
      <c r="B5821" s="3" t="s">
        <v>237</v>
      </c>
      <c r="C5821" s="4">
        <v>2023</v>
      </c>
      <c r="D5821" s="3" t="s">
        <v>1456</v>
      </c>
      <c r="E5821" s="4">
        <v>264397273</v>
      </c>
      <c r="F5821" s="4">
        <v>139452706</v>
      </c>
      <c r="G5821" s="4">
        <v>124944567</v>
      </c>
      <c r="H5821" s="4">
        <v>12380281</v>
      </c>
      <c r="I5821" s="4">
        <v>885859225</v>
      </c>
      <c r="J5821" s="4">
        <v>19681296</v>
      </c>
      <c r="K5821" s="3" t="s">
        <v>1460</v>
      </c>
      <c r="L5821" s="4">
        <v>0.52743624931411448</v>
      </c>
    </row>
    <row r="5822" spans="2:12" x14ac:dyDescent="0.3">
      <c r="B5822" s="3" t="s">
        <v>237</v>
      </c>
      <c r="C5822" s="4">
        <v>2023</v>
      </c>
      <c r="D5822" s="3" t="s">
        <v>1457</v>
      </c>
      <c r="E5822" s="4">
        <v>72834711</v>
      </c>
      <c r="F5822" s="4">
        <v>16613505</v>
      </c>
      <c r="G5822" s="4">
        <v>56221206</v>
      </c>
      <c r="H5822" s="4">
        <v>3474570</v>
      </c>
      <c r="I5822" s="4">
        <v>319578363</v>
      </c>
      <c r="J5822" s="4">
        <v>3264821</v>
      </c>
      <c r="K5822" s="3" t="s">
        <v>1460</v>
      </c>
      <c r="L5822" s="4">
        <v>0.22809872891511851</v>
      </c>
    </row>
    <row r="5823" spans="2:12" x14ac:dyDescent="0.3">
      <c r="B5823" s="3" t="s">
        <v>237</v>
      </c>
      <c r="C5823" s="4">
        <v>2023</v>
      </c>
      <c r="D5823" s="3" t="s">
        <v>1458</v>
      </c>
      <c r="E5823" s="4">
        <v>115753660</v>
      </c>
      <c r="F5823" s="4"/>
      <c r="G5823" s="4">
        <v>115753660</v>
      </c>
      <c r="H5823" s="4">
        <v>6751897</v>
      </c>
      <c r="I5823" s="4">
        <v>115753660</v>
      </c>
      <c r="J5823" s="4"/>
      <c r="K5823" s="3" t="s">
        <v>1451</v>
      </c>
      <c r="L5823" s="4"/>
    </row>
    <row r="5824" spans="2:12" x14ac:dyDescent="0.3">
      <c r="B5824" s="3" t="s">
        <v>237</v>
      </c>
      <c r="C5824" s="4">
        <v>2024</v>
      </c>
      <c r="D5824" s="3" t="s">
        <v>1446</v>
      </c>
      <c r="E5824" s="4">
        <v>304216336</v>
      </c>
      <c r="F5824" s="4">
        <v>103195501</v>
      </c>
      <c r="G5824" s="4">
        <v>201020835</v>
      </c>
      <c r="H5824" s="4">
        <v>108348216</v>
      </c>
      <c r="I5824" s="4">
        <v>506456896</v>
      </c>
      <c r="J5824" s="4">
        <v>18775704</v>
      </c>
      <c r="K5824" s="3" t="s">
        <v>1460</v>
      </c>
      <c r="L5824" s="4">
        <v>0.339217486992546</v>
      </c>
    </row>
    <row r="5825" spans="2:12" x14ac:dyDescent="0.3">
      <c r="B5825" s="3" t="s">
        <v>237</v>
      </c>
      <c r="C5825" s="4">
        <v>2024</v>
      </c>
      <c r="D5825" s="3" t="s">
        <v>1448</v>
      </c>
      <c r="E5825" s="4">
        <v>86436689</v>
      </c>
      <c r="F5825" s="4">
        <v>18607640</v>
      </c>
      <c r="G5825" s="4">
        <v>67829049</v>
      </c>
      <c r="H5825" s="4">
        <v>634565</v>
      </c>
      <c r="I5825" s="4">
        <v>416037600</v>
      </c>
      <c r="J5825" s="4">
        <v>5415061</v>
      </c>
      <c r="K5825" s="3" t="s">
        <v>1460</v>
      </c>
      <c r="L5825" s="4">
        <v>0.21527478915810855</v>
      </c>
    </row>
    <row r="5826" spans="2:12" x14ac:dyDescent="0.3">
      <c r="B5826" s="3" t="s">
        <v>237</v>
      </c>
      <c r="C5826" s="4">
        <v>2024</v>
      </c>
      <c r="D5826" s="3" t="s">
        <v>1449</v>
      </c>
      <c r="E5826" s="4">
        <v>26358934</v>
      </c>
      <c r="F5826" s="4">
        <v>16609986</v>
      </c>
      <c r="G5826" s="4">
        <v>9748948</v>
      </c>
      <c r="H5826" s="4">
        <v>3180577</v>
      </c>
      <c r="I5826" s="4">
        <v>79076802</v>
      </c>
      <c r="J5826" s="4">
        <v>8460182</v>
      </c>
      <c r="K5826" s="3" t="s">
        <v>1459</v>
      </c>
      <c r="L5826" s="4">
        <v>0.63014634810345516</v>
      </c>
    </row>
    <row r="5827" spans="2:12" x14ac:dyDescent="0.3">
      <c r="B5827" s="3" t="s">
        <v>237</v>
      </c>
      <c r="C5827" s="4">
        <v>2024</v>
      </c>
      <c r="D5827" s="3" t="s">
        <v>1450</v>
      </c>
      <c r="E5827" s="4">
        <v>215358551</v>
      </c>
      <c r="F5827" s="4"/>
      <c r="G5827" s="4">
        <v>215358551</v>
      </c>
      <c r="H5827" s="4">
        <v>2420273</v>
      </c>
      <c r="I5827" s="4">
        <v>215358551</v>
      </c>
      <c r="J5827" s="4"/>
      <c r="K5827" s="3" t="s">
        <v>1451</v>
      </c>
      <c r="L5827" s="4"/>
    </row>
    <row r="5828" spans="2:12" x14ac:dyDescent="0.3">
      <c r="B5828" s="3" t="s">
        <v>237</v>
      </c>
      <c r="C5828" s="4">
        <v>2024</v>
      </c>
      <c r="D5828" s="3" t="s">
        <v>1452</v>
      </c>
      <c r="E5828" s="4">
        <v>143292060</v>
      </c>
      <c r="F5828" s="4">
        <v>40679261</v>
      </c>
      <c r="G5828" s="4">
        <v>102612799</v>
      </c>
      <c r="H5828" s="4">
        <v>5393558</v>
      </c>
      <c r="I5828" s="4">
        <v>429876179</v>
      </c>
      <c r="J5828" s="4">
        <v>6561171</v>
      </c>
      <c r="K5828" s="3" t="s">
        <v>1459</v>
      </c>
      <c r="L5828" s="4">
        <v>0.28389054494715199</v>
      </c>
    </row>
    <row r="5829" spans="2:12" x14ac:dyDescent="0.3">
      <c r="B5829" s="3" t="s">
        <v>237</v>
      </c>
      <c r="C5829" s="4">
        <v>2024</v>
      </c>
      <c r="D5829" s="3" t="s">
        <v>1453</v>
      </c>
      <c r="E5829" s="4">
        <v>23278413</v>
      </c>
      <c r="F5829" s="4">
        <v>12390902</v>
      </c>
      <c r="G5829" s="4">
        <v>10887511</v>
      </c>
      <c r="H5829" s="4">
        <v>4628290</v>
      </c>
      <c r="I5829" s="4">
        <v>69835230</v>
      </c>
      <c r="J5829" s="4">
        <v>6803371</v>
      </c>
      <c r="K5829" s="3" t="s">
        <v>1451</v>
      </c>
      <c r="L5829" s="4">
        <v>0.53229152691809356</v>
      </c>
    </row>
    <row r="5830" spans="2:12" x14ac:dyDescent="0.3">
      <c r="B5830" s="3" t="s">
        <v>237</v>
      </c>
      <c r="C5830" s="4">
        <v>2024</v>
      </c>
      <c r="D5830" s="3" t="s">
        <v>1454</v>
      </c>
      <c r="E5830" s="4">
        <v>80683125</v>
      </c>
      <c r="F5830" s="4">
        <v>44381002</v>
      </c>
      <c r="G5830" s="4">
        <v>36302123</v>
      </c>
      <c r="H5830" s="4">
        <v>2435959</v>
      </c>
      <c r="I5830" s="4">
        <v>242049375</v>
      </c>
      <c r="J5830" s="4">
        <v>8745190</v>
      </c>
      <c r="K5830" s="3" t="s">
        <v>1459</v>
      </c>
      <c r="L5830" s="4">
        <v>0.55006548147459589</v>
      </c>
    </row>
    <row r="5831" spans="2:12" x14ac:dyDescent="0.3">
      <c r="B5831" s="3" t="s">
        <v>237</v>
      </c>
      <c r="C5831" s="4">
        <v>2024</v>
      </c>
      <c r="D5831" s="3" t="s">
        <v>1455</v>
      </c>
      <c r="E5831" s="4">
        <v>66703426</v>
      </c>
      <c r="F5831" s="4">
        <v>18217012</v>
      </c>
      <c r="G5831" s="4">
        <v>48486414</v>
      </c>
      <c r="H5831" s="4">
        <v>2899829</v>
      </c>
      <c r="I5831" s="4">
        <v>529502400</v>
      </c>
      <c r="J5831" s="4">
        <v>6050720</v>
      </c>
      <c r="K5831" s="3" t="s">
        <v>1460</v>
      </c>
      <c r="L5831" s="4">
        <v>0.27310459285854372</v>
      </c>
    </row>
    <row r="5832" spans="2:12" x14ac:dyDescent="0.3">
      <c r="B5832" s="3" t="s">
        <v>237</v>
      </c>
      <c r="C5832" s="4">
        <v>2024</v>
      </c>
      <c r="D5832" s="3" t="s">
        <v>1456</v>
      </c>
      <c r="E5832" s="4">
        <v>273193840</v>
      </c>
      <c r="F5832" s="4">
        <v>147434453</v>
      </c>
      <c r="G5832" s="4">
        <v>125759387</v>
      </c>
      <c r="H5832" s="4">
        <v>8898911</v>
      </c>
      <c r="I5832" s="4">
        <v>480700000</v>
      </c>
      <c r="J5832" s="4">
        <v>15795401</v>
      </c>
      <c r="K5832" s="3" t="s">
        <v>1460</v>
      </c>
      <c r="L5832" s="4">
        <v>0.53966975609698964</v>
      </c>
    </row>
    <row r="5833" spans="2:12" x14ac:dyDescent="0.3">
      <c r="B5833" s="3" t="s">
        <v>237</v>
      </c>
      <c r="C5833" s="4">
        <v>2024</v>
      </c>
      <c r="D5833" s="3" t="s">
        <v>1457</v>
      </c>
      <c r="E5833" s="4">
        <v>73220449</v>
      </c>
      <c r="F5833" s="4">
        <v>17558686</v>
      </c>
      <c r="G5833" s="4">
        <v>55661763</v>
      </c>
      <c r="H5833" s="4">
        <v>416397</v>
      </c>
      <c r="I5833" s="4">
        <v>346620000</v>
      </c>
      <c r="J5833" s="4">
        <v>4158988</v>
      </c>
      <c r="K5833" s="3" t="s">
        <v>1460</v>
      </c>
      <c r="L5833" s="4">
        <v>0.23980576792147232</v>
      </c>
    </row>
    <row r="5834" spans="2:12" x14ac:dyDescent="0.3">
      <c r="B5834" s="3" t="s">
        <v>237</v>
      </c>
      <c r="C5834" s="4">
        <v>2024</v>
      </c>
      <c r="D5834" s="3" t="s">
        <v>1458</v>
      </c>
      <c r="E5834" s="4">
        <v>29432569</v>
      </c>
      <c r="F5834" s="4"/>
      <c r="G5834" s="4">
        <v>29432569</v>
      </c>
      <c r="H5834" s="4">
        <v>-86321088</v>
      </c>
      <c r="I5834" s="4">
        <v>29432569</v>
      </c>
      <c r="J5834" s="4"/>
      <c r="K5834" s="3" t="s">
        <v>1451</v>
      </c>
      <c r="L5834" s="4"/>
    </row>
    <row r="5835" spans="2:12" x14ac:dyDescent="0.3">
      <c r="B5835" s="3" t="s">
        <v>239</v>
      </c>
      <c r="C5835" s="4">
        <v>2019</v>
      </c>
      <c r="D5835" s="3" t="s">
        <v>1446</v>
      </c>
      <c r="E5835" s="4">
        <v>48180049</v>
      </c>
      <c r="F5835" s="4">
        <v>20263074</v>
      </c>
      <c r="G5835" s="4">
        <v>27916975</v>
      </c>
      <c r="H5835" s="4">
        <v>425773</v>
      </c>
      <c r="I5835" s="4">
        <v>87164150</v>
      </c>
      <c r="J5835" s="4">
        <v>2301225</v>
      </c>
      <c r="K5835" s="3" t="s">
        <v>1459</v>
      </c>
      <c r="L5835" s="4">
        <v>0.42056980888500134</v>
      </c>
    </row>
    <row r="5836" spans="2:12" x14ac:dyDescent="0.3">
      <c r="B5836" s="3" t="s">
        <v>239</v>
      </c>
      <c r="C5836" s="4">
        <v>2019</v>
      </c>
      <c r="D5836" s="3" t="s">
        <v>1448</v>
      </c>
      <c r="E5836" s="4">
        <v>46203811</v>
      </c>
      <c r="F5836" s="4">
        <v>17997116</v>
      </c>
      <c r="G5836" s="4">
        <v>28206695</v>
      </c>
      <c r="H5836" s="4">
        <v>202271</v>
      </c>
      <c r="I5836" s="4">
        <v>245726282</v>
      </c>
      <c r="J5836" s="4">
        <v>3566313</v>
      </c>
      <c r="K5836" s="3" t="s">
        <v>1460</v>
      </c>
      <c r="L5836" s="4">
        <v>0.38951583452715621</v>
      </c>
    </row>
    <row r="5837" spans="2:12" x14ac:dyDescent="0.3">
      <c r="B5837" s="3" t="s">
        <v>239</v>
      </c>
      <c r="C5837" s="4">
        <v>2019</v>
      </c>
      <c r="D5837" s="3" t="s">
        <v>1449</v>
      </c>
      <c r="E5837" s="4">
        <v>11886634</v>
      </c>
      <c r="F5837" s="4">
        <v>7339077</v>
      </c>
      <c r="G5837" s="4">
        <v>4547557</v>
      </c>
      <c r="H5837" s="4">
        <v>627413</v>
      </c>
      <c r="I5837" s="4">
        <v>14532336</v>
      </c>
      <c r="J5837" s="4">
        <v>1058835</v>
      </c>
      <c r="K5837" s="3" t="s">
        <v>1459</v>
      </c>
      <c r="L5837" s="4">
        <v>0.61742264462757079</v>
      </c>
    </row>
    <row r="5838" spans="2:12" x14ac:dyDescent="0.3">
      <c r="B5838" s="3" t="s">
        <v>239</v>
      </c>
      <c r="C5838" s="4">
        <v>2019</v>
      </c>
      <c r="D5838" s="3" t="s">
        <v>1450</v>
      </c>
      <c r="E5838" s="4">
        <v>45917818</v>
      </c>
      <c r="F5838" s="4"/>
      <c r="G5838" s="4">
        <v>45917818</v>
      </c>
      <c r="H5838" s="4">
        <v>2041520</v>
      </c>
      <c r="I5838" s="4">
        <v>45917818</v>
      </c>
      <c r="J5838" s="4"/>
      <c r="K5838" s="3" t="s">
        <v>1451</v>
      </c>
      <c r="L5838" s="4"/>
    </row>
    <row r="5839" spans="2:12" x14ac:dyDescent="0.3">
      <c r="B5839" s="3" t="s">
        <v>239</v>
      </c>
      <c r="C5839" s="4">
        <v>2019</v>
      </c>
      <c r="D5839" s="3" t="s">
        <v>1452</v>
      </c>
      <c r="E5839" s="4">
        <v>0</v>
      </c>
      <c r="F5839" s="4">
        <v>0</v>
      </c>
      <c r="G5839" s="4">
        <v>0</v>
      </c>
      <c r="H5839" s="4">
        <v>0</v>
      </c>
      <c r="I5839" s="4">
        <v>0</v>
      </c>
      <c r="J5839" s="4">
        <v>0</v>
      </c>
      <c r="K5839" s="3" t="s">
        <v>1459</v>
      </c>
      <c r="L5839" s="4"/>
    </row>
    <row r="5840" spans="2:12" x14ac:dyDescent="0.3">
      <c r="B5840" s="3" t="s">
        <v>239</v>
      </c>
      <c r="C5840" s="4">
        <v>2019</v>
      </c>
      <c r="D5840" s="3" t="s">
        <v>1453</v>
      </c>
      <c r="E5840" s="4">
        <v>20706168</v>
      </c>
      <c r="F5840" s="4">
        <v>7839911</v>
      </c>
      <c r="G5840" s="4">
        <v>12866257</v>
      </c>
      <c r="H5840" s="4">
        <v>466571</v>
      </c>
      <c r="I5840" s="4">
        <v>27437115</v>
      </c>
      <c r="J5840" s="4">
        <v>1323985</v>
      </c>
      <c r="K5840" s="3" t="s">
        <v>1451</v>
      </c>
      <c r="L5840" s="4">
        <v>0.37862684201152041</v>
      </c>
    </row>
    <row r="5841" spans="2:12" x14ac:dyDescent="0.3">
      <c r="B5841" s="3" t="s">
        <v>239</v>
      </c>
      <c r="C5841" s="4">
        <v>2019</v>
      </c>
      <c r="D5841" s="3" t="s">
        <v>1454</v>
      </c>
      <c r="E5841" s="4">
        <v>12833818</v>
      </c>
      <c r="F5841" s="4">
        <v>6239626</v>
      </c>
      <c r="G5841" s="4">
        <v>6594192</v>
      </c>
      <c r="H5841" s="4">
        <v>1119184</v>
      </c>
      <c r="I5841" s="4">
        <v>18147253</v>
      </c>
      <c r="J5841" s="4">
        <v>1150065</v>
      </c>
      <c r="K5841" s="3" t="s">
        <v>1459</v>
      </c>
      <c r="L5841" s="4">
        <v>0.48618626195260056</v>
      </c>
    </row>
    <row r="5842" spans="2:12" x14ac:dyDescent="0.3">
      <c r="B5842" s="3" t="s">
        <v>239</v>
      </c>
      <c r="C5842" s="4">
        <v>2019</v>
      </c>
      <c r="D5842" s="3" t="s">
        <v>1455</v>
      </c>
      <c r="E5842" s="4">
        <v>36685857</v>
      </c>
      <c r="F5842" s="4">
        <v>16635479</v>
      </c>
      <c r="G5842" s="4">
        <v>20050378</v>
      </c>
      <c r="H5842" s="4">
        <v>219038</v>
      </c>
      <c r="I5842" s="4">
        <v>222046068</v>
      </c>
      <c r="J5842" s="4">
        <v>3505547</v>
      </c>
      <c r="K5842" s="3" t="s">
        <v>1460</v>
      </c>
      <c r="L5842" s="4">
        <v>0.45345755450118014</v>
      </c>
    </row>
    <row r="5843" spans="2:12" x14ac:dyDescent="0.3">
      <c r="B5843" s="3" t="s">
        <v>239</v>
      </c>
      <c r="C5843" s="4">
        <v>2019</v>
      </c>
      <c r="D5843" s="3" t="s">
        <v>1456</v>
      </c>
      <c r="E5843" s="4">
        <v>174794851</v>
      </c>
      <c r="F5843" s="4">
        <v>83213112</v>
      </c>
      <c r="G5843" s="4">
        <v>91581739</v>
      </c>
      <c r="H5843" s="4">
        <v>1555748</v>
      </c>
      <c r="I5843" s="4">
        <v>539714118</v>
      </c>
      <c r="J5843" s="4">
        <v>9858119</v>
      </c>
      <c r="K5843" s="3" t="s">
        <v>1460</v>
      </c>
      <c r="L5843" s="4">
        <v>0.47606157460553572</v>
      </c>
    </row>
    <row r="5844" spans="2:12" x14ac:dyDescent="0.3">
      <c r="B5844" s="3" t="s">
        <v>239</v>
      </c>
      <c r="C5844" s="4">
        <v>2019</v>
      </c>
      <c r="D5844" s="3" t="s">
        <v>1457</v>
      </c>
      <c r="E5844" s="4">
        <v>51974664</v>
      </c>
      <c r="F5844" s="4">
        <v>20449649</v>
      </c>
      <c r="G5844" s="4">
        <v>31525015</v>
      </c>
      <c r="H5844" s="4">
        <v>982537</v>
      </c>
      <c r="I5844" s="4">
        <v>238231094</v>
      </c>
      <c r="J5844" s="4">
        <v>3470736</v>
      </c>
      <c r="K5844" s="3" t="s">
        <v>1460</v>
      </c>
      <c r="L5844" s="4">
        <v>0.39345418375383823</v>
      </c>
    </row>
    <row r="5845" spans="2:12" x14ac:dyDescent="0.3">
      <c r="B5845" s="3" t="s">
        <v>239</v>
      </c>
      <c r="C5845" s="4">
        <v>2019</v>
      </c>
      <c r="D5845" s="3" t="s">
        <v>1458</v>
      </c>
      <c r="E5845" s="4">
        <v>2359360</v>
      </c>
      <c r="F5845" s="4"/>
      <c r="G5845" s="4">
        <v>2359360</v>
      </c>
      <c r="H5845" s="4">
        <v>1479490</v>
      </c>
      <c r="I5845" s="4">
        <v>2359360</v>
      </c>
      <c r="J5845" s="4"/>
      <c r="K5845" s="3" t="s">
        <v>1451</v>
      </c>
      <c r="L5845" s="4"/>
    </row>
    <row r="5846" spans="2:12" x14ac:dyDescent="0.3">
      <c r="B5846" s="3" t="s">
        <v>239</v>
      </c>
      <c r="C5846" s="4">
        <v>2020</v>
      </c>
      <c r="D5846" s="3" t="s">
        <v>1446</v>
      </c>
      <c r="E5846" s="4">
        <v>48547515</v>
      </c>
      <c r="F5846" s="4">
        <v>21478124</v>
      </c>
      <c r="G5846" s="4">
        <v>27069391</v>
      </c>
      <c r="H5846" s="4">
        <v>287149</v>
      </c>
      <c r="I5846" s="4">
        <v>87631615</v>
      </c>
      <c r="J5846" s="4">
        <v>2315924</v>
      </c>
      <c r="K5846" s="3" t="s">
        <v>1459</v>
      </c>
      <c r="L5846" s="4">
        <v>0.44241448815660289</v>
      </c>
    </row>
    <row r="5847" spans="2:12" x14ac:dyDescent="0.3">
      <c r="B5847" s="3" t="s">
        <v>239</v>
      </c>
      <c r="C5847" s="4">
        <v>2020</v>
      </c>
      <c r="D5847" s="3" t="s">
        <v>1448</v>
      </c>
      <c r="E5847" s="4">
        <v>48754028</v>
      </c>
      <c r="F5847" s="4">
        <v>19145706</v>
      </c>
      <c r="G5847" s="4">
        <v>29608322</v>
      </c>
      <c r="H5847" s="4">
        <v>2551707</v>
      </c>
      <c r="I5847" s="4">
        <v>248277991</v>
      </c>
      <c r="J5847" s="4">
        <v>3628801</v>
      </c>
      <c r="K5847" s="3" t="s">
        <v>1460</v>
      </c>
      <c r="L5847" s="4">
        <v>0.39269998368134834</v>
      </c>
    </row>
    <row r="5848" spans="2:12" x14ac:dyDescent="0.3">
      <c r="B5848" s="3" t="s">
        <v>239</v>
      </c>
      <c r="C5848" s="4">
        <v>2020</v>
      </c>
      <c r="D5848" s="3" t="s">
        <v>1449</v>
      </c>
      <c r="E5848" s="4">
        <v>12430296</v>
      </c>
      <c r="F5848" s="4">
        <v>7778162</v>
      </c>
      <c r="G5848" s="4">
        <v>4652134</v>
      </c>
      <c r="H5848" s="4">
        <v>661835</v>
      </c>
      <c r="I5848" s="4">
        <v>15141453</v>
      </c>
      <c r="J5848" s="4">
        <v>1097614</v>
      </c>
      <c r="K5848" s="3" t="s">
        <v>1459</v>
      </c>
      <c r="L5848" s="4">
        <v>0.62574229929842373</v>
      </c>
    </row>
    <row r="5849" spans="2:12" x14ac:dyDescent="0.3">
      <c r="B5849" s="3" t="s">
        <v>239</v>
      </c>
      <c r="C5849" s="4">
        <v>2020</v>
      </c>
      <c r="D5849" s="3" t="s">
        <v>1450</v>
      </c>
      <c r="E5849" s="4">
        <v>53093956</v>
      </c>
      <c r="F5849" s="4"/>
      <c r="G5849" s="4">
        <v>53093956</v>
      </c>
      <c r="H5849" s="4">
        <v>7176141</v>
      </c>
      <c r="I5849" s="4">
        <v>53093956</v>
      </c>
      <c r="J5849" s="4"/>
      <c r="K5849" s="3" t="s">
        <v>1451</v>
      </c>
      <c r="L5849" s="4"/>
    </row>
    <row r="5850" spans="2:12" x14ac:dyDescent="0.3">
      <c r="B5850" s="3" t="s">
        <v>239</v>
      </c>
      <c r="C5850" s="4">
        <v>2020</v>
      </c>
      <c r="D5850" s="3" t="s">
        <v>1452</v>
      </c>
      <c r="E5850" s="4">
        <v>0</v>
      </c>
      <c r="F5850" s="4">
        <v>0</v>
      </c>
      <c r="G5850" s="4">
        <v>0</v>
      </c>
      <c r="H5850" s="4">
        <v>0</v>
      </c>
      <c r="I5850" s="4">
        <v>0</v>
      </c>
      <c r="J5850" s="4">
        <v>0</v>
      </c>
      <c r="K5850" s="3" t="s">
        <v>1459</v>
      </c>
      <c r="L5850" s="4"/>
    </row>
    <row r="5851" spans="2:12" x14ac:dyDescent="0.3">
      <c r="B5851" s="3" t="s">
        <v>239</v>
      </c>
      <c r="C5851" s="4">
        <v>2020</v>
      </c>
      <c r="D5851" s="3" t="s">
        <v>1453</v>
      </c>
      <c r="E5851" s="4">
        <v>21091945</v>
      </c>
      <c r="F5851" s="4">
        <v>8464225</v>
      </c>
      <c r="G5851" s="4">
        <v>12627720</v>
      </c>
      <c r="H5851" s="4">
        <v>273613</v>
      </c>
      <c r="I5851" s="4">
        <v>27822810</v>
      </c>
      <c r="J5851" s="4">
        <v>1378380</v>
      </c>
      <c r="K5851" s="3" t="s">
        <v>1451</v>
      </c>
      <c r="L5851" s="4">
        <v>0.40130130246404494</v>
      </c>
    </row>
    <row r="5852" spans="2:12" x14ac:dyDescent="0.3">
      <c r="B5852" s="3" t="s">
        <v>239</v>
      </c>
      <c r="C5852" s="4">
        <v>2020</v>
      </c>
      <c r="D5852" s="3" t="s">
        <v>1454</v>
      </c>
      <c r="E5852" s="4">
        <v>12964927</v>
      </c>
      <c r="F5852" s="4">
        <v>6825294</v>
      </c>
      <c r="G5852" s="4">
        <v>6139633</v>
      </c>
      <c r="H5852" s="4">
        <v>131109</v>
      </c>
      <c r="I5852" s="4">
        <v>18278362</v>
      </c>
      <c r="J5852" s="4">
        <v>1157574</v>
      </c>
      <c r="K5852" s="3" t="s">
        <v>1459</v>
      </c>
      <c r="L5852" s="4">
        <v>0.52644291788145048</v>
      </c>
    </row>
    <row r="5853" spans="2:12" x14ac:dyDescent="0.3">
      <c r="B5853" s="3" t="s">
        <v>239</v>
      </c>
      <c r="C5853" s="4">
        <v>2020</v>
      </c>
      <c r="D5853" s="3" t="s">
        <v>1455</v>
      </c>
      <c r="E5853" s="4">
        <v>37856714</v>
      </c>
      <c r="F5853" s="4">
        <v>17531188</v>
      </c>
      <c r="G5853" s="4">
        <v>20325526</v>
      </c>
      <c r="H5853" s="4">
        <v>896045</v>
      </c>
      <c r="I5853" s="4">
        <v>223221709</v>
      </c>
      <c r="J5853" s="4">
        <v>3529530</v>
      </c>
      <c r="K5853" s="3" t="s">
        <v>1460</v>
      </c>
      <c r="L5853" s="4">
        <v>0.46309323096558247</v>
      </c>
    </row>
    <row r="5854" spans="2:12" x14ac:dyDescent="0.3">
      <c r="B5854" s="3" t="s">
        <v>239</v>
      </c>
      <c r="C5854" s="4">
        <v>2020</v>
      </c>
      <c r="D5854" s="3" t="s">
        <v>1456</v>
      </c>
      <c r="E5854" s="4">
        <v>177337074</v>
      </c>
      <c r="F5854" s="4">
        <v>86834437</v>
      </c>
      <c r="G5854" s="4">
        <v>90502637</v>
      </c>
      <c r="H5854" s="4">
        <v>2438106</v>
      </c>
      <c r="I5854" s="4">
        <v>542218524</v>
      </c>
      <c r="J5854" s="4">
        <v>9914442</v>
      </c>
      <c r="K5854" s="3" t="s">
        <v>1460</v>
      </c>
      <c r="L5854" s="4">
        <v>0.48965754899057373</v>
      </c>
    </row>
    <row r="5855" spans="2:12" x14ac:dyDescent="0.3">
      <c r="B5855" s="3" t="s">
        <v>239</v>
      </c>
      <c r="C5855" s="4">
        <v>2020</v>
      </c>
      <c r="D5855" s="3" t="s">
        <v>1457</v>
      </c>
      <c r="E5855" s="4">
        <v>53277293</v>
      </c>
      <c r="F5855" s="4">
        <v>21581978</v>
      </c>
      <c r="G5855" s="4">
        <v>31695315</v>
      </c>
      <c r="H5855" s="4">
        <v>1327540</v>
      </c>
      <c r="I5855" s="4">
        <v>239451415</v>
      </c>
      <c r="J5855" s="4">
        <v>3492394</v>
      </c>
      <c r="K5855" s="3" t="s">
        <v>1460</v>
      </c>
      <c r="L5855" s="4">
        <v>0.40508773597036923</v>
      </c>
    </row>
    <row r="5856" spans="2:12" x14ac:dyDescent="0.3">
      <c r="B5856" s="3" t="s">
        <v>239</v>
      </c>
      <c r="C5856" s="4">
        <v>2020</v>
      </c>
      <c r="D5856" s="3" t="s">
        <v>1458</v>
      </c>
      <c r="E5856" s="4">
        <v>9027833</v>
      </c>
      <c r="F5856" s="4"/>
      <c r="G5856" s="4">
        <v>9027833</v>
      </c>
      <c r="H5856" s="4">
        <v>7326881</v>
      </c>
      <c r="I5856" s="4">
        <v>9027833</v>
      </c>
      <c r="J5856" s="4"/>
      <c r="K5856" s="3" t="s">
        <v>1451</v>
      </c>
      <c r="L5856" s="4"/>
    </row>
    <row r="5857" spans="2:12" x14ac:dyDescent="0.3">
      <c r="B5857" s="3" t="s">
        <v>239</v>
      </c>
      <c r="C5857" s="4">
        <v>2021</v>
      </c>
      <c r="D5857" s="3" t="s">
        <v>1446</v>
      </c>
      <c r="E5857" s="4">
        <v>52343012</v>
      </c>
      <c r="F5857" s="4">
        <v>22792266</v>
      </c>
      <c r="G5857" s="4">
        <v>29550746</v>
      </c>
      <c r="H5857" s="4">
        <v>1163002</v>
      </c>
      <c r="I5857" s="4">
        <v>92210759</v>
      </c>
      <c r="J5857" s="4">
        <v>2329926</v>
      </c>
      <c r="K5857" s="3" t="s">
        <v>1459</v>
      </c>
      <c r="L5857" s="4">
        <v>0.43544047484313664</v>
      </c>
    </row>
    <row r="5858" spans="2:12" x14ac:dyDescent="0.3">
      <c r="B5858" s="3" t="s">
        <v>239</v>
      </c>
      <c r="C5858" s="4">
        <v>2021</v>
      </c>
      <c r="D5858" s="3" t="s">
        <v>1448</v>
      </c>
      <c r="E5858" s="4">
        <v>49822402</v>
      </c>
      <c r="F5858" s="4">
        <v>20243320</v>
      </c>
      <c r="G5858" s="4">
        <v>29579082</v>
      </c>
      <c r="H5858" s="4">
        <v>941726</v>
      </c>
      <c r="I5858" s="4">
        <v>246865177</v>
      </c>
      <c r="J5858" s="4">
        <v>3558845</v>
      </c>
      <c r="K5858" s="3" t="s">
        <v>1459</v>
      </c>
      <c r="L5858" s="4">
        <v>0.40630959543058565</v>
      </c>
    </row>
    <row r="5859" spans="2:12" x14ac:dyDescent="0.3">
      <c r="B5859" s="3" t="s">
        <v>239</v>
      </c>
      <c r="C5859" s="4">
        <v>2021</v>
      </c>
      <c r="D5859" s="3" t="s">
        <v>1449</v>
      </c>
      <c r="E5859" s="4">
        <v>12423388</v>
      </c>
      <c r="F5859" s="4">
        <v>8307831</v>
      </c>
      <c r="G5859" s="4">
        <v>4115557</v>
      </c>
      <c r="H5859" s="4">
        <v>73092</v>
      </c>
      <c r="I5859" s="4">
        <v>14374569</v>
      </c>
      <c r="J5859" s="4">
        <v>1031323</v>
      </c>
      <c r="K5859" s="3" t="s">
        <v>1459</v>
      </c>
      <c r="L5859" s="4">
        <v>0.66872506920012476</v>
      </c>
    </row>
    <row r="5860" spans="2:12" x14ac:dyDescent="0.3">
      <c r="B5860" s="3" t="s">
        <v>239</v>
      </c>
      <c r="C5860" s="4">
        <v>2021</v>
      </c>
      <c r="D5860" s="3" t="s">
        <v>1450</v>
      </c>
      <c r="E5860" s="4">
        <v>53775834</v>
      </c>
      <c r="F5860" s="4"/>
      <c r="G5860" s="4">
        <v>53775834</v>
      </c>
      <c r="H5860" s="4">
        <v>681877</v>
      </c>
      <c r="I5860" s="4">
        <v>53775834</v>
      </c>
      <c r="J5860" s="4"/>
      <c r="K5860" s="3" t="s">
        <v>1451</v>
      </c>
      <c r="L5860" s="4"/>
    </row>
    <row r="5861" spans="2:12" x14ac:dyDescent="0.3">
      <c r="B5861" s="3" t="s">
        <v>239</v>
      </c>
      <c r="C5861" s="4">
        <v>2021</v>
      </c>
      <c r="D5861" s="3" t="s">
        <v>1452</v>
      </c>
      <c r="E5861" s="4">
        <v>0</v>
      </c>
      <c r="F5861" s="4">
        <v>0</v>
      </c>
      <c r="G5861" s="4">
        <v>0</v>
      </c>
      <c r="H5861" s="4">
        <v>0</v>
      </c>
      <c r="I5861" s="4">
        <v>0</v>
      </c>
      <c r="J5861" s="4">
        <v>0</v>
      </c>
      <c r="K5861" s="3" t="s">
        <v>1459</v>
      </c>
      <c r="L5861" s="4"/>
    </row>
    <row r="5862" spans="2:12" x14ac:dyDescent="0.3">
      <c r="B5862" s="3" t="s">
        <v>239</v>
      </c>
      <c r="C5862" s="4">
        <v>2021</v>
      </c>
      <c r="D5862" s="3" t="s">
        <v>1453</v>
      </c>
      <c r="E5862" s="4">
        <v>23965237</v>
      </c>
      <c r="F5862" s="4">
        <v>9144019</v>
      </c>
      <c r="G5862" s="4">
        <v>14821218</v>
      </c>
      <c r="H5862" s="4">
        <v>1119358</v>
      </c>
      <c r="I5862" s="4">
        <v>30634781</v>
      </c>
      <c r="J5862" s="4">
        <v>1331828</v>
      </c>
      <c r="K5862" s="3" t="s">
        <v>1451</v>
      </c>
      <c r="L5862" s="4">
        <v>0.38155345594954893</v>
      </c>
    </row>
    <row r="5863" spans="2:12" x14ac:dyDescent="0.3">
      <c r="B5863" s="3" t="s">
        <v>239</v>
      </c>
      <c r="C5863" s="4">
        <v>2021</v>
      </c>
      <c r="D5863" s="3" t="s">
        <v>1454</v>
      </c>
      <c r="E5863" s="4">
        <v>13212916</v>
      </c>
      <c r="F5863" s="4">
        <v>7421997</v>
      </c>
      <c r="G5863" s="4">
        <v>5790919</v>
      </c>
      <c r="H5863" s="4">
        <v>94510</v>
      </c>
      <c r="I5863" s="4">
        <v>18247611</v>
      </c>
      <c r="J5863" s="4">
        <v>1150055</v>
      </c>
      <c r="K5863" s="3" t="s">
        <v>1459</v>
      </c>
      <c r="L5863" s="4">
        <v>0.56172286268981053</v>
      </c>
    </row>
    <row r="5864" spans="2:12" x14ac:dyDescent="0.3">
      <c r="B5864" s="3" t="s">
        <v>239</v>
      </c>
      <c r="C5864" s="4">
        <v>2021</v>
      </c>
      <c r="D5864" s="3" t="s">
        <v>1455</v>
      </c>
      <c r="E5864" s="4">
        <v>38070638</v>
      </c>
      <c r="F5864" s="4">
        <v>18444184</v>
      </c>
      <c r="G5864" s="4">
        <v>19626454</v>
      </c>
      <c r="H5864" s="4">
        <v>213925</v>
      </c>
      <c r="I5864" s="4">
        <v>223430261</v>
      </c>
      <c r="J5864" s="4">
        <v>3537411</v>
      </c>
      <c r="K5864" s="3" t="s">
        <v>1459</v>
      </c>
      <c r="L5864" s="4">
        <v>0.48447267944393263</v>
      </c>
    </row>
    <row r="5865" spans="2:12" x14ac:dyDescent="0.3">
      <c r="B5865" s="3" t="s">
        <v>239</v>
      </c>
      <c r="C5865" s="4">
        <v>2021</v>
      </c>
      <c r="D5865" s="3" t="s">
        <v>1456</v>
      </c>
      <c r="E5865" s="4">
        <v>180545459</v>
      </c>
      <c r="F5865" s="4">
        <v>90455590</v>
      </c>
      <c r="G5865" s="4">
        <v>90089869</v>
      </c>
      <c r="H5865" s="4">
        <v>1166122</v>
      </c>
      <c r="I5865" s="4">
        <v>543252243</v>
      </c>
      <c r="J5865" s="4">
        <v>9416308</v>
      </c>
      <c r="K5865" s="3" t="s">
        <v>1459</v>
      </c>
      <c r="L5865" s="4">
        <v>0.50101282248256385</v>
      </c>
    </row>
    <row r="5866" spans="2:12" x14ac:dyDescent="0.3">
      <c r="B5866" s="3" t="s">
        <v>239</v>
      </c>
      <c r="C5866" s="4">
        <v>2021</v>
      </c>
      <c r="D5866" s="3" t="s">
        <v>1457</v>
      </c>
      <c r="E5866" s="4">
        <v>54493371</v>
      </c>
      <c r="F5866" s="4">
        <v>22692803</v>
      </c>
      <c r="G5866" s="4">
        <v>31800568</v>
      </c>
      <c r="H5866" s="4">
        <v>1179851</v>
      </c>
      <c r="I5866" s="4">
        <v>239653616</v>
      </c>
      <c r="J5866" s="4">
        <v>3470579</v>
      </c>
      <c r="K5866" s="3" t="s">
        <v>1459</v>
      </c>
      <c r="L5866" s="4">
        <v>0.41643235835052306</v>
      </c>
    </row>
    <row r="5867" spans="2:12" x14ac:dyDescent="0.3">
      <c r="B5867" s="3" t="s">
        <v>239</v>
      </c>
      <c r="C5867" s="4">
        <v>2021</v>
      </c>
      <c r="D5867" s="3" t="s">
        <v>1458</v>
      </c>
      <c r="E5867" s="4">
        <v>14185744</v>
      </c>
      <c r="F5867" s="4"/>
      <c r="G5867" s="4">
        <v>14185744</v>
      </c>
      <c r="H5867" s="4">
        <v>12192281</v>
      </c>
      <c r="I5867" s="4">
        <v>14185744</v>
      </c>
      <c r="J5867" s="4"/>
      <c r="K5867" s="3" t="s">
        <v>1451</v>
      </c>
      <c r="L5867" s="4"/>
    </row>
    <row r="5868" spans="2:12" x14ac:dyDescent="0.3">
      <c r="B5868" s="3" t="s">
        <v>239</v>
      </c>
      <c r="C5868" s="4">
        <v>2022</v>
      </c>
      <c r="D5868" s="3" t="s">
        <v>1446</v>
      </c>
      <c r="E5868" s="4">
        <v>52621990</v>
      </c>
      <c r="F5868" s="4">
        <v>24151377</v>
      </c>
      <c r="G5868" s="4">
        <v>28470613</v>
      </c>
      <c r="H5868" s="4">
        <v>224067</v>
      </c>
      <c r="I5868" s="4">
        <v>92699826</v>
      </c>
      <c r="J5868" s="4">
        <v>2484501</v>
      </c>
      <c r="K5868" s="3" t="s">
        <v>1459</v>
      </c>
      <c r="L5868" s="4">
        <v>0.45895978088247896</v>
      </c>
    </row>
    <row r="5869" spans="2:12" x14ac:dyDescent="0.3">
      <c r="B5869" s="3" t="s">
        <v>239</v>
      </c>
      <c r="C5869" s="4">
        <v>2022</v>
      </c>
      <c r="D5869" s="3" t="s">
        <v>1448</v>
      </c>
      <c r="E5869" s="4">
        <v>51040785</v>
      </c>
      <c r="F5869" s="4">
        <v>21417222</v>
      </c>
      <c r="G5869" s="4">
        <v>29623563</v>
      </c>
      <c r="H5869" s="4">
        <v>978664</v>
      </c>
      <c r="I5869" s="4">
        <v>229865178</v>
      </c>
      <c r="J5869" s="4">
        <v>3332034</v>
      </c>
      <c r="K5869" s="3" t="s">
        <v>1460</v>
      </c>
      <c r="L5869" s="4">
        <v>0.41960996485457658</v>
      </c>
    </row>
    <row r="5870" spans="2:12" x14ac:dyDescent="0.3">
      <c r="B5870" s="3" t="s">
        <v>239</v>
      </c>
      <c r="C5870" s="4">
        <v>2022</v>
      </c>
      <c r="D5870" s="3" t="s">
        <v>1449</v>
      </c>
      <c r="E5870" s="4">
        <v>15032618</v>
      </c>
      <c r="F5870" s="4">
        <v>8985816</v>
      </c>
      <c r="G5870" s="4">
        <v>6046802</v>
      </c>
      <c r="H5870" s="4">
        <v>2609230</v>
      </c>
      <c r="I5870" s="4">
        <v>17542057</v>
      </c>
      <c r="J5870" s="4">
        <v>1241491</v>
      </c>
      <c r="K5870" s="3" t="s">
        <v>1459</v>
      </c>
      <c r="L5870" s="4">
        <v>0.59775456277808692</v>
      </c>
    </row>
    <row r="5871" spans="2:12" x14ac:dyDescent="0.3">
      <c r="B5871" s="3" t="s">
        <v>239</v>
      </c>
      <c r="C5871" s="4">
        <v>2022</v>
      </c>
      <c r="D5871" s="3" t="s">
        <v>1450</v>
      </c>
      <c r="E5871" s="4">
        <v>56084225</v>
      </c>
      <c r="F5871" s="4"/>
      <c r="G5871" s="4">
        <v>56084225</v>
      </c>
      <c r="H5871" s="4">
        <v>2308390</v>
      </c>
      <c r="I5871" s="4">
        <v>56084225</v>
      </c>
      <c r="J5871" s="4"/>
      <c r="K5871" s="3" t="s">
        <v>1451</v>
      </c>
      <c r="L5871" s="4"/>
    </row>
    <row r="5872" spans="2:12" x14ac:dyDescent="0.3">
      <c r="B5872" s="3" t="s">
        <v>239</v>
      </c>
      <c r="C5872" s="4">
        <v>2022</v>
      </c>
      <c r="D5872" s="3" t="s">
        <v>1452</v>
      </c>
      <c r="E5872" s="4">
        <v>0</v>
      </c>
      <c r="F5872" s="4">
        <v>0</v>
      </c>
      <c r="G5872" s="4">
        <v>0</v>
      </c>
      <c r="H5872" s="4">
        <v>0</v>
      </c>
      <c r="I5872" s="4">
        <v>0</v>
      </c>
      <c r="J5872" s="4">
        <v>0</v>
      </c>
      <c r="K5872" s="3" t="s">
        <v>1451</v>
      </c>
      <c r="L5872" s="4"/>
    </row>
    <row r="5873" spans="2:12" x14ac:dyDescent="0.3">
      <c r="B5873" s="3" t="s">
        <v>239</v>
      </c>
      <c r="C5873" s="4">
        <v>2022</v>
      </c>
      <c r="D5873" s="3" t="s">
        <v>1453</v>
      </c>
      <c r="E5873" s="4">
        <v>24450281</v>
      </c>
      <c r="F5873" s="4">
        <v>9949025</v>
      </c>
      <c r="G5873" s="4">
        <v>14501256</v>
      </c>
      <c r="H5873" s="4">
        <v>505561</v>
      </c>
      <c r="I5873" s="4">
        <v>31052427</v>
      </c>
      <c r="J5873" s="4">
        <v>1610948</v>
      </c>
      <c r="K5873" s="3" t="s">
        <v>1451</v>
      </c>
      <c r="L5873" s="4">
        <v>0.40690841140026163</v>
      </c>
    </row>
    <row r="5874" spans="2:12" x14ac:dyDescent="0.3">
      <c r="B5874" s="3" t="s">
        <v>239</v>
      </c>
      <c r="C5874" s="4">
        <v>2022</v>
      </c>
      <c r="D5874" s="3" t="s">
        <v>1454</v>
      </c>
      <c r="E5874" s="4">
        <v>13504420</v>
      </c>
      <c r="F5874" s="4">
        <v>8013455</v>
      </c>
      <c r="G5874" s="4">
        <v>5490965</v>
      </c>
      <c r="H5874" s="4">
        <v>238965</v>
      </c>
      <c r="I5874" s="4">
        <v>18817853</v>
      </c>
      <c r="J5874" s="4">
        <v>1192207</v>
      </c>
      <c r="K5874" s="3" t="s">
        <v>1459</v>
      </c>
      <c r="L5874" s="4">
        <v>0.59339497734815716</v>
      </c>
    </row>
    <row r="5875" spans="2:12" x14ac:dyDescent="0.3">
      <c r="B5875" s="3" t="s">
        <v>239</v>
      </c>
      <c r="C5875" s="4">
        <v>2022</v>
      </c>
      <c r="D5875" s="3" t="s">
        <v>1455</v>
      </c>
      <c r="E5875" s="4">
        <v>38465048</v>
      </c>
      <c r="F5875" s="4">
        <v>19356119</v>
      </c>
      <c r="G5875" s="4">
        <v>19108929</v>
      </c>
      <c r="H5875" s="4">
        <v>296197</v>
      </c>
      <c r="I5875" s="4">
        <v>187069727</v>
      </c>
      <c r="J5875" s="4">
        <v>2823414</v>
      </c>
      <c r="K5875" s="3" t="s">
        <v>1460</v>
      </c>
      <c r="L5875" s="4">
        <v>0.50321317680404298</v>
      </c>
    </row>
    <row r="5876" spans="2:12" x14ac:dyDescent="0.3">
      <c r="B5876" s="3" t="s">
        <v>239</v>
      </c>
      <c r="C5876" s="4">
        <v>2022</v>
      </c>
      <c r="D5876" s="3" t="s">
        <v>1456</v>
      </c>
      <c r="E5876" s="4">
        <v>181545328</v>
      </c>
      <c r="F5876" s="4">
        <v>94074945</v>
      </c>
      <c r="G5876" s="4">
        <v>87470383</v>
      </c>
      <c r="H5876" s="4">
        <v>650686</v>
      </c>
      <c r="I5876" s="4">
        <v>546477031</v>
      </c>
      <c r="J5876" s="4">
        <v>11028047</v>
      </c>
      <c r="K5876" s="3" t="s">
        <v>1460</v>
      </c>
      <c r="L5876" s="4">
        <v>0.51818984292451742</v>
      </c>
    </row>
    <row r="5877" spans="2:12" x14ac:dyDescent="0.3">
      <c r="B5877" s="3" t="s">
        <v>239</v>
      </c>
      <c r="C5877" s="4">
        <v>2022</v>
      </c>
      <c r="D5877" s="3" t="s">
        <v>1457</v>
      </c>
      <c r="E5877" s="4">
        <v>55543771</v>
      </c>
      <c r="F5877" s="4">
        <v>23882927</v>
      </c>
      <c r="G5877" s="4">
        <v>31660844</v>
      </c>
      <c r="H5877" s="4">
        <v>821695</v>
      </c>
      <c r="I5877" s="4">
        <v>241896869</v>
      </c>
      <c r="J5877" s="4">
        <v>3554704</v>
      </c>
      <c r="K5877" s="3" t="s">
        <v>1460</v>
      </c>
      <c r="L5877" s="4">
        <v>0.42998389504378448</v>
      </c>
    </row>
    <row r="5878" spans="2:12" x14ac:dyDescent="0.3">
      <c r="B5878" s="3" t="s">
        <v>239</v>
      </c>
      <c r="C5878" s="4">
        <v>2022</v>
      </c>
      <c r="D5878" s="3" t="s">
        <v>1458</v>
      </c>
      <c r="E5878" s="4">
        <v>35635649</v>
      </c>
      <c r="F5878" s="4"/>
      <c r="G5878" s="4">
        <v>35635649</v>
      </c>
      <c r="H5878" s="4">
        <v>22733782</v>
      </c>
      <c r="I5878" s="4">
        <v>35635649</v>
      </c>
      <c r="J5878" s="4"/>
      <c r="K5878" s="3" t="s">
        <v>1451</v>
      </c>
      <c r="L5878" s="4"/>
    </row>
    <row r="5879" spans="2:12" x14ac:dyDescent="0.3">
      <c r="B5879" s="3" t="s">
        <v>239</v>
      </c>
      <c r="C5879" s="4">
        <v>2023</v>
      </c>
      <c r="D5879" s="3" t="s">
        <v>1446</v>
      </c>
      <c r="E5879" s="4">
        <v>56298027</v>
      </c>
      <c r="F5879" s="4">
        <v>25635075</v>
      </c>
      <c r="G5879" s="4">
        <v>30662952</v>
      </c>
      <c r="H5879" s="4">
        <v>1024751</v>
      </c>
      <c r="I5879" s="4">
        <v>109007220</v>
      </c>
      <c r="J5879" s="4">
        <v>2987060</v>
      </c>
      <c r="K5879" s="3" t="s">
        <v>1447</v>
      </c>
      <c r="L5879" s="4">
        <v>0.4553458862776843</v>
      </c>
    </row>
    <row r="5880" spans="2:12" x14ac:dyDescent="0.3">
      <c r="B5880" s="3" t="s">
        <v>239</v>
      </c>
      <c r="C5880" s="4">
        <v>2023</v>
      </c>
      <c r="D5880" s="3" t="s">
        <v>1448</v>
      </c>
      <c r="E5880" s="4">
        <v>54360856</v>
      </c>
      <c r="F5880" s="4">
        <v>22673047</v>
      </c>
      <c r="G5880" s="4">
        <v>31687809</v>
      </c>
      <c r="H5880" s="4">
        <v>2952011</v>
      </c>
      <c r="I5880" s="4">
        <v>237611675</v>
      </c>
      <c r="J5880" s="4">
        <v>3564666</v>
      </c>
      <c r="K5880" s="3" t="s">
        <v>1460</v>
      </c>
      <c r="L5880" s="4">
        <v>0.41708406872768888</v>
      </c>
    </row>
    <row r="5881" spans="2:12" x14ac:dyDescent="0.3">
      <c r="B5881" s="3" t="s">
        <v>239</v>
      </c>
      <c r="C5881" s="4">
        <v>2023</v>
      </c>
      <c r="D5881" s="3" t="s">
        <v>1449</v>
      </c>
      <c r="E5881" s="4">
        <v>16001967</v>
      </c>
      <c r="F5881" s="4">
        <v>9345344</v>
      </c>
      <c r="G5881" s="4">
        <v>6656623</v>
      </c>
      <c r="H5881" s="4">
        <v>1379913</v>
      </c>
      <c r="I5881" s="4">
        <v>20287083</v>
      </c>
      <c r="J5881" s="4">
        <v>1448382</v>
      </c>
      <c r="K5881" s="3" t="s">
        <v>1459</v>
      </c>
      <c r="L5881" s="4">
        <v>0.58401220299979373</v>
      </c>
    </row>
    <row r="5882" spans="2:12" x14ac:dyDescent="0.3">
      <c r="B5882" s="3" t="s">
        <v>239</v>
      </c>
      <c r="C5882" s="4">
        <v>2023</v>
      </c>
      <c r="D5882" s="3" t="s">
        <v>1450</v>
      </c>
      <c r="E5882" s="4">
        <v>58866767</v>
      </c>
      <c r="F5882" s="4"/>
      <c r="G5882" s="4">
        <v>58866767</v>
      </c>
      <c r="H5882" s="4">
        <v>2765876</v>
      </c>
      <c r="I5882" s="4">
        <v>58866767</v>
      </c>
      <c r="J5882" s="4"/>
      <c r="K5882" s="3" t="s">
        <v>1451</v>
      </c>
      <c r="L5882" s="4"/>
    </row>
    <row r="5883" spans="2:12" x14ac:dyDescent="0.3">
      <c r="B5883" s="3" t="s">
        <v>239</v>
      </c>
      <c r="C5883" s="4">
        <v>2023</v>
      </c>
      <c r="D5883" s="3" t="s">
        <v>1452</v>
      </c>
      <c r="E5883" s="4">
        <v>0</v>
      </c>
      <c r="F5883" s="4">
        <v>0</v>
      </c>
      <c r="G5883" s="4">
        <v>0</v>
      </c>
      <c r="H5883" s="4">
        <v>0</v>
      </c>
      <c r="I5883" s="4">
        <v>0</v>
      </c>
      <c r="J5883" s="4">
        <v>0</v>
      </c>
      <c r="K5883" s="3" t="s">
        <v>1459</v>
      </c>
      <c r="L5883" s="4"/>
    </row>
    <row r="5884" spans="2:12" x14ac:dyDescent="0.3">
      <c r="B5884" s="3" t="s">
        <v>239</v>
      </c>
      <c r="C5884" s="4">
        <v>2023</v>
      </c>
      <c r="D5884" s="3" t="s">
        <v>1453</v>
      </c>
      <c r="E5884" s="4">
        <v>25159964</v>
      </c>
      <c r="F5884" s="4">
        <v>10827579</v>
      </c>
      <c r="G5884" s="4">
        <v>14332385</v>
      </c>
      <c r="H5884" s="4">
        <v>478433</v>
      </c>
      <c r="I5884" s="4">
        <v>36532564</v>
      </c>
      <c r="J5884" s="4">
        <v>1940846</v>
      </c>
      <c r="K5884" s="3" t="s">
        <v>1451</v>
      </c>
      <c r="L5884" s="4">
        <v>0.43034954263050612</v>
      </c>
    </row>
    <row r="5885" spans="2:12" x14ac:dyDescent="0.3">
      <c r="B5885" s="3" t="s">
        <v>239</v>
      </c>
      <c r="C5885" s="4">
        <v>2023</v>
      </c>
      <c r="D5885" s="3" t="s">
        <v>1454</v>
      </c>
      <c r="E5885" s="4">
        <v>14170576</v>
      </c>
      <c r="F5885" s="4">
        <v>8582646</v>
      </c>
      <c r="G5885" s="4">
        <v>5587930</v>
      </c>
      <c r="H5885" s="4">
        <v>425345</v>
      </c>
      <c r="I5885" s="4">
        <v>22913455</v>
      </c>
      <c r="J5885" s="4">
        <v>1450780</v>
      </c>
      <c r="K5885" s="3" t="s">
        <v>1447</v>
      </c>
      <c r="L5885" s="4">
        <v>0.60566669978693877</v>
      </c>
    </row>
    <row r="5886" spans="2:12" x14ac:dyDescent="0.3">
      <c r="B5886" s="3" t="s">
        <v>239</v>
      </c>
      <c r="C5886" s="4">
        <v>2023</v>
      </c>
      <c r="D5886" s="3" t="s">
        <v>1455</v>
      </c>
      <c r="E5886" s="4">
        <v>67014040</v>
      </c>
      <c r="F5886" s="4">
        <v>21016571</v>
      </c>
      <c r="G5886" s="4">
        <v>45997469</v>
      </c>
      <c r="H5886" s="4">
        <v>934697</v>
      </c>
      <c r="I5886" s="4">
        <v>188355608</v>
      </c>
      <c r="J5886" s="4">
        <v>2948321</v>
      </c>
      <c r="K5886" s="3" t="s">
        <v>1460</v>
      </c>
      <c r="L5886" s="4">
        <v>0.31361444556991341</v>
      </c>
    </row>
    <row r="5887" spans="2:12" x14ac:dyDescent="0.3">
      <c r="B5887" s="3" t="s">
        <v>239</v>
      </c>
      <c r="C5887" s="4">
        <v>2023</v>
      </c>
      <c r="D5887" s="3" t="s">
        <v>1456</v>
      </c>
      <c r="E5887" s="4">
        <v>184228514</v>
      </c>
      <c r="F5887" s="4">
        <v>97683721</v>
      </c>
      <c r="G5887" s="4">
        <v>86544793</v>
      </c>
      <c r="H5887" s="4">
        <v>2698209</v>
      </c>
      <c r="I5887" s="4">
        <v>608689004</v>
      </c>
      <c r="J5887" s="4">
        <v>11621221</v>
      </c>
      <c r="K5887" s="3" t="s">
        <v>1460</v>
      </c>
      <c r="L5887" s="4">
        <v>0.53023128113599183</v>
      </c>
    </row>
    <row r="5888" spans="2:12" x14ac:dyDescent="0.3">
      <c r="B5888" s="3" t="s">
        <v>239</v>
      </c>
      <c r="C5888" s="4">
        <v>2023</v>
      </c>
      <c r="D5888" s="3" t="s">
        <v>1457</v>
      </c>
      <c r="E5888" s="4">
        <v>58256682</v>
      </c>
      <c r="F5888" s="4">
        <v>25194368</v>
      </c>
      <c r="G5888" s="4">
        <v>33062314</v>
      </c>
      <c r="H5888" s="4">
        <v>2306244</v>
      </c>
      <c r="I5888" s="4">
        <v>250876110</v>
      </c>
      <c r="J5888" s="4">
        <v>3789120</v>
      </c>
      <c r="K5888" s="3" t="s">
        <v>1460</v>
      </c>
      <c r="L5888" s="4">
        <v>0.43247172916576332</v>
      </c>
    </row>
    <row r="5889" spans="2:12" x14ac:dyDescent="0.3">
      <c r="B5889" s="3" t="s">
        <v>239</v>
      </c>
      <c r="C5889" s="4">
        <v>2023</v>
      </c>
      <c r="D5889" s="3" t="s">
        <v>1458</v>
      </c>
      <c r="E5889" s="4">
        <v>48014448</v>
      </c>
      <c r="F5889" s="4"/>
      <c r="G5889" s="4">
        <v>48014448</v>
      </c>
      <c r="H5889" s="4">
        <v>16376459</v>
      </c>
      <c r="I5889" s="4">
        <v>48014448</v>
      </c>
      <c r="J5889" s="4"/>
      <c r="K5889" s="3" t="s">
        <v>1451</v>
      </c>
      <c r="L5889" s="4"/>
    </row>
    <row r="5890" spans="2:12" x14ac:dyDescent="0.3">
      <c r="B5890" s="3" t="s">
        <v>239</v>
      </c>
      <c r="C5890" s="4">
        <v>2024</v>
      </c>
      <c r="D5890" s="3" t="s">
        <v>1446</v>
      </c>
      <c r="E5890" s="4">
        <v>100346928</v>
      </c>
      <c r="F5890" s="4">
        <v>27978385</v>
      </c>
      <c r="G5890" s="4">
        <v>72368543</v>
      </c>
      <c r="H5890" s="4">
        <v>3822118</v>
      </c>
      <c r="I5890" s="4">
        <v>155507200</v>
      </c>
      <c r="J5890" s="4">
        <v>4092295</v>
      </c>
      <c r="K5890" s="3" t="s">
        <v>1460</v>
      </c>
      <c r="L5890" s="4">
        <v>0.2788165572941107</v>
      </c>
    </row>
    <row r="5891" spans="2:12" x14ac:dyDescent="0.3">
      <c r="B5891" s="3" t="s">
        <v>239</v>
      </c>
      <c r="C5891" s="4">
        <v>2024</v>
      </c>
      <c r="D5891" s="3" t="s">
        <v>1448</v>
      </c>
      <c r="E5891" s="4">
        <v>55769307</v>
      </c>
      <c r="F5891" s="4">
        <v>23908300</v>
      </c>
      <c r="G5891" s="4">
        <v>31861007</v>
      </c>
      <c r="H5891" s="4">
        <v>1351333</v>
      </c>
      <c r="I5891" s="4">
        <v>247116142</v>
      </c>
      <c r="J5891" s="4">
        <v>3688301</v>
      </c>
      <c r="K5891" s="3" t="s">
        <v>1447</v>
      </c>
      <c r="L5891" s="4">
        <v>0.42869996573563302</v>
      </c>
    </row>
    <row r="5892" spans="2:12" x14ac:dyDescent="0.3">
      <c r="B5892" s="3" t="s">
        <v>239</v>
      </c>
      <c r="C5892" s="4">
        <v>2024</v>
      </c>
      <c r="D5892" s="3" t="s">
        <v>1449</v>
      </c>
      <c r="E5892" s="4">
        <v>16255782</v>
      </c>
      <c r="F5892" s="4">
        <v>9769211</v>
      </c>
      <c r="G5892" s="4">
        <v>6486571</v>
      </c>
      <c r="H5892" s="4">
        <v>653433</v>
      </c>
      <c r="I5892" s="4">
        <v>20287083</v>
      </c>
      <c r="J5892" s="4">
        <v>1448382</v>
      </c>
      <c r="K5892" s="3" t="s">
        <v>1447</v>
      </c>
      <c r="L5892" s="4">
        <v>0.60096838158877863</v>
      </c>
    </row>
    <row r="5893" spans="2:12" x14ac:dyDescent="0.3">
      <c r="B5893" s="3" t="s">
        <v>239</v>
      </c>
      <c r="C5893" s="4">
        <v>2024</v>
      </c>
      <c r="D5893" s="3" t="s">
        <v>1450</v>
      </c>
      <c r="E5893" s="4">
        <v>62563529</v>
      </c>
      <c r="F5893" s="4"/>
      <c r="G5893" s="4">
        <v>62563529</v>
      </c>
      <c r="H5893" s="4">
        <v>3696761</v>
      </c>
      <c r="I5893" s="4">
        <v>62563529</v>
      </c>
      <c r="J5893" s="4"/>
      <c r="K5893" s="3" t="s">
        <v>1451</v>
      </c>
      <c r="L5893" s="4"/>
    </row>
    <row r="5894" spans="2:12" x14ac:dyDescent="0.3">
      <c r="B5894" s="3" t="s">
        <v>239</v>
      </c>
      <c r="C5894" s="4">
        <v>2024</v>
      </c>
      <c r="D5894" s="3" t="s">
        <v>1452</v>
      </c>
      <c r="E5894" s="4">
        <v>0</v>
      </c>
      <c r="F5894" s="4">
        <v>0</v>
      </c>
      <c r="G5894" s="4">
        <v>0</v>
      </c>
      <c r="H5894" s="4">
        <v>0</v>
      </c>
      <c r="I5894" s="4">
        <v>0</v>
      </c>
      <c r="J5894" s="4">
        <v>0</v>
      </c>
      <c r="K5894" s="3"/>
      <c r="L5894" s="4"/>
    </row>
    <row r="5895" spans="2:12" x14ac:dyDescent="0.3">
      <c r="B5895" s="3" t="s">
        <v>239</v>
      </c>
      <c r="C5895" s="4">
        <v>2024</v>
      </c>
      <c r="D5895" s="3" t="s">
        <v>1453</v>
      </c>
      <c r="E5895" s="4">
        <v>30096838</v>
      </c>
      <c r="F5895" s="4">
        <v>11900823</v>
      </c>
      <c r="G5895" s="4">
        <v>18196015</v>
      </c>
      <c r="H5895" s="4">
        <v>2428884</v>
      </c>
      <c r="I5895" s="4">
        <v>37993867</v>
      </c>
      <c r="J5895" s="4">
        <v>1310133</v>
      </c>
      <c r="K5895" s="3" t="s">
        <v>1451</v>
      </c>
      <c r="L5895" s="4">
        <v>0.39541771796758185</v>
      </c>
    </row>
    <row r="5896" spans="2:12" x14ac:dyDescent="0.3">
      <c r="B5896" s="3" t="s">
        <v>239</v>
      </c>
      <c r="C5896" s="4">
        <v>2024</v>
      </c>
      <c r="D5896" s="3" t="s">
        <v>1454</v>
      </c>
      <c r="E5896" s="4">
        <v>14867531</v>
      </c>
      <c r="F5896" s="4">
        <v>9215663</v>
      </c>
      <c r="G5896" s="4">
        <v>5651868</v>
      </c>
      <c r="H5896" s="4">
        <v>567488</v>
      </c>
      <c r="I5896" s="4">
        <v>22913455</v>
      </c>
      <c r="J5896" s="4">
        <v>1450780</v>
      </c>
      <c r="K5896" s="3" t="s">
        <v>1447</v>
      </c>
      <c r="L5896" s="4">
        <v>0.6198516081789236</v>
      </c>
    </row>
    <row r="5897" spans="2:12" x14ac:dyDescent="0.3">
      <c r="B5897" s="3" t="s">
        <v>239</v>
      </c>
      <c r="C5897" s="4">
        <v>2024</v>
      </c>
      <c r="D5897" s="3" t="s">
        <v>1455</v>
      </c>
      <c r="E5897" s="4">
        <v>64557159</v>
      </c>
      <c r="F5897" s="4">
        <v>22602971</v>
      </c>
      <c r="G5897" s="4">
        <v>41954188</v>
      </c>
      <c r="H5897" s="4">
        <v>403780</v>
      </c>
      <c r="I5897" s="4">
        <v>195843634</v>
      </c>
      <c r="J5897" s="4">
        <v>2757661</v>
      </c>
      <c r="K5897" s="3" t="s">
        <v>1447</v>
      </c>
      <c r="L5897" s="4">
        <v>0.35012338445686558</v>
      </c>
    </row>
    <row r="5898" spans="2:12" x14ac:dyDescent="0.3">
      <c r="B5898" s="3" t="s">
        <v>239</v>
      </c>
      <c r="C5898" s="4">
        <v>2024</v>
      </c>
      <c r="D5898" s="3" t="s">
        <v>1456</v>
      </c>
      <c r="E5898" s="4">
        <v>185170213</v>
      </c>
      <c r="F5898" s="4">
        <v>101326496</v>
      </c>
      <c r="G5898" s="4">
        <v>83843717</v>
      </c>
      <c r="H5898" s="4">
        <v>941698</v>
      </c>
      <c r="I5898" s="4">
        <v>633036565</v>
      </c>
      <c r="J5898" s="4">
        <v>10158562</v>
      </c>
      <c r="K5898" s="3" t="s">
        <v>1447</v>
      </c>
      <c r="L5898" s="4">
        <v>0.5472073200023807</v>
      </c>
    </row>
    <row r="5899" spans="2:12" x14ac:dyDescent="0.3">
      <c r="B5899" s="3" t="s">
        <v>239</v>
      </c>
      <c r="C5899" s="4">
        <v>2024</v>
      </c>
      <c r="D5899" s="3" t="s">
        <v>1457</v>
      </c>
      <c r="E5899" s="4">
        <v>59550852</v>
      </c>
      <c r="F5899" s="4">
        <v>26445491</v>
      </c>
      <c r="G5899" s="4">
        <v>33105361</v>
      </c>
      <c r="H5899" s="4">
        <v>1258658</v>
      </c>
      <c r="I5899" s="4">
        <v>260911155</v>
      </c>
      <c r="J5899" s="4">
        <v>4006791</v>
      </c>
      <c r="K5899" s="3" t="s">
        <v>1447</v>
      </c>
      <c r="L5899" s="4">
        <v>0.44408249608250777</v>
      </c>
    </row>
    <row r="5900" spans="2:12" x14ac:dyDescent="0.3">
      <c r="B5900" s="3" t="s">
        <v>239</v>
      </c>
      <c r="C5900" s="4">
        <v>2024</v>
      </c>
      <c r="D5900" s="3" t="s">
        <v>1458</v>
      </c>
      <c r="E5900" s="4">
        <v>12053392</v>
      </c>
      <c r="F5900" s="4"/>
      <c r="G5900" s="4">
        <v>12053392</v>
      </c>
      <c r="H5900" s="4">
        <v>7213415</v>
      </c>
      <c r="I5900" s="4">
        <v>12053392</v>
      </c>
      <c r="J5900" s="4"/>
      <c r="K5900" s="3" t="s">
        <v>1451</v>
      </c>
      <c r="L5900" s="4"/>
    </row>
    <row r="5901" spans="2:12" x14ac:dyDescent="0.3">
      <c r="B5901" s="3" t="s">
        <v>241</v>
      </c>
      <c r="C5901" s="4">
        <v>2019</v>
      </c>
      <c r="D5901" s="3" t="s">
        <v>1446</v>
      </c>
      <c r="E5901" s="4">
        <v>8425326</v>
      </c>
      <c r="F5901" s="4">
        <v>2529811</v>
      </c>
      <c r="G5901" s="4">
        <v>5895515</v>
      </c>
      <c r="H5901" s="4">
        <v>197571</v>
      </c>
      <c r="I5901" s="4">
        <v>11200000</v>
      </c>
      <c r="J5901" s="4">
        <v>224000</v>
      </c>
      <c r="K5901" s="3" t="s">
        <v>1447</v>
      </c>
      <c r="L5901" s="4">
        <v>0.30026268419762037</v>
      </c>
    </row>
    <row r="5902" spans="2:12" x14ac:dyDescent="0.3">
      <c r="B5902" s="3" t="s">
        <v>241</v>
      </c>
      <c r="C5902" s="4">
        <v>2019</v>
      </c>
      <c r="D5902" s="3" t="s">
        <v>1448</v>
      </c>
      <c r="E5902" s="4">
        <v>7133808</v>
      </c>
      <c r="F5902" s="4">
        <v>1785938</v>
      </c>
      <c r="G5902" s="4">
        <v>5347870</v>
      </c>
      <c r="H5902" s="4">
        <v>1133647</v>
      </c>
      <c r="I5902" s="4">
        <v>62000000</v>
      </c>
      <c r="J5902" s="4">
        <v>775000</v>
      </c>
      <c r="K5902" s="3" t="s">
        <v>1447</v>
      </c>
      <c r="L5902" s="4">
        <v>0.25034848148422273</v>
      </c>
    </row>
    <row r="5903" spans="2:12" x14ac:dyDescent="0.3">
      <c r="B5903" s="3" t="s">
        <v>241</v>
      </c>
      <c r="C5903" s="4">
        <v>2019</v>
      </c>
      <c r="D5903" s="3" t="s">
        <v>1449</v>
      </c>
      <c r="E5903" s="4">
        <v>8619932</v>
      </c>
      <c r="F5903" s="4">
        <v>5588754</v>
      </c>
      <c r="G5903" s="4">
        <v>3031178</v>
      </c>
      <c r="H5903" s="4">
        <v>374539</v>
      </c>
      <c r="I5903" s="4">
        <v>8553500</v>
      </c>
      <c r="J5903" s="4">
        <v>650300</v>
      </c>
      <c r="K5903" s="3" t="s">
        <v>1447</v>
      </c>
      <c r="L5903" s="4">
        <v>0.64835244639980916</v>
      </c>
    </row>
    <row r="5904" spans="2:12" x14ac:dyDescent="0.3">
      <c r="B5904" s="3" t="s">
        <v>241</v>
      </c>
      <c r="C5904" s="4">
        <v>2019</v>
      </c>
      <c r="D5904" s="3" t="s">
        <v>1450</v>
      </c>
      <c r="E5904" s="4">
        <v>20467708</v>
      </c>
      <c r="F5904" s="4"/>
      <c r="G5904" s="4">
        <v>20467708</v>
      </c>
      <c r="H5904" s="4">
        <v>2959177</v>
      </c>
      <c r="I5904" s="4">
        <v>20467708</v>
      </c>
      <c r="J5904" s="4"/>
      <c r="K5904" s="3" t="s">
        <v>1451</v>
      </c>
      <c r="L5904" s="4"/>
    </row>
    <row r="5905" spans="2:12" x14ac:dyDescent="0.3">
      <c r="B5905" s="3" t="s">
        <v>241</v>
      </c>
      <c r="C5905" s="4">
        <v>2019</v>
      </c>
      <c r="D5905" s="3" t="s">
        <v>1452</v>
      </c>
      <c r="E5905" s="4">
        <v>0</v>
      </c>
      <c r="F5905" s="4">
        <v>0</v>
      </c>
      <c r="G5905" s="4">
        <v>0</v>
      </c>
      <c r="H5905" s="4">
        <v>0</v>
      </c>
      <c r="I5905" s="4">
        <v>0</v>
      </c>
      <c r="J5905" s="4">
        <v>0</v>
      </c>
      <c r="K5905" s="3" t="s">
        <v>1451</v>
      </c>
      <c r="L5905" s="4"/>
    </row>
    <row r="5906" spans="2:12" x14ac:dyDescent="0.3">
      <c r="B5906" s="3" t="s">
        <v>241</v>
      </c>
      <c r="C5906" s="4">
        <v>2019</v>
      </c>
      <c r="D5906" s="3" t="s">
        <v>1453</v>
      </c>
      <c r="E5906" s="4">
        <v>65381</v>
      </c>
      <c r="F5906" s="4">
        <v>45062</v>
      </c>
      <c r="G5906" s="4">
        <v>20319</v>
      </c>
      <c r="H5906" s="4">
        <v>445598</v>
      </c>
      <c r="I5906" s="4">
        <v>3800000</v>
      </c>
      <c r="J5906" s="4">
        <v>7000</v>
      </c>
      <c r="K5906" s="3" t="s">
        <v>1451</v>
      </c>
      <c r="L5906" s="4">
        <v>0.6892216393141738</v>
      </c>
    </row>
    <row r="5907" spans="2:12" x14ac:dyDescent="0.3">
      <c r="B5907" s="3" t="s">
        <v>241</v>
      </c>
      <c r="C5907" s="4">
        <v>2019</v>
      </c>
      <c r="D5907" s="3" t="s">
        <v>1454</v>
      </c>
      <c r="E5907" s="4">
        <v>2971963</v>
      </c>
      <c r="F5907" s="4">
        <v>913945</v>
      </c>
      <c r="G5907" s="4">
        <v>2058018</v>
      </c>
      <c r="H5907" s="4">
        <v>43746</v>
      </c>
      <c r="I5907" s="4">
        <v>4000000</v>
      </c>
      <c r="J5907" s="4">
        <v>267000</v>
      </c>
      <c r="K5907" s="3" t="s">
        <v>1459</v>
      </c>
      <c r="L5907" s="4">
        <v>0.30752233456473044</v>
      </c>
    </row>
    <row r="5908" spans="2:12" x14ac:dyDescent="0.3">
      <c r="B5908" s="3" t="s">
        <v>241</v>
      </c>
      <c r="C5908" s="4">
        <v>2019</v>
      </c>
      <c r="D5908" s="3" t="s">
        <v>1455</v>
      </c>
      <c r="E5908" s="4">
        <v>27990404</v>
      </c>
      <c r="F5908" s="4">
        <v>7694653</v>
      </c>
      <c r="G5908" s="4">
        <v>20295751</v>
      </c>
      <c r="H5908" s="4">
        <v>19554</v>
      </c>
      <c r="I5908" s="4">
        <v>90200000</v>
      </c>
      <c r="J5908" s="4">
        <v>1100000</v>
      </c>
      <c r="K5908" s="3" t="s">
        <v>1460</v>
      </c>
      <c r="L5908" s="4">
        <v>0.27490324898490209</v>
      </c>
    </row>
    <row r="5909" spans="2:12" x14ac:dyDescent="0.3">
      <c r="B5909" s="3" t="s">
        <v>241</v>
      </c>
      <c r="C5909" s="4">
        <v>2019</v>
      </c>
      <c r="D5909" s="3" t="s">
        <v>1456</v>
      </c>
      <c r="E5909" s="4">
        <v>37350489</v>
      </c>
      <c r="F5909" s="4">
        <v>22547593</v>
      </c>
      <c r="G5909" s="4">
        <v>14802896</v>
      </c>
      <c r="H5909" s="4">
        <v>1288468</v>
      </c>
      <c r="I5909" s="4">
        <v>107430000</v>
      </c>
      <c r="J5909" s="4">
        <v>1291500</v>
      </c>
      <c r="K5909" s="3" t="s">
        <v>1459</v>
      </c>
      <c r="L5909" s="4">
        <v>0.60367597864649103</v>
      </c>
    </row>
    <row r="5910" spans="2:12" x14ac:dyDescent="0.3">
      <c r="B5910" s="3" t="s">
        <v>241</v>
      </c>
      <c r="C5910" s="4">
        <v>2019</v>
      </c>
      <c r="D5910" s="3" t="s">
        <v>1457</v>
      </c>
      <c r="E5910" s="4">
        <v>12883719</v>
      </c>
      <c r="F5910" s="4">
        <v>5597836</v>
      </c>
      <c r="G5910" s="4">
        <v>7285883</v>
      </c>
      <c r="H5910" s="4">
        <v>708418</v>
      </c>
      <c r="I5910" s="4">
        <v>121875000</v>
      </c>
      <c r="J5910" s="4">
        <v>1500000</v>
      </c>
      <c r="K5910" s="3" t="s">
        <v>1460</v>
      </c>
      <c r="L5910" s="4">
        <v>0.43448914090721785</v>
      </c>
    </row>
    <row r="5911" spans="2:12" x14ac:dyDescent="0.3">
      <c r="B5911" s="3" t="s">
        <v>241</v>
      </c>
      <c r="C5911" s="4">
        <v>2019</v>
      </c>
      <c r="D5911" s="3" t="s">
        <v>1458</v>
      </c>
      <c r="E5911" s="4">
        <v>672266</v>
      </c>
      <c r="F5911" s="4"/>
      <c r="G5911" s="4">
        <v>672266</v>
      </c>
      <c r="H5911" s="4">
        <v>652232</v>
      </c>
      <c r="I5911" s="4">
        <v>672266</v>
      </c>
      <c r="J5911" s="4"/>
      <c r="K5911" s="3" t="s">
        <v>1451</v>
      </c>
      <c r="L5911" s="4"/>
    </row>
    <row r="5912" spans="2:12" x14ac:dyDescent="0.3">
      <c r="B5912" s="3" t="s">
        <v>241</v>
      </c>
      <c r="C5912" s="4">
        <v>2020</v>
      </c>
      <c r="D5912" s="3" t="s">
        <v>1446</v>
      </c>
      <c r="E5912" s="4">
        <v>8559842</v>
      </c>
      <c r="F5912" s="4">
        <v>2737869</v>
      </c>
      <c r="G5912" s="4">
        <v>5821973</v>
      </c>
      <c r="H5912" s="4">
        <v>134516</v>
      </c>
      <c r="I5912" s="4">
        <v>11424000</v>
      </c>
      <c r="J5912" s="4">
        <v>228480</v>
      </c>
      <c r="K5912" s="3" t="s">
        <v>1447</v>
      </c>
      <c r="L5912" s="4">
        <v>0.31985041312678436</v>
      </c>
    </row>
    <row r="5913" spans="2:12" x14ac:dyDescent="0.3">
      <c r="B5913" s="3" t="s">
        <v>241</v>
      </c>
      <c r="C5913" s="4">
        <v>2020</v>
      </c>
      <c r="D5913" s="3" t="s">
        <v>1448</v>
      </c>
      <c r="E5913" s="4">
        <v>7577972</v>
      </c>
      <c r="F5913" s="4">
        <v>1919233</v>
      </c>
      <c r="G5913" s="4">
        <v>5658739</v>
      </c>
      <c r="H5913" s="4">
        <v>444164</v>
      </c>
      <c r="I5913" s="4">
        <v>63684000</v>
      </c>
      <c r="J5913" s="4">
        <v>796000</v>
      </c>
      <c r="K5913" s="3" t="s">
        <v>1447</v>
      </c>
      <c r="L5913" s="4">
        <v>0.25326472570761677</v>
      </c>
    </row>
    <row r="5914" spans="2:12" x14ac:dyDescent="0.3">
      <c r="B5914" s="3" t="s">
        <v>241</v>
      </c>
      <c r="C5914" s="4">
        <v>2020</v>
      </c>
      <c r="D5914" s="3" t="s">
        <v>1449</v>
      </c>
      <c r="E5914" s="4">
        <v>8872358</v>
      </c>
      <c r="F5914" s="4">
        <v>6003106</v>
      </c>
      <c r="G5914" s="4">
        <v>2869252</v>
      </c>
      <c r="H5914" s="4">
        <v>252426</v>
      </c>
      <c r="I5914" s="4">
        <v>6944000</v>
      </c>
      <c r="J5914" s="4">
        <v>783600</v>
      </c>
      <c r="K5914" s="3" t="s">
        <v>1447</v>
      </c>
      <c r="L5914" s="4">
        <v>0.67660772930938995</v>
      </c>
    </row>
    <row r="5915" spans="2:12" x14ac:dyDescent="0.3">
      <c r="B5915" s="3" t="s">
        <v>241</v>
      </c>
      <c r="C5915" s="4">
        <v>2020</v>
      </c>
      <c r="D5915" s="3" t="s">
        <v>1450</v>
      </c>
      <c r="E5915" s="4">
        <v>22191896</v>
      </c>
      <c r="F5915" s="4"/>
      <c r="G5915" s="4">
        <v>22191896</v>
      </c>
      <c r="H5915" s="4">
        <v>1724188</v>
      </c>
      <c r="I5915" s="4">
        <v>22191896</v>
      </c>
      <c r="J5915" s="4"/>
      <c r="K5915" s="3" t="s">
        <v>1451</v>
      </c>
      <c r="L5915" s="4"/>
    </row>
    <row r="5916" spans="2:12" x14ac:dyDescent="0.3">
      <c r="B5916" s="3" t="s">
        <v>241</v>
      </c>
      <c r="C5916" s="4">
        <v>2020</v>
      </c>
      <c r="D5916" s="3" t="s">
        <v>1452</v>
      </c>
      <c r="E5916" s="4">
        <v>0</v>
      </c>
      <c r="F5916" s="4">
        <v>0</v>
      </c>
      <c r="G5916" s="4">
        <v>0</v>
      </c>
      <c r="H5916" s="4">
        <v>0</v>
      </c>
      <c r="I5916" s="4">
        <v>0</v>
      </c>
      <c r="J5916" s="4">
        <v>0</v>
      </c>
      <c r="K5916" s="3" t="s">
        <v>1451</v>
      </c>
      <c r="L5916" s="4"/>
    </row>
    <row r="5917" spans="2:12" x14ac:dyDescent="0.3">
      <c r="B5917" s="3" t="s">
        <v>241</v>
      </c>
      <c r="C5917" s="4">
        <v>2020</v>
      </c>
      <c r="D5917" s="3" t="s">
        <v>1453</v>
      </c>
      <c r="E5917" s="4">
        <v>235092</v>
      </c>
      <c r="F5917" s="4">
        <v>223857</v>
      </c>
      <c r="G5917" s="4">
        <v>11235</v>
      </c>
      <c r="H5917" s="4">
        <v>176076</v>
      </c>
      <c r="I5917" s="4">
        <v>4075000</v>
      </c>
      <c r="J5917" s="4">
        <v>102000</v>
      </c>
      <c r="K5917" s="3" t="s">
        <v>1451</v>
      </c>
      <c r="L5917" s="4">
        <v>0.95221019856056355</v>
      </c>
    </row>
    <row r="5918" spans="2:12" x14ac:dyDescent="0.3">
      <c r="B5918" s="3" t="s">
        <v>241</v>
      </c>
      <c r="C5918" s="4">
        <v>2020</v>
      </c>
      <c r="D5918" s="3" t="s">
        <v>1454</v>
      </c>
      <c r="E5918" s="4">
        <v>3846355</v>
      </c>
      <c r="F5918" s="4">
        <v>1019219</v>
      </c>
      <c r="G5918" s="4">
        <v>2827136</v>
      </c>
      <c r="H5918" s="4">
        <v>852280</v>
      </c>
      <c r="I5918" s="4">
        <v>4125000</v>
      </c>
      <c r="J5918" s="4">
        <v>275000</v>
      </c>
      <c r="K5918" s="3" t="s">
        <v>1447</v>
      </c>
      <c r="L5918" s="4">
        <v>0.26498308138484356</v>
      </c>
    </row>
    <row r="5919" spans="2:12" x14ac:dyDescent="0.3">
      <c r="B5919" s="3" t="s">
        <v>241</v>
      </c>
      <c r="C5919" s="4">
        <v>2020</v>
      </c>
      <c r="D5919" s="3" t="s">
        <v>1455</v>
      </c>
      <c r="E5919" s="4">
        <v>28408536</v>
      </c>
      <c r="F5919" s="4">
        <v>8247835</v>
      </c>
      <c r="G5919" s="4">
        <v>20160701</v>
      </c>
      <c r="H5919" s="4">
        <v>280613</v>
      </c>
      <c r="I5919" s="4">
        <v>92285000</v>
      </c>
      <c r="J5919" s="4">
        <v>1154000</v>
      </c>
      <c r="K5919" s="3" t="s">
        <v>1460</v>
      </c>
      <c r="L5919" s="4">
        <v>0.29032946294733386</v>
      </c>
    </row>
    <row r="5920" spans="2:12" x14ac:dyDescent="0.3">
      <c r="B5920" s="3" t="s">
        <v>241</v>
      </c>
      <c r="C5920" s="4">
        <v>2020</v>
      </c>
      <c r="D5920" s="3" t="s">
        <v>1456</v>
      </c>
      <c r="E5920" s="4">
        <v>40440546</v>
      </c>
      <c r="F5920" s="4">
        <v>23698762</v>
      </c>
      <c r="G5920" s="4">
        <v>16741784</v>
      </c>
      <c r="H5920" s="4">
        <v>2622567</v>
      </c>
      <c r="I5920" s="4">
        <v>110449000</v>
      </c>
      <c r="J5920" s="4">
        <v>1349600</v>
      </c>
      <c r="K5920" s="3" t="s">
        <v>1459</v>
      </c>
      <c r="L5920" s="4">
        <v>0.58601488713826955</v>
      </c>
    </row>
    <row r="5921" spans="2:12" x14ac:dyDescent="0.3">
      <c r="B5921" s="3" t="s">
        <v>241</v>
      </c>
      <c r="C5921" s="4">
        <v>2020</v>
      </c>
      <c r="D5921" s="3" t="s">
        <v>1457</v>
      </c>
      <c r="E5921" s="4">
        <v>14293291</v>
      </c>
      <c r="F5921" s="4">
        <v>5766416</v>
      </c>
      <c r="G5921" s="4">
        <v>8526875</v>
      </c>
      <c r="H5921" s="4">
        <v>1387407</v>
      </c>
      <c r="I5921" s="4">
        <v>125677000</v>
      </c>
      <c r="J5921" s="4">
        <v>1571000</v>
      </c>
      <c r="K5921" s="3" t="s">
        <v>1460</v>
      </c>
      <c r="L5921" s="4">
        <v>0.40343515009944175</v>
      </c>
    </row>
    <row r="5922" spans="2:12" x14ac:dyDescent="0.3">
      <c r="B5922" s="3" t="s">
        <v>241</v>
      </c>
      <c r="C5922" s="4">
        <v>2020</v>
      </c>
      <c r="D5922" s="3" t="s">
        <v>1458</v>
      </c>
      <c r="E5922" s="4">
        <v>1370432</v>
      </c>
      <c r="F5922" s="4"/>
      <c r="G5922" s="4">
        <v>1370432</v>
      </c>
      <c r="H5922" s="4">
        <v>1370432</v>
      </c>
      <c r="I5922" s="4">
        <v>1370432</v>
      </c>
      <c r="J5922" s="4"/>
      <c r="K5922" s="3" t="s">
        <v>1451</v>
      </c>
      <c r="L5922" s="4"/>
    </row>
    <row r="5923" spans="2:12" x14ac:dyDescent="0.3">
      <c r="B5923" s="3" t="s">
        <v>241</v>
      </c>
      <c r="C5923" s="4">
        <v>2021</v>
      </c>
      <c r="D5923" s="3" t="s">
        <v>1446</v>
      </c>
      <c r="E5923" s="4">
        <v>8737800</v>
      </c>
      <c r="F5923" s="4">
        <v>2923090</v>
      </c>
      <c r="G5923" s="4">
        <v>5814710</v>
      </c>
      <c r="H5923" s="4">
        <v>182357</v>
      </c>
      <c r="I5923" s="4">
        <v>12135000</v>
      </c>
      <c r="J5923" s="4">
        <v>242700</v>
      </c>
      <c r="K5923" s="3" t="s">
        <v>1447</v>
      </c>
      <c r="L5923" s="4">
        <v>0.33453386435944976</v>
      </c>
    </row>
    <row r="5924" spans="2:12" x14ac:dyDescent="0.3">
      <c r="B5924" s="3" t="s">
        <v>241</v>
      </c>
      <c r="C5924" s="4">
        <v>2021</v>
      </c>
      <c r="D5924" s="3" t="s">
        <v>1448</v>
      </c>
      <c r="E5924" s="4">
        <v>7790081</v>
      </c>
      <c r="F5924" s="4">
        <v>2057508</v>
      </c>
      <c r="G5924" s="4">
        <v>5732573</v>
      </c>
      <c r="H5924" s="4">
        <v>212109</v>
      </c>
      <c r="I5924" s="4">
        <v>63684000</v>
      </c>
      <c r="J5924" s="4">
        <v>796000</v>
      </c>
      <c r="K5924" s="3" t="s">
        <v>1447</v>
      </c>
      <c r="L5924" s="4">
        <v>0.26411894818551951</v>
      </c>
    </row>
    <row r="5925" spans="2:12" x14ac:dyDescent="0.3">
      <c r="B5925" s="3" t="s">
        <v>241</v>
      </c>
      <c r="C5925" s="4">
        <v>2021</v>
      </c>
      <c r="D5925" s="3" t="s">
        <v>1449</v>
      </c>
      <c r="E5925" s="4">
        <v>11001736</v>
      </c>
      <c r="F5925" s="4">
        <v>5533727</v>
      </c>
      <c r="G5925" s="4">
        <v>5468009</v>
      </c>
      <c r="H5925" s="4">
        <v>2145499</v>
      </c>
      <c r="I5925" s="4">
        <v>7000000</v>
      </c>
      <c r="J5925" s="4">
        <v>843000</v>
      </c>
      <c r="K5925" s="3" t="s">
        <v>1447</v>
      </c>
      <c r="L5925" s="4">
        <v>0.50298671046096721</v>
      </c>
    </row>
    <row r="5926" spans="2:12" x14ac:dyDescent="0.3">
      <c r="B5926" s="3" t="s">
        <v>241</v>
      </c>
      <c r="C5926" s="4">
        <v>2021</v>
      </c>
      <c r="D5926" s="3" t="s">
        <v>1450</v>
      </c>
      <c r="E5926" s="4">
        <v>22246923</v>
      </c>
      <c r="F5926" s="4"/>
      <c r="G5926" s="4">
        <v>22246923</v>
      </c>
      <c r="H5926" s="4">
        <v>55027</v>
      </c>
      <c r="I5926" s="4">
        <v>22246923</v>
      </c>
      <c r="J5926" s="4"/>
      <c r="K5926" s="3" t="s">
        <v>1451</v>
      </c>
      <c r="L5926" s="4"/>
    </row>
    <row r="5927" spans="2:12" x14ac:dyDescent="0.3">
      <c r="B5927" s="3" t="s">
        <v>241</v>
      </c>
      <c r="C5927" s="4">
        <v>2021</v>
      </c>
      <c r="D5927" s="3" t="s">
        <v>1452</v>
      </c>
      <c r="E5927" s="4">
        <v>0</v>
      </c>
      <c r="F5927" s="4">
        <v>0</v>
      </c>
      <c r="G5927" s="4">
        <v>0</v>
      </c>
      <c r="H5927" s="4">
        <v>0</v>
      </c>
      <c r="I5927" s="4">
        <v>0</v>
      </c>
      <c r="J5927" s="4">
        <v>0</v>
      </c>
      <c r="K5927" s="3" t="s">
        <v>1451</v>
      </c>
      <c r="L5927" s="4"/>
    </row>
    <row r="5928" spans="2:12" x14ac:dyDescent="0.3">
      <c r="B5928" s="3" t="s">
        <v>241</v>
      </c>
      <c r="C5928" s="4">
        <v>2021</v>
      </c>
      <c r="D5928" s="3" t="s">
        <v>1453</v>
      </c>
      <c r="E5928" s="4">
        <v>65381</v>
      </c>
      <c r="F5928" s="4">
        <v>47519</v>
      </c>
      <c r="G5928" s="4">
        <v>17862</v>
      </c>
      <c r="H5928" s="4">
        <v>0</v>
      </c>
      <c r="I5928" s="4">
        <v>4075000</v>
      </c>
      <c r="J5928" s="4">
        <v>102000</v>
      </c>
      <c r="K5928" s="3" t="s">
        <v>1451</v>
      </c>
      <c r="L5928" s="4">
        <v>0.7268013643107325</v>
      </c>
    </row>
    <row r="5929" spans="2:12" x14ac:dyDescent="0.3">
      <c r="B5929" s="3" t="s">
        <v>241</v>
      </c>
      <c r="C5929" s="4">
        <v>2021</v>
      </c>
      <c r="D5929" s="3" t="s">
        <v>1454</v>
      </c>
      <c r="E5929" s="4">
        <v>3886351</v>
      </c>
      <c r="F5929" s="4">
        <v>1138651</v>
      </c>
      <c r="G5929" s="4">
        <v>2747700</v>
      </c>
      <c r="H5929" s="4">
        <v>39996</v>
      </c>
      <c r="I5929" s="4">
        <v>4160000</v>
      </c>
      <c r="J5929" s="4">
        <v>277000</v>
      </c>
      <c r="K5929" s="3" t="s">
        <v>1447</v>
      </c>
      <c r="L5929" s="4">
        <v>0.29298717485888431</v>
      </c>
    </row>
    <row r="5930" spans="2:12" x14ac:dyDescent="0.3">
      <c r="B5930" s="3" t="s">
        <v>241</v>
      </c>
      <c r="C5930" s="4">
        <v>2021</v>
      </c>
      <c r="D5930" s="3" t="s">
        <v>1455</v>
      </c>
      <c r="E5930" s="4">
        <v>28412136</v>
      </c>
      <c r="F5930" s="4">
        <v>8803520</v>
      </c>
      <c r="G5930" s="4">
        <v>19608616</v>
      </c>
      <c r="H5930" s="4">
        <v>3600</v>
      </c>
      <c r="I5930" s="4">
        <v>92285000</v>
      </c>
      <c r="J5930" s="4">
        <v>1154000</v>
      </c>
      <c r="K5930" s="3" t="s">
        <v>1460</v>
      </c>
      <c r="L5930" s="4">
        <v>0.30985069197190945</v>
      </c>
    </row>
    <row r="5931" spans="2:12" x14ac:dyDescent="0.3">
      <c r="B5931" s="3" t="s">
        <v>241</v>
      </c>
      <c r="C5931" s="4">
        <v>2021</v>
      </c>
      <c r="D5931" s="3" t="s">
        <v>1456</v>
      </c>
      <c r="E5931" s="4">
        <v>40914473</v>
      </c>
      <c r="F5931" s="4">
        <v>24707185</v>
      </c>
      <c r="G5931" s="4">
        <v>16207288</v>
      </c>
      <c r="H5931" s="4">
        <v>488081</v>
      </c>
      <c r="I5931" s="4">
        <v>110449000</v>
      </c>
      <c r="J5931" s="4">
        <v>1349600</v>
      </c>
      <c r="K5931" s="3" t="s">
        <v>1459</v>
      </c>
      <c r="L5931" s="4">
        <v>0.60387396411045058</v>
      </c>
    </row>
    <row r="5932" spans="2:12" x14ac:dyDescent="0.3">
      <c r="B5932" s="3" t="s">
        <v>241</v>
      </c>
      <c r="C5932" s="4">
        <v>2021</v>
      </c>
      <c r="D5932" s="3" t="s">
        <v>1457</v>
      </c>
      <c r="E5932" s="4">
        <v>14348598</v>
      </c>
      <c r="F5932" s="4">
        <v>5965188</v>
      </c>
      <c r="G5932" s="4">
        <v>8383410</v>
      </c>
      <c r="H5932" s="4">
        <v>55307</v>
      </c>
      <c r="I5932" s="4">
        <v>125677000</v>
      </c>
      <c r="J5932" s="4">
        <v>1571000</v>
      </c>
      <c r="K5932" s="3" t="s">
        <v>1460</v>
      </c>
      <c r="L5932" s="4">
        <v>0.41573316082867467</v>
      </c>
    </row>
    <row r="5933" spans="2:12" x14ac:dyDescent="0.3">
      <c r="B5933" s="3" t="s">
        <v>241</v>
      </c>
      <c r="C5933" s="4">
        <v>2021</v>
      </c>
      <c r="D5933" s="3" t="s">
        <v>1458</v>
      </c>
      <c r="E5933" s="4">
        <v>963470</v>
      </c>
      <c r="F5933" s="4"/>
      <c r="G5933" s="4">
        <v>963470</v>
      </c>
      <c r="H5933" s="4">
        <v>886217</v>
      </c>
      <c r="I5933" s="4">
        <v>963470</v>
      </c>
      <c r="J5933" s="4"/>
      <c r="K5933" s="3" t="s">
        <v>1451</v>
      </c>
      <c r="L5933" s="4"/>
    </row>
    <row r="5934" spans="2:12" x14ac:dyDescent="0.3">
      <c r="B5934" s="3" t="s">
        <v>241</v>
      </c>
      <c r="C5934" s="4">
        <v>2022</v>
      </c>
      <c r="D5934" s="3" t="s">
        <v>1446</v>
      </c>
      <c r="E5934" s="4">
        <v>8973830</v>
      </c>
      <c r="F5934" s="4">
        <v>3115042</v>
      </c>
      <c r="G5934" s="4">
        <v>5858788</v>
      </c>
      <c r="H5934" s="4">
        <v>219621</v>
      </c>
      <c r="I5934" s="4">
        <v>0</v>
      </c>
      <c r="J5934" s="4">
        <v>0</v>
      </c>
      <c r="K5934" s="3" t="s">
        <v>1460</v>
      </c>
      <c r="L5934" s="4">
        <v>0.34712514054756999</v>
      </c>
    </row>
    <row r="5935" spans="2:12" x14ac:dyDescent="0.3">
      <c r="B5935" s="3" t="s">
        <v>241</v>
      </c>
      <c r="C5935" s="4">
        <v>2022</v>
      </c>
      <c r="D5935" s="3" t="s">
        <v>1448</v>
      </c>
      <c r="E5935" s="4">
        <v>8703759</v>
      </c>
      <c r="F5935" s="4">
        <v>2211223</v>
      </c>
      <c r="G5935" s="4">
        <v>6492536</v>
      </c>
      <c r="H5935" s="4">
        <v>913678</v>
      </c>
      <c r="I5935" s="4">
        <v>0</v>
      </c>
      <c r="J5935" s="4">
        <v>0</v>
      </c>
      <c r="K5935" s="3" t="s">
        <v>1460</v>
      </c>
      <c r="L5935" s="4">
        <v>0.25405379445823351</v>
      </c>
    </row>
    <row r="5936" spans="2:12" x14ac:dyDescent="0.3">
      <c r="B5936" s="3" t="s">
        <v>241</v>
      </c>
      <c r="C5936" s="4">
        <v>2022</v>
      </c>
      <c r="D5936" s="3" t="s">
        <v>1449</v>
      </c>
      <c r="E5936" s="4">
        <v>9303709</v>
      </c>
      <c r="F5936" s="4">
        <v>4053836</v>
      </c>
      <c r="G5936" s="4">
        <v>5249873</v>
      </c>
      <c r="H5936" s="4">
        <v>525585</v>
      </c>
      <c r="I5936" s="4">
        <v>0</v>
      </c>
      <c r="J5936" s="4">
        <v>0</v>
      </c>
      <c r="K5936" s="3" t="s">
        <v>1447</v>
      </c>
      <c r="L5936" s="4">
        <v>0.43572257042863227</v>
      </c>
    </row>
    <row r="5937" spans="2:12" x14ac:dyDescent="0.3">
      <c r="B5937" s="3" t="s">
        <v>241</v>
      </c>
      <c r="C5937" s="4">
        <v>2022</v>
      </c>
      <c r="D5937" s="3" t="s">
        <v>1450</v>
      </c>
      <c r="E5937" s="4">
        <v>22007326</v>
      </c>
      <c r="F5937" s="4"/>
      <c r="G5937" s="4">
        <v>22007326</v>
      </c>
      <c r="H5937" s="4">
        <v>0</v>
      </c>
      <c r="I5937" s="4">
        <v>22007326</v>
      </c>
      <c r="J5937" s="4"/>
      <c r="K5937" s="3" t="s">
        <v>1451</v>
      </c>
      <c r="L5937" s="4"/>
    </row>
    <row r="5938" spans="2:12" x14ac:dyDescent="0.3">
      <c r="B5938" s="3" t="s">
        <v>241</v>
      </c>
      <c r="C5938" s="4">
        <v>2022</v>
      </c>
      <c r="D5938" s="3" t="s">
        <v>1452</v>
      </c>
      <c r="E5938" s="4">
        <v>65381</v>
      </c>
      <c r="F5938" s="4">
        <v>48747</v>
      </c>
      <c r="G5938" s="4">
        <v>16634</v>
      </c>
      <c r="H5938" s="4">
        <v>0</v>
      </c>
      <c r="I5938" s="4">
        <v>0</v>
      </c>
      <c r="J5938" s="4">
        <v>0</v>
      </c>
      <c r="K5938" s="3" t="s">
        <v>1459</v>
      </c>
      <c r="L5938" s="4">
        <v>0.74558357932732755</v>
      </c>
    </row>
    <row r="5939" spans="2:12" x14ac:dyDescent="0.3">
      <c r="B5939" s="3" t="s">
        <v>241</v>
      </c>
      <c r="C5939" s="4">
        <v>2022</v>
      </c>
      <c r="D5939" s="3" t="s">
        <v>1453</v>
      </c>
      <c r="E5939" s="4">
        <v>0</v>
      </c>
      <c r="F5939" s="4">
        <v>0</v>
      </c>
      <c r="G5939" s="4">
        <v>0</v>
      </c>
      <c r="H5939" s="4">
        <v>0</v>
      </c>
      <c r="I5939" s="4">
        <v>0</v>
      </c>
      <c r="J5939" s="4">
        <v>0</v>
      </c>
      <c r="K5939" s="3" t="s">
        <v>1451</v>
      </c>
      <c r="L5939" s="4"/>
    </row>
    <row r="5940" spans="2:12" x14ac:dyDescent="0.3">
      <c r="B5940" s="3" t="s">
        <v>241</v>
      </c>
      <c r="C5940" s="4">
        <v>2022</v>
      </c>
      <c r="D5940" s="3" t="s">
        <v>1454</v>
      </c>
      <c r="E5940" s="4">
        <v>4367361</v>
      </c>
      <c r="F5940" s="4">
        <v>1265046</v>
      </c>
      <c r="G5940" s="4">
        <v>3102315</v>
      </c>
      <c r="H5940" s="4">
        <v>478524</v>
      </c>
      <c r="I5940" s="4">
        <v>0</v>
      </c>
      <c r="J5940" s="4">
        <v>0</v>
      </c>
      <c r="K5940" s="3" t="s">
        <v>1447</v>
      </c>
      <c r="L5940" s="4">
        <v>0.28965913282643685</v>
      </c>
    </row>
    <row r="5941" spans="2:12" x14ac:dyDescent="0.3">
      <c r="B5941" s="3" t="s">
        <v>241</v>
      </c>
      <c r="C5941" s="4">
        <v>2022</v>
      </c>
      <c r="D5941" s="3" t="s">
        <v>1455</v>
      </c>
      <c r="E5941" s="4">
        <v>28422133</v>
      </c>
      <c r="F5941" s="4">
        <v>9359240</v>
      </c>
      <c r="G5941" s="4">
        <v>19062893</v>
      </c>
      <c r="H5941" s="4">
        <v>9997</v>
      </c>
      <c r="I5941" s="4">
        <v>0</v>
      </c>
      <c r="J5941" s="4">
        <v>0</v>
      </c>
      <c r="K5941" s="3" t="s">
        <v>1460</v>
      </c>
      <c r="L5941" s="4">
        <v>0.32929407514911002</v>
      </c>
    </row>
    <row r="5942" spans="2:12" x14ac:dyDescent="0.3">
      <c r="B5942" s="3" t="s">
        <v>241</v>
      </c>
      <c r="C5942" s="4">
        <v>2022</v>
      </c>
      <c r="D5942" s="3" t="s">
        <v>1456</v>
      </c>
      <c r="E5942" s="4">
        <v>41380045</v>
      </c>
      <c r="F5942" s="4">
        <v>25723397</v>
      </c>
      <c r="G5942" s="4">
        <v>15656648</v>
      </c>
      <c r="H5942" s="4">
        <v>410438</v>
      </c>
      <c r="I5942" s="4">
        <v>0</v>
      </c>
      <c r="J5942" s="4">
        <v>0</v>
      </c>
      <c r="K5942" s="3" t="s">
        <v>1447</v>
      </c>
      <c r="L5942" s="4">
        <v>0.6216377241735721</v>
      </c>
    </row>
    <row r="5943" spans="2:12" x14ac:dyDescent="0.3">
      <c r="B5943" s="3" t="s">
        <v>241</v>
      </c>
      <c r="C5943" s="4">
        <v>2022</v>
      </c>
      <c r="D5943" s="3" t="s">
        <v>1457</v>
      </c>
      <c r="E5943" s="4">
        <v>15247706</v>
      </c>
      <c r="F5943" s="4">
        <v>6146889</v>
      </c>
      <c r="G5943" s="4">
        <v>9100817</v>
      </c>
      <c r="H5943" s="4">
        <v>332785</v>
      </c>
      <c r="I5943" s="4">
        <v>0</v>
      </c>
      <c r="J5943" s="4">
        <v>0</v>
      </c>
      <c r="K5943" s="3" t="s">
        <v>1460</v>
      </c>
      <c r="L5943" s="4">
        <v>0.40313533065236173</v>
      </c>
    </row>
    <row r="5944" spans="2:12" x14ac:dyDescent="0.3">
      <c r="B5944" s="3" t="s">
        <v>241</v>
      </c>
      <c r="C5944" s="4">
        <v>2022</v>
      </c>
      <c r="D5944" s="3" t="s">
        <v>1458</v>
      </c>
      <c r="E5944" s="4">
        <v>1646312</v>
      </c>
      <c r="F5944" s="4"/>
      <c r="G5944" s="4">
        <v>1646312</v>
      </c>
      <c r="H5944" s="4">
        <v>1542244</v>
      </c>
      <c r="I5944" s="4">
        <v>1646312</v>
      </c>
      <c r="J5944" s="4"/>
      <c r="K5944" s="3" t="s">
        <v>1451</v>
      </c>
      <c r="L5944" s="4"/>
    </row>
    <row r="5945" spans="2:12" x14ac:dyDescent="0.3">
      <c r="B5945" s="3" t="s">
        <v>241</v>
      </c>
      <c r="C5945" s="4">
        <v>2023</v>
      </c>
      <c r="D5945" s="3" t="s">
        <v>1446</v>
      </c>
      <c r="E5945" s="4">
        <v>9170541</v>
      </c>
      <c r="F5945" s="4">
        <v>3345587</v>
      </c>
      <c r="G5945" s="4">
        <v>5824954</v>
      </c>
      <c r="H5945" s="4">
        <v>133771</v>
      </c>
      <c r="I5945" s="4">
        <v>0</v>
      </c>
      <c r="J5945" s="4">
        <v>0</v>
      </c>
      <c r="K5945" s="3" t="s">
        <v>1460</v>
      </c>
      <c r="L5945" s="4">
        <v>0.36481893489162742</v>
      </c>
    </row>
    <row r="5946" spans="2:12" x14ac:dyDescent="0.3">
      <c r="B5946" s="3" t="s">
        <v>241</v>
      </c>
      <c r="C5946" s="4">
        <v>2023</v>
      </c>
      <c r="D5946" s="3" t="s">
        <v>1448</v>
      </c>
      <c r="E5946" s="4">
        <v>8806169</v>
      </c>
      <c r="F5946" s="4">
        <v>2374830</v>
      </c>
      <c r="G5946" s="4">
        <v>6431339</v>
      </c>
      <c r="H5946" s="4">
        <v>102410</v>
      </c>
      <c r="I5946" s="4">
        <v>0</v>
      </c>
      <c r="J5946" s="4">
        <v>0</v>
      </c>
      <c r="K5946" s="3" t="s">
        <v>1460</v>
      </c>
      <c r="L5946" s="4">
        <v>0.2696779950509694</v>
      </c>
    </row>
    <row r="5947" spans="2:12" x14ac:dyDescent="0.3">
      <c r="B5947" s="3" t="s">
        <v>241</v>
      </c>
      <c r="C5947" s="4">
        <v>2023</v>
      </c>
      <c r="D5947" s="3" t="s">
        <v>1449</v>
      </c>
      <c r="E5947" s="4">
        <v>9884995</v>
      </c>
      <c r="F5947" s="4">
        <v>4509114</v>
      </c>
      <c r="G5947" s="4">
        <v>5375881</v>
      </c>
      <c r="H5947" s="4">
        <v>673987</v>
      </c>
      <c r="I5947" s="4">
        <v>0</v>
      </c>
      <c r="J5947" s="4">
        <v>0</v>
      </c>
      <c r="K5947" s="3" t="s">
        <v>1447</v>
      </c>
      <c r="L5947" s="4">
        <v>0.45615743862288244</v>
      </c>
    </row>
    <row r="5948" spans="2:12" x14ac:dyDescent="0.3">
      <c r="B5948" s="3" t="s">
        <v>241</v>
      </c>
      <c r="C5948" s="4">
        <v>2023</v>
      </c>
      <c r="D5948" s="3" t="s">
        <v>1450</v>
      </c>
      <c r="E5948" s="4">
        <v>23991326</v>
      </c>
      <c r="F5948" s="4"/>
      <c r="G5948" s="4">
        <v>23991326</v>
      </c>
      <c r="H5948" s="4">
        <v>1984000</v>
      </c>
      <c r="I5948" s="4">
        <v>23991326</v>
      </c>
      <c r="J5948" s="4"/>
      <c r="K5948" s="3" t="s">
        <v>1451</v>
      </c>
      <c r="L5948" s="4"/>
    </row>
    <row r="5949" spans="2:12" x14ac:dyDescent="0.3">
      <c r="B5949" s="3" t="s">
        <v>241</v>
      </c>
      <c r="C5949" s="4">
        <v>2023</v>
      </c>
      <c r="D5949" s="3" t="s">
        <v>1452</v>
      </c>
      <c r="E5949" s="4">
        <v>65381</v>
      </c>
      <c r="F5949" s="4">
        <v>49976</v>
      </c>
      <c r="G5949" s="4">
        <v>15405</v>
      </c>
      <c r="H5949" s="4">
        <v>0</v>
      </c>
      <c r="I5949" s="4">
        <v>0</v>
      </c>
      <c r="J5949" s="4">
        <v>0</v>
      </c>
      <c r="K5949" s="3" t="s">
        <v>1459</v>
      </c>
      <c r="L5949" s="4">
        <v>0.7643810893072911</v>
      </c>
    </row>
    <row r="5950" spans="2:12" x14ac:dyDescent="0.3">
      <c r="B5950" s="3" t="s">
        <v>241</v>
      </c>
      <c r="C5950" s="4">
        <v>2023</v>
      </c>
      <c r="D5950" s="3" t="s">
        <v>1453</v>
      </c>
      <c r="E5950" s="4">
        <v>0</v>
      </c>
      <c r="F5950" s="4">
        <v>0</v>
      </c>
      <c r="G5950" s="4">
        <v>0</v>
      </c>
      <c r="H5950" s="4">
        <v>0</v>
      </c>
      <c r="I5950" s="4">
        <v>0</v>
      </c>
      <c r="J5950" s="4">
        <v>0</v>
      </c>
      <c r="K5950" s="3" t="s">
        <v>1451</v>
      </c>
      <c r="L5950" s="4"/>
    </row>
    <row r="5951" spans="2:12" x14ac:dyDescent="0.3">
      <c r="B5951" s="3" t="s">
        <v>241</v>
      </c>
      <c r="C5951" s="4">
        <v>2023</v>
      </c>
      <c r="D5951" s="3" t="s">
        <v>1454</v>
      </c>
      <c r="E5951" s="4">
        <v>4548933</v>
      </c>
      <c r="F5951" s="4">
        <v>1417835</v>
      </c>
      <c r="G5951" s="4">
        <v>3131098</v>
      </c>
      <c r="H5951" s="4">
        <v>296491</v>
      </c>
      <c r="I5951" s="4">
        <v>0</v>
      </c>
      <c r="J5951" s="4">
        <v>0</v>
      </c>
      <c r="K5951" s="3" t="s">
        <v>1447</v>
      </c>
      <c r="L5951" s="4">
        <v>0.31168517979930677</v>
      </c>
    </row>
    <row r="5952" spans="2:12" x14ac:dyDescent="0.3">
      <c r="B5952" s="3" t="s">
        <v>241</v>
      </c>
      <c r="C5952" s="4">
        <v>2023</v>
      </c>
      <c r="D5952" s="3" t="s">
        <v>1455</v>
      </c>
      <c r="E5952" s="4">
        <v>28422135</v>
      </c>
      <c r="F5952" s="4">
        <v>9880405</v>
      </c>
      <c r="G5952" s="4">
        <v>18541730</v>
      </c>
      <c r="H5952" s="4">
        <v>0</v>
      </c>
      <c r="I5952" s="4">
        <v>0</v>
      </c>
      <c r="J5952" s="4">
        <v>0</v>
      </c>
      <c r="K5952" s="3" t="s">
        <v>1460</v>
      </c>
      <c r="L5952" s="4">
        <v>0.34763064069606314</v>
      </c>
    </row>
    <row r="5953" spans="2:12" x14ac:dyDescent="0.3">
      <c r="B5953" s="3" t="s">
        <v>241</v>
      </c>
      <c r="C5953" s="4">
        <v>2023</v>
      </c>
      <c r="D5953" s="3" t="s">
        <v>1456</v>
      </c>
      <c r="E5953" s="4">
        <v>43934297</v>
      </c>
      <c r="F5953" s="4">
        <v>26788000</v>
      </c>
      <c r="G5953" s="4">
        <v>17146297</v>
      </c>
      <c r="H5953" s="4">
        <v>2479692</v>
      </c>
      <c r="I5953" s="4">
        <v>0</v>
      </c>
      <c r="J5953" s="4">
        <v>0</v>
      </c>
      <c r="K5953" s="3" t="s">
        <v>1447</v>
      </c>
      <c r="L5953" s="4">
        <v>0.60972865913844032</v>
      </c>
    </row>
    <row r="5954" spans="2:12" x14ac:dyDescent="0.3">
      <c r="B5954" s="3" t="s">
        <v>241</v>
      </c>
      <c r="C5954" s="4">
        <v>2023</v>
      </c>
      <c r="D5954" s="3" t="s">
        <v>1457</v>
      </c>
      <c r="E5954" s="4">
        <v>18412493</v>
      </c>
      <c r="F5954" s="4">
        <v>6296658</v>
      </c>
      <c r="G5954" s="4">
        <v>12115835</v>
      </c>
      <c r="H5954" s="4">
        <v>1829363</v>
      </c>
      <c r="I5954" s="4">
        <v>0</v>
      </c>
      <c r="J5954" s="4">
        <v>0</v>
      </c>
      <c r="K5954" s="3" t="s">
        <v>1460</v>
      </c>
      <c r="L5954" s="4">
        <v>0.3419774823539648</v>
      </c>
    </row>
    <row r="5955" spans="2:12" x14ac:dyDescent="0.3">
      <c r="B5955" s="3" t="s">
        <v>241</v>
      </c>
      <c r="C5955" s="4">
        <v>2023</v>
      </c>
      <c r="D5955" s="3" t="s">
        <v>1458</v>
      </c>
      <c r="E5955" s="4">
        <v>177747</v>
      </c>
      <c r="F5955" s="4"/>
      <c r="G5955" s="4">
        <v>177747</v>
      </c>
      <c r="H5955" s="4">
        <v>155747</v>
      </c>
      <c r="I5955" s="4">
        <v>177747</v>
      </c>
      <c r="J5955" s="4"/>
      <c r="K5955" s="3" t="s">
        <v>1451</v>
      </c>
      <c r="L5955" s="4"/>
    </row>
    <row r="5956" spans="2:12" x14ac:dyDescent="0.3">
      <c r="B5956" s="3" t="s">
        <v>241</v>
      </c>
      <c r="C5956" s="4">
        <v>2024</v>
      </c>
      <c r="D5956" s="3" t="s">
        <v>1446</v>
      </c>
      <c r="E5956" s="4">
        <v>9421195</v>
      </c>
      <c r="F5956" s="4">
        <v>3542530</v>
      </c>
      <c r="G5956" s="4">
        <v>5878665</v>
      </c>
      <c r="H5956" s="4">
        <v>243709</v>
      </c>
      <c r="I5956" s="4">
        <v>0</v>
      </c>
      <c r="J5956" s="4">
        <v>0</v>
      </c>
      <c r="K5956" s="3" t="s">
        <v>1447</v>
      </c>
      <c r="L5956" s="4">
        <v>0.37601705516126138</v>
      </c>
    </row>
    <row r="5957" spans="2:12" x14ac:dyDescent="0.3">
      <c r="B5957" s="3" t="s">
        <v>241</v>
      </c>
      <c r="C5957" s="4">
        <v>2024</v>
      </c>
      <c r="D5957" s="3" t="s">
        <v>1448</v>
      </c>
      <c r="E5957" s="4">
        <v>9323116</v>
      </c>
      <c r="F5957" s="4">
        <v>2543454</v>
      </c>
      <c r="G5957" s="4">
        <v>6779662</v>
      </c>
      <c r="H5957" s="4">
        <v>516947</v>
      </c>
      <c r="I5957" s="4">
        <v>0</v>
      </c>
      <c r="J5957" s="4">
        <v>0</v>
      </c>
      <c r="K5957" s="3" t="s">
        <v>1447</v>
      </c>
      <c r="L5957" s="4">
        <v>0.27281157930460159</v>
      </c>
    </row>
    <row r="5958" spans="2:12" x14ac:dyDescent="0.3">
      <c r="B5958" s="3" t="s">
        <v>241</v>
      </c>
      <c r="C5958" s="4">
        <v>2024</v>
      </c>
      <c r="D5958" s="3" t="s">
        <v>1449</v>
      </c>
      <c r="E5958" s="4">
        <v>11026098</v>
      </c>
      <c r="F5958" s="4">
        <v>5214077</v>
      </c>
      <c r="G5958" s="4">
        <v>5812021</v>
      </c>
      <c r="H5958" s="4">
        <v>1251332</v>
      </c>
      <c r="I5958" s="4">
        <v>0</v>
      </c>
      <c r="J5958" s="4">
        <v>0</v>
      </c>
      <c r="K5958" s="3" t="s">
        <v>1447</v>
      </c>
      <c r="L5958" s="4">
        <v>0.47288505870345066</v>
      </c>
    </row>
    <row r="5959" spans="2:12" x14ac:dyDescent="0.3">
      <c r="B5959" s="3" t="s">
        <v>241</v>
      </c>
      <c r="C5959" s="4">
        <v>2024</v>
      </c>
      <c r="D5959" s="3" t="s">
        <v>1450</v>
      </c>
      <c r="E5959" s="4">
        <v>23991326</v>
      </c>
      <c r="F5959" s="4"/>
      <c r="G5959" s="4">
        <v>23991326</v>
      </c>
      <c r="H5959" s="4">
        <v>0</v>
      </c>
      <c r="I5959" s="4">
        <v>23991326</v>
      </c>
      <c r="J5959" s="4"/>
      <c r="K5959" s="3" t="s">
        <v>1451</v>
      </c>
      <c r="L5959" s="4"/>
    </row>
    <row r="5960" spans="2:12" x14ac:dyDescent="0.3">
      <c r="B5960" s="3" t="s">
        <v>241</v>
      </c>
      <c r="C5960" s="4">
        <v>2024</v>
      </c>
      <c r="D5960" s="3" t="s">
        <v>1452</v>
      </c>
      <c r="E5960" s="4">
        <v>65381</v>
      </c>
      <c r="F5960" s="4">
        <v>51205</v>
      </c>
      <c r="G5960" s="4">
        <v>14176</v>
      </c>
      <c r="H5960" s="4">
        <v>0</v>
      </c>
      <c r="I5960" s="4">
        <v>0</v>
      </c>
      <c r="J5960" s="4">
        <v>0</v>
      </c>
      <c r="K5960" s="3" t="s">
        <v>1447</v>
      </c>
      <c r="L5960" s="4">
        <v>0.78317859928725475</v>
      </c>
    </row>
    <row r="5961" spans="2:12" x14ac:dyDescent="0.3">
      <c r="B5961" s="3" t="s">
        <v>241</v>
      </c>
      <c r="C5961" s="4">
        <v>2024</v>
      </c>
      <c r="D5961" s="3" t="s">
        <v>1453</v>
      </c>
      <c r="E5961" s="4">
        <v>0</v>
      </c>
      <c r="F5961" s="4">
        <v>0</v>
      </c>
      <c r="G5961" s="4">
        <v>0</v>
      </c>
      <c r="H5961" s="4">
        <v>0</v>
      </c>
      <c r="I5961" s="4">
        <v>0</v>
      </c>
      <c r="J5961" s="4">
        <v>0</v>
      </c>
      <c r="K5961" s="3" t="s">
        <v>1451</v>
      </c>
      <c r="L5961" s="4"/>
    </row>
    <row r="5962" spans="2:12" x14ac:dyDescent="0.3">
      <c r="B5962" s="3" t="s">
        <v>241</v>
      </c>
      <c r="C5962" s="4">
        <v>2024</v>
      </c>
      <c r="D5962" s="3" t="s">
        <v>1454</v>
      </c>
      <c r="E5962" s="4">
        <v>4786323</v>
      </c>
      <c r="F5962" s="4">
        <v>1593150</v>
      </c>
      <c r="G5962" s="4">
        <v>3193173</v>
      </c>
      <c r="H5962" s="4">
        <v>170034</v>
      </c>
      <c r="I5962" s="4">
        <v>0</v>
      </c>
      <c r="J5962" s="4">
        <v>0</v>
      </c>
      <c r="K5962" s="3" t="s">
        <v>1447</v>
      </c>
      <c r="L5962" s="4">
        <v>0.3328546777975494</v>
      </c>
    </row>
    <row r="5963" spans="2:12" x14ac:dyDescent="0.3">
      <c r="B5963" s="3" t="s">
        <v>241</v>
      </c>
      <c r="C5963" s="4">
        <v>2024</v>
      </c>
      <c r="D5963" s="3" t="s">
        <v>1455</v>
      </c>
      <c r="E5963" s="4">
        <v>28431633</v>
      </c>
      <c r="F5963" s="4">
        <v>10366584</v>
      </c>
      <c r="G5963" s="4">
        <v>18065049</v>
      </c>
      <c r="H5963" s="4">
        <v>9500</v>
      </c>
      <c r="I5963" s="4">
        <v>0</v>
      </c>
      <c r="J5963" s="4">
        <v>0</v>
      </c>
      <c r="K5963" s="3" t="s">
        <v>1447</v>
      </c>
      <c r="L5963" s="4">
        <v>0.36461444194921905</v>
      </c>
    </row>
    <row r="5964" spans="2:12" x14ac:dyDescent="0.3">
      <c r="B5964" s="3" t="s">
        <v>241</v>
      </c>
      <c r="C5964" s="4">
        <v>2024</v>
      </c>
      <c r="D5964" s="3" t="s">
        <v>1456</v>
      </c>
      <c r="E5964" s="4">
        <v>44379112</v>
      </c>
      <c r="F5964" s="4">
        <v>27908002</v>
      </c>
      <c r="G5964" s="4">
        <v>16471110</v>
      </c>
      <c r="H5964" s="4">
        <v>444815</v>
      </c>
      <c r="I5964" s="4">
        <v>0</v>
      </c>
      <c r="J5964" s="4">
        <v>0</v>
      </c>
      <c r="K5964" s="3" t="s">
        <v>1447</v>
      </c>
      <c r="L5964" s="4">
        <v>0.62885444846215044</v>
      </c>
    </row>
    <row r="5965" spans="2:12" x14ac:dyDescent="0.3">
      <c r="B5965" s="3" t="s">
        <v>241</v>
      </c>
      <c r="C5965" s="4">
        <v>2024</v>
      </c>
      <c r="D5965" s="3" t="s">
        <v>1457</v>
      </c>
      <c r="E5965" s="4">
        <v>18436593</v>
      </c>
      <c r="F5965" s="4">
        <v>6544135</v>
      </c>
      <c r="G5965" s="4">
        <v>11892458</v>
      </c>
      <c r="H5965" s="4">
        <v>24100</v>
      </c>
      <c r="I5965" s="4">
        <v>0</v>
      </c>
      <c r="J5965" s="4">
        <v>0</v>
      </c>
      <c r="K5965" s="3" t="s">
        <v>1447</v>
      </c>
      <c r="L5965" s="4">
        <v>0.35495359690372291</v>
      </c>
    </row>
    <row r="5966" spans="2:12" x14ac:dyDescent="0.3">
      <c r="B5966" s="3" t="s">
        <v>241</v>
      </c>
      <c r="C5966" s="4">
        <v>2024</v>
      </c>
      <c r="D5966" s="3" t="s">
        <v>1458</v>
      </c>
      <c r="E5966" s="4">
        <v>313296</v>
      </c>
      <c r="F5966" s="4"/>
      <c r="G5966" s="4">
        <v>313296</v>
      </c>
      <c r="H5966" s="4">
        <v>209847</v>
      </c>
      <c r="I5966" s="4">
        <v>313296</v>
      </c>
      <c r="J5966" s="4"/>
      <c r="K5966" s="3" t="s">
        <v>1451</v>
      </c>
      <c r="L5966" s="4"/>
    </row>
    <row r="5967" spans="2:12" x14ac:dyDescent="0.3">
      <c r="B5967" s="3" t="s">
        <v>243</v>
      </c>
      <c r="C5967" s="4">
        <v>2019</v>
      </c>
      <c r="D5967" s="3" t="s">
        <v>1446</v>
      </c>
      <c r="E5967" s="4">
        <v>126685116</v>
      </c>
      <c r="F5967" s="4">
        <v>61812439</v>
      </c>
      <c r="G5967" s="4">
        <v>64872677</v>
      </c>
      <c r="H5967" s="4">
        <v>1262175</v>
      </c>
      <c r="I5967" s="4">
        <v>0</v>
      </c>
      <c r="J5967" s="4">
        <v>0</v>
      </c>
      <c r="K5967" s="3" t="s">
        <v>1447</v>
      </c>
      <c r="L5967" s="4">
        <v>0.48792187236896872</v>
      </c>
    </row>
    <row r="5968" spans="2:12" x14ac:dyDescent="0.3">
      <c r="B5968" s="3" t="s">
        <v>243</v>
      </c>
      <c r="C5968" s="4">
        <v>2019</v>
      </c>
      <c r="D5968" s="3" t="s">
        <v>1448</v>
      </c>
      <c r="E5968" s="4">
        <v>32189336</v>
      </c>
      <c r="F5968" s="4">
        <v>10779519</v>
      </c>
      <c r="G5968" s="4">
        <v>21409817</v>
      </c>
      <c r="H5968" s="4">
        <v>1550765</v>
      </c>
      <c r="I5968" s="4">
        <v>94091841</v>
      </c>
      <c r="J5968" s="4">
        <v>1102862</v>
      </c>
      <c r="K5968" s="3" t="s">
        <v>1447</v>
      </c>
      <c r="L5968" s="4">
        <v>0.33487857593583165</v>
      </c>
    </row>
    <row r="5969" spans="2:12" x14ac:dyDescent="0.3">
      <c r="B5969" s="3" t="s">
        <v>243</v>
      </c>
      <c r="C5969" s="4">
        <v>2019</v>
      </c>
      <c r="D5969" s="3" t="s">
        <v>1449</v>
      </c>
      <c r="E5969" s="4">
        <v>11327074</v>
      </c>
      <c r="F5969" s="4">
        <v>6087211</v>
      </c>
      <c r="G5969" s="4">
        <v>5239863</v>
      </c>
      <c r="H5969" s="4">
        <v>899150</v>
      </c>
      <c r="I5969" s="4">
        <v>14399887</v>
      </c>
      <c r="J5969" s="4">
        <v>1462228</v>
      </c>
      <c r="K5969" s="3" t="s">
        <v>1447</v>
      </c>
      <c r="L5969" s="4">
        <v>0.53740365782019262</v>
      </c>
    </row>
    <row r="5970" spans="2:12" x14ac:dyDescent="0.3">
      <c r="B5970" s="3" t="s">
        <v>243</v>
      </c>
      <c r="C5970" s="4">
        <v>2019</v>
      </c>
      <c r="D5970" s="3" t="s">
        <v>1450</v>
      </c>
      <c r="E5970" s="4">
        <v>38908859</v>
      </c>
      <c r="F5970" s="4"/>
      <c r="G5970" s="4">
        <v>38908859</v>
      </c>
      <c r="H5970" s="4">
        <v>0</v>
      </c>
      <c r="I5970" s="4">
        <v>38908859</v>
      </c>
      <c r="J5970" s="4"/>
      <c r="K5970" s="3" t="s">
        <v>1451</v>
      </c>
      <c r="L5970" s="4"/>
    </row>
    <row r="5971" spans="2:12" x14ac:dyDescent="0.3">
      <c r="B5971" s="3" t="s">
        <v>243</v>
      </c>
      <c r="C5971" s="4">
        <v>2019</v>
      </c>
      <c r="D5971" s="3" t="s">
        <v>1452</v>
      </c>
      <c r="E5971" s="4">
        <v>0</v>
      </c>
      <c r="F5971" s="4">
        <v>0</v>
      </c>
      <c r="G5971" s="4">
        <v>0</v>
      </c>
      <c r="H5971" s="4">
        <v>0</v>
      </c>
      <c r="I5971" s="4">
        <v>0</v>
      </c>
      <c r="J5971" s="4">
        <v>0</v>
      </c>
      <c r="K5971" s="3" t="s">
        <v>1451</v>
      </c>
      <c r="L5971" s="4"/>
    </row>
    <row r="5972" spans="2:12" x14ac:dyDescent="0.3">
      <c r="B5972" s="3" t="s">
        <v>243</v>
      </c>
      <c r="C5972" s="4">
        <v>2019</v>
      </c>
      <c r="D5972" s="3" t="s">
        <v>1453</v>
      </c>
      <c r="E5972" s="4">
        <v>22536015</v>
      </c>
      <c r="F5972" s="4">
        <v>16235800</v>
      </c>
      <c r="G5972" s="4">
        <v>6300215</v>
      </c>
      <c r="H5972" s="4">
        <v>1465215</v>
      </c>
      <c r="I5972" s="4">
        <v>0</v>
      </c>
      <c r="J5972" s="4">
        <v>0</v>
      </c>
      <c r="K5972" s="3" t="s">
        <v>1451</v>
      </c>
      <c r="L5972" s="4">
        <v>0.72043793013094815</v>
      </c>
    </row>
    <row r="5973" spans="2:12" x14ac:dyDescent="0.3">
      <c r="B5973" s="3" t="s">
        <v>243</v>
      </c>
      <c r="C5973" s="4">
        <v>2019</v>
      </c>
      <c r="D5973" s="3" t="s">
        <v>1454</v>
      </c>
      <c r="E5973" s="4">
        <v>126459074</v>
      </c>
      <c r="F5973" s="4">
        <v>30152134</v>
      </c>
      <c r="G5973" s="4">
        <v>96306940</v>
      </c>
      <c r="H5973" s="4">
        <v>13410208</v>
      </c>
      <c r="I5973" s="4">
        <v>0</v>
      </c>
      <c r="J5973" s="4">
        <v>0</v>
      </c>
      <c r="K5973" s="3" t="s">
        <v>1447</v>
      </c>
      <c r="L5973" s="4">
        <v>0.23843393001596705</v>
      </c>
    </row>
    <row r="5974" spans="2:12" x14ac:dyDescent="0.3">
      <c r="B5974" s="3" t="s">
        <v>243</v>
      </c>
      <c r="C5974" s="4">
        <v>2019</v>
      </c>
      <c r="D5974" s="3" t="s">
        <v>1455</v>
      </c>
      <c r="E5974" s="4">
        <v>23586734</v>
      </c>
      <c r="F5974" s="4">
        <v>8128481</v>
      </c>
      <c r="G5974" s="4">
        <v>15458253</v>
      </c>
      <c r="H5974" s="4">
        <v>1270151</v>
      </c>
      <c r="I5974" s="4">
        <v>103188763</v>
      </c>
      <c r="J5974" s="4">
        <v>1139546</v>
      </c>
      <c r="K5974" s="3" t="s">
        <v>1447</v>
      </c>
      <c r="L5974" s="4">
        <v>0.34462087883807907</v>
      </c>
    </row>
    <row r="5975" spans="2:12" x14ac:dyDescent="0.3">
      <c r="B5975" s="3" t="s">
        <v>243</v>
      </c>
      <c r="C5975" s="4">
        <v>2019</v>
      </c>
      <c r="D5975" s="3" t="s">
        <v>1456</v>
      </c>
      <c r="E5975" s="4">
        <v>125069445</v>
      </c>
      <c r="F5975" s="4">
        <v>51785120</v>
      </c>
      <c r="G5975" s="4">
        <v>73284325</v>
      </c>
      <c r="H5975" s="4">
        <v>3844033</v>
      </c>
      <c r="I5975" s="4">
        <v>150755487</v>
      </c>
      <c r="J5975" s="4">
        <v>1306050</v>
      </c>
      <c r="K5975" s="3" t="s">
        <v>1447</v>
      </c>
      <c r="L5975" s="4">
        <v>0.41405092986540398</v>
      </c>
    </row>
    <row r="5976" spans="2:12" x14ac:dyDescent="0.3">
      <c r="B5976" s="3" t="s">
        <v>243</v>
      </c>
      <c r="C5976" s="4">
        <v>2019</v>
      </c>
      <c r="D5976" s="3" t="s">
        <v>1457</v>
      </c>
      <c r="E5976" s="4">
        <v>59028500</v>
      </c>
      <c r="F5976" s="4">
        <v>16055942</v>
      </c>
      <c r="G5976" s="4">
        <v>42972558</v>
      </c>
      <c r="H5976" s="4">
        <v>1247474</v>
      </c>
      <c r="I5976" s="4">
        <v>135632500</v>
      </c>
      <c r="J5976" s="4">
        <v>1666651</v>
      </c>
      <c r="K5976" s="3" t="s">
        <v>1447</v>
      </c>
      <c r="L5976" s="4">
        <v>0.27200321878414663</v>
      </c>
    </row>
    <row r="5977" spans="2:12" x14ac:dyDescent="0.3">
      <c r="B5977" s="3" t="s">
        <v>243</v>
      </c>
      <c r="C5977" s="4">
        <v>2019</v>
      </c>
      <c r="D5977" s="3" t="s">
        <v>1458</v>
      </c>
      <c r="E5977" s="4">
        <v>49339378</v>
      </c>
      <c r="F5977" s="4"/>
      <c r="G5977" s="4">
        <v>49339378</v>
      </c>
      <c r="H5977" s="4">
        <v>2451389</v>
      </c>
      <c r="I5977" s="4">
        <v>49339378</v>
      </c>
      <c r="J5977" s="4"/>
      <c r="K5977" s="3" t="s">
        <v>1451</v>
      </c>
      <c r="L5977" s="4"/>
    </row>
    <row r="5978" spans="2:12" x14ac:dyDescent="0.3">
      <c r="B5978" s="3" t="s">
        <v>243</v>
      </c>
      <c r="C5978" s="4">
        <v>2020</v>
      </c>
      <c r="D5978" s="3" t="s">
        <v>1446</v>
      </c>
      <c r="E5978" s="4">
        <v>141792785</v>
      </c>
      <c r="F5978" s="4">
        <v>66996282</v>
      </c>
      <c r="G5978" s="4">
        <v>74796503</v>
      </c>
      <c r="H5978" s="4">
        <v>15107670</v>
      </c>
      <c r="I5978" s="4">
        <v>0</v>
      </c>
      <c r="J5978" s="4">
        <v>0</v>
      </c>
      <c r="K5978" s="3" t="s">
        <v>1447</v>
      </c>
      <c r="L5978" s="4">
        <v>0.47249429510817492</v>
      </c>
    </row>
    <row r="5979" spans="2:12" x14ac:dyDescent="0.3">
      <c r="B5979" s="3" t="s">
        <v>243</v>
      </c>
      <c r="C5979" s="4">
        <v>2020</v>
      </c>
      <c r="D5979" s="3" t="s">
        <v>1448</v>
      </c>
      <c r="E5979" s="4">
        <v>33246992</v>
      </c>
      <c r="F5979" s="4">
        <v>11212348</v>
      </c>
      <c r="G5979" s="4">
        <v>22034644</v>
      </c>
      <c r="H5979" s="4">
        <v>1178821</v>
      </c>
      <c r="I5979" s="4">
        <v>93700553</v>
      </c>
      <c r="J5979" s="4">
        <v>1039911</v>
      </c>
      <c r="K5979" s="3" t="s">
        <v>1447</v>
      </c>
      <c r="L5979" s="4">
        <v>0.33724398285414814</v>
      </c>
    </row>
    <row r="5980" spans="2:12" x14ac:dyDescent="0.3">
      <c r="B5980" s="3" t="s">
        <v>243</v>
      </c>
      <c r="C5980" s="4">
        <v>2020</v>
      </c>
      <c r="D5980" s="3" t="s">
        <v>1449</v>
      </c>
      <c r="E5980" s="4">
        <v>11866652</v>
      </c>
      <c r="F5980" s="4">
        <v>6489788</v>
      </c>
      <c r="G5980" s="4">
        <v>5376864</v>
      </c>
      <c r="H5980" s="4">
        <v>809832</v>
      </c>
      <c r="I5980" s="4">
        <v>15052672</v>
      </c>
      <c r="J5980" s="4">
        <v>1524361</v>
      </c>
      <c r="K5980" s="3" t="s">
        <v>1447</v>
      </c>
      <c r="L5980" s="4">
        <v>0.54689292312608473</v>
      </c>
    </row>
    <row r="5981" spans="2:12" x14ac:dyDescent="0.3">
      <c r="B5981" s="3" t="s">
        <v>243</v>
      </c>
      <c r="C5981" s="4">
        <v>2020</v>
      </c>
      <c r="D5981" s="3" t="s">
        <v>1450</v>
      </c>
      <c r="E5981" s="4">
        <v>43908859</v>
      </c>
      <c r="F5981" s="4"/>
      <c r="G5981" s="4">
        <v>43908859</v>
      </c>
      <c r="H5981" s="4">
        <v>5000000</v>
      </c>
      <c r="I5981" s="4">
        <v>43908859</v>
      </c>
      <c r="J5981" s="4"/>
      <c r="K5981" s="3" t="s">
        <v>1451</v>
      </c>
      <c r="L5981" s="4"/>
    </row>
    <row r="5982" spans="2:12" x14ac:dyDescent="0.3">
      <c r="B5982" s="3" t="s">
        <v>243</v>
      </c>
      <c r="C5982" s="4">
        <v>2020</v>
      </c>
      <c r="D5982" s="3" t="s">
        <v>1452</v>
      </c>
      <c r="E5982" s="4">
        <v>0</v>
      </c>
      <c r="F5982" s="4">
        <v>0</v>
      </c>
      <c r="G5982" s="4">
        <v>0</v>
      </c>
      <c r="H5982" s="4">
        <v>0</v>
      </c>
      <c r="I5982" s="4">
        <v>0</v>
      </c>
      <c r="J5982" s="4">
        <v>0</v>
      </c>
      <c r="K5982" s="3" t="s">
        <v>1451</v>
      </c>
      <c r="L5982" s="4"/>
    </row>
    <row r="5983" spans="2:12" x14ac:dyDescent="0.3">
      <c r="B5983" s="3" t="s">
        <v>243</v>
      </c>
      <c r="C5983" s="4">
        <v>2020</v>
      </c>
      <c r="D5983" s="3" t="s">
        <v>1453</v>
      </c>
      <c r="E5983" s="4">
        <v>24311095</v>
      </c>
      <c r="F5983" s="4">
        <v>17569042</v>
      </c>
      <c r="G5983" s="4">
        <v>6742053</v>
      </c>
      <c r="H5983" s="4">
        <v>2005597</v>
      </c>
      <c r="I5983" s="4">
        <v>0</v>
      </c>
      <c r="J5983" s="4">
        <v>0</v>
      </c>
      <c r="K5983" s="3" t="s">
        <v>1451</v>
      </c>
      <c r="L5983" s="4">
        <v>0.72267588111518632</v>
      </c>
    </row>
    <row r="5984" spans="2:12" x14ac:dyDescent="0.3">
      <c r="B5984" s="3" t="s">
        <v>243</v>
      </c>
      <c r="C5984" s="4">
        <v>2020</v>
      </c>
      <c r="D5984" s="3" t="s">
        <v>1454</v>
      </c>
      <c r="E5984" s="4">
        <v>137865487</v>
      </c>
      <c r="F5984" s="4">
        <v>34021044</v>
      </c>
      <c r="G5984" s="4">
        <v>103844443</v>
      </c>
      <c r="H5984" s="4">
        <v>11906673</v>
      </c>
      <c r="I5984" s="4">
        <v>0</v>
      </c>
      <c r="J5984" s="4">
        <v>0</v>
      </c>
      <c r="K5984" s="3" t="s">
        <v>1447</v>
      </c>
      <c r="L5984" s="4">
        <v>0.24676983877770656</v>
      </c>
    </row>
    <row r="5985" spans="2:12" x14ac:dyDescent="0.3">
      <c r="B5985" s="3" t="s">
        <v>243</v>
      </c>
      <c r="C5985" s="4">
        <v>2020</v>
      </c>
      <c r="D5985" s="3" t="s">
        <v>1455</v>
      </c>
      <c r="E5985" s="4">
        <v>24239702</v>
      </c>
      <c r="F5985" s="4">
        <v>8420742</v>
      </c>
      <c r="G5985" s="4">
        <v>15818960</v>
      </c>
      <c r="H5985" s="4">
        <v>745043</v>
      </c>
      <c r="I5985" s="4">
        <v>103303000</v>
      </c>
      <c r="J5985" s="4">
        <v>1140223</v>
      </c>
      <c r="K5985" s="3" t="s">
        <v>1447</v>
      </c>
      <c r="L5985" s="4">
        <v>0.34739461731006427</v>
      </c>
    </row>
    <row r="5986" spans="2:12" x14ac:dyDescent="0.3">
      <c r="B5986" s="3" t="s">
        <v>243</v>
      </c>
      <c r="C5986" s="4">
        <v>2020</v>
      </c>
      <c r="D5986" s="3" t="s">
        <v>1456</v>
      </c>
      <c r="E5986" s="4">
        <v>126093250</v>
      </c>
      <c r="F5986" s="4">
        <v>54834201</v>
      </c>
      <c r="G5986" s="4">
        <v>71259049</v>
      </c>
      <c r="H5986" s="4">
        <v>1063129</v>
      </c>
      <c r="I5986" s="4">
        <v>212305285</v>
      </c>
      <c r="J5986" s="4">
        <v>3823803</v>
      </c>
      <c r="K5986" s="3" t="s">
        <v>1447</v>
      </c>
      <c r="L5986" s="4">
        <v>0.43487023294268329</v>
      </c>
    </row>
    <row r="5987" spans="2:12" x14ac:dyDescent="0.3">
      <c r="B5987" s="3" t="s">
        <v>243</v>
      </c>
      <c r="C5987" s="4">
        <v>2020</v>
      </c>
      <c r="D5987" s="3" t="s">
        <v>1457</v>
      </c>
      <c r="E5987" s="4">
        <v>60741410</v>
      </c>
      <c r="F5987" s="4">
        <v>16574963</v>
      </c>
      <c r="G5987" s="4">
        <v>44166447</v>
      </c>
      <c r="H5987" s="4">
        <v>2647751</v>
      </c>
      <c r="I5987" s="4">
        <v>132782892</v>
      </c>
      <c r="J5987" s="4">
        <v>1510841</v>
      </c>
      <c r="K5987" s="3" t="s">
        <v>1447</v>
      </c>
      <c r="L5987" s="4">
        <v>0.27287748177067339</v>
      </c>
    </row>
    <row r="5988" spans="2:12" x14ac:dyDescent="0.3">
      <c r="B5988" s="3" t="s">
        <v>243</v>
      </c>
      <c r="C5988" s="4">
        <v>2020</v>
      </c>
      <c r="D5988" s="3" t="s">
        <v>1458</v>
      </c>
      <c r="E5988" s="4">
        <v>57676640</v>
      </c>
      <c r="F5988" s="4"/>
      <c r="G5988" s="4">
        <v>57676640</v>
      </c>
      <c r="H5988" s="4">
        <v>8337262</v>
      </c>
      <c r="I5988" s="4">
        <v>57676640</v>
      </c>
      <c r="J5988" s="4"/>
      <c r="K5988" s="3" t="s">
        <v>1451</v>
      </c>
      <c r="L5988" s="4"/>
    </row>
    <row r="5989" spans="2:12" x14ac:dyDescent="0.3">
      <c r="B5989" s="3" t="s">
        <v>243</v>
      </c>
      <c r="C5989" s="4">
        <v>2021</v>
      </c>
      <c r="D5989" s="3" t="s">
        <v>1446</v>
      </c>
      <c r="E5989" s="4">
        <v>149690462</v>
      </c>
      <c r="F5989" s="4">
        <v>72475356</v>
      </c>
      <c r="G5989" s="4">
        <v>77215106</v>
      </c>
      <c r="H5989" s="4">
        <v>7897677</v>
      </c>
      <c r="I5989" s="4">
        <v>293136697</v>
      </c>
      <c r="J5989" s="4">
        <v>12513356</v>
      </c>
      <c r="K5989" s="3" t="s">
        <v>1459</v>
      </c>
      <c r="L5989" s="4">
        <v>0.48416816296552012</v>
      </c>
    </row>
    <row r="5990" spans="2:12" x14ac:dyDescent="0.3">
      <c r="B5990" s="3" t="s">
        <v>243</v>
      </c>
      <c r="C5990" s="4">
        <v>2021</v>
      </c>
      <c r="D5990" s="3" t="s">
        <v>1448</v>
      </c>
      <c r="E5990" s="4">
        <v>34474952</v>
      </c>
      <c r="F5990" s="4">
        <v>11559286</v>
      </c>
      <c r="G5990" s="4">
        <v>22915666</v>
      </c>
      <c r="H5990" s="4">
        <v>1437049</v>
      </c>
      <c r="I5990" s="4">
        <v>99864490</v>
      </c>
      <c r="J5990" s="4">
        <v>1173308</v>
      </c>
      <c r="K5990" s="3" t="s">
        <v>1459</v>
      </c>
      <c r="L5990" s="4">
        <v>0.33529520215140546</v>
      </c>
    </row>
    <row r="5991" spans="2:12" x14ac:dyDescent="0.3">
      <c r="B5991" s="3" t="s">
        <v>243</v>
      </c>
      <c r="C5991" s="4">
        <v>2021</v>
      </c>
      <c r="D5991" s="3" t="s">
        <v>1449</v>
      </c>
      <c r="E5991" s="4">
        <v>12584617</v>
      </c>
      <c r="F5991" s="4">
        <v>6610611</v>
      </c>
      <c r="G5991" s="4">
        <v>5974006</v>
      </c>
      <c r="H5991" s="4">
        <v>1390836</v>
      </c>
      <c r="I5991" s="4">
        <v>16332890</v>
      </c>
      <c r="J5991" s="4">
        <v>1668134</v>
      </c>
      <c r="K5991" s="3" t="s">
        <v>1447</v>
      </c>
      <c r="L5991" s="4">
        <v>0.52529298269466607</v>
      </c>
    </row>
    <row r="5992" spans="2:12" x14ac:dyDescent="0.3">
      <c r="B5992" s="3" t="s">
        <v>243</v>
      </c>
      <c r="C5992" s="4">
        <v>2021</v>
      </c>
      <c r="D5992" s="3" t="s">
        <v>1450</v>
      </c>
      <c r="E5992" s="4">
        <v>44908859</v>
      </c>
      <c r="F5992" s="4"/>
      <c r="G5992" s="4">
        <v>44908859</v>
      </c>
      <c r="H5992" s="4">
        <v>1000000</v>
      </c>
      <c r="I5992" s="4">
        <v>44908859</v>
      </c>
      <c r="J5992" s="4"/>
      <c r="K5992" s="3" t="s">
        <v>1451</v>
      </c>
      <c r="L5992" s="4"/>
    </row>
    <row r="5993" spans="2:12" x14ac:dyDescent="0.3">
      <c r="B5993" s="3" t="s">
        <v>243</v>
      </c>
      <c r="C5993" s="4">
        <v>2021</v>
      </c>
      <c r="D5993" s="3" t="s">
        <v>1452</v>
      </c>
      <c r="E5993" s="4">
        <v>0</v>
      </c>
      <c r="F5993" s="4">
        <v>0</v>
      </c>
      <c r="G5993" s="4">
        <v>0</v>
      </c>
      <c r="H5993" s="4">
        <v>0</v>
      </c>
      <c r="I5993" s="4">
        <v>0</v>
      </c>
      <c r="J5993" s="4">
        <v>0</v>
      </c>
      <c r="K5993" s="3" t="s">
        <v>1451</v>
      </c>
      <c r="L5993" s="4"/>
    </row>
    <row r="5994" spans="2:12" x14ac:dyDescent="0.3">
      <c r="B5994" s="3" t="s">
        <v>243</v>
      </c>
      <c r="C5994" s="4">
        <v>2021</v>
      </c>
      <c r="D5994" s="3" t="s">
        <v>1453</v>
      </c>
      <c r="E5994" s="4">
        <v>24960392</v>
      </c>
      <c r="F5994" s="4">
        <v>18601309</v>
      </c>
      <c r="G5994" s="4">
        <v>6359083</v>
      </c>
      <c r="H5994" s="4">
        <v>1369888</v>
      </c>
      <c r="I5994" s="4">
        <v>24960394</v>
      </c>
      <c r="J5994" s="4">
        <v>2914922</v>
      </c>
      <c r="K5994" s="3" t="s">
        <v>1451</v>
      </c>
      <c r="L5994" s="4">
        <v>0.74523304762200848</v>
      </c>
    </row>
    <row r="5995" spans="2:12" x14ac:dyDescent="0.3">
      <c r="B5995" s="3" t="s">
        <v>243</v>
      </c>
      <c r="C5995" s="4">
        <v>2021</v>
      </c>
      <c r="D5995" s="3" t="s">
        <v>1454</v>
      </c>
      <c r="E5995" s="4">
        <v>138024428</v>
      </c>
      <c r="F5995" s="4">
        <v>38363327</v>
      </c>
      <c r="G5995" s="4">
        <v>99661101</v>
      </c>
      <c r="H5995" s="4">
        <v>158941</v>
      </c>
      <c r="I5995" s="4">
        <v>174333077</v>
      </c>
      <c r="J5995" s="4">
        <v>6496683</v>
      </c>
      <c r="K5995" s="3" t="s">
        <v>1447</v>
      </c>
      <c r="L5995" s="4">
        <v>0.27794592273188046</v>
      </c>
    </row>
    <row r="5996" spans="2:12" x14ac:dyDescent="0.3">
      <c r="B5996" s="3" t="s">
        <v>243</v>
      </c>
      <c r="C5996" s="4">
        <v>2021</v>
      </c>
      <c r="D5996" s="3" t="s">
        <v>1455</v>
      </c>
      <c r="E5996" s="4">
        <v>24973673</v>
      </c>
      <c r="F5996" s="4">
        <v>8694961</v>
      </c>
      <c r="G5996" s="4">
        <v>16278712</v>
      </c>
      <c r="H5996" s="4">
        <v>849347</v>
      </c>
      <c r="I5996" s="4">
        <v>104788167</v>
      </c>
      <c r="J5996" s="4">
        <v>1169210</v>
      </c>
      <c r="K5996" s="3" t="s">
        <v>1447</v>
      </c>
      <c r="L5996" s="4">
        <v>0.34816508568843679</v>
      </c>
    </row>
    <row r="5997" spans="2:12" x14ac:dyDescent="0.3">
      <c r="B5997" s="3" t="s">
        <v>243</v>
      </c>
      <c r="C5997" s="4">
        <v>2021</v>
      </c>
      <c r="D5997" s="3" t="s">
        <v>1456</v>
      </c>
      <c r="E5997" s="4">
        <v>127541527</v>
      </c>
      <c r="F5997" s="4">
        <v>57685957</v>
      </c>
      <c r="G5997" s="4">
        <v>69855570</v>
      </c>
      <c r="H5997" s="4">
        <v>2265334</v>
      </c>
      <c r="I5997" s="4">
        <v>292398244</v>
      </c>
      <c r="J5997" s="4">
        <v>6366480</v>
      </c>
      <c r="K5997" s="3" t="s">
        <v>1447</v>
      </c>
      <c r="L5997" s="4">
        <v>0.45229156618142108</v>
      </c>
    </row>
    <row r="5998" spans="2:12" x14ac:dyDescent="0.3">
      <c r="B5998" s="3" t="s">
        <v>243</v>
      </c>
      <c r="C5998" s="4">
        <v>2021</v>
      </c>
      <c r="D5998" s="3" t="s">
        <v>1457</v>
      </c>
      <c r="E5998" s="4">
        <v>63772167</v>
      </c>
      <c r="F5998" s="4">
        <v>17211001</v>
      </c>
      <c r="G5998" s="4">
        <v>46561166</v>
      </c>
      <c r="H5998" s="4">
        <v>3438251</v>
      </c>
      <c r="I5998" s="4">
        <v>135090092</v>
      </c>
      <c r="J5998" s="4">
        <v>1538201</v>
      </c>
      <c r="K5998" s="3" t="s">
        <v>1447</v>
      </c>
      <c r="L5998" s="4">
        <v>0.26988264331679368</v>
      </c>
    </row>
    <row r="5999" spans="2:12" x14ac:dyDescent="0.3">
      <c r="B5999" s="3" t="s">
        <v>243</v>
      </c>
      <c r="C5999" s="4">
        <v>2021</v>
      </c>
      <c r="D5999" s="3" t="s">
        <v>1458</v>
      </c>
      <c r="E5999" s="4">
        <v>71357315</v>
      </c>
      <c r="F5999" s="4"/>
      <c r="G5999" s="4">
        <v>71357315</v>
      </c>
      <c r="H5999" s="4">
        <v>13680676</v>
      </c>
      <c r="I5999" s="4">
        <v>71357315</v>
      </c>
      <c r="J5999" s="4"/>
      <c r="K5999" s="3" t="s">
        <v>1451</v>
      </c>
      <c r="L5999" s="4"/>
    </row>
    <row r="6000" spans="2:12" x14ac:dyDescent="0.3">
      <c r="B6000" s="3" t="s">
        <v>243</v>
      </c>
      <c r="C6000" s="4">
        <v>2022</v>
      </c>
      <c r="D6000" s="3" t="s">
        <v>1446</v>
      </c>
      <c r="E6000" s="4">
        <v>149129786</v>
      </c>
      <c r="F6000" s="4">
        <v>77085617</v>
      </c>
      <c r="G6000" s="4">
        <v>72044169</v>
      </c>
      <c r="H6000" s="4">
        <v>122822</v>
      </c>
      <c r="I6000" s="4">
        <v>298129699</v>
      </c>
      <c r="J6000" s="4">
        <v>12191458</v>
      </c>
      <c r="K6000" s="3" t="s">
        <v>1447</v>
      </c>
      <c r="L6000" s="4">
        <v>0.51690288752912184</v>
      </c>
    </row>
    <row r="6001" spans="2:12" x14ac:dyDescent="0.3">
      <c r="B6001" s="3" t="s">
        <v>243</v>
      </c>
      <c r="C6001" s="4">
        <v>2022</v>
      </c>
      <c r="D6001" s="3" t="s">
        <v>1448</v>
      </c>
      <c r="E6001" s="4">
        <v>36413865</v>
      </c>
      <c r="F6001" s="4">
        <v>12001588</v>
      </c>
      <c r="G6001" s="4">
        <v>24412277</v>
      </c>
      <c r="H6001" s="4">
        <v>2051260</v>
      </c>
      <c r="I6001" s="4">
        <v>119371610</v>
      </c>
      <c r="J6001" s="4">
        <v>1394367</v>
      </c>
      <c r="K6001" s="3" t="s">
        <v>1460</v>
      </c>
      <c r="L6001" s="4">
        <v>0.32958841364408858</v>
      </c>
    </row>
    <row r="6002" spans="2:12" x14ac:dyDescent="0.3">
      <c r="B6002" s="3" t="s">
        <v>243</v>
      </c>
      <c r="C6002" s="4">
        <v>2022</v>
      </c>
      <c r="D6002" s="3" t="s">
        <v>1449</v>
      </c>
      <c r="E6002" s="4">
        <v>12717885</v>
      </c>
      <c r="F6002" s="4">
        <v>6309173</v>
      </c>
      <c r="G6002" s="4">
        <v>6408712</v>
      </c>
      <c r="H6002" s="4">
        <v>1452293</v>
      </c>
      <c r="I6002" s="4">
        <v>16749360</v>
      </c>
      <c r="J6002" s="4">
        <v>1695507</v>
      </c>
      <c r="K6002" s="3" t="s">
        <v>1447</v>
      </c>
      <c r="L6002" s="4">
        <v>0.49608665277284708</v>
      </c>
    </row>
    <row r="6003" spans="2:12" x14ac:dyDescent="0.3">
      <c r="B6003" s="3" t="s">
        <v>243</v>
      </c>
      <c r="C6003" s="4">
        <v>2022</v>
      </c>
      <c r="D6003" s="3" t="s">
        <v>1450</v>
      </c>
      <c r="E6003" s="4">
        <v>46228728</v>
      </c>
      <c r="F6003" s="4"/>
      <c r="G6003" s="4">
        <v>46228728</v>
      </c>
      <c r="H6003" s="4">
        <v>1319869</v>
      </c>
      <c r="I6003" s="4">
        <v>46228728</v>
      </c>
      <c r="J6003" s="4"/>
      <c r="K6003" s="3" t="s">
        <v>1451</v>
      </c>
      <c r="L6003" s="4"/>
    </row>
    <row r="6004" spans="2:12" x14ac:dyDescent="0.3">
      <c r="B6004" s="3" t="s">
        <v>243</v>
      </c>
      <c r="C6004" s="4">
        <v>2022</v>
      </c>
      <c r="D6004" s="3" t="s">
        <v>1452</v>
      </c>
      <c r="E6004" s="4">
        <v>27056368</v>
      </c>
      <c r="F6004" s="4">
        <v>19954315</v>
      </c>
      <c r="G6004" s="4">
        <v>7102053</v>
      </c>
      <c r="H6004" s="4">
        <v>3255526</v>
      </c>
      <c r="I6004" s="4">
        <v>37558228</v>
      </c>
      <c r="J6004" s="4">
        <v>4142149</v>
      </c>
      <c r="K6004" s="3" t="s">
        <v>1447</v>
      </c>
      <c r="L6004" s="4">
        <v>0.737509003425737</v>
      </c>
    </row>
    <row r="6005" spans="2:12" x14ac:dyDescent="0.3">
      <c r="B6005" s="3" t="s">
        <v>243</v>
      </c>
      <c r="C6005" s="4">
        <v>2022</v>
      </c>
      <c r="D6005" s="3" t="s">
        <v>1453</v>
      </c>
      <c r="E6005" s="4">
        <v>0</v>
      </c>
      <c r="F6005" s="4">
        <v>0</v>
      </c>
      <c r="G6005" s="4">
        <v>0</v>
      </c>
      <c r="H6005" s="4">
        <v>0</v>
      </c>
      <c r="I6005" s="4">
        <v>0</v>
      </c>
      <c r="J6005" s="4">
        <v>0</v>
      </c>
      <c r="K6005" s="3" t="s">
        <v>1451</v>
      </c>
      <c r="L6005" s="4"/>
    </row>
    <row r="6006" spans="2:12" x14ac:dyDescent="0.3">
      <c r="B6006" s="3" t="s">
        <v>243</v>
      </c>
      <c r="C6006" s="4">
        <v>2022</v>
      </c>
      <c r="D6006" s="3" t="s">
        <v>1454</v>
      </c>
      <c r="E6006" s="4">
        <v>140105955</v>
      </c>
      <c r="F6006" s="4">
        <v>41622777</v>
      </c>
      <c r="G6006" s="4">
        <v>98483178</v>
      </c>
      <c r="H6006" s="4">
        <v>3210361</v>
      </c>
      <c r="I6006" s="4">
        <v>187510001</v>
      </c>
      <c r="J6006" s="4">
        <v>6979730</v>
      </c>
      <c r="K6006" s="3" t="s">
        <v>1447</v>
      </c>
      <c r="L6006" s="4">
        <v>0.29708071295042382</v>
      </c>
    </row>
    <row r="6007" spans="2:12" x14ac:dyDescent="0.3">
      <c r="B6007" s="3" t="s">
        <v>243</v>
      </c>
      <c r="C6007" s="4">
        <v>2022</v>
      </c>
      <c r="D6007" s="3" t="s">
        <v>1455</v>
      </c>
      <c r="E6007" s="4">
        <v>25205553</v>
      </c>
      <c r="F6007" s="4">
        <v>9000705</v>
      </c>
      <c r="G6007" s="4">
        <v>16204848</v>
      </c>
      <c r="H6007" s="4">
        <v>299125</v>
      </c>
      <c r="I6007" s="4">
        <v>121362922</v>
      </c>
      <c r="J6007" s="4">
        <v>1336518</v>
      </c>
      <c r="K6007" s="3" t="s">
        <v>1447</v>
      </c>
      <c r="L6007" s="4">
        <v>0.35709214552840796</v>
      </c>
    </row>
    <row r="6008" spans="2:12" x14ac:dyDescent="0.3">
      <c r="B6008" s="3" t="s">
        <v>243</v>
      </c>
      <c r="C6008" s="4">
        <v>2022</v>
      </c>
      <c r="D6008" s="3" t="s">
        <v>1456</v>
      </c>
      <c r="E6008" s="4">
        <v>148834733</v>
      </c>
      <c r="F6008" s="4">
        <v>60433738</v>
      </c>
      <c r="G6008" s="4">
        <v>88400995</v>
      </c>
      <c r="H6008" s="4">
        <v>22279690</v>
      </c>
      <c r="I6008" s="4">
        <v>369763417</v>
      </c>
      <c r="J6008" s="4">
        <v>8020014</v>
      </c>
      <c r="K6008" s="3" t="s">
        <v>1447</v>
      </c>
      <c r="L6008" s="4">
        <v>0.40604593284015228</v>
      </c>
    </row>
    <row r="6009" spans="2:12" x14ac:dyDescent="0.3">
      <c r="B6009" s="3" t="s">
        <v>243</v>
      </c>
      <c r="C6009" s="4">
        <v>2022</v>
      </c>
      <c r="D6009" s="3" t="s">
        <v>1457</v>
      </c>
      <c r="E6009" s="4">
        <v>66578718</v>
      </c>
      <c r="F6009" s="4">
        <v>18007036</v>
      </c>
      <c r="G6009" s="4">
        <v>48571682</v>
      </c>
      <c r="H6009" s="4">
        <v>3223238</v>
      </c>
      <c r="I6009" s="4">
        <v>164727317</v>
      </c>
      <c r="J6009" s="4">
        <v>2144799</v>
      </c>
      <c r="K6009" s="3" t="s">
        <v>1447</v>
      </c>
      <c r="L6009" s="4">
        <v>0.27046234203548347</v>
      </c>
    </row>
    <row r="6010" spans="2:12" x14ac:dyDescent="0.3">
      <c r="B6010" s="3" t="s">
        <v>243</v>
      </c>
      <c r="C6010" s="4">
        <v>2022</v>
      </c>
      <c r="D6010" s="3" t="s">
        <v>1458</v>
      </c>
      <c r="E6010" s="4">
        <v>71212179</v>
      </c>
      <c r="F6010" s="4"/>
      <c r="G6010" s="4">
        <v>71212179</v>
      </c>
      <c r="H6010" s="4">
        <v>0</v>
      </c>
      <c r="I6010" s="4">
        <v>71212179</v>
      </c>
      <c r="J6010" s="4"/>
      <c r="K6010" s="3" t="s">
        <v>1451</v>
      </c>
      <c r="L6010" s="4"/>
    </row>
    <row r="6011" spans="2:12" x14ac:dyDescent="0.3">
      <c r="B6011" s="3" t="s">
        <v>243</v>
      </c>
      <c r="C6011" s="4">
        <v>2023</v>
      </c>
      <c r="D6011" s="3" t="s">
        <v>1446</v>
      </c>
      <c r="E6011" s="4">
        <v>152820964</v>
      </c>
      <c r="F6011" s="4">
        <v>81859467</v>
      </c>
      <c r="G6011" s="4">
        <v>70961497</v>
      </c>
      <c r="H6011" s="4">
        <v>8118507</v>
      </c>
      <c r="I6011" s="4">
        <v>329521153</v>
      </c>
      <c r="J6011" s="4">
        <v>13802579</v>
      </c>
      <c r="K6011" s="3" t="s">
        <v>1459</v>
      </c>
      <c r="L6011" s="4">
        <v>0.53565600463035945</v>
      </c>
    </row>
    <row r="6012" spans="2:12" x14ac:dyDescent="0.3">
      <c r="B6012" s="3" t="s">
        <v>243</v>
      </c>
      <c r="C6012" s="4">
        <v>2023</v>
      </c>
      <c r="D6012" s="3" t="s">
        <v>1448</v>
      </c>
      <c r="E6012" s="4">
        <v>38213228</v>
      </c>
      <c r="F6012" s="4">
        <v>12579563</v>
      </c>
      <c r="G6012" s="4">
        <v>25633665</v>
      </c>
      <c r="H6012" s="4">
        <v>1807830</v>
      </c>
      <c r="I6012" s="4">
        <v>144439198</v>
      </c>
      <c r="J6012" s="4">
        <v>1672975</v>
      </c>
      <c r="K6012" s="3" t="s">
        <v>1460</v>
      </c>
      <c r="L6012" s="4">
        <v>0.329193937764169</v>
      </c>
    </row>
    <row r="6013" spans="2:12" x14ac:dyDescent="0.3">
      <c r="B6013" s="3" t="s">
        <v>243</v>
      </c>
      <c r="C6013" s="4">
        <v>2023</v>
      </c>
      <c r="D6013" s="3" t="s">
        <v>1449</v>
      </c>
      <c r="E6013" s="4">
        <v>14504264</v>
      </c>
      <c r="F6013" s="4">
        <v>5938232</v>
      </c>
      <c r="G6013" s="4">
        <v>8566032</v>
      </c>
      <c r="H6013" s="4">
        <v>3314090</v>
      </c>
      <c r="I6013" s="4">
        <v>20197365</v>
      </c>
      <c r="J6013" s="4">
        <v>2055301</v>
      </c>
      <c r="K6013" s="3" t="s">
        <v>1447</v>
      </c>
      <c r="L6013" s="4">
        <v>0.40941284576728609</v>
      </c>
    </row>
    <row r="6014" spans="2:12" x14ac:dyDescent="0.3">
      <c r="B6014" s="3" t="s">
        <v>243</v>
      </c>
      <c r="C6014" s="4">
        <v>2023</v>
      </c>
      <c r="D6014" s="3" t="s">
        <v>1450</v>
      </c>
      <c r="E6014" s="4">
        <v>46228661</v>
      </c>
      <c r="F6014" s="4"/>
      <c r="G6014" s="4">
        <v>46228661</v>
      </c>
      <c r="H6014" s="4">
        <v>0</v>
      </c>
      <c r="I6014" s="4">
        <v>46228661</v>
      </c>
      <c r="J6014" s="4"/>
      <c r="K6014" s="3" t="s">
        <v>1451</v>
      </c>
      <c r="L6014" s="4"/>
    </row>
    <row r="6015" spans="2:12" x14ac:dyDescent="0.3">
      <c r="B6015" s="3" t="s">
        <v>243</v>
      </c>
      <c r="C6015" s="4">
        <v>2023</v>
      </c>
      <c r="D6015" s="3" t="s">
        <v>1452</v>
      </c>
      <c r="E6015" s="4">
        <v>0</v>
      </c>
      <c r="F6015" s="4">
        <v>0</v>
      </c>
      <c r="G6015" s="4">
        <v>0</v>
      </c>
      <c r="H6015" s="4">
        <v>0</v>
      </c>
      <c r="I6015" s="4">
        <v>0</v>
      </c>
      <c r="J6015" s="4">
        <v>0</v>
      </c>
      <c r="K6015" s="3" t="s">
        <v>1451</v>
      </c>
      <c r="L6015" s="4"/>
    </row>
    <row r="6016" spans="2:12" x14ac:dyDescent="0.3">
      <c r="B6016" s="3" t="s">
        <v>243</v>
      </c>
      <c r="C6016" s="4">
        <v>2023</v>
      </c>
      <c r="D6016" s="3" t="s">
        <v>1453</v>
      </c>
      <c r="E6016" s="4">
        <v>27815476</v>
      </c>
      <c r="F6016" s="4">
        <v>21472411</v>
      </c>
      <c r="G6016" s="4">
        <v>6343065</v>
      </c>
      <c r="H6016" s="4">
        <v>986223</v>
      </c>
      <c r="I6016" s="4">
        <v>39312637</v>
      </c>
      <c r="J6016" s="4">
        <v>4363465</v>
      </c>
      <c r="K6016" s="3" t="s">
        <v>1451</v>
      </c>
      <c r="L6016" s="4">
        <v>0.77195914245724218</v>
      </c>
    </row>
    <row r="6017" spans="2:12" x14ac:dyDescent="0.3">
      <c r="B6017" s="3" t="s">
        <v>243</v>
      </c>
      <c r="C6017" s="4">
        <v>2023</v>
      </c>
      <c r="D6017" s="3" t="s">
        <v>1454</v>
      </c>
      <c r="E6017" s="4">
        <v>145506001</v>
      </c>
      <c r="F6017" s="4">
        <v>45982521</v>
      </c>
      <c r="G6017" s="4">
        <v>99523480</v>
      </c>
      <c r="H6017" s="4">
        <v>633549</v>
      </c>
      <c r="I6017" s="4">
        <v>197973109</v>
      </c>
      <c r="J6017" s="4">
        <v>7411202</v>
      </c>
      <c r="K6017" s="3" t="s">
        <v>1459</v>
      </c>
      <c r="L6017" s="4">
        <v>0.31601803832131981</v>
      </c>
    </row>
    <row r="6018" spans="2:12" x14ac:dyDescent="0.3">
      <c r="B6018" s="3" t="s">
        <v>243</v>
      </c>
      <c r="C6018" s="4">
        <v>2023</v>
      </c>
      <c r="D6018" s="3" t="s">
        <v>1455</v>
      </c>
      <c r="E6018" s="4">
        <v>25739521</v>
      </c>
      <c r="F6018" s="4">
        <v>9351574</v>
      </c>
      <c r="G6018" s="4">
        <v>16387947</v>
      </c>
      <c r="H6018" s="4">
        <v>553066</v>
      </c>
      <c r="I6018" s="4">
        <v>147472175</v>
      </c>
      <c r="J6018" s="4">
        <v>1621736</v>
      </c>
      <c r="K6018" s="3" t="s">
        <v>1460</v>
      </c>
      <c r="L6018" s="4">
        <v>0.36331577421351391</v>
      </c>
    </row>
    <row r="6019" spans="2:12" x14ac:dyDescent="0.3">
      <c r="B6019" s="3" t="s">
        <v>243</v>
      </c>
      <c r="C6019" s="4">
        <v>2023</v>
      </c>
      <c r="D6019" s="3" t="s">
        <v>1456</v>
      </c>
      <c r="E6019" s="4">
        <v>150182256</v>
      </c>
      <c r="F6019" s="4">
        <v>64025526</v>
      </c>
      <c r="G6019" s="4">
        <v>86156730</v>
      </c>
      <c r="H6019" s="4">
        <v>1370506</v>
      </c>
      <c r="I6019" s="4">
        <v>459940668</v>
      </c>
      <c r="J6019" s="4">
        <v>9893838</v>
      </c>
      <c r="K6019" s="3" t="s">
        <v>1447</v>
      </c>
      <c r="L6019" s="4">
        <v>0.42631884554990307</v>
      </c>
    </row>
    <row r="6020" spans="2:12" x14ac:dyDescent="0.3">
      <c r="B6020" s="3" t="s">
        <v>243</v>
      </c>
      <c r="C6020" s="4">
        <v>2023</v>
      </c>
      <c r="D6020" s="3" t="s">
        <v>1457</v>
      </c>
      <c r="E6020" s="4">
        <v>68521333</v>
      </c>
      <c r="F6020" s="4">
        <v>18768634</v>
      </c>
      <c r="G6020" s="4">
        <v>49752699</v>
      </c>
      <c r="H6020" s="4">
        <v>1994240</v>
      </c>
      <c r="I6020" s="4">
        <v>204680086</v>
      </c>
      <c r="J6020" s="4">
        <v>2660148</v>
      </c>
      <c r="K6020" s="3" t="s">
        <v>1460</v>
      </c>
      <c r="L6020" s="4">
        <v>0.27390935316451009</v>
      </c>
    </row>
    <row r="6021" spans="2:12" x14ac:dyDescent="0.3">
      <c r="B6021" s="3" t="s">
        <v>243</v>
      </c>
      <c r="C6021" s="4">
        <v>2023</v>
      </c>
      <c r="D6021" s="3" t="s">
        <v>1458</v>
      </c>
      <c r="E6021" s="4">
        <v>118468321</v>
      </c>
      <c r="F6021" s="4"/>
      <c r="G6021" s="4">
        <v>118468321</v>
      </c>
      <c r="H6021" s="4">
        <v>47255871</v>
      </c>
      <c r="I6021" s="4">
        <v>118468321</v>
      </c>
      <c r="J6021" s="4"/>
      <c r="K6021" s="3" t="s">
        <v>1451</v>
      </c>
      <c r="L6021" s="4"/>
    </row>
    <row r="6022" spans="2:12" x14ac:dyDescent="0.3">
      <c r="B6022" s="3" t="s">
        <v>243</v>
      </c>
      <c r="C6022" s="4">
        <v>2024</v>
      </c>
      <c r="D6022" s="3" t="s">
        <v>1446</v>
      </c>
      <c r="E6022" s="4">
        <v>153991298</v>
      </c>
      <c r="F6022" s="4">
        <v>86347323</v>
      </c>
      <c r="G6022" s="4">
        <v>67643975</v>
      </c>
      <c r="H6022" s="4">
        <v>1202737</v>
      </c>
      <c r="I6022" s="4">
        <v>335979563</v>
      </c>
      <c r="J6022" s="4">
        <v>14082819</v>
      </c>
      <c r="K6022" s="3" t="s">
        <v>1459</v>
      </c>
      <c r="L6022" s="4">
        <v>0.56072858740368559</v>
      </c>
    </row>
    <row r="6023" spans="2:12" x14ac:dyDescent="0.3">
      <c r="B6023" s="3" t="s">
        <v>243</v>
      </c>
      <c r="C6023" s="4">
        <v>2024</v>
      </c>
      <c r="D6023" s="3" t="s">
        <v>1448</v>
      </c>
      <c r="E6023" s="4">
        <v>40663168</v>
      </c>
      <c r="F6023" s="4">
        <v>13193386</v>
      </c>
      <c r="G6023" s="4">
        <v>27469782</v>
      </c>
      <c r="H6023" s="4">
        <v>2582924</v>
      </c>
      <c r="I6023" s="4">
        <v>145394414</v>
      </c>
      <c r="J6023" s="4">
        <v>1684177</v>
      </c>
      <c r="K6023" s="3" t="s">
        <v>1460</v>
      </c>
      <c r="L6023" s="4">
        <v>0.3244554383957492</v>
      </c>
    </row>
    <row r="6024" spans="2:12" x14ac:dyDescent="0.3">
      <c r="B6024" s="3" t="s">
        <v>243</v>
      </c>
      <c r="C6024" s="4">
        <v>2024</v>
      </c>
      <c r="D6024" s="3" t="s">
        <v>1449</v>
      </c>
      <c r="E6024" s="4">
        <v>14997283</v>
      </c>
      <c r="F6024" s="4">
        <v>6539461</v>
      </c>
      <c r="G6024" s="4">
        <v>8457822</v>
      </c>
      <c r="H6024" s="4">
        <v>975811</v>
      </c>
      <c r="I6024" s="4">
        <v>17969811</v>
      </c>
      <c r="J6024" s="4">
        <v>1829033</v>
      </c>
      <c r="K6024" s="3" t="s">
        <v>1459</v>
      </c>
      <c r="L6024" s="4">
        <v>0.43604304859753595</v>
      </c>
    </row>
    <row r="6025" spans="2:12" x14ac:dyDescent="0.3">
      <c r="B6025" s="3" t="s">
        <v>243</v>
      </c>
      <c r="C6025" s="4">
        <v>2024</v>
      </c>
      <c r="D6025" s="3" t="s">
        <v>1450</v>
      </c>
      <c r="E6025" s="4">
        <v>46228159</v>
      </c>
      <c r="F6025" s="4"/>
      <c r="G6025" s="4">
        <v>46228159</v>
      </c>
      <c r="H6025" s="4">
        <v>0</v>
      </c>
      <c r="I6025" s="4">
        <v>46228159</v>
      </c>
      <c r="J6025" s="4"/>
      <c r="K6025" s="3" t="s">
        <v>1451</v>
      </c>
      <c r="L6025" s="4"/>
    </row>
    <row r="6026" spans="2:12" x14ac:dyDescent="0.3">
      <c r="B6026" s="3" t="s">
        <v>243</v>
      </c>
      <c r="C6026" s="4">
        <v>2024</v>
      </c>
      <c r="D6026" s="3" t="s">
        <v>1452</v>
      </c>
      <c r="E6026" s="4">
        <v>0</v>
      </c>
      <c r="F6026" s="4">
        <v>0</v>
      </c>
      <c r="G6026" s="4">
        <v>0</v>
      </c>
      <c r="H6026" s="4">
        <v>0</v>
      </c>
      <c r="I6026" s="4">
        <v>0</v>
      </c>
      <c r="J6026" s="4">
        <v>0</v>
      </c>
      <c r="K6026" s="3"/>
      <c r="L6026" s="4"/>
    </row>
    <row r="6027" spans="2:12" x14ac:dyDescent="0.3">
      <c r="B6027" s="3" t="s">
        <v>243</v>
      </c>
      <c r="C6027" s="4">
        <v>2024</v>
      </c>
      <c r="D6027" s="3" t="s">
        <v>1453</v>
      </c>
      <c r="E6027" s="4">
        <v>27847172</v>
      </c>
      <c r="F6027" s="4">
        <v>22810001</v>
      </c>
      <c r="G6027" s="4">
        <v>5037171</v>
      </c>
      <c r="H6027" s="4">
        <v>245279</v>
      </c>
      <c r="I6027" s="4">
        <v>39939044</v>
      </c>
      <c r="J6027" s="4">
        <v>4425688</v>
      </c>
      <c r="K6027" s="3" t="s">
        <v>1451</v>
      </c>
      <c r="L6027" s="4">
        <v>0.81911373262606346</v>
      </c>
    </row>
    <row r="6028" spans="2:12" x14ac:dyDescent="0.3">
      <c r="B6028" s="3" t="s">
        <v>243</v>
      </c>
      <c r="C6028" s="4">
        <v>2024</v>
      </c>
      <c r="D6028" s="3" t="s">
        <v>1454</v>
      </c>
      <c r="E6028" s="4">
        <v>145506001</v>
      </c>
      <c r="F6028" s="4">
        <v>50267277</v>
      </c>
      <c r="G6028" s="4">
        <v>95238724</v>
      </c>
      <c r="H6028" s="4">
        <v>45130</v>
      </c>
      <c r="I6028" s="4">
        <v>201133633</v>
      </c>
      <c r="J6028" s="4">
        <v>7529518</v>
      </c>
      <c r="K6028" s="3" t="s">
        <v>1459</v>
      </c>
      <c r="L6028" s="4">
        <v>0.34546531864345581</v>
      </c>
    </row>
    <row r="6029" spans="2:12" x14ac:dyDescent="0.3">
      <c r="B6029" s="3" t="s">
        <v>243</v>
      </c>
      <c r="C6029" s="4">
        <v>2024</v>
      </c>
      <c r="D6029" s="3" t="s">
        <v>1455</v>
      </c>
      <c r="E6029" s="4">
        <v>26882438</v>
      </c>
      <c r="F6029" s="4">
        <v>9688203</v>
      </c>
      <c r="G6029" s="4">
        <v>17194235</v>
      </c>
      <c r="H6029" s="4">
        <v>1255983</v>
      </c>
      <c r="I6029" s="4">
        <v>147793367</v>
      </c>
      <c r="J6029" s="4">
        <v>1628446</v>
      </c>
      <c r="K6029" s="3" t="s">
        <v>1460</v>
      </c>
      <c r="L6029" s="4">
        <v>0.36039153145261604</v>
      </c>
    </row>
    <row r="6030" spans="2:12" x14ac:dyDescent="0.3">
      <c r="B6030" s="3" t="s">
        <v>243</v>
      </c>
      <c r="C6030" s="4">
        <v>2024</v>
      </c>
      <c r="D6030" s="3" t="s">
        <v>1456</v>
      </c>
      <c r="E6030" s="4">
        <v>157398119</v>
      </c>
      <c r="F6030" s="4">
        <v>67205268</v>
      </c>
      <c r="G6030" s="4">
        <v>90192851</v>
      </c>
      <c r="H6030" s="4">
        <v>8496367</v>
      </c>
      <c r="I6030" s="4">
        <v>467991226</v>
      </c>
      <c r="J6030" s="4">
        <v>10338639</v>
      </c>
      <c r="K6030" s="3" t="s">
        <v>1447</v>
      </c>
      <c r="L6030" s="4">
        <v>0.42697630967241734</v>
      </c>
    </row>
    <row r="6031" spans="2:12" x14ac:dyDescent="0.3">
      <c r="B6031" s="3" t="s">
        <v>243</v>
      </c>
      <c r="C6031" s="4">
        <v>2024</v>
      </c>
      <c r="D6031" s="3" t="s">
        <v>1457</v>
      </c>
      <c r="E6031" s="4">
        <v>71644185</v>
      </c>
      <c r="F6031" s="4">
        <v>19616324</v>
      </c>
      <c r="G6031" s="4">
        <v>52027861</v>
      </c>
      <c r="H6031" s="4">
        <v>3480545</v>
      </c>
      <c r="I6031" s="4">
        <v>199337980</v>
      </c>
      <c r="J6031" s="4">
        <v>2548208</v>
      </c>
      <c r="K6031" s="3" t="s">
        <v>1460</v>
      </c>
      <c r="L6031" s="4">
        <v>0.2738020399003771</v>
      </c>
    </row>
    <row r="6032" spans="2:12" x14ac:dyDescent="0.3">
      <c r="B6032" s="3" t="s">
        <v>243</v>
      </c>
      <c r="C6032" s="4">
        <v>2024</v>
      </c>
      <c r="D6032" s="3" t="s">
        <v>1458</v>
      </c>
      <c r="E6032" s="4">
        <v>190162589</v>
      </c>
      <c r="F6032" s="4"/>
      <c r="G6032" s="4">
        <v>190162589</v>
      </c>
      <c r="H6032" s="4">
        <v>71681243</v>
      </c>
      <c r="I6032" s="4">
        <v>190162589</v>
      </c>
      <c r="J6032" s="4"/>
      <c r="K6032" s="3" t="s">
        <v>1451</v>
      </c>
      <c r="L6032" s="4"/>
    </row>
    <row r="6033" spans="2:12" x14ac:dyDescent="0.3">
      <c r="B6033" s="3" t="s">
        <v>247</v>
      </c>
      <c r="C6033" s="4">
        <v>2019</v>
      </c>
      <c r="D6033" s="3" t="s">
        <v>1446</v>
      </c>
      <c r="E6033" s="4">
        <v>198814349</v>
      </c>
      <c r="F6033" s="4">
        <v>79528712</v>
      </c>
      <c r="G6033" s="4">
        <v>119285637</v>
      </c>
      <c r="H6033" s="4">
        <v>440630</v>
      </c>
      <c r="I6033" s="4">
        <v>387152073</v>
      </c>
      <c r="J6033" s="4">
        <v>9678802</v>
      </c>
      <c r="K6033" s="3" t="s">
        <v>1460</v>
      </c>
      <c r="L6033" s="4">
        <v>0.40001495063115389</v>
      </c>
    </row>
    <row r="6034" spans="2:12" x14ac:dyDescent="0.3">
      <c r="B6034" s="3" t="s">
        <v>247</v>
      </c>
      <c r="C6034" s="4">
        <v>2019</v>
      </c>
      <c r="D6034" s="3" t="s">
        <v>1448</v>
      </c>
      <c r="E6034" s="4">
        <v>117148015</v>
      </c>
      <c r="F6034" s="4">
        <v>43804052</v>
      </c>
      <c r="G6034" s="4">
        <v>73343963</v>
      </c>
      <c r="H6034" s="4">
        <v>2731594</v>
      </c>
      <c r="I6034" s="4">
        <v>332357442</v>
      </c>
      <c r="J6034" s="4">
        <v>5349730</v>
      </c>
      <c r="K6034" s="3" t="s">
        <v>1460</v>
      </c>
      <c r="L6034" s="4">
        <v>0.37392056536339946</v>
      </c>
    </row>
    <row r="6035" spans="2:12" x14ac:dyDescent="0.3">
      <c r="B6035" s="3" t="s">
        <v>247</v>
      </c>
      <c r="C6035" s="4">
        <v>2019</v>
      </c>
      <c r="D6035" s="3" t="s">
        <v>1449</v>
      </c>
      <c r="E6035" s="4">
        <v>24233316</v>
      </c>
      <c r="F6035" s="4">
        <v>13504800</v>
      </c>
      <c r="G6035" s="4">
        <v>10728516</v>
      </c>
      <c r="H6035" s="4">
        <v>3188835</v>
      </c>
      <c r="I6035" s="4">
        <v>35206120</v>
      </c>
      <c r="J6035" s="4">
        <v>3024480</v>
      </c>
      <c r="K6035" s="3" t="s">
        <v>1460</v>
      </c>
      <c r="L6035" s="4">
        <v>0.55728237934915714</v>
      </c>
    </row>
    <row r="6036" spans="2:12" x14ac:dyDescent="0.3">
      <c r="B6036" s="3" t="s">
        <v>247</v>
      </c>
      <c r="C6036" s="4">
        <v>2019</v>
      </c>
      <c r="D6036" s="3" t="s">
        <v>1450</v>
      </c>
      <c r="E6036" s="4">
        <v>139173503</v>
      </c>
      <c r="F6036" s="4"/>
      <c r="G6036" s="4">
        <v>139173503</v>
      </c>
      <c r="H6036" s="4">
        <v>9799940</v>
      </c>
      <c r="I6036" s="4">
        <v>139173503</v>
      </c>
      <c r="J6036" s="4"/>
      <c r="K6036" s="3" t="s">
        <v>1451</v>
      </c>
      <c r="L6036" s="4"/>
    </row>
    <row r="6037" spans="2:12" x14ac:dyDescent="0.3">
      <c r="B6037" s="3" t="s">
        <v>247</v>
      </c>
      <c r="C6037" s="4">
        <v>2019</v>
      </c>
      <c r="D6037" s="3" t="s">
        <v>1452</v>
      </c>
      <c r="E6037" s="4">
        <v>0</v>
      </c>
      <c r="F6037" s="4">
        <v>0</v>
      </c>
      <c r="G6037" s="4">
        <v>0</v>
      </c>
      <c r="H6037" s="4">
        <v>0</v>
      </c>
      <c r="I6037" s="4">
        <v>0</v>
      </c>
      <c r="J6037" s="4">
        <v>0</v>
      </c>
      <c r="K6037" s="3" t="s">
        <v>1451</v>
      </c>
      <c r="L6037" s="4"/>
    </row>
    <row r="6038" spans="2:12" x14ac:dyDescent="0.3">
      <c r="B6038" s="3" t="s">
        <v>247</v>
      </c>
      <c r="C6038" s="4">
        <v>2019</v>
      </c>
      <c r="D6038" s="3" t="s">
        <v>1453</v>
      </c>
      <c r="E6038" s="4">
        <v>29211259</v>
      </c>
      <c r="F6038" s="4">
        <v>15771764</v>
      </c>
      <c r="G6038" s="4">
        <v>13439495</v>
      </c>
      <c r="H6038" s="4">
        <v>2531015</v>
      </c>
      <c r="I6038" s="4">
        <v>23499544</v>
      </c>
      <c r="J6038" s="4">
        <v>2180599</v>
      </c>
      <c r="K6038" s="3" t="s">
        <v>1451</v>
      </c>
      <c r="L6038" s="4">
        <v>0.53992072029486982</v>
      </c>
    </row>
    <row r="6039" spans="2:12" x14ac:dyDescent="0.3">
      <c r="B6039" s="3" t="s">
        <v>247</v>
      </c>
      <c r="C6039" s="4">
        <v>2019</v>
      </c>
      <c r="D6039" s="3" t="s">
        <v>1454</v>
      </c>
      <c r="E6039" s="4">
        <v>64879242</v>
      </c>
      <c r="F6039" s="4">
        <v>38003552</v>
      </c>
      <c r="G6039" s="4">
        <v>26875690</v>
      </c>
      <c r="H6039" s="4">
        <v>2890607</v>
      </c>
      <c r="I6039" s="4">
        <v>88738634</v>
      </c>
      <c r="J6039" s="4">
        <v>2799289</v>
      </c>
      <c r="K6039" s="3" t="s">
        <v>1460</v>
      </c>
      <c r="L6039" s="4">
        <v>0.58575826147907217</v>
      </c>
    </row>
    <row r="6040" spans="2:12" x14ac:dyDescent="0.3">
      <c r="B6040" s="3" t="s">
        <v>247</v>
      </c>
      <c r="C6040" s="4">
        <v>2019</v>
      </c>
      <c r="D6040" s="3" t="s">
        <v>1455</v>
      </c>
      <c r="E6040" s="4">
        <v>71519175</v>
      </c>
      <c r="F6040" s="4">
        <v>30559036</v>
      </c>
      <c r="G6040" s="4">
        <v>40960139</v>
      </c>
      <c r="H6040" s="4">
        <v>4112400</v>
      </c>
      <c r="I6040" s="4">
        <v>253354792</v>
      </c>
      <c r="J6040" s="4">
        <v>4027882</v>
      </c>
      <c r="K6040" s="3" t="s">
        <v>1460</v>
      </c>
      <c r="L6040" s="4">
        <v>0.42728451495700281</v>
      </c>
    </row>
    <row r="6041" spans="2:12" x14ac:dyDescent="0.3">
      <c r="B6041" s="3" t="s">
        <v>247</v>
      </c>
      <c r="C6041" s="4">
        <v>2019</v>
      </c>
      <c r="D6041" s="3" t="s">
        <v>1456</v>
      </c>
      <c r="E6041" s="4">
        <v>245958514</v>
      </c>
      <c r="F6041" s="4">
        <v>106696121</v>
      </c>
      <c r="G6041" s="4">
        <v>139262393</v>
      </c>
      <c r="H6041" s="4">
        <v>6105275</v>
      </c>
      <c r="I6041" s="4">
        <v>741867119</v>
      </c>
      <c r="J6041" s="4">
        <v>5719743</v>
      </c>
      <c r="K6041" s="3" t="s">
        <v>1460</v>
      </c>
      <c r="L6041" s="4">
        <v>0.43379722565733181</v>
      </c>
    </row>
    <row r="6042" spans="2:12" x14ac:dyDescent="0.3">
      <c r="B6042" s="3" t="s">
        <v>247</v>
      </c>
      <c r="C6042" s="4">
        <v>2019</v>
      </c>
      <c r="D6042" s="3" t="s">
        <v>1457</v>
      </c>
      <c r="E6042" s="4">
        <v>143620081</v>
      </c>
      <c r="F6042" s="4">
        <v>29650596</v>
      </c>
      <c r="G6042" s="4">
        <v>113969485</v>
      </c>
      <c r="H6042" s="4">
        <v>7918547</v>
      </c>
      <c r="I6042" s="4">
        <v>417130004</v>
      </c>
      <c r="J6042" s="4">
        <v>5321702</v>
      </c>
      <c r="K6042" s="3" t="s">
        <v>1460</v>
      </c>
      <c r="L6042" s="4">
        <v>0.20645160337989227</v>
      </c>
    </row>
    <row r="6043" spans="2:12" x14ac:dyDescent="0.3">
      <c r="B6043" s="3" t="s">
        <v>247</v>
      </c>
      <c r="C6043" s="4">
        <v>2019</v>
      </c>
      <c r="D6043" s="3" t="s">
        <v>1458</v>
      </c>
      <c r="E6043" s="4">
        <v>25050445</v>
      </c>
      <c r="F6043" s="4"/>
      <c r="G6043" s="4">
        <v>25050445</v>
      </c>
      <c r="H6043" s="4">
        <v>8258366</v>
      </c>
      <c r="I6043" s="4">
        <v>25050445</v>
      </c>
      <c r="J6043" s="4"/>
      <c r="K6043" s="3" t="s">
        <v>1451</v>
      </c>
      <c r="L6043" s="4"/>
    </row>
    <row r="6044" spans="2:12" x14ac:dyDescent="0.3">
      <c r="B6044" s="3" t="s">
        <v>247</v>
      </c>
      <c r="C6044" s="4">
        <v>2020</v>
      </c>
      <c r="D6044" s="3" t="s">
        <v>1446</v>
      </c>
      <c r="E6044" s="4">
        <v>207441467</v>
      </c>
      <c r="F6044" s="4">
        <v>84244841</v>
      </c>
      <c r="G6044" s="4">
        <v>123196626</v>
      </c>
      <c r="H6044" s="4">
        <v>8722451</v>
      </c>
      <c r="I6044" s="4">
        <v>405461773</v>
      </c>
      <c r="J6044" s="4">
        <v>10136544</v>
      </c>
      <c r="K6044" s="3" t="s">
        <v>1460</v>
      </c>
      <c r="L6044" s="4">
        <v>0.40611379305372924</v>
      </c>
    </row>
    <row r="6045" spans="2:12" x14ac:dyDescent="0.3">
      <c r="B6045" s="3" t="s">
        <v>247</v>
      </c>
      <c r="C6045" s="4">
        <v>2020</v>
      </c>
      <c r="D6045" s="3" t="s">
        <v>1448</v>
      </c>
      <c r="E6045" s="4">
        <v>119399276</v>
      </c>
      <c r="F6045" s="4">
        <v>45164735</v>
      </c>
      <c r="G6045" s="4">
        <v>74234541</v>
      </c>
      <c r="H6045" s="4">
        <v>2333935</v>
      </c>
      <c r="I6045" s="4">
        <v>335384642</v>
      </c>
      <c r="J6045" s="4">
        <v>5402112</v>
      </c>
      <c r="K6045" s="3" t="s">
        <v>1460</v>
      </c>
      <c r="L6045" s="4">
        <v>0.3782664059034998</v>
      </c>
    </row>
    <row r="6046" spans="2:12" x14ac:dyDescent="0.3">
      <c r="B6046" s="3" t="s">
        <v>247</v>
      </c>
      <c r="C6046" s="4">
        <v>2020</v>
      </c>
      <c r="D6046" s="3" t="s">
        <v>1449</v>
      </c>
      <c r="E6046" s="4">
        <v>25368835</v>
      </c>
      <c r="F6046" s="4">
        <v>13693618</v>
      </c>
      <c r="G6046" s="4">
        <v>11675217</v>
      </c>
      <c r="H6046" s="4">
        <v>2526853</v>
      </c>
      <c r="I6046" s="4">
        <v>36227120</v>
      </c>
      <c r="J6046" s="4">
        <v>3276552</v>
      </c>
      <c r="K6046" s="3" t="s">
        <v>1460</v>
      </c>
      <c r="L6046" s="4">
        <v>0.53978111332270484</v>
      </c>
    </row>
    <row r="6047" spans="2:12" x14ac:dyDescent="0.3">
      <c r="B6047" s="3" t="s">
        <v>247</v>
      </c>
      <c r="C6047" s="4">
        <v>2020</v>
      </c>
      <c r="D6047" s="3" t="s">
        <v>1450</v>
      </c>
      <c r="E6047" s="4">
        <v>142483300</v>
      </c>
      <c r="F6047" s="4"/>
      <c r="G6047" s="4">
        <v>142483300</v>
      </c>
      <c r="H6047" s="4">
        <v>3310000</v>
      </c>
      <c r="I6047" s="4">
        <v>142483300</v>
      </c>
      <c r="J6047" s="4"/>
      <c r="K6047" s="3" t="s">
        <v>1451</v>
      </c>
      <c r="L6047" s="4"/>
    </row>
    <row r="6048" spans="2:12" x14ac:dyDescent="0.3">
      <c r="B6048" s="3" t="s">
        <v>247</v>
      </c>
      <c r="C6048" s="4">
        <v>2020</v>
      </c>
      <c r="D6048" s="3" t="s">
        <v>1452</v>
      </c>
      <c r="E6048" s="4">
        <v>0</v>
      </c>
      <c r="F6048" s="4">
        <v>0</v>
      </c>
      <c r="G6048" s="4">
        <v>0</v>
      </c>
      <c r="H6048" s="4">
        <v>0</v>
      </c>
      <c r="I6048" s="4">
        <v>0</v>
      </c>
      <c r="J6048" s="4">
        <v>0</v>
      </c>
      <c r="K6048" s="3" t="s">
        <v>1451</v>
      </c>
      <c r="L6048" s="4"/>
    </row>
    <row r="6049" spans="2:12" x14ac:dyDescent="0.3">
      <c r="B6049" s="3" t="s">
        <v>247</v>
      </c>
      <c r="C6049" s="4">
        <v>2020</v>
      </c>
      <c r="D6049" s="3" t="s">
        <v>1453</v>
      </c>
      <c r="E6049" s="4">
        <v>33984709</v>
      </c>
      <c r="F6049" s="4">
        <v>17791111</v>
      </c>
      <c r="G6049" s="4">
        <v>16193598</v>
      </c>
      <c r="H6049" s="4">
        <v>5296880</v>
      </c>
      <c r="I6049" s="4">
        <v>24062793</v>
      </c>
      <c r="J6049" s="4">
        <v>2117655</v>
      </c>
      <c r="K6049" s="3" t="s">
        <v>1451</v>
      </c>
      <c r="L6049" s="4">
        <v>0.5235034085476501</v>
      </c>
    </row>
    <row r="6050" spans="2:12" x14ac:dyDescent="0.3">
      <c r="B6050" s="3" t="s">
        <v>247</v>
      </c>
      <c r="C6050" s="4">
        <v>2020</v>
      </c>
      <c r="D6050" s="3" t="s">
        <v>1454</v>
      </c>
      <c r="E6050" s="4">
        <v>66076407</v>
      </c>
      <c r="F6050" s="4">
        <v>39856299</v>
      </c>
      <c r="G6050" s="4">
        <v>26220108</v>
      </c>
      <c r="H6050" s="4">
        <v>1461618</v>
      </c>
      <c r="I6050" s="4">
        <v>94762893</v>
      </c>
      <c r="J6050" s="4">
        <v>2873282</v>
      </c>
      <c r="K6050" s="3" t="s">
        <v>1460</v>
      </c>
      <c r="L6050" s="4">
        <v>0.60318502184902401</v>
      </c>
    </row>
    <row r="6051" spans="2:12" x14ac:dyDescent="0.3">
      <c r="B6051" s="3" t="s">
        <v>247</v>
      </c>
      <c r="C6051" s="4">
        <v>2020</v>
      </c>
      <c r="D6051" s="3" t="s">
        <v>1455</v>
      </c>
      <c r="E6051" s="4">
        <v>71851858</v>
      </c>
      <c r="F6051" s="4">
        <v>31547002</v>
      </c>
      <c r="G6051" s="4">
        <v>40304856</v>
      </c>
      <c r="H6051" s="4">
        <v>332684</v>
      </c>
      <c r="I6051" s="4">
        <v>253354792</v>
      </c>
      <c r="J6051" s="4">
        <v>4027882</v>
      </c>
      <c r="K6051" s="3" t="s">
        <v>1460</v>
      </c>
      <c r="L6051" s="4">
        <v>0.43905617583333756</v>
      </c>
    </row>
    <row r="6052" spans="2:12" x14ac:dyDescent="0.3">
      <c r="B6052" s="3" t="s">
        <v>247</v>
      </c>
      <c r="C6052" s="4">
        <v>2020</v>
      </c>
      <c r="D6052" s="3" t="s">
        <v>1456</v>
      </c>
      <c r="E6052" s="4">
        <v>252182218</v>
      </c>
      <c r="F6052" s="4">
        <v>111176354</v>
      </c>
      <c r="G6052" s="4">
        <v>141005864</v>
      </c>
      <c r="H6052" s="4">
        <v>7943516</v>
      </c>
      <c r="I6052" s="4">
        <v>757937019</v>
      </c>
      <c r="J6052" s="4">
        <v>6089676</v>
      </c>
      <c r="K6052" s="3" t="s">
        <v>1460</v>
      </c>
      <c r="L6052" s="4">
        <v>0.4408572296719192</v>
      </c>
    </row>
    <row r="6053" spans="2:12" x14ac:dyDescent="0.3">
      <c r="B6053" s="3" t="s">
        <v>247</v>
      </c>
      <c r="C6053" s="4">
        <v>2020</v>
      </c>
      <c r="D6053" s="3" t="s">
        <v>1457</v>
      </c>
      <c r="E6053" s="4">
        <v>150115844</v>
      </c>
      <c r="F6053" s="4">
        <v>31042217</v>
      </c>
      <c r="G6053" s="4">
        <v>119073627</v>
      </c>
      <c r="H6053" s="4">
        <v>6749909</v>
      </c>
      <c r="I6053" s="4">
        <v>419760884</v>
      </c>
      <c r="J6053" s="4">
        <v>5353592</v>
      </c>
      <c r="K6053" s="3" t="s">
        <v>1460</v>
      </c>
      <c r="L6053" s="4">
        <v>0.20678841202131867</v>
      </c>
    </row>
    <row r="6054" spans="2:12" x14ac:dyDescent="0.3">
      <c r="B6054" s="3" t="s">
        <v>247</v>
      </c>
      <c r="C6054" s="4">
        <v>2020</v>
      </c>
      <c r="D6054" s="3" t="s">
        <v>1458</v>
      </c>
      <c r="E6054" s="4">
        <v>39051349</v>
      </c>
      <c r="F6054" s="4"/>
      <c r="G6054" s="4">
        <v>39051349</v>
      </c>
      <c r="H6054" s="4">
        <v>14000904</v>
      </c>
      <c r="I6054" s="4">
        <v>39051349</v>
      </c>
      <c r="J6054" s="4"/>
      <c r="K6054" s="3" t="s">
        <v>1451</v>
      </c>
      <c r="L6054" s="4"/>
    </row>
    <row r="6055" spans="2:12" x14ac:dyDescent="0.3">
      <c r="B6055" s="3" t="s">
        <v>247</v>
      </c>
      <c r="C6055" s="4">
        <v>2021</v>
      </c>
      <c r="D6055" s="3" t="s">
        <v>1446</v>
      </c>
      <c r="E6055" s="4">
        <v>207457980</v>
      </c>
      <c r="F6055" s="4">
        <v>89187660</v>
      </c>
      <c r="G6055" s="4">
        <v>118270320</v>
      </c>
      <c r="H6055" s="4">
        <v>16513</v>
      </c>
      <c r="I6055" s="4">
        <v>421329534</v>
      </c>
      <c r="J6055" s="4">
        <v>10533238</v>
      </c>
      <c r="K6055" s="3" t="s">
        <v>1460</v>
      </c>
      <c r="L6055" s="4">
        <v>0.42990710697173473</v>
      </c>
    </row>
    <row r="6056" spans="2:12" x14ac:dyDescent="0.3">
      <c r="B6056" s="3" t="s">
        <v>247</v>
      </c>
      <c r="C6056" s="4">
        <v>2021</v>
      </c>
      <c r="D6056" s="3" t="s">
        <v>1448</v>
      </c>
      <c r="E6056" s="4">
        <v>127583936</v>
      </c>
      <c r="F6056" s="4">
        <v>46578297</v>
      </c>
      <c r="G6056" s="4">
        <v>81005639</v>
      </c>
      <c r="H6056" s="4">
        <v>8255337</v>
      </c>
      <c r="I6056" s="4">
        <v>360274403</v>
      </c>
      <c r="J6056" s="4">
        <v>5785032</v>
      </c>
      <c r="K6056" s="3" t="s">
        <v>1460</v>
      </c>
      <c r="L6056" s="4">
        <v>0.36507963667150073</v>
      </c>
    </row>
    <row r="6057" spans="2:12" x14ac:dyDescent="0.3">
      <c r="B6057" s="3" t="s">
        <v>247</v>
      </c>
      <c r="C6057" s="4">
        <v>2021</v>
      </c>
      <c r="D6057" s="3" t="s">
        <v>1449</v>
      </c>
      <c r="E6057" s="4">
        <v>26333444</v>
      </c>
      <c r="F6057" s="4">
        <v>14870142</v>
      </c>
      <c r="G6057" s="4">
        <v>11463302</v>
      </c>
      <c r="H6057" s="4">
        <v>1615927</v>
      </c>
      <c r="I6057" s="4">
        <v>40238830</v>
      </c>
      <c r="J6057" s="4">
        <v>3727870</v>
      </c>
      <c r="K6057" s="3" t="s">
        <v>1460</v>
      </c>
      <c r="L6057" s="4">
        <v>0.56468656359570746</v>
      </c>
    </row>
    <row r="6058" spans="2:12" x14ac:dyDescent="0.3">
      <c r="B6058" s="3" t="s">
        <v>247</v>
      </c>
      <c r="C6058" s="4">
        <v>2021</v>
      </c>
      <c r="D6058" s="3" t="s">
        <v>1450</v>
      </c>
      <c r="E6058" s="4">
        <v>149823300</v>
      </c>
      <c r="F6058" s="4"/>
      <c r="G6058" s="4">
        <v>149823300</v>
      </c>
      <c r="H6058" s="4">
        <v>7340000</v>
      </c>
      <c r="I6058" s="4">
        <v>149823300</v>
      </c>
      <c r="J6058" s="4"/>
      <c r="K6058" s="3" t="s">
        <v>1451</v>
      </c>
      <c r="L6058" s="4"/>
    </row>
    <row r="6059" spans="2:12" x14ac:dyDescent="0.3">
      <c r="B6059" s="3" t="s">
        <v>247</v>
      </c>
      <c r="C6059" s="4">
        <v>2021</v>
      </c>
      <c r="D6059" s="3" t="s">
        <v>1452</v>
      </c>
      <c r="E6059" s="4">
        <v>0</v>
      </c>
      <c r="F6059" s="4">
        <v>0</v>
      </c>
      <c r="G6059" s="4">
        <v>0</v>
      </c>
      <c r="H6059" s="4">
        <v>0</v>
      </c>
      <c r="I6059" s="4">
        <v>0</v>
      </c>
      <c r="J6059" s="4">
        <v>0</v>
      </c>
      <c r="K6059" s="3" t="s">
        <v>1451</v>
      </c>
      <c r="L6059" s="4"/>
    </row>
    <row r="6060" spans="2:12" x14ac:dyDescent="0.3">
      <c r="B6060" s="3" t="s">
        <v>247</v>
      </c>
      <c r="C6060" s="4">
        <v>2021</v>
      </c>
      <c r="D6060" s="3" t="s">
        <v>1453</v>
      </c>
      <c r="E6060" s="4">
        <v>36282148</v>
      </c>
      <c r="F6060" s="4">
        <v>19428380</v>
      </c>
      <c r="G6060" s="4">
        <v>16853768</v>
      </c>
      <c r="H6060" s="4">
        <v>3211476</v>
      </c>
      <c r="I6060" s="4">
        <v>24892171</v>
      </c>
      <c r="J6060" s="4">
        <v>2375605</v>
      </c>
      <c r="K6060" s="3" t="s">
        <v>1451</v>
      </c>
      <c r="L6060" s="4">
        <v>0.53548042414688346</v>
      </c>
    </row>
    <row r="6061" spans="2:12" x14ac:dyDescent="0.3">
      <c r="B6061" s="3" t="s">
        <v>247</v>
      </c>
      <c r="C6061" s="4">
        <v>2021</v>
      </c>
      <c r="D6061" s="3" t="s">
        <v>1454</v>
      </c>
      <c r="E6061" s="4">
        <v>71057328</v>
      </c>
      <c r="F6061" s="4">
        <v>41915947</v>
      </c>
      <c r="G6061" s="4">
        <v>29141381</v>
      </c>
      <c r="H6061" s="4">
        <v>5068451</v>
      </c>
      <c r="I6061" s="4">
        <v>95036189</v>
      </c>
      <c r="J6061" s="4">
        <v>2829091</v>
      </c>
      <c r="K6061" s="3" t="s">
        <v>1460</v>
      </c>
      <c r="L6061" s="4">
        <v>0.58988915260084085</v>
      </c>
    </row>
    <row r="6062" spans="2:12" x14ac:dyDescent="0.3">
      <c r="B6062" s="3" t="s">
        <v>247</v>
      </c>
      <c r="C6062" s="4">
        <v>2021</v>
      </c>
      <c r="D6062" s="3" t="s">
        <v>1455</v>
      </c>
      <c r="E6062" s="4">
        <v>74746598</v>
      </c>
      <c r="F6062" s="4">
        <v>32515848</v>
      </c>
      <c r="G6062" s="4">
        <v>42230750</v>
      </c>
      <c r="H6062" s="4">
        <v>2923793</v>
      </c>
      <c r="I6062" s="4">
        <v>280214806</v>
      </c>
      <c r="J6062" s="4">
        <v>4441113</v>
      </c>
      <c r="K6062" s="3" t="s">
        <v>1460</v>
      </c>
      <c r="L6062" s="4">
        <v>0.43501442032184529</v>
      </c>
    </row>
    <row r="6063" spans="2:12" x14ac:dyDescent="0.3">
      <c r="B6063" s="3" t="s">
        <v>247</v>
      </c>
      <c r="C6063" s="4">
        <v>2021</v>
      </c>
      <c r="D6063" s="3" t="s">
        <v>1456</v>
      </c>
      <c r="E6063" s="4">
        <v>256847178</v>
      </c>
      <c r="F6063" s="4">
        <v>115553721</v>
      </c>
      <c r="G6063" s="4">
        <v>141293457</v>
      </c>
      <c r="H6063" s="4">
        <v>6972740</v>
      </c>
      <c r="I6063" s="4">
        <v>833372516</v>
      </c>
      <c r="J6063" s="4">
        <v>6416844</v>
      </c>
      <c r="K6063" s="3" t="s">
        <v>1460</v>
      </c>
      <c r="L6063" s="4">
        <v>0.44989289701286889</v>
      </c>
    </row>
    <row r="6064" spans="2:12" x14ac:dyDescent="0.3">
      <c r="B6064" s="3" t="s">
        <v>247</v>
      </c>
      <c r="C6064" s="4">
        <v>2021</v>
      </c>
      <c r="D6064" s="3" t="s">
        <v>1457</v>
      </c>
      <c r="E6064" s="4">
        <v>157742721</v>
      </c>
      <c r="F6064" s="4">
        <v>32534992</v>
      </c>
      <c r="G6064" s="4">
        <v>125207729</v>
      </c>
      <c r="H6064" s="4">
        <v>7909196</v>
      </c>
      <c r="I6064" s="4">
        <v>420180884</v>
      </c>
      <c r="J6064" s="4">
        <v>5361992</v>
      </c>
      <c r="K6064" s="3" t="s">
        <v>1460</v>
      </c>
      <c r="L6064" s="4">
        <v>0.20625352341931519</v>
      </c>
    </row>
    <row r="6065" spans="2:12" x14ac:dyDescent="0.3">
      <c r="B6065" s="3" t="s">
        <v>247</v>
      </c>
      <c r="C6065" s="4">
        <v>2021</v>
      </c>
      <c r="D6065" s="3" t="s">
        <v>1458</v>
      </c>
      <c r="E6065" s="4">
        <v>59991266</v>
      </c>
      <c r="F6065" s="4"/>
      <c r="G6065" s="4">
        <v>59991266</v>
      </c>
      <c r="H6065" s="4">
        <v>20939917</v>
      </c>
      <c r="I6065" s="4">
        <v>59991266</v>
      </c>
      <c r="J6065" s="4"/>
      <c r="K6065" s="3" t="s">
        <v>1451</v>
      </c>
      <c r="L6065" s="4"/>
    </row>
    <row r="6066" spans="2:12" x14ac:dyDescent="0.3">
      <c r="B6066" s="3" t="s">
        <v>247</v>
      </c>
      <c r="C6066" s="4">
        <v>2022</v>
      </c>
      <c r="D6066" s="3" t="s">
        <v>1446</v>
      </c>
      <c r="E6066" s="4">
        <v>217793806</v>
      </c>
      <c r="F6066" s="4">
        <v>93293835</v>
      </c>
      <c r="G6066" s="4">
        <v>124499971</v>
      </c>
      <c r="H6066" s="4">
        <v>11121945</v>
      </c>
      <c r="I6066" s="4">
        <v>457805791</v>
      </c>
      <c r="J6066" s="4">
        <v>11445149</v>
      </c>
      <c r="K6066" s="3" t="s">
        <v>1460</v>
      </c>
      <c r="L6066" s="4">
        <v>0.42835853192262041</v>
      </c>
    </row>
    <row r="6067" spans="2:12" x14ac:dyDescent="0.3">
      <c r="B6067" s="3" t="s">
        <v>247</v>
      </c>
      <c r="C6067" s="4">
        <v>2022</v>
      </c>
      <c r="D6067" s="3" t="s">
        <v>1448</v>
      </c>
      <c r="E6067" s="4">
        <v>131496624</v>
      </c>
      <c r="F6067" s="4">
        <v>47901666</v>
      </c>
      <c r="G6067" s="4">
        <v>83594958</v>
      </c>
      <c r="H6067" s="4">
        <v>4257576</v>
      </c>
      <c r="I6067" s="4">
        <v>366296119</v>
      </c>
      <c r="J6067" s="4">
        <v>5877673</v>
      </c>
      <c r="K6067" s="3" t="s">
        <v>1460</v>
      </c>
      <c r="L6067" s="4">
        <v>0.36428057651122664</v>
      </c>
    </row>
    <row r="6068" spans="2:12" x14ac:dyDescent="0.3">
      <c r="B6068" s="3" t="s">
        <v>247</v>
      </c>
      <c r="C6068" s="4">
        <v>2022</v>
      </c>
      <c r="D6068" s="3" t="s">
        <v>1449</v>
      </c>
      <c r="E6068" s="4">
        <v>28219444</v>
      </c>
      <c r="F6068" s="4">
        <v>15704123</v>
      </c>
      <c r="G6068" s="4">
        <v>12515321</v>
      </c>
      <c r="H6068" s="4">
        <v>2867779</v>
      </c>
      <c r="I6068" s="4">
        <v>45997905</v>
      </c>
      <c r="J6068" s="4">
        <v>4195716</v>
      </c>
      <c r="K6068" s="3" t="s">
        <v>1460</v>
      </c>
      <c r="L6068" s="4">
        <v>0.55650008554385411</v>
      </c>
    </row>
    <row r="6069" spans="2:12" x14ac:dyDescent="0.3">
      <c r="B6069" s="3" t="s">
        <v>247</v>
      </c>
      <c r="C6069" s="4">
        <v>2022</v>
      </c>
      <c r="D6069" s="3" t="s">
        <v>1450</v>
      </c>
      <c r="E6069" s="4">
        <v>168665300</v>
      </c>
      <c r="F6069" s="4"/>
      <c r="G6069" s="4">
        <v>168665300</v>
      </c>
      <c r="H6069" s="4">
        <v>18842000</v>
      </c>
      <c r="I6069" s="4">
        <v>168665300</v>
      </c>
      <c r="J6069" s="4"/>
      <c r="K6069" s="3" t="s">
        <v>1451</v>
      </c>
      <c r="L6069" s="4"/>
    </row>
    <row r="6070" spans="2:12" x14ac:dyDescent="0.3">
      <c r="B6070" s="3" t="s">
        <v>247</v>
      </c>
      <c r="C6070" s="4">
        <v>2022</v>
      </c>
      <c r="D6070" s="3" t="s">
        <v>1452</v>
      </c>
      <c r="E6070" s="4">
        <v>0</v>
      </c>
      <c r="F6070" s="4">
        <v>0</v>
      </c>
      <c r="G6070" s="4">
        <v>0</v>
      </c>
      <c r="H6070" s="4">
        <v>0</v>
      </c>
      <c r="I6070" s="4">
        <v>0</v>
      </c>
      <c r="J6070" s="4">
        <v>0</v>
      </c>
      <c r="K6070" s="3" t="s">
        <v>1451</v>
      </c>
      <c r="L6070" s="4"/>
    </row>
    <row r="6071" spans="2:12" x14ac:dyDescent="0.3">
      <c r="B6071" s="3" t="s">
        <v>247</v>
      </c>
      <c r="C6071" s="4">
        <v>2022</v>
      </c>
      <c r="D6071" s="3" t="s">
        <v>1453</v>
      </c>
      <c r="E6071" s="4">
        <v>38423071</v>
      </c>
      <c r="F6071" s="4">
        <v>20664006</v>
      </c>
      <c r="G6071" s="4">
        <v>17759065</v>
      </c>
      <c r="H6071" s="4">
        <v>3514161</v>
      </c>
      <c r="I6071" s="4">
        <v>24684062</v>
      </c>
      <c r="J6071" s="4">
        <v>2224968</v>
      </c>
      <c r="K6071" s="3" t="s">
        <v>1451</v>
      </c>
      <c r="L6071" s="4">
        <v>0.53780204086237671</v>
      </c>
    </row>
    <row r="6072" spans="2:12" x14ac:dyDescent="0.3">
      <c r="B6072" s="3" t="s">
        <v>247</v>
      </c>
      <c r="C6072" s="4">
        <v>2022</v>
      </c>
      <c r="D6072" s="3" t="s">
        <v>1454</v>
      </c>
      <c r="E6072" s="4">
        <v>74895802</v>
      </c>
      <c r="F6072" s="4">
        <v>43670817</v>
      </c>
      <c r="G6072" s="4">
        <v>31224985</v>
      </c>
      <c r="H6072" s="4">
        <v>4332134</v>
      </c>
      <c r="I6072" s="4">
        <v>100652427</v>
      </c>
      <c r="J6072" s="4">
        <v>3009245</v>
      </c>
      <c r="K6072" s="3" t="s">
        <v>1460</v>
      </c>
      <c r="L6072" s="4">
        <v>0.58308764755600051</v>
      </c>
    </row>
    <row r="6073" spans="2:12" x14ac:dyDescent="0.3">
      <c r="B6073" s="3" t="s">
        <v>247</v>
      </c>
      <c r="C6073" s="4">
        <v>2022</v>
      </c>
      <c r="D6073" s="3" t="s">
        <v>1455</v>
      </c>
      <c r="E6073" s="4">
        <v>78288974</v>
      </c>
      <c r="F6073" s="4">
        <v>33375462</v>
      </c>
      <c r="G6073" s="4">
        <v>44913512</v>
      </c>
      <c r="H6073" s="4">
        <v>3817000</v>
      </c>
      <c r="I6073" s="4">
        <v>286482142</v>
      </c>
      <c r="J6073" s="4">
        <v>4537534</v>
      </c>
      <c r="K6073" s="3" t="s">
        <v>1460</v>
      </c>
      <c r="L6073" s="4">
        <v>0.42631114312470109</v>
      </c>
    </row>
    <row r="6074" spans="2:12" x14ac:dyDescent="0.3">
      <c r="B6074" s="3" t="s">
        <v>247</v>
      </c>
      <c r="C6074" s="4">
        <v>2022</v>
      </c>
      <c r="D6074" s="3" t="s">
        <v>1456</v>
      </c>
      <c r="E6074" s="4">
        <v>268540016</v>
      </c>
      <c r="F6074" s="4">
        <v>119688256</v>
      </c>
      <c r="G6074" s="4">
        <v>148851760</v>
      </c>
      <c r="H6074" s="4">
        <v>14387788</v>
      </c>
      <c r="I6074" s="4">
        <v>884284100</v>
      </c>
      <c r="J6074" s="4">
        <v>7028268</v>
      </c>
      <c r="K6074" s="3" t="s">
        <v>1460</v>
      </c>
      <c r="L6074" s="4">
        <v>0.44569989152007794</v>
      </c>
    </row>
    <row r="6075" spans="2:12" x14ac:dyDescent="0.3">
      <c r="B6075" s="3" t="s">
        <v>247</v>
      </c>
      <c r="C6075" s="4">
        <v>2022</v>
      </c>
      <c r="D6075" s="3" t="s">
        <v>1457</v>
      </c>
      <c r="E6075" s="4">
        <v>165144519</v>
      </c>
      <c r="F6075" s="4">
        <v>33993497</v>
      </c>
      <c r="G6075" s="4">
        <v>131151022</v>
      </c>
      <c r="H6075" s="4">
        <v>7859798</v>
      </c>
      <c r="I6075" s="4">
        <v>597733430</v>
      </c>
      <c r="J6075" s="4">
        <v>7338700</v>
      </c>
      <c r="K6075" s="3" t="s">
        <v>1460</v>
      </c>
      <c r="L6075" s="4">
        <v>0.20584090350585599</v>
      </c>
    </row>
    <row r="6076" spans="2:12" x14ac:dyDescent="0.3">
      <c r="B6076" s="3" t="s">
        <v>247</v>
      </c>
      <c r="C6076" s="4">
        <v>2022</v>
      </c>
      <c r="D6076" s="3" t="s">
        <v>1458</v>
      </c>
      <c r="E6076" s="4">
        <v>77841956</v>
      </c>
      <c r="F6076" s="4"/>
      <c r="G6076" s="4">
        <v>77841956</v>
      </c>
      <c r="H6076" s="4">
        <v>17850690</v>
      </c>
      <c r="I6076" s="4">
        <v>77841956</v>
      </c>
      <c r="J6076" s="4"/>
      <c r="K6076" s="3" t="s">
        <v>1451</v>
      </c>
      <c r="L6076" s="4"/>
    </row>
    <row r="6077" spans="2:12" x14ac:dyDescent="0.3">
      <c r="B6077" s="3" t="s">
        <v>247</v>
      </c>
      <c r="C6077" s="4">
        <v>2023</v>
      </c>
      <c r="D6077" s="3" t="s">
        <v>1446</v>
      </c>
      <c r="E6077" s="4">
        <v>230481194</v>
      </c>
      <c r="F6077" s="4">
        <v>98963670</v>
      </c>
      <c r="G6077" s="4">
        <v>131517524</v>
      </c>
      <c r="H6077" s="4">
        <v>9308986</v>
      </c>
      <c r="I6077" s="4">
        <v>803775361</v>
      </c>
      <c r="J6077" s="4">
        <v>19306328</v>
      </c>
      <c r="K6077" s="3" t="s">
        <v>1460</v>
      </c>
      <c r="L6077" s="4">
        <v>0.42937850278578477</v>
      </c>
    </row>
    <row r="6078" spans="2:12" x14ac:dyDescent="0.3">
      <c r="B6078" s="3" t="s">
        <v>247</v>
      </c>
      <c r="C6078" s="4">
        <v>2023</v>
      </c>
      <c r="D6078" s="3" t="s">
        <v>1448</v>
      </c>
      <c r="E6078" s="4">
        <v>134739732</v>
      </c>
      <c r="F6078" s="4">
        <v>49494923</v>
      </c>
      <c r="G6078" s="4">
        <v>85244809</v>
      </c>
      <c r="H6078" s="4">
        <v>6124561</v>
      </c>
      <c r="I6078" s="4">
        <v>506700598</v>
      </c>
      <c r="J6078" s="4">
        <v>8267497</v>
      </c>
      <c r="K6078" s="3" t="s">
        <v>1460</v>
      </c>
      <c r="L6078" s="4">
        <v>0.36733725283051627</v>
      </c>
    </row>
    <row r="6079" spans="2:12" x14ac:dyDescent="0.3">
      <c r="B6079" s="3" t="s">
        <v>247</v>
      </c>
      <c r="C6079" s="4">
        <v>2023</v>
      </c>
      <c r="D6079" s="3" t="s">
        <v>1449</v>
      </c>
      <c r="E6079" s="4">
        <v>30291207</v>
      </c>
      <c r="F6079" s="4">
        <v>17015768</v>
      </c>
      <c r="G6079" s="4">
        <v>13275439</v>
      </c>
      <c r="H6079" s="4">
        <v>2635139</v>
      </c>
      <c r="I6079" s="4">
        <v>50098000</v>
      </c>
      <c r="J6079" s="4">
        <v>4542392</v>
      </c>
      <c r="K6079" s="3" t="s">
        <v>1460</v>
      </c>
      <c r="L6079" s="4">
        <v>0.56173951734574323</v>
      </c>
    </row>
    <row r="6080" spans="2:12" x14ac:dyDescent="0.3">
      <c r="B6080" s="3" t="s">
        <v>247</v>
      </c>
      <c r="C6080" s="4">
        <v>2023</v>
      </c>
      <c r="D6080" s="3" t="s">
        <v>1450</v>
      </c>
      <c r="E6080" s="4">
        <v>172740395</v>
      </c>
      <c r="F6080" s="4"/>
      <c r="G6080" s="4">
        <v>172740395</v>
      </c>
      <c r="H6080" s="4">
        <v>4075095</v>
      </c>
      <c r="I6080" s="4">
        <v>172740395</v>
      </c>
      <c r="J6080" s="4"/>
      <c r="K6080" s="3" t="s">
        <v>1451</v>
      </c>
      <c r="L6080" s="4"/>
    </row>
    <row r="6081" spans="2:12" x14ac:dyDescent="0.3">
      <c r="B6081" s="3" t="s">
        <v>247</v>
      </c>
      <c r="C6081" s="4">
        <v>2023</v>
      </c>
      <c r="D6081" s="3" t="s">
        <v>1452</v>
      </c>
      <c r="E6081" s="4">
        <v>0</v>
      </c>
      <c r="F6081" s="4">
        <v>0</v>
      </c>
      <c r="G6081" s="4">
        <v>0</v>
      </c>
      <c r="H6081" s="4">
        <v>0</v>
      </c>
      <c r="I6081" s="4">
        <v>0</v>
      </c>
      <c r="J6081" s="4">
        <v>0</v>
      </c>
      <c r="K6081" s="3" t="s">
        <v>1451</v>
      </c>
      <c r="L6081" s="4"/>
    </row>
    <row r="6082" spans="2:12" x14ac:dyDescent="0.3">
      <c r="B6082" s="3" t="s">
        <v>247</v>
      </c>
      <c r="C6082" s="4">
        <v>2023</v>
      </c>
      <c r="D6082" s="3" t="s">
        <v>1453</v>
      </c>
      <c r="E6082" s="4">
        <v>39897803</v>
      </c>
      <c r="F6082" s="4">
        <v>22041367</v>
      </c>
      <c r="G6082" s="4">
        <v>17856436</v>
      </c>
      <c r="H6082" s="4">
        <v>1257878</v>
      </c>
      <c r="I6082" s="4">
        <v>24818375</v>
      </c>
      <c r="J6082" s="4">
        <v>2250440</v>
      </c>
      <c r="K6082" s="3" t="s">
        <v>1451</v>
      </c>
      <c r="L6082" s="4">
        <v>0.55244563215673803</v>
      </c>
    </row>
    <row r="6083" spans="2:12" x14ac:dyDescent="0.3">
      <c r="B6083" s="3" t="s">
        <v>247</v>
      </c>
      <c r="C6083" s="4">
        <v>2023</v>
      </c>
      <c r="D6083" s="3" t="s">
        <v>1454</v>
      </c>
      <c r="E6083" s="4">
        <v>75437052</v>
      </c>
      <c r="F6083" s="4">
        <v>45716841</v>
      </c>
      <c r="G6083" s="4">
        <v>29720211</v>
      </c>
      <c r="H6083" s="4">
        <v>696265</v>
      </c>
      <c r="I6083" s="4">
        <v>143859990</v>
      </c>
      <c r="J6083" s="4">
        <v>4514192</v>
      </c>
      <c r="K6083" s="3" t="s">
        <v>1460</v>
      </c>
      <c r="L6083" s="4">
        <v>0.60602634631056362</v>
      </c>
    </row>
    <row r="6084" spans="2:12" x14ac:dyDescent="0.3">
      <c r="B6084" s="3" t="s">
        <v>247</v>
      </c>
      <c r="C6084" s="4">
        <v>2023</v>
      </c>
      <c r="D6084" s="3" t="s">
        <v>1455</v>
      </c>
      <c r="E6084" s="4">
        <v>79339831</v>
      </c>
      <c r="F6084" s="4">
        <v>34454442</v>
      </c>
      <c r="G6084" s="4">
        <v>44885389</v>
      </c>
      <c r="H6084" s="4">
        <v>1097527</v>
      </c>
      <c r="I6084" s="4">
        <v>381845215</v>
      </c>
      <c r="J6084" s="4">
        <v>6077074</v>
      </c>
      <c r="K6084" s="3" t="s">
        <v>1460</v>
      </c>
      <c r="L6084" s="4">
        <v>0.43426412138437753</v>
      </c>
    </row>
    <row r="6085" spans="2:12" x14ac:dyDescent="0.3">
      <c r="B6085" s="3" t="s">
        <v>247</v>
      </c>
      <c r="C6085" s="4">
        <v>2023</v>
      </c>
      <c r="D6085" s="3" t="s">
        <v>1456</v>
      </c>
      <c r="E6085" s="4">
        <v>277672230</v>
      </c>
      <c r="F6085" s="4">
        <v>125122859</v>
      </c>
      <c r="G6085" s="4">
        <v>152549371</v>
      </c>
      <c r="H6085" s="4">
        <v>7619057</v>
      </c>
      <c r="I6085" s="4">
        <v>954751721</v>
      </c>
      <c r="J6085" s="4">
        <v>7172367</v>
      </c>
      <c r="K6085" s="3" t="s">
        <v>1460</v>
      </c>
      <c r="L6085" s="4">
        <v>0.45061351291773039</v>
      </c>
    </row>
    <row r="6086" spans="2:12" x14ac:dyDescent="0.3">
      <c r="B6086" s="3" t="s">
        <v>247</v>
      </c>
      <c r="C6086" s="4">
        <v>2023</v>
      </c>
      <c r="D6086" s="3" t="s">
        <v>1457</v>
      </c>
      <c r="E6086" s="4">
        <v>178389190</v>
      </c>
      <c r="F6086" s="4">
        <v>35773213</v>
      </c>
      <c r="G6086" s="4">
        <v>142615977</v>
      </c>
      <c r="H6086" s="4">
        <v>13425044</v>
      </c>
      <c r="I6086" s="4">
        <v>619675775</v>
      </c>
      <c r="J6086" s="4">
        <v>7372081</v>
      </c>
      <c r="K6086" s="3" t="s">
        <v>1460</v>
      </c>
      <c r="L6086" s="4">
        <v>0.20053464562510767</v>
      </c>
    </row>
    <row r="6087" spans="2:12" x14ac:dyDescent="0.3">
      <c r="B6087" s="3" t="s">
        <v>247</v>
      </c>
      <c r="C6087" s="4">
        <v>2023</v>
      </c>
      <c r="D6087" s="3" t="s">
        <v>1458</v>
      </c>
      <c r="E6087" s="4">
        <v>117748709</v>
      </c>
      <c r="F6087" s="4"/>
      <c r="G6087" s="4">
        <v>117748709</v>
      </c>
      <c r="H6087" s="4">
        <v>39906753</v>
      </c>
      <c r="I6087" s="4">
        <v>117748709</v>
      </c>
      <c r="J6087" s="4"/>
      <c r="K6087" s="3" t="s">
        <v>1451</v>
      </c>
      <c r="L6087" s="4"/>
    </row>
    <row r="6088" spans="2:12" x14ac:dyDescent="0.3">
      <c r="B6088" s="3" t="s">
        <v>247</v>
      </c>
      <c r="C6088" s="4">
        <v>2024</v>
      </c>
      <c r="D6088" s="3" t="s">
        <v>1446</v>
      </c>
      <c r="E6088" s="4">
        <v>233571249</v>
      </c>
      <c r="F6088" s="4">
        <v>104297565</v>
      </c>
      <c r="G6088" s="4">
        <v>129273684</v>
      </c>
      <c r="H6088" s="4">
        <v>3375929</v>
      </c>
      <c r="I6088" s="4">
        <v>859166759</v>
      </c>
      <c r="J6088" s="4">
        <v>20636805</v>
      </c>
      <c r="K6088" s="3" t="s">
        <v>1460</v>
      </c>
      <c r="L6088" s="4">
        <v>0.44653426073000962</v>
      </c>
    </row>
    <row r="6089" spans="2:12" x14ac:dyDescent="0.3">
      <c r="B6089" s="3" t="s">
        <v>247</v>
      </c>
      <c r="C6089" s="4">
        <v>2024</v>
      </c>
      <c r="D6089" s="3" t="s">
        <v>1448</v>
      </c>
      <c r="E6089" s="4">
        <v>148747098</v>
      </c>
      <c r="F6089" s="4">
        <v>51175956</v>
      </c>
      <c r="G6089" s="4">
        <v>97571142</v>
      </c>
      <c r="H6089" s="4">
        <v>14044714</v>
      </c>
      <c r="I6089" s="4">
        <v>541091190</v>
      </c>
      <c r="J6089" s="4">
        <v>8815270</v>
      </c>
      <c r="K6089" s="3" t="s">
        <v>1460</v>
      </c>
      <c r="L6089" s="4">
        <v>0.34404675242807092</v>
      </c>
    </row>
    <row r="6090" spans="2:12" x14ac:dyDescent="0.3">
      <c r="B6090" s="3" t="s">
        <v>247</v>
      </c>
      <c r="C6090" s="4">
        <v>2024</v>
      </c>
      <c r="D6090" s="3" t="s">
        <v>1449</v>
      </c>
      <c r="E6090" s="4">
        <v>37833076</v>
      </c>
      <c r="F6090" s="4">
        <v>17703791</v>
      </c>
      <c r="G6090" s="4">
        <v>20129285</v>
      </c>
      <c r="H6090" s="4">
        <v>9645494</v>
      </c>
      <c r="I6090" s="4">
        <v>59350500</v>
      </c>
      <c r="J6090" s="4">
        <v>5520852</v>
      </c>
      <c r="K6090" s="3" t="s">
        <v>1460</v>
      </c>
      <c r="L6090" s="4">
        <v>0.46794479518398135</v>
      </c>
    </row>
    <row r="6091" spans="2:12" x14ac:dyDescent="0.3">
      <c r="B6091" s="3" t="s">
        <v>247</v>
      </c>
      <c r="C6091" s="4">
        <v>2024</v>
      </c>
      <c r="D6091" s="3" t="s">
        <v>1450</v>
      </c>
      <c r="E6091" s="4">
        <v>177788391</v>
      </c>
      <c r="F6091" s="4"/>
      <c r="G6091" s="4">
        <v>177788391</v>
      </c>
      <c r="H6091" s="4">
        <v>5047996</v>
      </c>
      <c r="I6091" s="4">
        <v>177788391</v>
      </c>
      <c r="J6091" s="4"/>
      <c r="K6091" s="3" t="s">
        <v>1451</v>
      </c>
      <c r="L6091" s="4"/>
    </row>
    <row r="6092" spans="2:12" x14ac:dyDescent="0.3">
      <c r="B6092" s="3" t="s">
        <v>247</v>
      </c>
      <c r="C6092" s="4">
        <v>2024</v>
      </c>
      <c r="D6092" s="3" t="s">
        <v>1452</v>
      </c>
      <c r="E6092" s="4">
        <v>0</v>
      </c>
      <c r="F6092" s="4">
        <v>0</v>
      </c>
      <c r="G6092" s="4">
        <v>0</v>
      </c>
      <c r="H6092" s="4">
        <v>0</v>
      </c>
      <c r="I6092" s="4">
        <v>0</v>
      </c>
      <c r="J6092" s="4">
        <v>0</v>
      </c>
      <c r="K6092" s="3"/>
      <c r="L6092" s="4"/>
    </row>
    <row r="6093" spans="2:12" x14ac:dyDescent="0.3">
      <c r="B6093" s="3" t="s">
        <v>247</v>
      </c>
      <c r="C6093" s="4">
        <v>2024</v>
      </c>
      <c r="D6093" s="3" t="s">
        <v>1453</v>
      </c>
      <c r="E6093" s="4">
        <v>41668034</v>
      </c>
      <c r="F6093" s="4">
        <v>23955565</v>
      </c>
      <c r="G6093" s="4">
        <v>17712469</v>
      </c>
      <c r="H6093" s="4">
        <v>2888781</v>
      </c>
      <c r="I6093" s="4">
        <v>24825374</v>
      </c>
      <c r="J6093" s="4">
        <v>2252188</v>
      </c>
      <c r="K6093" s="3" t="s">
        <v>1451</v>
      </c>
      <c r="L6093" s="4">
        <v>0.57491469359941483</v>
      </c>
    </row>
    <row r="6094" spans="2:12" x14ac:dyDescent="0.3">
      <c r="B6094" s="3" t="s">
        <v>247</v>
      </c>
      <c r="C6094" s="4">
        <v>2024</v>
      </c>
      <c r="D6094" s="3" t="s">
        <v>1454</v>
      </c>
      <c r="E6094" s="4">
        <v>86121767</v>
      </c>
      <c r="F6094" s="4">
        <v>47017212</v>
      </c>
      <c r="G6094" s="4">
        <v>39104555</v>
      </c>
      <c r="H6094" s="4">
        <v>11592013</v>
      </c>
      <c r="I6094" s="4">
        <v>178411075</v>
      </c>
      <c r="J6094" s="4">
        <v>7742594</v>
      </c>
      <c r="K6094" s="3" t="s">
        <v>1460</v>
      </c>
      <c r="L6094" s="4">
        <v>0.54593877526920687</v>
      </c>
    </row>
    <row r="6095" spans="2:12" x14ac:dyDescent="0.3">
      <c r="B6095" s="3" t="s">
        <v>247</v>
      </c>
      <c r="C6095" s="4">
        <v>2024</v>
      </c>
      <c r="D6095" s="3" t="s">
        <v>1455</v>
      </c>
      <c r="E6095" s="4">
        <v>80735541</v>
      </c>
      <c r="F6095" s="4">
        <v>35570399</v>
      </c>
      <c r="G6095" s="4">
        <v>45165142</v>
      </c>
      <c r="H6095" s="4">
        <v>1695006</v>
      </c>
      <c r="I6095" s="4">
        <v>410268509</v>
      </c>
      <c r="J6095" s="4">
        <v>6514356</v>
      </c>
      <c r="K6095" s="3" t="s">
        <v>1460</v>
      </c>
      <c r="L6095" s="4">
        <v>0.44057918680448305</v>
      </c>
    </row>
    <row r="6096" spans="2:12" x14ac:dyDescent="0.3">
      <c r="B6096" s="3" t="s">
        <v>247</v>
      </c>
      <c r="C6096" s="4">
        <v>2024</v>
      </c>
      <c r="D6096" s="3" t="s">
        <v>1456</v>
      </c>
      <c r="E6096" s="4">
        <v>293712366</v>
      </c>
      <c r="F6096" s="4">
        <v>130411801</v>
      </c>
      <c r="G6096" s="4">
        <v>163300565</v>
      </c>
      <c r="H6096" s="4">
        <v>17920426</v>
      </c>
      <c r="I6096" s="4">
        <v>961945721</v>
      </c>
      <c r="J6096" s="4">
        <v>7316267</v>
      </c>
      <c r="K6096" s="3" t="s">
        <v>1460</v>
      </c>
      <c r="L6096" s="4">
        <v>0.44401195215594019</v>
      </c>
    </row>
    <row r="6097" spans="2:12" x14ac:dyDescent="0.3">
      <c r="B6097" s="3" t="s">
        <v>247</v>
      </c>
      <c r="C6097" s="4">
        <v>2024</v>
      </c>
      <c r="D6097" s="3" t="s">
        <v>1457</v>
      </c>
      <c r="E6097" s="4">
        <v>186188893</v>
      </c>
      <c r="F6097" s="4">
        <v>37752867</v>
      </c>
      <c r="G6097" s="4">
        <v>148436026</v>
      </c>
      <c r="H6097" s="4">
        <v>8056536</v>
      </c>
      <c r="I6097" s="4">
        <v>657389862</v>
      </c>
      <c r="J6097" s="4">
        <v>7820429</v>
      </c>
      <c r="K6097" s="3" t="s">
        <v>1460</v>
      </c>
      <c r="L6097" s="4">
        <v>0.2027664829609358</v>
      </c>
    </row>
    <row r="6098" spans="2:12" x14ac:dyDescent="0.3">
      <c r="B6098" s="3" t="s">
        <v>247</v>
      </c>
      <c r="C6098" s="4">
        <v>2024</v>
      </c>
      <c r="D6098" s="3" t="s">
        <v>1458</v>
      </c>
      <c r="E6098" s="4">
        <v>119915616</v>
      </c>
      <c r="F6098" s="4"/>
      <c r="G6098" s="4">
        <v>119915616</v>
      </c>
      <c r="H6098" s="4">
        <v>2130906</v>
      </c>
      <c r="I6098" s="4">
        <v>119915616</v>
      </c>
      <c r="J6098" s="4"/>
      <c r="K6098" s="3" t="s">
        <v>1451</v>
      </c>
      <c r="L6098" s="4"/>
    </row>
    <row r="6099" spans="2:12" x14ac:dyDescent="0.3">
      <c r="B6099" s="3" t="s">
        <v>250</v>
      </c>
      <c r="C6099" s="4">
        <v>2019</v>
      </c>
      <c r="D6099" s="3" t="s">
        <v>1446</v>
      </c>
      <c r="E6099" s="4">
        <v>109914205</v>
      </c>
      <c r="F6099" s="4">
        <v>22674991</v>
      </c>
      <c r="G6099" s="4">
        <v>87239214</v>
      </c>
      <c r="H6099" s="4">
        <v>1652402</v>
      </c>
      <c r="I6099" s="4">
        <v>103297085</v>
      </c>
      <c r="J6099" s="4">
        <v>2033407</v>
      </c>
      <c r="K6099" s="3" t="s">
        <v>1460</v>
      </c>
      <c r="L6099" s="4">
        <v>0.20629718424474799</v>
      </c>
    </row>
    <row r="6100" spans="2:12" x14ac:dyDescent="0.3">
      <c r="B6100" s="3" t="s">
        <v>250</v>
      </c>
      <c r="C6100" s="4">
        <v>2019</v>
      </c>
      <c r="D6100" s="3" t="s">
        <v>1448</v>
      </c>
      <c r="E6100" s="4">
        <v>13287111</v>
      </c>
      <c r="F6100" s="4">
        <v>3592752</v>
      </c>
      <c r="G6100" s="4">
        <v>9694359</v>
      </c>
      <c r="H6100" s="4">
        <v>1246602</v>
      </c>
      <c r="I6100" s="4">
        <v>14216459</v>
      </c>
      <c r="J6100" s="4">
        <v>266791</v>
      </c>
      <c r="K6100" s="3" t="s">
        <v>1460</v>
      </c>
      <c r="L6100" s="4">
        <v>0.27039376731330084</v>
      </c>
    </row>
    <row r="6101" spans="2:12" x14ac:dyDescent="0.3">
      <c r="B6101" s="3" t="s">
        <v>250</v>
      </c>
      <c r="C6101" s="4">
        <v>2019</v>
      </c>
      <c r="D6101" s="3" t="s">
        <v>1449</v>
      </c>
      <c r="E6101" s="4">
        <v>9606942</v>
      </c>
      <c r="F6101" s="4">
        <v>6923944</v>
      </c>
      <c r="G6101" s="4">
        <v>2682998</v>
      </c>
      <c r="H6101" s="4">
        <v>524964</v>
      </c>
      <c r="I6101" s="4">
        <v>13279085</v>
      </c>
      <c r="J6101" s="4">
        <v>960944</v>
      </c>
      <c r="K6101" s="3" t="s">
        <v>1447</v>
      </c>
      <c r="L6101" s="4">
        <v>0.72072299385173766</v>
      </c>
    </row>
    <row r="6102" spans="2:12" x14ac:dyDescent="0.3">
      <c r="B6102" s="3" t="s">
        <v>250</v>
      </c>
      <c r="C6102" s="4">
        <v>2019</v>
      </c>
      <c r="D6102" s="3" t="s">
        <v>1450</v>
      </c>
      <c r="E6102" s="4">
        <v>5468880</v>
      </c>
      <c r="F6102" s="4"/>
      <c r="G6102" s="4">
        <v>5468880</v>
      </c>
      <c r="H6102" s="4">
        <v>0</v>
      </c>
      <c r="I6102" s="4">
        <v>5468880</v>
      </c>
      <c r="J6102" s="4"/>
      <c r="K6102" s="3" t="s">
        <v>1451</v>
      </c>
      <c r="L6102" s="4"/>
    </row>
    <row r="6103" spans="2:12" x14ac:dyDescent="0.3">
      <c r="B6103" s="3" t="s">
        <v>250</v>
      </c>
      <c r="C6103" s="4">
        <v>2019</v>
      </c>
      <c r="D6103" s="3" t="s">
        <v>1452</v>
      </c>
      <c r="E6103" s="4">
        <v>22846560</v>
      </c>
      <c r="F6103" s="4">
        <v>12558273</v>
      </c>
      <c r="G6103" s="4">
        <v>10288287</v>
      </c>
      <c r="H6103" s="4">
        <v>0</v>
      </c>
      <c r="I6103" s="4">
        <v>120034219</v>
      </c>
      <c r="J6103" s="4">
        <v>3077800</v>
      </c>
      <c r="K6103" s="3" t="s">
        <v>1460</v>
      </c>
      <c r="L6103" s="4">
        <v>0.54967894510158199</v>
      </c>
    </row>
    <row r="6104" spans="2:12" x14ac:dyDescent="0.3">
      <c r="B6104" s="3" t="s">
        <v>250</v>
      </c>
      <c r="C6104" s="4">
        <v>2019</v>
      </c>
      <c r="D6104" s="3" t="s">
        <v>1453</v>
      </c>
      <c r="E6104" s="4">
        <v>6557646</v>
      </c>
      <c r="F6104" s="4">
        <v>4395840</v>
      </c>
      <c r="G6104" s="4">
        <v>2161806</v>
      </c>
      <c r="H6104" s="4">
        <v>0</v>
      </c>
      <c r="I6104" s="4">
        <v>232149</v>
      </c>
      <c r="J6104" s="4">
        <v>5276</v>
      </c>
      <c r="K6104" s="3" t="s">
        <v>1451</v>
      </c>
      <c r="L6104" s="4">
        <v>0.67033810608257904</v>
      </c>
    </row>
    <row r="6105" spans="2:12" x14ac:dyDescent="0.3">
      <c r="B6105" s="3" t="s">
        <v>250</v>
      </c>
      <c r="C6105" s="4">
        <v>2019</v>
      </c>
      <c r="D6105" s="3" t="s">
        <v>1454</v>
      </c>
      <c r="E6105" s="4">
        <v>793644</v>
      </c>
      <c r="F6105" s="4">
        <v>653192</v>
      </c>
      <c r="G6105" s="4">
        <v>140452</v>
      </c>
      <c r="H6105" s="4">
        <v>0</v>
      </c>
      <c r="I6105" s="4">
        <v>1664623</v>
      </c>
      <c r="J6105" s="4">
        <v>41806</v>
      </c>
      <c r="K6105" s="3" t="s">
        <v>1447</v>
      </c>
      <c r="L6105" s="4">
        <v>0.82302896512794155</v>
      </c>
    </row>
    <row r="6106" spans="2:12" x14ac:dyDescent="0.3">
      <c r="B6106" s="3" t="s">
        <v>250</v>
      </c>
      <c r="C6106" s="4">
        <v>2019</v>
      </c>
      <c r="D6106" s="3" t="s">
        <v>1455</v>
      </c>
      <c r="E6106" s="4">
        <v>36793057</v>
      </c>
      <c r="F6106" s="4">
        <v>11578853</v>
      </c>
      <c r="G6106" s="4">
        <v>25214204</v>
      </c>
      <c r="H6106" s="4">
        <v>12837443</v>
      </c>
      <c r="I6106" s="4">
        <v>55465796</v>
      </c>
      <c r="J6106" s="4">
        <v>1058328</v>
      </c>
      <c r="K6106" s="3" t="s">
        <v>1460</v>
      </c>
      <c r="L6106" s="4">
        <v>0.31470211893510236</v>
      </c>
    </row>
    <row r="6107" spans="2:12" x14ac:dyDescent="0.3">
      <c r="B6107" s="3" t="s">
        <v>250</v>
      </c>
      <c r="C6107" s="4">
        <v>2019</v>
      </c>
      <c r="D6107" s="3" t="s">
        <v>1456</v>
      </c>
      <c r="E6107" s="4">
        <v>47031030</v>
      </c>
      <c r="F6107" s="4">
        <v>23962688</v>
      </c>
      <c r="G6107" s="4">
        <v>23068342</v>
      </c>
      <c r="H6107" s="4">
        <v>1750671</v>
      </c>
      <c r="I6107" s="4">
        <v>173811244</v>
      </c>
      <c r="J6107" s="4">
        <v>4407979</v>
      </c>
      <c r="K6107" s="3" t="s">
        <v>1460</v>
      </c>
      <c r="L6107" s="4">
        <v>0.50950804181834841</v>
      </c>
    </row>
    <row r="6108" spans="2:12" x14ac:dyDescent="0.3">
      <c r="B6108" s="3" t="s">
        <v>250</v>
      </c>
      <c r="C6108" s="4">
        <v>2019</v>
      </c>
      <c r="D6108" s="3" t="s">
        <v>1457</v>
      </c>
      <c r="E6108" s="4">
        <v>56598044</v>
      </c>
      <c r="F6108" s="4">
        <v>21242879</v>
      </c>
      <c r="G6108" s="4">
        <v>35355165</v>
      </c>
      <c r="H6108" s="4">
        <v>6229975</v>
      </c>
      <c r="I6108" s="4">
        <v>117943725</v>
      </c>
      <c r="J6108" s="4">
        <v>2566553</v>
      </c>
      <c r="K6108" s="3" t="s">
        <v>1460</v>
      </c>
      <c r="L6108" s="4">
        <v>0.3753288541208244</v>
      </c>
    </row>
    <row r="6109" spans="2:12" x14ac:dyDescent="0.3">
      <c r="B6109" s="3" t="s">
        <v>250</v>
      </c>
      <c r="C6109" s="4">
        <v>2019</v>
      </c>
      <c r="D6109" s="3" t="s">
        <v>1458</v>
      </c>
      <c r="E6109" s="4">
        <v>13806569</v>
      </c>
      <c r="F6109" s="4"/>
      <c r="G6109" s="4">
        <v>13806569</v>
      </c>
      <c r="H6109" s="4">
        <v>-7929694</v>
      </c>
      <c r="I6109" s="4">
        <v>13806569</v>
      </c>
      <c r="J6109" s="4"/>
      <c r="K6109" s="3" t="s">
        <v>1451</v>
      </c>
      <c r="L6109" s="4"/>
    </row>
    <row r="6110" spans="2:12" x14ac:dyDescent="0.3">
      <c r="B6110" s="3" t="s">
        <v>250</v>
      </c>
      <c r="C6110" s="4">
        <v>2020</v>
      </c>
      <c r="D6110" s="3" t="s">
        <v>1446</v>
      </c>
      <c r="E6110" s="4">
        <v>110206190</v>
      </c>
      <c r="F6110" s="4">
        <v>24856161</v>
      </c>
      <c r="G6110" s="4">
        <v>85350029</v>
      </c>
      <c r="H6110" s="4">
        <v>291985</v>
      </c>
      <c r="I6110" s="4">
        <v>104020164</v>
      </c>
      <c r="J6110" s="4">
        <v>2047641</v>
      </c>
      <c r="K6110" s="3" t="s">
        <v>1460</v>
      </c>
      <c r="L6110" s="4">
        <v>0.22554233115217939</v>
      </c>
    </row>
    <row r="6111" spans="2:12" x14ac:dyDescent="0.3">
      <c r="B6111" s="3" t="s">
        <v>250</v>
      </c>
      <c r="C6111" s="4">
        <v>2020</v>
      </c>
      <c r="D6111" s="3" t="s">
        <v>1448</v>
      </c>
      <c r="E6111" s="4">
        <v>13287111</v>
      </c>
      <c r="F6111" s="4">
        <v>3806787</v>
      </c>
      <c r="G6111" s="4">
        <v>9480324</v>
      </c>
      <c r="H6111" s="4">
        <v>0</v>
      </c>
      <c r="I6111" s="4">
        <v>20590000</v>
      </c>
      <c r="J6111" s="4">
        <v>390000</v>
      </c>
      <c r="K6111" s="3" t="s">
        <v>1460</v>
      </c>
      <c r="L6111" s="4">
        <v>0.28650223513599005</v>
      </c>
    </row>
    <row r="6112" spans="2:12" x14ac:dyDescent="0.3">
      <c r="B6112" s="3" t="s">
        <v>250</v>
      </c>
      <c r="C6112" s="4">
        <v>2020</v>
      </c>
      <c r="D6112" s="3" t="s">
        <v>1449</v>
      </c>
      <c r="E6112" s="4">
        <v>9606942</v>
      </c>
      <c r="F6112" s="4">
        <v>7340620</v>
      </c>
      <c r="G6112" s="4">
        <v>2266322</v>
      </c>
      <c r="H6112" s="4">
        <v>0</v>
      </c>
      <c r="I6112" s="4">
        <v>13372766</v>
      </c>
      <c r="J6112" s="4">
        <v>967670</v>
      </c>
      <c r="K6112" s="3" t="s">
        <v>1460</v>
      </c>
      <c r="L6112" s="4">
        <v>0.76409538019486323</v>
      </c>
    </row>
    <row r="6113" spans="2:12" x14ac:dyDescent="0.3">
      <c r="B6113" s="3" t="s">
        <v>250</v>
      </c>
      <c r="C6113" s="4">
        <v>2020</v>
      </c>
      <c r="D6113" s="3" t="s">
        <v>1450</v>
      </c>
      <c r="E6113" s="4">
        <v>5601430</v>
      </c>
      <c r="F6113" s="4"/>
      <c r="G6113" s="4">
        <v>5601430</v>
      </c>
      <c r="H6113" s="4">
        <v>132550</v>
      </c>
      <c r="I6113" s="4">
        <v>5601430</v>
      </c>
      <c r="J6113" s="4"/>
      <c r="K6113" s="3" t="s">
        <v>1451</v>
      </c>
      <c r="L6113" s="4"/>
    </row>
    <row r="6114" spans="2:12" x14ac:dyDescent="0.3">
      <c r="B6114" s="3" t="s">
        <v>250</v>
      </c>
      <c r="C6114" s="4">
        <v>2020</v>
      </c>
      <c r="D6114" s="3" t="s">
        <v>1452</v>
      </c>
      <c r="E6114" s="4">
        <v>22846560</v>
      </c>
      <c r="F6114" s="4">
        <v>13275962</v>
      </c>
      <c r="G6114" s="4">
        <v>9570598</v>
      </c>
      <c r="H6114" s="4">
        <v>0</v>
      </c>
      <c r="I6114" s="4">
        <v>120874459</v>
      </c>
      <c r="J6114" s="4">
        <v>3099345</v>
      </c>
      <c r="K6114" s="3" t="s">
        <v>1447</v>
      </c>
      <c r="L6114" s="4">
        <v>0.58109238327345558</v>
      </c>
    </row>
    <row r="6115" spans="2:12" x14ac:dyDescent="0.3">
      <c r="B6115" s="3" t="s">
        <v>250</v>
      </c>
      <c r="C6115" s="4">
        <v>2020</v>
      </c>
      <c r="D6115" s="3" t="s">
        <v>1453</v>
      </c>
      <c r="E6115" s="4">
        <v>6557645</v>
      </c>
      <c r="F6115" s="4">
        <v>4533139</v>
      </c>
      <c r="G6115" s="4">
        <v>2024506</v>
      </c>
      <c r="H6115" s="4">
        <v>0</v>
      </c>
      <c r="I6115" s="4">
        <v>233744</v>
      </c>
      <c r="J6115" s="4">
        <v>5313</v>
      </c>
      <c r="K6115" s="3" t="s">
        <v>1451</v>
      </c>
      <c r="L6115" s="4">
        <v>0.69127545025691384</v>
      </c>
    </row>
    <row r="6116" spans="2:12" x14ac:dyDescent="0.3">
      <c r="B6116" s="3" t="s">
        <v>250</v>
      </c>
      <c r="C6116" s="4">
        <v>2020</v>
      </c>
      <c r="D6116" s="3" t="s">
        <v>1454</v>
      </c>
      <c r="E6116" s="4">
        <v>793644</v>
      </c>
      <c r="F6116" s="4">
        <v>671010</v>
      </c>
      <c r="G6116" s="4">
        <v>122634</v>
      </c>
      <c r="H6116" s="4">
        <v>0</v>
      </c>
      <c r="I6116" s="4">
        <v>1676367</v>
      </c>
      <c r="J6116" s="4">
        <v>42098</v>
      </c>
      <c r="K6116" s="3" t="s">
        <v>1447</v>
      </c>
      <c r="L6116" s="4">
        <v>0.84547983730740739</v>
      </c>
    </row>
    <row r="6117" spans="2:12" x14ac:dyDescent="0.3">
      <c r="B6117" s="3" t="s">
        <v>250</v>
      </c>
      <c r="C6117" s="4">
        <v>2020</v>
      </c>
      <c r="D6117" s="3" t="s">
        <v>1455</v>
      </c>
      <c r="E6117" s="4">
        <v>40455895</v>
      </c>
      <c r="F6117" s="4">
        <v>12625249</v>
      </c>
      <c r="G6117" s="4">
        <v>27830646</v>
      </c>
      <c r="H6117" s="4">
        <v>3662837</v>
      </c>
      <c r="I6117" s="4">
        <v>55854056</v>
      </c>
      <c r="J6117" s="4">
        <v>1065735</v>
      </c>
      <c r="K6117" s="3" t="s">
        <v>1460</v>
      </c>
      <c r="L6117" s="4">
        <v>0.31207439607997794</v>
      </c>
    </row>
    <row r="6118" spans="2:12" x14ac:dyDescent="0.3">
      <c r="B6118" s="3" t="s">
        <v>250</v>
      </c>
      <c r="C6118" s="4">
        <v>2020</v>
      </c>
      <c r="D6118" s="3" t="s">
        <v>1456</v>
      </c>
      <c r="E6118" s="4">
        <v>47206029</v>
      </c>
      <c r="F6118" s="4">
        <v>25433125</v>
      </c>
      <c r="G6118" s="4">
        <v>21772904</v>
      </c>
      <c r="H6118" s="4">
        <v>175004</v>
      </c>
      <c r="I6118" s="4">
        <v>281610000</v>
      </c>
      <c r="J6118" s="4">
        <v>6620000</v>
      </c>
      <c r="K6118" s="3" t="s">
        <v>1460</v>
      </c>
      <c r="L6118" s="4">
        <v>0.53876857551394552</v>
      </c>
    </row>
    <row r="6119" spans="2:12" x14ac:dyDescent="0.3">
      <c r="B6119" s="3" t="s">
        <v>250</v>
      </c>
      <c r="C6119" s="4">
        <v>2020</v>
      </c>
      <c r="D6119" s="3" t="s">
        <v>1457</v>
      </c>
      <c r="E6119" s="4">
        <v>60467999</v>
      </c>
      <c r="F6119" s="4">
        <v>22488003</v>
      </c>
      <c r="G6119" s="4">
        <v>37979996</v>
      </c>
      <c r="H6119" s="4">
        <v>3869955</v>
      </c>
      <c r="I6119" s="4">
        <v>118144614</v>
      </c>
      <c r="J6119" s="4">
        <v>2673622</v>
      </c>
      <c r="K6119" s="3" t="s">
        <v>1460</v>
      </c>
      <c r="L6119" s="4">
        <v>0.37189924210986375</v>
      </c>
    </row>
    <row r="6120" spans="2:12" x14ac:dyDescent="0.3">
      <c r="B6120" s="3" t="s">
        <v>250</v>
      </c>
      <c r="C6120" s="4">
        <v>2020</v>
      </c>
      <c r="D6120" s="3" t="s">
        <v>1458</v>
      </c>
      <c r="E6120" s="4">
        <v>9461695</v>
      </c>
      <c r="F6120" s="4"/>
      <c r="G6120" s="4">
        <v>9461695</v>
      </c>
      <c r="H6120" s="4">
        <v>-4344879</v>
      </c>
      <c r="I6120" s="4">
        <v>9461695</v>
      </c>
      <c r="J6120" s="4"/>
      <c r="K6120" s="3" t="s">
        <v>1451</v>
      </c>
      <c r="L6120" s="4"/>
    </row>
    <row r="6121" spans="2:12" x14ac:dyDescent="0.3">
      <c r="B6121" s="3" t="s">
        <v>250</v>
      </c>
      <c r="C6121" s="4">
        <v>2021</v>
      </c>
      <c r="D6121" s="3" t="s">
        <v>1446</v>
      </c>
      <c r="E6121" s="4">
        <v>110402404</v>
      </c>
      <c r="F6121" s="4">
        <v>27037917</v>
      </c>
      <c r="G6121" s="4">
        <v>83364487</v>
      </c>
      <c r="H6121" s="4">
        <v>196212</v>
      </c>
      <c r="I6121" s="4">
        <v>104020164</v>
      </c>
      <c r="J6121" s="4">
        <v>2047641</v>
      </c>
      <c r="K6121" s="3" t="s">
        <v>1460</v>
      </c>
      <c r="L6121" s="4">
        <v>0.24490333561939467</v>
      </c>
    </row>
    <row r="6122" spans="2:12" x14ac:dyDescent="0.3">
      <c r="B6122" s="3" t="s">
        <v>250</v>
      </c>
      <c r="C6122" s="4">
        <v>2021</v>
      </c>
      <c r="D6122" s="3" t="s">
        <v>1448</v>
      </c>
      <c r="E6122" s="4">
        <v>13287112</v>
      </c>
      <c r="F6122" s="4">
        <v>4020823</v>
      </c>
      <c r="G6122" s="4">
        <v>9266289</v>
      </c>
      <c r="H6122" s="4">
        <v>0</v>
      </c>
      <c r="I6122" s="4">
        <v>20590</v>
      </c>
      <c r="J6122" s="4">
        <v>390000</v>
      </c>
      <c r="K6122" s="3" t="s">
        <v>1460</v>
      </c>
      <c r="L6122" s="4">
        <v>0.30261075544482502</v>
      </c>
    </row>
    <row r="6123" spans="2:12" x14ac:dyDescent="0.3">
      <c r="B6123" s="3" t="s">
        <v>250</v>
      </c>
      <c r="C6123" s="4">
        <v>2021</v>
      </c>
      <c r="D6123" s="3" t="s">
        <v>1449</v>
      </c>
      <c r="E6123" s="4">
        <v>11901857</v>
      </c>
      <c r="F6123" s="4">
        <v>7880432</v>
      </c>
      <c r="G6123" s="4">
        <v>4021425</v>
      </c>
      <c r="H6123" s="4">
        <v>2294914</v>
      </c>
      <c r="I6123" s="4">
        <v>13372766</v>
      </c>
      <c r="J6123" s="4">
        <v>967670</v>
      </c>
      <c r="K6123" s="3" t="s">
        <v>1460</v>
      </c>
      <c r="L6123" s="4">
        <v>0.66211785270147339</v>
      </c>
    </row>
    <row r="6124" spans="2:12" x14ac:dyDescent="0.3">
      <c r="B6124" s="3" t="s">
        <v>250</v>
      </c>
      <c r="C6124" s="4">
        <v>2021</v>
      </c>
      <c r="D6124" s="3" t="s">
        <v>1450</v>
      </c>
      <c r="E6124" s="4">
        <v>5601430</v>
      </c>
      <c r="F6124" s="4"/>
      <c r="G6124" s="4">
        <v>5601430</v>
      </c>
      <c r="H6124" s="4">
        <v>0</v>
      </c>
      <c r="I6124" s="4">
        <v>5601430</v>
      </c>
      <c r="J6124" s="4"/>
      <c r="K6124" s="3" t="s">
        <v>1451</v>
      </c>
      <c r="L6124" s="4"/>
    </row>
    <row r="6125" spans="2:12" x14ac:dyDescent="0.3">
      <c r="B6125" s="3" t="s">
        <v>250</v>
      </c>
      <c r="C6125" s="4">
        <v>2021</v>
      </c>
      <c r="D6125" s="3" t="s">
        <v>1452</v>
      </c>
      <c r="E6125" s="4">
        <v>22846560</v>
      </c>
      <c r="F6125" s="4">
        <v>13832765</v>
      </c>
      <c r="G6125" s="4">
        <v>9013795</v>
      </c>
      <c r="H6125" s="4">
        <v>0</v>
      </c>
      <c r="I6125" s="4">
        <v>120874459</v>
      </c>
      <c r="J6125" s="4">
        <v>3099345</v>
      </c>
      <c r="K6125" s="3" t="s">
        <v>1447</v>
      </c>
      <c r="L6125" s="4">
        <v>0.60546379848870024</v>
      </c>
    </row>
    <row r="6126" spans="2:12" x14ac:dyDescent="0.3">
      <c r="B6126" s="3" t="s">
        <v>250</v>
      </c>
      <c r="C6126" s="4">
        <v>2021</v>
      </c>
      <c r="D6126" s="3" t="s">
        <v>1453</v>
      </c>
      <c r="E6126" s="4">
        <v>7877999</v>
      </c>
      <c r="F6126" s="4">
        <v>4758452</v>
      </c>
      <c r="G6126" s="4">
        <v>3119547</v>
      </c>
      <c r="H6126" s="4">
        <v>1320354</v>
      </c>
      <c r="I6126" s="4">
        <v>233744</v>
      </c>
      <c r="J6126" s="4">
        <v>5313</v>
      </c>
      <c r="K6126" s="3" t="s">
        <v>1451</v>
      </c>
      <c r="L6126" s="4">
        <v>0.60401784767934086</v>
      </c>
    </row>
    <row r="6127" spans="2:12" x14ac:dyDescent="0.3">
      <c r="B6127" s="3" t="s">
        <v>250</v>
      </c>
      <c r="C6127" s="4">
        <v>2021</v>
      </c>
      <c r="D6127" s="3" t="s">
        <v>1454</v>
      </c>
      <c r="E6127" s="4">
        <v>793644</v>
      </c>
      <c r="F6127" s="4">
        <v>688828</v>
      </c>
      <c r="G6127" s="4">
        <v>104816</v>
      </c>
      <c r="H6127" s="4">
        <v>0</v>
      </c>
      <c r="I6127" s="4">
        <v>1676367</v>
      </c>
      <c r="J6127" s="4">
        <v>42098</v>
      </c>
      <c r="K6127" s="3" t="s">
        <v>1447</v>
      </c>
      <c r="L6127" s="4">
        <v>0.86793070948687323</v>
      </c>
    </row>
    <row r="6128" spans="2:12" x14ac:dyDescent="0.3">
      <c r="B6128" s="3" t="s">
        <v>250</v>
      </c>
      <c r="C6128" s="4">
        <v>2021</v>
      </c>
      <c r="D6128" s="3" t="s">
        <v>1455</v>
      </c>
      <c r="E6128" s="4">
        <v>40455897</v>
      </c>
      <c r="F6128" s="4">
        <v>13667587</v>
      </c>
      <c r="G6128" s="4">
        <v>26788310</v>
      </c>
      <c r="H6128" s="4">
        <v>0</v>
      </c>
      <c r="I6128" s="4">
        <v>55854056</v>
      </c>
      <c r="J6128" s="4">
        <v>1065735</v>
      </c>
      <c r="K6128" s="3" t="s">
        <v>1460</v>
      </c>
      <c r="L6128" s="4">
        <v>0.33783917830322735</v>
      </c>
    </row>
    <row r="6129" spans="2:12" x14ac:dyDescent="0.3">
      <c r="B6129" s="3" t="s">
        <v>250</v>
      </c>
      <c r="C6129" s="4">
        <v>2021</v>
      </c>
      <c r="D6129" s="3" t="s">
        <v>1456</v>
      </c>
      <c r="E6129" s="4">
        <v>47206029</v>
      </c>
      <c r="F6129" s="4">
        <v>26826475</v>
      </c>
      <c r="G6129" s="4">
        <v>20379554</v>
      </c>
      <c r="H6129" s="4">
        <v>0</v>
      </c>
      <c r="I6129" s="4">
        <v>169362360</v>
      </c>
      <c r="J6129" s="4">
        <v>6620000</v>
      </c>
      <c r="K6129" s="3" t="s">
        <v>1460</v>
      </c>
      <c r="L6129" s="4">
        <v>0.56828493241827227</v>
      </c>
    </row>
    <row r="6130" spans="2:12" x14ac:dyDescent="0.3">
      <c r="B6130" s="3" t="s">
        <v>250</v>
      </c>
      <c r="C6130" s="4">
        <v>2021</v>
      </c>
      <c r="D6130" s="3" t="s">
        <v>1457</v>
      </c>
      <c r="E6130" s="4">
        <v>62193499</v>
      </c>
      <c r="F6130" s="4">
        <v>23754731</v>
      </c>
      <c r="G6130" s="4">
        <v>38438768</v>
      </c>
      <c r="H6130" s="4">
        <v>1725500</v>
      </c>
      <c r="I6130" s="4">
        <v>118144614</v>
      </c>
      <c r="J6130" s="4">
        <v>2673622</v>
      </c>
      <c r="K6130" s="3" t="s">
        <v>1460</v>
      </c>
      <c r="L6130" s="4">
        <v>0.38194877892301893</v>
      </c>
    </row>
    <row r="6131" spans="2:12" x14ac:dyDescent="0.3">
      <c r="B6131" s="3" t="s">
        <v>250</v>
      </c>
      <c r="C6131" s="4">
        <v>2021</v>
      </c>
      <c r="D6131" s="3" t="s">
        <v>1458</v>
      </c>
      <c r="E6131" s="4">
        <v>18839313</v>
      </c>
      <c r="F6131" s="4"/>
      <c r="G6131" s="4">
        <v>18839313</v>
      </c>
      <c r="H6131" s="4">
        <v>9377623</v>
      </c>
      <c r="I6131" s="4">
        <v>18839313</v>
      </c>
      <c r="J6131" s="4"/>
      <c r="K6131" s="3" t="s">
        <v>1451</v>
      </c>
      <c r="L6131" s="4"/>
    </row>
    <row r="6132" spans="2:12" x14ac:dyDescent="0.3">
      <c r="B6132" s="3" t="s">
        <v>250</v>
      </c>
      <c r="C6132" s="4">
        <v>2022</v>
      </c>
      <c r="D6132" s="3" t="s">
        <v>1446</v>
      </c>
      <c r="E6132" s="4">
        <v>111069448</v>
      </c>
      <c r="F6132" s="4">
        <v>29223414</v>
      </c>
      <c r="G6132" s="4">
        <v>81846034</v>
      </c>
      <c r="H6132" s="4">
        <v>667045</v>
      </c>
      <c r="I6132" s="4">
        <v>104000000</v>
      </c>
      <c r="J6132" s="4">
        <v>2080000</v>
      </c>
      <c r="K6132" s="3" t="s">
        <v>1447</v>
      </c>
      <c r="L6132" s="4">
        <v>0.26310938359934949</v>
      </c>
    </row>
    <row r="6133" spans="2:12" x14ac:dyDescent="0.3">
      <c r="B6133" s="3" t="s">
        <v>250</v>
      </c>
      <c r="C6133" s="4">
        <v>2022</v>
      </c>
      <c r="D6133" s="3" t="s">
        <v>1448</v>
      </c>
      <c r="E6133" s="4">
        <v>13287112</v>
      </c>
      <c r="F6133" s="4">
        <v>4234859</v>
      </c>
      <c r="G6133" s="4">
        <v>9052253</v>
      </c>
      <c r="H6133" s="4">
        <v>0</v>
      </c>
      <c r="I6133" s="4">
        <v>14000000</v>
      </c>
      <c r="J6133" s="4">
        <v>280000</v>
      </c>
      <c r="K6133" s="3" t="s">
        <v>1460</v>
      </c>
      <c r="L6133" s="4">
        <v>0.3187192973160759</v>
      </c>
    </row>
    <row r="6134" spans="2:12" x14ac:dyDescent="0.3">
      <c r="B6134" s="3" t="s">
        <v>250</v>
      </c>
      <c r="C6134" s="4">
        <v>2022</v>
      </c>
      <c r="D6134" s="3" t="s">
        <v>1449</v>
      </c>
      <c r="E6134" s="4">
        <v>12337055</v>
      </c>
      <c r="F6134" s="4">
        <v>8436587</v>
      </c>
      <c r="G6134" s="4">
        <v>3900468</v>
      </c>
      <c r="H6134" s="4">
        <v>435198</v>
      </c>
      <c r="I6134" s="4">
        <v>14000000</v>
      </c>
      <c r="J6134" s="4">
        <v>933333</v>
      </c>
      <c r="K6134" s="3" t="s">
        <v>1447</v>
      </c>
      <c r="L6134" s="4">
        <v>0.68384124087961029</v>
      </c>
    </row>
    <row r="6135" spans="2:12" x14ac:dyDescent="0.3">
      <c r="B6135" s="3" t="s">
        <v>250</v>
      </c>
      <c r="C6135" s="4">
        <v>2022</v>
      </c>
      <c r="D6135" s="3" t="s">
        <v>1450</v>
      </c>
      <c r="E6135" s="4">
        <v>5601430</v>
      </c>
      <c r="F6135" s="4"/>
      <c r="G6135" s="4">
        <v>5601430</v>
      </c>
      <c r="H6135" s="4">
        <v>0</v>
      </c>
      <c r="I6135" s="4">
        <v>5601430</v>
      </c>
      <c r="J6135" s="4"/>
      <c r="K6135" s="3" t="s">
        <v>1451</v>
      </c>
      <c r="L6135" s="4"/>
    </row>
    <row r="6136" spans="2:12" x14ac:dyDescent="0.3">
      <c r="B6136" s="3" t="s">
        <v>250</v>
      </c>
      <c r="C6136" s="4">
        <v>2022</v>
      </c>
      <c r="D6136" s="3" t="s">
        <v>1452</v>
      </c>
      <c r="E6136" s="4">
        <v>36262904</v>
      </c>
      <c r="F6136" s="4">
        <v>14686072</v>
      </c>
      <c r="G6136" s="4">
        <v>21576832</v>
      </c>
      <c r="H6136" s="4">
        <v>13416345</v>
      </c>
      <c r="I6136" s="4">
        <v>137000000</v>
      </c>
      <c r="J6136" s="4">
        <v>3425000</v>
      </c>
      <c r="K6136" s="3" t="s">
        <v>1460</v>
      </c>
      <c r="L6136" s="4">
        <v>0.40498885582908639</v>
      </c>
    </row>
    <row r="6137" spans="2:12" x14ac:dyDescent="0.3">
      <c r="B6137" s="3" t="s">
        <v>250</v>
      </c>
      <c r="C6137" s="4">
        <v>2022</v>
      </c>
      <c r="D6137" s="3" t="s">
        <v>1453</v>
      </c>
      <c r="E6137" s="4">
        <v>7878000</v>
      </c>
      <c r="F6137" s="4">
        <v>4972759</v>
      </c>
      <c r="G6137" s="4">
        <v>2905241</v>
      </c>
      <c r="H6137" s="4">
        <v>0</v>
      </c>
      <c r="I6137" s="4">
        <v>8000000</v>
      </c>
      <c r="J6137" s="4">
        <v>160000</v>
      </c>
      <c r="K6137" s="3" t="s">
        <v>1451</v>
      </c>
      <c r="L6137" s="4">
        <v>0.6312209951764407</v>
      </c>
    </row>
    <row r="6138" spans="2:12" x14ac:dyDescent="0.3">
      <c r="B6138" s="3" t="s">
        <v>250</v>
      </c>
      <c r="C6138" s="4">
        <v>2022</v>
      </c>
      <c r="D6138" s="3" t="s">
        <v>1454</v>
      </c>
      <c r="E6138" s="4">
        <v>793644</v>
      </c>
      <c r="F6138" s="4">
        <v>668841</v>
      </c>
      <c r="G6138" s="4">
        <v>124803</v>
      </c>
      <c r="H6138" s="4">
        <v>0</v>
      </c>
      <c r="I6138" s="4">
        <v>1700000</v>
      </c>
      <c r="J6138" s="4">
        <v>42500</v>
      </c>
      <c r="K6138" s="3" t="s">
        <v>1447</v>
      </c>
      <c r="L6138" s="4">
        <v>0.84274687391324066</v>
      </c>
    </row>
    <row r="6139" spans="2:12" x14ac:dyDescent="0.3">
      <c r="B6139" s="3" t="s">
        <v>250</v>
      </c>
      <c r="C6139" s="4">
        <v>2022</v>
      </c>
      <c r="D6139" s="3" t="s">
        <v>1455</v>
      </c>
      <c r="E6139" s="4">
        <v>40455897</v>
      </c>
      <c r="F6139" s="4">
        <v>14706877</v>
      </c>
      <c r="G6139" s="4">
        <v>25749020</v>
      </c>
      <c r="H6139" s="4">
        <v>0</v>
      </c>
      <c r="I6139" s="4">
        <v>57000000</v>
      </c>
      <c r="J6139" s="4">
        <v>1131818</v>
      </c>
      <c r="K6139" s="3" t="s">
        <v>1460</v>
      </c>
      <c r="L6139" s="4">
        <v>0.36352863465121044</v>
      </c>
    </row>
    <row r="6140" spans="2:12" x14ac:dyDescent="0.3">
      <c r="B6140" s="3" t="s">
        <v>250</v>
      </c>
      <c r="C6140" s="4">
        <v>2022</v>
      </c>
      <c r="D6140" s="3" t="s">
        <v>1456</v>
      </c>
      <c r="E6140" s="4">
        <v>47206029</v>
      </c>
      <c r="F6140" s="4">
        <v>28171415</v>
      </c>
      <c r="G6140" s="4">
        <v>19034614</v>
      </c>
      <c r="H6140" s="4">
        <v>0</v>
      </c>
      <c r="I6140" s="4">
        <v>175200000</v>
      </c>
      <c r="J6140" s="4">
        <v>6008000</v>
      </c>
      <c r="K6140" s="3" t="s">
        <v>1460</v>
      </c>
      <c r="L6140" s="4">
        <v>0.5967757847202102</v>
      </c>
    </row>
    <row r="6141" spans="2:12" x14ac:dyDescent="0.3">
      <c r="B6141" s="3" t="s">
        <v>250</v>
      </c>
      <c r="C6141" s="4">
        <v>2022</v>
      </c>
      <c r="D6141" s="3" t="s">
        <v>1457</v>
      </c>
      <c r="E6141" s="4">
        <v>62244648</v>
      </c>
      <c r="F6141" s="4">
        <v>25022491</v>
      </c>
      <c r="G6141" s="4">
        <v>37222157</v>
      </c>
      <c r="H6141" s="4">
        <v>51149</v>
      </c>
      <c r="I6141" s="4">
        <v>119000000</v>
      </c>
      <c r="J6141" s="4">
        <v>2766666</v>
      </c>
      <c r="K6141" s="3" t="s">
        <v>1447</v>
      </c>
      <c r="L6141" s="4">
        <v>0.40200228941771832</v>
      </c>
    </row>
    <row r="6142" spans="2:12" x14ac:dyDescent="0.3">
      <c r="B6142" s="3" t="s">
        <v>250</v>
      </c>
      <c r="C6142" s="4">
        <v>2022</v>
      </c>
      <c r="D6142" s="3" t="s">
        <v>1458</v>
      </c>
      <c r="E6142" s="4">
        <v>10792038</v>
      </c>
      <c r="F6142" s="4"/>
      <c r="G6142" s="4">
        <v>10792038</v>
      </c>
      <c r="H6142" s="4">
        <v>-8047273</v>
      </c>
      <c r="I6142" s="4">
        <v>10792038</v>
      </c>
      <c r="J6142" s="4"/>
      <c r="K6142" s="3" t="s">
        <v>1451</v>
      </c>
      <c r="L6142" s="4"/>
    </row>
    <row r="6143" spans="2:12" x14ac:dyDescent="0.3">
      <c r="B6143" s="3" t="s">
        <v>250</v>
      </c>
      <c r="C6143" s="4">
        <v>2023</v>
      </c>
      <c r="D6143" s="3" t="s">
        <v>1446</v>
      </c>
      <c r="E6143" s="4">
        <v>109845737</v>
      </c>
      <c r="F6143" s="4">
        <v>30741507</v>
      </c>
      <c r="G6143" s="4">
        <v>79104230</v>
      </c>
      <c r="H6143" s="4">
        <v>741146</v>
      </c>
      <c r="I6143" s="4">
        <v>104000000</v>
      </c>
      <c r="J6143" s="4">
        <v>2080000</v>
      </c>
      <c r="K6143" s="3" t="s">
        <v>1447</v>
      </c>
      <c r="L6143" s="4">
        <v>0.27986071958350101</v>
      </c>
    </row>
    <row r="6144" spans="2:12" x14ac:dyDescent="0.3">
      <c r="B6144" s="3" t="s">
        <v>250</v>
      </c>
      <c r="C6144" s="4">
        <v>2023</v>
      </c>
      <c r="D6144" s="3" t="s">
        <v>1448</v>
      </c>
      <c r="E6144" s="4">
        <v>0</v>
      </c>
      <c r="F6144" s="4">
        <v>0</v>
      </c>
      <c r="G6144" s="4">
        <v>0</v>
      </c>
      <c r="H6144" s="4">
        <v>0</v>
      </c>
      <c r="I6144" s="4">
        <v>0</v>
      </c>
      <c r="J6144" s="4">
        <v>0</v>
      </c>
      <c r="K6144" s="3" t="s">
        <v>1447</v>
      </c>
      <c r="L6144" s="4"/>
    </row>
    <row r="6145" spans="2:12" x14ac:dyDescent="0.3">
      <c r="B6145" s="3" t="s">
        <v>250</v>
      </c>
      <c r="C6145" s="4">
        <v>2023</v>
      </c>
      <c r="D6145" s="3" t="s">
        <v>1449</v>
      </c>
      <c r="E6145" s="4">
        <v>22431650</v>
      </c>
      <c r="F6145" s="4">
        <v>16336519</v>
      </c>
      <c r="G6145" s="4">
        <v>6095131</v>
      </c>
      <c r="H6145" s="4">
        <v>824401</v>
      </c>
      <c r="I6145" s="4">
        <v>14000000</v>
      </c>
      <c r="J6145" s="4">
        <v>933333</v>
      </c>
      <c r="K6145" s="3" t="s">
        <v>1447</v>
      </c>
      <c r="L6145" s="4">
        <v>0.72827986349644369</v>
      </c>
    </row>
    <row r="6146" spans="2:12" x14ac:dyDescent="0.3">
      <c r="B6146" s="3" t="s">
        <v>250</v>
      </c>
      <c r="C6146" s="4">
        <v>2023</v>
      </c>
      <c r="D6146" s="3" t="s">
        <v>1450</v>
      </c>
      <c r="E6146" s="4">
        <v>5627730</v>
      </c>
      <c r="F6146" s="4"/>
      <c r="G6146" s="4">
        <v>5627730</v>
      </c>
      <c r="H6146" s="4">
        <v>26300</v>
      </c>
      <c r="I6146" s="4">
        <v>5627730</v>
      </c>
      <c r="J6146" s="4"/>
      <c r="K6146" s="3" t="s">
        <v>1451</v>
      </c>
      <c r="L6146" s="4"/>
    </row>
    <row r="6147" spans="2:12" x14ac:dyDescent="0.3">
      <c r="B6147" s="3" t="s">
        <v>250</v>
      </c>
      <c r="C6147" s="4">
        <v>2023</v>
      </c>
      <c r="D6147" s="3" t="s">
        <v>1452</v>
      </c>
      <c r="E6147" s="4">
        <v>40543210</v>
      </c>
      <c r="F6147" s="4">
        <v>19986616</v>
      </c>
      <c r="G6147" s="4">
        <v>20556594</v>
      </c>
      <c r="H6147" s="4">
        <v>6925587</v>
      </c>
      <c r="I6147" s="4">
        <v>137000000</v>
      </c>
      <c r="J6147" s="4">
        <v>3425000</v>
      </c>
      <c r="K6147" s="3" t="s">
        <v>1447</v>
      </c>
      <c r="L6147" s="4">
        <v>0.49297073418705623</v>
      </c>
    </row>
    <row r="6148" spans="2:12" x14ac:dyDescent="0.3">
      <c r="B6148" s="3" t="s">
        <v>250</v>
      </c>
      <c r="C6148" s="4">
        <v>2023</v>
      </c>
      <c r="D6148" s="3" t="s">
        <v>1453</v>
      </c>
      <c r="E6148" s="4">
        <v>0</v>
      </c>
      <c r="F6148" s="4">
        <v>0</v>
      </c>
      <c r="G6148" s="4">
        <v>0</v>
      </c>
      <c r="H6148" s="4">
        <v>0</v>
      </c>
      <c r="I6148" s="4">
        <v>0</v>
      </c>
      <c r="J6148" s="4">
        <v>0</v>
      </c>
      <c r="K6148" s="3" t="s">
        <v>1451</v>
      </c>
      <c r="L6148" s="4"/>
    </row>
    <row r="6149" spans="2:12" x14ac:dyDescent="0.3">
      <c r="B6149" s="3" t="s">
        <v>250</v>
      </c>
      <c r="C6149" s="4">
        <v>2023</v>
      </c>
      <c r="D6149" s="3" t="s">
        <v>1454</v>
      </c>
      <c r="E6149" s="4">
        <v>5515105</v>
      </c>
      <c r="F6149" s="4">
        <v>2489812</v>
      </c>
      <c r="G6149" s="4">
        <v>3025293</v>
      </c>
      <c r="H6149" s="4">
        <v>19518</v>
      </c>
      <c r="I6149" s="4">
        <v>1700000</v>
      </c>
      <c r="J6149" s="4">
        <v>42500</v>
      </c>
      <c r="K6149" s="3" t="s">
        <v>1447</v>
      </c>
      <c r="L6149" s="4">
        <v>0.45145323615778848</v>
      </c>
    </row>
    <row r="6150" spans="2:12" x14ac:dyDescent="0.3">
      <c r="B6150" s="3" t="s">
        <v>250</v>
      </c>
      <c r="C6150" s="4">
        <v>2023</v>
      </c>
      <c r="D6150" s="3" t="s">
        <v>1455</v>
      </c>
      <c r="E6150" s="4">
        <v>40759693</v>
      </c>
      <c r="F6150" s="4">
        <v>15528714</v>
      </c>
      <c r="G6150" s="4">
        <v>25230979</v>
      </c>
      <c r="H6150" s="4">
        <v>936081</v>
      </c>
      <c r="I6150" s="4">
        <v>57000000</v>
      </c>
      <c r="J6150" s="4">
        <v>1131818</v>
      </c>
      <c r="K6150" s="3" t="s">
        <v>1447</v>
      </c>
      <c r="L6150" s="4">
        <v>0.38098211387411579</v>
      </c>
    </row>
    <row r="6151" spans="2:12" x14ac:dyDescent="0.3">
      <c r="B6151" s="3" t="s">
        <v>250</v>
      </c>
      <c r="C6151" s="4">
        <v>2023</v>
      </c>
      <c r="D6151" s="3" t="s">
        <v>1456</v>
      </c>
      <c r="E6151" s="4">
        <v>67823578</v>
      </c>
      <c r="F6151" s="4">
        <v>34099792</v>
      </c>
      <c r="G6151" s="4">
        <v>33723786</v>
      </c>
      <c r="H6151" s="4">
        <v>0</v>
      </c>
      <c r="I6151" s="4">
        <v>175200000</v>
      </c>
      <c r="J6151" s="4">
        <v>6008000</v>
      </c>
      <c r="K6151" s="3" t="s">
        <v>1447</v>
      </c>
      <c r="L6151" s="4">
        <v>0.50277194163952832</v>
      </c>
    </row>
    <row r="6152" spans="2:12" x14ac:dyDescent="0.3">
      <c r="B6152" s="3" t="s">
        <v>250</v>
      </c>
      <c r="C6152" s="4">
        <v>2023</v>
      </c>
      <c r="D6152" s="3" t="s">
        <v>1457</v>
      </c>
      <c r="E6152" s="4">
        <v>55008805</v>
      </c>
      <c r="F6152" s="4">
        <v>20790400</v>
      </c>
      <c r="G6152" s="4">
        <v>34218405</v>
      </c>
      <c r="H6152" s="4">
        <v>330077</v>
      </c>
      <c r="I6152" s="4">
        <v>119000000</v>
      </c>
      <c r="J6152" s="4">
        <v>2766666</v>
      </c>
      <c r="K6152" s="3" t="s">
        <v>1447</v>
      </c>
      <c r="L6152" s="4">
        <v>0.377946766885774</v>
      </c>
    </row>
    <row r="6153" spans="2:12" x14ac:dyDescent="0.3">
      <c r="B6153" s="3" t="s">
        <v>250</v>
      </c>
      <c r="C6153" s="4">
        <v>2023</v>
      </c>
      <c r="D6153" s="3" t="s">
        <v>1458</v>
      </c>
      <c r="E6153" s="4">
        <v>7309375</v>
      </c>
      <c r="F6153" s="4"/>
      <c r="G6153" s="4">
        <v>7309375</v>
      </c>
      <c r="H6153" s="4">
        <v>-2563813</v>
      </c>
      <c r="I6153" s="4">
        <v>7309375</v>
      </c>
      <c r="J6153" s="4"/>
      <c r="K6153" s="3" t="s">
        <v>1451</v>
      </c>
      <c r="L6153" s="4"/>
    </row>
    <row r="6154" spans="2:12" x14ac:dyDescent="0.3">
      <c r="B6154" s="3" t="s">
        <v>250</v>
      </c>
      <c r="C6154" s="4">
        <v>2024</v>
      </c>
      <c r="D6154" s="3" t="s">
        <v>1446</v>
      </c>
      <c r="E6154" s="4">
        <v>110379210</v>
      </c>
      <c r="F6154" s="4">
        <v>32930188</v>
      </c>
      <c r="G6154" s="4">
        <v>77449022</v>
      </c>
      <c r="H6154" s="4">
        <v>0</v>
      </c>
      <c r="I6154" s="4">
        <v>104000000</v>
      </c>
      <c r="J6154" s="4">
        <v>2080000</v>
      </c>
      <c r="K6154" s="3" t="s">
        <v>1460</v>
      </c>
      <c r="L6154" s="4">
        <v>0.29833686977828522</v>
      </c>
    </row>
    <row r="6155" spans="2:12" x14ac:dyDescent="0.3">
      <c r="B6155" s="3" t="s">
        <v>250</v>
      </c>
      <c r="C6155" s="4">
        <v>2024</v>
      </c>
      <c r="D6155" s="3" t="s">
        <v>1448</v>
      </c>
      <c r="E6155" s="4">
        <v>0</v>
      </c>
      <c r="F6155" s="4">
        <v>0</v>
      </c>
      <c r="G6155" s="4">
        <v>0</v>
      </c>
      <c r="H6155" s="4">
        <v>0</v>
      </c>
      <c r="I6155" s="4">
        <v>0</v>
      </c>
      <c r="J6155" s="4">
        <v>0</v>
      </c>
      <c r="K6155" s="3"/>
      <c r="L6155" s="4"/>
    </row>
    <row r="6156" spans="2:12" x14ac:dyDescent="0.3">
      <c r="B6156" s="3" t="s">
        <v>250</v>
      </c>
      <c r="C6156" s="4">
        <v>2024</v>
      </c>
      <c r="D6156" s="3" t="s">
        <v>1449</v>
      </c>
      <c r="E6156" s="4">
        <v>23211054</v>
      </c>
      <c r="F6156" s="4">
        <v>17377264</v>
      </c>
      <c r="G6156" s="4">
        <v>5833790</v>
      </c>
      <c r="H6156" s="4">
        <v>779404</v>
      </c>
      <c r="I6156" s="4">
        <v>14000000</v>
      </c>
      <c r="J6156" s="4">
        <v>933333</v>
      </c>
      <c r="K6156" s="3" t="s">
        <v>1460</v>
      </c>
      <c r="L6156" s="4">
        <v>0.74866328775935809</v>
      </c>
    </row>
    <row r="6157" spans="2:12" x14ac:dyDescent="0.3">
      <c r="B6157" s="3" t="s">
        <v>250</v>
      </c>
      <c r="C6157" s="4">
        <v>2024</v>
      </c>
      <c r="D6157" s="3" t="s">
        <v>1450</v>
      </c>
      <c r="E6157" s="4">
        <v>5627730</v>
      </c>
      <c r="F6157" s="4"/>
      <c r="G6157" s="4">
        <v>5627730</v>
      </c>
      <c r="H6157" s="4">
        <v>0</v>
      </c>
      <c r="I6157" s="4">
        <v>5627730</v>
      </c>
      <c r="J6157" s="4"/>
      <c r="K6157" s="3" t="s">
        <v>1451</v>
      </c>
      <c r="L6157" s="4"/>
    </row>
    <row r="6158" spans="2:12" x14ac:dyDescent="0.3">
      <c r="B6158" s="3" t="s">
        <v>250</v>
      </c>
      <c r="C6158" s="4">
        <v>2024</v>
      </c>
      <c r="D6158" s="3" t="s">
        <v>1452</v>
      </c>
      <c r="E6158" s="4">
        <v>40543210</v>
      </c>
      <c r="F6158" s="4">
        <v>20533797</v>
      </c>
      <c r="G6158" s="4">
        <v>20009413</v>
      </c>
      <c r="H6158" s="4">
        <v>0</v>
      </c>
      <c r="I6158" s="4">
        <v>137000000</v>
      </c>
      <c r="J6158" s="4">
        <v>3425000</v>
      </c>
      <c r="K6158" s="3" t="s">
        <v>1460</v>
      </c>
      <c r="L6158" s="4">
        <v>0.50646697683779851</v>
      </c>
    </row>
    <row r="6159" spans="2:12" x14ac:dyDescent="0.3">
      <c r="B6159" s="3" t="s">
        <v>250</v>
      </c>
      <c r="C6159" s="4">
        <v>2024</v>
      </c>
      <c r="D6159" s="3" t="s">
        <v>1453</v>
      </c>
      <c r="E6159" s="4">
        <v>0</v>
      </c>
      <c r="F6159" s="4">
        <v>0</v>
      </c>
      <c r="G6159" s="4">
        <v>0</v>
      </c>
      <c r="H6159" s="4">
        <v>0</v>
      </c>
      <c r="I6159" s="4">
        <v>0</v>
      </c>
      <c r="J6159" s="4">
        <v>0</v>
      </c>
      <c r="K6159" s="3" t="s">
        <v>1451</v>
      </c>
      <c r="L6159" s="4"/>
    </row>
    <row r="6160" spans="2:12" x14ac:dyDescent="0.3">
      <c r="B6160" s="3" t="s">
        <v>250</v>
      </c>
      <c r="C6160" s="4">
        <v>2024</v>
      </c>
      <c r="D6160" s="3" t="s">
        <v>1454</v>
      </c>
      <c r="E6160" s="4">
        <v>5457777</v>
      </c>
      <c r="F6160" s="4">
        <v>2370249</v>
      </c>
      <c r="G6160" s="4">
        <v>3087528</v>
      </c>
      <c r="H6160" s="4">
        <v>0</v>
      </c>
      <c r="I6160" s="4">
        <v>1700000</v>
      </c>
      <c r="J6160" s="4">
        <v>42500</v>
      </c>
      <c r="K6160" s="3" t="s">
        <v>1460</v>
      </c>
      <c r="L6160" s="4">
        <v>0.43428835586356862</v>
      </c>
    </row>
    <row r="6161" spans="2:12" x14ac:dyDescent="0.3">
      <c r="B6161" s="3" t="s">
        <v>250</v>
      </c>
      <c r="C6161" s="4">
        <v>2024</v>
      </c>
      <c r="D6161" s="3" t="s">
        <v>1455</v>
      </c>
      <c r="E6161" s="4">
        <v>41368677</v>
      </c>
      <c r="F6161" s="4">
        <v>16545696</v>
      </c>
      <c r="G6161" s="4">
        <v>24822981</v>
      </c>
      <c r="H6161" s="4">
        <v>608984</v>
      </c>
      <c r="I6161" s="4">
        <v>57000000</v>
      </c>
      <c r="J6161" s="4">
        <v>1131818</v>
      </c>
      <c r="K6161" s="3" t="s">
        <v>1460</v>
      </c>
      <c r="L6161" s="4">
        <v>0.3999570979753595</v>
      </c>
    </row>
    <row r="6162" spans="2:12" x14ac:dyDescent="0.3">
      <c r="B6162" s="3" t="s">
        <v>250</v>
      </c>
      <c r="C6162" s="4">
        <v>2024</v>
      </c>
      <c r="D6162" s="3" t="s">
        <v>1456</v>
      </c>
      <c r="E6162" s="4">
        <v>70337106</v>
      </c>
      <c r="F6162" s="4">
        <v>35696836</v>
      </c>
      <c r="G6162" s="4">
        <v>34640270</v>
      </c>
      <c r="H6162" s="4">
        <v>2513528</v>
      </c>
      <c r="I6162" s="4">
        <v>175200000</v>
      </c>
      <c r="J6162" s="4">
        <v>6008000</v>
      </c>
      <c r="K6162" s="3" t="s">
        <v>1460</v>
      </c>
      <c r="L6162" s="4">
        <v>0.50751072982729772</v>
      </c>
    </row>
    <row r="6163" spans="2:12" x14ac:dyDescent="0.3">
      <c r="B6163" s="3" t="s">
        <v>250</v>
      </c>
      <c r="C6163" s="4">
        <v>2024</v>
      </c>
      <c r="D6163" s="3" t="s">
        <v>1457</v>
      </c>
      <c r="E6163" s="4">
        <v>55008805</v>
      </c>
      <c r="F6163" s="4">
        <v>21761030</v>
      </c>
      <c r="G6163" s="4">
        <v>33247775</v>
      </c>
      <c r="H6163" s="4">
        <v>0</v>
      </c>
      <c r="I6163" s="4">
        <v>119000000</v>
      </c>
      <c r="J6163" s="4">
        <v>2766666</v>
      </c>
      <c r="K6163" s="3" t="s">
        <v>1460</v>
      </c>
      <c r="L6163" s="4">
        <v>0.39559176026456128</v>
      </c>
    </row>
    <row r="6164" spans="2:12" x14ac:dyDescent="0.3">
      <c r="B6164" s="3" t="s">
        <v>250</v>
      </c>
      <c r="C6164" s="4">
        <v>2024</v>
      </c>
      <c r="D6164" s="3" t="s">
        <v>1458</v>
      </c>
      <c r="E6164" s="4">
        <v>11904851</v>
      </c>
      <c r="F6164" s="4"/>
      <c r="G6164" s="4">
        <v>11904851</v>
      </c>
      <c r="H6164" s="4">
        <v>5687857</v>
      </c>
      <c r="I6164" s="4">
        <v>11904851</v>
      </c>
      <c r="J6164" s="4"/>
      <c r="K6164" s="3" t="s">
        <v>1451</v>
      </c>
      <c r="L6164" s="4"/>
    </row>
    <row r="6165" spans="2:12" x14ac:dyDescent="0.3">
      <c r="B6165" s="3" t="s">
        <v>253</v>
      </c>
      <c r="C6165" s="4">
        <v>2019</v>
      </c>
      <c r="D6165" s="3" t="s">
        <v>1446</v>
      </c>
      <c r="E6165" s="4">
        <v>26377922</v>
      </c>
      <c r="F6165" s="4">
        <v>9816905</v>
      </c>
      <c r="G6165" s="4">
        <v>16561017</v>
      </c>
      <c r="H6165" s="4">
        <v>392698</v>
      </c>
      <c r="I6165" s="4">
        <v>0</v>
      </c>
      <c r="J6165" s="4">
        <v>0</v>
      </c>
      <c r="K6165" s="3" t="s">
        <v>1447</v>
      </c>
      <c r="L6165" s="4">
        <v>0.37216369811086714</v>
      </c>
    </row>
    <row r="6166" spans="2:12" x14ac:dyDescent="0.3">
      <c r="B6166" s="3" t="s">
        <v>253</v>
      </c>
      <c r="C6166" s="4">
        <v>2019</v>
      </c>
      <c r="D6166" s="3" t="s">
        <v>1448</v>
      </c>
      <c r="E6166" s="4">
        <v>0</v>
      </c>
      <c r="F6166" s="4">
        <v>0</v>
      </c>
      <c r="G6166" s="4">
        <v>0</v>
      </c>
      <c r="H6166" s="4">
        <v>0</v>
      </c>
      <c r="I6166" s="4">
        <v>82191005</v>
      </c>
      <c r="J6166" s="4">
        <v>1325970</v>
      </c>
      <c r="K6166" s="3" t="s">
        <v>1451</v>
      </c>
      <c r="L6166" s="4"/>
    </row>
    <row r="6167" spans="2:12" x14ac:dyDescent="0.3">
      <c r="B6167" s="3" t="s">
        <v>253</v>
      </c>
      <c r="C6167" s="4">
        <v>2019</v>
      </c>
      <c r="D6167" s="3" t="s">
        <v>1449</v>
      </c>
      <c r="E6167" s="4">
        <v>6279272</v>
      </c>
      <c r="F6167" s="4">
        <v>3406985</v>
      </c>
      <c r="G6167" s="4">
        <v>2872287</v>
      </c>
      <c r="H6167" s="4">
        <v>367426</v>
      </c>
      <c r="I6167" s="4">
        <v>5000000</v>
      </c>
      <c r="J6167" s="4">
        <v>0</v>
      </c>
      <c r="K6167" s="3" t="s">
        <v>1447</v>
      </c>
      <c r="L6167" s="4">
        <v>0.54257643242719855</v>
      </c>
    </row>
    <row r="6168" spans="2:12" x14ac:dyDescent="0.3">
      <c r="B6168" s="3" t="s">
        <v>253</v>
      </c>
      <c r="C6168" s="4">
        <v>2019</v>
      </c>
      <c r="D6168" s="3" t="s">
        <v>1450</v>
      </c>
      <c r="E6168" s="4">
        <v>2852877</v>
      </c>
      <c r="F6168" s="4"/>
      <c r="G6168" s="4">
        <v>2852877</v>
      </c>
      <c r="H6168" s="4">
        <v>0</v>
      </c>
      <c r="I6168" s="4">
        <v>2852877</v>
      </c>
      <c r="J6168" s="4"/>
      <c r="K6168" s="3" t="s">
        <v>1451</v>
      </c>
      <c r="L6168" s="4"/>
    </row>
    <row r="6169" spans="2:12" x14ac:dyDescent="0.3">
      <c r="B6169" s="3" t="s">
        <v>253</v>
      </c>
      <c r="C6169" s="4">
        <v>2019</v>
      </c>
      <c r="D6169" s="3" t="s">
        <v>1452</v>
      </c>
      <c r="E6169" s="4">
        <v>0</v>
      </c>
      <c r="F6169" s="4">
        <v>0</v>
      </c>
      <c r="G6169" s="4">
        <v>0</v>
      </c>
      <c r="H6169" s="4">
        <v>0</v>
      </c>
      <c r="I6169" s="4">
        <v>0</v>
      </c>
      <c r="J6169" s="4">
        <v>0</v>
      </c>
      <c r="K6169" s="3" t="s">
        <v>1451</v>
      </c>
      <c r="L6169" s="4"/>
    </row>
    <row r="6170" spans="2:12" x14ac:dyDescent="0.3">
      <c r="B6170" s="3" t="s">
        <v>253</v>
      </c>
      <c r="C6170" s="4">
        <v>2019</v>
      </c>
      <c r="D6170" s="3" t="s">
        <v>1453</v>
      </c>
      <c r="E6170" s="4">
        <v>5888662</v>
      </c>
      <c r="F6170" s="4">
        <v>3237138</v>
      </c>
      <c r="G6170" s="4">
        <v>2651524</v>
      </c>
      <c r="H6170" s="4">
        <v>1344379</v>
      </c>
      <c r="I6170" s="4">
        <v>0</v>
      </c>
      <c r="J6170" s="4">
        <v>0</v>
      </c>
      <c r="K6170" s="3" t="s">
        <v>1451</v>
      </c>
      <c r="L6170" s="4">
        <v>0.54972385917208355</v>
      </c>
    </row>
    <row r="6171" spans="2:12" x14ac:dyDescent="0.3">
      <c r="B6171" s="3" t="s">
        <v>253</v>
      </c>
      <c r="C6171" s="4">
        <v>2019</v>
      </c>
      <c r="D6171" s="3" t="s">
        <v>1454</v>
      </c>
      <c r="E6171" s="4">
        <v>1731788</v>
      </c>
      <c r="F6171" s="4">
        <v>497767</v>
      </c>
      <c r="G6171" s="4">
        <v>1234021</v>
      </c>
      <c r="H6171" s="4">
        <v>18723</v>
      </c>
      <c r="I6171" s="4">
        <v>0</v>
      </c>
      <c r="J6171" s="4">
        <v>0</v>
      </c>
      <c r="K6171" s="3" t="s">
        <v>1447</v>
      </c>
      <c r="L6171" s="4">
        <v>0.28742952370613495</v>
      </c>
    </row>
    <row r="6172" spans="2:12" x14ac:dyDescent="0.3">
      <c r="B6172" s="3" t="s">
        <v>253</v>
      </c>
      <c r="C6172" s="4">
        <v>2019</v>
      </c>
      <c r="D6172" s="3" t="s">
        <v>1455</v>
      </c>
      <c r="E6172" s="4">
        <v>8870285</v>
      </c>
      <c r="F6172" s="4">
        <v>4117512</v>
      </c>
      <c r="G6172" s="4">
        <v>4752773</v>
      </c>
      <c r="H6172" s="4">
        <v>224611</v>
      </c>
      <c r="I6172" s="4">
        <v>65544000</v>
      </c>
      <c r="J6172" s="4">
        <v>1189720</v>
      </c>
      <c r="K6172" s="3" t="s">
        <v>1447</v>
      </c>
      <c r="L6172" s="4">
        <v>0.46419162405717518</v>
      </c>
    </row>
    <row r="6173" spans="2:12" x14ac:dyDescent="0.3">
      <c r="B6173" s="3" t="s">
        <v>253</v>
      </c>
      <c r="C6173" s="4">
        <v>2019</v>
      </c>
      <c r="D6173" s="3" t="s">
        <v>1456</v>
      </c>
      <c r="E6173" s="4">
        <v>36743268</v>
      </c>
      <c r="F6173" s="4">
        <v>20040799</v>
      </c>
      <c r="G6173" s="4">
        <v>16702469</v>
      </c>
      <c r="H6173" s="4">
        <v>1358658</v>
      </c>
      <c r="I6173" s="4">
        <v>80640000</v>
      </c>
      <c r="J6173" s="4">
        <v>0</v>
      </c>
      <c r="K6173" s="3" t="s">
        <v>1447</v>
      </c>
      <c r="L6173" s="4">
        <v>0.54542777740945636</v>
      </c>
    </row>
    <row r="6174" spans="2:12" x14ac:dyDescent="0.3">
      <c r="B6174" s="3" t="s">
        <v>253</v>
      </c>
      <c r="C6174" s="4">
        <v>2019</v>
      </c>
      <c r="D6174" s="3" t="s">
        <v>1457</v>
      </c>
      <c r="E6174" s="4">
        <v>20325295</v>
      </c>
      <c r="F6174" s="4">
        <v>6042322</v>
      </c>
      <c r="G6174" s="4">
        <v>14282973</v>
      </c>
      <c r="H6174" s="4">
        <v>776797</v>
      </c>
      <c r="I6174" s="4">
        <v>7720564</v>
      </c>
      <c r="J6174" s="4">
        <v>950620</v>
      </c>
      <c r="K6174" s="3" t="s">
        <v>1447</v>
      </c>
      <c r="L6174" s="4">
        <v>0.29728090047401529</v>
      </c>
    </row>
    <row r="6175" spans="2:12" x14ac:dyDescent="0.3">
      <c r="B6175" s="3" t="s">
        <v>253</v>
      </c>
      <c r="C6175" s="4">
        <v>2019</v>
      </c>
      <c r="D6175" s="3" t="s">
        <v>1458</v>
      </c>
      <c r="E6175" s="4">
        <v>473068</v>
      </c>
      <c r="F6175" s="4"/>
      <c r="G6175" s="4">
        <v>473068</v>
      </c>
      <c r="H6175" s="4">
        <v>-745291</v>
      </c>
      <c r="I6175" s="4">
        <v>473068</v>
      </c>
      <c r="J6175" s="4"/>
      <c r="K6175" s="3" t="s">
        <v>1451</v>
      </c>
      <c r="L6175" s="4"/>
    </row>
    <row r="6176" spans="2:12" x14ac:dyDescent="0.3">
      <c r="B6176" s="3" t="s">
        <v>253</v>
      </c>
      <c r="C6176" s="4">
        <v>2020</v>
      </c>
      <c r="D6176" s="3" t="s">
        <v>1446</v>
      </c>
      <c r="E6176" s="4">
        <v>25022140</v>
      </c>
      <c r="F6176" s="4">
        <v>9926015</v>
      </c>
      <c r="G6176" s="4">
        <v>15096125</v>
      </c>
      <c r="H6176" s="4">
        <v>575774</v>
      </c>
      <c r="I6176" s="4">
        <v>0</v>
      </c>
      <c r="J6176" s="4">
        <v>0</v>
      </c>
      <c r="K6176" s="3" t="s">
        <v>1460</v>
      </c>
      <c r="L6176" s="4">
        <v>0.39668929196303754</v>
      </c>
    </row>
    <row r="6177" spans="2:12" x14ac:dyDescent="0.3">
      <c r="B6177" s="3" t="s">
        <v>253</v>
      </c>
      <c r="C6177" s="4">
        <v>2020</v>
      </c>
      <c r="D6177" s="3" t="s">
        <v>1448</v>
      </c>
      <c r="E6177" s="4">
        <v>13565212</v>
      </c>
      <c r="F6177" s="4">
        <v>5733200</v>
      </c>
      <c r="G6177" s="4">
        <v>7832012</v>
      </c>
      <c r="H6177" s="4">
        <v>215760</v>
      </c>
      <c r="I6177" s="4">
        <v>0</v>
      </c>
      <c r="J6177" s="4">
        <v>0</v>
      </c>
      <c r="K6177" s="3" t="s">
        <v>1447</v>
      </c>
      <c r="L6177" s="4">
        <v>0.42263991156201614</v>
      </c>
    </row>
    <row r="6178" spans="2:12" x14ac:dyDescent="0.3">
      <c r="B6178" s="3" t="s">
        <v>253</v>
      </c>
      <c r="C6178" s="4">
        <v>2020</v>
      </c>
      <c r="D6178" s="3" t="s">
        <v>1449</v>
      </c>
      <c r="E6178" s="4">
        <v>6735056</v>
      </c>
      <c r="F6178" s="4">
        <v>3721365</v>
      </c>
      <c r="G6178" s="4">
        <v>3013691</v>
      </c>
      <c r="H6178" s="4">
        <v>455783</v>
      </c>
      <c r="I6178" s="4">
        <v>0</v>
      </c>
      <c r="J6178" s="4">
        <v>0</v>
      </c>
      <c r="K6178" s="3" t="s">
        <v>1460</v>
      </c>
      <c r="L6178" s="4">
        <v>0.55253660845581687</v>
      </c>
    </row>
    <row r="6179" spans="2:12" x14ac:dyDescent="0.3">
      <c r="B6179" s="3" t="s">
        <v>253</v>
      </c>
      <c r="C6179" s="4">
        <v>2020</v>
      </c>
      <c r="D6179" s="3" t="s">
        <v>1450</v>
      </c>
      <c r="E6179" s="4">
        <v>2852877</v>
      </c>
      <c r="F6179" s="4"/>
      <c r="G6179" s="4">
        <v>2852877</v>
      </c>
      <c r="H6179" s="4">
        <v>0</v>
      </c>
      <c r="I6179" s="4">
        <v>2852877</v>
      </c>
      <c r="J6179" s="4"/>
      <c r="K6179" s="3" t="s">
        <v>1451</v>
      </c>
      <c r="L6179" s="4"/>
    </row>
    <row r="6180" spans="2:12" x14ac:dyDescent="0.3">
      <c r="B6180" s="3" t="s">
        <v>253</v>
      </c>
      <c r="C6180" s="4">
        <v>2020</v>
      </c>
      <c r="D6180" s="3" t="s">
        <v>1452</v>
      </c>
      <c r="E6180" s="4">
        <v>0</v>
      </c>
      <c r="F6180" s="4">
        <v>0</v>
      </c>
      <c r="G6180" s="4">
        <v>0</v>
      </c>
      <c r="H6180" s="4">
        <v>0</v>
      </c>
      <c r="I6180" s="4">
        <v>0</v>
      </c>
      <c r="J6180" s="4">
        <v>0</v>
      </c>
      <c r="K6180" s="3" t="s">
        <v>1459</v>
      </c>
      <c r="L6180" s="4"/>
    </row>
    <row r="6181" spans="2:12" x14ac:dyDescent="0.3">
      <c r="B6181" s="3" t="s">
        <v>253</v>
      </c>
      <c r="C6181" s="4">
        <v>2020</v>
      </c>
      <c r="D6181" s="3" t="s">
        <v>1453</v>
      </c>
      <c r="E6181" s="4">
        <v>8505345</v>
      </c>
      <c r="F6181" s="4">
        <v>3929618</v>
      </c>
      <c r="G6181" s="4">
        <v>4575727</v>
      </c>
      <c r="H6181" s="4">
        <v>597953</v>
      </c>
      <c r="I6181" s="4">
        <v>0</v>
      </c>
      <c r="J6181" s="4">
        <v>0</v>
      </c>
      <c r="K6181" s="3" t="s">
        <v>1451</v>
      </c>
      <c r="L6181" s="4">
        <v>0.46201747254226605</v>
      </c>
    </row>
    <row r="6182" spans="2:12" x14ac:dyDescent="0.3">
      <c r="B6182" s="3" t="s">
        <v>253</v>
      </c>
      <c r="C6182" s="4">
        <v>2020</v>
      </c>
      <c r="D6182" s="3" t="s">
        <v>1454</v>
      </c>
      <c r="E6182" s="4">
        <v>1752802</v>
      </c>
      <c r="F6182" s="4">
        <v>553286</v>
      </c>
      <c r="G6182" s="4">
        <v>1199516</v>
      </c>
      <c r="H6182" s="4">
        <v>21014</v>
      </c>
      <c r="I6182" s="4">
        <v>0</v>
      </c>
      <c r="J6182" s="4">
        <v>0</v>
      </c>
      <c r="K6182" s="3" t="s">
        <v>1459</v>
      </c>
      <c r="L6182" s="4">
        <v>0.31565801499541879</v>
      </c>
    </row>
    <row r="6183" spans="2:12" x14ac:dyDescent="0.3">
      <c r="B6183" s="3" t="s">
        <v>253</v>
      </c>
      <c r="C6183" s="4">
        <v>2020</v>
      </c>
      <c r="D6183" s="3" t="s">
        <v>1455</v>
      </c>
      <c r="E6183" s="4">
        <v>10837168</v>
      </c>
      <c r="F6183" s="4">
        <v>4488586</v>
      </c>
      <c r="G6183" s="4">
        <v>6348582</v>
      </c>
      <c r="H6183" s="4">
        <v>699627</v>
      </c>
      <c r="I6183" s="4">
        <v>0</v>
      </c>
      <c r="J6183" s="4">
        <v>0</v>
      </c>
      <c r="K6183" s="3" t="s">
        <v>1447</v>
      </c>
      <c r="L6183" s="4">
        <v>0.41418440684872654</v>
      </c>
    </row>
    <row r="6184" spans="2:12" x14ac:dyDescent="0.3">
      <c r="B6184" s="3" t="s">
        <v>253</v>
      </c>
      <c r="C6184" s="4">
        <v>2020</v>
      </c>
      <c r="D6184" s="3" t="s">
        <v>1456</v>
      </c>
      <c r="E6184" s="4">
        <v>25839801</v>
      </c>
      <c r="F6184" s="4">
        <v>14687585</v>
      </c>
      <c r="G6184" s="4">
        <v>11152216</v>
      </c>
      <c r="H6184" s="4">
        <v>3133392</v>
      </c>
      <c r="I6184" s="4">
        <v>0</v>
      </c>
      <c r="J6184" s="4">
        <v>0</v>
      </c>
      <c r="K6184" s="3" t="s">
        <v>1460</v>
      </c>
      <c r="L6184" s="4">
        <v>0.56840936971612122</v>
      </c>
    </row>
    <row r="6185" spans="2:12" x14ac:dyDescent="0.3">
      <c r="B6185" s="3" t="s">
        <v>253</v>
      </c>
      <c r="C6185" s="4">
        <v>2020</v>
      </c>
      <c r="D6185" s="3" t="s">
        <v>1457</v>
      </c>
      <c r="E6185" s="4">
        <v>20040831</v>
      </c>
      <c r="F6185" s="4">
        <v>6449484</v>
      </c>
      <c r="G6185" s="4">
        <v>13591347</v>
      </c>
      <c r="H6185" s="4">
        <v>519722</v>
      </c>
      <c r="I6185" s="4">
        <v>0</v>
      </c>
      <c r="J6185" s="4">
        <v>0</v>
      </c>
      <c r="K6185" s="3" t="s">
        <v>1460</v>
      </c>
      <c r="L6185" s="4">
        <v>0.32181719410737009</v>
      </c>
    </row>
    <row r="6186" spans="2:12" x14ac:dyDescent="0.3">
      <c r="B6186" s="3" t="s">
        <v>253</v>
      </c>
      <c r="C6186" s="4">
        <v>2020</v>
      </c>
      <c r="D6186" s="3" t="s">
        <v>1458</v>
      </c>
      <c r="E6186" s="4">
        <v>601797</v>
      </c>
      <c r="F6186" s="4"/>
      <c r="G6186" s="4">
        <v>601797</v>
      </c>
      <c r="H6186" s="4">
        <v>128728</v>
      </c>
      <c r="I6186" s="4">
        <v>601797</v>
      </c>
      <c r="J6186" s="4"/>
      <c r="K6186" s="3" t="s">
        <v>1451</v>
      </c>
      <c r="L6186" s="4"/>
    </row>
    <row r="6187" spans="2:12" x14ac:dyDescent="0.3">
      <c r="B6187" s="3" t="s">
        <v>253</v>
      </c>
      <c r="C6187" s="4">
        <v>2021</v>
      </c>
      <c r="D6187" s="3" t="s">
        <v>1446</v>
      </c>
      <c r="E6187" s="4">
        <v>26140935</v>
      </c>
      <c r="F6187" s="4">
        <v>10420139</v>
      </c>
      <c r="G6187" s="4">
        <v>15720796</v>
      </c>
      <c r="H6187" s="4">
        <v>1018091</v>
      </c>
      <c r="I6187" s="4">
        <v>80700000</v>
      </c>
      <c r="J6187" s="4">
        <v>2300000</v>
      </c>
      <c r="K6187" s="3" t="s">
        <v>1460</v>
      </c>
      <c r="L6187" s="4">
        <v>0.39861385983324621</v>
      </c>
    </row>
    <row r="6188" spans="2:12" x14ac:dyDescent="0.3">
      <c r="B6188" s="3" t="s">
        <v>253</v>
      </c>
      <c r="C6188" s="4">
        <v>2021</v>
      </c>
      <c r="D6188" s="3" t="s">
        <v>1448</v>
      </c>
      <c r="E6188" s="4">
        <v>14175316</v>
      </c>
      <c r="F6188" s="4">
        <v>5906073</v>
      </c>
      <c r="G6188" s="4">
        <v>8269243</v>
      </c>
      <c r="H6188" s="4">
        <v>613222</v>
      </c>
      <c r="I6188" s="4">
        <v>171200000</v>
      </c>
      <c r="J6188" s="4">
        <v>2460000</v>
      </c>
      <c r="K6188" s="3" t="s">
        <v>1460</v>
      </c>
      <c r="L6188" s="4">
        <v>0.41664489172587055</v>
      </c>
    </row>
    <row r="6189" spans="2:12" x14ac:dyDescent="0.3">
      <c r="B6189" s="3" t="s">
        <v>253</v>
      </c>
      <c r="C6189" s="4">
        <v>2021</v>
      </c>
      <c r="D6189" s="3" t="s">
        <v>1449</v>
      </c>
      <c r="E6189" s="4">
        <v>7066862</v>
      </c>
      <c r="F6189" s="4">
        <v>3499662</v>
      </c>
      <c r="G6189" s="4">
        <v>3567200</v>
      </c>
      <c r="H6189" s="4">
        <v>997510</v>
      </c>
      <c r="I6189" s="4">
        <v>15700000</v>
      </c>
      <c r="J6189" s="4">
        <v>1040000</v>
      </c>
      <c r="K6189" s="3" t="s">
        <v>1460</v>
      </c>
      <c r="L6189" s="4">
        <v>0.4952215000094809</v>
      </c>
    </row>
    <row r="6190" spans="2:12" x14ac:dyDescent="0.3">
      <c r="B6190" s="3" t="s">
        <v>253</v>
      </c>
      <c r="C6190" s="4">
        <v>2021</v>
      </c>
      <c r="D6190" s="3" t="s">
        <v>1450</v>
      </c>
      <c r="E6190" s="4">
        <v>2852877</v>
      </c>
      <c r="F6190" s="4"/>
      <c r="G6190" s="4">
        <v>2852877</v>
      </c>
      <c r="H6190" s="4">
        <v>0</v>
      </c>
      <c r="I6190" s="4">
        <v>2852877</v>
      </c>
      <c r="J6190" s="4"/>
      <c r="K6190" s="3" t="s">
        <v>1451</v>
      </c>
      <c r="L6190" s="4"/>
    </row>
    <row r="6191" spans="2:12" x14ac:dyDescent="0.3">
      <c r="B6191" s="3" t="s">
        <v>253</v>
      </c>
      <c r="C6191" s="4">
        <v>2021</v>
      </c>
      <c r="D6191" s="3" t="s">
        <v>1452</v>
      </c>
      <c r="E6191" s="4">
        <v>0</v>
      </c>
      <c r="F6191" s="4">
        <v>0</v>
      </c>
      <c r="G6191" s="4">
        <v>0</v>
      </c>
      <c r="H6191" s="4">
        <v>0</v>
      </c>
      <c r="I6191" s="4">
        <v>0</v>
      </c>
      <c r="J6191" s="4">
        <v>0</v>
      </c>
      <c r="K6191" s="3" t="s">
        <v>1451</v>
      </c>
      <c r="L6191" s="4"/>
    </row>
    <row r="6192" spans="2:12" x14ac:dyDescent="0.3">
      <c r="B6192" s="3" t="s">
        <v>253</v>
      </c>
      <c r="C6192" s="4">
        <v>2021</v>
      </c>
      <c r="D6192" s="3" t="s">
        <v>1453</v>
      </c>
      <c r="E6192" s="4">
        <v>9707349</v>
      </c>
      <c r="F6192" s="4">
        <v>4438929</v>
      </c>
      <c r="G6192" s="4">
        <v>5268420</v>
      </c>
      <c r="H6192" s="4">
        <v>1114097</v>
      </c>
      <c r="I6192" s="4">
        <v>0</v>
      </c>
      <c r="J6192" s="4">
        <v>0</v>
      </c>
      <c r="K6192" s="3" t="s">
        <v>1451</v>
      </c>
      <c r="L6192" s="4">
        <v>0.45727510157510565</v>
      </c>
    </row>
    <row r="6193" spans="2:12" x14ac:dyDescent="0.3">
      <c r="B6193" s="3" t="s">
        <v>253</v>
      </c>
      <c r="C6193" s="4">
        <v>2021</v>
      </c>
      <c r="D6193" s="3" t="s">
        <v>1454</v>
      </c>
      <c r="E6193" s="4">
        <v>2325065</v>
      </c>
      <c r="F6193" s="4">
        <v>622506</v>
      </c>
      <c r="G6193" s="4">
        <v>1702559</v>
      </c>
      <c r="H6193" s="4">
        <v>572263</v>
      </c>
      <c r="I6193" s="4">
        <v>6700000</v>
      </c>
      <c r="J6193" s="4">
        <v>220000</v>
      </c>
      <c r="K6193" s="3" t="s">
        <v>1460</v>
      </c>
      <c r="L6193" s="4">
        <v>0.26773703100773527</v>
      </c>
    </row>
    <row r="6194" spans="2:12" x14ac:dyDescent="0.3">
      <c r="B6194" s="3" t="s">
        <v>253</v>
      </c>
      <c r="C6194" s="4">
        <v>2021</v>
      </c>
      <c r="D6194" s="3" t="s">
        <v>1455</v>
      </c>
      <c r="E6194" s="4">
        <v>11329282</v>
      </c>
      <c r="F6194" s="4">
        <v>4645069</v>
      </c>
      <c r="G6194" s="4">
        <v>6684213</v>
      </c>
      <c r="H6194" s="4">
        <v>494974</v>
      </c>
      <c r="I6194" s="4">
        <v>137400000</v>
      </c>
      <c r="J6194" s="4">
        <v>1420000</v>
      </c>
      <c r="K6194" s="3" t="s">
        <v>1460</v>
      </c>
      <c r="L6194" s="4">
        <v>0.41000559435275774</v>
      </c>
    </row>
    <row r="6195" spans="2:12" x14ac:dyDescent="0.3">
      <c r="B6195" s="3" t="s">
        <v>253</v>
      </c>
      <c r="C6195" s="4">
        <v>2021</v>
      </c>
      <c r="D6195" s="3" t="s">
        <v>1456</v>
      </c>
      <c r="E6195" s="4">
        <v>26695488</v>
      </c>
      <c r="F6195" s="4">
        <v>15144852</v>
      </c>
      <c r="G6195" s="4">
        <v>11550636</v>
      </c>
      <c r="H6195" s="4">
        <v>872916</v>
      </c>
      <c r="I6195" s="4">
        <v>234962000</v>
      </c>
      <c r="J6195" s="4">
        <v>1896000</v>
      </c>
      <c r="K6195" s="3" t="s">
        <v>1460</v>
      </c>
      <c r="L6195" s="4">
        <v>0.56731879184976874</v>
      </c>
    </row>
    <row r="6196" spans="2:12" x14ac:dyDescent="0.3">
      <c r="B6196" s="3" t="s">
        <v>253</v>
      </c>
      <c r="C6196" s="4">
        <v>2021</v>
      </c>
      <c r="D6196" s="3" t="s">
        <v>1457</v>
      </c>
      <c r="E6196" s="4">
        <v>20737330</v>
      </c>
      <c r="F6196" s="4">
        <v>6766266</v>
      </c>
      <c r="G6196" s="4">
        <v>13971064</v>
      </c>
      <c r="H6196" s="4">
        <v>795917</v>
      </c>
      <c r="I6196" s="4">
        <v>168000000</v>
      </c>
      <c r="J6196" s="4">
        <v>1880000</v>
      </c>
      <c r="K6196" s="3" t="s">
        <v>1460</v>
      </c>
      <c r="L6196" s="4">
        <v>0.32628433843701188</v>
      </c>
    </row>
    <row r="6197" spans="2:12" x14ac:dyDescent="0.3">
      <c r="B6197" s="3" t="s">
        <v>253</v>
      </c>
      <c r="C6197" s="4">
        <v>2021</v>
      </c>
      <c r="D6197" s="3" t="s">
        <v>1458</v>
      </c>
      <c r="E6197" s="4">
        <v>1018621</v>
      </c>
      <c r="F6197" s="4"/>
      <c r="G6197" s="4">
        <v>1018621</v>
      </c>
      <c r="H6197" s="4">
        <v>564528</v>
      </c>
      <c r="I6197" s="4">
        <v>1018621</v>
      </c>
      <c r="J6197" s="4"/>
      <c r="K6197" s="3" t="s">
        <v>1451</v>
      </c>
      <c r="L6197" s="4"/>
    </row>
    <row r="6198" spans="2:12" x14ac:dyDescent="0.3">
      <c r="B6198" s="3" t="s">
        <v>253</v>
      </c>
      <c r="C6198" s="4">
        <v>2022</v>
      </c>
      <c r="D6198" s="3" t="s">
        <v>1446</v>
      </c>
      <c r="E6198" s="4">
        <v>28139691</v>
      </c>
      <c r="F6198" s="4">
        <v>10863064</v>
      </c>
      <c r="G6198" s="4">
        <v>17276627</v>
      </c>
      <c r="H6198" s="4">
        <v>2060426</v>
      </c>
      <c r="I6198" s="4">
        <v>0</v>
      </c>
      <c r="J6198" s="4">
        <v>0</v>
      </c>
      <c r="K6198" s="3" t="s">
        <v>1460</v>
      </c>
      <c r="L6198" s="4">
        <v>0.38604062852005022</v>
      </c>
    </row>
    <row r="6199" spans="2:12" x14ac:dyDescent="0.3">
      <c r="B6199" s="3" t="s">
        <v>253</v>
      </c>
      <c r="C6199" s="4">
        <v>2022</v>
      </c>
      <c r="D6199" s="3" t="s">
        <v>1448</v>
      </c>
      <c r="E6199" s="4">
        <v>14313907</v>
      </c>
      <c r="F6199" s="4">
        <v>6104502</v>
      </c>
      <c r="G6199" s="4">
        <v>8209405</v>
      </c>
      <c r="H6199" s="4">
        <v>138591</v>
      </c>
      <c r="I6199" s="4">
        <v>0</v>
      </c>
      <c r="J6199" s="4">
        <v>0</v>
      </c>
      <c r="K6199" s="3" t="s">
        <v>1460</v>
      </c>
      <c r="L6199" s="4">
        <v>0.42647349881482394</v>
      </c>
    </row>
    <row r="6200" spans="2:12" x14ac:dyDescent="0.3">
      <c r="B6200" s="3" t="s">
        <v>253</v>
      </c>
      <c r="C6200" s="4">
        <v>2022</v>
      </c>
      <c r="D6200" s="3" t="s">
        <v>1449</v>
      </c>
      <c r="E6200" s="4">
        <v>7024495</v>
      </c>
      <c r="F6200" s="4">
        <v>3853791</v>
      </c>
      <c r="G6200" s="4">
        <v>3170704</v>
      </c>
      <c r="H6200" s="4">
        <v>166477</v>
      </c>
      <c r="I6200" s="4">
        <v>0</v>
      </c>
      <c r="J6200" s="4">
        <v>0</v>
      </c>
      <c r="K6200" s="3" t="s">
        <v>1460</v>
      </c>
      <c r="L6200" s="4">
        <v>0.54862178704661335</v>
      </c>
    </row>
    <row r="6201" spans="2:12" x14ac:dyDescent="0.3">
      <c r="B6201" s="3" t="s">
        <v>253</v>
      </c>
      <c r="C6201" s="4">
        <v>2022</v>
      </c>
      <c r="D6201" s="3" t="s">
        <v>1450</v>
      </c>
      <c r="E6201" s="4">
        <v>2852877</v>
      </c>
      <c r="F6201" s="4"/>
      <c r="G6201" s="4">
        <v>2852877</v>
      </c>
      <c r="H6201" s="4">
        <v>0</v>
      </c>
      <c r="I6201" s="4">
        <v>2852877</v>
      </c>
      <c r="J6201" s="4"/>
      <c r="K6201" s="3" t="s">
        <v>1451</v>
      </c>
      <c r="L6201" s="4"/>
    </row>
    <row r="6202" spans="2:12" x14ac:dyDescent="0.3">
      <c r="B6202" s="3" t="s">
        <v>253</v>
      </c>
      <c r="C6202" s="4">
        <v>2022</v>
      </c>
      <c r="D6202" s="3" t="s">
        <v>1452</v>
      </c>
      <c r="E6202" s="4">
        <v>0</v>
      </c>
      <c r="F6202" s="4">
        <v>0</v>
      </c>
      <c r="G6202" s="4">
        <v>0</v>
      </c>
      <c r="H6202" s="4">
        <v>0</v>
      </c>
      <c r="I6202" s="4">
        <v>0</v>
      </c>
      <c r="J6202" s="4">
        <v>0</v>
      </c>
      <c r="K6202" s="3" t="s">
        <v>1460</v>
      </c>
      <c r="L6202" s="4"/>
    </row>
    <row r="6203" spans="2:12" x14ac:dyDescent="0.3">
      <c r="B6203" s="3" t="s">
        <v>253</v>
      </c>
      <c r="C6203" s="4">
        <v>2022</v>
      </c>
      <c r="D6203" s="3" t="s">
        <v>1453</v>
      </c>
      <c r="E6203" s="4">
        <v>9962480</v>
      </c>
      <c r="F6203" s="4">
        <v>4873627</v>
      </c>
      <c r="G6203" s="4">
        <v>5088853</v>
      </c>
      <c r="H6203" s="4">
        <v>32084</v>
      </c>
      <c r="I6203" s="4">
        <v>0</v>
      </c>
      <c r="J6203" s="4">
        <v>0</v>
      </c>
      <c r="K6203" s="3" t="s">
        <v>1451</v>
      </c>
      <c r="L6203" s="4">
        <v>0.48919817153961664</v>
      </c>
    </row>
    <row r="6204" spans="2:12" x14ac:dyDescent="0.3">
      <c r="B6204" s="3" t="s">
        <v>253</v>
      </c>
      <c r="C6204" s="4">
        <v>2022</v>
      </c>
      <c r="D6204" s="3" t="s">
        <v>1454</v>
      </c>
      <c r="E6204" s="4">
        <v>2758242</v>
      </c>
      <c r="F6204" s="4">
        <v>713831</v>
      </c>
      <c r="G6204" s="4">
        <v>2044411</v>
      </c>
      <c r="H6204" s="4">
        <v>363578</v>
      </c>
      <c r="I6204" s="4">
        <v>0</v>
      </c>
      <c r="J6204" s="4">
        <v>0</v>
      </c>
      <c r="K6204" s="3" t="s">
        <v>1460</v>
      </c>
      <c r="L6204" s="4">
        <v>0.2587992641689888</v>
      </c>
    </row>
    <row r="6205" spans="2:12" x14ac:dyDescent="0.3">
      <c r="B6205" s="3" t="s">
        <v>253</v>
      </c>
      <c r="C6205" s="4">
        <v>2022</v>
      </c>
      <c r="D6205" s="3" t="s">
        <v>1455</v>
      </c>
      <c r="E6205" s="4">
        <v>11959631</v>
      </c>
      <c r="F6205" s="4">
        <v>4804715</v>
      </c>
      <c r="G6205" s="4">
        <v>7154916</v>
      </c>
      <c r="H6205" s="4">
        <v>621881</v>
      </c>
      <c r="I6205" s="4">
        <v>0</v>
      </c>
      <c r="J6205" s="4">
        <v>0</v>
      </c>
      <c r="K6205" s="3" t="s">
        <v>1460</v>
      </c>
      <c r="L6205" s="4">
        <v>0.40174441836876068</v>
      </c>
    </row>
    <row r="6206" spans="2:12" x14ac:dyDescent="0.3">
      <c r="B6206" s="3" t="s">
        <v>253</v>
      </c>
      <c r="C6206" s="4">
        <v>2022</v>
      </c>
      <c r="D6206" s="3" t="s">
        <v>1456</v>
      </c>
      <c r="E6206" s="4">
        <v>28556192</v>
      </c>
      <c r="F6206" s="4">
        <v>15594716</v>
      </c>
      <c r="G6206" s="4">
        <v>12961476</v>
      </c>
      <c r="H6206" s="4">
        <v>1628000</v>
      </c>
      <c r="I6206" s="4">
        <v>0</v>
      </c>
      <c r="J6206" s="4">
        <v>0</v>
      </c>
      <c r="K6206" s="3" t="s">
        <v>1460</v>
      </c>
      <c r="L6206" s="4">
        <v>0.54610628756103052</v>
      </c>
    </row>
    <row r="6207" spans="2:12" x14ac:dyDescent="0.3">
      <c r="B6207" s="3" t="s">
        <v>253</v>
      </c>
      <c r="C6207" s="4">
        <v>2022</v>
      </c>
      <c r="D6207" s="3" t="s">
        <v>1457</v>
      </c>
      <c r="E6207" s="4">
        <v>21745668</v>
      </c>
      <c r="F6207" s="4">
        <v>7089432</v>
      </c>
      <c r="G6207" s="4">
        <v>14656236</v>
      </c>
      <c r="H6207" s="4">
        <v>1044286</v>
      </c>
      <c r="I6207" s="4">
        <v>0</v>
      </c>
      <c r="J6207" s="4">
        <v>0</v>
      </c>
      <c r="K6207" s="3" t="s">
        <v>1460</v>
      </c>
      <c r="L6207" s="4">
        <v>0.32601582991150235</v>
      </c>
    </row>
    <row r="6208" spans="2:12" x14ac:dyDescent="0.3">
      <c r="B6208" s="3" t="s">
        <v>253</v>
      </c>
      <c r="C6208" s="4">
        <v>2022</v>
      </c>
      <c r="D6208" s="3" t="s">
        <v>1458</v>
      </c>
      <c r="E6208" s="4">
        <v>2285333</v>
      </c>
      <c r="F6208" s="4"/>
      <c r="G6208" s="4">
        <v>2285333</v>
      </c>
      <c r="H6208" s="4">
        <v>2105182</v>
      </c>
      <c r="I6208" s="4">
        <v>2285333</v>
      </c>
      <c r="J6208" s="4"/>
      <c r="K6208" s="3" t="s">
        <v>1451</v>
      </c>
      <c r="L6208" s="4"/>
    </row>
    <row r="6209" spans="2:12" x14ac:dyDescent="0.3">
      <c r="B6209" s="3" t="s">
        <v>253</v>
      </c>
      <c r="C6209" s="4">
        <v>2023</v>
      </c>
      <c r="D6209" s="3" t="s">
        <v>1446</v>
      </c>
      <c r="E6209" s="4">
        <v>30360057</v>
      </c>
      <c r="F6209" s="4">
        <v>11534027</v>
      </c>
      <c r="G6209" s="4">
        <v>18826030</v>
      </c>
      <c r="H6209" s="4">
        <v>781964</v>
      </c>
      <c r="I6209" s="4">
        <v>0</v>
      </c>
      <c r="J6209" s="4">
        <v>0</v>
      </c>
      <c r="K6209" s="3" t="s">
        <v>1447</v>
      </c>
      <c r="L6209" s="4">
        <v>0.37990794944818451</v>
      </c>
    </row>
    <row r="6210" spans="2:12" x14ac:dyDescent="0.3">
      <c r="B6210" s="3" t="s">
        <v>253</v>
      </c>
      <c r="C6210" s="4">
        <v>2023</v>
      </c>
      <c r="D6210" s="3" t="s">
        <v>1448</v>
      </c>
      <c r="E6210" s="4">
        <v>14812150</v>
      </c>
      <c r="F6210" s="4">
        <v>6217633</v>
      </c>
      <c r="G6210" s="4">
        <v>8594517</v>
      </c>
      <c r="H6210" s="4">
        <v>10000</v>
      </c>
      <c r="I6210" s="4">
        <v>0</v>
      </c>
      <c r="J6210" s="4">
        <v>0</v>
      </c>
      <c r="K6210" s="3" t="s">
        <v>1447</v>
      </c>
      <c r="L6210" s="4">
        <v>0.41976573286119839</v>
      </c>
    </row>
    <row r="6211" spans="2:12" x14ac:dyDescent="0.3">
      <c r="B6211" s="3" t="s">
        <v>253</v>
      </c>
      <c r="C6211" s="4">
        <v>2023</v>
      </c>
      <c r="D6211" s="3" t="s">
        <v>1449</v>
      </c>
      <c r="E6211" s="4">
        <v>8104889</v>
      </c>
      <c r="F6211" s="4">
        <v>4277552</v>
      </c>
      <c r="G6211" s="4">
        <v>3827337</v>
      </c>
      <c r="H6211" s="4">
        <v>1080396</v>
      </c>
      <c r="I6211" s="4">
        <v>0</v>
      </c>
      <c r="J6211" s="4">
        <v>0</v>
      </c>
      <c r="K6211" s="3" t="s">
        <v>1447</v>
      </c>
      <c r="L6211" s="4">
        <v>0.527774285372693</v>
      </c>
    </row>
    <row r="6212" spans="2:12" x14ac:dyDescent="0.3">
      <c r="B6212" s="3" t="s">
        <v>253</v>
      </c>
      <c r="C6212" s="4">
        <v>2023</v>
      </c>
      <c r="D6212" s="3" t="s">
        <v>1450</v>
      </c>
      <c r="E6212" s="4">
        <v>2852877</v>
      </c>
      <c r="F6212" s="4"/>
      <c r="G6212" s="4">
        <v>2852877</v>
      </c>
      <c r="H6212" s="4">
        <v>0</v>
      </c>
      <c r="I6212" s="4">
        <v>2852877</v>
      </c>
      <c r="J6212" s="4"/>
      <c r="K6212" s="3" t="s">
        <v>1451</v>
      </c>
      <c r="L6212" s="4"/>
    </row>
    <row r="6213" spans="2:12" x14ac:dyDescent="0.3">
      <c r="B6213" s="3" t="s">
        <v>253</v>
      </c>
      <c r="C6213" s="4">
        <v>2023</v>
      </c>
      <c r="D6213" s="3" t="s">
        <v>1452</v>
      </c>
      <c r="E6213" s="4">
        <v>0</v>
      </c>
      <c r="F6213" s="4">
        <v>0</v>
      </c>
      <c r="G6213" s="4">
        <v>0</v>
      </c>
      <c r="H6213" s="4">
        <v>0</v>
      </c>
      <c r="I6213" s="4">
        <v>0</v>
      </c>
      <c r="J6213" s="4">
        <v>0</v>
      </c>
      <c r="K6213" s="3" t="s">
        <v>1447</v>
      </c>
      <c r="L6213" s="4"/>
    </row>
    <row r="6214" spans="2:12" x14ac:dyDescent="0.3">
      <c r="B6214" s="3" t="s">
        <v>253</v>
      </c>
      <c r="C6214" s="4">
        <v>2023</v>
      </c>
      <c r="D6214" s="3" t="s">
        <v>1453</v>
      </c>
      <c r="E6214" s="4">
        <v>10600253</v>
      </c>
      <c r="F6214" s="4">
        <v>5422469</v>
      </c>
      <c r="G6214" s="4">
        <v>5177784</v>
      </c>
      <c r="H6214" s="4">
        <v>564777</v>
      </c>
      <c r="I6214" s="4">
        <v>0</v>
      </c>
      <c r="J6214" s="4">
        <v>0</v>
      </c>
      <c r="K6214" s="3" t="s">
        <v>1451</v>
      </c>
      <c r="L6214" s="4">
        <v>0.51154146981208848</v>
      </c>
    </row>
    <row r="6215" spans="2:12" x14ac:dyDescent="0.3">
      <c r="B6215" s="3" t="s">
        <v>253</v>
      </c>
      <c r="C6215" s="4">
        <v>2023</v>
      </c>
      <c r="D6215" s="3" t="s">
        <v>1454</v>
      </c>
      <c r="E6215" s="4">
        <v>2758242</v>
      </c>
      <c r="F6215" s="4">
        <v>802861</v>
      </c>
      <c r="G6215" s="4">
        <v>1955381</v>
      </c>
      <c r="H6215" s="4">
        <v>0</v>
      </c>
      <c r="I6215" s="4">
        <v>0</v>
      </c>
      <c r="J6215" s="4">
        <v>0</v>
      </c>
      <c r="K6215" s="3" t="s">
        <v>1447</v>
      </c>
      <c r="L6215" s="4">
        <v>0.29107707010479866</v>
      </c>
    </row>
    <row r="6216" spans="2:12" x14ac:dyDescent="0.3">
      <c r="B6216" s="3" t="s">
        <v>253</v>
      </c>
      <c r="C6216" s="4">
        <v>2023</v>
      </c>
      <c r="D6216" s="3" t="s">
        <v>1455</v>
      </c>
      <c r="E6216" s="4">
        <v>12500185</v>
      </c>
      <c r="F6216" s="4">
        <v>4968245</v>
      </c>
      <c r="G6216" s="4">
        <v>7531940</v>
      </c>
      <c r="H6216" s="4">
        <v>45000</v>
      </c>
      <c r="I6216" s="4">
        <v>0</v>
      </c>
      <c r="J6216" s="4">
        <v>0</v>
      </c>
      <c r="K6216" s="3" t="s">
        <v>1447</v>
      </c>
      <c r="L6216" s="4">
        <v>0.39745371768497828</v>
      </c>
    </row>
    <row r="6217" spans="2:12" x14ac:dyDescent="0.3">
      <c r="B6217" s="3" t="s">
        <v>253</v>
      </c>
      <c r="C6217" s="4">
        <v>2023</v>
      </c>
      <c r="D6217" s="3" t="s">
        <v>1456</v>
      </c>
      <c r="E6217" s="4">
        <v>30795278</v>
      </c>
      <c r="F6217" s="4">
        <v>16162468</v>
      </c>
      <c r="G6217" s="4">
        <v>14632810</v>
      </c>
      <c r="H6217" s="4">
        <v>3887970</v>
      </c>
      <c r="I6217" s="4">
        <v>0</v>
      </c>
      <c r="J6217" s="4">
        <v>0</v>
      </c>
      <c r="K6217" s="3" t="s">
        <v>1447</v>
      </c>
      <c r="L6217" s="4">
        <v>0.52483591802613372</v>
      </c>
    </row>
    <row r="6218" spans="2:12" x14ac:dyDescent="0.3">
      <c r="B6218" s="3" t="s">
        <v>253</v>
      </c>
      <c r="C6218" s="4">
        <v>2023</v>
      </c>
      <c r="D6218" s="3" t="s">
        <v>1457</v>
      </c>
      <c r="E6218" s="4">
        <v>22261390</v>
      </c>
      <c r="F6218" s="4">
        <v>7415528</v>
      </c>
      <c r="G6218" s="4">
        <v>14845862</v>
      </c>
      <c r="H6218" s="4">
        <v>0</v>
      </c>
      <c r="I6218" s="4">
        <v>0</v>
      </c>
      <c r="J6218" s="4">
        <v>0</v>
      </c>
      <c r="K6218" s="3" t="s">
        <v>1447</v>
      </c>
      <c r="L6218" s="4">
        <v>0.33311163408933586</v>
      </c>
    </row>
    <row r="6219" spans="2:12" x14ac:dyDescent="0.3">
      <c r="B6219" s="3" t="s">
        <v>253</v>
      </c>
      <c r="C6219" s="4">
        <v>2023</v>
      </c>
      <c r="D6219" s="3" t="s">
        <v>1458</v>
      </c>
      <c r="E6219" s="4">
        <v>9044585</v>
      </c>
      <c r="F6219" s="4"/>
      <c r="G6219" s="4">
        <v>9044585</v>
      </c>
      <c r="H6219" s="4">
        <v>7288773</v>
      </c>
      <c r="I6219" s="4">
        <v>9044585</v>
      </c>
      <c r="J6219" s="4"/>
      <c r="K6219" s="3" t="s">
        <v>1451</v>
      </c>
      <c r="L6219" s="4"/>
    </row>
    <row r="6220" spans="2:12" x14ac:dyDescent="0.3">
      <c r="B6220" s="3" t="s">
        <v>253</v>
      </c>
      <c r="C6220" s="4">
        <v>2024</v>
      </c>
      <c r="D6220" s="3" t="s">
        <v>1446</v>
      </c>
      <c r="E6220" s="4">
        <v>31677785</v>
      </c>
      <c r="F6220" s="4">
        <v>12262505</v>
      </c>
      <c r="G6220" s="4">
        <v>19415280</v>
      </c>
      <c r="H6220" s="4">
        <v>1343358</v>
      </c>
      <c r="I6220" s="4">
        <v>0</v>
      </c>
      <c r="J6220" s="4">
        <v>0</v>
      </c>
      <c r="K6220" s="3" t="s">
        <v>1447</v>
      </c>
      <c r="L6220" s="4">
        <v>0.38710108677106053</v>
      </c>
    </row>
    <row r="6221" spans="2:12" x14ac:dyDescent="0.3">
      <c r="B6221" s="3" t="s">
        <v>253</v>
      </c>
      <c r="C6221" s="4">
        <v>2024</v>
      </c>
      <c r="D6221" s="3" t="s">
        <v>1448</v>
      </c>
      <c r="E6221" s="4">
        <v>16595076</v>
      </c>
      <c r="F6221" s="4">
        <v>6444191</v>
      </c>
      <c r="G6221" s="4">
        <v>10150885</v>
      </c>
      <c r="H6221" s="4">
        <v>2999798</v>
      </c>
      <c r="I6221" s="4">
        <v>0</v>
      </c>
      <c r="J6221" s="4">
        <v>0</v>
      </c>
      <c r="K6221" s="3" t="s">
        <v>1447</v>
      </c>
      <c r="L6221" s="4">
        <v>0.38831946295395092</v>
      </c>
    </row>
    <row r="6222" spans="2:12" x14ac:dyDescent="0.3">
      <c r="B6222" s="3" t="s">
        <v>253</v>
      </c>
      <c r="C6222" s="4">
        <v>2024</v>
      </c>
      <c r="D6222" s="3" t="s">
        <v>1449</v>
      </c>
      <c r="E6222" s="4">
        <v>11574261</v>
      </c>
      <c r="F6222" s="4">
        <v>4837965</v>
      </c>
      <c r="G6222" s="4">
        <v>6736296</v>
      </c>
      <c r="H6222" s="4">
        <v>3469371</v>
      </c>
      <c r="I6222" s="4">
        <v>0</v>
      </c>
      <c r="J6222" s="4">
        <v>0</v>
      </c>
      <c r="K6222" s="3" t="s">
        <v>1447</v>
      </c>
      <c r="L6222" s="4">
        <v>0.41799342523898503</v>
      </c>
    </row>
    <row r="6223" spans="2:12" x14ac:dyDescent="0.3">
      <c r="B6223" s="3" t="s">
        <v>253</v>
      </c>
      <c r="C6223" s="4">
        <v>2024</v>
      </c>
      <c r="D6223" s="3" t="s">
        <v>1450</v>
      </c>
      <c r="E6223" s="4">
        <v>2852877</v>
      </c>
      <c r="F6223" s="4"/>
      <c r="G6223" s="4">
        <v>2852877</v>
      </c>
      <c r="H6223" s="4">
        <v>0</v>
      </c>
      <c r="I6223" s="4">
        <v>2852877</v>
      </c>
      <c r="J6223" s="4"/>
      <c r="K6223" s="3" t="s">
        <v>1451</v>
      </c>
      <c r="L6223" s="4"/>
    </row>
    <row r="6224" spans="2:12" x14ac:dyDescent="0.3">
      <c r="B6224" s="3" t="s">
        <v>253</v>
      </c>
      <c r="C6224" s="4">
        <v>2024</v>
      </c>
      <c r="D6224" s="3" t="s">
        <v>1452</v>
      </c>
      <c r="E6224" s="4">
        <v>0</v>
      </c>
      <c r="F6224" s="4">
        <v>0</v>
      </c>
      <c r="G6224" s="4">
        <v>0</v>
      </c>
      <c r="H6224" s="4">
        <v>0</v>
      </c>
      <c r="I6224" s="4">
        <v>0</v>
      </c>
      <c r="J6224" s="4">
        <v>0</v>
      </c>
      <c r="K6224" s="3"/>
      <c r="L6224" s="4"/>
    </row>
    <row r="6225" spans="2:12" x14ac:dyDescent="0.3">
      <c r="B6225" s="3" t="s">
        <v>253</v>
      </c>
      <c r="C6225" s="4">
        <v>2024</v>
      </c>
      <c r="D6225" s="3" t="s">
        <v>1453</v>
      </c>
      <c r="E6225" s="4">
        <v>7505542</v>
      </c>
      <c r="F6225" s="4">
        <v>5473175</v>
      </c>
      <c r="G6225" s="4">
        <v>2032367</v>
      </c>
      <c r="H6225" s="4">
        <v>698758</v>
      </c>
      <c r="I6225" s="4">
        <v>0</v>
      </c>
      <c r="J6225" s="4">
        <v>0</v>
      </c>
      <c r="K6225" s="3" t="s">
        <v>1451</v>
      </c>
      <c r="L6225" s="4">
        <v>0.72921782330976226</v>
      </c>
    </row>
    <row r="6226" spans="2:12" x14ac:dyDescent="0.3">
      <c r="B6226" s="3" t="s">
        <v>253</v>
      </c>
      <c r="C6226" s="4">
        <v>2024</v>
      </c>
      <c r="D6226" s="3" t="s">
        <v>1454</v>
      </c>
      <c r="E6226" s="4">
        <v>2972791</v>
      </c>
      <c r="F6226" s="4">
        <v>901901</v>
      </c>
      <c r="G6226" s="4">
        <v>2070890</v>
      </c>
      <c r="H6226" s="4">
        <v>214549</v>
      </c>
      <c r="I6226" s="4">
        <v>0</v>
      </c>
      <c r="J6226" s="4">
        <v>0</v>
      </c>
      <c r="K6226" s="3" t="s">
        <v>1447</v>
      </c>
      <c r="L6226" s="4">
        <v>0.303385269936568</v>
      </c>
    </row>
    <row r="6227" spans="2:12" x14ac:dyDescent="0.3">
      <c r="B6227" s="3" t="s">
        <v>253</v>
      </c>
      <c r="C6227" s="4">
        <v>2024</v>
      </c>
      <c r="D6227" s="3" t="s">
        <v>1455</v>
      </c>
      <c r="E6227" s="4">
        <v>15499983</v>
      </c>
      <c r="F6227" s="4">
        <v>5199324</v>
      </c>
      <c r="G6227" s="4">
        <v>10300659</v>
      </c>
      <c r="H6227" s="4">
        <v>1838434</v>
      </c>
      <c r="I6227" s="4">
        <v>0</v>
      </c>
      <c r="J6227" s="4">
        <v>0</v>
      </c>
      <c r="K6227" s="3" t="s">
        <v>1447</v>
      </c>
      <c r="L6227" s="4">
        <v>0.33544062596713814</v>
      </c>
    </row>
    <row r="6228" spans="2:12" x14ac:dyDescent="0.3">
      <c r="B6228" s="3" t="s">
        <v>253</v>
      </c>
      <c r="C6228" s="4">
        <v>2024</v>
      </c>
      <c r="D6228" s="3" t="s">
        <v>1456</v>
      </c>
      <c r="E6228" s="4">
        <v>35669345</v>
      </c>
      <c r="F6228" s="4">
        <v>17556448</v>
      </c>
      <c r="G6228" s="4">
        <v>18112897</v>
      </c>
      <c r="H6228" s="4">
        <v>1095247</v>
      </c>
      <c r="I6228" s="4">
        <v>0</v>
      </c>
      <c r="J6228" s="4">
        <v>0</v>
      </c>
      <c r="K6228" s="3" t="s">
        <v>1447</v>
      </c>
      <c r="L6228" s="4">
        <v>0.49219989882068199</v>
      </c>
    </row>
    <row r="6229" spans="2:12" x14ac:dyDescent="0.3">
      <c r="B6229" s="3" t="s">
        <v>253</v>
      </c>
      <c r="C6229" s="4">
        <v>2024</v>
      </c>
      <c r="D6229" s="3" t="s">
        <v>1457</v>
      </c>
      <c r="E6229" s="4">
        <v>22324100</v>
      </c>
      <c r="F6229" s="4">
        <v>7415528</v>
      </c>
      <c r="G6229" s="4">
        <v>14908572</v>
      </c>
      <c r="H6229" s="4">
        <v>62710</v>
      </c>
      <c r="I6229" s="4">
        <v>0</v>
      </c>
      <c r="J6229" s="4">
        <v>0</v>
      </c>
      <c r="K6229" s="3" t="s">
        <v>1447</v>
      </c>
      <c r="L6229" s="4">
        <v>0.33217589958833726</v>
      </c>
    </row>
    <row r="6230" spans="2:12" x14ac:dyDescent="0.3">
      <c r="B6230" s="3" t="s">
        <v>253</v>
      </c>
      <c r="C6230" s="4">
        <v>2024</v>
      </c>
      <c r="D6230" s="3" t="s">
        <v>1458</v>
      </c>
      <c r="E6230" s="4">
        <v>14075950</v>
      </c>
      <c r="F6230" s="4"/>
      <c r="G6230" s="4">
        <v>14075950</v>
      </c>
      <c r="H6230" s="4">
        <v>5031365</v>
      </c>
      <c r="I6230" s="4">
        <v>14075950</v>
      </c>
      <c r="J6230" s="4"/>
      <c r="K6230" s="3" t="s">
        <v>1451</v>
      </c>
      <c r="L6230" s="4"/>
    </row>
    <row r="6231" spans="2:12" x14ac:dyDescent="0.3">
      <c r="B6231" s="3" t="s">
        <v>255</v>
      </c>
      <c r="C6231" s="4">
        <v>2019</v>
      </c>
      <c r="D6231" s="3" t="s">
        <v>1446</v>
      </c>
      <c r="E6231" s="4">
        <v>3055355</v>
      </c>
      <c r="F6231" s="4">
        <v>1799526</v>
      </c>
      <c r="G6231" s="4">
        <v>1255829</v>
      </c>
      <c r="H6231" s="4">
        <v>0</v>
      </c>
      <c r="I6231" s="4">
        <v>8238600</v>
      </c>
      <c r="J6231" s="4">
        <v>164800</v>
      </c>
      <c r="K6231" s="3" t="s">
        <v>1447</v>
      </c>
      <c r="L6231" s="4">
        <v>0.58897443995869547</v>
      </c>
    </row>
    <row r="6232" spans="2:12" x14ac:dyDescent="0.3">
      <c r="B6232" s="3" t="s">
        <v>255</v>
      </c>
      <c r="C6232" s="4">
        <v>2019</v>
      </c>
      <c r="D6232" s="3" t="s">
        <v>1448</v>
      </c>
      <c r="E6232" s="4">
        <v>776457</v>
      </c>
      <c r="F6232" s="4">
        <v>299139</v>
      </c>
      <c r="G6232" s="4">
        <v>477318</v>
      </c>
      <c r="H6232" s="4">
        <v>0</v>
      </c>
      <c r="I6232" s="4">
        <v>0</v>
      </c>
      <c r="J6232" s="4">
        <v>0</v>
      </c>
      <c r="K6232" s="3" t="s">
        <v>1447</v>
      </c>
      <c r="L6232" s="4">
        <v>0.38526151480378179</v>
      </c>
    </row>
    <row r="6233" spans="2:12" x14ac:dyDescent="0.3">
      <c r="B6233" s="3" t="s">
        <v>255</v>
      </c>
      <c r="C6233" s="4">
        <v>2019</v>
      </c>
      <c r="D6233" s="3" t="s">
        <v>1449</v>
      </c>
      <c r="E6233" s="4">
        <v>2553756</v>
      </c>
      <c r="F6233" s="4">
        <v>1840784</v>
      </c>
      <c r="G6233" s="4">
        <v>712972</v>
      </c>
      <c r="H6233" s="4">
        <v>40546</v>
      </c>
      <c r="I6233" s="4">
        <v>2921600</v>
      </c>
      <c r="J6233" s="4">
        <v>195000</v>
      </c>
      <c r="K6233" s="3" t="s">
        <v>1460</v>
      </c>
      <c r="L6233" s="4">
        <v>0.72081436127805476</v>
      </c>
    </row>
    <row r="6234" spans="2:12" x14ac:dyDescent="0.3">
      <c r="B6234" s="3" t="s">
        <v>255</v>
      </c>
      <c r="C6234" s="4">
        <v>2019</v>
      </c>
      <c r="D6234" s="3" t="s">
        <v>1450</v>
      </c>
      <c r="E6234" s="4">
        <v>10813391</v>
      </c>
      <c r="F6234" s="4"/>
      <c r="G6234" s="4">
        <v>10813391</v>
      </c>
      <c r="H6234" s="4">
        <v>0</v>
      </c>
      <c r="I6234" s="4">
        <v>10813391</v>
      </c>
      <c r="J6234" s="4"/>
      <c r="K6234" s="3" t="s">
        <v>1451</v>
      </c>
      <c r="L6234" s="4"/>
    </row>
    <row r="6235" spans="2:12" x14ac:dyDescent="0.3">
      <c r="B6235" s="3" t="s">
        <v>255</v>
      </c>
      <c r="C6235" s="4">
        <v>2019</v>
      </c>
      <c r="D6235" s="3" t="s">
        <v>1452</v>
      </c>
      <c r="E6235" s="4">
        <v>1518252</v>
      </c>
      <c r="F6235" s="4">
        <v>894056</v>
      </c>
      <c r="G6235" s="4">
        <v>624196</v>
      </c>
      <c r="H6235" s="4">
        <v>132270</v>
      </c>
      <c r="I6235" s="4">
        <v>0</v>
      </c>
      <c r="J6235" s="4">
        <v>0</v>
      </c>
      <c r="K6235" s="3" t="s">
        <v>1447</v>
      </c>
      <c r="L6235" s="4">
        <v>0.58887193957261375</v>
      </c>
    </row>
    <row r="6236" spans="2:12" x14ac:dyDescent="0.3">
      <c r="B6236" s="3" t="s">
        <v>255</v>
      </c>
      <c r="C6236" s="4">
        <v>2019</v>
      </c>
      <c r="D6236" s="3" t="s">
        <v>1453</v>
      </c>
      <c r="E6236" s="4">
        <v>0</v>
      </c>
      <c r="F6236" s="4">
        <v>0</v>
      </c>
      <c r="G6236" s="4">
        <v>0</v>
      </c>
      <c r="H6236" s="4">
        <v>0</v>
      </c>
      <c r="I6236" s="4">
        <v>0</v>
      </c>
      <c r="J6236" s="4">
        <v>0</v>
      </c>
      <c r="K6236" s="3" t="s">
        <v>1451</v>
      </c>
      <c r="L6236" s="4"/>
    </row>
    <row r="6237" spans="2:12" x14ac:dyDescent="0.3">
      <c r="B6237" s="3" t="s">
        <v>255</v>
      </c>
      <c r="C6237" s="4">
        <v>2019</v>
      </c>
      <c r="D6237" s="3" t="s">
        <v>1454</v>
      </c>
      <c r="E6237" s="4">
        <v>0</v>
      </c>
      <c r="F6237" s="4">
        <v>0</v>
      </c>
      <c r="G6237" s="4">
        <v>0</v>
      </c>
      <c r="H6237" s="4">
        <v>0</v>
      </c>
      <c r="I6237" s="4">
        <v>0</v>
      </c>
      <c r="J6237" s="4">
        <v>0</v>
      </c>
      <c r="K6237" s="3" t="s">
        <v>1459</v>
      </c>
      <c r="L6237" s="4"/>
    </row>
    <row r="6238" spans="2:12" x14ac:dyDescent="0.3">
      <c r="B6238" s="3" t="s">
        <v>255</v>
      </c>
      <c r="C6238" s="4">
        <v>2019</v>
      </c>
      <c r="D6238" s="3" t="s">
        <v>1455</v>
      </c>
      <c r="E6238" s="4">
        <v>11540937</v>
      </c>
      <c r="F6238" s="4">
        <v>3986654</v>
      </c>
      <c r="G6238" s="4">
        <v>7554283</v>
      </c>
      <c r="H6238" s="4">
        <v>19770</v>
      </c>
      <c r="I6238" s="4">
        <v>17130000</v>
      </c>
      <c r="J6238" s="4">
        <v>285500</v>
      </c>
      <c r="K6238" s="3" t="s">
        <v>1447</v>
      </c>
      <c r="L6238" s="4">
        <v>0.3454359035145933</v>
      </c>
    </row>
    <row r="6239" spans="2:12" x14ac:dyDescent="0.3">
      <c r="B6239" s="3" t="s">
        <v>255</v>
      </c>
      <c r="C6239" s="4">
        <v>2019</v>
      </c>
      <c r="D6239" s="3" t="s">
        <v>1456</v>
      </c>
      <c r="E6239" s="4">
        <v>17559105</v>
      </c>
      <c r="F6239" s="4">
        <v>7961315</v>
      </c>
      <c r="G6239" s="4">
        <v>9597790</v>
      </c>
      <c r="H6239" s="4">
        <v>1167743</v>
      </c>
      <c r="I6239" s="4">
        <v>34193555</v>
      </c>
      <c r="J6239" s="4">
        <v>854800</v>
      </c>
      <c r="K6239" s="3" t="s">
        <v>1447</v>
      </c>
      <c r="L6239" s="4">
        <v>0.45340095636992889</v>
      </c>
    </row>
    <row r="6240" spans="2:12" x14ac:dyDescent="0.3">
      <c r="B6240" s="3" t="s">
        <v>255</v>
      </c>
      <c r="C6240" s="4">
        <v>2019</v>
      </c>
      <c r="D6240" s="3" t="s">
        <v>1457</v>
      </c>
      <c r="E6240" s="4">
        <v>29965335</v>
      </c>
      <c r="F6240" s="4">
        <v>8449324</v>
      </c>
      <c r="G6240" s="4">
        <v>21516011</v>
      </c>
      <c r="H6240" s="4">
        <v>336519</v>
      </c>
      <c r="I6240" s="4">
        <v>39269100</v>
      </c>
      <c r="J6240" s="4">
        <v>654500</v>
      </c>
      <c r="K6240" s="3" t="s">
        <v>1447</v>
      </c>
      <c r="L6240" s="4">
        <v>0.2819699496101078</v>
      </c>
    </row>
    <row r="6241" spans="2:12" x14ac:dyDescent="0.3">
      <c r="B6241" s="3" t="s">
        <v>255</v>
      </c>
      <c r="C6241" s="4">
        <v>2019</v>
      </c>
      <c r="D6241" s="3" t="s">
        <v>1458</v>
      </c>
      <c r="E6241" s="4">
        <v>126430</v>
      </c>
      <c r="F6241" s="4"/>
      <c r="G6241" s="4">
        <v>126430</v>
      </c>
      <c r="H6241" s="4">
        <v>126430</v>
      </c>
      <c r="I6241" s="4">
        <v>126430</v>
      </c>
      <c r="J6241" s="4"/>
      <c r="K6241" s="3" t="s">
        <v>1451</v>
      </c>
      <c r="L6241" s="4"/>
    </row>
    <row r="6242" spans="2:12" x14ac:dyDescent="0.3">
      <c r="B6242" s="3" t="s">
        <v>255</v>
      </c>
      <c r="C6242" s="4">
        <v>2020</v>
      </c>
      <c r="D6242" s="3" t="s">
        <v>1446</v>
      </c>
      <c r="E6242" s="4">
        <v>3099569</v>
      </c>
      <c r="F6242" s="4">
        <v>1867919</v>
      </c>
      <c r="G6242" s="4">
        <v>1231650</v>
      </c>
      <c r="H6242" s="4">
        <v>44214</v>
      </c>
      <c r="I6242" s="4">
        <v>0</v>
      </c>
      <c r="J6242" s="4">
        <v>0</v>
      </c>
      <c r="K6242" s="3" t="s">
        <v>1447</v>
      </c>
      <c r="L6242" s="4">
        <v>0.6026383022929962</v>
      </c>
    </row>
    <row r="6243" spans="2:12" x14ac:dyDescent="0.3">
      <c r="B6243" s="3" t="s">
        <v>255</v>
      </c>
      <c r="C6243" s="4">
        <v>2020</v>
      </c>
      <c r="D6243" s="3" t="s">
        <v>1448</v>
      </c>
      <c r="E6243" s="4">
        <v>776457</v>
      </c>
      <c r="F6243" s="4">
        <v>309270</v>
      </c>
      <c r="G6243" s="4">
        <v>467187</v>
      </c>
      <c r="H6243" s="4">
        <v>4493</v>
      </c>
      <c r="I6243" s="4">
        <v>0</v>
      </c>
      <c r="J6243" s="4">
        <v>0</v>
      </c>
      <c r="K6243" s="3" t="s">
        <v>1447</v>
      </c>
      <c r="L6243" s="4">
        <v>0.39830924313902766</v>
      </c>
    </row>
    <row r="6244" spans="2:12" x14ac:dyDescent="0.3">
      <c r="B6244" s="3" t="s">
        <v>255</v>
      </c>
      <c r="C6244" s="4">
        <v>2020</v>
      </c>
      <c r="D6244" s="3" t="s">
        <v>1449</v>
      </c>
      <c r="E6244" s="4">
        <v>2727559</v>
      </c>
      <c r="F6244" s="4">
        <v>1945400</v>
      </c>
      <c r="G6244" s="4">
        <v>782159</v>
      </c>
      <c r="H6244" s="4">
        <v>192612</v>
      </c>
      <c r="I6244" s="4">
        <v>0</v>
      </c>
      <c r="J6244" s="4">
        <v>0</v>
      </c>
      <c r="K6244" s="3" t="s">
        <v>1460</v>
      </c>
      <c r="L6244" s="4">
        <v>0.7132384670689067</v>
      </c>
    </row>
    <row r="6245" spans="2:12" x14ac:dyDescent="0.3">
      <c r="B6245" s="3" t="s">
        <v>255</v>
      </c>
      <c r="C6245" s="4">
        <v>2020</v>
      </c>
      <c r="D6245" s="3" t="s">
        <v>1450</v>
      </c>
      <c r="E6245" s="4">
        <v>10813391</v>
      </c>
      <c r="F6245" s="4"/>
      <c r="G6245" s="4">
        <v>10813391</v>
      </c>
      <c r="H6245" s="4">
        <v>0</v>
      </c>
      <c r="I6245" s="4">
        <v>10813391</v>
      </c>
      <c r="J6245" s="4"/>
      <c r="K6245" s="3" t="s">
        <v>1451</v>
      </c>
      <c r="L6245" s="4"/>
    </row>
    <row r="6246" spans="2:12" x14ac:dyDescent="0.3">
      <c r="B6246" s="3" t="s">
        <v>255</v>
      </c>
      <c r="C6246" s="4">
        <v>2020</v>
      </c>
      <c r="D6246" s="3" t="s">
        <v>1452</v>
      </c>
      <c r="E6246" s="4">
        <v>1674894</v>
      </c>
      <c r="F6246" s="4">
        <v>995827</v>
      </c>
      <c r="G6246" s="4">
        <v>679067</v>
      </c>
      <c r="H6246" s="4">
        <v>161542</v>
      </c>
      <c r="I6246" s="4">
        <v>0</v>
      </c>
      <c r="J6246" s="4">
        <v>0</v>
      </c>
      <c r="K6246" s="3" t="s">
        <v>1447</v>
      </c>
      <c r="L6246" s="4">
        <v>0.59456120805256929</v>
      </c>
    </row>
    <row r="6247" spans="2:12" x14ac:dyDescent="0.3">
      <c r="B6247" s="3" t="s">
        <v>255</v>
      </c>
      <c r="C6247" s="4">
        <v>2020</v>
      </c>
      <c r="D6247" s="3" t="s">
        <v>1453</v>
      </c>
      <c r="E6247" s="4">
        <v>0</v>
      </c>
      <c r="F6247" s="4">
        <v>0</v>
      </c>
      <c r="G6247" s="4">
        <v>0</v>
      </c>
      <c r="H6247" s="4">
        <v>0</v>
      </c>
      <c r="I6247" s="4">
        <v>0</v>
      </c>
      <c r="J6247" s="4">
        <v>0</v>
      </c>
      <c r="K6247" s="3" t="s">
        <v>1451</v>
      </c>
      <c r="L6247" s="4"/>
    </row>
    <row r="6248" spans="2:12" x14ac:dyDescent="0.3">
      <c r="B6248" s="3" t="s">
        <v>255</v>
      </c>
      <c r="C6248" s="4">
        <v>2020</v>
      </c>
      <c r="D6248" s="3" t="s">
        <v>1454</v>
      </c>
      <c r="E6248" s="4">
        <v>0</v>
      </c>
      <c r="F6248" s="4">
        <v>0</v>
      </c>
      <c r="G6248" s="4">
        <v>0</v>
      </c>
      <c r="H6248" s="4">
        <v>0</v>
      </c>
      <c r="I6248" s="4">
        <v>0</v>
      </c>
      <c r="J6248" s="4">
        <v>0</v>
      </c>
      <c r="K6248" s="3" t="s">
        <v>1451</v>
      </c>
      <c r="L6248" s="4"/>
    </row>
    <row r="6249" spans="2:12" x14ac:dyDescent="0.3">
      <c r="B6249" s="3" t="s">
        <v>255</v>
      </c>
      <c r="C6249" s="4">
        <v>2020</v>
      </c>
      <c r="D6249" s="3" t="s">
        <v>1455</v>
      </c>
      <c r="E6249" s="4">
        <v>11655986</v>
      </c>
      <c r="F6249" s="4">
        <v>4173524</v>
      </c>
      <c r="G6249" s="4">
        <v>7482462</v>
      </c>
      <c r="H6249" s="4">
        <v>115049</v>
      </c>
      <c r="I6249" s="4">
        <v>0</v>
      </c>
      <c r="J6249" s="4">
        <v>0</v>
      </c>
      <c r="K6249" s="3" t="s">
        <v>1447</v>
      </c>
      <c r="L6249" s="4">
        <v>0.35805842594526111</v>
      </c>
    </row>
    <row r="6250" spans="2:12" x14ac:dyDescent="0.3">
      <c r="B6250" s="3" t="s">
        <v>255</v>
      </c>
      <c r="C6250" s="4">
        <v>2020</v>
      </c>
      <c r="D6250" s="3" t="s">
        <v>1456</v>
      </c>
      <c r="E6250" s="4">
        <v>17655374</v>
      </c>
      <c r="F6250" s="4">
        <v>8248856</v>
      </c>
      <c r="G6250" s="4">
        <v>9406518</v>
      </c>
      <c r="H6250" s="4">
        <v>141179</v>
      </c>
      <c r="I6250" s="4">
        <v>0</v>
      </c>
      <c r="J6250" s="4">
        <v>0</v>
      </c>
      <c r="K6250" s="3" t="s">
        <v>1447</v>
      </c>
      <c r="L6250" s="4">
        <v>0.46721502472844811</v>
      </c>
    </row>
    <row r="6251" spans="2:12" x14ac:dyDescent="0.3">
      <c r="B6251" s="3" t="s">
        <v>255</v>
      </c>
      <c r="C6251" s="4">
        <v>2020</v>
      </c>
      <c r="D6251" s="3" t="s">
        <v>1457</v>
      </c>
      <c r="E6251" s="4">
        <v>30332473</v>
      </c>
      <c r="F6251" s="4">
        <v>8989643</v>
      </c>
      <c r="G6251" s="4">
        <v>21342830</v>
      </c>
      <c r="H6251" s="4">
        <v>367138</v>
      </c>
      <c r="I6251" s="4">
        <v>0</v>
      </c>
      <c r="J6251" s="4">
        <v>0</v>
      </c>
      <c r="K6251" s="3" t="s">
        <v>1447</v>
      </c>
      <c r="L6251" s="4">
        <v>0.29637026298515123</v>
      </c>
    </row>
    <row r="6252" spans="2:12" x14ac:dyDescent="0.3">
      <c r="B6252" s="3" t="s">
        <v>255</v>
      </c>
      <c r="C6252" s="4">
        <v>2020</v>
      </c>
      <c r="D6252" s="3" t="s">
        <v>1458</v>
      </c>
      <c r="E6252" s="4">
        <v>2804416</v>
      </c>
      <c r="F6252" s="4"/>
      <c r="G6252" s="4">
        <v>2804416</v>
      </c>
      <c r="H6252" s="4">
        <v>2804416</v>
      </c>
      <c r="I6252" s="4">
        <v>2804416</v>
      </c>
      <c r="J6252" s="4"/>
      <c r="K6252" s="3" t="s">
        <v>1451</v>
      </c>
      <c r="L6252" s="4"/>
    </row>
    <row r="6253" spans="2:12" x14ac:dyDescent="0.3">
      <c r="B6253" s="3" t="s">
        <v>255</v>
      </c>
      <c r="C6253" s="4">
        <v>2021</v>
      </c>
      <c r="D6253" s="3" t="s">
        <v>1446</v>
      </c>
      <c r="E6253" s="4">
        <v>3220005</v>
      </c>
      <c r="F6253" s="4">
        <v>1941033</v>
      </c>
      <c r="G6253" s="4">
        <v>1278972</v>
      </c>
      <c r="H6253" s="4">
        <v>120437</v>
      </c>
      <c r="I6253" s="4">
        <v>0</v>
      </c>
      <c r="J6253" s="4">
        <v>0</v>
      </c>
      <c r="K6253" s="3" t="s">
        <v>1447</v>
      </c>
      <c r="L6253" s="4">
        <v>0.60280434347151635</v>
      </c>
    </row>
    <row r="6254" spans="2:12" x14ac:dyDescent="0.3">
      <c r="B6254" s="3" t="s">
        <v>255</v>
      </c>
      <c r="C6254" s="4">
        <v>2021</v>
      </c>
      <c r="D6254" s="3" t="s">
        <v>1448</v>
      </c>
      <c r="E6254" s="4">
        <v>776457</v>
      </c>
      <c r="F6254" s="4">
        <v>319549</v>
      </c>
      <c r="G6254" s="4">
        <v>456908</v>
      </c>
      <c r="H6254" s="4">
        <v>0</v>
      </c>
      <c r="I6254" s="4">
        <v>0</v>
      </c>
      <c r="J6254" s="4">
        <v>0</v>
      </c>
      <c r="K6254" s="3" t="s">
        <v>1447</v>
      </c>
      <c r="L6254" s="4">
        <v>0.41154758087054405</v>
      </c>
    </row>
    <row r="6255" spans="2:12" x14ac:dyDescent="0.3">
      <c r="B6255" s="3" t="s">
        <v>255</v>
      </c>
      <c r="C6255" s="4">
        <v>2021</v>
      </c>
      <c r="D6255" s="3" t="s">
        <v>1449</v>
      </c>
      <c r="E6255" s="4">
        <v>3369057</v>
      </c>
      <c r="F6255" s="4">
        <v>2020755</v>
      </c>
      <c r="G6255" s="4">
        <v>1348302</v>
      </c>
      <c r="H6255" s="4">
        <v>754062</v>
      </c>
      <c r="I6255" s="4">
        <v>0</v>
      </c>
      <c r="J6255" s="4">
        <v>0</v>
      </c>
      <c r="K6255" s="3" t="s">
        <v>1460</v>
      </c>
      <c r="L6255" s="4">
        <v>0.59979840056134404</v>
      </c>
    </row>
    <row r="6256" spans="2:12" x14ac:dyDescent="0.3">
      <c r="B6256" s="3" t="s">
        <v>255</v>
      </c>
      <c r="C6256" s="4">
        <v>2021</v>
      </c>
      <c r="D6256" s="3" t="s">
        <v>1450</v>
      </c>
      <c r="E6256" s="4">
        <v>10813391</v>
      </c>
      <c r="F6256" s="4"/>
      <c r="G6256" s="4">
        <v>10813391</v>
      </c>
      <c r="H6256" s="4">
        <v>0</v>
      </c>
      <c r="I6256" s="4">
        <v>10813391</v>
      </c>
      <c r="J6256" s="4"/>
      <c r="K6256" s="3" t="s">
        <v>1451</v>
      </c>
      <c r="L6256" s="4"/>
    </row>
    <row r="6257" spans="2:12" x14ac:dyDescent="0.3">
      <c r="B6257" s="3" t="s">
        <v>255</v>
      </c>
      <c r="C6257" s="4">
        <v>2021</v>
      </c>
      <c r="D6257" s="3" t="s">
        <v>1452</v>
      </c>
      <c r="E6257" s="4">
        <v>1781079</v>
      </c>
      <c r="F6257" s="4">
        <v>1115042</v>
      </c>
      <c r="G6257" s="4">
        <v>666037</v>
      </c>
      <c r="H6257" s="4">
        <v>106185</v>
      </c>
      <c r="I6257" s="4">
        <v>0</v>
      </c>
      <c r="J6257" s="4">
        <v>0</v>
      </c>
      <c r="K6257" s="3" t="s">
        <v>1447</v>
      </c>
      <c r="L6257" s="4">
        <v>0.62604859189289186</v>
      </c>
    </row>
    <row r="6258" spans="2:12" x14ac:dyDescent="0.3">
      <c r="B6258" s="3" t="s">
        <v>255</v>
      </c>
      <c r="C6258" s="4">
        <v>2021</v>
      </c>
      <c r="D6258" s="3" t="s">
        <v>1453</v>
      </c>
      <c r="E6258" s="4">
        <v>0</v>
      </c>
      <c r="F6258" s="4">
        <v>0</v>
      </c>
      <c r="G6258" s="4">
        <v>0</v>
      </c>
      <c r="H6258" s="4">
        <v>0</v>
      </c>
      <c r="I6258" s="4">
        <v>0</v>
      </c>
      <c r="J6258" s="4">
        <v>0</v>
      </c>
      <c r="K6258" s="3" t="s">
        <v>1451</v>
      </c>
      <c r="L6258" s="4"/>
    </row>
    <row r="6259" spans="2:12" x14ac:dyDescent="0.3">
      <c r="B6259" s="3" t="s">
        <v>255</v>
      </c>
      <c r="C6259" s="4">
        <v>2021</v>
      </c>
      <c r="D6259" s="3" t="s">
        <v>1454</v>
      </c>
      <c r="E6259" s="4">
        <v>0</v>
      </c>
      <c r="F6259" s="4">
        <v>0</v>
      </c>
      <c r="G6259" s="4">
        <v>0</v>
      </c>
      <c r="H6259" s="4">
        <v>0</v>
      </c>
      <c r="I6259" s="4">
        <v>0</v>
      </c>
      <c r="J6259" s="4">
        <v>0</v>
      </c>
      <c r="K6259" s="3" t="s">
        <v>1451</v>
      </c>
      <c r="L6259" s="4"/>
    </row>
    <row r="6260" spans="2:12" x14ac:dyDescent="0.3">
      <c r="B6260" s="3" t="s">
        <v>255</v>
      </c>
      <c r="C6260" s="4">
        <v>2021</v>
      </c>
      <c r="D6260" s="3" t="s">
        <v>1455</v>
      </c>
      <c r="E6260" s="4">
        <v>11999814</v>
      </c>
      <c r="F6260" s="4">
        <v>4364661</v>
      </c>
      <c r="G6260" s="4">
        <v>7635153</v>
      </c>
      <c r="H6260" s="4">
        <v>343828</v>
      </c>
      <c r="I6260" s="4">
        <v>0</v>
      </c>
      <c r="J6260" s="4">
        <v>0</v>
      </c>
      <c r="K6260" s="3" t="s">
        <v>1447</v>
      </c>
      <c r="L6260" s="4">
        <v>0.36372738777451052</v>
      </c>
    </row>
    <row r="6261" spans="2:12" x14ac:dyDescent="0.3">
      <c r="B6261" s="3" t="s">
        <v>255</v>
      </c>
      <c r="C6261" s="4">
        <v>2021</v>
      </c>
      <c r="D6261" s="3" t="s">
        <v>1456</v>
      </c>
      <c r="E6261" s="4">
        <v>18164618</v>
      </c>
      <c r="F6261" s="4">
        <v>8673980</v>
      </c>
      <c r="G6261" s="4">
        <v>9490638</v>
      </c>
      <c r="H6261" s="4">
        <v>509244</v>
      </c>
      <c r="I6261" s="4">
        <v>0</v>
      </c>
      <c r="J6261" s="4">
        <v>0</v>
      </c>
      <c r="K6261" s="3" t="s">
        <v>1447</v>
      </c>
      <c r="L6261" s="4">
        <v>0.47752063929998417</v>
      </c>
    </row>
    <row r="6262" spans="2:12" x14ac:dyDescent="0.3">
      <c r="B6262" s="3" t="s">
        <v>255</v>
      </c>
      <c r="C6262" s="4">
        <v>2021</v>
      </c>
      <c r="D6262" s="3" t="s">
        <v>1457</v>
      </c>
      <c r="E6262" s="4">
        <v>30984516</v>
      </c>
      <c r="F6262" s="4">
        <v>9520184</v>
      </c>
      <c r="G6262" s="4">
        <v>21464332</v>
      </c>
      <c r="H6262" s="4">
        <v>5725044</v>
      </c>
      <c r="I6262" s="4">
        <v>0</v>
      </c>
      <c r="J6262" s="4">
        <v>0</v>
      </c>
      <c r="K6262" s="3" t="s">
        <v>1447</v>
      </c>
      <c r="L6262" s="4">
        <v>0.30725617918317655</v>
      </c>
    </row>
    <row r="6263" spans="2:12" x14ac:dyDescent="0.3">
      <c r="B6263" s="3" t="s">
        <v>255</v>
      </c>
      <c r="C6263" s="4">
        <v>2021</v>
      </c>
      <c r="D6263" s="3" t="s">
        <v>1458</v>
      </c>
      <c r="E6263" s="4">
        <v>8919536</v>
      </c>
      <c r="F6263" s="4"/>
      <c r="G6263" s="4">
        <v>8919536</v>
      </c>
      <c r="H6263" s="4">
        <v>1042115</v>
      </c>
      <c r="I6263" s="4">
        <v>8919536</v>
      </c>
      <c r="J6263" s="4"/>
      <c r="K6263" s="3" t="s">
        <v>1451</v>
      </c>
      <c r="L6263" s="4"/>
    </row>
    <row r="6264" spans="2:12" x14ac:dyDescent="0.3">
      <c r="B6264" s="3" t="s">
        <v>255</v>
      </c>
      <c r="C6264" s="4">
        <v>2022</v>
      </c>
      <c r="D6264" s="3" t="s">
        <v>1446</v>
      </c>
      <c r="E6264" s="4">
        <v>3274720</v>
      </c>
      <c r="F6264" s="4">
        <v>2016944</v>
      </c>
      <c r="G6264" s="4">
        <v>1257776</v>
      </c>
      <c r="H6264" s="4">
        <v>54715</v>
      </c>
      <c r="I6264" s="4">
        <v>0</v>
      </c>
      <c r="J6264" s="4">
        <v>0</v>
      </c>
      <c r="K6264" s="3" t="s">
        <v>1447</v>
      </c>
      <c r="L6264" s="4">
        <v>0.61591342160551132</v>
      </c>
    </row>
    <row r="6265" spans="2:12" x14ac:dyDescent="0.3">
      <c r="B6265" s="3" t="s">
        <v>255</v>
      </c>
      <c r="C6265" s="4">
        <v>2022</v>
      </c>
      <c r="D6265" s="3" t="s">
        <v>1448</v>
      </c>
      <c r="E6265" s="4">
        <v>776457</v>
      </c>
      <c r="F6265" s="4">
        <v>329827</v>
      </c>
      <c r="G6265" s="4">
        <v>446630</v>
      </c>
      <c r="H6265" s="4">
        <v>0</v>
      </c>
      <c r="I6265" s="4">
        <v>0</v>
      </c>
      <c r="J6265" s="4">
        <v>0</v>
      </c>
      <c r="K6265" s="3" t="s">
        <v>1447</v>
      </c>
      <c r="L6265" s="4">
        <v>0.42478463070073424</v>
      </c>
    </row>
    <row r="6266" spans="2:12" x14ac:dyDescent="0.3">
      <c r="B6266" s="3" t="s">
        <v>255</v>
      </c>
      <c r="C6266" s="4">
        <v>2022</v>
      </c>
      <c r="D6266" s="3" t="s">
        <v>1449</v>
      </c>
      <c r="E6266" s="4">
        <v>3460959</v>
      </c>
      <c r="F6266" s="4">
        <v>2173724</v>
      </c>
      <c r="G6266" s="4">
        <v>1287235</v>
      </c>
      <c r="H6266" s="4">
        <v>134743</v>
      </c>
      <c r="I6266" s="4">
        <v>0</v>
      </c>
      <c r="J6266" s="4">
        <v>0</v>
      </c>
      <c r="K6266" s="3" t="s">
        <v>1460</v>
      </c>
      <c r="L6266" s="4">
        <v>0.62806985000400173</v>
      </c>
    </row>
    <row r="6267" spans="2:12" x14ac:dyDescent="0.3">
      <c r="B6267" s="3" t="s">
        <v>255</v>
      </c>
      <c r="C6267" s="4">
        <v>2022</v>
      </c>
      <c r="D6267" s="3" t="s">
        <v>1450</v>
      </c>
      <c r="E6267" s="4">
        <v>10703975</v>
      </c>
      <c r="F6267" s="4"/>
      <c r="G6267" s="4">
        <v>10703975</v>
      </c>
      <c r="H6267" s="4">
        <v>0</v>
      </c>
      <c r="I6267" s="4">
        <v>10703975</v>
      </c>
      <c r="J6267" s="4"/>
      <c r="K6267" s="3" t="s">
        <v>1451</v>
      </c>
      <c r="L6267" s="4"/>
    </row>
    <row r="6268" spans="2:12" x14ac:dyDescent="0.3">
      <c r="B6268" s="3" t="s">
        <v>255</v>
      </c>
      <c r="C6268" s="4">
        <v>2022</v>
      </c>
      <c r="D6268" s="3" t="s">
        <v>1452</v>
      </c>
      <c r="E6268" s="4">
        <v>1869022</v>
      </c>
      <c r="F6268" s="4">
        <v>1230699</v>
      </c>
      <c r="G6268" s="4">
        <v>638323</v>
      </c>
      <c r="H6268" s="4">
        <v>87944</v>
      </c>
      <c r="I6268" s="4">
        <v>0</v>
      </c>
      <c r="J6268" s="4">
        <v>0</v>
      </c>
      <c r="K6268" s="3" t="s">
        <v>1447</v>
      </c>
      <c r="L6268" s="4">
        <v>0.65847218491810156</v>
      </c>
    </row>
    <row r="6269" spans="2:12" x14ac:dyDescent="0.3">
      <c r="B6269" s="3" t="s">
        <v>255</v>
      </c>
      <c r="C6269" s="4">
        <v>2022</v>
      </c>
      <c r="D6269" s="3" t="s">
        <v>1453</v>
      </c>
      <c r="E6269" s="4">
        <v>0</v>
      </c>
      <c r="F6269" s="4">
        <v>0</v>
      </c>
      <c r="G6269" s="4">
        <v>0</v>
      </c>
      <c r="H6269" s="4">
        <v>0</v>
      </c>
      <c r="I6269" s="4">
        <v>0</v>
      </c>
      <c r="J6269" s="4">
        <v>0</v>
      </c>
      <c r="K6269" s="3" t="s">
        <v>1451</v>
      </c>
      <c r="L6269" s="4"/>
    </row>
    <row r="6270" spans="2:12" x14ac:dyDescent="0.3">
      <c r="B6270" s="3" t="s">
        <v>255</v>
      </c>
      <c r="C6270" s="4">
        <v>2022</v>
      </c>
      <c r="D6270" s="3" t="s">
        <v>1454</v>
      </c>
      <c r="E6270" s="4">
        <v>0</v>
      </c>
      <c r="F6270" s="4">
        <v>0</v>
      </c>
      <c r="G6270" s="4">
        <v>0</v>
      </c>
      <c r="H6270" s="4">
        <v>0</v>
      </c>
      <c r="I6270" s="4">
        <v>0</v>
      </c>
      <c r="J6270" s="4">
        <v>0</v>
      </c>
      <c r="K6270" s="3" t="s">
        <v>1451</v>
      </c>
      <c r="L6270" s="4"/>
    </row>
    <row r="6271" spans="2:12" x14ac:dyDescent="0.3">
      <c r="B6271" s="3" t="s">
        <v>255</v>
      </c>
      <c r="C6271" s="4">
        <v>2022</v>
      </c>
      <c r="D6271" s="3" t="s">
        <v>1455</v>
      </c>
      <c r="E6271" s="4">
        <v>12191362</v>
      </c>
      <c r="F6271" s="4">
        <v>4556114</v>
      </c>
      <c r="G6271" s="4">
        <v>7635248</v>
      </c>
      <c r="H6271" s="4">
        <v>12651</v>
      </c>
      <c r="I6271" s="4">
        <v>0</v>
      </c>
      <c r="J6271" s="4">
        <v>0</v>
      </c>
      <c r="K6271" s="3" t="s">
        <v>1447</v>
      </c>
      <c r="L6271" s="4">
        <v>0.37371657079824222</v>
      </c>
    </row>
    <row r="6272" spans="2:12" x14ac:dyDescent="0.3">
      <c r="B6272" s="3" t="s">
        <v>255</v>
      </c>
      <c r="C6272" s="4">
        <v>2022</v>
      </c>
      <c r="D6272" s="3" t="s">
        <v>1456</v>
      </c>
      <c r="E6272" s="4">
        <v>18829707</v>
      </c>
      <c r="F6272" s="4">
        <v>9106925</v>
      </c>
      <c r="G6272" s="4">
        <v>9722782</v>
      </c>
      <c r="H6272" s="4">
        <v>304274</v>
      </c>
      <c r="I6272" s="4">
        <v>0</v>
      </c>
      <c r="J6272" s="4">
        <v>0</v>
      </c>
      <c r="K6272" s="3" t="s">
        <v>1447</v>
      </c>
      <c r="L6272" s="4">
        <v>0.48364666534641243</v>
      </c>
    </row>
    <row r="6273" spans="2:12" x14ac:dyDescent="0.3">
      <c r="B6273" s="3" t="s">
        <v>255</v>
      </c>
      <c r="C6273" s="4">
        <v>2022</v>
      </c>
      <c r="D6273" s="3" t="s">
        <v>1457</v>
      </c>
      <c r="E6273" s="4">
        <v>42170886</v>
      </c>
      <c r="F6273" s="4">
        <v>10265506</v>
      </c>
      <c r="G6273" s="4">
        <v>31905380</v>
      </c>
      <c r="H6273" s="4">
        <v>2841479</v>
      </c>
      <c r="I6273" s="4">
        <v>0</v>
      </c>
      <c r="J6273" s="4">
        <v>0</v>
      </c>
      <c r="K6273" s="3" t="s">
        <v>1447</v>
      </c>
      <c r="L6273" s="4">
        <v>0.24342637714559756</v>
      </c>
    </row>
    <row r="6274" spans="2:12" x14ac:dyDescent="0.3">
      <c r="B6274" s="3" t="s">
        <v>255</v>
      </c>
      <c r="C6274" s="4">
        <v>2022</v>
      </c>
      <c r="D6274" s="3" t="s">
        <v>1458</v>
      </c>
      <c r="E6274" s="4">
        <v>1730945</v>
      </c>
      <c r="F6274" s="4"/>
      <c r="G6274" s="4">
        <v>1730945</v>
      </c>
      <c r="H6274" s="4">
        <v>1696010</v>
      </c>
      <c r="I6274" s="4">
        <v>1730945</v>
      </c>
      <c r="J6274" s="4"/>
      <c r="K6274" s="3" t="s">
        <v>1451</v>
      </c>
      <c r="L6274" s="4"/>
    </row>
    <row r="6275" spans="2:12" x14ac:dyDescent="0.3">
      <c r="B6275" s="3" t="s">
        <v>255</v>
      </c>
      <c r="C6275" s="4">
        <v>2023</v>
      </c>
      <c r="D6275" s="3" t="s">
        <v>1446</v>
      </c>
      <c r="E6275" s="4">
        <v>3374772</v>
      </c>
      <c r="F6275" s="4">
        <v>2104060</v>
      </c>
      <c r="G6275" s="4">
        <v>1270712</v>
      </c>
      <c r="H6275" s="4">
        <v>0</v>
      </c>
      <c r="I6275" s="4">
        <v>3274720</v>
      </c>
      <c r="J6275" s="4">
        <v>87116</v>
      </c>
      <c r="K6275" s="3" t="s">
        <v>1447</v>
      </c>
      <c r="L6275" s="4">
        <v>0.6234673038652685</v>
      </c>
    </row>
    <row r="6276" spans="2:12" x14ac:dyDescent="0.3">
      <c r="B6276" s="3" t="s">
        <v>255</v>
      </c>
      <c r="C6276" s="4">
        <v>2023</v>
      </c>
      <c r="D6276" s="3" t="s">
        <v>1448</v>
      </c>
      <c r="E6276" s="4">
        <v>1062859</v>
      </c>
      <c r="F6276" s="4">
        <v>347266</v>
      </c>
      <c r="G6276" s="4">
        <v>715593</v>
      </c>
      <c r="H6276" s="4">
        <v>286402</v>
      </c>
      <c r="I6276" s="4">
        <v>0</v>
      </c>
      <c r="J6276" s="4">
        <v>17439</v>
      </c>
      <c r="K6276" s="3" t="s">
        <v>1447</v>
      </c>
      <c r="L6276" s="4">
        <v>0.32672819254482488</v>
      </c>
    </row>
    <row r="6277" spans="2:12" x14ac:dyDescent="0.3">
      <c r="B6277" s="3" t="s">
        <v>255</v>
      </c>
      <c r="C6277" s="4">
        <v>2023</v>
      </c>
      <c r="D6277" s="3" t="s">
        <v>1449</v>
      </c>
      <c r="E6277" s="4">
        <v>4341488</v>
      </c>
      <c r="F6277" s="4">
        <v>2420644</v>
      </c>
      <c r="G6277" s="4">
        <v>1920844</v>
      </c>
      <c r="H6277" s="4">
        <v>880529</v>
      </c>
      <c r="I6277" s="4">
        <v>3460959</v>
      </c>
      <c r="J6277" s="4">
        <v>246920</v>
      </c>
      <c r="K6277" s="3" t="s">
        <v>1447</v>
      </c>
      <c r="L6277" s="4">
        <v>0.55756090999215013</v>
      </c>
    </row>
    <row r="6278" spans="2:12" x14ac:dyDescent="0.3">
      <c r="B6278" s="3" t="s">
        <v>255</v>
      </c>
      <c r="C6278" s="4">
        <v>2023</v>
      </c>
      <c r="D6278" s="3" t="s">
        <v>1450</v>
      </c>
      <c r="E6278" s="4">
        <v>10703975</v>
      </c>
      <c r="F6278" s="4"/>
      <c r="G6278" s="4">
        <v>10703975</v>
      </c>
      <c r="H6278" s="4">
        <v>0</v>
      </c>
      <c r="I6278" s="4">
        <v>10703975</v>
      </c>
      <c r="J6278" s="4"/>
      <c r="K6278" s="3" t="s">
        <v>1451</v>
      </c>
      <c r="L6278" s="4"/>
    </row>
    <row r="6279" spans="2:12" x14ac:dyDescent="0.3">
      <c r="B6279" s="3" t="s">
        <v>255</v>
      </c>
      <c r="C6279" s="4">
        <v>2023</v>
      </c>
      <c r="D6279" s="3" t="s">
        <v>1452</v>
      </c>
      <c r="E6279" s="4">
        <v>0</v>
      </c>
      <c r="F6279" s="4">
        <v>0</v>
      </c>
      <c r="G6279" s="4">
        <v>0</v>
      </c>
      <c r="H6279" s="4">
        <v>0</v>
      </c>
      <c r="I6279" s="4">
        <v>0</v>
      </c>
      <c r="J6279" s="4">
        <v>0</v>
      </c>
      <c r="K6279" s="3" t="s">
        <v>1447</v>
      </c>
      <c r="L6279" s="4"/>
    </row>
    <row r="6280" spans="2:12" x14ac:dyDescent="0.3">
      <c r="B6280" s="3" t="s">
        <v>255</v>
      </c>
      <c r="C6280" s="4">
        <v>2023</v>
      </c>
      <c r="D6280" s="3" t="s">
        <v>1453</v>
      </c>
      <c r="E6280" s="4">
        <v>1974040</v>
      </c>
      <c r="F6280" s="4">
        <v>1345570</v>
      </c>
      <c r="G6280" s="4">
        <v>628470</v>
      </c>
      <c r="H6280" s="4">
        <v>69900</v>
      </c>
      <c r="I6280" s="4">
        <v>0</v>
      </c>
      <c r="J6280" s="4">
        <v>114871</v>
      </c>
      <c r="K6280" s="3" t="s">
        <v>1451</v>
      </c>
      <c r="L6280" s="4">
        <v>0.68163259103159002</v>
      </c>
    </row>
    <row r="6281" spans="2:12" x14ac:dyDescent="0.3">
      <c r="B6281" s="3" t="s">
        <v>255</v>
      </c>
      <c r="C6281" s="4">
        <v>2023</v>
      </c>
      <c r="D6281" s="3" t="s">
        <v>1454</v>
      </c>
      <c r="E6281" s="4">
        <v>0</v>
      </c>
      <c r="F6281" s="4">
        <v>0</v>
      </c>
      <c r="G6281" s="4">
        <v>0</v>
      </c>
      <c r="H6281" s="4">
        <v>0</v>
      </c>
      <c r="I6281" s="4">
        <v>0</v>
      </c>
      <c r="J6281" s="4">
        <v>0</v>
      </c>
      <c r="K6281" s="3" t="s">
        <v>1447</v>
      </c>
      <c r="L6281" s="4"/>
    </row>
    <row r="6282" spans="2:12" x14ac:dyDescent="0.3">
      <c r="B6282" s="3" t="s">
        <v>255</v>
      </c>
      <c r="C6282" s="4">
        <v>2023</v>
      </c>
      <c r="D6282" s="3" t="s">
        <v>1455</v>
      </c>
      <c r="E6282" s="4">
        <v>13028495</v>
      </c>
      <c r="F6282" s="4">
        <v>4768614</v>
      </c>
      <c r="G6282" s="4">
        <v>8259881</v>
      </c>
      <c r="H6282" s="4">
        <v>828995</v>
      </c>
      <c r="I6282" s="4">
        <v>0</v>
      </c>
      <c r="J6282" s="4">
        <v>212500</v>
      </c>
      <c r="K6282" s="3" t="s">
        <v>1447</v>
      </c>
      <c r="L6282" s="4">
        <v>0.36601418659637969</v>
      </c>
    </row>
    <row r="6283" spans="2:12" x14ac:dyDescent="0.3">
      <c r="B6283" s="3" t="s">
        <v>255</v>
      </c>
      <c r="C6283" s="4">
        <v>2023</v>
      </c>
      <c r="D6283" s="3" t="s">
        <v>1456</v>
      </c>
      <c r="E6283" s="4">
        <v>19993275</v>
      </c>
      <c r="F6283" s="4">
        <v>9569943</v>
      </c>
      <c r="G6283" s="4">
        <v>10423332</v>
      </c>
      <c r="H6283" s="4">
        <v>1163568</v>
      </c>
      <c r="I6283" s="4">
        <v>0</v>
      </c>
      <c r="J6283" s="4">
        <v>463018</v>
      </c>
      <c r="K6283" s="3" t="s">
        <v>1447</v>
      </c>
      <c r="L6283" s="4">
        <v>0.47865809878571669</v>
      </c>
    </row>
    <row r="6284" spans="2:12" x14ac:dyDescent="0.3">
      <c r="B6284" s="3" t="s">
        <v>255</v>
      </c>
      <c r="C6284" s="4">
        <v>2023</v>
      </c>
      <c r="D6284" s="3" t="s">
        <v>1457</v>
      </c>
      <c r="E6284" s="4">
        <v>42529151</v>
      </c>
      <c r="F6284" s="4">
        <v>11018944</v>
      </c>
      <c r="G6284" s="4">
        <v>31510207</v>
      </c>
      <c r="H6284" s="4">
        <v>339583</v>
      </c>
      <c r="I6284" s="4">
        <v>0</v>
      </c>
      <c r="J6284" s="4">
        <v>753438</v>
      </c>
      <c r="K6284" s="3" t="s">
        <v>1447</v>
      </c>
      <c r="L6284" s="4">
        <v>0.25909155816442231</v>
      </c>
    </row>
    <row r="6285" spans="2:12" x14ac:dyDescent="0.3">
      <c r="B6285" s="3" t="s">
        <v>255</v>
      </c>
      <c r="C6285" s="4">
        <v>2023</v>
      </c>
      <c r="D6285" s="3" t="s">
        <v>1458</v>
      </c>
      <c r="E6285" s="4">
        <v>1288419</v>
      </c>
      <c r="F6285" s="4"/>
      <c r="G6285" s="4">
        <v>1288419</v>
      </c>
      <c r="H6285" s="4">
        <v>-442526</v>
      </c>
      <c r="I6285" s="4">
        <v>1288419</v>
      </c>
      <c r="J6285" s="4"/>
      <c r="K6285" s="3" t="s">
        <v>1451</v>
      </c>
      <c r="L6285" s="4"/>
    </row>
    <row r="6286" spans="2:12" x14ac:dyDescent="0.3">
      <c r="B6286" s="3" t="s">
        <v>255</v>
      </c>
      <c r="C6286" s="4">
        <v>2024</v>
      </c>
      <c r="D6286" s="3" t="s">
        <v>1446</v>
      </c>
      <c r="E6286" s="4">
        <v>3806077</v>
      </c>
      <c r="F6286" s="4">
        <v>2201730</v>
      </c>
      <c r="G6286" s="4">
        <v>1604347</v>
      </c>
      <c r="H6286" s="4">
        <v>281297</v>
      </c>
      <c r="I6286" s="4">
        <v>7000000</v>
      </c>
      <c r="J6286" s="4">
        <v>97670</v>
      </c>
      <c r="K6286" s="3" t="s">
        <v>1459</v>
      </c>
      <c r="L6286" s="4">
        <v>0.57847752423295695</v>
      </c>
    </row>
    <row r="6287" spans="2:12" x14ac:dyDescent="0.3">
      <c r="B6287" s="3" t="s">
        <v>255</v>
      </c>
      <c r="C6287" s="4">
        <v>2024</v>
      </c>
      <c r="D6287" s="3" t="s">
        <v>1448</v>
      </c>
      <c r="E6287" s="4">
        <v>1062859</v>
      </c>
      <c r="F6287" s="4">
        <v>364363</v>
      </c>
      <c r="G6287" s="4">
        <v>698496</v>
      </c>
      <c r="H6287" s="4">
        <v>0</v>
      </c>
      <c r="I6287" s="4">
        <v>2000000</v>
      </c>
      <c r="J6287" s="4">
        <v>17097</v>
      </c>
      <c r="K6287" s="3" t="s">
        <v>1447</v>
      </c>
      <c r="L6287" s="4">
        <v>0.34281405153458738</v>
      </c>
    </row>
    <row r="6288" spans="2:12" x14ac:dyDescent="0.3">
      <c r="B6288" s="3" t="s">
        <v>255</v>
      </c>
      <c r="C6288" s="4">
        <v>2024</v>
      </c>
      <c r="D6288" s="3" t="s">
        <v>1449</v>
      </c>
      <c r="E6288" s="4">
        <v>4883484</v>
      </c>
      <c r="F6288" s="4">
        <v>2689761</v>
      </c>
      <c r="G6288" s="4">
        <v>2193723</v>
      </c>
      <c r="H6288" s="4">
        <v>436493</v>
      </c>
      <c r="I6288" s="4">
        <v>5500000</v>
      </c>
      <c r="J6288" s="4">
        <v>269117</v>
      </c>
      <c r="K6288" s="3" t="s">
        <v>1459</v>
      </c>
      <c r="L6288" s="4">
        <v>0.55078730676705401</v>
      </c>
    </row>
    <row r="6289" spans="2:12" x14ac:dyDescent="0.3">
      <c r="B6289" s="3" t="s">
        <v>255</v>
      </c>
      <c r="C6289" s="4">
        <v>2024</v>
      </c>
      <c r="D6289" s="3" t="s">
        <v>1450</v>
      </c>
      <c r="E6289" s="4">
        <v>10703975</v>
      </c>
      <c r="F6289" s="4"/>
      <c r="G6289" s="4">
        <v>10703975</v>
      </c>
      <c r="H6289" s="4">
        <v>0</v>
      </c>
      <c r="I6289" s="4">
        <v>10703975</v>
      </c>
      <c r="J6289" s="4"/>
      <c r="K6289" s="3" t="s">
        <v>1451</v>
      </c>
      <c r="L6289" s="4"/>
    </row>
    <row r="6290" spans="2:12" x14ac:dyDescent="0.3">
      <c r="B6290" s="3" t="s">
        <v>255</v>
      </c>
      <c r="C6290" s="4">
        <v>2024</v>
      </c>
      <c r="D6290" s="3" t="s">
        <v>1452</v>
      </c>
      <c r="E6290" s="4">
        <v>0</v>
      </c>
      <c r="F6290" s="4">
        <v>0</v>
      </c>
      <c r="G6290" s="4">
        <v>0</v>
      </c>
      <c r="H6290" s="4">
        <v>0</v>
      </c>
      <c r="I6290" s="4">
        <v>0</v>
      </c>
      <c r="J6290" s="4">
        <v>0</v>
      </c>
      <c r="K6290" s="3"/>
      <c r="L6290" s="4"/>
    </row>
    <row r="6291" spans="2:12" x14ac:dyDescent="0.3">
      <c r="B6291" s="3" t="s">
        <v>255</v>
      </c>
      <c r="C6291" s="4">
        <v>2024</v>
      </c>
      <c r="D6291" s="3" t="s">
        <v>1453</v>
      </c>
      <c r="E6291" s="4">
        <v>2092580</v>
      </c>
      <c r="F6291" s="4">
        <v>1467117</v>
      </c>
      <c r="G6291" s="4">
        <v>625463</v>
      </c>
      <c r="H6291" s="4">
        <v>118540</v>
      </c>
      <c r="I6291" s="4">
        <v>2250000</v>
      </c>
      <c r="J6291" s="4">
        <v>121547</v>
      </c>
      <c r="K6291" s="3" t="s">
        <v>1451</v>
      </c>
      <c r="L6291" s="4">
        <v>0.70110437832723238</v>
      </c>
    </row>
    <row r="6292" spans="2:12" x14ac:dyDescent="0.3">
      <c r="B6292" s="3" t="s">
        <v>255</v>
      </c>
      <c r="C6292" s="4">
        <v>2024</v>
      </c>
      <c r="D6292" s="3" t="s">
        <v>1454</v>
      </c>
      <c r="E6292" s="4">
        <v>0</v>
      </c>
      <c r="F6292" s="4">
        <v>0</v>
      </c>
      <c r="G6292" s="4">
        <v>0</v>
      </c>
      <c r="H6292" s="4">
        <v>0</v>
      </c>
      <c r="I6292" s="4">
        <v>0</v>
      </c>
      <c r="J6292" s="4">
        <v>0</v>
      </c>
      <c r="K6292" s="3"/>
      <c r="L6292" s="4"/>
    </row>
    <row r="6293" spans="2:12" x14ac:dyDescent="0.3">
      <c r="B6293" s="3" t="s">
        <v>255</v>
      </c>
      <c r="C6293" s="4">
        <v>2024</v>
      </c>
      <c r="D6293" s="3" t="s">
        <v>1455</v>
      </c>
      <c r="E6293" s="4">
        <v>13428265</v>
      </c>
      <c r="F6293" s="4">
        <v>4989326</v>
      </c>
      <c r="G6293" s="4">
        <v>8438939</v>
      </c>
      <c r="H6293" s="4">
        <v>407908</v>
      </c>
      <c r="I6293" s="4">
        <v>40000000</v>
      </c>
      <c r="J6293" s="4">
        <v>220973</v>
      </c>
      <c r="K6293" s="3" t="s">
        <v>1447</v>
      </c>
      <c r="L6293" s="4">
        <v>0.37155403173827745</v>
      </c>
    </row>
    <row r="6294" spans="2:12" x14ac:dyDescent="0.3">
      <c r="B6294" s="3" t="s">
        <v>255</v>
      </c>
      <c r="C6294" s="4">
        <v>2024</v>
      </c>
      <c r="D6294" s="3" t="s">
        <v>1456</v>
      </c>
      <c r="E6294" s="4">
        <v>22090181</v>
      </c>
      <c r="F6294" s="4">
        <v>10050611</v>
      </c>
      <c r="G6294" s="4">
        <v>12039570</v>
      </c>
      <c r="H6294" s="4">
        <v>1498566</v>
      </c>
      <c r="I6294" s="4">
        <v>35000000</v>
      </c>
      <c r="J6294" s="4">
        <v>480668</v>
      </c>
      <c r="K6294" s="3" t="s">
        <v>1447</v>
      </c>
      <c r="L6294" s="4">
        <v>0.45498092568820508</v>
      </c>
    </row>
    <row r="6295" spans="2:12" x14ac:dyDescent="0.3">
      <c r="B6295" s="3" t="s">
        <v>255</v>
      </c>
      <c r="C6295" s="4">
        <v>2024</v>
      </c>
      <c r="D6295" s="3" t="s">
        <v>1457</v>
      </c>
      <c r="E6295" s="4">
        <v>44147150</v>
      </c>
      <c r="F6295" s="4">
        <v>11791064</v>
      </c>
      <c r="G6295" s="4">
        <v>32356086</v>
      </c>
      <c r="H6295" s="4">
        <v>1609861</v>
      </c>
      <c r="I6295" s="4">
        <v>100000000</v>
      </c>
      <c r="J6295" s="4">
        <v>770702</v>
      </c>
      <c r="K6295" s="3" t="s">
        <v>1447</v>
      </c>
      <c r="L6295" s="4">
        <v>0.26708550835104872</v>
      </c>
    </row>
    <row r="6296" spans="2:12" x14ac:dyDescent="0.3">
      <c r="B6296" s="3" t="s">
        <v>255</v>
      </c>
      <c r="C6296" s="4">
        <v>2024</v>
      </c>
      <c r="D6296" s="3" t="s">
        <v>1458</v>
      </c>
      <c r="E6296" s="4">
        <v>1669260</v>
      </c>
      <c r="F6296" s="4"/>
      <c r="G6296" s="4">
        <v>1669260</v>
      </c>
      <c r="H6296" s="4">
        <v>1234692</v>
      </c>
      <c r="I6296" s="4">
        <v>1669260</v>
      </c>
      <c r="J6296" s="4"/>
      <c r="K6296" s="3" t="s">
        <v>1451</v>
      </c>
      <c r="L6296" s="4"/>
    </row>
    <row r="6297" spans="2:12" x14ac:dyDescent="0.3">
      <c r="B6297" s="3" t="s">
        <v>257</v>
      </c>
      <c r="C6297" s="4">
        <v>2019</v>
      </c>
      <c r="D6297" s="3" t="s">
        <v>1446</v>
      </c>
      <c r="E6297" s="4">
        <v>13551792</v>
      </c>
      <c r="F6297" s="4">
        <v>4414723</v>
      </c>
      <c r="G6297" s="4">
        <v>9137069</v>
      </c>
      <c r="H6297" s="4">
        <v>201547</v>
      </c>
      <c r="I6297" s="4">
        <v>0</v>
      </c>
      <c r="J6297" s="4">
        <v>0</v>
      </c>
      <c r="K6297" s="3" t="s">
        <v>1447</v>
      </c>
      <c r="L6297" s="4">
        <v>0.3257667325472528</v>
      </c>
    </row>
    <row r="6298" spans="2:12" x14ac:dyDescent="0.3">
      <c r="B6298" s="3" t="s">
        <v>257</v>
      </c>
      <c r="C6298" s="4">
        <v>2019</v>
      </c>
      <c r="D6298" s="3" t="s">
        <v>1448</v>
      </c>
      <c r="E6298" s="4">
        <v>0</v>
      </c>
      <c r="F6298" s="4">
        <v>0</v>
      </c>
      <c r="G6298" s="4">
        <v>0</v>
      </c>
      <c r="H6298" s="4">
        <v>0</v>
      </c>
      <c r="I6298" s="4">
        <v>0</v>
      </c>
      <c r="J6298" s="4">
        <v>0</v>
      </c>
      <c r="K6298" s="3" t="s">
        <v>1451</v>
      </c>
      <c r="L6298" s="4"/>
    </row>
    <row r="6299" spans="2:12" x14ac:dyDescent="0.3">
      <c r="B6299" s="3" t="s">
        <v>257</v>
      </c>
      <c r="C6299" s="4">
        <v>2019</v>
      </c>
      <c r="D6299" s="3" t="s">
        <v>1449</v>
      </c>
      <c r="E6299" s="4">
        <v>4070245</v>
      </c>
      <c r="F6299" s="4">
        <v>2854438</v>
      </c>
      <c r="G6299" s="4">
        <v>1215807</v>
      </c>
      <c r="H6299" s="4">
        <v>249608</v>
      </c>
      <c r="I6299" s="4">
        <v>0</v>
      </c>
      <c r="J6299" s="4">
        <v>0</v>
      </c>
      <c r="K6299" s="3" t="s">
        <v>1447</v>
      </c>
      <c r="L6299" s="4">
        <v>0.70129390245550327</v>
      </c>
    </row>
    <row r="6300" spans="2:12" x14ac:dyDescent="0.3">
      <c r="B6300" s="3" t="s">
        <v>257</v>
      </c>
      <c r="C6300" s="4">
        <v>2019</v>
      </c>
      <c r="D6300" s="3" t="s">
        <v>1450</v>
      </c>
      <c r="E6300" s="4">
        <v>14141687</v>
      </c>
      <c r="F6300" s="4"/>
      <c r="G6300" s="4">
        <v>14141687</v>
      </c>
      <c r="H6300" s="4">
        <v>325116</v>
      </c>
      <c r="I6300" s="4">
        <v>14141687</v>
      </c>
      <c r="J6300" s="4"/>
      <c r="K6300" s="3" t="s">
        <v>1451</v>
      </c>
      <c r="L6300" s="4"/>
    </row>
    <row r="6301" spans="2:12" x14ac:dyDescent="0.3">
      <c r="B6301" s="3" t="s">
        <v>257</v>
      </c>
      <c r="C6301" s="4">
        <v>2019</v>
      </c>
      <c r="D6301" s="3" t="s">
        <v>1452</v>
      </c>
      <c r="E6301" s="4">
        <v>0</v>
      </c>
      <c r="F6301" s="4">
        <v>0</v>
      </c>
      <c r="G6301" s="4">
        <v>0</v>
      </c>
      <c r="H6301" s="4">
        <v>0</v>
      </c>
      <c r="I6301" s="4">
        <v>0</v>
      </c>
      <c r="J6301" s="4">
        <v>0</v>
      </c>
      <c r="K6301" s="3" t="s">
        <v>1451</v>
      </c>
      <c r="L6301" s="4"/>
    </row>
    <row r="6302" spans="2:12" x14ac:dyDescent="0.3">
      <c r="B6302" s="3" t="s">
        <v>257</v>
      </c>
      <c r="C6302" s="4">
        <v>2019</v>
      </c>
      <c r="D6302" s="3" t="s">
        <v>1453</v>
      </c>
      <c r="E6302" s="4">
        <v>0</v>
      </c>
      <c r="F6302" s="4">
        <v>0</v>
      </c>
      <c r="G6302" s="4">
        <v>0</v>
      </c>
      <c r="H6302" s="4">
        <v>0</v>
      </c>
      <c r="I6302" s="4">
        <v>0</v>
      </c>
      <c r="J6302" s="4">
        <v>0</v>
      </c>
      <c r="K6302" s="3" t="s">
        <v>1451</v>
      </c>
      <c r="L6302" s="4"/>
    </row>
    <row r="6303" spans="2:12" x14ac:dyDescent="0.3">
      <c r="B6303" s="3" t="s">
        <v>257</v>
      </c>
      <c r="C6303" s="4">
        <v>2019</v>
      </c>
      <c r="D6303" s="3" t="s">
        <v>1454</v>
      </c>
      <c r="E6303" s="4">
        <v>0</v>
      </c>
      <c r="F6303" s="4">
        <v>0</v>
      </c>
      <c r="G6303" s="4">
        <v>0</v>
      </c>
      <c r="H6303" s="4">
        <v>0</v>
      </c>
      <c r="I6303" s="4">
        <v>0</v>
      </c>
      <c r="J6303" s="4">
        <v>0</v>
      </c>
      <c r="K6303" s="3" t="s">
        <v>1447</v>
      </c>
      <c r="L6303" s="4"/>
    </row>
    <row r="6304" spans="2:12" x14ac:dyDescent="0.3">
      <c r="B6304" s="3" t="s">
        <v>257</v>
      </c>
      <c r="C6304" s="4">
        <v>2019</v>
      </c>
      <c r="D6304" s="3" t="s">
        <v>1455</v>
      </c>
      <c r="E6304" s="4">
        <v>26668223</v>
      </c>
      <c r="F6304" s="4">
        <v>6853361</v>
      </c>
      <c r="G6304" s="4">
        <v>19814862</v>
      </c>
      <c r="H6304" s="4">
        <v>2294733</v>
      </c>
      <c r="I6304" s="4">
        <v>0</v>
      </c>
      <c r="J6304" s="4">
        <v>0</v>
      </c>
      <c r="K6304" s="3" t="s">
        <v>1447</v>
      </c>
      <c r="L6304" s="4">
        <v>0.25698603915228996</v>
      </c>
    </row>
    <row r="6305" spans="2:12" x14ac:dyDescent="0.3">
      <c r="B6305" s="3" t="s">
        <v>257</v>
      </c>
      <c r="C6305" s="4">
        <v>2019</v>
      </c>
      <c r="D6305" s="3" t="s">
        <v>1456</v>
      </c>
      <c r="E6305" s="4">
        <v>25817957</v>
      </c>
      <c r="F6305" s="4">
        <v>9567572</v>
      </c>
      <c r="G6305" s="4">
        <v>16250385</v>
      </c>
      <c r="H6305" s="4">
        <v>382731</v>
      </c>
      <c r="I6305" s="4">
        <v>0</v>
      </c>
      <c r="J6305" s="4">
        <v>0</v>
      </c>
      <c r="K6305" s="3" t="s">
        <v>1447</v>
      </c>
      <c r="L6305" s="4">
        <v>0.37057819873199105</v>
      </c>
    </row>
    <row r="6306" spans="2:12" x14ac:dyDescent="0.3">
      <c r="B6306" s="3" t="s">
        <v>257</v>
      </c>
      <c r="C6306" s="4">
        <v>2019</v>
      </c>
      <c r="D6306" s="3" t="s">
        <v>1457</v>
      </c>
      <c r="E6306" s="4">
        <v>14849536</v>
      </c>
      <c r="F6306" s="4">
        <v>4747439</v>
      </c>
      <c r="G6306" s="4">
        <v>10102097</v>
      </c>
      <c r="H6306" s="4">
        <v>76055</v>
      </c>
      <c r="I6306" s="4">
        <v>0</v>
      </c>
      <c r="J6306" s="4">
        <v>0</v>
      </c>
      <c r="K6306" s="3" t="s">
        <v>1447</v>
      </c>
      <c r="L6306" s="4">
        <v>0.31970285132141502</v>
      </c>
    </row>
    <row r="6307" spans="2:12" x14ac:dyDescent="0.3">
      <c r="B6307" s="3" t="s">
        <v>257</v>
      </c>
      <c r="C6307" s="4">
        <v>2019</v>
      </c>
      <c r="D6307" s="3" t="s">
        <v>1458</v>
      </c>
      <c r="E6307" s="4">
        <v>0</v>
      </c>
      <c r="F6307" s="4"/>
      <c r="G6307" s="4">
        <v>0</v>
      </c>
      <c r="H6307" s="4">
        <v>0</v>
      </c>
      <c r="I6307" s="4">
        <v>0</v>
      </c>
      <c r="J6307" s="4"/>
      <c r="K6307" s="3" t="s">
        <v>1451</v>
      </c>
      <c r="L6307" s="4"/>
    </row>
    <row r="6308" spans="2:12" x14ac:dyDescent="0.3">
      <c r="B6308" s="3" t="s">
        <v>257</v>
      </c>
      <c r="C6308" s="4">
        <v>2020</v>
      </c>
      <c r="D6308" s="3" t="s">
        <v>1446</v>
      </c>
      <c r="E6308" s="4">
        <v>13630973</v>
      </c>
      <c r="F6308" s="4">
        <v>4815764</v>
      </c>
      <c r="G6308" s="4">
        <v>8815209</v>
      </c>
      <c r="H6308" s="4">
        <v>79181</v>
      </c>
      <c r="I6308" s="4">
        <v>0</v>
      </c>
      <c r="J6308" s="4">
        <v>0</v>
      </c>
      <c r="K6308" s="3" t="s">
        <v>1447</v>
      </c>
      <c r="L6308" s="4">
        <v>0.35329568916320209</v>
      </c>
    </row>
    <row r="6309" spans="2:12" x14ac:dyDescent="0.3">
      <c r="B6309" s="3" t="s">
        <v>257</v>
      </c>
      <c r="C6309" s="4">
        <v>2020</v>
      </c>
      <c r="D6309" s="3" t="s">
        <v>1448</v>
      </c>
      <c r="E6309" s="4">
        <v>5358587</v>
      </c>
      <c r="F6309" s="4">
        <v>1139560</v>
      </c>
      <c r="G6309" s="4">
        <v>4219027</v>
      </c>
      <c r="H6309" s="4">
        <v>0</v>
      </c>
      <c r="I6309" s="4">
        <v>0</v>
      </c>
      <c r="J6309" s="4">
        <v>0</v>
      </c>
      <c r="K6309" s="3" t="s">
        <v>1447</v>
      </c>
      <c r="L6309" s="4">
        <v>0.21266053905628479</v>
      </c>
    </row>
    <row r="6310" spans="2:12" x14ac:dyDescent="0.3">
      <c r="B6310" s="3" t="s">
        <v>257</v>
      </c>
      <c r="C6310" s="4">
        <v>2020</v>
      </c>
      <c r="D6310" s="3" t="s">
        <v>1449</v>
      </c>
      <c r="E6310" s="4">
        <v>3253676</v>
      </c>
      <c r="F6310" s="4">
        <v>2054671</v>
      </c>
      <c r="G6310" s="4">
        <v>1199005</v>
      </c>
      <c r="H6310" s="4">
        <v>460496</v>
      </c>
      <c r="I6310" s="4">
        <v>0</v>
      </c>
      <c r="J6310" s="4">
        <v>0</v>
      </c>
      <c r="K6310" s="3" t="s">
        <v>1447</v>
      </c>
      <c r="L6310" s="4">
        <v>0.6314921952892667</v>
      </c>
    </row>
    <row r="6311" spans="2:12" x14ac:dyDescent="0.3">
      <c r="B6311" s="3" t="s">
        <v>257</v>
      </c>
      <c r="C6311" s="4">
        <v>2020</v>
      </c>
      <c r="D6311" s="3" t="s">
        <v>1450</v>
      </c>
      <c r="E6311" s="4">
        <v>9277408</v>
      </c>
      <c r="F6311" s="4"/>
      <c r="G6311" s="4">
        <v>9277408</v>
      </c>
      <c r="H6311" s="4">
        <v>0</v>
      </c>
      <c r="I6311" s="4">
        <v>9277408</v>
      </c>
      <c r="J6311" s="4"/>
      <c r="K6311" s="3" t="s">
        <v>1451</v>
      </c>
      <c r="L6311" s="4"/>
    </row>
    <row r="6312" spans="2:12" x14ac:dyDescent="0.3">
      <c r="B6312" s="3" t="s">
        <v>257</v>
      </c>
      <c r="C6312" s="4">
        <v>2020</v>
      </c>
      <c r="D6312" s="3" t="s">
        <v>1452</v>
      </c>
      <c r="E6312" s="4">
        <v>0</v>
      </c>
      <c r="F6312" s="4">
        <v>0</v>
      </c>
      <c r="G6312" s="4">
        <v>0</v>
      </c>
      <c r="H6312" s="4">
        <v>0</v>
      </c>
      <c r="I6312" s="4">
        <v>0</v>
      </c>
      <c r="J6312" s="4">
        <v>0</v>
      </c>
      <c r="K6312" s="3" t="s">
        <v>1451</v>
      </c>
      <c r="L6312" s="4"/>
    </row>
    <row r="6313" spans="2:12" x14ac:dyDescent="0.3">
      <c r="B6313" s="3" t="s">
        <v>257</v>
      </c>
      <c r="C6313" s="4">
        <v>2020</v>
      </c>
      <c r="D6313" s="3" t="s">
        <v>1453</v>
      </c>
      <c r="E6313" s="4">
        <v>1002929</v>
      </c>
      <c r="F6313" s="4">
        <v>720120</v>
      </c>
      <c r="G6313" s="4">
        <v>282809</v>
      </c>
      <c r="H6313" s="4">
        <v>47575</v>
      </c>
      <c r="I6313" s="4">
        <v>0</v>
      </c>
      <c r="J6313" s="4">
        <v>0</v>
      </c>
      <c r="K6313" s="3" t="s">
        <v>1451</v>
      </c>
      <c r="L6313" s="4">
        <v>0.71801692841666753</v>
      </c>
    </row>
    <row r="6314" spans="2:12" x14ac:dyDescent="0.3">
      <c r="B6314" s="3" t="s">
        <v>257</v>
      </c>
      <c r="C6314" s="4">
        <v>2020</v>
      </c>
      <c r="D6314" s="3" t="s">
        <v>1454</v>
      </c>
      <c r="E6314" s="4">
        <v>7547240</v>
      </c>
      <c r="F6314" s="4">
        <v>2017200</v>
      </c>
      <c r="G6314" s="4">
        <v>5530040</v>
      </c>
      <c r="H6314" s="4">
        <v>882847</v>
      </c>
      <c r="I6314" s="4">
        <v>0</v>
      </c>
      <c r="J6314" s="4">
        <v>0</v>
      </c>
      <c r="K6314" s="3" t="s">
        <v>1447</v>
      </c>
      <c r="L6314" s="4">
        <v>0.26727651432841676</v>
      </c>
    </row>
    <row r="6315" spans="2:12" x14ac:dyDescent="0.3">
      <c r="B6315" s="3" t="s">
        <v>257</v>
      </c>
      <c r="C6315" s="4">
        <v>2020</v>
      </c>
      <c r="D6315" s="3" t="s">
        <v>1455</v>
      </c>
      <c r="E6315" s="4">
        <v>30574723</v>
      </c>
      <c r="F6315" s="4">
        <v>7360002</v>
      </c>
      <c r="G6315" s="4">
        <v>23214721</v>
      </c>
      <c r="H6315" s="4">
        <v>3906500</v>
      </c>
      <c r="I6315" s="4">
        <v>0</v>
      </c>
      <c r="J6315" s="4">
        <v>0</v>
      </c>
      <c r="K6315" s="3" t="s">
        <v>1447</v>
      </c>
      <c r="L6315" s="4">
        <v>0.24072178838709349</v>
      </c>
    </row>
    <row r="6316" spans="2:12" x14ac:dyDescent="0.3">
      <c r="B6316" s="3" t="s">
        <v>257</v>
      </c>
      <c r="C6316" s="4">
        <v>2020</v>
      </c>
      <c r="D6316" s="3" t="s">
        <v>1456</v>
      </c>
      <c r="E6316" s="4">
        <v>20512623</v>
      </c>
      <c r="F6316" s="4">
        <v>9015354</v>
      </c>
      <c r="G6316" s="4">
        <v>11497269</v>
      </c>
      <c r="H6316" s="4">
        <v>53253</v>
      </c>
      <c r="I6316" s="4">
        <v>0</v>
      </c>
      <c r="J6316" s="4">
        <v>0</v>
      </c>
      <c r="K6316" s="3" t="s">
        <v>1447</v>
      </c>
      <c r="L6316" s="4">
        <v>0.43950273936200163</v>
      </c>
    </row>
    <row r="6317" spans="2:12" x14ac:dyDescent="0.3">
      <c r="B6317" s="3" t="s">
        <v>257</v>
      </c>
      <c r="C6317" s="4">
        <v>2020</v>
      </c>
      <c r="D6317" s="3" t="s">
        <v>1457</v>
      </c>
      <c r="E6317" s="4">
        <v>16951153</v>
      </c>
      <c r="F6317" s="4">
        <v>4990770</v>
      </c>
      <c r="G6317" s="4">
        <v>11960383</v>
      </c>
      <c r="H6317" s="4">
        <v>2101617</v>
      </c>
      <c r="I6317" s="4">
        <v>0</v>
      </c>
      <c r="J6317" s="4">
        <v>0</v>
      </c>
      <c r="K6317" s="3" t="s">
        <v>1447</v>
      </c>
      <c r="L6317" s="4">
        <v>0.29442068041035319</v>
      </c>
    </row>
    <row r="6318" spans="2:12" x14ac:dyDescent="0.3">
      <c r="B6318" s="3" t="s">
        <v>257</v>
      </c>
      <c r="C6318" s="4">
        <v>2020</v>
      </c>
      <c r="D6318" s="3" t="s">
        <v>1458</v>
      </c>
      <c r="E6318" s="4">
        <v>0</v>
      </c>
      <c r="F6318" s="4"/>
      <c r="G6318" s="4">
        <v>0</v>
      </c>
      <c r="H6318" s="4">
        <v>0</v>
      </c>
      <c r="I6318" s="4">
        <v>0</v>
      </c>
      <c r="J6318" s="4"/>
      <c r="K6318" s="3" t="s">
        <v>1451</v>
      </c>
      <c r="L6318" s="4"/>
    </row>
    <row r="6319" spans="2:12" x14ac:dyDescent="0.3">
      <c r="B6319" s="3" t="s">
        <v>257</v>
      </c>
      <c r="C6319" s="4">
        <v>2021</v>
      </c>
      <c r="D6319" s="3" t="s">
        <v>1446</v>
      </c>
      <c r="E6319" s="4">
        <v>13676275</v>
      </c>
      <c r="F6319" s="4">
        <v>5272537</v>
      </c>
      <c r="G6319" s="4">
        <v>8403738</v>
      </c>
      <c r="H6319" s="4">
        <v>45302</v>
      </c>
      <c r="I6319" s="4">
        <v>0</v>
      </c>
      <c r="J6319" s="4">
        <v>0</v>
      </c>
      <c r="K6319" s="3" t="s">
        <v>1447</v>
      </c>
      <c r="L6319" s="4">
        <v>0.38552434782131828</v>
      </c>
    </row>
    <row r="6320" spans="2:12" x14ac:dyDescent="0.3">
      <c r="B6320" s="3" t="s">
        <v>257</v>
      </c>
      <c r="C6320" s="4">
        <v>2021</v>
      </c>
      <c r="D6320" s="3" t="s">
        <v>1448</v>
      </c>
      <c r="E6320" s="4">
        <v>5358587</v>
      </c>
      <c r="F6320" s="4">
        <v>1231383</v>
      </c>
      <c r="G6320" s="4">
        <v>4127204</v>
      </c>
      <c r="H6320" s="4">
        <v>0</v>
      </c>
      <c r="I6320" s="4">
        <v>0</v>
      </c>
      <c r="J6320" s="4">
        <v>0</v>
      </c>
      <c r="K6320" s="3" t="s">
        <v>1447</v>
      </c>
      <c r="L6320" s="4">
        <v>0.22979621306885564</v>
      </c>
    </row>
    <row r="6321" spans="2:12" x14ac:dyDescent="0.3">
      <c r="B6321" s="3" t="s">
        <v>257</v>
      </c>
      <c r="C6321" s="4">
        <v>2021</v>
      </c>
      <c r="D6321" s="3" t="s">
        <v>1449</v>
      </c>
      <c r="E6321" s="4">
        <v>3890105</v>
      </c>
      <c r="F6321" s="4">
        <v>2263679</v>
      </c>
      <c r="G6321" s="4">
        <v>1626426</v>
      </c>
      <c r="H6321" s="4">
        <v>636429</v>
      </c>
      <c r="I6321" s="4">
        <v>0</v>
      </c>
      <c r="J6321" s="4">
        <v>0</v>
      </c>
      <c r="K6321" s="3" t="s">
        <v>1447</v>
      </c>
      <c r="L6321" s="4">
        <v>0.58190691510897519</v>
      </c>
    </row>
    <row r="6322" spans="2:12" x14ac:dyDescent="0.3">
      <c r="B6322" s="3" t="s">
        <v>257</v>
      </c>
      <c r="C6322" s="4">
        <v>2021</v>
      </c>
      <c r="D6322" s="3" t="s">
        <v>1450</v>
      </c>
      <c r="E6322" s="4">
        <v>9277408</v>
      </c>
      <c r="F6322" s="4"/>
      <c r="G6322" s="4">
        <v>9277408</v>
      </c>
      <c r="H6322" s="4">
        <v>0</v>
      </c>
      <c r="I6322" s="4">
        <v>9277408</v>
      </c>
      <c r="J6322" s="4"/>
      <c r="K6322" s="3" t="s">
        <v>1451</v>
      </c>
      <c r="L6322" s="4"/>
    </row>
    <row r="6323" spans="2:12" x14ac:dyDescent="0.3">
      <c r="B6323" s="3" t="s">
        <v>257</v>
      </c>
      <c r="C6323" s="4">
        <v>2021</v>
      </c>
      <c r="D6323" s="3" t="s">
        <v>1452</v>
      </c>
      <c r="E6323" s="4">
        <v>0</v>
      </c>
      <c r="F6323" s="4">
        <v>0</v>
      </c>
      <c r="G6323" s="4">
        <v>0</v>
      </c>
      <c r="H6323" s="4">
        <v>0</v>
      </c>
      <c r="I6323" s="4">
        <v>0</v>
      </c>
      <c r="J6323" s="4">
        <v>0</v>
      </c>
      <c r="K6323" s="3" t="s">
        <v>1451</v>
      </c>
      <c r="L6323" s="4"/>
    </row>
    <row r="6324" spans="2:12" x14ac:dyDescent="0.3">
      <c r="B6324" s="3" t="s">
        <v>257</v>
      </c>
      <c r="C6324" s="4">
        <v>2021</v>
      </c>
      <c r="D6324" s="3" t="s">
        <v>1453</v>
      </c>
      <c r="E6324" s="4">
        <v>1002929</v>
      </c>
      <c r="F6324" s="4">
        <v>784372</v>
      </c>
      <c r="G6324" s="4">
        <v>218557</v>
      </c>
      <c r="H6324" s="4">
        <v>0</v>
      </c>
      <c r="I6324" s="4">
        <v>0</v>
      </c>
      <c r="J6324" s="4">
        <v>0</v>
      </c>
      <c r="K6324" s="3" t="s">
        <v>1451</v>
      </c>
      <c r="L6324" s="4">
        <v>0.78208128391940013</v>
      </c>
    </row>
    <row r="6325" spans="2:12" x14ac:dyDescent="0.3">
      <c r="B6325" s="3" t="s">
        <v>257</v>
      </c>
      <c r="C6325" s="4">
        <v>2021</v>
      </c>
      <c r="D6325" s="3" t="s">
        <v>1454</v>
      </c>
      <c r="E6325" s="4">
        <v>7647778</v>
      </c>
      <c r="F6325" s="4">
        <v>2268098</v>
      </c>
      <c r="G6325" s="4">
        <v>5379680</v>
      </c>
      <c r="H6325" s="4">
        <v>100539</v>
      </c>
      <c r="I6325" s="4">
        <v>0</v>
      </c>
      <c r="J6325" s="4">
        <v>0</v>
      </c>
      <c r="K6325" s="3" t="s">
        <v>1447</v>
      </c>
      <c r="L6325" s="4">
        <v>0.29656953954468868</v>
      </c>
    </row>
    <row r="6326" spans="2:12" x14ac:dyDescent="0.3">
      <c r="B6326" s="3" t="s">
        <v>257</v>
      </c>
      <c r="C6326" s="4">
        <v>2021</v>
      </c>
      <c r="D6326" s="3" t="s">
        <v>1455</v>
      </c>
      <c r="E6326" s="4">
        <v>31262029</v>
      </c>
      <c r="F6326" s="4">
        <v>7930075</v>
      </c>
      <c r="G6326" s="4">
        <v>23331954</v>
      </c>
      <c r="H6326" s="4">
        <v>687306</v>
      </c>
      <c r="I6326" s="4">
        <v>0</v>
      </c>
      <c r="J6326" s="4">
        <v>0</v>
      </c>
      <c r="K6326" s="3" t="s">
        <v>1447</v>
      </c>
      <c r="L6326" s="4">
        <v>0.2536647573322896</v>
      </c>
    </row>
    <row r="6327" spans="2:12" x14ac:dyDescent="0.3">
      <c r="B6327" s="3" t="s">
        <v>257</v>
      </c>
      <c r="C6327" s="4">
        <v>2021</v>
      </c>
      <c r="D6327" s="3" t="s">
        <v>1456</v>
      </c>
      <c r="E6327" s="4">
        <v>21086892</v>
      </c>
      <c r="F6327" s="4">
        <v>9507853</v>
      </c>
      <c r="G6327" s="4">
        <v>11579039</v>
      </c>
      <c r="H6327" s="4">
        <v>574268</v>
      </c>
      <c r="I6327" s="4">
        <v>0</v>
      </c>
      <c r="J6327" s="4">
        <v>0</v>
      </c>
      <c r="K6327" s="3" t="s">
        <v>1447</v>
      </c>
      <c r="L6327" s="4">
        <v>0.45088925385495404</v>
      </c>
    </row>
    <row r="6328" spans="2:12" x14ac:dyDescent="0.3">
      <c r="B6328" s="3" t="s">
        <v>257</v>
      </c>
      <c r="C6328" s="4">
        <v>2021</v>
      </c>
      <c r="D6328" s="3" t="s">
        <v>1457</v>
      </c>
      <c r="E6328" s="4">
        <v>20447937</v>
      </c>
      <c r="F6328" s="4">
        <v>5275110</v>
      </c>
      <c r="G6328" s="4">
        <v>15172827</v>
      </c>
      <c r="H6328" s="4">
        <v>3496784</v>
      </c>
      <c r="I6328" s="4">
        <v>0</v>
      </c>
      <c r="J6328" s="4">
        <v>0</v>
      </c>
      <c r="K6328" s="3" t="s">
        <v>1447</v>
      </c>
      <c r="L6328" s="4">
        <v>0.25797761407422176</v>
      </c>
    </row>
    <row r="6329" spans="2:12" x14ac:dyDescent="0.3">
      <c r="B6329" s="3" t="s">
        <v>257</v>
      </c>
      <c r="C6329" s="4">
        <v>2021</v>
      </c>
      <c r="D6329" s="3" t="s">
        <v>1458</v>
      </c>
      <c r="E6329" s="4">
        <v>0</v>
      </c>
      <c r="F6329" s="4"/>
      <c r="G6329" s="4">
        <v>0</v>
      </c>
      <c r="H6329" s="4">
        <v>0</v>
      </c>
      <c r="I6329" s="4">
        <v>0</v>
      </c>
      <c r="J6329" s="4"/>
      <c r="K6329" s="3" t="s">
        <v>1451</v>
      </c>
      <c r="L6329" s="4"/>
    </row>
    <row r="6330" spans="2:12" x14ac:dyDescent="0.3">
      <c r="B6330" s="3" t="s">
        <v>257</v>
      </c>
      <c r="C6330" s="4">
        <v>2022</v>
      </c>
      <c r="D6330" s="3" t="s">
        <v>1446</v>
      </c>
      <c r="E6330" s="4">
        <v>14501467</v>
      </c>
      <c r="F6330" s="4">
        <v>5622436</v>
      </c>
      <c r="G6330" s="4">
        <v>8879031</v>
      </c>
      <c r="H6330" s="4">
        <v>825191</v>
      </c>
      <c r="I6330" s="4">
        <v>0</v>
      </c>
      <c r="J6330" s="4">
        <v>0</v>
      </c>
      <c r="K6330" s="3" t="s">
        <v>1447</v>
      </c>
      <c r="L6330" s="4">
        <v>0.38771498083607681</v>
      </c>
    </row>
    <row r="6331" spans="2:12" x14ac:dyDescent="0.3">
      <c r="B6331" s="3" t="s">
        <v>257</v>
      </c>
      <c r="C6331" s="4">
        <v>2022</v>
      </c>
      <c r="D6331" s="3" t="s">
        <v>1448</v>
      </c>
      <c r="E6331" s="4">
        <v>5432978</v>
      </c>
      <c r="F6331" s="4">
        <v>1323206</v>
      </c>
      <c r="G6331" s="4">
        <v>4109772</v>
      </c>
      <c r="H6331" s="4">
        <v>0</v>
      </c>
      <c r="I6331" s="4">
        <v>0</v>
      </c>
      <c r="J6331" s="4">
        <v>0</v>
      </c>
      <c r="K6331" s="3" t="s">
        <v>1447</v>
      </c>
      <c r="L6331" s="4">
        <v>0.24355077454758697</v>
      </c>
    </row>
    <row r="6332" spans="2:12" x14ac:dyDescent="0.3">
      <c r="B6332" s="3" t="s">
        <v>257</v>
      </c>
      <c r="C6332" s="4">
        <v>2022</v>
      </c>
      <c r="D6332" s="3" t="s">
        <v>1449</v>
      </c>
      <c r="E6332" s="4">
        <v>3557093</v>
      </c>
      <c r="F6332" s="4">
        <v>2354477</v>
      </c>
      <c r="G6332" s="4">
        <v>1202616</v>
      </c>
      <c r="H6332" s="4">
        <v>177174</v>
      </c>
      <c r="I6332" s="4">
        <v>0</v>
      </c>
      <c r="J6332" s="4">
        <v>0</v>
      </c>
      <c r="K6332" s="3" t="s">
        <v>1447</v>
      </c>
      <c r="L6332" s="4">
        <v>0.66191044203792249</v>
      </c>
    </row>
    <row r="6333" spans="2:12" x14ac:dyDescent="0.3">
      <c r="B6333" s="3" t="s">
        <v>257</v>
      </c>
      <c r="C6333" s="4">
        <v>2022</v>
      </c>
      <c r="D6333" s="3" t="s">
        <v>1450</v>
      </c>
      <c r="E6333" s="4">
        <v>9277408</v>
      </c>
      <c r="F6333" s="4"/>
      <c r="G6333" s="4">
        <v>9277408</v>
      </c>
      <c r="H6333" s="4">
        <v>0</v>
      </c>
      <c r="I6333" s="4">
        <v>9277408</v>
      </c>
      <c r="J6333" s="4"/>
      <c r="K6333" s="3" t="s">
        <v>1451</v>
      </c>
      <c r="L6333" s="4"/>
    </row>
    <row r="6334" spans="2:12" x14ac:dyDescent="0.3">
      <c r="B6334" s="3" t="s">
        <v>257</v>
      </c>
      <c r="C6334" s="4">
        <v>2022</v>
      </c>
      <c r="D6334" s="3" t="s">
        <v>1452</v>
      </c>
      <c r="E6334" s="4">
        <v>0</v>
      </c>
      <c r="F6334" s="4">
        <v>0</v>
      </c>
      <c r="G6334" s="4">
        <v>0</v>
      </c>
      <c r="H6334" s="4">
        <v>0</v>
      </c>
      <c r="I6334" s="4">
        <v>0</v>
      </c>
      <c r="J6334" s="4">
        <v>0</v>
      </c>
      <c r="K6334" s="3" t="s">
        <v>1451</v>
      </c>
      <c r="L6334" s="4"/>
    </row>
    <row r="6335" spans="2:12" x14ac:dyDescent="0.3">
      <c r="B6335" s="3" t="s">
        <v>257</v>
      </c>
      <c r="C6335" s="4">
        <v>2022</v>
      </c>
      <c r="D6335" s="3" t="s">
        <v>1453</v>
      </c>
      <c r="E6335" s="4">
        <v>1513114</v>
      </c>
      <c r="F6335" s="4">
        <v>874264</v>
      </c>
      <c r="G6335" s="4">
        <v>638850</v>
      </c>
      <c r="H6335" s="4">
        <v>0</v>
      </c>
      <c r="I6335" s="4">
        <v>0</v>
      </c>
      <c r="J6335" s="4">
        <v>0</v>
      </c>
      <c r="K6335" s="3" t="s">
        <v>1451</v>
      </c>
      <c r="L6335" s="4">
        <v>0.57779123053517445</v>
      </c>
    </row>
    <row r="6336" spans="2:12" x14ac:dyDescent="0.3">
      <c r="B6336" s="3" t="s">
        <v>257</v>
      </c>
      <c r="C6336" s="4">
        <v>2022</v>
      </c>
      <c r="D6336" s="3" t="s">
        <v>1454</v>
      </c>
      <c r="E6336" s="4">
        <v>7918893</v>
      </c>
      <c r="F6336" s="4">
        <v>2751862</v>
      </c>
      <c r="G6336" s="4">
        <v>5167031</v>
      </c>
      <c r="H6336" s="4">
        <v>271115</v>
      </c>
      <c r="I6336" s="4">
        <v>0</v>
      </c>
      <c r="J6336" s="4">
        <v>0</v>
      </c>
      <c r="K6336" s="3" t="s">
        <v>1447</v>
      </c>
      <c r="L6336" s="4">
        <v>0.3475058950790218</v>
      </c>
    </row>
    <row r="6337" spans="2:12" x14ac:dyDescent="0.3">
      <c r="B6337" s="3" t="s">
        <v>257</v>
      </c>
      <c r="C6337" s="4">
        <v>2022</v>
      </c>
      <c r="D6337" s="3" t="s">
        <v>1455</v>
      </c>
      <c r="E6337" s="4">
        <v>31490762</v>
      </c>
      <c r="F6337" s="4">
        <v>8511430</v>
      </c>
      <c r="G6337" s="4">
        <v>22979332</v>
      </c>
      <c r="H6337" s="4">
        <v>228733</v>
      </c>
      <c r="I6337" s="4">
        <v>0</v>
      </c>
      <c r="J6337" s="4">
        <v>0</v>
      </c>
      <c r="K6337" s="3" t="s">
        <v>1447</v>
      </c>
      <c r="L6337" s="4">
        <v>0.27028339295187587</v>
      </c>
    </row>
    <row r="6338" spans="2:12" x14ac:dyDescent="0.3">
      <c r="B6338" s="3" t="s">
        <v>257</v>
      </c>
      <c r="C6338" s="4">
        <v>2022</v>
      </c>
      <c r="D6338" s="3" t="s">
        <v>1456</v>
      </c>
      <c r="E6338" s="4">
        <v>21306220</v>
      </c>
      <c r="F6338" s="4">
        <v>10001435</v>
      </c>
      <c r="G6338" s="4">
        <v>11304785</v>
      </c>
      <c r="H6338" s="4">
        <v>293719</v>
      </c>
      <c r="I6338" s="4">
        <v>0</v>
      </c>
      <c r="J6338" s="4">
        <v>0</v>
      </c>
      <c r="K6338" s="3" t="s">
        <v>1447</v>
      </c>
      <c r="L6338" s="4">
        <v>0.46941386130435148</v>
      </c>
    </row>
    <row r="6339" spans="2:12" x14ac:dyDescent="0.3">
      <c r="B6339" s="3" t="s">
        <v>257</v>
      </c>
      <c r="C6339" s="4">
        <v>2022</v>
      </c>
      <c r="D6339" s="3" t="s">
        <v>1457</v>
      </c>
      <c r="E6339" s="4">
        <v>21677348</v>
      </c>
      <c r="F6339" s="4">
        <v>5628565</v>
      </c>
      <c r="G6339" s="4">
        <v>16048783</v>
      </c>
      <c r="H6339" s="4">
        <v>1229411</v>
      </c>
      <c r="I6339" s="4">
        <v>0</v>
      </c>
      <c r="J6339" s="4">
        <v>0</v>
      </c>
      <c r="K6339" s="3" t="s">
        <v>1447</v>
      </c>
      <c r="L6339" s="4">
        <v>0.2596519186756609</v>
      </c>
    </row>
    <row r="6340" spans="2:12" x14ac:dyDescent="0.3">
      <c r="B6340" s="3" t="s">
        <v>257</v>
      </c>
      <c r="C6340" s="4">
        <v>2022</v>
      </c>
      <c r="D6340" s="3" t="s">
        <v>1458</v>
      </c>
      <c r="E6340" s="4">
        <v>0</v>
      </c>
      <c r="F6340" s="4"/>
      <c r="G6340" s="4">
        <v>0</v>
      </c>
      <c r="H6340" s="4">
        <v>0</v>
      </c>
      <c r="I6340" s="4">
        <v>0</v>
      </c>
      <c r="J6340" s="4"/>
      <c r="K6340" s="3" t="s">
        <v>1451</v>
      </c>
      <c r="L6340" s="4"/>
    </row>
    <row r="6341" spans="2:12" x14ac:dyDescent="0.3">
      <c r="B6341" s="3" t="s">
        <v>257</v>
      </c>
      <c r="C6341" s="4">
        <v>2023</v>
      </c>
      <c r="D6341" s="3" t="s">
        <v>1446</v>
      </c>
      <c r="E6341" s="4">
        <v>14857202</v>
      </c>
      <c r="F6341" s="4">
        <v>6035411</v>
      </c>
      <c r="G6341" s="4">
        <v>8821791</v>
      </c>
      <c r="H6341" s="4">
        <v>355735</v>
      </c>
      <c r="I6341" s="4">
        <v>0</v>
      </c>
      <c r="J6341" s="4">
        <v>0</v>
      </c>
      <c r="K6341" s="3" t="s">
        <v>1447</v>
      </c>
      <c r="L6341" s="4">
        <v>0.40622796943866013</v>
      </c>
    </row>
    <row r="6342" spans="2:12" x14ac:dyDescent="0.3">
      <c r="B6342" s="3" t="s">
        <v>257</v>
      </c>
      <c r="C6342" s="4">
        <v>2023</v>
      </c>
      <c r="D6342" s="3" t="s">
        <v>1448</v>
      </c>
      <c r="E6342" s="4">
        <v>5432978</v>
      </c>
      <c r="F6342" s="4">
        <v>1416889</v>
      </c>
      <c r="G6342" s="4">
        <v>4016089</v>
      </c>
      <c r="H6342" s="4">
        <v>0</v>
      </c>
      <c r="I6342" s="4">
        <v>0</v>
      </c>
      <c r="J6342" s="4">
        <v>0</v>
      </c>
      <c r="K6342" s="3" t="s">
        <v>1447</v>
      </c>
      <c r="L6342" s="4">
        <v>0.2607941721832851</v>
      </c>
    </row>
    <row r="6343" spans="2:12" x14ac:dyDescent="0.3">
      <c r="B6343" s="3" t="s">
        <v>257</v>
      </c>
      <c r="C6343" s="4">
        <v>2023</v>
      </c>
      <c r="D6343" s="3" t="s">
        <v>1449</v>
      </c>
      <c r="E6343" s="4">
        <v>4621461</v>
      </c>
      <c r="F6343" s="4">
        <v>2529884</v>
      </c>
      <c r="G6343" s="4">
        <v>2091577</v>
      </c>
      <c r="H6343" s="4">
        <v>1346908</v>
      </c>
      <c r="I6343" s="4">
        <v>0</v>
      </c>
      <c r="J6343" s="4">
        <v>0</v>
      </c>
      <c r="K6343" s="3" t="s">
        <v>1460</v>
      </c>
      <c r="L6343" s="4">
        <v>0.54742082644427814</v>
      </c>
    </row>
    <row r="6344" spans="2:12" x14ac:dyDescent="0.3">
      <c r="B6344" s="3" t="s">
        <v>257</v>
      </c>
      <c r="C6344" s="4">
        <v>2023</v>
      </c>
      <c r="D6344" s="3" t="s">
        <v>1450</v>
      </c>
      <c r="E6344" s="4">
        <v>9277408</v>
      </c>
      <c r="F6344" s="4"/>
      <c r="G6344" s="4">
        <v>9277408</v>
      </c>
      <c r="H6344" s="4">
        <v>0</v>
      </c>
      <c r="I6344" s="4">
        <v>9277408</v>
      </c>
      <c r="J6344" s="4"/>
      <c r="K6344" s="3" t="s">
        <v>1451</v>
      </c>
      <c r="L6344" s="4"/>
    </row>
    <row r="6345" spans="2:12" x14ac:dyDescent="0.3">
      <c r="B6345" s="3" t="s">
        <v>257</v>
      </c>
      <c r="C6345" s="4">
        <v>2023</v>
      </c>
      <c r="D6345" s="3" t="s">
        <v>1452</v>
      </c>
      <c r="E6345" s="4">
        <v>846356</v>
      </c>
      <c r="F6345" s="4">
        <v>0</v>
      </c>
      <c r="G6345" s="4">
        <v>846356</v>
      </c>
      <c r="H6345" s="4">
        <v>1</v>
      </c>
      <c r="I6345" s="4">
        <v>0</v>
      </c>
      <c r="J6345" s="4">
        <v>0</v>
      </c>
      <c r="K6345" s="3" t="s">
        <v>1447</v>
      </c>
      <c r="L6345" s="4">
        <v>0</v>
      </c>
    </row>
    <row r="6346" spans="2:12" x14ac:dyDescent="0.3">
      <c r="B6346" s="3" t="s">
        <v>257</v>
      </c>
      <c r="C6346" s="4">
        <v>2023</v>
      </c>
      <c r="D6346" s="3" t="s">
        <v>1453</v>
      </c>
      <c r="E6346" s="4">
        <v>1738607</v>
      </c>
      <c r="F6346" s="4">
        <v>989651</v>
      </c>
      <c r="G6346" s="4">
        <v>748956</v>
      </c>
      <c r="H6346" s="4">
        <v>0</v>
      </c>
      <c r="I6346" s="4">
        <v>0</v>
      </c>
      <c r="J6346" s="4">
        <v>0</v>
      </c>
      <c r="K6346" s="3" t="s">
        <v>1451</v>
      </c>
      <c r="L6346" s="4">
        <v>0.56922064618398527</v>
      </c>
    </row>
    <row r="6347" spans="2:12" x14ac:dyDescent="0.3">
      <c r="B6347" s="3" t="s">
        <v>257</v>
      </c>
      <c r="C6347" s="4">
        <v>2023</v>
      </c>
      <c r="D6347" s="3" t="s">
        <v>1454</v>
      </c>
      <c r="E6347" s="4">
        <v>10489745</v>
      </c>
      <c r="F6347" s="4">
        <v>3073497</v>
      </c>
      <c r="G6347" s="4">
        <v>7416248</v>
      </c>
      <c r="H6347" s="4">
        <v>2570852</v>
      </c>
      <c r="I6347" s="4">
        <v>0</v>
      </c>
      <c r="J6347" s="4">
        <v>0</v>
      </c>
      <c r="K6347" s="3" t="s">
        <v>1447</v>
      </c>
      <c r="L6347" s="4">
        <v>0.2930001634930115</v>
      </c>
    </row>
    <row r="6348" spans="2:12" x14ac:dyDescent="0.3">
      <c r="B6348" s="3" t="s">
        <v>257</v>
      </c>
      <c r="C6348" s="4">
        <v>2023</v>
      </c>
      <c r="D6348" s="3" t="s">
        <v>1455</v>
      </c>
      <c r="E6348" s="4">
        <v>31729480</v>
      </c>
      <c r="F6348" s="4">
        <v>9097025</v>
      </c>
      <c r="G6348" s="4">
        <v>22632455</v>
      </c>
      <c r="H6348" s="4">
        <v>238718</v>
      </c>
      <c r="I6348" s="4">
        <v>0</v>
      </c>
      <c r="J6348" s="4">
        <v>0</v>
      </c>
      <c r="K6348" s="3" t="s">
        <v>1460</v>
      </c>
      <c r="L6348" s="4">
        <v>0.2867057701544431</v>
      </c>
    </row>
    <row r="6349" spans="2:12" x14ac:dyDescent="0.3">
      <c r="B6349" s="3" t="s">
        <v>257</v>
      </c>
      <c r="C6349" s="4">
        <v>2023</v>
      </c>
      <c r="D6349" s="3" t="s">
        <v>1456</v>
      </c>
      <c r="E6349" s="4">
        <v>21306220</v>
      </c>
      <c r="F6349" s="4">
        <v>10500500</v>
      </c>
      <c r="G6349" s="4">
        <v>10805720</v>
      </c>
      <c r="H6349" s="4">
        <v>0</v>
      </c>
      <c r="I6349" s="4">
        <v>0</v>
      </c>
      <c r="J6349" s="4">
        <v>0</v>
      </c>
      <c r="K6349" s="3" t="s">
        <v>1447</v>
      </c>
      <c r="L6349" s="4">
        <v>0.49283730290966676</v>
      </c>
    </row>
    <row r="6350" spans="2:12" x14ac:dyDescent="0.3">
      <c r="B6350" s="3" t="s">
        <v>257</v>
      </c>
      <c r="C6350" s="4">
        <v>2023</v>
      </c>
      <c r="D6350" s="3" t="s">
        <v>1457</v>
      </c>
      <c r="E6350" s="4">
        <v>21975022</v>
      </c>
      <c r="F6350" s="4">
        <v>6003720</v>
      </c>
      <c r="G6350" s="4">
        <v>15971302</v>
      </c>
      <c r="H6350" s="4">
        <v>297674</v>
      </c>
      <c r="I6350" s="4">
        <v>0</v>
      </c>
      <c r="J6350" s="4">
        <v>0</v>
      </c>
      <c r="K6350" s="3" t="s">
        <v>1460</v>
      </c>
      <c r="L6350" s="4">
        <v>0.27320655242119896</v>
      </c>
    </row>
    <row r="6351" spans="2:12" x14ac:dyDescent="0.3">
      <c r="B6351" s="3" t="s">
        <v>257</v>
      </c>
      <c r="C6351" s="4">
        <v>2023</v>
      </c>
      <c r="D6351" s="3" t="s">
        <v>1458</v>
      </c>
      <c r="E6351" s="4">
        <v>0</v>
      </c>
      <c r="F6351" s="4"/>
      <c r="G6351" s="4">
        <v>0</v>
      </c>
      <c r="H6351" s="4">
        <v>0</v>
      </c>
      <c r="I6351" s="4">
        <v>0</v>
      </c>
      <c r="J6351" s="4"/>
      <c r="K6351" s="3" t="s">
        <v>1451</v>
      </c>
      <c r="L6351" s="4"/>
    </row>
    <row r="6352" spans="2:12" x14ac:dyDescent="0.3">
      <c r="B6352" s="3" t="s">
        <v>257</v>
      </c>
      <c r="C6352" s="4">
        <v>2024</v>
      </c>
      <c r="D6352" s="3" t="s">
        <v>1446</v>
      </c>
      <c r="E6352" s="4">
        <v>14912679</v>
      </c>
      <c r="F6352" s="4">
        <v>6495201</v>
      </c>
      <c r="G6352" s="4">
        <v>8417478</v>
      </c>
      <c r="H6352" s="4">
        <v>55477</v>
      </c>
      <c r="I6352" s="4">
        <v>14912679</v>
      </c>
      <c r="J6352" s="4">
        <v>6495201</v>
      </c>
      <c r="K6352" s="3" t="s">
        <v>1460</v>
      </c>
      <c r="L6352" s="4">
        <v>0.43554890439202776</v>
      </c>
    </row>
    <row r="6353" spans="2:12" x14ac:dyDescent="0.3">
      <c r="B6353" s="3" t="s">
        <v>257</v>
      </c>
      <c r="C6353" s="4">
        <v>2024</v>
      </c>
      <c r="D6353" s="3" t="s">
        <v>1448</v>
      </c>
      <c r="E6353" s="4">
        <v>5432978</v>
      </c>
      <c r="F6353" s="4">
        <v>1510572</v>
      </c>
      <c r="G6353" s="4">
        <v>3922406</v>
      </c>
      <c r="H6353" s="4">
        <v>0</v>
      </c>
      <c r="I6353" s="4">
        <v>5432978</v>
      </c>
      <c r="J6353" s="4">
        <v>1510572</v>
      </c>
      <c r="K6353" s="3" t="s">
        <v>1447</v>
      </c>
      <c r="L6353" s="4">
        <v>0.27803756981898325</v>
      </c>
    </row>
    <row r="6354" spans="2:12" x14ac:dyDescent="0.3">
      <c r="B6354" s="3" t="s">
        <v>257</v>
      </c>
      <c r="C6354" s="4">
        <v>2024</v>
      </c>
      <c r="D6354" s="3" t="s">
        <v>1449</v>
      </c>
      <c r="E6354" s="4">
        <v>8333522</v>
      </c>
      <c r="F6354" s="4">
        <v>3483952</v>
      </c>
      <c r="G6354" s="4">
        <v>4849570</v>
      </c>
      <c r="H6354" s="4">
        <v>2371444</v>
      </c>
      <c r="I6354" s="4">
        <v>8333522</v>
      </c>
      <c r="J6354" s="4">
        <v>3483952</v>
      </c>
      <c r="K6354" s="3" t="s">
        <v>1460</v>
      </c>
      <c r="L6354" s="4">
        <v>0.41806477501349371</v>
      </c>
    </row>
    <row r="6355" spans="2:12" x14ac:dyDescent="0.3">
      <c r="B6355" s="3" t="s">
        <v>257</v>
      </c>
      <c r="C6355" s="4">
        <v>2024</v>
      </c>
      <c r="D6355" s="3" t="s">
        <v>1450</v>
      </c>
      <c r="E6355" s="4">
        <v>9277408</v>
      </c>
      <c r="F6355" s="4"/>
      <c r="G6355" s="4">
        <v>9277408</v>
      </c>
      <c r="H6355" s="4">
        <v>1459779</v>
      </c>
      <c r="I6355" s="4">
        <v>9277408</v>
      </c>
      <c r="J6355" s="4"/>
      <c r="K6355" s="3" t="s">
        <v>1451</v>
      </c>
      <c r="L6355" s="4"/>
    </row>
    <row r="6356" spans="2:12" x14ac:dyDescent="0.3">
      <c r="B6356" s="3" t="s">
        <v>257</v>
      </c>
      <c r="C6356" s="4">
        <v>2024</v>
      </c>
      <c r="D6356" s="3" t="s">
        <v>1452</v>
      </c>
      <c r="E6356" s="4">
        <v>1772002</v>
      </c>
      <c r="F6356" s="4">
        <v>172376</v>
      </c>
      <c r="G6356" s="4">
        <v>1599626</v>
      </c>
      <c r="H6356" s="4">
        <v>925646</v>
      </c>
      <c r="I6356" s="4">
        <v>1772002</v>
      </c>
      <c r="J6356" s="4">
        <v>172376</v>
      </c>
      <c r="K6356" s="3" t="s">
        <v>1460</v>
      </c>
      <c r="L6356" s="4">
        <v>9.7277542576137049E-2</v>
      </c>
    </row>
    <row r="6357" spans="2:12" x14ac:dyDescent="0.3">
      <c r="B6357" s="3" t="s">
        <v>257</v>
      </c>
      <c r="C6357" s="4">
        <v>2024</v>
      </c>
      <c r="D6357" s="3" t="s">
        <v>1453</v>
      </c>
      <c r="E6357" s="4">
        <v>0</v>
      </c>
      <c r="F6357" s="4">
        <v>0</v>
      </c>
      <c r="G6357" s="4">
        <v>0</v>
      </c>
      <c r="H6357" s="4">
        <v>0</v>
      </c>
      <c r="I6357" s="4">
        <v>0</v>
      </c>
      <c r="J6357" s="4">
        <v>0</v>
      </c>
      <c r="K6357" s="3" t="s">
        <v>1451</v>
      </c>
      <c r="L6357" s="4"/>
    </row>
    <row r="6358" spans="2:12" x14ac:dyDescent="0.3">
      <c r="B6358" s="3" t="s">
        <v>257</v>
      </c>
      <c r="C6358" s="4">
        <v>2024</v>
      </c>
      <c r="D6358" s="3" t="s">
        <v>1454</v>
      </c>
      <c r="E6358" s="4">
        <v>11949524</v>
      </c>
      <c r="F6358" s="4">
        <v>3514697</v>
      </c>
      <c r="G6358" s="4">
        <v>8434827</v>
      </c>
      <c r="H6358" s="4">
        <v>0</v>
      </c>
      <c r="I6358" s="4">
        <v>11949524</v>
      </c>
      <c r="J6358" s="4">
        <v>3514697</v>
      </c>
      <c r="K6358" s="3" t="s">
        <v>1447</v>
      </c>
      <c r="L6358" s="4">
        <v>0.2941286196839305</v>
      </c>
    </row>
    <row r="6359" spans="2:12" x14ac:dyDescent="0.3">
      <c r="B6359" s="3" t="s">
        <v>257</v>
      </c>
      <c r="C6359" s="4">
        <v>2024</v>
      </c>
      <c r="D6359" s="3" t="s">
        <v>1455</v>
      </c>
      <c r="E6359" s="4">
        <v>31899196</v>
      </c>
      <c r="F6359" s="4">
        <v>9668162</v>
      </c>
      <c r="G6359" s="4">
        <v>22231034</v>
      </c>
      <c r="H6359" s="4">
        <v>169716</v>
      </c>
      <c r="I6359" s="4">
        <v>31899196</v>
      </c>
      <c r="J6359" s="4">
        <v>9668162</v>
      </c>
      <c r="K6359" s="3" t="s">
        <v>1460</v>
      </c>
      <c r="L6359" s="4">
        <v>0.3030848175609191</v>
      </c>
    </row>
    <row r="6360" spans="2:12" x14ac:dyDescent="0.3">
      <c r="B6360" s="3" t="s">
        <v>257</v>
      </c>
      <c r="C6360" s="4">
        <v>2024</v>
      </c>
      <c r="D6360" s="3" t="s">
        <v>1456</v>
      </c>
      <c r="E6360" s="4">
        <v>21306220</v>
      </c>
      <c r="F6360" s="4">
        <v>10998806</v>
      </c>
      <c r="G6360" s="4">
        <v>10307414</v>
      </c>
      <c r="H6360" s="4">
        <v>0</v>
      </c>
      <c r="I6360" s="4">
        <v>21306220</v>
      </c>
      <c r="J6360" s="4">
        <v>0</v>
      </c>
      <c r="K6360" s="3" t="s">
        <v>1447</v>
      </c>
      <c r="L6360" s="4">
        <v>0.51622512111486696</v>
      </c>
    </row>
    <row r="6361" spans="2:12" x14ac:dyDescent="0.3">
      <c r="B6361" s="3" t="s">
        <v>257</v>
      </c>
      <c r="C6361" s="4">
        <v>2024</v>
      </c>
      <c r="D6361" s="3" t="s">
        <v>1457</v>
      </c>
      <c r="E6361" s="4">
        <v>23391823</v>
      </c>
      <c r="F6361" s="4">
        <v>6384104</v>
      </c>
      <c r="G6361" s="4">
        <v>17007719</v>
      </c>
      <c r="H6361" s="4">
        <v>1416801</v>
      </c>
      <c r="I6361" s="4">
        <v>23391823</v>
      </c>
      <c r="J6361" s="4">
        <v>6384104</v>
      </c>
      <c r="K6361" s="3" t="s">
        <v>1460</v>
      </c>
      <c r="L6361" s="4">
        <v>0.27292032775726799</v>
      </c>
    </row>
    <row r="6362" spans="2:12" x14ac:dyDescent="0.3">
      <c r="B6362" s="3" t="s">
        <v>257</v>
      </c>
      <c r="C6362" s="4">
        <v>2024</v>
      </c>
      <c r="D6362" s="3" t="s">
        <v>1458</v>
      </c>
      <c r="E6362" s="4">
        <v>0</v>
      </c>
      <c r="F6362" s="4"/>
      <c r="G6362" s="4">
        <v>0</v>
      </c>
      <c r="H6362" s="4">
        <v>0</v>
      </c>
      <c r="I6362" s="4">
        <v>0</v>
      </c>
      <c r="J6362" s="4"/>
      <c r="K6362" s="3" t="s">
        <v>1451</v>
      </c>
      <c r="L6362" s="4"/>
    </row>
    <row r="6363" spans="2:12" x14ac:dyDescent="0.3">
      <c r="B6363" s="3" t="s">
        <v>259</v>
      </c>
      <c r="C6363" s="4">
        <v>2019</v>
      </c>
      <c r="D6363" s="3" t="s">
        <v>1446</v>
      </c>
      <c r="E6363" s="4">
        <v>14506982</v>
      </c>
      <c r="F6363" s="4">
        <v>3436266</v>
      </c>
      <c r="G6363" s="4">
        <v>11070716</v>
      </c>
      <c r="H6363" s="4">
        <v>92115</v>
      </c>
      <c r="I6363" s="4">
        <v>0</v>
      </c>
      <c r="J6363" s="4">
        <v>0</v>
      </c>
      <c r="K6363" s="3" t="s">
        <v>1447</v>
      </c>
      <c r="L6363" s="4">
        <v>0.23686980517381218</v>
      </c>
    </row>
    <row r="6364" spans="2:12" x14ac:dyDescent="0.3">
      <c r="B6364" s="3" t="s">
        <v>259</v>
      </c>
      <c r="C6364" s="4">
        <v>2019</v>
      </c>
      <c r="D6364" s="3" t="s">
        <v>1448</v>
      </c>
      <c r="E6364" s="4">
        <v>29668444</v>
      </c>
      <c r="F6364" s="4">
        <v>10006956</v>
      </c>
      <c r="G6364" s="4">
        <v>19661488</v>
      </c>
      <c r="H6364" s="4">
        <v>1466249</v>
      </c>
      <c r="I6364" s="4">
        <v>0</v>
      </c>
      <c r="J6364" s="4">
        <v>0</v>
      </c>
      <c r="K6364" s="3" t="s">
        <v>1447</v>
      </c>
      <c r="L6364" s="4">
        <v>0.33729291633898967</v>
      </c>
    </row>
    <row r="6365" spans="2:12" x14ac:dyDescent="0.3">
      <c r="B6365" s="3" t="s">
        <v>259</v>
      </c>
      <c r="C6365" s="4">
        <v>2019</v>
      </c>
      <c r="D6365" s="3" t="s">
        <v>1449</v>
      </c>
      <c r="E6365" s="4">
        <v>4747611</v>
      </c>
      <c r="F6365" s="4">
        <v>1923032</v>
      </c>
      <c r="G6365" s="4">
        <v>2824579</v>
      </c>
      <c r="H6365" s="4">
        <v>1029552</v>
      </c>
      <c r="I6365" s="4">
        <v>0</v>
      </c>
      <c r="J6365" s="4">
        <v>0</v>
      </c>
      <c r="K6365" s="3" t="s">
        <v>1447</v>
      </c>
      <c r="L6365" s="4">
        <v>0.40505256222550667</v>
      </c>
    </row>
    <row r="6366" spans="2:12" x14ac:dyDescent="0.3">
      <c r="B6366" s="3" t="s">
        <v>259</v>
      </c>
      <c r="C6366" s="4">
        <v>2019</v>
      </c>
      <c r="D6366" s="3" t="s">
        <v>1450</v>
      </c>
      <c r="E6366" s="4">
        <v>53641275</v>
      </c>
      <c r="F6366" s="4"/>
      <c r="G6366" s="4">
        <v>53641275</v>
      </c>
      <c r="H6366" s="4">
        <v>0</v>
      </c>
      <c r="I6366" s="4">
        <v>53641275</v>
      </c>
      <c r="J6366" s="4"/>
      <c r="K6366" s="3" t="s">
        <v>1451</v>
      </c>
      <c r="L6366" s="4"/>
    </row>
    <row r="6367" spans="2:12" x14ac:dyDescent="0.3">
      <c r="B6367" s="3" t="s">
        <v>259</v>
      </c>
      <c r="C6367" s="4">
        <v>2019</v>
      </c>
      <c r="D6367" s="3" t="s">
        <v>1452</v>
      </c>
      <c r="E6367" s="4">
        <v>0</v>
      </c>
      <c r="F6367" s="4">
        <v>0</v>
      </c>
      <c r="G6367" s="4">
        <v>0</v>
      </c>
      <c r="H6367" s="4">
        <v>0</v>
      </c>
      <c r="I6367" s="4">
        <v>0</v>
      </c>
      <c r="J6367" s="4">
        <v>0</v>
      </c>
      <c r="K6367" s="3" t="s">
        <v>1451</v>
      </c>
      <c r="L6367" s="4"/>
    </row>
    <row r="6368" spans="2:12" x14ac:dyDescent="0.3">
      <c r="B6368" s="3" t="s">
        <v>259</v>
      </c>
      <c r="C6368" s="4">
        <v>2019</v>
      </c>
      <c r="D6368" s="3" t="s">
        <v>1453</v>
      </c>
      <c r="E6368" s="4">
        <v>4464261</v>
      </c>
      <c r="F6368" s="4">
        <v>2772818</v>
      </c>
      <c r="G6368" s="4">
        <v>1691443</v>
      </c>
      <c r="H6368" s="4">
        <v>198674</v>
      </c>
      <c r="I6368" s="4">
        <v>0</v>
      </c>
      <c r="J6368" s="4">
        <v>0</v>
      </c>
      <c r="K6368" s="3" t="s">
        <v>1451</v>
      </c>
      <c r="L6368" s="4">
        <v>0.62111467049081581</v>
      </c>
    </row>
    <row r="6369" spans="2:12" x14ac:dyDescent="0.3">
      <c r="B6369" s="3" t="s">
        <v>259</v>
      </c>
      <c r="C6369" s="4">
        <v>2019</v>
      </c>
      <c r="D6369" s="3" t="s">
        <v>1454</v>
      </c>
      <c r="E6369" s="4">
        <v>6690309</v>
      </c>
      <c r="F6369" s="4">
        <v>3112803</v>
      </c>
      <c r="G6369" s="4">
        <v>3577506</v>
      </c>
      <c r="H6369" s="4">
        <v>417145</v>
      </c>
      <c r="I6369" s="4">
        <v>0</v>
      </c>
      <c r="J6369" s="4">
        <v>0</v>
      </c>
      <c r="K6369" s="3" t="s">
        <v>1447</v>
      </c>
      <c r="L6369" s="4">
        <v>0.46527043818155484</v>
      </c>
    </row>
    <row r="6370" spans="2:12" x14ac:dyDescent="0.3">
      <c r="B6370" s="3" t="s">
        <v>259</v>
      </c>
      <c r="C6370" s="4">
        <v>2019</v>
      </c>
      <c r="D6370" s="3" t="s">
        <v>1455</v>
      </c>
      <c r="E6370" s="4">
        <v>17483534</v>
      </c>
      <c r="F6370" s="4">
        <v>7312735</v>
      </c>
      <c r="G6370" s="4">
        <v>10170799</v>
      </c>
      <c r="H6370" s="4">
        <v>354558</v>
      </c>
      <c r="I6370" s="4">
        <v>0</v>
      </c>
      <c r="J6370" s="4">
        <v>0</v>
      </c>
      <c r="K6370" s="3" t="s">
        <v>1447</v>
      </c>
      <c r="L6370" s="4">
        <v>0.4182641221162724</v>
      </c>
    </row>
    <row r="6371" spans="2:12" x14ac:dyDescent="0.3">
      <c r="B6371" s="3" t="s">
        <v>259</v>
      </c>
      <c r="C6371" s="4">
        <v>2019</v>
      </c>
      <c r="D6371" s="3" t="s">
        <v>1456</v>
      </c>
      <c r="E6371" s="4">
        <v>66003988</v>
      </c>
      <c r="F6371" s="4">
        <v>27562592</v>
      </c>
      <c r="G6371" s="4">
        <v>38441396</v>
      </c>
      <c r="H6371" s="4">
        <v>2736984</v>
      </c>
      <c r="I6371" s="4">
        <v>0</v>
      </c>
      <c r="J6371" s="4">
        <v>0</v>
      </c>
      <c r="K6371" s="3" t="s">
        <v>1447</v>
      </c>
      <c r="L6371" s="4">
        <v>0.41758979775585681</v>
      </c>
    </row>
    <row r="6372" spans="2:12" x14ac:dyDescent="0.3">
      <c r="B6372" s="3" t="s">
        <v>259</v>
      </c>
      <c r="C6372" s="4">
        <v>2019</v>
      </c>
      <c r="D6372" s="3" t="s">
        <v>1457</v>
      </c>
      <c r="E6372" s="4">
        <v>70277950</v>
      </c>
      <c r="F6372" s="4">
        <v>13881292</v>
      </c>
      <c r="G6372" s="4">
        <v>56396658</v>
      </c>
      <c r="H6372" s="4">
        <v>6871082</v>
      </c>
      <c r="I6372" s="4">
        <v>0</v>
      </c>
      <c r="J6372" s="4">
        <v>0</v>
      </c>
      <c r="K6372" s="3" t="s">
        <v>1460</v>
      </c>
      <c r="L6372" s="4">
        <v>0.19751987643350438</v>
      </c>
    </row>
    <row r="6373" spans="2:12" x14ac:dyDescent="0.3">
      <c r="B6373" s="3" t="s">
        <v>259</v>
      </c>
      <c r="C6373" s="4">
        <v>2019</v>
      </c>
      <c r="D6373" s="3" t="s">
        <v>1458</v>
      </c>
      <c r="E6373" s="4">
        <v>1331056</v>
      </c>
      <c r="F6373" s="4"/>
      <c r="G6373" s="4">
        <v>1331056</v>
      </c>
      <c r="H6373" s="4">
        <v>690881</v>
      </c>
      <c r="I6373" s="4">
        <v>1331056</v>
      </c>
      <c r="J6373" s="4"/>
      <c r="K6373" s="3" t="s">
        <v>1451</v>
      </c>
      <c r="L6373" s="4"/>
    </row>
    <row r="6374" spans="2:12" x14ac:dyDescent="0.3">
      <c r="B6374" s="3" t="s">
        <v>259</v>
      </c>
      <c r="C6374" s="4">
        <v>2020</v>
      </c>
      <c r="D6374" s="3" t="s">
        <v>1446</v>
      </c>
      <c r="E6374" s="4">
        <v>27303122</v>
      </c>
      <c r="F6374" s="4">
        <v>4006412</v>
      </c>
      <c r="G6374" s="4">
        <v>23296710</v>
      </c>
      <c r="H6374" s="4">
        <v>29978</v>
      </c>
      <c r="I6374" s="4">
        <v>0</v>
      </c>
      <c r="J6374" s="4">
        <v>0</v>
      </c>
      <c r="K6374" s="3" t="s">
        <v>1447</v>
      </c>
      <c r="L6374" s="4">
        <v>0.14673823748068079</v>
      </c>
    </row>
    <row r="6375" spans="2:12" x14ac:dyDescent="0.3">
      <c r="B6375" s="3" t="s">
        <v>259</v>
      </c>
      <c r="C6375" s="4">
        <v>2020</v>
      </c>
      <c r="D6375" s="3" t="s">
        <v>1448</v>
      </c>
      <c r="E6375" s="4">
        <v>30091923</v>
      </c>
      <c r="F6375" s="4">
        <v>10509804</v>
      </c>
      <c r="G6375" s="4">
        <v>19582119</v>
      </c>
      <c r="H6375" s="4">
        <v>423478</v>
      </c>
      <c r="I6375" s="4">
        <v>87118851</v>
      </c>
      <c r="J6375" s="4">
        <v>1500000</v>
      </c>
      <c r="K6375" s="3" t="s">
        <v>1460</v>
      </c>
      <c r="L6375" s="4">
        <v>0.34925664272103846</v>
      </c>
    </row>
    <row r="6376" spans="2:12" x14ac:dyDescent="0.3">
      <c r="B6376" s="3" t="s">
        <v>259</v>
      </c>
      <c r="C6376" s="4">
        <v>2020</v>
      </c>
      <c r="D6376" s="3" t="s">
        <v>1449</v>
      </c>
      <c r="E6376" s="4">
        <v>4747612</v>
      </c>
      <c r="F6376" s="4">
        <v>2273992</v>
      </c>
      <c r="G6376" s="4">
        <v>2473620</v>
      </c>
      <c r="H6376" s="4">
        <v>0</v>
      </c>
      <c r="I6376" s="4">
        <v>0</v>
      </c>
      <c r="J6376" s="4">
        <v>0</v>
      </c>
      <c r="K6376" s="3" t="s">
        <v>1447</v>
      </c>
      <c r="L6376" s="4">
        <v>0.47897595675468002</v>
      </c>
    </row>
    <row r="6377" spans="2:12" x14ac:dyDescent="0.3">
      <c r="B6377" s="3" t="s">
        <v>259</v>
      </c>
      <c r="C6377" s="4">
        <v>2020</v>
      </c>
      <c r="D6377" s="3" t="s">
        <v>1450</v>
      </c>
      <c r="E6377" s="4">
        <v>53641275</v>
      </c>
      <c r="F6377" s="4"/>
      <c r="G6377" s="4">
        <v>53641275</v>
      </c>
      <c r="H6377" s="4">
        <v>0</v>
      </c>
      <c r="I6377" s="4">
        <v>53641275</v>
      </c>
      <c r="J6377" s="4"/>
      <c r="K6377" s="3" t="s">
        <v>1451</v>
      </c>
      <c r="L6377" s="4"/>
    </row>
    <row r="6378" spans="2:12" x14ac:dyDescent="0.3">
      <c r="B6378" s="3" t="s">
        <v>259</v>
      </c>
      <c r="C6378" s="4">
        <v>2020</v>
      </c>
      <c r="D6378" s="3" t="s">
        <v>1452</v>
      </c>
      <c r="E6378" s="4">
        <v>0</v>
      </c>
      <c r="F6378" s="4">
        <v>0</v>
      </c>
      <c r="G6378" s="4">
        <v>0</v>
      </c>
      <c r="H6378" s="4">
        <v>0</v>
      </c>
      <c r="I6378" s="4">
        <v>0</v>
      </c>
      <c r="J6378" s="4">
        <v>0</v>
      </c>
      <c r="K6378" s="3" t="s">
        <v>1451</v>
      </c>
      <c r="L6378" s="4"/>
    </row>
    <row r="6379" spans="2:12" x14ac:dyDescent="0.3">
      <c r="B6379" s="3" t="s">
        <v>259</v>
      </c>
      <c r="C6379" s="4">
        <v>2020</v>
      </c>
      <c r="D6379" s="3" t="s">
        <v>1453</v>
      </c>
      <c r="E6379" s="4">
        <v>4880892</v>
      </c>
      <c r="F6379" s="4">
        <v>2977763</v>
      </c>
      <c r="G6379" s="4">
        <v>1903129</v>
      </c>
      <c r="H6379" s="4">
        <v>255293</v>
      </c>
      <c r="I6379" s="4">
        <v>0</v>
      </c>
      <c r="J6379" s="4">
        <v>0</v>
      </c>
      <c r="K6379" s="3" t="s">
        <v>1451</v>
      </c>
      <c r="L6379" s="4">
        <v>0.61008582037873405</v>
      </c>
    </row>
    <row r="6380" spans="2:12" x14ac:dyDescent="0.3">
      <c r="B6380" s="3" t="s">
        <v>259</v>
      </c>
      <c r="C6380" s="4">
        <v>2020</v>
      </c>
      <c r="D6380" s="3" t="s">
        <v>1454</v>
      </c>
      <c r="E6380" s="4">
        <v>6968638</v>
      </c>
      <c r="F6380" s="4">
        <v>3409429</v>
      </c>
      <c r="G6380" s="4">
        <v>3559209</v>
      </c>
      <c r="H6380" s="4">
        <v>259306</v>
      </c>
      <c r="I6380" s="4">
        <v>0</v>
      </c>
      <c r="J6380" s="4">
        <v>0</v>
      </c>
      <c r="K6380" s="3" t="s">
        <v>1447</v>
      </c>
      <c r="L6380" s="4">
        <v>0.48925328019621622</v>
      </c>
    </row>
    <row r="6381" spans="2:12" x14ac:dyDescent="0.3">
      <c r="B6381" s="3" t="s">
        <v>259</v>
      </c>
      <c r="C6381" s="4">
        <v>2020</v>
      </c>
      <c r="D6381" s="3" t="s">
        <v>1455</v>
      </c>
      <c r="E6381" s="4">
        <v>17495634</v>
      </c>
      <c r="F6381" s="4">
        <v>7613448</v>
      </c>
      <c r="G6381" s="4">
        <v>9882186</v>
      </c>
      <c r="H6381" s="4">
        <v>12100</v>
      </c>
      <c r="I6381" s="4">
        <v>67273731</v>
      </c>
      <c r="J6381" s="4">
        <v>1100000</v>
      </c>
      <c r="K6381" s="3" t="s">
        <v>1460</v>
      </c>
      <c r="L6381" s="4">
        <v>0.43516273831517049</v>
      </c>
    </row>
    <row r="6382" spans="2:12" x14ac:dyDescent="0.3">
      <c r="B6382" s="3" t="s">
        <v>259</v>
      </c>
      <c r="C6382" s="4">
        <v>2020</v>
      </c>
      <c r="D6382" s="3" t="s">
        <v>1456</v>
      </c>
      <c r="E6382" s="4">
        <v>66607802</v>
      </c>
      <c r="F6382" s="4">
        <v>28764464</v>
      </c>
      <c r="G6382" s="4">
        <v>37843338</v>
      </c>
      <c r="H6382" s="4">
        <v>654184</v>
      </c>
      <c r="I6382" s="4">
        <v>358024260</v>
      </c>
      <c r="J6382" s="4">
        <v>5340000</v>
      </c>
      <c r="K6382" s="3" t="s">
        <v>1447</v>
      </c>
      <c r="L6382" s="4">
        <v>0.43184826906613732</v>
      </c>
    </row>
    <row r="6383" spans="2:12" x14ac:dyDescent="0.3">
      <c r="B6383" s="3" t="s">
        <v>259</v>
      </c>
      <c r="C6383" s="4">
        <v>2020</v>
      </c>
      <c r="D6383" s="3" t="s">
        <v>1457</v>
      </c>
      <c r="E6383" s="4">
        <v>57792129</v>
      </c>
      <c r="F6383" s="4">
        <v>15182093</v>
      </c>
      <c r="G6383" s="4">
        <v>42610036</v>
      </c>
      <c r="H6383" s="4">
        <v>548745</v>
      </c>
      <c r="I6383" s="4">
        <v>155624218</v>
      </c>
      <c r="J6383" s="4">
        <v>2853000</v>
      </c>
      <c r="K6383" s="3" t="s">
        <v>1460</v>
      </c>
      <c r="L6383" s="4">
        <v>0.26270174265426355</v>
      </c>
    </row>
    <row r="6384" spans="2:12" x14ac:dyDescent="0.3">
      <c r="B6384" s="3" t="s">
        <v>259</v>
      </c>
      <c r="C6384" s="4">
        <v>2020</v>
      </c>
      <c r="D6384" s="3" t="s">
        <v>1458</v>
      </c>
      <c r="E6384" s="4">
        <v>1516610</v>
      </c>
      <c r="F6384" s="4"/>
      <c r="G6384" s="4">
        <v>1516610</v>
      </c>
      <c r="H6384" s="4">
        <v>379964</v>
      </c>
      <c r="I6384" s="4">
        <v>1516610</v>
      </c>
      <c r="J6384" s="4"/>
      <c r="K6384" s="3" t="s">
        <v>1451</v>
      </c>
      <c r="L6384" s="4"/>
    </row>
    <row r="6385" spans="2:12" x14ac:dyDescent="0.3">
      <c r="B6385" s="3" t="s">
        <v>259</v>
      </c>
      <c r="C6385" s="4">
        <v>2021</v>
      </c>
      <c r="D6385" s="3" t="s">
        <v>1446</v>
      </c>
      <c r="E6385" s="4">
        <v>27329137</v>
      </c>
      <c r="F6385" s="4">
        <v>4555798</v>
      </c>
      <c r="G6385" s="4">
        <v>22773339</v>
      </c>
      <c r="H6385" s="4">
        <v>26015</v>
      </c>
      <c r="I6385" s="4">
        <v>0</v>
      </c>
      <c r="J6385" s="4">
        <v>0</v>
      </c>
      <c r="K6385" s="3" t="s">
        <v>1447</v>
      </c>
      <c r="L6385" s="4">
        <v>0.16670112927459071</v>
      </c>
    </row>
    <row r="6386" spans="2:12" x14ac:dyDescent="0.3">
      <c r="B6386" s="3" t="s">
        <v>259</v>
      </c>
      <c r="C6386" s="4">
        <v>2021</v>
      </c>
      <c r="D6386" s="3" t="s">
        <v>1448</v>
      </c>
      <c r="E6386" s="4">
        <v>30914793</v>
      </c>
      <c r="F6386" s="4">
        <v>11016472</v>
      </c>
      <c r="G6386" s="4">
        <v>19898321</v>
      </c>
      <c r="H6386" s="4">
        <v>827265</v>
      </c>
      <c r="I6386" s="4">
        <v>87391600</v>
      </c>
      <c r="J6386" s="4">
        <v>1457000</v>
      </c>
      <c r="K6386" s="3" t="s">
        <v>1460</v>
      </c>
      <c r="L6386" s="4">
        <v>0.35634953143629328</v>
      </c>
    </row>
    <row r="6387" spans="2:12" x14ac:dyDescent="0.3">
      <c r="B6387" s="3" t="s">
        <v>259</v>
      </c>
      <c r="C6387" s="4">
        <v>2021</v>
      </c>
      <c r="D6387" s="3" t="s">
        <v>1449</v>
      </c>
      <c r="E6387" s="4">
        <v>4887702</v>
      </c>
      <c r="F6387" s="4">
        <v>2596335</v>
      </c>
      <c r="G6387" s="4">
        <v>2291367</v>
      </c>
      <c r="H6387" s="4">
        <v>140090</v>
      </c>
      <c r="I6387" s="4">
        <v>0</v>
      </c>
      <c r="J6387" s="4">
        <v>0</v>
      </c>
      <c r="K6387" s="3" t="s">
        <v>1460</v>
      </c>
      <c r="L6387" s="4">
        <v>0.53119748298893832</v>
      </c>
    </row>
    <row r="6388" spans="2:12" x14ac:dyDescent="0.3">
      <c r="B6388" s="3" t="s">
        <v>259</v>
      </c>
      <c r="C6388" s="4">
        <v>2021</v>
      </c>
      <c r="D6388" s="3" t="s">
        <v>1450</v>
      </c>
      <c r="E6388" s="4">
        <v>53641275</v>
      </c>
      <c r="F6388" s="4"/>
      <c r="G6388" s="4">
        <v>53641275</v>
      </c>
      <c r="H6388" s="4">
        <v>0</v>
      </c>
      <c r="I6388" s="4">
        <v>53641275</v>
      </c>
      <c r="J6388" s="4"/>
      <c r="K6388" s="3" t="s">
        <v>1451</v>
      </c>
      <c r="L6388" s="4"/>
    </row>
    <row r="6389" spans="2:12" x14ac:dyDescent="0.3">
      <c r="B6389" s="3" t="s">
        <v>259</v>
      </c>
      <c r="C6389" s="4">
        <v>2021</v>
      </c>
      <c r="D6389" s="3" t="s">
        <v>1452</v>
      </c>
      <c r="E6389" s="4">
        <v>0</v>
      </c>
      <c r="F6389" s="4">
        <v>0</v>
      </c>
      <c r="G6389" s="4">
        <v>0</v>
      </c>
      <c r="H6389" s="4">
        <v>0</v>
      </c>
      <c r="I6389" s="4">
        <v>0</v>
      </c>
      <c r="J6389" s="4">
        <v>0</v>
      </c>
      <c r="K6389" s="3" t="s">
        <v>1451</v>
      </c>
      <c r="L6389" s="4"/>
    </row>
    <row r="6390" spans="2:12" x14ac:dyDescent="0.3">
      <c r="B6390" s="3" t="s">
        <v>259</v>
      </c>
      <c r="C6390" s="4">
        <v>2021</v>
      </c>
      <c r="D6390" s="3" t="s">
        <v>1453</v>
      </c>
      <c r="E6390" s="4">
        <v>5339476</v>
      </c>
      <c r="F6390" s="4">
        <v>3077199</v>
      </c>
      <c r="G6390" s="4">
        <v>2262277</v>
      </c>
      <c r="H6390" s="4">
        <v>701710</v>
      </c>
      <c r="I6390" s="4">
        <v>0</v>
      </c>
      <c r="J6390" s="4">
        <v>0</v>
      </c>
      <c r="K6390" s="3" t="s">
        <v>1451</v>
      </c>
      <c r="L6390" s="4">
        <v>0.57631104625247875</v>
      </c>
    </row>
    <row r="6391" spans="2:12" x14ac:dyDescent="0.3">
      <c r="B6391" s="3" t="s">
        <v>259</v>
      </c>
      <c r="C6391" s="4">
        <v>2021</v>
      </c>
      <c r="D6391" s="3" t="s">
        <v>1454</v>
      </c>
      <c r="E6391" s="4">
        <v>7375844</v>
      </c>
      <c r="F6391" s="4">
        <v>3664742</v>
      </c>
      <c r="G6391" s="4">
        <v>3711102</v>
      </c>
      <c r="H6391" s="4">
        <v>450677</v>
      </c>
      <c r="I6391" s="4">
        <v>0</v>
      </c>
      <c r="J6391" s="4">
        <v>0</v>
      </c>
      <c r="K6391" s="3" t="s">
        <v>1447</v>
      </c>
      <c r="L6391" s="4">
        <v>0.49685730880425344</v>
      </c>
    </row>
    <row r="6392" spans="2:12" x14ac:dyDescent="0.3">
      <c r="B6392" s="3" t="s">
        <v>259</v>
      </c>
      <c r="C6392" s="4">
        <v>2021</v>
      </c>
      <c r="D6392" s="3" t="s">
        <v>1455</v>
      </c>
      <c r="E6392" s="4">
        <v>17605723</v>
      </c>
      <c r="F6392" s="4">
        <v>7920805</v>
      </c>
      <c r="G6392" s="4">
        <v>9684918</v>
      </c>
      <c r="H6392" s="4">
        <v>110089</v>
      </c>
      <c r="I6392" s="4">
        <v>67383820</v>
      </c>
      <c r="J6392" s="4">
        <v>1123000</v>
      </c>
      <c r="K6392" s="3" t="s">
        <v>1460</v>
      </c>
      <c r="L6392" s="4">
        <v>0.44989944462945375</v>
      </c>
    </row>
    <row r="6393" spans="2:12" x14ac:dyDescent="0.3">
      <c r="B6393" s="3" t="s">
        <v>259</v>
      </c>
      <c r="C6393" s="4">
        <v>2021</v>
      </c>
      <c r="D6393" s="3" t="s">
        <v>1456</v>
      </c>
      <c r="E6393" s="4">
        <v>68250767</v>
      </c>
      <c r="F6393" s="4">
        <v>30033034</v>
      </c>
      <c r="G6393" s="4">
        <v>38217733</v>
      </c>
      <c r="H6393" s="4">
        <v>1697614</v>
      </c>
      <c r="I6393" s="4">
        <v>358901300</v>
      </c>
      <c r="J6393" s="4">
        <v>5309000</v>
      </c>
      <c r="K6393" s="3" t="s">
        <v>1460</v>
      </c>
      <c r="L6393" s="4">
        <v>0.44003950900654348</v>
      </c>
    </row>
    <row r="6394" spans="2:12" x14ac:dyDescent="0.3">
      <c r="B6394" s="3" t="s">
        <v>259</v>
      </c>
      <c r="C6394" s="4">
        <v>2021</v>
      </c>
      <c r="D6394" s="3" t="s">
        <v>1457</v>
      </c>
      <c r="E6394" s="4">
        <v>58229340</v>
      </c>
      <c r="F6394" s="4">
        <v>16500995</v>
      </c>
      <c r="G6394" s="4">
        <v>41728345</v>
      </c>
      <c r="H6394" s="4">
        <v>521347</v>
      </c>
      <c r="I6394" s="4">
        <v>155783400</v>
      </c>
      <c r="J6394" s="4">
        <v>2940900</v>
      </c>
      <c r="K6394" s="3" t="s">
        <v>1460</v>
      </c>
      <c r="L6394" s="4">
        <v>0.28337939258799771</v>
      </c>
    </row>
    <row r="6395" spans="2:12" x14ac:dyDescent="0.3">
      <c r="B6395" s="3" t="s">
        <v>259</v>
      </c>
      <c r="C6395" s="4">
        <v>2021</v>
      </c>
      <c r="D6395" s="3" t="s">
        <v>1458</v>
      </c>
      <c r="E6395" s="4">
        <v>4348207</v>
      </c>
      <c r="F6395" s="4"/>
      <c r="G6395" s="4">
        <v>4348207</v>
      </c>
      <c r="H6395" s="4">
        <v>2957008</v>
      </c>
      <c r="I6395" s="4">
        <v>4348207</v>
      </c>
      <c r="J6395" s="4"/>
      <c r="K6395" s="3" t="s">
        <v>1451</v>
      </c>
      <c r="L6395" s="4"/>
    </row>
    <row r="6396" spans="2:12" x14ac:dyDescent="0.3">
      <c r="B6396" s="3" t="s">
        <v>259</v>
      </c>
      <c r="C6396" s="4">
        <v>2022</v>
      </c>
      <c r="D6396" s="3" t="s">
        <v>1446</v>
      </c>
      <c r="E6396" s="4">
        <v>30104610</v>
      </c>
      <c r="F6396" s="4">
        <v>5160694</v>
      </c>
      <c r="G6396" s="4">
        <v>24943916</v>
      </c>
      <c r="H6396" s="4">
        <v>2454344</v>
      </c>
      <c r="I6396" s="4">
        <v>49585000</v>
      </c>
      <c r="J6396" s="4">
        <v>23112000</v>
      </c>
      <c r="K6396" s="3" t="s">
        <v>1447</v>
      </c>
      <c r="L6396" s="4">
        <v>0.1714253730574819</v>
      </c>
    </row>
    <row r="6397" spans="2:12" x14ac:dyDescent="0.3">
      <c r="B6397" s="3" t="s">
        <v>259</v>
      </c>
      <c r="C6397" s="4">
        <v>2022</v>
      </c>
      <c r="D6397" s="3" t="s">
        <v>1448</v>
      </c>
      <c r="E6397" s="4">
        <v>33380623</v>
      </c>
      <c r="F6397" s="4">
        <v>11541302</v>
      </c>
      <c r="G6397" s="4">
        <v>21839321</v>
      </c>
      <c r="H6397" s="4">
        <v>2174904</v>
      </c>
      <c r="I6397" s="4">
        <v>219953000</v>
      </c>
      <c r="J6397" s="4">
        <v>82938000</v>
      </c>
      <c r="K6397" s="3" t="s">
        <v>1447</v>
      </c>
      <c r="L6397" s="4">
        <v>0.34574854998961524</v>
      </c>
    </row>
    <row r="6398" spans="2:12" x14ac:dyDescent="0.3">
      <c r="B6398" s="3" t="s">
        <v>259</v>
      </c>
      <c r="C6398" s="4">
        <v>2022</v>
      </c>
      <c r="D6398" s="3" t="s">
        <v>1449</v>
      </c>
      <c r="E6398" s="4">
        <v>5681375</v>
      </c>
      <c r="F6398" s="4">
        <v>2826185</v>
      </c>
      <c r="G6398" s="4">
        <v>2855190</v>
      </c>
      <c r="H6398" s="4">
        <v>286391</v>
      </c>
      <c r="I6398" s="4">
        <v>6185000</v>
      </c>
      <c r="J6398" s="4">
        <v>2979000</v>
      </c>
      <c r="K6398" s="3" t="s">
        <v>1447</v>
      </c>
      <c r="L6398" s="4">
        <v>0.49744736089414976</v>
      </c>
    </row>
    <row r="6399" spans="2:12" x14ac:dyDescent="0.3">
      <c r="B6399" s="3" t="s">
        <v>259</v>
      </c>
      <c r="C6399" s="4">
        <v>2022</v>
      </c>
      <c r="D6399" s="3" t="s">
        <v>1450</v>
      </c>
      <c r="E6399" s="4">
        <v>53725396</v>
      </c>
      <c r="F6399" s="4"/>
      <c r="G6399" s="4">
        <v>53725396</v>
      </c>
      <c r="H6399" s="4">
        <v>1455927</v>
      </c>
      <c r="I6399" s="4">
        <v>53725396</v>
      </c>
      <c r="J6399" s="4"/>
      <c r="K6399" s="3" t="s">
        <v>1451</v>
      </c>
      <c r="L6399" s="4"/>
    </row>
    <row r="6400" spans="2:12" x14ac:dyDescent="0.3">
      <c r="B6400" s="3" t="s">
        <v>259</v>
      </c>
      <c r="C6400" s="4">
        <v>2022</v>
      </c>
      <c r="D6400" s="3" t="s">
        <v>1452</v>
      </c>
      <c r="E6400" s="4">
        <v>0</v>
      </c>
      <c r="F6400" s="4">
        <v>0</v>
      </c>
      <c r="G6400" s="4">
        <v>0</v>
      </c>
      <c r="H6400" s="4">
        <v>0</v>
      </c>
      <c r="I6400" s="4">
        <v>0</v>
      </c>
      <c r="J6400" s="4">
        <v>0</v>
      </c>
      <c r="K6400" s="3" t="s">
        <v>1451</v>
      </c>
      <c r="L6400" s="4"/>
    </row>
    <row r="6401" spans="2:12" x14ac:dyDescent="0.3">
      <c r="B6401" s="3" t="s">
        <v>259</v>
      </c>
      <c r="C6401" s="4">
        <v>2022</v>
      </c>
      <c r="D6401" s="3" t="s">
        <v>1453</v>
      </c>
      <c r="E6401" s="4">
        <v>5973810</v>
      </c>
      <c r="F6401" s="4">
        <v>3273969</v>
      </c>
      <c r="G6401" s="4">
        <v>2699841</v>
      </c>
      <c r="H6401" s="4">
        <v>579423</v>
      </c>
      <c r="I6401" s="4">
        <v>5311000</v>
      </c>
      <c r="J6401" s="4">
        <v>2864000</v>
      </c>
      <c r="K6401" s="3" t="s">
        <v>1451</v>
      </c>
      <c r="L6401" s="4">
        <v>0.54805375463899919</v>
      </c>
    </row>
    <row r="6402" spans="2:12" x14ac:dyDescent="0.3">
      <c r="B6402" s="3" t="s">
        <v>259</v>
      </c>
      <c r="C6402" s="4">
        <v>2022</v>
      </c>
      <c r="D6402" s="3" t="s">
        <v>1454</v>
      </c>
      <c r="E6402" s="4">
        <v>9115373</v>
      </c>
      <c r="F6402" s="4">
        <v>4131654</v>
      </c>
      <c r="G6402" s="4">
        <v>4983719</v>
      </c>
      <c r="H6402" s="4">
        <v>1370127</v>
      </c>
      <c r="I6402" s="4">
        <v>8344000</v>
      </c>
      <c r="J6402" s="4">
        <v>4503000</v>
      </c>
      <c r="K6402" s="3" t="s">
        <v>1447</v>
      </c>
      <c r="L6402" s="4">
        <v>0.45326219782777949</v>
      </c>
    </row>
    <row r="6403" spans="2:12" x14ac:dyDescent="0.3">
      <c r="B6403" s="3" t="s">
        <v>259</v>
      </c>
      <c r="C6403" s="4">
        <v>2022</v>
      </c>
      <c r="D6403" s="3" t="s">
        <v>1455</v>
      </c>
      <c r="E6403" s="4">
        <v>18702775</v>
      </c>
      <c r="F6403" s="4">
        <v>8183573</v>
      </c>
      <c r="G6403" s="4">
        <v>10519202</v>
      </c>
      <c r="H6403" s="4">
        <v>807287</v>
      </c>
      <c r="I6403" s="4">
        <v>143316000</v>
      </c>
      <c r="J6403" s="4">
        <v>68030000</v>
      </c>
      <c r="K6403" s="3" t="s">
        <v>1447</v>
      </c>
      <c r="L6403" s="4">
        <v>0.43755929267180937</v>
      </c>
    </row>
    <row r="6404" spans="2:12" x14ac:dyDescent="0.3">
      <c r="B6404" s="3" t="s">
        <v>259</v>
      </c>
      <c r="C6404" s="4">
        <v>2022</v>
      </c>
      <c r="D6404" s="3" t="s">
        <v>1456</v>
      </c>
      <c r="E6404" s="4">
        <v>72689701</v>
      </c>
      <c r="F6404" s="4">
        <v>31329209</v>
      </c>
      <c r="G6404" s="4">
        <v>41360492</v>
      </c>
      <c r="H6404" s="4">
        <v>4010438</v>
      </c>
      <c r="I6404" s="4">
        <v>654839000</v>
      </c>
      <c r="J6404" s="4">
        <v>240576000</v>
      </c>
      <c r="K6404" s="3" t="s">
        <v>1447</v>
      </c>
      <c r="L6404" s="4">
        <v>0.43099928282825101</v>
      </c>
    </row>
    <row r="6405" spans="2:12" x14ac:dyDescent="0.3">
      <c r="B6405" s="3" t="s">
        <v>259</v>
      </c>
      <c r="C6405" s="4">
        <v>2022</v>
      </c>
      <c r="D6405" s="3" t="s">
        <v>1457</v>
      </c>
      <c r="E6405" s="4">
        <v>59705912</v>
      </c>
      <c r="F6405" s="4">
        <v>17819949</v>
      </c>
      <c r="G6405" s="4">
        <v>41885963</v>
      </c>
      <c r="H6405" s="4">
        <v>1093628</v>
      </c>
      <c r="I6405" s="4">
        <v>215794000</v>
      </c>
      <c r="J6405" s="4">
        <v>85327000</v>
      </c>
      <c r="K6405" s="3" t="s">
        <v>1447</v>
      </c>
      <c r="L6405" s="4">
        <v>0.2984620517981536</v>
      </c>
    </row>
    <row r="6406" spans="2:12" x14ac:dyDescent="0.3">
      <c r="B6406" s="3" t="s">
        <v>259</v>
      </c>
      <c r="C6406" s="4">
        <v>2022</v>
      </c>
      <c r="D6406" s="3" t="s">
        <v>1458</v>
      </c>
      <c r="E6406" s="4">
        <v>1274993</v>
      </c>
      <c r="F6406" s="4"/>
      <c r="G6406" s="4">
        <v>1274993</v>
      </c>
      <c r="H6406" s="4">
        <v>168271</v>
      </c>
      <c r="I6406" s="4">
        <v>1274993</v>
      </c>
      <c r="J6406" s="4"/>
      <c r="K6406" s="3" t="s">
        <v>1451</v>
      </c>
      <c r="L6406" s="4"/>
    </row>
    <row r="6407" spans="2:12" x14ac:dyDescent="0.3">
      <c r="B6407" s="3" t="s">
        <v>259</v>
      </c>
      <c r="C6407" s="4">
        <v>2023</v>
      </c>
      <c r="D6407" s="3" t="s">
        <v>1446</v>
      </c>
      <c r="E6407" s="4">
        <v>30549630</v>
      </c>
      <c r="F6407" s="4">
        <v>5990971</v>
      </c>
      <c r="G6407" s="4">
        <v>24558659</v>
      </c>
      <c r="H6407" s="4">
        <v>111065</v>
      </c>
      <c r="I6407" s="4">
        <v>51590213</v>
      </c>
      <c r="J6407" s="4">
        <v>1767807</v>
      </c>
      <c r="K6407" s="3" t="s">
        <v>1447</v>
      </c>
      <c r="L6407" s="4">
        <v>0.1961061721533125</v>
      </c>
    </row>
    <row r="6408" spans="2:12" x14ac:dyDescent="0.3">
      <c r="B6408" s="3" t="s">
        <v>259</v>
      </c>
      <c r="C6408" s="4">
        <v>2023</v>
      </c>
      <c r="D6408" s="3" t="s">
        <v>1448</v>
      </c>
      <c r="E6408" s="4">
        <v>35309262</v>
      </c>
      <c r="F6408" s="4">
        <v>12311025</v>
      </c>
      <c r="G6408" s="4">
        <v>22998237</v>
      </c>
      <c r="H6408" s="4">
        <v>2154810</v>
      </c>
      <c r="I6408" s="4">
        <v>214033288</v>
      </c>
      <c r="J6408" s="4">
        <v>3226585</v>
      </c>
      <c r="K6408" s="3" t="s">
        <v>1447</v>
      </c>
      <c r="L6408" s="4">
        <v>0.34866276729318219</v>
      </c>
    </row>
    <row r="6409" spans="2:12" x14ac:dyDescent="0.3">
      <c r="B6409" s="3" t="s">
        <v>259</v>
      </c>
      <c r="C6409" s="4">
        <v>2023</v>
      </c>
      <c r="D6409" s="3" t="s">
        <v>1449</v>
      </c>
      <c r="E6409" s="4">
        <v>6055012</v>
      </c>
      <c r="F6409" s="4">
        <v>2809022</v>
      </c>
      <c r="G6409" s="4">
        <v>3245990</v>
      </c>
      <c r="H6409" s="4">
        <v>736892</v>
      </c>
      <c r="I6409" s="4">
        <v>6661245</v>
      </c>
      <c r="J6409" s="4">
        <v>666125</v>
      </c>
      <c r="K6409" s="3" t="s">
        <v>1447</v>
      </c>
      <c r="L6409" s="4">
        <v>0.46391683451659549</v>
      </c>
    </row>
    <row r="6410" spans="2:12" x14ac:dyDescent="0.3">
      <c r="B6410" s="3" t="s">
        <v>259</v>
      </c>
      <c r="C6410" s="4">
        <v>2023</v>
      </c>
      <c r="D6410" s="3" t="s">
        <v>1450</v>
      </c>
      <c r="E6410" s="4">
        <v>60038725</v>
      </c>
      <c r="F6410" s="4"/>
      <c r="G6410" s="4">
        <v>60038725</v>
      </c>
      <c r="H6410" s="4">
        <v>1279981</v>
      </c>
      <c r="I6410" s="4">
        <v>60038725</v>
      </c>
      <c r="J6410" s="4"/>
      <c r="K6410" s="3" t="s">
        <v>1451</v>
      </c>
      <c r="L6410" s="4"/>
    </row>
    <row r="6411" spans="2:12" x14ac:dyDescent="0.3">
      <c r="B6411" s="3" t="s">
        <v>259</v>
      </c>
      <c r="C6411" s="4">
        <v>2023</v>
      </c>
      <c r="D6411" s="3" t="s">
        <v>1452</v>
      </c>
      <c r="E6411" s="4">
        <v>0</v>
      </c>
      <c r="F6411" s="4">
        <v>0</v>
      </c>
      <c r="G6411" s="4">
        <v>0</v>
      </c>
      <c r="H6411" s="4">
        <v>0</v>
      </c>
      <c r="I6411" s="4">
        <v>0</v>
      </c>
      <c r="J6411" s="4">
        <v>0</v>
      </c>
      <c r="K6411" s="3" t="s">
        <v>1447</v>
      </c>
      <c r="L6411" s="4"/>
    </row>
    <row r="6412" spans="2:12" x14ac:dyDescent="0.3">
      <c r="B6412" s="3" t="s">
        <v>259</v>
      </c>
      <c r="C6412" s="4">
        <v>2023</v>
      </c>
      <c r="D6412" s="3" t="s">
        <v>1453</v>
      </c>
      <c r="E6412" s="4">
        <v>5447964</v>
      </c>
      <c r="F6412" s="4">
        <v>3101030</v>
      </c>
      <c r="G6412" s="4">
        <v>2346934</v>
      </c>
      <c r="H6412" s="4">
        <v>243598</v>
      </c>
      <c r="I6412" s="4">
        <v>0</v>
      </c>
      <c r="J6412" s="4">
        <v>0</v>
      </c>
      <c r="K6412" s="3" t="s">
        <v>1451</v>
      </c>
      <c r="L6412" s="4">
        <v>0.56920897421495442</v>
      </c>
    </row>
    <row r="6413" spans="2:12" x14ac:dyDescent="0.3">
      <c r="B6413" s="3" t="s">
        <v>259</v>
      </c>
      <c r="C6413" s="4">
        <v>2023</v>
      </c>
      <c r="D6413" s="3" t="s">
        <v>1454</v>
      </c>
      <c r="E6413" s="4">
        <v>11011686</v>
      </c>
      <c r="F6413" s="4">
        <v>4633781</v>
      </c>
      <c r="G6413" s="4">
        <v>6377905</v>
      </c>
      <c r="H6413" s="4">
        <v>1841714</v>
      </c>
      <c r="I6413" s="4">
        <v>8986488</v>
      </c>
      <c r="J6413" s="4">
        <v>338891</v>
      </c>
      <c r="K6413" s="3" t="s">
        <v>1447</v>
      </c>
      <c r="L6413" s="4">
        <v>0.42080576943439907</v>
      </c>
    </row>
    <row r="6414" spans="2:12" x14ac:dyDescent="0.3">
      <c r="B6414" s="3" t="s">
        <v>259</v>
      </c>
      <c r="C6414" s="4">
        <v>2023</v>
      </c>
      <c r="D6414" s="3" t="s">
        <v>1455</v>
      </c>
      <c r="E6414" s="4">
        <v>19455381</v>
      </c>
      <c r="F6414" s="4">
        <v>8352689</v>
      </c>
      <c r="G6414" s="4">
        <v>11102692</v>
      </c>
      <c r="H6414" s="4">
        <v>880743</v>
      </c>
      <c r="I6414" s="4">
        <v>147584243</v>
      </c>
      <c r="J6414" s="4">
        <v>1943380</v>
      </c>
      <c r="K6414" s="3" t="s">
        <v>1447</v>
      </c>
      <c r="L6414" s="4">
        <v>0.42932538817923949</v>
      </c>
    </row>
    <row r="6415" spans="2:12" x14ac:dyDescent="0.3">
      <c r="B6415" s="3" t="s">
        <v>259</v>
      </c>
      <c r="C6415" s="4">
        <v>2023</v>
      </c>
      <c r="D6415" s="3" t="s">
        <v>1456</v>
      </c>
      <c r="E6415" s="4">
        <v>75490885</v>
      </c>
      <c r="F6415" s="4">
        <v>34024785</v>
      </c>
      <c r="G6415" s="4">
        <v>41466100</v>
      </c>
      <c r="H6415" s="4">
        <v>3482676</v>
      </c>
      <c r="I6415" s="4">
        <v>665857919</v>
      </c>
      <c r="J6415" s="4">
        <v>10575460</v>
      </c>
      <c r="K6415" s="3" t="s">
        <v>1447</v>
      </c>
      <c r="L6415" s="4">
        <v>0.45071381796623528</v>
      </c>
    </row>
    <row r="6416" spans="2:12" x14ac:dyDescent="0.3">
      <c r="B6416" s="3" t="s">
        <v>259</v>
      </c>
      <c r="C6416" s="4">
        <v>2023</v>
      </c>
      <c r="D6416" s="3" t="s">
        <v>1457</v>
      </c>
      <c r="E6416" s="4">
        <v>60991482</v>
      </c>
      <c r="F6416" s="4">
        <v>19225048</v>
      </c>
      <c r="G6416" s="4">
        <v>41766434</v>
      </c>
      <c r="H6416" s="4">
        <v>859734</v>
      </c>
      <c r="I6416" s="4">
        <v>250285995</v>
      </c>
      <c r="J6416" s="4">
        <v>3390943</v>
      </c>
      <c r="K6416" s="3" t="s">
        <v>1447</v>
      </c>
      <c r="L6416" s="4">
        <v>0.31520873685279527</v>
      </c>
    </row>
    <row r="6417" spans="2:12" x14ac:dyDescent="0.3">
      <c r="B6417" s="3" t="s">
        <v>259</v>
      </c>
      <c r="C6417" s="4">
        <v>2023</v>
      </c>
      <c r="D6417" s="3" t="s">
        <v>1458</v>
      </c>
      <c r="E6417" s="4">
        <v>1991107</v>
      </c>
      <c r="F6417" s="4"/>
      <c r="G6417" s="4">
        <v>1991107</v>
      </c>
      <c r="H6417" s="4">
        <v>1514769</v>
      </c>
      <c r="I6417" s="4">
        <v>1991107</v>
      </c>
      <c r="J6417" s="4"/>
      <c r="K6417" s="3" t="s">
        <v>1451</v>
      </c>
      <c r="L6417" s="4"/>
    </row>
    <row r="6418" spans="2:12" x14ac:dyDescent="0.3">
      <c r="B6418" s="3" t="s">
        <v>259</v>
      </c>
      <c r="C6418" s="4">
        <v>2024</v>
      </c>
      <c r="D6418" s="3" t="s">
        <v>1446</v>
      </c>
      <c r="E6418" s="4">
        <v>31442408</v>
      </c>
      <c r="F6418" s="4">
        <v>6343784</v>
      </c>
      <c r="G6418" s="4">
        <v>25098624</v>
      </c>
      <c r="H6418" s="4">
        <v>367246</v>
      </c>
      <c r="I6418" s="4">
        <v>74063393</v>
      </c>
      <c r="J6418" s="4">
        <v>2058308</v>
      </c>
      <c r="K6418" s="3" t="s">
        <v>1447</v>
      </c>
      <c r="L6418" s="4">
        <v>0.20175884747758505</v>
      </c>
    </row>
    <row r="6419" spans="2:12" x14ac:dyDescent="0.3">
      <c r="B6419" s="3" t="s">
        <v>259</v>
      </c>
      <c r="C6419" s="4">
        <v>2024</v>
      </c>
      <c r="D6419" s="3" t="s">
        <v>1448</v>
      </c>
      <c r="E6419" s="4">
        <v>35575893</v>
      </c>
      <c r="F6419" s="4">
        <v>12786116</v>
      </c>
      <c r="G6419" s="4">
        <v>22789777</v>
      </c>
      <c r="H6419" s="4">
        <v>252064</v>
      </c>
      <c r="I6419" s="4">
        <v>267654496</v>
      </c>
      <c r="J6419" s="4">
        <v>4178119</v>
      </c>
      <c r="K6419" s="3" t="s">
        <v>1447</v>
      </c>
      <c r="L6419" s="4">
        <v>0.35940393681755228</v>
      </c>
    </row>
    <row r="6420" spans="2:12" x14ac:dyDescent="0.3">
      <c r="B6420" s="3" t="s">
        <v>259</v>
      </c>
      <c r="C6420" s="4">
        <v>2024</v>
      </c>
      <c r="D6420" s="3" t="s">
        <v>1449</v>
      </c>
      <c r="E6420" s="4">
        <v>6255061</v>
      </c>
      <c r="F6420" s="4">
        <v>3110001</v>
      </c>
      <c r="G6420" s="4">
        <v>3145060</v>
      </c>
      <c r="H6420" s="4">
        <v>287914</v>
      </c>
      <c r="I6420" s="4">
        <v>11797881</v>
      </c>
      <c r="J6420" s="4">
        <v>858054</v>
      </c>
      <c r="K6420" s="3" t="s">
        <v>1459</v>
      </c>
      <c r="L6420" s="4">
        <v>0.49719754931246873</v>
      </c>
    </row>
    <row r="6421" spans="2:12" x14ac:dyDescent="0.3">
      <c r="B6421" s="3" t="s">
        <v>259</v>
      </c>
      <c r="C6421" s="4">
        <v>2024</v>
      </c>
      <c r="D6421" s="3" t="s">
        <v>1450</v>
      </c>
      <c r="E6421" s="4">
        <v>60038725</v>
      </c>
      <c r="F6421" s="4"/>
      <c r="G6421" s="4">
        <v>60038725</v>
      </c>
      <c r="H6421" s="4">
        <v>0</v>
      </c>
      <c r="I6421" s="4">
        <v>60038725</v>
      </c>
      <c r="J6421" s="4"/>
      <c r="K6421" s="3" t="s">
        <v>1451</v>
      </c>
      <c r="L6421" s="4"/>
    </row>
    <row r="6422" spans="2:12" x14ac:dyDescent="0.3">
      <c r="B6422" s="3" t="s">
        <v>259</v>
      </c>
      <c r="C6422" s="4">
        <v>2024</v>
      </c>
      <c r="D6422" s="3" t="s">
        <v>1452</v>
      </c>
      <c r="E6422" s="4">
        <v>0</v>
      </c>
      <c r="F6422" s="4">
        <v>0</v>
      </c>
      <c r="G6422" s="4">
        <v>0</v>
      </c>
      <c r="H6422" s="4">
        <v>0</v>
      </c>
      <c r="I6422" s="4">
        <v>0</v>
      </c>
      <c r="J6422" s="4">
        <v>0</v>
      </c>
      <c r="K6422" s="3"/>
      <c r="L6422" s="4"/>
    </row>
    <row r="6423" spans="2:12" x14ac:dyDescent="0.3">
      <c r="B6423" s="3" t="s">
        <v>259</v>
      </c>
      <c r="C6423" s="4">
        <v>2024</v>
      </c>
      <c r="D6423" s="3" t="s">
        <v>1453</v>
      </c>
      <c r="E6423" s="4">
        <v>6313243</v>
      </c>
      <c r="F6423" s="4">
        <v>3704880</v>
      </c>
      <c r="G6423" s="4">
        <v>2608363</v>
      </c>
      <c r="H6423" s="4">
        <v>353256</v>
      </c>
      <c r="I6423" s="4">
        <v>9841000</v>
      </c>
      <c r="J6423" s="4">
        <v>808000</v>
      </c>
      <c r="K6423" s="3" t="s">
        <v>1451</v>
      </c>
      <c r="L6423" s="4">
        <v>0.58684261005001703</v>
      </c>
    </row>
    <row r="6424" spans="2:12" x14ac:dyDescent="0.3">
      <c r="B6424" s="3" t="s">
        <v>259</v>
      </c>
      <c r="C6424" s="4">
        <v>2024</v>
      </c>
      <c r="D6424" s="3" t="s">
        <v>1454</v>
      </c>
      <c r="E6424" s="4">
        <v>11690796</v>
      </c>
      <c r="F6424" s="4">
        <v>5141744</v>
      </c>
      <c r="G6424" s="4">
        <v>6549052</v>
      </c>
      <c r="H6424" s="4">
        <v>295426</v>
      </c>
      <c r="I6424" s="4">
        <v>17609000</v>
      </c>
      <c r="J6424" s="4">
        <v>949000</v>
      </c>
      <c r="K6424" s="3" t="s">
        <v>1447</v>
      </c>
      <c r="L6424" s="4">
        <v>0.43981128402206315</v>
      </c>
    </row>
    <row r="6425" spans="2:12" x14ac:dyDescent="0.3">
      <c r="B6425" s="3" t="s">
        <v>259</v>
      </c>
      <c r="C6425" s="4">
        <v>2024</v>
      </c>
      <c r="D6425" s="3" t="s">
        <v>1455</v>
      </c>
      <c r="E6425" s="4">
        <v>19491029</v>
      </c>
      <c r="F6425" s="4">
        <v>8562276</v>
      </c>
      <c r="G6425" s="4">
        <v>10928753</v>
      </c>
      <c r="H6425" s="4">
        <v>0</v>
      </c>
      <c r="I6425" s="4">
        <v>175212610</v>
      </c>
      <c r="J6425" s="4">
        <v>2311166</v>
      </c>
      <c r="K6425" s="3" t="s">
        <v>1460</v>
      </c>
      <c r="L6425" s="4">
        <v>0.43929317431111514</v>
      </c>
    </row>
    <row r="6426" spans="2:12" x14ac:dyDescent="0.3">
      <c r="B6426" s="3" t="s">
        <v>259</v>
      </c>
      <c r="C6426" s="4">
        <v>2024</v>
      </c>
      <c r="D6426" s="3" t="s">
        <v>1456</v>
      </c>
      <c r="E6426" s="4">
        <v>75626724</v>
      </c>
      <c r="F6426" s="4">
        <v>35890376</v>
      </c>
      <c r="G6426" s="4">
        <v>39736348</v>
      </c>
      <c r="H6426" s="4">
        <v>113631</v>
      </c>
      <c r="I6426" s="4">
        <v>342851852</v>
      </c>
      <c r="J6426" s="4">
        <v>6601836</v>
      </c>
      <c r="K6426" s="3" t="s">
        <v>1447</v>
      </c>
      <c r="L6426" s="4">
        <v>0.47457266560958</v>
      </c>
    </row>
    <row r="6427" spans="2:12" x14ac:dyDescent="0.3">
      <c r="B6427" s="3" t="s">
        <v>259</v>
      </c>
      <c r="C6427" s="4">
        <v>2024</v>
      </c>
      <c r="D6427" s="3" t="s">
        <v>1457</v>
      </c>
      <c r="E6427" s="4">
        <v>60882533</v>
      </c>
      <c r="F6427" s="4">
        <v>20439991</v>
      </c>
      <c r="G6427" s="4">
        <v>40442542</v>
      </c>
      <c r="H6427" s="4">
        <v>28407</v>
      </c>
      <c r="I6427" s="4">
        <v>222010785</v>
      </c>
      <c r="J6427" s="4">
        <v>2941978</v>
      </c>
      <c r="K6427" s="3" t="s">
        <v>1460</v>
      </c>
      <c r="L6427" s="4">
        <v>0.33572832786047191</v>
      </c>
    </row>
    <row r="6428" spans="2:12" x14ac:dyDescent="0.3">
      <c r="B6428" s="3" t="s">
        <v>259</v>
      </c>
      <c r="C6428" s="4">
        <v>2024</v>
      </c>
      <c r="D6428" s="3" t="s">
        <v>1458</v>
      </c>
      <c r="E6428" s="4">
        <v>700274</v>
      </c>
      <c r="F6428" s="4"/>
      <c r="G6428" s="4">
        <v>700274</v>
      </c>
      <c r="H6428" s="4">
        <v>247433</v>
      </c>
      <c r="I6428" s="4">
        <v>700274</v>
      </c>
      <c r="J6428" s="4"/>
      <c r="K6428" s="3" t="s">
        <v>1451</v>
      </c>
      <c r="L6428" s="4"/>
    </row>
    <row r="6429" spans="2:12" x14ac:dyDescent="0.3">
      <c r="B6429" s="3" t="s">
        <v>261</v>
      </c>
      <c r="C6429" s="4">
        <v>2019</v>
      </c>
      <c r="D6429" s="3" t="s">
        <v>1446</v>
      </c>
      <c r="E6429" s="4">
        <v>5349838</v>
      </c>
      <c r="F6429" s="4">
        <v>2433324</v>
      </c>
      <c r="G6429" s="4">
        <v>2916514</v>
      </c>
      <c r="H6429" s="4">
        <v>0</v>
      </c>
      <c r="I6429" s="4">
        <v>0</v>
      </c>
      <c r="J6429" s="4">
        <v>0</v>
      </c>
      <c r="K6429" s="3" t="s">
        <v>1460</v>
      </c>
      <c r="L6429" s="4">
        <v>0.45484068863393623</v>
      </c>
    </row>
    <row r="6430" spans="2:12" x14ac:dyDescent="0.3">
      <c r="B6430" s="3" t="s">
        <v>261</v>
      </c>
      <c r="C6430" s="4">
        <v>2019</v>
      </c>
      <c r="D6430" s="3" t="s">
        <v>1448</v>
      </c>
      <c r="E6430" s="4">
        <v>3055954</v>
      </c>
      <c r="F6430" s="4">
        <v>1252804</v>
      </c>
      <c r="G6430" s="4">
        <v>1803150</v>
      </c>
      <c r="H6430" s="4">
        <v>35802</v>
      </c>
      <c r="I6430" s="4">
        <v>0</v>
      </c>
      <c r="J6430" s="4">
        <v>0</v>
      </c>
      <c r="K6430" s="3" t="s">
        <v>1460</v>
      </c>
      <c r="L6430" s="4">
        <v>0.40995512367005527</v>
      </c>
    </row>
    <row r="6431" spans="2:12" x14ac:dyDescent="0.3">
      <c r="B6431" s="3" t="s">
        <v>261</v>
      </c>
      <c r="C6431" s="4">
        <v>2019</v>
      </c>
      <c r="D6431" s="3" t="s">
        <v>1449</v>
      </c>
      <c r="E6431" s="4">
        <v>4075734</v>
      </c>
      <c r="F6431" s="4">
        <v>2549248</v>
      </c>
      <c r="G6431" s="4">
        <v>1526486</v>
      </c>
      <c r="H6431" s="4">
        <v>496489</v>
      </c>
      <c r="I6431" s="4">
        <v>0</v>
      </c>
      <c r="J6431" s="4">
        <v>0</v>
      </c>
      <c r="K6431" s="3" t="s">
        <v>1460</v>
      </c>
      <c r="L6431" s="4">
        <v>0.62546967000299825</v>
      </c>
    </row>
    <row r="6432" spans="2:12" x14ac:dyDescent="0.3">
      <c r="B6432" s="3" t="s">
        <v>261</v>
      </c>
      <c r="C6432" s="4">
        <v>2019</v>
      </c>
      <c r="D6432" s="3" t="s">
        <v>1450</v>
      </c>
      <c r="E6432" s="4">
        <v>16492649</v>
      </c>
      <c r="F6432" s="4"/>
      <c r="G6432" s="4">
        <v>16492649</v>
      </c>
      <c r="H6432" s="4">
        <v>0</v>
      </c>
      <c r="I6432" s="4">
        <v>16492649</v>
      </c>
      <c r="J6432" s="4"/>
      <c r="K6432" s="3" t="s">
        <v>1451</v>
      </c>
      <c r="L6432" s="4"/>
    </row>
    <row r="6433" spans="2:12" x14ac:dyDescent="0.3">
      <c r="B6433" s="3" t="s">
        <v>261</v>
      </c>
      <c r="C6433" s="4">
        <v>2019</v>
      </c>
      <c r="D6433" s="3" t="s">
        <v>1452</v>
      </c>
      <c r="E6433" s="4">
        <v>1006862</v>
      </c>
      <c r="F6433" s="4">
        <v>860714</v>
      </c>
      <c r="G6433" s="4">
        <v>146148</v>
      </c>
      <c r="H6433" s="4">
        <v>10082</v>
      </c>
      <c r="I6433" s="4">
        <v>0</v>
      </c>
      <c r="J6433" s="4">
        <v>0</v>
      </c>
      <c r="K6433" s="3" t="s">
        <v>1460</v>
      </c>
      <c r="L6433" s="4">
        <v>0.85484803279893373</v>
      </c>
    </row>
    <row r="6434" spans="2:12" x14ac:dyDescent="0.3">
      <c r="B6434" s="3" t="s">
        <v>261</v>
      </c>
      <c r="C6434" s="4">
        <v>2019</v>
      </c>
      <c r="D6434" s="3" t="s">
        <v>1453</v>
      </c>
      <c r="E6434" s="4">
        <v>0</v>
      </c>
      <c r="F6434" s="4">
        <v>0</v>
      </c>
      <c r="G6434" s="4">
        <v>0</v>
      </c>
      <c r="H6434" s="4">
        <v>0</v>
      </c>
      <c r="I6434" s="4">
        <v>0</v>
      </c>
      <c r="J6434" s="4">
        <v>0</v>
      </c>
      <c r="K6434" s="3" t="s">
        <v>1451</v>
      </c>
      <c r="L6434" s="4"/>
    </row>
    <row r="6435" spans="2:12" x14ac:dyDescent="0.3">
      <c r="B6435" s="3" t="s">
        <v>261</v>
      </c>
      <c r="C6435" s="4">
        <v>2019</v>
      </c>
      <c r="D6435" s="3" t="s">
        <v>1454</v>
      </c>
      <c r="E6435" s="4">
        <v>5229882</v>
      </c>
      <c r="F6435" s="4">
        <v>659318</v>
      </c>
      <c r="G6435" s="4">
        <v>4570564</v>
      </c>
      <c r="H6435" s="4">
        <v>934181</v>
      </c>
      <c r="I6435" s="4">
        <v>0</v>
      </c>
      <c r="J6435" s="4">
        <v>0</v>
      </c>
      <c r="K6435" s="3" t="s">
        <v>1460</v>
      </c>
      <c r="L6435" s="4">
        <v>0.12606747150318115</v>
      </c>
    </row>
    <row r="6436" spans="2:12" x14ac:dyDescent="0.3">
      <c r="B6436" s="3" t="s">
        <v>261</v>
      </c>
      <c r="C6436" s="4">
        <v>2019</v>
      </c>
      <c r="D6436" s="3" t="s">
        <v>1455</v>
      </c>
      <c r="E6436" s="4">
        <v>19282516</v>
      </c>
      <c r="F6436" s="4">
        <v>4292501</v>
      </c>
      <c r="G6436" s="4">
        <v>14990015</v>
      </c>
      <c r="H6436" s="4">
        <v>0</v>
      </c>
      <c r="I6436" s="4">
        <v>0</v>
      </c>
      <c r="J6436" s="4">
        <v>0</v>
      </c>
      <c r="K6436" s="3" t="s">
        <v>1460</v>
      </c>
      <c r="L6436" s="4">
        <v>0.22261104308172233</v>
      </c>
    </row>
    <row r="6437" spans="2:12" x14ac:dyDescent="0.3">
      <c r="B6437" s="3" t="s">
        <v>261</v>
      </c>
      <c r="C6437" s="4">
        <v>2019</v>
      </c>
      <c r="D6437" s="3" t="s">
        <v>1456</v>
      </c>
      <c r="E6437" s="4">
        <v>20778941</v>
      </c>
      <c r="F6437" s="4">
        <v>12466153</v>
      </c>
      <c r="G6437" s="4">
        <v>8312788</v>
      </c>
      <c r="H6437" s="4">
        <v>398787</v>
      </c>
      <c r="I6437" s="4">
        <v>0</v>
      </c>
      <c r="J6437" s="4">
        <v>0</v>
      </c>
      <c r="K6437" s="3" t="s">
        <v>1460</v>
      </c>
      <c r="L6437" s="4">
        <v>0.59994169096490524</v>
      </c>
    </row>
    <row r="6438" spans="2:12" x14ac:dyDescent="0.3">
      <c r="B6438" s="3" t="s">
        <v>261</v>
      </c>
      <c r="C6438" s="4">
        <v>2019</v>
      </c>
      <c r="D6438" s="3" t="s">
        <v>1457</v>
      </c>
      <c r="E6438" s="4">
        <v>23006398</v>
      </c>
      <c r="F6438" s="4">
        <v>8916148</v>
      </c>
      <c r="G6438" s="4">
        <v>14090250</v>
      </c>
      <c r="H6438" s="4">
        <v>0</v>
      </c>
      <c r="I6438" s="4">
        <v>0</v>
      </c>
      <c r="J6438" s="4">
        <v>0</v>
      </c>
      <c r="K6438" s="3" t="s">
        <v>1460</v>
      </c>
      <c r="L6438" s="4">
        <v>0.3875508021725087</v>
      </c>
    </row>
    <row r="6439" spans="2:12" x14ac:dyDescent="0.3">
      <c r="B6439" s="3" t="s">
        <v>261</v>
      </c>
      <c r="C6439" s="4">
        <v>2019</v>
      </c>
      <c r="D6439" s="3" t="s">
        <v>1458</v>
      </c>
      <c r="E6439" s="4">
        <v>8358662</v>
      </c>
      <c r="F6439" s="4"/>
      <c r="G6439" s="4">
        <v>8358662</v>
      </c>
      <c r="H6439" s="4">
        <v>5892223</v>
      </c>
      <c r="I6439" s="4">
        <v>8358662</v>
      </c>
      <c r="J6439" s="4"/>
      <c r="K6439" s="3" t="s">
        <v>1451</v>
      </c>
      <c r="L6439" s="4"/>
    </row>
    <row r="6440" spans="2:12" x14ac:dyDescent="0.3">
      <c r="B6440" s="3" t="s">
        <v>261</v>
      </c>
      <c r="C6440" s="4">
        <v>2020</v>
      </c>
      <c r="D6440" s="3" t="s">
        <v>1446</v>
      </c>
      <c r="E6440" s="4">
        <v>5349839</v>
      </c>
      <c r="F6440" s="4">
        <v>2568106</v>
      </c>
      <c r="G6440" s="4">
        <v>2781733</v>
      </c>
      <c r="H6440" s="4">
        <v>164629</v>
      </c>
      <c r="I6440" s="4">
        <v>0</v>
      </c>
      <c r="J6440" s="4">
        <v>0</v>
      </c>
      <c r="K6440" s="3" t="s">
        <v>1460</v>
      </c>
      <c r="L6440" s="4">
        <v>0.48003425897489627</v>
      </c>
    </row>
    <row r="6441" spans="2:12" x14ac:dyDescent="0.3">
      <c r="B6441" s="3" t="s">
        <v>261</v>
      </c>
      <c r="C6441" s="4">
        <v>2020</v>
      </c>
      <c r="D6441" s="3" t="s">
        <v>1448</v>
      </c>
      <c r="E6441" s="4">
        <v>0</v>
      </c>
      <c r="F6441" s="4">
        <v>0</v>
      </c>
      <c r="G6441" s="4">
        <v>0</v>
      </c>
      <c r="H6441" s="4">
        <v>0</v>
      </c>
      <c r="I6441" s="4">
        <v>0</v>
      </c>
      <c r="J6441" s="4">
        <v>0</v>
      </c>
      <c r="K6441" s="3" t="s">
        <v>1460</v>
      </c>
      <c r="L6441" s="4"/>
    </row>
    <row r="6442" spans="2:12" x14ac:dyDescent="0.3">
      <c r="B6442" s="3" t="s">
        <v>261</v>
      </c>
      <c r="C6442" s="4">
        <v>2020</v>
      </c>
      <c r="D6442" s="3" t="s">
        <v>1449</v>
      </c>
      <c r="E6442" s="4">
        <v>4722056</v>
      </c>
      <c r="F6442" s="4">
        <v>3308019</v>
      </c>
      <c r="G6442" s="4">
        <v>1414037</v>
      </c>
      <c r="H6442" s="4">
        <v>60077</v>
      </c>
      <c r="I6442" s="4">
        <v>0</v>
      </c>
      <c r="J6442" s="4">
        <v>0</v>
      </c>
      <c r="K6442" s="3" t="s">
        <v>1460</v>
      </c>
      <c r="L6442" s="4">
        <v>0.70054632981904497</v>
      </c>
    </row>
    <row r="6443" spans="2:12" x14ac:dyDescent="0.3">
      <c r="B6443" s="3" t="s">
        <v>261</v>
      </c>
      <c r="C6443" s="4">
        <v>2020</v>
      </c>
      <c r="D6443" s="3" t="s">
        <v>1450</v>
      </c>
      <c r="E6443" s="4">
        <v>16492649</v>
      </c>
      <c r="F6443" s="4"/>
      <c r="G6443" s="4">
        <v>16492649</v>
      </c>
      <c r="H6443" s="4">
        <v>0</v>
      </c>
      <c r="I6443" s="4">
        <v>16492649</v>
      </c>
      <c r="J6443" s="4"/>
      <c r="K6443" s="3" t="s">
        <v>1451</v>
      </c>
      <c r="L6443" s="4"/>
    </row>
    <row r="6444" spans="2:12" x14ac:dyDescent="0.3">
      <c r="B6444" s="3" t="s">
        <v>261</v>
      </c>
      <c r="C6444" s="4">
        <v>2020</v>
      </c>
      <c r="D6444" s="3" t="s">
        <v>1452</v>
      </c>
      <c r="E6444" s="4">
        <v>0</v>
      </c>
      <c r="F6444" s="4">
        <v>0</v>
      </c>
      <c r="G6444" s="4">
        <v>0</v>
      </c>
      <c r="H6444" s="4">
        <v>0</v>
      </c>
      <c r="I6444" s="4">
        <v>0</v>
      </c>
      <c r="J6444" s="4">
        <v>0</v>
      </c>
      <c r="K6444" s="3" t="s">
        <v>1460</v>
      </c>
      <c r="L6444" s="4"/>
    </row>
    <row r="6445" spans="2:12" x14ac:dyDescent="0.3">
      <c r="B6445" s="3" t="s">
        <v>261</v>
      </c>
      <c r="C6445" s="4">
        <v>2020</v>
      </c>
      <c r="D6445" s="3" t="s">
        <v>1453</v>
      </c>
      <c r="E6445" s="4">
        <v>0</v>
      </c>
      <c r="F6445" s="4">
        <v>0</v>
      </c>
      <c r="G6445" s="4">
        <v>0</v>
      </c>
      <c r="H6445" s="4">
        <v>0</v>
      </c>
      <c r="I6445" s="4">
        <v>0</v>
      </c>
      <c r="J6445" s="4">
        <v>0</v>
      </c>
      <c r="K6445" s="3" t="s">
        <v>1451</v>
      </c>
      <c r="L6445" s="4"/>
    </row>
    <row r="6446" spans="2:12" x14ac:dyDescent="0.3">
      <c r="B6446" s="3" t="s">
        <v>261</v>
      </c>
      <c r="C6446" s="4">
        <v>2020</v>
      </c>
      <c r="D6446" s="3" t="s">
        <v>1454</v>
      </c>
      <c r="E6446" s="4">
        <v>0</v>
      </c>
      <c r="F6446" s="4">
        <v>0</v>
      </c>
      <c r="G6446" s="4">
        <v>0</v>
      </c>
      <c r="H6446" s="4">
        <v>0</v>
      </c>
      <c r="I6446" s="4">
        <v>0</v>
      </c>
      <c r="J6446" s="4">
        <v>0</v>
      </c>
      <c r="K6446" s="3" t="s">
        <v>1460</v>
      </c>
      <c r="L6446" s="4"/>
    </row>
    <row r="6447" spans="2:12" x14ac:dyDescent="0.3">
      <c r="B6447" s="3" t="s">
        <v>261</v>
      </c>
      <c r="C6447" s="4">
        <v>2020</v>
      </c>
      <c r="D6447" s="3" t="s">
        <v>1455</v>
      </c>
      <c r="E6447" s="4">
        <v>19282517</v>
      </c>
      <c r="F6447" s="4">
        <v>4466893</v>
      </c>
      <c r="G6447" s="4">
        <v>14815624</v>
      </c>
      <c r="H6447" s="4">
        <v>0</v>
      </c>
      <c r="I6447" s="4">
        <v>0</v>
      </c>
      <c r="J6447" s="4">
        <v>0</v>
      </c>
      <c r="K6447" s="3" t="s">
        <v>1460</v>
      </c>
      <c r="L6447" s="4">
        <v>0.23165507905425417</v>
      </c>
    </row>
    <row r="6448" spans="2:12" x14ac:dyDescent="0.3">
      <c r="B6448" s="3" t="s">
        <v>261</v>
      </c>
      <c r="C6448" s="4">
        <v>2020</v>
      </c>
      <c r="D6448" s="3" t="s">
        <v>1456</v>
      </c>
      <c r="E6448" s="4">
        <v>29612255</v>
      </c>
      <c r="F6448" s="4">
        <v>14668000</v>
      </c>
      <c r="G6448" s="4">
        <v>14944255</v>
      </c>
      <c r="H6448" s="4">
        <v>5307</v>
      </c>
      <c r="I6448" s="4">
        <v>0</v>
      </c>
      <c r="J6448" s="4">
        <v>0</v>
      </c>
      <c r="K6448" s="3" t="s">
        <v>1460</v>
      </c>
      <c r="L6448" s="4">
        <v>0.49533546161884667</v>
      </c>
    </row>
    <row r="6449" spans="2:12" x14ac:dyDescent="0.3">
      <c r="B6449" s="3" t="s">
        <v>261</v>
      </c>
      <c r="C6449" s="4">
        <v>2020</v>
      </c>
      <c r="D6449" s="3" t="s">
        <v>1457</v>
      </c>
      <c r="E6449" s="4">
        <v>23006400</v>
      </c>
      <c r="F6449" s="4">
        <v>9127974</v>
      </c>
      <c r="G6449" s="4">
        <v>13878426</v>
      </c>
      <c r="H6449" s="4">
        <v>0</v>
      </c>
      <c r="I6449" s="4">
        <v>0</v>
      </c>
      <c r="J6449" s="4">
        <v>0</v>
      </c>
      <c r="K6449" s="3" t="s">
        <v>1460</v>
      </c>
      <c r="L6449" s="4">
        <v>0.39675803254746506</v>
      </c>
    </row>
    <row r="6450" spans="2:12" x14ac:dyDescent="0.3">
      <c r="B6450" s="3" t="s">
        <v>261</v>
      </c>
      <c r="C6450" s="4">
        <v>2020</v>
      </c>
      <c r="D6450" s="3" t="s">
        <v>1458</v>
      </c>
      <c r="E6450" s="4">
        <v>24943312</v>
      </c>
      <c r="F6450" s="4"/>
      <c r="G6450" s="4">
        <v>24943312</v>
      </c>
      <c r="H6450" s="4">
        <v>16584650</v>
      </c>
      <c r="I6450" s="4">
        <v>24943312</v>
      </c>
      <c r="J6450" s="4"/>
      <c r="K6450" s="3" t="s">
        <v>1451</v>
      </c>
      <c r="L6450" s="4"/>
    </row>
    <row r="6451" spans="2:12" x14ac:dyDescent="0.3">
      <c r="B6451" s="3" t="s">
        <v>261</v>
      </c>
      <c r="C6451" s="4">
        <v>2021</v>
      </c>
      <c r="D6451" s="3" t="s">
        <v>1446</v>
      </c>
      <c r="E6451" s="4">
        <v>5410309</v>
      </c>
      <c r="F6451" s="4">
        <v>2673088</v>
      </c>
      <c r="G6451" s="4">
        <v>2737221</v>
      </c>
      <c r="H6451" s="4">
        <v>60470</v>
      </c>
      <c r="I6451" s="4">
        <v>0</v>
      </c>
      <c r="J6451" s="4">
        <v>0</v>
      </c>
      <c r="K6451" s="3" t="s">
        <v>1447</v>
      </c>
      <c r="L6451" s="4">
        <v>0.49407307419964369</v>
      </c>
    </row>
    <row r="6452" spans="2:12" x14ac:dyDescent="0.3">
      <c r="B6452" s="3" t="s">
        <v>261</v>
      </c>
      <c r="C6452" s="4">
        <v>2021</v>
      </c>
      <c r="D6452" s="3" t="s">
        <v>1448</v>
      </c>
      <c r="E6452" s="4">
        <v>0</v>
      </c>
      <c r="F6452" s="4">
        <v>0</v>
      </c>
      <c r="G6452" s="4">
        <v>0</v>
      </c>
      <c r="H6452" s="4">
        <v>0</v>
      </c>
      <c r="I6452" s="4">
        <v>0</v>
      </c>
      <c r="J6452" s="4">
        <v>0</v>
      </c>
      <c r="K6452" s="3" t="s">
        <v>1451</v>
      </c>
      <c r="L6452" s="4"/>
    </row>
    <row r="6453" spans="2:12" x14ac:dyDescent="0.3">
      <c r="B6453" s="3" t="s">
        <v>261</v>
      </c>
      <c r="C6453" s="4">
        <v>2021</v>
      </c>
      <c r="D6453" s="3" t="s">
        <v>1449</v>
      </c>
      <c r="E6453" s="4">
        <v>4900646</v>
      </c>
      <c r="F6453" s="4">
        <v>3543107</v>
      </c>
      <c r="G6453" s="4">
        <v>1357539</v>
      </c>
      <c r="H6453" s="4">
        <v>87120</v>
      </c>
      <c r="I6453" s="4">
        <v>0</v>
      </c>
      <c r="J6453" s="4">
        <v>0</v>
      </c>
      <c r="K6453" s="3" t="s">
        <v>1447</v>
      </c>
      <c r="L6453" s="4">
        <v>0.72298774488098094</v>
      </c>
    </row>
    <row r="6454" spans="2:12" x14ac:dyDescent="0.3">
      <c r="B6454" s="3" t="s">
        <v>261</v>
      </c>
      <c r="C6454" s="4">
        <v>2021</v>
      </c>
      <c r="D6454" s="3" t="s">
        <v>1450</v>
      </c>
      <c r="E6454" s="4">
        <v>19654471</v>
      </c>
      <c r="F6454" s="4"/>
      <c r="G6454" s="4">
        <v>19654471</v>
      </c>
      <c r="H6454" s="4">
        <v>3161822</v>
      </c>
      <c r="I6454" s="4">
        <v>19654471</v>
      </c>
      <c r="J6454" s="4"/>
      <c r="K6454" s="3" t="s">
        <v>1451</v>
      </c>
      <c r="L6454" s="4"/>
    </row>
    <row r="6455" spans="2:12" x14ac:dyDescent="0.3">
      <c r="B6455" s="3" t="s">
        <v>261</v>
      </c>
      <c r="C6455" s="4">
        <v>2021</v>
      </c>
      <c r="D6455" s="3" t="s">
        <v>1452</v>
      </c>
      <c r="E6455" s="4">
        <v>0</v>
      </c>
      <c r="F6455" s="4">
        <v>0</v>
      </c>
      <c r="G6455" s="4">
        <v>0</v>
      </c>
      <c r="H6455" s="4">
        <v>0</v>
      </c>
      <c r="I6455" s="4">
        <v>0</v>
      </c>
      <c r="J6455" s="4">
        <v>0</v>
      </c>
      <c r="K6455" s="3" t="s">
        <v>1451</v>
      </c>
      <c r="L6455" s="4"/>
    </row>
    <row r="6456" spans="2:12" x14ac:dyDescent="0.3">
      <c r="B6456" s="3" t="s">
        <v>261</v>
      </c>
      <c r="C6456" s="4">
        <v>2021</v>
      </c>
      <c r="D6456" s="3" t="s">
        <v>1453</v>
      </c>
      <c r="E6456" s="4">
        <v>0</v>
      </c>
      <c r="F6456" s="4">
        <v>0</v>
      </c>
      <c r="G6456" s="4">
        <v>0</v>
      </c>
      <c r="H6456" s="4">
        <v>0</v>
      </c>
      <c r="I6456" s="4">
        <v>0</v>
      </c>
      <c r="J6456" s="4">
        <v>0</v>
      </c>
      <c r="K6456" s="3" t="s">
        <v>1451</v>
      </c>
      <c r="L6456" s="4"/>
    </row>
    <row r="6457" spans="2:12" x14ac:dyDescent="0.3">
      <c r="B6457" s="3" t="s">
        <v>261</v>
      </c>
      <c r="C6457" s="4">
        <v>2021</v>
      </c>
      <c r="D6457" s="3" t="s">
        <v>1454</v>
      </c>
      <c r="E6457" s="4">
        <v>0</v>
      </c>
      <c r="F6457" s="4">
        <v>0</v>
      </c>
      <c r="G6457" s="4">
        <v>0</v>
      </c>
      <c r="H6457" s="4">
        <v>0</v>
      </c>
      <c r="I6457" s="4">
        <v>0</v>
      </c>
      <c r="J6457" s="4">
        <v>0</v>
      </c>
      <c r="K6457" s="3" t="s">
        <v>1451</v>
      </c>
      <c r="L6457" s="4"/>
    </row>
    <row r="6458" spans="2:12" x14ac:dyDescent="0.3">
      <c r="B6458" s="3" t="s">
        <v>261</v>
      </c>
      <c r="C6458" s="4">
        <v>2021</v>
      </c>
      <c r="D6458" s="3" t="s">
        <v>1455</v>
      </c>
      <c r="E6458" s="4">
        <v>19282517</v>
      </c>
      <c r="F6458" s="4">
        <v>4748346</v>
      </c>
      <c r="G6458" s="4">
        <v>14534171</v>
      </c>
      <c r="H6458" s="4">
        <v>0</v>
      </c>
      <c r="I6458" s="4">
        <v>0</v>
      </c>
      <c r="J6458" s="4">
        <v>0</v>
      </c>
      <c r="K6458" s="3" t="s">
        <v>1447</v>
      </c>
      <c r="L6458" s="4">
        <v>0.24625135816034804</v>
      </c>
    </row>
    <row r="6459" spans="2:12" x14ac:dyDescent="0.3">
      <c r="B6459" s="3" t="s">
        <v>261</v>
      </c>
      <c r="C6459" s="4">
        <v>2021</v>
      </c>
      <c r="D6459" s="3" t="s">
        <v>1456</v>
      </c>
      <c r="E6459" s="4">
        <v>29798108</v>
      </c>
      <c r="F6459" s="4">
        <v>15278628</v>
      </c>
      <c r="G6459" s="4">
        <v>14519480</v>
      </c>
      <c r="H6459" s="4">
        <v>0</v>
      </c>
      <c r="I6459" s="4">
        <v>0</v>
      </c>
      <c r="J6459" s="4">
        <v>0</v>
      </c>
      <c r="K6459" s="3" t="s">
        <v>1447</v>
      </c>
      <c r="L6459" s="4">
        <v>0.51273819129724607</v>
      </c>
    </row>
    <row r="6460" spans="2:12" x14ac:dyDescent="0.3">
      <c r="B6460" s="3" t="s">
        <v>261</v>
      </c>
      <c r="C6460" s="4">
        <v>2021</v>
      </c>
      <c r="D6460" s="3" t="s">
        <v>1457</v>
      </c>
      <c r="E6460" s="4">
        <v>53830454</v>
      </c>
      <c r="F6460" s="4">
        <v>9776377</v>
      </c>
      <c r="G6460" s="4">
        <v>44054077</v>
      </c>
      <c r="H6460" s="4">
        <v>4987792</v>
      </c>
      <c r="I6460" s="4">
        <v>0</v>
      </c>
      <c r="J6460" s="4">
        <v>0</v>
      </c>
      <c r="K6460" s="3" t="s">
        <v>1447</v>
      </c>
      <c r="L6460" s="4">
        <v>0.18161424014740801</v>
      </c>
    </row>
    <row r="6461" spans="2:12" x14ac:dyDescent="0.3">
      <c r="B6461" s="3" t="s">
        <v>261</v>
      </c>
      <c r="C6461" s="4">
        <v>2021</v>
      </c>
      <c r="D6461" s="3" t="s">
        <v>1458</v>
      </c>
      <c r="E6461" s="4">
        <v>1164412</v>
      </c>
      <c r="F6461" s="4"/>
      <c r="G6461" s="4">
        <v>1164412</v>
      </c>
      <c r="H6461" s="4">
        <v>2334678</v>
      </c>
      <c r="I6461" s="4">
        <v>1164412</v>
      </c>
      <c r="J6461" s="4"/>
      <c r="K6461" s="3" t="s">
        <v>1451</v>
      </c>
      <c r="L6461" s="4"/>
    </row>
    <row r="6462" spans="2:12" x14ac:dyDescent="0.3">
      <c r="B6462" s="3" t="s">
        <v>261</v>
      </c>
      <c r="C6462" s="4">
        <v>2022</v>
      </c>
      <c r="D6462" s="3" t="s">
        <v>1446</v>
      </c>
      <c r="E6462" s="4">
        <v>5691641</v>
      </c>
      <c r="F6462" s="4">
        <v>2781892</v>
      </c>
      <c r="G6462" s="4">
        <v>2909749</v>
      </c>
      <c r="H6462" s="4">
        <v>281333</v>
      </c>
      <c r="I6462" s="4">
        <v>0</v>
      </c>
      <c r="J6462" s="4">
        <v>0</v>
      </c>
      <c r="K6462" s="3" t="s">
        <v>1447</v>
      </c>
      <c r="L6462" s="4">
        <v>0.4887680020577545</v>
      </c>
    </row>
    <row r="6463" spans="2:12" x14ac:dyDescent="0.3">
      <c r="B6463" s="3" t="s">
        <v>261</v>
      </c>
      <c r="C6463" s="4">
        <v>2022</v>
      </c>
      <c r="D6463" s="3" t="s">
        <v>1448</v>
      </c>
      <c r="E6463" s="4">
        <v>0</v>
      </c>
      <c r="F6463" s="4">
        <v>0</v>
      </c>
      <c r="G6463" s="4">
        <v>0</v>
      </c>
      <c r="H6463" s="4">
        <v>0</v>
      </c>
      <c r="I6463" s="4">
        <v>0</v>
      </c>
      <c r="J6463" s="4">
        <v>0</v>
      </c>
      <c r="K6463" s="3" t="s">
        <v>1451</v>
      </c>
      <c r="L6463" s="4"/>
    </row>
    <row r="6464" spans="2:12" x14ac:dyDescent="0.3">
      <c r="B6464" s="3" t="s">
        <v>261</v>
      </c>
      <c r="C6464" s="4">
        <v>2022</v>
      </c>
      <c r="D6464" s="3" t="s">
        <v>1449</v>
      </c>
      <c r="E6464" s="4">
        <v>5145088</v>
      </c>
      <c r="F6464" s="4">
        <v>3774386</v>
      </c>
      <c r="G6464" s="4">
        <v>1370702</v>
      </c>
      <c r="H6464" s="4">
        <v>244449</v>
      </c>
      <c r="I6464" s="4">
        <v>0</v>
      </c>
      <c r="J6464" s="4">
        <v>0</v>
      </c>
      <c r="K6464" s="3" t="s">
        <v>1447</v>
      </c>
      <c r="L6464" s="4">
        <v>0.73359017377350977</v>
      </c>
    </row>
    <row r="6465" spans="2:12" x14ac:dyDescent="0.3">
      <c r="B6465" s="3" t="s">
        <v>261</v>
      </c>
      <c r="C6465" s="4">
        <v>2022</v>
      </c>
      <c r="D6465" s="3" t="s">
        <v>1450</v>
      </c>
      <c r="E6465" s="4">
        <v>18636279</v>
      </c>
      <c r="F6465" s="4"/>
      <c r="G6465" s="4">
        <v>18636279</v>
      </c>
      <c r="H6465" s="4">
        <v>0</v>
      </c>
      <c r="I6465" s="4">
        <v>18636279</v>
      </c>
      <c r="J6465" s="4"/>
      <c r="K6465" s="3" t="s">
        <v>1451</v>
      </c>
      <c r="L6465" s="4"/>
    </row>
    <row r="6466" spans="2:12" x14ac:dyDescent="0.3">
      <c r="B6466" s="3" t="s">
        <v>261</v>
      </c>
      <c r="C6466" s="4">
        <v>2022</v>
      </c>
      <c r="D6466" s="3" t="s">
        <v>1452</v>
      </c>
      <c r="E6466" s="4">
        <v>0</v>
      </c>
      <c r="F6466" s="4">
        <v>0</v>
      </c>
      <c r="G6466" s="4">
        <v>0</v>
      </c>
      <c r="H6466" s="4">
        <v>0</v>
      </c>
      <c r="I6466" s="4">
        <v>0</v>
      </c>
      <c r="J6466" s="4">
        <v>0</v>
      </c>
      <c r="K6466" s="3" t="s">
        <v>1451</v>
      </c>
      <c r="L6466" s="4"/>
    </row>
    <row r="6467" spans="2:12" x14ac:dyDescent="0.3">
      <c r="B6467" s="3" t="s">
        <v>261</v>
      </c>
      <c r="C6467" s="4">
        <v>2022</v>
      </c>
      <c r="D6467" s="3" t="s">
        <v>1453</v>
      </c>
      <c r="E6467" s="4">
        <v>0</v>
      </c>
      <c r="F6467" s="4">
        <v>0</v>
      </c>
      <c r="G6467" s="4">
        <v>0</v>
      </c>
      <c r="H6467" s="4">
        <v>0</v>
      </c>
      <c r="I6467" s="4">
        <v>0</v>
      </c>
      <c r="J6467" s="4">
        <v>0</v>
      </c>
      <c r="K6467" s="3" t="s">
        <v>1451</v>
      </c>
      <c r="L6467" s="4"/>
    </row>
    <row r="6468" spans="2:12" x14ac:dyDescent="0.3">
      <c r="B6468" s="3" t="s">
        <v>261</v>
      </c>
      <c r="C6468" s="4">
        <v>2022</v>
      </c>
      <c r="D6468" s="3" t="s">
        <v>1454</v>
      </c>
      <c r="E6468" s="4">
        <v>0</v>
      </c>
      <c r="F6468" s="4">
        <v>0</v>
      </c>
      <c r="G6468" s="4">
        <v>0</v>
      </c>
      <c r="H6468" s="4">
        <v>0</v>
      </c>
      <c r="I6468" s="4">
        <v>0</v>
      </c>
      <c r="J6468" s="4">
        <v>0</v>
      </c>
      <c r="K6468" s="3" t="s">
        <v>1451</v>
      </c>
      <c r="L6468" s="4"/>
    </row>
    <row r="6469" spans="2:12" x14ac:dyDescent="0.3">
      <c r="B6469" s="3" t="s">
        <v>261</v>
      </c>
      <c r="C6469" s="4">
        <v>2022</v>
      </c>
      <c r="D6469" s="3" t="s">
        <v>1455</v>
      </c>
      <c r="E6469" s="4">
        <v>19282517</v>
      </c>
      <c r="F6469" s="4">
        <v>5029799</v>
      </c>
      <c r="G6469" s="4">
        <v>14252718</v>
      </c>
      <c r="H6469" s="4">
        <v>0</v>
      </c>
      <c r="I6469" s="4">
        <v>0</v>
      </c>
      <c r="J6469" s="4">
        <v>0</v>
      </c>
      <c r="K6469" s="3" t="s">
        <v>1447</v>
      </c>
      <c r="L6469" s="4">
        <v>0.26084763726644195</v>
      </c>
    </row>
    <row r="6470" spans="2:12" x14ac:dyDescent="0.3">
      <c r="B6470" s="3" t="s">
        <v>261</v>
      </c>
      <c r="C6470" s="4">
        <v>2022</v>
      </c>
      <c r="D6470" s="3" t="s">
        <v>1456</v>
      </c>
      <c r="E6470" s="4">
        <v>29974533</v>
      </c>
      <c r="F6470" s="4">
        <v>15892878</v>
      </c>
      <c r="G6470" s="4">
        <v>14081655</v>
      </c>
      <c r="H6470" s="4">
        <v>176428</v>
      </c>
      <c r="I6470" s="4">
        <v>0</v>
      </c>
      <c r="J6470" s="4">
        <v>0</v>
      </c>
      <c r="K6470" s="3" t="s">
        <v>1447</v>
      </c>
      <c r="L6470" s="4">
        <v>0.53021269755895784</v>
      </c>
    </row>
    <row r="6471" spans="2:12" x14ac:dyDescent="0.3">
      <c r="B6471" s="3" t="s">
        <v>261</v>
      </c>
      <c r="C6471" s="4">
        <v>2022</v>
      </c>
      <c r="D6471" s="3" t="s">
        <v>1457</v>
      </c>
      <c r="E6471" s="4">
        <v>53830455</v>
      </c>
      <c r="F6471" s="4">
        <v>10701746</v>
      </c>
      <c r="G6471" s="4">
        <v>43128709</v>
      </c>
      <c r="H6471" s="4">
        <v>0</v>
      </c>
      <c r="I6471" s="4">
        <v>0</v>
      </c>
      <c r="J6471" s="4">
        <v>0</v>
      </c>
      <c r="K6471" s="3" t="s">
        <v>1447</v>
      </c>
      <c r="L6471" s="4">
        <v>0.19880467293096446</v>
      </c>
    </row>
    <row r="6472" spans="2:12" x14ac:dyDescent="0.3">
      <c r="B6472" s="3" t="s">
        <v>261</v>
      </c>
      <c r="C6472" s="4">
        <v>2022</v>
      </c>
      <c r="D6472" s="3" t="s">
        <v>1458</v>
      </c>
      <c r="E6472" s="4">
        <v>1669414</v>
      </c>
      <c r="F6472" s="4"/>
      <c r="G6472" s="4">
        <v>1669414</v>
      </c>
      <c r="H6472" s="4">
        <v>505001</v>
      </c>
      <c r="I6472" s="4">
        <v>1669414</v>
      </c>
      <c r="J6472" s="4"/>
      <c r="K6472" s="3" t="s">
        <v>1451</v>
      </c>
      <c r="L6472" s="4"/>
    </row>
    <row r="6473" spans="2:12" x14ac:dyDescent="0.3">
      <c r="B6473" s="3" t="s">
        <v>261</v>
      </c>
      <c r="C6473" s="4">
        <v>2023</v>
      </c>
      <c r="D6473" s="3" t="s">
        <v>1446</v>
      </c>
      <c r="E6473" s="4">
        <v>6153592</v>
      </c>
      <c r="F6473" s="4">
        <v>3075909</v>
      </c>
      <c r="G6473" s="4">
        <v>3077683</v>
      </c>
      <c r="H6473" s="4">
        <v>461951</v>
      </c>
      <c r="I6473" s="4">
        <v>0</v>
      </c>
      <c r="J6473" s="4">
        <v>0</v>
      </c>
      <c r="K6473" s="3" t="s">
        <v>1447</v>
      </c>
      <c r="L6473" s="4">
        <v>0.49985585654687537</v>
      </c>
    </row>
    <row r="6474" spans="2:12" x14ac:dyDescent="0.3">
      <c r="B6474" s="3" t="s">
        <v>261</v>
      </c>
      <c r="C6474" s="4">
        <v>2023</v>
      </c>
      <c r="D6474" s="3" t="s">
        <v>1448</v>
      </c>
      <c r="E6474" s="4">
        <v>0</v>
      </c>
      <c r="F6474" s="4">
        <v>0</v>
      </c>
      <c r="G6474" s="4">
        <v>0</v>
      </c>
      <c r="H6474" s="4">
        <v>0</v>
      </c>
      <c r="I6474" s="4">
        <v>0</v>
      </c>
      <c r="J6474" s="4">
        <v>0</v>
      </c>
      <c r="K6474" s="3" t="s">
        <v>1451</v>
      </c>
      <c r="L6474" s="4"/>
    </row>
    <row r="6475" spans="2:12" x14ac:dyDescent="0.3">
      <c r="B6475" s="3" t="s">
        <v>261</v>
      </c>
      <c r="C6475" s="4">
        <v>2023</v>
      </c>
      <c r="D6475" s="3" t="s">
        <v>1449</v>
      </c>
      <c r="E6475" s="4">
        <v>5494901</v>
      </c>
      <c r="F6475" s="4">
        <v>3999156</v>
      </c>
      <c r="G6475" s="4">
        <v>1495745</v>
      </c>
      <c r="H6475" s="4">
        <v>13375</v>
      </c>
      <c r="I6475" s="4">
        <v>0</v>
      </c>
      <c r="J6475" s="4">
        <v>0</v>
      </c>
      <c r="K6475" s="3" t="s">
        <v>1447</v>
      </c>
      <c r="L6475" s="4">
        <v>0.72779400393200899</v>
      </c>
    </row>
    <row r="6476" spans="2:12" x14ac:dyDescent="0.3">
      <c r="B6476" s="3" t="s">
        <v>261</v>
      </c>
      <c r="C6476" s="4">
        <v>2023</v>
      </c>
      <c r="D6476" s="3" t="s">
        <v>1450</v>
      </c>
      <c r="E6476" s="4">
        <v>19607709</v>
      </c>
      <c r="F6476" s="4"/>
      <c r="G6476" s="4">
        <v>19607709</v>
      </c>
      <c r="H6476" s="4">
        <v>971430</v>
      </c>
      <c r="I6476" s="4">
        <v>19607709</v>
      </c>
      <c r="J6476" s="4"/>
      <c r="K6476" s="3" t="s">
        <v>1451</v>
      </c>
      <c r="L6476" s="4"/>
    </row>
    <row r="6477" spans="2:12" x14ac:dyDescent="0.3">
      <c r="B6477" s="3" t="s">
        <v>261</v>
      </c>
      <c r="C6477" s="4">
        <v>2023</v>
      </c>
      <c r="D6477" s="3" t="s">
        <v>1452</v>
      </c>
      <c r="E6477" s="4">
        <v>0</v>
      </c>
      <c r="F6477" s="4">
        <v>0</v>
      </c>
      <c r="G6477" s="4">
        <v>0</v>
      </c>
      <c r="H6477" s="4">
        <v>0</v>
      </c>
      <c r="I6477" s="4">
        <v>0</v>
      </c>
      <c r="J6477" s="4">
        <v>0</v>
      </c>
      <c r="K6477" s="3" t="s">
        <v>1451</v>
      </c>
      <c r="L6477" s="4"/>
    </row>
    <row r="6478" spans="2:12" x14ac:dyDescent="0.3">
      <c r="B6478" s="3" t="s">
        <v>261</v>
      </c>
      <c r="C6478" s="4">
        <v>2023</v>
      </c>
      <c r="D6478" s="3" t="s">
        <v>1453</v>
      </c>
      <c r="E6478" s="4">
        <v>0</v>
      </c>
      <c r="F6478" s="4">
        <v>0</v>
      </c>
      <c r="G6478" s="4">
        <v>0</v>
      </c>
      <c r="H6478" s="4">
        <v>0</v>
      </c>
      <c r="I6478" s="4">
        <v>0</v>
      </c>
      <c r="J6478" s="4">
        <v>0</v>
      </c>
      <c r="K6478" s="3" t="s">
        <v>1451</v>
      </c>
      <c r="L6478" s="4"/>
    </row>
    <row r="6479" spans="2:12" x14ac:dyDescent="0.3">
      <c r="B6479" s="3" t="s">
        <v>261</v>
      </c>
      <c r="C6479" s="4">
        <v>2023</v>
      </c>
      <c r="D6479" s="3" t="s">
        <v>1454</v>
      </c>
      <c r="E6479" s="4">
        <v>0</v>
      </c>
      <c r="F6479" s="4">
        <v>0</v>
      </c>
      <c r="G6479" s="4">
        <v>0</v>
      </c>
      <c r="H6479" s="4">
        <v>0</v>
      </c>
      <c r="I6479" s="4">
        <v>0</v>
      </c>
      <c r="J6479" s="4">
        <v>0</v>
      </c>
      <c r="K6479" s="3" t="s">
        <v>1451</v>
      </c>
      <c r="L6479" s="4"/>
    </row>
    <row r="6480" spans="2:12" x14ac:dyDescent="0.3">
      <c r="B6480" s="3" t="s">
        <v>261</v>
      </c>
      <c r="C6480" s="4">
        <v>2023</v>
      </c>
      <c r="D6480" s="3" t="s">
        <v>1455</v>
      </c>
      <c r="E6480" s="4">
        <v>19282517</v>
      </c>
      <c r="F6480" s="4">
        <v>5311252</v>
      </c>
      <c r="G6480" s="4">
        <v>13971265</v>
      </c>
      <c r="H6480" s="4">
        <v>0</v>
      </c>
      <c r="I6480" s="4">
        <v>0</v>
      </c>
      <c r="J6480" s="4">
        <v>0</v>
      </c>
      <c r="K6480" s="3" t="s">
        <v>1447</v>
      </c>
      <c r="L6480" s="4">
        <v>0.27544391637253579</v>
      </c>
    </row>
    <row r="6481" spans="2:12" x14ac:dyDescent="0.3">
      <c r="B6481" s="3" t="s">
        <v>261</v>
      </c>
      <c r="C6481" s="4">
        <v>2023</v>
      </c>
      <c r="D6481" s="3" t="s">
        <v>1456</v>
      </c>
      <c r="E6481" s="4">
        <v>31604186</v>
      </c>
      <c r="F6481" s="4">
        <v>16516016</v>
      </c>
      <c r="G6481" s="4">
        <v>15088170</v>
      </c>
      <c r="H6481" s="4">
        <v>1754114</v>
      </c>
      <c r="I6481" s="4">
        <v>0</v>
      </c>
      <c r="J6481" s="4">
        <v>0</v>
      </c>
      <c r="K6481" s="3" t="s">
        <v>1447</v>
      </c>
      <c r="L6481" s="4">
        <v>0.52258950760510015</v>
      </c>
    </row>
    <row r="6482" spans="2:12" x14ac:dyDescent="0.3">
      <c r="B6482" s="3" t="s">
        <v>261</v>
      </c>
      <c r="C6482" s="4">
        <v>2023</v>
      </c>
      <c r="D6482" s="3" t="s">
        <v>1457</v>
      </c>
      <c r="E6482" s="4">
        <v>53963684</v>
      </c>
      <c r="F6482" s="4">
        <v>11681164</v>
      </c>
      <c r="G6482" s="4">
        <v>42282520</v>
      </c>
      <c r="H6482" s="4">
        <v>133229</v>
      </c>
      <c r="I6482" s="4">
        <v>0</v>
      </c>
      <c r="J6482" s="4">
        <v>0</v>
      </c>
      <c r="K6482" s="3" t="s">
        <v>1447</v>
      </c>
      <c r="L6482" s="4">
        <v>0.21646342751543798</v>
      </c>
    </row>
    <row r="6483" spans="2:12" x14ac:dyDescent="0.3">
      <c r="B6483" s="3" t="s">
        <v>261</v>
      </c>
      <c r="C6483" s="4">
        <v>2023</v>
      </c>
      <c r="D6483" s="3" t="s">
        <v>1458</v>
      </c>
      <c r="E6483" s="4">
        <v>910030</v>
      </c>
      <c r="F6483" s="4"/>
      <c r="G6483" s="4">
        <v>910030</v>
      </c>
      <c r="H6483" s="4">
        <v>-759384</v>
      </c>
      <c r="I6483" s="4">
        <v>910030</v>
      </c>
      <c r="J6483" s="4"/>
      <c r="K6483" s="3" t="s">
        <v>1451</v>
      </c>
      <c r="L6483" s="4"/>
    </row>
    <row r="6484" spans="2:12" x14ac:dyDescent="0.3">
      <c r="B6484" s="3" t="s">
        <v>261</v>
      </c>
      <c r="C6484" s="4">
        <v>2024</v>
      </c>
      <c r="D6484" s="3" t="s">
        <v>1446</v>
      </c>
      <c r="E6484" s="4">
        <v>6631641</v>
      </c>
      <c r="F6484" s="4">
        <v>3214251</v>
      </c>
      <c r="G6484" s="4">
        <v>3417390</v>
      </c>
      <c r="H6484" s="4">
        <v>478043</v>
      </c>
      <c r="I6484" s="4">
        <v>6631641</v>
      </c>
      <c r="J6484" s="4">
        <v>3214251</v>
      </c>
      <c r="K6484" s="3" t="s">
        <v>1447</v>
      </c>
      <c r="L6484" s="4">
        <v>0.48468410759870745</v>
      </c>
    </row>
    <row r="6485" spans="2:12" x14ac:dyDescent="0.3">
      <c r="B6485" s="3" t="s">
        <v>261</v>
      </c>
      <c r="C6485" s="4">
        <v>2024</v>
      </c>
      <c r="D6485" s="3" t="s">
        <v>1448</v>
      </c>
      <c r="E6485" s="4">
        <v>0</v>
      </c>
      <c r="F6485" s="4">
        <v>0</v>
      </c>
      <c r="G6485" s="4">
        <v>0</v>
      </c>
      <c r="H6485" s="4">
        <v>0</v>
      </c>
      <c r="I6485" s="4">
        <v>0</v>
      </c>
      <c r="J6485" s="4">
        <v>0</v>
      </c>
      <c r="K6485" s="3"/>
      <c r="L6485" s="4"/>
    </row>
    <row r="6486" spans="2:12" x14ac:dyDescent="0.3">
      <c r="B6486" s="3" t="s">
        <v>261</v>
      </c>
      <c r="C6486" s="4">
        <v>2024</v>
      </c>
      <c r="D6486" s="3" t="s">
        <v>1449</v>
      </c>
      <c r="E6486" s="4">
        <v>6016258</v>
      </c>
      <c r="F6486" s="4">
        <v>4244393</v>
      </c>
      <c r="G6486" s="4">
        <v>1771865</v>
      </c>
      <c r="H6486" s="4">
        <v>521362</v>
      </c>
      <c r="I6486" s="4">
        <v>6016258</v>
      </c>
      <c r="J6486" s="4">
        <v>4244393</v>
      </c>
      <c r="K6486" s="3" t="s">
        <v>1447</v>
      </c>
      <c r="L6486" s="4">
        <v>0.70548719818864147</v>
      </c>
    </row>
    <row r="6487" spans="2:12" x14ac:dyDescent="0.3">
      <c r="B6487" s="3" t="s">
        <v>261</v>
      </c>
      <c r="C6487" s="4">
        <v>2024</v>
      </c>
      <c r="D6487" s="3" t="s">
        <v>1450</v>
      </c>
      <c r="E6487" s="4">
        <v>21932616</v>
      </c>
      <c r="F6487" s="4"/>
      <c r="G6487" s="4">
        <v>21932616</v>
      </c>
      <c r="H6487" s="4">
        <v>2324908</v>
      </c>
      <c r="I6487" s="4">
        <v>21932616</v>
      </c>
      <c r="J6487" s="4"/>
      <c r="K6487" s="3" t="s">
        <v>1451</v>
      </c>
      <c r="L6487" s="4"/>
    </row>
    <row r="6488" spans="2:12" x14ac:dyDescent="0.3">
      <c r="B6488" s="3" t="s">
        <v>261</v>
      </c>
      <c r="C6488" s="4">
        <v>2024</v>
      </c>
      <c r="D6488" s="3" t="s">
        <v>1452</v>
      </c>
      <c r="E6488" s="4">
        <v>0</v>
      </c>
      <c r="F6488" s="4">
        <v>0</v>
      </c>
      <c r="G6488" s="4">
        <v>0</v>
      </c>
      <c r="H6488" s="4">
        <v>0</v>
      </c>
      <c r="I6488" s="4">
        <v>0</v>
      </c>
      <c r="J6488" s="4">
        <v>0</v>
      </c>
      <c r="K6488" s="3"/>
      <c r="L6488" s="4"/>
    </row>
    <row r="6489" spans="2:12" x14ac:dyDescent="0.3">
      <c r="B6489" s="3" t="s">
        <v>261</v>
      </c>
      <c r="C6489" s="4">
        <v>2024</v>
      </c>
      <c r="D6489" s="3" t="s">
        <v>1453</v>
      </c>
      <c r="E6489" s="4">
        <v>0</v>
      </c>
      <c r="F6489" s="4">
        <v>0</v>
      </c>
      <c r="G6489" s="4">
        <v>0</v>
      </c>
      <c r="H6489" s="4">
        <v>0</v>
      </c>
      <c r="I6489" s="4">
        <v>0</v>
      </c>
      <c r="J6489" s="4">
        <v>0</v>
      </c>
      <c r="K6489" s="3" t="s">
        <v>1451</v>
      </c>
      <c r="L6489" s="4"/>
    </row>
    <row r="6490" spans="2:12" x14ac:dyDescent="0.3">
      <c r="B6490" s="3" t="s">
        <v>261</v>
      </c>
      <c r="C6490" s="4">
        <v>2024</v>
      </c>
      <c r="D6490" s="3" t="s">
        <v>1454</v>
      </c>
      <c r="E6490" s="4">
        <v>0</v>
      </c>
      <c r="F6490" s="4">
        <v>0</v>
      </c>
      <c r="G6490" s="4">
        <v>0</v>
      </c>
      <c r="H6490" s="4">
        <v>0</v>
      </c>
      <c r="I6490" s="4">
        <v>0</v>
      </c>
      <c r="J6490" s="4">
        <v>0</v>
      </c>
      <c r="K6490" s="3"/>
      <c r="L6490" s="4"/>
    </row>
    <row r="6491" spans="2:12" x14ac:dyDescent="0.3">
      <c r="B6491" s="3" t="s">
        <v>261</v>
      </c>
      <c r="C6491" s="4">
        <v>2024</v>
      </c>
      <c r="D6491" s="3" t="s">
        <v>1455</v>
      </c>
      <c r="E6491" s="4">
        <v>19282517</v>
      </c>
      <c r="F6491" s="4">
        <v>5592705</v>
      </c>
      <c r="G6491" s="4">
        <v>13689812</v>
      </c>
      <c r="H6491" s="4">
        <v>0</v>
      </c>
      <c r="I6491" s="4">
        <v>19282517</v>
      </c>
      <c r="J6491" s="4">
        <v>12632537</v>
      </c>
      <c r="K6491" s="3" t="s">
        <v>1447</v>
      </c>
      <c r="L6491" s="4">
        <v>0.29004019547862969</v>
      </c>
    </row>
    <row r="6492" spans="2:12" x14ac:dyDescent="0.3">
      <c r="B6492" s="3" t="s">
        <v>261</v>
      </c>
      <c r="C6492" s="4">
        <v>2024</v>
      </c>
      <c r="D6492" s="3" t="s">
        <v>1456</v>
      </c>
      <c r="E6492" s="4">
        <v>33038288</v>
      </c>
      <c r="F6492" s="4">
        <v>17157653</v>
      </c>
      <c r="G6492" s="4">
        <v>15880635</v>
      </c>
      <c r="H6492" s="4">
        <v>1423546</v>
      </c>
      <c r="I6492" s="4">
        <v>33038288</v>
      </c>
      <c r="J6492" s="4">
        <v>0</v>
      </c>
      <c r="K6492" s="3" t="s">
        <v>1447</v>
      </c>
      <c r="L6492" s="4">
        <v>0.519326334342748</v>
      </c>
    </row>
    <row r="6493" spans="2:12" x14ac:dyDescent="0.3">
      <c r="B6493" s="3" t="s">
        <v>261</v>
      </c>
      <c r="C6493" s="4">
        <v>2024</v>
      </c>
      <c r="D6493" s="3" t="s">
        <v>1457</v>
      </c>
      <c r="E6493" s="4">
        <v>55463776</v>
      </c>
      <c r="F6493" s="4">
        <v>12632537</v>
      </c>
      <c r="G6493" s="4">
        <v>42831239</v>
      </c>
      <c r="H6493" s="4">
        <v>1510647</v>
      </c>
      <c r="I6493" s="4">
        <v>55463776</v>
      </c>
      <c r="J6493" s="4">
        <v>12632537</v>
      </c>
      <c r="K6493" s="3" t="s">
        <v>1447</v>
      </c>
      <c r="L6493" s="4">
        <v>0.22776193600666497</v>
      </c>
    </row>
    <row r="6494" spans="2:12" x14ac:dyDescent="0.3">
      <c r="B6494" s="3" t="s">
        <v>261</v>
      </c>
      <c r="C6494" s="4">
        <v>2024</v>
      </c>
      <c r="D6494" s="3" t="s">
        <v>1458</v>
      </c>
      <c r="E6494" s="4">
        <v>2382447</v>
      </c>
      <c r="F6494" s="4"/>
      <c r="G6494" s="4">
        <v>2382447</v>
      </c>
      <c r="H6494" s="4">
        <v>1472417</v>
      </c>
      <c r="I6494" s="4">
        <v>2382447</v>
      </c>
      <c r="J6494" s="4"/>
      <c r="K6494" s="3" t="s">
        <v>1451</v>
      </c>
      <c r="L6494" s="4"/>
    </row>
    <row r="6495" spans="2:12" x14ac:dyDescent="0.3">
      <c r="B6495" s="3" t="s">
        <v>263</v>
      </c>
      <c r="C6495" s="4">
        <v>2019</v>
      </c>
      <c r="D6495" s="3" t="s">
        <v>1446</v>
      </c>
      <c r="E6495" s="4">
        <v>2202488</v>
      </c>
      <c r="F6495" s="4">
        <v>663660</v>
      </c>
      <c r="G6495" s="4">
        <v>1538828</v>
      </c>
      <c r="H6495" s="4">
        <v>11289</v>
      </c>
      <c r="I6495" s="4">
        <v>0</v>
      </c>
      <c r="J6495" s="4">
        <v>0</v>
      </c>
      <c r="K6495" s="3" t="s">
        <v>1447</v>
      </c>
      <c r="L6495" s="4">
        <v>0.30132286759337623</v>
      </c>
    </row>
    <row r="6496" spans="2:12" x14ac:dyDescent="0.3">
      <c r="B6496" s="3" t="s">
        <v>263</v>
      </c>
      <c r="C6496" s="4">
        <v>2019</v>
      </c>
      <c r="D6496" s="3" t="s">
        <v>1448</v>
      </c>
      <c r="E6496" s="4">
        <v>18488</v>
      </c>
      <c r="F6496" s="4">
        <v>6933</v>
      </c>
      <c r="G6496" s="4">
        <v>11555</v>
      </c>
      <c r="H6496" s="4">
        <v>0</v>
      </c>
      <c r="I6496" s="4">
        <v>0</v>
      </c>
      <c r="J6496" s="4">
        <v>0</v>
      </c>
      <c r="K6496" s="3" t="s">
        <v>1447</v>
      </c>
      <c r="L6496" s="4">
        <v>0.375</v>
      </c>
    </row>
    <row r="6497" spans="2:12" x14ac:dyDescent="0.3">
      <c r="B6497" s="3" t="s">
        <v>263</v>
      </c>
      <c r="C6497" s="4">
        <v>2019</v>
      </c>
      <c r="D6497" s="3" t="s">
        <v>1449</v>
      </c>
      <c r="E6497" s="4">
        <v>4631595</v>
      </c>
      <c r="F6497" s="4">
        <v>3217525</v>
      </c>
      <c r="G6497" s="4">
        <v>1414070</v>
      </c>
      <c r="H6497" s="4">
        <v>165174</v>
      </c>
      <c r="I6497" s="4">
        <v>0</v>
      </c>
      <c r="J6497" s="4">
        <v>0</v>
      </c>
      <c r="K6497" s="3" t="s">
        <v>1447</v>
      </c>
      <c r="L6497" s="4">
        <v>0.69469048999318805</v>
      </c>
    </row>
    <row r="6498" spans="2:12" x14ac:dyDescent="0.3">
      <c r="B6498" s="3" t="s">
        <v>263</v>
      </c>
      <c r="C6498" s="4">
        <v>2019</v>
      </c>
      <c r="D6498" s="3" t="s">
        <v>1450</v>
      </c>
      <c r="E6498" s="4">
        <v>1996062</v>
      </c>
      <c r="F6498" s="4"/>
      <c r="G6498" s="4">
        <v>1996062</v>
      </c>
      <c r="H6498" s="4">
        <v>0</v>
      </c>
      <c r="I6498" s="4">
        <v>1996062</v>
      </c>
      <c r="J6498" s="4"/>
      <c r="K6498" s="3" t="s">
        <v>1451</v>
      </c>
      <c r="L6498" s="4"/>
    </row>
    <row r="6499" spans="2:12" x14ac:dyDescent="0.3">
      <c r="B6499" s="3" t="s">
        <v>263</v>
      </c>
      <c r="C6499" s="4">
        <v>2019</v>
      </c>
      <c r="D6499" s="3" t="s">
        <v>1452</v>
      </c>
      <c r="E6499" s="4">
        <v>2960433</v>
      </c>
      <c r="F6499" s="4">
        <v>2570939</v>
      </c>
      <c r="G6499" s="4">
        <v>389494</v>
      </c>
      <c r="H6499" s="4">
        <v>0</v>
      </c>
      <c r="I6499" s="4">
        <v>0</v>
      </c>
      <c r="J6499" s="4">
        <v>0</v>
      </c>
      <c r="K6499" s="3" t="s">
        <v>1447</v>
      </c>
      <c r="L6499" s="4">
        <v>0.8684334352441011</v>
      </c>
    </row>
    <row r="6500" spans="2:12" x14ac:dyDescent="0.3">
      <c r="B6500" s="3" t="s">
        <v>263</v>
      </c>
      <c r="C6500" s="4">
        <v>2019</v>
      </c>
      <c r="D6500" s="3" t="s">
        <v>1453</v>
      </c>
      <c r="E6500" s="4">
        <v>0</v>
      </c>
      <c r="F6500" s="4">
        <v>0</v>
      </c>
      <c r="G6500" s="4">
        <v>0</v>
      </c>
      <c r="H6500" s="4">
        <v>0</v>
      </c>
      <c r="I6500" s="4">
        <v>0</v>
      </c>
      <c r="J6500" s="4">
        <v>0</v>
      </c>
      <c r="K6500" s="3" t="s">
        <v>1451</v>
      </c>
      <c r="L6500" s="4"/>
    </row>
    <row r="6501" spans="2:12" x14ac:dyDescent="0.3">
      <c r="B6501" s="3" t="s">
        <v>263</v>
      </c>
      <c r="C6501" s="4">
        <v>2019</v>
      </c>
      <c r="D6501" s="3" t="s">
        <v>1454</v>
      </c>
      <c r="E6501" s="4">
        <v>2211933</v>
      </c>
      <c r="F6501" s="4">
        <v>248612</v>
      </c>
      <c r="G6501" s="4">
        <v>1963321</v>
      </c>
      <c r="H6501" s="4">
        <v>0</v>
      </c>
      <c r="I6501" s="4">
        <v>0</v>
      </c>
      <c r="J6501" s="4">
        <v>0</v>
      </c>
      <c r="K6501" s="3" t="s">
        <v>1447</v>
      </c>
      <c r="L6501" s="4">
        <v>0.11239580945715806</v>
      </c>
    </row>
    <row r="6502" spans="2:12" x14ac:dyDescent="0.3">
      <c r="B6502" s="3" t="s">
        <v>263</v>
      </c>
      <c r="C6502" s="4">
        <v>2019</v>
      </c>
      <c r="D6502" s="3" t="s">
        <v>1455</v>
      </c>
      <c r="E6502" s="4">
        <v>13401023</v>
      </c>
      <c r="F6502" s="4">
        <v>4842216</v>
      </c>
      <c r="G6502" s="4">
        <v>8558807</v>
      </c>
      <c r="H6502" s="4">
        <v>0</v>
      </c>
      <c r="I6502" s="4">
        <v>0</v>
      </c>
      <c r="J6502" s="4">
        <v>0</v>
      </c>
      <c r="K6502" s="3" t="s">
        <v>1447</v>
      </c>
      <c r="L6502" s="4">
        <v>0.36133181772764661</v>
      </c>
    </row>
    <row r="6503" spans="2:12" x14ac:dyDescent="0.3">
      <c r="B6503" s="3" t="s">
        <v>263</v>
      </c>
      <c r="C6503" s="4">
        <v>2019</v>
      </c>
      <c r="D6503" s="3" t="s">
        <v>1456</v>
      </c>
      <c r="E6503" s="4">
        <v>10405991</v>
      </c>
      <c r="F6503" s="4">
        <v>1051384</v>
      </c>
      <c r="G6503" s="4">
        <v>9354607</v>
      </c>
      <c r="H6503" s="4">
        <v>6633548</v>
      </c>
      <c r="I6503" s="4">
        <v>0</v>
      </c>
      <c r="J6503" s="4">
        <v>0</v>
      </c>
      <c r="K6503" s="3" t="s">
        <v>1447</v>
      </c>
      <c r="L6503" s="4">
        <v>0.10103641258194439</v>
      </c>
    </row>
    <row r="6504" spans="2:12" x14ac:dyDescent="0.3">
      <c r="B6504" s="3" t="s">
        <v>263</v>
      </c>
      <c r="C6504" s="4">
        <v>2019</v>
      </c>
      <c r="D6504" s="3" t="s">
        <v>1457</v>
      </c>
      <c r="E6504" s="4">
        <v>6938116</v>
      </c>
      <c r="F6504" s="4">
        <v>1738089</v>
      </c>
      <c r="G6504" s="4">
        <v>5200027</v>
      </c>
      <c r="H6504" s="4">
        <v>29604</v>
      </c>
      <c r="I6504" s="4">
        <v>0</v>
      </c>
      <c r="J6504" s="4">
        <v>0</v>
      </c>
      <c r="K6504" s="3" t="s">
        <v>1447</v>
      </c>
      <c r="L6504" s="4">
        <v>0.25051310759289697</v>
      </c>
    </row>
    <row r="6505" spans="2:12" x14ac:dyDescent="0.3">
      <c r="B6505" s="3" t="s">
        <v>263</v>
      </c>
      <c r="C6505" s="4">
        <v>2019</v>
      </c>
      <c r="D6505" s="3" t="s">
        <v>1458</v>
      </c>
      <c r="E6505" s="4">
        <v>650422</v>
      </c>
      <c r="F6505" s="4"/>
      <c r="G6505" s="4">
        <v>650422</v>
      </c>
      <c r="H6505" s="4">
        <v>57705</v>
      </c>
      <c r="I6505" s="4">
        <v>650422</v>
      </c>
      <c r="J6505" s="4"/>
      <c r="K6505" s="3" t="s">
        <v>1451</v>
      </c>
      <c r="L6505" s="4"/>
    </row>
    <row r="6506" spans="2:12" x14ac:dyDescent="0.3">
      <c r="B6506" s="3" t="s">
        <v>263</v>
      </c>
      <c r="C6506" s="4">
        <v>2020</v>
      </c>
      <c r="D6506" s="3" t="s">
        <v>1446</v>
      </c>
      <c r="E6506" s="4">
        <v>2221160</v>
      </c>
      <c r="F6506" s="4">
        <v>729248</v>
      </c>
      <c r="G6506" s="4">
        <v>1491912</v>
      </c>
      <c r="H6506" s="4">
        <v>18672</v>
      </c>
      <c r="I6506" s="4">
        <v>0</v>
      </c>
      <c r="J6506" s="4">
        <v>0</v>
      </c>
      <c r="K6506" s="3" t="s">
        <v>1459</v>
      </c>
      <c r="L6506" s="4">
        <v>0.32831853626033242</v>
      </c>
    </row>
    <row r="6507" spans="2:12" x14ac:dyDescent="0.3">
      <c r="B6507" s="3" t="s">
        <v>263</v>
      </c>
      <c r="C6507" s="4">
        <v>2020</v>
      </c>
      <c r="D6507" s="3" t="s">
        <v>1448</v>
      </c>
      <c r="E6507" s="4">
        <v>0</v>
      </c>
      <c r="F6507" s="4">
        <v>0</v>
      </c>
      <c r="G6507" s="4">
        <v>0</v>
      </c>
      <c r="H6507" s="4">
        <v>0</v>
      </c>
      <c r="I6507" s="4">
        <v>0</v>
      </c>
      <c r="J6507" s="4">
        <v>0</v>
      </c>
      <c r="K6507" s="3" t="s">
        <v>1459</v>
      </c>
      <c r="L6507" s="4"/>
    </row>
    <row r="6508" spans="2:12" x14ac:dyDescent="0.3">
      <c r="B6508" s="3" t="s">
        <v>263</v>
      </c>
      <c r="C6508" s="4">
        <v>2020</v>
      </c>
      <c r="D6508" s="3" t="s">
        <v>1449</v>
      </c>
      <c r="E6508" s="4">
        <v>0</v>
      </c>
      <c r="F6508" s="4">
        <v>0</v>
      </c>
      <c r="G6508" s="4">
        <v>0</v>
      </c>
      <c r="H6508" s="4">
        <v>0</v>
      </c>
      <c r="I6508" s="4">
        <v>0</v>
      </c>
      <c r="J6508" s="4">
        <v>0</v>
      </c>
      <c r="K6508" s="3" t="s">
        <v>1459</v>
      </c>
      <c r="L6508" s="4"/>
    </row>
    <row r="6509" spans="2:12" x14ac:dyDescent="0.3">
      <c r="B6509" s="3" t="s">
        <v>263</v>
      </c>
      <c r="C6509" s="4">
        <v>2020</v>
      </c>
      <c r="D6509" s="3" t="s">
        <v>1450</v>
      </c>
      <c r="E6509" s="4">
        <v>1996062</v>
      </c>
      <c r="F6509" s="4"/>
      <c r="G6509" s="4">
        <v>1996062</v>
      </c>
      <c r="H6509" s="4">
        <v>0</v>
      </c>
      <c r="I6509" s="4">
        <v>1996062</v>
      </c>
      <c r="J6509" s="4"/>
      <c r="K6509" s="3" t="s">
        <v>1451</v>
      </c>
      <c r="L6509" s="4"/>
    </row>
    <row r="6510" spans="2:12" x14ac:dyDescent="0.3">
      <c r="B6510" s="3" t="s">
        <v>263</v>
      </c>
      <c r="C6510" s="4">
        <v>2020</v>
      </c>
      <c r="D6510" s="3" t="s">
        <v>1452</v>
      </c>
      <c r="E6510" s="4">
        <v>0</v>
      </c>
      <c r="F6510" s="4">
        <v>0</v>
      </c>
      <c r="G6510" s="4">
        <v>0</v>
      </c>
      <c r="H6510" s="4">
        <v>0</v>
      </c>
      <c r="I6510" s="4">
        <v>0</v>
      </c>
      <c r="J6510" s="4">
        <v>0</v>
      </c>
      <c r="K6510" s="3" t="s">
        <v>1459</v>
      </c>
      <c r="L6510" s="4"/>
    </row>
    <row r="6511" spans="2:12" x14ac:dyDescent="0.3">
      <c r="B6511" s="3" t="s">
        <v>263</v>
      </c>
      <c r="C6511" s="4">
        <v>2020</v>
      </c>
      <c r="D6511" s="3" t="s">
        <v>1453</v>
      </c>
      <c r="E6511" s="4">
        <v>0</v>
      </c>
      <c r="F6511" s="4">
        <v>0</v>
      </c>
      <c r="G6511" s="4">
        <v>0</v>
      </c>
      <c r="H6511" s="4">
        <v>0</v>
      </c>
      <c r="I6511" s="4">
        <v>0</v>
      </c>
      <c r="J6511" s="4">
        <v>0</v>
      </c>
      <c r="K6511" s="3" t="s">
        <v>1451</v>
      </c>
      <c r="L6511" s="4"/>
    </row>
    <row r="6512" spans="2:12" x14ac:dyDescent="0.3">
      <c r="B6512" s="3" t="s">
        <v>263</v>
      </c>
      <c r="C6512" s="4">
        <v>2020</v>
      </c>
      <c r="D6512" s="3" t="s">
        <v>1454</v>
      </c>
      <c r="E6512" s="4">
        <v>20554774</v>
      </c>
      <c r="F6512" s="4">
        <v>7723433</v>
      </c>
      <c r="G6512" s="4">
        <v>12831341</v>
      </c>
      <c r="H6512" s="4">
        <v>113146</v>
      </c>
      <c r="I6512" s="4">
        <v>0</v>
      </c>
      <c r="J6512" s="4">
        <v>0</v>
      </c>
      <c r="K6512" s="3" t="s">
        <v>1459</v>
      </c>
      <c r="L6512" s="4">
        <v>0.37574886495954662</v>
      </c>
    </row>
    <row r="6513" spans="2:12" x14ac:dyDescent="0.3">
      <c r="B6513" s="3" t="s">
        <v>263</v>
      </c>
      <c r="C6513" s="4">
        <v>2020</v>
      </c>
      <c r="D6513" s="3" t="s">
        <v>1455</v>
      </c>
      <c r="E6513" s="4">
        <v>13847032</v>
      </c>
      <c r="F6513" s="4">
        <v>5132290</v>
      </c>
      <c r="G6513" s="4">
        <v>8714742</v>
      </c>
      <c r="H6513" s="4">
        <v>446009</v>
      </c>
      <c r="I6513" s="4">
        <v>0</v>
      </c>
      <c r="J6513" s="4">
        <v>0</v>
      </c>
      <c r="K6513" s="3" t="s">
        <v>1459</v>
      </c>
      <c r="L6513" s="4">
        <v>0.37064188195708653</v>
      </c>
    </row>
    <row r="6514" spans="2:12" x14ac:dyDescent="0.3">
      <c r="B6514" s="3" t="s">
        <v>263</v>
      </c>
      <c r="C6514" s="4">
        <v>2020</v>
      </c>
      <c r="D6514" s="3" t="s">
        <v>1456</v>
      </c>
      <c r="E6514" s="4">
        <v>0</v>
      </c>
      <c r="F6514" s="4">
        <v>0</v>
      </c>
      <c r="G6514" s="4">
        <v>0</v>
      </c>
      <c r="H6514" s="4">
        <v>0</v>
      </c>
      <c r="I6514" s="4">
        <v>0</v>
      </c>
      <c r="J6514" s="4">
        <v>0</v>
      </c>
      <c r="K6514" s="3" t="s">
        <v>1459</v>
      </c>
      <c r="L6514" s="4"/>
    </row>
    <row r="6515" spans="2:12" x14ac:dyDescent="0.3">
      <c r="B6515" s="3" t="s">
        <v>263</v>
      </c>
      <c r="C6515" s="4">
        <v>2020</v>
      </c>
      <c r="D6515" s="3" t="s">
        <v>1457</v>
      </c>
      <c r="E6515" s="4">
        <v>7074152</v>
      </c>
      <c r="F6515" s="4">
        <v>1890848</v>
      </c>
      <c r="G6515" s="4">
        <v>5183304</v>
      </c>
      <c r="H6515" s="4">
        <v>136036</v>
      </c>
      <c r="I6515" s="4">
        <v>0</v>
      </c>
      <c r="J6515" s="4">
        <v>0</v>
      </c>
      <c r="K6515" s="3" t="s">
        <v>1459</v>
      </c>
      <c r="L6515" s="4">
        <v>0.26728970482963893</v>
      </c>
    </row>
    <row r="6516" spans="2:12" x14ac:dyDescent="0.3">
      <c r="B6516" s="3" t="s">
        <v>263</v>
      </c>
      <c r="C6516" s="4">
        <v>2020</v>
      </c>
      <c r="D6516" s="3" t="s">
        <v>1458</v>
      </c>
      <c r="E6516" s="4">
        <v>437234</v>
      </c>
      <c r="F6516" s="4"/>
      <c r="G6516" s="4">
        <v>437234</v>
      </c>
      <c r="H6516" s="4">
        <v>0</v>
      </c>
      <c r="I6516" s="4">
        <v>437234</v>
      </c>
      <c r="J6516" s="4"/>
      <c r="K6516" s="3" t="s">
        <v>1451</v>
      </c>
      <c r="L6516" s="4"/>
    </row>
    <row r="6517" spans="2:12" x14ac:dyDescent="0.3">
      <c r="B6517" s="3" t="s">
        <v>263</v>
      </c>
      <c r="C6517" s="4">
        <v>2021</v>
      </c>
      <c r="D6517" s="3" t="s">
        <v>1446</v>
      </c>
      <c r="E6517" s="4">
        <v>2264130</v>
      </c>
      <c r="F6517" s="4">
        <v>796927</v>
      </c>
      <c r="G6517" s="4">
        <v>1467203</v>
      </c>
      <c r="H6517" s="4">
        <v>42970</v>
      </c>
      <c r="I6517" s="4">
        <v>0</v>
      </c>
      <c r="J6517" s="4">
        <v>0</v>
      </c>
      <c r="K6517" s="3" t="s">
        <v>1447</v>
      </c>
      <c r="L6517" s="4">
        <v>0.35197934747563081</v>
      </c>
    </row>
    <row r="6518" spans="2:12" x14ac:dyDescent="0.3">
      <c r="B6518" s="3" t="s">
        <v>263</v>
      </c>
      <c r="C6518" s="4">
        <v>2021</v>
      </c>
      <c r="D6518" s="3" t="s">
        <v>1448</v>
      </c>
      <c r="E6518" s="4">
        <v>0</v>
      </c>
      <c r="F6518" s="4">
        <v>0</v>
      </c>
      <c r="G6518" s="4">
        <v>0</v>
      </c>
      <c r="H6518" s="4">
        <v>0</v>
      </c>
      <c r="I6518" s="4">
        <v>0</v>
      </c>
      <c r="J6518" s="4">
        <v>0</v>
      </c>
      <c r="K6518" s="3" t="s">
        <v>1447</v>
      </c>
      <c r="L6518" s="4"/>
    </row>
    <row r="6519" spans="2:12" x14ac:dyDescent="0.3">
      <c r="B6519" s="3" t="s">
        <v>263</v>
      </c>
      <c r="C6519" s="4">
        <v>2021</v>
      </c>
      <c r="D6519" s="3" t="s">
        <v>1449</v>
      </c>
      <c r="E6519" s="4">
        <v>5026399</v>
      </c>
      <c r="F6519" s="4">
        <v>3744179</v>
      </c>
      <c r="G6519" s="4">
        <v>1282220</v>
      </c>
      <c r="H6519" s="4">
        <v>368924</v>
      </c>
      <c r="I6519" s="4">
        <v>0</v>
      </c>
      <c r="J6519" s="4">
        <v>0</v>
      </c>
      <c r="K6519" s="3" t="s">
        <v>1447</v>
      </c>
      <c r="L6519" s="4">
        <v>0.74490286186989929</v>
      </c>
    </row>
    <row r="6520" spans="2:12" x14ac:dyDescent="0.3">
      <c r="B6520" s="3" t="s">
        <v>263</v>
      </c>
      <c r="C6520" s="4">
        <v>2021</v>
      </c>
      <c r="D6520" s="3" t="s">
        <v>1450</v>
      </c>
      <c r="E6520" s="4">
        <v>1996062</v>
      </c>
      <c r="F6520" s="4"/>
      <c r="G6520" s="4">
        <v>1996062</v>
      </c>
      <c r="H6520" s="4">
        <v>0</v>
      </c>
      <c r="I6520" s="4">
        <v>1996062</v>
      </c>
      <c r="J6520" s="4"/>
      <c r="K6520" s="3" t="s">
        <v>1451</v>
      </c>
      <c r="L6520" s="4"/>
    </row>
    <row r="6521" spans="2:12" x14ac:dyDescent="0.3">
      <c r="B6521" s="3" t="s">
        <v>263</v>
      </c>
      <c r="C6521" s="4">
        <v>2021</v>
      </c>
      <c r="D6521" s="3" t="s">
        <v>1452</v>
      </c>
      <c r="E6521" s="4">
        <v>17441641</v>
      </c>
      <c r="F6521" s="4">
        <v>4631969</v>
      </c>
      <c r="G6521" s="4">
        <v>12809672</v>
      </c>
      <c r="H6521" s="4">
        <v>1544342</v>
      </c>
      <c r="I6521" s="4">
        <v>0</v>
      </c>
      <c r="J6521" s="4">
        <v>0</v>
      </c>
      <c r="K6521" s="3" t="s">
        <v>1447</v>
      </c>
      <c r="L6521" s="4">
        <v>0.2655695642399703</v>
      </c>
    </row>
    <row r="6522" spans="2:12" x14ac:dyDescent="0.3">
      <c r="B6522" s="3" t="s">
        <v>263</v>
      </c>
      <c r="C6522" s="4">
        <v>2021</v>
      </c>
      <c r="D6522" s="3" t="s">
        <v>1453</v>
      </c>
      <c r="E6522" s="4">
        <v>0</v>
      </c>
      <c r="F6522" s="4">
        <v>0</v>
      </c>
      <c r="G6522" s="4">
        <v>0</v>
      </c>
      <c r="H6522" s="4">
        <v>0</v>
      </c>
      <c r="I6522" s="4">
        <v>0</v>
      </c>
      <c r="J6522" s="4">
        <v>0</v>
      </c>
      <c r="K6522" s="3" t="s">
        <v>1451</v>
      </c>
      <c r="L6522" s="4"/>
    </row>
    <row r="6523" spans="2:12" x14ac:dyDescent="0.3">
      <c r="B6523" s="3" t="s">
        <v>263</v>
      </c>
      <c r="C6523" s="4">
        <v>2021</v>
      </c>
      <c r="D6523" s="3" t="s">
        <v>1454</v>
      </c>
      <c r="E6523" s="4">
        <v>0</v>
      </c>
      <c r="F6523" s="4">
        <v>0</v>
      </c>
      <c r="G6523" s="4">
        <v>0</v>
      </c>
      <c r="H6523" s="4">
        <v>0</v>
      </c>
      <c r="I6523" s="4">
        <v>0</v>
      </c>
      <c r="J6523" s="4">
        <v>0</v>
      </c>
      <c r="K6523" s="3" t="s">
        <v>1447</v>
      </c>
      <c r="L6523" s="4"/>
    </row>
    <row r="6524" spans="2:12" x14ac:dyDescent="0.3">
      <c r="B6524" s="3" t="s">
        <v>263</v>
      </c>
      <c r="C6524" s="4">
        <v>2021</v>
      </c>
      <c r="D6524" s="3" t="s">
        <v>1455</v>
      </c>
      <c r="E6524" s="4">
        <v>13884762</v>
      </c>
      <c r="F6524" s="4">
        <v>5426137</v>
      </c>
      <c r="G6524" s="4">
        <v>8458625</v>
      </c>
      <c r="H6524" s="4">
        <v>37730</v>
      </c>
      <c r="I6524" s="4">
        <v>0</v>
      </c>
      <c r="J6524" s="4">
        <v>0</v>
      </c>
      <c r="K6524" s="3" t="s">
        <v>1447</v>
      </c>
      <c r="L6524" s="4">
        <v>0.39079798414981837</v>
      </c>
    </row>
    <row r="6525" spans="2:12" x14ac:dyDescent="0.3">
      <c r="B6525" s="3" t="s">
        <v>263</v>
      </c>
      <c r="C6525" s="4">
        <v>2021</v>
      </c>
      <c r="D6525" s="3" t="s">
        <v>1456</v>
      </c>
      <c r="E6525" s="4">
        <v>0</v>
      </c>
      <c r="F6525" s="4">
        <v>0</v>
      </c>
      <c r="G6525" s="4">
        <v>0</v>
      </c>
      <c r="H6525" s="4">
        <v>0</v>
      </c>
      <c r="I6525" s="4">
        <v>0</v>
      </c>
      <c r="J6525" s="4">
        <v>0</v>
      </c>
      <c r="K6525" s="3" t="s">
        <v>1447</v>
      </c>
      <c r="L6525" s="4"/>
    </row>
    <row r="6526" spans="2:12" x14ac:dyDescent="0.3">
      <c r="B6526" s="3" t="s">
        <v>263</v>
      </c>
      <c r="C6526" s="4">
        <v>2021</v>
      </c>
      <c r="D6526" s="3" t="s">
        <v>1457</v>
      </c>
      <c r="E6526" s="4">
        <v>7383566</v>
      </c>
      <c r="F6526" s="4">
        <v>2068350</v>
      </c>
      <c r="G6526" s="4">
        <v>5315216</v>
      </c>
      <c r="H6526" s="4">
        <v>309414</v>
      </c>
      <c r="I6526" s="4">
        <v>0</v>
      </c>
      <c r="J6526" s="4">
        <v>0</v>
      </c>
      <c r="K6526" s="3" t="s">
        <v>1447</v>
      </c>
      <c r="L6526" s="4">
        <v>0.28012886997962771</v>
      </c>
    </row>
    <row r="6527" spans="2:12" x14ac:dyDescent="0.3">
      <c r="B6527" s="3" t="s">
        <v>263</v>
      </c>
      <c r="C6527" s="4">
        <v>2021</v>
      </c>
      <c r="D6527" s="3" t="s">
        <v>1458</v>
      </c>
      <c r="E6527" s="4">
        <v>464848</v>
      </c>
      <c r="F6527" s="4"/>
      <c r="G6527" s="4">
        <v>464848</v>
      </c>
      <c r="H6527" s="4">
        <v>27614</v>
      </c>
      <c r="I6527" s="4">
        <v>464848</v>
      </c>
      <c r="J6527" s="4"/>
      <c r="K6527" s="3" t="s">
        <v>1451</v>
      </c>
      <c r="L6527" s="4"/>
    </row>
    <row r="6528" spans="2:12" x14ac:dyDescent="0.3">
      <c r="B6528" s="3" t="s">
        <v>263</v>
      </c>
      <c r="C6528" s="4">
        <v>2022</v>
      </c>
      <c r="D6528" s="3" t="s">
        <v>1446</v>
      </c>
      <c r="E6528" s="4">
        <v>2307691</v>
      </c>
      <c r="F6528" s="4">
        <v>868961</v>
      </c>
      <c r="G6528" s="4">
        <v>1438730</v>
      </c>
      <c r="H6528" s="4">
        <v>1471136</v>
      </c>
      <c r="I6528" s="4">
        <v>0</v>
      </c>
      <c r="J6528" s="4">
        <v>0</v>
      </c>
      <c r="K6528" s="3" t="s">
        <v>1460</v>
      </c>
      <c r="L6528" s="4">
        <v>0.37654998004498869</v>
      </c>
    </row>
    <row r="6529" spans="2:12" x14ac:dyDescent="0.3">
      <c r="B6529" s="3" t="s">
        <v>263</v>
      </c>
      <c r="C6529" s="4">
        <v>2022</v>
      </c>
      <c r="D6529" s="3" t="s">
        <v>1448</v>
      </c>
      <c r="E6529" s="4">
        <v>0</v>
      </c>
      <c r="F6529" s="4">
        <v>0</v>
      </c>
      <c r="G6529" s="4">
        <v>0</v>
      </c>
      <c r="H6529" s="4">
        <v>0</v>
      </c>
      <c r="I6529" s="4">
        <v>0</v>
      </c>
      <c r="J6529" s="4">
        <v>0</v>
      </c>
      <c r="K6529" s="3" t="s">
        <v>1451</v>
      </c>
      <c r="L6529" s="4"/>
    </row>
    <row r="6530" spans="2:12" x14ac:dyDescent="0.3">
      <c r="B6530" s="3" t="s">
        <v>263</v>
      </c>
      <c r="C6530" s="4">
        <v>2022</v>
      </c>
      <c r="D6530" s="3" t="s">
        <v>1449</v>
      </c>
      <c r="E6530" s="4">
        <v>5348589</v>
      </c>
      <c r="F6530" s="4">
        <v>4049907</v>
      </c>
      <c r="G6530" s="4">
        <v>1298682</v>
      </c>
      <c r="H6530" s="4">
        <v>322190</v>
      </c>
      <c r="I6530" s="4">
        <v>0</v>
      </c>
      <c r="J6530" s="4">
        <v>0</v>
      </c>
      <c r="K6530" s="3" t="s">
        <v>1460</v>
      </c>
      <c r="L6530" s="4">
        <v>0.75719166307226071</v>
      </c>
    </row>
    <row r="6531" spans="2:12" x14ac:dyDescent="0.3">
      <c r="B6531" s="3" t="s">
        <v>263</v>
      </c>
      <c r="C6531" s="4">
        <v>2022</v>
      </c>
      <c r="D6531" s="3" t="s">
        <v>1450</v>
      </c>
      <c r="E6531" s="4">
        <v>2743232</v>
      </c>
      <c r="F6531" s="4"/>
      <c r="G6531" s="4">
        <v>2743232</v>
      </c>
      <c r="H6531" s="4">
        <v>760000</v>
      </c>
      <c r="I6531" s="4">
        <v>2743232</v>
      </c>
      <c r="J6531" s="4"/>
      <c r="K6531" s="3" t="s">
        <v>1451</v>
      </c>
      <c r="L6531" s="4"/>
    </row>
    <row r="6532" spans="2:12" x14ac:dyDescent="0.3">
      <c r="B6532" s="3" t="s">
        <v>263</v>
      </c>
      <c r="C6532" s="4">
        <v>2022</v>
      </c>
      <c r="D6532" s="3" t="s">
        <v>1452</v>
      </c>
      <c r="E6532" s="4">
        <v>18554310</v>
      </c>
      <c r="F6532" s="4">
        <v>5074265</v>
      </c>
      <c r="G6532" s="4">
        <v>13480045</v>
      </c>
      <c r="H6532" s="4">
        <v>0</v>
      </c>
      <c r="I6532" s="4">
        <v>0</v>
      </c>
      <c r="J6532" s="4">
        <v>0</v>
      </c>
      <c r="K6532" s="3" t="s">
        <v>1460</v>
      </c>
      <c r="L6532" s="4">
        <v>0.27348174090009275</v>
      </c>
    </row>
    <row r="6533" spans="2:12" x14ac:dyDescent="0.3">
      <c r="B6533" s="3" t="s">
        <v>263</v>
      </c>
      <c r="C6533" s="4">
        <v>2022</v>
      </c>
      <c r="D6533" s="3" t="s">
        <v>1453</v>
      </c>
      <c r="E6533" s="4">
        <v>0</v>
      </c>
      <c r="F6533" s="4">
        <v>0</v>
      </c>
      <c r="G6533" s="4">
        <v>0</v>
      </c>
      <c r="H6533" s="4">
        <v>0</v>
      </c>
      <c r="I6533" s="4">
        <v>0</v>
      </c>
      <c r="J6533" s="4">
        <v>0</v>
      </c>
      <c r="K6533" s="3" t="s">
        <v>1451</v>
      </c>
      <c r="L6533" s="4"/>
    </row>
    <row r="6534" spans="2:12" x14ac:dyDescent="0.3">
      <c r="B6534" s="3" t="s">
        <v>263</v>
      </c>
      <c r="C6534" s="4">
        <v>2022</v>
      </c>
      <c r="D6534" s="3" t="s">
        <v>1454</v>
      </c>
      <c r="E6534" s="4">
        <v>0</v>
      </c>
      <c r="F6534" s="4">
        <v>0</v>
      </c>
      <c r="G6534" s="4">
        <v>0</v>
      </c>
      <c r="H6534" s="4">
        <v>0</v>
      </c>
      <c r="I6534" s="4">
        <v>0</v>
      </c>
      <c r="J6534" s="4">
        <v>0</v>
      </c>
      <c r="K6534" s="3" t="s">
        <v>1451</v>
      </c>
      <c r="L6534" s="4"/>
    </row>
    <row r="6535" spans="2:12" x14ac:dyDescent="0.3">
      <c r="B6535" s="3" t="s">
        <v>263</v>
      </c>
      <c r="C6535" s="4">
        <v>2022</v>
      </c>
      <c r="D6535" s="3" t="s">
        <v>1455</v>
      </c>
      <c r="E6535" s="4">
        <v>13943575</v>
      </c>
      <c r="F6535" s="4">
        <v>5726946</v>
      </c>
      <c r="G6535" s="4">
        <v>8216629</v>
      </c>
      <c r="H6535" s="4">
        <v>0</v>
      </c>
      <c r="I6535" s="4">
        <v>0</v>
      </c>
      <c r="J6535" s="4">
        <v>0</v>
      </c>
      <c r="K6535" s="3" t="s">
        <v>1460</v>
      </c>
      <c r="L6535" s="4">
        <v>0.41072293152939615</v>
      </c>
    </row>
    <row r="6536" spans="2:12" x14ac:dyDescent="0.3">
      <c r="B6536" s="3" t="s">
        <v>263</v>
      </c>
      <c r="C6536" s="4">
        <v>2022</v>
      </c>
      <c r="D6536" s="3" t="s">
        <v>1456</v>
      </c>
      <c r="E6536" s="4">
        <v>0</v>
      </c>
      <c r="F6536" s="4">
        <v>0</v>
      </c>
      <c r="G6536" s="4">
        <v>0</v>
      </c>
      <c r="H6536" s="4">
        <v>0</v>
      </c>
      <c r="I6536" s="4">
        <v>0</v>
      </c>
      <c r="J6536" s="4">
        <v>0</v>
      </c>
      <c r="K6536" s="3" t="s">
        <v>1451</v>
      </c>
      <c r="L6536" s="4"/>
    </row>
    <row r="6537" spans="2:12" x14ac:dyDescent="0.3">
      <c r="B6537" s="3" t="s">
        <v>263</v>
      </c>
      <c r="C6537" s="4">
        <v>2022</v>
      </c>
      <c r="D6537" s="3" t="s">
        <v>1457</v>
      </c>
      <c r="E6537" s="4">
        <v>7452033</v>
      </c>
      <c r="F6537" s="4">
        <v>2255646</v>
      </c>
      <c r="G6537" s="4">
        <v>5196387</v>
      </c>
      <c r="H6537" s="4">
        <v>0</v>
      </c>
      <c r="I6537" s="4">
        <v>0</v>
      </c>
      <c r="J6537" s="4">
        <v>0</v>
      </c>
      <c r="K6537" s="3" t="s">
        <v>1460</v>
      </c>
      <c r="L6537" s="4">
        <v>0.30268867569427027</v>
      </c>
    </row>
    <row r="6538" spans="2:12" x14ac:dyDescent="0.3">
      <c r="B6538" s="3" t="s">
        <v>263</v>
      </c>
      <c r="C6538" s="4">
        <v>2022</v>
      </c>
      <c r="D6538" s="3" t="s">
        <v>1458</v>
      </c>
      <c r="E6538" s="4">
        <v>652474</v>
      </c>
      <c r="F6538" s="4"/>
      <c r="G6538" s="4">
        <v>652474</v>
      </c>
      <c r="H6538" s="4">
        <v>0</v>
      </c>
      <c r="I6538" s="4">
        <v>652474</v>
      </c>
      <c r="J6538" s="4"/>
      <c r="K6538" s="3" t="s">
        <v>1451</v>
      </c>
      <c r="L6538" s="4"/>
    </row>
    <row r="6539" spans="2:12" x14ac:dyDescent="0.3">
      <c r="B6539" s="3" t="s">
        <v>263</v>
      </c>
      <c r="C6539" s="4">
        <v>2023</v>
      </c>
      <c r="D6539" s="3" t="s">
        <v>1446</v>
      </c>
      <c r="E6539" s="4">
        <v>2307691</v>
      </c>
      <c r="F6539" s="4">
        <v>934658</v>
      </c>
      <c r="G6539" s="4">
        <v>1373033</v>
      </c>
      <c r="H6539" s="4">
        <v>0</v>
      </c>
      <c r="I6539" s="4">
        <v>0</v>
      </c>
      <c r="J6539" s="4">
        <v>0</v>
      </c>
      <c r="K6539" s="3" t="s">
        <v>1447</v>
      </c>
      <c r="L6539" s="4">
        <v>0.40501869617726116</v>
      </c>
    </row>
    <row r="6540" spans="2:12" x14ac:dyDescent="0.3">
      <c r="B6540" s="3" t="s">
        <v>263</v>
      </c>
      <c r="C6540" s="4">
        <v>2023</v>
      </c>
      <c r="D6540" s="3" t="s">
        <v>1448</v>
      </c>
      <c r="E6540" s="4">
        <v>0</v>
      </c>
      <c r="F6540" s="4">
        <v>0</v>
      </c>
      <c r="G6540" s="4">
        <v>0</v>
      </c>
      <c r="H6540" s="4">
        <v>0</v>
      </c>
      <c r="I6540" s="4">
        <v>0</v>
      </c>
      <c r="J6540" s="4">
        <v>0</v>
      </c>
      <c r="K6540" s="3" t="s">
        <v>1447</v>
      </c>
      <c r="L6540" s="4"/>
    </row>
    <row r="6541" spans="2:12" x14ac:dyDescent="0.3">
      <c r="B6541" s="3" t="s">
        <v>263</v>
      </c>
      <c r="C6541" s="4">
        <v>2023</v>
      </c>
      <c r="D6541" s="3" t="s">
        <v>1449</v>
      </c>
      <c r="E6541" s="4">
        <v>5763552</v>
      </c>
      <c r="F6541" s="4">
        <v>4346665</v>
      </c>
      <c r="G6541" s="4">
        <v>1416887</v>
      </c>
      <c r="H6541" s="4">
        <v>414963</v>
      </c>
      <c r="I6541" s="4">
        <v>0</v>
      </c>
      <c r="J6541" s="4">
        <v>0</v>
      </c>
      <c r="K6541" s="3" t="s">
        <v>1447</v>
      </c>
      <c r="L6541" s="4">
        <v>0.75416427230985339</v>
      </c>
    </row>
    <row r="6542" spans="2:12" x14ac:dyDescent="0.3">
      <c r="B6542" s="3" t="s">
        <v>263</v>
      </c>
      <c r="C6542" s="4">
        <v>2023</v>
      </c>
      <c r="D6542" s="3" t="s">
        <v>1450</v>
      </c>
      <c r="E6542" s="4">
        <v>2743232</v>
      </c>
      <c r="F6542" s="4"/>
      <c r="G6542" s="4">
        <v>2743232</v>
      </c>
      <c r="H6542" s="4">
        <v>0</v>
      </c>
      <c r="I6542" s="4">
        <v>2743232</v>
      </c>
      <c r="J6542" s="4"/>
      <c r="K6542" s="3" t="s">
        <v>1451</v>
      </c>
      <c r="L6542" s="4"/>
    </row>
    <row r="6543" spans="2:12" x14ac:dyDescent="0.3">
      <c r="B6543" s="3" t="s">
        <v>263</v>
      </c>
      <c r="C6543" s="4">
        <v>2023</v>
      </c>
      <c r="D6543" s="3" t="s">
        <v>1452</v>
      </c>
      <c r="E6543" s="4">
        <v>0</v>
      </c>
      <c r="F6543" s="4">
        <v>0</v>
      </c>
      <c r="G6543" s="4">
        <v>0</v>
      </c>
      <c r="H6543" s="4">
        <v>0</v>
      </c>
      <c r="I6543" s="4">
        <v>0</v>
      </c>
      <c r="J6543" s="4">
        <v>0</v>
      </c>
      <c r="K6543" s="3" t="s">
        <v>1447</v>
      </c>
      <c r="L6543" s="4"/>
    </row>
    <row r="6544" spans="2:12" x14ac:dyDescent="0.3">
      <c r="B6544" s="3" t="s">
        <v>263</v>
      </c>
      <c r="C6544" s="4">
        <v>2023</v>
      </c>
      <c r="D6544" s="3" t="s">
        <v>1453</v>
      </c>
      <c r="E6544" s="4">
        <v>0</v>
      </c>
      <c r="F6544" s="4">
        <v>0</v>
      </c>
      <c r="G6544" s="4">
        <v>0</v>
      </c>
      <c r="H6544" s="4">
        <v>0</v>
      </c>
      <c r="I6544" s="4">
        <v>0</v>
      </c>
      <c r="J6544" s="4">
        <v>0</v>
      </c>
      <c r="K6544" s="3" t="s">
        <v>1451</v>
      </c>
      <c r="L6544" s="4"/>
    </row>
    <row r="6545" spans="2:12" x14ac:dyDescent="0.3">
      <c r="B6545" s="3" t="s">
        <v>263</v>
      </c>
      <c r="C6545" s="4">
        <v>2023</v>
      </c>
      <c r="D6545" s="3" t="s">
        <v>1454</v>
      </c>
      <c r="E6545" s="4">
        <v>0</v>
      </c>
      <c r="F6545" s="4">
        <v>0</v>
      </c>
      <c r="G6545" s="4">
        <v>0</v>
      </c>
      <c r="H6545" s="4">
        <v>0</v>
      </c>
      <c r="I6545" s="4">
        <v>0</v>
      </c>
      <c r="J6545" s="4">
        <v>0</v>
      </c>
      <c r="K6545" s="3" t="s">
        <v>1447</v>
      </c>
      <c r="L6545" s="4"/>
    </row>
    <row r="6546" spans="2:12" x14ac:dyDescent="0.3">
      <c r="B6546" s="3" t="s">
        <v>263</v>
      </c>
      <c r="C6546" s="4">
        <v>2023</v>
      </c>
      <c r="D6546" s="3" t="s">
        <v>1455</v>
      </c>
      <c r="E6546" s="4">
        <v>13943575</v>
      </c>
      <c r="F6546" s="4">
        <v>6027755</v>
      </c>
      <c r="G6546" s="4">
        <v>7915820</v>
      </c>
      <c r="H6546" s="4">
        <v>0</v>
      </c>
      <c r="I6546" s="4">
        <v>0</v>
      </c>
      <c r="J6546" s="4">
        <v>0</v>
      </c>
      <c r="K6546" s="3" t="s">
        <v>1447</v>
      </c>
      <c r="L6546" s="4">
        <v>0.43229623679723456</v>
      </c>
    </row>
    <row r="6547" spans="2:12" x14ac:dyDescent="0.3">
      <c r="B6547" s="3" t="s">
        <v>263</v>
      </c>
      <c r="C6547" s="4">
        <v>2023</v>
      </c>
      <c r="D6547" s="3" t="s">
        <v>1456</v>
      </c>
      <c r="E6547" s="4">
        <v>20245121</v>
      </c>
      <c r="F6547" s="4">
        <v>5623570</v>
      </c>
      <c r="G6547" s="4">
        <v>14621551</v>
      </c>
      <c r="H6547" s="4">
        <v>1690811</v>
      </c>
      <c r="I6547" s="4">
        <v>0</v>
      </c>
      <c r="J6547" s="4">
        <v>0</v>
      </c>
      <c r="K6547" s="3" t="s">
        <v>1447</v>
      </c>
      <c r="L6547" s="4">
        <v>0.27777408690222199</v>
      </c>
    </row>
    <row r="6548" spans="2:12" x14ac:dyDescent="0.3">
      <c r="B6548" s="3" t="s">
        <v>263</v>
      </c>
      <c r="C6548" s="4">
        <v>2023</v>
      </c>
      <c r="D6548" s="3" t="s">
        <v>1457</v>
      </c>
      <c r="E6548" s="4">
        <v>7463200</v>
      </c>
      <c r="F6548" s="4">
        <v>2442941</v>
      </c>
      <c r="G6548" s="4">
        <v>5020259</v>
      </c>
      <c r="H6548" s="4">
        <v>11167</v>
      </c>
      <c r="I6548" s="4">
        <v>0</v>
      </c>
      <c r="J6548" s="4">
        <v>0</v>
      </c>
      <c r="K6548" s="3" t="s">
        <v>1447</v>
      </c>
      <c r="L6548" s="4">
        <v>0.32733157358773718</v>
      </c>
    </row>
    <row r="6549" spans="2:12" x14ac:dyDescent="0.3">
      <c r="B6549" s="3" t="s">
        <v>263</v>
      </c>
      <c r="C6549" s="4">
        <v>2023</v>
      </c>
      <c r="D6549" s="3" t="s">
        <v>1458</v>
      </c>
      <c r="E6549" s="4">
        <v>3879689</v>
      </c>
      <c r="F6549" s="4"/>
      <c r="G6549" s="4">
        <v>3879689</v>
      </c>
      <c r="H6549" s="4">
        <v>3227215</v>
      </c>
      <c r="I6549" s="4">
        <v>3879689</v>
      </c>
      <c r="J6549" s="4"/>
      <c r="K6549" s="3" t="s">
        <v>1451</v>
      </c>
      <c r="L6549" s="4"/>
    </row>
    <row r="6550" spans="2:12" x14ac:dyDescent="0.3">
      <c r="B6550" s="3" t="s">
        <v>263</v>
      </c>
      <c r="C6550" s="4">
        <v>2024</v>
      </c>
      <c r="D6550" s="3" t="s">
        <v>1446</v>
      </c>
      <c r="E6550" s="4">
        <v>2778098</v>
      </c>
      <c r="F6550" s="4">
        <v>1020572</v>
      </c>
      <c r="G6550" s="4">
        <v>1757526</v>
      </c>
      <c r="H6550" s="4">
        <v>470407</v>
      </c>
      <c r="I6550" s="4">
        <v>2778098</v>
      </c>
      <c r="J6550" s="4">
        <v>85914</v>
      </c>
      <c r="K6550" s="3" t="s">
        <v>1447</v>
      </c>
      <c r="L6550" s="4">
        <v>0.36736357032761263</v>
      </c>
    </row>
    <row r="6551" spans="2:12" x14ac:dyDescent="0.3">
      <c r="B6551" s="3" t="s">
        <v>263</v>
      </c>
      <c r="C6551" s="4">
        <v>2024</v>
      </c>
      <c r="D6551" s="3" t="s">
        <v>1448</v>
      </c>
      <c r="E6551" s="4">
        <v>0</v>
      </c>
      <c r="F6551" s="4">
        <v>0</v>
      </c>
      <c r="G6551" s="4">
        <v>0</v>
      </c>
      <c r="H6551" s="4">
        <v>0</v>
      </c>
      <c r="I6551" s="4">
        <v>0</v>
      </c>
      <c r="J6551" s="4">
        <v>0</v>
      </c>
      <c r="K6551" s="3"/>
      <c r="L6551" s="4"/>
    </row>
    <row r="6552" spans="2:12" x14ac:dyDescent="0.3">
      <c r="B6552" s="3" t="s">
        <v>263</v>
      </c>
      <c r="C6552" s="4">
        <v>2024</v>
      </c>
      <c r="D6552" s="3" t="s">
        <v>1449</v>
      </c>
      <c r="E6552" s="4">
        <v>5994866</v>
      </c>
      <c r="F6552" s="4">
        <v>4519762</v>
      </c>
      <c r="G6552" s="4">
        <v>1475104</v>
      </c>
      <c r="H6552" s="4">
        <v>231314</v>
      </c>
      <c r="I6552" s="4">
        <v>5994866</v>
      </c>
      <c r="J6552" s="4">
        <v>173097</v>
      </c>
      <c r="K6552" s="3" t="s">
        <v>1447</v>
      </c>
      <c r="L6552" s="4">
        <v>0.75393878695537153</v>
      </c>
    </row>
    <row r="6553" spans="2:12" x14ac:dyDescent="0.3">
      <c r="B6553" s="3" t="s">
        <v>263</v>
      </c>
      <c r="C6553" s="4">
        <v>2024</v>
      </c>
      <c r="D6553" s="3" t="s">
        <v>1450</v>
      </c>
      <c r="E6553" s="4">
        <v>2743232</v>
      </c>
      <c r="F6553" s="4"/>
      <c r="G6553" s="4">
        <v>2743232</v>
      </c>
      <c r="H6553" s="4">
        <v>0</v>
      </c>
      <c r="I6553" s="4">
        <v>2743232</v>
      </c>
      <c r="J6553" s="4"/>
      <c r="K6553" s="3" t="s">
        <v>1451</v>
      </c>
      <c r="L6553" s="4"/>
    </row>
    <row r="6554" spans="2:12" x14ac:dyDescent="0.3">
      <c r="B6554" s="3" t="s">
        <v>263</v>
      </c>
      <c r="C6554" s="4">
        <v>2024</v>
      </c>
      <c r="D6554" s="3" t="s">
        <v>1452</v>
      </c>
      <c r="E6554" s="4">
        <v>20422452</v>
      </c>
      <c r="F6554" s="4">
        <v>6189207</v>
      </c>
      <c r="G6554" s="4">
        <v>14233245</v>
      </c>
      <c r="H6554" s="4">
        <v>177331</v>
      </c>
      <c r="I6554" s="4">
        <v>20422452</v>
      </c>
      <c r="J6554" s="4">
        <v>565637</v>
      </c>
      <c r="K6554" s="3" t="s">
        <v>1447</v>
      </c>
      <c r="L6554" s="4">
        <v>0.30305895687746015</v>
      </c>
    </row>
    <row r="6555" spans="2:12" x14ac:dyDescent="0.3">
      <c r="B6555" s="3" t="s">
        <v>263</v>
      </c>
      <c r="C6555" s="4">
        <v>2024</v>
      </c>
      <c r="D6555" s="3" t="s">
        <v>1453</v>
      </c>
      <c r="E6555" s="4">
        <v>0</v>
      </c>
      <c r="F6555" s="4">
        <v>0</v>
      </c>
      <c r="G6555" s="4">
        <v>0</v>
      </c>
      <c r="H6555" s="4">
        <v>0</v>
      </c>
      <c r="I6555" s="4">
        <v>0</v>
      </c>
      <c r="J6555" s="4">
        <v>0</v>
      </c>
      <c r="K6555" s="3" t="s">
        <v>1451</v>
      </c>
      <c r="L6555" s="4"/>
    </row>
    <row r="6556" spans="2:12" x14ac:dyDescent="0.3">
      <c r="B6556" s="3" t="s">
        <v>263</v>
      </c>
      <c r="C6556" s="4">
        <v>2024</v>
      </c>
      <c r="D6556" s="3" t="s">
        <v>1454</v>
      </c>
      <c r="E6556" s="4">
        <v>0</v>
      </c>
      <c r="F6556" s="4">
        <v>0</v>
      </c>
      <c r="G6556" s="4">
        <v>0</v>
      </c>
      <c r="H6556" s="4">
        <v>0</v>
      </c>
      <c r="I6556" s="4">
        <v>0</v>
      </c>
      <c r="J6556" s="4">
        <v>0</v>
      </c>
      <c r="K6556" s="3"/>
      <c r="L6556" s="4"/>
    </row>
    <row r="6557" spans="2:12" x14ac:dyDescent="0.3">
      <c r="B6557" s="3" t="s">
        <v>263</v>
      </c>
      <c r="C6557" s="4">
        <v>2024</v>
      </c>
      <c r="D6557" s="3" t="s">
        <v>1455</v>
      </c>
      <c r="E6557" s="4">
        <v>13955703</v>
      </c>
      <c r="F6557" s="4">
        <v>6330990</v>
      </c>
      <c r="G6557" s="4">
        <v>7624713</v>
      </c>
      <c r="H6557" s="4">
        <v>12128</v>
      </c>
      <c r="I6557" s="4">
        <v>13955703</v>
      </c>
      <c r="J6557" s="4">
        <v>303235</v>
      </c>
      <c r="K6557" s="3" t="s">
        <v>1447</v>
      </c>
      <c r="L6557" s="4">
        <v>0.45364894910704245</v>
      </c>
    </row>
    <row r="6558" spans="2:12" x14ac:dyDescent="0.3">
      <c r="B6558" s="3" t="s">
        <v>263</v>
      </c>
      <c r="C6558" s="4">
        <v>2024</v>
      </c>
      <c r="D6558" s="3" t="s">
        <v>1456</v>
      </c>
      <c r="E6558" s="4">
        <v>0</v>
      </c>
      <c r="F6558" s="4">
        <v>0</v>
      </c>
      <c r="G6558" s="4">
        <v>0</v>
      </c>
      <c r="H6558" s="4">
        <v>0</v>
      </c>
      <c r="I6558" s="4">
        <v>0</v>
      </c>
      <c r="J6558" s="4">
        <v>0</v>
      </c>
      <c r="K6558" s="3"/>
      <c r="L6558" s="4"/>
    </row>
    <row r="6559" spans="2:12" x14ac:dyDescent="0.3">
      <c r="B6559" s="3" t="s">
        <v>263</v>
      </c>
      <c r="C6559" s="4">
        <v>2024</v>
      </c>
      <c r="D6559" s="3" t="s">
        <v>1457</v>
      </c>
      <c r="E6559" s="4">
        <v>7577934</v>
      </c>
      <c r="F6559" s="4">
        <v>2643944</v>
      </c>
      <c r="G6559" s="4">
        <v>4933990</v>
      </c>
      <c r="H6559" s="4">
        <v>114734</v>
      </c>
      <c r="I6559" s="4">
        <v>7577934</v>
      </c>
      <c r="J6559" s="4">
        <v>201003</v>
      </c>
      <c r="K6559" s="3" t="s">
        <v>1447</v>
      </c>
      <c r="L6559" s="4">
        <v>0.34890037310961008</v>
      </c>
    </row>
    <row r="6560" spans="2:12" x14ac:dyDescent="0.3">
      <c r="B6560" s="3" t="s">
        <v>263</v>
      </c>
      <c r="C6560" s="4">
        <v>2024</v>
      </c>
      <c r="D6560" s="3" t="s">
        <v>1458</v>
      </c>
      <c r="E6560" s="4">
        <v>8692408</v>
      </c>
      <c r="F6560" s="4"/>
      <c r="G6560" s="4">
        <v>8692408</v>
      </c>
      <c r="H6560" s="4">
        <v>4812719</v>
      </c>
      <c r="I6560" s="4">
        <v>8692408</v>
      </c>
      <c r="J6560" s="4"/>
      <c r="K6560" s="3" t="s">
        <v>1451</v>
      </c>
      <c r="L6560" s="4"/>
    </row>
    <row r="6561" spans="2:12" x14ac:dyDescent="0.3">
      <c r="B6561" s="3" t="s">
        <v>265</v>
      </c>
      <c r="C6561" s="4">
        <v>2019</v>
      </c>
      <c r="D6561" s="3" t="s">
        <v>1446</v>
      </c>
      <c r="E6561" s="4">
        <v>169168975</v>
      </c>
      <c r="F6561" s="4">
        <v>81168330</v>
      </c>
      <c r="G6561" s="4">
        <v>88000645</v>
      </c>
      <c r="H6561" s="4">
        <v>2441384</v>
      </c>
      <c r="I6561" s="4">
        <v>0</v>
      </c>
      <c r="J6561" s="4">
        <v>0</v>
      </c>
      <c r="K6561" s="3" t="s">
        <v>1460</v>
      </c>
      <c r="L6561" s="4">
        <v>0.47980624106754799</v>
      </c>
    </row>
    <row r="6562" spans="2:12" x14ac:dyDescent="0.3">
      <c r="B6562" s="3" t="s">
        <v>265</v>
      </c>
      <c r="C6562" s="4">
        <v>2019</v>
      </c>
      <c r="D6562" s="3" t="s">
        <v>1448</v>
      </c>
      <c r="E6562" s="4">
        <v>11742501</v>
      </c>
      <c r="F6562" s="4">
        <v>3357494</v>
      </c>
      <c r="G6562" s="4">
        <v>8385007</v>
      </c>
      <c r="H6562" s="4">
        <v>155513</v>
      </c>
      <c r="I6562" s="4">
        <v>0</v>
      </c>
      <c r="J6562" s="4">
        <v>0</v>
      </c>
      <c r="K6562" s="3" t="s">
        <v>1460</v>
      </c>
      <c r="L6562" s="4">
        <v>0.28592665225236091</v>
      </c>
    </row>
    <row r="6563" spans="2:12" x14ac:dyDescent="0.3">
      <c r="B6563" s="3" t="s">
        <v>265</v>
      </c>
      <c r="C6563" s="4">
        <v>2019</v>
      </c>
      <c r="D6563" s="3" t="s">
        <v>1449</v>
      </c>
      <c r="E6563" s="4">
        <v>9210262</v>
      </c>
      <c r="F6563" s="4">
        <v>5380512</v>
      </c>
      <c r="G6563" s="4">
        <v>3829750</v>
      </c>
      <c r="H6563" s="4">
        <v>401061</v>
      </c>
      <c r="I6563" s="4">
        <v>0</v>
      </c>
      <c r="J6563" s="4">
        <v>0</v>
      </c>
      <c r="K6563" s="3" t="s">
        <v>1460</v>
      </c>
      <c r="L6563" s="4">
        <v>0.58418663877314236</v>
      </c>
    </row>
    <row r="6564" spans="2:12" x14ac:dyDescent="0.3">
      <c r="B6564" s="3" t="s">
        <v>265</v>
      </c>
      <c r="C6564" s="4">
        <v>2019</v>
      </c>
      <c r="D6564" s="3" t="s">
        <v>1450</v>
      </c>
      <c r="E6564" s="4">
        <v>52393358</v>
      </c>
      <c r="F6564" s="4"/>
      <c r="G6564" s="4">
        <v>52393358</v>
      </c>
      <c r="H6564" s="4">
        <v>12000</v>
      </c>
      <c r="I6564" s="4">
        <v>52393358</v>
      </c>
      <c r="J6564" s="4"/>
      <c r="K6564" s="3" t="s">
        <v>1451</v>
      </c>
      <c r="L6564" s="4"/>
    </row>
    <row r="6565" spans="2:12" x14ac:dyDescent="0.3">
      <c r="B6565" s="3" t="s">
        <v>265</v>
      </c>
      <c r="C6565" s="4">
        <v>2019</v>
      </c>
      <c r="D6565" s="3" t="s">
        <v>1452</v>
      </c>
      <c r="E6565" s="4">
        <v>81352932</v>
      </c>
      <c r="F6565" s="4">
        <v>40811506</v>
      </c>
      <c r="G6565" s="4">
        <v>40541426</v>
      </c>
      <c r="H6565" s="4">
        <v>2168831</v>
      </c>
      <c r="I6565" s="4">
        <v>0</v>
      </c>
      <c r="J6565" s="4">
        <v>0</v>
      </c>
      <c r="K6565" s="3" t="s">
        <v>1460</v>
      </c>
      <c r="L6565" s="4">
        <v>0.50165992788065705</v>
      </c>
    </row>
    <row r="6566" spans="2:12" x14ac:dyDescent="0.3">
      <c r="B6566" s="3" t="s">
        <v>265</v>
      </c>
      <c r="C6566" s="4">
        <v>2019</v>
      </c>
      <c r="D6566" s="3" t="s">
        <v>1453</v>
      </c>
      <c r="E6566" s="4">
        <v>19142592</v>
      </c>
      <c r="F6566" s="4">
        <v>13302574</v>
      </c>
      <c r="G6566" s="4">
        <v>5840018</v>
      </c>
      <c r="H6566" s="4">
        <v>2065096</v>
      </c>
      <c r="I6566" s="4">
        <v>0</v>
      </c>
      <c r="J6566" s="4">
        <v>0</v>
      </c>
      <c r="K6566" s="3" t="s">
        <v>1451</v>
      </c>
      <c r="L6566" s="4">
        <v>0.69492020725301984</v>
      </c>
    </row>
    <row r="6567" spans="2:12" x14ac:dyDescent="0.3">
      <c r="B6567" s="3" t="s">
        <v>265</v>
      </c>
      <c r="C6567" s="4">
        <v>2019</v>
      </c>
      <c r="D6567" s="3" t="s">
        <v>1454</v>
      </c>
      <c r="E6567" s="4">
        <v>17879110</v>
      </c>
      <c r="F6567" s="4">
        <v>12548338</v>
      </c>
      <c r="G6567" s="4">
        <v>5330772</v>
      </c>
      <c r="H6567" s="4">
        <v>0</v>
      </c>
      <c r="I6567" s="4">
        <v>0</v>
      </c>
      <c r="J6567" s="4">
        <v>0</v>
      </c>
      <c r="K6567" s="3" t="s">
        <v>1460</v>
      </c>
      <c r="L6567" s="4">
        <v>0.70184354814081906</v>
      </c>
    </row>
    <row r="6568" spans="2:12" x14ac:dyDescent="0.3">
      <c r="B6568" s="3" t="s">
        <v>265</v>
      </c>
      <c r="C6568" s="4">
        <v>2019</v>
      </c>
      <c r="D6568" s="3" t="s">
        <v>1455</v>
      </c>
      <c r="E6568" s="4">
        <v>43754900</v>
      </c>
      <c r="F6568" s="4">
        <v>9357156</v>
      </c>
      <c r="G6568" s="4">
        <v>34397744</v>
      </c>
      <c r="H6568" s="4">
        <v>581619</v>
      </c>
      <c r="I6568" s="4">
        <v>0</v>
      </c>
      <c r="J6568" s="4">
        <v>0</v>
      </c>
      <c r="K6568" s="3" t="s">
        <v>1460</v>
      </c>
      <c r="L6568" s="4">
        <v>0.21385389979179475</v>
      </c>
    </row>
    <row r="6569" spans="2:12" x14ac:dyDescent="0.3">
      <c r="B6569" s="3" t="s">
        <v>265</v>
      </c>
      <c r="C6569" s="4">
        <v>2019</v>
      </c>
      <c r="D6569" s="3" t="s">
        <v>1456</v>
      </c>
      <c r="E6569" s="4">
        <v>96950159</v>
      </c>
      <c r="F6569" s="4">
        <v>56262396</v>
      </c>
      <c r="G6569" s="4">
        <v>40687763</v>
      </c>
      <c r="H6569" s="4">
        <v>2105294</v>
      </c>
      <c r="I6569" s="4">
        <v>0</v>
      </c>
      <c r="J6569" s="4">
        <v>0</v>
      </c>
      <c r="K6569" s="3" t="s">
        <v>1460</v>
      </c>
      <c r="L6569" s="4">
        <v>0.58032288528789311</v>
      </c>
    </row>
    <row r="6570" spans="2:12" x14ac:dyDescent="0.3">
      <c r="B6570" s="3" t="s">
        <v>265</v>
      </c>
      <c r="C6570" s="4">
        <v>2019</v>
      </c>
      <c r="D6570" s="3" t="s">
        <v>1457</v>
      </c>
      <c r="E6570" s="4">
        <v>57016421</v>
      </c>
      <c r="F6570" s="4">
        <v>19404061</v>
      </c>
      <c r="G6570" s="4">
        <v>37612360</v>
      </c>
      <c r="H6570" s="4">
        <v>853496</v>
      </c>
      <c r="I6570" s="4">
        <v>0</v>
      </c>
      <c r="J6570" s="4">
        <v>0</v>
      </c>
      <c r="K6570" s="3" t="s">
        <v>1460</v>
      </c>
      <c r="L6570" s="4">
        <v>0.34032407961909783</v>
      </c>
    </row>
    <row r="6571" spans="2:12" x14ac:dyDescent="0.3">
      <c r="B6571" s="3" t="s">
        <v>265</v>
      </c>
      <c r="C6571" s="4">
        <v>2019</v>
      </c>
      <c r="D6571" s="3" t="s">
        <v>1458</v>
      </c>
      <c r="E6571" s="4">
        <v>2817632</v>
      </c>
      <c r="F6571" s="4"/>
      <c r="G6571" s="4">
        <v>2817632</v>
      </c>
      <c r="H6571" s="4">
        <v>783492</v>
      </c>
      <c r="I6571" s="4">
        <v>2817632</v>
      </c>
      <c r="J6571" s="4"/>
      <c r="K6571" s="3" t="s">
        <v>1451</v>
      </c>
      <c r="L6571" s="4"/>
    </row>
    <row r="6572" spans="2:12" x14ac:dyDescent="0.3">
      <c r="B6572" s="3" t="s">
        <v>265</v>
      </c>
      <c r="C6572" s="4">
        <v>2020</v>
      </c>
      <c r="D6572" s="3" t="s">
        <v>1446</v>
      </c>
      <c r="E6572" s="4">
        <v>169950123</v>
      </c>
      <c r="F6572" s="4">
        <v>85997491</v>
      </c>
      <c r="G6572" s="4">
        <v>83952632</v>
      </c>
      <c r="H6572" s="4">
        <v>968977</v>
      </c>
      <c r="I6572" s="4">
        <v>0</v>
      </c>
      <c r="J6572" s="4">
        <v>0</v>
      </c>
      <c r="K6572" s="3" t="s">
        <v>1460</v>
      </c>
      <c r="L6572" s="4">
        <v>0.50601605625198631</v>
      </c>
    </row>
    <row r="6573" spans="2:12" x14ac:dyDescent="0.3">
      <c r="B6573" s="3" t="s">
        <v>265</v>
      </c>
      <c r="C6573" s="4">
        <v>2020</v>
      </c>
      <c r="D6573" s="3" t="s">
        <v>1448</v>
      </c>
      <c r="E6573" s="4">
        <v>12125897</v>
      </c>
      <c r="F6573" s="4">
        <v>3531718</v>
      </c>
      <c r="G6573" s="4">
        <v>8594179</v>
      </c>
      <c r="H6573" s="4">
        <v>383396</v>
      </c>
      <c r="I6573" s="4">
        <v>0</v>
      </c>
      <c r="J6573" s="4">
        <v>0</v>
      </c>
      <c r="K6573" s="3" t="s">
        <v>1460</v>
      </c>
      <c r="L6573" s="4">
        <v>0.29125416453727093</v>
      </c>
    </row>
    <row r="6574" spans="2:12" x14ac:dyDescent="0.3">
      <c r="B6574" s="3" t="s">
        <v>265</v>
      </c>
      <c r="C6574" s="4">
        <v>2020</v>
      </c>
      <c r="D6574" s="3" t="s">
        <v>1449</v>
      </c>
      <c r="E6574" s="4">
        <v>9498346</v>
      </c>
      <c r="F6574" s="4">
        <v>5670094</v>
      </c>
      <c r="G6574" s="4">
        <v>3828252</v>
      </c>
      <c r="H6574" s="4">
        <v>580946</v>
      </c>
      <c r="I6574" s="4">
        <v>0</v>
      </c>
      <c r="J6574" s="4">
        <v>0</v>
      </c>
      <c r="K6574" s="3" t="s">
        <v>1460</v>
      </c>
      <c r="L6574" s="4">
        <v>0.59695593316983819</v>
      </c>
    </row>
    <row r="6575" spans="2:12" x14ac:dyDescent="0.3">
      <c r="B6575" s="3" t="s">
        <v>265</v>
      </c>
      <c r="C6575" s="4">
        <v>2020</v>
      </c>
      <c r="D6575" s="3" t="s">
        <v>1450</v>
      </c>
      <c r="E6575" s="4">
        <v>53892358</v>
      </c>
      <c r="F6575" s="4"/>
      <c r="G6575" s="4">
        <v>53892358</v>
      </c>
      <c r="H6575" s="4">
        <v>1499000</v>
      </c>
      <c r="I6575" s="4">
        <v>53892358</v>
      </c>
      <c r="J6575" s="4"/>
      <c r="K6575" s="3" t="s">
        <v>1451</v>
      </c>
      <c r="L6575" s="4"/>
    </row>
    <row r="6576" spans="2:12" x14ac:dyDescent="0.3">
      <c r="B6576" s="3" t="s">
        <v>265</v>
      </c>
      <c r="C6576" s="4">
        <v>2020</v>
      </c>
      <c r="D6576" s="3" t="s">
        <v>1452</v>
      </c>
      <c r="E6576" s="4">
        <v>83701837</v>
      </c>
      <c r="F6576" s="4">
        <v>43015311</v>
      </c>
      <c r="G6576" s="4">
        <v>40686526</v>
      </c>
      <c r="H6576" s="4">
        <v>2348906</v>
      </c>
      <c r="I6576" s="4">
        <v>0</v>
      </c>
      <c r="J6576" s="4">
        <v>0</v>
      </c>
      <c r="K6576" s="3" t="s">
        <v>1460</v>
      </c>
      <c r="L6576" s="4">
        <v>0.51391119408765185</v>
      </c>
    </row>
    <row r="6577" spans="2:12" x14ac:dyDescent="0.3">
      <c r="B6577" s="3" t="s">
        <v>265</v>
      </c>
      <c r="C6577" s="4">
        <v>2020</v>
      </c>
      <c r="D6577" s="3" t="s">
        <v>1453</v>
      </c>
      <c r="E6577" s="4">
        <v>21196155</v>
      </c>
      <c r="F6577" s="4">
        <v>14554876</v>
      </c>
      <c r="G6577" s="4">
        <v>6641279</v>
      </c>
      <c r="H6577" s="4">
        <v>2253883</v>
      </c>
      <c r="I6577" s="4">
        <v>0</v>
      </c>
      <c r="J6577" s="4">
        <v>0</v>
      </c>
      <c r="K6577" s="3" t="s">
        <v>1451</v>
      </c>
      <c r="L6577" s="4">
        <v>0.68667529559016716</v>
      </c>
    </row>
    <row r="6578" spans="2:12" x14ac:dyDescent="0.3">
      <c r="B6578" s="3" t="s">
        <v>265</v>
      </c>
      <c r="C6578" s="4">
        <v>2020</v>
      </c>
      <c r="D6578" s="3" t="s">
        <v>1454</v>
      </c>
      <c r="E6578" s="4">
        <v>18080583</v>
      </c>
      <c r="F6578" s="4">
        <v>13097446</v>
      </c>
      <c r="G6578" s="4">
        <v>4983137</v>
      </c>
      <c r="H6578" s="4">
        <v>201471</v>
      </c>
      <c r="I6578" s="4">
        <v>0</v>
      </c>
      <c r="J6578" s="4">
        <v>0</v>
      </c>
      <c r="K6578" s="3" t="s">
        <v>1460</v>
      </c>
      <c r="L6578" s="4">
        <v>0.72439290259611655</v>
      </c>
    </row>
    <row r="6579" spans="2:12" x14ac:dyDescent="0.3">
      <c r="B6579" s="3" t="s">
        <v>265</v>
      </c>
      <c r="C6579" s="4">
        <v>2020</v>
      </c>
      <c r="D6579" s="3" t="s">
        <v>1455</v>
      </c>
      <c r="E6579" s="4">
        <v>45316637</v>
      </c>
      <c r="F6579" s="4">
        <v>10355339</v>
      </c>
      <c r="G6579" s="4">
        <v>34961298</v>
      </c>
      <c r="H6579" s="4">
        <v>1561738</v>
      </c>
      <c r="I6579" s="4">
        <v>0</v>
      </c>
      <c r="J6579" s="4">
        <v>0</v>
      </c>
      <c r="K6579" s="3" t="s">
        <v>1460</v>
      </c>
      <c r="L6579" s="4">
        <v>0.22851075643587584</v>
      </c>
    </row>
    <row r="6580" spans="2:12" x14ac:dyDescent="0.3">
      <c r="B6580" s="3" t="s">
        <v>265</v>
      </c>
      <c r="C6580" s="4">
        <v>2020</v>
      </c>
      <c r="D6580" s="3" t="s">
        <v>1456</v>
      </c>
      <c r="E6580" s="4">
        <v>99809986</v>
      </c>
      <c r="F6580" s="4">
        <v>59036720</v>
      </c>
      <c r="G6580" s="4">
        <v>40773266</v>
      </c>
      <c r="H6580" s="4">
        <v>2859827</v>
      </c>
      <c r="I6580" s="4">
        <v>0</v>
      </c>
      <c r="J6580" s="4">
        <v>0</v>
      </c>
      <c r="K6580" s="3" t="s">
        <v>1460</v>
      </c>
      <c r="L6580" s="4">
        <v>0.59149111592902137</v>
      </c>
    </row>
    <row r="6581" spans="2:12" x14ac:dyDescent="0.3">
      <c r="B6581" s="3" t="s">
        <v>265</v>
      </c>
      <c r="C6581" s="4">
        <v>2020</v>
      </c>
      <c r="D6581" s="3" t="s">
        <v>1457</v>
      </c>
      <c r="E6581" s="4">
        <v>57682994</v>
      </c>
      <c r="F6581" s="4">
        <v>20266316</v>
      </c>
      <c r="G6581" s="4">
        <v>37416678</v>
      </c>
      <c r="H6581" s="4">
        <v>666574</v>
      </c>
      <c r="I6581" s="4">
        <v>0</v>
      </c>
      <c r="J6581" s="4">
        <v>0</v>
      </c>
      <c r="K6581" s="3" t="s">
        <v>1460</v>
      </c>
      <c r="L6581" s="4">
        <v>0.35133952998348178</v>
      </c>
    </row>
    <row r="6582" spans="2:12" x14ac:dyDescent="0.3">
      <c r="B6582" s="3" t="s">
        <v>265</v>
      </c>
      <c r="C6582" s="4">
        <v>2020</v>
      </c>
      <c r="D6582" s="3" t="s">
        <v>1458</v>
      </c>
      <c r="E6582" s="4">
        <v>2760054</v>
      </c>
      <c r="F6582" s="4"/>
      <c r="G6582" s="4">
        <v>2760054</v>
      </c>
      <c r="H6582" s="4">
        <v>-39760</v>
      </c>
      <c r="I6582" s="4">
        <v>2760054</v>
      </c>
      <c r="J6582" s="4"/>
      <c r="K6582" s="3" t="s">
        <v>1451</v>
      </c>
      <c r="L6582" s="4"/>
    </row>
    <row r="6583" spans="2:12" x14ac:dyDescent="0.3">
      <c r="B6583" s="3" t="s">
        <v>265</v>
      </c>
      <c r="C6583" s="4">
        <v>2021</v>
      </c>
      <c r="D6583" s="3" t="s">
        <v>1446</v>
      </c>
      <c r="E6583" s="4">
        <v>171245112</v>
      </c>
      <c r="F6583" s="4">
        <v>90977086</v>
      </c>
      <c r="G6583" s="4">
        <v>80268026</v>
      </c>
      <c r="H6583" s="4">
        <v>1290893</v>
      </c>
      <c r="I6583" s="4">
        <v>0</v>
      </c>
      <c r="J6583" s="4">
        <v>0</v>
      </c>
      <c r="K6583" s="3" t="s">
        <v>1460</v>
      </c>
      <c r="L6583" s="4">
        <v>0.53126822095803816</v>
      </c>
    </row>
    <row r="6584" spans="2:12" x14ac:dyDescent="0.3">
      <c r="B6584" s="3" t="s">
        <v>265</v>
      </c>
      <c r="C6584" s="4">
        <v>2021</v>
      </c>
      <c r="D6584" s="3" t="s">
        <v>1448</v>
      </c>
      <c r="E6584" s="4">
        <v>12299514</v>
      </c>
      <c r="F6584" s="4">
        <v>3670620</v>
      </c>
      <c r="G6584" s="4">
        <v>8628894</v>
      </c>
      <c r="H6584" s="4">
        <v>173614</v>
      </c>
      <c r="I6584" s="4">
        <v>0</v>
      </c>
      <c r="J6584" s="4">
        <v>0</v>
      </c>
      <c r="K6584" s="3" t="s">
        <v>1460</v>
      </c>
      <c r="L6584" s="4">
        <v>0.29843618211256151</v>
      </c>
    </row>
    <row r="6585" spans="2:12" x14ac:dyDescent="0.3">
      <c r="B6585" s="3" t="s">
        <v>265</v>
      </c>
      <c r="C6585" s="4">
        <v>2021</v>
      </c>
      <c r="D6585" s="3" t="s">
        <v>1449</v>
      </c>
      <c r="E6585" s="4">
        <v>9859353</v>
      </c>
      <c r="F6585" s="4">
        <v>6056048</v>
      </c>
      <c r="G6585" s="4">
        <v>3803305</v>
      </c>
      <c r="H6585" s="4">
        <v>361007</v>
      </c>
      <c r="I6585" s="4">
        <v>0</v>
      </c>
      <c r="J6585" s="4">
        <v>0</v>
      </c>
      <c r="K6585" s="3" t="s">
        <v>1460</v>
      </c>
      <c r="L6585" s="4">
        <v>0.61424395698176137</v>
      </c>
    </row>
    <row r="6586" spans="2:12" x14ac:dyDescent="0.3">
      <c r="B6586" s="3" t="s">
        <v>265</v>
      </c>
      <c r="C6586" s="4">
        <v>2021</v>
      </c>
      <c r="D6586" s="3" t="s">
        <v>1450</v>
      </c>
      <c r="E6586" s="4">
        <v>54952998</v>
      </c>
      <c r="F6586" s="4"/>
      <c r="G6586" s="4">
        <v>54952998</v>
      </c>
      <c r="H6586" s="4">
        <v>1060640</v>
      </c>
      <c r="I6586" s="4">
        <v>54952998</v>
      </c>
      <c r="J6586" s="4"/>
      <c r="K6586" s="3" t="s">
        <v>1451</v>
      </c>
      <c r="L6586" s="4"/>
    </row>
    <row r="6587" spans="2:12" x14ac:dyDescent="0.3">
      <c r="B6587" s="3" t="s">
        <v>265</v>
      </c>
      <c r="C6587" s="4">
        <v>2021</v>
      </c>
      <c r="D6587" s="3" t="s">
        <v>1452</v>
      </c>
      <c r="E6587" s="4">
        <v>84605031</v>
      </c>
      <c r="F6587" s="4">
        <v>45231433</v>
      </c>
      <c r="G6587" s="4">
        <v>39373598</v>
      </c>
      <c r="H6587" s="4">
        <v>889002</v>
      </c>
      <c r="I6587" s="4">
        <v>0</v>
      </c>
      <c r="J6587" s="4">
        <v>0</v>
      </c>
      <c r="K6587" s="3" t="s">
        <v>1460</v>
      </c>
      <c r="L6587" s="4">
        <v>0.53461871552295748</v>
      </c>
    </row>
    <row r="6588" spans="2:12" x14ac:dyDescent="0.3">
      <c r="B6588" s="3" t="s">
        <v>265</v>
      </c>
      <c r="C6588" s="4">
        <v>2021</v>
      </c>
      <c r="D6588" s="3" t="s">
        <v>1453</v>
      </c>
      <c r="E6588" s="4">
        <v>24037150</v>
      </c>
      <c r="F6588" s="4">
        <v>16149111</v>
      </c>
      <c r="G6588" s="4">
        <v>7888039</v>
      </c>
      <c r="H6588" s="4">
        <v>2844191</v>
      </c>
      <c r="I6588" s="4">
        <v>0</v>
      </c>
      <c r="J6588" s="4">
        <v>0</v>
      </c>
      <c r="K6588" s="3" t="s">
        <v>1451</v>
      </c>
      <c r="L6588" s="4">
        <v>0.67183967317256832</v>
      </c>
    </row>
    <row r="6589" spans="2:12" x14ac:dyDescent="0.3">
      <c r="B6589" s="3" t="s">
        <v>265</v>
      </c>
      <c r="C6589" s="4">
        <v>2021</v>
      </c>
      <c r="D6589" s="3" t="s">
        <v>1454</v>
      </c>
      <c r="E6589" s="4">
        <v>18091620</v>
      </c>
      <c r="F6589" s="4">
        <v>13641160</v>
      </c>
      <c r="G6589" s="4">
        <v>4450460</v>
      </c>
      <c r="H6589" s="4">
        <v>11037</v>
      </c>
      <c r="I6589" s="4">
        <v>0</v>
      </c>
      <c r="J6589" s="4">
        <v>0</v>
      </c>
      <c r="K6589" s="3" t="s">
        <v>1460</v>
      </c>
      <c r="L6589" s="4">
        <v>0.75400434013095563</v>
      </c>
    </row>
    <row r="6590" spans="2:12" x14ac:dyDescent="0.3">
      <c r="B6590" s="3" t="s">
        <v>265</v>
      </c>
      <c r="C6590" s="4">
        <v>2021</v>
      </c>
      <c r="D6590" s="3" t="s">
        <v>1455</v>
      </c>
      <c r="E6590" s="4">
        <v>46060334</v>
      </c>
      <c r="F6590" s="4">
        <v>11324293</v>
      </c>
      <c r="G6590" s="4">
        <v>34736041</v>
      </c>
      <c r="H6590" s="4">
        <v>743695</v>
      </c>
      <c r="I6590" s="4">
        <v>0</v>
      </c>
      <c r="J6590" s="4">
        <v>0</v>
      </c>
      <c r="K6590" s="3" t="s">
        <v>1460</v>
      </c>
      <c r="L6590" s="4">
        <v>0.24585781336279497</v>
      </c>
    </row>
    <row r="6591" spans="2:12" x14ac:dyDescent="0.3">
      <c r="B6591" s="3" t="s">
        <v>265</v>
      </c>
      <c r="C6591" s="4">
        <v>2021</v>
      </c>
      <c r="D6591" s="3" t="s">
        <v>1456</v>
      </c>
      <c r="E6591" s="4">
        <v>103638527</v>
      </c>
      <c r="F6591" s="4">
        <v>62095210</v>
      </c>
      <c r="G6591" s="4">
        <v>41543317</v>
      </c>
      <c r="H6591" s="4">
        <v>3523687</v>
      </c>
      <c r="I6591" s="4">
        <v>0</v>
      </c>
      <c r="J6591" s="4">
        <v>0</v>
      </c>
      <c r="K6591" s="3" t="s">
        <v>1460</v>
      </c>
      <c r="L6591" s="4">
        <v>0.59915179998650503</v>
      </c>
    </row>
    <row r="6592" spans="2:12" x14ac:dyDescent="0.3">
      <c r="B6592" s="3" t="s">
        <v>265</v>
      </c>
      <c r="C6592" s="4">
        <v>2021</v>
      </c>
      <c r="D6592" s="3" t="s">
        <v>1457</v>
      </c>
      <c r="E6592" s="4">
        <v>59660331</v>
      </c>
      <c r="F6592" s="4">
        <v>21412283</v>
      </c>
      <c r="G6592" s="4">
        <v>38248048</v>
      </c>
      <c r="H6592" s="4">
        <v>1585276</v>
      </c>
      <c r="I6592" s="4">
        <v>0</v>
      </c>
      <c r="J6592" s="4">
        <v>0</v>
      </c>
      <c r="K6592" s="3" t="s">
        <v>1460</v>
      </c>
      <c r="L6592" s="4">
        <v>0.35890318811674043</v>
      </c>
    </row>
    <row r="6593" spans="2:12" x14ac:dyDescent="0.3">
      <c r="B6593" s="3" t="s">
        <v>265</v>
      </c>
      <c r="C6593" s="4">
        <v>2021</v>
      </c>
      <c r="D6593" s="3" t="s">
        <v>1458</v>
      </c>
      <c r="E6593" s="4">
        <v>5952267</v>
      </c>
      <c r="F6593" s="4"/>
      <c r="G6593" s="4">
        <v>5952267</v>
      </c>
      <c r="H6593" s="4">
        <v>3669204</v>
      </c>
      <c r="I6593" s="4">
        <v>5952267</v>
      </c>
      <c r="J6593" s="4"/>
      <c r="K6593" s="3" t="s">
        <v>1451</v>
      </c>
      <c r="L6593" s="4"/>
    </row>
    <row r="6594" spans="2:12" x14ac:dyDescent="0.3">
      <c r="B6594" s="3" t="s">
        <v>265</v>
      </c>
      <c r="C6594" s="4">
        <v>2022</v>
      </c>
      <c r="D6594" s="3" t="s">
        <v>1446</v>
      </c>
      <c r="E6594" s="4">
        <v>171586366</v>
      </c>
      <c r="F6594" s="4">
        <v>95965087</v>
      </c>
      <c r="G6594" s="4">
        <v>75621279</v>
      </c>
      <c r="H6594" s="4">
        <v>341255</v>
      </c>
      <c r="I6594" s="4">
        <v>0</v>
      </c>
      <c r="J6594" s="4">
        <v>0</v>
      </c>
      <c r="K6594" s="3" t="s">
        <v>1460</v>
      </c>
      <c r="L6594" s="4">
        <v>0.55928153988644991</v>
      </c>
    </row>
    <row r="6595" spans="2:12" x14ac:dyDescent="0.3">
      <c r="B6595" s="3" t="s">
        <v>265</v>
      </c>
      <c r="C6595" s="4">
        <v>2022</v>
      </c>
      <c r="D6595" s="3" t="s">
        <v>1448</v>
      </c>
      <c r="E6595" s="4">
        <v>12513892</v>
      </c>
      <c r="F6595" s="4">
        <v>3837472</v>
      </c>
      <c r="G6595" s="4">
        <v>8676420</v>
      </c>
      <c r="H6595" s="4">
        <v>0</v>
      </c>
      <c r="I6595" s="4">
        <v>0</v>
      </c>
      <c r="J6595" s="4">
        <v>0</v>
      </c>
      <c r="K6595" s="3" t="s">
        <v>1460</v>
      </c>
      <c r="L6595" s="4">
        <v>0.30665695372790497</v>
      </c>
    </row>
    <row r="6596" spans="2:12" x14ac:dyDescent="0.3">
      <c r="B6596" s="3" t="s">
        <v>265</v>
      </c>
      <c r="C6596" s="4">
        <v>2022</v>
      </c>
      <c r="D6596" s="3" t="s">
        <v>1449</v>
      </c>
      <c r="E6596" s="4">
        <v>9784732</v>
      </c>
      <c r="F6596" s="4">
        <v>6305993</v>
      </c>
      <c r="G6596" s="4">
        <v>3478739</v>
      </c>
      <c r="H6596" s="4">
        <v>79443</v>
      </c>
      <c r="I6596" s="4">
        <v>0</v>
      </c>
      <c r="J6596" s="4">
        <v>0</v>
      </c>
      <c r="K6596" s="3" t="s">
        <v>1460</v>
      </c>
      <c r="L6596" s="4">
        <v>0.64447273568657781</v>
      </c>
    </row>
    <row r="6597" spans="2:12" x14ac:dyDescent="0.3">
      <c r="B6597" s="3" t="s">
        <v>265</v>
      </c>
      <c r="C6597" s="4">
        <v>2022</v>
      </c>
      <c r="D6597" s="3" t="s">
        <v>1450</v>
      </c>
      <c r="E6597" s="4">
        <v>55299912</v>
      </c>
      <c r="F6597" s="4"/>
      <c r="G6597" s="4">
        <v>55299912</v>
      </c>
      <c r="H6597" s="4">
        <v>1848176</v>
      </c>
      <c r="I6597" s="4">
        <v>55299912</v>
      </c>
      <c r="J6597" s="4"/>
      <c r="K6597" s="3" t="s">
        <v>1451</v>
      </c>
      <c r="L6597" s="4"/>
    </row>
    <row r="6598" spans="2:12" x14ac:dyDescent="0.3">
      <c r="B6598" s="3" t="s">
        <v>265</v>
      </c>
      <c r="C6598" s="4">
        <v>2022</v>
      </c>
      <c r="D6598" s="3" t="s">
        <v>1452</v>
      </c>
      <c r="E6598" s="4">
        <v>85985307</v>
      </c>
      <c r="F6598" s="4">
        <v>46836912</v>
      </c>
      <c r="G6598" s="4">
        <v>39148395</v>
      </c>
      <c r="H6598" s="4">
        <v>1380277</v>
      </c>
      <c r="I6598" s="4">
        <v>0</v>
      </c>
      <c r="J6598" s="4">
        <v>0</v>
      </c>
      <c r="K6598" s="3" t="s">
        <v>1460</v>
      </c>
      <c r="L6598" s="4">
        <v>0.54470831859680402</v>
      </c>
    </row>
    <row r="6599" spans="2:12" x14ac:dyDescent="0.3">
      <c r="B6599" s="3" t="s">
        <v>265</v>
      </c>
      <c r="C6599" s="4">
        <v>2022</v>
      </c>
      <c r="D6599" s="3" t="s">
        <v>1453</v>
      </c>
      <c r="E6599" s="4">
        <v>26091065</v>
      </c>
      <c r="F6599" s="4">
        <v>17699817</v>
      </c>
      <c r="G6599" s="4">
        <v>8391248</v>
      </c>
      <c r="H6599" s="4">
        <v>2303480</v>
      </c>
      <c r="I6599" s="4">
        <v>0</v>
      </c>
      <c r="J6599" s="4">
        <v>0</v>
      </c>
      <c r="K6599" s="3" t="s">
        <v>1451</v>
      </c>
      <c r="L6599" s="4">
        <v>0.67838614483540627</v>
      </c>
    </row>
    <row r="6600" spans="2:12" x14ac:dyDescent="0.3">
      <c r="B6600" s="3" t="s">
        <v>265</v>
      </c>
      <c r="C6600" s="4">
        <v>2022</v>
      </c>
      <c r="D6600" s="3" t="s">
        <v>1454</v>
      </c>
      <c r="E6600" s="4">
        <v>18767382</v>
      </c>
      <c r="F6600" s="4">
        <v>14185563</v>
      </c>
      <c r="G6600" s="4">
        <v>4581819</v>
      </c>
      <c r="H6600" s="4">
        <v>675762</v>
      </c>
      <c r="I6600" s="4">
        <v>0</v>
      </c>
      <c r="J6600" s="4">
        <v>0</v>
      </c>
      <c r="K6600" s="3" t="s">
        <v>1460</v>
      </c>
      <c r="L6600" s="4">
        <v>0.75586264509349255</v>
      </c>
    </row>
    <row r="6601" spans="2:12" x14ac:dyDescent="0.3">
      <c r="B6601" s="3" t="s">
        <v>265</v>
      </c>
      <c r="C6601" s="4">
        <v>2022</v>
      </c>
      <c r="D6601" s="3" t="s">
        <v>1455</v>
      </c>
      <c r="E6601" s="4">
        <v>46469966</v>
      </c>
      <c r="F6601" s="4">
        <v>12449475</v>
      </c>
      <c r="G6601" s="4">
        <v>34020491</v>
      </c>
      <c r="H6601" s="4">
        <v>624012</v>
      </c>
      <c r="I6601" s="4">
        <v>0</v>
      </c>
      <c r="J6601" s="4">
        <v>0</v>
      </c>
      <c r="K6601" s="3" t="s">
        <v>1460</v>
      </c>
      <c r="L6601" s="4">
        <v>0.26790368213310078</v>
      </c>
    </row>
    <row r="6602" spans="2:12" x14ac:dyDescent="0.3">
      <c r="B6602" s="3" t="s">
        <v>265</v>
      </c>
      <c r="C6602" s="4">
        <v>2022</v>
      </c>
      <c r="D6602" s="3" t="s">
        <v>1456</v>
      </c>
      <c r="E6602" s="4">
        <v>106973792</v>
      </c>
      <c r="F6602" s="4">
        <v>64986548</v>
      </c>
      <c r="G6602" s="4">
        <v>41987244</v>
      </c>
      <c r="H6602" s="4">
        <v>3547411</v>
      </c>
      <c r="I6602" s="4">
        <v>0</v>
      </c>
      <c r="J6602" s="4">
        <v>0</v>
      </c>
      <c r="K6602" s="3" t="s">
        <v>1460</v>
      </c>
      <c r="L6602" s="4">
        <v>0.60749971357470434</v>
      </c>
    </row>
    <row r="6603" spans="2:12" x14ac:dyDescent="0.3">
      <c r="B6603" s="3" t="s">
        <v>265</v>
      </c>
      <c r="C6603" s="4">
        <v>2022</v>
      </c>
      <c r="D6603" s="3" t="s">
        <v>1457</v>
      </c>
      <c r="E6603" s="4">
        <v>60265302</v>
      </c>
      <c r="F6603" s="4">
        <v>22122435</v>
      </c>
      <c r="G6603" s="4">
        <v>38142867</v>
      </c>
      <c r="H6603" s="4">
        <v>694972</v>
      </c>
      <c r="I6603" s="4">
        <v>0</v>
      </c>
      <c r="J6603" s="4">
        <v>0</v>
      </c>
      <c r="K6603" s="3" t="s">
        <v>1460</v>
      </c>
      <c r="L6603" s="4">
        <v>0.36708411417236408</v>
      </c>
    </row>
    <row r="6604" spans="2:12" x14ac:dyDescent="0.3">
      <c r="B6604" s="3" t="s">
        <v>265</v>
      </c>
      <c r="C6604" s="4">
        <v>2022</v>
      </c>
      <c r="D6604" s="3" t="s">
        <v>1458</v>
      </c>
      <c r="E6604" s="4">
        <v>8449809</v>
      </c>
      <c r="F6604" s="4"/>
      <c r="G6604" s="4">
        <v>8449809</v>
      </c>
      <c r="H6604" s="4">
        <v>3146352</v>
      </c>
      <c r="I6604" s="4">
        <v>8449809</v>
      </c>
      <c r="J6604" s="4"/>
      <c r="K6604" s="3" t="s">
        <v>1451</v>
      </c>
      <c r="L6604" s="4"/>
    </row>
    <row r="6605" spans="2:12" x14ac:dyDescent="0.3">
      <c r="B6605" s="3" t="s">
        <v>265</v>
      </c>
      <c r="C6605" s="4">
        <v>2023</v>
      </c>
      <c r="D6605" s="3" t="s">
        <v>1446</v>
      </c>
      <c r="E6605" s="4">
        <v>173775017</v>
      </c>
      <c r="F6605" s="4">
        <v>100376116</v>
      </c>
      <c r="G6605" s="4">
        <v>73398901</v>
      </c>
      <c r="H6605" s="4">
        <v>675057</v>
      </c>
      <c r="I6605" s="4">
        <v>611393055</v>
      </c>
      <c r="J6605" s="4">
        <v>0</v>
      </c>
      <c r="K6605" s="3" t="s">
        <v>1460</v>
      </c>
      <c r="L6605" s="4">
        <v>0.57762109728350652</v>
      </c>
    </row>
    <row r="6606" spans="2:12" x14ac:dyDescent="0.3">
      <c r="B6606" s="3" t="s">
        <v>265</v>
      </c>
      <c r="C6606" s="4">
        <v>2023</v>
      </c>
      <c r="D6606" s="3" t="s">
        <v>1448</v>
      </c>
      <c r="E6606" s="4">
        <v>12987327</v>
      </c>
      <c r="F6606" s="4">
        <v>4073366</v>
      </c>
      <c r="G6606" s="4">
        <v>8913961</v>
      </c>
      <c r="H6606" s="4">
        <v>0</v>
      </c>
      <c r="I6606" s="4">
        <v>74577677</v>
      </c>
      <c r="J6606" s="4">
        <v>0</v>
      </c>
      <c r="K6606" s="3" t="s">
        <v>1460</v>
      </c>
      <c r="L6606" s="4">
        <v>0.31364159845979084</v>
      </c>
    </row>
    <row r="6607" spans="2:12" x14ac:dyDescent="0.3">
      <c r="B6607" s="3" t="s">
        <v>265</v>
      </c>
      <c r="C6607" s="4">
        <v>2023</v>
      </c>
      <c r="D6607" s="3" t="s">
        <v>1449</v>
      </c>
      <c r="E6607" s="4">
        <v>11064445</v>
      </c>
      <c r="F6607" s="4">
        <v>6404995</v>
      </c>
      <c r="G6607" s="4">
        <v>4659450</v>
      </c>
      <c r="H6607" s="4">
        <v>1748841</v>
      </c>
      <c r="I6607" s="4">
        <v>24849850</v>
      </c>
      <c r="J6607" s="4">
        <v>0</v>
      </c>
      <c r="K6607" s="3" t="s">
        <v>1460</v>
      </c>
      <c r="L6607" s="4">
        <v>0.57888082050206768</v>
      </c>
    </row>
    <row r="6608" spans="2:12" x14ac:dyDescent="0.3">
      <c r="B6608" s="3" t="s">
        <v>265</v>
      </c>
      <c r="C6608" s="4">
        <v>2023</v>
      </c>
      <c r="D6608" s="3" t="s">
        <v>1450</v>
      </c>
      <c r="E6608" s="4">
        <v>55598373</v>
      </c>
      <c r="F6608" s="4"/>
      <c r="G6608" s="4">
        <v>55598373</v>
      </c>
      <c r="H6608" s="4">
        <v>47388</v>
      </c>
      <c r="I6608" s="4">
        <v>55598373</v>
      </c>
      <c r="J6608" s="4"/>
      <c r="K6608" s="3" t="s">
        <v>1451</v>
      </c>
      <c r="L6608" s="4"/>
    </row>
    <row r="6609" spans="2:12" x14ac:dyDescent="0.3">
      <c r="B6609" s="3" t="s">
        <v>265</v>
      </c>
      <c r="C6609" s="4">
        <v>2023</v>
      </c>
      <c r="D6609" s="3" t="s">
        <v>1452</v>
      </c>
      <c r="E6609" s="4">
        <v>86490294</v>
      </c>
      <c r="F6609" s="4">
        <v>49519964</v>
      </c>
      <c r="G6609" s="4">
        <v>36970330</v>
      </c>
      <c r="H6609" s="4">
        <v>504987</v>
      </c>
      <c r="I6609" s="4">
        <v>203560513</v>
      </c>
      <c r="J6609" s="4">
        <v>0</v>
      </c>
      <c r="K6609" s="3" t="s">
        <v>1460</v>
      </c>
      <c r="L6609" s="4">
        <v>0.5725493776214936</v>
      </c>
    </row>
    <row r="6610" spans="2:12" x14ac:dyDescent="0.3">
      <c r="B6610" s="3" t="s">
        <v>265</v>
      </c>
      <c r="C6610" s="4">
        <v>2023</v>
      </c>
      <c r="D6610" s="3" t="s">
        <v>1453</v>
      </c>
      <c r="E6610" s="4">
        <v>31910083</v>
      </c>
      <c r="F6610" s="4">
        <v>19672337</v>
      </c>
      <c r="G6610" s="4">
        <v>12237746</v>
      </c>
      <c r="H6610" s="4">
        <v>6090513</v>
      </c>
      <c r="I6610" s="4">
        <v>0</v>
      </c>
      <c r="J6610" s="4">
        <v>0</v>
      </c>
      <c r="K6610" s="3" t="s">
        <v>1451</v>
      </c>
      <c r="L6610" s="4">
        <v>0.61649281827314584</v>
      </c>
    </row>
    <row r="6611" spans="2:12" x14ac:dyDescent="0.3">
      <c r="B6611" s="3" t="s">
        <v>265</v>
      </c>
      <c r="C6611" s="4">
        <v>2023</v>
      </c>
      <c r="D6611" s="3" t="s">
        <v>1454</v>
      </c>
      <c r="E6611" s="4">
        <v>18967596</v>
      </c>
      <c r="F6611" s="4">
        <v>14729548</v>
      </c>
      <c r="G6611" s="4">
        <v>4238048</v>
      </c>
      <c r="H6611" s="4">
        <v>202214</v>
      </c>
      <c r="I6611" s="4">
        <v>42441065</v>
      </c>
      <c r="J6611" s="4">
        <v>0</v>
      </c>
      <c r="K6611" s="3" t="s">
        <v>1460</v>
      </c>
      <c r="L6611" s="4">
        <v>0.77656377750770311</v>
      </c>
    </row>
    <row r="6612" spans="2:12" x14ac:dyDescent="0.3">
      <c r="B6612" s="3" t="s">
        <v>265</v>
      </c>
      <c r="C6612" s="4">
        <v>2023</v>
      </c>
      <c r="D6612" s="3" t="s">
        <v>1455</v>
      </c>
      <c r="E6612" s="4">
        <v>47909932</v>
      </c>
      <c r="F6612" s="4">
        <v>13504986</v>
      </c>
      <c r="G6612" s="4">
        <v>34404946</v>
      </c>
      <c r="H6612" s="4">
        <v>1913399</v>
      </c>
      <c r="I6612" s="4">
        <v>113086033</v>
      </c>
      <c r="J6612" s="4">
        <v>0</v>
      </c>
      <c r="K6612" s="3" t="s">
        <v>1460</v>
      </c>
      <c r="L6612" s="4">
        <v>0.28188280459258425</v>
      </c>
    </row>
    <row r="6613" spans="2:12" x14ac:dyDescent="0.3">
      <c r="B6613" s="3" t="s">
        <v>265</v>
      </c>
      <c r="C6613" s="4">
        <v>2023</v>
      </c>
      <c r="D6613" s="3" t="s">
        <v>1456</v>
      </c>
      <c r="E6613" s="4">
        <v>108817657</v>
      </c>
      <c r="F6613" s="4">
        <v>67980568</v>
      </c>
      <c r="G6613" s="4">
        <v>40837089</v>
      </c>
      <c r="H6613" s="4">
        <v>1844866</v>
      </c>
      <c r="I6613" s="4">
        <v>428279531</v>
      </c>
      <c r="J6613" s="4">
        <v>0</v>
      </c>
      <c r="K6613" s="3" t="s">
        <v>1460</v>
      </c>
      <c r="L6613" s="4">
        <v>0.62472001212082706</v>
      </c>
    </row>
    <row r="6614" spans="2:12" x14ac:dyDescent="0.3">
      <c r="B6614" s="3" t="s">
        <v>265</v>
      </c>
      <c r="C6614" s="4">
        <v>2023</v>
      </c>
      <c r="D6614" s="3" t="s">
        <v>1457</v>
      </c>
      <c r="E6614" s="4">
        <v>62261729</v>
      </c>
      <c r="F6614" s="4">
        <v>23101311</v>
      </c>
      <c r="G6614" s="4">
        <v>39160418</v>
      </c>
      <c r="H6614" s="4">
        <v>1996335</v>
      </c>
      <c r="I6614" s="4">
        <v>162641339</v>
      </c>
      <c r="J6614" s="4">
        <v>0</v>
      </c>
      <c r="K6614" s="3" t="s">
        <v>1460</v>
      </c>
      <c r="L6614" s="4">
        <v>0.37103548794798163</v>
      </c>
    </row>
    <row r="6615" spans="2:12" x14ac:dyDescent="0.3">
      <c r="B6615" s="3" t="s">
        <v>265</v>
      </c>
      <c r="C6615" s="4">
        <v>2023</v>
      </c>
      <c r="D6615" s="3" t="s">
        <v>1458</v>
      </c>
      <c r="E6615" s="4">
        <v>12572917</v>
      </c>
      <c r="F6615" s="4"/>
      <c r="G6615" s="4">
        <v>12572917</v>
      </c>
      <c r="H6615" s="4">
        <v>4462040</v>
      </c>
      <c r="I6615" s="4">
        <v>12572917</v>
      </c>
      <c r="J6615" s="4"/>
      <c r="K6615" s="3" t="s">
        <v>1451</v>
      </c>
      <c r="L6615" s="4"/>
    </row>
    <row r="6616" spans="2:12" x14ac:dyDescent="0.3">
      <c r="B6616" s="3" t="s">
        <v>265</v>
      </c>
      <c r="C6616" s="4">
        <v>2024</v>
      </c>
      <c r="D6616" s="3" t="s">
        <v>1446</v>
      </c>
      <c r="E6616" s="4">
        <v>177714394</v>
      </c>
      <c r="F6616" s="4">
        <v>106382483</v>
      </c>
      <c r="G6616" s="4">
        <v>71331911</v>
      </c>
      <c r="H6616" s="4">
        <v>1973026</v>
      </c>
      <c r="I6616" s="4">
        <v>647639316</v>
      </c>
      <c r="J6616" s="4">
        <v>9251990</v>
      </c>
      <c r="K6616" s="3" t="s">
        <v>1460</v>
      </c>
      <c r="L6616" s="4">
        <v>0.59861489328770967</v>
      </c>
    </row>
    <row r="6617" spans="2:12" x14ac:dyDescent="0.3">
      <c r="B6617" s="3" t="s">
        <v>265</v>
      </c>
      <c r="C6617" s="4">
        <v>2024</v>
      </c>
      <c r="D6617" s="3" t="s">
        <v>1448</v>
      </c>
      <c r="E6617" s="4">
        <v>13948678</v>
      </c>
      <c r="F6617" s="4">
        <v>4256165</v>
      </c>
      <c r="G6617" s="4">
        <v>9692513</v>
      </c>
      <c r="H6617" s="4">
        <v>0</v>
      </c>
      <c r="I6617" s="4">
        <v>76340736</v>
      </c>
      <c r="J6617" s="4">
        <v>774927</v>
      </c>
      <c r="K6617" s="3" t="s">
        <v>1460</v>
      </c>
      <c r="L6617" s="4">
        <v>0.30513034998728911</v>
      </c>
    </row>
    <row r="6618" spans="2:12" x14ac:dyDescent="0.3">
      <c r="B6618" s="3" t="s">
        <v>265</v>
      </c>
      <c r="C6618" s="4">
        <v>2024</v>
      </c>
      <c r="D6618" s="3" t="s">
        <v>1449</v>
      </c>
      <c r="E6618" s="4">
        <v>12260166</v>
      </c>
      <c r="F6618" s="4">
        <v>6906420</v>
      </c>
      <c r="G6618" s="4">
        <v>5353746</v>
      </c>
      <c r="H6618" s="4">
        <v>1258982</v>
      </c>
      <c r="I6618" s="4">
        <v>14047050</v>
      </c>
      <c r="J6618" s="4">
        <v>1080542</v>
      </c>
      <c r="K6618" s="3" t="s">
        <v>1460</v>
      </c>
      <c r="L6618" s="4">
        <v>0.56332189955666179</v>
      </c>
    </row>
    <row r="6619" spans="2:12" x14ac:dyDescent="0.3">
      <c r="B6619" s="3" t="s">
        <v>265</v>
      </c>
      <c r="C6619" s="4">
        <v>2024</v>
      </c>
      <c r="D6619" s="3" t="s">
        <v>1450</v>
      </c>
      <c r="E6619" s="4">
        <v>55957078</v>
      </c>
      <c r="F6619" s="4"/>
      <c r="G6619" s="4">
        <v>55957078</v>
      </c>
      <c r="H6619" s="4">
        <v>609779</v>
      </c>
      <c r="I6619" s="4">
        <v>55957078</v>
      </c>
      <c r="J6619" s="4"/>
      <c r="K6619" s="3" t="s">
        <v>1451</v>
      </c>
      <c r="L6619" s="4"/>
    </row>
    <row r="6620" spans="2:12" x14ac:dyDescent="0.3">
      <c r="B6620" s="3" t="s">
        <v>265</v>
      </c>
      <c r="C6620" s="4">
        <v>2024</v>
      </c>
      <c r="D6620" s="3" t="s">
        <v>1452</v>
      </c>
      <c r="E6620" s="4">
        <v>91696118</v>
      </c>
      <c r="F6620" s="4">
        <v>51567482</v>
      </c>
      <c r="G6620" s="4">
        <v>40128636</v>
      </c>
      <c r="H6620" s="4">
        <v>5205824</v>
      </c>
      <c r="I6620" s="4">
        <v>210031914</v>
      </c>
      <c r="J6620" s="4">
        <v>4390383</v>
      </c>
      <c r="K6620" s="3" t="s">
        <v>1460</v>
      </c>
      <c r="L6620" s="4">
        <v>0.56237366558963819</v>
      </c>
    </row>
    <row r="6621" spans="2:12" x14ac:dyDescent="0.3">
      <c r="B6621" s="3" t="s">
        <v>265</v>
      </c>
      <c r="C6621" s="4">
        <v>2024</v>
      </c>
      <c r="D6621" s="3" t="s">
        <v>1453</v>
      </c>
      <c r="E6621" s="4">
        <v>34743619</v>
      </c>
      <c r="F6621" s="4">
        <v>21854940</v>
      </c>
      <c r="G6621" s="4">
        <v>12888679</v>
      </c>
      <c r="H6621" s="4">
        <v>3055103</v>
      </c>
      <c r="I6621" s="4">
        <v>0</v>
      </c>
      <c r="J6621" s="4">
        <v>0</v>
      </c>
      <c r="K6621" s="3" t="s">
        <v>1451</v>
      </c>
      <c r="L6621" s="4">
        <v>0.62903464374278339</v>
      </c>
    </row>
    <row r="6622" spans="2:12" x14ac:dyDescent="0.3">
      <c r="B6622" s="3" t="s">
        <v>265</v>
      </c>
      <c r="C6622" s="4">
        <v>2024</v>
      </c>
      <c r="D6622" s="3" t="s">
        <v>1454</v>
      </c>
      <c r="E6622" s="4">
        <v>19639956</v>
      </c>
      <c r="F6622" s="4">
        <v>15276647</v>
      </c>
      <c r="G6622" s="4">
        <v>4363309</v>
      </c>
      <c r="H6622" s="4">
        <v>672360</v>
      </c>
      <c r="I6622" s="4">
        <v>741058974</v>
      </c>
      <c r="J6622" s="4">
        <v>1744402</v>
      </c>
      <c r="K6622" s="3" t="s">
        <v>1460</v>
      </c>
      <c r="L6622" s="4">
        <v>0.77783509290957675</v>
      </c>
    </row>
    <row r="6623" spans="2:12" x14ac:dyDescent="0.3">
      <c r="B6623" s="3" t="s">
        <v>265</v>
      </c>
      <c r="C6623" s="4">
        <v>2024</v>
      </c>
      <c r="D6623" s="3" t="s">
        <v>1455</v>
      </c>
      <c r="E6623" s="4">
        <v>48389402</v>
      </c>
      <c r="F6623" s="4">
        <v>14577749</v>
      </c>
      <c r="G6623" s="4">
        <v>33811653</v>
      </c>
      <c r="H6623" s="4">
        <v>1440823</v>
      </c>
      <c r="I6623" s="4">
        <v>255533455</v>
      </c>
      <c r="J6623" s="4">
        <v>2320404</v>
      </c>
      <c r="K6623" s="3" t="s">
        <v>1460</v>
      </c>
      <c r="L6623" s="4">
        <v>0.30125912694684676</v>
      </c>
    </row>
    <row r="6624" spans="2:12" x14ac:dyDescent="0.3">
      <c r="B6624" s="3" t="s">
        <v>265</v>
      </c>
      <c r="C6624" s="4">
        <v>2024</v>
      </c>
      <c r="D6624" s="3" t="s">
        <v>1456</v>
      </c>
      <c r="E6624" s="4">
        <v>116278805</v>
      </c>
      <c r="F6624" s="4">
        <v>71272994</v>
      </c>
      <c r="G6624" s="4">
        <v>45005811</v>
      </c>
      <c r="H6624" s="4">
        <v>7460147</v>
      </c>
      <c r="I6624" s="4">
        <v>430548697</v>
      </c>
      <c r="J6624" s="4">
        <v>3972840</v>
      </c>
      <c r="K6624" s="3" t="s">
        <v>1460</v>
      </c>
      <c r="L6624" s="4">
        <v>0.61294914408520107</v>
      </c>
    </row>
    <row r="6625" spans="2:12" x14ac:dyDescent="0.3">
      <c r="B6625" s="3" t="s">
        <v>265</v>
      </c>
      <c r="C6625" s="4">
        <v>2024</v>
      </c>
      <c r="D6625" s="3" t="s">
        <v>1457</v>
      </c>
      <c r="E6625" s="4">
        <v>63739335</v>
      </c>
      <c r="F6625" s="4">
        <v>24077735</v>
      </c>
      <c r="G6625" s="4">
        <v>39661600</v>
      </c>
      <c r="H6625" s="4">
        <v>1477697</v>
      </c>
      <c r="I6625" s="4">
        <v>216455127</v>
      </c>
      <c r="J6625" s="4">
        <v>2241775</v>
      </c>
      <c r="K6625" s="3" t="s">
        <v>1460</v>
      </c>
      <c r="L6625" s="4">
        <v>0.37775315666534642</v>
      </c>
    </row>
    <row r="6626" spans="2:12" x14ac:dyDescent="0.3">
      <c r="B6626" s="3" t="s">
        <v>265</v>
      </c>
      <c r="C6626" s="4">
        <v>2024</v>
      </c>
      <c r="D6626" s="3" t="s">
        <v>1458</v>
      </c>
      <c r="E6626" s="4">
        <v>22840643</v>
      </c>
      <c r="F6626" s="4"/>
      <c r="G6626" s="4">
        <v>22840643</v>
      </c>
      <c r="H6626" s="4">
        <v>10525666</v>
      </c>
      <c r="I6626" s="4">
        <v>22840643</v>
      </c>
      <c r="J6626" s="4"/>
      <c r="K6626" s="3" t="s">
        <v>1451</v>
      </c>
      <c r="L6626" s="4"/>
    </row>
    <row r="6627" spans="2:12" x14ac:dyDescent="0.3">
      <c r="B6627" s="3" t="s">
        <v>267</v>
      </c>
      <c r="C6627" s="4">
        <v>2019</v>
      </c>
      <c r="D6627" s="3" t="s">
        <v>1446</v>
      </c>
      <c r="E6627" s="4">
        <v>35080192</v>
      </c>
      <c r="F6627" s="4">
        <v>17501935</v>
      </c>
      <c r="G6627" s="4">
        <v>17578257</v>
      </c>
      <c r="H6627" s="4">
        <v>374560</v>
      </c>
      <c r="I6627" s="4">
        <v>63550182</v>
      </c>
      <c r="J6627" s="4">
        <v>0</v>
      </c>
      <c r="K6627" s="3" t="s">
        <v>1460</v>
      </c>
      <c r="L6627" s="4">
        <v>0.49891217813175026</v>
      </c>
    </row>
    <row r="6628" spans="2:12" x14ac:dyDescent="0.3">
      <c r="B6628" s="3" t="s">
        <v>267</v>
      </c>
      <c r="C6628" s="4">
        <v>2019</v>
      </c>
      <c r="D6628" s="3" t="s">
        <v>1448</v>
      </c>
      <c r="E6628" s="4">
        <v>44637524</v>
      </c>
      <c r="F6628" s="4">
        <v>12456697</v>
      </c>
      <c r="G6628" s="4">
        <v>32180827</v>
      </c>
      <c r="H6628" s="4">
        <v>163896</v>
      </c>
      <c r="I6628" s="4">
        <v>84657394</v>
      </c>
      <c r="J6628" s="4">
        <v>0</v>
      </c>
      <c r="K6628" s="3" t="s">
        <v>1460</v>
      </c>
      <c r="L6628" s="4">
        <v>0.27906335037758817</v>
      </c>
    </row>
    <row r="6629" spans="2:12" x14ac:dyDescent="0.3">
      <c r="B6629" s="3" t="s">
        <v>267</v>
      </c>
      <c r="C6629" s="4">
        <v>2019</v>
      </c>
      <c r="D6629" s="3" t="s">
        <v>1449</v>
      </c>
      <c r="E6629" s="4">
        <v>6162356</v>
      </c>
      <c r="F6629" s="4">
        <v>3603792</v>
      </c>
      <c r="G6629" s="4">
        <v>2558564</v>
      </c>
      <c r="H6629" s="4">
        <v>802817</v>
      </c>
      <c r="I6629" s="4">
        <v>6137423</v>
      </c>
      <c r="J6629" s="4">
        <v>0</v>
      </c>
      <c r="K6629" s="3" t="s">
        <v>1460</v>
      </c>
      <c r="L6629" s="4">
        <v>0.58480749895007689</v>
      </c>
    </row>
    <row r="6630" spans="2:12" x14ac:dyDescent="0.3">
      <c r="B6630" s="3" t="s">
        <v>267</v>
      </c>
      <c r="C6630" s="4">
        <v>2019</v>
      </c>
      <c r="D6630" s="3" t="s">
        <v>1450</v>
      </c>
      <c r="E6630" s="4">
        <v>51250042</v>
      </c>
      <c r="F6630" s="4"/>
      <c r="G6630" s="4">
        <v>51250042</v>
      </c>
      <c r="H6630" s="4">
        <v>0</v>
      </c>
      <c r="I6630" s="4">
        <v>51250042</v>
      </c>
      <c r="J6630" s="4"/>
      <c r="K6630" s="3" t="s">
        <v>1451</v>
      </c>
      <c r="L6630" s="4"/>
    </row>
    <row r="6631" spans="2:12" x14ac:dyDescent="0.3">
      <c r="B6631" s="3" t="s">
        <v>267</v>
      </c>
      <c r="C6631" s="4">
        <v>2019</v>
      </c>
      <c r="D6631" s="3" t="s">
        <v>1452</v>
      </c>
      <c r="E6631" s="4">
        <v>0</v>
      </c>
      <c r="F6631" s="4">
        <v>0</v>
      </c>
      <c r="G6631" s="4">
        <v>0</v>
      </c>
      <c r="H6631" s="4">
        <v>0</v>
      </c>
      <c r="I6631" s="4">
        <v>0</v>
      </c>
      <c r="J6631" s="4">
        <v>0</v>
      </c>
      <c r="K6631" s="3" t="s">
        <v>1460</v>
      </c>
      <c r="L6631" s="4"/>
    </row>
    <row r="6632" spans="2:12" x14ac:dyDescent="0.3">
      <c r="B6632" s="3" t="s">
        <v>267</v>
      </c>
      <c r="C6632" s="4">
        <v>2019</v>
      </c>
      <c r="D6632" s="3" t="s">
        <v>1453</v>
      </c>
      <c r="E6632" s="4">
        <v>15167207</v>
      </c>
      <c r="F6632" s="4">
        <v>7041494</v>
      </c>
      <c r="G6632" s="4">
        <v>8125713</v>
      </c>
      <c r="H6632" s="4">
        <v>709647</v>
      </c>
      <c r="I6632" s="4">
        <v>24430291</v>
      </c>
      <c r="J6632" s="4">
        <v>0</v>
      </c>
      <c r="K6632" s="3" t="s">
        <v>1451</v>
      </c>
      <c r="L6632" s="4">
        <v>0.46425778984884958</v>
      </c>
    </row>
    <row r="6633" spans="2:12" x14ac:dyDescent="0.3">
      <c r="B6633" s="3" t="s">
        <v>267</v>
      </c>
      <c r="C6633" s="4">
        <v>2019</v>
      </c>
      <c r="D6633" s="3" t="s">
        <v>1454</v>
      </c>
      <c r="E6633" s="4">
        <v>9296709</v>
      </c>
      <c r="F6633" s="4">
        <v>4299900</v>
      </c>
      <c r="G6633" s="4">
        <v>4996809</v>
      </c>
      <c r="H6633" s="4">
        <v>60548</v>
      </c>
      <c r="I6633" s="4">
        <v>13253680</v>
      </c>
      <c r="J6633" s="4">
        <v>0</v>
      </c>
      <c r="K6633" s="3" t="s">
        <v>1460</v>
      </c>
      <c r="L6633" s="4">
        <v>0.46251851058261584</v>
      </c>
    </row>
    <row r="6634" spans="2:12" x14ac:dyDescent="0.3">
      <c r="B6634" s="3" t="s">
        <v>267</v>
      </c>
      <c r="C6634" s="4">
        <v>2019</v>
      </c>
      <c r="D6634" s="3" t="s">
        <v>1455</v>
      </c>
      <c r="E6634" s="4">
        <v>15369310</v>
      </c>
      <c r="F6634" s="4">
        <v>5858821</v>
      </c>
      <c r="G6634" s="4">
        <v>9510489</v>
      </c>
      <c r="H6634" s="4">
        <v>314943</v>
      </c>
      <c r="I6634" s="4">
        <v>32285221</v>
      </c>
      <c r="J6634" s="4">
        <v>0</v>
      </c>
      <c r="K6634" s="3" t="s">
        <v>1460</v>
      </c>
      <c r="L6634" s="4">
        <v>0.38120260441099829</v>
      </c>
    </row>
    <row r="6635" spans="2:12" x14ac:dyDescent="0.3">
      <c r="B6635" s="3" t="s">
        <v>267</v>
      </c>
      <c r="C6635" s="4">
        <v>2019</v>
      </c>
      <c r="D6635" s="3" t="s">
        <v>1456</v>
      </c>
      <c r="E6635" s="4">
        <v>48138277</v>
      </c>
      <c r="F6635" s="4">
        <v>25095554</v>
      </c>
      <c r="G6635" s="4">
        <v>23042723</v>
      </c>
      <c r="H6635" s="4">
        <v>1002377</v>
      </c>
      <c r="I6635" s="4">
        <v>85936053</v>
      </c>
      <c r="J6635" s="4">
        <v>0</v>
      </c>
      <c r="K6635" s="3" t="s">
        <v>1460</v>
      </c>
      <c r="L6635" s="4">
        <v>0.52132223178656767</v>
      </c>
    </row>
    <row r="6636" spans="2:12" x14ac:dyDescent="0.3">
      <c r="B6636" s="3" t="s">
        <v>267</v>
      </c>
      <c r="C6636" s="4">
        <v>2019</v>
      </c>
      <c r="D6636" s="3" t="s">
        <v>1457</v>
      </c>
      <c r="E6636" s="4">
        <v>36742631</v>
      </c>
      <c r="F6636" s="4">
        <v>14292849</v>
      </c>
      <c r="G6636" s="4">
        <v>22449782</v>
      </c>
      <c r="H6636" s="4">
        <v>441284</v>
      </c>
      <c r="I6636" s="4">
        <v>100196105</v>
      </c>
      <c r="J6636" s="4">
        <v>0</v>
      </c>
      <c r="K6636" s="3" t="s">
        <v>1460</v>
      </c>
      <c r="L6636" s="4">
        <v>0.38899906215208158</v>
      </c>
    </row>
    <row r="6637" spans="2:12" x14ac:dyDescent="0.3">
      <c r="B6637" s="3" t="s">
        <v>267</v>
      </c>
      <c r="C6637" s="4">
        <v>2019</v>
      </c>
      <c r="D6637" s="3" t="s">
        <v>1458</v>
      </c>
      <c r="E6637" s="4">
        <v>8584761</v>
      </c>
      <c r="F6637" s="4"/>
      <c r="G6637" s="4">
        <v>8584761</v>
      </c>
      <c r="H6637" s="4">
        <v>5811899</v>
      </c>
      <c r="I6637" s="4">
        <v>8584761</v>
      </c>
      <c r="J6637" s="4"/>
      <c r="K6637" s="3" t="s">
        <v>1451</v>
      </c>
      <c r="L6637" s="4"/>
    </row>
    <row r="6638" spans="2:12" x14ac:dyDescent="0.3">
      <c r="B6638" s="3" t="s">
        <v>267</v>
      </c>
      <c r="C6638" s="4">
        <v>2020</v>
      </c>
      <c r="D6638" s="3" t="s">
        <v>1446</v>
      </c>
      <c r="E6638" s="4">
        <v>34295771</v>
      </c>
      <c r="F6638" s="4">
        <v>17801897</v>
      </c>
      <c r="G6638" s="4">
        <v>16493874</v>
      </c>
      <c r="H6638" s="4">
        <v>135618</v>
      </c>
      <c r="I6638" s="4">
        <v>65707894</v>
      </c>
      <c r="J6638" s="4">
        <v>2735902</v>
      </c>
      <c r="K6638" s="3" t="s">
        <v>1460</v>
      </c>
      <c r="L6638" s="4">
        <v>0.5190697418640916</v>
      </c>
    </row>
    <row r="6639" spans="2:12" x14ac:dyDescent="0.3">
      <c r="B6639" s="3" t="s">
        <v>267</v>
      </c>
      <c r="C6639" s="4">
        <v>2020</v>
      </c>
      <c r="D6639" s="3" t="s">
        <v>1448</v>
      </c>
      <c r="E6639" s="4">
        <v>45570217</v>
      </c>
      <c r="F6639" s="4">
        <v>13077906</v>
      </c>
      <c r="G6639" s="4">
        <v>32492311</v>
      </c>
      <c r="H6639" s="4">
        <v>232734</v>
      </c>
      <c r="I6639" s="4">
        <v>86638748</v>
      </c>
      <c r="J6639" s="4">
        <v>1574107</v>
      </c>
      <c r="K6639" s="3" t="s">
        <v>1460</v>
      </c>
      <c r="L6639" s="4">
        <v>0.28698362353639878</v>
      </c>
    </row>
    <row r="6640" spans="2:12" x14ac:dyDescent="0.3">
      <c r="B6640" s="3" t="s">
        <v>267</v>
      </c>
      <c r="C6640" s="4">
        <v>2020</v>
      </c>
      <c r="D6640" s="3" t="s">
        <v>1449</v>
      </c>
      <c r="E6640" s="4">
        <v>6162356</v>
      </c>
      <c r="F6640" s="4">
        <v>3981456</v>
      </c>
      <c r="G6640" s="4">
        <v>2180900</v>
      </c>
      <c r="H6640" s="4">
        <v>0</v>
      </c>
      <c r="I6640" s="4">
        <v>7029156</v>
      </c>
      <c r="J6640" s="4">
        <v>622244</v>
      </c>
      <c r="K6640" s="3" t="s">
        <v>1460</v>
      </c>
      <c r="L6640" s="4">
        <v>0.64609315008740165</v>
      </c>
    </row>
    <row r="6641" spans="2:12" x14ac:dyDescent="0.3">
      <c r="B6641" s="3" t="s">
        <v>267</v>
      </c>
      <c r="C6641" s="4">
        <v>2020</v>
      </c>
      <c r="D6641" s="3" t="s">
        <v>1450</v>
      </c>
      <c r="E6641" s="4">
        <v>51250042</v>
      </c>
      <c r="F6641" s="4"/>
      <c r="G6641" s="4">
        <v>51250042</v>
      </c>
      <c r="H6641" s="4">
        <v>0</v>
      </c>
      <c r="I6641" s="4">
        <v>51250042</v>
      </c>
      <c r="J6641" s="4"/>
      <c r="K6641" s="3" t="s">
        <v>1451</v>
      </c>
      <c r="L6641" s="4"/>
    </row>
    <row r="6642" spans="2:12" x14ac:dyDescent="0.3">
      <c r="B6642" s="3" t="s">
        <v>267</v>
      </c>
      <c r="C6642" s="4">
        <v>2020</v>
      </c>
      <c r="D6642" s="3" t="s">
        <v>1452</v>
      </c>
      <c r="E6642" s="4">
        <v>0</v>
      </c>
      <c r="F6642" s="4">
        <v>0</v>
      </c>
      <c r="G6642" s="4">
        <v>0</v>
      </c>
      <c r="H6642" s="4">
        <v>0</v>
      </c>
      <c r="I6642" s="4">
        <v>0</v>
      </c>
      <c r="J6642" s="4">
        <v>0</v>
      </c>
      <c r="K6642" s="3" t="s">
        <v>1460</v>
      </c>
      <c r="L6642" s="4"/>
    </row>
    <row r="6643" spans="2:12" x14ac:dyDescent="0.3">
      <c r="B6643" s="3" t="s">
        <v>267</v>
      </c>
      <c r="C6643" s="4">
        <v>2020</v>
      </c>
      <c r="D6643" s="3" t="s">
        <v>1453</v>
      </c>
      <c r="E6643" s="4">
        <v>15662888</v>
      </c>
      <c r="F6643" s="4">
        <v>7632787</v>
      </c>
      <c r="G6643" s="4">
        <v>8030101</v>
      </c>
      <c r="H6643" s="4">
        <v>586267</v>
      </c>
      <c r="I6643" s="4">
        <v>20823783</v>
      </c>
      <c r="J6643" s="4">
        <v>1565156</v>
      </c>
      <c r="K6643" s="3" t="s">
        <v>1451</v>
      </c>
      <c r="L6643" s="4">
        <v>0.48731670685508316</v>
      </c>
    </row>
    <row r="6644" spans="2:12" x14ac:dyDescent="0.3">
      <c r="B6644" s="3" t="s">
        <v>267</v>
      </c>
      <c r="C6644" s="4">
        <v>2020</v>
      </c>
      <c r="D6644" s="3" t="s">
        <v>1454</v>
      </c>
      <c r="E6644" s="4">
        <v>9436990</v>
      </c>
      <c r="F6644" s="4">
        <v>4676222</v>
      </c>
      <c r="G6644" s="4">
        <v>4760768</v>
      </c>
      <c r="H6644" s="4">
        <v>81309</v>
      </c>
      <c r="I6644" s="4">
        <v>13833375</v>
      </c>
      <c r="J6644" s="4">
        <v>646837</v>
      </c>
      <c r="K6644" s="3" t="s">
        <v>1460</v>
      </c>
      <c r="L6644" s="4">
        <v>0.49552049965084205</v>
      </c>
    </row>
    <row r="6645" spans="2:12" x14ac:dyDescent="0.3">
      <c r="B6645" s="3" t="s">
        <v>267</v>
      </c>
      <c r="C6645" s="4">
        <v>2020</v>
      </c>
      <c r="D6645" s="3" t="s">
        <v>1455</v>
      </c>
      <c r="E6645" s="4">
        <v>15608937</v>
      </c>
      <c r="F6645" s="4">
        <v>6018599</v>
      </c>
      <c r="G6645" s="4">
        <v>9590338</v>
      </c>
      <c r="H6645" s="4">
        <v>334031</v>
      </c>
      <c r="I6645" s="4">
        <v>32695047</v>
      </c>
      <c r="J6645" s="4">
        <v>619724</v>
      </c>
      <c r="K6645" s="3" t="s">
        <v>1460</v>
      </c>
      <c r="L6645" s="4">
        <v>0.38558673149875611</v>
      </c>
    </row>
    <row r="6646" spans="2:12" x14ac:dyDescent="0.3">
      <c r="B6646" s="3" t="s">
        <v>267</v>
      </c>
      <c r="C6646" s="4">
        <v>2020</v>
      </c>
      <c r="D6646" s="3" t="s">
        <v>1456</v>
      </c>
      <c r="E6646" s="4">
        <v>51411563</v>
      </c>
      <c r="F6646" s="4">
        <v>26361673</v>
      </c>
      <c r="G6646" s="4">
        <v>25049890</v>
      </c>
      <c r="H6646" s="4">
        <v>3097135</v>
      </c>
      <c r="I6646" s="4">
        <v>89869824</v>
      </c>
      <c r="J6646" s="4">
        <v>3090861</v>
      </c>
      <c r="K6646" s="3" t="s">
        <v>1460</v>
      </c>
      <c r="L6646" s="4">
        <v>0.51275766504122822</v>
      </c>
    </row>
    <row r="6647" spans="2:12" x14ac:dyDescent="0.3">
      <c r="B6647" s="3" t="s">
        <v>267</v>
      </c>
      <c r="C6647" s="4">
        <v>2020</v>
      </c>
      <c r="D6647" s="3" t="s">
        <v>1457</v>
      </c>
      <c r="E6647" s="4">
        <v>37927683</v>
      </c>
      <c r="F6647" s="4">
        <v>14750052</v>
      </c>
      <c r="G6647" s="4">
        <v>23177631</v>
      </c>
      <c r="H6647" s="4">
        <v>843521</v>
      </c>
      <c r="I6647" s="4">
        <v>100571981</v>
      </c>
      <c r="J6647" s="4">
        <v>1520384</v>
      </c>
      <c r="K6647" s="3" t="s">
        <v>1460</v>
      </c>
      <c r="L6647" s="4">
        <v>0.38889936936036928</v>
      </c>
    </row>
    <row r="6648" spans="2:12" x14ac:dyDescent="0.3">
      <c r="B6648" s="3" t="s">
        <v>267</v>
      </c>
      <c r="C6648" s="4">
        <v>2020</v>
      </c>
      <c r="D6648" s="3" t="s">
        <v>1458</v>
      </c>
      <c r="E6648" s="4">
        <v>10763712</v>
      </c>
      <c r="F6648" s="4"/>
      <c r="G6648" s="4">
        <v>10763712</v>
      </c>
      <c r="H6648" s="4">
        <v>4230262</v>
      </c>
      <c r="I6648" s="4">
        <v>10763712</v>
      </c>
      <c r="J6648" s="4"/>
      <c r="K6648" s="3" t="s">
        <v>1451</v>
      </c>
      <c r="L6648" s="4"/>
    </row>
    <row r="6649" spans="2:12" x14ac:dyDescent="0.3">
      <c r="B6649" s="3" t="s">
        <v>267</v>
      </c>
      <c r="C6649" s="4">
        <v>2021</v>
      </c>
      <c r="D6649" s="3" t="s">
        <v>1446</v>
      </c>
      <c r="E6649" s="4">
        <v>34363582</v>
      </c>
      <c r="F6649" s="4">
        <v>18808820</v>
      </c>
      <c r="G6649" s="4">
        <v>15554762</v>
      </c>
      <c r="H6649" s="4">
        <v>84547</v>
      </c>
      <c r="I6649" s="4">
        <v>66307232</v>
      </c>
      <c r="J6649" s="4">
        <v>2030287</v>
      </c>
      <c r="K6649" s="3" t="s">
        <v>1460</v>
      </c>
      <c r="L6649" s="4">
        <v>0.54734747966611863</v>
      </c>
    </row>
    <row r="6650" spans="2:12" x14ac:dyDescent="0.3">
      <c r="B6650" s="3" t="s">
        <v>267</v>
      </c>
      <c r="C6650" s="4">
        <v>2021</v>
      </c>
      <c r="D6650" s="3" t="s">
        <v>1448</v>
      </c>
      <c r="E6650" s="4">
        <v>56133274</v>
      </c>
      <c r="F6650" s="4">
        <v>13658389</v>
      </c>
      <c r="G6650" s="4">
        <v>42474885</v>
      </c>
      <c r="H6650" s="4">
        <v>1160132</v>
      </c>
      <c r="I6650" s="4">
        <v>92960905</v>
      </c>
      <c r="J6650" s="4">
        <v>1617472</v>
      </c>
      <c r="K6650" s="3" t="s">
        <v>1460</v>
      </c>
      <c r="L6650" s="4">
        <v>0.24332072631288174</v>
      </c>
    </row>
    <row r="6651" spans="2:12" x14ac:dyDescent="0.3">
      <c r="B6651" s="3" t="s">
        <v>267</v>
      </c>
      <c r="C6651" s="4">
        <v>2021</v>
      </c>
      <c r="D6651" s="3" t="s">
        <v>1449</v>
      </c>
      <c r="E6651" s="4">
        <v>7222280</v>
      </c>
      <c r="F6651" s="4">
        <v>4384277</v>
      </c>
      <c r="G6651" s="4">
        <v>2838003</v>
      </c>
      <c r="H6651" s="4">
        <v>1059924</v>
      </c>
      <c r="I6651" s="4">
        <v>8217261</v>
      </c>
      <c r="J6651" s="4">
        <v>635441</v>
      </c>
      <c r="K6651" s="3" t="s">
        <v>1460</v>
      </c>
      <c r="L6651" s="4">
        <v>0.60704888207048191</v>
      </c>
    </row>
    <row r="6652" spans="2:12" x14ac:dyDescent="0.3">
      <c r="B6652" s="3" t="s">
        <v>267</v>
      </c>
      <c r="C6652" s="4">
        <v>2021</v>
      </c>
      <c r="D6652" s="3" t="s">
        <v>1450</v>
      </c>
      <c r="E6652" s="4">
        <v>55950042</v>
      </c>
      <c r="F6652" s="4"/>
      <c r="G6652" s="4">
        <v>55950042</v>
      </c>
      <c r="H6652" s="4">
        <v>4700000</v>
      </c>
      <c r="I6652" s="4">
        <v>55950042</v>
      </c>
      <c r="J6652" s="4"/>
      <c r="K6652" s="3" t="s">
        <v>1451</v>
      </c>
      <c r="L6652" s="4"/>
    </row>
    <row r="6653" spans="2:12" x14ac:dyDescent="0.3">
      <c r="B6653" s="3" t="s">
        <v>267</v>
      </c>
      <c r="C6653" s="4">
        <v>2021</v>
      </c>
      <c r="D6653" s="3" t="s">
        <v>1452</v>
      </c>
      <c r="E6653" s="4">
        <v>0</v>
      </c>
      <c r="F6653" s="4">
        <v>0</v>
      </c>
      <c r="G6653" s="4">
        <v>0</v>
      </c>
      <c r="H6653" s="4">
        <v>0</v>
      </c>
      <c r="I6653" s="4">
        <v>0</v>
      </c>
      <c r="J6653" s="4">
        <v>0</v>
      </c>
      <c r="K6653" s="3" t="s">
        <v>1460</v>
      </c>
      <c r="L6653" s="4"/>
    </row>
    <row r="6654" spans="2:12" x14ac:dyDescent="0.3">
      <c r="B6654" s="3" t="s">
        <v>267</v>
      </c>
      <c r="C6654" s="4">
        <v>2021</v>
      </c>
      <c r="D6654" s="3" t="s">
        <v>1453</v>
      </c>
      <c r="E6654" s="4">
        <v>16196144</v>
      </c>
      <c r="F6654" s="4">
        <v>8391140</v>
      </c>
      <c r="G6654" s="4">
        <v>7805004</v>
      </c>
      <c r="H6654" s="4">
        <v>645763</v>
      </c>
      <c r="I6654" s="4">
        <v>22056071</v>
      </c>
      <c r="J6654" s="4">
        <v>1333419</v>
      </c>
      <c r="K6654" s="3" t="s">
        <v>1451</v>
      </c>
      <c r="L6654" s="4">
        <v>0.51809492432272763</v>
      </c>
    </row>
    <row r="6655" spans="2:12" x14ac:dyDescent="0.3">
      <c r="B6655" s="3" t="s">
        <v>267</v>
      </c>
      <c r="C6655" s="4">
        <v>2021</v>
      </c>
      <c r="D6655" s="3" t="s">
        <v>1454</v>
      </c>
      <c r="E6655" s="4">
        <v>9664449</v>
      </c>
      <c r="F6655" s="4">
        <v>5017687</v>
      </c>
      <c r="G6655" s="4">
        <v>4646762</v>
      </c>
      <c r="H6655" s="4">
        <v>239874</v>
      </c>
      <c r="I6655" s="4">
        <v>14232101</v>
      </c>
      <c r="J6655" s="4">
        <v>576663</v>
      </c>
      <c r="K6655" s="3" t="s">
        <v>1460</v>
      </c>
      <c r="L6655" s="4">
        <v>0.51919017835367542</v>
      </c>
    </row>
    <row r="6656" spans="2:12" x14ac:dyDescent="0.3">
      <c r="B6656" s="3" t="s">
        <v>267</v>
      </c>
      <c r="C6656" s="4">
        <v>2021</v>
      </c>
      <c r="D6656" s="3" t="s">
        <v>1455</v>
      </c>
      <c r="E6656" s="4">
        <v>15871360</v>
      </c>
      <c r="F6656" s="4">
        <v>6217399</v>
      </c>
      <c r="G6656" s="4">
        <v>9653961</v>
      </c>
      <c r="H6656" s="4">
        <v>324009</v>
      </c>
      <c r="I6656" s="4">
        <v>33363255</v>
      </c>
      <c r="J6656" s="4">
        <v>496438</v>
      </c>
      <c r="K6656" s="3" t="s">
        <v>1460</v>
      </c>
      <c r="L6656" s="4">
        <v>0.39173700300415337</v>
      </c>
    </row>
    <row r="6657" spans="2:12" x14ac:dyDescent="0.3">
      <c r="B6657" s="3" t="s">
        <v>267</v>
      </c>
      <c r="C6657" s="4">
        <v>2021</v>
      </c>
      <c r="D6657" s="3" t="s">
        <v>1456</v>
      </c>
      <c r="E6657" s="4">
        <v>52439751</v>
      </c>
      <c r="F6657" s="4">
        <v>27568896</v>
      </c>
      <c r="G6657" s="4">
        <v>24870855</v>
      </c>
      <c r="H6657" s="4">
        <v>1389434</v>
      </c>
      <c r="I6657" s="4">
        <v>94041490</v>
      </c>
      <c r="J6657" s="4">
        <v>2412892</v>
      </c>
      <c r="K6657" s="3" t="s">
        <v>1460</v>
      </c>
      <c r="L6657" s="4">
        <v>0.52572515075443438</v>
      </c>
    </row>
    <row r="6658" spans="2:12" x14ac:dyDescent="0.3">
      <c r="B6658" s="3" t="s">
        <v>267</v>
      </c>
      <c r="C6658" s="4">
        <v>2021</v>
      </c>
      <c r="D6658" s="3" t="s">
        <v>1457</v>
      </c>
      <c r="E6658" s="4">
        <v>38983984</v>
      </c>
      <c r="F6658" s="4">
        <v>15112813</v>
      </c>
      <c r="G6658" s="4">
        <v>23871171</v>
      </c>
      <c r="H6658" s="4">
        <v>1361049</v>
      </c>
      <c r="I6658" s="4">
        <v>101626146</v>
      </c>
      <c r="J6658" s="4">
        <v>1523726</v>
      </c>
      <c r="K6658" s="3" t="s">
        <v>1460</v>
      </c>
      <c r="L6658" s="4">
        <v>0.38766722764918021</v>
      </c>
    </row>
    <row r="6659" spans="2:12" x14ac:dyDescent="0.3">
      <c r="B6659" s="3" t="s">
        <v>267</v>
      </c>
      <c r="C6659" s="4">
        <v>2021</v>
      </c>
      <c r="D6659" s="3" t="s">
        <v>1458</v>
      </c>
      <c r="E6659" s="4">
        <v>5131739</v>
      </c>
      <c r="F6659" s="4"/>
      <c r="G6659" s="4">
        <v>5131739</v>
      </c>
      <c r="H6659" s="4">
        <v>4050801</v>
      </c>
      <c r="I6659" s="4">
        <v>5131739</v>
      </c>
      <c r="J6659" s="4"/>
      <c r="K6659" s="3" t="s">
        <v>1451</v>
      </c>
      <c r="L6659" s="4"/>
    </row>
    <row r="6660" spans="2:12" x14ac:dyDescent="0.3">
      <c r="B6660" s="3" t="s">
        <v>267</v>
      </c>
      <c r="C6660" s="4">
        <v>2022</v>
      </c>
      <c r="D6660" s="3" t="s">
        <v>1446</v>
      </c>
      <c r="E6660" s="4">
        <v>34689717</v>
      </c>
      <c r="F6660" s="4">
        <v>19748091</v>
      </c>
      <c r="G6660" s="4">
        <v>14941626</v>
      </c>
      <c r="H6660" s="4">
        <v>432826</v>
      </c>
      <c r="I6660" s="4">
        <v>68006009</v>
      </c>
      <c r="J6660" s="4">
        <v>2347539</v>
      </c>
      <c r="K6660" s="3" t="s">
        <v>1460</v>
      </c>
      <c r="L6660" s="4">
        <v>0.56927795058114772</v>
      </c>
    </row>
    <row r="6661" spans="2:12" x14ac:dyDescent="0.3">
      <c r="B6661" s="3" t="s">
        <v>267</v>
      </c>
      <c r="C6661" s="4">
        <v>2022</v>
      </c>
      <c r="D6661" s="3" t="s">
        <v>1448</v>
      </c>
      <c r="E6661" s="4">
        <v>56547312</v>
      </c>
      <c r="F6661" s="4">
        <v>14519747</v>
      </c>
      <c r="G6661" s="4">
        <v>42027565</v>
      </c>
      <c r="H6661" s="4">
        <v>423719</v>
      </c>
      <c r="I6661" s="4">
        <v>96733010</v>
      </c>
      <c r="J6661" s="4">
        <v>1678166</v>
      </c>
      <c r="K6661" s="3" t="s">
        <v>1460</v>
      </c>
      <c r="L6661" s="4">
        <v>0.25677165697991089</v>
      </c>
    </row>
    <row r="6662" spans="2:12" x14ac:dyDescent="0.3">
      <c r="B6662" s="3" t="s">
        <v>267</v>
      </c>
      <c r="C6662" s="4">
        <v>2022</v>
      </c>
      <c r="D6662" s="3" t="s">
        <v>1449</v>
      </c>
      <c r="E6662" s="4">
        <v>7970300</v>
      </c>
      <c r="F6662" s="4">
        <v>4655425</v>
      </c>
      <c r="G6662" s="4">
        <v>3314875</v>
      </c>
      <c r="H6662" s="4">
        <v>815889</v>
      </c>
      <c r="I6662" s="4">
        <v>8305666</v>
      </c>
      <c r="J6662" s="4">
        <v>625175</v>
      </c>
      <c r="K6662" s="3" t="s">
        <v>1460</v>
      </c>
      <c r="L6662" s="4">
        <v>0.58409658356649063</v>
      </c>
    </row>
    <row r="6663" spans="2:12" x14ac:dyDescent="0.3">
      <c r="B6663" s="3" t="s">
        <v>267</v>
      </c>
      <c r="C6663" s="4">
        <v>2022</v>
      </c>
      <c r="D6663" s="3" t="s">
        <v>1450</v>
      </c>
      <c r="E6663" s="4">
        <v>57670500</v>
      </c>
      <c r="F6663" s="4"/>
      <c r="G6663" s="4">
        <v>57670500</v>
      </c>
      <c r="H6663" s="4">
        <v>1720458</v>
      </c>
      <c r="I6663" s="4">
        <v>57670500</v>
      </c>
      <c r="J6663" s="4"/>
      <c r="K6663" s="3" t="s">
        <v>1451</v>
      </c>
      <c r="L6663" s="4"/>
    </row>
    <row r="6664" spans="2:12" x14ac:dyDescent="0.3">
      <c r="B6664" s="3" t="s">
        <v>267</v>
      </c>
      <c r="C6664" s="4">
        <v>2022</v>
      </c>
      <c r="D6664" s="3" t="s">
        <v>1452</v>
      </c>
      <c r="E6664" s="4">
        <v>0</v>
      </c>
      <c r="F6664" s="4">
        <v>0</v>
      </c>
      <c r="G6664" s="4">
        <v>0</v>
      </c>
      <c r="H6664" s="4">
        <v>0</v>
      </c>
      <c r="I6664" s="4">
        <v>0</v>
      </c>
      <c r="J6664" s="4">
        <v>0</v>
      </c>
      <c r="K6664" s="3" t="s">
        <v>1460</v>
      </c>
      <c r="L6664" s="4"/>
    </row>
    <row r="6665" spans="2:12" x14ac:dyDescent="0.3">
      <c r="B6665" s="3" t="s">
        <v>267</v>
      </c>
      <c r="C6665" s="4">
        <v>2022</v>
      </c>
      <c r="D6665" s="3" t="s">
        <v>1453</v>
      </c>
      <c r="E6665" s="4">
        <v>16813587</v>
      </c>
      <c r="F6665" s="4">
        <v>9002451</v>
      </c>
      <c r="G6665" s="4">
        <v>7811136</v>
      </c>
      <c r="H6665" s="4">
        <v>741520</v>
      </c>
      <c r="I6665" s="4">
        <v>22809474</v>
      </c>
      <c r="J6665" s="4">
        <v>1310627</v>
      </c>
      <c r="K6665" s="3" t="s">
        <v>1451</v>
      </c>
      <c r="L6665" s="4">
        <v>0.5354271518623599</v>
      </c>
    </row>
    <row r="6666" spans="2:12" x14ac:dyDescent="0.3">
      <c r="B6666" s="3" t="s">
        <v>267</v>
      </c>
      <c r="C6666" s="4">
        <v>2022</v>
      </c>
      <c r="D6666" s="3" t="s">
        <v>1454</v>
      </c>
      <c r="E6666" s="4">
        <v>10113191</v>
      </c>
      <c r="F6666" s="4">
        <v>5358726</v>
      </c>
      <c r="G6666" s="4">
        <v>4754465</v>
      </c>
      <c r="H6666" s="4">
        <v>481849</v>
      </c>
      <c r="I6666" s="4">
        <v>15384229</v>
      </c>
      <c r="J6666" s="4">
        <v>613700</v>
      </c>
      <c r="K6666" s="3" t="s">
        <v>1460</v>
      </c>
      <c r="L6666" s="4">
        <v>0.52987489309753966</v>
      </c>
    </row>
    <row r="6667" spans="2:12" x14ac:dyDescent="0.3">
      <c r="B6667" s="3" t="s">
        <v>267</v>
      </c>
      <c r="C6667" s="4">
        <v>2022</v>
      </c>
      <c r="D6667" s="3" t="s">
        <v>1455</v>
      </c>
      <c r="E6667" s="4">
        <v>15848382</v>
      </c>
      <c r="F6667" s="4">
        <v>6357764</v>
      </c>
      <c r="G6667" s="4">
        <v>9490618</v>
      </c>
      <c r="H6667" s="4">
        <v>76771</v>
      </c>
      <c r="I6667" s="4">
        <v>33104232</v>
      </c>
      <c r="J6667" s="4">
        <v>492013</v>
      </c>
      <c r="K6667" s="3" t="s">
        <v>1460</v>
      </c>
      <c r="L6667" s="4">
        <v>0.40116170849491134</v>
      </c>
    </row>
    <row r="6668" spans="2:12" x14ac:dyDescent="0.3">
      <c r="B6668" s="3" t="s">
        <v>267</v>
      </c>
      <c r="C6668" s="4">
        <v>2022</v>
      </c>
      <c r="D6668" s="3" t="s">
        <v>1456</v>
      </c>
      <c r="E6668" s="4">
        <v>55176110</v>
      </c>
      <c r="F6668" s="4">
        <v>28562055</v>
      </c>
      <c r="G6668" s="4">
        <v>26614055</v>
      </c>
      <c r="H6668" s="4">
        <v>3390154</v>
      </c>
      <c r="I6668" s="4">
        <v>98022374</v>
      </c>
      <c r="J6668" s="4">
        <v>2470540</v>
      </c>
      <c r="K6668" s="3" t="s">
        <v>1460</v>
      </c>
      <c r="L6668" s="4">
        <v>0.51765256738831356</v>
      </c>
    </row>
    <row r="6669" spans="2:12" x14ac:dyDescent="0.3">
      <c r="B6669" s="3" t="s">
        <v>267</v>
      </c>
      <c r="C6669" s="4">
        <v>2022</v>
      </c>
      <c r="D6669" s="3" t="s">
        <v>1457</v>
      </c>
      <c r="E6669" s="4">
        <v>40723849</v>
      </c>
      <c r="F6669" s="4">
        <v>15450757</v>
      </c>
      <c r="G6669" s="4">
        <v>25273092</v>
      </c>
      <c r="H6669" s="4">
        <v>2180515</v>
      </c>
      <c r="I6669" s="4">
        <v>98497808</v>
      </c>
      <c r="J6669" s="4">
        <v>1457790</v>
      </c>
      <c r="K6669" s="3" t="s">
        <v>1460</v>
      </c>
      <c r="L6669" s="4">
        <v>0.37940316005002378</v>
      </c>
    </row>
    <row r="6670" spans="2:12" x14ac:dyDescent="0.3">
      <c r="B6670" s="3" t="s">
        <v>267</v>
      </c>
      <c r="C6670" s="4">
        <v>2022</v>
      </c>
      <c r="D6670" s="3" t="s">
        <v>1458</v>
      </c>
      <c r="E6670" s="4">
        <v>14832853</v>
      </c>
      <c r="F6670" s="4"/>
      <c r="G6670" s="4">
        <v>14832853</v>
      </c>
      <c r="H6670" s="4">
        <v>9816705</v>
      </c>
      <c r="I6670" s="4">
        <v>14832853</v>
      </c>
      <c r="J6670" s="4"/>
      <c r="K6670" s="3" t="s">
        <v>1451</v>
      </c>
      <c r="L6670" s="4"/>
    </row>
    <row r="6671" spans="2:12" x14ac:dyDescent="0.3">
      <c r="B6671" s="3" t="s">
        <v>267</v>
      </c>
      <c r="C6671" s="4">
        <v>2023</v>
      </c>
      <c r="D6671" s="3" t="s">
        <v>1446</v>
      </c>
      <c r="E6671" s="4">
        <v>49091392</v>
      </c>
      <c r="F6671" s="4">
        <v>20249819</v>
      </c>
      <c r="G6671" s="4">
        <v>28841573</v>
      </c>
      <c r="H6671" s="4">
        <v>2719504</v>
      </c>
      <c r="I6671" s="4">
        <v>68369962</v>
      </c>
      <c r="J6671" s="4">
        <v>3009478</v>
      </c>
      <c r="K6671" s="3" t="s">
        <v>1460</v>
      </c>
      <c r="L6671" s="4">
        <v>0.41249225526137046</v>
      </c>
    </row>
    <row r="6672" spans="2:12" x14ac:dyDescent="0.3">
      <c r="B6672" s="3" t="s">
        <v>267</v>
      </c>
      <c r="C6672" s="4">
        <v>2023</v>
      </c>
      <c r="D6672" s="3" t="s">
        <v>1448</v>
      </c>
      <c r="E6672" s="4">
        <v>57537876</v>
      </c>
      <c r="F6672" s="4">
        <v>15051053</v>
      </c>
      <c r="G6672" s="4">
        <v>42486823</v>
      </c>
      <c r="H6672" s="4">
        <v>272518</v>
      </c>
      <c r="I6672" s="4">
        <v>105389475</v>
      </c>
      <c r="J6672" s="4">
        <v>1781699</v>
      </c>
      <c r="K6672" s="3" t="s">
        <v>1460</v>
      </c>
      <c r="L6672" s="4">
        <v>0.26158513393855554</v>
      </c>
    </row>
    <row r="6673" spans="2:12" x14ac:dyDescent="0.3">
      <c r="B6673" s="3" t="s">
        <v>267</v>
      </c>
      <c r="C6673" s="4">
        <v>2023</v>
      </c>
      <c r="D6673" s="3" t="s">
        <v>1449</v>
      </c>
      <c r="E6673" s="4">
        <v>7696189</v>
      </c>
      <c r="F6673" s="4">
        <v>4483617</v>
      </c>
      <c r="G6673" s="4">
        <v>3212572</v>
      </c>
      <c r="H6673" s="4">
        <v>316524</v>
      </c>
      <c r="I6673" s="4">
        <v>8205667</v>
      </c>
      <c r="J6673" s="4">
        <v>734429</v>
      </c>
      <c r="K6673" s="3" t="s">
        <v>1460</v>
      </c>
      <c r="L6673" s="4">
        <v>0.58257625949674574</v>
      </c>
    </row>
    <row r="6674" spans="2:12" x14ac:dyDescent="0.3">
      <c r="B6674" s="3" t="s">
        <v>267</v>
      </c>
      <c r="C6674" s="4">
        <v>2023</v>
      </c>
      <c r="D6674" s="3" t="s">
        <v>1450</v>
      </c>
      <c r="E6674" s="4">
        <v>57670500</v>
      </c>
      <c r="F6674" s="4"/>
      <c r="G6674" s="4">
        <v>57670500</v>
      </c>
      <c r="H6674" s="4">
        <v>0</v>
      </c>
      <c r="I6674" s="4">
        <v>57670500</v>
      </c>
      <c r="J6674" s="4"/>
      <c r="K6674" s="3" t="s">
        <v>1451</v>
      </c>
      <c r="L6674" s="4"/>
    </row>
    <row r="6675" spans="2:12" x14ac:dyDescent="0.3">
      <c r="B6675" s="3" t="s">
        <v>267</v>
      </c>
      <c r="C6675" s="4">
        <v>2023</v>
      </c>
      <c r="D6675" s="3" t="s">
        <v>1452</v>
      </c>
      <c r="E6675" s="4">
        <v>0</v>
      </c>
      <c r="F6675" s="4">
        <v>0</v>
      </c>
      <c r="G6675" s="4">
        <v>0</v>
      </c>
      <c r="H6675" s="4">
        <v>0</v>
      </c>
      <c r="I6675" s="4">
        <v>0</v>
      </c>
      <c r="J6675" s="4">
        <v>0</v>
      </c>
      <c r="K6675" s="3" t="s">
        <v>1460</v>
      </c>
      <c r="L6675" s="4"/>
    </row>
    <row r="6676" spans="2:12" x14ac:dyDescent="0.3">
      <c r="B6676" s="3" t="s">
        <v>267</v>
      </c>
      <c r="C6676" s="4">
        <v>2023</v>
      </c>
      <c r="D6676" s="3" t="s">
        <v>1453</v>
      </c>
      <c r="E6676" s="4">
        <v>17729610</v>
      </c>
      <c r="F6676" s="4">
        <v>9459778</v>
      </c>
      <c r="G6676" s="4">
        <v>8269832</v>
      </c>
      <c r="H6676" s="4">
        <v>1127773</v>
      </c>
      <c r="I6676" s="4">
        <v>25113132</v>
      </c>
      <c r="J6676" s="4">
        <v>1987304</v>
      </c>
      <c r="K6676" s="3" t="s">
        <v>1451</v>
      </c>
      <c r="L6676" s="4">
        <v>0.53355815497351611</v>
      </c>
    </row>
    <row r="6677" spans="2:12" x14ac:dyDescent="0.3">
      <c r="B6677" s="3" t="s">
        <v>267</v>
      </c>
      <c r="C6677" s="4">
        <v>2023</v>
      </c>
      <c r="D6677" s="3" t="s">
        <v>1454</v>
      </c>
      <c r="E6677" s="4">
        <v>10239653</v>
      </c>
      <c r="F6677" s="4">
        <v>5748728</v>
      </c>
      <c r="G6677" s="4">
        <v>4490925</v>
      </c>
      <c r="H6677" s="4">
        <v>120340</v>
      </c>
      <c r="I6677" s="4">
        <v>17169831</v>
      </c>
      <c r="J6677" s="4">
        <v>653862</v>
      </c>
      <c r="K6677" s="3" t="s">
        <v>1460</v>
      </c>
      <c r="L6677" s="4">
        <v>0.56141824337211432</v>
      </c>
    </row>
    <row r="6678" spans="2:12" x14ac:dyDescent="0.3">
      <c r="B6678" s="3" t="s">
        <v>267</v>
      </c>
      <c r="C6678" s="4">
        <v>2023</v>
      </c>
      <c r="D6678" s="3" t="s">
        <v>1455</v>
      </c>
      <c r="E6678" s="4">
        <v>16059293</v>
      </c>
      <c r="F6678" s="4">
        <v>6579622</v>
      </c>
      <c r="G6678" s="4">
        <v>9479671</v>
      </c>
      <c r="H6678" s="4">
        <v>242219</v>
      </c>
      <c r="I6678" s="4">
        <v>55505571</v>
      </c>
      <c r="J6678" s="4">
        <v>768707</v>
      </c>
      <c r="K6678" s="3" t="s">
        <v>1460</v>
      </c>
      <c r="L6678" s="4">
        <v>0.40970807369913481</v>
      </c>
    </row>
    <row r="6679" spans="2:12" x14ac:dyDescent="0.3">
      <c r="B6679" s="3" t="s">
        <v>267</v>
      </c>
      <c r="C6679" s="4">
        <v>2023</v>
      </c>
      <c r="D6679" s="3" t="s">
        <v>1456</v>
      </c>
      <c r="E6679" s="4">
        <v>55760654</v>
      </c>
      <c r="F6679" s="4">
        <v>29899450</v>
      </c>
      <c r="G6679" s="4">
        <v>25861204</v>
      </c>
      <c r="H6679" s="4">
        <v>808055</v>
      </c>
      <c r="I6679" s="4">
        <v>183433675</v>
      </c>
      <c r="J6679" s="4">
        <v>3966492</v>
      </c>
      <c r="K6679" s="3" t="s">
        <v>1460</v>
      </c>
      <c r="L6679" s="4">
        <v>0.53621053296828258</v>
      </c>
    </row>
    <row r="6680" spans="2:12" x14ac:dyDescent="0.3">
      <c r="B6680" s="3" t="s">
        <v>267</v>
      </c>
      <c r="C6680" s="4">
        <v>2023</v>
      </c>
      <c r="D6680" s="3" t="s">
        <v>1457</v>
      </c>
      <c r="E6680" s="4">
        <v>41107084</v>
      </c>
      <c r="F6680" s="4">
        <v>16112258</v>
      </c>
      <c r="G6680" s="4">
        <v>24994826</v>
      </c>
      <c r="H6680" s="4">
        <v>370107</v>
      </c>
      <c r="I6680" s="4">
        <v>124330693</v>
      </c>
      <c r="J6680" s="4">
        <v>1647109</v>
      </c>
      <c r="K6680" s="3" t="s">
        <v>1460</v>
      </c>
      <c r="L6680" s="4">
        <v>0.39195818414169198</v>
      </c>
    </row>
    <row r="6681" spans="2:12" x14ac:dyDescent="0.3">
      <c r="B6681" s="3" t="s">
        <v>267</v>
      </c>
      <c r="C6681" s="4">
        <v>2023</v>
      </c>
      <c r="D6681" s="3" t="s">
        <v>1458</v>
      </c>
      <c r="E6681" s="4">
        <v>4959183</v>
      </c>
      <c r="F6681" s="4"/>
      <c r="G6681" s="4">
        <v>4959183</v>
      </c>
      <c r="H6681" s="4">
        <v>4371447</v>
      </c>
      <c r="I6681" s="4">
        <v>4959183</v>
      </c>
      <c r="J6681" s="4"/>
      <c r="K6681" s="3" t="s">
        <v>1451</v>
      </c>
      <c r="L6681" s="4"/>
    </row>
    <row r="6682" spans="2:12" x14ac:dyDescent="0.3">
      <c r="B6682" s="3" t="s">
        <v>267</v>
      </c>
      <c r="C6682" s="4">
        <v>2024</v>
      </c>
      <c r="D6682" s="3" t="s">
        <v>1446</v>
      </c>
      <c r="E6682" s="4">
        <v>53374933</v>
      </c>
      <c r="F6682" s="4">
        <v>21849826</v>
      </c>
      <c r="G6682" s="4">
        <v>31525107</v>
      </c>
      <c r="H6682" s="4">
        <v>2764139</v>
      </c>
      <c r="I6682" s="4">
        <v>89686126</v>
      </c>
      <c r="J6682" s="4">
        <v>3112030</v>
      </c>
      <c r="K6682" s="3" t="s">
        <v>1460</v>
      </c>
      <c r="L6682" s="4">
        <v>0.40936493540891189</v>
      </c>
    </row>
    <row r="6683" spans="2:12" x14ac:dyDescent="0.3">
      <c r="B6683" s="3" t="s">
        <v>267</v>
      </c>
      <c r="C6683" s="4">
        <v>2024</v>
      </c>
      <c r="D6683" s="3" t="s">
        <v>1448</v>
      </c>
      <c r="E6683" s="4">
        <v>58241157</v>
      </c>
      <c r="F6683" s="4">
        <v>15941676</v>
      </c>
      <c r="G6683" s="4">
        <v>42299481</v>
      </c>
      <c r="H6683" s="4">
        <v>717260</v>
      </c>
      <c r="I6683" s="4">
        <v>124035864</v>
      </c>
      <c r="J6683" s="4">
        <v>2098264</v>
      </c>
      <c r="K6683" s="3" t="s">
        <v>1460</v>
      </c>
      <c r="L6683" s="4">
        <v>0.27371839470840181</v>
      </c>
    </row>
    <row r="6684" spans="2:12" x14ac:dyDescent="0.3">
      <c r="B6684" s="3" t="s">
        <v>267</v>
      </c>
      <c r="C6684" s="4">
        <v>2024</v>
      </c>
      <c r="D6684" s="3" t="s">
        <v>1449</v>
      </c>
      <c r="E6684" s="4">
        <v>8363257</v>
      </c>
      <c r="F6684" s="4">
        <v>4607027</v>
      </c>
      <c r="G6684" s="4">
        <v>3756230</v>
      </c>
      <c r="H6684" s="4">
        <v>982293</v>
      </c>
      <c r="I6684" s="4">
        <v>8900996</v>
      </c>
      <c r="J6684" s="4">
        <v>761005</v>
      </c>
      <c r="K6684" s="3" t="s">
        <v>1460</v>
      </c>
      <c r="L6684" s="4">
        <v>0.5508651713082594</v>
      </c>
    </row>
    <row r="6685" spans="2:12" x14ac:dyDescent="0.3">
      <c r="B6685" s="3" t="s">
        <v>267</v>
      </c>
      <c r="C6685" s="4">
        <v>2024</v>
      </c>
      <c r="D6685" s="3" t="s">
        <v>1450</v>
      </c>
      <c r="E6685" s="4">
        <v>57676622</v>
      </c>
      <c r="F6685" s="4"/>
      <c r="G6685" s="4">
        <v>57676622</v>
      </c>
      <c r="H6685" s="4">
        <v>0</v>
      </c>
      <c r="I6685" s="4">
        <v>57676622</v>
      </c>
      <c r="J6685" s="4"/>
      <c r="K6685" s="3" t="s">
        <v>1451</v>
      </c>
      <c r="L6685" s="4"/>
    </row>
    <row r="6686" spans="2:12" x14ac:dyDescent="0.3">
      <c r="B6686" s="3" t="s">
        <v>267</v>
      </c>
      <c r="C6686" s="4">
        <v>2024</v>
      </c>
      <c r="D6686" s="3" t="s">
        <v>1452</v>
      </c>
      <c r="E6686" s="4">
        <v>0</v>
      </c>
      <c r="F6686" s="4">
        <v>0</v>
      </c>
      <c r="G6686" s="4">
        <v>0</v>
      </c>
      <c r="H6686" s="4">
        <v>0</v>
      </c>
      <c r="I6686" s="4">
        <v>0</v>
      </c>
      <c r="J6686" s="4">
        <v>0</v>
      </c>
      <c r="K6686" s="3"/>
      <c r="L6686" s="4"/>
    </row>
    <row r="6687" spans="2:12" x14ac:dyDescent="0.3">
      <c r="B6687" s="3" t="s">
        <v>267</v>
      </c>
      <c r="C6687" s="4">
        <v>2024</v>
      </c>
      <c r="D6687" s="3" t="s">
        <v>1453</v>
      </c>
      <c r="E6687" s="4">
        <v>18132989</v>
      </c>
      <c r="F6687" s="4">
        <v>9616633</v>
      </c>
      <c r="G6687" s="4">
        <v>8516356</v>
      </c>
      <c r="H6687" s="4">
        <v>1086441</v>
      </c>
      <c r="I6687" s="4">
        <v>27551958</v>
      </c>
      <c r="J6687" s="4">
        <v>1896491</v>
      </c>
      <c r="K6687" s="3" t="s">
        <v>1451</v>
      </c>
      <c r="L6687" s="4">
        <v>0.53033909632879606</v>
      </c>
    </row>
    <row r="6688" spans="2:12" x14ac:dyDescent="0.3">
      <c r="B6688" s="3" t="s">
        <v>267</v>
      </c>
      <c r="C6688" s="4">
        <v>2024</v>
      </c>
      <c r="D6688" s="3" t="s">
        <v>1454</v>
      </c>
      <c r="E6688" s="4">
        <v>10404439</v>
      </c>
      <c r="F6688" s="4">
        <v>6121033</v>
      </c>
      <c r="G6688" s="4">
        <v>4283406</v>
      </c>
      <c r="H6688" s="4">
        <v>189211</v>
      </c>
      <c r="I6688" s="4">
        <v>18180348</v>
      </c>
      <c r="J6688" s="4">
        <v>687525</v>
      </c>
      <c r="K6688" s="3" t="s">
        <v>1460</v>
      </c>
      <c r="L6688" s="4">
        <v>0.58830975894039073</v>
      </c>
    </row>
    <row r="6689" spans="2:12" x14ac:dyDescent="0.3">
      <c r="B6689" s="3" t="s">
        <v>267</v>
      </c>
      <c r="C6689" s="4">
        <v>2024</v>
      </c>
      <c r="D6689" s="3" t="s">
        <v>1455</v>
      </c>
      <c r="E6689" s="4">
        <v>16152264</v>
      </c>
      <c r="F6689" s="4">
        <v>6819832</v>
      </c>
      <c r="G6689" s="4">
        <v>9332432</v>
      </c>
      <c r="H6689" s="4">
        <v>104699</v>
      </c>
      <c r="I6689" s="4">
        <v>59917226</v>
      </c>
      <c r="J6689" s="4">
        <v>826253</v>
      </c>
      <c r="K6689" s="3" t="s">
        <v>1460</v>
      </c>
      <c r="L6689" s="4">
        <v>0.42222142976365418</v>
      </c>
    </row>
    <row r="6690" spans="2:12" x14ac:dyDescent="0.3">
      <c r="B6690" s="3" t="s">
        <v>267</v>
      </c>
      <c r="C6690" s="4">
        <v>2024</v>
      </c>
      <c r="D6690" s="3" t="s">
        <v>1456</v>
      </c>
      <c r="E6690" s="4">
        <v>57421398</v>
      </c>
      <c r="F6690" s="4">
        <v>30974650</v>
      </c>
      <c r="G6690" s="4">
        <v>26446748</v>
      </c>
      <c r="H6690" s="4">
        <v>2057674</v>
      </c>
      <c r="I6690" s="4">
        <v>194156829</v>
      </c>
      <c r="J6690" s="4">
        <v>4105229</v>
      </c>
      <c r="K6690" s="3" t="s">
        <v>1460</v>
      </c>
      <c r="L6690" s="4">
        <v>0.53942695717718336</v>
      </c>
    </row>
    <row r="6691" spans="2:12" x14ac:dyDescent="0.3">
      <c r="B6691" s="3" t="s">
        <v>267</v>
      </c>
      <c r="C6691" s="4">
        <v>2024</v>
      </c>
      <c r="D6691" s="3" t="s">
        <v>1457</v>
      </c>
      <c r="E6691" s="4">
        <v>41279636</v>
      </c>
      <c r="F6691" s="4">
        <v>16625665</v>
      </c>
      <c r="G6691" s="4">
        <v>24653971</v>
      </c>
      <c r="H6691" s="4">
        <v>353007</v>
      </c>
      <c r="I6691" s="4">
        <v>133991561</v>
      </c>
      <c r="J6691" s="4">
        <v>1755796</v>
      </c>
      <c r="K6691" s="3" t="s">
        <v>1460</v>
      </c>
      <c r="L6691" s="4">
        <v>0.40275706404000267</v>
      </c>
    </row>
    <row r="6692" spans="2:12" x14ac:dyDescent="0.3">
      <c r="B6692" s="3" t="s">
        <v>267</v>
      </c>
      <c r="C6692" s="4">
        <v>2024</v>
      </c>
      <c r="D6692" s="3" t="s">
        <v>1458</v>
      </c>
      <c r="E6692" s="4">
        <v>11177953</v>
      </c>
      <c r="F6692" s="4"/>
      <c r="G6692" s="4">
        <v>11177953</v>
      </c>
      <c r="H6692" s="4">
        <v>8164798</v>
      </c>
      <c r="I6692" s="4">
        <v>11177953</v>
      </c>
      <c r="J6692" s="4"/>
      <c r="K6692" s="3" t="s">
        <v>1451</v>
      </c>
      <c r="L6692" s="4"/>
    </row>
    <row r="6693" spans="2:12" x14ac:dyDescent="0.3">
      <c r="B6693" s="3" t="s">
        <v>269</v>
      </c>
      <c r="C6693" s="4">
        <v>2019</v>
      </c>
      <c r="D6693" s="3" t="s">
        <v>1446</v>
      </c>
      <c r="E6693" s="4">
        <v>36785064</v>
      </c>
      <c r="F6693" s="4">
        <v>19108226</v>
      </c>
      <c r="G6693" s="4">
        <v>17676838</v>
      </c>
      <c r="H6693" s="4">
        <v>436830</v>
      </c>
      <c r="I6693" s="4">
        <v>0</v>
      </c>
      <c r="J6693" s="4">
        <v>0</v>
      </c>
      <c r="K6693" s="3" t="s">
        <v>1447</v>
      </c>
      <c r="L6693" s="4">
        <v>0.5194561031618703</v>
      </c>
    </row>
    <row r="6694" spans="2:12" x14ac:dyDescent="0.3">
      <c r="B6694" s="3" t="s">
        <v>269</v>
      </c>
      <c r="C6694" s="4">
        <v>2019</v>
      </c>
      <c r="D6694" s="3" t="s">
        <v>1448</v>
      </c>
      <c r="E6694" s="4">
        <v>24689022</v>
      </c>
      <c r="F6694" s="4">
        <v>8362190</v>
      </c>
      <c r="G6694" s="4">
        <v>16326832</v>
      </c>
      <c r="H6694" s="4">
        <v>381337</v>
      </c>
      <c r="I6694" s="4">
        <v>0</v>
      </c>
      <c r="J6694" s="4">
        <v>0</v>
      </c>
      <c r="K6694" s="3" t="s">
        <v>1447</v>
      </c>
      <c r="L6694" s="4">
        <v>0.33870073913822912</v>
      </c>
    </row>
    <row r="6695" spans="2:12" x14ac:dyDescent="0.3">
      <c r="B6695" s="3" t="s">
        <v>269</v>
      </c>
      <c r="C6695" s="4">
        <v>2019</v>
      </c>
      <c r="D6695" s="3" t="s">
        <v>1449</v>
      </c>
      <c r="E6695" s="4">
        <v>14786343</v>
      </c>
      <c r="F6695" s="4">
        <v>9594618</v>
      </c>
      <c r="G6695" s="4">
        <v>5191725</v>
      </c>
      <c r="H6695" s="4">
        <v>953434</v>
      </c>
      <c r="I6695" s="4">
        <v>0</v>
      </c>
      <c r="J6695" s="4">
        <v>0</v>
      </c>
      <c r="K6695" s="3" t="s">
        <v>1447</v>
      </c>
      <c r="L6695" s="4">
        <v>0.64888377065241898</v>
      </c>
    </row>
    <row r="6696" spans="2:12" x14ac:dyDescent="0.3">
      <c r="B6696" s="3" t="s">
        <v>269</v>
      </c>
      <c r="C6696" s="4">
        <v>2019</v>
      </c>
      <c r="D6696" s="3" t="s">
        <v>1450</v>
      </c>
      <c r="E6696" s="4">
        <v>4084040</v>
      </c>
      <c r="F6696" s="4"/>
      <c r="G6696" s="4">
        <v>4084040</v>
      </c>
      <c r="H6696" s="4">
        <v>0</v>
      </c>
      <c r="I6696" s="4">
        <v>4084040</v>
      </c>
      <c r="J6696" s="4"/>
      <c r="K6696" s="3" t="s">
        <v>1451</v>
      </c>
      <c r="L6696" s="4"/>
    </row>
    <row r="6697" spans="2:12" x14ac:dyDescent="0.3">
      <c r="B6697" s="3" t="s">
        <v>269</v>
      </c>
      <c r="C6697" s="4">
        <v>2019</v>
      </c>
      <c r="D6697" s="3" t="s">
        <v>1452</v>
      </c>
      <c r="E6697" s="4">
        <v>0</v>
      </c>
      <c r="F6697" s="4">
        <v>0</v>
      </c>
      <c r="G6697" s="4">
        <v>0</v>
      </c>
      <c r="H6697" s="4">
        <v>0</v>
      </c>
      <c r="I6697" s="4">
        <v>0</v>
      </c>
      <c r="J6697" s="4">
        <v>0</v>
      </c>
      <c r="K6697" s="3" t="s">
        <v>1447</v>
      </c>
      <c r="L6697" s="4"/>
    </row>
    <row r="6698" spans="2:12" x14ac:dyDescent="0.3">
      <c r="B6698" s="3" t="s">
        <v>269</v>
      </c>
      <c r="C6698" s="4">
        <v>2019</v>
      </c>
      <c r="D6698" s="3" t="s">
        <v>1453</v>
      </c>
      <c r="E6698" s="4">
        <v>1425000</v>
      </c>
      <c r="F6698" s="4">
        <v>1356111</v>
      </c>
      <c r="G6698" s="4">
        <v>68889</v>
      </c>
      <c r="H6698" s="4">
        <v>0</v>
      </c>
      <c r="I6698" s="4">
        <v>0</v>
      </c>
      <c r="J6698" s="4">
        <v>0</v>
      </c>
      <c r="K6698" s="3" t="s">
        <v>1451</v>
      </c>
      <c r="L6698" s="4">
        <v>0.95165684210526313</v>
      </c>
    </row>
    <row r="6699" spans="2:12" x14ac:dyDescent="0.3">
      <c r="B6699" s="3" t="s">
        <v>269</v>
      </c>
      <c r="C6699" s="4">
        <v>2019</v>
      </c>
      <c r="D6699" s="3" t="s">
        <v>1454</v>
      </c>
      <c r="E6699" s="4">
        <v>12697755</v>
      </c>
      <c r="F6699" s="4">
        <v>7451658</v>
      </c>
      <c r="G6699" s="4">
        <v>5246097</v>
      </c>
      <c r="H6699" s="4">
        <v>330106</v>
      </c>
      <c r="I6699" s="4">
        <v>0</v>
      </c>
      <c r="J6699" s="4">
        <v>0</v>
      </c>
      <c r="K6699" s="3" t="s">
        <v>1447</v>
      </c>
      <c r="L6699" s="4">
        <v>0.58684846258255885</v>
      </c>
    </row>
    <row r="6700" spans="2:12" x14ac:dyDescent="0.3">
      <c r="B6700" s="3" t="s">
        <v>269</v>
      </c>
      <c r="C6700" s="4">
        <v>2019</v>
      </c>
      <c r="D6700" s="3" t="s">
        <v>1455</v>
      </c>
      <c r="E6700" s="4">
        <v>31879300</v>
      </c>
      <c r="F6700" s="4">
        <v>10728974</v>
      </c>
      <c r="G6700" s="4">
        <v>21150326</v>
      </c>
      <c r="H6700" s="4">
        <v>480862</v>
      </c>
      <c r="I6700" s="4">
        <v>0</v>
      </c>
      <c r="J6700" s="4">
        <v>0</v>
      </c>
      <c r="K6700" s="3" t="s">
        <v>1447</v>
      </c>
      <c r="L6700" s="4">
        <v>0.33654986150887878</v>
      </c>
    </row>
    <row r="6701" spans="2:12" x14ac:dyDescent="0.3">
      <c r="B6701" s="3" t="s">
        <v>269</v>
      </c>
      <c r="C6701" s="4">
        <v>2019</v>
      </c>
      <c r="D6701" s="3" t="s">
        <v>1456</v>
      </c>
      <c r="E6701" s="4">
        <v>47894242</v>
      </c>
      <c r="F6701" s="4">
        <v>36139453</v>
      </c>
      <c r="G6701" s="4">
        <v>11754789</v>
      </c>
      <c r="H6701" s="4">
        <v>650323</v>
      </c>
      <c r="I6701" s="4">
        <v>0</v>
      </c>
      <c r="J6701" s="4">
        <v>0</v>
      </c>
      <c r="K6701" s="3" t="s">
        <v>1447</v>
      </c>
      <c r="L6701" s="4">
        <v>0.754567803787353</v>
      </c>
    </row>
    <row r="6702" spans="2:12" x14ac:dyDescent="0.3">
      <c r="B6702" s="3" t="s">
        <v>269</v>
      </c>
      <c r="C6702" s="4">
        <v>2019</v>
      </c>
      <c r="D6702" s="3" t="s">
        <v>1457</v>
      </c>
      <c r="E6702" s="4">
        <v>37120152</v>
      </c>
      <c r="F6702" s="4">
        <v>16376801</v>
      </c>
      <c r="G6702" s="4">
        <v>20743351</v>
      </c>
      <c r="H6702" s="4">
        <v>1402511</v>
      </c>
      <c r="I6702" s="4">
        <v>0</v>
      </c>
      <c r="J6702" s="4">
        <v>0</v>
      </c>
      <c r="K6702" s="3" t="s">
        <v>1447</v>
      </c>
      <c r="L6702" s="4">
        <v>0.44118356519660801</v>
      </c>
    </row>
    <row r="6703" spans="2:12" x14ac:dyDescent="0.3">
      <c r="B6703" s="3" t="s">
        <v>269</v>
      </c>
      <c r="C6703" s="4">
        <v>2019</v>
      </c>
      <c r="D6703" s="3" t="s">
        <v>1458</v>
      </c>
      <c r="E6703" s="4">
        <v>20234738</v>
      </c>
      <c r="F6703" s="4"/>
      <c r="G6703" s="4">
        <v>20234738</v>
      </c>
      <c r="H6703" s="4">
        <v>14598657</v>
      </c>
      <c r="I6703" s="4">
        <v>20234738</v>
      </c>
      <c r="J6703" s="4"/>
      <c r="K6703" s="3" t="s">
        <v>1451</v>
      </c>
      <c r="L6703" s="4"/>
    </row>
    <row r="6704" spans="2:12" x14ac:dyDescent="0.3">
      <c r="B6704" s="3" t="s">
        <v>269</v>
      </c>
      <c r="C6704" s="4">
        <v>2020</v>
      </c>
      <c r="D6704" s="3" t="s">
        <v>1446</v>
      </c>
      <c r="E6704" s="4">
        <v>36610388</v>
      </c>
      <c r="F6704" s="4">
        <v>19905494</v>
      </c>
      <c r="G6704" s="4">
        <v>16704894</v>
      </c>
      <c r="H6704" s="4">
        <v>0</v>
      </c>
      <c r="I6704" s="4">
        <v>0</v>
      </c>
      <c r="J6704" s="4">
        <v>0</v>
      </c>
      <c r="K6704" s="3" t="s">
        <v>1447</v>
      </c>
      <c r="L6704" s="4">
        <v>0.54371163725443172</v>
      </c>
    </row>
    <row r="6705" spans="2:12" x14ac:dyDescent="0.3">
      <c r="B6705" s="3" t="s">
        <v>269</v>
      </c>
      <c r="C6705" s="4">
        <v>2020</v>
      </c>
      <c r="D6705" s="3" t="s">
        <v>1448</v>
      </c>
      <c r="E6705" s="4">
        <v>24871544</v>
      </c>
      <c r="F6705" s="4">
        <v>8702633</v>
      </c>
      <c r="G6705" s="4">
        <v>16168911</v>
      </c>
      <c r="H6705" s="4">
        <v>174448</v>
      </c>
      <c r="I6705" s="4">
        <v>0</v>
      </c>
      <c r="J6705" s="4">
        <v>0</v>
      </c>
      <c r="K6705" s="3" t="s">
        <v>1447</v>
      </c>
      <c r="L6705" s="4">
        <v>0.34990320665255042</v>
      </c>
    </row>
    <row r="6706" spans="2:12" x14ac:dyDescent="0.3">
      <c r="B6706" s="3" t="s">
        <v>269</v>
      </c>
      <c r="C6706" s="4">
        <v>2020</v>
      </c>
      <c r="D6706" s="3" t="s">
        <v>1449</v>
      </c>
      <c r="E6706" s="4">
        <v>15234057</v>
      </c>
      <c r="F6706" s="4">
        <v>9952122</v>
      </c>
      <c r="G6706" s="4">
        <v>5281935</v>
      </c>
      <c r="H6706" s="4">
        <v>1026460</v>
      </c>
      <c r="I6706" s="4">
        <v>0</v>
      </c>
      <c r="J6706" s="4">
        <v>0</v>
      </c>
      <c r="K6706" s="3" t="s">
        <v>1447</v>
      </c>
      <c r="L6706" s="4">
        <v>0.65328113187445735</v>
      </c>
    </row>
    <row r="6707" spans="2:12" x14ac:dyDescent="0.3">
      <c r="B6707" s="3" t="s">
        <v>269</v>
      </c>
      <c r="C6707" s="4">
        <v>2020</v>
      </c>
      <c r="D6707" s="3" t="s">
        <v>1450</v>
      </c>
      <c r="E6707" s="4">
        <v>4079264</v>
      </c>
      <c r="F6707" s="4"/>
      <c r="G6707" s="4">
        <v>4079264</v>
      </c>
      <c r="H6707" s="4">
        <v>0</v>
      </c>
      <c r="I6707" s="4">
        <v>4079264</v>
      </c>
      <c r="J6707" s="4"/>
      <c r="K6707" s="3" t="s">
        <v>1451</v>
      </c>
      <c r="L6707" s="4"/>
    </row>
    <row r="6708" spans="2:12" x14ac:dyDescent="0.3">
      <c r="B6708" s="3" t="s">
        <v>269</v>
      </c>
      <c r="C6708" s="4">
        <v>2020</v>
      </c>
      <c r="D6708" s="3" t="s">
        <v>1452</v>
      </c>
      <c r="E6708" s="4">
        <v>0</v>
      </c>
      <c r="F6708" s="4">
        <v>0</v>
      </c>
      <c r="G6708" s="4">
        <v>0</v>
      </c>
      <c r="H6708" s="4">
        <v>0</v>
      </c>
      <c r="I6708" s="4">
        <v>0</v>
      </c>
      <c r="J6708" s="4">
        <v>0</v>
      </c>
      <c r="K6708" s="3" t="s">
        <v>1447</v>
      </c>
      <c r="L6708" s="4"/>
    </row>
    <row r="6709" spans="2:12" x14ac:dyDescent="0.3">
      <c r="B6709" s="3" t="s">
        <v>269</v>
      </c>
      <c r="C6709" s="4">
        <v>2020</v>
      </c>
      <c r="D6709" s="3" t="s">
        <v>1453</v>
      </c>
      <c r="E6709" s="4">
        <v>1425000</v>
      </c>
      <c r="F6709" s="4">
        <v>1356111</v>
      </c>
      <c r="G6709" s="4">
        <v>68889</v>
      </c>
      <c r="H6709" s="4">
        <v>0</v>
      </c>
      <c r="I6709" s="4">
        <v>0</v>
      </c>
      <c r="J6709" s="4">
        <v>0</v>
      </c>
      <c r="K6709" s="3" t="s">
        <v>1451</v>
      </c>
      <c r="L6709" s="4">
        <v>0.95165684210526313</v>
      </c>
    </row>
    <row r="6710" spans="2:12" x14ac:dyDescent="0.3">
      <c r="B6710" s="3" t="s">
        <v>269</v>
      </c>
      <c r="C6710" s="4">
        <v>2020</v>
      </c>
      <c r="D6710" s="3" t="s">
        <v>1454</v>
      </c>
      <c r="E6710" s="4">
        <v>12804828</v>
      </c>
      <c r="F6710" s="4">
        <v>7825116</v>
      </c>
      <c r="G6710" s="4">
        <v>4979712</v>
      </c>
      <c r="H6710" s="4">
        <v>79575</v>
      </c>
      <c r="I6710" s="4">
        <v>0</v>
      </c>
      <c r="J6710" s="4">
        <v>0</v>
      </c>
      <c r="K6710" s="3" t="s">
        <v>1447</v>
      </c>
      <c r="L6710" s="4">
        <v>0.61110668569698867</v>
      </c>
    </row>
    <row r="6711" spans="2:12" x14ac:dyDescent="0.3">
      <c r="B6711" s="3" t="s">
        <v>269</v>
      </c>
      <c r="C6711" s="4">
        <v>2020</v>
      </c>
      <c r="D6711" s="3" t="s">
        <v>1455</v>
      </c>
      <c r="E6711" s="4">
        <v>31526523</v>
      </c>
      <c r="F6711" s="4">
        <v>11242205</v>
      </c>
      <c r="G6711" s="4">
        <v>20284318</v>
      </c>
      <c r="H6711" s="4">
        <v>161658</v>
      </c>
      <c r="I6711" s="4">
        <v>0</v>
      </c>
      <c r="J6711" s="4">
        <v>0</v>
      </c>
      <c r="K6711" s="3" t="s">
        <v>1447</v>
      </c>
      <c r="L6711" s="4">
        <v>0.35659514371438933</v>
      </c>
    </row>
    <row r="6712" spans="2:12" x14ac:dyDescent="0.3">
      <c r="B6712" s="3" t="s">
        <v>269</v>
      </c>
      <c r="C6712" s="4">
        <v>2020</v>
      </c>
      <c r="D6712" s="3" t="s">
        <v>1456</v>
      </c>
      <c r="E6712" s="4">
        <v>48411997</v>
      </c>
      <c r="F6712" s="4">
        <v>37033853</v>
      </c>
      <c r="G6712" s="4">
        <v>11378144</v>
      </c>
      <c r="H6712" s="4">
        <v>555206</v>
      </c>
      <c r="I6712" s="4">
        <v>0</v>
      </c>
      <c r="J6712" s="4">
        <v>0</v>
      </c>
      <c r="K6712" s="3" t="s">
        <v>1447</v>
      </c>
      <c r="L6712" s="4">
        <v>0.76497263684454087</v>
      </c>
    </row>
    <row r="6713" spans="2:12" x14ac:dyDescent="0.3">
      <c r="B6713" s="3" t="s">
        <v>269</v>
      </c>
      <c r="C6713" s="4">
        <v>2020</v>
      </c>
      <c r="D6713" s="3" t="s">
        <v>1457</v>
      </c>
      <c r="E6713" s="4">
        <v>37939227</v>
      </c>
      <c r="F6713" s="4">
        <v>17071486</v>
      </c>
      <c r="G6713" s="4">
        <v>20867741</v>
      </c>
      <c r="H6713" s="4">
        <v>973787</v>
      </c>
      <c r="I6713" s="4">
        <v>0</v>
      </c>
      <c r="J6713" s="4">
        <v>0</v>
      </c>
      <c r="K6713" s="3" t="s">
        <v>1447</v>
      </c>
      <c r="L6713" s="4">
        <v>0.4499692626842397</v>
      </c>
    </row>
    <row r="6714" spans="2:12" x14ac:dyDescent="0.3">
      <c r="B6714" s="3" t="s">
        <v>269</v>
      </c>
      <c r="C6714" s="4">
        <v>2020</v>
      </c>
      <c r="D6714" s="3" t="s">
        <v>1458</v>
      </c>
      <c r="E6714" s="4">
        <v>32337720</v>
      </c>
      <c r="F6714" s="4"/>
      <c r="G6714" s="4">
        <v>32337720</v>
      </c>
      <c r="H6714" s="4">
        <v>11593826</v>
      </c>
      <c r="I6714" s="4">
        <v>32337720</v>
      </c>
      <c r="J6714" s="4"/>
      <c r="K6714" s="3" t="s">
        <v>1451</v>
      </c>
      <c r="L6714" s="4"/>
    </row>
    <row r="6715" spans="2:12" x14ac:dyDescent="0.3">
      <c r="B6715" s="3" t="s">
        <v>269</v>
      </c>
      <c r="C6715" s="4">
        <v>2021</v>
      </c>
      <c r="D6715" s="3" t="s">
        <v>1446</v>
      </c>
      <c r="E6715" s="4">
        <v>36729842</v>
      </c>
      <c r="F6715" s="4">
        <v>20783659</v>
      </c>
      <c r="G6715" s="4">
        <v>15946183</v>
      </c>
      <c r="H6715" s="4">
        <v>233423</v>
      </c>
      <c r="I6715" s="4">
        <v>0</v>
      </c>
      <c r="J6715" s="4">
        <v>0</v>
      </c>
      <c r="K6715" s="3" t="s">
        <v>1447</v>
      </c>
      <c r="L6715" s="4">
        <v>0.56585212100830706</v>
      </c>
    </row>
    <row r="6716" spans="2:12" x14ac:dyDescent="0.3">
      <c r="B6716" s="3" t="s">
        <v>269</v>
      </c>
      <c r="C6716" s="4">
        <v>2021</v>
      </c>
      <c r="D6716" s="3" t="s">
        <v>1448</v>
      </c>
      <c r="E6716" s="4">
        <v>24998092</v>
      </c>
      <c r="F6716" s="4">
        <v>9044763</v>
      </c>
      <c r="G6716" s="4">
        <v>15953329</v>
      </c>
      <c r="H6716" s="4">
        <v>126548</v>
      </c>
      <c r="I6716" s="4">
        <v>0</v>
      </c>
      <c r="J6716" s="4">
        <v>0</v>
      </c>
      <c r="K6716" s="3" t="s">
        <v>1447</v>
      </c>
      <c r="L6716" s="4">
        <v>0.3618181339599838</v>
      </c>
    </row>
    <row r="6717" spans="2:12" x14ac:dyDescent="0.3">
      <c r="B6717" s="3" t="s">
        <v>269</v>
      </c>
      <c r="C6717" s="4">
        <v>2021</v>
      </c>
      <c r="D6717" s="3" t="s">
        <v>1449</v>
      </c>
      <c r="E6717" s="4">
        <v>15767346</v>
      </c>
      <c r="F6717" s="4">
        <v>10526368</v>
      </c>
      <c r="G6717" s="4">
        <v>5240978</v>
      </c>
      <c r="H6717" s="4">
        <v>658206</v>
      </c>
      <c r="I6717" s="4">
        <v>0</v>
      </c>
      <c r="J6717" s="4">
        <v>0</v>
      </c>
      <c r="K6717" s="3" t="s">
        <v>1447</v>
      </c>
      <c r="L6717" s="4">
        <v>0.66760556913002356</v>
      </c>
    </row>
    <row r="6718" spans="2:12" x14ac:dyDescent="0.3">
      <c r="B6718" s="3" t="s">
        <v>269</v>
      </c>
      <c r="C6718" s="4">
        <v>2021</v>
      </c>
      <c r="D6718" s="3" t="s">
        <v>1450</v>
      </c>
      <c r="E6718" s="4">
        <v>9800514</v>
      </c>
      <c r="F6718" s="4"/>
      <c r="G6718" s="4">
        <v>9800514</v>
      </c>
      <c r="H6718" s="4">
        <v>5721250</v>
      </c>
      <c r="I6718" s="4">
        <v>9800514</v>
      </c>
      <c r="J6718" s="4"/>
      <c r="K6718" s="3" t="s">
        <v>1451</v>
      </c>
      <c r="L6718" s="4"/>
    </row>
    <row r="6719" spans="2:12" x14ac:dyDescent="0.3">
      <c r="B6719" s="3" t="s">
        <v>269</v>
      </c>
      <c r="C6719" s="4">
        <v>2021</v>
      </c>
      <c r="D6719" s="3" t="s">
        <v>1452</v>
      </c>
      <c r="E6719" s="4">
        <v>0</v>
      </c>
      <c r="F6719" s="4">
        <v>0</v>
      </c>
      <c r="G6719" s="4">
        <v>0</v>
      </c>
      <c r="H6719" s="4">
        <v>0</v>
      </c>
      <c r="I6719" s="4">
        <v>0</v>
      </c>
      <c r="J6719" s="4">
        <v>0</v>
      </c>
      <c r="K6719" s="3" t="s">
        <v>1447</v>
      </c>
      <c r="L6719" s="4"/>
    </row>
    <row r="6720" spans="2:12" x14ac:dyDescent="0.3">
      <c r="B6720" s="3" t="s">
        <v>269</v>
      </c>
      <c r="C6720" s="4">
        <v>2021</v>
      </c>
      <c r="D6720" s="3" t="s">
        <v>1453</v>
      </c>
      <c r="E6720" s="4">
        <v>1425000</v>
      </c>
      <c r="F6720" s="4">
        <v>1356111</v>
      </c>
      <c r="G6720" s="4">
        <v>68889</v>
      </c>
      <c r="H6720" s="4">
        <v>0</v>
      </c>
      <c r="I6720" s="4">
        <v>0</v>
      </c>
      <c r="J6720" s="4">
        <v>0</v>
      </c>
      <c r="K6720" s="3" t="s">
        <v>1451</v>
      </c>
      <c r="L6720" s="4">
        <v>0.95165684210526313</v>
      </c>
    </row>
    <row r="6721" spans="2:12" x14ac:dyDescent="0.3">
      <c r="B6721" s="3" t="s">
        <v>269</v>
      </c>
      <c r="C6721" s="4">
        <v>2021</v>
      </c>
      <c r="D6721" s="3" t="s">
        <v>1454</v>
      </c>
      <c r="E6721" s="4">
        <v>12992671</v>
      </c>
      <c r="F6721" s="4">
        <v>8210558</v>
      </c>
      <c r="G6721" s="4">
        <v>4782113</v>
      </c>
      <c r="H6721" s="4">
        <v>187843</v>
      </c>
      <c r="I6721" s="4">
        <v>0</v>
      </c>
      <c r="J6721" s="4">
        <v>0</v>
      </c>
      <c r="K6721" s="3" t="s">
        <v>1447</v>
      </c>
      <c r="L6721" s="4">
        <v>0.63193765161913207</v>
      </c>
    </row>
    <row r="6722" spans="2:12" x14ac:dyDescent="0.3">
      <c r="B6722" s="3" t="s">
        <v>269</v>
      </c>
      <c r="C6722" s="4">
        <v>2021</v>
      </c>
      <c r="D6722" s="3" t="s">
        <v>1455</v>
      </c>
      <c r="E6722" s="4">
        <v>33043969</v>
      </c>
      <c r="F6722" s="4">
        <v>11756845</v>
      </c>
      <c r="G6722" s="4">
        <v>21287124</v>
      </c>
      <c r="H6722" s="4">
        <v>1517447</v>
      </c>
      <c r="I6722" s="4">
        <v>0</v>
      </c>
      <c r="J6722" s="4">
        <v>0</v>
      </c>
      <c r="K6722" s="3" t="s">
        <v>1447</v>
      </c>
      <c r="L6722" s="4">
        <v>0.35579397257030476</v>
      </c>
    </row>
    <row r="6723" spans="2:12" x14ac:dyDescent="0.3">
      <c r="B6723" s="3" t="s">
        <v>269</v>
      </c>
      <c r="C6723" s="4">
        <v>2021</v>
      </c>
      <c r="D6723" s="3" t="s">
        <v>1456</v>
      </c>
      <c r="E6723" s="4">
        <v>48446281</v>
      </c>
      <c r="F6723" s="4">
        <v>37920957</v>
      </c>
      <c r="G6723" s="4">
        <v>10525324</v>
      </c>
      <c r="H6723" s="4">
        <v>2515</v>
      </c>
      <c r="I6723" s="4">
        <v>0</v>
      </c>
      <c r="J6723" s="4">
        <v>0</v>
      </c>
      <c r="K6723" s="3" t="s">
        <v>1447</v>
      </c>
      <c r="L6723" s="4">
        <v>0.78274237397087298</v>
      </c>
    </row>
    <row r="6724" spans="2:12" x14ac:dyDescent="0.3">
      <c r="B6724" s="3" t="s">
        <v>269</v>
      </c>
      <c r="C6724" s="4">
        <v>2021</v>
      </c>
      <c r="D6724" s="3" t="s">
        <v>1457</v>
      </c>
      <c r="E6724" s="4">
        <v>40256852</v>
      </c>
      <c r="F6724" s="4">
        <v>17700561</v>
      </c>
      <c r="G6724" s="4">
        <v>22556291</v>
      </c>
      <c r="H6724" s="4">
        <v>2659316</v>
      </c>
      <c r="I6724" s="4">
        <v>0</v>
      </c>
      <c r="J6724" s="4">
        <v>0</v>
      </c>
      <c r="K6724" s="3" t="s">
        <v>1447</v>
      </c>
      <c r="L6724" s="4">
        <v>0.43969063949660048</v>
      </c>
    </row>
    <row r="6725" spans="2:12" x14ac:dyDescent="0.3">
      <c r="B6725" s="3" t="s">
        <v>269</v>
      </c>
      <c r="C6725" s="4">
        <v>2021</v>
      </c>
      <c r="D6725" s="3" t="s">
        <v>1458</v>
      </c>
      <c r="E6725" s="4">
        <v>37667290</v>
      </c>
      <c r="F6725" s="4"/>
      <c r="G6725" s="4">
        <v>37667290</v>
      </c>
      <c r="H6725" s="4">
        <v>5329570</v>
      </c>
      <c r="I6725" s="4">
        <v>37667290</v>
      </c>
      <c r="J6725" s="4"/>
      <c r="K6725" s="3" t="s">
        <v>1451</v>
      </c>
      <c r="L6725" s="4"/>
    </row>
    <row r="6726" spans="2:12" x14ac:dyDescent="0.3">
      <c r="B6726" s="3" t="s">
        <v>269</v>
      </c>
      <c r="C6726" s="4">
        <v>2022</v>
      </c>
      <c r="D6726" s="3" t="s">
        <v>1446</v>
      </c>
      <c r="E6726" s="4">
        <v>37978677</v>
      </c>
      <c r="F6726" s="4">
        <v>21758220</v>
      </c>
      <c r="G6726" s="4">
        <v>16220457</v>
      </c>
      <c r="H6726" s="4">
        <v>1248450</v>
      </c>
      <c r="I6726" s="4">
        <v>0</v>
      </c>
      <c r="J6726" s="4">
        <v>0</v>
      </c>
      <c r="K6726" s="3" t="s">
        <v>1459</v>
      </c>
      <c r="L6726" s="4">
        <v>0.5729062126097757</v>
      </c>
    </row>
    <row r="6727" spans="2:12" x14ac:dyDescent="0.3">
      <c r="B6727" s="3" t="s">
        <v>269</v>
      </c>
      <c r="C6727" s="4">
        <v>2022</v>
      </c>
      <c r="D6727" s="3" t="s">
        <v>1448</v>
      </c>
      <c r="E6727" s="4">
        <v>25614521</v>
      </c>
      <c r="F6727" s="4">
        <v>9390358</v>
      </c>
      <c r="G6727" s="4">
        <v>16224163</v>
      </c>
      <c r="H6727" s="4">
        <v>616429</v>
      </c>
      <c r="I6727" s="4">
        <v>0</v>
      </c>
      <c r="J6727" s="4">
        <v>0</v>
      </c>
      <c r="K6727" s="3" t="s">
        <v>1459</v>
      </c>
      <c r="L6727" s="4">
        <v>0.36660291246515991</v>
      </c>
    </row>
    <row r="6728" spans="2:12" x14ac:dyDescent="0.3">
      <c r="B6728" s="3" t="s">
        <v>269</v>
      </c>
      <c r="C6728" s="4">
        <v>2022</v>
      </c>
      <c r="D6728" s="3" t="s">
        <v>1449</v>
      </c>
      <c r="E6728" s="4">
        <v>17551532</v>
      </c>
      <c r="F6728" s="4">
        <v>10935806</v>
      </c>
      <c r="G6728" s="4">
        <v>6615726</v>
      </c>
      <c r="H6728" s="4">
        <v>1966401</v>
      </c>
      <c r="I6728" s="4">
        <v>0</v>
      </c>
      <c r="J6728" s="4">
        <v>0</v>
      </c>
      <c r="K6728" s="3" t="s">
        <v>1459</v>
      </c>
      <c r="L6728" s="4">
        <v>0.62306845920914478</v>
      </c>
    </row>
    <row r="6729" spans="2:12" x14ac:dyDescent="0.3">
      <c r="B6729" s="3" t="s">
        <v>269</v>
      </c>
      <c r="C6729" s="4">
        <v>2022</v>
      </c>
      <c r="D6729" s="3" t="s">
        <v>1450</v>
      </c>
      <c r="E6729" s="4">
        <v>10083412</v>
      </c>
      <c r="F6729" s="4"/>
      <c r="G6729" s="4">
        <v>10083412</v>
      </c>
      <c r="H6729" s="4">
        <v>282899</v>
      </c>
      <c r="I6729" s="4">
        <v>10083412</v>
      </c>
      <c r="J6729" s="4"/>
      <c r="K6729" s="3" t="s">
        <v>1451</v>
      </c>
      <c r="L6729" s="4"/>
    </row>
    <row r="6730" spans="2:12" x14ac:dyDescent="0.3">
      <c r="B6730" s="3" t="s">
        <v>269</v>
      </c>
      <c r="C6730" s="4">
        <v>2022</v>
      </c>
      <c r="D6730" s="3" t="s">
        <v>1452</v>
      </c>
      <c r="E6730" s="4">
        <v>0</v>
      </c>
      <c r="F6730" s="4">
        <v>0</v>
      </c>
      <c r="G6730" s="4">
        <v>0</v>
      </c>
      <c r="H6730" s="4">
        <v>0</v>
      </c>
      <c r="I6730" s="4">
        <v>0</v>
      </c>
      <c r="J6730" s="4">
        <v>0</v>
      </c>
      <c r="K6730" s="3" t="s">
        <v>1459</v>
      </c>
      <c r="L6730" s="4"/>
    </row>
    <row r="6731" spans="2:12" x14ac:dyDescent="0.3">
      <c r="B6731" s="3" t="s">
        <v>269</v>
      </c>
      <c r="C6731" s="4">
        <v>2022</v>
      </c>
      <c r="D6731" s="3" t="s">
        <v>1453</v>
      </c>
      <c r="E6731" s="4">
        <v>5696878</v>
      </c>
      <c r="F6731" s="4">
        <v>2690031</v>
      </c>
      <c r="G6731" s="4">
        <v>3006847</v>
      </c>
      <c r="H6731" s="4">
        <v>0</v>
      </c>
      <c r="I6731" s="4">
        <v>0</v>
      </c>
      <c r="J6731" s="4">
        <v>0</v>
      </c>
      <c r="K6731" s="3" t="s">
        <v>1451</v>
      </c>
      <c r="L6731" s="4">
        <v>0.47219389286553093</v>
      </c>
    </row>
    <row r="6732" spans="2:12" x14ac:dyDescent="0.3">
      <c r="B6732" s="3" t="s">
        <v>269</v>
      </c>
      <c r="C6732" s="4">
        <v>2022</v>
      </c>
      <c r="D6732" s="3" t="s">
        <v>1454</v>
      </c>
      <c r="E6732" s="4">
        <v>13000317</v>
      </c>
      <c r="F6732" s="4">
        <v>8576363</v>
      </c>
      <c r="G6732" s="4">
        <v>4423954</v>
      </c>
      <c r="H6732" s="4">
        <v>281153</v>
      </c>
      <c r="I6732" s="4">
        <v>0</v>
      </c>
      <c r="J6732" s="4">
        <v>0</v>
      </c>
      <c r="K6732" s="3" t="s">
        <v>1459</v>
      </c>
      <c r="L6732" s="4">
        <v>0.6597041441374083</v>
      </c>
    </row>
    <row r="6733" spans="2:12" x14ac:dyDescent="0.3">
      <c r="B6733" s="3" t="s">
        <v>269</v>
      </c>
      <c r="C6733" s="4">
        <v>2022</v>
      </c>
      <c r="D6733" s="3" t="s">
        <v>1455</v>
      </c>
      <c r="E6733" s="4">
        <v>69779879</v>
      </c>
      <c r="F6733" s="4">
        <v>12600161</v>
      </c>
      <c r="G6733" s="4">
        <v>57179718</v>
      </c>
      <c r="H6733" s="4">
        <v>37415403</v>
      </c>
      <c r="I6733" s="4">
        <v>0</v>
      </c>
      <c r="J6733" s="4">
        <v>0</v>
      </c>
      <c r="K6733" s="3" t="s">
        <v>1459</v>
      </c>
      <c r="L6733" s="4">
        <v>0.18057011821416313</v>
      </c>
    </row>
    <row r="6734" spans="2:12" x14ac:dyDescent="0.3">
      <c r="B6734" s="3" t="s">
        <v>269</v>
      </c>
      <c r="C6734" s="4">
        <v>2022</v>
      </c>
      <c r="D6734" s="3" t="s">
        <v>1456</v>
      </c>
      <c r="E6734" s="4">
        <v>44738938</v>
      </c>
      <c r="F6734" s="4">
        <v>37423648</v>
      </c>
      <c r="G6734" s="4">
        <v>7315290</v>
      </c>
      <c r="H6734" s="4">
        <v>608563</v>
      </c>
      <c r="I6734" s="4">
        <v>0</v>
      </c>
      <c r="J6734" s="4">
        <v>0</v>
      </c>
      <c r="K6734" s="3" t="s">
        <v>1459</v>
      </c>
      <c r="L6734" s="4">
        <v>0.83648941331597992</v>
      </c>
    </row>
    <row r="6735" spans="2:12" x14ac:dyDescent="0.3">
      <c r="B6735" s="3" t="s">
        <v>269</v>
      </c>
      <c r="C6735" s="4">
        <v>2022</v>
      </c>
      <c r="D6735" s="3" t="s">
        <v>1457</v>
      </c>
      <c r="E6735" s="4">
        <v>42573977</v>
      </c>
      <c r="F6735" s="4">
        <v>18513115</v>
      </c>
      <c r="G6735" s="4">
        <v>24060862</v>
      </c>
      <c r="H6735" s="4">
        <v>2425634</v>
      </c>
      <c r="I6735" s="4">
        <v>0</v>
      </c>
      <c r="J6735" s="4">
        <v>0</v>
      </c>
      <c r="K6735" s="3" t="s">
        <v>1459</v>
      </c>
      <c r="L6735" s="4">
        <v>0.43484579793896161</v>
      </c>
    </row>
    <row r="6736" spans="2:12" x14ac:dyDescent="0.3">
      <c r="B6736" s="3" t="s">
        <v>269</v>
      </c>
      <c r="C6736" s="4">
        <v>2022</v>
      </c>
      <c r="D6736" s="3" t="s">
        <v>1458</v>
      </c>
      <c r="E6736" s="4">
        <v>7266055</v>
      </c>
      <c r="F6736" s="4"/>
      <c r="G6736" s="4">
        <v>7266055</v>
      </c>
      <c r="H6736" s="4">
        <v>-30401235</v>
      </c>
      <c r="I6736" s="4">
        <v>7266055</v>
      </c>
      <c r="J6736" s="4"/>
      <c r="K6736" s="3" t="s">
        <v>1451</v>
      </c>
      <c r="L6736" s="4"/>
    </row>
    <row r="6737" spans="2:12" x14ac:dyDescent="0.3">
      <c r="B6737" s="3" t="s">
        <v>269</v>
      </c>
      <c r="C6737" s="4">
        <v>2023</v>
      </c>
      <c r="D6737" s="3" t="s">
        <v>1446</v>
      </c>
      <c r="E6737" s="4">
        <v>41133311</v>
      </c>
      <c r="F6737" s="4">
        <v>22941102</v>
      </c>
      <c r="G6737" s="4">
        <v>18192209</v>
      </c>
      <c r="H6737" s="4">
        <v>1139476</v>
      </c>
      <c r="I6737" s="4">
        <v>41133311</v>
      </c>
      <c r="J6737" s="4">
        <v>22941112</v>
      </c>
      <c r="K6737" s="3" t="s">
        <v>1459</v>
      </c>
      <c r="L6737" s="4">
        <v>0.5577256350698343</v>
      </c>
    </row>
    <row r="6738" spans="2:12" x14ac:dyDescent="0.3">
      <c r="B6738" s="3" t="s">
        <v>269</v>
      </c>
      <c r="C6738" s="4">
        <v>2023</v>
      </c>
      <c r="D6738" s="3" t="s">
        <v>1448</v>
      </c>
      <c r="E6738" s="4">
        <v>26295811</v>
      </c>
      <c r="F6738" s="4">
        <v>9744371</v>
      </c>
      <c r="G6738" s="4">
        <v>16551440</v>
      </c>
      <c r="H6738" s="4">
        <v>684486</v>
      </c>
      <c r="I6738" s="4">
        <v>26295811</v>
      </c>
      <c r="J6738" s="4">
        <v>9744374</v>
      </c>
      <c r="K6738" s="3" t="s">
        <v>1459</v>
      </c>
      <c r="L6738" s="4">
        <v>0.3705674261196964</v>
      </c>
    </row>
    <row r="6739" spans="2:12" x14ac:dyDescent="0.3">
      <c r="B6739" s="3" t="s">
        <v>269</v>
      </c>
      <c r="C6739" s="4">
        <v>2023</v>
      </c>
      <c r="D6739" s="3" t="s">
        <v>1449</v>
      </c>
      <c r="E6739" s="4">
        <v>18534148</v>
      </c>
      <c r="F6739" s="4">
        <v>11502017</v>
      </c>
      <c r="G6739" s="4">
        <v>7032131</v>
      </c>
      <c r="H6739" s="4">
        <v>1234429</v>
      </c>
      <c r="I6739" s="4">
        <v>17551532</v>
      </c>
      <c r="J6739" s="4">
        <v>11502017</v>
      </c>
      <c r="K6739" s="3" t="s">
        <v>1459</v>
      </c>
      <c r="L6739" s="4">
        <v>0.62058514909884177</v>
      </c>
    </row>
    <row r="6740" spans="2:12" x14ac:dyDescent="0.3">
      <c r="B6740" s="3" t="s">
        <v>269</v>
      </c>
      <c r="C6740" s="4">
        <v>2023</v>
      </c>
      <c r="D6740" s="3" t="s">
        <v>1450</v>
      </c>
      <c r="E6740" s="4">
        <v>10282996</v>
      </c>
      <c r="F6740" s="4"/>
      <c r="G6740" s="4">
        <v>10282996</v>
      </c>
      <c r="H6740" s="4">
        <v>14970</v>
      </c>
      <c r="I6740" s="4">
        <v>10282996</v>
      </c>
      <c r="J6740" s="4"/>
      <c r="K6740" s="3" t="s">
        <v>1451</v>
      </c>
      <c r="L6740" s="4"/>
    </row>
    <row r="6741" spans="2:12" x14ac:dyDescent="0.3">
      <c r="B6741" s="3" t="s">
        <v>269</v>
      </c>
      <c r="C6741" s="4">
        <v>2023</v>
      </c>
      <c r="D6741" s="3" t="s">
        <v>1452</v>
      </c>
      <c r="E6741" s="4">
        <v>0</v>
      </c>
      <c r="F6741" s="4">
        <v>0</v>
      </c>
      <c r="G6741" s="4">
        <v>0</v>
      </c>
      <c r="H6741" s="4">
        <v>0</v>
      </c>
      <c r="I6741" s="4">
        <v>0</v>
      </c>
      <c r="J6741" s="4">
        <v>0</v>
      </c>
      <c r="K6741" s="3" t="s">
        <v>1459</v>
      </c>
      <c r="L6741" s="4"/>
    </row>
    <row r="6742" spans="2:12" x14ac:dyDescent="0.3">
      <c r="B6742" s="3" t="s">
        <v>269</v>
      </c>
      <c r="C6742" s="4">
        <v>2023</v>
      </c>
      <c r="D6742" s="3" t="s">
        <v>1453</v>
      </c>
      <c r="E6742" s="4">
        <v>1425000</v>
      </c>
      <c r="F6742" s="4">
        <v>1356111</v>
      </c>
      <c r="G6742" s="4">
        <v>68889</v>
      </c>
      <c r="H6742" s="4">
        <v>0</v>
      </c>
      <c r="I6742" s="4">
        <v>0</v>
      </c>
      <c r="J6742" s="4">
        <v>0</v>
      </c>
      <c r="K6742" s="3" t="s">
        <v>1451</v>
      </c>
      <c r="L6742" s="4">
        <v>0.95165684210526313</v>
      </c>
    </row>
    <row r="6743" spans="2:12" x14ac:dyDescent="0.3">
      <c r="B6743" s="3" t="s">
        <v>269</v>
      </c>
      <c r="C6743" s="4">
        <v>2023</v>
      </c>
      <c r="D6743" s="3" t="s">
        <v>1454</v>
      </c>
      <c r="E6743" s="4">
        <v>13139186</v>
      </c>
      <c r="F6743" s="4">
        <v>8944486</v>
      </c>
      <c r="G6743" s="4">
        <v>4194700</v>
      </c>
      <c r="H6743" s="4">
        <v>180805</v>
      </c>
      <c r="I6743" s="4">
        <v>13139186</v>
      </c>
      <c r="J6743" s="4">
        <v>8944486</v>
      </c>
      <c r="K6743" s="3" t="s">
        <v>1447</v>
      </c>
      <c r="L6743" s="4">
        <v>0.68074886830888914</v>
      </c>
    </row>
    <row r="6744" spans="2:12" x14ac:dyDescent="0.3">
      <c r="B6744" s="3" t="s">
        <v>269</v>
      </c>
      <c r="C6744" s="4">
        <v>2023</v>
      </c>
      <c r="D6744" s="3" t="s">
        <v>1455</v>
      </c>
      <c r="E6744" s="4">
        <v>113388750</v>
      </c>
      <c r="F6744" s="4">
        <v>17386363</v>
      </c>
      <c r="G6744" s="4">
        <v>96002387</v>
      </c>
      <c r="H6744" s="4">
        <v>4738644</v>
      </c>
      <c r="I6744" s="4">
        <v>113388758</v>
      </c>
      <c r="J6744" s="4">
        <v>17386363</v>
      </c>
      <c r="K6744" s="3" t="s">
        <v>1459</v>
      </c>
      <c r="L6744" s="4">
        <v>0.15333410942443584</v>
      </c>
    </row>
    <row r="6745" spans="2:12" x14ac:dyDescent="0.3">
      <c r="B6745" s="3" t="s">
        <v>269</v>
      </c>
      <c r="C6745" s="4">
        <v>2023</v>
      </c>
      <c r="D6745" s="3" t="s">
        <v>1456</v>
      </c>
      <c r="E6745" s="4">
        <v>50564669</v>
      </c>
      <c r="F6745" s="4">
        <v>39583098</v>
      </c>
      <c r="G6745" s="4">
        <v>10981571</v>
      </c>
      <c r="H6745" s="4">
        <v>1553852</v>
      </c>
      <c r="I6745" s="4">
        <v>50564669</v>
      </c>
      <c r="J6745" s="4">
        <v>1374732</v>
      </c>
      <c r="K6745" s="3" t="s">
        <v>1459</v>
      </c>
      <c r="L6745" s="4">
        <v>0.78282126201597402</v>
      </c>
    </row>
    <row r="6746" spans="2:12" x14ac:dyDescent="0.3">
      <c r="B6746" s="3" t="s">
        <v>269</v>
      </c>
      <c r="C6746" s="4">
        <v>2023</v>
      </c>
      <c r="D6746" s="3" t="s">
        <v>1457</v>
      </c>
      <c r="E6746" s="4">
        <v>44857250</v>
      </c>
      <c r="F6746" s="4">
        <v>19271769</v>
      </c>
      <c r="G6746" s="4">
        <v>25585481</v>
      </c>
      <c r="H6746" s="4">
        <v>2296444</v>
      </c>
      <c r="I6746" s="4">
        <v>44857252</v>
      </c>
      <c r="J6746" s="4">
        <v>19271768</v>
      </c>
      <c r="K6746" s="3" t="s">
        <v>1459</v>
      </c>
      <c r="L6746" s="4">
        <v>0.42962439739395525</v>
      </c>
    </row>
    <row r="6747" spans="2:12" x14ac:dyDescent="0.3">
      <c r="B6747" s="3" t="s">
        <v>269</v>
      </c>
      <c r="C6747" s="4">
        <v>2023</v>
      </c>
      <c r="D6747" s="3" t="s">
        <v>1458</v>
      </c>
      <c r="E6747" s="4">
        <v>11855487</v>
      </c>
      <c r="F6747" s="4"/>
      <c r="G6747" s="4">
        <v>11855487</v>
      </c>
      <c r="H6747" s="4">
        <v>4589431</v>
      </c>
      <c r="I6747" s="4">
        <v>11855487</v>
      </c>
      <c r="J6747" s="4"/>
      <c r="K6747" s="3" t="s">
        <v>1451</v>
      </c>
      <c r="L6747" s="4"/>
    </row>
    <row r="6748" spans="2:12" x14ac:dyDescent="0.3">
      <c r="B6748" s="3" t="s">
        <v>269</v>
      </c>
      <c r="C6748" s="4">
        <v>2024</v>
      </c>
      <c r="D6748" s="3" t="s">
        <v>1446</v>
      </c>
      <c r="E6748" s="4">
        <v>48348881</v>
      </c>
      <c r="F6748" s="4">
        <v>24118845</v>
      </c>
      <c r="G6748" s="4">
        <v>24230036</v>
      </c>
      <c r="H6748" s="4">
        <v>424794</v>
      </c>
      <c r="I6748" s="4">
        <v>62288506</v>
      </c>
      <c r="J6748" s="4">
        <v>1557213</v>
      </c>
      <c r="K6748" s="3" t="s">
        <v>1459</v>
      </c>
      <c r="L6748" s="4">
        <v>0.49885011816509262</v>
      </c>
    </row>
    <row r="6749" spans="2:12" x14ac:dyDescent="0.3">
      <c r="B6749" s="3" t="s">
        <v>269</v>
      </c>
      <c r="C6749" s="4">
        <v>2024</v>
      </c>
      <c r="D6749" s="3" t="s">
        <v>1448</v>
      </c>
      <c r="E6749" s="4">
        <v>27160041</v>
      </c>
      <c r="F6749" s="4">
        <v>10110962</v>
      </c>
      <c r="G6749" s="4">
        <v>17049079</v>
      </c>
      <c r="H6749" s="4">
        <v>873783</v>
      </c>
      <c r="I6749" s="4">
        <v>208182814</v>
      </c>
      <c r="J6749" s="4">
        <v>2775771</v>
      </c>
      <c r="K6749" s="3" t="s">
        <v>1459</v>
      </c>
      <c r="L6749" s="4">
        <v>0.37227344391711337</v>
      </c>
    </row>
    <row r="6750" spans="2:12" x14ac:dyDescent="0.3">
      <c r="B6750" s="3" t="s">
        <v>269</v>
      </c>
      <c r="C6750" s="4">
        <v>2024</v>
      </c>
      <c r="D6750" s="3" t="s">
        <v>1449</v>
      </c>
      <c r="E6750" s="4">
        <v>21462805</v>
      </c>
      <c r="F6750" s="4">
        <v>11997440</v>
      </c>
      <c r="G6750" s="4">
        <v>9465365</v>
      </c>
      <c r="H6750" s="4">
        <v>3599213</v>
      </c>
      <c r="I6750" s="4">
        <v>24124089</v>
      </c>
      <c r="J6750" s="4">
        <v>1608272</v>
      </c>
      <c r="K6750" s="3" t="s">
        <v>1459</v>
      </c>
      <c r="L6750" s="4">
        <v>0.55898751351465947</v>
      </c>
    </row>
    <row r="6751" spans="2:12" x14ac:dyDescent="0.3">
      <c r="B6751" s="3" t="s">
        <v>269</v>
      </c>
      <c r="C6751" s="4">
        <v>2024</v>
      </c>
      <c r="D6751" s="3" t="s">
        <v>1450</v>
      </c>
      <c r="E6751" s="4">
        <v>10133430</v>
      </c>
      <c r="F6751" s="4"/>
      <c r="G6751" s="4">
        <v>10133430</v>
      </c>
      <c r="H6751" s="4">
        <v>0</v>
      </c>
      <c r="I6751" s="4">
        <v>10133430</v>
      </c>
      <c r="J6751" s="4"/>
      <c r="K6751" s="3" t="s">
        <v>1451</v>
      </c>
      <c r="L6751" s="4"/>
    </row>
    <row r="6752" spans="2:12" x14ac:dyDescent="0.3">
      <c r="B6752" s="3" t="s">
        <v>269</v>
      </c>
      <c r="C6752" s="4">
        <v>2024</v>
      </c>
      <c r="D6752" s="3" t="s">
        <v>1452</v>
      </c>
      <c r="E6752" s="4">
        <v>0</v>
      </c>
      <c r="F6752" s="4">
        <v>0</v>
      </c>
      <c r="G6752" s="4">
        <v>0</v>
      </c>
      <c r="H6752" s="4">
        <v>0</v>
      </c>
      <c r="I6752" s="4">
        <v>0</v>
      </c>
      <c r="J6752" s="4">
        <v>0</v>
      </c>
      <c r="K6752" s="3"/>
      <c r="L6752" s="4"/>
    </row>
    <row r="6753" spans="2:12" x14ac:dyDescent="0.3">
      <c r="B6753" s="3" t="s">
        <v>269</v>
      </c>
      <c r="C6753" s="4">
        <v>2024</v>
      </c>
      <c r="D6753" s="3" t="s">
        <v>1453</v>
      </c>
      <c r="E6753" s="4">
        <v>5696879</v>
      </c>
      <c r="F6753" s="4">
        <v>2771368</v>
      </c>
      <c r="G6753" s="4">
        <v>2925511</v>
      </c>
      <c r="H6753" s="4">
        <v>232070</v>
      </c>
      <c r="I6753" s="4">
        <v>0</v>
      </c>
      <c r="J6753" s="4">
        <v>0</v>
      </c>
      <c r="K6753" s="3" t="s">
        <v>1451</v>
      </c>
      <c r="L6753" s="4">
        <v>0.48647127664112227</v>
      </c>
    </row>
    <row r="6754" spans="2:12" x14ac:dyDescent="0.3">
      <c r="B6754" s="3" t="s">
        <v>269</v>
      </c>
      <c r="C6754" s="4">
        <v>2024</v>
      </c>
      <c r="D6754" s="3" t="s">
        <v>1454</v>
      </c>
      <c r="E6754" s="4">
        <v>20622088</v>
      </c>
      <c r="F6754" s="4">
        <v>9335589</v>
      </c>
      <c r="G6754" s="4">
        <v>11286499</v>
      </c>
      <c r="H6754" s="4">
        <v>7434653</v>
      </c>
      <c r="I6754" s="4">
        <v>31964233</v>
      </c>
      <c r="J6754" s="4">
        <v>1065474</v>
      </c>
      <c r="K6754" s="3" t="s">
        <v>1459</v>
      </c>
      <c r="L6754" s="4">
        <v>0.45269853372752555</v>
      </c>
    </row>
    <row r="6755" spans="2:12" x14ac:dyDescent="0.3">
      <c r="B6755" s="3" t="s">
        <v>269</v>
      </c>
      <c r="C6755" s="4">
        <v>2024</v>
      </c>
      <c r="D6755" s="3" t="s">
        <v>1455</v>
      </c>
      <c r="E6755" s="4">
        <v>92016941</v>
      </c>
      <c r="F6755" s="4">
        <v>20159283</v>
      </c>
      <c r="G6755" s="4">
        <v>71857658</v>
      </c>
      <c r="H6755" s="4">
        <v>124759</v>
      </c>
      <c r="I6755" s="4">
        <v>322886126</v>
      </c>
      <c r="J6755" s="4">
        <v>4305148</v>
      </c>
      <c r="K6755" s="3" t="s">
        <v>1459</v>
      </c>
      <c r="L6755" s="4">
        <v>0.21908229920401287</v>
      </c>
    </row>
    <row r="6756" spans="2:12" x14ac:dyDescent="0.3">
      <c r="B6756" s="3" t="s">
        <v>269</v>
      </c>
      <c r="C6756" s="4">
        <v>2024</v>
      </c>
      <c r="D6756" s="3" t="s">
        <v>1456</v>
      </c>
      <c r="E6756" s="4">
        <v>46947688</v>
      </c>
      <c r="F6756" s="4">
        <v>38851565</v>
      </c>
      <c r="G6756" s="4">
        <v>8096123</v>
      </c>
      <c r="H6756" s="4">
        <v>655184</v>
      </c>
      <c r="I6756" s="4">
        <v>0</v>
      </c>
      <c r="J6756" s="4">
        <v>0</v>
      </c>
      <c r="K6756" s="3" t="s">
        <v>1459</v>
      </c>
      <c r="L6756" s="4">
        <v>0.82755012344803858</v>
      </c>
    </row>
    <row r="6757" spans="2:12" x14ac:dyDescent="0.3">
      <c r="B6757" s="3" t="s">
        <v>269</v>
      </c>
      <c r="C6757" s="4">
        <v>2024</v>
      </c>
      <c r="D6757" s="3" t="s">
        <v>1457</v>
      </c>
      <c r="E6757" s="4">
        <v>45002444</v>
      </c>
      <c r="F6757" s="4">
        <v>19907500</v>
      </c>
      <c r="G6757" s="4">
        <v>25094944</v>
      </c>
      <c r="H6757" s="4">
        <v>277717</v>
      </c>
      <c r="I6757" s="4">
        <v>323758800</v>
      </c>
      <c r="J6757" s="4">
        <v>4316784</v>
      </c>
      <c r="K6757" s="3" t="s">
        <v>1459</v>
      </c>
      <c r="L6757" s="4">
        <v>0.44236486356163235</v>
      </c>
    </row>
    <row r="6758" spans="2:12" x14ac:dyDescent="0.3">
      <c r="B6758" s="3" t="s">
        <v>269</v>
      </c>
      <c r="C6758" s="4">
        <v>2024</v>
      </c>
      <c r="D6758" s="3" t="s">
        <v>1458</v>
      </c>
      <c r="E6758" s="4">
        <v>5044902</v>
      </c>
      <c r="F6758" s="4"/>
      <c r="G6758" s="4">
        <v>5044902</v>
      </c>
      <c r="H6758" s="4">
        <v>0</v>
      </c>
      <c r="I6758" s="4">
        <v>5044902</v>
      </c>
      <c r="J6758" s="4"/>
      <c r="K6758" s="3" t="s">
        <v>1451</v>
      </c>
      <c r="L6758" s="4"/>
    </row>
    <row r="6759" spans="2:12" x14ac:dyDescent="0.3">
      <c r="B6759" s="3" t="s">
        <v>272</v>
      </c>
      <c r="C6759" s="4">
        <v>2019</v>
      </c>
      <c r="D6759" s="3" t="s">
        <v>1446</v>
      </c>
      <c r="E6759" s="4">
        <v>3859093</v>
      </c>
      <c r="F6759" s="4">
        <v>2312650</v>
      </c>
      <c r="G6759" s="4">
        <v>1546443</v>
      </c>
      <c r="H6759" s="4">
        <v>0</v>
      </c>
      <c r="I6759" s="4">
        <v>14395209</v>
      </c>
      <c r="J6759" s="4">
        <v>0</v>
      </c>
      <c r="K6759" s="3" t="s">
        <v>1447</v>
      </c>
      <c r="L6759" s="4">
        <v>0.59927293796754832</v>
      </c>
    </row>
    <row r="6760" spans="2:12" x14ac:dyDescent="0.3">
      <c r="B6760" s="3" t="s">
        <v>272</v>
      </c>
      <c r="C6760" s="4">
        <v>2019</v>
      </c>
      <c r="D6760" s="3" t="s">
        <v>1448</v>
      </c>
      <c r="E6760" s="4">
        <v>330869</v>
      </c>
      <c r="F6760" s="4">
        <v>223993</v>
      </c>
      <c r="G6760" s="4">
        <v>106876</v>
      </c>
      <c r="H6760" s="4">
        <v>0</v>
      </c>
      <c r="I6760" s="4">
        <v>3000000</v>
      </c>
      <c r="J6760" s="4">
        <v>0</v>
      </c>
      <c r="K6760" s="3" t="s">
        <v>1459</v>
      </c>
      <c r="L6760" s="4">
        <v>0.67698394228531533</v>
      </c>
    </row>
    <row r="6761" spans="2:12" x14ac:dyDescent="0.3">
      <c r="B6761" s="3" t="s">
        <v>272</v>
      </c>
      <c r="C6761" s="4">
        <v>2019</v>
      </c>
      <c r="D6761" s="3" t="s">
        <v>1449</v>
      </c>
      <c r="E6761" s="4">
        <v>1402961</v>
      </c>
      <c r="F6761" s="4">
        <v>882657</v>
      </c>
      <c r="G6761" s="4">
        <v>520304</v>
      </c>
      <c r="H6761" s="4">
        <v>70013</v>
      </c>
      <c r="I6761" s="4">
        <v>5500000</v>
      </c>
      <c r="J6761" s="4">
        <v>0</v>
      </c>
      <c r="K6761" s="3" t="s">
        <v>1447</v>
      </c>
      <c r="L6761" s="4">
        <v>0.62913865745377096</v>
      </c>
    </row>
    <row r="6762" spans="2:12" x14ac:dyDescent="0.3">
      <c r="B6762" s="3" t="s">
        <v>272</v>
      </c>
      <c r="C6762" s="4">
        <v>2019</v>
      </c>
      <c r="D6762" s="3" t="s">
        <v>1450</v>
      </c>
      <c r="E6762" s="4">
        <v>841186</v>
      </c>
      <c r="F6762" s="4"/>
      <c r="G6762" s="4">
        <v>841186</v>
      </c>
      <c r="H6762" s="4">
        <v>0</v>
      </c>
      <c r="I6762" s="4">
        <v>841186</v>
      </c>
      <c r="J6762" s="4"/>
      <c r="K6762" s="3" t="s">
        <v>1451</v>
      </c>
      <c r="L6762" s="4"/>
    </row>
    <row r="6763" spans="2:12" x14ac:dyDescent="0.3">
      <c r="B6763" s="3" t="s">
        <v>272</v>
      </c>
      <c r="C6763" s="4">
        <v>2019</v>
      </c>
      <c r="D6763" s="3" t="s">
        <v>1452</v>
      </c>
      <c r="E6763" s="4">
        <v>0</v>
      </c>
      <c r="F6763" s="4">
        <v>0</v>
      </c>
      <c r="G6763" s="4">
        <v>0</v>
      </c>
      <c r="H6763" s="4">
        <v>0</v>
      </c>
      <c r="I6763" s="4">
        <v>0</v>
      </c>
      <c r="J6763" s="4">
        <v>0</v>
      </c>
      <c r="K6763" s="3" t="s">
        <v>1451</v>
      </c>
      <c r="L6763" s="4"/>
    </row>
    <row r="6764" spans="2:12" x14ac:dyDescent="0.3">
      <c r="B6764" s="3" t="s">
        <v>272</v>
      </c>
      <c r="C6764" s="4">
        <v>2019</v>
      </c>
      <c r="D6764" s="3" t="s">
        <v>1453</v>
      </c>
      <c r="E6764" s="4">
        <v>1096535</v>
      </c>
      <c r="F6764" s="4">
        <v>441572</v>
      </c>
      <c r="G6764" s="4">
        <v>654963</v>
      </c>
      <c r="H6764" s="4">
        <v>0</v>
      </c>
      <c r="I6764" s="4">
        <v>500000</v>
      </c>
      <c r="J6764" s="4">
        <v>0</v>
      </c>
      <c r="K6764" s="3" t="s">
        <v>1451</v>
      </c>
      <c r="L6764" s="4">
        <v>0.40269758831227459</v>
      </c>
    </row>
    <row r="6765" spans="2:12" x14ac:dyDescent="0.3">
      <c r="B6765" s="3" t="s">
        <v>272</v>
      </c>
      <c r="C6765" s="4">
        <v>2019</v>
      </c>
      <c r="D6765" s="3" t="s">
        <v>1454</v>
      </c>
      <c r="E6765" s="4">
        <v>0</v>
      </c>
      <c r="F6765" s="4">
        <v>0</v>
      </c>
      <c r="G6765" s="4">
        <v>0</v>
      </c>
      <c r="H6765" s="4">
        <v>0</v>
      </c>
      <c r="I6765" s="4">
        <v>0</v>
      </c>
      <c r="J6765" s="4">
        <v>0</v>
      </c>
      <c r="K6765" s="3" t="s">
        <v>1459</v>
      </c>
      <c r="L6765" s="4"/>
    </row>
    <row r="6766" spans="2:12" x14ac:dyDescent="0.3">
      <c r="B6766" s="3" t="s">
        <v>272</v>
      </c>
      <c r="C6766" s="4">
        <v>2019</v>
      </c>
      <c r="D6766" s="3" t="s">
        <v>1455</v>
      </c>
      <c r="E6766" s="4">
        <v>3310856</v>
      </c>
      <c r="F6766" s="4">
        <v>813878</v>
      </c>
      <c r="G6766" s="4">
        <v>2496978</v>
      </c>
      <c r="H6766" s="4">
        <v>398273</v>
      </c>
      <c r="I6766" s="4">
        <v>10000000</v>
      </c>
      <c r="J6766" s="4">
        <v>0</v>
      </c>
      <c r="K6766" s="3" t="s">
        <v>1447</v>
      </c>
      <c r="L6766" s="4">
        <v>0.24582102030411471</v>
      </c>
    </row>
    <row r="6767" spans="2:12" x14ac:dyDescent="0.3">
      <c r="B6767" s="3" t="s">
        <v>272</v>
      </c>
      <c r="C6767" s="4">
        <v>2019</v>
      </c>
      <c r="D6767" s="3" t="s">
        <v>1456</v>
      </c>
      <c r="E6767" s="4">
        <v>3929815</v>
      </c>
      <c r="F6767" s="4">
        <v>2473939</v>
      </c>
      <c r="G6767" s="4">
        <v>1455876</v>
      </c>
      <c r="H6767" s="4">
        <v>0</v>
      </c>
      <c r="I6767" s="4">
        <v>20000000</v>
      </c>
      <c r="J6767" s="4">
        <v>0</v>
      </c>
      <c r="K6767" s="3" t="s">
        <v>1459</v>
      </c>
      <c r="L6767" s="4">
        <v>0.62953065220627435</v>
      </c>
    </row>
    <row r="6768" spans="2:12" x14ac:dyDescent="0.3">
      <c r="B6768" s="3" t="s">
        <v>272</v>
      </c>
      <c r="C6768" s="4">
        <v>2019</v>
      </c>
      <c r="D6768" s="3" t="s">
        <v>1457</v>
      </c>
      <c r="E6768" s="4">
        <v>1451936</v>
      </c>
      <c r="F6768" s="4">
        <v>382581</v>
      </c>
      <c r="G6768" s="4">
        <v>1069355</v>
      </c>
      <c r="H6768" s="4">
        <v>0</v>
      </c>
      <c r="I6768" s="4">
        <v>7500000</v>
      </c>
      <c r="J6768" s="4">
        <v>0</v>
      </c>
      <c r="K6768" s="3" t="s">
        <v>1460</v>
      </c>
      <c r="L6768" s="4">
        <v>0.26349715138959295</v>
      </c>
    </row>
    <row r="6769" spans="2:12" x14ac:dyDescent="0.3">
      <c r="B6769" s="3" t="s">
        <v>272</v>
      </c>
      <c r="C6769" s="4">
        <v>2019</v>
      </c>
      <c r="D6769" s="3" t="s">
        <v>1458</v>
      </c>
      <c r="E6769" s="4">
        <v>778393</v>
      </c>
      <c r="F6769" s="4"/>
      <c r="G6769" s="4">
        <v>778393</v>
      </c>
      <c r="H6769" s="4">
        <v>254719</v>
      </c>
      <c r="I6769" s="4">
        <v>778393</v>
      </c>
      <c r="J6769" s="4"/>
      <c r="K6769" s="3" t="s">
        <v>1451</v>
      </c>
      <c r="L6769" s="4"/>
    </row>
    <row r="6770" spans="2:12" x14ac:dyDescent="0.3">
      <c r="B6770" s="3" t="s">
        <v>272</v>
      </c>
      <c r="C6770" s="4">
        <v>2020</v>
      </c>
      <c r="D6770" s="3" t="s">
        <v>1446</v>
      </c>
      <c r="E6770" s="4">
        <v>4001489</v>
      </c>
      <c r="F6770" s="4">
        <v>2443634</v>
      </c>
      <c r="G6770" s="4">
        <v>1557855</v>
      </c>
      <c r="H6770" s="4">
        <v>142396</v>
      </c>
      <c r="I6770" s="4">
        <v>14400000</v>
      </c>
      <c r="J6770" s="4">
        <v>0</v>
      </c>
      <c r="K6770" s="3" t="s">
        <v>1447</v>
      </c>
      <c r="L6770" s="4">
        <v>0.61068117393300347</v>
      </c>
    </row>
    <row r="6771" spans="2:12" x14ac:dyDescent="0.3">
      <c r="B6771" s="3" t="s">
        <v>272</v>
      </c>
      <c r="C6771" s="4">
        <v>2020</v>
      </c>
      <c r="D6771" s="3" t="s">
        <v>1448</v>
      </c>
      <c r="E6771" s="4">
        <v>330869</v>
      </c>
      <c r="F6771" s="4">
        <v>228612</v>
      </c>
      <c r="G6771" s="4">
        <v>102257</v>
      </c>
      <c r="H6771" s="4">
        <v>0</v>
      </c>
      <c r="I6771" s="4">
        <v>3000000</v>
      </c>
      <c r="J6771" s="4">
        <v>0</v>
      </c>
      <c r="K6771" s="3" t="s">
        <v>1447</v>
      </c>
      <c r="L6771" s="4">
        <v>0.69094415010170185</v>
      </c>
    </row>
    <row r="6772" spans="2:12" x14ac:dyDescent="0.3">
      <c r="B6772" s="3" t="s">
        <v>272</v>
      </c>
      <c r="C6772" s="4">
        <v>2020</v>
      </c>
      <c r="D6772" s="3" t="s">
        <v>1449</v>
      </c>
      <c r="E6772" s="4">
        <v>1411615</v>
      </c>
      <c r="F6772" s="4">
        <v>941974</v>
      </c>
      <c r="G6772" s="4">
        <v>469641</v>
      </c>
      <c r="H6772" s="4">
        <v>8653</v>
      </c>
      <c r="I6772" s="4">
        <v>5500000</v>
      </c>
      <c r="J6772" s="4">
        <v>0</v>
      </c>
      <c r="K6772" s="3" t="s">
        <v>1447</v>
      </c>
      <c r="L6772" s="4">
        <v>0.66730234518618747</v>
      </c>
    </row>
    <row r="6773" spans="2:12" x14ac:dyDescent="0.3">
      <c r="B6773" s="3" t="s">
        <v>272</v>
      </c>
      <c r="C6773" s="4">
        <v>2020</v>
      </c>
      <c r="D6773" s="3" t="s">
        <v>1450</v>
      </c>
      <c r="E6773" s="4">
        <v>841186</v>
      </c>
      <c r="F6773" s="4"/>
      <c r="G6773" s="4">
        <v>841186</v>
      </c>
      <c r="H6773" s="4">
        <v>0</v>
      </c>
      <c r="I6773" s="4">
        <v>841186</v>
      </c>
      <c r="J6773" s="4"/>
      <c r="K6773" s="3" t="s">
        <v>1451</v>
      </c>
      <c r="L6773" s="4"/>
    </row>
    <row r="6774" spans="2:12" x14ac:dyDescent="0.3">
      <c r="B6774" s="3" t="s">
        <v>272</v>
      </c>
      <c r="C6774" s="4">
        <v>2020</v>
      </c>
      <c r="D6774" s="3" t="s">
        <v>1452</v>
      </c>
      <c r="E6774" s="4">
        <v>0</v>
      </c>
      <c r="F6774" s="4">
        <v>0</v>
      </c>
      <c r="G6774" s="4">
        <v>0</v>
      </c>
      <c r="H6774" s="4">
        <v>0</v>
      </c>
      <c r="I6774" s="4">
        <v>0</v>
      </c>
      <c r="J6774" s="4">
        <v>0</v>
      </c>
      <c r="K6774" s="3" t="s">
        <v>1451</v>
      </c>
      <c r="L6774" s="4"/>
    </row>
    <row r="6775" spans="2:12" x14ac:dyDescent="0.3">
      <c r="B6775" s="3" t="s">
        <v>272</v>
      </c>
      <c r="C6775" s="4">
        <v>2020</v>
      </c>
      <c r="D6775" s="3" t="s">
        <v>1453</v>
      </c>
      <c r="E6775" s="4">
        <v>1397472</v>
      </c>
      <c r="F6775" s="4">
        <v>281703</v>
      </c>
      <c r="G6775" s="4">
        <v>1115769</v>
      </c>
      <c r="H6775" s="4">
        <v>193224</v>
      </c>
      <c r="I6775" s="4">
        <v>500000</v>
      </c>
      <c r="J6775" s="4">
        <v>0</v>
      </c>
      <c r="K6775" s="3" t="s">
        <v>1451</v>
      </c>
      <c r="L6775" s="4">
        <v>0.20158042522497768</v>
      </c>
    </row>
    <row r="6776" spans="2:12" x14ac:dyDescent="0.3">
      <c r="B6776" s="3" t="s">
        <v>272</v>
      </c>
      <c r="C6776" s="4">
        <v>2020</v>
      </c>
      <c r="D6776" s="3" t="s">
        <v>1454</v>
      </c>
      <c r="E6776" s="4">
        <v>0</v>
      </c>
      <c r="F6776" s="4">
        <v>0</v>
      </c>
      <c r="G6776" s="4">
        <v>0</v>
      </c>
      <c r="H6776" s="4">
        <v>0</v>
      </c>
      <c r="I6776" s="4">
        <v>0</v>
      </c>
      <c r="J6776" s="4">
        <v>0</v>
      </c>
      <c r="K6776" s="3" t="s">
        <v>1459</v>
      </c>
      <c r="L6776" s="4"/>
    </row>
    <row r="6777" spans="2:12" x14ac:dyDescent="0.3">
      <c r="B6777" s="3" t="s">
        <v>272</v>
      </c>
      <c r="C6777" s="4">
        <v>2020</v>
      </c>
      <c r="D6777" s="3" t="s">
        <v>1455</v>
      </c>
      <c r="E6777" s="4">
        <v>3310856</v>
      </c>
      <c r="F6777" s="4">
        <v>910720</v>
      </c>
      <c r="G6777" s="4">
        <v>2400136</v>
      </c>
      <c r="H6777" s="4">
        <v>0</v>
      </c>
      <c r="I6777" s="4">
        <v>11500000</v>
      </c>
      <c r="J6777" s="4">
        <v>0</v>
      </c>
      <c r="K6777" s="3" t="s">
        <v>1460</v>
      </c>
      <c r="L6777" s="4">
        <v>0.27507085780837343</v>
      </c>
    </row>
    <row r="6778" spans="2:12" x14ac:dyDescent="0.3">
      <c r="B6778" s="3" t="s">
        <v>272</v>
      </c>
      <c r="C6778" s="4">
        <v>2020</v>
      </c>
      <c r="D6778" s="3" t="s">
        <v>1456</v>
      </c>
      <c r="E6778" s="4">
        <v>3945957</v>
      </c>
      <c r="F6778" s="4">
        <v>2548277</v>
      </c>
      <c r="G6778" s="4">
        <v>1397680</v>
      </c>
      <c r="H6778" s="4">
        <v>7831</v>
      </c>
      <c r="I6778" s="4">
        <v>20000000</v>
      </c>
      <c r="J6778" s="4">
        <v>0</v>
      </c>
      <c r="K6778" s="3" t="s">
        <v>1447</v>
      </c>
      <c r="L6778" s="4">
        <v>0.64579441691838002</v>
      </c>
    </row>
    <row r="6779" spans="2:12" x14ac:dyDescent="0.3">
      <c r="B6779" s="3" t="s">
        <v>272</v>
      </c>
      <c r="C6779" s="4">
        <v>2020</v>
      </c>
      <c r="D6779" s="3" t="s">
        <v>1457</v>
      </c>
      <c r="E6779" s="4">
        <v>1451936</v>
      </c>
      <c r="F6779" s="4">
        <v>402799</v>
      </c>
      <c r="G6779" s="4">
        <v>1049137</v>
      </c>
      <c r="H6779" s="4">
        <v>0</v>
      </c>
      <c r="I6779" s="4">
        <v>7500000</v>
      </c>
      <c r="J6779" s="4">
        <v>0</v>
      </c>
      <c r="K6779" s="3" t="s">
        <v>1460</v>
      </c>
      <c r="L6779" s="4">
        <v>0.2774220075816014</v>
      </c>
    </row>
    <row r="6780" spans="2:12" x14ac:dyDescent="0.3">
      <c r="B6780" s="3" t="s">
        <v>272</v>
      </c>
      <c r="C6780" s="4">
        <v>2020</v>
      </c>
      <c r="D6780" s="3" t="s">
        <v>1458</v>
      </c>
      <c r="E6780" s="4">
        <v>75453</v>
      </c>
      <c r="F6780" s="4"/>
      <c r="G6780" s="4">
        <v>75453</v>
      </c>
      <c r="H6780" s="4">
        <v>1696</v>
      </c>
      <c r="I6780" s="4">
        <v>75453</v>
      </c>
      <c r="J6780" s="4"/>
      <c r="K6780" s="3" t="s">
        <v>1451</v>
      </c>
      <c r="L6780" s="4"/>
    </row>
    <row r="6781" spans="2:12" x14ac:dyDescent="0.3">
      <c r="B6781" s="3" t="s">
        <v>272</v>
      </c>
      <c r="C6781" s="4">
        <v>2021</v>
      </c>
      <c r="D6781" s="3" t="s">
        <v>1446</v>
      </c>
      <c r="E6781" s="4">
        <v>4015993</v>
      </c>
      <c r="F6781" s="4">
        <v>2559929</v>
      </c>
      <c r="G6781" s="4">
        <v>1456064</v>
      </c>
      <c r="H6781" s="4">
        <v>14504</v>
      </c>
      <c r="I6781" s="4">
        <v>14400000</v>
      </c>
      <c r="J6781" s="4">
        <v>0</v>
      </c>
      <c r="K6781" s="3" t="s">
        <v>1447</v>
      </c>
      <c r="L6781" s="4">
        <v>0.63743363098491457</v>
      </c>
    </row>
    <row r="6782" spans="2:12" x14ac:dyDescent="0.3">
      <c r="B6782" s="3" t="s">
        <v>272</v>
      </c>
      <c r="C6782" s="4">
        <v>2021</v>
      </c>
      <c r="D6782" s="3" t="s">
        <v>1448</v>
      </c>
      <c r="E6782" s="4">
        <v>330869</v>
      </c>
      <c r="F6782" s="4">
        <v>233231</v>
      </c>
      <c r="G6782" s="4">
        <v>97638</v>
      </c>
      <c r="H6782" s="4">
        <v>0</v>
      </c>
      <c r="I6782" s="4">
        <v>3000000</v>
      </c>
      <c r="J6782" s="4">
        <v>0</v>
      </c>
      <c r="K6782" s="3" t="s">
        <v>1447</v>
      </c>
      <c r="L6782" s="4">
        <v>0.70490435791808848</v>
      </c>
    </row>
    <row r="6783" spans="2:12" x14ac:dyDescent="0.3">
      <c r="B6783" s="3" t="s">
        <v>272</v>
      </c>
      <c r="C6783" s="4">
        <v>2021</v>
      </c>
      <c r="D6783" s="3" t="s">
        <v>1449</v>
      </c>
      <c r="E6783" s="4">
        <v>1411615</v>
      </c>
      <c r="F6783" s="4">
        <v>999193</v>
      </c>
      <c r="G6783" s="4">
        <v>412422</v>
      </c>
      <c r="H6783" s="4">
        <v>0</v>
      </c>
      <c r="I6783" s="4">
        <v>5500000</v>
      </c>
      <c r="J6783" s="4">
        <v>0</v>
      </c>
      <c r="K6783" s="3" t="s">
        <v>1447</v>
      </c>
      <c r="L6783" s="4">
        <v>0.70783676852399557</v>
      </c>
    </row>
    <row r="6784" spans="2:12" x14ac:dyDescent="0.3">
      <c r="B6784" s="3" t="s">
        <v>272</v>
      </c>
      <c r="C6784" s="4">
        <v>2021</v>
      </c>
      <c r="D6784" s="3" t="s">
        <v>1450</v>
      </c>
      <c r="E6784" s="4">
        <v>841186</v>
      </c>
      <c r="F6784" s="4"/>
      <c r="G6784" s="4">
        <v>841186</v>
      </c>
      <c r="H6784" s="4">
        <v>0</v>
      </c>
      <c r="I6784" s="4">
        <v>841186</v>
      </c>
      <c r="J6784" s="4"/>
      <c r="K6784" s="3" t="s">
        <v>1451</v>
      </c>
      <c r="L6784" s="4"/>
    </row>
    <row r="6785" spans="2:12" x14ac:dyDescent="0.3">
      <c r="B6785" s="3" t="s">
        <v>272</v>
      </c>
      <c r="C6785" s="4">
        <v>2021</v>
      </c>
      <c r="D6785" s="3" t="s">
        <v>1452</v>
      </c>
      <c r="E6785" s="4">
        <v>0</v>
      </c>
      <c r="F6785" s="4">
        <v>0</v>
      </c>
      <c r="G6785" s="4">
        <v>0</v>
      </c>
      <c r="H6785" s="4">
        <v>0</v>
      </c>
      <c r="I6785" s="4">
        <v>0</v>
      </c>
      <c r="J6785" s="4">
        <v>0</v>
      </c>
      <c r="K6785" s="3" t="s">
        <v>1447</v>
      </c>
      <c r="L6785" s="4"/>
    </row>
    <row r="6786" spans="2:12" x14ac:dyDescent="0.3">
      <c r="B6786" s="3" t="s">
        <v>272</v>
      </c>
      <c r="C6786" s="4">
        <v>2021</v>
      </c>
      <c r="D6786" s="3" t="s">
        <v>1453</v>
      </c>
      <c r="E6786" s="4">
        <v>1411842</v>
      </c>
      <c r="F6786" s="4">
        <v>345131</v>
      </c>
      <c r="G6786" s="4">
        <v>1066711</v>
      </c>
      <c r="H6786" s="4">
        <v>14370</v>
      </c>
      <c r="I6786" s="4">
        <v>500000</v>
      </c>
      <c r="J6786" s="4">
        <v>0</v>
      </c>
      <c r="K6786" s="3" t="s">
        <v>1451</v>
      </c>
      <c r="L6786" s="4">
        <v>0.24445440778784028</v>
      </c>
    </row>
    <row r="6787" spans="2:12" x14ac:dyDescent="0.3">
      <c r="B6787" s="3" t="s">
        <v>272</v>
      </c>
      <c r="C6787" s="4">
        <v>2021</v>
      </c>
      <c r="D6787" s="3" t="s">
        <v>1454</v>
      </c>
      <c r="E6787" s="4">
        <v>0</v>
      </c>
      <c r="F6787" s="4">
        <v>0</v>
      </c>
      <c r="G6787" s="4">
        <v>0</v>
      </c>
      <c r="H6787" s="4">
        <v>0</v>
      </c>
      <c r="I6787" s="4">
        <v>0</v>
      </c>
      <c r="J6787" s="4">
        <v>0</v>
      </c>
      <c r="K6787" s="3" t="s">
        <v>1451</v>
      </c>
      <c r="L6787" s="4"/>
    </row>
    <row r="6788" spans="2:12" x14ac:dyDescent="0.3">
      <c r="B6788" s="3" t="s">
        <v>272</v>
      </c>
      <c r="C6788" s="4">
        <v>2021</v>
      </c>
      <c r="D6788" s="3" t="s">
        <v>1455</v>
      </c>
      <c r="E6788" s="4">
        <v>3320974</v>
      </c>
      <c r="F6788" s="4">
        <v>999649</v>
      </c>
      <c r="G6788" s="4">
        <v>2321325</v>
      </c>
      <c r="H6788" s="4">
        <v>10118</v>
      </c>
      <c r="I6788" s="4">
        <v>11500000</v>
      </c>
      <c r="J6788" s="4">
        <v>0</v>
      </c>
      <c r="K6788" s="3" t="s">
        <v>1460</v>
      </c>
      <c r="L6788" s="4">
        <v>0.30101078779900114</v>
      </c>
    </row>
    <row r="6789" spans="2:12" x14ac:dyDescent="0.3">
      <c r="B6789" s="3" t="s">
        <v>272</v>
      </c>
      <c r="C6789" s="4">
        <v>2021</v>
      </c>
      <c r="D6789" s="3" t="s">
        <v>1456</v>
      </c>
      <c r="E6789" s="4">
        <v>3974629</v>
      </c>
      <c r="F6789" s="4">
        <v>2623802</v>
      </c>
      <c r="G6789" s="4">
        <v>1350827</v>
      </c>
      <c r="H6789" s="4">
        <v>28672</v>
      </c>
      <c r="I6789" s="4">
        <v>20000000</v>
      </c>
      <c r="J6789" s="4">
        <v>0</v>
      </c>
      <c r="K6789" s="3" t="s">
        <v>1447</v>
      </c>
      <c r="L6789" s="4">
        <v>0.66013758768428454</v>
      </c>
    </row>
    <row r="6790" spans="2:12" x14ac:dyDescent="0.3">
      <c r="B6790" s="3" t="s">
        <v>272</v>
      </c>
      <c r="C6790" s="4">
        <v>2021</v>
      </c>
      <c r="D6790" s="3" t="s">
        <v>1457</v>
      </c>
      <c r="E6790" s="4">
        <v>1451936</v>
      </c>
      <c r="F6790" s="4">
        <v>423017</v>
      </c>
      <c r="G6790" s="4">
        <v>1028919</v>
      </c>
      <c r="H6790" s="4">
        <v>0</v>
      </c>
      <c r="I6790" s="4">
        <v>7500000</v>
      </c>
      <c r="J6790" s="4">
        <v>0</v>
      </c>
      <c r="K6790" s="3" t="s">
        <v>1460</v>
      </c>
      <c r="L6790" s="4">
        <v>0.29134686377360985</v>
      </c>
    </row>
    <row r="6791" spans="2:12" x14ac:dyDescent="0.3">
      <c r="B6791" s="3" t="s">
        <v>272</v>
      </c>
      <c r="C6791" s="4">
        <v>2021</v>
      </c>
      <c r="D6791" s="3" t="s">
        <v>1458</v>
      </c>
      <c r="E6791" s="4">
        <v>119440</v>
      </c>
      <c r="F6791" s="4"/>
      <c r="G6791" s="4">
        <v>119440</v>
      </c>
      <c r="H6791" s="4">
        <v>43987</v>
      </c>
      <c r="I6791" s="4">
        <v>119440</v>
      </c>
      <c r="J6791" s="4"/>
      <c r="K6791" s="3" t="s">
        <v>1451</v>
      </c>
      <c r="L6791" s="4"/>
    </row>
    <row r="6792" spans="2:12" x14ac:dyDescent="0.3">
      <c r="B6792" s="3" t="s">
        <v>272</v>
      </c>
      <c r="C6792" s="4">
        <v>2022</v>
      </c>
      <c r="D6792" s="3" t="s">
        <v>1446</v>
      </c>
      <c r="E6792" s="4">
        <v>4015993</v>
      </c>
      <c r="F6792" s="4">
        <v>2676182</v>
      </c>
      <c r="G6792" s="4">
        <v>1339811</v>
      </c>
      <c r="H6792" s="4">
        <v>0</v>
      </c>
      <c r="I6792" s="4">
        <v>14400000</v>
      </c>
      <c r="J6792" s="4">
        <v>0</v>
      </c>
      <c r="K6792" s="3" t="s">
        <v>1447</v>
      </c>
      <c r="L6792" s="4">
        <v>0.66638114160059547</v>
      </c>
    </row>
    <row r="6793" spans="2:12" x14ac:dyDescent="0.3">
      <c r="B6793" s="3" t="s">
        <v>272</v>
      </c>
      <c r="C6793" s="4">
        <v>2022</v>
      </c>
      <c r="D6793" s="3" t="s">
        <v>1448</v>
      </c>
      <c r="E6793" s="4">
        <v>330869</v>
      </c>
      <c r="F6793" s="4">
        <v>237849</v>
      </c>
      <c r="G6793" s="4">
        <v>93020</v>
      </c>
      <c r="H6793" s="4">
        <v>0</v>
      </c>
      <c r="I6793" s="4">
        <v>3000000</v>
      </c>
      <c r="J6793" s="4">
        <v>0</v>
      </c>
      <c r="K6793" s="3" t="s">
        <v>1460</v>
      </c>
      <c r="L6793" s="4">
        <v>0.71886154339028441</v>
      </c>
    </row>
    <row r="6794" spans="2:12" x14ac:dyDescent="0.3">
      <c r="B6794" s="3" t="s">
        <v>272</v>
      </c>
      <c r="C6794" s="4">
        <v>2022</v>
      </c>
      <c r="D6794" s="3" t="s">
        <v>1449</v>
      </c>
      <c r="E6794" s="4">
        <v>1455724</v>
      </c>
      <c r="F6794" s="4">
        <v>1044759</v>
      </c>
      <c r="G6794" s="4">
        <v>410965</v>
      </c>
      <c r="H6794" s="4">
        <v>0</v>
      </c>
      <c r="I6794" s="4">
        <v>5500000</v>
      </c>
      <c r="J6794" s="4">
        <v>0</v>
      </c>
      <c r="K6794" s="3" t="s">
        <v>1447</v>
      </c>
      <c r="L6794" s="4">
        <v>0.71769030393123967</v>
      </c>
    </row>
    <row r="6795" spans="2:12" x14ac:dyDescent="0.3">
      <c r="B6795" s="3" t="s">
        <v>272</v>
      </c>
      <c r="C6795" s="4">
        <v>2022</v>
      </c>
      <c r="D6795" s="3" t="s">
        <v>1450</v>
      </c>
      <c r="E6795" s="4">
        <v>841186</v>
      </c>
      <c r="F6795" s="4"/>
      <c r="G6795" s="4">
        <v>841186</v>
      </c>
      <c r="H6795" s="4">
        <v>0</v>
      </c>
      <c r="I6795" s="4">
        <v>841186</v>
      </c>
      <c r="J6795" s="4"/>
      <c r="K6795" s="3" t="s">
        <v>1451</v>
      </c>
      <c r="L6795" s="4"/>
    </row>
    <row r="6796" spans="2:12" x14ac:dyDescent="0.3">
      <c r="B6796" s="3" t="s">
        <v>272</v>
      </c>
      <c r="C6796" s="4">
        <v>2022</v>
      </c>
      <c r="D6796" s="3" t="s">
        <v>1452</v>
      </c>
      <c r="E6796" s="4">
        <v>0</v>
      </c>
      <c r="F6796" s="4">
        <v>0</v>
      </c>
      <c r="G6796" s="4">
        <v>0</v>
      </c>
      <c r="H6796" s="4">
        <v>0</v>
      </c>
      <c r="I6796" s="4">
        <v>0</v>
      </c>
      <c r="J6796" s="4">
        <v>0</v>
      </c>
      <c r="K6796" s="3" t="s">
        <v>1451</v>
      </c>
      <c r="L6796" s="4"/>
    </row>
    <row r="6797" spans="2:12" x14ac:dyDescent="0.3">
      <c r="B6797" s="3" t="s">
        <v>272</v>
      </c>
      <c r="C6797" s="4">
        <v>2022</v>
      </c>
      <c r="D6797" s="3" t="s">
        <v>1453</v>
      </c>
      <c r="E6797" s="4">
        <v>1351142</v>
      </c>
      <c r="F6797" s="4">
        <v>322449</v>
      </c>
      <c r="G6797" s="4">
        <v>1028693</v>
      </c>
      <c r="H6797" s="4">
        <v>119109</v>
      </c>
      <c r="I6797" s="4">
        <v>500000</v>
      </c>
      <c r="J6797" s="4">
        <v>0</v>
      </c>
      <c r="K6797" s="3" t="s">
        <v>1451</v>
      </c>
      <c r="L6797" s="4">
        <v>0.23864923153895001</v>
      </c>
    </row>
    <row r="6798" spans="2:12" x14ac:dyDescent="0.3">
      <c r="B6798" s="3" t="s">
        <v>272</v>
      </c>
      <c r="C6798" s="4">
        <v>2022</v>
      </c>
      <c r="D6798" s="3" t="s">
        <v>1454</v>
      </c>
      <c r="E6798" s="4">
        <v>0</v>
      </c>
      <c r="F6798" s="4">
        <v>0</v>
      </c>
      <c r="G6798" s="4">
        <v>0</v>
      </c>
      <c r="H6798" s="4">
        <v>0</v>
      </c>
      <c r="I6798" s="4">
        <v>0</v>
      </c>
      <c r="J6798" s="4">
        <v>0</v>
      </c>
      <c r="K6798" s="3" t="s">
        <v>1451</v>
      </c>
      <c r="L6798" s="4"/>
    </row>
    <row r="6799" spans="2:12" x14ac:dyDescent="0.3">
      <c r="B6799" s="3" t="s">
        <v>272</v>
      </c>
      <c r="C6799" s="4">
        <v>2022</v>
      </c>
      <c r="D6799" s="3" t="s">
        <v>1455</v>
      </c>
      <c r="E6799" s="4">
        <v>3320974</v>
      </c>
      <c r="F6799" s="4">
        <v>1097135</v>
      </c>
      <c r="G6799" s="4">
        <v>2223839</v>
      </c>
      <c r="H6799" s="4">
        <v>0</v>
      </c>
      <c r="I6799" s="4">
        <v>11500000</v>
      </c>
      <c r="J6799" s="4">
        <v>0</v>
      </c>
      <c r="K6799" s="3" t="s">
        <v>1460</v>
      </c>
      <c r="L6799" s="4">
        <v>0.33036542893741416</v>
      </c>
    </row>
    <row r="6800" spans="2:12" x14ac:dyDescent="0.3">
      <c r="B6800" s="3" t="s">
        <v>272</v>
      </c>
      <c r="C6800" s="4">
        <v>2022</v>
      </c>
      <c r="D6800" s="3" t="s">
        <v>1456</v>
      </c>
      <c r="E6800" s="4">
        <v>4110329</v>
      </c>
      <c r="F6800" s="4">
        <v>2790436</v>
      </c>
      <c r="G6800" s="4">
        <v>1319893</v>
      </c>
      <c r="H6800" s="4">
        <v>0</v>
      </c>
      <c r="I6800" s="4">
        <v>20000000</v>
      </c>
      <c r="J6800" s="4">
        <v>0</v>
      </c>
      <c r="K6800" s="3" t="s">
        <v>1447</v>
      </c>
      <c r="L6800" s="4">
        <v>0.67888385576920973</v>
      </c>
    </row>
    <row r="6801" spans="2:12" x14ac:dyDescent="0.3">
      <c r="B6801" s="3" t="s">
        <v>272</v>
      </c>
      <c r="C6801" s="4">
        <v>2022</v>
      </c>
      <c r="D6801" s="3" t="s">
        <v>1457</v>
      </c>
      <c r="E6801" s="4">
        <v>1575329</v>
      </c>
      <c r="F6801" s="4">
        <v>448171</v>
      </c>
      <c r="G6801" s="4">
        <v>1127158</v>
      </c>
      <c r="H6801" s="4">
        <v>123393</v>
      </c>
      <c r="I6801" s="4">
        <v>7500000</v>
      </c>
      <c r="J6801" s="4">
        <v>0</v>
      </c>
      <c r="K6801" s="3" t="s">
        <v>1460</v>
      </c>
      <c r="L6801" s="4">
        <v>0.28449358832345495</v>
      </c>
    </row>
    <row r="6802" spans="2:12" x14ac:dyDescent="0.3">
      <c r="B6802" s="3" t="s">
        <v>272</v>
      </c>
      <c r="C6802" s="4">
        <v>2022</v>
      </c>
      <c r="D6802" s="3" t="s">
        <v>1458</v>
      </c>
      <c r="E6802" s="4">
        <v>127878</v>
      </c>
      <c r="F6802" s="4"/>
      <c r="G6802" s="4">
        <v>127878</v>
      </c>
      <c r="H6802" s="4">
        <v>8438</v>
      </c>
      <c r="I6802" s="4">
        <v>127878</v>
      </c>
      <c r="J6802" s="4"/>
      <c r="K6802" s="3" t="s">
        <v>1451</v>
      </c>
      <c r="L6802" s="4"/>
    </row>
    <row r="6803" spans="2:12" x14ac:dyDescent="0.3">
      <c r="B6803" s="3" t="s">
        <v>272</v>
      </c>
      <c r="C6803" s="4">
        <v>2023</v>
      </c>
      <c r="D6803" s="3" t="s">
        <v>1446</v>
      </c>
      <c r="E6803" s="4">
        <v>4712573</v>
      </c>
      <c r="F6803" s="4">
        <v>2880028</v>
      </c>
      <c r="G6803" s="4">
        <v>1832545</v>
      </c>
      <c r="H6803" s="4">
        <v>143144</v>
      </c>
      <c r="I6803" s="4">
        <v>15097000</v>
      </c>
      <c r="J6803" s="4">
        <v>0</v>
      </c>
      <c r="K6803" s="3" t="s">
        <v>1447</v>
      </c>
      <c r="L6803" s="4">
        <v>0.6111370582482224</v>
      </c>
    </row>
    <row r="6804" spans="2:12" x14ac:dyDescent="0.3">
      <c r="B6804" s="3" t="s">
        <v>272</v>
      </c>
      <c r="C6804" s="4">
        <v>2023</v>
      </c>
      <c r="D6804" s="3" t="s">
        <v>1448</v>
      </c>
      <c r="E6804" s="4">
        <v>330869</v>
      </c>
      <c r="F6804" s="4">
        <v>242469</v>
      </c>
      <c r="G6804" s="4">
        <v>88400</v>
      </c>
      <c r="H6804" s="4">
        <v>0</v>
      </c>
      <c r="I6804" s="4">
        <v>3000000</v>
      </c>
      <c r="J6804" s="4">
        <v>0</v>
      </c>
      <c r="K6804" s="3" t="s">
        <v>1459</v>
      </c>
      <c r="L6804" s="4">
        <v>0.73282477355086151</v>
      </c>
    </row>
    <row r="6805" spans="2:12" x14ac:dyDescent="0.3">
      <c r="B6805" s="3" t="s">
        <v>272</v>
      </c>
      <c r="C6805" s="4">
        <v>2023</v>
      </c>
      <c r="D6805" s="3" t="s">
        <v>1449</v>
      </c>
      <c r="E6805" s="4">
        <v>1415024</v>
      </c>
      <c r="F6805" s="4">
        <v>1075062</v>
      </c>
      <c r="G6805" s="4">
        <v>339962</v>
      </c>
      <c r="H6805" s="4">
        <v>0</v>
      </c>
      <c r="I6805" s="4">
        <v>5500000</v>
      </c>
      <c r="J6805" s="4">
        <v>0</v>
      </c>
      <c r="K6805" s="3" t="s">
        <v>1459</v>
      </c>
      <c r="L6805" s="4">
        <v>0.75974824455274259</v>
      </c>
    </row>
    <row r="6806" spans="2:12" x14ac:dyDescent="0.3">
      <c r="B6806" s="3" t="s">
        <v>272</v>
      </c>
      <c r="C6806" s="4">
        <v>2023</v>
      </c>
      <c r="D6806" s="3" t="s">
        <v>1450</v>
      </c>
      <c r="E6806" s="4">
        <v>841186</v>
      </c>
      <c r="F6806" s="4"/>
      <c r="G6806" s="4">
        <v>841186</v>
      </c>
      <c r="H6806" s="4">
        <v>0</v>
      </c>
      <c r="I6806" s="4">
        <v>841186</v>
      </c>
      <c r="J6806" s="4"/>
      <c r="K6806" s="3" t="s">
        <v>1451</v>
      </c>
      <c r="L6806" s="4"/>
    </row>
    <row r="6807" spans="2:12" x14ac:dyDescent="0.3">
      <c r="B6807" s="3" t="s">
        <v>272</v>
      </c>
      <c r="C6807" s="4">
        <v>2023</v>
      </c>
      <c r="D6807" s="3" t="s">
        <v>1452</v>
      </c>
      <c r="E6807" s="4">
        <v>0</v>
      </c>
      <c r="F6807" s="4">
        <v>0</v>
      </c>
      <c r="G6807" s="4">
        <v>0</v>
      </c>
      <c r="H6807" s="4">
        <v>0</v>
      </c>
      <c r="I6807" s="4">
        <v>0</v>
      </c>
      <c r="J6807" s="4">
        <v>0</v>
      </c>
      <c r="K6807" s="3" t="s">
        <v>1459</v>
      </c>
      <c r="L6807" s="4"/>
    </row>
    <row r="6808" spans="2:12" x14ac:dyDescent="0.3">
      <c r="B6808" s="3" t="s">
        <v>272</v>
      </c>
      <c r="C6808" s="4">
        <v>2023</v>
      </c>
      <c r="D6808" s="3" t="s">
        <v>1453</v>
      </c>
      <c r="E6808" s="4">
        <v>1632556</v>
      </c>
      <c r="F6808" s="4">
        <v>495434</v>
      </c>
      <c r="G6808" s="4">
        <v>1137122</v>
      </c>
      <c r="H6808" s="4">
        <v>145714</v>
      </c>
      <c r="I6808" s="4">
        <v>500000</v>
      </c>
      <c r="J6808" s="4">
        <v>0</v>
      </c>
      <c r="K6808" s="3" t="s">
        <v>1451</v>
      </c>
      <c r="L6808" s="4">
        <v>0.30347136637273087</v>
      </c>
    </row>
    <row r="6809" spans="2:12" x14ac:dyDescent="0.3">
      <c r="B6809" s="3" t="s">
        <v>272</v>
      </c>
      <c r="C6809" s="4">
        <v>2023</v>
      </c>
      <c r="D6809" s="3" t="s">
        <v>1454</v>
      </c>
      <c r="E6809" s="4">
        <v>0</v>
      </c>
      <c r="F6809" s="4">
        <v>0</v>
      </c>
      <c r="G6809" s="4">
        <v>0</v>
      </c>
      <c r="H6809" s="4">
        <v>0</v>
      </c>
      <c r="I6809" s="4">
        <v>0</v>
      </c>
      <c r="J6809" s="4">
        <v>0</v>
      </c>
      <c r="K6809" s="3" t="s">
        <v>1459</v>
      </c>
      <c r="L6809" s="4"/>
    </row>
    <row r="6810" spans="2:12" x14ac:dyDescent="0.3">
      <c r="B6810" s="3" t="s">
        <v>272</v>
      </c>
      <c r="C6810" s="4">
        <v>2023</v>
      </c>
      <c r="D6810" s="3" t="s">
        <v>1455</v>
      </c>
      <c r="E6810" s="4">
        <v>3320974</v>
      </c>
      <c r="F6810" s="4">
        <v>1194621</v>
      </c>
      <c r="G6810" s="4">
        <v>2126353</v>
      </c>
      <c r="H6810" s="4">
        <v>0</v>
      </c>
      <c r="I6810" s="4">
        <v>11500000</v>
      </c>
      <c r="J6810" s="4">
        <v>0</v>
      </c>
      <c r="K6810" s="3" t="s">
        <v>1460</v>
      </c>
      <c r="L6810" s="4">
        <v>0.35972007007582713</v>
      </c>
    </row>
    <row r="6811" spans="2:12" x14ac:dyDescent="0.3">
      <c r="B6811" s="3" t="s">
        <v>272</v>
      </c>
      <c r="C6811" s="4">
        <v>2023</v>
      </c>
      <c r="D6811" s="3" t="s">
        <v>1456</v>
      </c>
      <c r="E6811" s="4">
        <v>4003642</v>
      </c>
      <c r="F6811" s="4">
        <v>2775433</v>
      </c>
      <c r="G6811" s="4">
        <v>1228209</v>
      </c>
      <c r="H6811" s="4">
        <v>29013</v>
      </c>
      <c r="I6811" s="4">
        <v>20000000</v>
      </c>
      <c r="J6811" s="4">
        <v>0</v>
      </c>
      <c r="K6811" s="3" t="s">
        <v>1459</v>
      </c>
      <c r="L6811" s="4">
        <v>0.69322706675571888</v>
      </c>
    </row>
    <row r="6812" spans="2:12" x14ac:dyDescent="0.3">
      <c r="B6812" s="3" t="s">
        <v>272</v>
      </c>
      <c r="C6812" s="4">
        <v>2023</v>
      </c>
      <c r="D6812" s="3" t="s">
        <v>1457</v>
      </c>
      <c r="E6812" s="4">
        <v>1583916</v>
      </c>
      <c r="F6812" s="4">
        <v>473669</v>
      </c>
      <c r="G6812" s="4">
        <v>1110247</v>
      </c>
      <c r="H6812" s="4">
        <v>8587</v>
      </c>
      <c r="I6812" s="4">
        <v>7585000</v>
      </c>
      <c r="J6812" s="4">
        <v>0</v>
      </c>
      <c r="K6812" s="3" t="s">
        <v>1460</v>
      </c>
      <c r="L6812" s="4">
        <v>0.29904931827192854</v>
      </c>
    </row>
    <row r="6813" spans="2:12" x14ac:dyDescent="0.3">
      <c r="B6813" s="3" t="s">
        <v>272</v>
      </c>
      <c r="C6813" s="4">
        <v>2023</v>
      </c>
      <c r="D6813" s="3" t="s">
        <v>1458</v>
      </c>
      <c r="E6813" s="4">
        <v>160290</v>
      </c>
      <c r="F6813" s="4"/>
      <c r="G6813" s="4">
        <v>160290</v>
      </c>
      <c r="H6813" s="4">
        <v>32412</v>
      </c>
      <c r="I6813" s="4">
        <v>160290</v>
      </c>
      <c r="J6813" s="4"/>
      <c r="K6813" s="3" t="s">
        <v>1451</v>
      </c>
      <c r="L6813" s="4"/>
    </row>
    <row r="6814" spans="2:12" x14ac:dyDescent="0.3">
      <c r="B6814" s="3" t="s">
        <v>272</v>
      </c>
      <c r="C6814" s="4">
        <v>2024</v>
      </c>
      <c r="D6814" s="3" t="s">
        <v>1446</v>
      </c>
      <c r="E6814" s="4">
        <v>4737008</v>
      </c>
      <c r="F6814" s="4">
        <v>3086899</v>
      </c>
      <c r="G6814" s="4">
        <v>1650109</v>
      </c>
      <c r="H6814" s="4">
        <v>24435</v>
      </c>
      <c r="I6814" s="4">
        <v>15097000</v>
      </c>
      <c r="J6814" s="4">
        <v>3086899</v>
      </c>
      <c r="K6814" s="3" t="s">
        <v>1459</v>
      </c>
      <c r="L6814" s="4">
        <v>0.65165585534159964</v>
      </c>
    </row>
    <row r="6815" spans="2:12" x14ac:dyDescent="0.3">
      <c r="B6815" s="3" t="s">
        <v>272</v>
      </c>
      <c r="C6815" s="4">
        <v>2024</v>
      </c>
      <c r="D6815" s="3" t="s">
        <v>1448</v>
      </c>
      <c r="E6815" s="4">
        <v>330869</v>
      </c>
      <c r="F6815" s="4">
        <v>247088</v>
      </c>
      <c r="G6815" s="4">
        <v>83781</v>
      </c>
      <c r="H6815" s="4">
        <v>0</v>
      </c>
      <c r="I6815" s="4">
        <v>3000000</v>
      </c>
      <c r="J6815" s="4">
        <v>247088</v>
      </c>
      <c r="K6815" s="3" t="s">
        <v>1459</v>
      </c>
      <c r="L6815" s="4">
        <v>0.74678498136724802</v>
      </c>
    </row>
    <row r="6816" spans="2:12" x14ac:dyDescent="0.3">
      <c r="B6816" s="3" t="s">
        <v>272</v>
      </c>
      <c r="C6816" s="4">
        <v>2024</v>
      </c>
      <c r="D6816" s="3" t="s">
        <v>1449</v>
      </c>
      <c r="E6816" s="4">
        <v>1415024</v>
      </c>
      <c r="F6816" s="4">
        <v>1118628</v>
      </c>
      <c r="G6816" s="4">
        <v>296396</v>
      </c>
      <c r="H6816" s="4">
        <v>0</v>
      </c>
      <c r="I6816" s="4">
        <v>5500000</v>
      </c>
      <c r="J6816" s="4">
        <v>1118628</v>
      </c>
      <c r="K6816" s="3" t="s">
        <v>1459</v>
      </c>
      <c r="L6816" s="4">
        <v>0.79053641493006477</v>
      </c>
    </row>
    <row r="6817" spans="2:12" x14ac:dyDescent="0.3">
      <c r="B6817" s="3" t="s">
        <v>272</v>
      </c>
      <c r="C6817" s="4">
        <v>2024</v>
      </c>
      <c r="D6817" s="3" t="s">
        <v>1450</v>
      </c>
      <c r="E6817" s="4">
        <v>841186</v>
      </c>
      <c r="F6817" s="4"/>
      <c r="G6817" s="4">
        <v>841186</v>
      </c>
      <c r="H6817" s="4">
        <v>0</v>
      </c>
      <c r="I6817" s="4">
        <v>841186</v>
      </c>
      <c r="J6817" s="4"/>
      <c r="K6817" s="3" t="s">
        <v>1451</v>
      </c>
      <c r="L6817" s="4"/>
    </row>
    <row r="6818" spans="2:12" x14ac:dyDescent="0.3">
      <c r="B6818" s="3" t="s">
        <v>272</v>
      </c>
      <c r="C6818" s="4">
        <v>2024</v>
      </c>
      <c r="D6818" s="3" t="s">
        <v>1452</v>
      </c>
      <c r="E6818" s="4">
        <v>0</v>
      </c>
      <c r="F6818" s="4">
        <v>0</v>
      </c>
      <c r="G6818" s="4">
        <v>0</v>
      </c>
      <c r="H6818" s="4">
        <v>0</v>
      </c>
      <c r="I6818" s="4">
        <v>0</v>
      </c>
      <c r="J6818" s="4">
        <v>0</v>
      </c>
      <c r="K6818" s="3"/>
      <c r="L6818" s="4"/>
    </row>
    <row r="6819" spans="2:12" x14ac:dyDescent="0.3">
      <c r="B6819" s="3" t="s">
        <v>272</v>
      </c>
      <c r="C6819" s="4">
        <v>2024</v>
      </c>
      <c r="D6819" s="3" t="s">
        <v>1453</v>
      </c>
      <c r="E6819" s="4">
        <v>1633180</v>
      </c>
      <c r="F6819" s="4">
        <v>576549</v>
      </c>
      <c r="G6819" s="4">
        <v>1056631</v>
      </c>
      <c r="H6819" s="4">
        <v>624</v>
      </c>
      <c r="I6819" s="4">
        <v>1000000</v>
      </c>
      <c r="J6819" s="4">
        <v>576549</v>
      </c>
      <c r="K6819" s="3" t="s">
        <v>1451</v>
      </c>
      <c r="L6819" s="4">
        <v>0.35302232454475319</v>
      </c>
    </row>
    <row r="6820" spans="2:12" x14ac:dyDescent="0.3">
      <c r="B6820" s="3" t="s">
        <v>272</v>
      </c>
      <c r="C6820" s="4">
        <v>2024</v>
      </c>
      <c r="D6820" s="3" t="s">
        <v>1454</v>
      </c>
      <c r="E6820" s="4">
        <v>0</v>
      </c>
      <c r="F6820" s="4">
        <v>0</v>
      </c>
      <c r="G6820" s="4">
        <v>0</v>
      </c>
      <c r="H6820" s="4">
        <v>0</v>
      </c>
      <c r="I6820" s="4">
        <v>0</v>
      </c>
      <c r="J6820" s="4">
        <v>0</v>
      </c>
      <c r="K6820" s="3"/>
      <c r="L6820" s="4"/>
    </row>
    <row r="6821" spans="2:12" x14ac:dyDescent="0.3">
      <c r="B6821" s="3" t="s">
        <v>272</v>
      </c>
      <c r="C6821" s="4">
        <v>2024</v>
      </c>
      <c r="D6821" s="3" t="s">
        <v>1455</v>
      </c>
      <c r="E6821" s="4">
        <v>3331122</v>
      </c>
      <c r="F6821" s="4">
        <v>1294137</v>
      </c>
      <c r="G6821" s="4">
        <v>2036985</v>
      </c>
      <c r="H6821" s="4">
        <v>10148</v>
      </c>
      <c r="I6821" s="4">
        <v>12000000</v>
      </c>
      <c r="J6821" s="4">
        <v>1294137</v>
      </c>
      <c r="K6821" s="3" t="s">
        <v>1460</v>
      </c>
      <c r="L6821" s="4">
        <v>0.38849883012390418</v>
      </c>
    </row>
    <row r="6822" spans="2:12" x14ac:dyDescent="0.3">
      <c r="B6822" s="3" t="s">
        <v>272</v>
      </c>
      <c r="C6822" s="4">
        <v>2024</v>
      </c>
      <c r="D6822" s="3" t="s">
        <v>1456</v>
      </c>
      <c r="E6822" s="4">
        <v>4026978</v>
      </c>
      <c r="F6822" s="4">
        <v>2852005</v>
      </c>
      <c r="G6822" s="4">
        <v>1174973</v>
      </c>
      <c r="H6822" s="4">
        <v>23336</v>
      </c>
      <c r="I6822" s="4">
        <v>20000000</v>
      </c>
      <c r="J6822" s="4">
        <v>2852005</v>
      </c>
      <c r="K6822" s="3" t="s">
        <v>1459</v>
      </c>
      <c r="L6822" s="4">
        <v>0.70822462898977845</v>
      </c>
    </row>
    <row r="6823" spans="2:12" x14ac:dyDescent="0.3">
      <c r="B6823" s="3" t="s">
        <v>272</v>
      </c>
      <c r="C6823" s="4">
        <v>2024</v>
      </c>
      <c r="D6823" s="3" t="s">
        <v>1457</v>
      </c>
      <c r="E6823" s="4">
        <v>1694224</v>
      </c>
      <c r="F6823" s="4">
        <v>501373</v>
      </c>
      <c r="G6823" s="4">
        <v>1192851</v>
      </c>
      <c r="H6823" s="4">
        <v>110308</v>
      </c>
      <c r="I6823" s="4">
        <v>7585000</v>
      </c>
      <c r="J6823" s="4">
        <v>501373</v>
      </c>
      <c r="K6823" s="3" t="s">
        <v>1460</v>
      </c>
      <c r="L6823" s="4">
        <v>0.29593076240213811</v>
      </c>
    </row>
    <row r="6824" spans="2:12" x14ac:dyDescent="0.3">
      <c r="B6824" s="3" t="s">
        <v>272</v>
      </c>
      <c r="C6824" s="4">
        <v>2024</v>
      </c>
      <c r="D6824" s="3" t="s">
        <v>1458</v>
      </c>
      <c r="E6824" s="4">
        <v>284961</v>
      </c>
      <c r="F6824" s="4"/>
      <c r="G6824" s="4">
        <v>284961</v>
      </c>
      <c r="H6824" s="4">
        <v>124671</v>
      </c>
      <c r="I6824" s="4">
        <v>284961</v>
      </c>
      <c r="J6824" s="4"/>
      <c r="K6824" s="3" t="s">
        <v>1451</v>
      </c>
      <c r="L6824" s="4"/>
    </row>
    <row r="6825" spans="2:12" x14ac:dyDescent="0.3">
      <c r="B6825" s="3" t="s">
        <v>274</v>
      </c>
      <c r="C6825" s="4">
        <v>2019</v>
      </c>
      <c r="D6825" s="3" t="s">
        <v>1446</v>
      </c>
      <c r="E6825" s="4">
        <v>3818933</v>
      </c>
      <c r="F6825" s="4">
        <v>862696</v>
      </c>
      <c r="G6825" s="4">
        <v>2956237</v>
      </c>
      <c r="H6825" s="4">
        <v>134741</v>
      </c>
      <c r="I6825" s="4">
        <v>5807428</v>
      </c>
      <c r="J6825" s="4">
        <v>85403</v>
      </c>
      <c r="K6825" s="3" t="s">
        <v>1460</v>
      </c>
      <c r="L6825" s="4">
        <v>0.22589974739017415</v>
      </c>
    </row>
    <row r="6826" spans="2:12" x14ac:dyDescent="0.3">
      <c r="B6826" s="3" t="s">
        <v>274</v>
      </c>
      <c r="C6826" s="4">
        <v>2019</v>
      </c>
      <c r="D6826" s="3" t="s">
        <v>1448</v>
      </c>
      <c r="E6826" s="4">
        <v>0</v>
      </c>
      <c r="F6826" s="4">
        <v>0</v>
      </c>
      <c r="G6826" s="4">
        <v>0</v>
      </c>
      <c r="H6826" s="4">
        <v>0</v>
      </c>
      <c r="I6826" s="4">
        <v>0</v>
      </c>
      <c r="J6826" s="4">
        <v>0</v>
      </c>
      <c r="K6826" s="3" t="s">
        <v>1451</v>
      </c>
      <c r="L6826" s="4"/>
    </row>
    <row r="6827" spans="2:12" x14ac:dyDescent="0.3">
      <c r="B6827" s="3" t="s">
        <v>274</v>
      </c>
      <c r="C6827" s="4">
        <v>2019</v>
      </c>
      <c r="D6827" s="3" t="s">
        <v>1449</v>
      </c>
      <c r="E6827" s="4">
        <v>646171</v>
      </c>
      <c r="F6827" s="4">
        <v>323075</v>
      </c>
      <c r="G6827" s="4">
        <v>323096</v>
      </c>
      <c r="H6827" s="4">
        <v>0</v>
      </c>
      <c r="I6827" s="4">
        <v>415000</v>
      </c>
      <c r="J6827" s="4">
        <v>59286</v>
      </c>
      <c r="K6827" s="3" t="s">
        <v>1460</v>
      </c>
      <c r="L6827" s="4">
        <v>0.49998375043138737</v>
      </c>
    </row>
    <row r="6828" spans="2:12" x14ac:dyDescent="0.3">
      <c r="B6828" s="3" t="s">
        <v>274</v>
      </c>
      <c r="C6828" s="4">
        <v>2019</v>
      </c>
      <c r="D6828" s="3" t="s">
        <v>1450</v>
      </c>
      <c r="E6828" s="4">
        <v>466958</v>
      </c>
      <c r="F6828" s="4"/>
      <c r="G6828" s="4">
        <v>466958</v>
      </c>
      <c r="H6828" s="4">
        <v>0</v>
      </c>
      <c r="I6828" s="4">
        <v>466958</v>
      </c>
      <c r="J6828" s="4"/>
      <c r="K6828" s="3" t="s">
        <v>1451</v>
      </c>
      <c r="L6828" s="4"/>
    </row>
    <row r="6829" spans="2:12" x14ac:dyDescent="0.3">
      <c r="B6829" s="3" t="s">
        <v>274</v>
      </c>
      <c r="C6829" s="4">
        <v>2019</v>
      </c>
      <c r="D6829" s="3" t="s">
        <v>1452</v>
      </c>
      <c r="E6829" s="4">
        <v>566048</v>
      </c>
      <c r="F6829" s="4">
        <v>96919</v>
      </c>
      <c r="G6829" s="4">
        <v>469129</v>
      </c>
      <c r="H6829" s="4">
        <v>0</v>
      </c>
      <c r="I6829" s="4">
        <v>2072522</v>
      </c>
      <c r="J6829" s="4">
        <v>59215</v>
      </c>
      <c r="K6829" s="3" t="s">
        <v>1460</v>
      </c>
      <c r="L6829" s="4">
        <v>0.17122046186895812</v>
      </c>
    </row>
    <row r="6830" spans="2:12" x14ac:dyDescent="0.3">
      <c r="B6830" s="3" t="s">
        <v>274</v>
      </c>
      <c r="C6830" s="4">
        <v>2019</v>
      </c>
      <c r="D6830" s="3" t="s">
        <v>1453</v>
      </c>
      <c r="E6830" s="4">
        <v>104408</v>
      </c>
      <c r="F6830" s="4">
        <v>50990</v>
      </c>
      <c r="G6830" s="4">
        <v>53418</v>
      </c>
      <c r="H6830" s="4">
        <v>897</v>
      </c>
      <c r="I6830" s="4">
        <v>200050</v>
      </c>
      <c r="J6830" s="4">
        <v>6668</v>
      </c>
      <c r="K6830" s="3" t="s">
        <v>1451</v>
      </c>
      <c r="L6830" s="4">
        <v>0.48837253850279672</v>
      </c>
    </row>
    <row r="6831" spans="2:12" x14ac:dyDescent="0.3">
      <c r="B6831" s="3" t="s">
        <v>274</v>
      </c>
      <c r="C6831" s="4">
        <v>2019</v>
      </c>
      <c r="D6831" s="3" t="s">
        <v>1454</v>
      </c>
      <c r="E6831" s="4">
        <v>1122401</v>
      </c>
      <c r="F6831" s="4">
        <v>237847</v>
      </c>
      <c r="G6831" s="4">
        <v>884554</v>
      </c>
      <c r="H6831" s="4">
        <v>0</v>
      </c>
      <c r="I6831" s="4">
        <v>2385000</v>
      </c>
      <c r="J6831" s="4">
        <v>30974</v>
      </c>
      <c r="K6831" s="3" t="s">
        <v>1460</v>
      </c>
      <c r="L6831" s="4">
        <v>0.2119091126967991</v>
      </c>
    </row>
    <row r="6832" spans="2:12" x14ac:dyDescent="0.3">
      <c r="B6832" s="3" t="s">
        <v>274</v>
      </c>
      <c r="C6832" s="4">
        <v>2019</v>
      </c>
      <c r="D6832" s="3" t="s">
        <v>1455</v>
      </c>
      <c r="E6832" s="4">
        <v>1390634</v>
      </c>
      <c r="F6832" s="4">
        <v>294983</v>
      </c>
      <c r="G6832" s="4">
        <v>1095651</v>
      </c>
      <c r="H6832" s="4">
        <v>0</v>
      </c>
      <c r="I6832" s="4">
        <v>26123000</v>
      </c>
      <c r="J6832" s="4">
        <v>428246</v>
      </c>
      <c r="K6832" s="3" t="s">
        <v>1460</v>
      </c>
      <c r="L6832" s="4">
        <v>0.21212123391201423</v>
      </c>
    </row>
    <row r="6833" spans="2:12" x14ac:dyDescent="0.3">
      <c r="B6833" s="3" t="s">
        <v>274</v>
      </c>
      <c r="C6833" s="4">
        <v>2019</v>
      </c>
      <c r="D6833" s="3" t="s">
        <v>1456</v>
      </c>
      <c r="E6833" s="4">
        <v>487359</v>
      </c>
      <c r="F6833" s="4">
        <v>126353</v>
      </c>
      <c r="G6833" s="4">
        <v>361006</v>
      </c>
      <c r="H6833" s="4">
        <v>0</v>
      </c>
      <c r="I6833" s="4">
        <v>5866000</v>
      </c>
      <c r="J6833" s="4">
        <v>209500</v>
      </c>
      <c r="K6833" s="3" t="s">
        <v>1460</v>
      </c>
      <c r="L6833" s="4">
        <v>0.25926062717627046</v>
      </c>
    </row>
    <row r="6834" spans="2:12" x14ac:dyDescent="0.3">
      <c r="B6834" s="3" t="s">
        <v>274</v>
      </c>
      <c r="C6834" s="4">
        <v>2019</v>
      </c>
      <c r="D6834" s="3" t="s">
        <v>1457</v>
      </c>
      <c r="E6834" s="4">
        <v>2350961</v>
      </c>
      <c r="F6834" s="4">
        <v>351144</v>
      </c>
      <c r="G6834" s="4">
        <v>1999817</v>
      </c>
      <c r="H6834" s="4">
        <v>138883</v>
      </c>
      <c r="I6834" s="4">
        <v>22647000</v>
      </c>
      <c r="J6834" s="4">
        <v>566175</v>
      </c>
      <c r="K6834" s="3" t="s">
        <v>1460</v>
      </c>
      <c r="L6834" s="4">
        <v>0.1493618992403532</v>
      </c>
    </row>
    <row r="6835" spans="2:12" x14ac:dyDescent="0.3">
      <c r="B6835" s="3" t="s">
        <v>274</v>
      </c>
      <c r="C6835" s="4">
        <v>2019</v>
      </c>
      <c r="D6835" s="3" t="s">
        <v>1458</v>
      </c>
      <c r="E6835" s="4">
        <v>0</v>
      </c>
      <c r="F6835" s="4"/>
      <c r="G6835" s="4">
        <v>0</v>
      </c>
      <c r="H6835" s="4">
        <v>0</v>
      </c>
      <c r="I6835" s="4">
        <v>0</v>
      </c>
      <c r="J6835" s="4"/>
      <c r="K6835" s="3" t="s">
        <v>1451</v>
      </c>
      <c r="L6835" s="4"/>
    </row>
    <row r="6836" spans="2:12" x14ac:dyDescent="0.3">
      <c r="B6836" s="3" t="s">
        <v>274</v>
      </c>
      <c r="C6836" s="4">
        <v>2020</v>
      </c>
      <c r="D6836" s="3" t="s">
        <v>1446</v>
      </c>
      <c r="E6836" s="4">
        <v>3855113</v>
      </c>
      <c r="F6836" s="4">
        <v>917967</v>
      </c>
      <c r="G6836" s="4">
        <v>2937146</v>
      </c>
      <c r="H6836" s="4">
        <v>1791</v>
      </c>
      <c r="I6836" s="4">
        <v>0</v>
      </c>
      <c r="J6836" s="4">
        <v>0</v>
      </c>
      <c r="K6836" s="3" t="s">
        <v>1447</v>
      </c>
      <c r="L6836" s="4">
        <v>0.23811675559185944</v>
      </c>
    </row>
    <row r="6837" spans="2:12" x14ac:dyDescent="0.3">
      <c r="B6837" s="3" t="s">
        <v>274</v>
      </c>
      <c r="C6837" s="4">
        <v>2020</v>
      </c>
      <c r="D6837" s="3" t="s">
        <v>1448</v>
      </c>
      <c r="E6837" s="4">
        <v>0</v>
      </c>
      <c r="F6837" s="4">
        <v>0</v>
      </c>
      <c r="G6837" s="4">
        <v>0</v>
      </c>
      <c r="H6837" s="4">
        <v>0</v>
      </c>
      <c r="I6837" s="4">
        <v>0</v>
      </c>
      <c r="J6837" s="4">
        <v>0</v>
      </c>
      <c r="K6837" s="3" t="s">
        <v>1451</v>
      </c>
      <c r="L6837" s="4"/>
    </row>
    <row r="6838" spans="2:12" x14ac:dyDescent="0.3">
      <c r="B6838" s="3" t="s">
        <v>274</v>
      </c>
      <c r="C6838" s="4">
        <v>2020</v>
      </c>
      <c r="D6838" s="3" t="s">
        <v>1449</v>
      </c>
      <c r="E6838" s="4">
        <v>832799</v>
      </c>
      <c r="F6838" s="4">
        <v>401243</v>
      </c>
      <c r="G6838" s="4">
        <v>431556</v>
      </c>
      <c r="H6838" s="4">
        <v>116609</v>
      </c>
      <c r="I6838" s="4">
        <v>0</v>
      </c>
      <c r="J6838" s="4">
        <v>0</v>
      </c>
      <c r="K6838" s="3" t="s">
        <v>1447</v>
      </c>
      <c r="L6838" s="4">
        <v>0.4818005305001567</v>
      </c>
    </row>
    <row r="6839" spans="2:12" x14ac:dyDescent="0.3">
      <c r="B6839" s="3" t="s">
        <v>274</v>
      </c>
      <c r="C6839" s="4">
        <v>2020</v>
      </c>
      <c r="D6839" s="3" t="s">
        <v>1450</v>
      </c>
      <c r="E6839" s="4">
        <v>466958</v>
      </c>
      <c r="F6839" s="4"/>
      <c r="G6839" s="4">
        <v>466958</v>
      </c>
      <c r="H6839" s="4">
        <v>0</v>
      </c>
      <c r="I6839" s="4">
        <v>466958</v>
      </c>
      <c r="J6839" s="4"/>
      <c r="K6839" s="3" t="s">
        <v>1451</v>
      </c>
      <c r="L6839" s="4"/>
    </row>
    <row r="6840" spans="2:12" x14ac:dyDescent="0.3">
      <c r="B6840" s="3" t="s">
        <v>274</v>
      </c>
      <c r="C6840" s="4">
        <v>2020</v>
      </c>
      <c r="D6840" s="3" t="s">
        <v>1452</v>
      </c>
      <c r="E6840" s="4">
        <v>566048</v>
      </c>
      <c r="F6840" s="4">
        <v>116624</v>
      </c>
      <c r="G6840" s="4">
        <v>449424</v>
      </c>
      <c r="H6840" s="4">
        <v>0</v>
      </c>
      <c r="I6840" s="4">
        <v>0</v>
      </c>
      <c r="J6840" s="4">
        <v>0</v>
      </c>
      <c r="K6840" s="3" t="s">
        <v>1447</v>
      </c>
      <c r="L6840" s="4">
        <v>0.20603199728644919</v>
      </c>
    </row>
    <row r="6841" spans="2:12" x14ac:dyDescent="0.3">
      <c r="B6841" s="3" t="s">
        <v>274</v>
      </c>
      <c r="C6841" s="4">
        <v>2020</v>
      </c>
      <c r="D6841" s="3" t="s">
        <v>1453</v>
      </c>
      <c r="E6841" s="4">
        <v>0</v>
      </c>
      <c r="F6841" s="4">
        <v>0</v>
      </c>
      <c r="G6841" s="4">
        <v>0</v>
      </c>
      <c r="H6841" s="4">
        <v>0</v>
      </c>
      <c r="I6841" s="4">
        <v>0</v>
      </c>
      <c r="J6841" s="4">
        <v>0</v>
      </c>
      <c r="K6841" s="3" t="s">
        <v>1451</v>
      </c>
      <c r="L6841" s="4"/>
    </row>
    <row r="6842" spans="2:12" x14ac:dyDescent="0.3">
      <c r="B6842" s="3" t="s">
        <v>274</v>
      </c>
      <c r="C6842" s="4">
        <v>2020</v>
      </c>
      <c r="D6842" s="3" t="s">
        <v>1454</v>
      </c>
      <c r="E6842" s="4">
        <v>1122401</v>
      </c>
      <c r="F6842" s="4">
        <v>252363</v>
      </c>
      <c r="G6842" s="4">
        <v>870038</v>
      </c>
      <c r="H6842" s="4">
        <v>0</v>
      </c>
      <c r="I6842" s="4">
        <v>0</v>
      </c>
      <c r="J6842" s="4">
        <v>0</v>
      </c>
      <c r="K6842" s="3" t="s">
        <v>1447</v>
      </c>
      <c r="L6842" s="4">
        <v>0.22484210188693701</v>
      </c>
    </row>
    <row r="6843" spans="2:12" x14ac:dyDescent="0.3">
      <c r="B6843" s="3" t="s">
        <v>274</v>
      </c>
      <c r="C6843" s="4">
        <v>2020</v>
      </c>
      <c r="D6843" s="3" t="s">
        <v>1455</v>
      </c>
      <c r="E6843" s="4">
        <v>1569666</v>
      </c>
      <c r="F6843" s="4">
        <v>303411</v>
      </c>
      <c r="G6843" s="4">
        <v>1266255</v>
      </c>
      <c r="H6843" s="4">
        <v>179032</v>
      </c>
      <c r="I6843" s="4">
        <v>0</v>
      </c>
      <c r="J6843" s="4">
        <v>0</v>
      </c>
      <c r="K6843" s="3" t="s">
        <v>1447</v>
      </c>
      <c r="L6843" s="4">
        <v>0.19329653569612898</v>
      </c>
    </row>
    <row r="6844" spans="2:12" x14ac:dyDescent="0.3">
      <c r="B6844" s="3" t="s">
        <v>274</v>
      </c>
      <c r="C6844" s="4">
        <v>2020</v>
      </c>
      <c r="D6844" s="3" t="s">
        <v>1456</v>
      </c>
      <c r="E6844" s="4">
        <v>487359</v>
      </c>
      <c r="F6844" s="4">
        <v>141585</v>
      </c>
      <c r="G6844" s="4">
        <v>345774</v>
      </c>
      <c r="H6844" s="4">
        <v>0</v>
      </c>
      <c r="I6844" s="4">
        <v>0</v>
      </c>
      <c r="J6844" s="4">
        <v>0</v>
      </c>
      <c r="K6844" s="3" t="s">
        <v>1447</v>
      </c>
      <c r="L6844" s="4">
        <v>0.29051479504841399</v>
      </c>
    </row>
    <row r="6845" spans="2:12" x14ac:dyDescent="0.3">
      <c r="B6845" s="3" t="s">
        <v>274</v>
      </c>
      <c r="C6845" s="4">
        <v>2020</v>
      </c>
      <c r="D6845" s="3" t="s">
        <v>1457</v>
      </c>
      <c r="E6845" s="4">
        <v>2376137</v>
      </c>
      <c r="F6845" s="4">
        <v>369576</v>
      </c>
      <c r="G6845" s="4">
        <v>2006561</v>
      </c>
      <c r="H6845" s="4">
        <v>25176</v>
      </c>
      <c r="I6845" s="4">
        <v>0</v>
      </c>
      <c r="J6845" s="4">
        <v>0</v>
      </c>
      <c r="K6845" s="3" t="s">
        <v>1447</v>
      </c>
      <c r="L6845" s="4">
        <v>0.15553648632212705</v>
      </c>
    </row>
    <row r="6846" spans="2:12" x14ac:dyDescent="0.3">
      <c r="B6846" s="3" t="s">
        <v>274</v>
      </c>
      <c r="C6846" s="4">
        <v>2020</v>
      </c>
      <c r="D6846" s="3" t="s">
        <v>1458</v>
      </c>
      <c r="E6846" s="4">
        <v>0</v>
      </c>
      <c r="F6846" s="4"/>
      <c r="G6846" s="4">
        <v>0</v>
      </c>
      <c r="H6846" s="4">
        <v>0</v>
      </c>
      <c r="I6846" s="4">
        <v>0</v>
      </c>
      <c r="J6846" s="4"/>
      <c r="K6846" s="3" t="s">
        <v>1451</v>
      </c>
      <c r="L6846" s="4"/>
    </row>
    <row r="6847" spans="2:12" x14ac:dyDescent="0.3">
      <c r="B6847" s="3" t="s">
        <v>274</v>
      </c>
      <c r="C6847" s="4">
        <v>2021</v>
      </c>
      <c r="D6847" s="3" t="s">
        <v>1446</v>
      </c>
      <c r="E6847" s="4">
        <v>3818933</v>
      </c>
      <c r="F6847" s="4">
        <v>941847</v>
      </c>
      <c r="G6847" s="4">
        <v>2877086</v>
      </c>
      <c r="H6847" s="4">
        <v>0</v>
      </c>
      <c r="I6847" s="4">
        <v>0</v>
      </c>
      <c r="J6847" s="4">
        <v>0</v>
      </c>
      <c r="K6847" s="3" t="s">
        <v>1460</v>
      </c>
      <c r="L6847" s="4">
        <v>0.2466256936165154</v>
      </c>
    </row>
    <row r="6848" spans="2:12" x14ac:dyDescent="0.3">
      <c r="B6848" s="3" t="s">
        <v>274</v>
      </c>
      <c r="C6848" s="4">
        <v>2021</v>
      </c>
      <c r="D6848" s="3" t="s">
        <v>1448</v>
      </c>
      <c r="E6848" s="4">
        <v>0</v>
      </c>
      <c r="F6848" s="4">
        <v>0</v>
      </c>
      <c r="G6848" s="4">
        <v>0</v>
      </c>
      <c r="H6848" s="4">
        <v>0</v>
      </c>
      <c r="I6848" s="4">
        <v>0</v>
      </c>
      <c r="J6848" s="4">
        <v>0</v>
      </c>
      <c r="K6848" s="3" t="s">
        <v>1451</v>
      </c>
      <c r="L6848" s="4"/>
    </row>
    <row r="6849" spans="2:12" x14ac:dyDescent="0.3">
      <c r="B6849" s="3" t="s">
        <v>274</v>
      </c>
      <c r="C6849" s="4">
        <v>2021</v>
      </c>
      <c r="D6849" s="3" t="s">
        <v>1449</v>
      </c>
      <c r="E6849" s="4">
        <v>742364</v>
      </c>
      <c r="F6849" s="4">
        <v>382289</v>
      </c>
      <c r="G6849" s="4">
        <v>360075</v>
      </c>
      <c r="H6849" s="4">
        <v>0</v>
      </c>
      <c r="I6849" s="4">
        <v>0</v>
      </c>
      <c r="J6849" s="4">
        <v>0</v>
      </c>
      <c r="K6849" s="3" t="s">
        <v>1460</v>
      </c>
      <c r="L6849" s="4">
        <v>0.51496166301167623</v>
      </c>
    </row>
    <row r="6850" spans="2:12" x14ac:dyDescent="0.3">
      <c r="B6850" s="3" t="s">
        <v>274</v>
      </c>
      <c r="C6850" s="4">
        <v>2021</v>
      </c>
      <c r="D6850" s="3" t="s">
        <v>1450</v>
      </c>
      <c r="E6850" s="4">
        <v>466958</v>
      </c>
      <c r="F6850" s="4"/>
      <c r="G6850" s="4">
        <v>466958</v>
      </c>
      <c r="H6850" s="4">
        <v>0</v>
      </c>
      <c r="I6850" s="4">
        <v>466958</v>
      </c>
      <c r="J6850" s="4"/>
      <c r="K6850" s="3" t="s">
        <v>1451</v>
      </c>
      <c r="L6850" s="4"/>
    </row>
    <row r="6851" spans="2:12" x14ac:dyDescent="0.3">
      <c r="B6851" s="3" t="s">
        <v>274</v>
      </c>
      <c r="C6851" s="4">
        <v>2021</v>
      </c>
      <c r="D6851" s="3" t="s">
        <v>1452</v>
      </c>
      <c r="E6851" s="4">
        <v>566048</v>
      </c>
      <c r="F6851" s="4">
        <v>136329</v>
      </c>
      <c r="G6851" s="4">
        <v>429719</v>
      </c>
      <c r="H6851" s="4">
        <v>0</v>
      </c>
      <c r="I6851" s="4">
        <v>0</v>
      </c>
      <c r="J6851" s="4">
        <v>0</v>
      </c>
      <c r="K6851" s="3" t="s">
        <v>1460</v>
      </c>
      <c r="L6851" s="4">
        <v>0.24084353270394029</v>
      </c>
    </row>
    <row r="6852" spans="2:12" x14ac:dyDescent="0.3">
      <c r="B6852" s="3" t="s">
        <v>274</v>
      </c>
      <c r="C6852" s="4">
        <v>2021</v>
      </c>
      <c r="D6852" s="3" t="s">
        <v>1453</v>
      </c>
      <c r="E6852" s="4">
        <v>120083</v>
      </c>
      <c r="F6852" s="4">
        <v>62627</v>
      </c>
      <c r="G6852" s="4">
        <v>57456</v>
      </c>
      <c r="H6852" s="4">
        <v>12728</v>
      </c>
      <c r="I6852" s="4">
        <v>0</v>
      </c>
      <c r="J6852" s="4">
        <v>0</v>
      </c>
      <c r="K6852" s="3" t="s">
        <v>1451</v>
      </c>
      <c r="L6852" s="4">
        <v>0.52153094109907316</v>
      </c>
    </row>
    <row r="6853" spans="2:12" x14ac:dyDescent="0.3">
      <c r="B6853" s="3" t="s">
        <v>274</v>
      </c>
      <c r="C6853" s="4">
        <v>2021</v>
      </c>
      <c r="D6853" s="3" t="s">
        <v>1454</v>
      </c>
      <c r="E6853" s="4">
        <v>1119099</v>
      </c>
      <c r="F6853" s="4">
        <v>267468</v>
      </c>
      <c r="G6853" s="4">
        <v>851631</v>
      </c>
      <c r="H6853" s="4">
        <v>0</v>
      </c>
      <c r="I6853" s="4">
        <v>0</v>
      </c>
      <c r="J6853" s="4">
        <v>0</v>
      </c>
      <c r="K6853" s="3" t="s">
        <v>1460</v>
      </c>
      <c r="L6853" s="4">
        <v>0.23900298365024006</v>
      </c>
    </row>
    <row r="6854" spans="2:12" x14ac:dyDescent="0.3">
      <c r="B6854" s="3" t="s">
        <v>274</v>
      </c>
      <c r="C6854" s="4">
        <v>2021</v>
      </c>
      <c r="D6854" s="3" t="s">
        <v>1455</v>
      </c>
      <c r="E6854" s="4">
        <v>1620533</v>
      </c>
      <c r="F6854" s="4">
        <v>314382</v>
      </c>
      <c r="G6854" s="4">
        <v>1306151</v>
      </c>
      <c r="H6854" s="4">
        <v>50867</v>
      </c>
      <c r="I6854" s="4">
        <v>0</v>
      </c>
      <c r="J6854" s="4">
        <v>0</v>
      </c>
      <c r="K6854" s="3" t="s">
        <v>1460</v>
      </c>
      <c r="L6854" s="4">
        <v>0.19399913485254544</v>
      </c>
    </row>
    <row r="6855" spans="2:12" x14ac:dyDescent="0.3">
      <c r="B6855" s="3" t="s">
        <v>274</v>
      </c>
      <c r="C6855" s="4">
        <v>2021</v>
      </c>
      <c r="D6855" s="3" t="s">
        <v>1456</v>
      </c>
      <c r="E6855" s="4">
        <v>471067</v>
      </c>
      <c r="F6855" s="4">
        <v>140525</v>
      </c>
      <c r="G6855" s="4">
        <v>330542</v>
      </c>
      <c r="H6855" s="4">
        <v>0</v>
      </c>
      <c r="I6855" s="4">
        <v>0</v>
      </c>
      <c r="J6855" s="4">
        <v>0</v>
      </c>
      <c r="K6855" s="3" t="s">
        <v>1460</v>
      </c>
      <c r="L6855" s="4">
        <v>0.29831212969704946</v>
      </c>
    </row>
    <row r="6856" spans="2:12" x14ac:dyDescent="0.3">
      <c r="B6856" s="3" t="s">
        <v>274</v>
      </c>
      <c r="C6856" s="4">
        <v>2021</v>
      </c>
      <c r="D6856" s="3" t="s">
        <v>1457</v>
      </c>
      <c r="E6856" s="4">
        <v>2404288</v>
      </c>
      <c r="F6856" s="4">
        <v>386619</v>
      </c>
      <c r="G6856" s="4">
        <v>2017669</v>
      </c>
      <c r="H6856" s="4">
        <v>28151</v>
      </c>
      <c r="I6856" s="4">
        <v>0</v>
      </c>
      <c r="J6856" s="4">
        <v>0</v>
      </c>
      <c r="K6856" s="3" t="s">
        <v>1460</v>
      </c>
      <c r="L6856" s="4">
        <v>0.16080394694811936</v>
      </c>
    </row>
    <row r="6857" spans="2:12" x14ac:dyDescent="0.3">
      <c r="B6857" s="3" t="s">
        <v>274</v>
      </c>
      <c r="C6857" s="4">
        <v>2021</v>
      </c>
      <c r="D6857" s="3" t="s">
        <v>1458</v>
      </c>
      <c r="E6857" s="4">
        <v>0</v>
      </c>
      <c r="F6857" s="4"/>
      <c r="G6857" s="4">
        <v>0</v>
      </c>
      <c r="H6857" s="4">
        <v>0</v>
      </c>
      <c r="I6857" s="4">
        <v>0</v>
      </c>
      <c r="J6857" s="4"/>
      <c r="K6857" s="3" t="s">
        <v>1451</v>
      </c>
      <c r="L6857" s="4"/>
    </row>
    <row r="6858" spans="2:12" x14ac:dyDescent="0.3">
      <c r="B6858" s="3" t="s">
        <v>274</v>
      </c>
      <c r="C6858" s="4">
        <v>2022</v>
      </c>
      <c r="D6858" s="3" t="s">
        <v>1446</v>
      </c>
      <c r="E6858" s="4">
        <v>3853409</v>
      </c>
      <c r="F6858" s="4">
        <v>697361</v>
      </c>
      <c r="G6858" s="4">
        <v>3156048</v>
      </c>
      <c r="H6858" s="4">
        <v>34476</v>
      </c>
      <c r="I6858" s="4">
        <v>7917658</v>
      </c>
      <c r="J6858" s="4">
        <v>134600</v>
      </c>
      <c r="K6858" s="3" t="s">
        <v>1460</v>
      </c>
      <c r="L6858" s="4">
        <v>0.18097248436384511</v>
      </c>
    </row>
    <row r="6859" spans="2:12" x14ac:dyDescent="0.3">
      <c r="B6859" s="3" t="s">
        <v>274</v>
      </c>
      <c r="C6859" s="4">
        <v>2022</v>
      </c>
      <c r="D6859" s="3" t="s">
        <v>1448</v>
      </c>
      <c r="E6859" s="4">
        <v>0</v>
      </c>
      <c r="F6859" s="4">
        <v>0</v>
      </c>
      <c r="G6859" s="4">
        <v>0</v>
      </c>
      <c r="H6859" s="4">
        <v>0</v>
      </c>
      <c r="I6859" s="4">
        <v>0</v>
      </c>
      <c r="J6859" s="4">
        <v>0</v>
      </c>
      <c r="K6859" s="3" t="s">
        <v>1451</v>
      </c>
      <c r="L6859" s="4"/>
    </row>
    <row r="6860" spans="2:12" x14ac:dyDescent="0.3">
      <c r="B6860" s="3" t="s">
        <v>274</v>
      </c>
      <c r="C6860" s="4">
        <v>2022</v>
      </c>
      <c r="D6860" s="3" t="s">
        <v>1449</v>
      </c>
      <c r="E6860" s="4">
        <v>742364</v>
      </c>
      <c r="F6860" s="4">
        <v>520565</v>
      </c>
      <c r="G6860" s="4">
        <v>221799</v>
      </c>
      <c r="H6860" s="4">
        <v>0</v>
      </c>
      <c r="I6860" s="4">
        <v>1564224</v>
      </c>
      <c r="J6860" s="4">
        <v>78211</v>
      </c>
      <c r="K6860" s="3" t="s">
        <v>1460</v>
      </c>
      <c r="L6860" s="4">
        <v>0.70122608316136015</v>
      </c>
    </row>
    <row r="6861" spans="2:12" x14ac:dyDescent="0.3">
      <c r="B6861" s="3" t="s">
        <v>274</v>
      </c>
      <c r="C6861" s="4">
        <v>2022</v>
      </c>
      <c r="D6861" s="3" t="s">
        <v>1450</v>
      </c>
      <c r="E6861" s="4">
        <v>466958</v>
      </c>
      <c r="F6861" s="4"/>
      <c r="G6861" s="4">
        <v>466958</v>
      </c>
      <c r="H6861" s="4">
        <v>0</v>
      </c>
      <c r="I6861" s="4">
        <v>466958</v>
      </c>
      <c r="J6861" s="4"/>
      <c r="K6861" s="3" t="s">
        <v>1451</v>
      </c>
      <c r="L6861" s="4"/>
    </row>
    <row r="6862" spans="2:12" x14ac:dyDescent="0.3">
      <c r="B6862" s="3" t="s">
        <v>274</v>
      </c>
      <c r="C6862" s="4">
        <v>2022</v>
      </c>
      <c r="D6862" s="3" t="s">
        <v>1452</v>
      </c>
      <c r="E6862" s="4">
        <v>566048</v>
      </c>
      <c r="F6862" s="4">
        <v>146813</v>
      </c>
      <c r="G6862" s="4">
        <v>419235</v>
      </c>
      <c r="H6862" s="4">
        <v>0</v>
      </c>
      <c r="I6862" s="4">
        <v>949526</v>
      </c>
      <c r="J6862" s="4">
        <v>13293</v>
      </c>
      <c r="K6862" s="3" t="s">
        <v>1460</v>
      </c>
      <c r="L6862" s="4">
        <v>0.25936493018259937</v>
      </c>
    </row>
    <row r="6863" spans="2:12" x14ac:dyDescent="0.3">
      <c r="B6863" s="3" t="s">
        <v>274</v>
      </c>
      <c r="C6863" s="4">
        <v>2022</v>
      </c>
      <c r="D6863" s="3" t="s">
        <v>1453</v>
      </c>
      <c r="E6863" s="4">
        <v>120083</v>
      </c>
      <c r="F6863" s="4">
        <v>87864</v>
      </c>
      <c r="G6863" s="4">
        <v>32219</v>
      </c>
      <c r="H6863" s="4">
        <v>0</v>
      </c>
      <c r="I6863" s="4">
        <v>249669</v>
      </c>
      <c r="J6863" s="4">
        <v>16748</v>
      </c>
      <c r="K6863" s="3" t="s">
        <v>1451</v>
      </c>
      <c r="L6863" s="4">
        <v>0.73169391171106646</v>
      </c>
    </row>
    <row r="6864" spans="2:12" x14ac:dyDescent="0.3">
      <c r="B6864" s="3" t="s">
        <v>274</v>
      </c>
      <c r="C6864" s="4">
        <v>2022</v>
      </c>
      <c r="D6864" s="3" t="s">
        <v>1454</v>
      </c>
      <c r="E6864" s="4">
        <v>1147439</v>
      </c>
      <c r="F6864" s="4">
        <v>333276</v>
      </c>
      <c r="G6864" s="4">
        <v>814163</v>
      </c>
      <c r="H6864" s="4">
        <v>28340</v>
      </c>
      <c r="I6864" s="4">
        <v>2399175</v>
      </c>
      <c r="J6864" s="4">
        <v>23992</v>
      </c>
      <c r="K6864" s="3" t="s">
        <v>1460</v>
      </c>
      <c r="L6864" s="4">
        <v>0.29045204145928455</v>
      </c>
    </row>
    <row r="6865" spans="2:12" x14ac:dyDescent="0.3">
      <c r="B6865" s="3" t="s">
        <v>274</v>
      </c>
      <c r="C6865" s="4">
        <v>2022</v>
      </c>
      <c r="D6865" s="3" t="s">
        <v>1455</v>
      </c>
      <c r="E6865" s="4">
        <v>1620533</v>
      </c>
      <c r="F6865" s="4">
        <v>324203</v>
      </c>
      <c r="G6865" s="4">
        <v>1296330</v>
      </c>
      <c r="H6865" s="4">
        <v>0</v>
      </c>
      <c r="I6865" s="4">
        <v>12600304</v>
      </c>
      <c r="J6865" s="4">
        <v>126003</v>
      </c>
      <c r="K6865" s="3" t="s">
        <v>1460</v>
      </c>
      <c r="L6865" s="4">
        <v>0.20005948660101336</v>
      </c>
    </row>
    <row r="6866" spans="2:12" x14ac:dyDescent="0.3">
      <c r="B6866" s="3" t="s">
        <v>274</v>
      </c>
      <c r="C6866" s="4">
        <v>2022</v>
      </c>
      <c r="D6866" s="3" t="s">
        <v>1456</v>
      </c>
      <c r="E6866" s="4">
        <v>471067</v>
      </c>
      <c r="F6866" s="4">
        <v>259249</v>
      </c>
      <c r="G6866" s="4">
        <v>211818</v>
      </c>
      <c r="H6866" s="4">
        <v>0</v>
      </c>
      <c r="I6866" s="4">
        <v>1141101</v>
      </c>
      <c r="J6866" s="4">
        <v>0</v>
      </c>
      <c r="K6866" s="3" t="s">
        <v>1460</v>
      </c>
      <c r="L6866" s="4">
        <v>0.55034421855065208</v>
      </c>
    </row>
    <row r="6867" spans="2:12" x14ac:dyDescent="0.3">
      <c r="B6867" s="3" t="s">
        <v>274</v>
      </c>
      <c r="C6867" s="4">
        <v>2022</v>
      </c>
      <c r="D6867" s="3" t="s">
        <v>1457</v>
      </c>
      <c r="E6867" s="4">
        <v>2414622</v>
      </c>
      <c r="F6867" s="4">
        <v>401164</v>
      </c>
      <c r="G6867" s="4">
        <v>2013458</v>
      </c>
      <c r="H6867" s="4">
        <v>10334</v>
      </c>
      <c r="I6867" s="4">
        <v>14929216</v>
      </c>
      <c r="J6867" s="4">
        <v>149292</v>
      </c>
      <c r="K6867" s="3" t="s">
        <v>1460</v>
      </c>
      <c r="L6867" s="4">
        <v>0.16613946199446539</v>
      </c>
    </row>
    <row r="6868" spans="2:12" x14ac:dyDescent="0.3">
      <c r="B6868" s="3" t="s">
        <v>274</v>
      </c>
      <c r="C6868" s="4">
        <v>2022</v>
      </c>
      <c r="D6868" s="3" t="s">
        <v>1458</v>
      </c>
      <c r="E6868" s="4">
        <v>0</v>
      </c>
      <c r="F6868" s="4"/>
      <c r="G6868" s="4">
        <v>0</v>
      </c>
      <c r="H6868" s="4">
        <v>0</v>
      </c>
      <c r="I6868" s="4">
        <v>0</v>
      </c>
      <c r="J6868" s="4"/>
      <c r="K6868" s="3" t="s">
        <v>1451</v>
      </c>
      <c r="L6868" s="4"/>
    </row>
    <row r="6869" spans="2:12" x14ac:dyDescent="0.3">
      <c r="B6869" s="3" t="s">
        <v>274</v>
      </c>
      <c r="C6869" s="4">
        <v>2023</v>
      </c>
      <c r="D6869" s="3" t="s">
        <v>1446</v>
      </c>
      <c r="E6869" s="4">
        <v>3853409</v>
      </c>
      <c r="F6869" s="4">
        <v>736275</v>
      </c>
      <c r="G6869" s="4">
        <v>3117134</v>
      </c>
      <c r="H6869" s="4">
        <v>0</v>
      </c>
      <c r="I6869" s="4">
        <v>3117134</v>
      </c>
      <c r="J6869" s="4">
        <v>38914</v>
      </c>
      <c r="K6869" s="3" t="s">
        <v>1447</v>
      </c>
      <c r="L6869" s="4">
        <v>0.19107107498840636</v>
      </c>
    </row>
    <row r="6870" spans="2:12" x14ac:dyDescent="0.3">
      <c r="B6870" s="3" t="s">
        <v>274</v>
      </c>
      <c r="C6870" s="4">
        <v>2023</v>
      </c>
      <c r="D6870" s="3" t="s">
        <v>1448</v>
      </c>
      <c r="E6870" s="4">
        <v>0</v>
      </c>
      <c r="F6870" s="4">
        <v>0</v>
      </c>
      <c r="G6870" s="4">
        <v>0</v>
      </c>
      <c r="H6870" s="4">
        <v>0</v>
      </c>
      <c r="I6870" s="4">
        <v>0</v>
      </c>
      <c r="J6870" s="4">
        <v>0</v>
      </c>
      <c r="K6870" s="3" t="s">
        <v>1447</v>
      </c>
      <c r="L6870" s="4"/>
    </row>
    <row r="6871" spans="2:12" x14ac:dyDescent="0.3">
      <c r="B6871" s="3" t="s">
        <v>274</v>
      </c>
      <c r="C6871" s="4">
        <v>2023</v>
      </c>
      <c r="D6871" s="3" t="s">
        <v>1449</v>
      </c>
      <c r="E6871" s="4">
        <v>742364</v>
      </c>
      <c r="F6871" s="4">
        <v>553198</v>
      </c>
      <c r="G6871" s="4">
        <v>189166</v>
      </c>
      <c r="H6871" s="4">
        <v>0</v>
      </c>
      <c r="I6871" s="4">
        <v>189166</v>
      </c>
      <c r="J6871" s="4">
        <v>32633</v>
      </c>
      <c r="K6871" s="3" t="s">
        <v>1447</v>
      </c>
      <c r="L6871" s="4">
        <v>0.74518430311814687</v>
      </c>
    </row>
    <row r="6872" spans="2:12" x14ac:dyDescent="0.3">
      <c r="B6872" s="3" t="s">
        <v>274</v>
      </c>
      <c r="C6872" s="4">
        <v>2023</v>
      </c>
      <c r="D6872" s="3" t="s">
        <v>1450</v>
      </c>
      <c r="E6872" s="4">
        <v>476160</v>
      </c>
      <c r="F6872" s="4"/>
      <c r="G6872" s="4">
        <v>476160</v>
      </c>
      <c r="H6872" s="4">
        <v>0</v>
      </c>
      <c r="I6872" s="4">
        <v>476160</v>
      </c>
      <c r="J6872" s="4"/>
      <c r="K6872" s="3" t="s">
        <v>1451</v>
      </c>
      <c r="L6872" s="4"/>
    </row>
    <row r="6873" spans="2:12" x14ac:dyDescent="0.3">
      <c r="B6873" s="3" t="s">
        <v>274</v>
      </c>
      <c r="C6873" s="4">
        <v>2023</v>
      </c>
      <c r="D6873" s="3" t="s">
        <v>1452</v>
      </c>
      <c r="E6873" s="4">
        <v>566048</v>
      </c>
      <c r="F6873" s="4">
        <v>166422</v>
      </c>
      <c r="G6873" s="4">
        <v>399626</v>
      </c>
      <c r="H6873" s="4">
        <v>0</v>
      </c>
      <c r="I6873" s="4">
        <v>399626</v>
      </c>
      <c r="J6873" s="4">
        <v>19609</v>
      </c>
      <c r="K6873" s="3" t="s">
        <v>1447</v>
      </c>
      <c r="L6873" s="4">
        <v>0.29400686867544801</v>
      </c>
    </row>
    <row r="6874" spans="2:12" x14ac:dyDescent="0.3">
      <c r="B6874" s="3" t="s">
        <v>274</v>
      </c>
      <c r="C6874" s="4">
        <v>2023</v>
      </c>
      <c r="D6874" s="3" t="s">
        <v>1453</v>
      </c>
      <c r="E6874" s="4">
        <v>120083</v>
      </c>
      <c r="F6874" s="4">
        <v>90064</v>
      </c>
      <c r="G6874" s="4">
        <v>30019</v>
      </c>
      <c r="H6874" s="4">
        <v>0</v>
      </c>
      <c r="I6874" s="4">
        <v>30019</v>
      </c>
      <c r="J6874" s="4">
        <v>2200</v>
      </c>
      <c r="K6874" s="3" t="s">
        <v>1451</v>
      </c>
      <c r="L6874" s="4">
        <v>0.75001457325349963</v>
      </c>
    </row>
    <row r="6875" spans="2:12" x14ac:dyDescent="0.3">
      <c r="B6875" s="3" t="s">
        <v>274</v>
      </c>
      <c r="C6875" s="4">
        <v>2023</v>
      </c>
      <c r="D6875" s="3" t="s">
        <v>1454</v>
      </c>
      <c r="E6875" s="4">
        <v>1185764</v>
      </c>
      <c r="F6875" s="4">
        <v>351597</v>
      </c>
      <c r="G6875" s="4">
        <v>834167</v>
      </c>
      <c r="H6875" s="4">
        <v>38325</v>
      </c>
      <c r="I6875" s="4">
        <v>834167</v>
      </c>
      <c r="J6875" s="4">
        <v>18321</v>
      </c>
      <c r="K6875" s="3" t="s">
        <v>1447</v>
      </c>
      <c r="L6875" s="4">
        <v>0.29651515815963381</v>
      </c>
    </row>
    <row r="6876" spans="2:12" x14ac:dyDescent="0.3">
      <c r="B6876" s="3" t="s">
        <v>274</v>
      </c>
      <c r="C6876" s="4">
        <v>2023</v>
      </c>
      <c r="D6876" s="3" t="s">
        <v>1455</v>
      </c>
      <c r="E6876" s="4">
        <v>1620533</v>
      </c>
      <c r="F6876" s="4">
        <v>334024</v>
      </c>
      <c r="G6876" s="4">
        <v>1286509</v>
      </c>
      <c r="H6876" s="4">
        <v>0</v>
      </c>
      <c r="I6876" s="4">
        <v>1286509</v>
      </c>
      <c r="J6876" s="4">
        <v>9821</v>
      </c>
      <c r="K6876" s="3" t="s">
        <v>1447</v>
      </c>
      <c r="L6876" s="4">
        <v>0.2061198383494813</v>
      </c>
    </row>
    <row r="6877" spans="2:12" x14ac:dyDescent="0.3">
      <c r="B6877" s="3" t="s">
        <v>274</v>
      </c>
      <c r="C6877" s="4">
        <v>2023</v>
      </c>
      <c r="D6877" s="3" t="s">
        <v>1456</v>
      </c>
      <c r="E6877" s="4">
        <v>471067</v>
      </c>
      <c r="F6877" s="4">
        <v>274381</v>
      </c>
      <c r="G6877" s="4">
        <v>196686</v>
      </c>
      <c r="H6877" s="4">
        <v>0</v>
      </c>
      <c r="I6877" s="4">
        <v>196686</v>
      </c>
      <c r="J6877" s="4">
        <v>0</v>
      </c>
      <c r="K6877" s="3" t="s">
        <v>1447</v>
      </c>
      <c r="L6877" s="4">
        <v>0.58246703759762408</v>
      </c>
    </row>
    <row r="6878" spans="2:12" x14ac:dyDescent="0.3">
      <c r="B6878" s="3" t="s">
        <v>274</v>
      </c>
      <c r="C6878" s="4">
        <v>2023</v>
      </c>
      <c r="D6878" s="3" t="s">
        <v>1457</v>
      </c>
      <c r="E6878" s="4">
        <v>2458222</v>
      </c>
      <c r="F6878" s="4">
        <v>418487</v>
      </c>
      <c r="G6878" s="4">
        <v>2039735</v>
      </c>
      <c r="H6878" s="4">
        <v>43600</v>
      </c>
      <c r="I6878" s="4">
        <v>2039735</v>
      </c>
      <c r="J6878" s="4">
        <v>17323</v>
      </c>
      <c r="K6878" s="3" t="s">
        <v>1447</v>
      </c>
      <c r="L6878" s="4">
        <v>0.17023970983906253</v>
      </c>
    </row>
    <row r="6879" spans="2:12" x14ac:dyDescent="0.3">
      <c r="B6879" s="3" t="s">
        <v>274</v>
      </c>
      <c r="C6879" s="4">
        <v>2023</v>
      </c>
      <c r="D6879" s="3" t="s">
        <v>1458</v>
      </c>
      <c r="E6879" s="4">
        <v>0</v>
      </c>
      <c r="F6879" s="4"/>
      <c r="G6879" s="4">
        <v>0</v>
      </c>
      <c r="H6879" s="4">
        <v>0</v>
      </c>
      <c r="I6879" s="4">
        <v>0</v>
      </c>
      <c r="J6879" s="4"/>
      <c r="K6879" s="3" t="s">
        <v>1451</v>
      </c>
      <c r="L6879" s="4"/>
    </row>
    <row r="6880" spans="2:12" x14ac:dyDescent="0.3">
      <c r="B6880" s="3" t="s">
        <v>274</v>
      </c>
      <c r="C6880" s="4">
        <v>2024</v>
      </c>
      <c r="D6880" s="3" t="s">
        <v>1446</v>
      </c>
      <c r="E6880" s="4">
        <v>3864107</v>
      </c>
      <c r="F6880" s="4">
        <v>776951</v>
      </c>
      <c r="G6880" s="4">
        <v>3087156</v>
      </c>
      <c r="H6880" s="4">
        <v>10698</v>
      </c>
      <c r="I6880" s="4">
        <v>7917658</v>
      </c>
      <c r="J6880" s="4">
        <v>52784</v>
      </c>
      <c r="K6880" s="3" t="s">
        <v>1460</v>
      </c>
      <c r="L6880" s="4">
        <v>0.20106870746591646</v>
      </c>
    </row>
    <row r="6881" spans="2:12" x14ac:dyDescent="0.3">
      <c r="B6881" s="3" t="s">
        <v>274</v>
      </c>
      <c r="C6881" s="4">
        <v>2024</v>
      </c>
      <c r="D6881" s="3" t="s">
        <v>1448</v>
      </c>
      <c r="E6881" s="4">
        <v>0</v>
      </c>
      <c r="F6881" s="4">
        <v>0</v>
      </c>
      <c r="G6881" s="4">
        <v>0</v>
      </c>
      <c r="H6881" s="4">
        <v>0</v>
      </c>
      <c r="I6881" s="4">
        <v>0</v>
      </c>
      <c r="J6881" s="4">
        <v>0</v>
      </c>
      <c r="K6881" s="3"/>
      <c r="L6881" s="4"/>
    </row>
    <row r="6882" spans="2:12" x14ac:dyDescent="0.3">
      <c r="B6882" s="3" t="s">
        <v>274</v>
      </c>
      <c r="C6882" s="4">
        <v>2024</v>
      </c>
      <c r="D6882" s="3" t="s">
        <v>1449</v>
      </c>
      <c r="E6882" s="4">
        <v>678591</v>
      </c>
      <c r="F6882" s="4">
        <v>116683</v>
      </c>
      <c r="G6882" s="4">
        <v>561908</v>
      </c>
      <c r="H6882" s="4">
        <v>482402</v>
      </c>
      <c r="I6882" s="4">
        <v>2046626</v>
      </c>
      <c r="J6882" s="4">
        <v>107171</v>
      </c>
      <c r="K6882" s="3" t="s">
        <v>1460</v>
      </c>
      <c r="L6882" s="4">
        <v>0.17194893536754835</v>
      </c>
    </row>
    <row r="6883" spans="2:12" x14ac:dyDescent="0.3">
      <c r="B6883" s="3" t="s">
        <v>274</v>
      </c>
      <c r="C6883" s="4">
        <v>2024</v>
      </c>
      <c r="D6883" s="3" t="s">
        <v>1450</v>
      </c>
      <c r="E6883" s="4">
        <v>466958</v>
      </c>
      <c r="F6883" s="4"/>
      <c r="G6883" s="4">
        <v>466958</v>
      </c>
      <c r="H6883" s="4">
        <v>0</v>
      </c>
      <c r="I6883" s="4">
        <v>466958</v>
      </c>
      <c r="J6883" s="4"/>
      <c r="K6883" s="3" t="s">
        <v>1451</v>
      </c>
      <c r="L6883" s="4"/>
    </row>
    <row r="6884" spans="2:12" x14ac:dyDescent="0.3">
      <c r="B6884" s="3" t="s">
        <v>274</v>
      </c>
      <c r="C6884" s="4">
        <v>2024</v>
      </c>
      <c r="D6884" s="3" t="s">
        <v>1452</v>
      </c>
      <c r="E6884" s="4">
        <v>566048</v>
      </c>
      <c r="F6884" s="4">
        <v>184832</v>
      </c>
      <c r="G6884" s="4">
        <v>381216</v>
      </c>
      <c r="H6884" s="4">
        <v>0</v>
      </c>
      <c r="I6884" s="4">
        <v>566047</v>
      </c>
      <c r="J6884" s="4">
        <v>14151</v>
      </c>
      <c r="K6884" s="3" t="s">
        <v>1460</v>
      </c>
      <c r="L6884" s="4">
        <v>0.32653061224489793</v>
      </c>
    </row>
    <row r="6885" spans="2:12" x14ac:dyDescent="0.3">
      <c r="B6885" s="3" t="s">
        <v>274</v>
      </c>
      <c r="C6885" s="4">
        <v>2024</v>
      </c>
      <c r="D6885" s="3" t="s">
        <v>1453</v>
      </c>
      <c r="E6885" s="4">
        <v>585142</v>
      </c>
      <c r="F6885" s="4">
        <v>505982</v>
      </c>
      <c r="G6885" s="4">
        <v>79160</v>
      </c>
      <c r="H6885" s="4">
        <v>2787</v>
      </c>
      <c r="I6885" s="4">
        <v>1013811</v>
      </c>
      <c r="J6885" s="4">
        <v>40552</v>
      </c>
      <c r="K6885" s="3" t="s">
        <v>1451</v>
      </c>
      <c r="L6885" s="4">
        <v>0.86471659870595519</v>
      </c>
    </row>
    <row r="6886" spans="2:12" x14ac:dyDescent="0.3">
      <c r="B6886" s="3" t="s">
        <v>274</v>
      </c>
      <c r="C6886" s="4">
        <v>2024</v>
      </c>
      <c r="D6886" s="3" t="s">
        <v>1454</v>
      </c>
      <c r="E6886" s="4">
        <v>1243449</v>
      </c>
      <c r="F6886" s="4">
        <v>412819</v>
      </c>
      <c r="G6886" s="4">
        <v>830630</v>
      </c>
      <c r="H6886" s="4">
        <v>6752</v>
      </c>
      <c r="I6886" s="4">
        <v>2494175</v>
      </c>
      <c r="J6886" s="4">
        <v>30325</v>
      </c>
      <c r="K6886" s="3" t="s">
        <v>1460</v>
      </c>
      <c r="L6886" s="4">
        <v>0.33199512002502718</v>
      </c>
    </row>
    <row r="6887" spans="2:12" x14ac:dyDescent="0.3">
      <c r="B6887" s="3" t="s">
        <v>274</v>
      </c>
      <c r="C6887" s="4">
        <v>2024</v>
      </c>
      <c r="D6887" s="3" t="s">
        <v>1455</v>
      </c>
      <c r="E6887" s="4">
        <v>1620533</v>
      </c>
      <c r="F6887" s="4">
        <v>343845</v>
      </c>
      <c r="G6887" s="4">
        <v>1276688</v>
      </c>
      <c r="H6887" s="4">
        <v>0</v>
      </c>
      <c r="I6887" s="4">
        <v>1620533</v>
      </c>
      <c r="J6887" s="4">
        <v>12466</v>
      </c>
      <c r="K6887" s="3" t="s">
        <v>1460</v>
      </c>
      <c r="L6887" s="4">
        <v>0.21218019009794925</v>
      </c>
    </row>
    <row r="6888" spans="2:12" x14ac:dyDescent="0.3">
      <c r="B6888" s="3" t="s">
        <v>274</v>
      </c>
      <c r="C6888" s="4">
        <v>2024</v>
      </c>
      <c r="D6888" s="3" t="s">
        <v>1456</v>
      </c>
      <c r="E6888" s="4">
        <v>471067</v>
      </c>
      <c r="F6888" s="4">
        <v>289513</v>
      </c>
      <c r="G6888" s="4">
        <v>181554</v>
      </c>
      <c r="H6888" s="4">
        <v>0</v>
      </c>
      <c r="I6888" s="4">
        <v>596275</v>
      </c>
      <c r="J6888" s="4">
        <v>11926</v>
      </c>
      <c r="K6888" s="3" t="s">
        <v>1459</v>
      </c>
      <c r="L6888" s="4">
        <v>0.6145898566445962</v>
      </c>
    </row>
    <row r="6889" spans="2:12" x14ac:dyDescent="0.3">
      <c r="B6889" s="3" t="s">
        <v>274</v>
      </c>
      <c r="C6889" s="4">
        <v>2024</v>
      </c>
      <c r="D6889" s="3" t="s">
        <v>1457</v>
      </c>
      <c r="E6889" s="4">
        <v>2595142</v>
      </c>
      <c r="F6889" s="4">
        <v>435810</v>
      </c>
      <c r="G6889" s="4">
        <v>2159332</v>
      </c>
      <c r="H6889" s="4">
        <v>136920</v>
      </c>
      <c r="I6889" s="4">
        <v>2595142</v>
      </c>
      <c r="J6889" s="4">
        <v>34602</v>
      </c>
      <c r="K6889" s="3" t="s">
        <v>1460</v>
      </c>
      <c r="L6889" s="4">
        <v>0.16793300713409903</v>
      </c>
    </row>
    <row r="6890" spans="2:12" x14ac:dyDescent="0.3">
      <c r="B6890" s="3" t="s">
        <v>274</v>
      </c>
      <c r="C6890" s="4">
        <v>2024</v>
      </c>
      <c r="D6890" s="3" t="s">
        <v>1458</v>
      </c>
      <c r="E6890" s="4">
        <v>0</v>
      </c>
      <c r="F6890" s="4"/>
      <c r="G6890" s="4">
        <v>0</v>
      </c>
      <c r="H6890" s="4">
        <v>0</v>
      </c>
      <c r="I6890" s="4">
        <v>0</v>
      </c>
      <c r="J6890" s="4"/>
      <c r="K6890" s="3" t="s">
        <v>1451</v>
      </c>
      <c r="L6890" s="4"/>
    </row>
    <row r="6891" spans="2:12" x14ac:dyDescent="0.3">
      <c r="B6891" s="3" t="s">
        <v>276</v>
      </c>
      <c r="C6891" s="4">
        <v>2019</v>
      </c>
      <c r="D6891" s="3" t="s">
        <v>1446</v>
      </c>
      <c r="E6891" s="4">
        <v>68910440</v>
      </c>
      <c r="F6891" s="4">
        <v>15353440</v>
      </c>
      <c r="G6891" s="4">
        <v>53557000</v>
      </c>
      <c r="H6891" s="4">
        <v>579079</v>
      </c>
      <c r="I6891" s="4">
        <v>0</v>
      </c>
      <c r="J6891" s="4">
        <v>0</v>
      </c>
      <c r="K6891" s="3" t="s">
        <v>1447</v>
      </c>
      <c r="L6891" s="4">
        <v>0.22280281478394276</v>
      </c>
    </row>
    <row r="6892" spans="2:12" x14ac:dyDescent="0.3">
      <c r="B6892" s="3" t="s">
        <v>276</v>
      </c>
      <c r="C6892" s="4">
        <v>2019</v>
      </c>
      <c r="D6892" s="3" t="s">
        <v>1448</v>
      </c>
      <c r="E6892" s="4">
        <v>96333527</v>
      </c>
      <c r="F6892" s="4">
        <v>34392743</v>
      </c>
      <c r="G6892" s="4">
        <v>61940784</v>
      </c>
      <c r="H6892" s="4">
        <v>137339</v>
      </c>
      <c r="I6892" s="4">
        <v>0</v>
      </c>
      <c r="J6892" s="4">
        <v>0</v>
      </c>
      <c r="K6892" s="3" t="s">
        <v>1447</v>
      </c>
      <c r="L6892" s="4">
        <v>0.35701737568479142</v>
      </c>
    </row>
    <row r="6893" spans="2:12" x14ac:dyDescent="0.3">
      <c r="B6893" s="3" t="s">
        <v>276</v>
      </c>
      <c r="C6893" s="4">
        <v>2019</v>
      </c>
      <c r="D6893" s="3" t="s">
        <v>1449</v>
      </c>
      <c r="E6893" s="4">
        <v>30714688</v>
      </c>
      <c r="F6893" s="4">
        <v>16801727</v>
      </c>
      <c r="G6893" s="4">
        <v>13912961</v>
      </c>
      <c r="H6893" s="4">
        <v>2126120</v>
      </c>
      <c r="I6893" s="4">
        <v>0</v>
      </c>
      <c r="J6893" s="4">
        <v>0</v>
      </c>
      <c r="K6893" s="3" t="s">
        <v>1447</v>
      </c>
      <c r="L6893" s="4">
        <v>0.54702580732710027</v>
      </c>
    </row>
    <row r="6894" spans="2:12" x14ac:dyDescent="0.3">
      <c r="B6894" s="3" t="s">
        <v>276</v>
      </c>
      <c r="C6894" s="4">
        <v>2019</v>
      </c>
      <c r="D6894" s="3" t="s">
        <v>1450</v>
      </c>
      <c r="E6894" s="4">
        <v>232121859</v>
      </c>
      <c r="F6894" s="4"/>
      <c r="G6894" s="4">
        <v>232121859</v>
      </c>
      <c r="H6894" s="4">
        <v>5854217</v>
      </c>
      <c r="I6894" s="4">
        <v>232121859</v>
      </c>
      <c r="J6894" s="4"/>
      <c r="K6894" s="3" t="s">
        <v>1451</v>
      </c>
      <c r="L6894" s="4"/>
    </row>
    <row r="6895" spans="2:12" x14ac:dyDescent="0.3">
      <c r="B6895" s="3" t="s">
        <v>276</v>
      </c>
      <c r="C6895" s="4">
        <v>2019</v>
      </c>
      <c r="D6895" s="3" t="s">
        <v>1452</v>
      </c>
      <c r="E6895" s="4">
        <v>0</v>
      </c>
      <c r="F6895" s="4">
        <v>0</v>
      </c>
      <c r="G6895" s="4">
        <v>0</v>
      </c>
      <c r="H6895" s="4">
        <v>0</v>
      </c>
      <c r="I6895" s="4">
        <v>0</v>
      </c>
      <c r="J6895" s="4">
        <v>0</v>
      </c>
      <c r="K6895" s="3" t="s">
        <v>1451</v>
      </c>
      <c r="L6895" s="4"/>
    </row>
    <row r="6896" spans="2:12" x14ac:dyDescent="0.3">
      <c r="B6896" s="3" t="s">
        <v>276</v>
      </c>
      <c r="C6896" s="4">
        <v>2019</v>
      </c>
      <c r="D6896" s="3" t="s">
        <v>1453</v>
      </c>
      <c r="E6896" s="4">
        <v>0</v>
      </c>
      <c r="F6896" s="4">
        <v>0</v>
      </c>
      <c r="G6896" s="4">
        <v>0</v>
      </c>
      <c r="H6896" s="4">
        <v>0</v>
      </c>
      <c r="I6896" s="4">
        <v>0</v>
      </c>
      <c r="J6896" s="4">
        <v>0</v>
      </c>
      <c r="K6896" s="3" t="s">
        <v>1451</v>
      </c>
      <c r="L6896" s="4"/>
    </row>
    <row r="6897" spans="2:12" x14ac:dyDescent="0.3">
      <c r="B6897" s="3" t="s">
        <v>276</v>
      </c>
      <c r="C6897" s="4">
        <v>2019</v>
      </c>
      <c r="D6897" s="3" t="s">
        <v>1454</v>
      </c>
      <c r="E6897" s="4">
        <v>44345472</v>
      </c>
      <c r="F6897" s="4">
        <v>19594270</v>
      </c>
      <c r="G6897" s="4">
        <v>24751202</v>
      </c>
      <c r="H6897" s="4">
        <v>754623</v>
      </c>
      <c r="I6897" s="4">
        <v>0</v>
      </c>
      <c r="J6897" s="4">
        <v>0</v>
      </c>
      <c r="K6897" s="3" t="s">
        <v>1447</v>
      </c>
      <c r="L6897" s="4">
        <v>0.44185503313619034</v>
      </c>
    </row>
    <row r="6898" spans="2:12" x14ac:dyDescent="0.3">
      <c r="B6898" s="3" t="s">
        <v>276</v>
      </c>
      <c r="C6898" s="4">
        <v>2019</v>
      </c>
      <c r="D6898" s="3" t="s">
        <v>1455</v>
      </c>
      <c r="E6898" s="4">
        <v>60588264</v>
      </c>
      <c r="F6898" s="4">
        <v>23653158</v>
      </c>
      <c r="G6898" s="4">
        <v>36935106</v>
      </c>
      <c r="H6898" s="4">
        <v>314357</v>
      </c>
      <c r="I6898" s="4">
        <v>0</v>
      </c>
      <c r="J6898" s="4">
        <v>0</v>
      </c>
      <c r="K6898" s="3" t="s">
        <v>1447</v>
      </c>
      <c r="L6898" s="4">
        <v>0.39039174319303815</v>
      </c>
    </row>
    <row r="6899" spans="2:12" x14ac:dyDescent="0.3">
      <c r="B6899" s="3" t="s">
        <v>276</v>
      </c>
      <c r="C6899" s="4">
        <v>2019</v>
      </c>
      <c r="D6899" s="3" t="s">
        <v>1456</v>
      </c>
      <c r="E6899" s="4">
        <v>276458370</v>
      </c>
      <c r="F6899" s="4">
        <v>70411877</v>
      </c>
      <c r="G6899" s="4">
        <v>206046493</v>
      </c>
      <c r="H6899" s="4">
        <v>513944</v>
      </c>
      <c r="I6899" s="4">
        <v>0</v>
      </c>
      <c r="J6899" s="4">
        <v>0</v>
      </c>
      <c r="K6899" s="3" t="s">
        <v>1447</v>
      </c>
      <c r="L6899" s="4">
        <v>0.25469251301742102</v>
      </c>
    </row>
    <row r="6900" spans="2:12" x14ac:dyDescent="0.3">
      <c r="B6900" s="3" t="s">
        <v>276</v>
      </c>
      <c r="C6900" s="4">
        <v>2019</v>
      </c>
      <c r="D6900" s="3" t="s">
        <v>1457</v>
      </c>
      <c r="E6900" s="4">
        <v>81496686</v>
      </c>
      <c r="F6900" s="4">
        <v>36966441</v>
      </c>
      <c r="G6900" s="4">
        <v>44530245</v>
      </c>
      <c r="H6900" s="4">
        <v>422775</v>
      </c>
      <c r="I6900" s="4">
        <v>0</v>
      </c>
      <c r="J6900" s="4">
        <v>0</v>
      </c>
      <c r="K6900" s="3" t="s">
        <v>1447</v>
      </c>
      <c r="L6900" s="4">
        <v>0.45359440750756419</v>
      </c>
    </row>
    <row r="6901" spans="2:12" x14ac:dyDescent="0.3">
      <c r="B6901" s="3" t="s">
        <v>276</v>
      </c>
      <c r="C6901" s="4">
        <v>2019</v>
      </c>
      <c r="D6901" s="3" t="s">
        <v>1458</v>
      </c>
      <c r="E6901" s="4">
        <v>59301539</v>
      </c>
      <c r="F6901" s="4"/>
      <c r="G6901" s="4">
        <v>59301539</v>
      </c>
      <c r="H6901" s="4">
        <v>49312749</v>
      </c>
      <c r="I6901" s="4">
        <v>59301539</v>
      </c>
      <c r="J6901" s="4"/>
      <c r="K6901" s="3" t="s">
        <v>1451</v>
      </c>
      <c r="L6901" s="4"/>
    </row>
    <row r="6902" spans="2:12" x14ac:dyDescent="0.3">
      <c r="B6902" s="3" t="s">
        <v>276</v>
      </c>
      <c r="C6902" s="4">
        <v>2020</v>
      </c>
      <c r="D6902" s="3" t="s">
        <v>1446</v>
      </c>
      <c r="E6902" s="4">
        <v>98084384</v>
      </c>
      <c r="F6902" s="4">
        <v>16847096</v>
      </c>
      <c r="G6902" s="4">
        <v>81237288</v>
      </c>
      <c r="H6902" s="4">
        <v>29173944</v>
      </c>
      <c r="I6902" s="4">
        <v>0</v>
      </c>
      <c r="J6902" s="4">
        <v>0</v>
      </c>
      <c r="K6902" s="3" t="s">
        <v>1447</v>
      </c>
      <c r="L6902" s="4">
        <v>0.17176124590842107</v>
      </c>
    </row>
    <row r="6903" spans="2:12" x14ac:dyDescent="0.3">
      <c r="B6903" s="3" t="s">
        <v>276</v>
      </c>
      <c r="C6903" s="4">
        <v>2020</v>
      </c>
      <c r="D6903" s="3" t="s">
        <v>1448</v>
      </c>
      <c r="E6903" s="4">
        <v>100812872</v>
      </c>
      <c r="F6903" s="4">
        <v>35890898</v>
      </c>
      <c r="G6903" s="4">
        <v>64921974</v>
      </c>
      <c r="H6903" s="4">
        <v>4493302</v>
      </c>
      <c r="I6903" s="4">
        <v>0</v>
      </c>
      <c r="J6903" s="4">
        <v>0</v>
      </c>
      <c r="K6903" s="3" t="s">
        <v>1447</v>
      </c>
      <c r="L6903" s="4">
        <v>0.35601503347707425</v>
      </c>
    </row>
    <row r="6904" spans="2:12" x14ac:dyDescent="0.3">
      <c r="B6904" s="3" t="s">
        <v>276</v>
      </c>
      <c r="C6904" s="4">
        <v>2020</v>
      </c>
      <c r="D6904" s="3" t="s">
        <v>1449</v>
      </c>
      <c r="E6904" s="4">
        <v>32241203</v>
      </c>
      <c r="F6904" s="4">
        <v>17753972</v>
      </c>
      <c r="G6904" s="4">
        <v>14487231</v>
      </c>
      <c r="H6904" s="4">
        <v>2316657</v>
      </c>
      <c r="I6904" s="4">
        <v>0</v>
      </c>
      <c r="J6904" s="4">
        <v>0</v>
      </c>
      <c r="K6904" s="3" t="s">
        <v>1447</v>
      </c>
      <c r="L6904" s="4">
        <v>0.55066096634173356</v>
      </c>
    </row>
    <row r="6905" spans="2:12" x14ac:dyDescent="0.3">
      <c r="B6905" s="3" t="s">
        <v>276</v>
      </c>
      <c r="C6905" s="4">
        <v>2020</v>
      </c>
      <c r="D6905" s="3" t="s">
        <v>1450</v>
      </c>
      <c r="E6905" s="4">
        <v>235278638</v>
      </c>
      <c r="F6905" s="4"/>
      <c r="G6905" s="4">
        <v>235278638</v>
      </c>
      <c r="H6905" s="4">
        <v>3156779</v>
      </c>
      <c r="I6905" s="4">
        <v>235278638</v>
      </c>
      <c r="J6905" s="4"/>
      <c r="K6905" s="3" t="s">
        <v>1451</v>
      </c>
      <c r="L6905" s="4"/>
    </row>
    <row r="6906" spans="2:12" x14ac:dyDescent="0.3">
      <c r="B6906" s="3" t="s">
        <v>276</v>
      </c>
      <c r="C6906" s="4">
        <v>2020</v>
      </c>
      <c r="D6906" s="3" t="s">
        <v>1452</v>
      </c>
      <c r="E6906" s="4">
        <v>0</v>
      </c>
      <c r="F6906" s="4">
        <v>0</v>
      </c>
      <c r="G6906" s="4">
        <v>0</v>
      </c>
      <c r="H6906" s="4">
        <v>0</v>
      </c>
      <c r="I6906" s="4">
        <v>0</v>
      </c>
      <c r="J6906" s="4">
        <v>0</v>
      </c>
      <c r="K6906" s="3" t="s">
        <v>1451</v>
      </c>
      <c r="L6906" s="4"/>
    </row>
    <row r="6907" spans="2:12" x14ac:dyDescent="0.3">
      <c r="B6907" s="3" t="s">
        <v>276</v>
      </c>
      <c r="C6907" s="4">
        <v>2020</v>
      </c>
      <c r="D6907" s="3" t="s">
        <v>1453</v>
      </c>
      <c r="E6907" s="4">
        <v>0</v>
      </c>
      <c r="F6907" s="4">
        <v>0</v>
      </c>
      <c r="G6907" s="4">
        <v>0</v>
      </c>
      <c r="H6907" s="4">
        <v>0</v>
      </c>
      <c r="I6907" s="4">
        <v>0</v>
      </c>
      <c r="J6907" s="4">
        <v>0</v>
      </c>
      <c r="K6907" s="3" t="s">
        <v>1451</v>
      </c>
      <c r="L6907" s="4"/>
    </row>
    <row r="6908" spans="2:12" x14ac:dyDescent="0.3">
      <c r="B6908" s="3" t="s">
        <v>276</v>
      </c>
      <c r="C6908" s="4">
        <v>2020</v>
      </c>
      <c r="D6908" s="3" t="s">
        <v>1454</v>
      </c>
      <c r="E6908" s="4">
        <v>44904796</v>
      </c>
      <c r="F6908" s="4">
        <v>20703960</v>
      </c>
      <c r="G6908" s="4">
        <v>24200836</v>
      </c>
      <c r="H6908" s="4">
        <v>648774</v>
      </c>
      <c r="I6908" s="4">
        <v>0</v>
      </c>
      <c r="J6908" s="4">
        <v>0</v>
      </c>
      <c r="K6908" s="3" t="s">
        <v>1447</v>
      </c>
      <c r="L6908" s="4">
        <v>0.46106344631874063</v>
      </c>
    </row>
    <row r="6909" spans="2:12" x14ac:dyDescent="0.3">
      <c r="B6909" s="3" t="s">
        <v>276</v>
      </c>
      <c r="C6909" s="4">
        <v>2020</v>
      </c>
      <c r="D6909" s="3" t="s">
        <v>1455</v>
      </c>
      <c r="E6909" s="4">
        <v>62378637</v>
      </c>
      <c r="F6909" s="4">
        <v>24562278</v>
      </c>
      <c r="G6909" s="4">
        <v>37816359</v>
      </c>
      <c r="H6909" s="4">
        <v>1796447</v>
      </c>
      <c r="I6909" s="4">
        <v>0</v>
      </c>
      <c r="J6909" s="4">
        <v>0</v>
      </c>
      <c r="K6909" s="3" t="s">
        <v>1447</v>
      </c>
      <c r="L6909" s="4">
        <v>0.39376105636934644</v>
      </c>
    </row>
    <row r="6910" spans="2:12" x14ac:dyDescent="0.3">
      <c r="B6910" s="3" t="s">
        <v>276</v>
      </c>
      <c r="C6910" s="4">
        <v>2020</v>
      </c>
      <c r="D6910" s="3" t="s">
        <v>1456</v>
      </c>
      <c r="E6910" s="4">
        <v>279658195</v>
      </c>
      <c r="F6910" s="4">
        <v>74474457</v>
      </c>
      <c r="G6910" s="4">
        <v>205183738</v>
      </c>
      <c r="H6910" s="4">
        <v>4113961</v>
      </c>
      <c r="I6910" s="4">
        <v>0</v>
      </c>
      <c r="J6910" s="4">
        <v>0</v>
      </c>
      <c r="K6910" s="3" t="s">
        <v>1447</v>
      </c>
      <c r="L6910" s="4">
        <v>0.26630529099996514</v>
      </c>
    </row>
    <row r="6911" spans="2:12" x14ac:dyDescent="0.3">
      <c r="B6911" s="3" t="s">
        <v>276</v>
      </c>
      <c r="C6911" s="4">
        <v>2020</v>
      </c>
      <c r="D6911" s="3" t="s">
        <v>1457</v>
      </c>
      <c r="E6911" s="4">
        <v>83144410</v>
      </c>
      <c r="F6911" s="4">
        <v>38516587</v>
      </c>
      <c r="G6911" s="4">
        <v>44627823</v>
      </c>
      <c r="H6911" s="4">
        <v>1757938</v>
      </c>
      <c r="I6911" s="4">
        <v>0</v>
      </c>
      <c r="J6911" s="4">
        <v>0</v>
      </c>
      <c r="K6911" s="3" t="s">
        <v>1447</v>
      </c>
      <c r="L6911" s="4">
        <v>0.46324926714856718</v>
      </c>
    </row>
    <row r="6912" spans="2:12" x14ac:dyDescent="0.3">
      <c r="B6912" s="3" t="s">
        <v>276</v>
      </c>
      <c r="C6912" s="4">
        <v>2020</v>
      </c>
      <c r="D6912" s="3" t="s">
        <v>1458</v>
      </c>
      <c r="E6912" s="4">
        <v>67790796</v>
      </c>
      <c r="F6912" s="4"/>
      <c r="G6912" s="4">
        <v>67790796</v>
      </c>
      <c r="H6912" s="4">
        <v>8489257</v>
      </c>
      <c r="I6912" s="4">
        <v>67790796</v>
      </c>
      <c r="J6912" s="4"/>
      <c r="K6912" s="3" t="s">
        <v>1451</v>
      </c>
      <c r="L6912" s="4"/>
    </row>
    <row r="6913" spans="2:12" x14ac:dyDescent="0.3">
      <c r="B6913" s="3" t="s">
        <v>276</v>
      </c>
      <c r="C6913" s="4">
        <v>2021</v>
      </c>
      <c r="D6913" s="3" t="s">
        <v>1446</v>
      </c>
      <c r="E6913" s="4">
        <v>154798070</v>
      </c>
      <c r="F6913" s="4">
        <v>19047924</v>
      </c>
      <c r="G6913" s="4">
        <v>135750146</v>
      </c>
      <c r="H6913" s="4">
        <v>56762766</v>
      </c>
      <c r="I6913" s="4">
        <v>164314837</v>
      </c>
      <c r="J6913" s="4">
        <v>3286297</v>
      </c>
      <c r="K6913" s="3" t="s">
        <v>1447</v>
      </c>
      <c r="L6913" s="4">
        <v>0.12305013880341015</v>
      </c>
    </row>
    <row r="6914" spans="2:12" x14ac:dyDescent="0.3">
      <c r="B6914" s="3" t="s">
        <v>276</v>
      </c>
      <c r="C6914" s="4">
        <v>2021</v>
      </c>
      <c r="D6914" s="3" t="s">
        <v>1448</v>
      </c>
      <c r="E6914" s="4">
        <v>103284358</v>
      </c>
      <c r="F6914" s="4">
        <v>37374100</v>
      </c>
      <c r="G6914" s="4">
        <v>65910258</v>
      </c>
      <c r="H6914" s="4">
        <v>2573597</v>
      </c>
      <c r="I6914" s="4">
        <v>185986507</v>
      </c>
      <c r="J6914" s="4">
        <v>3719730</v>
      </c>
      <c r="K6914" s="3" t="s">
        <v>1447</v>
      </c>
      <c r="L6914" s="4">
        <v>0.36185634227401597</v>
      </c>
    </row>
    <row r="6915" spans="2:12" x14ac:dyDescent="0.3">
      <c r="B6915" s="3" t="s">
        <v>276</v>
      </c>
      <c r="C6915" s="4">
        <v>2021</v>
      </c>
      <c r="D6915" s="3" t="s">
        <v>1449</v>
      </c>
      <c r="E6915" s="4">
        <v>34871010</v>
      </c>
      <c r="F6915" s="4">
        <v>19035936</v>
      </c>
      <c r="G6915" s="4">
        <v>15835074</v>
      </c>
      <c r="H6915" s="4">
        <v>2956969</v>
      </c>
      <c r="I6915" s="4">
        <v>32329608</v>
      </c>
      <c r="J6915" s="4">
        <v>646592</v>
      </c>
      <c r="K6915" s="3" t="s">
        <v>1447</v>
      </c>
      <c r="L6915" s="4">
        <v>0.54589574549174225</v>
      </c>
    </row>
    <row r="6916" spans="2:12" x14ac:dyDescent="0.3">
      <c r="B6916" s="3" t="s">
        <v>276</v>
      </c>
      <c r="C6916" s="4">
        <v>2021</v>
      </c>
      <c r="D6916" s="3" t="s">
        <v>1450</v>
      </c>
      <c r="E6916" s="4">
        <v>236889237</v>
      </c>
      <c r="F6916" s="4"/>
      <c r="G6916" s="4">
        <v>236889237</v>
      </c>
      <c r="H6916" s="4">
        <v>2010599</v>
      </c>
      <c r="I6916" s="4">
        <v>236889237</v>
      </c>
      <c r="J6916" s="4"/>
      <c r="K6916" s="3" t="s">
        <v>1451</v>
      </c>
      <c r="L6916" s="4"/>
    </row>
    <row r="6917" spans="2:12" x14ac:dyDescent="0.3">
      <c r="B6917" s="3" t="s">
        <v>276</v>
      </c>
      <c r="C6917" s="4">
        <v>2021</v>
      </c>
      <c r="D6917" s="3" t="s">
        <v>1452</v>
      </c>
      <c r="E6917" s="4">
        <v>0</v>
      </c>
      <c r="F6917" s="4">
        <v>0</v>
      </c>
      <c r="G6917" s="4">
        <v>0</v>
      </c>
      <c r="H6917" s="4">
        <v>0</v>
      </c>
      <c r="I6917" s="4">
        <v>0</v>
      </c>
      <c r="J6917" s="4">
        <v>0</v>
      </c>
      <c r="K6917" s="3" t="s">
        <v>1451</v>
      </c>
      <c r="L6917" s="4"/>
    </row>
    <row r="6918" spans="2:12" x14ac:dyDescent="0.3">
      <c r="B6918" s="3" t="s">
        <v>276</v>
      </c>
      <c r="C6918" s="4">
        <v>2021</v>
      </c>
      <c r="D6918" s="3" t="s">
        <v>1453</v>
      </c>
      <c r="E6918" s="4">
        <v>0</v>
      </c>
      <c r="F6918" s="4">
        <v>0</v>
      </c>
      <c r="G6918" s="4">
        <v>0</v>
      </c>
      <c r="H6918" s="4">
        <v>0</v>
      </c>
      <c r="I6918" s="4">
        <v>0</v>
      </c>
      <c r="J6918" s="4">
        <v>0</v>
      </c>
      <c r="K6918" s="3" t="s">
        <v>1451</v>
      </c>
      <c r="L6918" s="4"/>
    </row>
    <row r="6919" spans="2:12" x14ac:dyDescent="0.3">
      <c r="B6919" s="3" t="s">
        <v>276</v>
      </c>
      <c r="C6919" s="4">
        <v>2021</v>
      </c>
      <c r="D6919" s="3" t="s">
        <v>1454</v>
      </c>
      <c r="E6919" s="4">
        <v>45455272</v>
      </c>
      <c r="F6919" s="4">
        <v>21829511</v>
      </c>
      <c r="G6919" s="4">
        <v>23625761</v>
      </c>
      <c r="H6919" s="4">
        <v>747589</v>
      </c>
      <c r="I6919" s="4">
        <v>66527189</v>
      </c>
      <c r="J6919" s="4">
        <v>1330544</v>
      </c>
      <c r="K6919" s="3" t="s">
        <v>1447</v>
      </c>
      <c r="L6919" s="4">
        <v>0.48024156581881194</v>
      </c>
    </row>
    <row r="6920" spans="2:12" x14ac:dyDescent="0.3">
      <c r="B6920" s="3" t="s">
        <v>276</v>
      </c>
      <c r="C6920" s="4">
        <v>2021</v>
      </c>
      <c r="D6920" s="3" t="s">
        <v>1455</v>
      </c>
      <c r="E6920" s="4">
        <v>62775431</v>
      </c>
      <c r="F6920" s="4">
        <v>25483859</v>
      </c>
      <c r="G6920" s="4">
        <v>37291572</v>
      </c>
      <c r="H6920" s="4">
        <v>449741</v>
      </c>
      <c r="I6920" s="4">
        <v>138760942</v>
      </c>
      <c r="J6920" s="4">
        <v>2775219</v>
      </c>
      <c r="K6920" s="3" t="s">
        <v>1447</v>
      </c>
      <c r="L6920" s="4">
        <v>0.40595275243908718</v>
      </c>
    </row>
    <row r="6921" spans="2:12" x14ac:dyDescent="0.3">
      <c r="B6921" s="3" t="s">
        <v>276</v>
      </c>
      <c r="C6921" s="4">
        <v>2021</v>
      </c>
      <c r="D6921" s="3" t="s">
        <v>1456</v>
      </c>
      <c r="E6921" s="4">
        <v>282494581</v>
      </c>
      <c r="F6921" s="4">
        <v>78314577</v>
      </c>
      <c r="G6921" s="4">
        <v>204180004</v>
      </c>
      <c r="H6921" s="4">
        <v>4014315</v>
      </c>
      <c r="I6921" s="4">
        <v>377529730</v>
      </c>
      <c r="J6921" s="4">
        <v>7550595</v>
      </c>
      <c r="K6921" s="3" t="s">
        <v>1447</v>
      </c>
      <c r="L6921" s="4">
        <v>0.27722505940742276</v>
      </c>
    </row>
    <row r="6922" spans="2:12" x14ac:dyDescent="0.3">
      <c r="B6922" s="3" t="s">
        <v>276</v>
      </c>
      <c r="C6922" s="4">
        <v>2021</v>
      </c>
      <c r="D6922" s="3" t="s">
        <v>1457</v>
      </c>
      <c r="E6922" s="4">
        <v>84672263</v>
      </c>
      <c r="F6922" s="4">
        <v>40106896</v>
      </c>
      <c r="G6922" s="4">
        <v>44565367</v>
      </c>
      <c r="H6922" s="4">
        <v>1598741</v>
      </c>
      <c r="I6922" s="4">
        <v>167528810</v>
      </c>
      <c r="J6922" s="4">
        <v>3350576</v>
      </c>
      <c r="K6922" s="3" t="s">
        <v>1447</v>
      </c>
      <c r="L6922" s="4">
        <v>0.47367218707736675</v>
      </c>
    </row>
    <row r="6923" spans="2:12" x14ac:dyDescent="0.3">
      <c r="B6923" s="3" t="s">
        <v>276</v>
      </c>
      <c r="C6923" s="4">
        <v>2021</v>
      </c>
      <c r="D6923" s="3" t="s">
        <v>1458</v>
      </c>
      <c r="E6923" s="4">
        <v>36240743</v>
      </c>
      <c r="F6923" s="4"/>
      <c r="G6923" s="4">
        <v>36240743</v>
      </c>
      <c r="H6923" s="4">
        <v>-31550053</v>
      </c>
      <c r="I6923" s="4">
        <v>36240743</v>
      </c>
      <c r="J6923" s="4"/>
      <c r="K6923" s="3" t="s">
        <v>1451</v>
      </c>
      <c r="L6923" s="4"/>
    </row>
    <row r="6924" spans="2:12" x14ac:dyDescent="0.3">
      <c r="B6924" s="3" t="s">
        <v>276</v>
      </c>
      <c r="C6924" s="4">
        <v>2022</v>
      </c>
      <c r="D6924" s="3" t="s">
        <v>1446</v>
      </c>
      <c r="E6924" s="4">
        <v>155590721</v>
      </c>
      <c r="F6924" s="4">
        <v>21955756</v>
      </c>
      <c r="G6924" s="4">
        <v>133634965</v>
      </c>
      <c r="H6924" s="4">
        <v>373844</v>
      </c>
      <c r="I6924" s="4">
        <v>168669478</v>
      </c>
      <c r="J6924" s="4">
        <v>3373390</v>
      </c>
      <c r="K6924" s="3" t="s">
        <v>1447</v>
      </c>
      <c r="L6924" s="4">
        <v>0.14111224537612369</v>
      </c>
    </row>
    <row r="6925" spans="2:12" x14ac:dyDescent="0.3">
      <c r="B6925" s="3" t="s">
        <v>276</v>
      </c>
      <c r="C6925" s="4">
        <v>2022</v>
      </c>
      <c r="D6925" s="3" t="s">
        <v>1448</v>
      </c>
      <c r="E6925" s="4">
        <v>104970416</v>
      </c>
      <c r="F6925" s="4">
        <v>38891112</v>
      </c>
      <c r="G6925" s="4">
        <v>66079304</v>
      </c>
      <c r="H6925" s="4">
        <v>269425</v>
      </c>
      <c r="I6925" s="4">
        <v>185839777</v>
      </c>
      <c r="J6925" s="4">
        <v>3716711</v>
      </c>
      <c r="K6925" s="3" t="s">
        <v>1447</v>
      </c>
      <c r="L6925" s="4">
        <v>0.37049593096782624</v>
      </c>
    </row>
    <row r="6926" spans="2:12" x14ac:dyDescent="0.3">
      <c r="B6926" s="3" t="s">
        <v>276</v>
      </c>
      <c r="C6926" s="4">
        <v>2022</v>
      </c>
      <c r="D6926" s="3" t="s">
        <v>1449</v>
      </c>
      <c r="E6926" s="4">
        <v>37656012</v>
      </c>
      <c r="F6926" s="4">
        <v>20050187</v>
      </c>
      <c r="G6926" s="4">
        <v>17605825</v>
      </c>
      <c r="H6926" s="4">
        <v>3219191</v>
      </c>
      <c r="I6926" s="4">
        <v>31745104</v>
      </c>
      <c r="J6926" s="4">
        <v>634902</v>
      </c>
      <c r="K6926" s="3" t="s">
        <v>1447</v>
      </c>
      <c r="L6926" s="4">
        <v>0.53245646405678859</v>
      </c>
    </row>
    <row r="6927" spans="2:12" x14ac:dyDescent="0.3">
      <c r="B6927" s="3" t="s">
        <v>276</v>
      </c>
      <c r="C6927" s="4">
        <v>2022</v>
      </c>
      <c r="D6927" s="3" t="s">
        <v>1450</v>
      </c>
      <c r="E6927" s="4">
        <v>243614508</v>
      </c>
      <c r="F6927" s="4"/>
      <c r="G6927" s="4">
        <v>243614508</v>
      </c>
      <c r="H6927" s="4">
        <v>6787209</v>
      </c>
      <c r="I6927" s="4">
        <v>243614508</v>
      </c>
      <c r="J6927" s="4"/>
      <c r="K6927" s="3" t="s">
        <v>1451</v>
      </c>
      <c r="L6927" s="4"/>
    </row>
    <row r="6928" spans="2:12" x14ac:dyDescent="0.3">
      <c r="B6928" s="3" t="s">
        <v>276</v>
      </c>
      <c r="C6928" s="4">
        <v>2022</v>
      </c>
      <c r="D6928" s="3" t="s">
        <v>1452</v>
      </c>
      <c r="E6928" s="4">
        <v>0</v>
      </c>
      <c r="F6928" s="4">
        <v>0</v>
      </c>
      <c r="G6928" s="4">
        <v>0</v>
      </c>
      <c r="H6928" s="4">
        <v>0</v>
      </c>
      <c r="I6928" s="4">
        <v>0</v>
      </c>
      <c r="J6928" s="4">
        <v>0</v>
      </c>
      <c r="K6928" s="3" t="s">
        <v>1451</v>
      </c>
      <c r="L6928" s="4"/>
    </row>
    <row r="6929" spans="2:12" x14ac:dyDescent="0.3">
      <c r="B6929" s="3" t="s">
        <v>276</v>
      </c>
      <c r="C6929" s="4">
        <v>2022</v>
      </c>
      <c r="D6929" s="3" t="s">
        <v>1453</v>
      </c>
      <c r="E6929" s="4">
        <v>0</v>
      </c>
      <c r="F6929" s="4">
        <v>0</v>
      </c>
      <c r="G6929" s="4">
        <v>0</v>
      </c>
      <c r="H6929" s="4">
        <v>0</v>
      </c>
      <c r="I6929" s="4">
        <v>0</v>
      </c>
      <c r="J6929" s="4">
        <v>0</v>
      </c>
      <c r="K6929" s="3" t="s">
        <v>1451</v>
      </c>
      <c r="L6929" s="4"/>
    </row>
    <row r="6930" spans="2:12" x14ac:dyDescent="0.3">
      <c r="B6930" s="3" t="s">
        <v>276</v>
      </c>
      <c r="C6930" s="4">
        <v>2022</v>
      </c>
      <c r="D6930" s="3" t="s">
        <v>1454</v>
      </c>
      <c r="E6930" s="4">
        <v>46707484</v>
      </c>
      <c r="F6930" s="4">
        <v>22297624</v>
      </c>
      <c r="G6930" s="4">
        <v>24409860</v>
      </c>
      <c r="H6930" s="4">
        <v>1161295</v>
      </c>
      <c r="I6930" s="4">
        <v>66087921</v>
      </c>
      <c r="J6930" s="4">
        <v>1321759</v>
      </c>
      <c r="K6930" s="3" t="s">
        <v>1447</v>
      </c>
      <c r="L6930" s="4">
        <v>0.4773886771550358</v>
      </c>
    </row>
    <row r="6931" spans="2:12" x14ac:dyDescent="0.3">
      <c r="B6931" s="3" t="s">
        <v>276</v>
      </c>
      <c r="C6931" s="4">
        <v>2022</v>
      </c>
      <c r="D6931" s="3" t="s">
        <v>1455</v>
      </c>
      <c r="E6931" s="4">
        <v>63199167</v>
      </c>
      <c r="F6931" s="4">
        <v>26430421</v>
      </c>
      <c r="G6931" s="4">
        <v>36768746</v>
      </c>
      <c r="H6931" s="4">
        <v>76917</v>
      </c>
      <c r="I6931" s="4">
        <v>138855791</v>
      </c>
      <c r="J6931" s="4">
        <v>2776735</v>
      </c>
      <c r="K6931" s="3" t="s">
        <v>1447</v>
      </c>
      <c r="L6931" s="4">
        <v>0.41820837606926053</v>
      </c>
    </row>
    <row r="6932" spans="2:12" x14ac:dyDescent="0.3">
      <c r="B6932" s="3" t="s">
        <v>276</v>
      </c>
      <c r="C6932" s="4">
        <v>2022</v>
      </c>
      <c r="D6932" s="3" t="s">
        <v>1456</v>
      </c>
      <c r="E6932" s="4">
        <v>288377675</v>
      </c>
      <c r="F6932" s="4">
        <v>82905232</v>
      </c>
      <c r="G6932" s="4">
        <v>205472443</v>
      </c>
      <c r="H6932" s="4">
        <v>128326</v>
      </c>
      <c r="I6932" s="4">
        <v>377001127</v>
      </c>
      <c r="J6932" s="4">
        <v>7540023</v>
      </c>
      <c r="K6932" s="3" t="s">
        <v>1447</v>
      </c>
      <c r="L6932" s="4">
        <v>0.28748838480648686</v>
      </c>
    </row>
    <row r="6933" spans="2:12" x14ac:dyDescent="0.3">
      <c r="B6933" s="3" t="s">
        <v>276</v>
      </c>
      <c r="C6933" s="4">
        <v>2022</v>
      </c>
      <c r="D6933" s="3" t="s">
        <v>1457</v>
      </c>
      <c r="E6933" s="4">
        <v>88057208</v>
      </c>
      <c r="F6933" s="4">
        <v>41668162</v>
      </c>
      <c r="G6933" s="4">
        <v>46389046</v>
      </c>
      <c r="H6933" s="4">
        <v>317280</v>
      </c>
      <c r="I6933" s="4">
        <v>167538972</v>
      </c>
      <c r="J6933" s="4">
        <v>3350779</v>
      </c>
      <c r="K6933" s="3" t="s">
        <v>1447</v>
      </c>
      <c r="L6933" s="4">
        <v>0.47319422164736363</v>
      </c>
    </row>
    <row r="6934" spans="2:12" x14ac:dyDescent="0.3">
      <c r="B6934" s="3" t="s">
        <v>276</v>
      </c>
      <c r="C6934" s="4">
        <v>2022</v>
      </c>
      <c r="D6934" s="3" t="s">
        <v>1458</v>
      </c>
      <c r="E6934" s="4">
        <v>37025738</v>
      </c>
      <c r="F6934" s="4"/>
      <c r="G6934" s="4">
        <v>37025738</v>
      </c>
      <c r="H6934" s="4">
        <v>13239555</v>
      </c>
      <c r="I6934" s="4">
        <v>37025738</v>
      </c>
      <c r="J6934" s="4"/>
      <c r="K6934" s="3" t="s">
        <v>1451</v>
      </c>
      <c r="L6934" s="4"/>
    </row>
    <row r="6935" spans="2:12" x14ac:dyDescent="0.3">
      <c r="B6935" s="3" t="s">
        <v>276</v>
      </c>
      <c r="C6935" s="4">
        <v>2023</v>
      </c>
      <c r="D6935" s="3" t="s">
        <v>1446</v>
      </c>
      <c r="E6935" s="4">
        <v>162720185</v>
      </c>
      <c r="F6935" s="4">
        <v>25858050</v>
      </c>
      <c r="G6935" s="4">
        <v>136862135</v>
      </c>
      <c r="H6935" s="4">
        <v>4620770</v>
      </c>
      <c r="I6935" s="4">
        <v>168960908</v>
      </c>
      <c r="J6935" s="4">
        <v>3379218</v>
      </c>
      <c r="K6935" s="3" t="s">
        <v>1447</v>
      </c>
      <c r="L6935" s="4">
        <v>0.15891113938937571</v>
      </c>
    </row>
    <row r="6936" spans="2:12" x14ac:dyDescent="0.3">
      <c r="B6936" s="3" t="s">
        <v>276</v>
      </c>
      <c r="C6936" s="4">
        <v>2023</v>
      </c>
      <c r="D6936" s="3" t="s">
        <v>1448</v>
      </c>
      <c r="E6936" s="4">
        <v>110948897</v>
      </c>
      <c r="F6936" s="4">
        <v>40456927</v>
      </c>
      <c r="G6936" s="4">
        <v>70491970</v>
      </c>
      <c r="H6936" s="4">
        <v>6064541</v>
      </c>
      <c r="I6936" s="4">
        <v>185734382</v>
      </c>
      <c r="J6936" s="4">
        <v>3714688</v>
      </c>
      <c r="K6936" s="3" t="s">
        <v>1447</v>
      </c>
      <c r="L6936" s="4">
        <v>0.36464469763949076</v>
      </c>
    </row>
    <row r="6937" spans="2:12" x14ac:dyDescent="0.3">
      <c r="B6937" s="3" t="s">
        <v>276</v>
      </c>
      <c r="C6937" s="4">
        <v>2023</v>
      </c>
      <c r="D6937" s="3" t="s">
        <v>1449</v>
      </c>
      <c r="E6937" s="4">
        <v>40212575</v>
      </c>
      <c r="F6937" s="4">
        <v>21236686</v>
      </c>
      <c r="G6937" s="4">
        <v>18975889</v>
      </c>
      <c r="H6937" s="4">
        <v>3380271</v>
      </c>
      <c r="I6937" s="4">
        <v>30386049</v>
      </c>
      <c r="J6937" s="4">
        <v>607721</v>
      </c>
      <c r="K6937" s="3" t="s">
        <v>1447</v>
      </c>
      <c r="L6937" s="4">
        <v>0.52811057237692438</v>
      </c>
    </row>
    <row r="6938" spans="2:12" x14ac:dyDescent="0.3">
      <c r="B6938" s="3" t="s">
        <v>276</v>
      </c>
      <c r="C6938" s="4">
        <v>2023</v>
      </c>
      <c r="D6938" s="3" t="s">
        <v>1450</v>
      </c>
      <c r="E6938" s="4">
        <v>269887848</v>
      </c>
      <c r="F6938" s="4"/>
      <c r="G6938" s="4">
        <v>269887848</v>
      </c>
      <c r="H6938" s="4">
        <v>26969410</v>
      </c>
      <c r="I6938" s="4">
        <v>269887848</v>
      </c>
      <c r="J6938" s="4"/>
      <c r="K6938" s="3" t="s">
        <v>1451</v>
      </c>
      <c r="L6938" s="4"/>
    </row>
    <row r="6939" spans="2:12" x14ac:dyDescent="0.3">
      <c r="B6939" s="3" t="s">
        <v>276</v>
      </c>
      <c r="C6939" s="4">
        <v>2023</v>
      </c>
      <c r="D6939" s="3" t="s">
        <v>1452</v>
      </c>
      <c r="E6939" s="4">
        <v>0</v>
      </c>
      <c r="F6939" s="4">
        <v>0</v>
      </c>
      <c r="G6939" s="4">
        <v>0</v>
      </c>
      <c r="H6939" s="4">
        <v>0</v>
      </c>
      <c r="I6939" s="4">
        <v>0</v>
      </c>
      <c r="J6939" s="4">
        <v>0</v>
      </c>
      <c r="K6939" s="3" t="s">
        <v>1451</v>
      </c>
      <c r="L6939" s="4"/>
    </row>
    <row r="6940" spans="2:12" x14ac:dyDescent="0.3">
      <c r="B6940" s="3" t="s">
        <v>276</v>
      </c>
      <c r="C6940" s="4">
        <v>2023</v>
      </c>
      <c r="D6940" s="3" t="s">
        <v>1453</v>
      </c>
      <c r="E6940" s="4">
        <v>0</v>
      </c>
      <c r="F6940" s="4">
        <v>0</v>
      </c>
      <c r="G6940" s="4">
        <v>0</v>
      </c>
      <c r="H6940" s="4">
        <v>0</v>
      </c>
      <c r="I6940" s="4">
        <v>0</v>
      </c>
      <c r="J6940" s="4">
        <v>0</v>
      </c>
      <c r="K6940" s="3" t="s">
        <v>1451</v>
      </c>
      <c r="L6940" s="4"/>
    </row>
    <row r="6941" spans="2:12" x14ac:dyDescent="0.3">
      <c r="B6941" s="3" t="s">
        <v>276</v>
      </c>
      <c r="C6941" s="4">
        <v>2023</v>
      </c>
      <c r="D6941" s="3" t="s">
        <v>1454</v>
      </c>
      <c r="E6941" s="4">
        <v>47328046</v>
      </c>
      <c r="F6941" s="4">
        <v>23564429</v>
      </c>
      <c r="G6941" s="4">
        <v>23763617</v>
      </c>
      <c r="H6941" s="4">
        <v>620563</v>
      </c>
      <c r="I6941" s="4">
        <v>66192397</v>
      </c>
      <c r="J6941" s="4">
        <v>1323848</v>
      </c>
      <c r="K6941" s="3" t="s">
        <v>1447</v>
      </c>
      <c r="L6941" s="4">
        <v>0.49789566634548993</v>
      </c>
    </row>
    <row r="6942" spans="2:12" x14ac:dyDescent="0.3">
      <c r="B6942" s="3" t="s">
        <v>276</v>
      </c>
      <c r="C6942" s="4">
        <v>2023</v>
      </c>
      <c r="D6942" s="3" t="s">
        <v>1455</v>
      </c>
      <c r="E6942" s="4">
        <v>65491878</v>
      </c>
      <c r="F6942" s="4">
        <v>27377823</v>
      </c>
      <c r="G6942" s="4">
        <v>38114055</v>
      </c>
      <c r="H6942" s="4">
        <v>2369076</v>
      </c>
      <c r="I6942" s="4">
        <v>138874018</v>
      </c>
      <c r="J6942" s="4">
        <v>2777480</v>
      </c>
      <c r="K6942" s="3" t="s">
        <v>1447</v>
      </c>
      <c r="L6942" s="4">
        <v>0.41803386673382614</v>
      </c>
    </row>
    <row r="6943" spans="2:12" x14ac:dyDescent="0.3">
      <c r="B6943" s="3" t="s">
        <v>276</v>
      </c>
      <c r="C6943" s="4">
        <v>2023</v>
      </c>
      <c r="D6943" s="3" t="s">
        <v>1456</v>
      </c>
      <c r="E6943" s="4">
        <v>299750773</v>
      </c>
      <c r="F6943" s="4">
        <v>86668040</v>
      </c>
      <c r="G6943" s="4">
        <v>213082733</v>
      </c>
      <c r="H6943" s="4">
        <v>12841553</v>
      </c>
      <c r="I6943" s="4">
        <v>374825476</v>
      </c>
      <c r="J6943" s="4">
        <v>7496510</v>
      </c>
      <c r="K6943" s="3" t="s">
        <v>1447</v>
      </c>
      <c r="L6943" s="4">
        <v>0.28913366638757593</v>
      </c>
    </row>
    <row r="6944" spans="2:12" x14ac:dyDescent="0.3">
      <c r="B6944" s="3" t="s">
        <v>276</v>
      </c>
      <c r="C6944" s="4">
        <v>2023</v>
      </c>
      <c r="D6944" s="3" t="s">
        <v>1457</v>
      </c>
      <c r="E6944" s="4">
        <v>89321259</v>
      </c>
      <c r="F6944" s="4">
        <v>43251920</v>
      </c>
      <c r="G6944" s="4">
        <v>46069339</v>
      </c>
      <c r="H6944" s="4">
        <v>1340575</v>
      </c>
      <c r="I6944" s="4">
        <v>167493936</v>
      </c>
      <c r="J6944" s="4">
        <v>3349879</v>
      </c>
      <c r="K6944" s="3" t="s">
        <v>1447</v>
      </c>
      <c r="L6944" s="4">
        <v>0.48422873215434636</v>
      </c>
    </row>
    <row r="6945" spans="2:12" x14ac:dyDescent="0.3">
      <c r="B6945" s="3" t="s">
        <v>276</v>
      </c>
      <c r="C6945" s="4">
        <v>2023</v>
      </c>
      <c r="D6945" s="3" t="s">
        <v>1458</v>
      </c>
      <c r="E6945" s="4">
        <v>32698987</v>
      </c>
      <c r="F6945" s="4"/>
      <c r="G6945" s="4">
        <v>32698987</v>
      </c>
      <c r="H6945" s="4">
        <v>-4326750</v>
      </c>
      <c r="I6945" s="4">
        <v>32698987</v>
      </c>
      <c r="J6945" s="4"/>
      <c r="K6945" s="3" t="s">
        <v>1451</v>
      </c>
      <c r="L6945" s="4"/>
    </row>
    <row r="6946" spans="2:12" x14ac:dyDescent="0.3">
      <c r="B6946" s="3" t="s">
        <v>276</v>
      </c>
      <c r="C6946" s="4">
        <v>2024</v>
      </c>
      <c r="D6946" s="3" t="s">
        <v>1446</v>
      </c>
      <c r="E6946" s="4">
        <v>164364475</v>
      </c>
      <c r="F6946" s="4">
        <v>29076796</v>
      </c>
      <c r="G6946" s="4">
        <v>135287679</v>
      </c>
      <c r="H6946" s="4">
        <v>1644291</v>
      </c>
      <c r="I6946" s="4">
        <v>146168924</v>
      </c>
      <c r="J6946" s="4">
        <v>2923378</v>
      </c>
      <c r="K6946" s="3" t="s">
        <v>1447</v>
      </c>
      <c r="L6946" s="4">
        <v>0.17690438277492748</v>
      </c>
    </row>
    <row r="6947" spans="2:12" x14ac:dyDescent="0.3">
      <c r="B6947" s="3" t="s">
        <v>276</v>
      </c>
      <c r="C6947" s="4">
        <v>2024</v>
      </c>
      <c r="D6947" s="3" t="s">
        <v>1448</v>
      </c>
      <c r="E6947" s="4">
        <v>117780860</v>
      </c>
      <c r="F6947" s="4">
        <v>42148542</v>
      </c>
      <c r="G6947" s="4">
        <v>75632318</v>
      </c>
      <c r="H6947" s="4">
        <v>6884887</v>
      </c>
      <c r="I6947" s="4">
        <v>185746798</v>
      </c>
      <c r="J6947" s="4">
        <v>3714936</v>
      </c>
      <c r="K6947" s="3" t="s">
        <v>1447</v>
      </c>
      <c r="L6947" s="4">
        <v>0.35785561423137852</v>
      </c>
    </row>
    <row r="6948" spans="2:12" x14ac:dyDescent="0.3">
      <c r="B6948" s="3" t="s">
        <v>276</v>
      </c>
      <c r="C6948" s="4">
        <v>2024</v>
      </c>
      <c r="D6948" s="3" t="s">
        <v>1449</v>
      </c>
      <c r="E6948" s="4">
        <v>44584092</v>
      </c>
      <c r="F6948" s="4">
        <v>22582273</v>
      </c>
      <c r="G6948" s="4">
        <v>22001819</v>
      </c>
      <c r="H6948" s="4">
        <v>5119797</v>
      </c>
      <c r="I6948" s="4">
        <v>25726500</v>
      </c>
      <c r="J6948" s="4">
        <v>514530</v>
      </c>
      <c r="K6948" s="3" t="s">
        <v>1447</v>
      </c>
      <c r="L6948" s="4">
        <v>0.50650965371236001</v>
      </c>
    </row>
    <row r="6949" spans="2:12" x14ac:dyDescent="0.3">
      <c r="B6949" s="3" t="s">
        <v>276</v>
      </c>
      <c r="C6949" s="4">
        <v>2024</v>
      </c>
      <c r="D6949" s="3" t="s">
        <v>1450</v>
      </c>
      <c r="E6949" s="4">
        <v>273226795</v>
      </c>
      <c r="F6949" s="4"/>
      <c r="G6949" s="4">
        <v>273226795</v>
      </c>
      <c r="H6949" s="4">
        <v>3766203</v>
      </c>
      <c r="I6949" s="4">
        <v>273226795</v>
      </c>
      <c r="J6949" s="4"/>
      <c r="K6949" s="3" t="s">
        <v>1451</v>
      </c>
      <c r="L6949" s="4"/>
    </row>
    <row r="6950" spans="2:12" x14ac:dyDescent="0.3">
      <c r="B6950" s="3" t="s">
        <v>276</v>
      </c>
      <c r="C6950" s="4">
        <v>2024</v>
      </c>
      <c r="D6950" s="3" t="s">
        <v>1452</v>
      </c>
      <c r="E6950" s="4">
        <v>0</v>
      </c>
      <c r="F6950" s="4">
        <v>0</v>
      </c>
      <c r="G6950" s="4">
        <v>0</v>
      </c>
      <c r="H6950" s="4">
        <v>0</v>
      </c>
      <c r="I6950" s="4">
        <v>0</v>
      </c>
      <c r="J6950" s="4">
        <v>0</v>
      </c>
      <c r="K6950" s="3"/>
      <c r="L6950" s="4"/>
    </row>
    <row r="6951" spans="2:12" x14ac:dyDescent="0.3">
      <c r="B6951" s="3" t="s">
        <v>276</v>
      </c>
      <c r="C6951" s="4">
        <v>2024</v>
      </c>
      <c r="D6951" s="3" t="s">
        <v>1453</v>
      </c>
      <c r="E6951" s="4">
        <v>0</v>
      </c>
      <c r="F6951" s="4">
        <v>0</v>
      </c>
      <c r="G6951" s="4">
        <v>0</v>
      </c>
      <c r="H6951" s="4">
        <v>0</v>
      </c>
      <c r="I6951" s="4">
        <v>0</v>
      </c>
      <c r="J6951" s="4">
        <v>0</v>
      </c>
      <c r="K6951" s="3" t="s">
        <v>1451</v>
      </c>
      <c r="L6951" s="4"/>
    </row>
    <row r="6952" spans="2:12" x14ac:dyDescent="0.3">
      <c r="B6952" s="3" t="s">
        <v>276</v>
      </c>
      <c r="C6952" s="4">
        <v>2024</v>
      </c>
      <c r="D6952" s="3" t="s">
        <v>1454</v>
      </c>
      <c r="E6952" s="4">
        <v>47599458</v>
      </c>
      <c r="F6952" s="4">
        <v>23495616</v>
      </c>
      <c r="G6952" s="4">
        <v>24103842</v>
      </c>
      <c r="H6952" s="4">
        <v>2223944</v>
      </c>
      <c r="I6952" s="4">
        <v>63758976</v>
      </c>
      <c r="J6952" s="4">
        <v>1274615</v>
      </c>
      <c r="K6952" s="3" t="s">
        <v>1447</v>
      </c>
      <c r="L6952" s="4">
        <v>0.49361099867985891</v>
      </c>
    </row>
    <row r="6953" spans="2:12" x14ac:dyDescent="0.3">
      <c r="B6953" s="3" t="s">
        <v>276</v>
      </c>
      <c r="C6953" s="4">
        <v>2024</v>
      </c>
      <c r="D6953" s="3" t="s">
        <v>1455</v>
      </c>
      <c r="E6953" s="4">
        <v>70194103</v>
      </c>
      <c r="F6953" s="4">
        <v>28353195</v>
      </c>
      <c r="G6953" s="4">
        <v>41840908</v>
      </c>
      <c r="H6953" s="4">
        <v>4801376</v>
      </c>
      <c r="I6953" s="4">
        <v>138610130</v>
      </c>
      <c r="J6953" s="4">
        <v>2772203</v>
      </c>
      <c r="K6953" s="3" t="s">
        <v>1447</v>
      </c>
      <c r="L6953" s="4">
        <v>0.40392559756764751</v>
      </c>
    </row>
    <row r="6954" spans="2:12" x14ac:dyDescent="0.3">
      <c r="B6954" s="3" t="s">
        <v>276</v>
      </c>
      <c r="C6954" s="4">
        <v>2024</v>
      </c>
      <c r="D6954" s="3" t="s">
        <v>1456</v>
      </c>
      <c r="E6954" s="4">
        <v>311299279</v>
      </c>
      <c r="F6954" s="4">
        <v>91562631</v>
      </c>
      <c r="G6954" s="4">
        <v>219736648</v>
      </c>
      <c r="H6954" s="4">
        <v>11891344</v>
      </c>
      <c r="I6954" s="4">
        <v>374526416</v>
      </c>
      <c r="J6954" s="4">
        <v>0</v>
      </c>
      <c r="K6954" s="3" t="s">
        <v>1447</v>
      </c>
      <c r="L6954" s="4">
        <v>0.29413055916522057</v>
      </c>
    </row>
    <row r="6955" spans="2:12" x14ac:dyDescent="0.3">
      <c r="B6955" s="3" t="s">
        <v>276</v>
      </c>
      <c r="C6955" s="4">
        <v>2024</v>
      </c>
      <c r="D6955" s="3" t="s">
        <v>1457</v>
      </c>
      <c r="E6955" s="4">
        <v>93539094</v>
      </c>
      <c r="F6955" s="4">
        <v>44724359</v>
      </c>
      <c r="G6955" s="4">
        <v>48814735</v>
      </c>
      <c r="H6955" s="4">
        <v>4462437</v>
      </c>
      <c r="I6955" s="4">
        <v>166537300</v>
      </c>
      <c r="J6955" s="4">
        <v>3330746</v>
      </c>
      <c r="K6955" s="3" t="s">
        <v>1447</v>
      </c>
      <c r="L6955" s="4">
        <v>0.47813547349517838</v>
      </c>
    </row>
    <row r="6956" spans="2:12" x14ac:dyDescent="0.3">
      <c r="B6956" s="3" t="s">
        <v>276</v>
      </c>
      <c r="C6956" s="4">
        <v>2024</v>
      </c>
      <c r="D6956" s="3" t="s">
        <v>1458</v>
      </c>
      <c r="E6956" s="4">
        <v>33632060</v>
      </c>
      <c r="F6956" s="4"/>
      <c r="G6956" s="4">
        <v>33632060</v>
      </c>
      <c r="H6956" s="4">
        <v>4849841</v>
      </c>
      <c r="I6956" s="4">
        <v>33632060</v>
      </c>
      <c r="J6956" s="4"/>
      <c r="K6956" s="3" t="s">
        <v>1451</v>
      </c>
      <c r="L6956" s="4"/>
    </row>
    <row r="6957" spans="2:12" x14ac:dyDescent="0.3">
      <c r="B6957" s="3" t="s">
        <v>278</v>
      </c>
      <c r="C6957" s="4">
        <v>2019</v>
      </c>
      <c r="D6957" s="3" t="s">
        <v>1446</v>
      </c>
      <c r="E6957" s="4">
        <v>4479660</v>
      </c>
      <c r="F6957" s="4">
        <v>2065691</v>
      </c>
      <c r="G6957" s="4">
        <v>2413969</v>
      </c>
      <c r="H6957" s="4">
        <v>26693</v>
      </c>
      <c r="I6957" s="4">
        <v>2413969</v>
      </c>
      <c r="J6957" s="4">
        <v>50000</v>
      </c>
      <c r="K6957" s="3" t="s">
        <v>1447</v>
      </c>
      <c r="L6957" s="4">
        <v>0.46112673729702702</v>
      </c>
    </row>
    <row r="6958" spans="2:12" x14ac:dyDescent="0.3">
      <c r="B6958" s="3" t="s">
        <v>278</v>
      </c>
      <c r="C6958" s="4">
        <v>2019</v>
      </c>
      <c r="D6958" s="3" t="s">
        <v>1448</v>
      </c>
      <c r="E6958" s="4">
        <v>0</v>
      </c>
      <c r="F6958" s="4">
        <v>0</v>
      </c>
      <c r="G6958" s="4">
        <v>0</v>
      </c>
      <c r="H6958" s="4">
        <v>0</v>
      </c>
      <c r="I6958" s="4">
        <v>0</v>
      </c>
      <c r="J6958" s="4">
        <v>0</v>
      </c>
      <c r="K6958" s="3" t="s">
        <v>1460</v>
      </c>
      <c r="L6958" s="4"/>
    </row>
    <row r="6959" spans="2:12" x14ac:dyDescent="0.3">
      <c r="B6959" s="3" t="s">
        <v>278</v>
      </c>
      <c r="C6959" s="4">
        <v>2019</v>
      </c>
      <c r="D6959" s="3" t="s">
        <v>1449</v>
      </c>
      <c r="E6959" s="4">
        <v>2555877</v>
      </c>
      <c r="F6959" s="4">
        <v>2293678</v>
      </c>
      <c r="G6959" s="4">
        <v>262199</v>
      </c>
      <c r="H6959" s="4">
        <v>16400</v>
      </c>
      <c r="I6959" s="4">
        <v>262199</v>
      </c>
      <c r="J6959" s="4">
        <v>17500</v>
      </c>
      <c r="K6959" s="3" t="s">
        <v>1447</v>
      </c>
      <c r="L6959" s="4">
        <v>0.89741329492772925</v>
      </c>
    </row>
    <row r="6960" spans="2:12" x14ac:dyDescent="0.3">
      <c r="B6960" s="3" t="s">
        <v>278</v>
      </c>
      <c r="C6960" s="4">
        <v>2019</v>
      </c>
      <c r="D6960" s="3" t="s">
        <v>1450</v>
      </c>
      <c r="E6960" s="4">
        <v>2117708</v>
      </c>
      <c r="F6960" s="4"/>
      <c r="G6960" s="4">
        <v>2117708</v>
      </c>
      <c r="H6960" s="4">
        <v>0</v>
      </c>
      <c r="I6960" s="4">
        <v>2117708</v>
      </c>
      <c r="J6960" s="4"/>
      <c r="K6960" s="3" t="s">
        <v>1451</v>
      </c>
      <c r="L6960" s="4"/>
    </row>
    <row r="6961" spans="2:12" x14ac:dyDescent="0.3">
      <c r="B6961" s="3" t="s">
        <v>278</v>
      </c>
      <c r="C6961" s="4">
        <v>2019</v>
      </c>
      <c r="D6961" s="3" t="s">
        <v>1452</v>
      </c>
      <c r="E6961" s="4">
        <v>0</v>
      </c>
      <c r="F6961" s="4">
        <v>0</v>
      </c>
      <c r="G6961" s="4">
        <v>0</v>
      </c>
      <c r="H6961" s="4">
        <v>0</v>
      </c>
      <c r="I6961" s="4">
        <v>0</v>
      </c>
      <c r="J6961" s="4">
        <v>0</v>
      </c>
      <c r="K6961" s="3" t="s">
        <v>1451</v>
      </c>
      <c r="L6961" s="4"/>
    </row>
    <row r="6962" spans="2:12" x14ac:dyDescent="0.3">
      <c r="B6962" s="3" t="s">
        <v>278</v>
      </c>
      <c r="C6962" s="4">
        <v>2019</v>
      </c>
      <c r="D6962" s="3" t="s">
        <v>1453</v>
      </c>
      <c r="E6962" s="4">
        <v>0</v>
      </c>
      <c r="F6962" s="4">
        <v>0</v>
      </c>
      <c r="G6962" s="4">
        <v>0</v>
      </c>
      <c r="H6962" s="4">
        <v>0</v>
      </c>
      <c r="I6962" s="4">
        <v>0</v>
      </c>
      <c r="J6962" s="4">
        <v>0</v>
      </c>
      <c r="K6962" s="3" t="s">
        <v>1451</v>
      </c>
      <c r="L6962" s="4"/>
    </row>
    <row r="6963" spans="2:12" x14ac:dyDescent="0.3">
      <c r="B6963" s="3" t="s">
        <v>278</v>
      </c>
      <c r="C6963" s="4">
        <v>2019</v>
      </c>
      <c r="D6963" s="3" t="s">
        <v>1454</v>
      </c>
      <c r="E6963" s="4">
        <v>6400561</v>
      </c>
      <c r="F6963" s="4">
        <v>1932063</v>
      </c>
      <c r="G6963" s="4">
        <v>4468498</v>
      </c>
      <c r="H6963" s="4">
        <v>38216</v>
      </c>
      <c r="I6963" s="4">
        <v>4468498</v>
      </c>
      <c r="J6963" s="4">
        <v>178740</v>
      </c>
      <c r="K6963" s="3" t="s">
        <v>1447</v>
      </c>
      <c r="L6963" s="4">
        <v>0.3018583839760296</v>
      </c>
    </row>
    <row r="6964" spans="2:12" x14ac:dyDescent="0.3">
      <c r="B6964" s="3" t="s">
        <v>278</v>
      </c>
      <c r="C6964" s="4">
        <v>2019</v>
      </c>
      <c r="D6964" s="3" t="s">
        <v>1455</v>
      </c>
      <c r="E6964" s="4">
        <v>5163668</v>
      </c>
      <c r="F6964" s="4">
        <v>1688632</v>
      </c>
      <c r="G6964" s="4">
        <v>3475036</v>
      </c>
      <c r="H6964" s="4">
        <v>37353</v>
      </c>
      <c r="I6964" s="4">
        <v>3475036</v>
      </c>
      <c r="J6964" s="4">
        <v>116000</v>
      </c>
      <c r="K6964" s="3" t="s">
        <v>1460</v>
      </c>
      <c r="L6964" s="4">
        <v>0.32702179923263852</v>
      </c>
    </row>
    <row r="6965" spans="2:12" x14ac:dyDescent="0.3">
      <c r="B6965" s="3" t="s">
        <v>278</v>
      </c>
      <c r="C6965" s="4">
        <v>2019</v>
      </c>
      <c r="D6965" s="3" t="s">
        <v>1456</v>
      </c>
      <c r="E6965" s="4">
        <v>250535</v>
      </c>
      <c r="F6965" s="4">
        <v>102705</v>
      </c>
      <c r="G6965" s="4">
        <v>147830</v>
      </c>
      <c r="H6965" s="4">
        <v>55797</v>
      </c>
      <c r="I6965" s="4">
        <v>147830</v>
      </c>
      <c r="J6965" s="4">
        <v>243000</v>
      </c>
      <c r="K6965" s="3" t="s">
        <v>1447</v>
      </c>
      <c r="L6965" s="4">
        <v>0.4099427225736923</v>
      </c>
    </row>
    <row r="6966" spans="2:12" x14ac:dyDescent="0.3">
      <c r="B6966" s="3" t="s">
        <v>278</v>
      </c>
      <c r="C6966" s="4">
        <v>2019</v>
      </c>
      <c r="D6966" s="3" t="s">
        <v>1457</v>
      </c>
      <c r="E6966" s="4">
        <v>4370167</v>
      </c>
      <c r="F6966" s="4">
        <v>2492658</v>
      </c>
      <c r="G6966" s="4">
        <v>1877509</v>
      </c>
      <c r="H6966" s="4">
        <v>132079</v>
      </c>
      <c r="I6966" s="4">
        <v>1877509</v>
      </c>
      <c r="J6966" s="4">
        <v>39300</v>
      </c>
      <c r="K6966" s="3" t="s">
        <v>1460</v>
      </c>
      <c r="L6966" s="4">
        <v>0.5703804911803142</v>
      </c>
    </row>
    <row r="6967" spans="2:12" x14ac:dyDescent="0.3">
      <c r="B6967" s="3" t="s">
        <v>278</v>
      </c>
      <c r="C6967" s="4">
        <v>2019</v>
      </c>
      <c r="D6967" s="3" t="s">
        <v>1458</v>
      </c>
      <c r="E6967" s="4">
        <v>0</v>
      </c>
      <c r="F6967" s="4"/>
      <c r="G6967" s="4">
        <v>0</v>
      </c>
      <c r="H6967" s="4">
        <v>0</v>
      </c>
      <c r="I6967" s="4">
        <v>0</v>
      </c>
      <c r="J6967" s="4"/>
      <c r="K6967" s="3" t="s">
        <v>1451</v>
      </c>
      <c r="L6967" s="4"/>
    </row>
    <row r="6968" spans="2:12" x14ac:dyDescent="0.3">
      <c r="B6968" s="3" t="s">
        <v>278</v>
      </c>
      <c r="C6968" s="4">
        <v>2020</v>
      </c>
      <c r="D6968" s="3" t="s">
        <v>1446</v>
      </c>
      <c r="E6968" s="4">
        <v>4479660</v>
      </c>
      <c r="F6968" s="4">
        <v>2244927</v>
      </c>
      <c r="G6968" s="4">
        <v>2234733</v>
      </c>
      <c r="H6968" s="4">
        <v>0</v>
      </c>
      <c r="I6968" s="4">
        <v>4479660</v>
      </c>
      <c r="J6968" s="4">
        <v>2244927</v>
      </c>
      <c r="K6968" s="3" t="s">
        <v>1447</v>
      </c>
      <c r="L6968" s="4">
        <v>0.50113780956590459</v>
      </c>
    </row>
    <row r="6969" spans="2:12" x14ac:dyDescent="0.3">
      <c r="B6969" s="3" t="s">
        <v>278</v>
      </c>
      <c r="C6969" s="4">
        <v>2020</v>
      </c>
      <c r="D6969" s="3" t="s">
        <v>1448</v>
      </c>
      <c r="E6969" s="4">
        <v>0</v>
      </c>
      <c r="F6969" s="4">
        <v>0</v>
      </c>
      <c r="G6969" s="4">
        <v>0</v>
      </c>
      <c r="H6969" s="4">
        <v>0</v>
      </c>
      <c r="I6969" s="4">
        <v>0</v>
      </c>
      <c r="J6969" s="4">
        <v>0</v>
      </c>
      <c r="K6969" s="3" t="s">
        <v>1447</v>
      </c>
      <c r="L6969" s="4"/>
    </row>
    <row r="6970" spans="2:12" x14ac:dyDescent="0.3">
      <c r="B6970" s="3" t="s">
        <v>278</v>
      </c>
      <c r="C6970" s="4">
        <v>2020</v>
      </c>
      <c r="D6970" s="3" t="s">
        <v>1449</v>
      </c>
      <c r="E6970" s="4">
        <v>2588039</v>
      </c>
      <c r="F6970" s="4">
        <v>2384599</v>
      </c>
      <c r="G6970" s="4">
        <v>203440</v>
      </c>
      <c r="H6970" s="4">
        <v>32162</v>
      </c>
      <c r="I6970" s="4">
        <v>2588039</v>
      </c>
      <c r="J6970" s="4">
        <v>2384599</v>
      </c>
      <c r="K6970" s="3" t="s">
        <v>1447</v>
      </c>
      <c r="L6970" s="4">
        <v>0.92139222013269506</v>
      </c>
    </row>
    <row r="6971" spans="2:12" x14ac:dyDescent="0.3">
      <c r="B6971" s="3" t="s">
        <v>278</v>
      </c>
      <c r="C6971" s="4">
        <v>2020</v>
      </c>
      <c r="D6971" s="3" t="s">
        <v>1450</v>
      </c>
      <c r="E6971" s="4">
        <v>2911944</v>
      </c>
      <c r="F6971" s="4"/>
      <c r="G6971" s="4">
        <v>2911944</v>
      </c>
      <c r="H6971" s="4">
        <v>763156</v>
      </c>
      <c r="I6971" s="4">
        <v>2911944</v>
      </c>
      <c r="J6971" s="4"/>
      <c r="K6971" s="3" t="s">
        <v>1451</v>
      </c>
      <c r="L6971" s="4"/>
    </row>
    <row r="6972" spans="2:12" x14ac:dyDescent="0.3">
      <c r="B6972" s="3" t="s">
        <v>278</v>
      </c>
      <c r="C6972" s="4">
        <v>2020</v>
      </c>
      <c r="D6972" s="3" t="s">
        <v>1452</v>
      </c>
      <c r="E6972" s="4">
        <v>0</v>
      </c>
      <c r="F6972" s="4">
        <v>0</v>
      </c>
      <c r="G6972" s="4">
        <v>0</v>
      </c>
      <c r="H6972" s="4">
        <v>0</v>
      </c>
      <c r="I6972" s="4">
        <v>0</v>
      </c>
      <c r="J6972" s="4">
        <v>0</v>
      </c>
      <c r="K6972" s="3" t="s">
        <v>1451</v>
      </c>
      <c r="L6972" s="4"/>
    </row>
    <row r="6973" spans="2:12" x14ac:dyDescent="0.3">
      <c r="B6973" s="3" t="s">
        <v>278</v>
      </c>
      <c r="C6973" s="4">
        <v>2020</v>
      </c>
      <c r="D6973" s="3" t="s">
        <v>1453</v>
      </c>
      <c r="E6973" s="4">
        <v>381543</v>
      </c>
      <c r="F6973" s="4">
        <v>185655</v>
      </c>
      <c r="G6973" s="4">
        <v>195888</v>
      </c>
      <c r="H6973" s="4">
        <v>0</v>
      </c>
      <c r="I6973" s="4">
        <v>381543</v>
      </c>
      <c r="J6973" s="4">
        <v>185655</v>
      </c>
      <c r="K6973" s="3" t="s">
        <v>1451</v>
      </c>
      <c r="L6973" s="4">
        <v>0.48658997806276094</v>
      </c>
    </row>
    <row r="6974" spans="2:12" x14ac:dyDescent="0.3">
      <c r="B6974" s="3" t="s">
        <v>278</v>
      </c>
      <c r="C6974" s="4">
        <v>2020</v>
      </c>
      <c r="D6974" s="3" t="s">
        <v>1454</v>
      </c>
      <c r="E6974" s="4">
        <v>6808691</v>
      </c>
      <c r="F6974" s="4">
        <v>2102030</v>
      </c>
      <c r="G6974" s="4">
        <v>4706661</v>
      </c>
      <c r="H6974" s="4">
        <v>408079</v>
      </c>
      <c r="I6974" s="4">
        <v>6808691</v>
      </c>
      <c r="J6974" s="4">
        <v>2102030</v>
      </c>
      <c r="K6974" s="3" t="s">
        <v>1447</v>
      </c>
      <c r="L6974" s="4">
        <v>0.30872747786615667</v>
      </c>
    </row>
    <row r="6975" spans="2:12" x14ac:dyDescent="0.3">
      <c r="B6975" s="3" t="s">
        <v>278</v>
      </c>
      <c r="C6975" s="4">
        <v>2020</v>
      </c>
      <c r="D6975" s="3" t="s">
        <v>1455</v>
      </c>
      <c r="E6975" s="4">
        <v>5204394</v>
      </c>
      <c r="F6975" s="4">
        <v>1818742</v>
      </c>
      <c r="G6975" s="4">
        <v>3385652</v>
      </c>
      <c r="H6975" s="4">
        <v>40727</v>
      </c>
      <c r="I6975" s="4">
        <v>5204394</v>
      </c>
      <c r="J6975" s="4">
        <v>1818742</v>
      </c>
      <c r="K6975" s="3" t="s">
        <v>1447</v>
      </c>
      <c r="L6975" s="4">
        <v>0.34946278087323901</v>
      </c>
    </row>
    <row r="6976" spans="2:12" x14ac:dyDescent="0.3">
      <c r="B6976" s="3" t="s">
        <v>278</v>
      </c>
      <c r="C6976" s="4">
        <v>2020</v>
      </c>
      <c r="D6976" s="3" t="s">
        <v>1456</v>
      </c>
      <c r="E6976" s="4">
        <v>127363</v>
      </c>
      <c r="F6976" s="4">
        <v>57074</v>
      </c>
      <c r="G6976" s="4">
        <v>70289</v>
      </c>
      <c r="H6976" s="4">
        <v>0</v>
      </c>
      <c r="I6976" s="4">
        <v>70289</v>
      </c>
      <c r="J6976" s="4">
        <v>0</v>
      </c>
      <c r="K6976" s="3" t="s">
        <v>1447</v>
      </c>
      <c r="L6976" s="4">
        <v>0.44812072579948653</v>
      </c>
    </row>
    <row r="6977" spans="2:12" x14ac:dyDescent="0.3">
      <c r="B6977" s="3" t="s">
        <v>278</v>
      </c>
      <c r="C6977" s="4">
        <v>2020</v>
      </c>
      <c r="D6977" s="3" t="s">
        <v>1457</v>
      </c>
      <c r="E6977" s="4">
        <v>4098644</v>
      </c>
      <c r="F6977" s="4">
        <v>2529696</v>
      </c>
      <c r="G6977" s="4">
        <v>1568948</v>
      </c>
      <c r="H6977" s="4">
        <v>110021</v>
      </c>
      <c r="I6977" s="4">
        <v>4098644</v>
      </c>
      <c r="J6977" s="4">
        <v>2529696</v>
      </c>
      <c r="K6977" s="3" t="s">
        <v>1447</v>
      </c>
      <c r="L6977" s="4">
        <v>0.61720315304281126</v>
      </c>
    </row>
    <row r="6978" spans="2:12" x14ac:dyDescent="0.3">
      <c r="B6978" s="3" t="s">
        <v>278</v>
      </c>
      <c r="C6978" s="4">
        <v>2020</v>
      </c>
      <c r="D6978" s="3" t="s">
        <v>1458</v>
      </c>
      <c r="E6978" s="4">
        <v>0</v>
      </c>
      <c r="F6978" s="4"/>
      <c r="G6978" s="4">
        <v>0</v>
      </c>
      <c r="H6978" s="4">
        <v>0</v>
      </c>
      <c r="I6978" s="4">
        <v>0</v>
      </c>
      <c r="J6978" s="4"/>
      <c r="K6978" s="3" t="s">
        <v>1451</v>
      </c>
      <c r="L6978" s="4"/>
    </row>
    <row r="6979" spans="2:12" x14ac:dyDescent="0.3">
      <c r="B6979" s="3" t="s">
        <v>278</v>
      </c>
      <c r="C6979" s="4">
        <v>2021</v>
      </c>
      <c r="D6979" s="3" t="s">
        <v>1446</v>
      </c>
      <c r="E6979" s="4">
        <v>4621345</v>
      </c>
      <c r="F6979" s="4">
        <v>2429831</v>
      </c>
      <c r="G6979" s="4">
        <v>2191514</v>
      </c>
      <c r="H6979" s="4">
        <v>141685</v>
      </c>
      <c r="I6979" s="4">
        <v>2191514</v>
      </c>
      <c r="J6979" s="4">
        <v>2429831</v>
      </c>
      <c r="K6979" s="3" t="s">
        <v>1447</v>
      </c>
      <c r="L6979" s="4">
        <v>0.52578437662628519</v>
      </c>
    </row>
    <row r="6980" spans="2:12" x14ac:dyDescent="0.3">
      <c r="B6980" s="3" t="s">
        <v>278</v>
      </c>
      <c r="C6980" s="4">
        <v>2021</v>
      </c>
      <c r="D6980" s="3" t="s">
        <v>1448</v>
      </c>
      <c r="E6980" s="4">
        <v>0</v>
      </c>
      <c r="F6980" s="4">
        <v>0</v>
      </c>
      <c r="G6980" s="4">
        <v>0</v>
      </c>
      <c r="H6980" s="4">
        <v>0</v>
      </c>
      <c r="I6980" s="4">
        <v>0</v>
      </c>
      <c r="J6980" s="4">
        <v>0</v>
      </c>
      <c r="K6980" s="3" t="s">
        <v>1447</v>
      </c>
      <c r="L6980" s="4"/>
    </row>
    <row r="6981" spans="2:12" x14ac:dyDescent="0.3">
      <c r="B6981" s="3" t="s">
        <v>278</v>
      </c>
      <c r="C6981" s="4">
        <v>2021</v>
      </c>
      <c r="D6981" s="3" t="s">
        <v>1449</v>
      </c>
      <c r="E6981" s="4">
        <v>2941333</v>
      </c>
      <c r="F6981" s="4">
        <v>2482082</v>
      </c>
      <c r="G6981" s="4">
        <v>459251</v>
      </c>
      <c r="H6981" s="4">
        <v>353294</v>
      </c>
      <c r="I6981" s="4">
        <v>459251</v>
      </c>
      <c r="J6981" s="4">
        <v>2482082</v>
      </c>
      <c r="K6981" s="3" t="s">
        <v>1447</v>
      </c>
      <c r="L6981" s="4">
        <v>0.8438629696127572</v>
      </c>
    </row>
    <row r="6982" spans="2:12" x14ac:dyDescent="0.3">
      <c r="B6982" s="3" t="s">
        <v>278</v>
      </c>
      <c r="C6982" s="4">
        <v>2021</v>
      </c>
      <c r="D6982" s="3" t="s">
        <v>1450</v>
      </c>
      <c r="E6982" s="4">
        <v>2917637</v>
      </c>
      <c r="F6982" s="4"/>
      <c r="G6982" s="4">
        <v>2917637</v>
      </c>
      <c r="H6982" s="4">
        <v>8772</v>
      </c>
      <c r="I6982" s="4">
        <v>2917637</v>
      </c>
      <c r="J6982" s="4"/>
      <c r="K6982" s="3" t="s">
        <v>1451</v>
      </c>
      <c r="L6982" s="4"/>
    </row>
    <row r="6983" spans="2:12" x14ac:dyDescent="0.3">
      <c r="B6983" s="3" t="s">
        <v>278</v>
      </c>
      <c r="C6983" s="4">
        <v>2021</v>
      </c>
      <c r="D6983" s="3" t="s">
        <v>1452</v>
      </c>
      <c r="E6983" s="4">
        <v>0</v>
      </c>
      <c r="F6983" s="4">
        <v>0</v>
      </c>
      <c r="G6983" s="4">
        <v>0</v>
      </c>
      <c r="H6983" s="4">
        <v>0</v>
      </c>
      <c r="I6983" s="4">
        <v>0</v>
      </c>
      <c r="J6983" s="4">
        <v>0</v>
      </c>
      <c r="K6983" s="3" t="s">
        <v>1451</v>
      </c>
      <c r="L6983" s="4"/>
    </row>
    <row r="6984" spans="2:12" x14ac:dyDescent="0.3">
      <c r="B6984" s="3" t="s">
        <v>278</v>
      </c>
      <c r="C6984" s="4">
        <v>2021</v>
      </c>
      <c r="D6984" s="3" t="s">
        <v>1453</v>
      </c>
      <c r="E6984" s="4">
        <v>390797</v>
      </c>
      <c r="F6984" s="4">
        <v>211391</v>
      </c>
      <c r="G6984" s="4">
        <v>179406</v>
      </c>
      <c r="H6984" s="4">
        <v>9254</v>
      </c>
      <c r="I6984" s="4">
        <v>179406</v>
      </c>
      <c r="J6984" s="4">
        <v>211391</v>
      </c>
      <c r="K6984" s="3" t="s">
        <v>1451</v>
      </c>
      <c r="L6984" s="4">
        <v>0.54092278088112244</v>
      </c>
    </row>
    <row r="6985" spans="2:12" x14ac:dyDescent="0.3">
      <c r="B6985" s="3" t="s">
        <v>278</v>
      </c>
      <c r="C6985" s="4">
        <v>2021</v>
      </c>
      <c r="D6985" s="3" t="s">
        <v>1454</v>
      </c>
      <c r="E6985" s="4">
        <v>10556968</v>
      </c>
      <c r="F6985" s="4">
        <v>2365704</v>
      </c>
      <c r="G6985" s="4">
        <v>8191264</v>
      </c>
      <c r="H6985" s="4">
        <v>0</v>
      </c>
      <c r="I6985" s="4">
        <v>8191264</v>
      </c>
      <c r="J6985" s="4">
        <v>2365704</v>
      </c>
      <c r="K6985" s="3" t="s">
        <v>1447</v>
      </c>
      <c r="L6985" s="4">
        <v>0.22408934080315485</v>
      </c>
    </row>
    <row r="6986" spans="2:12" x14ac:dyDescent="0.3">
      <c r="B6986" s="3" t="s">
        <v>278</v>
      </c>
      <c r="C6986" s="4">
        <v>2021</v>
      </c>
      <c r="D6986" s="3" t="s">
        <v>1455</v>
      </c>
      <c r="E6986" s="4">
        <v>5199984</v>
      </c>
      <c r="F6986" s="4">
        <v>1948852</v>
      </c>
      <c r="G6986" s="4">
        <v>3251132</v>
      </c>
      <c r="H6986" s="4">
        <v>0</v>
      </c>
      <c r="I6986" s="4">
        <v>3251132</v>
      </c>
      <c r="J6986" s="4">
        <v>1948852</v>
      </c>
      <c r="K6986" s="3" t="s">
        <v>1447</v>
      </c>
      <c r="L6986" s="4">
        <v>0.37478038393964291</v>
      </c>
    </row>
    <row r="6987" spans="2:12" x14ac:dyDescent="0.3">
      <c r="B6987" s="3" t="s">
        <v>278</v>
      </c>
      <c r="C6987" s="4">
        <v>2021</v>
      </c>
      <c r="D6987" s="3" t="s">
        <v>1456</v>
      </c>
      <c r="E6987" s="4">
        <v>127363</v>
      </c>
      <c r="F6987" s="4">
        <v>60258</v>
      </c>
      <c r="G6987" s="4">
        <v>67105</v>
      </c>
      <c r="H6987" s="4">
        <v>3748277</v>
      </c>
      <c r="I6987" s="4">
        <v>67105</v>
      </c>
      <c r="J6987" s="4">
        <v>0</v>
      </c>
      <c r="K6987" s="3" t="s">
        <v>1447</v>
      </c>
      <c r="L6987" s="4">
        <v>0.47312013693144789</v>
      </c>
    </row>
    <row r="6988" spans="2:12" x14ac:dyDescent="0.3">
      <c r="B6988" s="3" t="s">
        <v>278</v>
      </c>
      <c r="C6988" s="4">
        <v>2021</v>
      </c>
      <c r="D6988" s="3" t="s">
        <v>1457</v>
      </c>
      <c r="E6988" s="4">
        <v>4098644</v>
      </c>
      <c r="F6988" s="4">
        <v>2727516</v>
      </c>
      <c r="G6988" s="4">
        <v>1371128</v>
      </c>
      <c r="H6988" s="4">
        <v>0</v>
      </c>
      <c r="I6988" s="4">
        <v>1371128</v>
      </c>
      <c r="J6988" s="4">
        <v>2727516</v>
      </c>
      <c r="K6988" s="3" t="s">
        <v>1447</v>
      </c>
      <c r="L6988" s="4">
        <v>0.66546789621152747</v>
      </c>
    </row>
    <row r="6989" spans="2:12" x14ac:dyDescent="0.3">
      <c r="B6989" s="3" t="s">
        <v>278</v>
      </c>
      <c r="C6989" s="4">
        <v>2021</v>
      </c>
      <c r="D6989" s="3" t="s">
        <v>1458</v>
      </c>
      <c r="E6989" s="4">
        <v>0</v>
      </c>
      <c r="F6989" s="4"/>
      <c r="G6989" s="4">
        <v>0</v>
      </c>
      <c r="H6989" s="4">
        <v>0</v>
      </c>
      <c r="I6989" s="4">
        <v>0</v>
      </c>
      <c r="J6989" s="4"/>
      <c r="K6989" s="3" t="s">
        <v>1451</v>
      </c>
      <c r="L6989" s="4"/>
    </row>
    <row r="6990" spans="2:12" x14ac:dyDescent="0.3">
      <c r="B6990" s="3" t="s">
        <v>278</v>
      </c>
      <c r="C6990" s="4">
        <v>2022</v>
      </c>
      <c r="D6990" s="3" t="s">
        <v>1446</v>
      </c>
      <c r="E6990" s="4">
        <v>4646090</v>
      </c>
      <c r="F6990" s="4">
        <v>2615725</v>
      </c>
      <c r="G6990" s="4">
        <v>2030365</v>
      </c>
      <c r="H6990" s="4">
        <v>696738</v>
      </c>
      <c r="I6990" s="4">
        <v>2030365</v>
      </c>
      <c r="J6990" s="4">
        <v>2615725</v>
      </c>
      <c r="K6990" s="3" t="s">
        <v>1447</v>
      </c>
      <c r="L6990" s="4">
        <v>0.56299490539356745</v>
      </c>
    </row>
    <row r="6991" spans="2:12" x14ac:dyDescent="0.3">
      <c r="B6991" s="3" t="s">
        <v>278</v>
      </c>
      <c r="C6991" s="4">
        <v>2022</v>
      </c>
      <c r="D6991" s="3" t="s">
        <v>1448</v>
      </c>
      <c r="E6991" s="4">
        <v>0</v>
      </c>
      <c r="F6991" s="4">
        <v>0</v>
      </c>
      <c r="G6991" s="4">
        <v>0</v>
      </c>
      <c r="H6991" s="4">
        <v>0</v>
      </c>
      <c r="I6991" s="4">
        <v>0</v>
      </c>
      <c r="J6991" s="4">
        <v>0</v>
      </c>
      <c r="K6991" s="3" t="s">
        <v>1460</v>
      </c>
      <c r="L6991" s="4"/>
    </row>
    <row r="6992" spans="2:12" x14ac:dyDescent="0.3">
      <c r="B6992" s="3" t="s">
        <v>278</v>
      </c>
      <c r="C6992" s="4">
        <v>2022</v>
      </c>
      <c r="D6992" s="3" t="s">
        <v>1449</v>
      </c>
      <c r="E6992" s="4">
        <v>3261783</v>
      </c>
      <c r="F6992" s="4">
        <v>2611610</v>
      </c>
      <c r="G6992" s="4">
        <v>650173</v>
      </c>
      <c r="H6992" s="4">
        <v>320450</v>
      </c>
      <c r="I6992" s="4">
        <v>650173</v>
      </c>
      <c r="J6992" s="4">
        <v>2611610</v>
      </c>
      <c r="K6992" s="3" t="s">
        <v>1460</v>
      </c>
      <c r="L6992" s="4">
        <v>0.80066944980705335</v>
      </c>
    </row>
    <row r="6993" spans="2:12" x14ac:dyDescent="0.3">
      <c r="B6993" s="3" t="s">
        <v>278</v>
      </c>
      <c r="C6993" s="4">
        <v>2022</v>
      </c>
      <c r="D6993" s="3" t="s">
        <v>1450</v>
      </c>
      <c r="E6993" s="4">
        <v>3611299</v>
      </c>
      <c r="F6993" s="4"/>
      <c r="G6993" s="4">
        <v>3611299</v>
      </c>
      <c r="H6993" s="4">
        <v>34745</v>
      </c>
      <c r="I6993" s="4">
        <v>3611299</v>
      </c>
      <c r="J6993" s="4"/>
      <c r="K6993" s="3" t="s">
        <v>1451</v>
      </c>
      <c r="L6993" s="4"/>
    </row>
    <row r="6994" spans="2:12" x14ac:dyDescent="0.3">
      <c r="B6994" s="3" t="s">
        <v>278</v>
      </c>
      <c r="C6994" s="4">
        <v>2022</v>
      </c>
      <c r="D6994" s="3" t="s">
        <v>1452</v>
      </c>
      <c r="E6994" s="4">
        <v>0</v>
      </c>
      <c r="F6994" s="4">
        <v>0</v>
      </c>
      <c r="G6994" s="4">
        <v>0</v>
      </c>
      <c r="H6994" s="4">
        <v>0</v>
      </c>
      <c r="I6994" s="4">
        <v>0</v>
      </c>
      <c r="J6994" s="4">
        <v>0</v>
      </c>
      <c r="K6994" s="3" t="s">
        <v>1447</v>
      </c>
      <c r="L6994" s="4"/>
    </row>
    <row r="6995" spans="2:12" x14ac:dyDescent="0.3">
      <c r="B6995" s="3" t="s">
        <v>278</v>
      </c>
      <c r="C6995" s="4">
        <v>2022</v>
      </c>
      <c r="D6995" s="3" t="s">
        <v>1453</v>
      </c>
      <c r="E6995" s="4">
        <v>404291</v>
      </c>
      <c r="F6995" s="4">
        <v>238477</v>
      </c>
      <c r="G6995" s="4">
        <v>165814</v>
      </c>
      <c r="H6995" s="4">
        <v>0</v>
      </c>
      <c r="I6995" s="4">
        <v>165814</v>
      </c>
      <c r="J6995" s="4">
        <v>238477</v>
      </c>
      <c r="K6995" s="3" t="s">
        <v>1451</v>
      </c>
      <c r="L6995" s="4">
        <v>0.58986472615022345</v>
      </c>
    </row>
    <row r="6996" spans="2:12" x14ac:dyDescent="0.3">
      <c r="B6996" s="3" t="s">
        <v>278</v>
      </c>
      <c r="C6996" s="4">
        <v>2022</v>
      </c>
      <c r="D6996" s="3" t="s">
        <v>1454</v>
      </c>
      <c r="E6996" s="4">
        <v>10566968</v>
      </c>
      <c r="F6996" s="4">
        <v>2629378</v>
      </c>
      <c r="G6996" s="4">
        <v>7937590</v>
      </c>
      <c r="H6996" s="4">
        <v>0</v>
      </c>
      <c r="I6996" s="4">
        <v>7937590</v>
      </c>
      <c r="J6996" s="4">
        <v>2629378</v>
      </c>
      <c r="K6996" s="3" t="s">
        <v>1447</v>
      </c>
      <c r="L6996" s="4">
        <v>0.24882993872982298</v>
      </c>
    </row>
    <row r="6997" spans="2:12" x14ac:dyDescent="0.3">
      <c r="B6997" s="3" t="s">
        <v>278</v>
      </c>
      <c r="C6997" s="4">
        <v>2022</v>
      </c>
      <c r="D6997" s="3" t="s">
        <v>1455</v>
      </c>
      <c r="E6997" s="4">
        <v>5199984</v>
      </c>
      <c r="F6997" s="4">
        <v>2078962</v>
      </c>
      <c r="G6997" s="4">
        <v>3121022</v>
      </c>
      <c r="H6997" s="4">
        <v>0</v>
      </c>
      <c r="I6997" s="4">
        <v>3121022</v>
      </c>
      <c r="J6997" s="4">
        <v>2078962</v>
      </c>
      <c r="K6997" s="3" t="s">
        <v>1460</v>
      </c>
      <c r="L6997" s="4">
        <v>0.39980161477419929</v>
      </c>
    </row>
    <row r="6998" spans="2:12" x14ac:dyDescent="0.3">
      <c r="B6998" s="3" t="s">
        <v>278</v>
      </c>
      <c r="C6998" s="4">
        <v>2022</v>
      </c>
      <c r="D6998" s="3" t="s">
        <v>1456</v>
      </c>
      <c r="E6998" s="4">
        <v>63921</v>
      </c>
      <c r="F6998" s="4">
        <v>0</v>
      </c>
      <c r="G6998" s="4">
        <v>63921</v>
      </c>
      <c r="H6998" s="4">
        <v>0</v>
      </c>
      <c r="I6998" s="4">
        <v>63921</v>
      </c>
      <c r="J6998" s="4">
        <v>0</v>
      </c>
      <c r="K6998" s="3" t="s">
        <v>1447</v>
      </c>
      <c r="L6998" s="4">
        <v>0</v>
      </c>
    </row>
    <row r="6999" spans="2:12" x14ac:dyDescent="0.3">
      <c r="B6999" s="3" t="s">
        <v>278</v>
      </c>
      <c r="C6999" s="4">
        <v>2022</v>
      </c>
      <c r="D6999" s="3" t="s">
        <v>1457</v>
      </c>
      <c r="E6999" s="4">
        <v>4098644</v>
      </c>
      <c r="F6999" s="4">
        <v>2925335</v>
      </c>
      <c r="G6999" s="4">
        <v>1173309</v>
      </c>
      <c r="H6999" s="4">
        <v>13497</v>
      </c>
      <c r="I6999" s="4">
        <v>1173309</v>
      </c>
      <c r="J6999" s="4">
        <v>2925335</v>
      </c>
      <c r="K6999" s="3" t="s">
        <v>1460</v>
      </c>
      <c r="L6999" s="4">
        <v>0.71373239539711186</v>
      </c>
    </row>
    <row r="7000" spans="2:12" x14ac:dyDescent="0.3">
      <c r="B7000" s="3" t="s">
        <v>278</v>
      </c>
      <c r="C7000" s="4">
        <v>2022</v>
      </c>
      <c r="D7000" s="3" t="s">
        <v>1458</v>
      </c>
      <c r="E7000" s="4">
        <v>0</v>
      </c>
      <c r="F7000" s="4"/>
      <c r="G7000" s="4">
        <v>0</v>
      </c>
      <c r="H7000" s="4">
        <v>0</v>
      </c>
      <c r="I7000" s="4">
        <v>0</v>
      </c>
      <c r="J7000" s="4"/>
      <c r="K7000" s="3" t="s">
        <v>1451</v>
      </c>
      <c r="L7000" s="4"/>
    </row>
    <row r="7001" spans="2:12" x14ac:dyDescent="0.3">
      <c r="B7001" s="3" t="s">
        <v>278</v>
      </c>
      <c r="C7001" s="4">
        <v>2023</v>
      </c>
      <c r="D7001" s="3" t="s">
        <v>1446</v>
      </c>
      <c r="E7001" s="4">
        <v>4665804</v>
      </c>
      <c r="F7001" s="4">
        <v>2812809</v>
      </c>
      <c r="G7001" s="4">
        <v>1852995</v>
      </c>
      <c r="H7001" s="4">
        <v>8407</v>
      </c>
      <c r="I7001" s="4">
        <v>1852995</v>
      </c>
      <c r="J7001" s="4">
        <v>2812809</v>
      </c>
      <c r="K7001" s="3" t="s">
        <v>1459</v>
      </c>
      <c r="L7001" s="4">
        <v>0.6028562279941464</v>
      </c>
    </row>
    <row r="7002" spans="2:12" x14ac:dyDescent="0.3">
      <c r="B7002" s="3" t="s">
        <v>278</v>
      </c>
      <c r="C7002" s="4">
        <v>2023</v>
      </c>
      <c r="D7002" s="3" t="s">
        <v>1448</v>
      </c>
      <c r="E7002" s="4">
        <v>0</v>
      </c>
      <c r="F7002" s="4">
        <v>0</v>
      </c>
      <c r="G7002" s="4">
        <v>0</v>
      </c>
      <c r="H7002" s="4">
        <v>0</v>
      </c>
      <c r="I7002" s="4">
        <v>0</v>
      </c>
      <c r="J7002" s="4">
        <v>0</v>
      </c>
      <c r="K7002" s="3" t="s">
        <v>1451</v>
      </c>
      <c r="L7002" s="4"/>
    </row>
    <row r="7003" spans="2:12" x14ac:dyDescent="0.3">
      <c r="B7003" s="3" t="s">
        <v>278</v>
      </c>
      <c r="C7003" s="4">
        <v>2023</v>
      </c>
      <c r="D7003" s="3" t="s">
        <v>1449</v>
      </c>
      <c r="E7003" s="4">
        <v>3447166</v>
      </c>
      <c r="F7003" s="4">
        <v>2738682</v>
      </c>
      <c r="G7003" s="4">
        <v>708484</v>
      </c>
      <c r="H7003" s="4">
        <v>185383</v>
      </c>
      <c r="I7003" s="4">
        <v>708484</v>
      </c>
      <c r="J7003" s="4">
        <v>2738682</v>
      </c>
      <c r="K7003" s="3" t="s">
        <v>1460</v>
      </c>
      <c r="L7003" s="4">
        <v>0.79447348923724592</v>
      </c>
    </row>
    <row r="7004" spans="2:12" x14ac:dyDescent="0.3">
      <c r="B7004" s="3" t="s">
        <v>278</v>
      </c>
      <c r="C7004" s="4">
        <v>2023</v>
      </c>
      <c r="D7004" s="3" t="s">
        <v>1450</v>
      </c>
      <c r="E7004" s="4">
        <v>3602770</v>
      </c>
      <c r="F7004" s="4"/>
      <c r="G7004" s="4">
        <v>3602770</v>
      </c>
      <c r="H7004" s="4">
        <v>-5450</v>
      </c>
      <c r="I7004" s="4">
        <v>3602770</v>
      </c>
      <c r="J7004" s="4"/>
      <c r="K7004" s="3" t="s">
        <v>1451</v>
      </c>
      <c r="L7004" s="4"/>
    </row>
    <row r="7005" spans="2:12" x14ac:dyDescent="0.3">
      <c r="B7005" s="3" t="s">
        <v>278</v>
      </c>
      <c r="C7005" s="4">
        <v>2023</v>
      </c>
      <c r="D7005" s="3" t="s">
        <v>1452</v>
      </c>
      <c r="E7005" s="4">
        <v>0</v>
      </c>
      <c r="F7005" s="4">
        <v>0</v>
      </c>
      <c r="G7005" s="4">
        <v>0</v>
      </c>
      <c r="H7005" s="4">
        <v>0</v>
      </c>
      <c r="I7005" s="4">
        <v>0</v>
      </c>
      <c r="J7005" s="4">
        <v>0</v>
      </c>
      <c r="K7005" s="3" t="s">
        <v>1451</v>
      </c>
      <c r="L7005" s="4"/>
    </row>
    <row r="7006" spans="2:12" x14ac:dyDescent="0.3">
      <c r="B7006" s="3" t="s">
        <v>278</v>
      </c>
      <c r="C7006" s="4">
        <v>2023</v>
      </c>
      <c r="D7006" s="3" t="s">
        <v>1453</v>
      </c>
      <c r="E7006" s="4">
        <v>404291</v>
      </c>
      <c r="F7006" s="4">
        <v>265563</v>
      </c>
      <c r="G7006" s="4">
        <v>138728</v>
      </c>
      <c r="H7006" s="4">
        <v>0</v>
      </c>
      <c r="I7006" s="4">
        <v>138728</v>
      </c>
      <c r="J7006" s="4">
        <v>265563</v>
      </c>
      <c r="K7006" s="3" t="s">
        <v>1451</v>
      </c>
      <c r="L7006" s="4">
        <v>0.65686102337177921</v>
      </c>
    </row>
    <row r="7007" spans="2:12" x14ac:dyDescent="0.3">
      <c r="B7007" s="3" t="s">
        <v>278</v>
      </c>
      <c r="C7007" s="4">
        <v>2023</v>
      </c>
      <c r="D7007" s="3" t="s">
        <v>1454</v>
      </c>
      <c r="E7007" s="4">
        <v>12405590</v>
      </c>
      <c r="F7007" s="4">
        <v>2939018</v>
      </c>
      <c r="G7007" s="4">
        <v>9466572</v>
      </c>
      <c r="H7007" s="4">
        <v>1838623</v>
      </c>
      <c r="I7007" s="4">
        <v>9466572</v>
      </c>
      <c r="J7007" s="4">
        <v>2939018</v>
      </c>
      <c r="K7007" s="3" t="s">
        <v>1459</v>
      </c>
      <c r="L7007" s="4">
        <v>0.23691077973719912</v>
      </c>
    </row>
    <row r="7008" spans="2:12" x14ac:dyDescent="0.3">
      <c r="B7008" s="3" t="s">
        <v>278</v>
      </c>
      <c r="C7008" s="4">
        <v>2023</v>
      </c>
      <c r="D7008" s="3" t="s">
        <v>1455</v>
      </c>
      <c r="E7008" s="4">
        <v>5199984</v>
      </c>
      <c r="F7008" s="4">
        <v>2209072</v>
      </c>
      <c r="G7008" s="4">
        <v>2990912</v>
      </c>
      <c r="H7008" s="4">
        <v>0</v>
      </c>
      <c r="I7008" s="4">
        <v>2990912</v>
      </c>
      <c r="J7008" s="4">
        <v>2209072</v>
      </c>
      <c r="K7008" s="3" t="s">
        <v>1460</v>
      </c>
      <c r="L7008" s="4">
        <v>0.42482284560875572</v>
      </c>
    </row>
    <row r="7009" spans="2:12" x14ac:dyDescent="0.3">
      <c r="B7009" s="3" t="s">
        <v>278</v>
      </c>
      <c r="C7009" s="4">
        <v>2023</v>
      </c>
      <c r="D7009" s="3" t="s">
        <v>1456</v>
      </c>
      <c r="E7009" s="4">
        <v>127363</v>
      </c>
      <c r="F7009" s="4">
        <v>66626</v>
      </c>
      <c r="G7009" s="4">
        <v>60737</v>
      </c>
      <c r="H7009" s="4">
        <v>0</v>
      </c>
      <c r="I7009" s="4">
        <v>60737</v>
      </c>
      <c r="J7009" s="4">
        <v>0</v>
      </c>
      <c r="K7009" s="3" t="s">
        <v>1459</v>
      </c>
      <c r="L7009" s="4">
        <v>0.52311895919537066</v>
      </c>
    </row>
    <row r="7010" spans="2:12" x14ac:dyDescent="0.3">
      <c r="B7010" s="3" t="s">
        <v>278</v>
      </c>
      <c r="C7010" s="4">
        <v>2023</v>
      </c>
      <c r="D7010" s="3" t="s">
        <v>1457</v>
      </c>
      <c r="E7010" s="4">
        <v>4098644</v>
      </c>
      <c r="F7010" s="4">
        <v>3123154</v>
      </c>
      <c r="G7010" s="4">
        <v>975490</v>
      </c>
      <c r="H7010" s="4">
        <v>0</v>
      </c>
      <c r="I7010" s="4">
        <v>975490</v>
      </c>
      <c r="J7010" s="4">
        <v>3123154</v>
      </c>
      <c r="K7010" s="3" t="s">
        <v>1460</v>
      </c>
      <c r="L7010" s="4">
        <v>0.76199689458269615</v>
      </c>
    </row>
    <row r="7011" spans="2:12" x14ac:dyDescent="0.3">
      <c r="B7011" s="3" t="s">
        <v>278</v>
      </c>
      <c r="C7011" s="4">
        <v>2023</v>
      </c>
      <c r="D7011" s="3" t="s">
        <v>1458</v>
      </c>
      <c r="E7011" s="4">
        <v>0</v>
      </c>
      <c r="F7011" s="4"/>
      <c r="G7011" s="4">
        <v>0</v>
      </c>
      <c r="H7011" s="4">
        <v>0</v>
      </c>
      <c r="I7011" s="4">
        <v>0</v>
      </c>
      <c r="J7011" s="4"/>
      <c r="K7011" s="3" t="s">
        <v>1451</v>
      </c>
      <c r="L7011" s="4"/>
    </row>
    <row r="7012" spans="2:12" x14ac:dyDescent="0.3">
      <c r="B7012" s="3" t="s">
        <v>278</v>
      </c>
      <c r="C7012" s="4">
        <v>2024</v>
      </c>
      <c r="D7012" s="3" t="s">
        <v>1446</v>
      </c>
      <c r="E7012" s="4">
        <v>4791666</v>
      </c>
      <c r="F7012" s="4">
        <v>3001958</v>
      </c>
      <c r="G7012" s="4">
        <v>1789708</v>
      </c>
      <c r="H7012" s="4">
        <v>125862</v>
      </c>
      <c r="I7012" s="4">
        <v>4791666</v>
      </c>
      <c r="J7012" s="4">
        <v>189149</v>
      </c>
      <c r="K7012" s="3" t="s">
        <v>1460</v>
      </c>
      <c r="L7012" s="4">
        <v>0.62649566977331062</v>
      </c>
    </row>
    <row r="7013" spans="2:12" x14ac:dyDescent="0.3">
      <c r="B7013" s="3" t="s">
        <v>278</v>
      </c>
      <c r="C7013" s="4">
        <v>2024</v>
      </c>
      <c r="D7013" s="3" t="s">
        <v>1448</v>
      </c>
      <c r="E7013" s="4">
        <v>0</v>
      </c>
      <c r="F7013" s="4">
        <v>0</v>
      </c>
      <c r="G7013" s="4">
        <v>0</v>
      </c>
      <c r="H7013" s="4">
        <v>0</v>
      </c>
      <c r="I7013" s="4">
        <v>0</v>
      </c>
      <c r="J7013" s="4">
        <v>0</v>
      </c>
      <c r="K7013" s="3"/>
      <c r="L7013" s="4"/>
    </row>
    <row r="7014" spans="2:12" x14ac:dyDescent="0.3">
      <c r="B7014" s="3" t="s">
        <v>278</v>
      </c>
      <c r="C7014" s="4">
        <v>2024</v>
      </c>
      <c r="D7014" s="3" t="s">
        <v>1449</v>
      </c>
      <c r="E7014" s="4">
        <v>3961808</v>
      </c>
      <c r="F7014" s="4">
        <v>2861977</v>
      </c>
      <c r="G7014" s="4">
        <v>1099831</v>
      </c>
      <c r="H7014" s="4">
        <v>514642</v>
      </c>
      <c r="I7014" s="4">
        <v>3961808</v>
      </c>
      <c r="J7014" s="4">
        <v>123295</v>
      </c>
      <c r="K7014" s="3" t="s">
        <v>1460</v>
      </c>
      <c r="L7014" s="4">
        <v>0.72239164543057111</v>
      </c>
    </row>
    <row r="7015" spans="2:12" x14ac:dyDescent="0.3">
      <c r="B7015" s="3" t="s">
        <v>278</v>
      </c>
      <c r="C7015" s="4">
        <v>2024</v>
      </c>
      <c r="D7015" s="3" t="s">
        <v>1450</v>
      </c>
      <c r="E7015" s="4">
        <v>3599691</v>
      </c>
      <c r="F7015" s="4"/>
      <c r="G7015" s="4">
        <v>3599691</v>
      </c>
      <c r="H7015" s="4">
        <v>0</v>
      </c>
      <c r="I7015" s="4">
        <v>3599691</v>
      </c>
      <c r="J7015" s="4"/>
      <c r="K7015" s="3" t="s">
        <v>1451</v>
      </c>
      <c r="L7015" s="4"/>
    </row>
    <row r="7016" spans="2:12" x14ac:dyDescent="0.3">
      <c r="B7016" s="3" t="s">
        <v>278</v>
      </c>
      <c r="C7016" s="4">
        <v>2024</v>
      </c>
      <c r="D7016" s="3" t="s">
        <v>1452</v>
      </c>
      <c r="E7016" s="4">
        <v>0</v>
      </c>
      <c r="F7016" s="4">
        <v>0</v>
      </c>
      <c r="G7016" s="4">
        <v>0</v>
      </c>
      <c r="H7016" s="4">
        <v>0</v>
      </c>
      <c r="I7016" s="4">
        <v>0</v>
      </c>
      <c r="J7016" s="4">
        <v>0</v>
      </c>
      <c r="K7016" s="3"/>
      <c r="L7016" s="4"/>
    </row>
    <row r="7017" spans="2:12" x14ac:dyDescent="0.3">
      <c r="B7017" s="3" t="s">
        <v>278</v>
      </c>
      <c r="C7017" s="4">
        <v>2024</v>
      </c>
      <c r="D7017" s="3" t="s">
        <v>1453</v>
      </c>
      <c r="E7017" s="4">
        <v>404291</v>
      </c>
      <c r="F7017" s="4">
        <v>291900</v>
      </c>
      <c r="G7017" s="4">
        <v>112391</v>
      </c>
      <c r="H7017" s="4">
        <v>0</v>
      </c>
      <c r="I7017" s="4">
        <v>0</v>
      </c>
      <c r="J7017" s="4">
        <v>0</v>
      </c>
      <c r="K7017" s="3" t="s">
        <v>1451</v>
      </c>
      <c r="L7017" s="4">
        <v>0.722004694638268</v>
      </c>
    </row>
    <row r="7018" spans="2:12" x14ac:dyDescent="0.3">
      <c r="B7018" s="3" t="s">
        <v>278</v>
      </c>
      <c r="C7018" s="4">
        <v>2024</v>
      </c>
      <c r="D7018" s="3" t="s">
        <v>1454</v>
      </c>
      <c r="E7018" s="4">
        <v>12710627</v>
      </c>
      <c r="F7018" s="4">
        <v>3256534</v>
      </c>
      <c r="G7018" s="4">
        <v>9454093</v>
      </c>
      <c r="H7018" s="4">
        <v>305037</v>
      </c>
      <c r="I7018" s="4">
        <v>12710627</v>
      </c>
      <c r="J7018" s="4">
        <v>317516</v>
      </c>
      <c r="K7018" s="3" t="s">
        <v>1460</v>
      </c>
      <c r="L7018" s="4">
        <v>0.25620561440438777</v>
      </c>
    </row>
    <row r="7019" spans="2:12" x14ac:dyDescent="0.3">
      <c r="B7019" s="3" t="s">
        <v>278</v>
      </c>
      <c r="C7019" s="4">
        <v>2024</v>
      </c>
      <c r="D7019" s="3" t="s">
        <v>1455</v>
      </c>
      <c r="E7019" s="4">
        <v>5199984</v>
      </c>
      <c r="F7019" s="4">
        <v>2339182</v>
      </c>
      <c r="G7019" s="4">
        <v>2860802</v>
      </c>
      <c r="H7019" s="4">
        <v>0</v>
      </c>
      <c r="I7019" s="4">
        <v>5199984</v>
      </c>
      <c r="J7019" s="4">
        <v>130110</v>
      </c>
      <c r="K7019" s="3" t="s">
        <v>1460</v>
      </c>
      <c r="L7019" s="4">
        <v>0.44984407644331215</v>
      </c>
    </row>
    <row r="7020" spans="2:12" x14ac:dyDescent="0.3">
      <c r="B7020" s="3" t="s">
        <v>278</v>
      </c>
      <c r="C7020" s="4">
        <v>2024</v>
      </c>
      <c r="D7020" s="3" t="s">
        <v>1456</v>
      </c>
      <c r="E7020" s="4">
        <v>127363</v>
      </c>
      <c r="F7020" s="4">
        <v>69810</v>
      </c>
      <c r="G7020" s="4">
        <v>57553</v>
      </c>
      <c r="H7020" s="4">
        <v>0</v>
      </c>
      <c r="I7020" s="4">
        <v>419263</v>
      </c>
      <c r="J7020" s="4">
        <v>26337</v>
      </c>
      <c r="K7020" s="3" t="s">
        <v>1460</v>
      </c>
      <c r="L7020" s="4">
        <v>0.54811837032733213</v>
      </c>
    </row>
    <row r="7021" spans="2:12" x14ac:dyDescent="0.3">
      <c r="B7021" s="3" t="s">
        <v>278</v>
      </c>
      <c r="C7021" s="4">
        <v>2024</v>
      </c>
      <c r="D7021" s="3" t="s">
        <v>1457</v>
      </c>
      <c r="E7021" s="4">
        <v>4098644</v>
      </c>
      <c r="F7021" s="4">
        <v>3320973</v>
      </c>
      <c r="G7021" s="4">
        <v>777671</v>
      </c>
      <c r="H7021" s="4">
        <v>0</v>
      </c>
      <c r="I7021" s="4">
        <v>4098644</v>
      </c>
      <c r="J7021" s="4">
        <v>197819</v>
      </c>
      <c r="K7021" s="3" t="s">
        <v>1460</v>
      </c>
      <c r="L7021" s="4">
        <v>0.81026139376828044</v>
      </c>
    </row>
    <row r="7022" spans="2:12" x14ac:dyDescent="0.3">
      <c r="B7022" s="3" t="s">
        <v>278</v>
      </c>
      <c r="C7022" s="4">
        <v>2024</v>
      </c>
      <c r="D7022" s="3" t="s">
        <v>1458</v>
      </c>
      <c r="E7022" s="4">
        <v>0</v>
      </c>
      <c r="F7022" s="4"/>
      <c r="G7022" s="4">
        <v>0</v>
      </c>
      <c r="H7022" s="4">
        <v>0</v>
      </c>
      <c r="I7022" s="4">
        <v>0</v>
      </c>
      <c r="J7022" s="4"/>
      <c r="K7022" s="3" t="s">
        <v>1451</v>
      </c>
      <c r="L7022" s="4"/>
    </row>
    <row r="7023" spans="2:12" x14ac:dyDescent="0.3">
      <c r="B7023" s="3" t="s">
        <v>280</v>
      </c>
      <c r="C7023" s="4">
        <v>2019</v>
      </c>
      <c r="D7023" s="3" t="s">
        <v>1446</v>
      </c>
      <c r="E7023" s="4">
        <v>11456943</v>
      </c>
      <c r="F7023" s="4">
        <v>7190923</v>
      </c>
      <c r="G7023" s="4">
        <v>4266020</v>
      </c>
      <c r="H7023" s="4">
        <v>58166</v>
      </c>
      <c r="I7023" s="4">
        <v>0</v>
      </c>
      <c r="J7023" s="4">
        <v>0</v>
      </c>
      <c r="K7023" s="3" t="s">
        <v>1447</v>
      </c>
      <c r="L7023" s="4">
        <v>0.62764761943914704</v>
      </c>
    </row>
    <row r="7024" spans="2:12" x14ac:dyDescent="0.3">
      <c r="B7024" s="3" t="s">
        <v>280</v>
      </c>
      <c r="C7024" s="4">
        <v>2019</v>
      </c>
      <c r="D7024" s="3" t="s">
        <v>1448</v>
      </c>
      <c r="E7024" s="4">
        <v>5338007</v>
      </c>
      <c r="F7024" s="4">
        <v>2981447</v>
      </c>
      <c r="G7024" s="4">
        <v>2356560</v>
      </c>
      <c r="H7024" s="4">
        <v>9300</v>
      </c>
      <c r="I7024" s="4">
        <v>0</v>
      </c>
      <c r="J7024" s="4">
        <v>0</v>
      </c>
      <c r="K7024" s="3" t="s">
        <v>1447</v>
      </c>
      <c r="L7024" s="4">
        <v>0.55853186404588828</v>
      </c>
    </row>
    <row r="7025" spans="2:12" x14ac:dyDescent="0.3">
      <c r="B7025" s="3" t="s">
        <v>280</v>
      </c>
      <c r="C7025" s="4">
        <v>2019</v>
      </c>
      <c r="D7025" s="3" t="s">
        <v>1449</v>
      </c>
      <c r="E7025" s="4">
        <v>3798241</v>
      </c>
      <c r="F7025" s="4">
        <v>1877389</v>
      </c>
      <c r="G7025" s="4">
        <v>1920852</v>
      </c>
      <c r="H7025" s="4">
        <v>114462</v>
      </c>
      <c r="I7025" s="4">
        <v>0</v>
      </c>
      <c r="J7025" s="4">
        <v>0</v>
      </c>
      <c r="K7025" s="3" t="s">
        <v>1447</v>
      </c>
      <c r="L7025" s="4">
        <v>0.49427853577484948</v>
      </c>
    </row>
    <row r="7026" spans="2:12" x14ac:dyDescent="0.3">
      <c r="B7026" s="3" t="s">
        <v>280</v>
      </c>
      <c r="C7026" s="4">
        <v>2019</v>
      </c>
      <c r="D7026" s="3" t="s">
        <v>1450</v>
      </c>
      <c r="E7026" s="4">
        <v>3005857</v>
      </c>
      <c r="F7026" s="4"/>
      <c r="G7026" s="4">
        <v>3005857</v>
      </c>
      <c r="H7026" s="4">
        <v>506</v>
      </c>
      <c r="I7026" s="4">
        <v>3005857</v>
      </c>
      <c r="J7026" s="4"/>
      <c r="K7026" s="3" t="s">
        <v>1451</v>
      </c>
      <c r="L7026" s="4"/>
    </row>
    <row r="7027" spans="2:12" x14ac:dyDescent="0.3">
      <c r="B7027" s="3" t="s">
        <v>280</v>
      </c>
      <c r="C7027" s="4">
        <v>2019</v>
      </c>
      <c r="D7027" s="3" t="s">
        <v>1452</v>
      </c>
      <c r="E7027" s="4">
        <v>0</v>
      </c>
      <c r="F7027" s="4">
        <v>0</v>
      </c>
      <c r="G7027" s="4">
        <v>0</v>
      </c>
      <c r="H7027" s="4">
        <v>0</v>
      </c>
      <c r="I7027" s="4">
        <v>0</v>
      </c>
      <c r="J7027" s="4">
        <v>0</v>
      </c>
      <c r="K7027" s="3" t="s">
        <v>1447</v>
      </c>
      <c r="L7027" s="4"/>
    </row>
    <row r="7028" spans="2:12" x14ac:dyDescent="0.3">
      <c r="B7028" s="3" t="s">
        <v>280</v>
      </c>
      <c r="C7028" s="4">
        <v>2019</v>
      </c>
      <c r="D7028" s="3" t="s">
        <v>1453</v>
      </c>
      <c r="E7028" s="4">
        <v>2476453</v>
      </c>
      <c r="F7028" s="4">
        <v>1782461</v>
      </c>
      <c r="G7028" s="4">
        <v>693992</v>
      </c>
      <c r="H7028" s="4">
        <v>561838</v>
      </c>
      <c r="I7028" s="4">
        <v>0</v>
      </c>
      <c r="J7028" s="4">
        <v>0</v>
      </c>
      <c r="K7028" s="3" t="s">
        <v>1451</v>
      </c>
      <c r="L7028" s="4">
        <v>0.71976371043585319</v>
      </c>
    </row>
    <row r="7029" spans="2:12" x14ac:dyDescent="0.3">
      <c r="B7029" s="3" t="s">
        <v>280</v>
      </c>
      <c r="C7029" s="4">
        <v>2019</v>
      </c>
      <c r="D7029" s="3" t="s">
        <v>1454</v>
      </c>
      <c r="E7029" s="4">
        <v>3896160</v>
      </c>
      <c r="F7029" s="4">
        <v>2350031</v>
      </c>
      <c r="G7029" s="4">
        <v>1546129</v>
      </c>
      <c r="H7029" s="4">
        <v>39857</v>
      </c>
      <c r="I7029" s="4">
        <v>0</v>
      </c>
      <c r="J7029" s="4">
        <v>0</v>
      </c>
      <c r="K7029" s="3" t="s">
        <v>1447</v>
      </c>
      <c r="L7029" s="4">
        <v>0.60316593774382987</v>
      </c>
    </row>
    <row r="7030" spans="2:12" x14ac:dyDescent="0.3">
      <c r="B7030" s="3" t="s">
        <v>280</v>
      </c>
      <c r="C7030" s="4">
        <v>2019</v>
      </c>
      <c r="D7030" s="3" t="s">
        <v>1455</v>
      </c>
      <c r="E7030" s="4">
        <v>17066060</v>
      </c>
      <c r="F7030" s="4">
        <v>8041696</v>
      </c>
      <c r="G7030" s="4">
        <v>9024364</v>
      </c>
      <c r="H7030" s="4">
        <v>79948</v>
      </c>
      <c r="I7030" s="4">
        <v>0</v>
      </c>
      <c r="J7030" s="4">
        <v>0</v>
      </c>
      <c r="K7030" s="3" t="s">
        <v>1447</v>
      </c>
      <c r="L7030" s="4">
        <v>0.47120987503852674</v>
      </c>
    </row>
    <row r="7031" spans="2:12" x14ac:dyDescent="0.3">
      <c r="B7031" s="3" t="s">
        <v>280</v>
      </c>
      <c r="C7031" s="4">
        <v>2019</v>
      </c>
      <c r="D7031" s="3" t="s">
        <v>1456</v>
      </c>
      <c r="E7031" s="4">
        <v>20592922</v>
      </c>
      <c r="F7031" s="4">
        <v>11443834</v>
      </c>
      <c r="G7031" s="4">
        <v>9149088</v>
      </c>
      <c r="H7031" s="4">
        <v>275509</v>
      </c>
      <c r="I7031" s="4">
        <v>0</v>
      </c>
      <c r="J7031" s="4">
        <v>0</v>
      </c>
      <c r="K7031" s="3" t="s">
        <v>1447</v>
      </c>
      <c r="L7031" s="4">
        <v>0.55571686232774542</v>
      </c>
    </row>
    <row r="7032" spans="2:12" x14ac:dyDescent="0.3">
      <c r="B7032" s="3" t="s">
        <v>280</v>
      </c>
      <c r="C7032" s="4">
        <v>2019</v>
      </c>
      <c r="D7032" s="3" t="s">
        <v>1457</v>
      </c>
      <c r="E7032" s="4">
        <v>19117441</v>
      </c>
      <c r="F7032" s="4">
        <v>8757171</v>
      </c>
      <c r="G7032" s="4">
        <v>10360270</v>
      </c>
      <c r="H7032" s="4">
        <v>196916</v>
      </c>
      <c r="I7032" s="4">
        <v>0</v>
      </c>
      <c r="J7032" s="4">
        <v>0</v>
      </c>
      <c r="K7032" s="3" t="s">
        <v>1460</v>
      </c>
      <c r="L7032" s="4">
        <v>0.45807234346898207</v>
      </c>
    </row>
    <row r="7033" spans="2:12" x14ac:dyDescent="0.3">
      <c r="B7033" s="3" t="s">
        <v>280</v>
      </c>
      <c r="C7033" s="4">
        <v>2019</v>
      </c>
      <c r="D7033" s="3" t="s">
        <v>1458</v>
      </c>
      <c r="E7033" s="4">
        <v>87322</v>
      </c>
      <c r="F7033" s="4"/>
      <c r="G7033" s="4">
        <v>87322</v>
      </c>
      <c r="H7033" s="4">
        <v>87322</v>
      </c>
      <c r="I7033" s="4">
        <v>87322</v>
      </c>
      <c r="J7033" s="4"/>
      <c r="K7033" s="3" t="s">
        <v>1451</v>
      </c>
      <c r="L7033" s="4"/>
    </row>
    <row r="7034" spans="2:12" x14ac:dyDescent="0.3">
      <c r="B7034" s="3" t="s">
        <v>280</v>
      </c>
      <c r="C7034" s="4">
        <v>2020</v>
      </c>
      <c r="D7034" s="3" t="s">
        <v>1446</v>
      </c>
      <c r="E7034" s="4">
        <v>11574498</v>
      </c>
      <c r="F7034" s="4">
        <v>7400090</v>
      </c>
      <c r="G7034" s="4">
        <v>4174408</v>
      </c>
      <c r="H7034" s="4">
        <v>117556</v>
      </c>
      <c r="I7034" s="4">
        <v>0</v>
      </c>
      <c r="J7034" s="4">
        <v>0</v>
      </c>
      <c r="K7034" s="3" t="s">
        <v>1447</v>
      </c>
      <c r="L7034" s="4">
        <v>0.63934435860630845</v>
      </c>
    </row>
    <row r="7035" spans="2:12" x14ac:dyDescent="0.3">
      <c r="B7035" s="3" t="s">
        <v>280</v>
      </c>
      <c r="C7035" s="4">
        <v>2020</v>
      </c>
      <c r="D7035" s="3" t="s">
        <v>1448</v>
      </c>
      <c r="E7035" s="4">
        <v>5338007</v>
      </c>
      <c r="F7035" s="4">
        <v>3099530</v>
      </c>
      <c r="G7035" s="4">
        <v>2238477</v>
      </c>
      <c r="H7035" s="4">
        <v>0</v>
      </c>
      <c r="I7035" s="4">
        <v>0</v>
      </c>
      <c r="J7035" s="4">
        <v>0</v>
      </c>
      <c r="K7035" s="3" t="s">
        <v>1447</v>
      </c>
      <c r="L7035" s="4">
        <v>0.5806530414815867</v>
      </c>
    </row>
    <row r="7036" spans="2:12" x14ac:dyDescent="0.3">
      <c r="B7036" s="3" t="s">
        <v>280</v>
      </c>
      <c r="C7036" s="4">
        <v>2020</v>
      </c>
      <c r="D7036" s="3" t="s">
        <v>1449</v>
      </c>
      <c r="E7036" s="4">
        <v>3966348</v>
      </c>
      <c r="F7036" s="4">
        <v>2094531</v>
      </c>
      <c r="G7036" s="4">
        <v>1871817</v>
      </c>
      <c r="H7036" s="4">
        <v>168107</v>
      </c>
      <c r="I7036" s="4">
        <v>0</v>
      </c>
      <c r="J7036" s="4">
        <v>0</v>
      </c>
      <c r="K7036" s="3" t="s">
        <v>1447</v>
      </c>
      <c r="L7036" s="4">
        <v>0.52807544875033663</v>
      </c>
    </row>
    <row r="7037" spans="2:12" x14ac:dyDescent="0.3">
      <c r="B7037" s="3" t="s">
        <v>280</v>
      </c>
      <c r="C7037" s="4">
        <v>2020</v>
      </c>
      <c r="D7037" s="3" t="s">
        <v>1450</v>
      </c>
      <c r="E7037" s="4">
        <v>3005857</v>
      </c>
      <c r="F7037" s="4"/>
      <c r="G7037" s="4">
        <v>3005857</v>
      </c>
      <c r="H7037" s="4">
        <v>0</v>
      </c>
      <c r="I7037" s="4">
        <v>3005857</v>
      </c>
      <c r="J7037" s="4"/>
      <c r="K7037" s="3" t="s">
        <v>1451</v>
      </c>
      <c r="L7037" s="4"/>
    </row>
    <row r="7038" spans="2:12" x14ac:dyDescent="0.3">
      <c r="B7038" s="3" t="s">
        <v>280</v>
      </c>
      <c r="C7038" s="4">
        <v>2020</v>
      </c>
      <c r="D7038" s="3" t="s">
        <v>1452</v>
      </c>
      <c r="E7038" s="4">
        <v>0</v>
      </c>
      <c r="F7038" s="4">
        <v>0</v>
      </c>
      <c r="G7038" s="4">
        <v>0</v>
      </c>
      <c r="H7038" s="4">
        <v>0</v>
      </c>
      <c r="I7038" s="4">
        <v>0</v>
      </c>
      <c r="J7038" s="4">
        <v>0</v>
      </c>
      <c r="K7038" s="3" t="s">
        <v>1451</v>
      </c>
      <c r="L7038" s="4"/>
    </row>
    <row r="7039" spans="2:12" x14ac:dyDescent="0.3">
      <c r="B7039" s="3" t="s">
        <v>280</v>
      </c>
      <c r="C7039" s="4">
        <v>2020</v>
      </c>
      <c r="D7039" s="3" t="s">
        <v>1453</v>
      </c>
      <c r="E7039" s="4">
        <v>2552230</v>
      </c>
      <c r="F7039" s="4">
        <v>1867614</v>
      </c>
      <c r="G7039" s="4">
        <v>684616</v>
      </c>
      <c r="H7039" s="4">
        <v>18087</v>
      </c>
      <c r="I7039" s="4">
        <v>0</v>
      </c>
      <c r="J7039" s="4">
        <v>0</v>
      </c>
      <c r="K7039" s="3" t="s">
        <v>1451</v>
      </c>
      <c r="L7039" s="4">
        <v>0.73175771776054666</v>
      </c>
    </row>
    <row r="7040" spans="2:12" x14ac:dyDescent="0.3">
      <c r="B7040" s="3" t="s">
        <v>280</v>
      </c>
      <c r="C7040" s="4">
        <v>2020</v>
      </c>
      <c r="D7040" s="3" t="s">
        <v>1454</v>
      </c>
      <c r="E7040" s="4">
        <v>3991801</v>
      </c>
      <c r="F7040" s="4">
        <v>2475274</v>
      </c>
      <c r="G7040" s="4">
        <v>1516527</v>
      </c>
      <c r="H7040" s="4">
        <v>95639</v>
      </c>
      <c r="I7040" s="4">
        <v>0</v>
      </c>
      <c r="J7040" s="4">
        <v>0</v>
      </c>
      <c r="K7040" s="3" t="s">
        <v>1447</v>
      </c>
      <c r="L7040" s="4">
        <v>0.62008952851106558</v>
      </c>
    </row>
    <row r="7041" spans="2:12" x14ac:dyDescent="0.3">
      <c r="B7041" s="3" t="s">
        <v>280</v>
      </c>
      <c r="C7041" s="4">
        <v>2020</v>
      </c>
      <c r="D7041" s="3" t="s">
        <v>1455</v>
      </c>
      <c r="E7041" s="4">
        <v>17151219</v>
      </c>
      <c r="F7041" s="4">
        <v>8492847</v>
      </c>
      <c r="G7041" s="4">
        <v>8658372</v>
      </c>
      <c r="H7041" s="4">
        <v>67435</v>
      </c>
      <c r="I7041" s="4">
        <v>0</v>
      </c>
      <c r="J7041" s="4">
        <v>0</v>
      </c>
      <c r="K7041" s="3" t="s">
        <v>1447</v>
      </c>
      <c r="L7041" s="4">
        <v>0.49517454123814758</v>
      </c>
    </row>
    <row r="7042" spans="2:12" x14ac:dyDescent="0.3">
      <c r="B7042" s="3" t="s">
        <v>280</v>
      </c>
      <c r="C7042" s="4">
        <v>2020</v>
      </c>
      <c r="D7042" s="3" t="s">
        <v>1456</v>
      </c>
      <c r="E7042" s="4">
        <v>21202159</v>
      </c>
      <c r="F7042" s="4">
        <v>11941968</v>
      </c>
      <c r="G7042" s="4">
        <v>9260191</v>
      </c>
      <c r="H7042" s="4">
        <v>597330</v>
      </c>
      <c r="I7042" s="4">
        <v>0</v>
      </c>
      <c r="J7042" s="4">
        <v>0</v>
      </c>
      <c r="K7042" s="3" t="s">
        <v>1447</v>
      </c>
      <c r="L7042" s="4">
        <v>0.5632430169021938</v>
      </c>
    </row>
    <row r="7043" spans="2:12" x14ac:dyDescent="0.3">
      <c r="B7043" s="3" t="s">
        <v>280</v>
      </c>
      <c r="C7043" s="4">
        <v>2020</v>
      </c>
      <c r="D7043" s="3" t="s">
        <v>1457</v>
      </c>
      <c r="E7043" s="4">
        <v>19169932</v>
      </c>
      <c r="F7043" s="4">
        <v>9250900</v>
      </c>
      <c r="G7043" s="4">
        <v>9919032</v>
      </c>
      <c r="H7043" s="4">
        <v>52491</v>
      </c>
      <c r="I7043" s="4">
        <v>0</v>
      </c>
      <c r="J7043" s="4">
        <v>0</v>
      </c>
      <c r="K7043" s="3" t="s">
        <v>1460</v>
      </c>
      <c r="L7043" s="4">
        <v>0.48257343844516504</v>
      </c>
    </row>
    <row r="7044" spans="2:12" x14ac:dyDescent="0.3">
      <c r="B7044" s="3" t="s">
        <v>280</v>
      </c>
      <c r="C7044" s="4">
        <v>2020</v>
      </c>
      <c r="D7044" s="3" t="s">
        <v>1458</v>
      </c>
      <c r="E7044" s="4">
        <v>1538722</v>
      </c>
      <c r="F7044" s="4"/>
      <c r="G7044" s="4">
        <v>1538722</v>
      </c>
      <c r="H7044" s="4">
        <v>1538722</v>
      </c>
      <c r="I7044" s="4">
        <v>1538722</v>
      </c>
      <c r="J7044" s="4"/>
      <c r="K7044" s="3" t="s">
        <v>1451</v>
      </c>
      <c r="L7044" s="4"/>
    </row>
    <row r="7045" spans="2:12" x14ac:dyDescent="0.3">
      <c r="B7045" s="3" t="s">
        <v>280</v>
      </c>
      <c r="C7045" s="4">
        <v>2021</v>
      </c>
      <c r="D7045" s="3" t="s">
        <v>1446</v>
      </c>
      <c r="E7045" s="4">
        <v>13907065</v>
      </c>
      <c r="F7045" s="4">
        <v>7591491</v>
      </c>
      <c r="G7045" s="4">
        <v>6315574</v>
      </c>
      <c r="H7045" s="4">
        <v>1496421</v>
      </c>
      <c r="I7045" s="4">
        <v>6315574</v>
      </c>
      <c r="J7045" s="4">
        <v>207737</v>
      </c>
      <c r="K7045" s="3" t="s">
        <v>1447</v>
      </c>
      <c r="L7045" s="4">
        <v>0.54587297894990783</v>
      </c>
    </row>
    <row r="7046" spans="2:12" x14ac:dyDescent="0.3">
      <c r="B7046" s="3" t="s">
        <v>280</v>
      </c>
      <c r="C7046" s="4">
        <v>2021</v>
      </c>
      <c r="D7046" s="3" t="s">
        <v>1448</v>
      </c>
      <c r="E7046" s="4">
        <v>5349400</v>
      </c>
      <c r="F7046" s="4">
        <v>3218516</v>
      </c>
      <c r="G7046" s="4">
        <v>2130884</v>
      </c>
      <c r="H7046" s="4">
        <v>11392</v>
      </c>
      <c r="I7046" s="4">
        <v>0</v>
      </c>
      <c r="J7046" s="4">
        <v>0</v>
      </c>
      <c r="K7046" s="3" t="s">
        <v>1447</v>
      </c>
      <c r="L7046" s="4">
        <v>0.60165925150484167</v>
      </c>
    </row>
    <row r="7047" spans="2:12" x14ac:dyDescent="0.3">
      <c r="B7047" s="3" t="s">
        <v>280</v>
      </c>
      <c r="C7047" s="4">
        <v>2021</v>
      </c>
      <c r="D7047" s="3" t="s">
        <v>1449</v>
      </c>
      <c r="E7047" s="4">
        <v>3896135</v>
      </c>
      <c r="F7047" s="4">
        <v>2238125</v>
      </c>
      <c r="G7047" s="4">
        <v>1658010</v>
      </c>
      <c r="H7047" s="4">
        <v>0</v>
      </c>
      <c r="I7047" s="4">
        <v>2294121</v>
      </c>
      <c r="J7047" s="4">
        <v>266493</v>
      </c>
      <c r="K7047" s="3" t="s">
        <v>1447</v>
      </c>
      <c r="L7047" s="4">
        <v>0.57444749732747968</v>
      </c>
    </row>
    <row r="7048" spans="2:12" x14ac:dyDescent="0.3">
      <c r="B7048" s="3" t="s">
        <v>280</v>
      </c>
      <c r="C7048" s="4">
        <v>2021</v>
      </c>
      <c r="D7048" s="3" t="s">
        <v>1450</v>
      </c>
      <c r="E7048" s="4">
        <v>3005857</v>
      </c>
      <c r="F7048" s="4"/>
      <c r="G7048" s="4">
        <v>3005857</v>
      </c>
      <c r="H7048" s="4">
        <v>0</v>
      </c>
      <c r="I7048" s="4">
        <v>3005857</v>
      </c>
      <c r="J7048" s="4"/>
      <c r="K7048" s="3" t="s">
        <v>1451</v>
      </c>
      <c r="L7048" s="4"/>
    </row>
    <row r="7049" spans="2:12" x14ac:dyDescent="0.3">
      <c r="B7049" s="3" t="s">
        <v>280</v>
      </c>
      <c r="C7049" s="4">
        <v>2021</v>
      </c>
      <c r="D7049" s="3" t="s">
        <v>1452</v>
      </c>
      <c r="E7049" s="4">
        <v>0</v>
      </c>
      <c r="F7049" s="4">
        <v>0</v>
      </c>
      <c r="G7049" s="4">
        <v>0</v>
      </c>
      <c r="H7049" s="4">
        <v>0</v>
      </c>
      <c r="I7049" s="4">
        <v>0</v>
      </c>
      <c r="J7049" s="4">
        <v>0</v>
      </c>
      <c r="K7049" s="3" t="s">
        <v>1451</v>
      </c>
      <c r="L7049" s="4"/>
    </row>
    <row r="7050" spans="2:12" x14ac:dyDescent="0.3">
      <c r="B7050" s="3" t="s">
        <v>280</v>
      </c>
      <c r="C7050" s="4">
        <v>2021</v>
      </c>
      <c r="D7050" s="3" t="s">
        <v>1453</v>
      </c>
      <c r="E7050" s="4">
        <v>2599750</v>
      </c>
      <c r="F7050" s="4">
        <v>1949190</v>
      </c>
      <c r="G7050" s="4">
        <v>650560</v>
      </c>
      <c r="H7050" s="4">
        <v>39138</v>
      </c>
      <c r="I7050" s="4">
        <v>13546</v>
      </c>
      <c r="J7050" s="4">
        <v>9410</v>
      </c>
      <c r="K7050" s="3" t="s">
        <v>1451</v>
      </c>
      <c r="L7050" s="4">
        <v>0.74976055389941343</v>
      </c>
    </row>
    <row r="7051" spans="2:12" x14ac:dyDescent="0.3">
      <c r="B7051" s="3" t="s">
        <v>280</v>
      </c>
      <c r="C7051" s="4">
        <v>2021</v>
      </c>
      <c r="D7051" s="3" t="s">
        <v>1454</v>
      </c>
      <c r="E7051" s="4">
        <v>4038288</v>
      </c>
      <c r="F7051" s="4">
        <v>2602932</v>
      </c>
      <c r="G7051" s="4">
        <v>1435356</v>
      </c>
      <c r="H7051" s="4">
        <v>46487</v>
      </c>
      <c r="I7051" s="4">
        <v>1435352</v>
      </c>
      <c r="J7051" s="4">
        <v>127658</v>
      </c>
      <c r="K7051" s="3" t="s">
        <v>1447</v>
      </c>
      <c r="L7051" s="4">
        <v>0.64456324066039872</v>
      </c>
    </row>
    <row r="7052" spans="2:12" x14ac:dyDescent="0.3">
      <c r="B7052" s="3" t="s">
        <v>280</v>
      </c>
      <c r="C7052" s="4">
        <v>2021</v>
      </c>
      <c r="D7052" s="3" t="s">
        <v>1455</v>
      </c>
      <c r="E7052" s="4">
        <v>17231272</v>
      </c>
      <c r="F7052" s="4">
        <v>8930169</v>
      </c>
      <c r="G7052" s="4">
        <v>8301103</v>
      </c>
      <c r="H7052" s="4">
        <v>80054</v>
      </c>
      <c r="I7052" s="4">
        <v>8301103</v>
      </c>
      <c r="J7052" s="4">
        <v>437322</v>
      </c>
      <c r="K7052" s="3" t="s">
        <v>1447</v>
      </c>
      <c r="L7052" s="4">
        <v>0.51825361470702802</v>
      </c>
    </row>
    <row r="7053" spans="2:12" x14ac:dyDescent="0.3">
      <c r="B7053" s="3" t="s">
        <v>280</v>
      </c>
      <c r="C7053" s="4">
        <v>2021</v>
      </c>
      <c r="D7053" s="3" t="s">
        <v>1456</v>
      </c>
      <c r="E7053" s="4">
        <v>21422128</v>
      </c>
      <c r="F7053" s="4">
        <v>12443911</v>
      </c>
      <c r="G7053" s="4">
        <v>8978217</v>
      </c>
      <c r="H7053" s="4">
        <v>219969</v>
      </c>
      <c r="I7053" s="4">
        <v>11109102</v>
      </c>
      <c r="J7053" s="4">
        <v>0</v>
      </c>
      <c r="K7053" s="3" t="s">
        <v>1447</v>
      </c>
      <c r="L7053" s="4">
        <v>0.58089051657239654</v>
      </c>
    </row>
    <row r="7054" spans="2:12" x14ac:dyDescent="0.3">
      <c r="B7054" s="3" t="s">
        <v>280</v>
      </c>
      <c r="C7054" s="4">
        <v>2021</v>
      </c>
      <c r="D7054" s="3" t="s">
        <v>1457</v>
      </c>
      <c r="E7054" s="4">
        <v>19199908</v>
      </c>
      <c r="F7054" s="4">
        <v>9741854</v>
      </c>
      <c r="G7054" s="4">
        <v>9458054</v>
      </c>
      <c r="H7054" s="4">
        <v>29975</v>
      </c>
      <c r="I7054" s="4">
        <v>9458054</v>
      </c>
      <c r="J7054" s="4">
        <v>490954</v>
      </c>
      <c r="K7054" s="3" t="s">
        <v>1460</v>
      </c>
      <c r="L7054" s="4">
        <v>0.50739066041358116</v>
      </c>
    </row>
    <row r="7055" spans="2:12" x14ac:dyDescent="0.3">
      <c r="B7055" s="3" t="s">
        <v>280</v>
      </c>
      <c r="C7055" s="4">
        <v>2021</v>
      </c>
      <c r="D7055" s="3" t="s">
        <v>1458</v>
      </c>
      <c r="E7055" s="4">
        <v>760151</v>
      </c>
      <c r="F7055" s="4"/>
      <c r="G7055" s="4">
        <v>760151</v>
      </c>
      <c r="H7055" s="4">
        <v>94125</v>
      </c>
      <c r="I7055" s="4">
        <v>760151</v>
      </c>
      <c r="J7055" s="4"/>
      <c r="K7055" s="3" t="s">
        <v>1451</v>
      </c>
      <c r="L7055" s="4"/>
    </row>
    <row r="7056" spans="2:12" x14ac:dyDescent="0.3">
      <c r="B7056" s="3" t="s">
        <v>280</v>
      </c>
      <c r="C7056" s="4">
        <v>2022</v>
      </c>
      <c r="D7056" s="3" t="s">
        <v>1446</v>
      </c>
      <c r="E7056" s="4">
        <v>13922338</v>
      </c>
      <c r="F7056" s="4">
        <v>7878170</v>
      </c>
      <c r="G7056" s="4">
        <v>6044168</v>
      </c>
      <c r="H7056" s="4">
        <v>27586</v>
      </c>
      <c r="I7056" s="4">
        <v>0</v>
      </c>
      <c r="J7056" s="4">
        <v>0</v>
      </c>
      <c r="K7056" s="3" t="s">
        <v>1447</v>
      </c>
      <c r="L7056" s="4">
        <v>0.56586544587554188</v>
      </c>
    </row>
    <row r="7057" spans="2:12" x14ac:dyDescent="0.3">
      <c r="B7057" s="3" t="s">
        <v>280</v>
      </c>
      <c r="C7057" s="4">
        <v>2022</v>
      </c>
      <c r="D7057" s="3" t="s">
        <v>1448</v>
      </c>
      <c r="E7057" s="4">
        <v>5372592</v>
      </c>
      <c r="F7057" s="4">
        <v>3336630</v>
      </c>
      <c r="G7057" s="4">
        <v>2035962</v>
      </c>
      <c r="H7057" s="4">
        <v>0</v>
      </c>
      <c r="I7057" s="4">
        <v>0</v>
      </c>
      <c r="J7057" s="4">
        <v>0</v>
      </c>
      <c r="K7057" s="3" t="s">
        <v>1447</v>
      </c>
      <c r="L7057" s="4">
        <v>0.62104660097025788</v>
      </c>
    </row>
    <row r="7058" spans="2:12" x14ac:dyDescent="0.3">
      <c r="B7058" s="3" t="s">
        <v>280</v>
      </c>
      <c r="C7058" s="4">
        <v>2022</v>
      </c>
      <c r="D7058" s="3" t="s">
        <v>1449</v>
      </c>
      <c r="E7058" s="4">
        <v>3947413</v>
      </c>
      <c r="F7058" s="4">
        <v>2306183</v>
      </c>
      <c r="G7058" s="4">
        <v>1641230</v>
      </c>
      <c r="H7058" s="4">
        <v>221783</v>
      </c>
      <c r="I7058" s="4">
        <v>0</v>
      </c>
      <c r="J7058" s="4">
        <v>0</v>
      </c>
      <c r="K7058" s="3" t="s">
        <v>1447</v>
      </c>
      <c r="L7058" s="4">
        <v>0.58422642880286402</v>
      </c>
    </row>
    <row r="7059" spans="2:12" x14ac:dyDescent="0.3">
      <c r="B7059" s="3" t="s">
        <v>280</v>
      </c>
      <c r="C7059" s="4">
        <v>2022</v>
      </c>
      <c r="D7059" s="3" t="s">
        <v>1450</v>
      </c>
      <c r="E7059" s="4">
        <v>3005857</v>
      </c>
      <c r="F7059" s="4"/>
      <c r="G7059" s="4">
        <v>3005857</v>
      </c>
      <c r="H7059" s="4">
        <v>0</v>
      </c>
      <c r="I7059" s="4">
        <v>3005857</v>
      </c>
      <c r="J7059" s="4"/>
      <c r="K7059" s="3" t="s">
        <v>1451</v>
      </c>
      <c r="L7059" s="4"/>
    </row>
    <row r="7060" spans="2:12" x14ac:dyDescent="0.3">
      <c r="B7060" s="3" t="s">
        <v>280</v>
      </c>
      <c r="C7060" s="4">
        <v>2022</v>
      </c>
      <c r="D7060" s="3" t="s">
        <v>1452</v>
      </c>
      <c r="E7060" s="4">
        <v>0</v>
      </c>
      <c r="F7060" s="4">
        <v>0</v>
      </c>
      <c r="G7060" s="4">
        <v>0</v>
      </c>
      <c r="H7060" s="4">
        <v>0</v>
      </c>
      <c r="I7060" s="4">
        <v>0</v>
      </c>
      <c r="J7060" s="4">
        <v>0</v>
      </c>
      <c r="K7060" s="3" t="s">
        <v>1451</v>
      </c>
      <c r="L7060" s="4"/>
    </row>
    <row r="7061" spans="2:12" x14ac:dyDescent="0.3">
      <c r="B7061" s="3" t="s">
        <v>280</v>
      </c>
      <c r="C7061" s="4">
        <v>2022</v>
      </c>
      <c r="D7061" s="3" t="s">
        <v>1453</v>
      </c>
      <c r="E7061" s="4">
        <v>1210219</v>
      </c>
      <c r="F7061" s="4">
        <v>1000651</v>
      </c>
      <c r="G7061" s="4">
        <v>209568</v>
      </c>
      <c r="H7061" s="4">
        <v>10338</v>
      </c>
      <c r="I7061" s="4">
        <v>0</v>
      </c>
      <c r="J7061" s="4">
        <v>0</v>
      </c>
      <c r="K7061" s="3" t="s">
        <v>1451</v>
      </c>
      <c r="L7061" s="4">
        <v>0.82683464728284717</v>
      </c>
    </row>
    <row r="7062" spans="2:12" x14ac:dyDescent="0.3">
      <c r="B7062" s="3" t="s">
        <v>280</v>
      </c>
      <c r="C7062" s="4">
        <v>2022</v>
      </c>
      <c r="D7062" s="3" t="s">
        <v>1454</v>
      </c>
      <c r="E7062" s="4">
        <v>4458420</v>
      </c>
      <c r="F7062" s="4">
        <v>3001361</v>
      </c>
      <c r="G7062" s="4">
        <v>1457059</v>
      </c>
      <c r="H7062" s="4">
        <v>15068</v>
      </c>
      <c r="I7062" s="4">
        <v>0</v>
      </c>
      <c r="J7062" s="4">
        <v>0</v>
      </c>
      <c r="K7062" s="3" t="s">
        <v>1447</v>
      </c>
      <c r="L7062" s="4">
        <v>0.6731893809914723</v>
      </c>
    </row>
    <row r="7063" spans="2:12" x14ac:dyDescent="0.3">
      <c r="B7063" s="3" t="s">
        <v>280</v>
      </c>
      <c r="C7063" s="4">
        <v>2022</v>
      </c>
      <c r="D7063" s="3" t="s">
        <v>1455</v>
      </c>
      <c r="E7063" s="4">
        <v>17231272</v>
      </c>
      <c r="F7063" s="4">
        <v>9341700</v>
      </c>
      <c r="G7063" s="4">
        <v>7889572</v>
      </c>
      <c r="H7063" s="4">
        <v>151553</v>
      </c>
      <c r="I7063" s="4">
        <v>0</v>
      </c>
      <c r="J7063" s="4">
        <v>0</v>
      </c>
      <c r="K7063" s="3" t="s">
        <v>1447</v>
      </c>
      <c r="L7063" s="4">
        <v>0.54213641337679541</v>
      </c>
    </row>
    <row r="7064" spans="2:12" x14ac:dyDescent="0.3">
      <c r="B7064" s="3" t="s">
        <v>280</v>
      </c>
      <c r="C7064" s="4">
        <v>2022</v>
      </c>
      <c r="D7064" s="3" t="s">
        <v>1456</v>
      </c>
      <c r="E7064" s="4">
        <v>22759454</v>
      </c>
      <c r="F7064" s="4">
        <v>13758230</v>
      </c>
      <c r="G7064" s="4">
        <v>9001224</v>
      </c>
      <c r="H7064" s="4">
        <v>105780</v>
      </c>
      <c r="I7064" s="4">
        <v>0</v>
      </c>
      <c r="J7064" s="4">
        <v>0</v>
      </c>
      <c r="K7064" s="3" t="s">
        <v>1447</v>
      </c>
      <c r="L7064" s="4">
        <v>0.60450615379437489</v>
      </c>
    </row>
    <row r="7065" spans="2:12" x14ac:dyDescent="0.3">
      <c r="B7065" s="3" t="s">
        <v>280</v>
      </c>
      <c r="C7065" s="4">
        <v>2022</v>
      </c>
      <c r="D7065" s="3" t="s">
        <v>1457</v>
      </c>
      <c r="E7065" s="4">
        <v>19199908</v>
      </c>
      <c r="F7065" s="4">
        <v>10219566</v>
      </c>
      <c r="G7065" s="4">
        <v>8980342</v>
      </c>
      <c r="H7065" s="4">
        <v>29237</v>
      </c>
      <c r="I7065" s="4">
        <v>0</v>
      </c>
      <c r="J7065" s="4">
        <v>0</v>
      </c>
      <c r="K7065" s="3" t="s">
        <v>1447</v>
      </c>
      <c r="L7065" s="4">
        <v>0.53227161296814551</v>
      </c>
    </row>
    <row r="7066" spans="2:12" x14ac:dyDescent="0.3">
      <c r="B7066" s="3" t="s">
        <v>280</v>
      </c>
      <c r="C7066" s="4">
        <v>2022</v>
      </c>
      <c r="D7066" s="3" t="s">
        <v>1458</v>
      </c>
      <c r="E7066" s="4">
        <v>1892412</v>
      </c>
      <c r="F7066" s="4"/>
      <c r="G7066" s="4">
        <v>1892412</v>
      </c>
      <c r="H7066" s="4">
        <v>1124228</v>
      </c>
      <c r="I7066" s="4">
        <v>1892412</v>
      </c>
      <c r="J7066" s="4"/>
      <c r="K7066" s="3" t="s">
        <v>1451</v>
      </c>
      <c r="L7066" s="4"/>
    </row>
    <row r="7067" spans="2:12" x14ac:dyDescent="0.3">
      <c r="B7067" s="3" t="s">
        <v>280</v>
      </c>
      <c r="C7067" s="4">
        <v>2023</v>
      </c>
      <c r="D7067" s="3" t="s">
        <v>1446</v>
      </c>
      <c r="E7067" s="4">
        <v>15701181</v>
      </c>
      <c r="F7067" s="4">
        <v>8325489</v>
      </c>
      <c r="G7067" s="4">
        <v>7375692</v>
      </c>
      <c r="H7067" s="4">
        <v>243991</v>
      </c>
      <c r="I7067" s="4">
        <v>0</v>
      </c>
      <c r="J7067" s="4">
        <v>0</v>
      </c>
      <c r="K7067" s="3" t="s">
        <v>1447</v>
      </c>
      <c r="L7067" s="4">
        <v>0.53024603690639571</v>
      </c>
    </row>
    <row r="7068" spans="2:12" x14ac:dyDescent="0.3">
      <c r="B7068" s="3" t="s">
        <v>280</v>
      </c>
      <c r="C7068" s="4">
        <v>2023</v>
      </c>
      <c r="D7068" s="3" t="s">
        <v>1448</v>
      </c>
      <c r="E7068" s="4">
        <v>0</v>
      </c>
      <c r="F7068" s="4">
        <v>0</v>
      </c>
      <c r="G7068" s="4">
        <v>0</v>
      </c>
      <c r="H7068" s="4">
        <v>0</v>
      </c>
      <c r="I7068" s="4">
        <v>0</v>
      </c>
      <c r="J7068" s="4">
        <v>0</v>
      </c>
      <c r="K7068" s="3" t="s">
        <v>1447</v>
      </c>
      <c r="L7068" s="4"/>
    </row>
    <row r="7069" spans="2:12" x14ac:dyDescent="0.3">
      <c r="B7069" s="3" t="s">
        <v>280</v>
      </c>
      <c r="C7069" s="4">
        <v>2023</v>
      </c>
      <c r="D7069" s="3" t="s">
        <v>1449</v>
      </c>
      <c r="E7069" s="4">
        <v>6381727</v>
      </c>
      <c r="F7069" s="4">
        <v>4067602</v>
      </c>
      <c r="G7069" s="4">
        <v>2314125</v>
      </c>
      <c r="H7069" s="4">
        <v>400779</v>
      </c>
      <c r="I7069" s="4">
        <v>0</v>
      </c>
      <c r="J7069" s="4">
        <v>0</v>
      </c>
      <c r="K7069" s="3" t="s">
        <v>1447</v>
      </c>
      <c r="L7069" s="4">
        <v>0.63738263952688667</v>
      </c>
    </row>
    <row r="7070" spans="2:12" x14ac:dyDescent="0.3">
      <c r="B7070" s="3" t="s">
        <v>280</v>
      </c>
      <c r="C7070" s="4">
        <v>2023</v>
      </c>
      <c r="D7070" s="3" t="s">
        <v>1450</v>
      </c>
      <c r="E7070" s="4">
        <v>3006027</v>
      </c>
      <c r="F7070" s="4"/>
      <c r="G7070" s="4">
        <v>3006027</v>
      </c>
      <c r="H7070" s="4">
        <v>38745</v>
      </c>
      <c r="I7070" s="4">
        <v>3006027</v>
      </c>
      <c r="J7070" s="4"/>
      <c r="K7070" s="3" t="s">
        <v>1451</v>
      </c>
      <c r="L7070" s="4"/>
    </row>
    <row r="7071" spans="2:12" x14ac:dyDescent="0.3">
      <c r="B7071" s="3" t="s">
        <v>280</v>
      </c>
      <c r="C7071" s="4">
        <v>2023</v>
      </c>
      <c r="D7071" s="3" t="s">
        <v>1452</v>
      </c>
      <c r="E7071" s="4">
        <v>0</v>
      </c>
      <c r="F7071" s="4">
        <v>0</v>
      </c>
      <c r="G7071" s="4">
        <v>0</v>
      </c>
      <c r="H7071" s="4">
        <v>0</v>
      </c>
      <c r="I7071" s="4">
        <v>0</v>
      </c>
      <c r="J7071" s="4">
        <v>0</v>
      </c>
      <c r="K7071" s="3" t="s">
        <v>1447</v>
      </c>
      <c r="L7071" s="4"/>
    </row>
    <row r="7072" spans="2:12" x14ac:dyDescent="0.3">
      <c r="B7072" s="3" t="s">
        <v>280</v>
      </c>
      <c r="C7072" s="4">
        <v>2023</v>
      </c>
      <c r="D7072" s="3" t="s">
        <v>1453</v>
      </c>
      <c r="E7072" s="4">
        <v>752179</v>
      </c>
      <c r="F7072" s="4">
        <v>627533</v>
      </c>
      <c r="G7072" s="4">
        <v>124646</v>
      </c>
      <c r="H7072" s="4">
        <v>100763</v>
      </c>
      <c r="I7072" s="4">
        <v>0</v>
      </c>
      <c r="J7072" s="4">
        <v>0</v>
      </c>
      <c r="K7072" s="3" t="s">
        <v>1451</v>
      </c>
      <c r="L7072" s="4">
        <v>0.83428678545931223</v>
      </c>
    </row>
    <row r="7073" spans="2:12" x14ac:dyDescent="0.3">
      <c r="B7073" s="3" t="s">
        <v>280</v>
      </c>
      <c r="C7073" s="4">
        <v>2023</v>
      </c>
      <c r="D7073" s="3" t="s">
        <v>1454</v>
      </c>
      <c r="E7073" s="4">
        <v>4091930</v>
      </c>
      <c r="F7073" s="4">
        <v>2865855</v>
      </c>
      <c r="G7073" s="4">
        <v>1226075</v>
      </c>
      <c r="H7073" s="4">
        <v>0</v>
      </c>
      <c r="I7073" s="4">
        <v>0</v>
      </c>
      <c r="J7073" s="4">
        <v>0</v>
      </c>
      <c r="K7073" s="3" t="s">
        <v>1447</v>
      </c>
      <c r="L7073" s="4">
        <v>0.70036755271962126</v>
      </c>
    </row>
    <row r="7074" spans="2:12" x14ac:dyDescent="0.3">
      <c r="B7074" s="3" t="s">
        <v>280</v>
      </c>
      <c r="C7074" s="4">
        <v>2023</v>
      </c>
      <c r="D7074" s="3" t="s">
        <v>1455</v>
      </c>
      <c r="E7074" s="4">
        <v>17910763</v>
      </c>
      <c r="F7074" s="4">
        <v>9847781</v>
      </c>
      <c r="G7074" s="4">
        <v>8062982</v>
      </c>
      <c r="H7074" s="4">
        <v>301376</v>
      </c>
      <c r="I7074" s="4">
        <v>0</v>
      </c>
      <c r="J7074" s="4">
        <v>0</v>
      </c>
      <c r="K7074" s="3" t="s">
        <v>1447</v>
      </c>
      <c r="L7074" s="4">
        <v>0.54982476179267181</v>
      </c>
    </row>
    <row r="7075" spans="2:12" x14ac:dyDescent="0.3">
      <c r="B7075" s="3" t="s">
        <v>280</v>
      </c>
      <c r="C7075" s="4">
        <v>2023</v>
      </c>
      <c r="D7075" s="3" t="s">
        <v>1456</v>
      </c>
      <c r="E7075" s="4">
        <v>27358715</v>
      </c>
      <c r="F7075" s="4">
        <v>17012104</v>
      </c>
      <c r="G7075" s="4">
        <v>10346611</v>
      </c>
      <c r="H7075" s="4">
        <v>481407</v>
      </c>
      <c r="I7075" s="4">
        <v>0</v>
      </c>
      <c r="J7075" s="4">
        <v>0</v>
      </c>
      <c r="K7075" s="3" t="s">
        <v>1447</v>
      </c>
      <c r="L7075" s="4">
        <v>0.62181663137322052</v>
      </c>
    </row>
    <row r="7076" spans="2:12" x14ac:dyDescent="0.3">
      <c r="B7076" s="3" t="s">
        <v>280</v>
      </c>
      <c r="C7076" s="4">
        <v>2023</v>
      </c>
      <c r="D7076" s="3" t="s">
        <v>1457</v>
      </c>
      <c r="E7076" s="4">
        <v>20062414</v>
      </c>
      <c r="F7076" s="4">
        <v>10777077</v>
      </c>
      <c r="G7076" s="4">
        <v>9285337</v>
      </c>
      <c r="H7076" s="4">
        <v>8041</v>
      </c>
      <c r="I7076" s="4">
        <v>0</v>
      </c>
      <c r="J7076" s="4">
        <v>0</v>
      </c>
      <c r="K7076" s="3" t="s">
        <v>1447</v>
      </c>
      <c r="L7076" s="4">
        <v>0.53717748023742307</v>
      </c>
    </row>
    <row r="7077" spans="2:12" x14ac:dyDescent="0.3">
      <c r="B7077" s="3" t="s">
        <v>280</v>
      </c>
      <c r="C7077" s="4">
        <v>2023</v>
      </c>
      <c r="D7077" s="3" t="s">
        <v>1458</v>
      </c>
      <c r="E7077" s="4">
        <v>5256183</v>
      </c>
      <c r="F7077" s="4"/>
      <c r="G7077" s="4">
        <v>5256183</v>
      </c>
      <c r="H7077" s="4">
        <v>3363771</v>
      </c>
      <c r="I7077" s="4">
        <v>5256183</v>
      </c>
      <c r="J7077" s="4"/>
      <c r="K7077" s="3" t="s">
        <v>1451</v>
      </c>
      <c r="L7077" s="4"/>
    </row>
    <row r="7078" spans="2:12" x14ac:dyDescent="0.3">
      <c r="B7078" s="3" t="s">
        <v>280</v>
      </c>
      <c r="C7078" s="4">
        <v>2024</v>
      </c>
      <c r="D7078" s="3" t="s">
        <v>1446</v>
      </c>
      <c r="E7078" s="4">
        <v>21219857</v>
      </c>
      <c r="F7078" s="4">
        <v>8864618</v>
      </c>
      <c r="G7078" s="4">
        <v>12355239</v>
      </c>
      <c r="H7078" s="4">
        <v>2280212</v>
      </c>
      <c r="I7078" s="4">
        <v>71104348</v>
      </c>
      <c r="J7078" s="4">
        <v>1777608</v>
      </c>
      <c r="K7078" s="3" t="s">
        <v>1447</v>
      </c>
      <c r="L7078" s="4">
        <v>0.41775107155528901</v>
      </c>
    </row>
    <row r="7079" spans="2:12" x14ac:dyDescent="0.3">
      <c r="B7079" s="3" t="s">
        <v>280</v>
      </c>
      <c r="C7079" s="4">
        <v>2024</v>
      </c>
      <c r="D7079" s="3" t="s">
        <v>1448</v>
      </c>
      <c r="E7079" s="4">
        <v>0</v>
      </c>
      <c r="F7079" s="4">
        <v>0</v>
      </c>
      <c r="G7079" s="4">
        <v>0</v>
      </c>
      <c r="H7079" s="4">
        <v>0</v>
      </c>
      <c r="I7079" s="4">
        <v>0</v>
      </c>
      <c r="J7079" s="4">
        <v>0</v>
      </c>
      <c r="K7079" s="3" t="s">
        <v>1459</v>
      </c>
      <c r="L7079" s="4"/>
    </row>
    <row r="7080" spans="2:12" x14ac:dyDescent="0.3">
      <c r="B7080" s="3" t="s">
        <v>280</v>
      </c>
      <c r="C7080" s="4">
        <v>2024</v>
      </c>
      <c r="D7080" s="3" t="s">
        <v>1449</v>
      </c>
      <c r="E7080" s="4">
        <v>6596002</v>
      </c>
      <c r="F7080" s="4">
        <v>4349659</v>
      </c>
      <c r="G7080" s="4">
        <v>2246343</v>
      </c>
      <c r="H7080" s="4">
        <v>259275</v>
      </c>
      <c r="I7080" s="4">
        <v>8615331</v>
      </c>
      <c r="J7080" s="4">
        <v>215384</v>
      </c>
      <c r="K7080" s="3" t="s">
        <v>1447</v>
      </c>
      <c r="L7080" s="4">
        <v>0.6594387024139774</v>
      </c>
    </row>
    <row r="7081" spans="2:12" x14ac:dyDescent="0.3">
      <c r="B7081" s="3" t="s">
        <v>280</v>
      </c>
      <c r="C7081" s="4">
        <v>2024</v>
      </c>
      <c r="D7081" s="3" t="s">
        <v>1450</v>
      </c>
      <c r="E7081" s="4">
        <v>3006027</v>
      </c>
      <c r="F7081" s="4"/>
      <c r="G7081" s="4">
        <v>3006027</v>
      </c>
      <c r="H7081" s="4">
        <v>88576</v>
      </c>
      <c r="I7081" s="4">
        <v>3006027</v>
      </c>
      <c r="J7081" s="4"/>
      <c r="K7081" s="3" t="s">
        <v>1451</v>
      </c>
      <c r="L7081" s="4"/>
    </row>
    <row r="7082" spans="2:12" x14ac:dyDescent="0.3">
      <c r="B7082" s="3" t="s">
        <v>280</v>
      </c>
      <c r="C7082" s="4">
        <v>2024</v>
      </c>
      <c r="D7082" s="3" t="s">
        <v>1452</v>
      </c>
      <c r="E7082" s="4">
        <v>0</v>
      </c>
      <c r="F7082" s="4">
        <v>0</v>
      </c>
      <c r="G7082" s="4">
        <v>0</v>
      </c>
      <c r="H7082" s="4">
        <v>0</v>
      </c>
      <c r="I7082" s="4">
        <v>0</v>
      </c>
      <c r="J7082" s="4">
        <v>0</v>
      </c>
      <c r="K7082" s="3" t="s">
        <v>1459</v>
      </c>
      <c r="L7082" s="4"/>
    </row>
    <row r="7083" spans="2:12" x14ac:dyDescent="0.3">
      <c r="B7083" s="3" t="s">
        <v>280</v>
      </c>
      <c r="C7083" s="4">
        <v>2024</v>
      </c>
      <c r="D7083" s="3" t="s">
        <v>1453</v>
      </c>
      <c r="E7083" s="4">
        <v>752179</v>
      </c>
      <c r="F7083" s="4">
        <v>627533</v>
      </c>
      <c r="G7083" s="4">
        <v>124646</v>
      </c>
      <c r="H7083" s="4">
        <v>0</v>
      </c>
      <c r="I7083" s="4">
        <v>0</v>
      </c>
      <c r="J7083" s="4">
        <v>0</v>
      </c>
      <c r="K7083" s="3" t="s">
        <v>1451</v>
      </c>
      <c r="L7083" s="4">
        <v>0.83428678545931223</v>
      </c>
    </row>
    <row r="7084" spans="2:12" x14ac:dyDescent="0.3">
      <c r="B7084" s="3" t="s">
        <v>280</v>
      </c>
      <c r="C7084" s="4">
        <v>2024</v>
      </c>
      <c r="D7084" s="3" t="s">
        <v>1454</v>
      </c>
      <c r="E7084" s="4">
        <v>4180506</v>
      </c>
      <c r="F7084" s="4">
        <v>2999297</v>
      </c>
      <c r="G7084" s="4">
        <v>1181209</v>
      </c>
      <c r="H7084" s="4">
        <v>0</v>
      </c>
      <c r="I7084" s="4">
        <v>3675335</v>
      </c>
      <c r="J7084" s="4">
        <v>91883</v>
      </c>
      <c r="K7084" s="3" t="s">
        <v>1447</v>
      </c>
      <c r="L7084" s="4">
        <v>0.71744831845714374</v>
      </c>
    </row>
    <row r="7085" spans="2:12" x14ac:dyDescent="0.3">
      <c r="B7085" s="3" t="s">
        <v>280</v>
      </c>
      <c r="C7085" s="4">
        <v>2024</v>
      </c>
      <c r="D7085" s="3" t="s">
        <v>1455</v>
      </c>
      <c r="E7085" s="4">
        <v>18017335</v>
      </c>
      <c r="F7085" s="4">
        <v>10368823</v>
      </c>
      <c r="G7085" s="4">
        <v>7648512</v>
      </c>
      <c r="H7085" s="4">
        <v>0</v>
      </c>
      <c r="I7085" s="4">
        <v>7769358</v>
      </c>
      <c r="J7085" s="4">
        <v>194235</v>
      </c>
      <c r="K7085" s="3" t="s">
        <v>1447</v>
      </c>
      <c r="L7085" s="4">
        <v>0.57549149194373084</v>
      </c>
    </row>
    <row r="7086" spans="2:12" x14ac:dyDescent="0.3">
      <c r="B7086" s="3" t="s">
        <v>280</v>
      </c>
      <c r="C7086" s="4">
        <v>2024</v>
      </c>
      <c r="D7086" s="3" t="s">
        <v>1456</v>
      </c>
      <c r="E7086" s="4">
        <v>27481822</v>
      </c>
      <c r="F7086" s="4">
        <v>17694785</v>
      </c>
      <c r="G7086" s="4">
        <v>9787037</v>
      </c>
      <c r="H7086" s="4">
        <v>0</v>
      </c>
      <c r="I7086" s="4">
        <v>38253595</v>
      </c>
      <c r="J7086" s="4">
        <v>71811</v>
      </c>
      <c r="K7086" s="3" t="s">
        <v>1447</v>
      </c>
      <c r="L7086" s="4">
        <v>0.64387233859530857</v>
      </c>
    </row>
    <row r="7087" spans="2:12" x14ac:dyDescent="0.3">
      <c r="B7087" s="3" t="s">
        <v>280</v>
      </c>
      <c r="C7087" s="4">
        <v>2024</v>
      </c>
      <c r="D7087" s="3" t="s">
        <v>1457</v>
      </c>
      <c r="E7087" s="4">
        <v>20137607</v>
      </c>
      <c r="F7087" s="4">
        <v>11332229</v>
      </c>
      <c r="G7087" s="4">
        <v>8805378</v>
      </c>
      <c r="H7087" s="4">
        <v>0</v>
      </c>
      <c r="I7087" s="4">
        <v>7231893</v>
      </c>
      <c r="J7087" s="4">
        <v>183862</v>
      </c>
      <c r="K7087" s="3" t="s">
        <v>1447</v>
      </c>
      <c r="L7087" s="4">
        <v>0.56273960456175354</v>
      </c>
    </row>
    <row r="7088" spans="2:12" x14ac:dyDescent="0.3">
      <c r="B7088" s="3" t="s">
        <v>280</v>
      </c>
      <c r="C7088" s="4">
        <v>2024</v>
      </c>
      <c r="D7088" s="3" t="s">
        <v>1458</v>
      </c>
      <c r="E7088" s="4">
        <v>1128606</v>
      </c>
      <c r="F7088" s="4"/>
      <c r="G7088" s="4">
        <v>1128606</v>
      </c>
      <c r="H7088" s="4">
        <v>0</v>
      </c>
      <c r="I7088" s="4">
        <v>1128606</v>
      </c>
      <c r="J7088" s="4"/>
      <c r="K7088" s="3" t="s">
        <v>1451</v>
      </c>
      <c r="L7088" s="4"/>
    </row>
    <row r="7089" spans="2:12" x14ac:dyDescent="0.3">
      <c r="B7089" s="3" t="s">
        <v>282</v>
      </c>
      <c r="C7089" s="4">
        <v>2019</v>
      </c>
      <c r="D7089" s="3" t="s">
        <v>1446</v>
      </c>
      <c r="E7089" s="4">
        <v>19795943</v>
      </c>
      <c r="F7089" s="4">
        <v>15996079</v>
      </c>
      <c r="G7089" s="4">
        <v>3799864</v>
      </c>
      <c r="H7089" s="4">
        <v>321428</v>
      </c>
      <c r="I7089" s="4">
        <v>0</v>
      </c>
      <c r="J7089" s="4">
        <v>0</v>
      </c>
      <c r="K7089" s="3" t="s">
        <v>1447</v>
      </c>
      <c r="L7089" s="4">
        <v>0.80804834606767661</v>
      </c>
    </row>
    <row r="7090" spans="2:12" x14ac:dyDescent="0.3">
      <c r="B7090" s="3" t="s">
        <v>282</v>
      </c>
      <c r="C7090" s="4">
        <v>2019</v>
      </c>
      <c r="D7090" s="3" t="s">
        <v>1448</v>
      </c>
      <c r="E7090" s="4">
        <v>2082940</v>
      </c>
      <c r="F7090" s="4">
        <v>780811</v>
      </c>
      <c r="G7090" s="4">
        <v>1302129</v>
      </c>
      <c r="H7090" s="4">
        <v>42871</v>
      </c>
      <c r="I7090" s="4">
        <v>0</v>
      </c>
      <c r="J7090" s="4">
        <v>0</v>
      </c>
      <c r="K7090" s="3" t="s">
        <v>1447</v>
      </c>
      <c r="L7090" s="4">
        <v>0.37486005357811553</v>
      </c>
    </row>
    <row r="7091" spans="2:12" x14ac:dyDescent="0.3">
      <c r="B7091" s="3" t="s">
        <v>282</v>
      </c>
      <c r="C7091" s="4">
        <v>2019</v>
      </c>
      <c r="D7091" s="3" t="s">
        <v>1449</v>
      </c>
      <c r="E7091" s="4">
        <v>960612</v>
      </c>
      <c r="F7091" s="4">
        <v>487664</v>
      </c>
      <c r="G7091" s="4">
        <v>472948</v>
      </c>
      <c r="H7091" s="4">
        <v>34668</v>
      </c>
      <c r="I7091" s="4">
        <v>0</v>
      </c>
      <c r="J7091" s="4">
        <v>0</v>
      </c>
      <c r="K7091" s="3" t="s">
        <v>1447</v>
      </c>
      <c r="L7091" s="4">
        <v>0.50765970027440843</v>
      </c>
    </row>
    <row r="7092" spans="2:12" x14ac:dyDescent="0.3">
      <c r="B7092" s="3" t="s">
        <v>282</v>
      </c>
      <c r="C7092" s="4">
        <v>2019</v>
      </c>
      <c r="D7092" s="3" t="s">
        <v>1450</v>
      </c>
      <c r="E7092" s="4">
        <v>1352069</v>
      </c>
      <c r="F7092" s="4"/>
      <c r="G7092" s="4">
        <v>1352069</v>
      </c>
      <c r="H7092" s="4">
        <v>0</v>
      </c>
      <c r="I7092" s="4">
        <v>1352069</v>
      </c>
      <c r="J7092" s="4"/>
      <c r="K7092" s="3" t="s">
        <v>1451</v>
      </c>
      <c r="L7092" s="4"/>
    </row>
    <row r="7093" spans="2:12" x14ac:dyDescent="0.3">
      <c r="B7093" s="3" t="s">
        <v>282</v>
      </c>
      <c r="C7093" s="4">
        <v>2019</v>
      </c>
      <c r="D7093" s="3" t="s">
        <v>1452</v>
      </c>
      <c r="E7093" s="4">
        <v>4834322</v>
      </c>
      <c r="F7093" s="4">
        <v>1140507</v>
      </c>
      <c r="G7093" s="4">
        <v>3693815</v>
      </c>
      <c r="H7093" s="4">
        <v>0</v>
      </c>
      <c r="I7093" s="4">
        <v>0</v>
      </c>
      <c r="J7093" s="4">
        <v>0</v>
      </c>
      <c r="K7093" s="3" t="s">
        <v>1447</v>
      </c>
      <c r="L7093" s="4">
        <v>0.23591870793877612</v>
      </c>
    </row>
    <row r="7094" spans="2:12" x14ac:dyDescent="0.3">
      <c r="B7094" s="3" t="s">
        <v>282</v>
      </c>
      <c r="C7094" s="4">
        <v>2019</v>
      </c>
      <c r="D7094" s="3" t="s">
        <v>1453</v>
      </c>
      <c r="E7094" s="4">
        <v>978422</v>
      </c>
      <c r="F7094" s="4">
        <v>681836</v>
      </c>
      <c r="G7094" s="4">
        <v>296586</v>
      </c>
      <c r="H7094" s="4">
        <v>60134</v>
      </c>
      <c r="I7094" s="4">
        <v>0</v>
      </c>
      <c r="J7094" s="4">
        <v>0</v>
      </c>
      <c r="K7094" s="3" t="s">
        <v>1451</v>
      </c>
      <c r="L7094" s="4">
        <v>0.69687312836383486</v>
      </c>
    </row>
    <row r="7095" spans="2:12" x14ac:dyDescent="0.3">
      <c r="B7095" s="3" t="s">
        <v>282</v>
      </c>
      <c r="C7095" s="4">
        <v>2019</v>
      </c>
      <c r="D7095" s="3" t="s">
        <v>1454</v>
      </c>
      <c r="E7095" s="4">
        <v>0</v>
      </c>
      <c r="F7095" s="4">
        <v>0</v>
      </c>
      <c r="G7095" s="4">
        <v>0</v>
      </c>
      <c r="H7095" s="4">
        <v>0</v>
      </c>
      <c r="I7095" s="4">
        <v>0</v>
      </c>
      <c r="J7095" s="4">
        <v>0</v>
      </c>
      <c r="K7095" s="3" t="s">
        <v>1451</v>
      </c>
      <c r="L7095" s="4"/>
    </row>
    <row r="7096" spans="2:12" x14ac:dyDescent="0.3">
      <c r="B7096" s="3" t="s">
        <v>282</v>
      </c>
      <c r="C7096" s="4">
        <v>2019</v>
      </c>
      <c r="D7096" s="3" t="s">
        <v>1455</v>
      </c>
      <c r="E7096" s="4">
        <v>9656718</v>
      </c>
      <c r="F7096" s="4">
        <v>5863016</v>
      </c>
      <c r="G7096" s="4">
        <v>3793702</v>
      </c>
      <c r="H7096" s="4">
        <v>0</v>
      </c>
      <c r="I7096" s="4">
        <v>0</v>
      </c>
      <c r="J7096" s="4">
        <v>0</v>
      </c>
      <c r="K7096" s="3" t="s">
        <v>1447</v>
      </c>
      <c r="L7096" s="4">
        <v>0.60714375215264649</v>
      </c>
    </row>
    <row r="7097" spans="2:12" x14ac:dyDescent="0.3">
      <c r="B7097" s="3" t="s">
        <v>282</v>
      </c>
      <c r="C7097" s="4">
        <v>2019</v>
      </c>
      <c r="D7097" s="3" t="s">
        <v>1456</v>
      </c>
      <c r="E7097" s="4">
        <v>28943710</v>
      </c>
      <c r="F7097" s="4">
        <v>27316254</v>
      </c>
      <c r="G7097" s="4">
        <v>1627456</v>
      </c>
      <c r="H7097" s="4">
        <v>41628</v>
      </c>
      <c r="I7097" s="4">
        <v>0</v>
      </c>
      <c r="J7097" s="4">
        <v>0</v>
      </c>
      <c r="K7097" s="3" t="s">
        <v>1447</v>
      </c>
      <c r="L7097" s="4">
        <v>0.94377168649077814</v>
      </c>
    </row>
    <row r="7098" spans="2:12" x14ac:dyDescent="0.3">
      <c r="B7098" s="3" t="s">
        <v>282</v>
      </c>
      <c r="C7098" s="4">
        <v>2019</v>
      </c>
      <c r="D7098" s="3" t="s">
        <v>1457</v>
      </c>
      <c r="E7098" s="4">
        <v>12443970</v>
      </c>
      <c r="F7098" s="4">
        <v>3394519</v>
      </c>
      <c r="G7098" s="4">
        <v>9049451</v>
      </c>
      <c r="H7098" s="4">
        <v>122209</v>
      </c>
      <c r="I7098" s="4">
        <v>0</v>
      </c>
      <c r="J7098" s="4">
        <v>0</v>
      </c>
      <c r="K7098" s="3" t="s">
        <v>1447</v>
      </c>
      <c r="L7098" s="4">
        <v>0.27278424811374508</v>
      </c>
    </row>
    <row r="7099" spans="2:12" x14ac:dyDescent="0.3">
      <c r="B7099" s="3" t="s">
        <v>282</v>
      </c>
      <c r="C7099" s="4">
        <v>2019</v>
      </c>
      <c r="D7099" s="3" t="s">
        <v>1458</v>
      </c>
      <c r="E7099" s="4">
        <v>0</v>
      </c>
      <c r="F7099" s="4"/>
      <c r="G7099" s="4">
        <v>0</v>
      </c>
      <c r="H7099" s="4">
        <v>0</v>
      </c>
      <c r="I7099" s="4">
        <v>0</v>
      </c>
      <c r="J7099" s="4"/>
      <c r="K7099" s="3" t="s">
        <v>1451</v>
      </c>
      <c r="L7099" s="4"/>
    </row>
    <row r="7100" spans="2:12" x14ac:dyDescent="0.3">
      <c r="B7100" s="3" t="s">
        <v>282</v>
      </c>
      <c r="C7100" s="4">
        <v>2020</v>
      </c>
      <c r="D7100" s="3" t="s">
        <v>1446</v>
      </c>
      <c r="E7100" s="4">
        <v>14321940</v>
      </c>
      <c r="F7100" s="4">
        <v>12622170</v>
      </c>
      <c r="G7100" s="4">
        <v>1699770</v>
      </c>
      <c r="H7100" s="4">
        <v>4565</v>
      </c>
      <c r="I7100" s="4">
        <v>0</v>
      </c>
      <c r="J7100" s="4">
        <v>0</v>
      </c>
      <c r="K7100" s="3" t="s">
        <v>1447</v>
      </c>
      <c r="L7100" s="4">
        <v>0.88131705620886558</v>
      </c>
    </row>
    <row r="7101" spans="2:12" x14ac:dyDescent="0.3">
      <c r="B7101" s="3" t="s">
        <v>282</v>
      </c>
      <c r="C7101" s="4">
        <v>2020</v>
      </c>
      <c r="D7101" s="3" t="s">
        <v>1448</v>
      </c>
      <c r="E7101" s="4">
        <v>2082940</v>
      </c>
      <c r="F7101" s="4">
        <v>807702</v>
      </c>
      <c r="G7101" s="4">
        <v>1275238</v>
      </c>
      <c r="H7101" s="4">
        <v>0</v>
      </c>
      <c r="I7101" s="4">
        <v>0</v>
      </c>
      <c r="J7101" s="4">
        <v>0</v>
      </c>
      <c r="K7101" s="3" t="s">
        <v>1447</v>
      </c>
      <c r="L7101" s="4">
        <v>0.38777017100828637</v>
      </c>
    </row>
    <row r="7102" spans="2:12" x14ac:dyDescent="0.3">
      <c r="B7102" s="3" t="s">
        <v>282</v>
      </c>
      <c r="C7102" s="4">
        <v>2020</v>
      </c>
      <c r="D7102" s="3" t="s">
        <v>1449</v>
      </c>
      <c r="E7102" s="4">
        <v>1105668</v>
      </c>
      <c r="F7102" s="4">
        <v>531209</v>
      </c>
      <c r="G7102" s="4">
        <v>574459</v>
      </c>
      <c r="H7102" s="4">
        <v>145056</v>
      </c>
      <c r="I7102" s="4">
        <v>0</v>
      </c>
      <c r="J7102" s="4">
        <v>0</v>
      </c>
      <c r="K7102" s="3" t="s">
        <v>1447</v>
      </c>
      <c r="L7102" s="4">
        <v>0.4804416877399002</v>
      </c>
    </row>
    <row r="7103" spans="2:12" x14ac:dyDescent="0.3">
      <c r="B7103" s="3" t="s">
        <v>282</v>
      </c>
      <c r="C7103" s="4">
        <v>2020</v>
      </c>
      <c r="D7103" s="3" t="s">
        <v>1450</v>
      </c>
      <c r="E7103" s="4">
        <v>904919</v>
      </c>
      <c r="F7103" s="4"/>
      <c r="G7103" s="4">
        <v>904919</v>
      </c>
      <c r="H7103" s="4">
        <v>37000</v>
      </c>
      <c r="I7103" s="4">
        <v>904919</v>
      </c>
      <c r="J7103" s="4"/>
      <c r="K7103" s="3" t="s">
        <v>1451</v>
      </c>
      <c r="L7103" s="4"/>
    </row>
    <row r="7104" spans="2:12" x14ac:dyDescent="0.3">
      <c r="B7104" s="3" t="s">
        <v>282</v>
      </c>
      <c r="C7104" s="4">
        <v>2020</v>
      </c>
      <c r="D7104" s="3" t="s">
        <v>1452</v>
      </c>
      <c r="E7104" s="4">
        <v>0</v>
      </c>
      <c r="F7104" s="4">
        <v>0</v>
      </c>
      <c r="G7104" s="4">
        <v>0</v>
      </c>
      <c r="H7104" s="4">
        <v>0</v>
      </c>
      <c r="I7104" s="4">
        <v>0</v>
      </c>
      <c r="J7104" s="4">
        <v>0</v>
      </c>
      <c r="K7104" s="3" t="s">
        <v>1451</v>
      </c>
      <c r="L7104" s="4"/>
    </row>
    <row r="7105" spans="2:12" x14ac:dyDescent="0.3">
      <c r="B7105" s="3" t="s">
        <v>282</v>
      </c>
      <c r="C7105" s="4">
        <v>2020</v>
      </c>
      <c r="D7105" s="3" t="s">
        <v>1453</v>
      </c>
      <c r="E7105" s="4">
        <v>1114783</v>
      </c>
      <c r="F7105" s="4">
        <v>665827</v>
      </c>
      <c r="G7105" s="4">
        <v>448956</v>
      </c>
      <c r="H7105" s="4">
        <v>136361</v>
      </c>
      <c r="I7105" s="4">
        <v>0</v>
      </c>
      <c r="J7105" s="4">
        <v>0</v>
      </c>
      <c r="K7105" s="3" t="s">
        <v>1451</v>
      </c>
      <c r="L7105" s="4">
        <v>0.5972705001780616</v>
      </c>
    </row>
    <row r="7106" spans="2:12" x14ac:dyDescent="0.3">
      <c r="B7106" s="3" t="s">
        <v>282</v>
      </c>
      <c r="C7106" s="4">
        <v>2020</v>
      </c>
      <c r="D7106" s="3" t="s">
        <v>1454</v>
      </c>
      <c r="E7106" s="4">
        <v>484150</v>
      </c>
      <c r="F7106" s="4">
        <v>95802</v>
      </c>
      <c r="G7106" s="4">
        <v>388348</v>
      </c>
      <c r="H7106" s="4">
        <v>0</v>
      </c>
      <c r="I7106" s="4">
        <v>0</v>
      </c>
      <c r="J7106" s="4">
        <v>0</v>
      </c>
      <c r="K7106" s="3" t="s">
        <v>1447</v>
      </c>
      <c r="L7106" s="4">
        <v>0.19787669110812764</v>
      </c>
    </row>
    <row r="7107" spans="2:12" x14ac:dyDescent="0.3">
      <c r="B7107" s="3" t="s">
        <v>282</v>
      </c>
      <c r="C7107" s="4">
        <v>2020</v>
      </c>
      <c r="D7107" s="3" t="s">
        <v>1455</v>
      </c>
      <c r="E7107" s="4">
        <v>12931394</v>
      </c>
      <c r="F7107" s="4">
        <v>7762751</v>
      </c>
      <c r="G7107" s="4">
        <v>5168643</v>
      </c>
      <c r="H7107" s="4">
        <v>41175</v>
      </c>
      <c r="I7107" s="4">
        <v>0</v>
      </c>
      <c r="J7107" s="4">
        <v>0</v>
      </c>
      <c r="K7107" s="3" t="s">
        <v>1447</v>
      </c>
      <c r="L7107" s="4">
        <v>0.60030272065022539</v>
      </c>
    </row>
    <row r="7108" spans="2:12" x14ac:dyDescent="0.3">
      <c r="B7108" s="3" t="s">
        <v>282</v>
      </c>
      <c r="C7108" s="4">
        <v>2020</v>
      </c>
      <c r="D7108" s="3" t="s">
        <v>1456</v>
      </c>
      <c r="E7108" s="4">
        <v>33789513</v>
      </c>
      <c r="F7108" s="4">
        <v>28848901</v>
      </c>
      <c r="G7108" s="4">
        <v>4940612</v>
      </c>
      <c r="H7108" s="4">
        <v>11482</v>
      </c>
      <c r="I7108" s="4">
        <v>0</v>
      </c>
      <c r="J7108" s="4">
        <v>0</v>
      </c>
      <c r="K7108" s="3" t="s">
        <v>1447</v>
      </c>
      <c r="L7108" s="4">
        <v>0.85378268103479327</v>
      </c>
    </row>
    <row r="7109" spans="2:12" x14ac:dyDescent="0.3">
      <c r="B7109" s="3" t="s">
        <v>282</v>
      </c>
      <c r="C7109" s="4">
        <v>2020</v>
      </c>
      <c r="D7109" s="3" t="s">
        <v>1457</v>
      </c>
      <c r="E7109" s="4">
        <v>14711560</v>
      </c>
      <c r="F7109" s="4">
        <v>5545522</v>
      </c>
      <c r="G7109" s="4">
        <v>9166038</v>
      </c>
      <c r="H7109" s="4">
        <v>44528</v>
      </c>
      <c r="I7109" s="4">
        <v>0</v>
      </c>
      <c r="J7109" s="4">
        <v>0</v>
      </c>
      <c r="K7109" s="3" t="s">
        <v>1447</v>
      </c>
      <c r="L7109" s="4">
        <v>0.37694996315822388</v>
      </c>
    </row>
    <row r="7110" spans="2:12" x14ac:dyDescent="0.3">
      <c r="B7110" s="3" t="s">
        <v>282</v>
      </c>
      <c r="C7110" s="4">
        <v>2020</v>
      </c>
      <c r="D7110" s="3" t="s">
        <v>1458</v>
      </c>
      <c r="E7110" s="4">
        <v>152495</v>
      </c>
      <c r="F7110" s="4"/>
      <c r="G7110" s="4">
        <v>152495</v>
      </c>
      <c r="H7110" s="4">
        <v>130489</v>
      </c>
      <c r="I7110" s="4">
        <v>152495</v>
      </c>
      <c r="J7110" s="4"/>
      <c r="K7110" s="3" t="s">
        <v>1451</v>
      </c>
      <c r="L7110" s="4"/>
    </row>
    <row r="7111" spans="2:12" x14ac:dyDescent="0.3">
      <c r="B7111" s="3" t="s">
        <v>282</v>
      </c>
      <c r="C7111" s="4">
        <v>2021</v>
      </c>
      <c r="D7111" s="3" t="s">
        <v>1446</v>
      </c>
      <c r="E7111" s="4">
        <v>14975920</v>
      </c>
      <c r="F7111" s="4">
        <v>12922531</v>
      </c>
      <c r="G7111" s="4">
        <v>2053389</v>
      </c>
      <c r="H7111" s="4">
        <v>653980</v>
      </c>
      <c r="I7111" s="4">
        <v>0</v>
      </c>
      <c r="J7111" s="4">
        <v>0</v>
      </c>
      <c r="K7111" s="3" t="s">
        <v>1447</v>
      </c>
      <c r="L7111" s="4">
        <v>0.8628872883936346</v>
      </c>
    </row>
    <row r="7112" spans="2:12" x14ac:dyDescent="0.3">
      <c r="B7112" s="3" t="s">
        <v>282</v>
      </c>
      <c r="C7112" s="4">
        <v>2021</v>
      </c>
      <c r="D7112" s="3" t="s">
        <v>1448</v>
      </c>
      <c r="E7112" s="4">
        <v>2921535</v>
      </c>
      <c r="F7112" s="4">
        <v>835059</v>
      </c>
      <c r="G7112" s="4">
        <v>2086476</v>
      </c>
      <c r="H7112" s="4">
        <v>838595</v>
      </c>
      <c r="I7112" s="4">
        <v>0</v>
      </c>
      <c r="J7112" s="4">
        <v>0</v>
      </c>
      <c r="K7112" s="3" t="s">
        <v>1447</v>
      </c>
      <c r="L7112" s="4">
        <v>0.28582885366767813</v>
      </c>
    </row>
    <row r="7113" spans="2:12" x14ac:dyDescent="0.3">
      <c r="B7113" s="3" t="s">
        <v>282</v>
      </c>
      <c r="C7113" s="4">
        <v>2021</v>
      </c>
      <c r="D7113" s="3" t="s">
        <v>1449</v>
      </c>
      <c r="E7113" s="4">
        <v>1192194</v>
      </c>
      <c r="F7113" s="4">
        <v>543356</v>
      </c>
      <c r="G7113" s="4">
        <v>648838</v>
      </c>
      <c r="H7113" s="4">
        <v>121825</v>
      </c>
      <c r="I7113" s="4">
        <v>0</v>
      </c>
      <c r="J7113" s="4">
        <v>0</v>
      </c>
      <c r="K7113" s="3" t="s">
        <v>1447</v>
      </c>
      <c r="L7113" s="4">
        <v>0.45576139453813724</v>
      </c>
    </row>
    <row r="7114" spans="2:12" x14ac:dyDescent="0.3">
      <c r="B7114" s="3" t="s">
        <v>282</v>
      </c>
      <c r="C7114" s="4">
        <v>2021</v>
      </c>
      <c r="D7114" s="3" t="s">
        <v>1450</v>
      </c>
      <c r="E7114" s="4">
        <v>1389069</v>
      </c>
      <c r="F7114" s="4"/>
      <c r="G7114" s="4">
        <v>1389069</v>
      </c>
      <c r="H7114" s="4">
        <v>0</v>
      </c>
      <c r="I7114" s="4">
        <v>1389069</v>
      </c>
      <c r="J7114" s="4"/>
      <c r="K7114" s="3" t="s">
        <v>1451</v>
      </c>
      <c r="L7114" s="4"/>
    </row>
    <row r="7115" spans="2:12" x14ac:dyDescent="0.3">
      <c r="B7115" s="3" t="s">
        <v>282</v>
      </c>
      <c r="C7115" s="4">
        <v>2021</v>
      </c>
      <c r="D7115" s="3" t="s">
        <v>1452</v>
      </c>
      <c r="E7115" s="4">
        <v>0</v>
      </c>
      <c r="F7115" s="4">
        <v>0</v>
      </c>
      <c r="G7115" s="4">
        <v>0</v>
      </c>
      <c r="H7115" s="4">
        <v>0</v>
      </c>
      <c r="I7115" s="4">
        <v>0</v>
      </c>
      <c r="J7115" s="4">
        <v>0</v>
      </c>
      <c r="K7115" s="3" t="s">
        <v>1451</v>
      </c>
      <c r="L7115" s="4"/>
    </row>
    <row r="7116" spans="2:12" x14ac:dyDescent="0.3">
      <c r="B7116" s="3" t="s">
        <v>282</v>
      </c>
      <c r="C7116" s="4">
        <v>2021</v>
      </c>
      <c r="D7116" s="3" t="s">
        <v>1453</v>
      </c>
      <c r="E7116" s="4">
        <v>1249706</v>
      </c>
      <c r="F7116" s="4">
        <v>809863</v>
      </c>
      <c r="G7116" s="4">
        <v>439843</v>
      </c>
      <c r="H7116" s="4">
        <v>-17572</v>
      </c>
      <c r="I7116" s="4">
        <v>0</v>
      </c>
      <c r="J7116" s="4">
        <v>0</v>
      </c>
      <c r="K7116" s="3" t="s">
        <v>1451</v>
      </c>
      <c r="L7116" s="4">
        <v>0.64804281967118671</v>
      </c>
    </row>
    <row r="7117" spans="2:12" x14ac:dyDescent="0.3">
      <c r="B7117" s="3" t="s">
        <v>282</v>
      </c>
      <c r="C7117" s="4">
        <v>2021</v>
      </c>
      <c r="D7117" s="3" t="s">
        <v>1454</v>
      </c>
      <c r="E7117" s="4">
        <v>0</v>
      </c>
      <c r="F7117" s="4">
        <v>0</v>
      </c>
      <c r="G7117" s="4">
        <v>0</v>
      </c>
      <c r="H7117" s="4">
        <v>0</v>
      </c>
      <c r="I7117" s="4">
        <v>0</v>
      </c>
      <c r="J7117" s="4">
        <v>0</v>
      </c>
      <c r="K7117" s="3" t="s">
        <v>1451</v>
      </c>
      <c r="L7117" s="4"/>
    </row>
    <row r="7118" spans="2:12" x14ac:dyDescent="0.3">
      <c r="B7118" s="3" t="s">
        <v>282</v>
      </c>
      <c r="C7118" s="4">
        <v>2021</v>
      </c>
      <c r="D7118" s="3" t="s">
        <v>1455</v>
      </c>
      <c r="E7118" s="4">
        <v>12942780</v>
      </c>
      <c r="F7118" s="4">
        <v>7992708</v>
      </c>
      <c r="G7118" s="4">
        <v>4950072</v>
      </c>
      <c r="H7118" s="4">
        <v>11386</v>
      </c>
      <c r="I7118" s="4">
        <v>0</v>
      </c>
      <c r="J7118" s="4">
        <v>0</v>
      </c>
      <c r="K7118" s="3" t="s">
        <v>1447</v>
      </c>
      <c r="L7118" s="4">
        <v>0.61754182640823685</v>
      </c>
    </row>
    <row r="7119" spans="2:12" x14ac:dyDescent="0.3">
      <c r="B7119" s="3" t="s">
        <v>282</v>
      </c>
      <c r="C7119" s="4">
        <v>2021</v>
      </c>
      <c r="D7119" s="3" t="s">
        <v>1456</v>
      </c>
      <c r="E7119" s="4">
        <v>34068814</v>
      </c>
      <c r="F7119" s="4">
        <v>29067295</v>
      </c>
      <c r="G7119" s="4">
        <v>5001519</v>
      </c>
      <c r="H7119" s="4">
        <v>352696</v>
      </c>
      <c r="I7119" s="4">
        <v>0</v>
      </c>
      <c r="J7119" s="4">
        <v>0</v>
      </c>
      <c r="K7119" s="3" t="s">
        <v>1447</v>
      </c>
      <c r="L7119" s="4">
        <v>0.85319362746234728</v>
      </c>
    </row>
    <row r="7120" spans="2:12" x14ac:dyDescent="0.3">
      <c r="B7120" s="3" t="s">
        <v>282</v>
      </c>
      <c r="C7120" s="4">
        <v>2021</v>
      </c>
      <c r="D7120" s="3" t="s">
        <v>1457</v>
      </c>
      <c r="E7120" s="4">
        <v>14711560</v>
      </c>
      <c r="F7120" s="4">
        <v>5713141</v>
      </c>
      <c r="G7120" s="4">
        <v>8998419</v>
      </c>
      <c r="H7120" s="4">
        <v>0</v>
      </c>
      <c r="I7120" s="4">
        <v>0</v>
      </c>
      <c r="J7120" s="4">
        <v>0</v>
      </c>
      <c r="K7120" s="3" t="s">
        <v>1447</v>
      </c>
      <c r="L7120" s="4">
        <v>0.38834365628118295</v>
      </c>
    </row>
    <row r="7121" spans="2:12" x14ac:dyDescent="0.3">
      <c r="B7121" s="3" t="s">
        <v>282</v>
      </c>
      <c r="C7121" s="4">
        <v>2021</v>
      </c>
      <c r="D7121" s="3" t="s">
        <v>1458</v>
      </c>
      <c r="E7121" s="4">
        <v>0</v>
      </c>
      <c r="F7121" s="4"/>
      <c r="G7121" s="4">
        <v>0</v>
      </c>
      <c r="H7121" s="4">
        <v>0</v>
      </c>
      <c r="I7121" s="4">
        <v>0</v>
      </c>
      <c r="J7121" s="4"/>
      <c r="K7121" s="3" t="s">
        <v>1451</v>
      </c>
      <c r="L7121" s="4"/>
    </row>
    <row r="7122" spans="2:12" x14ac:dyDescent="0.3">
      <c r="B7122" s="3" t="s">
        <v>282</v>
      </c>
      <c r="C7122" s="4">
        <v>2022</v>
      </c>
      <c r="D7122" s="3" t="s">
        <v>1446</v>
      </c>
      <c r="E7122" s="4">
        <v>20488510</v>
      </c>
      <c r="F7122" s="4">
        <v>17070053</v>
      </c>
      <c r="G7122" s="4">
        <v>3418457</v>
      </c>
      <c r="H7122" s="4">
        <v>-29675</v>
      </c>
      <c r="I7122" s="4">
        <v>0</v>
      </c>
      <c r="J7122" s="4">
        <v>0</v>
      </c>
      <c r="K7122" s="3" t="s">
        <v>1447</v>
      </c>
      <c r="L7122" s="4">
        <v>0.83315248400200892</v>
      </c>
    </row>
    <row r="7123" spans="2:12" x14ac:dyDescent="0.3">
      <c r="B7123" s="3" t="s">
        <v>282</v>
      </c>
      <c r="C7123" s="4">
        <v>2022</v>
      </c>
      <c r="D7123" s="3" t="s">
        <v>1448</v>
      </c>
      <c r="E7123" s="4">
        <v>3335418</v>
      </c>
      <c r="F7123" s="4">
        <v>872814</v>
      </c>
      <c r="G7123" s="4">
        <v>2462604</v>
      </c>
      <c r="H7123" s="4">
        <v>413883</v>
      </c>
      <c r="I7123" s="4">
        <v>0</v>
      </c>
      <c r="J7123" s="4">
        <v>0</v>
      </c>
      <c r="K7123" s="3" t="s">
        <v>1447</v>
      </c>
      <c r="L7123" s="4">
        <v>0.26168054498716503</v>
      </c>
    </row>
    <row r="7124" spans="2:12" x14ac:dyDescent="0.3">
      <c r="B7124" s="3" t="s">
        <v>282</v>
      </c>
      <c r="C7124" s="4">
        <v>2022</v>
      </c>
      <c r="D7124" s="3" t="s">
        <v>1449</v>
      </c>
      <c r="E7124" s="4">
        <v>2545965</v>
      </c>
      <c r="F7124" s="4">
        <v>1461996</v>
      </c>
      <c r="G7124" s="4">
        <v>1083969</v>
      </c>
      <c r="H7124" s="4">
        <v>104065</v>
      </c>
      <c r="I7124" s="4">
        <v>0</v>
      </c>
      <c r="J7124" s="4">
        <v>0</v>
      </c>
      <c r="K7124" s="3" t="s">
        <v>1447</v>
      </c>
      <c r="L7124" s="4">
        <v>0.57424041571663398</v>
      </c>
    </row>
    <row r="7125" spans="2:12" x14ac:dyDescent="0.3">
      <c r="B7125" s="3" t="s">
        <v>282</v>
      </c>
      <c r="C7125" s="4">
        <v>2022</v>
      </c>
      <c r="D7125" s="3" t="s">
        <v>1450</v>
      </c>
      <c r="E7125" s="4">
        <v>1389069</v>
      </c>
      <c r="F7125" s="4"/>
      <c r="G7125" s="4">
        <v>1389069</v>
      </c>
      <c r="H7125" s="4">
        <v>0</v>
      </c>
      <c r="I7125" s="4">
        <v>1389069</v>
      </c>
      <c r="J7125" s="4"/>
      <c r="K7125" s="3" t="s">
        <v>1451</v>
      </c>
      <c r="L7125" s="4"/>
    </row>
    <row r="7126" spans="2:12" x14ac:dyDescent="0.3">
      <c r="B7126" s="3" t="s">
        <v>282</v>
      </c>
      <c r="C7126" s="4">
        <v>2022</v>
      </c>
      <c r="D7126" s="3" t="s">
        <v>1452</v>
      </c>
      <c r="E7126" s="4">
        <v>0</v>
      </c>
      <c r="F7126" s="4">
        <v>0</v>
      </c>
      <c r="G7126" s="4">
        <v>0</v>
      </c>
      <c r="H7126" s="4">
        <v>0</v>
      </c>
      <c r="I7126" s="4">
        <v>0</v>
      </c>
      <c r="J7126" s="4">
        <v>0</v>
      </c>
      <c r="K7126" s="3" t="s">
        <v>1451</v>
      </c>
      <c r="L7126" s="4"/>
    </row>
    <row r="7127" spans="2:12" x14ac:dyDescent="0.3">
      <c r="B7127" s="3" t="s">
        <v>282</v>
      </c>
      <c r="C7127" s="4">
        <v>2022</v>
      </c>
      <c r="D7127" s="3" t="s">
        <v>1453</v>
      </c>
      <c r="E7127" s="4">
        <v>5080775</v>
      </c>
      <c r="F7127" s="4">
        <v>1442733</v>
      </c>
      <c r="G7127" s="4">
        <v>3638042</v>
      </c>
      <c r="H7127" s="4">
        <v>46155</v>
      </c>
      <c r="I7127" s="4">
        <v>0</v>
      </c>
      <c r="J7127" s="4">
        <v>0</v>
      </c>
      <c r="K7127" s="3" t="s">
        <v>1451</v>
      </c>
      <c r="L7127" s="4">
        <v>0.28395923850200017</v>
      </c>
    </row>
    <row r="7128" spans="2:12" x14ac:dyDescent="0.3">
      <c r="B7128" s="3" t="s">
        <v>282</v>
      </c>
      <c r="C7128" s="4">
        <v>2022</v>
      </c>
      <c r="D7128" s="3" t="s">
        <v>1454</v>
      </c>
      <c r="E7128" s="4">
        <v>0</v>
      </c>
      <c r="F7128" s="4">
        <v>0</v>
      </c>
      <c r="G7128" s="4">
        <v>0</v>
      </c>
      <c r="H7128" s="4">
        <v>0</v>
      </c>
      <c r="I7128" s="4">
        <v>0</v>
      </c>
      <c r="J7128" s="4">
        <v>0</v>
      </c>
      <c r="K7128" s="3" t="s">
        <v>1451</v>
      </c>
      <c r="L7128" s="4"/>
    </row>
    <row r="7129" spans="2:12" x14ac:dyDescent="0.3">
      <c r="B7129" s="3" t="s">
        <v>282</v>
      </c>
      <c r="C7129" s="4">
        <v>2022</v>
      </c>
      <c r="D7129" s="3" t="s">
        <v>1455</v>
      </c>
      <c r="E7129" s="4">
        <v>10128904</v>
      </c>
      <c r="F7129" s="4">
        <v>6300513</v>
      </c>
      <c r="G7129" s="4">
        <v>3828391</v>
      </c>
      <c r="H7129" s="4">
        <v>460800</v>
      </c>
      <c r="I7129" s="4">
        <v>0</v>
      </c>
      <c r="J7129" s="4">
        <v>0</v>
      </c>
      <c r="K7129" s="3" t="s">
        <v>1447</v>
      </c>
      <c r="L7129" s="4">
        <v>0.62203304523371927</v>
      </c>
    </row>
    <row r="7130" spans="2:12" x14ac:dyDescent="0.3">
      <c r="B7130" s="3" t="s">
        <v>282</v>
      </c>
      <c r="C7130" s="4">
        <v>2022</v>
      </c>
      <c r="D7130" s="3" t="s">
        <v>1456</v>
      </c>
      <c r="E7130" s="4">
        <v>29531580</v>
      </c>
      <c r="F7130" s="4">
        <v>27868513</v>
      </c>
      <c r="G7130" s="4">
        <v>1663067</v>
      </c>
      <c r="H7130" s="4">
        <v>497386</v>
      </c>
      <c r="I7130" s="4">
        <v>0</v>
      </c>
      <c r="J7130" s="4">
        <v>0</v>
      </c>
      <c r="K7130" s="3" t="s">
        <v>1447</v>
      </c>
      <c r="L7130" s="4">
        <v>0.94368513299999524</v>
      </c>
    </row>
    <row r="7131" spans="2:12" x14ac:dyDescent="0.3">
      <c r="B7131" s="3" t="s">
        <v>282</v>
      </c>
      <c r="C7131" s="4">
        <v>2022</v>
      </c>
      <c r="D7131" s="3" t="s">
        <v>1457</v>
      </c>
      <c r="E7131" s="4">
        <v>12443970</v>
      </c>
      <c r="F7131" s="4">
        <v>3857386</v>
      </c>
      <c r="G7131" s="4">
        <v>8586584</v>
      </c>
      <c r="H7131" s="4">
        <v>0</v>
      </c>
      <c r="I7131" s="4">
        <v>0</v>
      </c>
      <c r="J7131" s="4">
        <v>0</v>
      </c>
      <c r="K7131" s="3" t="s">
        <v>1447</v>
      </c>
      <c r="L7131" s="4">
        <v>0.30998033585744744</v>
      </c>
    </row>
    <row r="7132" spans="2:12" x14ac:dyDescent="0.3">
      <c r="B7132" s="3" t="s">
        <v>282</v>
      </c>
      <c r="C7132" s="4">
        <v>2022</v>
      </c>
      <c r="D7132" s="3" t="s">
        <v>1458</v>
      </c>
      <c r="E7132" s="4">
        <v>0</v>
      </c>
      <c r="F7132" s="4"/>
      <c r="G7132" s="4">
        <v>0</v>
      </c>
      <c r="H7132" s="4">
        <v>0</v>
      </c>
      <c r="I7132" s="4">
        <v>0</v>
      </c>
      <c r="J7132" s="4"/>
      <c r="K7132" s="3" t="s">
        <v>1451</v>
      </c>
      <c r="L7132" s="4"/>
    </row>
    <row r="7133" spans="2:12" x14ac:dyDescent="0.3">
      <c r="B7133" s="3" t="s">
        <v>282</v>
      </c>
      <c r="C7133" s="4">
        <v>2023</v>
      </c>
      <c r="D7133" s="3" t="s">
        <v>1446</v>
      </c>
      <c r="E7133" s="4">
        <v>21159946</v>
      </c>
      <c r="F7133" s="4">
        <v>17497395</v>
      </c>
      <c r="G7133" s="4">
        <v>3662551</v>
      </c>
      <c r="H7133" s="4">
        <v>109373</v>
      </c>
      <c r="I7133" s="4">
        <v>0</v>
      </c>
      <c r="J7133" s="4">
        <v>0</v>
      </c>
      <c r="K7133" s="3" t="s">
        <v>1447</v>
      </c>
      <c r="L7133" s="4">
        <v>0.82691113672974403</v>
      </c>
    </row>
    <row r="7134" spans="2:12" x14ac:dyDescent="0.3">
      <c r="B7134" s="3" t="s">
        <v>282</v>
      </c>
      <c r="C7134" s="4">
        <v>2023</v>
      </c>
      <c r="D7134" s="3" t="s">
        <v>1448</v>
      </c>
      <c r="E7134" s="4">
        <v>5345429</v>
      </c>
      <c r="F7134" s="4">
        <v>921706</v>
      </c>
      <c r="G7134" s="4">
        <v>4423723</v>
      </c>
      <c r="H7134" s="4">
        <v>2010011</v>
      </c>
      <c r="I7134" s="4">
        <v>0</v>
      </c>
      <c r="J7134" s="4">
        <v>0</v>
      </c>
      <c r="K7134" s="3" t="s">
        <v>1447</v>
      </c>
      <c r="L7134" s="4">
        <v>0.17242881721934761</v>
      </c>
    </row>
    <row r="7135" spans="2:12" x14ac:dyDescent="0.3">
      <c r="B7135" s="3" t="s">
        <v>282</v>
      </c>
      <c r="C7135" s="4">
        <v>2023</v>
      </c>
      <c r="D7135" s="3" t="s">
        <v>1449</v>
      </c>
      <c r="E7135" s="4">
        <v>3177262</v>
      </c>
      <c r="F7135" s="4">
        <v>1598072</v>
      </c>
      <c r="G7135" s="4">
        <v>1579190</v>
      </c>
      <c r="H7135" s="4">
        <v>631297</v>
      </c>
      <c r="I7135" s="4">
        <v>0</v>
      </c>
      <c r="J7135" s="4">
        <v>0</v>
      </c>
      <c r="K7135" s="3" t="s">
        <v>1447</v>
      </c>
      <c r="L7135" s="4">
        <v>0.50297142634129632</v>
      </c>
    </row>
    <row r="7136" spans="2:12" x14ac:dyDescent="0.3">
      <c r="B7136" s="3" t="s">
        <v>282</v>
      </c>
      <c r="C7136" s="4">
        <v>2023</v>
      </c>
      <c r="D7136" s="3" t="s">
        <v>1450</v>
      </c>
      <c r="E7136" s="4">
        <v>1717069</v>
      </c>
      <c r="F7136" s="4"/>
      <c r="G7136" s="4">
        <v>1717069</v>
      </c>
      <c r="H7136" s="4">
        <v>328000</v>
      </c>
      <c r="I7136" s="4">
        <v>1717069</v>
      </c>
      <c r="J7136" s="4"/>
      <c r="K7136" s="3" t="s">
        <v>1451</v>
      </c>
      <c r="L7136" s="4"/>
    </row>
    <row r="7137" spans="2:12" x14ac:dyDescent="0.3">
      <c r="B7137" s="3" t="s">
        <v>282</v>
      </c>
      <c r="C7137" s="4">
        <v>2023</v>
      </c>
      <c r="D7137" s="3" t="s">
        <v>1452</v>
      </c>
      <c r="E7137" s="4">
        <v>0</v>
      </c>
      <c r="F7137" s="4">
        <v>0</v>
      </c>
      <c r="G7137" s="4">
        <v>0</v>
      </c>
      <c r="H7137" s="4">
        <v>0</v>
      </c>
      <c r="I7137" s="4">
        <v>0</v>
      </c>
      <c r="J7137" s="4">
        <v>0</v>
      </c>
      <c r="K7137" s="3" t="s">
        <v>1451</v>
      </c>
      <c r="L7137" s="4"/>
    </row>
    <row r="7138" spans="2:12" x14ac:dyDescent="0.3">
      <c r="B7138" s="3" t="s">
        <v>282</v>
      </c>
      <c r="C7138" s="4">
        <v>2023</v>
      </c>
      <c r="D7138" s="3" t="s">
        <v>1453</v>
      </c>
      <c r="E7138" s="4">
        <v>5484499</v>
      </c>
      <c r="F7138" s="4">
        <v>1588961</v>
      </c>
      <c r="G7138" s="4">
        <v>3895538</v>
      </c>
      <c r="H7138" s="4">
        <v>155724</v>
      </c>
      <c r="I7138" s="4">
        <v>0</v>
      </c>
      <c r="J7138" s="4">
        <v>0</v>
      </c>
      <c r="K7138" s="3" t="s">
        <v>1451</v>
      </c>
      <c r="L7138" s="4">
        <v>0.28971853217586513</v>
      </c>
    </row>
    <row r="7139" spans="2:12" x14ac:dyDescent="0.3">
      <c r="B7139" s="3" t="s">
        <v>282</v>
      </c>
      <c r="C7139" s="4">
        <v>2023</v>
      </c>
      <c r="D7139" s="3" t="s">
        <v>1454</v>
      </c>
      <c r="E7139" s="4">
        <v>0</v>
      </c>
      <c r="F7139" s="4">
        <v>0</v>
      </c>
      <c r="G7139" s="4">
        <v>0</v>
      </c>
      <c r="H7139" s="4">
        <v>0</v>
      </c>
      <c r="I7139" s="4">
        <v>0</v>
      </c>
      <c r="J7139" s="4">
        <v>0</v>
      </c>
      <c r="K7139" s="3" t="s">
        <v>1447</v>
      </c>
      <c r="L7139" s="4"/>
    </row>
    <row r="7140" spans="2:12" x14ac:dyDescent="0.3">
      <c r="B7140" s="3" t="s">
        <v>282</v>
      </c>
      <c r="C7140" s="4">
        <v>2023</v>
      </c>
      <c r="D7140" s="3" t="s">
        <v>1455</v>
      </c>
      <c r="E7140" s="4">
        <v>10139844</v>
      </c>
      <c r="F7140" s="4">
        <v>6453869</v>
      </c>
      <c r="G7140" s="4">
        <v>3685975</v>
      </c>
      <c r="H7140" s="4">
        <v>10940</v>
      </c>
      <c r="I7140" s="4">
        <v>0</v>
      </c>
      <c r="J7140" s="4">
        <v>0</v>
      </c>
      <c r="K7140" s="3" t="s">
        <v>1447</v>
      </c>
      <c r="L7140" s="4">
        <v>0.63648602483430716</v>
      </c>
    </row>
    <row r="7141" spans="2:12" x14ac:dyDescent="0.3">
      <c r="B7141" s="3" t="s">
        <v>282</v>
      </c>
      <c r="C7141" s="4">
        <v>2023</v>
      </c>
      <c r="D7141" s="3" t="s">
        <v>1456</v>
      </c>
      <c r="E7141" s="4">
        <v>29582156</v>
      </c>
      <c r="F7141" s="4">
        <v>27975241</v>
      </c>
      <c r="G7141" s="4">
        <v>1606915</v>
      </c>
      <c r="H7141" s="4">
        <v>50576</v>
      </c>
      <c r="I7141" s="4">
        <v>0</v>
      </c>
      <c r="J7141" s="4">
        <v>0</v>
      </c>
      <c r="K7141" s="3" t="s">
        <v>1447</v>
      </c>
      <c r="L7141" s="4">
        <v>0.94567958467935875</v>
      </c>
    </row>
    <row r="7142" spans="2:12" x14ac:dyDescent="0.3">
      <c r="B7142" s="3" t="s">
        <v>282</v>
      </c>
      <c r="C7142" s="4">
        <v>2023</v>
      </c>
      <c r="D7142" s="3" t="s">
        <v>1457</v>
      </c>
      <c r="E7142" s="4">
        <v>12443970</v>
      </c>
      <c r="F7142" s="4">
        <v>4011674</v>
      </c>
      <c r="G7142" s="4">
        <v>8432296</v>
      </c>
      <c r="H7142" s="4">
        <v>0</v>
      </c>
      <c r="I7142" s="4">
        <v>0</v>
      </c>
      <c r="J7142" s="4">
        <v>0</v>
      </c>
      <c r="K7142" s="3" t="s">
        <v>1447</v>
      </c>
      <c r="L7142" s="4">
        <v>0.32237895141180828</v>
      </c>
    </row>
    <row r="7143" spans="2:12" x14ac:dyDescent="0.3">
      <c r="B7143" s="3" t="s">
        <v>282</v>
      </c>
      <c r="C7143" s="4">
        <v>2023</v>
      </c>
      <c r="D7143" s="3" t="s">
        <v>1458</v>
      </c>
      <c r="E7143" s="4">
        <v>0</v>
      </c>
      <c r="F7143" s="4"/>
      <c r="G7143" s="4">
        <v>0</v>
      </c>
      <c r="H7143" s="4">
        <v>0</v>
      </c>
      <c r="I7143" s="4">
        <v>0</v>
      </c>
      <c r="J7143" s="4"/>
      <c r="K7143" s="3" t="s">
        <v>1451</v>
      </c>
      <c r="L7143" s="4"/>
    </row>
    <row r="7144" spans="2:12" x14ac:dyDescent="0.3">
      <c r="B7144" s="3" t="s">
        <v>282</v>
      </c>
      <c r="C7144" s="4">
        <v>2024</v>
      </c>
      <c r="D7144" s="3" t="s">
        <v>1446</v>
      </c>
      <c r="E7144" s="4">
        <v>21266346</v>
      </c>
      <c r="F7144" s="4">
        <v>17931050</v>
      </c>
      <c r="G7144" s="4">
        <v>3335296</v>
      </c>
      <c r="H7144" s="4">
        <v>106400</v>
      </c>
      <c r="I7144" s="4">
        <v>20000000</v>
      </c>
      <c r="J7144" s="4">
        <v>540500</v>
      </c>
      <c r="K7144" s="3" t="s">
        <v>1447</v>
      </c>
      <c r="L7144" s="4">
        <v>0.84316553487844126</v>
      </c>
    </row>
    <row r="7145" spans="2:12" x14ac:dyDescent="0.3">
      <c r="B7145" s="3" t="s">
        <v>282</v>
      </c>
      <c r="C7145" s="4">
        <v>2024</v>
      </c>
      <c r="D7145" s="3" t="s">
        <v>1448</v>
      </c>
      <c r="E7145" s="4">
        <v>5812097</v>
      </c>
      <c r="F7145" s="4">
        <v>1002972</v>
      </c>
      <c r="G7145" s="4">
        <v>4809125</v>
      </c>
      <c r="H7145" s="4">
        <v>466668</v>
      </c>
      <c r="I7145" s="4">
        <v>8000000</v>
      </c>
      <c r="J7145" s="4">
        <v>106667</v>
      </c>
      <c r="K7145" s="3" t="s">
        <v>1447</v>
      </c>
      <c r="L7145" s="4">
        <v>0.17256628717655606</v>
      </c>
    </row>
    <row r="7146" spans="2:12" x14ac:dyDescent="0.3">
      <c r="B7146" s="3" t="s">
        <v>282</v>
      </c>
      <c r="C7146" s="4">
        <v>2024</v>
      </c>
      <c r="D7146" s="3" t="s">
        <v>1449</v>
      </c>
      <c r="E7146" s="4">
        <v>3285410</v>
      </c>
      <c r="F7146" s="4">
        <v>1723819</v>
      </c>
      <c r="G7146" s="4">
        <v>1561591</v>
      </c>
      <c r="H7146" s="4">
        <v>138148</v>
      </c>
      <c r="I7146" s="4">
        <v>2000000</v>
      </c>
      <c r="J7146" s="4">
        <v>111111</v>
      </c>
      <c r="K7146" s="3" t="s">
        <v>1460</v>
      </c>
      <c r="L7146" s="4">
        <v>0.52468915599575094</v>
      </c>
    </row>
    <row r="7147" spans="2:12" x14ac:dyDescent="0.3">
      <c r="B7147" s="3" t="s">
        <v>282</v>
      </c>
      <c r="C7147" s="4">
        <v>2024</v>
      </c>
      <c r="D7147" s="3" t="s">
        <v>1450</v>
      </c>
      <c r="E7147" s="4">
        <v>1717069</v>
      </c>
      <c r="F7147" s="4"/>
      <c r="G7147" s="4">
        <v>1717069</v>
      </c>
      <c r="H7147" s="4">
        <v>0</v>
      </c>
      <c r="I7147" s="4">
        <v>1717069</v>
      </c>
      <c r="J7147" s="4"/>
      <c r="K7147" s="3" t="s">
        <v>1451</v>
      </c>
      <c r="L7147" s="4"/>
    </row>
    <row r="7148" spans="2:12" x14ac:dyDescent="0.3">
      <c r="B7148" s="3" t="s">
        <v>282</v>
      </c>
      <c r="C7148" s="4">
        <v>2024</v>
      </c>
      <c r="D7148" s="3" t="s">
        <v>1452</v>
      </c>
      <c r="E7148" s="4">
        <v>0</v>
      </c>
      <c r="F7148" s="4">
        <v>0</v>
      </c>
      <c r="G7148" s="4">
        <v>0</v>
      </c>
      <c r="H7148" s="4">
        <v>0</v>
      </c>
      <c r="I7148" s="4">
        <v>0</v>
      </c>
      <c r="J7148" s="4">
        <v>0</v>
      </c>
      <c r="K7148" s="3"/>
      <c r="L7148" s="4"/>
    </row>
    <row r="7149" spans="2:12" x14ac:dyDescent="0.3">
      <c r="B7149" s="3" t="s">
        <v>282</v>
      </c>
      <c r="C7149" s="4">
        <v>2024</v>
      </c>
      <c r="D7149" s="3" t="s">
        <v>1453</v>
      </c>
      <c r="E7149" s="4">
        <v>5865419</v>
      </c>
      <c r="F7149" s="4">
        <v>1740919</v>
      </c>
      <c r="G7149" s="4">
        <v>4124500</v>
      </c>
      <c r="H7149" s="4">
        <v>380920</v>
      </c>
      <c r="I7149" s="4">
        <v>8500000</v>
      </c>
      <c r="J7149" s="4">
        <v>472000</v>
      </c>
      <c r="K7149" s="3" t="s">
        <v>1451</v>
      </c>
      <c r="L7149" s="4">
        <v>0.29681067968034336</v>
      </c>
    </row>
    <row r="7150" spans="2:12" x14ac:dyDescent="0.3">
      <c r="B7150" s="3" t="s">
        <v>282</v>
      </c>
      <c r="C7150" s="4">
        <v>2024</v>
      </c>
      <c r="D7150" s="3" t="s">
        <v>1454</v>
      </c>
      <c r="E7150" s="4">
        <v>0</v>
      </c>
      <c r="F7150" s="4">
        <v>0</v>
      </c>
      <c r="G7150" s="4">
        <v>0</v>
      </c>
      <c r="H7150" s="4">
        <v>0</v>
      </c>
      <c r="I7150" s="4">
        <v>0</v>
      </c>
      <c r="J7150" s="4">
        <v>0</v>
      </c>
      <c r="K7150" s="3"/>
      <c r="L7150" s="4"/>
    </row>
    <row r="7151" spans="2:12" x14ac:dyDescent="0.3">
      <c r="B7151" s="3" t="s">
        <v>282</v>
      </c>
      <c r="C7151" s="4">
        <v>2024</v>
      </c>
      <c r="D7151" s="3" t="s">
        <v>1455</v>
      </c>
      <c r="E7151" s="4">
        <v>10256877</v>
      </c>
      <c r="F7151" s="4">
        <v>6607390</v>
      </c>
      <c r="G7151" s="4">
        <v>3649487</v>
      </c>
      <c r="H7151" s="4">
        <v>117033</v>
      </c>
      <c r="I7151" s="4">
        <v>15000000</v>
      </c>
      <c r="J7151" s="4">
        <v>230769</v>
      </c>
      <c r="K7151" s="3" t="s">
        <v>1447</v>
      </c>
      <c r="L7151" s="4">
        <v>0.64419120946853514</v>
      </c>
    </row>
    <row r="7152" spans="2:12" x14ac:dyDescent="0.3">
      <c r="B7152" s="3" t="s">
        <v>282</v>
      </c>
      <c r="C7152" s="4">
        <v>2024</v>
      </c>
      <c r="D7152" s="3" t="s">
        <v>1456</v>
      </c>
      <c r="E7152" s="4">
        <v>29623851</v>
      </c>
      <c r="F7152" s="4">
        <v>28110233</v>
      </c>
      <c r="G7152" s="4">
        <v>1513618</v>
      </c>
      <c r="H7152" s="4">
        <v>41695</v>
      </c>
      <c r="I7152" s="4">
        <v>200000000</v>
      </c>
      <c r="J7152" s="4">
        <v>5000000</v>
      </c>
      <c r="K7152" s="3" t="s">
        <v>1447</v>
      </c>
      <c r="L7152" s="4">
        <v>0.94890542758941099</v>
      </c>
    </row>
    <row r="7153" spans="2:12" x14ac:dyDescent="0.3">
      <c r="B7153" s="3" t="s">
        <v>282</v>
      </c>
      <c r="C7153" s="4">
        <v>2024</v>
      </c>
      <c r="D7153" s="3" t="s">
        <v>1457</v>
      </c>
      <c r="E7153" s="4">
        <v>12443970</v>
      </c>
      <c r="F7153" s="4">
        <v>4165962</v>
      </c>
      <c r="G7153" s="4">
        <v>8278008</v>
      </c>
      <c r="H7153" s="4">
        <v>0</v>
      </c>
      <c r="I7153" s="4">
        <v>17000000</v>
      </c>
      <c r="J7153" s="4">
        <v>246377</v>
      </c>
      <c r="K7153" s="3" t="s">
        <v>1447</v>
      </c>
      <c r="L7153" s="4">
        <v>0.33477756696616917</v>
      </c>
    </row>
    <row r="7154" spans="2:12" x14ac:dyDescent="0.3">
      <c r="B7154" s="3" t="s">
        <v>282</v>
      </c>
      <c r="C7154" s="4">
        <v>2024</v>
      </c>
      <c r="D7154" s="3" t="s">
        <v>1458</v>
      </c>
      <c r="E7154" s="4">
        <v>0</v>
      </c>
      <c r="F7154" s="4"/>
      <c r="G7154" s="4">
        <v>0</v>
      </c>
      <c r="H7154" s="4">
        <v>0</v>
      </c>
      <c r="I7154" s="4">
        <v>0</v>
      </c>
      <c r="J7154" s="4"/>
      <c r="K7154" s="3" t="s">
        <v>1451</v>
      </c>
      <c r="L7154" s="4"/>
    </row>
    <row r="7155" spans="2:12" x14ac:dyDescent="0.3">
      <c r="B7155" s="3" t="s">
        <v>284</v>
      </c>
      <c r="C7155" s="4">
        <v>2019</v>
      </c>
      <c r="D7155" s="3" t="s">
        <v>1446</v>
      </c>
      <c r="E7155" s="4">
        <v>108579965</v>
      </c>
      <c r="F7155" s="4">
        <v>35036745</v>
      </c>
      <c r="G7155" s="4">
        <v>73543220</v>
      </c>
      <c r="H7155" s="4">
        <v>1466107</v>
      </c>
      <c r="I7155" s="4">
        <v>108579965</v>
      </c>
      <c r="J7155" s="4">
        <v>1704098</v>
      </c>
      <c r="K7155" s="3" t="s">
        <v>1447</v>
      </c>
      <c r="L7155" s="4">
        <v>0.32268149100987459</v>
      </c>
    </row>
    <row r="7156" spans="2:12" x14ac:dyDescent="0.3">
      <c r="B7156" s="3" t="s">
        <v>284</v>
      </c>
      <c r="C7156" s="4">
        <v>2019</v>
      </c>
      <c r="D7156" s="3" t="s">
        <v>1448</v>
      </c>
      <c r="E7156" s="4">
        <v>39139609</v>
      </c>
      <c r="F7156" s="4">
        <v>12661693</v>
      </c>
      <c r="G7156" s="4">
        <v>26477916</v>
      </c>
      <c r="H7156" s="4">
        <v>358248</v>
      </c>
      <c r="I7156" s="4">
        <v>123349035</v>
      </c>
      <c r="J7156" s="4">
        <v>1961804</v>
      </c>
      <c r="K7156" s="3" t="s">
        <v>1460</v>
      </c>
      <c r="L7156" s="4">
        <v>0.32350075341835938</v>
      </c>
    </row>
    <row r="7157" spans="2:12" x14ac:dyDescent="0.3">
      <c r="B7157" s="3" t="s">
        <v>284</v>
      </c>
      <c r="C7157" s="4">
        <v>2019</v>
      </c>
      <c r="D7157" s="3" t="s">
        <v>1449</v>
      </c>
      <c r="E7157" s="4">
        <v>8929705</v>
      </c>
      <c r="F7157" s="4">
        <v>4087372</v>
      </c>
      <c r="G7157" s="4">
        <v>4842333</v>
      </c>
      <c r="H7157" s="4">
        <v>1096167</v>
      </c>
      <c r="I7157" s="4">
        <v>8929705</v>
      </c>
      <c r="J7157" s="4">
        <v>978650</v>
      </c>
      <c r="K7157" s="3" t="s">
        <v>1460</v>
      </c>
      <c r="L7157" s="4">
        <v>0.45772755091013645</v>
      </c>
    </row>
    <row r="7158" spans="2:12" x14ac:dyDescent="0.3">
      <c r="B7158" s="3" t="s">
        <v>284</v>
      </c>
      <c r="C7158" s="4">
        <v>2019</v>
      </c>
      <c r="D7158" s="3" t="s">
        <v>1450</v>
      </c>
      <c r="E7158" s="4">
        <v>458907428</v>
      </c>
      <c r="F7158" s="4"/>
      <c r="G7158" s="4">
        <v>458907428</v>
      </c>
      <c r="H7158" s="4">
        <v>6590527</v>
      </c>
      <c r="I7158" s="4">
        <v>458907428</v>
      </c>
      <c r="J7158" s="4"/>
      <c r="K7158" s="3" t="s">
        <v>1451</v>
      </c>
      <c r="L7158" s="4"/>
    </row>
    <row r="7159" spans="2:12" x14ac:dyDescent="0.3">
      <c r="B7159" s="3" t="s">
        <v>284</v>
      </c>
      <c r="C7159" s="4">
        <v>2019</v>
      </c>
      <c r="D7159" s="3" t="s">
        <v>1452</v>
      </c>
      <c r="E7159" s="4">
        <v>0</v>
      </c>
      <c r="F7159" s="4">
        <v>0</v>
      </c>
      <c r="G7159" s="4">
        <v>0</v>
      </c>
      <c r="H7159" s="4">
        <v>0</v>
      </c>
      <c r="I7159" s="4">
        <v>0</v>
      </c>
      <c r="J7159" s="4">
        <v>0</v>
      </c>
      <c r="K7159" s="3" t="s">
        <v>1451</v>
      </c>
      <c r="L7159" s="4"/>
    </row>
    <row r="7160" spans="2:12" x14ac:dyDescent="0.3">
      <c r="B7160" s="3" t="s">
        <v>284</v>
      </c>
      <c r="C7160" s="4">
        <v>2019</v>
      </c>
      <c r="D7160" s="3" t="s">
        <v>1453</v>
      </c>
      <c r="E7160" s="4">
        <v>16856474</v>
      </c>
      <c r="F7160" s="4">
        <v>11317632</v>
      </c>
      <c r="G7160" s="4">
        <v>5538842</v>
      </c>
      <c r="H7160" s="4">
        <v>840797</v>
      </c>
      <c r="I7160" s="4">
        <v>16856475</v>
      </c>
      <c r="J7160" s="4">
        <v>2408068</v>
      </c>
      <c r="K7160" s="3" t="s">
        <v>1451</v>
      </c>
      <c r="L7160" s="4">
        <v>0.67141158939882684</v>
      </c>
    </row>
    <row r="7161" spans="2:12" x14ac:dyDescent="0.3">
      <c r="B7161" s="3" t="s">
        <v>284</v>
      </c>
      <c r="C7161" s="4">
        <v>2019</v>
      </c>
      <c r="D7161" s="3" t="s">
        <v>1454</v>
      </c>
      <c r="E7161" s="4">
        <v>11203627</v>
      </c>
      <c r="F7161" s="4">
        <v>6684980</v>
      </c>
      <c r="G7161" s="4">
        <v>4518647</v>
      </c>
      <c r="H7161" s="4">
        <v>199026</v>
      </c>
      <c r="I7161" s="4">
        <v>11203628</v>
      </c>
      <c r="J7161" s="4">
        <v>448146</v>
      </c>
      <c r="K7161" s="3" t="s">
        <v>1447</v>
      </c>
      <c r="L7161" s="4">
        <v>0.5966799858652917</v>
      </c>
    </row>
    <row r="7162" spans="2:12" x14ac:dyDescent="0.3">
      <c r="B7162" s="3" t="s">
        <v>284</v>
      </c>
      <c r="C7162" s="4">
        <v>2019</v>
      </c>
      <c r="D7162" s="3" t="s">
        <v>1455</v>
      </c>
      <c r="E7162" s="4">
        <v>33359764</v>
      </c>
      <c r="F7162" s="4">
        <v>11569033</v>
      </c>
      <c r="G7162" s="4">
        <v>21790731</v>
      </c>
      <c r="H7162" s="4">
        <v>1674760</v>
      </c>
      <c r="I7162" s="4">
        <v>136044779</v>
      </c>
      <c r="J7162" s="4">
        <v>2043343</v>
      </c>
      <c r="K7162" s="3" t="s">
        <v>1460</v>
      </c>
      <c r="L7162" s="4">
        <v>0.34679600850893311</v>
      </c>
    </row>
    <row r="7163" spans="2:12" x14ac:dyDescent="0.3">
      <c r="B7163" s="3" t="s">
        <v>284</v>
      </c>
      <c r="C7163" s="4">
        <v>2019</v>
      </c>
      <c r="D7163" s="3" t="s">
        <v>1456</v>
      </c>
      <c r="E7163" s="4">
        <v>97962845</v>
      </c>
      <c r="F7163" s="4">
        <v>46326208</v>
      </c>
      <c r="G7163" s="4">
        <v>51636637</v>
      </c>
      <c r="H7163" s="4">
        <v>2524134</v>
      </c>
      <c r="I7163" s="4">
        <v>108583897</v>
      </c>
      <c r="J7163" s="4">
        <v>2708588</v>
      </c>
      <c r="K7163" s="3" t="s">
        <v>1447</v>
      </c>
      <c r="L7163" s="4">
        <v>0.4728956983640073</v>
      </c>
    </row>
    <row r="7164" spans="2:12" x14ac:dyDescent="0.3">
      <c r="B7164" s="3" t="s">
        <v>284</v>
      </c>
      <c r="C7164" s="4">
        <v>2019</v>
      </c>
      <c r="D7164" s="3" t="s">
        <v>1457</v>
      </c>
      <c r="E7164" s="4">
        <v>32869413</v>
      </c>
      <c r="F7164" s="4">
        <v>11064632</v>
      </c>
      <c r="G7164" s="4">
        <v>21804781</v>
      </c>
      <c r="H7164" s="4">
        <v>444819</v>
      </c>
      <c r="I7164" s="4">
        <v>120212826</v>
      </c>
      <c r="J7164" s="4">
        <v>1495693</v>
      </c>
      <c r="K7164" s="3" t="s">
        <v>1460</v>
      </c>
      <c r="L7164" s="4">
        <v>0.33662396100593583</v>
      </c>
    </row>
    <row r="7165" spans="2:12" x14ac:dyDescent="0.3">
      <c r="B7165" s="3" t="s">
        <v>284</v>
      </c>
      <c r="C7165" s="4">
        <v>2019</v>
      </c>
      <c r="D7165" s="3" t="s">
        <v>1458</v>
      </c>
      <c r="E7165" s="4">
        <v>14506816</v>
      </c>
      <c r="F7165" s="4"/>
      <c r="G7165" s="4">
        <v>14506816</v>
      </c>
      <c r="H7165" s="4">
        <v>5870238</v>
      </c>
      <c r="I7165" s="4">
        <v>14506816</v>
      </c>
      <c r="J7165" s="4"/>
      <c r="K7165" s="3" t="s">
        <v>1451</v>
      </c>
      <c r="L7165" s="4"/>
    </row>
    <row r="7166" spans="2:12" x14ac:dyDescent="0.3">
      <c r="B7166" s="3" t="s">
        <v>284</v>
      </c>
      <c r="C7166" s="4">
        <v>2020</v>
      </c>
      <c r="D7166" s="3" t="s">
        <v>1446</v>
      </c>
      <c r="E7166" s="4">
        <v>108824553</v>
      </c>
      <c r="F7166" s="4">
        <v>37993208</v>
      </c>
      <c r="G7166" s="4">
        <v>70831345</v>
      </c>
      <c r="H7166" s="4">
        <v>144088</v>
      </c>
      <c r="I7166" s="4">
        <v>131711180</v>
      </c>
      <c r="J7166" s="4">
        <v>2067128</v>
      </c>
      <c r="K7166" s="3" t="s">
        <v>1447</v>
      </c>
      <c r="L7166" s="4">
        <v>0.34912349237951845</v>
      </c>
    </row>
    <row r="7167" spans="2:12" x14ac:dyDescent="0.3">
      <c r="B7167" s="3" t="s">
        <v>284</v>
      </c>
      <c r="C7167" s="4">
        <v>2020</v>
      </c>
      <c r="D7167" s="3" t="s">
        <v>1448</v>
      </c>
      <c r="E7167" s="4">
        <v>39534028</v>
      </c>
      <c r="F7167" s="4">
        <v>13195606</v>
      </c>
      <c r="G7167" s="4">
        <v>26338422</v>
      </c>
      <c r="H7167" s="4">
        <v>366567</v>
      </c>
      <c r="I7167" s="4">
        <v>128214075</v>
      </c>
      <c r="J7167" s="4">
        <v>2039180</v>
      </c>
      <c r="K7167" s="3" t="s">
        <v>1460</v>
      </c>
      <c r="L7167" s="4">
        <v>0.33377843512429345</v>
      </c>
    </row>
    <row r="7168" spans="2:12" x14ac:dyDescent="0.3">
      <c r="B7168" s="3" t="s">
        <v>284</v>
      </c>
      <c r="C7168" s="4">
        <v>2020</v>
      </c>
      <c r="D7168" s="3" t="s">
        <v>1449</v>
      </c>
      <c r="E7168" s="4">
        <v>12886644</v>
      </c>
      <c r="F7168" s="4">
        <v>4176055</v>
      </c>
      <c r="G7168" s="4">
        <v>8710589</v>
      </c>
      <c r="H7168" s="4">
        <v>5097534</v>
      </c>
      <c r="I7168" s="4">
        <v>16290734</v>
      </c>
      <c r="J7168" s="4">
        <v>1785382</v>
      </c>
      <c r="K7168" s="3" t="s">
        <v>1460</v>
      </c>
      <c r="L7168" s="4">
        <v>0.32406070967739931</v>
      </c>
    </row>
    <row r="7169" spans="2:12" x14ac:dyDescent="0.3">
      <c r="B7169" s="3" t="s">
        <v>284</v>
      </c>
      <c r="C7169" s="4">
        <v>2020</v>
      </c>
      <c r="D7169" s="3" t="s">
        <v>1450</v>
      </c>
      <c r="E7169" s="4">
        <v>461655632</v>
      </c>
      <c r="F7169" s="4"/>
      <c r="G7169" s="4">
        <v>461655632</v>
      </c>
      <c r="H7169" s="4">
        <v>10713</v>
      </c>
      <c r="I7169" s="4">
        <v>461655632</v>
      </c>
      <c r="J7169" s="4"/>
      <c r="K7169" s="3" t="s">
        <v>1451</v>
      </c>
      <c r="L7169" s="4"/>
    </row>
    <row r="7170" spans="2:12" x14ac:dyDescent="0.3">
      <c r="B7170" s="3" t="s">
        <v>284</v>
      </c>
      <c r="C7170" s="4">
        <v>2020</v>
      </c>
      <c r="D7170" s="3" t="s">
        <v>1452</v>
      </c>
      <c r="E7170" s="4">
        <v>0</v>
      </c>
      <c r="F7170" s="4">
        <v>0</v>
      </c>
      <c r="G7170" s="4">
        <v>0</v>
      </c>
      <c r="H7170" s="4">
        <v>0</v>
      </c>
      <c r="I7170" s="4">
        <v>0</v>
      </c>
      <c r="J7170" s="4">
        <v>0</v>
      </c>
      <c r="K7170" s="3" t="s">
        <v>1451</v>
      </c>
      <c r="L7170" s="4"/>
    </row>
    <row r="7171" spans="2:12" x14ac:dyDescent="0.3">
      <c r="B7171" s="3" t="s">
        <v>284</v>
      </c>
      <c r="C7171" s="4">
        <v>2020</v>
      </c>
      <c r="D7171" s="3" t="s">
        <v>1453</v>
      </c>
      <c r="E7171" s="4">
        <v>18138845</v>
      </c>
      <c r="F7171" s="4">
        <v>12223364</v>
      </c>
      <c r="G7171" s="4">
        <v>5915481</v>
      </c>
      <c r="H7171" s="4">
        <v>918525</v>
      </c>
      <c r="I7171" s="4">
        <v>18138845</v>
      </c>
      <c r="J7171" s="4">
        <v>2591264</v>
      </c>
      <c r="K7171" s="3" t="s">
        <v>1451</v>
      </c>
      <c r="L7171" s="4">
        <v>0.67387774690174596</v>
      </c>
    </row>
    <row r="7172" spans="2:12" x14ac:dyDescent="0.3">
      <c r="B7172" s="3" t="s">
        <v>284</v>
      </c>
      <c r="C7172" s="4">
        <v>2020</v>
      </c>
      <c r="D7172" s="3" t="s">
        <v>1454</v>
      </c>
      <c r="E7172" s="4">
        <v>11934774</v>
      </c>
      <c r="F7172" s="4">
        <v>7245733</v>
      </c>
      <c r="G7172" s="4">
        <v>4689041</v>
      </c>
      <c r="H7172" s="4">
        <v>120145</v>
      </c>
      <c r="I7172" s="4">
        <v>32086458</v>
      </c>
      <c r="J7172" s="4">
        <v>1283458</v>
      </c>
      <c r="K7172" s="3" t="s">
        <v>1447</v>
      </c>
      <c r="L7172" s="4">
        <v>0.60711103536606559</v>
      </c>
    </row>
    <row r="7173" spans="2:12" x14ac:dyDescent="0.3">
      <c r="B7173" s="3" t="s">
        <v>284</v>
      </c>
      <c r="C7173" s="4">
        <v>2020</v>
      </c>
      <c r="D7173" s="3" t="s">
        <v>1455</v>
      </c>
      <c r="E7173" s="4">
        <v>33736026</v>
      </c>
      <c r="F7173" s="4">
        <v>12072476</v>
      </c>
      <c r="G7173" s="4">
        <v>21663550</v>
      </c>
      <c r="H7173" s="4">
        <v>46692</v>
      </c>
      <c r="I7173" s="4">
        <v>141410555</v>
      </c>
      <c r="J7173" s="4">
        <v>2123935</v>
      </c>
      <c r="K7173" s="3" t="s">
        <v>1460</v>
      </c>
      <c r="L7173" s="4">
        <v>0.35785115887686358</v>
      </c>
    </row>
    <row r="7174" spans="2:12" x14ac:dyDescent="0.3">
      <c r="B7174" s="3" t="s">
        <v>284</v>
      </c>
      <c r="C7174" s="4">
        <v>2020</v>
      </c>
      <c r="D7174" s="3" t="s">
        <v>1456</v>
      </c>
      <c r="E7174" s="4">
        <v>105223655</v>
      </c>
      <c r="F7174" s="4">
        <v>48524528</v>
      </c>
      <c r="G7174" s="4">
        <v>56699127</v>
      </c>
      <c r="H7174" s="4">
        <v>2872494</v>
      </c>
      <c r="I7174" s="4">
        <v>151718365</v>
      </c>
      <c r="J7174" s="4">
        <v>3303244</v>
      </c>
      <c r="K7174" s="3" t="s">
        <v>1447</v>
      </c>
      <c r="L7174" s="4">
        <v>0.46115607749987397</v>
      </c>
    </row>
    <row r="7175" spans="2:12" x14ac:dyDescent="0.3">
      <c r="B7175" s="3" t="s">
        <v>284</v>
      </c>
      <c r="C7175" s="4">
        <v>2020</v>
      </c>
      <c r="D7175" s="3" t="s">
        <v>1457</v>
      </c>
      <c r="E7175" s="4">
        <v>35384287</v>
      </c>
      <c r="F7175" s="4">
        <v>11500871</v>
      </c>
      <c r="G7175" s="4">
        <v>23883416</v>
      </c>
      <c r="H7175" s="4">
        <v>1925577</v>
      </c>
      <c r="I7175" s="4">
        <v>124954170</v>
      </c>
      <c r="J7175" s="4">
        <v>1554685</v>
      </c>
      <c r="K7175" s="3" t="s">
        <v>1460</v>
      </c>
      <c r="L7175" s="4">
        <v>0.32502763161512904</v>
      </c>
    </row>
    <row r="7176" spans="2:12" x14ac:dyDescent="0.3">
      <c r="B7176" s="3" t="s">
        <v>284</v>
      </c>
      <c r="C7176" s="4">
        <v>2020</v>
      </c>
      <c r="D7176" s="3" t="s">
        <v>1458</v>
      </c>
      <c r="E7176" s="4">
        <v>6373961</v>
      </c>
      <c r="F7176" s="4"/>
      <c r="G7176" s="4">
        <v>6373961</v>
      </c>
      <c r="H7176" s="4">
        <v>2127690</v>
      </c>
      <c r="I7176" s="4">
        <v>6373961</v>
      </c>
      <c r="J7176" s="4"/>
      <c r="K7176" s="3" t="s">
        <v>1451</v>
      </c>
      <c r="L7176" s="4"/>
    </row>
    <row r="7177" spans="2:12" x14ac:dyDescent="0.3">
      <c r="B7177" s="3" t="s">
        <v>284</v>
      </c>
      <c r="C7177" s="4">
        <v>2021</v>
      </c>
      <c r="D7177" s="3" t="s">
        <v>1446</v>
      </c>
      <c r="E7177" s="4">
        <v>109048183</v>
      </c>
      <c r="F7177" s="4">
        <v>41226263</v>
      </c>
      <c r="G7177" s="4">
        <v>67821920</v>
      </c>
      <c r="H7177" s="4">
        <v>223630</v>
      </c>
      <c r="I7177" s="4">
        <v>136979627</v>
      </c>
      <c r="J7177" s="4">
        <v>2149814</v>
      </c>
      <c r="K7177" s="3" t="s">
        <v>1447</v>
      </c>
      <c r="L7177" s="4">
        <v>0.37805547846679849</v>
      </c>
    </row>
    <row r="7178" spans="2:12" x14ac:dyDescent="0.3">
      <c r="B7178" s="3" t="s">
        <v>284</v>
      </c>
      <c r="C7178" s="4">
        <v>2021</v>
      </c>
      <c r="D7178" s="3" t="s">
        <v>1448</v>
      </c>
      <c r="E7178" s="4">
        <v>39713887</v>
      </c>
      <c r="F7178" s="4">
        <v>13735197</v>
      </c>
      <c r="G7178" s="4">
        <v>25978690</v>
      </c>
      <c r="H7178" s="4">
        <v>171881</v>
      </c>
      <c r="I7178" s="4">
        <v>133383180</v>
      </c>
      <c r="J7178" s="4">
        <v>2121392</v>
      </c>
      <c r="K7178" s="3" t="s">
        <v>1460</v>
      </c>
      <c r="L7178" s="4">
        <v>0.3458537563950867</v>
      </c>
    </row>
    <row r="7179" spans="2:12" x14ac:dyDescent="0.3">
      <c r="B7179" s="3" t="s">
        <v>284</v>
      </c>
      <c r="C7179" s="4">
        <v>2021</v>
      </c>
      <c r="D7179" s="3" t="s">
        <v>1449</v>
      </c>
      <c r="E7179" s="4">
        <v>13515087</v>
      </c>
      <c r="F7179" s="4">
        <v>4578763</v>
      </c>
      <c r="G7179" s="4">
        <v>8936324</v>
      </c>
      <c r="H7179" s="4">
        <v>1404400</v>
      </c>
      <c r="I7179" s="4">
        <v>16942364</v>
      </c>
      <c r="J7179" s="4">
        <v>1856797</v>
      </c>
      <c r="K7179" s="3" t="s">
        <v>1460</v>
      </c>
      <c r="L7179" s="4">
        <v>0.33878901408477802</v>
      </c>
    </row>
    <row r="7180" spans="2:12" x14ac:dyDescent="0.3">
      <c r="B7180" s="3" t="s">
        <v>284</v>
      </c>
      <c r="C7180" s="4">
        <v>2021</v>
      </c>
      <c r="D7180" s="3" t="s">
        <v>1450</v>
      </c>
      <c r="E7180" s="4">
        <v>462386641</v>
      </c>
      <c r="F7180" s="4"/>
      <c r="G7180" s="4">
        <v>462386641</v>
      </c>
      <c r="H7180" s="4">
        <v>681000</v>
      </c>
      <c r="I7180" s="4">
        <v>462386641</v>
      </c>
      <c r="J7180" s="4"/>
      <c r="K7180" s="3" t="s">
        <v>1451</v>
      </c>
      <c r="L7180" s="4"/>
    </row>
    <row r="7181" spans="2:12" x14ac:dyDescent="0.3">
      <c r="B7181" s="3" t="s">
        <v>284</v>
      </c>
      <c r="C7181" s="4">
        <v>2021</v>
      </c>
      <c r="D7181" s="3" t="s">
        <v>1452</v>
      </c>
      <c r="E7181" s="4">
        <v>0</v>
      </c>
      <c r="F7181" s="4">
        <v>0</v>
      </c>
      <c r="G7181" s="4">
        <v>0</v>
      </c>
      <c r="H7181" s="4">
        <v>0</v>
      </c>
      <c r="I7181" s="4">
        <v>0</v>
      </c>
      <c r="J7181" s="4">
        <v>0</v>
      </c>
      <c r="K7181" s="3" t="s">
        <v>1451</v>
      </c>
      <c r="L7181" s="4"/>
    </row>
    <row r="7182" spans="2:12" x14ac:dyDescent="0.3">
      <c r="B7182" s="3" t="s">
        <v>284</v>
      </c>
      <c r="C7182" s="4">
        <v>2021</v>
      </c>
      <c r="D7182" s="3" t="s">
        <v>1453</v>
      </c>
      <c r="E7182" s="4">
        <v>18526614</v>
      </c>
      <c r="F7182" s="4">
        <v>12842275</v>
      </c>
      <c r="G7182" s="4">
        <v>5684339</v>
      </c>
      <c r="H7182" s="4">
        <v>704695</v>
      </c>
      <c r="I7182" s="4">
        <v>18526614</v>
      </c>
      <c r="J7182" s="4">
        <v>2646659</v>
      </c>
      <c r="K7182" s="3" t="s">
        <v>1451</v>
      </c>
      <c r="L7182" s="4">
        <v>0.69317982228161068</v>
      </c>
    </row>
    <row r="7183" spans="2:12" x14ac:dyDescent="0.3">
      <c r="B7183" s="3" t="s">
        <v>284</v>
      </c>
      <c r="C7183" s="4">
        <v>2021</v>
      </c>
      <c r="D7183" s="3" t="s">
        <v>1454</v>
      </c>
      <c r="E7183" s="4">
        <v>11525036</v>
      </c>
      <c r="F7183" s="4">
        <v>7790053</v>
      </c>
      <c r="G7183" s="4">
        <v>3734983</v>
      </c>
      <c r="H7183" s="4">
        <v>25781</v>
      </c>
      <c r="I7183" s="4">
        <v>43696830</v>
      </c>
      <c r="J7183" s="4">
        <v>1758793</v>
      </c>
      <c r="K7183" s="3" t="s">
        <v>1447</v>
      </c>
      <c r="L7183" s="4">
        <v>0.67592439624483602</v>
      </c>
    </row>
    <row r="7184" spans="2:12" x14ac:dyDescent="0.3">
      <c r="B7184" s="3" t="s">
        <v>284</v>
      </c>
      <c r="C7184" s="4">
        <v>2021</v>
      </c>
      <c r="D7184" s="3" t="s">
        <v>1455</v>
      </c>
      <c r="E7184" s="4">
        <v>33908077</v>
      </c>
      <c r="F7184" s="4">
        <v>12550254</v>
      </c>
      <c r="G7184" s="4">
        <v>21357823</v>
      </c>
      <c r="H7184" s="4">
        <v>176681</v>
      </c>
      <c r="I7184" s="4">
        <v>147111692</v>
      </c>
      <c r="J7184" s="4">
        <v>2209564</v>
      </c>
      <c r="K7184" s="3" t="s">
        <v>1460</v>
      </c>
      <c r="L7184" s="4">
        <v>0.37012579628151721</v>
      </c>
    </row>
    <row r="7185" spans="2:12" x14ac:dyDescent="0.3">
      <c r="B7185" s="3" t="s">
        <v>284</v>
      </c>
      <c r="C7185" s="4">
        <v>2021</v>
      </c>
      <c r="D7185" s="3" t="s">
        <v>1456</v>
      </c>
      <c r="E7185" s="4">
        <v>109222438</v>
      </c>
      <c r="F7185" s="4">
        <v>51347564</v>
      </c>
      <c r="G7185" s="4">
        <v>57874874</v>
      </c>
      <c r="H7185" s="4">
        <v>1616529</v>
      </c>
      <c r="I7185" s="4">
        <v>159872586</v>
      </c>
      <c r="J7185" s="4">
        <v>3475790</v>
      </c>
      <c r="K7185" s="3" t="s">
        <v>1447</v>
      </c>
      <c r="L7185" s="4">
        <v>0.47011918924571156</v>
      </c>
    </row>
    <row r="7186" spans="2:12" x14ac:dyDescent="0.3">
      <c r="B7186" s="3" t="s">
        <v>284</v>
      </c>
      <c r="C7186" s="4">
        <v>2021</v>
      </c>
      <c r="D7186" s="3" t="s">
        <v>1457</v>
      </c>
      <c r="E7186" s="4">
        <v>35812617</v>
      </c>
      <c r="F7186" s="4">
        <v>12065950</v>
      </c>
      <c r="G7186" s="4">
        <v>23746667</v>
      </c>
      <c r="H7186" s="4">
        <v>180062</v>
      </c>
      <c r="I7186" s="4">
        <v>129991848</v>
      </c>
      <c r="J7186" s="4">
        <v>1617364</v>
      </c>
      <c r="K7186" s="3" t="s">
        <v>1460</v>
      </c>
      <c r="L7186" s="4">
        <v>0.33691896908846397</v>
      </c>
    </row>
    <row r="7187" spans="2:12" x14ac:dyDescent="0.3">
      <c r="B7187" s="3" t="s">
        <v>284</v>
      </c>
      <c r="C7187" s="4">
        <v>2021</v>
      </c>
      <c r="D7187" s="3" t="s">
        <v>1458</v>
      </c>
      <c r="E7187" s="4">
        <v>7145982</v>
      </c>
      <c r="F7187" s="4"/>
      <c r="G7187" s="4">
        <v>7145982</v>
      </c>
      <c r="H7187" s="4">
        <v>3036560</v>
      </c>
      <c r="I7187" s="4">
        <v>7145982</v>
      </c>
      <c r="J7187" s="4"/>
      <c r="K7187" s="3" t="s">
        <v>1451</v>
      </c>
      <c r="L7187" s="4"/>
    </row>
    <row r="7188" spans="2:12" x14ac:dyDescent="0.3">
      <c r="B7188" s="3" t="s">
        <v>284</v>
      </c>
      <c r="C7188" s="4">
        <v>2022</v>
      </c>
      <c r="D7188" s="3" t="s">
        <v>1446</v>
      </c>
      <c r="E7188" s="4">
        <v>109156506</v>
      </c>
      <c r="F7188" s="4">
        <v>44095659</v>
      </c>
      <c r="G7188" s="4">
        <v>65060847</v>
      </c>
      <c r="H7188" s="4">
        <v>1527</v>
      </c>
      <c r="I7188" s="4">
        <v>142458812</v>
      </c>
      <c r="J7188" s="4">
        <v>2235806</v>
      </c>
      <c r="K7188" s="3" t="s">
        <v>1447</v>
      </c>
      <c r="L7188" s="4">
        <v>0.40396729994270797</v>
      </c>
    </row>
    <row r="7189" spans="2:12" x14ac:dyDescent="0.3">
      <c r="B7189" s="3" t="s">
        <v>284</v>
      </c>
      <c r="C7189" s="4">
        <v>2022</v>
      </c>
      <c r="D7189" s="3" t="s">
        <v>1448</v>
      </c>
      <c r="E7189" s="4">
        <v>41781205</v>
      </c>
      <c r="F7189" s="4">
        <v>14291380</v>
      </c>
      <c r="G7189" s="4">
        <v>27489825</v>
      </c>
      <c r="H7189" s="4">
        <v>2123044</v>
      </c>
      <c r="I7189" s="4">
        <v>138718507</v>
      </c>
      <c r="J7189" s="4">
        <v>2206248</v>
      </c>
      <c r="K7189" s="3" t="s">
        <v>1460</v>
      </c>
      <c r="L7189" s="4">
        <v>0.34205284409580816</v>
      </c>
    </row>
    <row r="7190" spans="2:12" x14ac:dyDescent="0.3">
      <c r="B7190" s="3" t="s">
        <v>284</v>
      </c>
      <c r="C7190" s="4">
        <v>2022</v>
      </c>
      <c r="D7190" s="3" t="s">
        <v>1449</v>
      </c>
      <c r="E7190" s="4">
        <v>13647676</v>
      </c>
      <c r="F7190" s="4">
        <v>5700391</v>
      </c>
      <c r="G7190" s="4">
        <v>7947285</v>
      </c>
      <c r="H7190" s="4">
        <v>324952</v>
      </c>
      <c r="I7190" s="4">
        <v>17620058</v>
      </c>
      <c r="J7190" s="4">
        <v>1931069</v>
      </c>
      <c r="K7190" s="3" t="s">
        <v>1460</v>
      </c>
      <c r="L7190" s="4">
        <v>0.41768217533886354</v>
      </c>
    </row>
    <row r="7191" spans="2:12" x14ac:dyDescent="0.3">
      <c r="B7191" s="3" t="s">
        <v>284</v>
      </c>
      <c r="C7191" s="4">
        <v>2022</v>
      </c>
      <c r="D7191" s="3" t="s">
        <v>1450</v>
      </c>
      <c r="E7191" s="4">
        <v>462386641</v>
      </c>
      <c r="F7191" s="4"/>
      <c r="G7191" s="4">
        <v>462386641</v>
      </c>
      <c r="H7191" s="4">
        <v>0</v>
      </c>
      <c r="I7191" s="4">
        <v>462386641</v>
      </c>
      <c r="J7191" s="4"/>
      <c r="K7191" s="3" t="s">
        <v>1451</v>
      </c>
      <c r="L7191" s="4"/>
    </row>
    <row r="7192" spans="2:12" x14ac:dyDescent="0.3">
      <c r="B7192" s="3" t="s">
        <v>284</v>
      </c>
      <c r="C7192" s="4">
        <v>2022</v>
      </c>
      <c r="D7192" s="3" t="s">
        <v>1452</v>
      </c>
      <c r="E7192" s="4">
        <v>0</v>
      </c>
      <c r="F7192" s="4">
        <v>0</v>
      </c>
      <c r="G7192" s="4">
        <v>0</v>
      </c>
      <c r="H7192" s="4">
        <v>0</v>
      </c>
      <c r="I7192" s="4">
        <v>0</v>
      </c>
      <c r="J7192" s="4">
        <v>0</v>
      </c>
      <c r="K7192" s="3" t="s">
        <v>1451</v>
      </c>
      <c r="L7192" s="4"/>
    </row>
    <row r="7193" spans="2:12" x14ac:dyDescent="0.3">
      <c r="B7193" s="3" t="s">
        <v>284</v>
      </c>
      <c r="C7193" s="4">
        <v>2022</v>
      </c>
      <c r="D7193" s="3" t="s">
        <v>1453</v>
      </c>
      <c r="E7193" s="4">
        <v>20821774</v>
      </c>
      <c r="F7193" s="4">
        <v>14540646</v>
      </c>
      <c r="G7193" s="4">
        <v>6281128</v>
      </c>
      <c r="H7193" s="4">
        <v>854104</v>
      </c>
      <c r="I7193" s="4">
        <v>18526614</v>
      </c>
      <c r="J7193" s="4">
        <v>2646659</v>
      </c>
      <c r="K7193" s="3" t="s">
        <v>1451</v>
      </c>
      <c r="L7193" s="4">
        <v>0.69833847970878948</v>
      </c>
    </row>
    <row r="7194" spans="2:12" x14ac:dyDescent="0.3">
      <c r="B7194" s="3" t="s">
        <v>284</v>
      </c>
      <c r="C7194" s="4">
        <v>2022</v>
      </c>
      <c r="D7194" s="3" t="s">
        <v>1454</v>
      </c>
      <c r="E7194" s="4">
        <v>10873952</v>
      </c>
      <c r="F7194" s="4">
        <v>6915787</v>
      </c>
      <c r="G7194" s="4">
        <v>3958165</v>
      </c>
      <c r="H7194" s="4">
        <v>1056122</v>
      </c>
      <c r="I7194" s="4">
        <v>45728623</v>
      </c>
      <c r="J7194" s="4">
        <v>1829145</v>
      </c>
      <c r="K7194" s="3" t="s">
        <v>1447</v>
      </c>
      <c r="L7194" s="4">
        <v>0.63599572630079659</v>
      </c>
    </row>
    <row r="7195" spans="2:12" x14ac:dyDescent="0.3">
      <c r="B7195" s="3" t="s">
        <v>284</v>
      </c>
      <c r="C7195" s="4">
        <v>2022</v>
      </c>
      <c r="D7195" s="3" t="s">
        <v>1455</v>
      </c>
      <c r="E7195" s="4">
        <v>35630495</v>
      </c>
      <c r="F7195" s="4">
        <v>13053664</v>
      </c>
      <c r="G7195" s="4">
        <v>22576831</v>
      </c>
      <c r="H7195" s="4">
        <v>1339206</v>
      </c>
      <c r="I7195" s="4">
        <v>152996160</v>
      </c>
      <c r="J7195" s="4">
        <v>2297947</v>
      </c>
      <c r="K7195" s="3" t="s">
        <v>1460</v>
      </c>
      <c r="L7195" s="4">
        <v>0.36636212884496833</v>
      </c>
    </row>
    <row r="7196" spans="2:12" x14ac:dyDescent="0.3">
      <c r="B7196" s="3" t="s">
        <v>284</v>
      </c>
      <c r="C7196" s="4">
        <v>2022</v>
      </c>
      <c r="D7196" s="3" t="s">
        <v>1456</v>
      </c>
      <c r="E7196" s="4">
        <v>115888747</v>
      </c>
      <c r="F7196" s="4">
        <v>53968882</v>
      </c>
      <c r="G7196" s="4">
        <v>61919865</v>
      </c>
      <c r="H7196" s="4">
        <v>6666309</v>
      </c>
      <c r="I7196" s="4">
        <v>168941415</v>
      </c>
      <c r="J7196" s="4">
        <v>3571570</v>
      </c>
      <c r="K7196" s="3" t="s">
        <v>1447</v>
      </c>
      <c r="L7196" s="4">
        <v>0.4656956209907076</v>
      </c>
    </row>
    <row r="7197" spans="2:12" x14ac:dyDescent="0.3">
      <c r="B7197" s="3" t="s">
        <v>284</v>
      </c>
      <c r="C7197" s="4">
        <v>2022</v>
      </c>
      <c r="D7197" s="3" t="s">
        <v>1457</v>
      </c>
      <c r="E7197" s="4">
        <v>37445193</v>
      </c>
      <c r="F7197" s="4">
        <v>12609524</v>
      </c>
      <c r="G7197" s="4">
        <v>24835669</v>
      </c>
      <c r="H7197" s="4">
        <v>1520600</v>
      </c>
      <c r="I7197" s="4">
        <v>135191522</v>
      </c>
      <c r="J7197" s="4">
        <v>1682059</v>
      </c>
      <c r="K7197" s="3" t="s">
        <v>1460</v>
      </c>
      <c r="L7197" s="4">
        <v>0.33674613454389191</v>
      </c>
    </row>
    <row r="7198" spans="2:12" x14ac:dyDescent="0.3">
      <c r="B7198" s="3" t="s">
        <v>284</v>
      </c>
      <c r="C7198" s="4">
        <v>2022</v>
      </c>
      <c r="D7198" s="3" t="s">
        <v>1458</v>
      </c>
      <c r="E7198" s="4">
        <v>21000946</v>
      </c>
      <c r="F7198" s="4"/>
      <c r="G7198" s="4">
        <v>21000946</v>
      </c>
      <c r="H7198" s="4">
        <v>15313688</v>
      </c>
      <c r="I7198" s="4">
        <v>21000946</v>
      </c>
      <c r="J7198" s="4"/>
      <c r="K7198" s="3" t="s">
        <v>1451</v>
      </c>
      <c r="L7198" s="4"/>
    </row>
    <row r="7199" spans="2:12" x14ac:dyDescent="0.3">
      <c r="B7199" s="3" t="s">
        <v>284</v>
      </c>
      <c r="C7199" s="4">
        <v>2023</v>
      </c>
      <c r="D7199" s="3" t="s">
        <v>1446</v>
      </c>
      <c r="E7199" s="4">
        <v>109882560</v>
      </c>
      <c r="F7199" s="4">
        <v>46847357</v>
      </c>
      <c r="G7199" s="4">
        <v>63035203</v>
      </c>
      <c r="H7199" s="4">
        <v>411406</v>
      </c>
      <c r="I7199" s="4">
        <v>201568451</v>
      </c>
      <c r="J7199" s="4">
        <v>3163497</v>
      </c>
      <c r="K7199" s="3" t="s">
        <v>1447</v>
      </c>
      <c r="L7199" s="4">
        <v>0.4263402399798476</v>
      </c>
    </row>
    <row r="7200" spans="2:12" x14ac:dyDescent="0.3">
      <c r="B7200" s="3" t="s">
        <v>284</v>
      </c>
      <c r="C7200" s="4">
        <v>2023</v>
      </c>
      <c r="D7200" s="3" t="s">
        <v>1448</v>
      </c>
      <c r="E7200" s="4">
        <v>41781205</v>
      </c>
      <c r="F7200" s="4">
        <v>14879145</v>
      </c>
      <c r="G7200" s="4">
        <v>26902060</v>
      </c>
      <c r="H7200" s="4">
        <v>0</v>
      </c>
      <c r="I7200" s="4">
        <v>144267247</v>
      </c>
      <c r="J7200" s="4">
        <v>2294498</v>
      </c>
      <c r="K7200" s="3" t="s">
        <v>1460</v>
      </c>
      <c r="L7200" s="4">
        <v>0.35612053314402969</v>
      </c>
    </row>
    <row r="7201" spans="2:12" x14ac:dyDescent="0.3">
      <c r="B7201" s="3" t="s">
        <v>284</v>
      </c>
      <c r="C7201" s="4">
        <v>2023</v>
      </c>
      <c r="D7201" s="3" t="s">
        <v>1449</v>
      </c>
      <c r="E7201" s="4">
        <v>17118084</v>
      </c>
      <c r="F7201" s="4">
        <v>6886975</v>
      </c>
      <c r="G7201" s="4">
        <v>10231109</v>
      </c>
      <c r="H7201" s="4">
        <v>2032779</v>
      </c>
      <c r="I7201" s="4">
        <v>18324861</v>
      </c>
      <c r="J7201" s="4">
        <v>2008312</v>
      </c>
      <c r="K7201" s="3" t="s">
        <v>1460</v>
      </c>
      <c r="L7201" s="4">
        <v>0.40232160328223648</v>
      </c>
    </row>
    <row r="7202" spans="2:12" x14ac:dyDescent="0.3">
      <c r="B7202" s="3" t="s">
        <v>284</v>
      </c>
      <c r="C7202" s="4">
        <v>2023</v>
      </c>
      <c r="D7202" s="3" t="s">
        <v>1450</v>
      </c>
      <c r="E7202" s="4">
        <v>462386641</v>
      </c>
      <c r="F7202" s="4"/>
      <c r="G7202" s="4">
        <v>462386641</v>
      </c>
      <c r="H7202" s="4">
        <v>0</v>
      </c>
      <c r="I7202" s="4">
        <v>462386641</v>
      </c>
      <c r="J7202" s="4"/>
      <c r="K7202" s="3" t="s">
        <v>1451</v>
      </c>
      <c r="L7202" s="4"/>
    </row>
    <row r="7203" spans="2:12" x14ac:dyDescent="0.3">
      <c r="B7203" s="3" t="s">
        <v>284</v>
      </c>
      <c r="C7203" s="4">
        <v>2023</v>
      </c>
      <c r="D7203" s="3" t="s">
        <v>1452</v>
      </c>
      <c r="E7203" s="4">
        <v>0</v>
      </c>
      <c r="F7203" s="4">
        <v>0</v>
      </c>
      <c r="G7203" s="4">
        <v>0</v>
      </c>
      <c r="H7203" s="4">
        <v>0</v>
      </c>
      <c r="I7203" s="4">
        <v>0</v>
      </c>
      <c r="J7203" s="4">
        <v>0</v>
      </c>
      <c r="K7203" s="3" t="s">
        <v>1451</v>
      </c>
      <c r="L7203" s="4"/>
    </row>
    <row r="7204" spans="2:12" x14ac:dyDescent="0.3">
      <c r="B7204" s="3" t="s">
        <v>284</v>
      </c>
      <c r="C7204" s="4">
        <v>2023</v>
      </c>
      <c r="D7204" s="3" t="s">
        <v>1453</v>
      </c>
      <c r="E7204" s="4">
        <v>21953403</v>
      </c>
      <c r="F7204" s="4">
        <v>15453881</v>
      </c>
      <c r="G7204" s="4">
        <v>6499522</v>
      </c>
      <c r="H7204" s="4">
        <v>1260729</v>
      </c>
      <c r="I7204" s="4">
        <v>22613051</v>
      </c>
      <c r="J7204" s="4">
        <v>3230436</v>
      </c>
      <c r="K7204" s="3" t="s">
        <v>1451</v>
      </c>
      <c r="L7204" s="4">
        <v>0.70394011352135244</v>
      </c>
    </row>
    <row r="7205" spans="2:12" x14ac:dyDescent="0.3">
      <c r="B7205" s="3" t="s">
        <v>284</v>
      </c>
      <c r="C7205" s="4">
        <v>2023</v>
      </c>
      <c r="D7205" s="3" t="s">
        <v>1454</v>
      </c>
      <c r="E7205" s="4">
        <v>12655225</v>
      </c>
      <c r="F7205" s="4">
        <v>7909430</v>
      </c>
      <c r="G7205" s="4">
        <v>4745795</v>
      </c>
      <c r="H7205" s="4">
        <v>734405</v>
      </c>
      <c r="I7205" s="4">
        <v>40119509</v>
      </c>
      <c r="J7205" s="4">
        <v>1604780</v>
      </c>
      <c r="K7205" s="3" t="s">
        <v>1447</v>
      </c>
      <c r="L7205" s="4">
        <v>0.62499323401994034</v>
      </c>
    </row>
    <row r="7206" spans="2:12" x14ac:dyDescent="0.3">
      <c r="B7206" s="3" t="s">
        <v>284</v>
      </c>
      <c r="C7206" s="4">
        <v>2023</v>
      </c>
      <c r="D7206" s="3" t="s">
        <v>1455</v>
      </c>
      <c r="E7206" s="4">
        <v>49814995</v>
      </c>
      <c r="F7206" s="4">
        <v>13859356</v>
      </c>
      <c r="G7206" s="4">
        <v>35955639</v>
      </c>
      <c r="H7206" s="4">
        <v>3663066</v>
      </c>
      <c r="I7206" s="4">
        <v>159116006</v>
      </c>
      <c r="J7206" s="4">
        <v>2389864</v>
      </c>
      <c r="K7206" s="3" t="s">
        <v>1460</v>
      </c>
      <c r="L7206" s="4">
        <v>0.27821654905315157</v>
      </c>
    </row>
    <row r="7207" spans="2:12" x14ac:dyDescent="0.3">
      <c r="B7207" s="3" t="s">
        <v>284</v>
      </c>
      <c r="C7207" s="4">
        <v>2023</v>
      </c>
      <c r="D7207" s="3" t="s">
        <v>1456</v>
      </c>
      <c r="E7207" s="4">
        <v>118094085</v>
      </c>
      <c r="F7207" s="4">
        <v>56662463</v>
      </c>
      <c r="G7207" s="4">
        <v>61431622</v>
      </c>
      <c r="H7207" s="4">
        <v>859537</v>
      </c>
      <c r="I7207" s="4">
        <v>177730528</v>
      </c>
      <c r="J7207" s="4">
        <v>3795691</v>
      </c>
      <c r="K7207" s="3" t="s">
        <v>1447</v>
      </c>
      <c r="L7207" s="4">
        <v>0.47980779901042458</v>
      </c>
    </row>
    <row r="7208" spans="2:12" x14ac:dyDescent="0.3">
      <c r="B7208" s="3" t="s">
        <v>284</v>
      </c>
      <c r="C7208" s="4">
        <v>2023</v>
      </c>
      <c r="D7208" s="3" t="s">
        <v>1457</v>
      </c>
      <c r="E7208" s="4">
        <v>40017058</v>
      </c>
      <c r="F7208" s="4">
        <v>13210190</v>
      </c>
      <c r="G7208" s="4">
        <v>26806868</v>
      </c>
      <c r="H7208" s="4">
        <v>1466428</v>
      </c>
      <c r="I7208" s="4">
        <v>140599183</v>
      </c>
      <c r="J7208" s="4">
        <v>1749341</v>
      </c>
      <c r="K7208" s="3" t="s">
        <v>1460</v>
      </c>
      <c r="L7208" s="4">
        <v>0.33011397289625838</v>
      </c>
    </row>
    <row r="7209" spans="2:12" x14ac:dyDescent="0.3">
      <c r="B7209" s="3" t="s">
        <v>284</v>
      </c>
      <c r="C7209" s="4">
        <v>2023</v>
      </c>
      <c r="D7209" s="3" t="s">
        <v>1458</v>
      </c>
      <c r="E7209" s="4">
        <v>23928361</v>
      </c>
      <c r="F7209" s="4"/>
      <c r="G7209" s="4">
        <v>23928361</v>
      </c>
      <c r="H7209" s="4">
        <v>18941375</v>
      </c>
      <c r="I7209" s="4">
        <v>23928361</v>
      </c>
      <c r="J7209" s="4"/>
      <c r="K7209" s="3" t="s">
        <v>1451</v>
      </c>
      <c r="L7209" s="4"/>
    </row>
    <row r="7210" spans="2:12" x14ac:dyDescent="0.3">
      <c r="B7210" s="3" t="s">
        <v>284</v>
      </c>
      <c r="C7210" s="4">
        <v>2024</v>
      </c>
      <c r="D7210" s="3" t="s">
        <v>1446</v>
      </c>
      <c r="E7210" s="4">
        <v>113699948</v>
      </c>
      <c r="F7210" s="4">
        <v>49698755</v>
      </c>
      <c r="G7210" s="4">
        <v>64001193</v>
      </c>
      <c r="H7210" s="4">
        <v>3550852</v>
      </c>
      <c r="I7210" s="4">
        <v>209631189</v>
      </c>
      <c r="J7210" s="4">
        <v>2390036</v>
      </c>
      <c r="K7210" s="3" t="s">
        <v>1447</v>
      </c>
      <c r="L7210" s="4">
        <v>0.43710446551831317</v>
      </c>
    </row>
    <row r="7211" spans="2:12" x14ac:dyDescent="0.3">
      <c r="B7211" s="3" t="s">
        <v>284</v>
      </c>
      <c r="C7211" s="4">
        <v>2024</v>
      </c>
      <c r="D7211" s="3" t="s">
        <v>1448</v>
      </c>
      <c r="E7211" s="4">
        <v>41781205</v>
      </c>
      <c r="F7211" s="4">
        <v>15466910</v>
      </c>
      <c r="G7211" s="4">
        <v>26314295</v>
      </c>
      <c r="H7211" s="4">
        <v>0</v>
      </c>
      <c r="I7211" s="4">
        <v>150037937</v>
      </c>
      <c r="J7211" s="4">
        <v>2386277</v>
      </c>
      <c r="K7211" s="3" t="s">
        <v>1447</v>
      </c>
      <c r="L7211" s="4">
        <v>0.37018822219225128</v>
      </c>
    </row>
    <row r="7212" spans="2:12" x14ac:dyDescent="0.3">
      <c r="B7212" s="3" t="s">
        <v>284</v>
      </c>
      <c r="C7212" s="4">
        <v>2024</v>
      </c>
      <c r="D7212" s="3" t="s">
        <v>1449</v>
      </c>
      <c r="E7212" s="4">
        <v>17945260</v>
      </c>
      <c r="F7212" s="4">
        <v>7639713</v>
      </c>
      <c r="G7212" s="4">
        <v>10305547</v>
      </c>
      <c r="H7212" s="4">
        <v>1568726</v>
      </c>
      <c r="I7212" s="4">
        <v>19057855</v>
      </c>
      <c r="J7212" s="4">
        <v>2088645</v>
      </c>
      <c r="K7212" s="3" t="s">
        <v>1460</v>
      </c>
      <c r="L7212" s="4">
        <v>0.42572317146700578</v>
      </c>
    </row>
    <row r="7213" spans="2:12" x14ac:dyDescent="0.3">
      <c r="B7213" s="3" t="s">
        <v>284</v>
      </c>
      <c r="C7213" s="4">
        <v>2024</v>
      </c>
      <c r="D7213" s="3" t="s">
        <v>1450</v>
      </c>
      <c r="E7213" s="4">
        <v>465283841</v>
      </c>
      <c r="F7213" s="4"/>
      <c r="G7213" s="4">
        <v>465283841</v>
      </c>
      <c r="H7213" s="4">
        <v>2897200</v>
      </c>
      <c r="I7213" s="4">
        <v>465283841</v>
      </c>
      <c r="J7213" s="4"/>
      <c r="K7213" s="3" t="s">
        <v>1451</v>
      </c>
      <c r="L7213" s="4"/>
    </row>
    <row r="7214" spans="2:12" x14ac:dyDescent="0.3">
      <c r="B7214" s="3" t="s">
        <v>284</v>
      </c>
      <c r="C7214" s="4">
        <v>2024</v>
      </c>
      <c r="D7214" s="3" t="s">
        <v>1452</v>
      </c>
      <c r="E7214" s="4">
        <v>0</v>
      </c>
      <c r="F7214" s="4">
        <v>0</v>
      </c>
      <c r="G7214" s="4">
        <v>0</v>
      </c>
      <c r="H7214" s="4">
        <v>0</v>
      </c>
      <c r="I7214" s="4">
        <v>0</v>
      </c>
      <c r="J7214" s="4">
        <v>0</v>
      </c>
      <c r="K7214" s="3"/>
      <c r="L7214" s="4"/>
    </row>
    <row r="7215" spans="2:12" x14ac:dyDescent="0.3">
      <c r="B7215" s="3" t="s">
        <v>284</v>
      </c>
      <c r="C7215" s="4">
        <v>2024</v>
      </c>
      <c r="D7215" s="3" t="s">
        <v>1453</v>
      </c>
      <c r="E7215" s="4">
        <v>30470842</v>
      </c>
      <c r="F7215" s="4">
        <v>18006766</v>
      </c>
      <c r="G7215" s="4">
        <v>12464076</v>
      </c>
      <c r="H7215" s="4">
        <v>1598683</v>
      </c>
      <c r="I7215" s="4">
        <v>30470842</v>
      </c>
      <c r="J7215" s="4">
        <v>4352977</v>
      </c>
      <c r="K7215" s="3" t="s">
        <v>1451</v>
      </c>
      <c r="L7215" s="4">
        <v>0.59095071937953014</v>
      </c>
    </row>
    <row r="7216" spans="2:12" x14ac:dyDescent="0.3">
      <c r="B7216" s="3" t="s">
        <v>284</v>
      </c>
      <c r="C7216" s="4">
        <v>2024</v>
      </c>
      <c r="D7216" s="3" t="s">
        <v>1454</v>
      </c>
      <c r="E7216" s="4">
        <v>11995580</v>
      </c>
      <c r="F7216" s="4">
        <v>7424723</v>
      </c>
      <c r="G7216" s="4">
        <v>4570857</v>
      </c>
      <c r="H7216" s="4">
        <v>734405</v>
      </c>
      <c r="I7216" s="4">
        <v>41724290</v>
      </c>
      <c r="J7216" s="4">
        <v>1668972</v>
      </c>
      <c r="K7216" s="3" t="s">
        <v>1447</v>
      </c>
      <c r="L7216" s="4">
        <v>0.61895489838757278</v>
      </c>
    </row>
    <row r="7217" spans="2:12" x14ac:dyDescent="0.3">
      <c r="B7217" s="3" t="s">
        <v>284</v>
      </c>
      <c r="C7217" s="4">
        <v>2024</v>
      </c>
      <c r="D7217" s="3" t="s">
        <v>1455</v>
      </c>
      <c r="E7217" s="4">
        <v>49814994</v>
      </c>
      <c r="F7217" s="4">
        <v>14677225</v>
      </c>
      <c r="G7217" s="4">
        <v>35137769</v>
      </c>
      <c r="H7217" s="4">
        <v>0</v>
      </c>
      <c r="I7217" s="4">
        <v>165480646</v>
      </c>
      <c r="J7217" s="4">
        <v>2485459</v>
      </c>
      <c r="K7217" s="3" t="s">
        <v>1447</v>
      </c>
      <c r="L7217" s="4">
        <v>0.29463468368579948</v>
      </c>
    </row>
    <row r="7218" spans="2:12" x14ac:dyDescent="0.3">
      <c r="B7218" s="3" t="s">
        <v>284</v>
      </c>
      <c r="C7218" s="4">
        <v>2024</v>
      </c>
      <c r="D7218" s="3" t="s">
        <v>1456</v>
      </c>
      <c r="E7218" s="4">
        <v>129218183</v>
      </c>
      <c r="F7218" s="4">
        <v>59561348</v>
      </c>
      <c r="G7218" s="4">
        <v>69656835</v>
      </c>
      <c r="H7218" s="4">
        <v>5210201</v>
      </c>
      <c r="I7218" s="4">
        <v>188659461</v>
      </c>
      <c r="J7218" s="4">
        <v>4100307</v>
      </c>
      <c r="K7218" s="3" t="s">
        <v>1447</v>
      </c>
      <c r="L7218" s="4">
        <v>0.46093627550853272</v>
      </c>
    </row>
    <row r="7219" spans="2:12" x14ac:dyDescent="0.3">
      <c r="B7219" s="3" t="s">
        <v>284</v>
      </c>
      <c r="C7219" s="4">
        <v>2024</v>
      </c>
      <c r="D7219" s="3" t="s">
        <v>1457</v>
      </c>
      <c r="E7219" s="4">
        <v>40358052</v>
      </c>
      <c r="F7219" s="4">
        <v>13837003</v>
      </c>
      <c r="G7219" s="4">
        <v>26521049</v>
      </c>
      <c r="H7219" s="4">
        <v>0</v>
      </c>
      <c r="I7219" s="4">
        <v>146223150</v>
      </c>
      <c r="J7219" s="4">
        <v>1819315</v>
      </c>
      <c r="K7219" s="3" t="s">
        <v>1447</v>
      </c>
      <c r="L7219" s="4">
        <v>0.34285606748313818</v>
      </c>
    </row>
    <row r="7220" spans="2:12" x14ac:dyDescent="0.3">
      <c r="B7220" s="3" t="s">
        <v>284</v>
      </c>
      <c r="C7220" s="4">
        <v>2024</v>
      </c>
      <c r="D7220" s="3" t="s">
        <v>1458</v>
      </c>
      <c r="E7220" s="4">
        <v>25600487</v>
      </c>
      <c r="F7220" s="4"/>
      <c r="G7220" s="4">
        <v>25600487</v>
      </c>
      <c r="H7220" s="4">
        <v>14369815</v>
      </c>
      <c r="I7220" s="4">
        <v>25600487</v>
      </c>
      <c r="J7220" s="4"/>
      <c r="K7220" s="3" t="s">
        <v>1451</v>
      </c>
      <c r="L7220" s="4"/>
    </row>
    <row r="7221" spans="2:12" x14ac:dyDescent="0.3">
      <c r="B7221" s="3" t="s">
        <v>286</v>
      </c>
      <c r="C7221" s="4">
        <v>2019</v>
      </c>
      <c r="D7221" s="3" t="s">
        <v>1446</v>
      </c>
      <c r="E7221" s="4">
        <v>5139426</v>
      </c>
      <c r="F7221" s="4">
        <v>1691980</v>
      </c>
      <c r="G7221" s="4">
        <v>3447446</v>
      </c>
      <c r="H7221" s="4">
        <v>0</v>
      </c>
      <c r="I7221" s="4">
        <v>0</v>
      </c>
      <c r="J7221" s="4">
        <v>0</v>
      </c>
      <c r="K7221" s="3" t="s">
        <v>1460</v>
      </c>
      <c r="L7221" s="4">
        <v>0.32921575288757926</v>
      </c>
    </row>
    <row r="7222" spans="2:12" x14ac:dyDescent="0.3">
      <c r="B7222" s="3" t="s">
        <v>286</v>
      </c>
      <c r="C7222" s="4">
        <v>2019</v>
      </c>
      <c r="D7222" s="3" t="s">
        <v>1448</v>
      </c>
      <c r="E7222" s="4">
        <v>332760</v>
      </c>
      <c r="F7222" s="4">
        <v>62422</v>
      </c>
      <c r="G7222" s="4">
        <v>270338</v>
      </c>
      <c r="H7222" s="4">
        <v>0</v>
      </c>
      <c r="I7222" s="4">
        <v>0</v>
      </c>
      <c r="J7222" s="4">
        <v>0</v>
      </c>
      <c r="K7222" s="3" t="s">
        <v>1459</v>
      </c>
      <c r="L7222" s="4">
        <v>0.1875886524822695</v>
      </c>
    </row>
    <row r="7223" spans="2:12" x14ac:dyDescent="0.3">
      <c r="B7223" s="3" t="s">
        <v>286</v>
      </c>
      <c r="C7223" s="4">
        <v>2019</v>
      </c>
      <c r="D7223" s="3" t="s">
        <v>1449</v>
      </c>
      <c r="E7223" s="4">
        <v>2566844</v>
      </c>
      <c r="F7223" s="4">
        <v>1743298</v>
      </c>
      <c r="G7223" s="4">
        <v>823546</v>
      </c>
      <c r="H7223" s="4">
        <v>17660</v>
      </c>
      <c r="I7223" s="4">
        <v>0</v>
      </c>
      <c r="J7223" s="4">
        <v>0</v>
      </c>
      <c r="K7223" s="3" t="s">
        <v>1459</v>
      </c>
      <c r="L7223" s="4">
        <v>0.67916008919903192</v>
      </c>
    </row>
    <row r="7224" spans="2:12" x14ac:dyDescent="0.3">
      <c r="B7224" s="3" t="s">
        <v>286</v>
      </c>
      <c r="C7224" s="4">
        <v>2019</v>
      </c>
      <c r="D7224" s="3" t="s">
        <v>1450</v>
      </c>
      <c r="E7224" s="4">
        <v>867983</v>
      </c>
      <c r="F7224" s="4"/>
      <c r="G7224" s="4">
        <v>867983</v>
      </c>
      <c r="H7224" s="4">
        <v>0</v>
      </c>
      <c r="I7224" s="4">
        <v>867983</v>
      </c>
      <c r="J7224" s="4"/>
      <c r="K7224" s="3" t="s">
        <v>1451</v>
      </c>
      <c r="L7224" s="4"/>
    </row>
    <row r="7225" spans="2:12" x14ac:dyDescent="0.3">
      <c r="B7225" s="3" t="s">
        <v>286</v>
      </c>
      <c r="C7225" s="4">
        <v>2019</v>
      </c>
      <c r="D7225" s="3" t="s">
        <v>1452</v>
      </c>
      <c r="E7225" s="4">
        <v>0</v>
      </c>
      <c r="F7225" s="4">
        <v>0</v>
      </c>
      <c r="G7225" s="4">
        <v>0</v>
      </c>
      <c r="H7225" s="4">
        <v>0</v>
      </c>
      <c r="I7225" s="4">
        <v>0</v>
      </c>
      <c r="J7225" s="4">
        <v>0</v>
      </c>
      <c r="K7225" s="3" t="s">
        <v>1459</v>
      </c>
      <c r="L7225" s="4"/>
    </row>
    <row r="7226" spans="2:12" x14ac:dyDescent="0.3">
      <c r="B7226" s="3" t="s">
        <v>286</v>
      </c>
      <c r="C7226" s="4">
        <v>2019</v>
      </c>
      <c r="D7226" s="3" t="s">
        <v>1453</v>
      </c>
      <c r="E7226" s="4">
        <v>0</v>
      </c>
      <c r="F7226" s="4">
        <v>0</v>
      </c>
      <c r="G7226" s="4">
        <v>0</v>
      </c>
      <c r="H7226" s="4">
        <v>0</v>
      </c>
      <c r="I7226" s="4">
        <v>0</v>
      </c>
      <c r="J7226" s="4">
        <v>0</v>
      </c>
      <c r="K7226" s="3" t="s">
        <v>1451</v>
      </c>
      <c r="L7226" s="4"/>
    </row>
    <row r="7227" spans="2:12" x14ac:dyDescent="0.3">
      <c r="B7227" s="3" t="s">
        <v>286</v>
      </c>
      <c r="C7227" s="4">
        <v>2019</v>
      </c>
      <c r="D7227" s="3" t="s">
        <v>1454</v>
      </c>
      <c r="E7227" s="4">
        <v>959079</v>
      </c>
      <c r="F7227" s="4">
        <v>208562</v>
      </c>
      <c r="G7227" s="4">
        <v>750517</v>
      </c>
      <c r="H7227" s="4">
        <v>362080</v>
      </c>
      <c r="I7227" s="4">
        <v>0</v>
      </c>
      <c r="J7227" s="4">
        <v>0</v>
      </c>
      <c r="K7227" s="3" t="s">
        <v>1459</v>
      </c>
      <c r="L7227" s="4">
        <v>0.21746070970170339</v>
      </c>
    </row>
    <row r="7228" spans="2:12" x14ac:dyDescent="0.3">
      <c r="B7228" s="3" t="s">
        <v>286</v>
      </c>
      <c r="C7228" s="4">
        <v>2019</v>
      </c>
      <c r="D7228" s="3" t="s">
        <v>1455</v>
      </c>
      <c r="E7228" s="4">
        <v>2331208</v>
      </c>
      <c r="F7228" s="4">
        <v>644838</v>
      </c>
      <c r="G7228" s="4">
        <v>1686370</v>
      </c>
      <c r="H7228" s="4">
        <v>96216</v>
      </c>
      <c r="I7228" s="4">
        <v>0</v>
      </c>
      <c r="J7228" s="4">
        <v>0</v>
      </c>
      <c r="K7228" s="3" t="s">
        <v>1460</v>
      </c>
      <c r="L7228" s="4">
        <v>0.27661109604977335</v>
      </c>
    </row>
    <row r="7229" spans="2:12" x14ac:dyDescent="0.3">
      <c r="B7229" s="3" t="s">
        <v>286</v>
      </c>
      <c r="C7229" s="4">
        <v>2019</v>
      </c>
      <c r="D7229" s="3" t="s">
        <v>1456</v>
      </c>
      <c r="E7229" s="4">
        <v>5273309</v>
      </c>
      <c r="F7229" s="4">
        <v>2575312</v>
      </c>
      <c r="G7229" s="4">
        <v>2697997</v>
      </c>
      <c r="H7229" s="4">
        <v>57650</v>
      </c>
      <c r="I7229" s="4">
        <v>0</v>
      </c>
      <c r="J7229" s="4">
        <v>0</v>
      </c>
      <c r="K7229" s="3" t="s">
        <v>1460</v>
      </c>
      <c r="L7229" s="4">
        <v>0.48836736098719041</v>
      </c>
    </row>
    <row r="7230" spans="2:12" x14ac:dyDescent="0.3">
      <c r="B7230" s="3" t="s">
        <v>286</v>
      </c>
      <c r="C7230" s="4">
        <v>2019</v>
      </c>
      <c r="D7230" s="3" t="s">
        <v>1457</v>
      </c>
      <c r="E7230" s="4">
        <v>2450473</v>
      </c>
      <c r="F7230" s="4">
        <v>830480</v>
      </c>
      <c r="G7230" s="4">
        <v>1619993</v>
      </c>
      <c r="H7230" s="4">
        <v>0</v>
      </c>
      <c r="I7230" s="4">
        <v>0</v>
      </c>
      <c r="J7230" s="4">
        <v>0</v>
      </c>
      <c r="K7230" s="3" t="s">
        <v>1460</v>
      </c>
      <c r="L7230" s="4">
        <v>0.33890599896428159</v>
      </c>
    </row>
    <row r="7231" spans="2:12" x14ac:dyDescent="0.3">
      <c r="B7231" s="3" t="s">
        <v>286</v>
      </c>
      <c r="C7231" s="4">
        <v>2019</v>
      </c>
      <c r="D7231" s="3" t="s">
        <v>1458</v>
      </c>
      <c r="E7231" s="4">
        <v>0</v>
      </c>
      <c r="F7231" s="4"/>
      <c r="G7231" s="4">
        <v>0</v>
      </c>
      <c r="H7231" s="4">
        <v>0</v>
      </c>
      <c r="I7231" s="4">
        <v>0</v>
      </c>
      <c r="J7231" s="4"/>
      <c r="K7231" s="3" t="s">
        <v>1451</v>
      </c>
      <c r="L7231" s="4"/>
    </row>
    <row r="7232" spans="2:12" x14ac:dyDescent="0.3">
      <c r="B7232" s="3" t="s">
        <v>286</v>
      </c>
      <c r="C7232" s="4">
        <v>2020</v>
      </c>
      <c r="D7232" s="3" t="s">
        <v>1446</v>
      </c>
      <c r="E7232" s="4">
        <v>5139426</v>
      </c>
      <c r="F7232" s="4">
        <v>1784628</v>
      </c>
      <c r="G7232" s="4">
        <v>3354798</v>
      </c>
      <c r="H7232" s="4">
        <v>0</v>
      </c>
      <c r="I7232" s="4">
        <v>0</v>
      </c>
      <c r="J7232" s="4">
        <v>0</v>
      </c>
      <c r="K7232" s="3" t="s">
        <v>1447</v>
      </c>
      <c r="L7232" s="4">
        <v>0.34724266873382359</v>
      </c>
    </row>
    <row r="7233" spans="2:12" x14ac:dyDescent="0.3">
      <c r="B7233" s="3" t="s">
        <v>286</v>
      </c>
      <c r="C7233" s="4">
        <v>2020</v>
      </c>
      <c r="D7233" s="3" t="s">
        <v>1448</v>
      </c>
      <c r="E7233" s="4">
        <v>332760</v>
      </c>
      <c r="F7233" s="4">
        <v>66581</v>
      </c>
      <c r="G7233" s="4">
        <v>266179</v>
      </c>
      <c r="H7233" s="4">
        <v>0</v>
      </c>
      <c r="I7233" s="4">
        <v>0</v>
      </c>
      <c r="J7233" s="4">
        <v>0</v>
      </c>
      <c r="K7233" s="3" t="s">
        <v>1447</v>
      </c>
      <c r="L7233" s="4">
        <v>0.20008714989782425</v>
      </c>
    </row>
    <row r="7234" spans="2:12" x14ac:dyDescent="0.3">
      <c r="B7234" s="3" t="s">
        <v>286</v>
      </c>
      <c r="C7234" s="4">
        <v>2020</v>
      </c>
      <c r="D7234" s="3" t="s">
        <v>1449</v>
      </c>
      <c r="E7234" s="4">
        <v>2589382</v>
      </c>
      <c r="F7234" s="4">
        <v>1848244</v>
      </c>
      <c r="G7234" s="4">
        <v>741138</v>
      </c>
      <c r="H7234" s="4">
        <v>22538</v>
      </c>
      <c r="I7234" s="4">
        <v>0</v>
      </c>
      <c r="J7234" s="4">
        <v>0</v>
      </c>
      <c r="K7234" s="3" t="s">
        <v>1447</v>
      </c>
      <c r="L7234" s="4">
        <v>0.71377803661259709</v>
      </c>
    </row>
    <row r="7235" spans="2:12" x14ac:dyDescent="0.3">
      <c r="B7235" s="3" t="s">
        <v>286</v>
      </c>
      <c r="C7235" s="4">
        <v>2020</v>
      </c>
      <c r="D7235" s="3" t="s">
        <v>1450</v>
      </c>
      <c r="E7235" s="4">
        <v>867983</v>
      </c>
      <c r="F7235" s="4"/>
      <c r="G7235" s="4">
        <v>867983</v>
      </c>
      <c r="H7235" s="4">
        <v>0</v>
      </c>
      <c r="I7235" s="4">
        <v>867983</v>
      </c>
      <c r="J7235" s="4"/>
      <c r="K7235" s="3" t="s">
        <v>1451</v>
      </c>
      <c r="L7235" s="4"/>
    </row>
    <row r="7236" spans="2:12" x14ac:dyDescent="0.3">
      <c r="B7236" s="3" t="s">
        <v>286</v>
      </c>
      <c r="C7236" s="4">
        <v>2020</v>
      </c>
      <c r="D7236" s="3" t="s">
        <v>1452</v>
      </c>
      <c r="E7236" s="4">
        <v>0</v>
      </c>
      <c r="F7236" s="4">
        <v>0</v>
      </c>
      <c r="G7236" s="4">
        <v>0</v>
      </c>
      <c r="H7236" s="4">
        <v>0</v>
      </c>
      <c r="I7236" s="4">
        <v>0</v>
      </c>
      <c r="J7236" s="4">
        <v>0</v>
      </c>
      <c r="K7236" s="3" t="s">
        <v>1459</v>
      </c>
      <c r="L7236" s="4"/>
    </row>
    <row r="7237" spans="2:12" x14ac:dyDescent="0.3">
      <c r="B7237" s="3" t="s">
        <v>286</v>
      </c>
      <c r="C7237" s="4">
        <v>2020</v>
      </c>
      <c r="D7237" s="3" t="s">
        <v>1453</v>
      </c>
      <c r="E7237" s="4">
        <v>21741</v>
      </c>
      <c r="F7237" s="4">
        <v>0</v>
      </c>
      <c r="G7237" s="4">
        <v>21741</v>
      </c>
      <c r="H7237" s="4">
        <v>0</v>
      </c>
      <c r="I7237" s="4">
        <v>0</v>
      </c>
      <c r="J7237" s="4">
        <v>0</v>
      </c>
      <c r="K7237" s="3" t="s">
        <v>1451</v>
      </c>
      <c r="L7237" s="4">
        <v>0</v>
      </c>
    </row>
    <row r="7238" spans="2:12" x14ac:dyDescent="0.3">
      <c r="B7238" s="3" t="s">
        <v>286</v>
      </c>
      <c r="C7238" s="4">
        <v>2020</v>
      </c>
      <c r="D7238" s="3" t="s">
        <v>1454</v>
      </c>
      <c r="E7238" s="4">
        <v>980509</v>
      </c>
      <c r="F7238" s="4">
        <v>266258</v>
      </c>
      <c r="G7238" s="4">
        <v>714251</v>
      </c>
      <c r="H7238" s="4">
        <v>21430</v>
      </c>
      <c r="I7238" s="4">
        <v>0</v>
      </c>
      <c r="J7238" s="4">
        <v>0</v>
      </c>
      <c r="K7238" s="3" t="s">
        <v>1447</v>
      </c>
      <c r="L7238" s="4">
        <v>0.27155079657606407</v>
      </c>
    </row>
    <row r="7239" spans="2:12" x14ac:dyDescent="0.3">
      <c r="B7239" s="3" t="s">
        <v>286</v>
      </c>
      <c r="C7239" s="4">
        <v>2020</v>
      </c>
      <c r="D7239" s="3" t="s">
        <v>1455</v>
      </c>
      <c r="E7239" s="4">
        <v>2331208</v>
      </c>
      <c r="F7239" s="4">
        <v>673962</v>
      </c>
      <c r="G7239" s="4">
        <v>1657246</v>
      </c>
      <c r="H7239" s="4">
        <v>0</v>
      </c>
      <c r="I7239" s="4">
        <v>0</v>
      </c>
      <c r="J7239" s="4">
        <v>0</v>
      </c>
      <c r="K7239" s="3" t="s">
        <v>1447</v>
      </c>
      <c r="L7239" s="4">
        <v>0.28910418975912916</v>
      </c>
    </row>
    <row r="7240" spans="2:12" x14ac:dyDescent="0.3">
      <c r="B7240" s="3" t="s">
        <v>286</v>
      </c>
      <c r="C7240" s="4">
        <v>2020</v>
      </c>
      <c r="D7240" s="3" t="s">
        <v>1456</v>
      </c>
      <c r="E7240" s="4">
        <v>5433451</v>
      </c>
      <c r="F7240" s="4">
        <v>2657413</v>
      </c>
      <c r="G7240" s="4">
        <v>2776038</v>
      </c>
      <c r="H7240" s="4">
        <v>160142</v>
      </c>
      <c r="I7240" s="4">
        <v>0</v>
      </c>
      <c r="J7240" s="4">
        <v>0</v>
      </c>
      <c r="K7240" s="3" t="s">
        <v>1447</v>
      </c>
      <c r="L7240" s="4">
        <v>0.48908382536255501</v>
      </c>
    </row>
    <row r="7241" spans="2:12" x14ac:dyDescent="0.3">
      <c r="B7241" s="3" t="s">
        <v>286</v>
      </c>
      <c r="C7241" s="4">
        <v>2020</v>
      </c>
      <c r="D7241" s="3" t="s">
        <v>1457</v>
      </c>
      <c r="E7241" s="4">
        <v>2450473</v>
      </c>
      <c r="F7241" s="4">
        <v>861065</v>
      </c>
      <c r="G7241" s="4">
        <v>1589408</v>
      </c>
      <c r="H7241" s="4">
        <v>0</v>
      </c>
      <c r="I7241" s="4">
        <v>0</v>
      </c>
      <c r="J7241" s="4">
        <v>0</v>
      </c>
      <c r="K7241" s="3" t="s">
        <v>1447</v>
      </c>
      <c r="L7241" s="4">
        <v>0.35138726278559285</v>
      </c>
    </row>
    <row r="7242" spans="2:12" x14ac:dyDescent="0.3">
      <c r="B7242" s="3" t="s">
        <v>286</v>
      </c>
      <c r="C7242" s="4">
        <v>2020</v>
      </c>
      <c r="D7242" s="3" t="s">
        <v>1458</v>
      </c>
      <c r="E7242" s="4">
        <v>0</v>
      </c>
      <c r="F7242" s="4"/>
      <c r="G7242" s="4">
        <v>0</v>
      </c>
      <c r="H7242" s="4">
        <v>0</v>
      </c>
      <c r="I7242" s="4">
        <v>0</v>
      </c>
      <c r="J7242" s="4"/>
      <c r="K7242" s="3" t="s">
        <v>1451</v>
      </c>
      <c r="L7242" s="4"/>
    </row>
    <row r="7243" spans="2:12" x14ac:dyDescent="0.3">
      <c r="B7243" s="3" t="s">
        <v>286</v>
      </c>
      <c r="C7243" s="4">
        <v>2021</v>
      </c>
      <c r="D7243" s="3" t="s">
        <v>1446</v>
      </c>
      <c r="E7243" s="4">
        <v>5139426</v>
      </c>
      <c r="F7243" s="4">
        <v>1877276</v>
      </c>
      <c r="G7243" s="4">
        <v>3262150</v>
      </c>
      <c r="H7243" s="4">
        <v>0</v>
      </c>
      <c r="I7243" s="4">
        <v>0</v>
      </c>
      <c r="J7243" s="4">
        <v>0</v>
      </c>
      <c r="K7243" s="3" t="s">
        <v>1447</v>
      </c>
      <c r="L7243" s="4">
        <v>0.36526958458006786</v>
      </c>
    </row>
    <row r="7244" spans="2:12" x14ac:dyDescent="0.3">
      <c r="B7244" s="3" t="s">
        <v>286</v>
      </c>
      <c r="C7244" s="4">
        <v>2021</v>
      </c>
      <c r="D7244" s="3" t="s">
        <v>1448</v>
      </c>
      <c r="E7244" s="4">
        <v>332760</v>
      </c>
      <c r="F7244" s="4">
        <v>70740</v>
      </c>
      <c r="G7244" s="4">
        <v>262020</v>
      </c>
      <c r="H7244" s="4">
        <v>0</v>
      </c>
      <c r="I7244" s="4">
        <v>0</v>
      </c>
      <c r="J7244" s="4">
        <v>0</v>
      </c>
      <c r="K7244" s="3" t="s">
        <v>1447</v>
      </c>
      <c r="L7244" s="4">
        <v>0.21258564731337901</v>
      </c>
    </row>
    <row r="7245" spans="2:12" x14ac:dyDescent="0.3">
      <c r="B7245" s="3" t="s">
        <v>286</v>
      </c>
      <c r="C7245" s="4">
        <v>2021</v>
      </c>
      <c r="D7245" s="3" t="s">
        <v>1449</v>
      </c>
      <c r="E7245" s="4">
        <v>2681627</v>
      </c>
      <c r="F7245" s="4">
        <v>1865499</v>
      </c>
      <c r="G7245" s="4">
        <v>816128</v>
      </c>
      <c r="H7245" s="4">
        <v>166777</v>
      </c>
      <c r="I7245" s="4">
        <v>0</v>
      </c>
      <c r="J7245" s="4">
        <v>0</v>
      </c>
      <c r="K7245" s="3" t="s">
        <v>1447</v>
      </c>
      <c r="L7245" s="4">
        <v>0.69565938887100998</v>
      </c>
    </row>
    <row r="7246" spans="2:12" x14ac:dyDescent="0.3">
      <c r="B7246" s="3" t="s">
        <v>286</v>
      </c>
      <c r="C7246" s="4">
        <v>2021</v>
      </c>
      <c r="D7246" s="3" t="s">
        <v>1450</v>
      </c>
      <c r="E7246" s="4">
        <v>867983</v>
      </c>
      <c r="F7246" s="4"/>
      <c r="G7246" s="4">
        <v>867983</v>
      </c>
      <c r="H7246" s="4">
        <v>46461</v>
      </c>
      <c r="I7246" s="4">
        <v>867983</v>
      </c>
      <c r="J7246" s="4"/>
      <c r="K7246" s="3" t="s">
        <v>1451</v>
      </c>
      <c r="L7246" s="4"/>
    </row>
    <row r="7247" spans="2:12" x14ac:dyDescent="0.3">
      <c r="B7247" s="3" t="s">
        <v>286</v>
      </c>
      <c r="C7247" s="4">
        <v>2021</v>
      </c>
      <c r="D7247" s="3" t="s">
        <v>1452</v>
      </c>
      <c r="E7247" s="4">
        <v>0</v>
      </c>
      <c r="F7247" s="4">
        <v>0</v>
      </c>
      <c r="G7247" s="4">
        <v>0</v>
      </c>
      <c r="H7247" s="4">
        <v>0</v>
      </c>
      <c r="I7247" s="4">
        <v>0</v>
      </c>
      <c r="J7247" s="4">
        <v>0</v>
      </c>
      <c r="K7247" s="3" t="s">
        <v>1451</v>
      </c>
      <c r="L7247" s="4"/>
    </row>
    <row r="7248" spans="2:12" x14ac:dyDescent="0.3">
      <c r="B7248" s="3" t="s">
        <v>286</v>
      </c>
      <c r="C7248" s="4">
        <v>2021</v>
      </c>
      <c r="D7248" s="3" t="s">
        <v>1453</v>
      </c>
      <c r="E7248" s="4">
        <v>18023</v>
      </c>
      <c r="F7248" s="4">
        <v>0</v>
      </c>
      <c r="G7248" s="4">
        <v>18023</v>
      </c>
      <c r="H7248" s="4">
        <v>0</v>
      </c>
      <c r="I7248" s="4">
        <v>0</v>
      </c>
      <c r="J7248" s="4">
        <v>0</v>
      </c>
      <c r="K7248" s="3" t="s">
        <v>1451</v>
      </c>
      <c r="L7248" s="4">
        <v>0</v>
      </c>
    </row>
    <row r="7249" spans="2:12" x14ac:dyDescent="0.3">
      <c r="B7249" s="3" t="s">
        <v>286</v>
      </c>
      <c r="C7249" s="4">
        <v>2021</v>
      </c>
      <c r="D7249" s="3" t="s">
        <v>1454</v>
      </c>
      <c r="E7249" s="4">
        <v>1026970</v>
      </c>
      <c r="F7249" s="4">
        <v>325402</v>
      </c>
      <c r="G7249" s="4">
        <v>701568</v>
      </c>
      <c r="H7249" s="4">
        <v>0</v>
      </c>
      <c r="I7249" s="4">
        <v>0</v>
      </c>
      <c r="J7249" s="4">
        <v>0</v>
      </c>
      <c r="K7249" s="3" t="s">
        <v>1447</v>
      </c>
      <c r="L7249" s="4">
        <v>0.31685638334128552</v>
      </c>
    </row>
    <row r="7250" spans="2:12" x14ac:dyDescent="0.3">
      <c r="B7250" s="3" t="s">
        <v>286</v>
      </c>
      <c r="C7250" s="4">
        <v>2021</v>
      </c>
      <c r="D7250" s="3" t="s">
        <v>1455</v>
      </c>
      <c r="E7250" s="4">
        <v>2331208</v>
      </c>
      <c r="F7250" s="4">
        <v>703082</v>
      </c>
      <c r="G7250" s="4">
        <v>1628126</v>
      </c>
      <c r="H7250" s="4">
        <v>0</v>
      </c>
      <c r="I7250" s="4">
        <v>0</v>
      </c>
      <c r="J7250" s="4">
        <v>0</v>
      </c>
      <c r="K7250" s="3" t="s">
        <v>1447</v>
      </c>
      <c r="L7250" s="4">
        <v>0.30159556761987777</v>
      </c>
    </row>
    <row r="7251" spans="2:12" x14ac:dyDescent="0.3">
      <c r="B7251" s="3" t="s">
        <v>286</v>
      </c>
      <c r="C7251" s="4">
        <v>2021</v>
      </c>
      <c r="D7251" s="3" t="s">
        <v>1456</v>
      </c>
      <c r="E7251" s="4">
        <v>5433451</v>
      </c>
      <c r="F7251" s="4">
        <v>2739520</v>
      </c>
      <c r="G7251" s="4">
        <v>2693931</v>
      </c>
      <c r="H7251" s="4">
        <v>0</v>
      </c>
      <c r="I7251" s="4">
        <v>0</v>
      </c>
      <c r="J7251" s="4">
        <v>0</v>
      </c>
      <c r="K7251" s="3" t="s">
        <v>1447</v>
      </c>
      <c r="L7251" s="4">
        <v>0.5041952158950177</v>
      </c>
    </row>
    <row r="7252" spans="2:12" x14ac:dyDescent="0.3">
      <c r="B7252" s="3" t="s">
        <v>286</v>
      </c>
      <c r="C7252" s="4">
        <v>2021</v>
      </c>
      <c r="D7252" s="3" t="s">
        <v>1457</v>
      </c>
      <c r="E7252" s="4">
        <v>2450473</v>
      </c>
      <c r="F7252" s="4">
        <v>891648</v>
      </c>
      <c r="G7252" s="4">
        <v>1558825</v>
      </c>
      <c r="H7252" s="4">
        <v>0</v>
      </c>
      <c r="I7252" s="4">
        <v>0</v>
      </c>
      <c r="J7252" s="4">
        <v>0</v>
      </c>
      <c r="K7252" s="3" t="s">
        <v>1447</v>
      </c>
      <c r="L7252" s="4">
        <v>0.36386771043794403</v>
      </c>
    </row>
    <row r="7253" spans="2:12" x14ac:dyDescent="0.3">
      <c r="B7253" s="3" t="s">
        <v>286</v>
      </c>
      <c r="C7253" s="4">
        <v>2021</v>
      </c>
      <c r="D7253" s="3" t="s">
        <v>1458</v>
      </c>
      <c r="E7253" s="4">
        <v>103611</v>
      </c>
      <c r="F7253" s="4"/>
      <c r="G7253" s="4">
        <v>103611</v>
      </c>
      <c r="H7253" s="4">
        <v>103611</v>
      </c>
      <c r="I7253" s="4">
        <v>103611</v>
      </c>
      <c r="J7253" s="4"/>
      <c r="K7253" s="3" t="s">
        <v>1451</v>
      </c>
      <c r="L7253" s="4"/>
    </row>
    <row r="7254" spans="2:12" x14ac:dyDescent="0.3">
      <c r="B7254" s="3" t="s">
        <v>286</v>
      </c>
      <c r="C7254" s="4">
        <v>2022</v>
      </c>
      <c r="D7254" s="3" t="s">
        <v>1446</v>
      </c>
      <c r="E7254" s="4">
        <v>5230164</v>
      </c>
      <c r="F7254" s="4">
        <v>1969128</v>
      </c>
      <c r="G7254" s="4">
        <v>3261036</v>
      </c>
      <c r="H7254" s="4">
        <v>90738</v>
      </c>
      <c r="I7254" s="4">
        <v>0</v>
      </c>
      <c r="J7254" s="4">
        <v>0</v>
      </c>
      <c r="K7254" s="3" t="s">
        <v>1447</v>
      </c>
      <c r="L7254" s="4">
        <v>0.37649450380523442</v>
      </c>
    </row>
    <row r="7255" spans="2:12" x14ac:dyDescent="0.3">
      <c r="B7255" s="3" t="s">
        <v>286</v>
      </c>
      <c r="C7255" s="4">
        <v>2022</v>
      </c>
      <c r="D7255" s="3" t="s">
        <v>1448</v>
      </c>
      <c r="E7255" s="4">
        <v>332760</v>
      </c>
      <c r="F7255" s="4">
        <v>74899</v>
      </c>
      <c r="G7255" s="4">
        <v>257861</v>
      </c>
      <c r="H7255" s="4">
        <v>0</v>
      </c>
      <c r="I7255" s="4">
        <v>0</v>
      </c>
      <c r="J7255" s="4">
        <v>0</v>
      </c>
      <c r="K7255" s="3" t="s">
        <v>1447</v>
      </c>
      <c r="L7255" s="4">
        <v>0.22508414472893376</v>
      </c>
    </row>
    <row r="7256" spans="2:12" x14ac:dyDescent="0.3">
      <c r="B7256" s="3" t="s">
        <v>286</v>
      </c>
      <c r="C7256" s="4">
        <v>2022</v>
      </c>
      <c r="D7256" s="3" t="s">
        <v>1449</v>
      </c>
      <c r="E7256" s="4">
        <v>2862771</v>
      </c>
      <c r="F7256" s="4">
        <v>1965545</v>
      </c>
      <c r="G7256" s="4">
        <v>897226</v>
      </c>
      <c r="H7256" s="4">
        <v>181143</v>
      </c>
      <c r="I7256" s="4">
        <v>0</v>
      </c>
      <c r="J7256" s="4">
        <v>0</v>
      </c>
      <c r="K7256" s="3" t="s">
        <v>1447</v>
      </c>
      <c r="L7256" s="4">
        <v>0.68658827408828715</v>
      </c>
    </row>
    <row r="7257" spans="2:12" x14ac:dyDescent="0.3">
      <c r="B7257" s="3" t="s">
        <v>286</v>
      </c>
      <c r="C7257" s="4">
        <v>2022</v>
      </c>
      <c r="D7257" s="3" t="s">
        <v>1450</v>
      </c>
      <c r="E7257" s="4">
        <v>867983</v>
      </c>
      <c r="F7257" s="4"/>
      <c r="G7257" s="4">
        <v>867983</v>
      </c>
      <c r="H7257" s="4">
        <v>0</v>
      </c>
      <c r="I7257" s="4">
        <v>867983</v>
      </c>
      <c r="J7257" s="4"/>
      <c r="K7257" s="3" t="s">
        <v>1451</v>
      </c>
      <c r="L7257" s="4"/>
    </row>
    <row r="7258" spans="2:12" x14ac:dyDescent="0.3">
      <c r="B7258" s="3" t="s">
        <v>286</v>
      </c>
      <c r="C7258" s="4">
        <v>2022</v>
      </c>
      <c r="D7258" s="3" t="s">
        <v>1452</v>
      </c>
      <c r="E7258" s="4">
        <v>0</v>
      </c>
      <c r="F7258" s="4">
        <v>0</v>
      </c>
      <c r="G7258" s="4">
        <v>0</v>
      </c>
      <c r="H7258" s="4">
        <v>0</v>
      </c>
      <c r="I7258" s="4">
        <v>0</v>
      </c>
      <c r="J7258" s="4">
        <v>0</v>
      </c>
      <c r="K7258" s="3" t="s">
        <v>1451</v>
      </c>
      <c r="L7258" s="4"/>
    </row>
    <row r="7259" spans="2:12" x14ac:dyDescent="0.3">
      <c r="B7259" s="3" t="s">
        <v>286</v>
      </c>
      <c r="C7259" s="4">
        <v>2022</v>
      </c>
      <c r="D7259" s="3" t="s">
        <v>1453</v>
      </c>
      <c r="E7259" s="4">
        <v>15449</v>
      </c>
      <c r="F7259" s="4">
        <v>0</v>
      </c>
      <c r="G7259" s="4">
        <v>15449</v>
      </c>
      <c r="H7259" s="4">
        <v>0</v>
      </c>
      <c r="I7259" s="4">
        <v>0</v>
      </c>
      <c r="J7259" s="4">
        <v>0</v>
      </c>
      <c r="K7259" s="3" t="s">
        <v>1451</v>
      </c>
      <c r="L7259" s="4">
        <v>0</v>
      </c>
    </row>
    <row r="7260" spans="2:12" x14ac:dyDescent="0.3">
      <c r="B7260" s="3" t="s">
        <v>286</v>
      </c>
      <c r="C7260" s="4">
        <v>2022</v>
      </c>
      <c r="D7260" s="3" t="s">
        <v>1454</v>
      </c>
      <c r="E7260" s="4">
        <v>1678656</v>
      </c>
      <c r="F7260" s="4">
        <v>391006</v>
      </c>
      <c r="G7260" s="4">
        <v>1287650</v>
      </c>
      <c r="H7260" s="4">
        <v>651685</v>
      </c>
      <c r="I7260" s="4">
        <v>0</v>
      </c>
      <c r="J7260" s="4">
        <v>0</v>
      </c>
      <c r="K7260" s="3" t="s">
        <v>1447</v>
      </c>
      <c r="L7260" s="4">
        <v>0.2329280090739258</v>
      </c>
    </row>
    <row r="7261" spans="2:12" x14ac:dyDescent="0.3">
      <c r="B7261" s="3" t="s">
        <v>286</v>
      </c>
      <c r="C7261" s="4">
        <v>2022</v>
      </c>
      <c r="D7261" s="3" t="s">
        <v>1455</v>
      </c>
      <c r="E7261" s="4">
        <v>2331208</v>
      </c>
      <c r="F7261" s="4">
        <v>732206</v>
      </c>
      <c r="G7261" s="4">
        <v>1599002</v>
      </c>
      <c r="H7261" s="4">
        <v>0</v>
      </c>
      <c r="I7261" s="4">
        <v>0</v>
      </c>
      <c r="J7261" s="4">
        <v>0</v>
      </c>
      <c r="K7261" s="3" t="s">
        <v>1447</v>
      </c>
      <c r="L7261" s="4">
        <v>0.31408866132923358</v>
      </c>
    </row>
    <row r="7262" spans="2:12" x14ac:dyDescent="0.3">
      <c r="B7262" s="3" t="s">
        <v>286</v>
      </c>
      <c r="C7262" s="4">
        <v>2022</v>
      </c>
      <c r="D7262" s="3" t="s">
        <v>1456</v>
      </c>
      <c r="E7262" s="4">
        <v>5433451</v>
      </c>
      <c r="F7262" s="4">
        <v>2821622</v>
      </c>
      <c r="G7262" s="4">
        <v>2611829</v>
      </c>
      <c r="H7262" s="4">
        <v>0</v>
      </c>
      <c r="I7262" s="4">
        <v>0</v>
      </c>
      <c r="J7262" s="4">
        <v>0</v>
      </c>
      <c r="K7262" s="3" t="s">
        <v>1447</v>
      </c>
      <c r="L7262" s="4">
        <v>0.51930568620201045</v>
      </c>
    </row>
    <row r="7263" spans="2:12" x14ac:dyDescent="0.3">
      <c r="B7263" s="3" t="s">
        <v>286</v>
      </c>
      <c r="C7263" s="4">
        <v>2022</v>
      </c>
      <c r="D7263" s="3" t="s">
        <v>1457</v>
      </c>
      <c r="E7263" s="4">
        <v>2450473</v>
      </c>
      <c r="F7263" s="4">
        <v>922232</v>
      </c>
      <c r="G7263" s="4">
        <v>1528241</v>
      </c>
      <c r="H7263" s="4">
        <v>0</v>
      </c>
      <c r="I7263" s="4">
        <v>0</v>
      </c>
      <c r="J7263" s="4">
        <v>0</v>
      </c>
      <c r="K7263" s="3" t="s">
        <v>1447</v>
      </c>
      <c r="L7263" s="4">
        <v>0.37634856617477525</v>
      </c>
    </row>
    <row r="7264" spans="2:12" x14ac:dyDescent="0.3">
      <c r="B7264" s="3" t="s">
        <v>286</v>
      </c>
      <c r="C7264" s="4">
        <v>2022</v>
      </c>
      <c r="D7264" s="3" t="s">
        <v>1458</v>
      </c>
      <c r="E7264" s="4">
        <v>382</v>
      </c>
      <c r="F7264" s="4"/>
      <c r="G7264" s="4">
        <v>382</v>
      </c>
      <c r="H7264" s="4">
        <v>-97869</v>
      </c>
      <c r="I7264" s="4">
        <v>382</v>
      </c>
      <c r="J7264" s="4"/>
      <c r="K7264" s="3" t="s">
        <v>1451</v>
      </c>
      <c r="L7264" s="4"/>
    </row>
    <row r="7265" spans="2:12" x14ac:dyDescent="0.3">
      <c r="B7265" s="3" t="s">
        <v>286</v>
      </c>
      <c r="C7265" s="4">
        <v>2023</v>
      </c>
      <c r="D7265" s="3" t="s">
        <v>1446</v>
      </c>
      <c r="E7265" s="4">
        <v>5266765</v>
      </c>
      <c r="F7265" s="4">
        <v>2091824</v>
      </c>
      <c r="G7265" s="4">
        <v>3174941</v>
      </c>
      <c r="H7265" s="4">
        <v>0</v>
      </c>
      <c r="I7265" s="4">
        <v>6667602</v>
      </c>
      <c r="J7265" s="4">
        <v>133352</v>
      </c>
      <c r="K7265" s="3" t="s">
        <v>1447</v>
      </c>
      <c r="L7265" s="4">
        <v>0.39717435655473521</v>
      </c>
    </row>
    <row r="7266" spans="2:12" x14ac:dyDescent="0.3">
      <c r="B7266" s="3" t="s">
        <v>286</v>
      </c>
      <c r="C7266" s="4">
        <v>2023</v>
      </c>
      <c r="D7266" s="3" t="s">
        <v>1448</v>
      </c>
      <c r="E7266" s="4">
        <v>376260</v>
      </c>
      <c r="F7266" s="4">
        <v>79602</v>
      </c>
      <c r="G7266" s="4">
        <v>296658</v>
      </c>
      <c r="H7266" s="4">
        <v>43500</v>
      </c>
      <c r="I7266" s="4">
        <v>1603000</v>
      </c>
      <c r="J7266" s="4">
        <v>41000</v>
      </c>
      <c r="K7266" s="3" t="s">
        <v>1447</v>
      </c>
      <c r="L7266" s="4">
        <v>0.21156115452081009</v>
      </c>
    </row>
    <row r="7267" spans="2:12" x14ac:dyDescent="0.3">
      <c r="B7267" s="3" t="s">
        <v>286</v>
      </c>
      <c r="C7267" s="4">
        <v>2023</v>
      </c>
      <c r="D7267" s="3" t="s">
        <v>1449</v>
      </c>
      <c r="E7267" s="4">
        <v>3206415</v>
      </c>
      <c r="F7267" s="4">
        <v>2105161</v>
      </c>
      <c r="G7267" s="4">
        <v>1101254</v>
      </c>
      <c r="H7267" s="4">
        <v>343644</v>
      </c>
      <c r="I7267" s="4">
        <v>3387423</v>
      </c>
      <c r="J7267" s="4">
        <v>252772</v>
      </c>
      <c r="K7267" s="3" t="s">
        <v>1447</v>
      </c>
      <c r="L7267" s="4">
        <v>0.65654664165430865</v>
      </c>
    </row>
    <row r="7268" spans="2:12" x14ac:dyDescent="0.3">
      <c r="B7268" s="3" t="s">
        <v>286</v>
      </c>
      <c r="C7268" s="4">
        <v>2023</v>
      </c>
      <c r="D7268" s="3" t="s">
        <v>1450</v>
      </c>
      <c r="E7268" s="4">
        <v>867983</v>
      </c>
      <c r="F7268" s="4"/>
      <c r="G7268" s="4">
        <v>867983</v>
      </c>
      <c r="H7268" s="4">
        <v>0</v>
      </c>
      <c r="I7268" s="4">
        <v>867983</v>
      </c>
      <c r="J7268" s="4"/>
      <c r="K7268" s="3" t="s">
        <v>1451</v>
      </c>
      <c r="L7268" s="4"/>
    </row>
    <row r="7269" spans="2:12" x14ac:dyDescent="0.3">
      <c r="B7269" s="3" t="s">
        <v>286</v>
      </c>
      <c r="C7269" s="4">
        <v>2023</v>
      </c>
      <c r="D7269" s="3" t="s">
        <v>1452</v>
      </c>
      <c r="E7269" s="4">
        <v>0</v>
      </c>
      <c r="F7269" s="4">
        <v>0</v>
      </c>
      <c r="G7269" s="4">
        <v>0</v>
      </c>
      <c r="H7269" s="4">
        <v>0</v>
      </c>
      <c r="I7269" s="4">
        <v>0</v>
      </c>
      <c r="J7269" s="4">
        <v>0</v>
      </c>
      <c r="K7269" s="3" t="s">
        <v>1447</v>
      </c>
      <c r="L7269" s="4"/>
    </row>
    <row r="7270" spans="2:12" x14ac:dyDescent="0.3">
      <c r="B7270" s="3" t="s">
        <v>286</v>
      </c>
      <c r="C7270" s="4">
        <v>2023</v>
      </c>
      <c r="D7270" s="3" t="s">
        <v>1453</v>
      </c>
      <c r="E7270" s="4">
        <v>0</v>
      </c>
      <c r="F7270" s="4">
        <v>0</v>
      </c>
      <c r="G7270" s="4">
        <v>0</v>
      </c>
      <c r="H7270" s="4">
        <v>0</v>
      </c>
      <c r="I7270" s="4">
        <v>0</v>
      </c>
      <c r="J7270" s="4">
        <v>0</v>
      </c>
      <c r="K7270" s="3" t="s">
        <v>1451</v>
      </c>
      <c r="L7270" s="4"/>
    </row>
    <row r="7271" spans="2:12" x14ac:dyDescent="0.3">
      <c r="B7271" s="3" t="s">
        <v>286</v>
      </c>
      <c r="C7271" s="4">
        <v>2023</v>
      </c>
      <c r="D7271" s="3" t="s">
        <v>1454</v>
      </c>
      <c r="E7271" s="4">
        <v>1791235</v>
      </c>
      <c r="F7271" s="4">
        <v>496454</v>
      </c>
      <c r="G7271" s="4">
        <v>1294781</v>
      </c>
      <c r="H7271" s="4">
        <v>112579</v>
      </c>
      <c r="I7271" s="4">
        <v>991538</v>
      </c>
      <c r="J7271" s="4">
        <v>33051</v>
      </c>
      <c r="K7271" s="3" t="s">
        <v>1447</v>
      </c>
      <c r="L7271" s="4">
        <v>0.27715738024323999</v>
      </c>
    </row>
    <row r="7272" spans="2:12" x14ac:dyDescent="0.3">
      <c r="B7272" s="3" t="s">
        <v>286</v>
      </c>
      <c r="C7272" s="4">
        <v>2023</v>
      </c>
      <c r="D7272" s="3" t="s">
        <v>1455</v>
      </c>
      <c r="E7272" s="4">
        <v>2331208</v>
      </c>
      <c r="F7272" s="4">
        <v>761352</v>
      </c>
      <c r="G7272" s="4">
        <v>1569856</v>
      </c>
      <c r="H7272" s="4">
        <v>0</v>
      </c>
      <c r="I7272" s="4">
        <v>10183000</v>
      </c>
      <c r="J7272" s="4">
        <v>157000</v>
      </c>
      <c r="K7272" s="3" t="s">
        <v>1447</v>
      </c>
      <c r="L7272" s="4">
        <v>0.3265911922059293</v>
      </c>
    </row>
    <row r="7273" spans="2:12" x14ac:dyDescent="0.3">
      <c r="B7273" s="3" t="s">
        <v>286</v>
      </c>
      <c r="C7273" s="4">
        <v>2023</v>
      </c>
      <c r="D7273" s="3" t="s">
        <v>1456</v>
      </c>
      <c r="E7273" s="4">
        <v>5433451</v>
      </c>
      <c r="F7273" s="4">
        <v>2906598</v>
      </c>
      <c r="G7273" s="4">
        <v>2526853</v>
      </c>
      <c r="H7273" s="4">
        <v>0</v>
      </c>
      <c r="I7273" s="4">
        <v>19554000</v>
      </c>
      <c r="J7273" s="4">
        <v>0</v>
      </c>
      <c r="K7273" s="3" t="s">
        <v>1447</v>
      </c>
      <c r="L7273" s="4">
        <v>0.53494510210913837</v>
      </c>
    </row>
    <row r="7274" spans="2:12" x14ac:dyDescent="0.3">
      <c r="B7274" s="3" t="s">
        <v>286</v>
      </c>
      <c r="C7274" s="4">
        <v>2023</v>
      </c>
      <c r="D7274" s="3" t="s">
        <v>1457</v>
      </c>
      <c r="E7274" s="4">
        <v>2450473</v>
      </c>
      <c r="F7274" s="4">
        <v>952813</v>
      </c>
      <c r="G7274" s="4">
        <v>1497660</v>
      </c>
      <c r="H7274" s="4">
        <v>0</v>
      </c>
      <c r="I7274" s="4">
        <v>25125000</v>
      </c>
      <c r="J7274" s="4">
        <v>413000</v>
      </c>
      <c r="K7274" s="3" t="s">
        <v>1447</v>
      </c>
      <c r="L7274" s="4">
        <v>0.3888281976581664</v>
      </c>
    </row>
    <row r="7275" spans="2:12" x14ac:dyDescent="0.3">
      <c r="B7275" s="3" t="s">
        <v>286</v>
      </c>
      <c r="C7275" s="4">
        <v>2023</v>
      </c>
      <c r="D7275" s="3" t="s">
        <v>1458</v>
      </c>
      <c r="E7275" s="4">
        <v>0</v>
      </c>
      <c r="F7275" s="4"/>
      <c r="G7275" s="4">
        <v>0</v>
      </c>
      <c r="H7275" s="4">
        <v>-382</v>
      </c>
      <c r="I7275" s="4">
        <v>0</v>
      </c>
      <c r="J7275" s="4"/>
      <c r="K7275" s="3" t="s">
        <v>1451</v>
      </c>
      <c r="L7275" s="4"/>
    </row>
    <row r="7276" spans="2:12" x14ac:dyDescent="0.3">
      <c r="B7276" s="3" t="s">
        <v>286</v>
      </c>
      <c r="C7276" s="4">
        <v>2024</v>
      </c>
      <c r="D7276" s="3" t="s">
        <v>1446</v>
      </c>
      <c r="E7276" s="4">
        <v>5266765</v>
      </c>
      <c r="F7276" s="4">
        <v>2185350</v>
      </c>
      <c r="G7276" s="4">
        <v>3081415</v>
      </c>
      <c r="H7276" s="4">
        <v>0</v>
      </c>
      <c r="I7276" s="4">
        <v>6667602</v>
      </c>
      <c r="J7276" s="4">
        <v>133352</v>
      </c>
      <c r="K7276" s="3" t="s">
        <v>1447</v>
      </c>
      <c r="L7276" s="4">
        <v>0.41493212626726272</v>
      </c>
    </row>
    <row r="7277" spans="2:12" x14ac:dyDescent="0.3">
      <c r="B7277" s="3" t="s">
        <v>286</v>
      </c>
      <c r="C7277" s="4">
        <v>2024</v>
      </c>
      <c r="D7277" s="3" t="s">
        <v>1448</v>
      </c>
      <c r="E7277" s="4">
        <v>597562</v>
      </c>
      <c r="F7277" s="4">
        <v>86380</v>
      </c>
      <c r="G7277" s="4">
        <v>511182</v>
      </c>
      <c r="H7277" s="4">
        <v>221302</v>
      </c>
      <c r="I7277" s="4">
        <v>1603000</v>
      </c>
      <c r="J7277" s="4">
        <v>41000</v>
      </c>
      <c r="K7277" s="3" t="s">
        <v>1447</v>
      </c>
      <c r="L7277" s="4">
        <v>0.1445540379073636</v>
      </c>
    </row>
    <row r="7278" spans="2:12" x14ac:dyDescent="0.3">
      <c r="B7278" s="3" t="s">
        <v>286</v>
      </c>
      <c r="C7278" s="4">
        <v>2024</v>
      </c>
      <c r="D7278" s="3" t="s">
        <v>1449</v>
      </c>
      <c r="E7278" s="4">
        <v>3437589</v>
      </c>
      <c r="F7278" s="4">
        <v>2220279</v>
      </c>
      <c r="G7278" s="4">
        <v>1217310</v>
      </c>
      <c r="H7278" s="4">
        <v>231174</v>
      </c>
      <c r="I7278" s="4">
        <v>4194068</v>
      </c>
      <c r="J7278" s="4">
        <v>252772</v>
      </c>
      <c r="K7278" s="3" t="s">
        <v>1447</v>
      </c>
      <c r="L7278" s="4">
        <v>0.64588262296627086</v>
      </c>
    </row>
    <row r="7279" spans="2:12" x14ac:dyDescent="0.3">
      <c r="B7279" s="3" t="s">
        <v>286</v>
      </c>
      <c r="C7279" s="4">
        <v>2024</v>
      </c>
      <c r="D7279" s="3" t="s">
        <v>1450</v>
      </c>
      <c r="E7279" s="4">
        <v>867983</v>
      </c>
      <c r="F7279" s="4"/>
      <c r="G7279" s="4">
        <v>867983</v>
      </c>
      <c r="H7279" s="4">
        <v>0</v>
      </c>
      <c r="I7279" s="4">
        <v>867983</v>
      </c>
      <c r="J7279" s="4"/>
      <c r="K7279" s="3" t="s">
        <v>1451</v>
      </c>
      <c r="L7279" s="4"/>
    </row>
    <row r="7280" spans="2:12" x14ac:dyDescent="0.3">
      <c r="B7280" s="3" t="s">
        <v>286</v>
      </c>
      <c r="C7280" s="4">
        <v>2024</v>
      </c>
      <c r="D7280" s="3" t="s">
        <v>1452</v>
      </c>
      <c r="E7280" s="4">
        <v>0</v>
      </c>
      <c r="F7280" s="4">
        <v>0</v>
      </c>
      <c r="G7280" s="4">
        <v>0</v>
      </c>
      <c r="H7280" s="4">
        <v>0</v>
      </c>
      <c r="I7280" s="4">
        <v>0</v>
      </c>
      <c r="J7280" s="4">
        <v>0</v>
      </c>
      <c r="K7280" s="3"/>
      <c r="L7280" s="4"/>
    </row>
    <row r="7281" spans="2:12" x14ac:dyDescent="0.3">
      <c r="B7281" s="3" t="s">
        <v>286</v>
      </c>
      <c r="C7281" s="4">
        <v>2024</v>
      </c>
      <c r="D7281" s="3" t="s">
        <v>1453</v>
      </c>
      <c r="E7281" s="4">
        <v>0</v>
      </c>
      <c r="F7281" s="4">
        <v>0</v>
      </c>
      <c r="G7281" s="4">
        <v>0</v>
      </c>
      <c r="H7281" s="4">
        <v>0</v>
      </c>
      <c r="I7281" s="4">
        <v>0</v>
      </c>
      <c r="J7281" s="4">
        <v>0</v>
      </c>
      <c r="K7281" s="3" t="s">
        <v>1451</v>
      </c>
      <c r="L7281" s="4"/>
    </row>
    <row r="7282" spans="2:12" x14ac:dyDescent="0.3">
      <c r="B7282" s="3" t="s">
        <v>286</v>
      </c>
      <c r="C7282" s="4">
        <v>2024</v>
      </c>
      <c r="D7282" s="3" t="s">
        <v>1454</v>
      </c>
      <c r="E7282" s="4">
        <v>3222545</v>
      </c>
      <c r="F7282" s="4">
        <v>608445</v>
      </c>
      <c r="G7282" s="4">
        <v>2614100</v>
      </c>
      <c r="H7282" s="4">
        <v>1431310</v>
      </c>
      <c r="I7282" s="4">
        <v>1835523</v>
      </c>
      <c r="J7282" s="4">
        <v>122369</v>
      </c>
      <c r="K7282" s="3" t="s">
        <v>1447</v>
      </c>
      <c r="L7282" s="4">
        <v>0.18880884518292218</v>
      </c>
    </row>
    <row r="7283" spans="2:12" x14ac:dyDescent="0.3">
      <c r="B7283" s="3" t="s">
        <v>286</v>
      </c>
      <c r="C7283" s="4">
        <v>2024</v>
      </c>
      <c r="D7283" s="3" t="s">
        <v>1455</v>
      </c>
      <c r="E7283" s="4">
        <v>2331208</v>
      </c>
      <c r="F7283" s="4">
        <v>790498</v>
      </c>
      <c r="G7283" s="4">
        <v>1540710</v>
      </c>
      <c r="H7283" s="4">
        <v>0</v>
      </c>
      <c r="I7283" s="4">
        <v>10183000</v>
      </c>
      <c r="J7283" s="4">
        <v>157000</v>
      </c>
      <c r="K7283" s="3" t="s">
        <v>1447</v>
      </c>
      <c r="L7283" s="4">
        <v>0.33909372308262498</v>
      </c>
    </row>
    <row r="7284" spans="2:12" x14ac:dyDescent="0.3">
      <c r="B7284" s="3" t="s">
        <v>286</v>
      </c>
      <c r="C7284" s="4">
        <v>2024</v>
      </c>
      <c r="D7284" s="3" t="s">
        <v>1456</v>
      </c>
      <c r="E7284" s="4">
        <v>5433451</v>
      </c>
      <c r="F7284" s="4">
        <v>2991574</v>
      </c>
      <c r="G7284" s="4">
        <v>2441877</v>
      </c>
      <c r="H7284" s="4">
        <v>0</v>
      </c>
      <c r="I7284" s="4">
        <v>19554000</v>
      </c>
      <c r="J7284" s="4">
        <v>0</v>
      </c>
      <c r="K7284" s="3" t="s">
        <v>1447</v>
      </c>
      <c r="L7284" s="4">
        <v>0.55058451801626629</v>
      </c>
    </row>
    <row r="7285" spans="2:12" x14ac:dyDescent="0.3">
      <c r="B7285" s="3" t="s">
        <v>286</v>
      </c>
      <c r="C7285" s="4">
        <v>2024</v>
      </c>
      <c r="D7285" s="3" t="s">
        <v>1457</v>
      </c>
      <c r="E7285" s="4">
        <v>2450473</v>
      </c>
      <c r="F7285" s="4">
        <v>983394</v>
      </c>
      <c r="G7285" s="4">
        <v>1467079</v>
      </c>
      <c r="H7285" s="4">
        <v>0</v>
      </c>
      <c r="I7285" s="4">
        <v>25125000</v>
      </c>
      <c r="J7285" s="4">
        <v>413000</v>
      </c>
      <c r="K7285" s="3" t="s">
        <v>1447</v>
      </c>
      <c r="L7285" s="4">
        <v>0.40130782914155755</v>
      </c>
    </row>
    <row r="7286" spans="2:12" x14ac:dyDescent="0.3">
      <c r="B7286" s="3" t="s">
        <v>286</v>
      </c>
      <c r="C7286" s="4">
        <v>2024</v>
      </c>
      <c r="D7286" s="3" t="s">
        <v>1458</v>
      </c>
      <c r="E7286" s="4">
        <v>0</v>
      </c>
      <c r="F7286" s="4"/>
      <c r="G7286" s="4">
        <v>0</v>
      </c>
      <c r="H7286" s="4">
        <v>0</v>
      </c>
      <c r="I7286" s="4">
        <v>0</v>
      </c>
      <c r="J7286" s="4"/>
      <c r="K7286" s="3" t="s">
        <v>1451</v>
      </c>
      <c r="L7286" s="4"/>
    </row>
    <row r="7287" spans="2:12" x14ac:dyDescent="0.3">
      <c r="B7287" s="3" t="s">
        <v>288</v>
      </c>
      <c r="C7287" s="4">
        <v>2019</v>
      </c>
      <c r="D7287" s="3" t="s">
        <v>1446</v>
      </c>
      <c r="E7287" s="4">
        <v>41538696</v>
      </c>
      <c r="F7287" s="4">
        <v>25590413</v>
      </c>
      <c r="G7287" s="4">
        <v>15948283</v>
      </c>
      <c r="H7287" s="4">
        <v>890191</v>
      </c>
      <c r="I7287" s="4">
        <v>85169406</v>
      </c>
      <c r="J7287" s="4">
        <v>1411413</v>
      </c>
      <c r="K7287" s="3" t="s">
        <v>1460</v>
      </c>
      <c r="L7287" s="4">
        <v>0.61606202082029726</v>
      </c>
    </row>
    <row r="7288" spans="2:12" x14ac:dyDescent="0.3">
      <c r="B7288" s="3" t="s">
        <v>288</v>
      </c>
      <c r="C7288" s="4">
        <v>2019</v>
      </c>
      <c r="D7288" s="3" t="s">
        <v>1448</v>
      </c>
      <c r="E7288" s="4">
        <v>10800822</v>
      </c>
      <c r="F7288" s="4">
        <v>4532006</v>
      </c>
      <c r="G7288" s="4">
        <v>6268816</v>
      </c>
      <c r="H7288" s="4">
        <v>620501</v>
      </c>
      <c r="I7288" s="4">
        <v>72730679</v>
      </c>
      <c r="J7288" s="4">
        <v>779012</v>
      </c>
      <c r="K7288" s="3" t="s">
        <v>1460</v>
      </c>
      <c r="L7288" s="4">
        <v>0.41959824909622617</v>
      </c>
    </row>
    <row r="7289" spans="2:12" x14ac:dyDescent="0.3">
      <c r="B7289" s="3" t="s">
        <v>288</v>
      </c>
      <c r="C7289" s="4">
        <v>2019</v>
      </c>
      <c r="D7289" s="3" t="s">
        <v>1449</v>
      </c>
      <c r="E7289" s="4">
        <v>7671392</v>
      </c>
      <c r="F7289" s="4">
        <v>4157835</v>
      </c>
      <c r="G7289" s="4">
        <v>3513557</v>
      </c>
      <c r="H7289" s="4">
        <v>49299</v>
      </c>
      <c r="I7289" s="4">
        <v>8562133</v>
      </c>
      <c r="J7289" s="4">
        <v>573851</v>
      </c>
      <c r="K7289" s="3" t="s">
        <v>1459</v>
      </c>
      <c r="L7289" s="4">
        <v>0.54199224860364326</v>
      </c>
    </row>
    <row r="7290" spans="2:12" x14ac:dyDescent="0.3">
      <c r="B7290" s="3" t="s">
        <v>288</v>
      </c>
      <c r="C7290" s="4">
        <v>2019</v>
      </c>
      <c r="D7290" s="3" t="s">
        <v>1450</v>
      </c>
      <c r="E7290" s="4">
        <v>16240612</v>
      </c>
      <c r="F7290" s="4"/>
      <c r="G7290" s="4">
        <v>16240612</v>
      </c>
      <c r="H7290" s="4">
        <v>2393994</v>
      </c>
      <c r="I7290" s="4">
        <v>16240612</v>
      </c>
      <c r="J7290" s="4"/>
      <c r="K7290" s="3" t="s">
        <v>1451</v>
      </c>
      <c r="L7290" s="4"/>
    </row>
    <row r="7291" spans="2:12" x14ac:dyDescent="0.3">
      <c r="B7291" s="3" t="s">
        <v>288</v>
      </c>
      <c r="C7291" s="4">
        <v>2019</v>
      </c>
      <c r="D7291" s="3" t="s">
        <v>1452</v>
      </c>
      <c r="E7291" s="4">
        <v>0</v>
      </c>
      <c r="F7291" s="4">
        <v>0</v>
      </c>
      <c r="G7291" s="4">
        <v>0</v>
      </c>
      <c r="H7291" s="4">
        <v>0</v>
      </c>
      <c r="I7291" s="4">
        <v>0</v>
      </c>
      <c r="J7291" s="4">
        <v>0</v>
      </c>
      <c r="K7291" s="3" t="s">
        <v>1451</v>
      </c>
      <c r="L7291" s="4"/>
    </row>
    <row r="7292" spans="2:12" x14ac:dyDescent="0.3">
      <c r="B7292" s="3" t="s">
        <v>288</v>
      </c>
      <c r="C7292" s="4">
        <v>2019</v>
      </c>
      <c r="D7292" s="3" t="s">
        <v>1453</v>
      </c>
      <c r="E7292" s="4">
        <v>32571433</v>
      </c>
      <c r="F7292" s="4">
        <v>12907228</v>
      </c>
      <c r="G7292" s="4">
        <v>19664205</v>
      </c>
      <c r="H7292" s="4">
        <v>2051364</v>
      </c>
      <c r="I7292" s="4">
        <v>43509735</v>
      </c>
      <c r="J7292" s="4">
        <v>1170490</v>
      </c>
      <c r="K7292" s="3" t="s">
        <v>1451</v>
      </c>
      <c r="L7292" s="4">
        <v>0.39627448998022285</v>
      </c>
    </row>
    <row r="7293" spans="2:12" x14ac:dyDescent="0.3">
      <c r="B7293" s="3" t="s">
        <v>288</v>
      </c>
      <c r="C7293" s="4">
        <v>2019</v>
      </c>
      <c r="D7293" s="3" t="s">
        <v>1454</v>
      </c>
      <c r="E7293" s="4">
        <v>4781496</v>
      </c>
      <c r="F7293" s="4">
        <v>1793162</v>
      </c>
      <c r="G7293" s="4">
        <v>2988334</v>
      </c>
      <c r="H7293" s="4">
        <v>192866</v>
      </c>
      <c r="I7293" s="4">
        <v>6247848</v>
      </c>
      <c r="J7293" s="4">
        <v>223794</v>
      </c>
      <c r="K7293" s="3" t="s">
        <v>1460</v>
      </c>
      <c r="L7293" s="4">
        <v>0.3750211230962025</v>
      </c>
    </row>
    <row r="7294" spans="2:12" x14ac:dyDescent="0.3">
      <c r="B7294" s="3" t="s">
        <v>288</v>
      </c>
      <c r="C7294" s="4">
        <v>2019</v>
      </c>
      <c r="D7294" s="3" t="s">
        <v>1455</v>
      </c>
      <c r="E7294" s="4">
        <v>20343452</v>
      </c>
      <c r="F7294" s="4">
        <v>12755553</v>
      </c>
      <c r="G7294" s="4">
        <v>7587899</v>
      </c>
      <c r="H7294" s="4">
        <v>1912995</v>
      </c>
      <c r="I7294" s="4">
        <v>153319445</v>
      </c>
      <c r="J7294" s="4">
        <v>2234955</v>
      </c>
      <c r="K7294" s="3" t="s">
        <v>1460</v>
      </c>
      <c r="L7294" s="4">
        <v>0.62701025371701913</v>
      </c>
    </row>
    <row r="7295" spans="2:12" x14ac:dyDescent="0.3">
      <c r="B7295" s="3" t="s">
        <v>288</v>
      </c>
      <c r="C7295" s="4">
        <v>2019</v>
      </c>
      <c r="D7295" s="3" t="s">
        <v>1456</v>
      </c>
      <c r="E7295" s="4">
        <v>41391902</v>
      </c>
      <c r="F7295" s="4">
        <v>24522606</v>
      </c>
      <c r="G7295" s="4">
        <v>16869296</v>
      </c>
      <c r="H7295" s="4">
        <v>1551392</v>
      </c>
      <c r="I7295" s="4">
        <v>53847508</v>
      </c>
      <c r="J7295" s="4">
        <v>819424</v>
      </c>
      <c r="K7295" s="3" t="s">
        <v>1460</v>
      </c>
      <c r="L7295" s="4">
        <v>0.59244936364605816</v>
      </c>
    </row>
    <row r="7296" spans="2:12" x14ac:dyDescent="0.3">
      <c r="B7296" s="3" t="s">
        <v>288</v>
      </c>
      <c r="C7296" s="4">
        <v>2019</v>
      </c>
      <c r="D7296" s="3" t="s">
        <v>1457</v>
      </c>
      <c r="E7296" s="4">
        <v>29372523</v>
      </c>
      <c r="F7296" s="4">
        <v>9250978</v>
      </c>
      <c r="G7296" s="4">
        <v>20121545</v>
      </c>
      <c r="H7296" s="4">
        <v>452322</v>
      </c>
      <c r="I7296" s="4">
        <v>82064069</v>
      </c>
      <c r="J7296" s="4">
        <v>1171411</v>
      </c>
      <c r="K7296" s="3" t="s">
        <v>1460</v>
      </c>
      <c r="L7296" s="4">
        <v>0.31495346858695117</v>
      </c>
    </row>
    <row r="7297" spans="2:12" x14ac:dyDescent="0.3">
      <c r="B7297" s="3" t="s">
        <v>288</v>
      </c>
      <c r="C7297" s="4">
        <v>2019</v>
      </c>
      <c r="D7297" s="3" t="s">
        <v>1458</v>
      </c>
      <c r="E7297" s="4">
        <v>3177421</v>
      </c>
      <c r="F7297" s="4"/>
      <c r="G7297" s="4">
        <v>3177421</v>
      </c>
      <c r="H7297" s="4">
        <v>0</v>
      </c>
      <c r="I7297" s="4">
        <v>3177421</v>
      </c>
      <c r="J7297" s="4"/>
      <c r="K7297" s="3" t="s">
        <v>1451</v>
      </c>
      <c r="L7297" s="4"/>
    </row>
    <row r="7298" spans="2:12" x14ac:dyDescent="0.3">
      <c r="B7298" s="3" t="s">
        <v>288</v>
      </c>
      <c r="C7298" s="4">
        <v>2020</v>
      </c>
      <c r="D7298" s="3" t="s">
        <v>1446</v>
      </c>
      <c r="E7298" s="4">
        <v>42374572</v>
      </c>
      <c r="F7298" s="4">
        <v>26163685</v>
      </c>
      <c r="G7298" s="4">
        <v>16210887</v>
      </c>
      <c r="H7298" s="4">
        <v>827041</v>
      </c>
      <c r="I7298" s="4">
        <v>86000252</v>
      </c>
      <c r="J7298" s="4">
        <v>1430262</v>
      </c>
      <c r="K7298" s="3" t="s">
        <v>1460</v>
      </c>
      <c r="L7298" s="4">
        <v>0.61743833070455556</v>
      </c>
    </row>
    <row r="7299" spans="2:12" x14ac:dyDescent="0.3">
      <c r="B7299" s="3" t="s">
        <v>288</v>
      </c>
      <c r="C7299" s="4">
        <v>2020</v>
      </c>
      <c r="D7299" s="3" t="s">
        <v>1448</v>
      </c>
      <c r="E7299" s="4">
        <v>11174980</v>
      </c>
      <c r="F7299" s="4">
        <v>4640686</v>
      </c>
      <c r="G7299" s="4">
        <v>6534294</v>
      </c>
      <c r="H7299" s="4">
        <v>367256</v>
      </c>
      <c r="I7299" s="4">
        <v>73102778</v>
      </c>
      <c r="J7299" s="4">
        <v>783412</v>
      </c>
      <c r="K7299" s="3" t="s">
        <v>1460</v>
      </c>
      <c r="L7299" s="4">
        <v>0.41527465820967913</v>
      </c>
    </row>
    <row r="7300" spans="2:12" x14ac:dyDescent="0.3">
      <c r="B7300" s="3" t="s">
        <v>288</v>
      </c>
      <c r="C7300" s="4">
        <v>2020</v>
      </c>
      <c r="D7300" s="3" t="s">
        <v>1449</v>
      </c>
      <c r="E7300" s="4">
        <v>8542629</v>
      </c>
      <c r="F7300" s="4">
        <v>4529400</v>
      </c>
      <c r="G7300" s="4">
        <v>4013229</v>
      </c>
      <c r="H7300" s="4">
        <v>892442</v>
      </c>
      <c r="I7300" s="4">
        <v>9429244</v>
      </c>
      <c r="J7300" s="4">
        <v>610363</v>
      </c>
      <c r="K7300" s="3" t="s">
        <v>1459</v>
      </c>
      <c r="L7300" s="4">
        <v>0.53021148407592089</v>
      </c>
    </row>
    <row r="7301" spans="2:12" x14ac:dyDescent="0.3">
      <c r="B7301" s="3" t="s">
        <v>288</v>
      </c>
      <c r="C7301" s="4">
        <v>2020</v>
      </c>
      <c r="D7301" s="3" t="s">
        <v>1450</v>
      </c>
      <c r="E7301" s="4">
        <v>16276844</v>
      </c>
      <c r="F7301" s="4"/>
      <c r="G7301" s="4">
        <v>16276844</v>
      </c>
      <c r="H7301" s="4">
        <v>36338</v>
      </c>
      <c r="I7301" s="4">
        <v>16276844</v>
      </c>
      <c r="J7301" s="4"/>
      <c r="K7301" s="3" t="s">
        <v>1451</v>
      </c>
      <c r="L7301" s="4"/>
    </row>
    <row r="7302" spans="2:12" x14ac:dyDescent="0.3">
      <c r="B7302" s="3" t="s">
        <v>288</v>
      </c>
      <c r="C7302" s="4">
        <v>2020</v>
      </c>
      <c r="D7302" s="3" t="s">
        <v>1452</v>
      </c>
      <c r="E7302" s="4">
        <v>0</v>
      </c>
      <c r="F7302" s="4">
        <v>0</v>
      </c>
      <c r="G7302" s="4">
        <v>0</v>
      </c>
      <c r="H7302" s="4">
        <v>0</v>
      </c>
      <c r="I7302" s="4">
        <v>0</v>
      </c>
      <c r="J7302" s="4">
        <v>0</v>
      </c>
      <c r="K7302" s="3" t="s">
        <v>1451</v>
      </c>
      <c r="L7302" s="4"/>
    </row>
    <row r="7303" spans="2:12" x14ac:dyDescent="0.3">
      <c r="B7303" s="3" t="s">
        <v>288</v>
      </c>
      <c r="C7303" s="4">
        <v>2020</v>
      </c>
      <c r="D7303" s="3" t="s">
        <v>1453</v>
      </c>
      <c r="E7303" s="4">
        <v>32968658</v>
      </c>
      <c r="F7303" s="4">
        <v>13439529</v>
      </c>
      <c r="G7303" s="4">
        <v>19529129</v>
      </c>
      <c r="H7303" s="4">
        <v>642953</v>
      </c>
      <c r="I7303" s="4">
        <v>43902150</v>
      </c>
      <c r="J7303" s="4">
        <v>1204360</v>
      </c>
      <c r="K7303" s="3" t="s">
        <v>1451</v>
      </c>
      <c r="L7303" s="4">
        <v>0.40764561906038155</v>
      </c>
    </row>
    <row r="7304" spans="2:12" x14ac:dyDescent="0.3">
      <c r="B7304" s="3" t="s">
        <v>288</v>
      </c>
      <c r="C7304" s="4">
        <v>2020</v>
      </c>
      <c r="D7304" s="3" t="s">
        <v>1454</v>
      </c>
      <c r="E7304" s="4">
        <v>4866558</v>
      </c>
      <c r="F7304" s="4">
        <v>1978435</v>
      </c>
      <c r="G7304" s="4">
        <v>2888123</v>
      </c>
      <c r="H7304" s="4">
        <v>75284</v>
      </c>
      <c r="I7304" s="4">
        <v>6323197</v>
      </c>
      <c r="J7304" s="4">
        <v>227531</v>
      </c>
      <c r="K7304" s="3" t="s">
        <v>1460</v>
      </c>
      <c r="L7304" s="4">
        <v>0.40653681719194551</v>
      </c>
    </row>
    <row r="7305" spans="2:12" x14ac:dyDescent="0.3">
      <c r="B7305" s="3" t="s">
        <v>288</v>
      </c>
      <c r="C7305" s="4">
        <v>2020</v>
      </c>
      <c r="D7305" s="3" t="s">
        <v>1455</v>
      </c>
      <c r="E7305" s="4">
        <v>20645719</v>
      </c>
      <c r="F7305" s="4">
        <v>13043695</v>
      </c>
      <c r="G7305" s="4">
        <v>7602024</v>
      </c>
      <c r="H7305" s="4">
        <v>2735848</v>
      </c>
      <c r="I7305" s="4">
        <v>153479464</v>
      </c>
      <c r="J7305" s="4">
        <v>2237910</v>
      </c>
      <c r="K7305" s="3" t="s">
        <v>1460</v>
      </c>
      <c r="L7305" s="4">
        <v>0.63178690943144189</v>
      </c>
    </row>
    <row r="7306" spans="2:12" x14ac:dyDescent="0.3">
      <c r="B7306" s="3" t="s">
        <v>288</v>
      </c>
      <c r="C7306" s="4">
        <v>2020</v>
      </c>
      <c r="D7306" s="3" t="s">
        <v>1456</v>
      </c>
      <c r="E7306" s="4">
        <v>42466750</v>
      </c>
      <c r="F7306" s="4">
        <v>24966391</v>
      </c>
      <c r="G7306" s="4">
        <v>17500359</v>
      </c>
      <c r="H7306" s="4">
        <v>1095090</v>
      </c>
      <c r="I7306" s="4">
        <v>54905824</v>
      </c>
      <c r="J7306" s="4">
        <v>831326</v>
      </c>
      <c r="K7306" s="3" t="s">
        <v>1460</v>
      </c>
      <c r="L7306" s="4">
        <v>0.58790444288767096</v>
      </c>
    </row>
    <row r="7307" spans="2:12" x14ac:dyDescent="0.3">
      <c r="B7307" s="3" t="s">
        <v>288</v>
      </c>
      <c r="C7307" s="4">
        <v>2020</v>
      </c>
      <c r="D7307" s="3" t="s">
        <v>1457</v>
      </c>
      <c r="E7307" s="4">
        <v>29547783</v>
      </c>
      <c r="F7307" s="4">
        <v>9661345</v>
      </c>
      <c r="G7307" s="4">
        <v>19886438</v>
      </c>
      <c r="H7307" s="4">
        <v>180059</v>
      </c>
      <c r="I7307" s="4">
        <v>82230330</v>
      </c>
      <c r="J7307" s="4">
        <v>1174195</v>
      </c>
      <c r="K7307" s="3" t="s">
        <v>1460</v>
      </c>
      <c r="L7307" s="4">
        <v>0.32697360069281678</v>
      </c>
    </row>
    <row r="7308" spans="2:12" x14ac:dyDescent="0.3">
      <c r="B7308" s="3" t="s">
        <v>288</v>
      </c>
      <c r="C7308" s="4">
        <v>2020</v>
      </c>
      <c r="D7308" s="3" t="s">
        <v>1458</v>
      </c>
      <c r="E7308" s="4">
        <v>5544609</v>
      </c>
      <c r="F7308" s="4"/>
      <c r="G7308" s="4">
        <v>5544609</v>
      </c>
      <c r="H7308" s="4">
        <v>0</v>
      </c>
      <c r="I7308" s="4">
        <v>5544609</v>
      </c>
      <c r="J7308" s="4"/>
      <c r="K7308" s="3" t="s">
        <v>1451</v>
      </c>
      <c r="L7308" s="4"/>
    </row>
    <row r="7309" spans="2:12" x14ac:dyDescent="0.3">
      <c r="B7309" s="3" t="s">
        <v>288</v>
      </c>
      <c r="C7309" s="4">
        <v>2021</v>
      </c>
      <c r="D7309" s="3" t="s">
        <v>1446</v>
      </c>
      <c r="E7309" s="4">
        <v>42910282</v>
      </c>
      <c r="F7309" s="4">
        <v>26024015</v>
      </c>
      <c r="G7309" s="4">
        <v>16886267</v>
      </c>
      <c r="H7309" s="4">
        <v>1227068</v>
      </c>
      <c r="I7309" s="4">
        <v>91117594</v>
      </c>
      <c r="J7309" s="4">
        <v>1544223</v>
      </c>
      <c r="K7309" s="3" t="s">
        <v>1460</v>
      </c>
      <c r="L7309" s="4">
        <v>0.60647504017801612</v>
      </c>
    </row>
    <row r="7310" spans="2:12" x14ac:dyDescent="0.3">
      <c r="B7310" s="3" t="s">
        <v>288</v>
      </c>
      <c r="C7310" s="4">
        <v>2021</v>
      </c>
      <c r="D7310" s="3" t="s">
        <v>1448</v>
      </c>
      <c r="E7310" s="4">
        <v>11380595</v>
      </c>
      <c r="F7310" s="4">
        <v>4752857</v>
      </c>
      <c r="G7310" s="4">
        <v>6627738</v>
      </c>
      <c r="H7310" s="4">
        <v>205866</v>
      </c>
      <c r="I7310" s="4">
        <v>76231601</v>
      </c>
      <c r="J7310" s="4">
        <v>817205</v>
      </c>
      <c r="K7310" s="3" t="s">
        <v>1460</v>
      </c>
      <c r="L7310" s="4">
        <v>0.41762816443252748</v>
      </c>
    </row>
    <row r="7311" spans="2:12" x14ac:dyDescent="0.3">
      <c r="B7311" s="3" t="s">
        <v>288</v>
      </c>
      <c r="C7311" s="4">
        <v>2021</v>
      </c>
      <c r="D7311" s="3" t="s">
        <v>1449</v>
      </c>
      <c r="E7311" s="4">
        <v>8670567</v>
      </c>
      <c r="F7311" s="4">
        <v>4815965</v>
      </c>
      <c r="G7311" s="4">
        <v>3854602</v>
      </c>
      <c r="H7311" s="4">
        <v>220885</v>
      </c>
      <c r="I7311" s="4">
        <v>9989055</v>
      </c>
      <c r="J7311" s="4">
        <v>652795</v>
      </c>
      <c r="K7311" s="3" t="s">
        <v>1459</v>
      </c>
      <c r="L7311" s="4">
        <v>0.55543830063247301</v>
      </c>
    </row>
    <row r="7312" spans="2:12" x14ac:dyDescent="0.3">
      <c r="B7312" s="3" t="s">
        <v>288</v>
      </c>
      <c r="C7312" s="4">
        <v>2021</v>
      </c>
      <c r="D7312" s="3" t="s">
        <v>1450</v>
      </c>
      <c r="E7312" s="4">
        <v>16757447</v>
      </c>
      <c r="F7312" s="4"/>
      <c r="G7312" s="4">
        <v>16757447</v>
      </c>
      <c r="H7312" s="4">
        <v>493444</v>
      </c>
      <c r="I7312" s="4">
        <v>16757447</v>
      </c>
      <c r="J7312" s="4"/>
      <c r="K7312" s="3" t="s">
        <v>1451</v>
      </c>
      <c r="L7312" s="4"/>
    </row>
    <row r="7313" spans="2:12" x14ac:dyDescent="0.3">
      <c r="B7313" s="3" t="s">
        <v>288</v>
      </c>
      <c r="C7313" s="4">
        <v>2021</v>
      </c>
      <c r="D7313" s="3" t="s">
        <v>1452</v>
      </c>
      <c r="E7313" s="4">
        <v>0</v>
      </c>
      <c r="F7313" s="4">
        <v>0</v>
      </c>
      <c r="G7313" s="4">
        <v>0</v>
      </c>
      <c r="H7313" s="4">
        <v>0</v>
      </c>
      <c r="I7313" s="4">
        <v>0</v>
      </c>
      <c r="J7313" s="4">
        <v>0</v>
      </c>
      <c r="K7313" s="3" t="s">
        <v>1451</v>
      </c>
      <c r="L7313" s="4"/>
    </row>
    <row r="7314" spans="2:12" x14ac:dyDescent="0.3">
      <c r="B7314" s="3" t="s">
        <v>288</v>
      </c>
      <c r="C7314" s="4">
        <v>2021</v>
      </c>
      <c r="D7314" s="3" t="s">
        <v>1453</v>
      </c>
      <c r="E7314" s="4">
        <v>32567179</v>
      </c>
      <c r="F7314" s="4">
        <v>12847057</v>
      </c>
      <c r="G7314" s="4">
        <v>19720122</v>
      </c>
      <c r="H7314" s="4">
        <v>942664</v>
      </c>
      <c r="I7314" s="4">
        <v>46428770</v>
      </c>
      <c r="J7314" s="4">
        <v>1344342</v>
      </c>
      <c r="K7314" s="3" t="s">
        <v>1451</v>
      </c>
      <c r="L7314" s="4">
        <v>0.39447865594990589</v>
      </c>
    </row>
    <row r="7315" spans="2:12" x14ac:dyDescent="0.3">
      <c r="B7315" s="3" t="s">
        <v>288</v>
      </c>
      <c r="C7315" s="4">
        <v>2021</v>
      </c>
      <c r="D7315" s="3" t="s">
        <v>1454</v>
      </c>
      <c r="E7315" s="4">
        <v>4866082</v>
      </c>
      <c r="F7315" s="4">
        <v>2167530</v>
      </c>
      <c r="G7315" s="4">
        <v>2698552</v>
      </c>
      <c r="H7315" s="4">
        <v>28833</v>
      </c>
      <c r="I7315" s="4">
        <v>6604960</v>
      </c>
      <c r="J7315" s="4">
        <v>237753</v>
      </c>
      <c r="K7315" s="3" t="s">
        <v>1460</v>
      </c>
      <c r="L7315" s="4">
        <v>0.4454363900978241</v>
      </c>
    </row>
    <row r="7316" spans="2:12" x14ac:dyDescent="0.3">
      <c r="B7316" s="3" t="s">
        <v>288</v>
      </c>
      <c r="C7316" s="4">
        <v>2021</v>
      </c>
      <c r="D7316" s="3" t="s">
        <v>1455</v>
      </c>
      <c r="E7316" s="4">
        <v>20997305</v>
      </c>
      <c r="F7316" s="4">
        <v>13631909</v>
      </c>
      <c r="G7316" s="4">
        <v>7365396</v>
      </c>
      <c r="H7316" s="4">
        <v>434974</v>
      </c>
      <c r="I7316" s="4">
        <v>159614453</v>
      </c>
      <c r="J7316" s="4">
        <v>2324518</v>
      </c>
      <c r="K7316" s="3" t="s">
        <v>1460</v>
      </c>
      <c r="L7316" s="4">
        <v>0.6492218406124024</v>
      </c>
    </row>
    <row r="7317" spans="2:12" x14ac:dyDescent="0.3">
      <c r="B7317" s="3" t="s">
        <v>288</v>
      </c>
      <c r="C7317" s="4">
        <v>2021</v>
      </c>
      <c r="D7317" s="3" t="s">
        <v>1456</v>
      </c>
      <c r="E7317" s="4">
        <v>44519264</v>
      </c>
      <c r="F7317" s="4">
        <v>25174320</v>
      </c>
      <c r="G7317" s="4">
        <v>19344944</v>
      </c>
      <c r="H7317" s="4">
        <v>2314854</v>
      </c>
      <c r="I7317" s="4">
        <v>58969794</v>
      </c>
      <c r="J7317" s="4">
        <v>905022</v>
      </c>
      <c r="K7317" s="3" t="s">
        <v>1460</v>
      </c>
      <c r="L7317" s="4">
        <v>0.56547026473753026</v>
      </c>
    </row>
    <row r="7318" spans="2:12" x14ac:dyDescent="0.3">
      <c r="B7318" s="3" t="s">
        <v>288</v>
      </c>
      <c r="C7318" s="4">
        <v>2021</v>
      </c>
      <c r="D7318" s="3" t="s">
        <v>1457</v>
      </c>
      <c r="E7318" s="4">
        <v>29805911</v>
      </c>
      <c r="F7318" s="4">
        <v>10038187</v>
      </c>
      <c r="G7318" s="4">
        <v>19767724</v>
      </c>
      <c r="H7318" s="4">
        <v>255688</v>
      </c>
      <c r="I7318" s="4">
        <v>85687593</v>
      </c>
      <c r="J7318" s="4">
        <v>1223087</v>
      </c>
      <c r="K7318" s="3" t="s">
        <v>1460</v>
      </c>
      <c r="L7318" s="4">
        <v>0.33678510950395041</v>
      </c>
    </row>
    <row r="7319" spans="2:12" x14ac:dyDescent="0.3">
      <c r="B7319" s="3" t="s">
        <v>288</v>
      </c>
      <c r="C7319" s="4">
        <v>2021</v>
      </c>
      <c r="D7319" s="3" t="s">
        <v>1458</v>
      </c>
      <c r="E7319" s="4">
        <v>23903957</v>
      </c>
      <c r="F7319" s="4"/>
      <c r="G7319" s="4">
        <v>23903957</v>
      </c>
      <c r="H7319" s="4">
        <v>18359348</v>
      </c>
      <c r="I7319" s="4">
        <v>23903957</v>
      </c>
      <c r="J7319" s="4"/>
      <c r="K7319" s="3" t="s">
        <v>1451</v>
      </c>
      <c r="L7319" s="4"/>
    </row>
    <row r="7320" spans="2:12" x14ac:dyDescent="0.3">
      <c r="B7320" s="3" t="s">
        <v>288</v>
      </c>
      <c r="C7320" s="4">
        <v>2022</v>
      </c>
      <c r="D7320" s="3" t="s">
        <v>1446</v>
      </c>
      <c r="E7320" s="4">
        <v>43219035</v>
      </c>
      <c r="F7320" s="4">
        <v>26383748</v>
      </c>
      <c r="G7320" s="4">
        <v>16835287</v>
      </c>
      <c r="H7320" s="4">
        <v>711696</v>
      </c>
      <c r="I7320" s="4">
        <v>86783262</v>
      </c>
      <c r="J7320" s="4">
        <v>1470543</v>
      </c>
      <c r="K7320" s="3" t="s">
        <v>1460</v>
      </c>
      <c r="L7320" s="4">
        <v>0.61046592086102802</v>
      </c>
    </row>
    <row r="7321" spans="2:12" x14ac:dyDescent="0.3">
      <c r="B7321" s="3" t="s">
        <v>288</v>
      </c>
      <c r="C7321" s="4">
        <v>2022</v>
      </c>
      <c r="D7321" s="3" t="s">
        <v>1448</v>
      </c>
      <c r="E7321" s="4">
        <v>11459335</v>
      </c>
      <c r="F7321" s="4">
        <v>4859132</v>
      </c>
      <c r="G7321" s="4">
        <v>6600203</v>
      </c>
      <c r="H7321" s="4">
        <v>93592</v>
      </c>
      <c r="I7321" s="4">
        <v>79199365</v>
      </c>
      <c r="J7321" s="4">
        <v>849231</v>
      </c>
      <c r="K7321" s="3" t="s">
        <v>1460</v>
      </c>
      <c r="L7321" s="4">
        <v>0.42403263365631599</v>
      </c>
    </row>
    <row r="7322" spans="2:12" x14ac:dyDescent="0.3">
      <c r="B7322" s="3" t="s">
        <v>288</v>
      </c>
      <c r="C7322" s="4">
        <v>2022</v>
      </c>
      <c r="D7322" s="3" t="s">
        <v>1449</v>
      </c>
      <c r="E7322" s="4">
        <v>8691550</v>
      </c>
      <c r="F7322" s="4">
        <v>5057463</v>
      </c>
      <c r="G7322" s="4">
        <v>3634087</v>
      </c>
      <c r="H7322" s="4">
        <v>223677</v>
      </c>
      <c r="I7322" s="4">
        <v>10424932</v>
      </c>
      <c r="J7322" s="4">
        <v>686289</v>
      </c>
      <c r="K7322" s="3" t="s">
        <v>1459</v>
      </c>
      <c r="L7322" s="4">
        <v>0.58188274818645691</v>
      </c>
    </row>
    <row r="7323" spans="2:12" x14ac:dyDescent="0.3">
      <c r="B7323" s="3" t="s">
        <v>288</v>
      </c>
      <c r="C7323" s="4">
        <v>2022</v>
      </c>
      <c r="D7323" s="3" t="s">
        <v>1450</v>
      </c>
      <c r="E7323" s="4">
        <v>16465386</v>
      </c>
      <c r="F7323" s="4"/>
      <c r="G7323" s="4">
        <v>16465386</v>
      </c>
      <c r="H7323" s="4">
        <v>33938</v>
      </c>
      <c r="I7323" s="4">
        <v>16465386</v>
      </c>
      <c r="J7323" s="4"/>
      <c r="K7323" s="3" t="s">
        <v>1451</v>
      </c>
      <c r="L7323" s="4"/>
    </row>
    <row r="7324" spans="2:12" x14ac:dyDescent="0.3">
      <c r="B7324" s="3" t="s">
        <v>288</v>
      </c>
      <c r="C7324" s="4">
        <v>2022</v>
      </c>
      <c r="D7324" s="3" t="s">
        <v>1452</v>
      </c>
      <c r="E7324" s="4">
        <v>0</v>
      </c>
      <c r="F7324" s="4">
        <v>0</v>
      </c>
      <c r="G7324" s="4">
        <v>0</v>
      </c>
      <c r="H7324" s="4">
        <v>0</v>
      </c>
      <c r="I7324" s="4">
        <v>0</v>
      </c>
      <c r="J7324" s="4">
        <v>0</v>
      </c>
      <c r="K7324" s="3" t="s">
        <v>1451</v>
      </c>
      <c r="L7324" s="4"/>
    </row>
    <row r="7325" spans="2:12" x14ac:dyDescent="0.3">
      <c r="B7325" s="3" t="s">
        <v>288</v>
      </c>
      <c r="C7325" s="4">
        <v>2022</v>
      </c>
      <c r="D7325" s="3" t="s">
        <v>1453</v>
      </c>
      <c r="E7325" s="4">
        <v>32834916</v>
      </c>
      <c r="F7325" s="4">
        <v>13378807</v>
      </c>
      <c r="G7325" s="4">
        <v>19456109</v>
      </c>
      <c r="H7325" s="4">
        <v>576062</v>
      </c>
      <c r="I7325" s="4">
        <v>48670792</v>
      </c>
      <c r="J7325" s="4">
        <v>1451435</v>
      </c>
      <c r="K7325" s="3" t="s">
        <v>1451</v>
      </c>
      <c r="L7325" s="4">
        <v>0.40745671467531697</v>
      </c>
    </row>
    <row r="7326" spans="2:12" x14ac:dyDescent="0.3">
      <c r="B7326" s="3" t="s">
        <v>288</v>
      </c>
      <c r="C7326" s="4">
        <v>2022</v>
      </c>
      <c r="D7326" s="3" t="s">
        <v>1454</v>
      </c>
      <c r="E7326" s="4">
        <v>5030754</v>
      </c>
      <c r="F7326" s="4">
        <v>2364911</v>
      </c>
      <c r="G7326" s="4">
        <v>2665843</v>
      </c>
      <c r="H7326" s="4">
        <v>202198</v>
      </c>
      <c r="I7326" s="4">
        <v>7071713</v>
      </c>
      <c r="J7326" s="4">
        <v>255407</v>
      </c>
      <c r="K7326" s="3" t="s">
        <v>1460</v>
      </c>
      <c r="L7326" s="4">
        <v>0.47009076571822039</v>
      </c>
    </row>
    <row r="7327" spans="2:12" x14ac:dyDescent="0.3">
      <c r="B7327" s="3" t="s">
        <v>288</v>
      </c>
      <c r="C7327" s="4">
        <v>2022</v>
      </c>
      <c r="D7327" s="3" t="s">
        <v>1455</v>
      </c>
      <c r="E7327" s="4">
        <v>20989405</v>
      </c>
      <c r="F7327" s="4">
        <v>14238967</v>
      </c>
      <c r="G7327" s="4">
        <v>6750438</v>
      </c>
      <c r="H7327" s="4">
        <v>0</v>
      </c>
      <c r="I7327" s="4">
        <v>165862397</v>
      </c>
      <c r="J7327" s="4">
        <v>2412572</v>
      </c>
      <c r="K7327" s="3" t="s">
        <v>1460</v>
      </c>
      <c r="L7327" s="4">
        <v>0.67838831067388528</v>
      </c>
    </row>
    <row r="7328" spans="2:12" x14ac:dyDescent="0.3">
      <c r="B7328" s="3" t="s">
        <v>288</v>
      </c>
      <c r="C7328" s="4">
        <v>2022</v>
      </c>
      <c r="D7328" s="3" t="s">
        <v>1456</v>
      </c>
      <c r="E7328" s="4">
        <v>44679079</v>
      </c>
      <c r="F7328" s="4">
        <v>25667618</v>
      </c>
      <c r="G7328" s="4">
        <v>19011461</v>
      </c>
      <c r="H7328" s="4">
        <v>193676</v>
      </c>
      <c r="I7328" s="4">
        <v>61465851</v>
      </c>
      <c r="J7328" s="4">
        <v>944072</v>
      </c>
      <c r="K7328" s="3" t="s">
        <v>1460</v>
      </c>
      <c r="L7328" s="4">
        <v>0.57448852067877232</v>
      </c>
    </row>
    <row r="7329" spans="2:12" x14ac:dyDescent="0.3">
      <c r="B7329" s="3" t="s">
        <v>288</v>
      </c>
      <c r="C7329" s="4">
        <v>2022</v>
      </c>
      <c r="D7329" s="3" t="s">
        <v>1457</v>
      </c>
      <c r="E7329" s="4">
        <v>29859539</v>
      </c>
      <c r="F7329" s="4">
        <v>10409780</v>
      </c>
      <c r="G7329" s="4">
        <v>19449759</v>
      </c>
      <c r="H7329" s="4">
        <v>39276</v>
      </c>
      <c r="I7329" s="4">
        <v>89094678</v>
      </c>
      <c r="J7329" s="4">
        <v>1271755</v>
      </c>
      <c r="K7329" s="3" t="s">
        <v>1460</v>
      </c>
      <c r="L7329" s="4">
        <v>0.34862494025778495</v>
      </c>
    </row>
    <row r="7330" spans="2:12" x14ac:dyDescent="0.3">
      <c r="B7330" s="3" t="s">
        <v>288</v>
      </c>
      <c r="C7330" s="4">
        <v>2022</v>
      </c>
      <c r="D7330" s="3" t="s">
        <v>1458</v>
      </c>
      <c r="E7330" s="4">
        <v>89234222</v>
      </c>
      <c r="F7330" s="4"/>
      <c r="G7330" s="4">
        <v>89234222</v>
      </c>
      <c r="H7330" s="4">
        <v>65330262</v>
      </c>
      <c r="I7330" s="4">
        <v>89234222</v>
      </c>
      <c r="J7330" s="4"/>
      <c r="K7330" s="3" t="s">
        <v>1451</v>
      </c>
      <c r="L7330" s="4"/>
    </row>
    <row r="7331" spans="2:12" x14ac:dyDescent="0.3">
      <c r="B7331" s="3" t="s">
        <v>288</v>
      </c>
      <c r="C7331" s="4">
        <v>2023</v>
      </c>
      <c r="D7331" s="3" t="s">
        <v>1446</v>
      </c>
      <c r="E7331" s="4">
        <v>43878057</v>
      </c>
      <c r="F7331" s="4">
        <v>26934307</v>
      </c>
      <c r="G7331" s="4">
        <v>16943750</v>
      </c>
      <c r="H7331" s="4">
        <v>492391</v>
      </c>
      <c r="I7331" s="4">
        <v>133611869</v>
      </c>
      <c r="J7331" s="4">
        <v>2410502</v>
      </c>
      <c r="K7331" s="3" t="s">
        <v>1460</v>
      </c>
      <c r="L7331" s="4">
        <v>0.61384456927981113</v>
      </c>
    </row>
    <row r="7332" spans="2:12" x14ac:dyDescent="0.3">
      <c r="B7332" s="3" t="s">
        <v>288</v>
      </c>
      <c r="C7332" s="4">
        <v>2023</v>
      </c>
      <c r="D7332" s="3" t="s">
        <v>1448</v>
      </c>
      <c r="E7332" s="4">
        <v>12754716</v>
      </c>
      <c r="F7332" s="4">
        <v>4993690</v>
      </c>
      <c r="G7332" s="4">
        <v>7761026</v>
      </c>
      <c r="H7332" s="4">
        <v>1296421</v>
      </c>
      <c r="I7332" s="4">
        <v>83643467</v>
      </c>
      <c r="J7332" s="4">
        <v>906379</v>
      </c>
      <c r="K7332" s="3" t="s">
        <v>1460</v>
      </c>
      <c r="L7332" s="4">
        <v>0.39151714550131889</v>
      </c>
    </row>
    <row r="7333" spans="2:12" x14ac:dyDescent="0.3">
      <c r="B7333" s="3" t="s">
        <v>288</v>
      </c>
      <c r="C7333" s="4">
        <v>2023</v>
      </c>
      <c r="D7333" s="3" t="s">
        <v>1449</v>
      </c>
      <c r="E7333" s="4">
        <v>9403000</v>
      </c>
      <c r="F7333" s="4">
        <v>5241598</v>
      </c>
      <c r="G7333" s="4">
        <v>4161402</v>
      </c>
      <c r="H7333" s="4">
        <v>1026192</v>
      </c>
      <c r="I7333" s="4">
        <v>11499546</v>
      </c>
      <c r="J7333" s="4">
        <v>772822</v>
      </c>
      <c r="K7333" s="3" t="s">
        <v>1459</v>
      </c>
      <c r="L7333" s="4">
        <v>0.5574389024779326</v>
      </c>
    </row>
    <row r="7334" spans="2:12" x14ac:dyDescent="0.3">
      <c r="B7334" s="3" t="s">
        <v>288</v>
      </c>
      <c r="C7334" s="4">
        <v>2023</v>
      </c>
      <c r="D7334" s="3" t="s">
        <v>1450</v>
      </c>
      <c r="E7334" s="4">
        <v>16465386</v>
      </c>
      <c r="F7334" s="4"/>
      <c r="G7334" s="4">
        <v>16465386</v>
      </c>
      <c r="H7334" s="4">
        <v>0</v>
      </c>
      <c r="I7334" s="4">
        <v>16465386</v>
      </c>
      <c r="J7334" s="4"/>
      <c r="K7334" s="3" t="s">
        <v>1451</v>
      </c>
      <c r="L7334" s="4"/>
    </row>
    <row r="7335" spans="2:12" x14ac:dyDescent="0.3">
      <c r="B7335" s="3" t="s">
        <v>288</v>
      </c>
      <c r="C7335" s="4">
        <v>2023</v>
      </c>
      <c r="D7335" s="3" t="s">
        <v>1452</v>
      </c>
      <c r="E7335" s="4">
        <v>0</v>
      </c>
      <c r="F7335" s="4">
        <v>0</v>
      </c>
      <c r="G7335" s="4">
        <v>0</v>
      </c>
      <c r="H7335" s="4">
        <v>0</v>
      </c>
      <c r="I7335" s="4">
        <v>0</v>
      </c>
      <c r="J7335" s="4">
        <v>0</v>
      </c>
      <c r="K7335" s="3" t="s">
        <v>1451</v>
      </c>
      <c r="L7335" s="4"/>
    </row>
    <row r="7336" spans="2:12" x14ac:dyDescent="0.3">
      <c r="B7336" s="3" t="s">
        <v>288</v>
      </c>
      <c r="C7336" s="4">
        <v>2023</v>
      </c>
      <c r="D7336" s="3" t="s">
        <v>1453</v>
      </c>
      <c r="E7336" s="4">
        <v>33938574</v>
      </c>
      <c r="F7336" s="4">
        <v>14128550</v>
      </c>
      <c r="G7336" s="4">
        <v>19810024</v>
      </c>
      <c r="H7336" s="4">
        <v>937149</v>
      </c>
      <c r="I7336" s="4">
        <v>50798795</v>
      </c>
      <c r="J7336" s="4">
        <v>1552262</v>
      </c>
      <c r="K7336" s="3" t="s">
        <v>1451</v>
      </c>
      <c r="L7336" s="4">
        <v>0.4162976912347584</v>
      </c>
    </row>
    <row r="7337" spans="2:12" x14ac:dyDescent="0.3">
      <c r="B7337" s="3" t="s">
        <v>288</v>
      </c>
      <c r="C7337" s="4">
        <v>2023</v>
      </c>
      <c r="D7337" s="3" t="s">
        <v>1454</v>
      </c>
      <c r="E7337" s="4">
        <v>5043983</v>
      </c>
      <c r="F7337" s="4">
        <v>2563785</v>
      </c>
      <c r="G7337" s="4">
        <v>2480198</v>
      </c>
      <c r="H7337" s="4">
        <v>15722</v>
      </c>
      <c r="I7337" s="4">
        <v>7364581</v>
      </c>
      <c r="J7337" s="4">
        <v>269535</v>
      </c>
      <c r="K7337" s="3" t="s">
        <v>1460</v>
      </c>
      <c r="L7337" s="4">
        <v>0.50828581301721276</v>
      </c>
    </row>
    <row r="7338" spans="2:12" x14ac:dyDescent="0.3">
      <c r="B7338" s="3" t="s">
        <v>288</v>
      </c>
      <c r="C7338" s="4">
        <v>2023</v>
      </c>
      <c r="D7338" s="3" t="s">
        <v>1455</v>
      </c>
      <c r="E7338" s="4">
        <v>106769634</v>
      </c>
      <c r="F7338" s="4">
        <v>8282336</v>
      </c>
      <c r="G7338" s="4">
        <v>98487298</v>
      </c>
      <c r="H7338" s="4">
        <v>96074904</v>
      </c>
      <c r="I7338" s="4">
        <v>127068276</v>
      </c>
      <c r="J7338" s="4">
        <v>2570520</v>
      </c>
      <c r="K7338" s="3" t="s">
        <v>1460</v>
      </c>
      <c r="L7338" s="4">
        <v>7.7572018276282559E-2</v>
      </c>
    </row>
    <row r="7339" spans="2:12" x14ac:dyDescent="0.3">
      <c r="B7339" s="3" t="s">
        <v>288</v>
      </c>
      <c r="C7339" s="4">
        <v>2023</v>
      </c>
      <c r="D7339" s="3" t="s">
        <v>1456</v>
      </c>
      <c r="E7339" s="4">
        <v>45233753</v>
      </c>
      <c r="F7339" s="4">
        <v>26195989</v>
      </c>
      <c r="G7339" s="4">
        <v>19037764</v>
      </c>
      <c r="H7339" s="4">
        <v>342784</v>
      </c>
      <c r="I7339" s="4">
        <v>64267056</v>
      </c>
      <c r="J7339" s="4">
        <v>990285</v>
      </c>
      <c r="K7339" s="3" t="s">
        <v>1460</v>
      </c>
      <c r="L7339" s="4">
        <v>0.57912481858403397</v>
      </c>
    </row>
    <row r="7340" spans="2:12" x14ac:dyDescent="0.3">
      <c r="B7340" s="3" t="s">
        <v>288</v>
      </c>
      <c r="C7340" s="4">
        <v>2023</v>
      </c>
      <c r="D7340" s="3" t="s">
        <v>1457</v>
      </c>
      <c r="E7340" s="4">
        <v>32130595</v>
      </c>
      <c r="F7340" s="4">
        <v>10804576</v>
      </c>
      <c r="G7340" s="4">
        <v>21326019</v>
      </c>
      <c r="H7340" s="4">
        <v>2333634</v>
      </c>
      <c r="I7340" s="4">
        <v>94668883</v>
      </c>
      <c r="J7340" s="4">
        <v>1364198</v>
      </c>
      <c r="K7340" s="3" t="s">
        <v>1460</v>
      </c>
      <c r="L7340" s="4">
        <v>0.33627064796030076</v>
      </c>
    </row>
    <row r="7341" spans="2:12" x14ac:dyDescent="0.3">
      <c r="B7341" s="3" t="s">
        <v>288</v>
      </c>
      <c r="C7341" s="4">
        <v>2023</v>
      </c>
      <c r="D7341" s="3" t="s">
        <v>1458</v>
      </c>
      <c r="E7341" s="4">
        <v>2393124</v>
      </c>
      <c r="F7341" s="4"/>
      <c r="G7341" s="4">
        <v>2393124</v>
      </c>
      <c r="H7341" s="4">
        <v>-86841098</v>
      </c>
      <c r="I7341" s="4">
        <v>2393124</v>
      </c>
      <c r="J7341" s="4"/>
      <c r="K7341" s="3" t="s">
        <v>1451</v>
      </c>
      <c r="L7341" s="4"/>
    </row>
    <row r="7342" spans="2:12" x14ac:dyDescent="0.3">
      <c r="B7342" s="3" t="s">
        <v>288</v>
      </c>
      <c r="C7342" s="4">
        <v>2024</v>
      </c>
      <c r="D7342" s="3" t="s">
        <v>1446</v>
      </c>
      <c r="E7342" s="4">
        <v>44097549</v>
      </c>
      <c r="F7342" s="4">
        <v>27385025</v>
      </c>
      <c r="G7342" s="4">
        <v>16712524</v>
      </c>
      <c r="H7342" s="4">
        <v>233072</v>
      </c>
      <c r="I7342" s="4">
        <v>139170515</v>
      </c>
      <c r="J7342" s="4">
        <v>2511804</v>
      </c>
      <c r="K7342" s="3" t="s">
        <v>1460</v>
      </c>
      <c r="L7342" s="4">
        <v>0.62101013822786388</v>
      </c>
    </row>
    <row r="7343" spans="2:12" x14ac:dyDescent="0.3">
      <c r="B7343" s="3" t="s">
        <v>288</v>
      </c>
      <c r="C7343" s="4">
        <v>2024</v>
      </c>
      <c r="D7343" s="3" t="s">
        <v>1448</v>
      </c>
      <c r="E7343" s="4">
        <v>13244907</v>
      </c>
      <c r="F7343" s="4">
        <v>5133871</v>
      </c>
      <c r="G7343" s="4">
        <v>8111036</v>
      </c>
      <c r="H7343" s="4">
        <v>490191</v>
      </c>
      <c r="I7343" s="4">
        <v>87487544</v>
      </c>
      <c r="J7343" s="4">
        <v>948658</v>
      </c>
      <c r="K7343" s="3" t="s">
        <v>1460</v>
      </c>
      <c r="L7343" s="4">
        <v>0.38761095113767124</v>
      </c>
    </row>
    <row r="7344" spans="2:12" x14ac:dyDescent="0.3">
      <c r="B7344" s="3" t="s">
        <v>288</v>
      </c>
      <c r="C7344" s="4">
        <v>2024</v>
      </c>
      <c r="D7344" s="3" t="s">
        <v>1449</v>
      </c>
      <c r="E7344" s="4">
        <v>9515631</v>
      </c>
      <c r="F7344" s="4">
        <v>5394385</v>
      </c>
      <c r="G7344" s="4">
        <v>4121246</v>
      </c>
      <c r="H7344" s="4">
        <v>1368885</v>
      </c>
      <c r="I7344" s="4">
        <v>11435917</v>
      </c>
      <c r="J7344" s="4">
        <v>783656</v>
      </c>
      <c r="K7344" s="3" t="s">
        <v>1460</v>
      </c>
      <c r="L7344" s="4">
        <v>0.56689724517480766</v>
      </c>
    </row>
    <row r="7345" spans="2:12" x14ac:dyDescent="0.3">
      <c r="B7345" s="3" t="s">
        <v>288</v>
      </c>
      <c r="C7345" s="4">
        <v>2024</v>
      </c>
      <c r="D7345" s="3" t="s">
        <v>1450</v>
      </c>
      <c r="E7345" s="4">
        <v>17323585</v>
      </c>
      <c r="F7345" s="4"/>
      <c r="G7345" s="4">
        <v>17323585</v>
      </c>
      <c r="H7345" s="4">
        <v>858199</v>
      </c>
      <c r="I7345" s="4">
        <v>17323585</v>
      </c>
      <c r="J7345" s="4"/>
      <c r="K7345" s="3" t="s">
        <v>1451</v>
      </c>
      <c r="L7345" s="4"/>
    </row>
    <row r="7346" spans="2:12" x14ac:dyDescent="0.3">
      <c r="B7346" s="3" t="s">
        <v>288</v>
      </c>
      <c r="C7346" s="4">
        <v>2024</v>
      </c>
      <c r="D7346" s="3" t="s">
        <v>1452</v>
      </c>
      <c r="E7346" s="4">
        <v>0</v>
      </c>
      <c r="F7346" s="4">
        <v>0</v>
      </c>
      <c r="G7346" s="4">
        <v>0</v>
      </c>
      <c r="H7346" s="4">
        <v>0</v>
      </c>
      <c r="I7346" s="4">
        <v>0</v>
      </c>
      <c r="J7346" s="4">
        <v>0</v>
      </c>
      <c r="K7346" s="3"/>
      <c r="L7346" s="4"/>
    </row>
    <row r="7347" spans="2:12" x14ac:dyDescent="0.3">
      <c r="B7347" s="3" t="s">
        <v>288</v>
      </c>
      <c r="C7347" s="4">
        <v>2024</v>
      </c>
      <c r="D7347" s="3" t="s">
        <v>1453</v>
      </c>
      <c r="E7347" s="4">
        <v>38083323</v>
      </c>
      <c r="F7347" s="4">
        <v>11616664</v>
      </c>
      <c r="G7347" s="4">
        <v>26466659</v>
      </c>
      <c r="H7347" s="4">
        <v>7745468</v>
      </c>
      <c r="I7347" s="4">
        <v>54431550</v>
      </c>
      <c r="J7347" s="4">
        <v>1696695</v>
      </c>
      <c r="K7347" s="3" t="s">
        <v>1451</v>
      </c>
      <c r="L7347" s="4">
        <v>0.30503283550125077</v>
      </c>
    </row>
    <row r="7348" spans="2:12" x14ac:dyDescent="0.3">
      <c r="B7348" s="3" t="s">
        <v>288</v>
      </c>
      <c r="C7348" s="4">
        <v>2024</v>
      </c>
      <c r="D7348" s="3" t="s">
        <v>1454</v>
      </c>
      <c r="E7348" s="4">
        <v>5079545</v>
      </c>
      <c r="F7348" s="4">
        <v>2765807</v>
      </c>
      <c r="G7348" s="4">
        <v>2313738</v>
      </c>
      <c r="H7348" s="4">
        <v>138202</v>
      </c>
      <c r="I7348" s="4">
        <v>7793576</v>
      </c>
      <c r="J7348" s="4">
        <v>284962</v>
      </c>
      <c r="K7348" s="3" t="s">
        <v>1460</v>
      </c>
      <c r="L7348" s="4">
        <v>0.54449896595069047</v>
      </c>
    </row>
    <row r="7349" spans="2:12" x14ac:dyDescent="0.3">
      <c r="B7349" s="3" t="s">
        <v>288</v>
      </c>
      <c r="C7349" s="4">
        <v>2024</v>
      </c>
      <c r="D7349" s="3" t="s">
        <v>1455</v>
      </c>
      <c r="E7349" s="4">
        <v>107385081</v>
      </c>
      <c r="F7349" s="4">
        <v>11008427</v>
      </c>
      <c r="G7349" s="4">
        <v>96376654</v>
      </c>
      <c r="H7349" s="4">
        <v>508473</v>
      </c>
      <c r="I7349" s="4">
        <v>132627653</v>
      </c>
      <c r="J7349" s="4">
        <v>2686023</v>
      </c>
      <c r="K7349" s="3" t="s">
        <v>1460</v>
      </c>
      <c r="L7349" s="4">
        <v>0.10251356051964053</v>
      </c>
    </row>
    <row r="7350" spans="2:12" x14ac:dyDescent="0.3">
      <c r="B7350" s="3" t="s">
        <v>288</v>
      </c>
      <c r="C7350" s="4">
        <v>2024</v>
      </c>
      <c r="D7350" s="3" t="s">
        <v>1456</v>
      </c>
      <c r="E7350" s="4">
        <v>48203666</v>
      </c>
      <c r="F7350" s="4">
        <v>26681132</v>
      </c>
      <c r="G7350" s="4">
        <v>21522534</v>
      </c>
      <c r="H7350" s="4">
        <v>3036951</v>
      </c>
      <c r="I7350" s="4">
        <v>69817362</v>
      </c>
      <c r="J7350" s="4">
        <v>1074548</v>
      </c>
      <c r="K7350" s="3" t="s">
        <v>1460</v>
      </c>
      <c r="L7350" s="4">
        <v>0.55350835764234196</v>
      </c>
    </row>
    <row r="7351" spans="2:12" x14ac:dyDescent="0.3">
      <c r="B7351" s="3" t="s">
        <v>288</v>
      </c>
      <c r="C7351" s="4">
        <v>2024</v>
      </c>
      <c r="D7351" s="3" t="s">
        <v>1457</v>
      </c>
      <c r="E7351" s="4">
        <v>33444655</v>
      </c>
      <c r="F7351" s="4">
        <v>11234498</v>
      </c>
      <c r="G7351" s="4">
        <v>22210157</v>
      </c>
      <c r="H7351" s="4">
        <v>1327440</v>
      </c>
      <c r="I7351" s="4">
        <v>99623133</v>
      </c>
      <c r="J7351" s="4">
        <v>1433889</v>
      </c>
      <c r="K7351" s="3" t="s">
        <v>1460</v>
      </c>
      <c r="L7351" s="4">
        <v>0.33591310778957056</v>
      </c>
    </row>
    <row r="7352" spans="2:12" x14ac:dyDescent="0.3">
      <c r="B7352" s="3" t="s">
        <v>288</v>
      </c>
      <c r="C7352" s="4">
        <v>2024</v>
      </c>
      <c r="D7352" s="3" t="s">
        <v>1458</v>
      </c>
      <c r="E7352" s="4">
        <v>643089</v>
      </c>
      <c r="F7352" s="4"/>
      <c r="G7352" s="4">
        <v>643089</v>
      </c>
      <c r="H7352" s="4">
        <v>-1750035</v>
      </c>
      <c r="I7352" s="4">
        <v>643089</v>
      </c>
      <c r="J7352" s="4"/>
      <c r="K7352" s="3" t="s">
        <v>1451</v>
      </c>
      <c r="L7352" s="4"/>
    </row>
    <row r="7353" spans="2:12" x14ac:dyDescent="0.3">
      <c r="B7353" s="3" t="s">
        <v>292</v>
      </c>
      <c r="C7353" s="4">
        <v>2019</v>
      </c>
      <c r="D7353" s="3" t="s">
        <v>1446</v>
      </c>
      <c r="E7353" s="4">
        <v>216483000</v>
      </c>
      <c r="F7353" s="4">
        <v>151022000</v>
      </c>
      <c r="G7353" s="4">
        <v>65461000</v>
      </c>
      <c r="H7353" s="4">
        <v>615000</v>
      </c>
      <c r="I7353" s="4">
        <v>578875445</v>
      </c>
      <c r="J7353" s="4">
        <v>0</v>
      </c>
      <c r="K7353" s="3" t="s">
        <v>1459</v>
      </c>
      <c r="L7353" s="4">
        <v>0.69761597908380801</v>
      </c>
    </row>
    <row r="7354" spans="2:12" x14ac:dyDescent="0.3">
      <c r="B7354" s="3" t="s">
        <v>292</v>
      </c>
      <c r="C7354" s="4">
        <v>2019</v>
      </c>
      <c r="D7354" s="3" t="s">
        <v>1448</v>
      </c>
      <c r="E7354" s="4">
        <v>76267000</v>
      </c>
      <c r="F7354" s="4">
        <v>20256000</v>
      </c>
      <c r="G7354" s="4">
        <v>56011000</v>
      </c>
      <c r="H7354" s="4">
        <v>1529000</v>
      </c>
      <c r="I7354" s="4">
        <v>229400000</v>
      </c>
      <c r="J7354" s="4">
        <v>0</v>
      </c>
      <c r="K7354" s="3" t="s">
        <v>1447</v>
      </c>
      <c r="L7354" s="4">
        <v>0.26559324478476931</v>
      </c>
    </row>
    <row r="7355" spans="2:12" x14ac:dyDescent="0.3">
      <c r="B7355" s="3" t="s">
        <v>292</v>
      </c>
      <c r="C7355" s="4">
        <v>2019</v>
      </c>
      <c r="D7355" s="3" t="s">
        <v>1449</v>
      </c>
      <c r="E7355" s="4">
        <v>30006000</v>
      </c>
      <c r="F7355" s="4">
        <v>15132000</v>
      </c>
      <c r="G7355" s="4">
        <v>14874000</v>
      </c>
      <c r="H7355" s="4">
        <v>1367000</v>
      </c>
      <c r="I7355" s="4">
        <v>38701651</v>
      </c>
      <c r="J7355" s="4">
        <v>0</v>
      </c>
      <c r="K7355" s="3" t="s">
        <v>1459</v>
      </c>
      <c r="L7355" s="4">
        <v>0.50429914017196564</v>
      </c>
    </row>
    <row r="7356" spans="2:12" x14ac:dyDescent="0.3">
      <c r="B7356" s="3" t="s">
        <v>292</v>
      </c>
      <c r="C7356" s="4">
        <v>2019</v>
      </c>
      <c r="D7356" s="3" t="s">
        <v>1450</v>
      </c>
      <c r="E7356" s="4">
        <v>101214000</v>
      </c>
      <c r="F7356" s="4"/>
      <c r="G7356" s="4">
        <v>101214000</v>
      </c>
      <c r="H7356" s="4">
        <v>79000</v>
      </c>
      <c r="I7356" s="4">
        <v>101214000</v>
      </c>
      <c r="J7356" s="4"/>
      <c r="K7356" s="3" t="s">
        <v>1451</v>
      </c>
      <c r="L7356" s="4"/>
    </row>
    <row r="7357" spans="2:12" x14ac:dyDescent="0.3">
      <c r="B7357" s="3" t="s">
        <v>292</v>
      </c>
      <c r="C7357" s="4">
        <v>2019</v>
      </c>
      <c r="D7357" s="3" t="s">
        <v>1452</v>
      </c>
      <c r="E7357" s="4">
        <v>80637000</v>
      </c>
      <c r="F7357" s="4">
        <v>32277000</v>
      </c>
      <c r="G7357" s="4">
        <v>48360000</v>
      </c>
      <c r="H7357" s="4">
        <v>55000</v>
      </c>
      <c r="I7357" s="4">
        <v>21243000</v>
      </c>
      <c r="J7357" s="4">
        <v>0</v>
      </c>
      <c r="K7357" s="3" t="s">
        <v>1459</v>
      </c>
      <c r="L7357" s="4">
        <v>0.40027530786115556</v>
      </c>
    </row>
    <row r="7358" spans="2:12" x14ac:dyDescent="0.3">
      <c r="B7358" s="3" t="s">
        <v>292</v>
      </c>
      <c r="C7358" s="4">
        <v>2019</v>
      </c>
      <c r="D7358" s="3" t="s">
        <v>1453</v>
      </c>
      <c r="E7358" s="4">
        <v>27095000</v>
      </c>
      <c r="F7358" s="4">
        <v>19285000</v>
      </c>
      <c r="G7358" s="4">
        <v>7810000</v>
      </c>
      <c r="H7358" s="4">
        <v>2070000</v>
      </c>
      <c r="I7358" s="4">
        <v>0</v>
      </c>
      <c r="J7358" s="4">
        <v>0</v>
      </c>
      <c r="K7358" s="3" t="s">
        <v>1451</v>
      </c>
      <c r="L7358" s="4">
        <v>0.71175493633511722</v>
      </c>
    </row>
    <row r="7359" spans="2:12" x14ac:dyDescent="0.3">
      <c r="B7359" s="3" t="s">
        <v>292</v>
      </c>
      <c r="C7359" s="4">
        <v>2019</v>
      </c>
      <c r="D7359" s="3" t="s">
        <v>1454</v>
      </c>
      <c r="E7359" s="4">
        <v>37833000</v>
      </c>
      <c r="F7359" s="4">
        <v>16336000</v>
      </c>
      <c r="G7359" s="4">
        <v>21497000</v>
      </c>
      <c r="H7359" s="4">
        <v>910000</v>
      </c>
      <c r="I7359" s="4">
        <v>67800000</v>
      </c>
      <c r="J7359" s="4">
        <v>0</v>
      </c>
      <c r="K7359" s="3" t="s">
        <v>1447</v>
      </c>
      <c r="L7359" s="4">
        <v>0.43179235059339732</v>
      </c>
    </row>
    <row r="7360" spans="2:12" x14ac:dyDescent="0.3">
      <c r="B7360" s="3" t="s">
        <v>292</v>
      </c>
      <c r="C7360" s="4">
        <v>2019</v>
      </c>
      <c r="D7360" s="3" t="s">
        <v>1455</v>
      </c>
      <c r="E7360" s="4">
        <v>132404000</v>
      </c>
      <c r="F7360" s="4">
        <v>54153000</v>
      </c>
      <c r="G7360" s="4">
        <v>78251000</v>
      </c>
      <c r="H7360" s="4">
        <v>1833000</v>
      </c>
      <c r="I7360" s="4">
        <v>514000000</v>
      </c>
      <c r="J7360" s="4">
        <v>0</v>
      </c>
      <c r="K7360" s="3" t="s">
        <v>1459</v>
      </c>
      <c r="L7360" s="4">
        <v>0.40899821757650828</v>
      </c>
    </row>
    <row r="7361" spans="2:12" x14ac:dyDescent="0.3">
      <c r="B7361" s="3" t="s">
        <v>292</v>
      </c>
      <c r="C7361" s="4">
        <v>2019</v>
      </c>
      <c r="D7361" s="3" t="s">
        <v>1456</v>
      </c>
      <c r="E7361" s="4">
        <v>328456000</v>
      </c>
      <c r="F7361" s="4">
        <v>162747000</v>
      </c>
      <c r="G7361" s="4">
        <v>165709000</v>
      </c>
      <c r="H7361" s="4">
        <v>9591000</v>
      </c>
      <c r="I7361" s="4">
        <v>1174901961</v>
      </c>
      <c r="J7361" s="4">
        <v>0</v>
      </c>
      <c r="K7361" s="3" t="s">
        <v>1447</v>
      </c>
      <c r="L7361" s="4">
        <v>0.49549102467301559</v>
      </c>
    </row>
    <row r="7362" spans="2:12" x14ac:dyDescent="0.3">
      <c r="B7362" s="3" t="s">
        <v>292</v>
      </c>
      <c r="C7362" s="4">
        <v>2019</v>
      </c>
      <c r="D7362" s="3" t="s">
        <v>1457</v>
      </c>
      <c r="E7362" s="4">
        <v>159307000</v>
      </c>
      <c r="F7362" s="4">
        <v>58281000</v>
      </c>
      <c r="G7362" s="4">
        <v>101026000</v>
      </c>
      <c r="H7362" s="4">
        <v>2035000</v>
      </c>
      <c r="I7362" s="4">
        <v>463000000</v>
      </c>
      <c r="J7362" s="4">
        <v>0</v>
      </c>
      <c r="K7362" s="3" t="s">
        <v>1447</v>
      </c>
      <c r="L7362" s="4">
        <v>0.36584079795614755</v>
      </c>
    </row>
    <row r="7363" spans="2:12" x14ac:dyDescent="0.3">
      <c r="B7363" s="3" t="s">
        <v>292</v>
      </c>
      <c r="C7363" s="4">
        <v>2019</v>
      </c>
      <c r="D7363" s="3" t="s">
        <v>1458</v>
      </c>
      <c r="E7363" s="4">
        <v>70280000</v>
      </c>
      <c r="F7363" s="4"/>
      <c r="G7363" s="4">
        <v>70280000</v>
      </c>
      <c r="H7363" s="4">
        <v>38873000</v>
      </c>
      <c r="I7363" s="4">
        <v>70280000</v>
      </c>
      <c r="J7363" s="4"/>
      <c r="K7363" s="3" t="s">
        <v>1451</v>
      </c>
      <c r="L7363" s="4"/>
    </row>
    <row r="7364" spans="2:12" x14ac:dyDescent="0.3">
      <c r="B7364" s="3" t="s">
        <v>292</v>
      </c>
      <c r="C7364" s="4">
        <v>2020</v>
      </c>
      <c r="D7364" s="3" t="s">
        <v>1446</v>
      </c>
      <c r="E7364" s="4">
        <v>263434000</v>
      </c>
      <c r="F7364" s="4">
        <v>155682000</v>
      </c>
      <c r="G7364" s="4">
        <v>107752000</v>
      </c>
      <c r="H7364" s="4">
        <v>19920000</v>
      </c>
      <c r="I7364" s="4">
        <v>611000000</v>
      </c>
      <c r="J7364" s="4">
        <v>0</v>
      </c>
      <c r="K7364" s="3" t="s">
        <v>1459</v>
      </c>
      <c r="L7364" s="4">
        <v>0.59097155264696277</v>
      </c>
    </row>
    <row r="7365" spans="2:12" x14ac:dyDescent="0.3">
      <c r="B7365" s="3" t="s">
        <v>292</v>
      </c>
      <c r="C7365" s="4">
        <v>2020</v>
      </c>
      <c r="D7365" s="3" t="s">
        <v>1448</v>
      </c>
      <c r="E7365" s="4">
        <v>82467000</v>
      </c>
      <c r="F7365" s="4">
        <v>21047000</v>
      </c>
      <c r="G7365" s="4">
        <v>61420000</v>
      </c>
      <c r="H7365" s="4">
        <v>1800000</v>
      </c>
      <c r="I7365" s="4">
        <v>300500000</v>
      </c>
      <c r="J7365" s="4">
        <v>0</v>
      </c>
      <c r="K7365" s="3" t="s">
        <v>1447</v>
      </c>
      <c r="L7365" s="4">
        <v>0.25521723841051575</v>
      </c>
    </row>
    <row r="7366" spans="2:12" x14ac:dyDescent="0.3">
      <c r="B7366" s="3" t="s">
        <v>292</v>
      </c>
      <c r="C7366" s="4">
        <v>2020</v>
      </c>
      <c r="D7366" s="3" t="s">
        <v>1449</v>
      </c>
      <c r="E7366" s="4">
        <v>33128000</v>
      </c>
      <c r="F7366" s="4">
        <v>14993000</v>
      </c>
      <c r="G7366" s="4">
        <v>18135000</v>
      </c>
      <c r="H7366" s="4">
        <v>4187000</v>
      </c>
      <c r="I7366" s="4">
        <v>41300000</v>
      </c>
      <c r="J7366" s="4">
        <v>0</v>
      </c>
      <c r="K7366" s="3" t="s">
        <v>1459</v>
      </c>
      <c r="L7366" s="4">
        <v>0.45257787973919344</v>
      </c>
    </row>
    <row r="7367" spans="2:12" x14ac:dyDescent="0.3">
      <c r="B7367" s="3" t="s">
        <v>292</v>
      </c>
      <c r="C7367" s="4">
        <v>2020</v>
      </c>
      <c r="D7367" s="3" t="s">
        <v>1450</v>
      </c>
      <c r="E7367" s="4">
        <v>103068000</v>
      </c>
      <c r="F7367" s="4"/>
      <c r="G7367" s="4">
        <v>103068000</v>
      </c>
      <c r="H7367" s="4">
        <v>1782000</v>
      </c>
      <c r="I7367" s="4">
        <v>103068000</v>
      </c>
      <c r="J7367" s="4"/>
      <c r="K7367" s="3" t="s">
        <v>1451</v>
      </c>
      <c r="L7367" s="4"/>
    </row>
    <row r="7368" spans="2:12" x14ac:dyDescent="0.3">
      <c r="B7368" s="3" t="s">
        <v>292</v>
      </c>
      <c r="C7368" s="4">
        <v>2020</v>
      </c>
      <c r="D7368" s="3" t="s">
        <v>1452</v>
      </c>
      <c r="E7368" s="4">
        <v>81171000</v>
      </c>
      <c r="F7368" s="4">
        <v>34661000</v>
      </c>
      <c r="G7368" s="4">
        <v>46510000</v>
      </c>
      <c r="H7368" s="4">
        <v>534000</v>
      </c>
      <c r="I7368" s="4">
        <v>22384000</v>
      </c>
      <c r="J7368" s="4">
        <v>0</v>
      </c>
      <c r="K7368" s="3" t="s">
        <v>1459</v>
      </c>
      <c r="L7368" s="4">
        <v>0.4270121102364145</v>
      </c>
    </row>
    <row r="7369" spans="2:12" x14ac:dyDescent="0.3">
      <c r="B7369" s="3" t="s">
        <v>292</v>
      </c>
      <c r="C7369" s="4">
        <v>2020</v>
      </c>
      <c r="D7369" s="3" t="s">
        <v>1453</v>
      </c>
      <c r="E7369" s="4">
        <v>31344000</v>
      </c>
      <c r="F7369" s="4">
        <v>21229000</v>
      </c>
      <c r="G7369" s="4">
        <v>10115000</v>
      </c>
      <c r="H7369" s="4">
        <v>4080000</v>
      </c>
      <c r="I7369" s="4">
        <v>0</v>
      </c>
      <c r="J7369" s="4">
        <v>0</v>
      </c>
      <c r="K7369" s="3" t="s">
        <v>1451</v>
      </c>
      <c r="L7369" s="4">
        <v>0.6772907095456866</v>
      </c>
    </row>
    <row r="7370" spans="2:12" x14ac:dyDescent="0.3">
      <c r="B7370" s="3" t="s">
        <v>292</v>
      </c>
      <c r="C7370" s="4">
        <v>2020</v>
      </c>
      <c r="D7370" s="3" t="s">
        <v>1454</v>
      </c>
      <c r="E7370" s="4">
        <v>38142000</v>
      </c>
      <c r="F7370" s="4">
        <v>17558000</v>
      </c>
      <c r="G7370" s="4">
        <v>20584000</v>
      </c>
      <c r="H7370" s="4">
        <v>309000</v>
      </c>
      <c r="I7370" s="4">
        <v>76000000</v>
      </c>
      <c r="J7370" s="4">
        <v>0</v>
      </c>
      <c r="K7370" s="3" t="s">
        <v>1447</v>
      </c>
      <c r="L7370" s="4">
        <v>0.46033244192753398</v>
      </c>
    </row>
    <row r="7371" spans="2:12" x14ac:dyDescent="0.3">
      <c r="B7371" s="3" t="s">
        <v>292</v>
      </c>
      <c r="C7371" s="4">
        <v>2020</v>
      </c>
      <c r="D7371" s="3" t="s">
        <v>1455</v>
      </c>
      <c r="E7371" s="4">
        <v>135504000</v>
      </c>
      <c r="F7371" s="4">
        <v>56487000</v>
      </c>
      <c r="G7371" s="4">
        <v>79017000</v>
      </c>
      <c r="H7371" s="4">
        <v>921000</v>
      </c>
      <c r="I7371" s="4">
        <v>576000000</v>
      </c>
      <c r="J7371" s="4">
        <v>0</v>
      </c>
      <c r="K7371" s="3" t="s">
        <v>1459</v>
      </c>
      <c r="L7371" s="4">
        <v>0.41686592277718737</v>
      </c>
    </row>
    <row r="7372" spans="2:12" x14ac:dyDescent="0.3">
      <c r="B7372" s="3" t="s">
        <v>292</v>
      </c>
      <c r="C7372" s="4">
        <v>2020</v>
      </c>
      <c r="D7372" s="3" t="s">
        <v>1456</v>
      </c>
      <c r="E7372" s="4">
        <v>338010000</v>
      </c>
      <c r="F7372" s="4">
        <v>168945000</v>
      </c>
      <c r="G7372" s="4">
        <v>169065000</v>
      </c>
      <c r="H7372" s="4">
        <v>7961000</v>
      </c>
      <c r="I7372" s="4">
        <v>1296000000</v>
      </c>
      <c r="J7372" s="4">
        <v>0</v>
      </c>
      <c r="K7372" s="3" t="s">
        <v>1447</v>
      </c>
      <c r="L7372" s="4">
        <v>0.49982249045886218</v>
      </c>
    </row>
    <row r="7373" spans="2:12" x14ac:dyDescent="0.3">
      <c r="B7373" s="3" t="s">
        <v>292</v>
      </c>
      <c r="C7373" s="4">
        <v>2020</v>
      </c>
      <c r="D7373" s="3" t="s">
        <v>1457</v>
      </c>
      <c r="E7373" s="4">
        <v>172184000</v>
      </c>
      <c r="F7373" s="4">
        <v>60700000</v>
      </c>
      <c r="G7373" s="4">
        <v>111484000</v>
      </c>
      <c r="H7373" s="4">
        <v>1743000</v>
      </c>
      <c r="I7373" s="4">
        <v>633000000</v>
      </c>
      <c r="J7373" s="4">
        <v>0</v>
      </c>
      <c r="K7373" s="3" t="s">
        <v>1447</v>
      </c>
      <c r="L7373" s="4">
        <v>0.35252985178646101</v>
      </c>
    </row>
    <row r="7374" spans="2:12" x14ac:dyDescent="0.3">
      <c r="B7374" s="3" t="s">
        <v>292</v>
      </c>
      <c r="C7374" s="4">
        <v>2020</v>
      </c>
      <c r="D7374" s="3" t="s">
        <v>1458</v>
      </c>
      <c r="E7374" s="4">
        <v>43111000</v>
      </c>
      <c r="F7374" s="4"/>
      <c r="G7374" s="4">
        <v>43111000</v>
      </c>
      <c r="H7374" s="4">
        <v>24076000</v>
      </c>
      <c r="I7374" s="4">
        <v>43111000</v>
      </c>
      <c r="J7374" s="4"/>
      <c r="K7374" s="3" t="s">
        <v>1451</v>
      </c>
      <c r="L7374" s="4"/>
    </row>
    <row r="7375" spans="2:12" x14ac:dyDescent="0.3">
      <c r="B7375" s="3" t="s">
        <v>292</v>
      </c>
      <c r="C7375" s="4">
        <v>2021</v>
      </c>
      <c r="D7375" s="3" t="s">
        <v>1446</v>
      </c>
      <c r="E7375" s="4">
        <v>264880000</v>
      </c>
      <c r="F7375" s="4">
        <v>160480000</v>
      </c>
      <c r="G7375" s="4">
        <v>104400000</v>
      </c>
      <c r="H7375" s="4">
        <v>4359000</v>
      </c>
      <c r="I7375" s="4">
        <v>619000000</v>
      </c>
      <c r="J7375" s="4">
        <v>0</v>
      </c>
      <c r="K7375" s="3" t="s">
        <v>1459</v>
      </c>
      <c r="L7375" s="4">
        <v>0.60585925702204768</v>
      </c>
    </row>
    <row r="7376" spans="2:12" x14ac:dyDescent="0.3">
      <c r="B7376" s="3" t="s">
        <v>292</v>
      </c>
      <c r="C7376" s="4">
        <v>2021</v>
      </c>
      <c r="D7376" s="3" t="s">
        <v>1448</v>
      </c>
      <c r="E7376" s="4">
        <v>83587000</v>
      </c>
      <c r="F7376" s="4">
        <v>21881000</v>
      </c>
      <c r="G7376" s="4">
        <v>61706000</v>
      </c>
      <c r="H7376" s="4">
        <v>759000</v>
      </c>
      <c r="I7376" s="4">
        <v>334000000</v>
      </c>
      <c r="J7376" s="4">
        <v>0</v>
      </c>
      <c r="K7376" s="3" t="s">
        <v>1447</v>
      </c>
      <c r="L7376" s="4">
        <v>0.2617751564238458</v>
      </c>
    </row>
    <row r="7377" spans="2:12" x14ac:dyDescent="0.3">
      <c r="B7377" s="3" t="s">
        <v>292</v>
      </c>
      <c r="C7377" s="4">
        <v>2021</v>
      </c>
      <c r="D7377" s="3" t="s">
        <v>1449</v>
      </c>
      <c r="E7377" s="4">
        <v>31812000</v>
      </c>
      <c r="F7377" s="4">
        <v>15986000</v>
      </c>
      <c r="G7377" s="4">
        <v>15826000</v>
      </c>
      <c r="H7377" s="4">
        <v>305000</v>
      </c>
      <c r="I7377" s="4">
        <v>41300000</v>
      </c>
      <c r="J7377" s="4">
        <v>0</v>
      </c>
      <c r="K7377" s="3" t="s">
        <v>1459</v>
      </c>
      <c r="L7377" s="4">
        <v>0.50251477429900671</v>
      </c>
    </row>
    <row r="7378" spans="2:12" x14ac:dyDescent="0.3">
      <c r="B7378" s="3" t="s">
        <v>292</v>
      </c>
      <c r="C7378" s="4">
        <v>2021</v>
      </c>
      <c r="D7378" s="3" t="s">
        <v>1450</v>
      </c>
      <c r="E7378" s="4">
        <v>100784000</v>
      </c>
      <c r="F7378" s="4"/>
      <c r="G7378" s="4">
        <v>100784000</v>
      </c>
      <c r="H7378" s="4">
        <v>290000</v>
      </c>
      <c r="I7378" s="4">
        <v>100784000</v>
      </c>
      <c r="J7378" s="4"/>
      <c r="K7378" s="3" t="s">
        <v>1451</v>
      </c>
      <c r="L7378" s="4"/>
    </row>
    <row r="7379" spans="2:12" x14ac:dyDescent="0.3">
      <c r="B7379" s="3" t="s">
        <v>292</v>
      </c>
      <c r="C7379" s="4">
        <v>2021</v>
      </c>
      <c r="D7379" s="3" t="s">
        <v>1452</v>
      </c>
      <c r="E7379" s="4">
        <v>19566000</v>
      </c>
      <c r="F7379" s="4">
        <v>5426000</v>
      </c>
      <c r="G7379" s="4">
        <v>14140000</v>
      </c>
      <c r="H7379" s="4">
        <v>-8000</v>
      </c>
      <c r="I7379" s="4">
        <v>23600000</v>
      </c>
      <c r="J7379" s="4">
        <v>0</v>
      </c>
      <c r="K7379" s="3" t="s">
        <v>1459</v>
      </c>
      <c r="L7379" s="4">
        <v>0.27731779617704183</v>
      </c>
    </row>
    <row r="7380" spans="2:12" x14ac:dyDescent="0.3">
      <c r="B7380" s="3" t="s">
        <v>292</v>
      </c>
      <c r="C7380" s="4">
        <v>2021</v>
      </c>
      <c r="D7380" s="3" t="s">
        <v>1453</v>
      </c>
      <c r="E7380" s="4">
        <v>32595000</v>
      </c>
      <c r="F7380" s="4">
        <v>23465000</v>
      </c>
      <c r="G7380" s="4">
        <v>9130000</v>
      </c>
      <c r="H7380" s="4">
        <v>1383000</v>
      </c>
      <c r="I7380" s="4">
        <v>0</v>
      </c>
      <c r="J7380" s="4">
        <v>0</v>
      </c>
      <c r="K7380" s="3" t="s">
        <v>1451</v>
      </c>
      <c r="L7380" s="4">
        <v>0.71989568952293292</v>
      </c>
    </row>
    <row r="7381" spans="2:12" x14ac:dyDescent="0.3">
      <c r="B7381" s="3" t="s">
        <v>292</v>
      </c>
      <c r="C7381" s="4">
        <v>2021</v>
      </c>
      <c r="D7381" s="3" t="s">
        <v>1454</v>
      </c>
      <c r="E7381" s="4">
        <v>45876000</v>
      </c>
      <c r="F7381" s="4">
        <v>18822000</v>
      </c>
      <c r="G7381" s="4">
        <v>27054000</v>
      </c>
      <c r="H7381" s="4">
        <v>1610000</v>
      </c>
      <c r="I7381" s="4">
        <v>88200000</v>
      </c>
      <c r="J7381" s="4">
        <v>0</v>
      </c>
      <c r="K7381" s="3" t="s">
        <v>1447</v>
      </c>
      <c r="L7381" s="4">
        <v>0.41027988490714101</v>
      </c>
    </row>
    <row r="7382" spans="2:12" x14ac:dyDescent="0.3">
      <c r="B7382" s="3" t="s">
        <v>292</v>
      </c>
      <c r="C7382" s="4">
        <v>2021</v>
      </c>
      <c r="D7382" s="3" t="s">
        <v>1455</v>
      </c>
      <c r="E7382" s="4">
        <v>137100000</v>
      </c>
      <c r="F7382" s="4">
        <v>58903000</v>
      </c>
      <c r="G7382" s="4">
        <v>78197000</v>
      </c>
      <c r="H7382" s="4">
        <v>1294000</v>
      </c>
      <c r="I7382" s="4">
        <v>650800000</v>
      </c>
      <c r="J7382" s="4">
        <v>0</v>
      </c>
      <c r="K7382" s="3" t="s">
        <v>1459</v>
      </c>
      <c r="L7382" s="4">
        <v>0.42963530269876005</v>
      </c>
    </row>
    <row r="7383" spans="2:12" x14ac:dyDescent="0.3">
      <c r="B7383" s="3" t="s">
        <v>292</v>
      </c>
      <c r="C7383" s="4">
        <v>2021</v>
      </c>
      <c r="D7383" s="3" t="s">
        <v>1456</v>
      </c>
      <c r="E7383" s="4">
        <v>345589000</v>
      </c>
      <c r="F7383" s="4">
        <v>174564000</v>
      </c>
      <c r="G7383" s="4">
        <v>171025000</v>
      </c>
      <c r="H7383" s="4">
        <v>8004000</v>
      </c>
      <c r="I7383" s="4">
        <v>1520900000</v>
      </c>
      <c r="J7383" s="4">
        <v>0</v>
      </c>
      <c r="K7383" s="3" t="s">
        <v>1447</v>
      </c>
      <c r="L7383" s="4">
        <v>0.50512024398924738</v>
      </c>
    </row>
    <row r="7384" spans="2:12" x14ac:dyDescent="0.3">
      <c r="B7384" s="3" t="s">
        <v>292</v>
      </c>
      <c r="C7384" s="4">
        <v>2021</v>
      </c>
      <c r="D7384" s="3" t="s">
        <v>1457</v>
      </c>
      <c r="E7384" s="4">
        <v>181099000</v>
      </c>
      <c r="F7384" s="4">
        <v>63346000</v>
      </c>
      <c r="G7384" s="4">
        <v>117753000</v>
      </c>
      <c r="H7384" s="4">
        <v>981000</v>
      </c>
      <c r="I7384" s="4">
        <v>626300000</v>
      </c>
      <c r="J7384" s="4">
        <v>0</v>
      </c>
      <c r="K7384" s="3" t="s">
        <v>1447</v>
      </c>
      <c r="L7384" s="4">
        <v>0.34978658082043523</v>
      </c>
    </row>
    <row r="7385" spans="2:12" x14ac:dyDescent="0.3">
      <c r="B7385" s="3" t="s">
        <v>292</v>
      </c>
      <c r="C7385" s="4">
        <v>2021</v>
      </c>
      <c r="D7385" s="3" t="s">
        <v>1458</v>
      </c>
      <c r="E7385" s="4">
        <v>55517000</v>
      </c>
      <c r="F7385" s="4"/>
      <c r="G7385" s="4">
        <v>55517000</v>
      </c>
      <c r="H7385" s="4">
        <v>28733000</v>
      </c>
      <c r="I7385" s="4">
        <v>55517000</v>
      </c>
      <c r="J7385" s="4"/>
      <c r="K7385" s="3" t="s">
        <v>1451</v>
      </c>
      <c r="L7385" s="4"/>
    </row>
    <row r="7386" spans="2:12" x14ac:dyDescent="0.3">
      <c r="B7386" s="3" t="s">
        <v>292</v>
      </c>
      <c r="C7386" s="4">
        <v>2022</v>
      </c>
      <c r="D7386" s="3" t="s">
        <v>1446</v>
      </c>
      <c r="E7386" s="4">
        <v>302851000</v>
      </c>
      <c r="F7386" s="4">
        <v>161210000</v>
      </c>
      <c r="G7386" s="4">
        <v>141641000</v>
      </c>
      <c r="H7386" s="4">
        <v>14298000</v>
      </c>
      <c r="I7386" s="4">
        <v>651000000</v>
      </c>
      <c r="J7386" s="4">
        <v>15140000</v>
      </c>
      <c r="K7386" s="3" t="s">
        <v>1459</v>
      </c>
      <c r="L7386" s="4">
        <v>0.53230796662385138</v>
      </c>
    </row>
    <row r="7387" spans="2:12" x14ac:dyDescent="0.3">
      <c r="B7387" s="3" t="s">
        <v>292</v>
      </c>
      <c r="C7387" s="4">
        <v>2022</v>
      </c>
      <c r="D7387" s="3" t="s">
        <v>1448</v>
      </c>
      <c r="E7387" s="4">
        <v>88676000</v>
      </c>
      <c r="F7387" s="4">
        <v>22753000</v>
      </c>
      <c r="G7387" s="4">
        <v>65923000</v>
      </c>
      <c r="H7387" s="4">
        <v>4053000</v>
      </c>
      <c r="I7387" s="4">
        <v>347600000</v>
      </c>
      <c r="J7387" s="4">
        <v>2921000</v>
      </c>
      <c r="K7387" s="3" t="s">
        <v>1447</v>
      </c>
      <c r="L7387" s="4">
        <v>0.25658577292615814</v>
      </c>
    </row>
    <row r="7388" spans="2:12" x14ac:dyDescent="0.3">
      <c r="B7388" s="3" t="s">
        <v>292</v>
      </c>
      <c r="C7388" s="4">
        <v>2022</v>
      </c>
      <c r="D7388" s="3" t="s">
        <v>1449</v>
      </c>
      <c r="E7388" s="4">
        <v>33106000</v>
      </c>
      <c r="F7388" s="4">
        <v>17696000</v>
      </c>
      <c r="G7388" s="4">
        <v>15410000</v>
      </c>
      <c r="H7388" s="4">
        <v>2077000</v>
      </c>
      <c r="I7388" s="4">
        <v>42300000</v>
      </c>
      <c r="J7388" s="4">
        <v>4230000</v>
      </c>
      <c r="K7388" s="3" t="s">
        <v>1459</v>
      </c>
      <c r="L7388" s="4">
        <v>0.53452546366217601</v>
      </c>
    </row>
    <row r="7389" spans="2:12" x14ac:dyDescent="0.3">
      <c r="B7389" s="3" t="s">
        <v>292</v>
      </c>
      <c r="C7389" s="4">
        <v>2022</v>
      </c>
      <c r="D7389" s="3" t="s">
        <v>1450</v>
      </c>
      <c r="E7389" s="4">
        <v>103979000</v>
      </c>
      <c r="F7389" s="4"/>
      <c r="G7389" s="4">
        <v>103979000</v>
      </c>
      <c r="H7389" s="4">
        <v>3582000</v>
      </c>
      <c r="I7389" s="4">
        <v>103979000</v>
      </c>
      <c r="J7389" s="4"/>
      <c r="K7389" s="3" t="s">
        <v>1451</v>
      </c>
      <c r="L7389" s="4"/>
    </row>
    <row r="7390" spans="2:12" x14ac:dyDescent="0.3">
      <c r="B7390" s="3" t="s">
        <v>292</v>
      </c>
      <c r="C7390" s="4">
        <v>2022</v>
      </c>
      <c r="D7390" s="3" t="s">
        <v>1452</v>
      </c>
      <c r="E7390" s="4">
        <v>20188000</v>
      </c>
      <c r="F7390" s="4">
        <v>6077000</v>
      </c>
      <c r="G7390" s="4">
        <v>14111000</v>
      </c>
      <c r="H7390" s="4">
        <v>362000</v>
      </c>
      <c r="I7390" s="4">
        <v>24800000</v>
      </c>
      <c r="J7390" s="4">
        <v>709000</v>
      </c>
      <c r="K7390" s="3" t="s">
        <v>1459</v>
      </c>
      <c r="L7390" s="4">
        <v>0.30102040816326531</v>
      </c>
    </row>
    <row r="7391" spans="2:12" x14ac:dyDescent="0.3">
      <c r="B7391" s="3" t="s">
        <v>292</v>
      </c>
      <c r="C7391" s="4">
        <v>2022</v>
      </c>
      <c r="D7391" s="3" t="s">
        <v>1453</v>
      </c>
      <c r="E7391" s="4">
        <v>34658000</v>
      </c>
      <c r="F7391" s="4">
        <v>25686000</v>
      </c>
      <c r="G7391" s="4">
        <v>8972000</v>
      </c>
      <c r="H7391" s="4">
        <v>2083000</v>
      </c>
      <c r="I7391" s="4">
        <v>0</v>
      </c>
      <c r="J7391" s="4">
        <v>0</v>
      </c>
      <c r="K7391" s="3" t="s">
        <v>1451</v>
      </c>
      <c r="L7391" s="4">
        <v>0.74112758958970515</v>
      </c>
    </row>
    <row r="7392" spans="2:12" x14ac:dyDescent="0.3">
      <c r="B7392" s="3" t="s">
        <v>292</v>
      </c>
      <c r="C7392" s="4">
        <v>2022</v>
      </c>
      <c r="D7392" s="3" t="s">
        <v>1454</v>
      </c>
      <c r="E7392" s="4">
        <v>48320000</v>
      </c>
      <c r="F7392" s="4">
        <v>20273000</v>
      </c>
      <c r="G7392" s="4">
        <v>28047000</v>
      </c>
      <c r="H7392" s="4">
        <v>1719000</v>
      </c>
      <c r="I7392" s="4">
        <v>85000000</v>
      </c>
      <c r="J7392" s="4">
        <v>2656000</v>
      </c>
      <c r="K7392" s="3" t="s">
        <v>1447</v>
      </c>
      <c r="L7392" s="4">
        <v>0.41955711920529803</v>
      </c>
    </row>
    <row r="7393" spans="2:12" x14ac:dyDescent="0.3">
      <c r="B7393" s="3" t="s">
        <v>292</v>
      </c>
      <c r="C7393" s="4">
        <v>2022</v>
      </c>
      <c r="D7393" s="3" t="s">
        <v>1455</v>
      </c>
      <c r="E7393" s="4">
        <v>147750000</v>
      </c>
      <c r="F7393" s="4">
        <v>61479000</v>
      </c>
      <c r="G7393" s="4">
        <v>86271000</v>
      </c>
      <c r="H7393" s="4">
        <v>3617000</v>
      </c>
      <c r="I7393" s="4">
        <v>713200000</v>
      </c>
      <c r="J7393" s="4">
        <v>8117000</v>
      </c>
      <c r="K7393" s="3" t="s">
        <v>1459</v>
      </c>
      <c r="L7393" s="4">
        <v>0.41610152284263957</v>
      </c>
    </row>
    <row r="7394" spans="2:12" x14ac:dyDescent="0.3">
      <c r="B7394" s="3" t="s">
        <v>292</v>
      </c>
      <c r="C7394" s="4">
        <v>2022</v>
      </c>
      <c r="D7394" s="3" t="s">
        <v>1456</v>
      </c>
      <c r="E7394" s="4">
        <v>352180000</v>
      </c>
      <c r="F7394" s="4">
        <v>178811000</v>
      </c>
      <c r="G7394" s="4">
        <v>173369000</v>
      </c>
      <c r="H7394" s="4">
        <v>9015000</v>
      </c>
      <c r="I7394" s="4">
        <v>1611100000</v>
      </c>
      <c r="J7394" s="4">
        <v>46619000</v>
      </c>
      <c r="K7394" s="3" t="s">
        <v>1447</v>
      </c>
      <c r="L7394" s="4">
        <v>0.50772616275768068</v>
      </c>
    </row>
    <row r="7395" spans="2:12" x14ac:dyDescent="0.3">
      <c r="B7395" s="3" t="s">
        <v>292</v>
      </c>
      <c r="C7395" s="4">
        <v>2022</v>
      </c>
      <c r="D7395" s="3" t="s">
        <v>1457</v>
      </c>
      <c r="E7395" s="4">
        <v>195434000</v>
      </c>
      <c r="F7395" s="4">
        <v>66164000</v>
      </c>
      <c r="G7395" s="4">
        <v>129270000</v>
      </c>
      <c r="H7395" s="4">
        <v>4314000</v>
      </c>
      <c r="I7395" s="4">
        <v>658000000</v>
      </c>
      <c r="J7395" s="4">
        <v>8915000</v>
      </c>
      <c r="K7395" s="3" t="s">
        <v>1447</v>
      </c>
      <c r="L7395" s="4">
        <v>0.33854907539118068</v>
      </c>
    </row>
    <row r="7396" spans="2:12" x14ac:dyDescent="0.3">
      <c r="B7396" s="3" t="s">
        <v>292</v>
      </c>
      <c r="C7396" s="4">
        <v>2022</v>
      </c>
      <c r="D7396" s="3" t="s">
        <v>1458</v>
      </c>
      <c r="E7396" s="4">
        <v>13365000</v>
      </c>
      <c r="F7396" s="4"/>
      <c r="G7396" s="4">
        <v>13365000</v>
      </c>
      <c r="H7396" s="4">
        <v>9251000</v>
      </c>
      <c r="I7396" s="4">
        <v>13365000</v>
      </c>
      <c r="J7396" s="4"/>
      <c r="K7396" s="3" t="s">
        <v>1451</v>
      </c>
      <c r="L7396" s="4"/>
    </row>
    <row r="7397" spans="2:12" x14ac:dyDescent="0.3">
      <c r="B7397" s="3" t="s">
        <v>292</v>
      </c>
      <c r="C7397" s="4">
        <v>2023</v>
      </c>
      <c r="D7397" s="3" t="s">
        <v>1446</v>
      </c>
      <c r="E7397" s="4">
        <v>320262000</v>
      </c>
      <c r="F7397" s="4">
        <v>168629000</v>
      </c>
      <c r="G7397" s="4">
        <v>151633000</v>
      </c>
      <c r="H7397" s="4">
        <v>1442000</v>
      </c>
      <c r="I7397" s="4">
        <v>666200000</v>
      </c>
      <c r="J7397" s="4">
        <v>15861905</v>
      </c>
      <c r="K7397" s="3" t="s">
        <v>1447</v>
      </c>
      <c r="L7397" s="4">
        <v>0.52653452485777275</v>
      </c>
    </row>
    <row r="7398" spans="2:12" x14ac:dyDescent="0.3">
      <c r="B7398" s="3" t="s">
        <v>292</v>
      </c>
      <c r="C7398" s="4">
        <v>2023</v>
      </c>
      <c r="D7398" s="3" t="s">
        <v>1448</v>
      </c>
      <c r="E7398" s="4">
        <v>92180000</v>
      </c>
      <c r="F7398" s="4">
        <v>23677000</v>
      </c>
      <c r="G7398" s="4">
        <v>68503000</v>
      </c>
      <c r="H7398" s="4">
        <v>3504000</v>
      </c>
      <c r="I7398" s="4">
        <v>370100000</v>
      </c>
      <c r="J7398" s="4">
        <v>3815464</v>
      </c>
      <c r="K7398" s="3" t="s">
        <v>1460</v>
      </c>
      <c r="L7398" s="4">
        <v>0.25685615100889564</v>
      </c>
    </row>
    <row r="7399" spans="2:12" x14ac:dyDescent="0.3">
      <c r="B7399" s="3" t="s">
        <v>292</v>
      </c>
      <c r="C7399" s="4">
        <v>2023</v>
      </c>
      <c r="D7399" s="3" t="s">
        <v>1449</v>
      </c>
      <c r="E7399" s="4">
        <v>33329000</v>
      </c>
      <c r="F7399" s="4">
        <v>18800000</v>
      </c>
      <c r="G7399" s="4">
        <v>14529000</v>
      </c>
      <c r="H7399" s="4">
        <v>1741000</v>
      </c>
      <c r="I7399" s="4">
        <v>44804359</v>
      </c>
      <c r="J7399" s="4">
        <v>4480436</v>
      </c>
      <c r="K7399" s="3" t="s">
        <v>1459</v>
      </c>
      <c r="L7399" s="4">
        <v>0.56407332953283928</v>
      </c>
    </row>
    <row r="7400" spans="2:12" x14ac:dyDescent="0.3">
      <c r="B7400" s="3" t="s">
        <v>292</v>
      </c>
      <c r="C7400" s="4">
        <v>2023</v>
      </c>
      <c r="D7400" s="3" t="s">
        <v>1450</v>
      </c>
      <c r="E7400" s="4">
        <v>107295000</v>
      </c>
      <c r="F7400" s="4"/>
      <c r="G7400" s="4">
        <v>107295000</v>
      </c>
      <c r="H7400" s="4">
        <v>744000</v>
      </c>
      <c r="I7400" s="4">
        <v>107295000</v>
      </c>
      <c r="J7400" s="4"/>
      <c r="K7400" s="3" t="s">
        <v>1451</v>
      </c>
      <c r="L7400" s="4"/>
    </row>
    <row r="7401" spans="2:12" x14ac:dyDescent="0.3">
      <c r="B7401" s="3" t="s">
        <v>292</v>
      </c>
      <c r="C7401" s="4">
        <v>2023</v>
      </c>
      <c r="D7401" s="3" t="s">
        <v>1452</v>
      </c>
      <c r="E7401" s="4">
        <v>20188000</v>
      </c>
      <c r="F7401" s="4">
        <v>6745000</v>
      </c>
      <c r="G7401" s="4">
        <v>13443000</v>
      </c>
      <c r="H7401" s="4">
        <v>0</v>
      </c>
      <c r="I7401" s="4">
        <v>26400000</v>
      </c>
      <c r="J7401" s="4">
        <v>754286</v>
      </c>
      <c r="K7401" s="3" t="s">
        <v>1459</v>
      </c>
      <c r="L7401" s="4">
        <v>0.33410937190410145</v>
      </c>
    </row>
    <row r="7402" spans="2:12" x14ac:dyDescent="0.3">
      <c r="B7402" s="3" t="s">
        <v>292</v>
      </c>
      <c r="C7402" s="4">
        <v>2023</v>
      </c>
      <c r="D7402" s="3" t="s">
        <v>1453</v>
      </c>
      <c r="E7402" s="4">
        <v>36324000</v>
      </c>
      <c r="F7402" s="4">
        <v>27812000</v>
      </c>
      <c r="G7402" s="4">
        <v>8512000</v>
      </c>
      <c r="H7402" s="4">
        <v>1739000</v>
      </c>
      <c r="I7402" s="4">
        <v>0</v>
      </c>
      <c r="J7402" s="4">
        <v>0</v>
      </c>
      <c r="K7402" s="3" t="s">
        <v>1451</v>
      </c>
      <c r="L7402" s="4">
        <v>0.76566457438608082</v>
      </c>
    </row>
    <row r="7403" spans="2:12" x14ac:dyDescent="0.3">
      <c r="B7403" s="3" t="s">
        <v>292</v>
      </c>
      <c r="C7403" s="4">
        <v>2023</v>
      </c>
      <c r="D7403" s="3" t="s">
        <v>1454</v>
      </c>
      <c r="E7403" s="4">
        <v>51746000</v>
      </c>
      <c r="F7403" s="4">
        <v>21876000</v>
      </c>
      <c r="G7403" s="4">
        <v>29870000</v>
      </c>
      <c r="H7403" s="4">
        <v>3287000</v>
      </c>
      <c r="I7403" s="4">
        <v>89200000</v>
      </c>
      <c r="J7403" s="4">
        <v>2787500</v>
      </c>
      <c r="K7403" s="3" t="s">
        <v>1447</v>
      </c>
      <c r="L7403" s="4">
        <v>0.42275731457503962</v>
      </c>
    </row>
    <row r="7404" spans="2:12" x14ac:dyDescent="0.3">
      <c r="B7404" s="3" t="s">
        <v>292</v>
      </c>
      <c r="C7404" s="4">
        <v>2023</v>
      </c>
      <c r="D7404" s="3" t="s">
        <v>1455</v>
      </c>
      <c r="E7404" s="4">
        <v>149527000</v>
      </c>
      <c r="F7404" s="4">
        <v>64020000</v>
      </c>
      <c r="G7404" s="4">
        <v>85507000</v>
      </c>
      <c r="H7404" s="4">
        <v>2031000</v>
      </c>
      <c r="I7404" s="4">
        <v>764300000</v>
      </c>
      <c r="J7404" s="4">
        <v>8677000</v>
      </c>
      <c r="K7404" s="3" t="s">
        <v>1459</v>
      </c>
      <c r="L7404" s="4">
        <v>0.42815009998194303</v>
      </c>
    </row>
    <row r="7405" spans="2:12" x14ac:dyDescent="0.3">
      <c r="B7405" s="3" t="s">
        <v>292</v>
      </c>
      <c r="C7405" s="4">
        <v>2023</v>
      </c>
      <c r="D7405" s="3" t="s">
        <v>1456</v>
      </c>
      <c r="E7405" s="4">
        <v>360146000</v>
      </c>
      <c r="F7405" s="4">
        <v>183193000</v>
      </c>
      <c r="G7405" s="4">
        <v>176953000</v>
      </c>
      <c r="H7405" s="4">
        <v>12637000</v>
      </c>
      <c r="I7405" s="4">
        <v>1672500000</v>
      </c>
      <c r="J7405" s="4">
        <v>45454748</v>
      </c>
      <c r="K7405" s="3" t="s">
        <v>1447</v>
      </c>
      <c r="L7405" s="4">
        <v>0.50866315327672662</v>
      </c>
    </row>
    <row r="7406" spans="2:12" x14ac:dyDescent="0.3">
      <c r="B7406" s="3" t="s">
        <v>292</v>
      </c>
      <c r="C7406" s="4">
        <v>2023</v>
      </c>
      <c r="D7406" s="3" t="s">
        <v>1457</v>
      </c>
      <c r="E7406" s="4">
        <v>201480000</v>
      </c>
      <c r="F7406" s="4">
        <v>68963000</v>
      </c>
      <c r="G7406" s="4">
        <v>132517000</v>
      </c>
      <c r="H7406" s="4">
        <v>6145000</v>
      </c>
      <c r="I7406" s="4">
        <v>693900000</v>
      </c>
      <c r="J7406" s="4">
        <v>9398250</v>
      </c>
      <c r="K7406" s="3" t="s">
        <v>1447</v>
      </c>
      <c r="L7406" s="4">
        <v>0.34228211236847328</v>
      </c>
    </row>
    <row r="7407" spans="2:12" x14ac:dyDescent="0.3">
      <c r="B7407" s="3" t="s">
        <v>292</v>
      </c>
      <c r="C7407" s="4">
        <v>2023</v>
      </c>
      <c r="D7407" s="3" t="s">
        <v>1458</v>
      </c>
      <c r="E7407" s="4">
        <v>20316000</v>
      </c>
      <c r="F7407" s="4"/>
      <c r="G7407" s="4">
        <v>20316000</v>
      </c>
      <c r="H7407" s="4">
        <v>13882000</v>
      </c>
      <c r="I7407" s="4">
        <v>20316000</v>
      </c>
      <c r="J7407" s="4"/>
      <c r="K7407" s="3" t="s">
        <v>1451</v>
      </c>
      <c r="L7407" s="4"/>
    </row>
    <row r="7408" spans="2:12" x14ac:dyDescent="0.3">
      <c r="B7408" s="3" t="s">
        <v>292</v>
      </c>
      <c r="C7408" s="4">
        <v>2024</v>
      </c>
      <c r="D7408" s="3" t="s">
        <v>1446</v>
      </c>
      <c r="E7408" s="4">
        <v>330662000</v>
      </c>
      <c r="F7408" s="4">
        <v>178148000</v>
      </c>
      <c r="G7408" s="4">
        <v>152514000</v>
      </c>
      <c r="H7408" s="4">
        <v>6845000</v>
      </c>
      <c r="I7408" s="4">
        <v>755368000</v>
      </c>
      <c r="J7408" s="4">
        <v>17566698</v>
      </c>
      <c r="K7408" s="3" t="s">
        <v>1447</v>
      </c>
      <c r="L7408" s="4">
        <v>0.53876163574889158</v>
      </c>
    </row>
    <row r="7409" spans="2:12" x14ac:dyDescent="0.3">
      <c r="B7409" s="3" t="s">
        <v>292</v>
      </c>
      <c r="C7409" s="4">
        <v>2024</v>
      </c>
      <c r="D7409" s="3" t="s">
        <v>1448</v>
      </c>
      <c r="E7409" s="4">
        <v>95284000</v>
      </c>
      <c r="F7409" s="4">
        <v>24644000</v>
      </c>
      <c r="G7409" s="4">
        <v>70640000</v>
      </c>
      <c r="H7409" s="4">
        <v>3104000</v>
      </c>
      <c r="I7409" s="4">
        <v>683518000</v>
      </c>
      <c r="J7409" s="4">
        <v>6701157</v>
      </c>
      <c r="K7409" s="3" t="s">
        <v>1460</v>
      </c>
      <c r="L7409" s="4">
        <v>0.25863733680366063</v>
      </c>
    </row>
    <row r="7410" spans="2:12" x14ac:dyDescent="0.3">
      <c r="B7410" s="3" t="s">
        <v>292</v>
      </c>
      <c r="C7410" s="4">
        <v>2024</v>
      </c>
      <c r="D7410" s="3" t="s">
        <v>1449</v>
      </c>
      <c r="E7410" s="4">
        <v>36975000</v>
      </c>
      <c r="F7410" s="4">
        <v>18762000</v>
      </c>
      <c r="G7410" s="4">
        <v>18213000</v>
      </c>
      <c r="H7410" s="4">
        <v>3976000</v>
      </c>
      <c r="I7410" s="4">
        <v>45430000</v>
      </c>
      <c r="J7410" s="4">
        <v>4543000</v>
      </c>
      <c r="K7410" s="3" t="s">
        <v>1459</v>
      </c>
      <c r="L7410" s="4">
        <v>0.50742393509127792</v>
      </c>
    </row>
    <row r="7411" spans="2:12" x14ac:dyDescent="0.3">
      <c r="B7411" s="3" t="s">
        <v>292</v>
      </c>
      <c r="C7411" s="4">
        <v>2024</v>
      </c>
      <c r="D7411" s="3" t="s">
        <v>1450</v>
      </c>
      <c r="E7411" s="4">
        <v>109557000</v>
      </c>
      <c r="F7411" s="4"/>
      <c r="G7411" s="4">
        <v>109557000</v>
      </c>
      <c r="H7411" s="4">
        <v>2349000</v>
      </c>
      <c r="I7411" s="4">
        <v>109557000</v>
      </c>
      <c r="J7411" s="4"/>
      <c r="K7411" s="3" t="s">
        <v>1451</v>
      </c>
      <c r="L7411" s="4"/>
    </row>
    <row r="7412" spans="2:12" x14ac:dyDescent="0.3">
      <c r="B7412" s="3" t="s">
        <v>292</v>
      </c>
      <c r="C7412" s="4">
        <v>2024</v>
      </c>
      <c r="D7412" s="3" t="s">
        <v>1452</v>
      </c>
      <c r="E7412" s="4">
        <v>20188000</v>
      </c>
      <c r="F7412" s="4">
        <v>7413000</v>
      </c>
      <c r="G7412" s="4">
        <v>12775000</v>
      </c>
      <c r="H7412" s="4">
        <v>0</v>
      </c>
      <c r="I7412" s="4">
        <v>26359000</v>
      </c>
      <c r="J7412" s="4">
        <v>470696</v>
      </c>
      <c r="K7412" s="3" t="s">
        <v>1459</v>
      </c>
      <c r="L7412" s="4">
        <v>0.36719833564493759</v>
      </c>
    </row>
    <row r="7413" spans="2:12" x14ac:dyDescent="0.3">
      <c r="B7413" s="3" t="s">
        <v>292</v>
      </c>
      <c r="C7413" s="4">
        <v>2024</v>
      </c>
      <c r="D7413" s="3" t="s">
        <v>1453</v>
      </c>
      <c r="E7413" s="4">
        <v>38638000</v>
      </c>
      <c r="F7413" s="4">
        <v>30018000</v>
      </c>
      <c r="G7413" s="4">
        <v>8620000</v>
      </c>
      <c r="H7413" s="4">
        <v>2299000</v>
      </c>
      <c r="I7413" s="4">
        <v>34262000</v>
      </c>
      <c r="J7413" s="4">
        <v>4894589</v>
      </c>
      <c r="K7413" s="3" t="s">
        <v>1451</v>
      </c>
      <c r="L7413" s="4">
        <v>0.77690356643718617</v>
      </c>
    </row>
    <row r="7414" spans="2:12" x14ac:dyDescent="0.3">
      <c r="B7414" s="3" t="s">
        <v>292</v>
      </c>
      <c r="C7414" s="4">
        <v>2024</v>
      </c>
      <c r="D7414" s="3" t="s">
        <v>1454</v>
      </c>
      <c r="E7414" s="4">
        <v>53798000</v>
      </c>
      <c r="F7414" s="4">
        <v>23648000</v>
      </c>
      <c r="G7414" s="4">
        <v>30150000</v>
      </c>
      <c r="H7414" s="4">
        <v>1707000</v>
      </c>
      <c r="I7414" s="4">
        <v>100119000</v>
      </c>
      <c r="J7414" s="4">
        <v>3128719</v>
      </c>
      <c r="K7414" s="3" t="s">
        <v>1447</v>
      </c>
      <c r="L7414" s="4">
        <v>0.43957024424699803</v>
      </c>
    </row>
    <row r="7415" spans="2:12" x14ac:dyDescent="0.3">
      <c r="B7415" s="3" t="s">
        <v>292</v>
      </c>
      <c r="C7415" s="4">
        <v>2024</v>
      </c>
      <c r="D7415" s="3" t="s">
        <v>1455</v>
      </c>
      <c r="E7415" s="4">
        <v>153713000</v>
      </c>
      <c r="F7415" s="4">
        <v>66857000</v>
      </c>
      <c r="G7415" s="4">
        <v>86856000</v>
      </c>
      <c r="H7415" s="4">
        <v>3409000</v>
      </c>
      <c r="I7415" s="4">
        <v>996969000</v>
      </c>
      <c r="J7415" s="4">
        <v>11236382</v>
      </c>
      <c r="K7415" s="3" t="s">
        <v>1447</v>
      </c>
      <c r="L7415" s="4">
        <v>0.43494694658226696</v>
      </c>
    </row>
    <row r="7416" spans="2:12" x14ac:dyDescent="0.3">
      <c r="B7416" s="3" t="s">
        <v>292</v>
      </c>
      <c r="C7416" s="4">
        <v>2024</v>
      </c>
      <c r="D7416" s="3" t="s">
        <v>1456</v>
      </c>
      <c r="E7416" s="4">
        <v>371654000</v>
      </c>
      <c r="F7416" s="4">
        <v>189486000</v>
      </c>
      <c r="G7416" s="4">
        <v>182168000</v>
      </c>
      <c r="H7416" s="4">
        <v>12780000</v>
      </c>
      <c r="I7416" s="4">
        <v>1027713000</v>
      </c>
      <c r="J7416" s="4">
        <v>26754948</v>
      </c>
      <c r="K7416" s="3" t="s">
        <v>1447</v>
      </c>
      <c r="L7416" s="4">
        <v>0.50984517858007716</v>
      </c>
    </row>
    <row r="7417" spans="2:12" x14ac:dyDescent="0.3">
      <c r="B7417" s="3" t="s">
        <v>292</v>
      </c>
      <c r="C7417" s="4">
        <v>2024</v>
      </c>
      <c r="D7417" s="3" t="s">
        <v>1457</v>
      </c>
      <c r="E7417" s="4">
        <v>207729000</v>
      </c>
      <c r="F7417" s="4">
        <v>71961000</v>
      </c>
      <c r="G7417" s="4">
        <v>135768000</v>
      </c>
      <c r="H7417" s="4">
        <v>5873000</v>
      </c>
      <c r="I7417" s="4">
        <v>1430662000</v>
      </c>
      <c r="J7417" s="4">
        <v>18689105</v>
      </c>
      <c r="K7417" s="3" t="s">
        <v>1447</v>
      </c>
      <c r="L7417" s="4">
        <v>0.3464176884305995</v>
      </c>
    </row>
    <row r="7418" spans="2:12" x14ac:dyDescent="0.3">
      <c r="B7418" s="3" t="s">
        <v>292</v>
      </c>
      <c r="C7418" s="4">
        <v>2024</v>
      </c>
      <c r="D7418" s="3" t="s">
        <v>1458</v>
      </c>
      <c r="E7418" s="4">
        <v>26802000</v>
      </c>
      <c r="F7418" s="4"/>
      <c r="G7418" s="4">
        <v>26802000</v>
      </c>
      <c r="H7418" s="4">
        <v>14842000</v>
      </c>
      <c r="I7418" s="4">
        <v>26802000</v>
      </c>
      <c r="J7418" s="4"/>
      <c r="K7418" s="3" t="s">
        <v>1451</v>
      </c>
      <c r="L7418" s="4"/>
    </row>
    <row r="7419" spans="2:12" x14ac:dyDescent="0.3">
      <c r="B7419" s="3" t="s">
        <v>294</v>
      </c>
      <c r="C7419" s="4">
        <v>2019</v>
      </c>
      <c r="D7419" s="3" t="s">
        <v>1446</v>
      </c>
      <c r="E7419" s="4">
        <v>12035642</v>
      </c>
      <c r="F7419" s="4">
        <v>7776844</v>
      </c>
      <c r="G7419" s="4">
        <v>4258798</v>
      </c>
      <c r="H7419" s="4">
        <v>118597</v>
      </c>
      <c r="I7419" s="4">
        <v>0</v>
      </c>
      <c r="J7419" s="4">
        <v>0</v>
      </c>
      <c r="K7419" s="3" t="s">
        <v>1447</v>
      </c>
      <c r="L7419" s="4">
        <v>0.64615115670605694</v>
      </c>
    </row>
    <row r="7420" spans="2:12" x14ac:dyDescent="0.3">
      <c r="B7420" s="3" t="s">
        <v>294</v>
      </c>
      <c r="C7420" s="4">
        <v>2019</v>
      </c>
      <c r="D7420" s="3" t="s">
        <v>1448</v>
      </c>
      <c r="E7420" s="4">
        <v>900074</v>
      </c>
      <c r="F7420" s="4">
        <v>89202</v>
      </c>
      <c r="G7420" s="4">
        <v>810872</v>
      </c>
      <c r="H7420" s="4">
        <v>233072</v>
      </c>
      <c r="I7420" s="4">
        <v>0</v>
      </c>
      <c r="J7420" s="4">
        <v>0</v>
      </c>
      <c r="K7420" s="3" t="s">
        <v>1447</v>
      </c>
      <c r="L7420" s="4">
        <v>9.9105184684814801E-2</v>
      </c>
    </row>
    <row r="7421" spans="2:12" x14ac:dyDescent="0.3">
      <c r="B7421" s="3" t="s">
        <v>294</v>
      </c>
      <c r="C7421" s="4">
        <v>2019</v>
      </c>
      <c r="D7421" s="3" t="s">
        <v>1449</v>
      </c>
      <c r="E7421" s="4">
        <v>9004596</v>
      </c>
      <c r="F7421" s="4">
        <v>5299309</v>
      </c>
      <c r="G7421" s="4">
        <v>3705287</v>
      </c>
      <c r="H7421" s="4">
        <v>1596549</v>
      </c>
      <c r="I7421" s="4">
        <v>0</v>
      </c>
      <c r="J7421" s="4">
        <v>0</v>
      </c>
      <c r="K7421" s="3" t="s">
        <v>1447</v>
      </c>
      <c r="L7421" s="4">
        <v>0.58851157786534791</v>
      </c>
    </row>
    <row r="7422" spans="2:12" x14ac:dyDescent="0.3">
      <c r="B7422" s="3" t="s">
        <v>294</v>
      </c>
      <c r="C7422" s="4">
        <v>2019</v>
      </c>
      <c r="D7422" s="3" t="s">
        <v>1450</v>
      </c>
      <c r="E7422" s="4">
        <v>7544598</v>
      </c>
      <c r="F7422" s="4"/>
      <c r="G7422" s="4">
        <v>7544598</v>
      </c>
      <c r="H7422" s="4">
        <v>776173</v>
      </c>
      <c r="I7422" s="4">
        <v>7544598</v>
      </c>
      <c r="J7422" s="4"/>
      <c r="K7422" s="3" t="s">
        <v>1451</v>
      </c>
      <c r="L7422" s="4"/>
    </row>
    <row r="7423" spans="2:12" x14ac:dyDescent="0.3">
      <c r="B7423" s="3" t="s">
        <v>294</v>
      </c>
      <c r="C7423" s="4">
        <v>2019</v>
      </c>
      <c r="D7423" s="3" t="s">
        <v>1452</v>
      </c>
      <c r="E7423" s="4">
        <v>11759896</v>
      </c>
      <c r="F7423" s="4">
        <v>7694601</v>
      </c>
      <c r="G7423" s="4">
        <v>4065295</v>
      </c>
      <c r="H7423" s="4">
        <v>809568</v>
      </c>
      <c r="I7423" s="4">
        <v>0</v>
      </c>
      <c r="J7423" s="4">
        <v>0</v>
      </c>
      <c r="K7423" s="3" t="s">
        <v>1447</v>
      </c>
      <c r="L7423" s="4">
        <v>0.65430859252496787</v>
      </c>
    </row>
    <row r="7424" spans="2:12" x14ac:dyDescent="0.3">
      <c r="B7424" s="3" t="s">
        <v>294</v>
      </c>
      <c r="C7424" s="4">
        <v>2019</v>
      </c>
      <c r="D7424" s="3" t="s">
        <v>1453</v>
      </c>
      <c r="E7424" s="4">
        <v>38454</v>
      </c>
      <c r="F7424" s="4">
        <v>7691</v>
      </c>
      <c r="G7424" s="4">
        <v>30763</v>
      </c>
      <c r="H7424" s="4">
        <v>38454</v>
      </c>
      <c r="I7424" s="4">
        <v>0</v>
      </c>
      <c r="J7424" s="4">
        <v>0</v>
      </c>
      <c r="K7424" s="3" t="s">
        <v>1451</v>
      </c>
      <c r="L7424" s="4">
        <v>0.20000520101939981</v>
      </c>
    </row>
    <row r="7425" spans="2:12" x14ac:dyDescent="0.3">
      <c r="B7425" s="3" t="s">
        <v>294</v>
      </c>
      <c r="C7425" s="4">
        <v>2019</v>
      </c>
      <c r="D7425" s="3" t="s">
        <v>1454</v>
      </c>
      <c r="E7425" s="4">
        <v>3112726</v>
      </c>
      <c r="F7425" s="4">
        <v>849908</v>
      </c>
      <c r="G7425" s="4">
        <v>2262818</v>
      </c>
      <c r="H7425" s="4">
        <v>0</v>
      </c>
      <c r="I7425" s="4">
        <v>0</v>
      </c>
      <c r="J7425" s="4">
        <v>0</v>
      </c>
      <c r="K7425" s="3" t="s">
        <v>1447</v>
      </c>
      <c r="L7425" s="4">
        <v>0.27304298547318329</v>
      </c>
    </row>
    <row r="7426" spans="2:12" x14ac:dyDescent="0.3">
      <c r="B7426" s="3" t="s">
        <v>294</v>
      </c>
      <c r="C7426" s="4">
        <v>2019</v>
      </c>
      <c r="D7426" s="3" t="s">
        <v>1455</v>
      </c>
      <c r="E7426" s="4">
        <v>32946048</v>
      </c>
      <c r="F7426" s="4">
        <v>14442798</v>
      </c>
      <c r="G7426" s="4">
        <v>18503250</v>
      </c>
      <c r="H7426" s="4">
        <v>496776</v>
      </c>
      <c r="I7426" s="4">
        <v>0</v>
      </c>
      <c r="J7426" s="4">
        <v>0</v>
      </c>
      <c r="K7426" s="3" t="s">
        <v>1447</v>
      </c>
      <c r="L7426" s="4">
        <v>0.43837725240975789</v>
      </c>
    </row>
    <row r="7427" spans="2:12" x14ac:dyDescent="0.3">
      <c r="B7427" s="3" t="s">
        <v>294</v>
      </c>
      <c r="C7427" s="4">
        <v>2019</v>
      </c>
      <c r="D7427" s="3" t="s">
        <v>1456</v>
      </c>
      <c r="E7427" s="4">
        <v>34471163</v>
      </c>
      <c r="F7427" s="4">
        <v>18800880</v>
      </c>
      <c r="G7427" s="4">
        <v>15670283</v>
      </c>
      <c r="H7427" s="4">
        <v>2367677</v>
      </c>
      <c r="I7427" s="4">
        <v>0</v>
      </c>
      <c r="J7427" s="4">
        <v>0</v>
      </c>
      <c r="K7427" s="3" t="s">
        <v>1447</v>
      </c>
      <c r="L7427" s="4">
        <v>0.54540892629587234</v>
      </c>
    </row>
    <row r="7428" spans="2:12" x14ac:dyDescent="0.3">
      <c r="B7428" s="3" t="s">
        <v>294</v>
      </c>
      <c r="C7428" s="4">
        <v>2019</v>
      </c>
      <c r="D7428" s="3" t="s">
        <v>1457</v>
      </c>
      <c r="E7428" s="4">
        <v>31154703</v>
      </c>
      <c r="F7428" s="4">
        <v>7831651</v>
      </c>
      <c r="G7428" s="4">
        <v>23323052</v>
      </c>
      <c r="H7428" s="4">
        <v>1025342</v>
      </c>
      <c r="I7428" s="4">
        <v>0</v>
      </c>
      <c r="J7428" s="4">
        <v>0</v>
      </c>
      <c r="K7428" s="3" t="s">
        <v>1447</v>
      </c>
      <c r="L7428" s="4">
        <v>0.2513794145301273</v>
      </c>
    </row>
    <row r="7429" spans="2:12" x14ac:dyDescent="0.3">
      <c r="B7429" s="3" t="s">
        <v>294</v>
      </c>
      <c r="C7429" s="4">
        <v>2019</v>
      </c>
      <c r="D7429" s="3" t="s">
        <v>1458</v>
      </c>
      <c r="E7429" s="4">
        <v>0</v>
      </c>
      <c r="F7429" s="4"/>
      <c r="G7429" s="4">
        <v>0</v>
      </c>
      <c r="H7429" s="4">
        <v>0</v>
      </c>
      <c r="I7429" s="4">
        <v>0</v>
      </c>
      <c r="J7429" s="4"/>
      <c r="K7429" s="3" t="s">
        <v>1451</v>
      </c>
      <c r="L7429" s="4"/>
    </row>
    <row r="7430" spans="2:12" x14ac:dyDescent="0.3">
      <c r="B7430" s="3" t="s">
        <v>294</v>
      </c>
      <c r="C7430" s="4">
        <v>2020</v>
      </c>
      <c r="D7430" s="3" t="s">
        <v>1446</v>
      </c>
      <c r="E7430" s="4">
        <v>12232691</v>
      </c>
      <c r="F7430" s="4">
        <v>8276802</v>
      </c>
      <c r="G7430" s="4">
        <v>3955889</v>
      </c>
      <c r="H7430" s="4">
        <v>197049</v>
      </c>
      <c r="I7430" s="4">
        <v>0</v>
      </c>
      <c r="J7430" s="4">
        <v>0</v>
      </c>
      <c r="K7430" s="3" t="s">
        <v>1447</v>
      </c>
      <c r="L7430" s="4">
        <v>0.67661334697328657</v>
      </c>
    </row>
    <row r="7431" spans="2:12" x14ac:dyDescent="0.3">
      <c r="B7431" s="3" t="s">
        <v>294</v>
      </c>
      <c r="C7431" s="4">
        <v>2020</v>
      </c>
      <c r="D7431" s="3" t="s">
        <v>1448</v>
      </c>
      <c r="E7431" s="4">
        <v>1037623</v>
      </c>
      <c r="F7431" s="4">
        <v>115143</v>
      </c>
      <c r="G7431" s="4">
        <v>922480</v>
      </c>
      <c r="H7431" s="4">
        <v>137549</v>
      </c>
      <c r="I7431" s="4">
        <v>0</v>
      </c>
      <c r="J7431" s="4">
        <v>0</v>
      </c>
      <c r="K7431" s="3" t="s">
        <v>1447</v>
      </c>
      <c r="L7431" s="4">
        <v>0.11096804908912003</v>
      </c>
    </row>
    <row r="7432" spans="2:12" x14ac:dyDescent="0.3">
      <c r="B7432" s="3" t="s">
        <v>294</v>
      </c>
      <c r="C7432" s="4">
        <v>2020</v>
      </c>
      <c r="D7432" s="3" t="s">
        <v>1449</v>
      </c>
      <c r="E7432" s="4">
        <v>10354209</v>
      </c>
      <c r="F7432" s="4">
        <v>5846859</v>
      </c>
      <c r="G7432" s="4">
        <v>4507350</v>
      </c>
      <c r="H7432" s="4">
        <v>1582142</v>
      </c>
      <c r="I7432" s="4">
        <v>0</v>
      </c>
      <c r="J7432" s="4">
        <v>0</v>
      </c>
      <c r="K7432" s="3" t="s">
        <v>1447</v>
      </c>
      <c r="L7432" s="4">
        <v>0.56468427477173777</v>
      </c>
    </row>
    <row r="7433" spans="2:12" x14ac:dyDescent="0.3">
      <c r="B7433" s="3" t="s">
        <v>294</v>
      </c>
      <c r="C7433" s="4">
        <v>2020</v>
      </c>
      <c r="D7433" s="3" t="s">
        <v>1450</v>
      </c>
      <c r="E7433" s="4">
        <v>9708806</v>
      </c>
      <c r="F7433" s="4"/>
      <c r="G7433" s="4">
        <v>9708806</v>
      </c>
      <c r="H7433" s="4">
        <v>2164208</v>
      </c>
      <c r="I7433" s="4">
        <v>9708806</v>
      </c>
      <c r="J7433" s="4"/>
      <c r="K7433" s="3" t="s">
        <v>1451</v>
      </c>
      <c r="L7433" s="4"/>
    </row>
    <row r="7434" spans="2:12" x14ac:dyDescent="0.3">
      <c r="B7434" s="3" t="s">
        <v>294</v>
      </c>
      <c r="C7434" s="4">
        <v>2020</v>
      </c>
      <c r="D7434" s="3" t="s">
        <v>1452</v>
      </c>
      <c r="E7434" s="4">
        <v>15112849</v>
      </c>
      <c r="F7434" s="4">
        <v>9764556</v>
      </c>
      <c r="G7434" s="4">
        <v>5348293</v>
      </c>
      <c r="H7434" s="4">
        <v>3352953</v>
      </c>
      <c r="I7434" s="4">
        <v>0</v>
      </c>
      <c r="J7434" s="4">
        <v>0</v>
      </c>
      <c r="K7434" s="3" t="s">
        <v>1447</v>
      </c>
      <c r="L7434" s="4">
        <v>0.64610954559262779</v>
      </c>
    </row>
    <row r="7435" spans="2:12" x14ac:dyDescent="0.3">
      <c r="B7435" s="3" t="s">
        <v>294</v>
      </c>
      <c r="C7435" s="4">
        <v>2020</v>
      </c>
      <c r="D7435" s="3" t="s">
        <v>1453</v>
      </c>
      <c r="E7435" s="4">
        <v>38454</v>
      </c>
      <c r="F7435" s="4">
        <v>15382</v>
      </c>
      <c r="G7435" s="4">
        <v>23072</v>
      </c>
      <c r="H7435" s="4">
        <v>0</v>
      </c>
      <c r="I7435" s="4">
        <v>0</v>
      </c>
      <c r="J7435" s="4">
        <v>0</v>
      </c>
      <c r="K7435" s="3" t="s">
        <v>1451</v>
      </c>
      <c r="L7435" s="4">
        <v>0.40001040203879962</v>
      </c>
    </row>
    <row r="7436" spans="2:12" x14ac:dyDescent="0.3">
      <c r="B7436" s="3" t="s">
        <v>294</v>
      </c>
      <c r="C7436" s="4">
        <v>2020</v>
      </c>
      <c r="D7436" s="3" t="s">
        <v>1454</v>
      </c>
      <c r="E7436" s="4">
        <v>3112726</v>
      </c>
      <c r="F7436" s="4">
        <v>930032</v>
      </c>
      <c r="G7436" s="4">
        <v>2182694</v>
      </c>
      <c r="H7436" s="4">
        <v>0</v>
      </c>
      <c r="I7436" s="4">
        <v>0</v>
      </c>
      <c r="J7436" s="4">
        <v>0</v>
      </c>
      <c r="K7436" s="3" t="s">
        <v>1447</v>
      </c>
      <c r="L7436" s="4">
        <v>0.29878376702607296</v>
      </c>
    </row>
    <row r="7437" spans="2:12" x14ac:dyDescent="0.3">
      <c r="B7437" s="3" t="s">
        <v>294</v>
      </c>
      <c r="C7437" s="4">
        <v>2020</v>
      </c>
      <c r="D7437" s="3" t="s">
        <v>1455</v>
      </c>
      <c r="E7437" s="4">
        <v>33460922</v>
      </c>
      <c r="F7437" s="4">
        <v>14857644</v>
      </c>
      <c r="G7437" s="4">
        <v>18603278</v>
      </c>
      <c r="H7437" s="4">
        <v>537349</v>
      </c>
      <c r="I7437" s="4">
        <v>0</v>
      </c>
      <c r="J7437" s="4">
        <v>0</v>
      </c>
      <c r="K7437" s="3" t="s">
        <v>1447</v>
      </c>
      <c r="L7437" s="4">
        <v>0.44402972518210942</v>
      </c>
    </row>
    <row r="7438" spans="2:12" x14ac:dyDescent="0.3">
      <c r="B7438" s="3" t="s">
        <v>294</v>
      </c>
      <c r="C7438" s="4">
        <v>2020</v>
      </c>
      <c r="D7438" s="3" t="s">
        <v>1456</v>
      </c>
      <c r="E7438" s="4">
        <v>35286848</v>
      </c>
      <c r="F7438" s="4">
        <v>18655739</v>
      </c>
      <c r="G7438" s="4">
        <v>16631109</v>
      </c>
      <c r="H7438" s="4">
        <v>1603471</v>
      </c>
      <c r="I7438" s="4">
        <v>0</v>
      </c>
      <c r="J7438" s="4">
        <v>0</v>
      </c>
      <c r="K7438" s="3" t="s">
        <v>1447</v>
      </c>
      <c r="L7438" s="4">
        <v>0.52868816733078572</v>
      </c>
    </row>
    <row r="7439" spans="2:12" x14ac:dyDescent="0.3">
      <c r="B7439" s="3" t="s">
        <v>294</v>
      </c>
      <c r="C7439" s="4">
        <v>2020</v>
      </c>
      <c r="D7439" s="3" t="s">
        <v>1457</v>
      </c>
      <c r="E7439" s="4">
        <v>39569626</v>
      </c>
      <c r="F7439" s="4">
        <v>7410491</v>
      </c>
      <c r="G7439" s="4">
        <v>32159135</v>
      </c>
      <c r="H7439" s="4">
        <v>9164977</v>
      </c>
      <c r="I7439" s="4">
        <v>0</v>
      </c>
      <c r="J7439" s="4">
        <v>0</v>
      </c>
      <c r="K7439" s="3" t="s">
        <v>1447</v>
      </c>
      <c r="L7439" s="4">
        <v>0.18727725655026409</v>
      </c>
    </row>
    <row r="7440" spans="2:12" x14ac:dyDescent="0.3">
      <c r="B7440" s="3" t="s">
        <v>294</v>
      </c>
      <c r="C7440" s="4">
        <v>2020</v>
      </c>
      <c r="D7440" s="3" t="s">
        <v>1458</v>
      </c>
      <c r="E7440" s="4">
        <v>0</v>
      </c>
      <c r="F7440" s="4"/>
      <c r="G7440" s="4">
        <v>0</v>
      </c>
      <c r="H7440" s="4">
        <v>0</v>
      </c>
      <c r="I7440" s="4">
        <v>0</v>
      </c>
      <c r="J7440" s="4"/>
      <c r="K7440" s="3" t="s">
        <v>1451</v>
      </c>
      <c r="L7440" s="4"/>
    </row>
    <row r="7441" spans="2:12" x14ac:dyDescent="0.3">
      <c r="B7441" s="3" t="s">
        <v>294</v>
      </c>
      <c r="C7441" s="4">
        <v>2021</v>
      </c>
      <c r="D7441" s="3" t="s">
        <v>1446</v>
      </c>
      <c r="E7441" s="4">
        <v>13092709</v>
      </c>
      <c r="F7441" s="4">
        <v>8741368</v>
      </c>
      <c r="G7441" s="4">
        <v>4351341</v>
      </c>
      <c r="H7441" s="4">
        <v>860019</v>
      </c>
      <c r="I7441" s="4">
        <v>0</v>
      </c>
      <c r="J7441" s="4">
        <v>0</v>
      </c>
      <c r="K7441" s="3" t="s">
        <v>1447</v>
      </c>
      <c r="L7441" s="4">
        <v>0.66765159143153641</v>
      </c>
    </row>
    <row r="7442" spans="2:12" x14ac:dyDescent="0.3">
      <c r="B7442" s="3" t="s">
        <v>294</v>
      </c>
      <c r="C7442" s="4">
        <v>2021</v>
      </c>
      <c r="D7442" s="3" t="s">
        <v>1448</v>
      </c>
      <c r="E7442" s="4">
        <v>1588729</v>
      </c>
      <c r="F7442" s="4">
        <v>159923</v>
      </c>
      <c r="G7442" s="4">
        <v>1428806</v>
      </c>
      <c r="H7442" s="4">
        <v>551106</v>
      </c>
      <c r="I7442" s="4">
        <v>0</v>
      </c>
      <c r="J7442" s="4">
        <v>0</v>
      </c>
      <c r="K7442" s="3" t="s">
        <v>1447</v>
      </c>
      <c r="L7442" s="4">
        <v>0.10066096861075741</v>
      </c>
    </row>
    <row r="7443" spans="2:12" x14ac:dyDescent="0.3">
      <c r="B7443" s="3" t="s">
        <v>294</v>
      </c>
      <c r="C7443" s="4">
        <v>2021</v>
      </c>
      <c r="D7443" s="3" t="s">
        <v>1449</v>
      </c>
      <c r="E7443" s="4">
        <v>11004795</v>
      </c>
      <c r="F7443" s="4">
        <v>6642948</v>
      </c>
      <c r="G7443" s="4">
        <v>4361847</v>
      </c>
      <c r="H7443" s="4">
        <v>723932</v>
      </c>
      <c r="I7443" s="4">
        <v>0</v>
      </c>
      <c r="J7443" s="4">
        <v>0</v>
      </c>
      <c r="K7443" s="3" t="s">
        <v>1447</v>
      </c>
      <c r="L7443" s="4">
        <v>0.60364123093615096</v>
      </c>
    </row>
    <row r="7444" spans="2:12" x14ac:dyDescent="0.3">
      <c r="B7444" s="3" t="s">
        <v>294</v>
      </c>
      <c r="C7444" s="4">
        <v>2021</v>
      </c>
      <c r="D7444" s="3" t="s">
        <v>1450</v>
      </c>
      <c r="E7444" s="4">
        <v>9948830</v>
      </c>
      <c r="F7444" s="4"/>
      <c r="G7444" s="4">
        <v>9948830</v>
      </c>
      <c r="H7444" s="4">
        <v>240024</v>
      </c>
      <c r="I7444" s="4">
        <v>9948830</v>
      </c>
      <c r="J7444" s="4"/>
      <c r="K7444" s="3" t="s">
        <v>1451</v>
      </c>
      <c r="L7444" s="4"/>
    </row>
    <row r="7445" spans="2:12" x14ac:dyDescent="0.3">
      <c r="B7445" s="3" t="s">
        <v>294</v>
      </c>
      <c r="C7445" s="4">
        <v>2021</v>
      </c>
      <c r="D7445" s="3" t="s">
        <v>1452</v>
      </c>
      <c r="E7445" s="4">
        <v>24100009</v>
      </c>
      <c r="F7445" s="4">
        <v>11166191</v>
      </c>
      <c r="G7445" s="4">
        <v>12933818</v>
      </c>
      <c r="H7445" s="4">
        <v>8987047</v>
      </c>
      <c r="I7445" s="4">
        <v>0</v>
      </c>
      <c r="J7445" s="4">
        <v>0</v>
      </c>
      <c r="K7445" s="3" t="s">
        <v>1447</v>
      </c>
      <c r="L7445" s="4">
        <v>0.46332725435911665</v>
      </c>
    </row>
    <row r="7446" spans="2:12" x14ac:dyDescent="0.3">
      <c r="B7446" s="3" t="s">
        <v>294</v>
      </c>
      <c r="C7446" s="4">
        <v>2021</v>
      </c>
      <c r="D7446" s="3" t="s">
        <v>1453</v>
      </c>
      <c r="E7446" s="4">
        <v>38454</v>
      </c>
      <c r="F7446" s="4">
        <v>23072</v>
      </c>
      <c r="G7446" s="4">
        <v>15382</v>
      </c>
      <c r="H7446" s="4">
        <v>0</v>
      </c>
      <c r="I7446" s="4">
        <v>0</v>
      </c>
      <c r="J7446" s="4">
        <v>0</v>
      </c>
      <c r="K7446" s="3" t="s">
        <v>1451</v>
      </c>
      <c r="L7446" s="4">
        <v>0.59998959796120044</v>
      </c>
    </row>
    <row r="7447" spans="2:12" x14ac:dyDescent="0.3">
      <c r="B7447" s="3" t="s">
        <v>294</v>
      </c>
      <c r="C7447" s="4">
        <v>2021</v>
      </c>
      <c r="D7447" s="3" t="s">
        <v>1454</v>
      </c>
      <c r="E7447" s="4">
        <v>3240576</v>
      </c>
      <c r="F7447" s="4">
        <v>1003380</v>
      </c>
      <c r="G7447" s="4">
        <v>2237196</v>
      </c>
      <c r="H7447" s="4">
        <v>127850</v>
      </c>
      <c r="I7447" s="4">
        <v>0</v>
      </c>
      <c r="J7447" s="4">
        <v>0</v>
      </c>
      <c r="K7447" s="3" t="s">
        <v>1447</v>
      </c>
      <c r="L7447" s="4">
        <v>0.30963013982699372</v>
      </c>
    </row>
    <row r="7448" spans="2:12" x14ac:dyDescent="0.3">
      <c r="B7448" s="3" t="s">
        <v>294</v>
      </c>
      <c r="C7448" s="4">
        <v>2021</v>
      </c>
      <c r="D7448" s="3" t="s">
        <v>1455</v>
      </c>
      <c r="E7448" s="4">
        <v>33912071</v>
      </c>
      <c r="F7448" s="4">
        <v>15263835</v>
      </c>
      <c r="G7448" s="4">
        <v>18648236</v>
      </c>
      <c r="H7448" s="4">
        <v>487647</v>
      </c>
      <c r="I7448" s="4">
        <v>0</v>
      </c>
      <c r="J7448" s="4">
        <v>0</v>
      </c>
      <c r="K7448" s="3" t="s">
        <v>1447</v>
      </c>
      <c r="L7448" s="4">
        <v>0.45010034922373215</v>
      </c>
    </row>
    <row r="7449" spans="2:12" x14ac:dyDescent="0.3">
      <c r="B7449" s="3" t="s">
        <v>294</v>
      </c>
      <c r="C7449" s="4">
        <v>2021</v>
      </c>
      <c r="D7449" s="3" t="s">
        <v>1456</v>
      </c>
      <c r="E7449" s="4">
        <v>35919130</v>
      </c>
      <c r="F7449" s="4">
        <v>18824098</v>
      </c>
      <c r="G7449" s="4">
        <v>17095032</v>
      </c>
      <c r="H7449" s="4">
        <v>1135883</v>
      </c>
      <c r="I7449" s="4">
        <v>0</v>
      </c>
      <c r="J7449" s="4">
        <v>0</v>
      </c>
      <c r="K7449" s="3" t="s">
        <v>1447</v>
      </c>
      <c r="L7449" s="4">
        <v>0.52406887360579169</v>
      </c>
    </row>
    <row r="7450" spans="2:12" x14ac:dyDescent="0.3">
      <c r="B7450" s="3" t="s">
        <v>294</v>
      </c>
      <c r="C7450" s="4">
        <v>2021</v>
      </c>
      <c r="D7450" s="3" t="s">
        <v>1457</v>
      </c>
      <c r="E7450" s="4">
        <v>49888749</v>
      </c>
      <c r="F7450" s="4">
        <v>7740248</v>
      </c>
      <c r="G7450" s="4">
        <v>42148501</v>
      </c>
      <c r="H7450" s="4">
        <v>10324206</v>
      </c>
      <c r="I7450" s="4">
        <v>0</v>
      </c>
      <c r="J7450" s="4">
        <v>0</v>
      </c>
      <c r="K7450" s="3" t="s">
        <v>1447</v>
      </c>
      <c r="L7450" s="4">
        <v>0.15515017223622907</v>
      </c>
    </row>
    <row r="7451" spans="2:12" x14ac:dyDescent="0.3">
      <c r="B7451" s="3" t="s">
        <v>294</v>
      </c>
      <c r="C7451" s="4">
        <v>2021</v>
      </c>
      <c r="D7451" s="3" t="s">
        <v>1458</v>
      </c>
      <c r="E7451" s="4">
        <v>1309602</v>
      </c>
      <c r="F7451" s="4"/>
      <c r="G7451" s="4">
        <v>1309602</v>
      </c>
      <c r="H7451" s="4">
        <v>1309602</v>
      </c>
      <c r="I7451" s="4">
        <v>1309602</v>
      </c>
      <c r="J7451" s="4"/>
      <c r="K7451" s="3" t="s">
        <v>1451</v>
      </c>
      <c r="L7451" s="4"/>
    </row>
    <row r="7452" spans="2:12" x14ac:dyDescent="0.3">
      <c r="B7452" s="3" t="s">
        <v>294</v>
      </c>
      <c r="C7452" s="4">
        <v>2022</v>
      </c>
      <c r="D7452" s="3" t="s">
        <v>1446</v>
      </c>
      <c r="E7452" s="4">
        <v>13403013</v>
      </c>
      <c r="F7452" s="4">
        <v>9218760</v>
      </c>
      <c r="G7452" s="4">
        <v>4184253</v>
      </c>
      <c r="H7452" s="4">
        <v>358363</v>
      </c>
      <c r="I7452" s="4">
        <v>0</v>
      </c>
      <c r="J7452" s="4">
        <v>0</v>
      </c>
      <c r="K7452" s="3" t="s">
        <v>1459</v>
      </c>
      <c r="L7452" s="4">
        <v>0.68781250902315771</v>
      </c>
    </row>
    <row r="7453" spans="2:12" x14ac:dyDescent="0.3">
      <c r="B7453" s="3" t="s">
        <v>294</v>
      </c>
      <c r="C7453" s="4">
        <v>2022</v>
      </c>
      <c r="D7453" s="3" t="s">
        <v>1448</v>
      </c>
      <c r="E7453" s="4">
        <v>2548129</v>
      </c>
      <c r="F7453" s="4">
        <v>214298</v>
      </c>
      <c r="G7453" s="4">
        <v>2333831</v>
      </c>
      <c r="H7453" s="4">
        <v>959399</v>
      </c>
      <c r="I7453" s="4">
        <v>0</v>
      </c>
      <c r="J7453" s="4">
        <v>0</v>
      </c>
      <c r="K7453" s="3" t="s">
        <v>1447</v>
      </c>
      <c r="L7453" s="4">
        <v>8.4100137787372617E-2</v>
      </c>
    </row>
    <row r="7454" spans="2:12" x14ac:dyDescent="0.3">
      <c r="B7454" s="3" t="s">
        <v>294</v>
      </c>
      <c r="C7454" s="4">
        <v>2022</v>
      </c>
      <c r="D7454" s="3" t="s">
        <v>1449</v>
      </c>
      <c r="E7454" s="4">
        <v>10653951</v>
      </c>
      <c r="F7454" s="4">
        <v>7098867</v>
      </c>
      <c r="G7454" s="4">
        <v>3555084</v>
      </c>
      <c r="H7454" s="4">
        <v>0</v>
      </c>
      <c r="I7454" s="4">
        <v>0</v>
      </c>
      <c r="J7454" s="4">
        <v>0</v>
      </c>
      <c r="K7454" s="3" t="s">
        <v>1447</v>
      </c>
      <c r="L7454" s="4">
        <v>0.66631308891884333</v>
      </c>
    </row>
    <row r="7455" spans="2:12" x14ac:dyDescent="0.3">
      <c r="B7455" s="3" t="s">
        <v>294</v>
      </c>
      <c r="C7455" s="4">
        <v>2022</v>
      </c>
      <c r="D7455" s="3" t="s">
        <v>1450</v>
      </c>
      <c r="E7455" s="4">
        <v>10937293</v>
      </c>
      <c r="F7455" s="4"/>
      <c r="G7455" s="4">
        <v>10937293</v>
      </c>
      <c r="H7455" s="4">
        <v>988463</v>
      </c>
      <c r="I7455" s="4">
        <v>10937293</v>
      </c>
      <c r="J7455" s="4"/>
      <c r="K7455" s="3" t="s">
        <v>1451</v>
      </c>
      <c r="L7455" s="4"/>
    </row>
    <row r="7456" spans="2:12" x14ac:dyDescent="0.3">
      <c r="B7456" s="3" t="s">
        <v>294</v>
      </c>
      <c r="C7456" s="4">
        <v>2022</v>
      </c>
      <c r="D7456" s="3" t="s">
        <v>1452</v>
      </c>
      <c r="E7456" s="4">
        <v>27623290</v>
      </c>
      <c r="F7456" s="4">
        <v>11709761</v>
      </c>
      <c r="G7456" s="4">
        <v>15913529</v>
      </c>
      <c r="H7456" s="4">
        <v>3523281</v>
      </c>
      <c r="I7456" s="4">
        <v>0</v>
      </c>
      <c r="J7456" s="4">
        <v>0</v>
      </c>
      <c r="K7456" s="3" t="s">
        <v>1447</v>
      </c>
      <c r="L7456" s="4">
        <v>0.42390899128959658</v>
      </c>
    </row>
    <row r="7457" spans="2:12" x14ac:dyDescent="0.3">
      <c r="B7457" s="3" t="s">
        <v>294</v>
      </c>
      <c r="C7457" s="4">
        <v>2022</v>
      </c>
      <c r="D7457" s="3" t="s">
        <v>1453</v>
      </c>
      <c r="E7457" s="4">
        <v>38454</v>
      </c>
      <c r="F7457" s="4">
        <v>30763</v>
      </c>
      <c r="G7457" s="4">
        <v>7691</v>
      </c>
      <c r="H7457" s="4">
        <v>2</v>
      </c>
      <c r="I7457" s="4">
        <v>0</v>
      </c>
      <c r="J7457" s="4">
        <v>0</v>
      </c>
      <c r="K7457" s="3" t="s">
        <v>1451</v>
      </c>
      <c r="L7457" s="4">
        <v>0.79999479898060022</v>
      </c>
    </row>
    <row r="7458" spans="2:12" x14ac:dyDescent="0.3">
      <c r="B7458" s="3" t="s">
        <v>294</v>
      </c>
      <c r="C7458" s="4">
        <v>2022</v>
      </c>
      <c r="D7458" s="3" t="s">
        <v>1454</v>
      </c>
      <c r="E7458" s="4">
        <v>3648764</v>
      </c>
      <c r="F7458" s="4">
        <v>1086934</v>
      </c>
      <c r="G7458" s="4">
        <v>2561830</v>
      </c>
      <c r="H7458" s="4">
        <v>28650</v>
      </c>
      <c r="I7458" s="4">
        <v>0</v>
      </c>
      <c r="J7458" s="4">
        <v>0</v>
      </c>
      <c r="K7458" s="3" t="s">
        <v>1447</v>
      </c>
      <c r="L7458" s="4">
        <v>0.29789101186045469</v>
      </c>
    </row>
    <row r="7459" spans="2:12" x14ac:dyDescent="0.3">
      <c r="B7459" s="3" t="s">
        <v>294</v>
      </c>
      <c r="C7459" s="4">
        <v>2022</v>
      </c>
      <c r="D7459" s="3" t="s">
        <v>1455</v>
      </c>
      <c r="E7459" s="4">
        <v>34468494</v>
      </c>
      <c r="F7459" s="4">
        <v>15694529</v>
      </c>
      <c r="G7459" s="4">
        <v>18773965</v>
      </c>
      <c r="H7459" s="4">
        <v>682600</v>
      </c>
      <c r="I7459" s="4">
        <v>0</v>
      </c>
      <c r="J7459" s="4">
        <v>0</v>
      </c>
      <c r="K7459" s="3" t="s">
        <v>1447</v>
      </c>
      <c r="L7459" s="4">
        <v>0.45532969905792808</v>
      </c>
    </row>
    <row r="7460" spans="2:12" x14ac:dyDescent="0.3">
      <c r="B7460" s="3" t="s">
        <v>294</v>
      </c>
      <c r="C7460" s="4">
        <v>2022</v>
      </c>
      <c r="D7460" s="3" t="s">
        <v>1456</v>
      </c>
      <c r="E7460" s="4">
        <v>36584529</v>
      </c>
      <c r="F7460" s="4">
        <v>19069953</v>
      </c>
      <c r="G7460" s="4">
        <v>17514576</v>
      </c>
      <c r="H7460" s="4">
        <v>1217281</v>
      </c>
      <c r="I7460" s="4">
        <v>0</v>
      </c>
      <c r="J7460" s="4">
        <v>0</v>
      </c>
      <c r="K7460" s="3" t="s">
        <v>1447</v>
      </c>
      <c r="L7460" s="4">
        <v>0.52125730523960001</v>
      </c>
    </row>
    <row r="7461" spans="2:12" x14ac:dyDescent="0.3">
      <c r="B7461" s="3" t="s">
        <v>294</v>
      </c>
      <c r="C7461" s="4">
        <v>2022</v>
      </c>
      <c r="D7461" s="3" t="s">
        <v>1457</v>
      </c>
      <c r="E7461" s="4">
        <v>60035649</v>
      </c>
      <c r="F7461" s="4">
        <v>8362292</v>
      </c>
      <c r="G7461" s="4">
        <v>51673357</v>
      </c>
      <c r="H7461" s="4">
        <v>10240727</v>
      </c>
      <c r="I7461" s="4">
        <v>0</v>
      </c>
      <c r="J7461" s="4">
        <v>0</v>
      </c>
      <c r="K7461" s="3" t="s">
        <v>1447</v>
      </c>
      <c r="L7461" s="4">
        <v>0.1392887749077219</v>
      </c>
    </row>
    <row r="7462" spans="2:12" x14ac:dyDescent="0.3">
      <c r="B7462" s="3" t="s">
        <v>294</v>
      </c>
      <c r="C7462" s="4">
        <v>2022</v>
      </c>
      <c r="D7462" s="3" t="s">
        <v>1458</v>
      </c>
      <c r="E7462" s="4">
        <v>6458897</v>
      </c>
      <c r="F7462" s="4"/>
      <c r="G7462" s="4">
        <v>6458897</v>
      </c>
      <c r="H7462" s="4">
        <v>5215823</v>
      </c>
      <c r="I7462" s="4">
        <v>6458897</v>
      </c>
      <c r="J7462" s="4"/>
      <c r="K7462" s="3" t="s">
        <v>1451</v>
      </c>
      <c r="L7462" s="4"/>
    </row>
    <row r="7463" spans="2:12" x14ac:dyDescent="0.3">
      <c r="B7463" s="3" t="s">
        <v>294</v>
      </c>
      <c r="C7463" s="4">
        <v>2023</v>
      </c>
      <c r="D7463" s="3" t="s">
        <v>1446</v>
      </c>
      <c r="E7463" s="4">
        <v>20820298</v>
      </c>
      <c r="F7463" s="4">
        <v>10663677</v>
      </c>
      <c r="G7463" s="4">
        <v>10156621</v>
      </c>
      <c r="H7463" s="4">
        <v>2429212</v>
      </c>
      <c r="I7463" s="4">
        <v>0</v>
      </c>
      <c r="J7463" s="4">
        <v>0</v>
      </c>
      <c r="K7463" s="3" t="s">
        <v>1459</v>
      </c>
      <c r="L7463" s="4">
        <v>0.51217696307708949</v>
      </c>
    </row>
    <row r="7464" spans="2:12" x14ac:dyDescent="0.3">
      <c r="B7464" s="3" t="s">
        <v>294</v>
      </c>
      <c r="C7464" s="4">
        <v>2023</v>
      </c>
      <c r="D7464" s="3" t="s">
        <v>1448</v>
      </c>
      <c r="E7464" s="4">
        <v>3942968</v>
      </c>
      <c r="F7464" s="4">
        <v>325751</v>
      </c>
      <c r="G7464" s="4">
        <v>3617217</v>
      </c>
      <c r="H7464" s="4">
        <v>1348165</v>
      </c>
      <c r="I7464" s="4">
        <v>0</v>
      </c>
      <c r="J7464" s="4">
        <v>0</v>
      </c>
      <c r="K7464" s="3" t="s">
        <v>1460</v>
      </c>
      <c r="L7464" s="4">
        <v>8.2615684428582734E-2</v>
      </c>
    </row>
    <row r="7465" spans="2:12" x14ac:dyDescent="0.3">
      <c r="B7465" s="3" t="s">
        <v>294</v>
      </c>
      <c r="C7465" s="4">
        <v>2023</v>
      </c>
      <c r="D7465" s="3" t="s">
        <v>1449</v>
      </c>
      <c r="E7465" s="4">
        <v>12314066</v>
      </c>
      <c r="F7465" s="4">
        <v>7777970</v>
      </c>
      <c r="G7465" s="4">
        <v>4536096</v>
      </c>
      <c r="H7465" s="4">
        <v>1843621</v>
      </c>
      <c r="I7465" s="4">
        <v>0</v>
      </c>
      <c r="J7465" s="4">
        <v>0</v>
      </c>
      <c r="K7465" s="3" t="s">
        <v>1447</v>
      </c>
      <c r="L7465" s="4">
        <v>0.63163296347445275</v>
      </c>
    </row>
    <row r="7466" spans="2:12" x14ac:dyDescent="0.3">
      <c r="B7466" s="3" t="s">
        <v>294</v>
      </c>
      <c r="C7466" s="4">
        <v>2023</v>
      </c>
      <c r="D7466" s="3" t="s">
        <v>1450</v>
      </c>
      <c r="E7466" s="4">
        <v>11182294</v>
      </c>
      <c r="F7466" s="4"/>
      <c r="G7466" s="4">
        <v>11182294</v>
      </c>
      <c r="H7466" s="4">
        <v>252501</v>
      </c>
      <c r="I7466" s="4">
        <v>11182294</v>
      </c>
      <c r="J7466" s="4"/>
      <c r="K7466" s="3" t="s">
        <v>1451</v>
      </c>
      <c r="L7466" s="4"/>
    </row>
    <row r="7467" spans="2:12" x14ac:dyDescent="0.3">
      <c r="B7467" s="3" t="s">
        <v>294</v>
      </c>
      <c r="C7467" s="4">
        <v>2023</v>
      </c>
      <c r="D7467" s="3" t="s">
        <v>1452</v>
      </c>
      <c r="E7467" s="4">
        <v>31528582</v>
      </c>
      <c r="F7467" s="4">
        <v>15771252</v>
      </c>
      <c r="G7467" s="4">
        <v>15757330</v>
      </c>
      <c r="H7467" s="4">
        <v>55434</v>
      </c>
      <c r="I7467" s="4">
        <v>0</v>
      </c>
      <c r="J7467" s="4">
        <v>0</v>
      </c>
      <c r="K7467" s="3" t="s">
        <v>1447</v>
      </c>
      <c r="L7467" s="4">
        <v>0.50022078379547807</v>
      </c>
    </row>
    <row r="7468" spans="2:12" x14ac:dyDescent="0.3">
      <c r="B7468" s="3" t="s">
        <v>294</v>
      </c>
      <c r="C7468" s="4">
        <v>2023</v>
      </c>
      <c r="D7468" s="3" t="s">
        <v>1453</v>
      </c>
      <c r="E7468" s="4">
        <v>38454</v>
      </c>
      <c r="F7468" s="4">
        <v>38454</v>
      </c>
      <c r="G7468" s="4">
        <v>0</v>
      </c>
      <c r="H7468" s="4">
        <v>0</v>
      </c>
      <c r="I7468" s="4">
        <v>0</v>
      </c>
      <c r="J7468" s="4">
        <v>0</v>
      </c>
      <c r="K7468" s="3" t="s">
        <v>1451</v>
      </c>
      <c r="L7468" s="4">
        <v>1</v>
      </c>
    </row>
    <row r="7469" spans="2:12" x14ac:dyDescent="0.3">
      <c r="B7469" s="3" t="s">
        <v>294</v>
      </c>
      <c r="C7469" s="4">
        <v>2023</v>
      </c>
      <c r="D7469" s="3" t="s">
        <v>1454</v>
      </c>
      <c r="E7469" s="4">
        <v>3648764</v>
      </c>
      <c r="F7469" s="4">
        <v>1170487</v>
      </c>
      <c r="G7469" s="4">
        <v>2478277</v>
      </c>
      <c r="H7469" s="4">
        <v>0</v>
      </c>
      <c r="I7469" s="4">
        <v>0</v>
      </c>
      <c r="J7469" s="4">
        <v>0</v>
      </c>
      <c r="K7469" s="3" t="s">
        <v>1447</v>
      </c>
      <c r="L7469" s="4">
        <v>0.32078999902432714</v>
      </c>
    </row>
    <row r="7470" spans="2:12" x14ac:dyDescent="0.3">
      <c r="B7470" s="3" t="s">
        <v>294</v>
      </c>
      <c r="C7470" s="4">
        <v>2023</v>
      </c>
      <c r="D7470" s="3" t="s">
        <v>1455</v>
      </c>
      <c r="E7470" s="4">
        <v>35582488</v>
      </c>
      <c r="F7470" s="4">
        <v>16226553</v>
      </c>
      <c r="G7470" s="4">
        <v>19355935</v>
      </c>
      <c r="H7470" s="4">
        <v>1035876</v>
      </c>
      <c r="I7470" s="4">
        <v>0</v>
      </c>
      <c r="J7470" s="4">
        <v>0</v>
      </c>
      <c r="K7470" s="3" t="s">
        <v>1460</v>
      </c>
      <c r="L7470" s="4">
        <v>0.45602637454694006</v>
      </c>
    </row>
    <row r="7471" spans="2:12" x14ac:dyDescent="0.3">
      <c r="B7471" s="3" t="s">
        <v>294</v>
      </c>
      <c r="C7471" s="4">
        <v>2023</v>
      </c>
      <c r="D7471" s="3" t="s">
        <v>1456</v>
      </c>
      <c r="E7471" s="4">
        <v>37457361</v>
      </c>
      <c r="F7471" s="4">
        <v>19622627</v>
      </c>
      <c r="G7471" s="4">
        <v>17834734</v>
      </c>
      <c r="H7471" s="4">
        <v>1048767</v>
      </c>
      <c r="I7471" s="4">
        <v>0</v>
      </c>
      <c r="J7471" s="4">
        <v>0</v>
      </c>
      <c r="K7471" s="3" t="s">
        <v>1460</v>
      </c>
      <c r="L7471" s="4">
        <v>0.52386570959977663</v>
      </c>
    </row>
    <row r="7472" spans="2:12" x14ac:dyDescent="0.3">
      <c r="B7472" s="3" t="s">
        <v>294</v>
      </c>
      <c r="C7472" s="4">
        <v>2023</v>
      </c>
      <c r="D7472" s="3" t="s">
        <v>1457</v>
      </c>
      <c r="E7472" s="4">
        <v>64981079</v>
      </c>
      <c r="F7472" s="4">
        <v>8892914</v>
      </c>
      <c r="G7472" s="4">
        <v>56088165</v>
      </c>
      <c r="H7472" s="4">
        <v>5115055</v>
      </c>
      <c r="I7472" s="4">
        <v>0</v>
      </c>
      <c r="J7472" s="4">
        <v>0</v>
      </c>
      <c r="K7472" s="3" t="s">
        <v>1460</v>
      </c>
      <c r="L7472" s="4">
        <v>0.13685389865563791</v>
      </c>
    </row>
    <row r="7473" spans="2:12" x14ac:dyDescent="0.3">
      <c r="B7473" s="3" t="s">
        <v>294</v>
      </c>
      <c r="C7473" s="4">
        <v>2023</v>
      </c>
      <c r="D7473" s="3" t="s">
        <v>1458</v>
      </c>
      <c r="E7473" s="4">
        <v>16283632</v>
      </c>
      <c r="F7473" s="4"/>
      <c r="G7473" s="4">
        <v>16283632</v>
      </c>
      <c r="H7473" s="4">
        <v>14437300</v>
      </c>
      <c r="I7473" s="4">
        <v>16283632</v>
      </c>
      <c r="J7473" s="4"/>
      <c r="K7473" s="3" t="s">
        <v>1451</v>
      </c>
      <c r="L7473" s="4"/>
    </row>
    <row r="7474" spans="2:12" x14ac:dyDescent="0.3">
      <c r="B7474" s="3" t="s">
        <v>294</v>
      </c>
      <c r="C7474" s="4">
        <v>2024</v>
      </c>
      <c r="D7474" s="3" t="s">
        <v>1446</v>
      </c>
      <c r="E7474" s="4">
        <v>21892516</v>
      </c>
      <c r="F7474" s="4">
        <v>11240834</v>
      </c>
      <c r="G7474" s="4">
        <v>10651682</v>
      </c>
      <c r="H7474" s="4">
        <v>1072218</v>
      </c>
      <c r="I7474" s="4">
        <v>94353531</v>
      </c>
      <c r="J7474" s="4">
        <v>0</v>
      </c>
      <c r="K7474" s="3" t="s">
        <v>1459</v>
      </c>
      <c r="L7474" s="4">
        <v>0.5134555571410796</v>
      </c>
    </row>
    <row r="7475" spans="2:12" x14ac:dyDescent="0.3">
      <c r="B7475" s="3" t="s">
        <v>294</v>
      </c>
      <c r="C7475" s="4">
        <v>2024</v>
      </c>
      <c r="D7475" s="3" t="s">
        <v>1448</v>
      </c>
      <c r="E7475" s="4">
        <v>3942968</v>
      </c>
      <c r="F7475" s="4">
        <v>393844</v>
      </c>
      <c r="G7475" s="4">
        <v>3549124</v>
      </c>
      <c r="H7475" s="4">
        <v>0</v>
      </c>
      <c r="I7475" s="4">
        <v>73303146</v>
      </c>
      <c r="J7475" s="4">
        <v>0</v>
      </c>
      <c r="K7475" s="3" t="s">
        <v>1459</v>
      </c>
      <c r="L7475" s="4">
        <v>9.988516264905016E-2</v>
      </c>
    </row>
    <row r="7476" spans="2:12" x14ac:dyDescent="0.3">
      <c r="B7476" s="3" t="s">
        <v>294</v>
      </c>
      <c r="C7476" s="4">
        <v>2024</v>
      </c>
      <c r="D7476" s="3" t="s">
        <v>1449</v>
      </c>
      <c r="E7476" s="4">
        <v>15763094</v>
      </c>
      <c r="F7476" s="4">
        <v>8839953</v>
      </c>
      <c r="G7476" s="4">
        <v>6923141</v>
      </c>
      <c r="H7476" s="4">
        <v>3449028</v>
      </c>
      <c r="I7476" s="4">
        <v>11425000</v>
      </c>
      <c r="J7476" s="4">
        <v>1113200</v>
      </c>
      <c r="K7476" s="3" t="s">
        <v>1459</v>
      </c>
      <c r="L7476" s="4">
        <v>0.56080062708501266</v>
      </c>
    </row>
    <row r="7477" spans="2:12" x14ac:dyDescent="0.3">
      <c r="B7477" s="3" t="s">
        <v>294</v>
      </c>
      <c r="C7477" s="4">
        <v>2024</v>
      </c>
      <c r="D7477" s="3" t="s">
        <v>1450</v>
      </c>
      <c r="E7477" s="4">
        <v>19590789</v>
      </c>
      <c r="F7477" s="4"/>
      <c r="G7477" s="4">
        <v>19590789</v>
      </c>
      <c r="H7477" s="4">
        <v>8408495</v>
      </c>
      <c r="I7477" s="4">
        <v>19590789</v>
      </c>
      <c r="J7477" s="4"/>
      <c r="K7477" s="3" t="s">
        <v>1451</v>
      </c>
      <c r="L7477" s="4"/>
    </row>
    <row r="7478" spans="2:12" x14ac:dyDescent="0.3">
      <c r="B7478" s="3" t="s">
        <v>294</v>
      </c>
      <c r="C7478" s="4">
        <v>2024</v>
      </c>
      <c r="D7478" s="3" t="s">
        <v>1452</v>
      </c>
      <c r="E7478" s="4">
        <v>33616222</v>
      </c>
      <c r="F7478" s="4">
        <v>16650582</v>
      </c>
      <c r="G7478" s="4">
        <v>16965640</v>
      </c>
      <c r="H7478" s="4">
        <v>2087641</v>
      </c>
      <c r="I7478" s="4">
        <v>44477783</v>
      </c>
      <c r="J7478" s="4">
        <v>0</v>
      </c>
      <c r="K7478" s="3" t="s">
        <v>1460</v>
      </c>
      <c r="L7478" s="4">
        <v>0.49531389934300174</v>
      </c>
    </row>
    <row r="7479" spans="2:12" x14ac:dyDescent="0.3">
      <c r="B7479" s="3" t="s">
        <v>294</v>
      </c>
      <c r="C7479" s="4">
        <v>2024</v>
      </c>
      <c r="D7479" s="3" t="s">
        <v>1453</v>
      </c>
      <c r="E7479" s="4">
        <v>38454</v>
      </c>
      <c r="F7479" s="4">
        <v>38454</v>
      </c>
      <c r="G7479" s="4">
        <v>0</v>
      </c>
      <c r="H7479" s="4">
        <v>0</v>
      </c>
      <c r="I7479" s="4">
        <v>0</v>
      </c>
      <c r="J7479" s="4">
        <v>0</v>
      </c>
      <c r="K7479" s="3" t="s">
        <v>1451</v>
      </c>
      <c r="L7479" s="4">
        <v>1</v>
      </c>
    </row>
    <row r="7480" spans="2:12" x14ac:dyDescent="0.3">
      <c r="B7480" s="3" t="s">
        <v>294</v>
      </c>
      <c r="C7480" s="4">
        <v>2024</v>
      </c>
      <c r="D7480" s="3" t="s">
        <v>1454</v>
      </c>
      <c r="E7480" s="4">
        <v>3749401</v>
      </c>
      <c r="F7480" s="4">
        <v>1260749</v>
      </c>
      <c r="G7480" s="4">
        <v>2488652</v>
      </c>
      <c r="H7480" s="4">
        <v>100637</v>
      </c>
      <c r="I7480" s="4">
        <v>0</v>
      </c>
      <c r="J7480" s="4">
        <v>0</v>
      </c>
      <c r="K7480" s="3" t="s">
        <v>1459</v>
      </c>
      <c r="L7480" s="4">
        <v>0.33625344421682291</v>
      </c>
    </row>
    <row r="7481" spans="2:12" x14ac:dyDescent="0.3">
      <c r="B7481" s="3" t="s">
        <v>294</v>
      </c>
      <c r="C7481" s="4">
        <v>2024</v>
      </c>
      <c r="D7481" s="3" t="s">
        <v>1455</v>
      </c>
      <c r="E7481" s="4">
        <v>37089059</v>
      </c>
      <c r="F7481" s="4">
        <v>16849208</v>
      </c>
      <c r="G7481" s="4">
        <v>20239851</v>
      </c>
      <c r="H7481" s="4">
        <v>1506571</v>
      </c>
      <c r="I7481" s="4">
        <v>66870023</v>
      </c>
      <c r="J7481" s="4">
        <v>0</v>
      </c>
      <c r="K7481" s="3" t="s">
        <v>1447</v>
      </c>
      <c r="L7481" s="4">
        <v>0.45429052271183262</v>
      </c>
    </row>
    <row r="7482" spans="2:12" x14ac:dyDescent="0.3">
      <c r="B7482" s="3" t="s">
        <v>294</v>
      </c>
      <c r="C7482" s="4">
        <v>2024</v>
      </c>
      <c r="D7482" s="3" t="s">
        <v>1456</v>
      </c>
      <c r="E7482" s="4">
        <v>40198560</v>
      </c>
      <c r="F7482" s="4">
        <v>20330116</v>
      </c>
      <c r="G7482" s="4">
        <v>19868444</v>
      </c>
      <c r="H7482" s="4">
        <v>2981233</v>
      </c>
      <c r="I7482" s="4">
        <v>147812996</v>
      </c>
      <c r="J7482" s="4">
        <v>0</v>
      </c>
      <c r="K7482" s="3" t="s">
        <v>1460</v>
      </c>
      <c r="L7482" s="4">
        <v>0.50574239475244886</v>
      </c>
    </row>
    <row r="7483" spans="2:12" x14ac:dyDescent="0.3">
      <c r="B7483" s="3" t="s">
        <v>294</v>
      </c>
      <c r="C7483" s="4">
        <v>2024</v>
      </c>
      <c r="D7483" s="3" t="s">
        <v>1457</v>
      </c>
      <c r="E7483" s="4">
        <v>65694665</v>
      </c>
      <c r="F7483" s="4">
        <v>9592633</v>
      </c>
      <c r="G7483" s="4">
        <v>56102032</v>
      </c>
      <c r="H7483" s="4">
        <v>721329</v>
      </c>
      <c r="I7483" s="4">
        <v>394000000</v>
      </c>
      <c r="J7483" s="4">
        <v>0</v>
      </c>
      <c r="K7483" s="3" t="s">
        <v>1447</v>
      </c>
      <c r="L7483" s="4">
        <v>0.14601844761671287</v>
      </c>
    </row>
    <row r="7484" spans="2:12" x14ac:dyDescent="0.3">
      <c r="B7484" s="3" t="s">
        <v>294</v>
      </c>
      <c r="C7484" s="4">
        <v>2024</v>
      </c>
      <c r="D7484" s="3" t="s">
        <v>1458</v>
      </c>
      <c r="E7484" s="4">
        <v>47762446</v>
      </c>
      <c r="F7484" s="4"/>
      <c r="G7484" s="4">
        <v>47762446</v>
      </c>
      <c r="H7484" s="4">
        <v>31478814</v>
      </c>
      <c r="I7484" s="4">
        <v>47762446</v>
      </c>
      <c r="J7484" s="4"/>
      <c r="K7484" s="3" t="s">
        <v>1451</v>
      </c>
      <c r="L7484" s="4"/>
    </row>
    <row r="7485" spans="2:12" x14ac:dyDescent="0.3">
      <c r="B7485" s="3" t="s">
        <v>296</v>
      </c>
      <c r="C7485" s="4">
        <v>2019</v>
      </c>
      <c r="D7485" s="3" t="s">
        <v>1446</v>
      </c>
      <c r="E7485" s="4">
        <v>5437375</v>
      </c>
      <c r="F7485" s="4">
        <v>1679243</v>
      </c>
      <c r="G7485" s="4">
        <v>3758132</v>
      </c>
      <c r="H7485" s="4">
        <v>0</v>
      </c>
      <c r="I7485" s="4">
        <v>0</v>
      </c>
      <c r="J7485" s="4">
        <v>0</v>
      </c>
      <c r="K7485" s="3" t="s">
        <v>1459</v>
      </c>
      <c r="L7485" s="4">
        <v>0.30883339846893032</v>
      </c>
    </row>
    <row r="7486" spans="2:12" x14ac:dyDescent="0.3">
      <c r="B7486" s="3" t="s">
        <v>296</v>
      </c>
      <c r="C7486" s="4">
        <v>2019</v>
      </c>
      <c r="D7486" s="3" t="s">
        <v>1448</v>
      </c>
      <c r="E7486" s="4">
        <v>657558</v>
      </c>
      <c r="F7486" s="4">
        <v>267015</v>
      </c>
      <c r="G7486" s="4">
        <v>390543</v>
      </c>
      <c r="H7486" s="4">
        <v>0</v>
      </c>
      <c r="I7486" s="4">
        <v>0</v>
      </c>
      <c r="J7486" s="4">
        <v>0</v>
      </c>
      <c r="K7486" s="3" t="s">
        <v>1459</v>
      </c>
      <c r="L7486" s="4">
        <v>0.40607064319801445</v>
      </c>
    </row>
    <row r="7487" spans="2:12" x14ac:dyDescent="0.3">
      <c r="B7487" s="3" t="s">
        <v>296</v>
      </c>
      <c r="C7487" s="4">
        <v>2019</v>
      </c>
      <c r="D7487" s="3" t="s">
        <v>1449</v>
      </c>
      <c r="E7487" s="4">
        <v>3004572</v>
      </c>
      <c r="F7487" s="4">
        <v>1738572</v>
      </c>
      <c r="G7487" s="4">
        <v>1266000</v>
      </c>
      <c r="H7487" s="4">
        <v>15741</v>
      </c>
      <c r="I7487" s="4">
        <v>0</v>
      </c>
      <c r="J7487" s="4">
        <v>0</v>
      </c>
      <c r="K7487" s="3" t="s">
        <v>1459</v>
      </c>
      <c r="L7487" s="4">
        <v>0.57864214936436875</v>
      </c>
    </row>
    <row r="7488" spans="2:12" x14ac:dyDescent="0.3">
      <c r="B7488" s="3" t="s">
        <v>296</v>
      </c>
      <c r="C7488" s="4">
        <v>2019</v>
      </c>
      <c r="D7488" s="3" t="s">
        <v>1450</v>
      </c>
      <c r="E7488" s="4">
        <v>3831343</v>
      </c>
      <c r="F7488" s="4"/>
      <c r="G7488" s="4">
        <v>3831343</v>
      </c>
      <c r="H7488" s="4">
        <v>0</v>
      </c>
      <c r="I7488" s="4">
        <v>3831343</v>
      </c>
      <c r="J7488" s="4"/>
      <c r="K7488" s="3" t="s">
        <v>1451</v>
      </c>
      <c r="L7488" s="4"/>
    </row>
    <row r="7489" spans="2:12" x14ac:dyDescent="0.3">
      <c r="B7489" s="3" t="s">
        <v>296</v>
      </c>
      <c r="C7489" s="4">
        <v>2019</v>
      </c>
      <c r="D7489" s="3" t="s">
        <v>1452</v>
      </c>
      <c r="E7489" s="4">
        <v>0</v>
      </c>
      <c r="F7489" s="4">
        <v>0</v>
      </c>
      <c r="G7489" s="4">
        <v>0</v>
      </c>
      <c r="H7489" s="4">
        <v>0</v>
      </c>
      <c r="I7489" s="4">
        <v>0</v>
      </c>
      <c r="J7489" s="4">
        <v>0</v>
      </c>
      <c r="K7489" s="3" t="s">
        <v>1459</v>
      </c>
      <c r="L7489" s="4"/>
    </row>
    <row r="7490" spans="2:12" x14ac:dyDescent="0.3">
      <c r="B7490" s="3" t="s">
        <v>296</v>
      </c>
      <c r="C7490" s="4">
        <v>2019</v>
      </c>
      <c r="D7490" s="3" t="s">
        <v>1453</v>
      </c>
      <c r="E7490" s="4">
        <v>2522702</v>
      </c>
      <c r="F7490" s="4">
        <v>1206985</v>
      </c>
      <c r="G7490" s="4">
        <v>1315717</v>
      </c>
      <c r="H7490" s="4">
        <v>805908</v>
      </c>
      <c r="I7490" s="4">
        <v>0</v>
      </c>
      <c r="J7490" s="4">
        <v>0</v>
      </c>
      <c r="K7490" s="3" t="s">
        <v>1451</v>
      </c>
      <c r="L7490" s="4">
        <v>0.47844929761818877</v>
      </c>
    </row>
    <row r="7491" spans="2:12" x14ac:dyDescent="0.3">
      <c r="B7491" s="3" t="s">
        <v>296</v>
      </c>
      <c r="C7491" s="4">
        <v>2019</v>
      </c>
      <c r="D7491" s="3" t="s">
        <v>1454</v>
      </c>
      <c r="E7491" s="4">
        <v>2224939</v>
      </c>
      <c r="F7491" s="4">
        <v>891723</v>
      </c>
      <c r="G7491" s="4">
        <v>1333216</v>
      </c>
      <c r="H7491" s="4">
        <v>53499</v>
      </c>
      <c r="I7491" s="4">
        <v>0</v>
      </c>
      <c r="J7491" s="4">
        <v>0</v>
      </c>
      <c r="K7491" s="3" t="s">
        <v>1459</v>
      </c>
      <c r="L7491" s="4">
        <v>0.40078536984609464</v>
      </c>
    </row>
    <row r="7492" spans="2:12" x14ac:dyDescent="0.3">
      <c r="B7492" s="3" t="s">
        <v>296</v>
      </c>
      <c r="C7492" s="4">
        <v>2019</v>
      </c>
      <c r="D7492" s="3" t="s">
        <v>1455</v>
      </c>
      <c r="E7492" s="4">
        <v>3416107</v>
      </c>
      <c r="F7492" s="4">
        <v>1117078</v>
      </c>
      <c r="G7492" s="4">
        <v>2299029</v>
      </c>
      <c r="H7492" s="4">
        <v>184630</v>
      </c>
      <c r="I7492" s="4">
        <v>0</v>
      </c>
      <c r="J7492" s="4">
        <v>0</v>
      </c>
      <c r="K7492" s="3" t="s">
        <v>1460</v>
      </c>
      <c r="L7492" s="4">
        <v>0.327003223259693</v>
      </c>
    </row>
    <row r="7493" spans="2:12" x14ac:dyDescent="0.3">
      <c r="B7493" s="3" t="s">
        <v>296</v>
      </c>
      <c r="C7493" s="4">
        <v>2019</v>
      </c>
      <c r="D7493" s="3" t="s">
        <v>1456</v>
      </c>
      <c r="E7493" s="4">
        <v>10667246</v>
      </c>
      <c r="F7493" s="4">
        <v>7332330</v>
      </c>
      <c r="G7493" s="4">
        <v>3334916</v>
      </c>
      <c r="H7493" s="4">
        <v>248272</v>
      </c>
      <c r="I7493" s="4">
        <v>0</v>
      </c>
      <c r="J7493" s="4">
        <v>0</v>
      </c>
      <c r="K7493" s="3" t="s">
        <v>1459</v>
      </c>
      <c r="L7493" s="4">
        <v>0.68736860479265216</v>
      </c>
    </row>
    <row r="7494" spans="2:12" x14ac:dyDescent="0.3">
      <c r="B7494" s="3" t="s">
        <v>296</v>
      </c>
      <c r="C7494" s="4">
        <v>2019</v>
      </c>
      <c r="D7494" s="3" t="s">
        <v>1457</v>
      </c>
      <c r="E7494" s="4">
        <v>6528943</v>
      </c>
      <c r="F7494" s="4">
        <v>2724429</v>
      </c>
      <c r="G7494" s="4">
        <v>3804514</v>
      </c>
      <c r="H7494" s="4">
        <v>0</v>
      </c>
      <c r="I7494" s="4">
        <v>0</v>
      </c>
      <c r="J7494" s="4">
        <v>0</v>
      </c>
      <c r="K7494" s="3" t="s">
        <v>1460</v>
      </c>
      <c r="L7494" s="4">
        <v>0.41728484993665899</v>
      </c>
    </row>
    <row r="7495" spans="2:12" x14ac:dyDescent="0.3">
      <c r="B7495" s="3" t="s">
        <v>296</v>
      </c>
      <c r="C7495" s="4">
        <v>2019</v>
      </c>
      <c r="D7495" s="3" t="s">
        <v>1458</v>
      </c>
      <c r="E7495" s="4">
        <v>0</v>
      </c>
      <c r="F7495" s="4"/>
      <c r="G7495" s="4">
        <v>0</v>
      </c>
      <c r="H7495" s="4">
        <v>0</v>
      </c>
      <c r="I7495" s="4">
        <v>0</v>
      </c>
      <c r="J7495" s="4"/>
      <c r="K7495" s="3" t="s">
        <v>1451</v>
      </c>
      <c r="L7495" s="4"/>
    </row>
    <row r="7496" spans="2:12" x14ac:dyDescent="0.3">
      <c r="B7496" s="3" t="s">
        <v>296</v>
      </c>
      <c r="C7496" s="4">
        <v>2020</v>
      </c>
      <c r="D7496" s="3" t="s">
        <v>1446</v>
      </c>
      <c r="E7496" s="4">
        <v>5636988</v>
      </c>
      <c r="F7496" s="4">
        <v>1874073</v>
      </c>
      <c r="G7496" s="4">
        <v>3762915</v>
      </c>
      <c r="H7496" s="4">
        <v>167362</v>
      </c>
      <c r="I7496" s="4">
        <v>0</v>
      </c>
      <c r="J7496" s="4">
        <v>0</v>
      </c>
      <c r="K7496" s="3" t="s">
        <v>1459</v>
      </c>
      <c r="L7496" s="4">
        <v>0.33245999459285702</v>
      </c>
    </row>
    <row r="7497" spans="2:12" x14ac:dyDescent="0.3">
      <c r="B7497" s="3" t="s">
        <v>296</v>
      </c>
      <c r="C7497" s="4">
        <v>2020</v>
      </c>
      <c r="D7497" s="3" t="s">
        <v>1448</v>
      </c>
      <c r="E7497" s="4">
        <v>657557</v>
      </c>
      <c r="F7497" s="4">
        <v>528298</v>
      </c>
      <c r="G7497" s="4">
        <v>129259</v>
      </c>
      <c r="H7497" s="4">
        <v>0</v>
      </c>
      <c r="I7497" s="4">
        <v>0</v>
      </c>
      <c r="J7497" s="4">
        <v>0</v>
      </c>
      <c r="K7497" s="3" t="s">
        <v>1459</v>
      </c>
      <c r="L7497" s="4">
        <v>0.80342540646666372</v>
      </c>
    </row>
    <row r="7498" spans="2:12" x14ac:dyDescent="0.3">
      <c r="B7498" s="3" t="s">
        <v>296</v>
      </c>
      <c r="C7498" s="4">
        <v>2020</v>
      </c>
      <c r="D7498" s="3" t="s">
        <v>1449</v>
      </c>
      <c r="E7498" s="4">
        <v>1636712</v>
      </c>
      <c r="F7498" s="4">
        <v>1031983</v>
      </c>
      <c r="G7498" s="4">
        <v>604729</v>
      </c>
      <c r="H7498" s="4">
        <v>265907</v>
      </c>
      <c r="I7498" s="4">
        <v>0</v>
      </c>
      <c r="J7498" s="4">
        <v>0</v>
      </c>
      <c r="K7498" s="3" t="s">
        <v>1459</v>
      </c>
      <c r="L7498" s="4">
        <v>0.63052204663984868</v>
      </c>
    </row>
    <row r="7499" spans="2:12" x14ac:dyDescent="0.3">
      <c r="B7499" s="3" t="s">
        <v>296</v>
      </c>
      <c r="C7499" s="4">
        <v>2020</v>
      </c>
      <c r="D7499" s="3" t="s">
        <v>1450</v>
      </c>
      <c r="E7499" s="4">
        <v>3830344</v>
      </c>
      <c r="F7499" s="4"/>
      <c r="G7499" s="4">
        <v>3830344</v>
      </c>
      <c r="H7499" s="4">
        <v>0</v>
      </c>
      <c r="I7499" s="4">
        <v>3830344</v>
      </c>
      <c r="J7499" s="4"/>
      <c r="K7499" s="3" t="s">
        <v>1451</v>
      </c>
      <c r="L7499" s="4"/>
    </row>
    <row r="7500" spans="2:12" x14ac:dyDescent="0.3">
      <c r="B7500" s="3" t="s">
        <v>296</v>
      </c>
      <c r="C7500" s="4">
        <v>2020</v>
      </c>
      <c r="D7500" s="3" t="s">
        <v>1452</v>
      </c>
      <c r="E7500" s="4">
        <v>789825</v>
      </c>
      <c r="F7500" s="4">
        <v>157744</v>
      </c>
      <c r="G7500" s="4">
        <v>632081</v>
      </c>
      <c r="H7500" s="4">
        <v>0</v>
      </c>
      <c r="I7500" s="4">
        <v>0</v>
      </c>
      <c r="J7500" s="4">
        <v>0</v>
      </c>
      <c r="K7500" s="3" t="s">
        <v>1459</v>
      </c>
      <c r="L7500" s="4">
        <v>0.19972019118159087</v>
      </c>
    </row>
    <row r="7501" spans="2:12" x14ac:dyDescent="0.3">
      <c r="B7501" s="3" t="s">
        <v>296</v>
      </c>
      <c r="C7501" s="4">
        <v>2020</v>
      </c>
      <c r="D7501" s="3" t="s">
        <v>1453</v>
      </c>
      <c r="E7501" s="4">
        <v>2974477</v>
      </c>
      <c r="F7501" s="4">
        <v>1486100</v>
      </c>
      <c r="G7501" s="4">
        <v>1488377</v>
      </c>
      <c r="H7501" s="4">
        <v>303119</v>
      </c>
      <c r="I7501" s="4">
        <v>0</v>
      </c>
      <c r="J7501" s="4">
        <v>0</v>
      </c>
      <c r="K7501" s="3" t="s">
        <v>1451</v>
      </c>
      <c r="L7501" s="4">
        <v>0.49961724363644433</v>
      </c>
    </row>
    <row r="7502" spans="2:12" x14ac:dyDescent="0.3">
      <c r="B7502" s="3" t="s">
        <v>296</v>
      </c>
      <c r="C7502" s="4">
        <v>2020</v>
      </c>
      <c r="D7502" s="3" t="s">
        <v>1454</v>
      </c>
      <c r="E7502" s="4">
        <v>3115879</v>
      </c>
      <c r="F7502" s="4">
        <v>1203705</v>
      </c>
      <c r="G7502" s="4">
        <v>1912174</v>
      </c>
      <c r="H7502" s="4">
        <v>248364</v>
      </c>
      <c r="I7502" s="4">
        <v>0</v>
      </c>
      <c r="J7502" s="4">
        <v>0</v>
      </c>
      <c r="K7502" s="3" t="s">
        <v>1459</v>
      </c>
      <c r="L7502" s="4">
        <v>0.38631313988765287</v>
      </c>
    </row>
    <row r="7503" spans="2:12" x14ac:dyDescent="0.3">
      <c r="B7503" s="3" t="s">
        <v>296</v>
      </c>
      <c r="C7503" s="4">
        <v>2020</v>
      </c>
      <c r="D7503" s="3" t="s">
        <v>1455</v>
      </c>
      <c r="E7503" s="4">
        <v>3523626</v>
      </c>
      <c r="F7503" s="4">
        <v>1239749</v>
      </c>
      <c r="G7503" s="4">
        <v>2283877</v>
      </c>
      <c r="H7503" s="4">
        <v>107517</v>
      </c>
      <c r="I7503" s="4">
        <v>0</v>
      </c>
      <c r="J7503" s="4">
        <v>0</v>
      </c>
      <c r="K7503" s="3" t="s">
        <v>1459</v>
      </c>
      <c r="L7503" s="4">
        <v>0.351838986316936</v>
      </c>
    </row>
    <row r="7504" spans="2:12" x14ac:dyDescent="0.3">
      <c r="B7504" s="3" t="s">
        <v>296</v>
      </c>
      <c r="C7504" s="4">
        <v>2020</v>
      </c>
      <c r="D7504" s="3" t="s">
        <v>1456</v>
      </c>
      <c r="E7504" s="4">
        <v>10887616</v>
      </c>
      <c r="F7504" s="4">
        <v>7730852</v>
      </c>
      <c r="G7504" s="4">
        <v>3156764</v>
      </c>
      <c r="H7504" s="4">
        <v>219372</v>
      </c>
      <c r="I7504" s="4">
        <v>0</v>
      </c>
      <c r="J7504" s="4">
        <v>0</v>
      </c>
      <c r="K7504" s="3" t="s">
        <v>1459</v>
      </c>
      <c r="L7504" s="4">
        <v>0.71005920855401217</v>
      </c>
    </row>
    <row r="7505" spans="2:12" x14ac:dyDescent="0.3">
      <c r="B7505" s="3" t="s">
        <v>296</v>
      </c>
      <c r="C7505" s="4">
        <v>2020</v>
      </c>
      <c r="D7505" s="3" t="s">
        <v>1457</v>
      </c>
      <c r="E7505" s="4">
        <v>6587180</v>
      </c>
      <c r="F7505" s="4">
        <v>2830629</v>
      </c>
      <c r="G7505" s="4">
        <v>3756551</v>
      </c>
      <c r="H7505" s="4">
        <v>88183</v>
      </c>
      <c r="I7505" s="4">
        <v>0</v>
      </c>
      <c r="J7505" s="4">
        <v>0</v>
      </c>
      <c r="K7505" s="3" t="s">
        <v>1459</v>
      </c>
      <c r="L7505" s="4">
        <v>0.42971787623839031</v>
      </c>
    </row>
    <row r="7506" spans="2:12" x14ac:dyDescent="0.3">
      <c r="B7506" s="3" t="s">
        <v>296</v>
      </c>
      <c r="C7506" s="4">
        <v>2020</v>
      </c>
      <c r="D7506" s="3" t="s">
        <v>1458</v>
      </c>
      <c r="E7506" s="4">
        <v>99808</v>
      </c>
      <c r="F7506" s="4"/>
      <c r="G7506" s="4">
        <v>99808</v>
      </c>
      <c r="H7506" s="4">
        <v>99808</v>
      </c>
      <c r="I7506" s="4">
        <v>99808</v>
      </c>
      <c r="J7506" s="4"/>
      <c r="K7506" s="3" t="s">
        <v>1451</v>
      </c>
      <c r="L7506" s="4"/>
    </row>
    <row r="7507" spans="2:12" x14ac:dyDescent="0.3">
      <c r="B7507" s="3" t="s">
        <v>296</v>
      </c>
      <c r="C7507" s="4">
        <v>2021</v>
      </c>
      <c r="D7507" s="3" t="s">
        <v>1446</v>
      </c>
      <c r="E7507" s="4">
        <v>5810758</v>
      </c>
      <c r="F7507" s="4">
        <v>1914324</v>
      </c>
      <c r="G7507" s="4">
        <v>3896434</v>
      </c>
      <c r="H7507" s="4">
        <v>211555</v>
      </c>
      <c r="I7507" s="4">
        <v>0</v>
      </c>
      <c r="J7507" s="4">
        <v>0</v>
      </c>
      <c r="K7507" s="3" t="s">
        <v>1459</v>
      </c>
      <c r="L7507" s="4">
        <v>0.32944479876807808</v>
      </c>
    </row>
    <row r="7508" spans="2:12" x14ac:dyDescent="0.3">
      <c r="B7508" s="3" t="s">
        <v>296</v>
      </c>
      <c r="C7508" s="4">
        <v>2021</v>
      </c>
      <c r="D7508" s="3" t="s">
        <v>1448</v>
      </c>
      <c r="E7508" s="4">
        <v>657554</v>
      </c>
      <c r="F7508" s="4">
        <v>544736</v>
      </c>
      <c r="G7508" s="4">
        <v>112818</v>
      </c>
      <c r="H7508" s="4">
        <v>0</v>
      </c>
      <c r="I7508" s="4">
        <v>0</v>
      </c>
      <c r="J7508" s="4">
        <v>0</v>
      </c>
      <c r="K7508" s="3" t="s">
        <v>1459</v>
      </c>
      <c r="L7508" s="4">
        <v>0.82842777931546308</v>
      </c>
    </row>
    <row r="7509" spans="2:12" x14ac:dyDescent="0.3">
      <c r="B7509" s="3" t="s">
        <v>296</v>
      </c>
      <c r="C7509" s="4">
        <v>2021</v>
      </c>
      <c r="D7509" s="3" t="s">
        <v>1449</v>
      </c>
      <c r="E7509" s="4">
        <v>3128953</v>
      </c>
      <c r="F7509" s="4">
        <v>1536274</v>
      </c>
      <c r="G7509" s="4">
        <v>1592679</v>
      </c>
      <c r="H7509" s="4">
        <v>68854</v>
      </c>
      <c r="I7509" s="4">
        <v>0</v>
      </c>
      <c r="J7509" s="4">
        <v>0</v>
      </c>
      <c r="K7509" s="3" t="s">
        <v>1459</v>
      </c>
      <c r="L7509" s="4">
        <v>0.49098660158845464</v>
      </c>
    </row>
    <row r="7510" spans="2:12" x14ac:dyDescent="0.3">
      <c r="B7510" s="3" t="s">
        <v>296</v>
      </c>
      <c r="C7510" s="4">
        <v>2021</v>
      </c>
      <c r="D7510" s="3" t="s">
        <v>1450</v>
      </c>
      <c r="E7510" s="4">
        <v>3888915</v>
      </c>
      <c r="F7510" s="4"/>
      <c r="G7510" s="4">
        <v>3888915</v>
      </c>
      <c r="H7510" s="4">
        <v>58571</v>
      </c>
      <c r="I7510" s="4">
        <v>3888915</v>
      </c>
      <c r="J7510" s="4"/>
      <c r="K7510" s="3" t="s">
        <v>1451</v>
      </c>
      <c r="L7510" s="4"/>
    </row>
    <row r="7511" spans="2:12" x14ac:dyDescent="0.3">
      <c r="B7511" s="3" t="s">
        <v>296</v>
      </c>
      <c r="C7511" s="4">
        <v>2021</v>
      </c>
      <c r="D7511" s="3" t="s">
        <v>1452</v>
      </c>
      <c r="E7511" s="4">
        <v>789825</v>
      </c>
      <c r="F7511" s="4">
        <v>178734</v>
      </c>
      <c r="G7511" s="4">
        <v>611091</v>
      </c>
      <c r="H7511" s="4">
        <v>45368</v>
      </c>
      <c r="I7511" s="4">
        <v>45368</v>
      </c>
      <c r="J7511" s="4">
        <v>0</v>
      </c>
      <c r="K7511" s="3" t="s">
        <v>1447</v>
      </c>
      <c r="L7511" s="4">
        <v>0.22629569841420569</v>
      </c>
    </row>
    <row r="7512" spans="2:12" x14ac:dyDescent="0.3">
      <c r="B7512" s="3" t="s">
        <v>296</v>
      </c>
      <c r="C7512" s="4">
        <v>2021</v>
      </c>
      <c r="D7512" s="3" t="s">
        <v>1453</v>
      </c>
      <c r="E7512" s="4">
        <v>1489690</v>
      </c>
      <c r="F7512" s="4">
        <v>797699</v>
      </c>
      <c r="G7512" s="4">
        <v>691991</v>
      </c>
      <c r="H7512" s="4">
        <v>41764</v>
      </c>
      <c r="I7512" s="4">
        <v>0</v>
      </c>
      <c r="J7512" s="4">
        <v>0</v>
      </c>
      <c r="K7512" s="3" t="s">
        <v>1451</v>
      </c>
      <c r="L7512" s="4">
        <v>0.53547986493834288</v>
      </c>
    </row>
    <row r="7513" spans="2:12" x14ac:dyDescent="0.3">
      <c r="B7513" s="3" t="s">
        <v>296</v>
      </c>
      <c r="C7513" s="4">
        <v>2021</v>
      </c>
      <c r="D7513" s="3" t="s">
        <v>1454</v>
      </c>
      <c r="E7513" s="4">
        <v>2586262</v>
      </c>
      <c r="F7513" s="4">
        <v>1256180</v>
      </c>
      <c r="G7513" s="4">
        <v>1330082</v>
      </c>
      <c r="H7513" s="4">
        <v>9257</v>
      </c>
      <c r="I7513" s="4">
        <v>0</v>
      </c>
      <c r="J7513" s="4">
        <v>0</v>
      </c>
      <c r="K7513" s="3" t="s">
        <v>1459</v>
      </c>
      <c r="L7513" s="4">
        <v>0.48571258441720133</v>
      </c>
    </row>
    <row r="7514" spans="2:12" x14ac:dyDescent="0.3">
      <c r="B7514" s="3" t="s">
        <v>296</v>
      </c>
      <c r="C7514" s="4">
        <v>2021</v>
      </c>
      <c r="D7514" s="3" t="s">
        <v>1455</v>
      </c>
      <c r="E7514" s="4">
        <v>3523624</v>
      </c>
      <c r="F7514" s="4">
        <v>1362420</v>
      </c>
      <c r="G7514" s="4">
        <v>2161204</v>
      </c>
      <c r="H7514" s="4">
        <v>0</v>
      </c>
      <c r="I7514" s="4">
        <v>0</v>
      </c>
      <c r="J7514" s="4">
        <v>0</v>
      </c>
      <c r="K7514" s="3" t="s">
        <v>1460</v>
      </c>
      <c r="L7514" s="4">
        <v>0.38665305946377931</v>
      </c>
    </row>
    <row r="7515" spans="2:12" x14ac:dyDescent="0.3">
      <c r="B7515" s="3" t="s">
        <v>296</v>
      </c>
      <c r="C7515" s="4">
        <v>2021</v>
      </c>
      <c r="D7515" s="3" t="s">
        <v>1456</v>
      </c>
      <c r="E7515" s="4">
        <v>11107897</v>
      </c>
      <c r="F7515" s="4">
        <v>8138166</v>
      </c>
      <c r="G7515" s="4">
        <v>2969731</v>
      </c>
      <c r="H7515" s="4">
        <v>220281</v>
      </c>
      <c r="I7515" s="4">
        <v>0</v>
      </c>
      <c r="J7515" s="4">
        <v>0</v>
      </c>
      <c r="K7515" s="3" t="s">
        <v>1460</v>
      </c>
      <c r="L7515" s="4">
        <v>0.73264687276088358</v>
      </c>
    </row>
    <row r="7516" spans="2:12" x14ac:dyDescent="0.3">
      <c r="B7516" s="3" t="s">
        <v>296</v>
      </c>
      <c r="C7516" s="4">
        <v>2021</v>
      </c>
      <c r="D7516" s="3" t="s">
        <v>1457</v>
      </c>
      <c r="E7516" s="4">
        <v>6587180</v>
      </c>
      <c r="F7516" s="4">
        <v>2938284</v>
      </c>
      <c r="G7516" s="4">
        <v>3648896</v>
      </c>
      <c r="H7516" s="4">
        <v>0</v>
      </c>
      <c r="I7516" s="4">
        <v>0</v>
      </c>
      <c r="J7516" s="4">
        <v>0</v>
      </c>
      <c r="K7516" s="3" t="s">
        <v>1460</v>
      </c>
      <c r="L7516" s="4">
        <v>0.44606098512565318</v>
      </c>
    </row>
    <row r="7517" spans="2:12" x14ac:dyDescent="0.3">
      <c r="B7517" s="3" t="s">
        <v>296</v>
      </c>
      <c r="C7517" s="4">
        <v>2021</v>
      </c>
      <c r="D7517" s="3" t="s">
        <v>1458</v>
      </c>
      <c r="E7517" s="4">
        <v>235269</v>
      </c>
      <c r="F7517" s="4"/>
      <c r="G7517" s="4">
        <v>235269</v>
      </c>
      <c r="H7517" s="4">
        <v>235269</v>
      </c>
      <c r="I7517" s="4">
        <v>235269</v>
      </c>
      <c r="J7517" s="4"/>
      <c r="K7517" s="3" t="s">
        <v>1451</v>
      </c>
      <c r="L7517" s="4"/>
    </row>
    <row r="7518" spans="2:12" x14ac:dyDescent="0.3">
      <c r="B7518" s="3" t="s">
        <v>296</v>
      </c>
      <c r="C7518" s="4">
        <v>2022</v>
      </c>
      <c r="D7518" s="3" t="s">
        <v>1446</v>
      </c>
      <c r="E7518" s="4">
        <v>5890574</v>
      </c>
      <c r="F7518" s="4">
        <v>2087505</v>
      </c>
      <c r="G7518" s="4">
        <v>3803069</v>
      </c>
      <c r="H7518" s="4">
        <v>74505</v>
      </c>
      <c r="I7518" s="4">
        <v>0</v>
      </c>
      <c r="J7518" s="4">
        <v>0</v>
      </c>
      <c r="K7518" s="3" t="s">
        <v>1459</v>
      </c>
      <c r="L7518" s="4">
        <v>0.35438057479627622</v>
      </c>
    </row>
    <row r="7519" spans="2:12" x14ac:dyDescent="0.3">
      <c r="B7519" s="3" t="s">
        <v>296</v>
      </c>
      <c r="C7519" s="4">
        <v>2022</v>
      </c>
      <c r="D7519" s="3" t="s">
        <v>1448</v>
      </c>
      <c r="E7519" s="4">
        <v>657557</v>
      </c>
      <c r="F7519" s="4">
        <v>564509</v>
      </c>
      <c r="G7519" s="4">
        <v>93048</v>
      </c>
      <c r="H7519" s="4">
        <v>0</v>
      </c>
      <c r="I7519" s="4">
        <v>0</v>
      </c>
      <c r="J7519" s="4">
        <v>0</v>
      </c>
      <c r="K7519" s="3" t="s">
        <v>1459</v>
      </c>
      <c r="L7519" s="4">
        <v>0.85849439668348149</v>
      </c>
    </row>
    <row r="7520" spans="2:12" x14ac:dyDescent="0.3">
      <c r="B7520" s="3" t="s">
        <v>296</v>
      </c>
      <c r="C7520" s="4">
        <v>2022</v>
      </c>
      <c r="D7520" s="3" t="s">
        <v>1449</v>
      </c>
      <c r="E7520" s="4">
        <v>2635780</v>
      </c>
      <c r="F7520" s="4">
        <v>1706148</v>
      </c>
      <c r="G7520" s="4">
        <v>929632</v>
      </c>
      <c r="H7520" s="4">
        <v>1137848</v>
      </c>
      <c r="I7520" s="4">
        <v>0</v>
      </c>
      <c r="J7520" s="4">
        <v>0</v>
      </c>
      <c r="K7520" s="3" t="s">
        <v>1459</v>
      </c>
      <c r="L7520" s="4">
        <v>0.64730288567331118</v>
      </c>
    </row>
    <row r="7521" spans="2:12" x14ac:dyDescent="0.3">
      <c r="B7521" s="3" t="s">
        <v>296</v>
      </c>
      <c r="C7521" s="4">
        <v>2022</v>
      </c>
      <c r="D7521" s="3" t="s">
        <v>1450</v>
      </c>
      <c r="E7521" s="4">
        <v>3983845</v>
      </c>
      <c r="F7521" s="4"/>
      <c r="G7521" s="4">
        <v>3983845</v>
      </c>
      <c r="H7521" s="4">
        <v>94930</v>
      </c>
      <c r="I7521" s="4">
        <v>3983845</v>
      </c>
      <c r="J7521" s="4"/>
      <c r="K7521" s="3" t="s">
        <v>1451</v>
      </c>
      <c r="L7521" s="4"/>
    </row>
    <row r="7522" spans="2:12" x14ac:dyDescent="0.3">
      <c r="B7522" s="3" t="s">
        <v>296</v>
      </c>
      <c r="C7522" s="4">
        <v>2022</v>
      </c>
      <c r="D7522" s="3" t="s">
        <v>1452</v>
      </c>
      <c r="E7522" s="4">
        <v>835193</v>
      </c>
      <c r="F7522" s="4">
        <v>199614</v>
      </c>
      <c r="G7522" s="4">
        <v>635579</v>
      </c>
      <c r="H7522" s="4">
        <v>0</v>
      </c>
      <c r="I7522" s="4">
        <v>0</v>
      </c>
      <c r="J7522" s="4">
        <v>0</v>
      </c>
      <c r="K7522" s="3" t="s">
        <v>1447</v>
      </c>
      <c r="L7522" s="4">
        <v>0.23900343992346679</v>
      </c>
    </row>
    <row r="7523" spans="2:12" x14ac:dyDescent="0.3">
      <c r="B7523" s="3" t="s">
        <v>296</v>
      </c>
      <c r="C7523" s="4">
        <v>2022</v>
      </c>
      <c r="D7523" s="3" t="s">
        <v>1453</v>
      </c>
      <c r="E7523" s="4">
        <v>3191205</v>
      </c>
      <c r="F7523" s="4">
        <v>680042</v>
      </c>
      <c r="G7523" s="4">
        <v>2511163</v>
      </c>
      <c r="H7523" s="4">
        <v>87677</v>
      </c>
      <c r="I7523" s="4">
        <v>0</v>
      </c>
      <c r="J7523" s="4">
        <v>0</v>
      </c>
      <c r="K7523" s="3" t="s">
        <v>1451</v>
      </c>
      <c r="L7523" s="4">
        <v>0.21309881377097367</v>
      </c>
    </row>
    <row r="7524" spans="2:12" x14ac:dyDescent="0.3">
      <c r="B7524" s="3" t="s">
        <v>296</v>
      </c>
      <c r="C7524" s="4">
        <v>2022</v>
      </c>
      <c r="D7524" s="3" t="s">
        <v>1454</v>
      </c>
      <c r="E7524" s="4">
        <v>2551944</v>
      </c>
      <c r="F7524" s="4">
        <v>1581625</v>
      </c>
      <c r="G7524" s="4">
        <v>970319</v>
      </c>
      <c r="H7524" s="4">
        <v>10302</v>
      </c>
      <c r="I7524" s="4">
        <v>0</v>
      </c>
      <c r="J7524" s="4">
        <v>0</v>
      </c>
      <c r="K7524" s="3" t="s">
        <v>1459</v>
      </c>
      <c r="L7524" s="4">
        <v>0.61977261256516603</v>
      </c>
    </row>
    <row r="7525" spans="2:12" x14ac:dyDescent="0.3">
      <c r="B7525" s="3" t="s">
        <v>296</v>
      </c>
      <c r="C7525" s="4">
        <v>2022</v>
      </c>
      <c r="D7525" s="3" t="s">
        <v>1455</v>
      </c>
      <c r="E7525" s="4">
        <v>3804668</v>
      </c>
      <c r="F7525" s="4">
        <v>1493877</v>
      </c>
      <c r="G7525" s="4">
        <v>2310791</v>
      </c>
      <c r="H7525" s="4">
        <v>281044</v>
      </c>
      <c r="I7525" s="4">
        <v>0</v>
      </c>
      <c r="J7525" s="4">
        <v>0</v>
      </c>
      <c r="K7525" s="3" t="s">
        <v>1447</v>
      </c>
      <c r="L7525" s="4">
        <v>0.39264319514869628</v>
      </c>
    </row>
    <row r="7526" spans="2:12" x14ac:dyDescent="0.3">
      <c r="B7526" s="3" t="s">
        <v>296</v>
      </c>
      <c r="C7526" s="4">
        <v>2022</v>
      </c>
      <c r="D7526" s="3" t="s">
        <v>1456</v>
      </c>
      <c r="E7526" s="4">
        <v>11384023</v>
      </c>
      <c r="F7526" s="4">
        <v>8560579</v>
      </c>
      <c r="G7526" s="4">
        <v>2823444</v>
      </c>
      <c r="H7526" s="4">
        <v>267296</v>
      </c>
      <c r="I7526" s="4">
        <v>0</v>
      </c>
      <c r="J7526" s="4">
        <v>0</v>
      </c>
      <c r="K7526" s="3" t="s">
        <v>1447</v>
      </c>
      <c r="L7526" s="4">
        <v>0.75198187846247322</v>
      </c>
    </row>
    <row r="7527" spans="2:12" x14ac:dyDescent="0.3">
      <c r="B7527" s="3" t="s">
        <v>296</v>
      </c>
      <c r="C7527" s="4">
        <v>2022</v>
      </c>
      <c r="D7527" s="3" t="s">
        <v>1457</v>
      </c>
      <c r="E7527" s="4">
        <v>7183419</v>
      </c>
      <c r="F7527" s="4">
        <v>3057227</v>
      </c>
      <c r="G7527" s="4">
        <v>4126192</v>
      </c>
      <c r="H7527" s="4">
        <v>593949</v>
      </c>
      <c r="I7527" s="4">
        <v>0</v>
      </c>
      <c r="J7527" s="4">
        <v>0</v>
      </c>
      <c r="K7527" s="3" t="s">
        <v>1459</v>
      </c>
      <c r="L7527" s="4">
        <v>0.42559497086276049</v>
      </c>
    </row>
    <row r="7528" spans="2:12" x14ac:dyDescent="0.3">
      <c r="B7528" s="3" t="s">
        <v>296</v>
      </c>
      <c r="C7528" s="4">
        <v>2022</v>
      </c>
      <c r="D7528" s="3" t="s">
        <v>1458</v>
      </c>
      <c r="E7528" s="4">
        <v>2424069</v>
      </c>
      <c r="F7528" s="4"/>
      <c r="G7528" s="4">
        <v>2424069</v>
      </c>
      <c r="H7528" s="4">
        <v>2188798</v>
      </c>
      <c r="I7528" s="4">
        <v>2424069</v>
      </c>
      <c r="J7528" s="4"/>
      <c r="K7528" s="3" t="s">
        <v>1451</v>
      </c>
      <c r="L7528" s="4"/>
    </row>
    <row r="7529" spans="2:12" x14ac:dyDescent="0.3">
      <c r="B7529" s="3" t="s">
        <v>296</v>
      </c>
      <c r="C7529" s="4">
        <v>2023</v>
      </c>
      <c r="D7529" s="3" t="s">
        <v>1446</v>
      </c>
      <c r="E7529" s="4">
        <v>8747249</v>
      </c>
      <c r="F7529" s="4">
        <v>2568631</v>
      </c>
      <c r="G7529" s="4">
        <v>6178618</v>
      </c>
      <c r="H7529" s="4">
        <v>1758685</v>
      </c>
      <c r="I7529" s="4">
        <v>0</v>
      </c>
      <c r="J7529" s="4">
        <v>0</v>
      </c>
      <c r="K7529" s="3" t="s">
        <v>1459</v>
      </c>
      <c r="L7529" s="4">
        <v>0.29365015217927376</v>
      </c>
    </row>
    <row r="7530" spans="2:12" x14ac:dyDescent="0.3">
      <c r="B7530" s="3" t="s">
        <v>296</v>
      </c>
      <c r="C7530" s="4">
        <v>2023</v>
      </c>
      <c r="D7530" s="3" t="s">
        <v>1448</v>
      </c>
      <c r="E7530" s="4">
        <v>657557</v>
      </c>
      <c r="F7530" s="4">
        <v>564509</v>
      </c>
      <c r="G7530" s="4">
        <v>93048</v>
      </c>
      <c r="H7530" s="4">
        <v>0</v>
      </c>
      <c r="I7530" s="4">
        <v>0</v>
      </c>
      <c r="J7530" s="4">
        <v>0</v>
      </c>
      <c r="K7530" s="3" t="s">
        <v>1459</v>
      </c>
      <c r="L7530" s="4">
        <v>0.85849439668348149</v>
      </c>
    </row>
    <row r="7531" spans="2:12" x14ac:dyDescent="0.3">
      <c r="B7531" s="3" t="s">
        <v>296</v>
      </c>
      <c r="C7531" s="4">
        <v>2023</v>
      </c>
      <c r="D7531" s="3" t="s">
        <v>1449</v>
      </c>
      <c r="E7531" s="4">
        <v>3812814</v>
      </c>
      <c r="F7531" s="4">
        <v>1925453</v>
      </c>
      <c r="G7531" s="4">
        <v>1887361</v>
      </c>
      <c r="H7531" s="4">
        <v>109476</v>
      </c>
      <c r="I7531" s="4">
        <v>0</v>
      </c>
      <c r="J7531" s="4">
        <v>0</v>
      </c>
      <c r="K7531" s="3" t="s">
        <v>1459</v>
      </c>
      <c r="L7531" s="4">
        <v>0.50499526071819922</v>
      </c>
    </row>
    <row r="7532" spans="2:12" x14ac:dyDescent="0.3">
      <c r="B7532" s="3" t="s">
        <v>296</v>
      </c>
      <c r="C7532" s="4">
        <v>2023</v>
      </c>
      <c r="D7532" s="3" t="s">
        <v>1450</v>
      </c>
      <c r="E7532" s="4">
        <v>4073845</v>
      </c>
      <c r="F7532" s="4"/>
      <c r="G7532" s="4">
        <v>4073845</v>
      </c>
      <c r="H7532" s="4">
        <v>90000</v>
      </c>
      <c r="I7532" s="4">
        <v>4073845</v>
      </c>
      <c r="J7532" s="4"/>
      <c r="K7532" s="3" t="s">
        <v>1451</v>
      </c>
      <c r="L7532" s="4"/>
    </row>
    <row r="7533" spans="2:12" x14ac:dyDescent="0.3">
      <c r="B7533" s="3" t="s">
        <v>296</v>
      </c>
      <c r="C7533" s="4">
        <v>2023</v>
      </c>
      <c r="D7533" s="3" t="s">
        <v>1452</v>
      </c>
      <c r="E7533" s="4">
        <v>835193</v>
      </c>
      <c r="F7533" s="4">
        <v>220494</v>
      </c>
      <c r="G7533" s="4">
        <v>614699</v>
      </c>
      <c r="H7533" s="4">
        <v>0</v>
      </c>
      <c r="I7533" s="4">
        <v>0</v>
      </c>
      <c r="J7533" s="4">
        <v>0</v>
      </c>
      <c r="K7533" s="3" t="s">
        <v>1447</v>
      </c>
      <c r="L7533" s="4">
        <v>0.26400364945587429</v>
      </c>
    </row>
    <row r="7534" spans="2:12" x14ac:dyDescent="0.3">
      <c r="B7534" s="3" t="s">
        <v>296</v>
      </c>
      <c r="C7534" s="4">
        <v>2023</v>
      </c>
      <c r="D7534" s="3" t="s">
        <v>1453</v>
      </c>
      <c r="E7534" s="4">
        <v>2375682</v>
      </c>
      <c r="F7534" s="4">
        <v>930338</v>
      </c>
      <c r="G7534" s="4">
        <v>1445344</v>
      </c>
      <c r="H7534" s="4">
        <v>1820299</v>
      </c>
      <c r="I7534" s="4">
        <v>0</v>
      </c>
      <c r="J7534" s="4">
        <v>0</v>
      </c>
      <c r="K7534" s="3" t="s">
        <v>1451</v>
      </c>
      <c r="L7534" s="4">
        <v>0.39160880959657057</v>
      </c>
    </row>
    <row r="7535" spans="2:12" x14ac:dyDescent="0.3">
      <c r="B7535" s="3" t="s">
        <v>296</v>
      </c>
      <c r="C7535" s="4">
        <v>2023</v>
      </c>
      <c r="D7535" s="3" t="s">
        <v>1454</v>
      </c>
      <c r="E7535" s="4">
        <v>3853836</v>
      </c>
      <c r="F7535" s="4">
        <v>1594469</v>
      </c>
      <c r="G7535" s="4">
        <v>2259367</v>
      </c>
      <c r="H7535" s="4">
        <v>679632</v>
      </c>
      <c r="I7535" s="4">
        <v>0</v>
      </c>
      <c r="J7535" s="4">
        <v>0</v>
      </c>
      <c r="K7535" s="3" t="s">
        <v>1447</v>
      </c>
      <c r="L7535" s="4">
        <v>0.41373556113960219</v>
      </c>
    </row>
    <row r="7536" spans="2:12" x14ac:dyDescent="0.3">
      <c r="B7536" s="3" t="s">
        <v>296</v>
      </c>
      <c r="C7536" s="4">
        <v>2023</v>
      </c>
      <c r="D7536" s="3" t="s">
        <v>1455</v>
      </c>
      <c r="E7536" s="4">
        <v>5296435</v>
      </c>
      <c r="F7536" s="4">
        <v>1626043</v>
      </c>
      <c r="G7536" s="4">
        <v>3670392</v>
      </c>
      <c r="H7536" s="4">
        <v>0</v>
      </c>
      <c r="I7536" s="4">
        <v>0</v>
      </c>
      <c r="J7536" s="4">
        <v>0</v>
      </c>
      <c r="K7536" s="3" t="s">
        <v>1459</v>
      </c>
      <c r="L7536" s="4">
        <v>0.3070070717378765</v>
      </c>
    </row>
    <row r="7537" spans="2:12" x14ac:dyDescent="0.3">
      <c r="B7537" s="3" t="s">
        <v>296</v>
      </c>
      <c r="C7537" s="4">
        <v>2023</v>
      </c>
      <c r="D7537" s="3" t="s">
        <v>1456</v>
      </c>
      <c r="E7537" s="4">
        <v>11618825</v>
      </c>
      <c r="F7537" s="4">
        <v>8671994</v>
      </c>
      <c r="G7537" s="4">
        <v>2946831</v>
      </c>
      <c r="H7537" s="4">
        <v>243632</v>
      </c>
      <c r="I7537" s="4">
        <v>0</v>
      </c>
      <c r="J7537" s="4">
        <v>0</v>
      </c>
      <c r="K7537" s="3" t="s">
        <v>1459</v>
      </c>
      <c r="L7537" s="4">
        <v>0.74637443975617157</v>
      </c>
    </row>
    <row r="7538" spans="2:12" x14ac:dyDescent="0.3">
      <c r="B7538" s="3" t="s">
        <v>296</v>
      </c>
      <c r="C7538" s="4">
        <v>2023</v>
      </c>
      <c r="D7538" s="3" t="s">
        <v>1457</v>
      </c>
      <c r="E7538" s="4">
        <v>7193950</v>
      </c>
      <c r="F7538" s="4">
        <v>3172481</v>
      </c>
      <c r="G7538" s="4">
        <v>4021469</v>
      </c>
      <c r="H7538" s="4">
        <v>588256</v>
      </c>
      <c r="I7538" s="4">
        <v>0</v>
      </c>
      <c r="J7538" s="4">
        <v>0</v>
      </c>
      <c r="K7538" s="3" t="s">
        <v>1459</v>
      </c>
      <c r="L7538" s="4">
        <v>0.44099291765997817</v>
      </c>
    </row>
    <row r="7539" spans="2:12" x14ac:dyDescent="0.3">
      <c r="B7539" s="3" t="s">
        <v>296</v>
      </c>
      <c r="C7539" s="4">
        <v>2023</v>
      </c>
      <c r="D7539" s="3" t="s">
        <v>1458</v>
      </c>
      <c r="E7539" s="4">
        <v>6039999</v>
      </c>
      <c r="F7539" s="4"/>
      <c r="G7539" s="4">
        <v>6039999</v>
      </c>
      <c r="H7539" s="4">
        <v>3617930</v>
      </c>
      <c r="I7539" s="4">
        <v>6039999</v>
      </c>
      <c r="J7539" s="4"/>
      <c r="K7539" s="3" t="s">
        <v>1451</v>
      </c>
      <c r="L7539" s="4"/>
    </row>
    <row r="7540" spans="2:12" x14ac:dyDescent="0.3">
      <c r="B7540" s="3" t="s">
        <v>296</v>
      </c>
      <c r="C7540" s="4">
        <v>2024</v>
      </c>
      <c r="D7540" s="3" t="s">
        <v>1446</v>
      </c>
      <c r="E7540" s="4">
        <v>14677762</v>
      </c>
      <c r="F7540" s="4">
        <v>2921010</v>
      </c>
      <c r="G7540" s="4">
        <v>11756752</v>
      </c>
      <c r="H7540" s="4">
        <v>5486946</v>
      </c>
      <c r="I7540" s="4">
        <v>29862804</v>
      </c>
      <c r="J7540" s="4">
        <v>597256</v>
      </c>
      <c r="K7540" s="3" t="s">
        <v>1459</v>
      </c>
      <c r="L7540" s="4">
        <v>0.19900922225064011</v>
      </c>
    </row>
    <row r="7541" spans="2:12" x14ac:dyDescent="0.3">
      <c r="B7541" s="3" t="s">
        <v>296</v>
      </c>
      <c r="C7541" s="4">
        <v>2024</v>
      </c>
      <c r="D7541" s="3" t="s">
        <v>1448</v>
      </c>
      <c r="E7541" s="4">
        <v>657557</v>
      </c>
      <c r="F7541" s="4">
        <v>0</v>
      </c>
      <c r="G7541" s="4">
        <v>657557</v>
      </c>
      <c r="H7541" s="4">
        <v>0</v>
      </c>
      <c r="I7541" s="4">
        <v>4125511</v>
      </c>
      <c r="J7541" s="4">
        <v>103138</v>
      </c>
      <c r="K7541" s="3" t="s">
        <v>1459</v>
      </c>
      <c r="L7541" s="4">
        <v>0</v>
      </c>
    </row>
    <row r="7542" spans="2:12" x14ac:dyDescent="0.3">
      <c r="B7542" s="3" t="s">
        <v>296</v>
      </c>
      <c r="C7542" s="4">
        <v>2024</v>
      </c>
      <c r="D7542" s="3" t="s">
        <v>1449</v>
      </c>
      <c r="E7542" s="4">
        <v>5899611</v>
      </c>
      <c r="F7542" s="4">
        <v>3218742</v>
      </c>
      <c r="G7542" s="4">
        <v>2680869</v>
      </c>
      <c r="H7542" s="4">
        <v>803514</v>
      </c>
      <c r="I7542" s="4">
        <v>9258858</v>
      </c>
      <c r="J7542" s="4">
        <v>617566</v>
      </c>
      <c r="K7542" s="3" t="s">
        <v>1459</v>
      </c>
      <c r="L7542" s="4">
        <v>0.54558546317714851</v>
      </c>
    </row>
    <row r="7543" spans="2:12" x14ac:dyDescent="0.3">
      <c r="B7543" s="3" t="s">
        <v>296</v>
      </c>
      <c r="C7543" s="4">
        <v>2024</v>
      </c>
      <c r="D7543" s="3" t="s">
        <v>1450</v>
      </c>
      <c r="E7543" s="4">
        <v>4073844</v>
      </c>
      <c r="F7543" s="4"/>
      <c r="G7543" s="4">
        <v>4073844</v>
      </c>
      <c r="H7543" s="4">
        <v>0</v>
      </c>
      <c r="I7543" s="4">
        <v>4073844</v>
      </c>
      <c r="J7543" s="4"/>
      <c r="K7543" s="3" t="s">
        <v>1451</v>
      </c>
      <c r="L7543" s="4"/>
    </row>
    <row r="7544" spans="2:12" x14ac:dyDescent="0.3">
      <c r="B7544" s="3" t="s">
        <v>296</v>
      </c>
      <c r="C7544" s="4">
        <v>2024</v>
      </c>
      <c r="D7544" s="3" t="s">
        <v>1452</v>
      </c>
      <c r="E7544" s="4">
        <v>835193</v>
      </c>
      <c r="F7544" s="4">
        <v>0</v>
      </c>
      <c r="G7544" s="4">
        <v>835193</v>
      </c>
      <c r="H7544" s="4">
        <v>0</v>
      </c>
      <c r="I7544" s="4">
        <v>1495464</v>
      </c>
      <c r="J7544" s="4">
        <v>14955</v>
      </c>
      <c r="K7544" s="3" t="s">
        <v>1459</v>
      </c>
      <c r="L7544" s="4">
        <v>0</v>
      </c>
    </row>
    <row r="7545" spans="2:12" x14ac:dyDescent="0.3">
      <c r="B7545" s="3" t="s">
        <v>296</v>
      </c>
      <c r="C7545" s="4">
        <v>2024</v>
      </c>
      <c r="D7545" s="3" t="s">
        <v>1453</v>
      </c>
      <c r="E7545" s="4">
        <v>1456114</v>
      </c>
      <c r="F7545" s="4">
        <v>0</v>
      </c>
      <c r="G7545" s="4">
        <v>1456114</v>
      </c>
      <c r="H7545" s="4">
        <v>1132549</v>
      </c>
      <c r="I7545" s="4">
        <v>2213316</v>
      </c>
      <c r="J7545" s="4">
        <v>147628</v>
      </c>
      <c r="K7545" s="3" t="s">
        <v>1451</v>
      </c>
      <c r="L7545" s="4">
        <v>0</v>
      </c>
    </row>
    <row r="7546" spans="2:12" x14ac:dyDescent="0.3">
      <c r="B7546" s="3" t="s">
        <v>296</v>
      </c>
      <c r="C7546" s="4">
        <v>2024</v>
      </c>
      <c r="D7546" s="3" t="s">
        <v>1454</v>
      </c>
      <c r="E7546" s="4">
        <v>5238384</v>
      </c>
      <c r="F7546" s="4">
        <v>2588679</v>
      </c>
      <c r="G7546" s="4">
        <v>2649705</v>
      </c>
      <c r="H7546" s="4">
        <v>1041850</v>
      </c>
      <c r="I7546" s="4">
        <v>7603966</v>
      </c>
      <c r="J7546" s="4">
        <v>507185</v>
      </c>
      <c r="K7546" s="3" t="s">
        <v>1459</v>
      </c>
      <c r="L7546" s="4">
        <v>0.49417511201927922</v>
      </c>
    </row>
    <row r="7547" spans="2:12" x14ac:dyDescent="0.3">
      <c r="B7547" s="3" t="s">
        <v>296</v>
      </c>
      <c r="C7547" s="4">
        <v>2024</v>
      </c>
      <c r="D7547" s="3" t="s">
        <v>1455</v>
      </c>
      <c r="E7547" s="4">
        <v>4704348</v>
      </c>
      <c r="F7547" s="4">
        <v>1766453</v>
      </c>
      <c r="G7547" s="4">
        <v>2937895</v>
      </c>
      <c r="H7547" s="4">
        <v>0</v>
      </c>
      <c r="I7547" s="4">
        <v>159405571</v>
      </c>
      <c r="J7547" s="4">
        <v>228876</v>
      </c>
      <c r="K7547" s="3" t="s">
        <v>1459</v>
      </c>
      <c r="L7547" s="4">
        <v>0.37549369221834777</v>
      </c>
    </row>
    <row r="7548" spans="2:12" x14ac:dyDescent="0.3">
      <c r="B7548" s="3" t="s">
        <v>296</v>
      </c>
      <c r="C7548" s="4">
        <v>2024</v>
      </c>
      <c r="D7548" s="3" t="s">
        <v>1456</v>
      </c>
      <c r="E7548" s="4">
        <v>12207970</v>
      </c>
      <c r="F7548" s="4">
        <v>8856546</v>
      </c>
      <c r="G7548" s="4">
        <v>3351424</v>
      </c>
      <c r="H7548" s="4">
        <v>589145</v>
      </c>
      <c r="I7548" s="4">
        <v>219216006</v>
      </c>
      <c r="J7548" s="4">
        <v>0</v>
      </c>
      <c r="K7548" s="3" t="s">
        <v>1459</v>
      </c>
      <c r="L7548" s="4">
        <v>0.72547245774686542</v>
      </c>
    </row>
    <row r="7549" spans="2:12" x14ac:dyDescent="0.3">
      <c r="B7549" s="3" t="s">
        <v>296</v>
      </c>
      <c r="C7549" s="4">
        <v>2024</v>
      </c>
      <c r="D7549" s="3" t="s">
        <v>1457</v>
      </c>
      <c r="E7549" s="4">
        <v>13018183</v>
      </c>
      <c r="F7549" s="4">
        <v>3310081</v>
      </c>
      <c r="G7549" s="4">
        <v>9708102</v>
      </c>
      <c r="H7549" s="4">
        <v>5824232</v>
      </c>
      <c r="I7549" s="4">
        <v>36940928</v>
      </c>
      <c r="J7549" s="4">
        <v>589647</v>
      </c>
      <c r="K7549" s="3" t="s">
        <v>1459</v>
      </c>
      <c r="L7549" s="4">
        <v>0.25426597552054692</v>
      </c>
    </row>
    <row r="7550" spans="2:12" x14ac:dyDescent="0.3">
      <c r="B7550" s="3" t="s">
        <v>296</v>
      </c>
      <c r="C7550" s="4">
        <v>2024</v>
      </c>
      <c r="D7550" s="3" t="s">
        <v>1458</v>
      </c>
      <c r="E7550" s="4">
        <v>1140329</v>
      </c>
      <c r="F7550" s="4"/>
      <c r="G7550" s="4">
        <v>1140329</v>
      </c>
      <c r="H7550" s="4">
        <v>-5411481</v>
      </c>
      <c r="I7550" s="4">
        <v>1140329</v>
      </c>
      <c r="J7550" s="4"/>
      <c r="K7550" s="3" t="s">
        <v>1451</v>
      </c>
      <c r="L7550" s="4"/>
    </row>
    <row r="7551" spans="2:12" x14ac:dyDescent="0.3">
      <c r="B7551" s="3" t="s">
        <v>298</v>
      </c>
      <c r="C7551" s="4">
        <v>2019</v>
      </c>
      <c r="D7551" s="3" t="s">
        <v>1446</v>
      </c>
      <c r="E7551" s="4">
        <v>30179205</v>
      </c>
      <c r="F7551" s="4">
        <v>10384319</v>
      </c>
      <c r="G7551" s="4">
        <v>19794886</v>
      </c>
      <c r="H7551" s="4">
        <v>66243</v>
      </c>
      <c r="I7551" s="4">
        <v>0</v>
      </c>
      <c r="J7551" s="4">
        <v>0</v>
      </c>
      <c r="K7551" s="3" t="s">
        <v>1459</v>
      </c>
      <c r="L7551" s="4">
        <v>0.34408855369119234</v>
      </c>
    </row>
    <row r="7552" spans="2:12" x14ac:dyDescent="0.3">
      <c r="B7552" s="3" t="s">
        <v>298</v>
      </c>
      <c r="C7552" s="4">
        <v>2019</v>
      </c>
      <c r="D7552" s="3" t="s">
        <v>1448</v>
      </c>
      <c r="E7552" s="4">
        <v>20543144</v>
      </c>
      <c r="F7552" s="4">
        <v>7683664</v>
      </c>
      <c r="G7552" s="4">
        <v>12859480</v>
      </c>
      <c r="H7552" s="4">
        <v>374716</v>
      </c>
      <c r="I7552" s="4">
        <v>0</v>
      </c>
      <c r="J7552" s="4">
        <v>0</v>
      </c>
      <c r="K7552" s="3" t="s">
        <v>1459</v>
      </c>
      <c r="L7552" s="4">
        <v>0.37402570901513421</v>
      </c>
    </row>
    <row r="7553" spans="2:12" x14ac:dyDescent="0.3">
      <c r="B7553" s="3" t="s">
        <v>298</v>
      </c>
      <c r="C7553" s="4">
        <v>2019</v>
      </c>
      <c r="D7553" s="3" t="s">
        <v>1449</v>
      </c>
      <c r="E7553" s="4">
        <v>5868517</v>
      </c>
      <c r="F7553" s="4">
        <v>3917039</v>
      </c>
      <c r="G7553" s="4">
        <v>1951478</v>
      </c>
      <c r="H7553" s="4">
        <v>297456</v>
      </c>
      <c r="I7553" s="4">
        <v>0</v>
      </c>
      <c r="J7553" s="4">
        <v>0</v>
      </c>
      <c r="K7553" s="3" t="s">
        <v>1459</v>
      </c>
      <c r="L7553" s="4">
        <v>0.6674665848288418</v>
      </c>
    </row>
    <row r="7554" spans="2:12" x14ac:dyDescent="0.3">
      <c r="B7554" s="3" t="s">
        <v>298</v>
      </c>
      <c r="C7554" s="4">
        <v>2019</v>
      </c>
      <c r="D7554" s="3" t="s">
        <v>1450</v>
      </c>
      <c r="E7554" s="4">
        <v>39276088</v>
      </c>
      <c r="F7554" s="4"/>
      <c r="G7554" s="4">
        <v>39276088</v>
      </c>
      <c r="H7554" s="4">
        <v>1537574</v>
      </c>
      <c r="I7554" s="4">
        <v>39276088</v>
      </c>
      <c r="J7554" s="4"/>
      <c r="K7554" s="3" t="s">
        <v>1451</v>
      </c>
      <c r="L7554" s="4"/>
    </row>
    <row r="7555" spans="2:12" x14ac:dyDescent="0.3">
      <c r="B7555" s="3" t="s">
        <v>298</v>
      </c>
      <c r="C7555" s="4">
        <v>2019</v>
      </c>
      <c r="D7555" s="3" t="s">
        <v>1452</v>
      </c>
      <c r="E7555" s="4">
        <v>0</v>
      </c>
      <c r="F7555" s="4">
        <v>0</v>
      </c>
      <c r="G7555" s="4">
        <v>0</v>
      </c>
      <c r="H7555" s="4">
        <v>0</v>
      </c>
      <c r="I7555" s="4">
        <v>0</v>
      </c>
      <c r="J7555" s="4">
        <v>0</v>
      </c>
      <c r="K7555" s="3" t="s">
        <v>1451</v>
      </c>
      <c r="L7555" s="4"/>
    </row>
    <row r="7556" spans="2:12" x14ac:dyDescent="0.3">
      <c r="B7556" s="3" t="s">
        <v>298</v>
      </c>
      <c r="C7556" s="4">
        <v>2019</v>
      </c>
      <c r="D7556" s="3" t="s">
        <v>1453</v>
      </c>
      <c r="E7556" s="4">
        <v>20341535</v>
      </c>
      <c r="F7556" s="4">
        <v>9850499</v>
      </c>
      <c r="G7556" s="4">
        <v>10491036</v>
      </c>
      <c r="H7556" s="4">
        <v>200671</v>
      </c>
      <c r="I7556" s="4">
        <v>0</v>
      </c>
      <c r="J7556" s="4">
        <v>0</v>
      </c>
      <c r="K7556" s="3" t="s">
        <v>1451</v>
      </c>
      <c r="L7556" s="4">
        <v>0.48425544089961747</v>
      </c>
    </row>
    <row r="7557" spans="2:12" x14ac:dyDescent="0.3">
      <c r="B7557" s="3" t="s">
        <v>298</v>
      </c>
      <c r="C7557" s="4">
        <v>2019</v>
      </c>
      <c r="D7557" s="3" t="s">
        <v>1454</v>
      </c>
      <c r="E7557" s="4">
        <v>1672014</v>
      </c>
      <c r="F7557" s="4">
        <v>1074790</v>
      </c>
      <c r="G7557" s="4">
        <v>597224</v>
      </c>
      <c r="H7557" s="4">
        <v>17805</v>
      </c>
      <c r="I7557" s="4">
        <v>0</v>
      </c>
      <c r="J7557" s="4">
        <v>0</v>
      </c>
      <c r="K7557" s="3" t="s">
        <v>1459</v>
      </c>
      <c r="L7557" s="4">
        <v>0.64281160325212583</v>
      </c>
    </row>
    <row r="7558" spans="2:12" x14ac:dyDescent="0.3">
      <c r="B7558" s="3" t="s">
        <v>298</v>
      </c>
      <c r="C7558" s="4">
        <v>2019</v>
      </c>
      <c r="D7558" s="3" t="s">
        <v>1455</v>
      </c>
      <c r="E7558" s="4">
        <v>9855735</v>
      </c>
      <c r="F7558" s="4">
        <v>5519490</v>
      </c>
      <c r="G7558" s="4">
        <v>4336245</v>
      </c>
      <c r="H7558" s="4">
        <v>187765</v>
      </c>
      <c r="I7558" s="4">
        <v>0</v>
      </c>
      <c r="J7558" s="4">
        <v>0</v>
      </c>
      <c r="K7558" s="3" t="s">
        <v>1459</v>
      </c>
      <c r="L7558" s="4">
        <v>0.56002824751274261</v>
      </c>
    </row>
    <row r="7559" spans="2:12" x14ac:dyDescent="0.3">
      <c r="B7559" s="3" t="s">
        <v>298</v>
      </c>
      <c r="C7559" s="4">
        <v>2019</v>
      </c>
      <c r="D7559" s="3" t="s">
        <v>1456</v>
      </c>
      <c r="E7559" s="4">
        <v>44088554</v>
      </c>
      <c r="F7559" s="4">
        <v>27966412</v>
      </c>
      <c r="G7559" s="4">
        <v>16122142</v>
      </c>
      <c r="H7559" s="4">
        <v>275111</v>
      </c>
      <c r="I7559" s="4">
        <v>0</v>
      </c>
      <c r="J7559" s="4">
        <v>0</v>
      </c>
      <c r="K7559" s="3" t="s">
        <v>1459</v>
      </c>
      <c r="L7559" s="4">
        <v>0.63432363873852615</v>
      </c>
    </row>
    <row r="7560" spans="2:12" x14ac:dyDescent="0.3">
      <c r="B7560" s="3" t="s">
        <v>298</v>
      </c>
      <c r="C7560" s="4">
        <v>2019</v>
      </c>
      <c r="D7560" s="3" t="s">
        <v>1457</v>
      </c>
      <c r="E7560" s="4">
        <v>16107337</v>
      </c>
      <c r="F7560" s="4">
        <v>6069866</v>
      </c>
      <c r="G7560" s="4">
        <v>10037471</v>
      </c>
      <c r="H7560" s="4">
        <v>725343</v>
      </c>
      <c r="I7560" s="4">
        <v>0</v>
      </c>
      <c r="J7560" s="4">
        <v>0</v>
      </c>
      <c r="K7560" s="3" t="s">
        <v>1459</v>
      </c>
      <c r="L7560" s="4">
        <v>0.37683857983476721</v>
      </c>
    </row>
    <row r="7561" spans="2:12" x14ac:dyDescent="0.3">
      <c r="B7561" s="3" t="s">
        <v>298</v>
      </c>
      <c r="C7561" s="4">
        <v>2019</v>
      </c>
      <c r="D7561" s="3" t="s">
        <v>1458</v>
      </c>
      <c r="E7561" s="4">
        <v>5153526</v>
      </c>
      <c r="F7561" s="4"/>
      <c r="G7561" s="4">
        <v>5153526</v>
      </c>
      <c r="H7561" s="4">
        <v>3690811</v>
      </c>
      <c r="I7561" s="4">
        <v>5153526</v>
      </c>
      <c r="J7561" s="4"/>
      <c r="K7561" s="3" t="s">
        <v>1451</v>
      </c>
      <c r="L7561" s="4"/>
    </row>
    <row r="7562" spans="2:12" x14ac:dyDescent="0.3">
      <c r="B7562" s="3" t="s">
        <v>298</v>
      </c>
      <c r="C7562" s="4">
        <v>2020</v>
      </c>
      <c r="D7562" s="3" t="s">
        <v>1446</v>
      </c>
      <c r="E7562" s="4">
        <v>31759226</v>
      </c>
      <c r="F7562" s="4">
        <v>11098304</v>
      </c>
      <c r="G7562" s="4">
        <v>20660922</v>
      </c>
      <c r="H7562" s="4">
        <v>1580021</v>
      </c>
      <c r="I7562" s="4">
        <v>0</v>
      </c>
      <c r="J7562" s="4">
        <v>0</v>
      </c>
      <c r="K7562" s="3" t="s">
        <v>1459</v>
      </c>
      <c r="L7562" s="4">
        <v>0.34945133738460754</v>
      </c>
    </row>
    <row r="7563" spans="2:12" x14ac:dyDescent="0.3">
      <c r="B7563" s="3" t="s">
        <v>298</v>
      </c>
      <c r="C7563" s="4">
        <v>2020</v>
      </c>
      <c r="D7563" s="3" t="s">
        <v>1448</v>
      </c>
      <c r="E7563" s="4">
        <v>20999173</v>
      </c>
      <c r="F7563" s="4">
        <v>8046507</v>
      </c>
      <c r="G7563" s="4">
        <v>12952666</v>
      </c>
      <c r="H7563" s="4">
        <v>456029</v>
      </c>
      <c r="I7563" s="4">
        <v>0</v>
      </c>
      <c r="J7563" s="4">
        <v>0</v>
      </c>
      <c r="K7563" s="3" t="s">
        <v>1459</v>
      </c>
      <c r="L7563" s="4">
        <v>0.38318209007564252</v>
      </c>
    </row>
    <row r="7564" spans="2:12" x14ac:dyDescent="0.3">
      <c r="B7564" s="3" t="s">
        <v>298</v>
      </c>
      <c r="C7564" s="4">
        <v>2020</v>
      </c>
      <c r="D7564" s="3" t="s">
        <v>1449</v>
      </c>
      <c r="E7564" s="4">
        <v>6330190</v>
      </c>
      <c r="F7564" s="4">
        <v>4136608</v>
      </c>
      <c r="G7564" s="4">
        <v>2193582</v>
      </c>
      <c r="H7564" s="4">
        <v>566423</v>
      </c>
      <c r="I7564" s="4">
        <v>0</v>
      </c>
      <c r="J7564" s="4">
        <v>0</v>
      </c>
      <c r="K7564" s="3" t="s">
        <v>1459</v>
      </c>
      <c r="L7564" s="4">
        <v>0.65347296052725112</v>
      </c>
    </row>
    <row r="7565" spans="2:12" x14ac:dyDescent="0.3">
      <c r="B7565" s="3" t="s">
        <v>298</v>
      </c>
      <c r="C7565" s="4">
        <v>2020</v>
      </c>
      <c r="D7565" s="3" t="s">
        <v>1450</v>
      </c>
      <c r="E7565" s="4">
        <v>38782434</v>
      </c>
      <c r="F7565" s="4"/>
      <c r="G7565" s="4">
        <v>38782434</v>
      </c>
      <c r="H7565" s="4">
        <v>467304</v>
      </c>
      <c r="I7565" s="4">
        <v>38782434</v>
      </c>
      <c r="J7565" s="4"/>
      <c r="K7565" s="3" t="s">
        <v>1451</v>
      </c>
      <c r="L7565" s="4"/>
    </row>
    <row r="7566" spans="2:12" x14ac:dyDescent="0.3">
      <c r="B7566" s="3" t="s">
        <v>298</v>
      </c>
      <c r="C7566" s="4">
        <v>2020</v>
      </c>
      <c r="D7566" s="3" t="s">
        <v>1452</v>
      </c>
      <c r="E7566" s="4">
        <v>0</v>
      </c>
      <c r="F7566" s="4">
        <v>0</v>
      </c>
      <c r="G7566" s="4">
        <v>0</v>
      </c>
      <c r="H7566" s="4">
        <v>0</v>
      </c>
      <c r="I7566" s="4">
        <v>0</v>
      </c>
      <c r="J7566" s="4">
        <v>0</v>
      </c>
      <c r="K7566" s="3" t="s">
        <v>1459</v>
      </c>
      <c r="L7566" s="4"/>
    </row>
    <row r="7567" spans="2:12" x14ac:dyDescent="0.3">
      <c r="B7567" s="3" t="s">
        <v>298</v>
      </c>
      <c r="C7567" s="4">
        <v>2020</v>
      </c>
      <c r="D7567" s="3" t="s">
        <v>1453</v>
      </c>
      <c r="E7567" s="4">
        <v>25432681</v>
      </c>
      <c r="F7567" s="4">
        <v>10346889</v>
      </c>
      <c r="G7567" s="4">
        <v>15085792</v>
      </c>
      <c r="H7567" s="4">
        <v>5091146</v>
      </c>
      <c r="I7567" s="4">
        <v>0</v>
      </c>
      <c r="J7567" s="4">
        <v>0</v>
      </c>
      <c r="K7567" s="3" t="s">
        <v>1451</v>
      </c>
      <c r="L7567" s="4">
        <v>0.40683437974942555</v>
      </c>
    </row>
    <row r="7568" spans="2:12" x14ac:dyDescent="0.3">
      <c r="B7568" s="3" t="s">
        <v>298</v>
      </c>
      <c r="C7568" s="4">
        <v>2020</v>
      </c>
      <c r="D7568" s="3" t="s">
        <v>1454</v>
      </c>
      <c r="E7568" s="4">
        <v>1672014</v>
      </c>
      <c r="F7568" s="4">
        <v>1116676</v>
      </c>
      <c r="G7568" s="4">
        <v>555338</v>
      </c>
      <c r="H7568" s="4">
        <v>0</v>
      </c>
      <c r="I7568" s="4">
        <v>0</v>
      </c>
      <c r="J7568" s="4">
        <v>0</v>
      </c>
      <c r="K7568" s="3" t="s">
        <v>1459</v>
      </c>
      <c r="L7568" s="4">
        <v>0.66786282889975801</v>
      </c>
    </row>
    <row r="7569" spans="2:12" x14ac:dyDescent="0.3">
      <c r="B7569" s="3" t="s">
        <v>298</v>
      </c>
      <c r="C7569" s="4">
        <v>2020</v>
      </c>
      <c r="D7569" s="3" t="s">
        <v>1455</v>
      </c>
      <c r="E7569" s="4">
        <v>10100843</v>
      </c>
      <c r="F7569" s="4">
        <v>5687837</v>
      </c>
      <c r="G7569" s="4">
        <v>4413006</v>
      </c>
      <c r="H7569" s="4">
        <v>245108</v>
      </c>
      <c r="I7569" s="4">
        <v>0</v>
      </c>
      <c r="J7569" s="4">
        <v>0</v>
      </c>
      <c r="K7569" s="3" t="s">
        <v>1459</v>
      </c>
      <c r="L7569" s="4">
        <v>0.56310517844896713</v>
      </c>
    </row>
    <row r="7570" spans="2:12" x14ac:dyDescent="0.3">
      <c r="B7570" s="3" t="s">
        <v>298</v>
      </c>
      <c r="C7570" s="4">
        <v>2020</v>
      </c>
      <c r="D7570" s="3" t="s">
        <v>1456</v>
      </c>
      <c r="E7570" s="4">
        <v>44799919</v>
      </c>
      <c r="F7570" s="4">
        <v>28996627</v>
      </c>
      <c r="G7570" s="4">
        <v>15803292</v>
      </c>
      <c r="H7570" s="4">
        <v>783413</v>
      </c>
      <c r="I7570" s="4">
        <v>0</v>
      </c>
      <c r="J7570" s="4">
        <v>0</v>
      </c>
      <c r="K7570" s="3" t="s">
        <v>1459</v>
      </c>
      <c r="L7570" s="4">
        <v>0.64724730863910718</v>
      </c>
    </row>
    <row r="7571" spans="2:12" x14ac:dyDescent="0.3">
      <c r="B7571" s="3" t="s">
        <v>298</v>
      </c>
      <c r="C7571" s="4">
        <v>2020</v>
      </c>
      <c r="D7571" s="3" t="s">
        <v>1457</v>
      </c>
      <c r="E7571" s="4">
        <v>16191037</v>
      </c>
      <c r="F7571" s="4">
        <v>6301053</v>
      </c>
      <c r="G7571" s="4">
        <v>9889984</v>
      </c>
      <c r="H7571" s="4">
        <v>83700</v>
      </c>
      <c r="I7571" s="4">
        <v>0</v>
      </c>
      <c r="J7571" s="4">
        <v>0</v>
      </c>
      <c r="K7571" s="3" t="s">
        <v>1459</v>
      </c>
      <c r="L7571" s="4">
        <v>0.38916920515962011</v>
      </c>
    </row>
    <row r="7572" spans="2:12" x14ac:dyDescent="0.3">
      <c r="B7572" s="3" t="s">
        <v>298</v>
      </c>
      <c r="C7572" s="4">
        <v>2020</v>
      </c>
      <c r="D7572" s="3" t="s">
        <v>1458</v>
      </c>
      <c r="E7572" s="4">
        <v>1205944</v>
      </c>
      <c r="F7572" s="4"/>
      <c r="G7572" s="4">
        <v>1205944</v>
      </c>
      <c r="H7572" s="4">
        <v>-3947582</v>
      </c>
      <c r="I7572" s="4">
        <v>1205944</v>
      </c>
      <c r="J7572" s="4"/>
      <c r="K7572" s="3" t="s">
        <v>1451</v>
      </c>
      <c r="L7572" s="4"/>
    </row>
    <row r="7573" spans="2:12" x14ac:dyDescent="0.3">
      <c r="B7573" s="3" t="s">
        <v>298</v>
      </c>
      <c r="C7573" s="4">
        <v>2021</v>
      </c>
      <c r="D7573" s="3" t="s">
        <v>1446</v>
      </c>
      <c r="E7573" s="4">
        <v>31796545</v>
      </c>
      <c r="F7573" s="4">
        <v>11800568</v>
      </c>
      <c r="G7573" s="4">
        <v>19995977</v>
      </c>
      <c r="H7573" s="4">
        <v>37319</v>
      </c>
      <c r="I7573" s="4">
        <v>60904306</v>
      </c>
      <c r="J7573" s="4">
        <v>1247174</v>
      </c>
      <c r="K7573" s="3" t="s">
        <v>1447</v>
      </c>
      <c r="L7573" s="4">
        <v>0.37112736619654746</v>
      </c>
    </row>
    <row r="7574" spans="2:12" x14ac:dyDescent="0.3">
      <c r="B7574" s="3" t="s">
        <v>298</v>
      </c>
      <c r="C7574" s="4">
        <v>2021</v>
      </c>
      <c r="D7574" s="3" t="s">
        <v>1448</v>
      </c>
      <c r="E7574" s="4">
        <v>21133676</v>
      </c>
      <c r="F7574" s="4">
        <v>8411592</v>
      </c>
      <c r="G7574" s="4">
        <v>12722084</v>
      </c>
      <c r="H7574" s="4">
        <v>134503</v>
      </c>
      <c r="I7574" s="4">
        <v>46781917</v>
      </c>
      <c r="J7574" s="4">
        <v>753446</v>
      </c>
      <c r="K7574" s="3" t="s">
        <v>1447</v>
      </c>
      <c r="L7574" s="4">
        <v>0.39801840437035185</v>
      </c>
    </row>
    <row r="7575" spans="2:12" x14ac:dyDescent="0.3">
      <c r="B7575" s="3" t="s">
        <v>298</v>
      </c>
      <c r="C7575" s="4">
        <v>2021</v>
      </c>
      <c r="D7575" s="3" t="s">
        <v>1449</v>
      </c>
      <c r="E7575" s="4">
        <v>6747908</v>
      </c>
      <c r="F7575" s="4">
        <v>4354026</v>
      </c>
      <c r="G7575" s="4">
        <v>2393882</v>
      </c>
      <c r="H7575" s="4">
        <v>566591</v>
      </c>
      <c r="I7575" s="4">
        <v>10744550</v>
      </c>
      <c r="J7575" s="4">
        <v>527611</v>
      </c>
      <c r="K7575" s="3" t="s">
        <v>1447</v>
      </c>
      <c r="L7575" s="4">
        <v>0.64524086576165529</v>
      </c>
    </row>
    <row r="7576" spans="2:12" x14ac:dyDescent="0.3">
      <c r="B7576" s="3" t="s">
        <v>298</v>
      </c>
      <c r="C7576" s="4">
        <v>2021</v>
      </c>
      <c r="D7576" s="3" t="s">
        <v>1450</v>
      </c>
      <c r="E7576" s="4">
        <v>38432523</v>
      </c>
      <c r="F7576" s="4"/>
      <c r="G7576" s="4">
        <v>38432523</v>
      </c>
      <c r="H7576" s="4">
        <v>0</v>
      </c>
      <c r="I7576" s="4">
        <v>38432523</v>
      </c>
      <c r="J7576" s="4"/>
      <c r="K7576" s="3" t="s">
        <v>1451</v>
      </c>
      <c r="L7576" s="4"/>
    </row>
    <row r="7577" spans="2:12" x14ac:dyDescent="0.3">
      <c r="B7577" s="3" t="s">
        <v>298</v>
      </c>
      <c r="C7577" s="4">
        <v>2021</v>
      </c>
      <c r="D7577" s="3" t="s">
        <v>1452</v>
      </c>
      <c r="E7577" s="4">
        <v>0</v>
      </c>
      <c r="F7577" s="4">
        <v>0</v>
      </c>
      <c r="G7577" s="4">
        <v>0</v>
      </c>
      <c r="H7577" s="4">
        <v>0</v>
      </c>
      <c r="I7577" s="4">
        <v>0</v>
      </c>
      <c r="J7577" s="4">
        <v>0</v>
      </c>
      <c r="K7577" s="3" t="s">
        <v>1447</v>
      </c>
      <c r="L7577" s="4"/>
    </row>
    <row r="7578" spans="2:12" x14ac:dyDescent="0.3">
      <c r="B7578" s="3" t="s">
        <v>298</v>
      </c>
      <c r="C7578" s="4">
        <v>2021</v>
      </c>
      <c r="D7578" s="3" t="s">
        <v>1453</v>
      </c>
      <c r="E7578" s="4">
        <v>25432681</v>
      </c>
      <c r="F7578" s="4">
        <v>10843213</v>
      </c>
      <c r="G7578" s="4">
        <v>14589468</v>
      </c>
      <c r="H7578" s="4">
        <v>0</v>
      </c>
      <c r="I7578" s="4">
        <v>0</v>
      </c>
      <c r="J7578" s="4">
        <v>0</v>
      </c>
      <c r="K7578" s="3" t="s">
        <v>1451</v>
      </c>
      <c r="L7578" s="4">
        <v>0.42634958540155482</v>
      </c>
    </row>
    <row r="7579" spans="2:12" x14ac:dyDescent="0.3">
      <c r="B7579" s="3" t="s">
        <v>298</v>
      </c>
      <c r="C7579" s="4">
        <v>2021</v>
      </c>
      <c r="D7579" s="3" t="s">
        <v>1454</v>
      </c>
      <c r="E7579" s="4">
        <v>1749991</v>
      </c>
      <c r="F7579" s="4">
        <v>1161054</v>
      </c>
      <c r="G7579" s="4">
        <v>588937</v>
      </c>
      <c r="H7579" s="4">
        <v>77977</v>
      </c>
      <c r="I7579" s="4">
        <v>8400926</v>
      </c>
      <c r="J7579" s="4">
        <v>160816</v>
      </c>
      <c r="K7579" s="3" t="s">
        <v>1447</v>
      </c>
      <c r="L7579" s="4">
        <v>0.66346284066603767</v>
      </c>
    </row>
    <row r="7580" spans="2:12" x14ac:dyDescent="0.3">
      <c r="B7580" s="3" t="s">
        <v>298</v>
      </c>
      <c r="C7580" s="4">
        <v>2021</v>
      </c>
      <c r="D7580" s="3" t="s">
        <v>1455</v>
      </c>
      <c r="E7580" s="4">
        <v>10242315</v>
      </c>
      <c r="F7580" s="4">
        <v>5858542</v>
      </c>
      <c r="G7580" s="4">
        <v>4383773</v>
      </c>
      <c r="H7580" s="4">
        <v>141472</v>
      </c>
      <c r="I7580" s="4">
        <v>45345351</v>
      </c>
      <c r="J7580" s="4">
        <v>729093</v>
      </c>
      <c r="K7580" s="3" t="s">
        <v>1447</v>
      </c>
      <c r="L7580" s="4">
        <v>0.57199392910684743</v>
      </c>
    </row>
    <row r="7581" spans="2:12" x14ac:dyDescent="0.3">
      <c r="B7581" s="3" t="s">
        <v>298</v>
      </c>
      <c r="C7581" s="4">
        <v>2021</v>
      </c>
      <c r="D7581" s="3" t="s">
        <v>1456</v>
      </c>
      <c r="E7581" s="4">
        <v>45157932</v>
      </c>
      <c r="F7581" s="4">
        <v>30107227</v>
      </c>
      <c r="G7581" s="4">
        <v>15050705</v>
      </c>
      <c r="H7581" s="4">
        <v>358013</v>
      </c>
      <c r="I7581" s="4">
        <v>79105974</v>
      </c>
      <c r="J7581" s="4">
        <v>1715426</v>
      </c>
      <c r="K7581" s="3" t="s">
        <v>1447</v>
      </c>
      <c r="L7581" s="4">
        <v>0.66670960485967334</v>
      </c>
    </row>
    <row r="7582" spans="2:12" x14ac:dyDescent="0.3">
      <c r="B7582" s="3" t="s">
        <v>298</v>
      </c>
      <c r="C7582" s="4">
        <v>2021</v>
      </c>
      <c r="D7582" s="3" t="s">
        <v>1457</v>
      </c>
      <c r="E7582" s="4">
        <v>16191037</v>
      </c>
      <c r="F7582" s="4">
        <v>6532240</v>
      </c>
      <c r="G7582" s="4">
        <v>9658797</v>
      </c>
      <c r="H7582" s="4">
        <v>0</v>
      </c>
      <c r="I7582" s="4">
        <v>65839028</v>
      </c>
      <c r="J7582" s="4">
        <v>923298</v>
      </c>
      <c r="K7582" s="3" t="s">
        <v>1447</v>
      </c>
      <c r="L7582" s="4">
        <v>0.40344790762938781</v>
      </c>
    </row>
    <row r="7583" spans="2:12" x14ac:dyDescent="0.3">
      <c r="B7583" s="3" t="s">
        <v>298</v>
      </c>
      <c r="C7583" s="4">
        <v>2021</v>
      </c>
      <c r="D7583" s="3" t="s">
        <v>1458</v>
      </c>
      <c r="E7583" s="4">
        <v>7237080</v>
      </c>
      <c r="F7583" s="4"/>
      <c r="G7583" s="4">
        <v>7237080</v>
      </c>
      <c r="H7583" s="4">
        <v>6031136</v>
      </c>
      <c r="I7583" s="4">
        <v>7237080</v>
      </c>
      <c r="J7583" s="4"/>
      <c r="K7583" s="3" t="s">
        <v>1451</v>
      </c>
      <c r="L7583" s="4"/>
    </row>
    <row r="7584" spans="2:12" x14ac:dyDescent="0.3">
      <c r="B7584" s="3" t="s">
        <v>298</v>
      </c>
      <c r="C7584" s="4">
        <v>2022</v>
      </c>
      <c r="D7584" s="3" t="s">
        <v>1446</v>
      </c>
      <c r="E7584" s="4">
        <v>32642014</v>
      </c>
      <c r="F7584" s="4">
        <v>12530725</v>
      </c>
      <c r="G7584" s="4">
        <v>20111289</v>
      </c>
      <c r="H7584" s="4">
        <v>815786</v>
      </c>
      <c r="I7584" s="4">
        <v>0</v>
      </c>
      <c r="J7584" s="4">
        <v>0</v>
      </c>
      <c r="K7584" s="3" t="s">
        <v>1447</v>
      </c>
      <c r="L7584" s="4">
        <v>0.38388332901272576</v>
      </c>
    </row>
    <row r="7585" spans="2:12" x14ac:dyDescent="0.3">
      <c r="B7585" s="3" t="s">
        <v>298</v>
      </c>
      <c r="C7585" s="4">
        <v>2022</v>
      </c>
      <c r="D7585" s="3" t="s">
        <v>1448</v>
      </c>
      <c r="E7585" s="4">
        <v>21228359</v>
      </c>
      <c r="F7585" s="4">
        <v>8778254</v>
      </c>
      <c r="G7585" s="4">
        <v>12450105</v>
      </c>
      <c r="H7585" s="4">
        <v>35593</v>
      </c>
      <c r="I7585" s="4">
        <v>0</v>
      </c>
      <c r="J7585" s="4">
        <v>0</v>
      </c>
      <c r="K7585" s="3" t="s">
        <v>1447</v>
      </c>
      <c r="L7585" s="4">
        <v>0.41351542999626112</v>
      </c>
    </row>
    <row r="7586" spans="2:12" x14ac:dyDescent="0.3">
      <c r="B7586" s="3" t="s">
        <v>298</v>
      </c>
      <c r="C7586" s="4">
        <v>2022</v>
      </c>
      <c r="D7586" s="3" t="s">
        <v>1449</v>
      </c>
      <c r="E7586" s="4">
        <v>7355562</v>
      </c>
      <c r="F7586" s="4">
        <v>4353230</v>
      </c>
      <c r="G7586" s="4">
        <v>3002332</v>
      </c>
      <c r="H7586" s="4">
        <v>573995</v>
      </c>
      <c r="I7586" s="4">
        <v>0</v>
      </c>
      <c r="J7586" s="4">
        <v>0</v>
      </c>
      <c r="K7586" s="3" t="s">
        <v>1447</v>
      </c>
      <c r="L7586" s="4">
        <v>0.59182833344345409</v>
      </c>
    </row>
    <row r="7587" spans="2:12" x14ac:dyDescent="0.3">
      <c r="B7587" s="3" t="s">
        <v>298</v>
      </c>
      <c r="C7587" s="4">
        <v>2022</v>
      </c>
      <c r="D7587" s="3" t="s">
        <v>1450</v>
      </c>
      <c r="E7587" s="4">
        <v>38432522</v>
      </c>
      <c r="F7587" s="4"/>
      <c r="G7587" s="4">
        <v>38432522</v>
      </c>
      <c r="H7587" s="4">
        <v>0</v>
      </c>
      <c r="I7587" s="4">
        <v>38432522</v>
      </c>
      <c r="J7587" s="4"/>
      <c r="K7587" s="3" t="s">
        <v>1451</v>
      </c>
      <c r="L7587" s="4"/>
    </row>
    <row r="7588" spans="2:12" x14ac:dyDescent="0.3">
      <c r="B7588" s="3" t="s">
        <v>298</v>
      </c>
      <c r="C7588" s="4">
        <v>2022</v>
      </c>
      <c r="D7588" s="3" t="s">
        <v>1452</v>
      </c>
      <c r="E7588" s="4">
        <v>0</v>
      </c>
      <c r="F7588" s="4">
        <v>0</v>
      </c>
      <c r="G7588" s="4">
        <v>0</v>
      </c>
      <c r="H7588" s="4">
        <v>0</v>
      </c>
      <c r="I7588" s="4">
        <v>0</v>
      </c>
      <c r="J7588" s="4">
        <v>0</v>
      </c>
      <c r="K7588" s="3" t="s">
        <v>1447</v>
      </c>
      <c r="L7588" s="4"/>
    </row>
    <row r="7589" spans="2:12" x14ac:dyDescent="0.3">
      <c r="B7589" s="3" t="s">
        <v>298</v>
      </c>
      <c r="C7589" s="4">
        <v>2022</v>
      </c>
      <c r="D7589" s="3" t="s">
        <v>1453</v>
      </c>
      <c r="E7589" s="4">
        <v>26069741</v>
      </c>
      <c r="F7589" s="4">
        <v>11348178</v>
      </c>
      <c r="G7589" s="4">
        <v>14721563</v>
      </c>
      <c r="H7589" s="4">
        <v>302751</v>
      </c>
      <c r="I7589" s="4">
        <v>0</v>
      </c>
      <c r="J7589" s="4">
        <v>0</v>
      </c>
      <c r="K7589" s="3" t="s">
        <v>1451</v>
      </c>
      <c r="L7589" s="4">
        <v>0.4353007573032659</v>
      </c>
    </row>
    <row r="7590" spans="2:12" x14ac:dyDescent="0.3">
      <c r="B7590" s="3" t="s">
        <v>298</v>
      </c>
      <c r="C7590" s="4">
        <v>2022</v>
      </c>
      <c r="D7590" s="3" t="s">
        <v>1454</v>
      </c>
      <c r="E7590" s="4">
        <v>1904812</v>
      </c>
      <c r="F7590" s="4">
        <v>1203964</v>
      </c>
      <c r="G7590" s="4">
        <v>700848</v>
      </c>
      <c r="H7590" s="4">
        <v>58200</v>
      </c>
      <c r="I7590" s="4">
        <v>0</v>
      </c>
      <c r="J7590" s="4">
        <v>0</v>
      </c>
      <c r="K7590" s="3" t="s">
        <v>1447</v>
      </c>
      <c r="L7590" s="4">
        <v>0.63206447670426269</v>
      </c>
    </row>
    <row r="7591" spans="2:12" x14ac:dyDescent="0.3">
      <c r="B7591" s="3" t="s">
        <v>298</v>
      </c>
      <c r="C7591" s="4">
        <v>2022</v>
      </c>
      <c r="D7591" s="3" t="s">
        <v>1455</v>
      </c>
      <c r="E7591" s="4">
        <v>10242315</v>
      </c>
      <c r="F7591" s="4">
        <v>6029247</v>
      </c>
      <c r="G7591" s="4">
        <v>4213068</v>
      </c>
      <c r="H7591" s="4">
        <v>0</v>
      </c>
      <c r="I7591" s="4">
        <v>0</v>
      </c>
      <c r="J7591" s="4">
        <v>0</v>
      </c>
      <c r="K7591" s="3" t="s">
        <v>1447</v>
      </c>
      <c r="L7591" s="4">
        <v>0.58866057136496974</v>
      </c>
    </row>
    <row r="7592" spans="2:12" x14ac:dyDescent="0.3">
      <c r="B7592" s="3" t="s">
        <v>298</v>
      </c>
      <c r="C7592" s="4">
        <v>2022</v>
      </c>
      <c r="D7592" s="3" t="s">
        <v>1456</v>
      </c>
      <c r="E7592" s="4">
        <v>45157932</v>
      </c>
      <c r="F7592" s="4">
        <v>31216032</v>
      </c>
      <c r="G7592" s="4">
        <v>13941900</v>
      </c>
      <c r="H7592" s="4">
        <v>0</v>
      </c>
      <c r="I7592" s="4">
        <v>0</v>
      </c>
      <c r="J7592" s="4">
        <v>0</v>
      </c>
      <c r="K7592" s="3" t="s">
        <v>1447</v>
      </c>
      <c r="L7592" s="4">
        <v>0.69126354147483993</v>
      </c>
    </row>
    <row r="7593" spans="2:12" x14ac:dyDescent="0.3">
      <c r="B7593" s="3" t="s">
        <v>298</v>
      </c>
      <c r="C7593" s="4">
        <v>2022</v>
      </c>
      <c r="D7593" s="3" t="s">
        <v>1457</v>
      </c>
      <c r="E7593" s="4">
        <v>16191037</v>
      </c>
      <c r="F7593" s="4">
        <v>6763426</v>
      </c>
      <c r="G7593" s="4">
        <v>9427611</v>
      </c>
      <c r="H7593" s="4">
        <v>0</v>
      </c>
      <c r="I7593" s="4">
        <v>0</v>
      </c>
      <c r="J7593" s="4">
        <v>0</v>
      </c>
      <c r="K7593" s="3" t="s">
        <v>1447</v>
      </c>
      <c r="L7593" s="4">
        <v>0.41772654833658895</v>
      </c>
    </row>
    <row r="7594" spans="2:12" x14ac:dyDescent="0.3">
      <c r="B7594" s="3" t="s">
        <v>298</v>
      </c>
      <c r="C7594" s="4">
        <v>2022</v>
      </c>
      <c r="D7594" s="3" t="s">
        <v>1458</v>
      </c>
      <c r="E7594" s="4">
        <v>11536664</v>
      </c>
      <c r="F7594" s="4"/>
      <c r="G7594" s="4">
        <v>11536664</v>
      </c>
      <c r="H7594" s="4">
        <v>5282922</v>
      </c>
      <c r="I7594" s="4">
        <v>11536664</v>
      </c>
      <c r="J7594" s="4"/>
      <c r="K7594" s="3" t="s">
        <v>1451</v>
      </c>
      <c r="L7594" s="4"/>
    </row>
    <row r="7595" spans="2:12" x14ac:dyDescent="0.3">
      <c r="B7595" s="3" t="s">
        <v>298</v>
      </c>
      <c r="C7595" s="4">
        <v>2023</v>
      </c>
      <c r="D7595" s="3" t="s">
        <v>1446</v>
      </c>
      <c r="E7595" s="4">
        <v>35731516</v>
      </c>
      <c r="F7595" s="4">
        <v>13283640</v>
      </c>
      <c r="G7595" s="4">
        <v>22447876</v>
      </c>
      <c r="H7595" s="4">
        <v>2782371</v>
      </c>
      <c r="I7595" s="4">
        <v>0</v>
      </c>
      <c r="J7595" s="4">
        <v>0</v>
      </c>
      <c r="K7595" s="3" t="s">
        <v>1447</v>
      </c>
      <c r="L7595" s="4">
        <v>0.37176256389457418</v>
      </c>
    </row>
    <row r="7596" spans="2:12" x14ac:dyDescent="0.3">
      <c r="B7596" s="3" t="s">
        <v>298</v>
      </c>
      <c r="C7596" s="4">
        <v>2023</v>
      </c>
      <c r="D7596" s="3" t="s">
        <v>1448</v>
      </c>
      <c r="E7596" s="4">
        <v>21894977</v>
      </c>
      <c r="F7596" s="4">
        <v>9156160</v>
      </c>
      <c r="G7596" s="4">
        <v>12738817</v>
      </c>
      <c r="H7596" s="4">
        <v>666617</v>
      </c>
      <c r="I7596" s="4">
        <v>0</v>
      </c>
      <c r="J7596" s="4">
        <v>0</v>
      </c>
      <c r="K7596" s="3" t="s">
        <v>1447</v>
      </c>
      <c r="L7596" s="4">
        <v>0.41818541302875084</v>
      </c>
    </row>
    <row r="7597" spans="2:12" x14ac:dyDescent="0.3">
      <c r="B7597" s="3" t="s">
        <v>298</v>
      </c>
      <c r="C7597" s="4">
        <v>2023</v>
      </c>
      <c r="D7597" s="3" t="s">
        <v>1449</v>
      </c>
      <c r="E7597" s="4">
        <v>10387875</v>
      </c>
      <c r="F7597" s="4">
        <v>4775898</v>
      </c>
      <c r="G7597" s="4">
        <v>5611977</v>
      </c>
      <c r="H7597" s="4">
        <v>3144949</v>
      </c>
      <c r="I7597" s="4">
        <v>0</v>
      </c>
      <c r="J7597" s="4">
        <v>0</v>
      </c>
      <c r="K7597" s="3" t="s">
        <v>1447</v>
      </c>
      <c r="L7597" s="4">
        <v>0.45975697628244466</v>
      </c>
    </row>
    <row r="7598" spans="2:12" x14ac:dyDescent="0.3">
      <c r="B7598" s="3" t="s">
        <v>298</v>
      </c>
      <c r="C7598" s="4">
        <v>2023</v>
      </c>
      <c r="D7598" s="3" t="s">
        <v>1450</v>
      </c>
      <c r="E7598" s="4">
        <v>38432522</v>
      </c>
      <c r="F7598" s="4"/>
      <c r="G7598" s="4">
        <v>38432522</v>
      </c>
      <c r="H7598" s="4">
        <v>0</v>
      </c>
      <c r="I7598" s="4">
        <v>38432522</v>
      </c>
      <c r="J7598" s="4"/>
      <c r="K7598" s="3" t="s">
        <v>1451</v>
      </c>
      <c r="L7598" s="4"/>
    </row>
    <row r="7599" spans="2:12" x14ac:dyDescent="0.3">
      <c r="B7599" s="3" t="s">
        <v>298</v>
      </c>
      <c r="C7599" s="4">
        <v>2023</v>
      </c>
      <c r="D7599" s="3" t="s">
        <v>1452</v>
      </c>
      <c r="E7599" s="4">
        <v>0</v>
      </c>
      <c r="F7599" s="4">
        <v>0</v>
      </c>
      <c r="G7599" s="4">
        <v>0</v>
      </c>
      <c r="H7599" s="4">
        <v>0</v>
      </c>
      <c r="I7599" s="4">
        <v>0</v>
      </c>
      <c r="J7599" s="4">
        <v>0</v>
      </c>
      <c r="K7599" s="3" t="s">
        <v>1447</v>
      </c>
      <c r="L7599" s="4"/>
    </row>
    <row r="7600" spans="2:12" x14ac:dyDescent="0.3">
      <c r="B7600" s="3" t="s">
        <v>298</v>
      </c>
      <c r="C7600" s="4">
        <v>2023</v>
      </c>
      <c r="D7600" s="3" t="s">
        <v>1453</v>
      </c>
      <c r="E7600" s="4">
        <v>28258258</v>
      </c>
      <c r="F7600" s="4">
        <v>11903087</v>
      </c>
      <c r="G7600" s="4">
        <v>16355171</v>
      </c>
      <c r="H7600" s="4">
        <v>2188518</v>
      </c>
      <c r="I7600" s="4">
        <v>0</v>
      </c>
      <c r="J7600" s="4">
        <v>0</v>
      </c>
      <c r="K7600" s="3" t="s">
        <v>1451</v>
      </c>
      <c r="L7600" s="4">
        <v>0.42122508047028234</v>
      </c>
    </row>
    <row r="7601" spans="2:12" x14ac:dyDescent="0.3">
      <c r="B7601" s="3" t="s">
        <v>298</v>
      </c>
      <c r="C7601" s="4">
        <v>2023</v>
      </c>
      <c r="D7601" s="3" t="s">
        <v>1454</v>
      </c>
      <c r="E7601" s="4">
        <v>2005099</v>
      </c>
      <c r="F7601" s="4">
        <v>1250195</v>
      </c>
      <c r="G7601" s="4">
        <v>754904</v>
      </c>
      <c r="H7601" s="4">
        <v>100287</v>
      </c>
      <c r="I7601" s="4">
        <v>0</v>
      </c>
      <c r="J7601" s="4">
        <v>0</v>
      </c>
      <c r="K7601" s="3" t="s">
        <v>1447</v>
      </c>
      <c r="L7601" s="4">
        <v>0.62350786669386404</v>
      </c>
    </row>
    <row r="7602" spans="2:12" x14ac:dyDescent="0.3">
      <c r="B7602" s="3" t="s">
        <v>298</v>
      </c>
      <c r="C7602" s="4">
        <v>2023</v>
      </c>
      <c r="D7602" s="3" t="s">
        <v>1455</v>
      </c>
      <c r="E7602" s="4">
        <v>11182667</v>
      </c>
      <c r="F7602" s="4">
        <v>6215905</v>
      </c>
      <c r="G7602" s="4">
        <v>4966762</v>
      </c>
      <c r="H7602" s="4">
        <v>940352</v>
      </c>
      <c r="I7602" s="4">
        <v>0</v>
      </c>
      <c r="J7602" s="4">
        <v>0</v>
      </c>
      <c r="K7602" s="3" t="s">
        <v>1447</v>
      </c>
      <c r="L7602" s="4">
        <v>0.55585174806689674</v>
      </c>
    </row>
    <row r="7603" spans="2:12" x14ac:dyDescent="0.3">
      <c r="B7603" s="3" t="s">
        <v>298</v>
      </c>
      <c r="C7603" s="4">
        <v>2023</v>
      </c>
      <c r="D7603" s="3" t="s">
        <v>1456</v>
      </c>
      <c r="E7603" s="4">
        <v>49448513</v>
      </c>
      <c r="F7603" s="4">
        <v>32450358</v>
      </c>
      <c r="G7603" s="4">
        <v>16998155</v>
      </c>
      <c r="H7603" s="4">
        <v>4290582</v>
      </c>
      <c r="I7603" s="4">
        <v>0</v>
      </c>
      <c r="J7603" s="4">
        <v>0</v>
      </c>
      <c r="K7603" s="3" t="s">
        <v>1447</v>
      </c>
      <c r="L7603" s="4">
        <v>0.65624537587207121</v>
      </c>
    </row>
    <row r="7604" spans="2:12" x14ac:dyDescent="0.3">
      <c r="B7604" s="3" t="s">
        <v>298</v>
      </c>
      <c r="C7604" s="4">
        <v>2023</v>
      </c>
      <c r="D7604" s="3" t="s">
        <v>1457</v>
      </c>
      <c r="E7604" s="4">
        <v>16393560</v>
      </c>
      <c r="F7604" s="4">
        <v>6997507</v>
      </c>
      <c r="G7604" s="4">
        <v>9396053</v>
      </c>
      <c r="H7604" s="4">
        <v>202523</v>
      </c>
      <c r="I7604" s="4">
        <v>0</v>
      </c>
      <c r="J7604" s="4">
        <v>0</v>
      </c>
      <c r="K7604" s="3" t="s">
        <v>1447</v>
      </c>
      <c r="L7604" s="4">
        <v>0.42684487079072514</v>
      </c>
    </row>
    <row r="7605" spans="2:12" x14ac:dyDescent="0.3">
      <c r="B7605" s="3" t="s">
        <v>298</v>
      </c>
      <c r="C7605" s="4">
        <v>2023</v>
      </c>
      <c r="D7605" s="3" t="s">
        <v>1458</v>
      </c>
      <c r="E7605" s="4">
        <v>6454075</v>
      </c>
      <c r="F7605" s="4"/>
      <c r="G7605" s="4">
        <v>6454075</v>
      </c>
      <c r="H7605" s="4">
        <v>-5082589</v>
      </c>
      <c r="I7605" s="4">
        <v>6454075</v>
      </c>
      <c r="J7605" s="4"/>
      <c r="K7605" s="3" t="s">
        <v>1451</v>
      </c>
      <c r="L7605" s="4"/>
    </row>
    <row r="7606" spans="2:12" x14ac:dyDescent="0.3">
      <c r="B7606" s="3" t="s">
        <v>298</v>
      </c>
      <c r="C7606" s="4">
        <v>2024</v>
      </c>
      <c r="D7606" s="3" t="s">
        <v>1446</v>
      </c>
      <c r="E7606" s="4">
        <v>36269862</v>
      </c>
      <c r="F7606" s="4">
        <v>14072469</v>
      </c>
      <c r="G7606" s="4">
        <v>22197393</v>
      </c>
      <c r="H7606" s="4">
        <v>231215</v>
      </c>
      <c r="I7606" s="4">
        <v>46164000</v>
      </c>
      <c r="J7606" s="4">
        <v>1004000</v>
      </c>
      <c r="K7606" s="3" t="s">
        <v>1459</v>
      </c>
      <c r="L7606" s="4">
        <v>0.38799345307682725</v>
      </c>
    </row>
    <row r="7607" spans="2:12" x14ac:dyDescent="0.3">
      <c r="B7607" s="3" t="s">
        <v>298</v>
      </c>
      <c r="C7607" s="4">
        <v>2024</v>
      </c>
      <c r="D7607" s="3" t="s">
        <v>1448</v>
      </c>
      <c r="E7607" s="4">
        <v>22815230</v>
      </c>
      <c r="F7607" s="4">
        <v>9549963</v>
      </c>
      <c r="G7607" s="4">
        <v>13265267</v>
      </c>
      <c r="H7607" s="4">
        <v>0</v>
      </c>
      <c r="I7607" s="4">
        <v>39460000</v>
      </c>
      <c r="J7607" s="4">
        <v>681000</v>
      </c>
      <c r="K7607" s="3" t="s">
        <v>1459</v>
      </c>
      <c r="L7607" s="4">
        <v>0.41857842327252454</v>
      </c>
    </row>
    <row r="7608" spans="2:12" x14ac:dyDescent="0.3">
      <c r="B7608" s="3" t="s">
        <v>298</v>
      </c>
      <c r="C7608" s="4">
        <v>2024</v>
      </c>
      <c r="D7608" s="3" t="s">
        <v>1449</v>
      </c>
      <c r="E7608" s="4">
        <v>11139209</v>
      </c>
      <c r="F7608" s="4">
        <v>4806387</v>
      </c>
      <c r="G7608" s="4">
        <v>6332822</v>
      </c>
      <c r="H7608" s="4">
        <v>1659630</v>
      </c>
      <c r="I7608" s="4">
        <v>8536000</v>
      </c>
      <c r="J7608" s="4">
        <v>548000</v>
      </c>
      <c r="K7608" s="3" t="s">
        <v>1459</v>
      </c>
      <c r="L7608" s="4">
        <v>0.43148368973057244</v>
      </c>
    </row>
    <row r="7609" spans="2:12" x14ac:dyDescent="0.3">
      <c r="B7609" s="3" t="s">
        <v>298</v>
      </c>
      <c r="C7609" s="4">
        <v>2024</v>
      </c>
      <c r="D7609" s="3" t="s">
        <v>1450</v>
      </c>
      <c r="E7609" s="4">
        <v>38432522</v>
      </c>
      <c r="F7609" s="4"/>
      <c r="G7609" s="4">
        <v>38432522</v>
      </c>
      <c r="H7609" s="4">
        <v>0</v>
      </c>
      <c r="I7609" s="4">
        <v>38432522</v>
      </c>
      <c r="J7609" s="4"/>
      <c r="K7609" s="3" t="s">
        <v>1451</v>
      </c>
      <c r="L7609" s="4"/>
    </row>
    <row r="7610" spans="2:12" x14ac:dyDescent="0.3">
      <c r="B7610" s="3" t="s">
        <v>298</v>
      </c>
      <c r="C7610" s="4">
        <v>2024</v>
      </c>
      <c r="D7610" s="3" t="s">
        <v>1452</v>
      </c>
      <c r="E7610" s="4">
        <v>0</v>
      </c>
      <c r="F7610" s="4">
        <v>0</v>
      </c>
      <c r="G7610" s="4">
        <v>0</v>
      </c>
      <c r="H7610" s="4">
        <v>0</v>
      </c>
      <c r="I7610" s="4">
        <v>0</v>
      </c>
      <c r="J7610" s="4">
        <v>0</v>
      </c>
      <c r="K7610" s="3"/>
      <c r="L7610" s="4"/>
    </row>
    <row r="7611" spans="2:12" x14ac:dyDescent="0.3">
      <c r="B7611" s="3" t="s">
        <v>298</v>
      </c>
      <c r="C7611" s="4">
        <v>2024</v>
      </c>
      <c r="D7611" s="3" t="s">
        <v>1453</v>
      </c>
      <c r="E7611" s="4">
        <v>30501404</v>
      </c>
      <c r="F7611" s="4">
        <v>12521334</v>
      </c>
      <c r="G7611" s="4">
        <v>17980070</v>
      </c>
      <c r="H7611" s="4">
        <v>1004281</v>
      </c>
      <c r="I7611" s="4">
        <v>21702000</v>
      </c>
      <c r="J7611" s="4">
        <v>442000</v>
      </c>
      <c r="K7611" s="3" t="s">
        <v>1451</v>
      </c>
      <c r="L7611" s="4">
        <v>0.41051664375843155</v>
      </c>
    </row>
    <row r="7612" spans="2:12" x14ac:dyDescent="0.3">
      <c r="B7612" s="3" t="s">
        <v>298</v>
      </c>
      <c r="C7612" s="4">
        <v>2024</v>
      </c>
      <c r="D7612" s="3" t="s">
        <v>1454</v>
      </c>
      <c r="E7612" s="4">
        <v>2034346</v>
      </c>
      <c r="F7612" s="4">
        <v>1295031</v>
      </c>
      <c r="G7612" s="4">
        <v>739315</v>
      </c>
      <c r="H7612" s="4">
        <v>0</v>
      </c>
      <c r="I7612" s="4">
        <v>5846000</v>
      </c>
      <c r="J7612" s="4">
        <v>119000</v>
      </c>
      <c r="K7612" s="3" t="s">
        <v>1459</v>
      </c>
      <c r="L7612" s="4">
        <v>0.63658345237240865</v>
      </c>
    </row>
    <row r="7613" spans="2:12" x14ac:dyDescent="0.3">
      <c r="B7613" s="3" t="s">
        <v>298</v>
      </c>
      <c r="C7613" s="4">
        <v>2024</v>
      </c>
      <c r="D7613" s="3" t="s">
        <v>1455</v>
      </c>
      <c r="E7613" s="4">
        <v>11635821</v>
      </c>
      <c r="F7613" s="4">
        <v>6410345</v>
      </c>
      <c r="G7613" s="4">
        <v>5225476</v>
      </c>
      <c r="H7613" s="4">
        <v>386660</v>
      </c>
      <c r="I7613" s="4">
        <v>66974000</v>
      </c>
      <c r="J7613" s="4">
        <v>1119000</v>
      </c>
      <c r="K7613" s="3" t="s">
        <v>1459</v>
      </c>
      <c r="L7613" s="4">
        <v>0.55091471414006798</v>
      </c>
    </row>
    <row r="7614" spans="2:12" x14ac:dyDescent="0.3">
      <c r="B7614" s="3" t="s">
        <v>298</v>
      </c>
      <c r="C7614" s="4">
        <v>2024</v>
      </c>
      <c r="D7614" s="3" t="s">
        <v>1456</v>
      </c>
      <c r="E7614" s="4">
        <v>50333741</v>
      </c>
      <c r="F7614" s="4">
        <v>33250099</v>
      </c>
      <c r="G7614" s="4">
        <v>17083642</v>
      </c>
      <c r="H7614" s="4">
        <v>522258</v>
      </c>
      <c r="I7614" s="4">
        <v>62300000</v>
      </c>
      <c r="J7614" s="4">
        <v>761000</v>
      </c>
      <c r="K7614" s="3" t="s">
        <v>1459</v>
      </c>
      <c r="L7614" s="4">
        <v>0.66059264301455356</v>
      </c>
    </row>
    <row r="7615" spans="2:12" x14ac:dyDescent="0.3">
      <c r="B7615" s="3" t="s">
        <v>298</v>
      </c>
      <c r="C7615" s="4">
        <v>2024</v>
      </c>
      <c r="D7615" s="3" t="s">
        <v>1457</v>
      </c>
      <c r="E7615" s="4">
        <v>16990336</v>
      </c>
      <c r="F7615" s="4">
        <v>7240111</v>
      </c>
      <c r="G7615" s="4">
        <v>9750225</v>
      </c>
      <c r="H7615" s="4">
        <v>451417</v>
      </c>
      <c r="I7615" s="4">
        <v>109080000</v>
      </c>
      <c r="J7615" s="4">
        <v>1558000</v>
      </c>
      <c r="K7615" s="3" t="s">
        <v>1459</v>
      </c>
      <c r="L7615" s="4">
        <v>0.42613112536444248</v>
      </c>
    </row>
    <row r="7616" spans="2:12" x14ac:dyDescent="0.3">
      <c r="B7616" s="3" t="s">
        <v>298</v>
      </c>
      <c r="C7616" s="4">
        <v>2024</v>
      </c>
      <c r="D7616" s="3" t="s">
        <v>1458</v>
      </c>
      <c r="E7616" s="4">
        <v>8783938</v>
      </c>
      <c r="F7616" s="4"/>
      <c r="G7616" s="4">
        <v>8783938</v>
      </c>
      <c r="H7616" s="4">
        <v>5306339</v>
      </c>
      <c r="I7616" s="4">
        <v>8783938</v>
      </c>
      <c r="J7616" s="4"/>
      <c r="K7616" s="3" t="s">
        <v>1451</v>
      </c>
      <c r="L7616" s="4"/>
    </row>
    <row r="7617" spans="2:12" x14ac:dyDescent="0.3">
      <c r="B7617" s="3" t="s">
        <v>300</v>
      </c>
      <c r="C7617" s="4">
        <v>2019</v>
      </c>
      <c r="D7617" s="3" t="s">
        <v>1446</v>
      </c>
      <c r="E7617" s="4">
        <v>20680751</v>
      </c>
      <c r="F7617" s="4">
        <v>9085685</v>
      </c>
      <c r="G7617" s="4">
        <v>11595066</v>
      </c>
      <c r="H7617" s="4">
        <v>545607</v>
      </c>
      <c r="I7617" s="4">
        <v>27000000</v>
      </c>
      <c r="J7617" s="4">
        <v>615000</v>
      </c>
      <c r="K7617" s="3" t="s">
        <v>1447</v>
      </c>
      <c r="L7617" s="4">
        <v>0.43933051560845154</v>
      </c>
    </row>
    <row r="7618" spans="2:12" x14ac:dyDescent="0.3">
      <c r="B7618" s="3" t="s">
        <v>300</v>
      </c>
      <c r="C7618" s="4">
        <v>2019</v>
      </c>
      <c r="D7618" s="3" t="s">
        <v>1448</v>
      </c>
      <c r="E7618" s="4">
        <v>16591646</v>
      </c>
      <c r="F7618" s="4">
        <v>7164154</v>
      </c>
      <c r="G7618" s="4">
        <v>9427492</v>
      </c>
      <c r="H7618" s="4">
        <v>48000</v>
      </c>
      <c r="I7618" s="4">
        <v>27000000</v>
      </c>
      <c r="J7618" s="4">
        <v>560000</v>
      </c>
      <c r="K7618" s="3" t="s">
        <v>1460</v>
      </c>
      <c r="L7618" s="4">
        <v>0.4317928432176048</v>
      </c>
    </row>
    <row r="7619" spans="2:12" x14ac:dyDescent="0.3">
      <c r="B7619" s="3" t="s">
        <v>300</v>
      </c>
      <c r="C7619" s="4">
        <v>2019</v>
      </c>
      <c r="D7619" s="3" t="s">
        <v>1449</v>
      </c>
      <c r="E7619" s="4">
        <v>15238370</v>
      </c>
      <c r="F7619" s="4">
        <v>8887587</v>
      </c>
      <c r="G7619" s="4">
        <v>6350783</v>
      </c>
      <c r="H7619" s="4">
        <v>2343779</v>
      </c>
      <c r="I7619" s="4">
        <v>12000000</v>
      </c>
      <c r="J7619" s="4">
        <v>1000000</v>
      </c>
      <c r="K7619" s="3" t="s">
        <v>1460</v>
      </c>
      <c r="L7619" s="4">
        <v>0.58323738037598505</v>
      </c>
    </row>
    <row r="7620" spans="2:12" x14ac:dyDescent="0.3">
      <c r="B7620" s="3" t="s">
        <v>300</v>
      </c>
      <c r="C7620" s="4">
        <v>2019</v>
      </c>
      <c r="D7620" s="3" t="s">
        <v>1450</v>
      </c>
      <c r="E7620" s="4">
        <v>11975374</v>
      </c>
      <c r="F7620" s="4"/>
      <c r="G7620" s="4">
        <v>11975374</v>
      </c>
      <c r="H7620" s="4">
        <v>0</v>
      </c>
      <c r="I7620" s="4">
        <v>11975374</v>
      </c>
      <c r="J7620" s="4"/>
      <c r="K7620" s="3" t="s">
        <v>1451</v>
      </c>
      <c r="L7620" s="4"/>
    </row>
    <row r="7621" spans="2:12" x14ac:dyDescent="0.3">
      <c r="B7621" s="3" t="s">
        <v>300</v>
      </c>
      <c r="C7621" s="4">
        <v>2019</v>
      </c>
      <c r="D7621" s="3" t="s">
        <v>1452</v>
      </c>
      <c r="E7621" s="4">
        <v>0</v>
      </c>
      <c r="F7621" s="4">
        <v>0</v>
      </c>
      <c r="G7621" s="4">
        <v>0</v>
      </c>
      <c r="H7621" s="4">
        <v>0</v>
      </c>
      <c r="I7621" s="4">
        <v>0</v>
      </c>
      <c r="J7621" s="4">
        <v>0</v>
      </c>
      <c r="K7621" s="3" t="s">
        <v>1459</v>
      </c>
      <c r="L7621" s="4"/>
    </row>
    <row r="7622" spans="2:12" x14ac:dyDescent="0.3">
      <c r="B7622" s="3" t="s">
        <v>300</v>
      </c>
      <c r="C7622" s="4">
        <v>2019</v>
      </c>
      <c r="D7622" s="3" t="s">
        <v>1453</v>
      </c>
      <c r="E7622" s="4">
        <v>10532460</v>
      </c>
      <c r="F7622" s="4">
        <v>5874081</v>
      </c>
      <c r="G7622" s="4">
        <v>4658379</v>
      </c>
      <c r="H7622" s="4">
        <v>163135</v>
      </c>
      <c r="I7622" s="4">
        <v>12000000</v>
      </c>
      <c r="J7622" s="4">
        <v>300000</v>
      </c>
      <c r="K7622" s="3" t="s">
        <v>1451</v>
      </c>
      <c r="L7622" s="4">
        <v>0.55771215841313426</v>
      </c>
    </row>
    <row r="7623" spans="2:12" x14ac:dyDescent="0.3">
      <c r="B7623" s="3" t="s">
        <v>300</v>
      </c>
      <c r="C7623" s="4">
        <v>2019</v>
      </c>
      <c r="D7623" s="3" t="s">
        <v>1454</v>
      </c>
      <c r="E7623" s="4">
        <v>9042749</v>
      </c>
      <c r="F7623" s="4">
        <v>3213613</v>
      </c>
      <c r="G7623" s="4">
        <v>5829136</v>
      </c>
      <c r="H7623" s="4">
        <v>956555</v>
      </c>
      <c r="I7623" s="4">
        <v>11000000</v>
      </c>
      <c r="J7623" s="4">
        <v>367500</v>
      </c>
      <c r="K7623" s="3" t="s">
        <v>1447</v>
      </c>
      <c r="L7623" s="4">
        <v>0.35538009514584556</v>
      </c>
    </row>
    <row r="7624" spans="2:12" x14ac:dyDescent="0.3">
      <c r="B7624" s="3" t="s">
        <v>300</v>
      </c>
      <c r="C7624" s="4">
        <v>2019</v>
      </c>
      <c r="D7624" s="3" t="s">
        <v>1455</v>
      </c>
      <c r="E7624" s="4">
        <v>8263915</v>
      </c>
      <c r="F7624" s="4">
        <v>5655818</v>
      </c>
      <c r="G7624" s="4">
        <v>2608097</v>
      </c>
      <c r="H7624" s="4">
        <v>0</v>
      </c>
      <c r="I7624" s="4">
        <v>28000000</v>
      </c>
      <c r="J7624" s="4">
        <v>411000</v>
      </c>
      <c r="K7624" s="3" t="s">
        <v>1460</v>
      </c>
      <c r="L7624" s="4">
        <v>0.68439934341047792</v>
      </c>
    </row>
    <row r="7625" spans="2:12" x14ac:dyDescent="0.3">
      <c r="B7625" s="3" t="s">
        <v>300</v>
      </c>
      <c r="C7625" s="4">
        <v>2019</v>
      </c>
      <c r="D7625" s="3" t="s">
        <v>1456</v>
      </c>
      <c r="E7625" s="4">
        <v>47526123</v>
      </c>
      <c r="F7625" s="4">
        <v>19592272</v>
      </c>
      <c r="G7625" s="4">
        <v>27933851</v>
      </c>
      <c r="H7625" s="4">
        <v>950632</v>
      </c>
      <c r="I7625" s="4">
        <v>105000000</v>
      </c>
      <c r="J7625" s="4">
        <v>2204000</v>
      </c>
      <c r="K7625" s="3" t="s">
        <v>1460</v>
      </c>
      <c r="L7625" s="4">
        <v>0.41224216837548477</v>
      </c>
    </row>
    <row r="7626" spans="2:12" x14ac:dyDescent="0.3">
      <c r="B7626" s="3" t="s">
        <v>300</v>
      </c>
      <c r="C7626" s="4">
        <v>2019</v>
      </c>
      <c r="D7626" s="3" t="s">
        <v>1457</v>
      </c>
      <c r="E7626" s="4">
        <v>32690906</v>
      </c>
      <c r="F7626" s="4">
        <v>16539299</v>
      </c>
      <c r="G7626" s="4">
        <v>16151607</v>
      </c>
      <c r="H7626" s="4">
        <v>167990</v>
      </c>
      <c r="I7626" s="4">
        <v>74000000</v>
      </c>
      <c r="J7626" s="4">
        <v>1172000</v>
      </c>
      <c r="K7626" s="3" t="s">
        <v>1460</v>
      </c>
      <c r="L7626" s="4">
        <v>0.50592966129479555</v>
      </c>
    </row>
    <row r="7627" spans="2:12" x14ac:dyDescent="0.3">
      <c r="B7627" s="3" t="s">
        <v>300</v>
      </c>
      <c r="C7627" s="4">
        <v>2019</v>
      </c>
      <c r="D7627" s="3" t="s">
        <v>1458</v>
      </c>
      <c r="E7627" s="4">
        <v>1896856</v>
      </c>
      <c r="F7627" s="4"/>
      <c r="G7627" s="4">
        <v>1896856</v>
      </c>
      <c r="H7627" s="4">
        <v>1612859</v>
      </c>
      <c r="I7627" s="4">
        <v>1896856</v>
      </c>
      <c r="J7627" s="4"/>
      <c r="K7627" s="3" t="s">
        <v>1451</v>
      </c>
      <c r="L7627" s="4"/>
    </row>
    <row r="7628" spans="2:12" x14ac:dyDescent="0.3">
      <c r="B7628" s="3" t="s">
        <v>300</v>
      </c>
      <c r="C7628" s="4">
        <v>2020</v>
      </c>
      <c r="D7628" s="3" t="s">
        <v>1446</v>
      </c>
      <c r="E7628" s="4">
        <v>20713500</v>
      </c>
      <c r="F7628" s="4">
        <v>9644434</v>
      </c>
      <c r="G7628" s="4">
        <v>11069066</v>
      </c>
      <c r="H7628" s="4">
        <v>32749</v>
      </c>
      <c r="I7628" s="4">
        <v>27000000</v>
      </c>
      <c r="J7628" s="4">
        <v>615000</v>
      </c>
      <c r="K7628" s="3" t="s">
        <v>1447</v>
      </c>
      <c r="L7628" s="4">
        <v>0.46561102662514786</v>
      </c>
    </row>
    <row r="7629" spans="2:12" x14ac:dyDescent="0.3">
      <c r="B7629" s="3" t="s">
        <v>300</v>
      </c>
      <c r="C7629" s="4">
        <v>2020</v>
      </c>
      <c r="D7629" s="3" t="s">
        <v>1448</v>
      </c>
      <c r="E7629" s="4">
        <v>16635898</v>
      </c>
      <c r="F7629" s="4">
        <v>7598637</v>
      </c>
      <c r="G7629" s="4">
        <v>9037261</v>
      </c>
      <c r="H7629" s="4">
        <v>44252</v>
      </c>
      <c r="I7629" s="4">
        <v>27000000</v>
      </c>
      <c r="J7629" s="4">
        <v>550000</v>
      </c>
      <c r="K7629" s="3" t="s">
        <v>1460</v>
      </c>
      <c r="L7629" s="4">
        <v>0.45676145645999994</v>
      </c>
    </row>
    <row r="7630" spans="2:12" x14ac:dyDescent="0.3">
      <c r="B7630" s="3" t="s">
        <v>300</v>
      </c>
      <c r="C7630" s="4">
        <v>2020</v>
      </c>
      <c r="D7630" s="3" t="s">
        <v>1449</v>
      </c>
      <c r="E7630" s="4">
        <v>14825050</v>
      </c>
      <c r="F7630" s="4">
        <v>8616649</v>
      </c>
      <c r="G7630" s="4">
        <v>6208401</v>
      </c>
      <c r="H7630" s="4">
        <v>818149</v>
      </c>
      <c r="I7630" s="4">
        <v>15000000</v>
      </c>
      <c r="J7630" s="4">
        <v>1000000</v>
      </c>
      <c r="K7630" s="3" t="s">
        <v>1460</v>
      </c>
      <c r="L7630" s="4">
        <v>0.58122225557418017</v>
      </c>
    </row>
    <row r="7631" spans="2:12" x14ac:dyDescent="0.3">
      <c r="B7631" s="3" t="s">
        <v>300</v>
      </c>
      <c r="C7631" s="4">
        <v>2020</v>
      </c>
      <c r="D7631" s="3" t="s">
        <v>1450</v>
      </c>
      <c r="E7631" s="4">
        <v>11975374</v>
      </c>
      <c r="F7631" s="4"/>
      <c r="G7631" s="4">
        <v>11975374</v>
      </c>
      <c r="H7631" s="4">
        <v>0</v>
      </c>
      <c r="I7631" s="4">
        <v>11975374</v>
      </c>
      <c r="J7631" s="4"/>
      <c r="K7631" s="3" t="s">
        <v>1451</v>
      </c>
      <c r="L7631" s="4"/>
    </row>
    <row r="7632" spans="2:12" x14ac:dyDescent="0.3">
      <c r="B7632" s="3" t="s">
        <v>300</v>
      </c>
      <c r="C7632" s="4">
        <v>2020</v>
      </c>
      <c r="D7632" s="3" t="s">
        <v>1452</v>
      </c>
      <c r="E7632" s="4">
        <v>0</v>
      </c>
      <c r="F7632" s="4">
        <v>0</v>
      </c>
      <c r="G7632" s="4">
        <v>0</v>
      </c>
      <c r="H7632" s="4">
        <v>0</v>
      </c>
      <c r="I7632" s="4">
        <v>0</v>
      </c>
      <c r="J7632" s="4">
        <v>0</v>
      </c>
      <c r="K7632" s="3" t="s">
        <v>1459</v>
      </c>
      <c r="L7632" s="4"/>
    </row>
    <row r="7633" spans="2:12" x14ac:dyDescent="0.3">
      <c r="B7633" s="3" t="s">
        <v>300</v>
      </c>
      <c r="C7633" s="4">
        <v>2020</v>
      </c>
      <c r="D7633" s="3" t="s">
        <v>1453</v>
      </c>
      <c r="E7633" s="4">
        <v>10491312</v>
      </c>
      <c r="F7633" s="4">
        <v>6007905</v>
      </c>
      <c r="G7633" s="4">
        <v>4483407</v>
      </c>
      <c r="H7633" s="4">
        <v>117518</v>
      </c>
      <c r="I7633" s="4">
        <v>12000000</v>
      </c>
      <c r="J7633" s="4">
        <v>300000</v>
      </c>
      <c r="K7633" s="3" t="s">
        <v>1451</v>
      </c>
      <c r="L7633" s="4">
        <v>0.57265525989504462</v>
      </c>
    </row>
    <row r="7634" spans="2:12" x14ac:dyDescent="0.3">
      <c r="B7634" s="3" t="s">
        <v>300</v>
      </c>
      <c r="C7634" s="4">
        <v>2020</v>
      </c>
      <c r="D7634" s="3" t="s">
        <v>1454</v>
      </c>
      <c r="E7634" s="4">
        <v>9288363</v>
      </c>
      <c r="F7634" s="4">
        <v>3522948</v>
      </c>
      <c r="G7634" s="4">
        <v>5765415</v>
      </c>
      <c r="H7634" s="4">
        <v>38374</v>
      </c>
      <c r="I7634" s="4">
        <v>11000000</v>
      </c>
      <c r="J7634" s="4">
        <v>367500</v>
      </c>
      <c r="K7634" s="3" t="s">
        <v>1447</v>
      </c>
      <c r="L7634" s="4">
        <v>0.3792862100673714</v>
      </c>
    </row>
    <row r="7635" spans="2:12" x14ac:dyDescent="0.3">
      <c r="B7635" s="3" t="s">
        <v>300</v>
      </c>
      <c r="C7635" s="4">
        <v>2020</v>
      </c>
      <c r="D7635" s="3" t="s">
        <v>1455</v>
      </c>
      <c r="E7635" s="4">
        <v>8635821</v>
      </c>
      <c r="F7635" s="4">
        <v>5812213</v>
      </c>
      <c r="G7635" s="4">
        <v>2823608</v>
      </c>
      <c r="H7635" s="4">
        <v>371906</v>
      </c>
      <c r="I7635" s="4">
        <v>28000000</v>
      </c>
      <c r="J7635" s="4">
        <v>411000</v>
      </c>
      <c r="K7635" s="3" t="s">
        <v>1460</v>
      </c>
      <c r="L7635" s="4">
        <v>0.6730353720856419</v>
      </c>
    </row>
    <row r="7636" spans="2:12" x14ac:dyDescent="0.3">
      <c r="B7636" s="3" t="s">
        <v>300</v>
      </c>
      <c r="C7636" s="4">
        <v>2020</v>
      </c>
      <c r="D7636" s="3" t="s">
        <v>1456</v>
      </c>
      <c r="E7636" s="4">
        <v>48287331</v>
      </c>
      <c r="F7636" s="4">
        <v>20692710</v>
      </c>
      <c r="G7636" s="4">
        <v>27594621</v>
      </c>
      <c r="H7636" s="4">
        <v>1086511</v>
      </c>
      <c r="I7636" s="4">
        <v>105000000</v>
      </c>
      <c r="J7636" s="4">
        <v>1754000</v>
      </c>
      <c r="K7636" s="3" t="s">
        <v>1460</v>
      </c>
      <c r="L7636" s="4">
        <v>0.42853290027564372</v>
      </c>
    </row>
    <row r="7637" spans="2:12" x14ac:dyDescent="0.3">
      <c r="B7637" s="3" t="s">
        <v>300</v>
      </c>
      <c r="C7637" s="4">
        <v>2020</v>
      </c>
      <c r="D7637" s="3" t="s">
        <v>1457</v>
      </c>
      <c r="E7637" s="4">
        <v>32997319</v>
      </c>
      <c r="F7637" s="4">
        <v>17215843</v>
      </c>
      <c r="G7637" s="4">
        <v>15781476</v>
      </c>
      <c r="H7637" s="4">
        <v>306413</v>
      </c>
      <c r="I7637" s="4">
        <v>74000000</v>
      </c>
      <c r="J7637" s="4">
        <v>1172000</v>
      </c>
      <c r="K7637" s="3" t="s">
        <v>1460</v>
      </c>
      <c r="L7637" s="4">
        <v>0.52173459910485454</v>
      </c>
    </row>
    <row r="7638" spans="2:12" x14ac:dyDescent="0.3">
      <c r="B7638" s="3" t="s">
        <v>300</v>
      </c>
      <c r="C7638" s="4">
        <v>2020</v>
      </c>
      <c r="D7638" s="3" t="s">
        <v>1458</v>
      </c>
      <c r="E7638" s="4">
        <v>13582918</v>
      </c>
      <c r="F7638" s="4"/>
      <c r="G7638" s="4">
        <v>13582918</v>
      </c>
      <c r="H7638" s="4">
        <v>11686064</v>
      </c>
      <c r="I7638" s="4">
        <v>13582918</v>
      </c>
      <c r="J7638" s="4"/>
      <c r="K7638" s="3" t="s">
        <v>1451</v>
      </c>
      <c r="L7638" s="4"/>
    </row>
    <row r="7639" spans="2:12" x14ac:dyDescent="0.3">
      <c r="B7639" s="3" t="s">
        <v>300</v>
      </c>
      <c r="C7639" s="4">
        <v>2021</v>
      </c>
      <c r="D7639" s="3" t="s">
        <v>1446</v>
      </c>
      <c r="E7639" s="4">
        <v>35525461</v>
      </c>
      <c r="F7639" s="4">
        <v>10192820</v>
      </c>
      <c r="G7639" s="4">
        <v>25332641</v>
      </c>
      <c r="H7639" s="4">
        <v>2544050</v>
      </c>
      <c r="I7639" s="4">
        <v>45000000</v>
      </c>
      <c r="J7639" s="4">
        <v>750000</v>
      </c>
      <c r="K7639" s="3" t="s">
        <v>1447</v>
      </c>
      <c r="L7639" s="4">
        <v>0.28691591081675194</v>
      </c>
    </row>
    <row r="7640" spans="2:12" x14ac:dyDescent="0.3">
      <c r="B7640" s="3" t="s">
        <v>300</v>
      </c>
      <c r="C7640" s="4">
        <v>2021</v>
      </c>
      <c r="D7640" s="3" t="s">
        <v>1448</v>
      </c>
      <c r="E7640" s="4">
        <v>16693998</v>
      </c>
      <c r="F7640" s="4">
        <v>8037276</v>
      </c>
      <c r="G7640" s="4">
        <v>8656722</v>
      </c>
      <c r="H7640" s="4">
        <v>0</v>
      </c>
      <c r="I7640" s="4">
        <v>27000000</v>
      </c>
      <c r="J7640" s="4">
        <v>550000</v>
      </c>
      <c r="K7640" s="3" t="s">
        <v>1460</v>
      </c>
      <c r="L7640" s="4">
        <v>0.48144704462046778</v>
      </c>
    </row>
    <row r="7641" spans="2:12" x14ac:dyDescent="0.3">
      <c r="B7641" s="3" t="s">
        <v>300</v>
      </c>
      <c r="C7641" s="4">
        <v>2021</v>
      </c>
      <c r="D7641" s="3" t="s">
        <v>1449</v>
      </c>
      <c r="E7641" s="4">
        <v>15980468</v>
      </c>
      <c r="F7641" s="4">
        <v>8602961</v>
      </c>
      <c r="G7641" s="4">
        <v>7377507</v>
      </c>
      <c r="H7641" s="4">
        <v>1844375</v>
      </c>
      <c r="I7641" s="4">
        <v>20000000</v>
      </c>
      <c r="J7641" s="4">
        <v>850000</v>
      </c>
      <c r="K7641" s="3" t="s">
        <v>1460</v>
      </c>
      <c r="L7641" s="4">
        <v>0.53834224379411166</v>
      </c>
    </row>
    <row r="7642" spans="2:12" x14ac:dyDescent="0.3">
      <c r="B7642" s="3" t="s">
        <v>300</v>
      </c>
      <c r="C7642" s="4">
        <v>2021</v>
      </c>
      <c r="D7642" s="3" t="s">
        <v>1450</v>
      </c>
      <c r="E7642" s="4">
        <v>12026358</v>
      </c>
      <c r="F7642" s="4"/>
      <c r="G7642" s="4">
        <v>12026358</v>
      </c>
      <c r="H7642" s="4">
        <v>0</v>
      </c>
      <c r="I7642" s="4">
        <v>12026358</v>
      </c>
      <c r="J7642" s="4"/>
      <c r="K7642" s="3" t="s">
        <v>1451</v>
      </c>
      <c r="L7642" s="4"/>
    </row>
    <row r="7643" spans="2:12" x14ac:dyDescent="0.3">
      <c r="B7643" s="3" t="s">
        <v>300</v>
      </c>
      <c r="C7643" s="4">
        <v>2021</v>
      </c>
      <c r="D7643" s="3" t="s">
        <v>1452</v>
      </c>
      <c r="E7643" s="4">
        <v>0</v>
      </c>
      <c r="F7643" s="4">
        <v>0</v>
      </c>
      <c r="G7643" s="4">
        <v>0</v>
      </c>
      <c r="H7643" s="4">
        <v>0</v>
      </c>
      <c r="I7643" s="4">
        <v>0</v>
      </c>
      <c r="J7643" s="4">
        <v>0</v>
      </c>
      <c r="K7643" s="3" t="s">
        <v>1460</v>
      </c>
      <c r="L7643" s="4"/>
    </row>
    <row r="7644" spans="2:12" x14ac:dyDescent="0.3">
      <c r="B7644" s="3" t="s">
        <v>300</v>
      </c>
      <c r="C7644" s="4">
        <v>2021</v>
      </c>
      <c r="D7644" s="3" t="s">
        <v>1453</v>
      </c>
      <c r="E7644" s="4">
        <v>12998403</v>
      </c>
      <c r="F7644" s="4">
        <v>6613023</v>
      </c>
      <c r="G7644" s="4">
        <v>6385380</v>
      </c>
      <c r="H7644" s="4">
        <v>103787</v>
      </c>
      <c r="I7644" s="4">
        <v>15000000</v>
      </c>
      <c r="J7644" s="4">
        <v>375000</v>
      </c>
      <c r="K7644" s="3" t="s">
        <v>1451</v>
      </c>
      <c r="L7644" s="4">
        <v>0.50875657571164701</v>
      </c>
    </row>
    <row r="7645" spans="2:12" x14ac:dyDescent="0.3">
      <c r="B7645" s="3" t="s">
        <v>300</v>
      </c>
      <c r="C7645" s="4">
        <v>2021</v>
      </c>
      <c r="D7645" s="3" t="s">
        <v>1454</v>
      </c>
      <c r="E7645" s="4">
        <v>9448714</v>
      </c>
      <c r="F7645" s="4">
        <v>3793754</v>
      </c>
      <c r="G7645" s="4">
        <v>5654960</v>
      </c>
      <c r="H7645" s="4">
        <v>1206798</v>
      </c>
      <c r="I7645" s="4">
        <v>10500000</v>
      </c>
      <c r="J7645" s="4">
        <v>332500</v>
      </c>
      <c r="K7645" s="3" t="s">
        <v>1460</v>
      </c>
      <c r="L7645" s="4">
        <v>0.40151008909783914</v>
      </c>
    </row>
    <row r="7646" spans="2:12" x14ac:dyDescent="0.3">
      <c r="B7646" s="3" t="s">
        <v>300</v>
      </c>
      <c r="C7646" s="4">
        <v>2021</v>
      </c>
      <c r="D7646" s="3" t="s">
        <v>1455</v>
      </c>
      <c r="E7646" s="4">
        <v>9886342</v>
      </c>
      <c r="F7646" s="4">
        <v>5981197</v>
      </c>
      <c r="G7646" s="4">
        <v>3905145</v>
      </c>
      <c r="H7646" s="4">
        <v>1208779</v>
      </c>
      <c r="I7646" s="4">
        <v>30000000</v>
      </c>
      <c r="J7646" s="4">
        <v>450000</v>
      </c>
      <c r="K7646" s="3" t="s">
        <v>1460</v>
      </c>
      <c r="L7646" s="4">
        <v>0.60499596311760206</v>
      </c>
    </row>
    <row r="7647" spans="2:12" x14ac:dyDescent="0.3">
      <c r="B7647" s="3" t="s">
        <v>300</v>
      </c>
      <c r="C7647" s="4">
        <v>2021</v>
      </c>
      <c r="D7647" s="3" t="s">
        <v>1456</v>
      </c>
      <c r="E7647" s="4">
        <v>47442108</v>
      </c>
      <c r="F7647" s="4">
        <v>20602359</v>
      </c>
      <c r="G7647" s="4">
        <v>26839749</v>
      </c>
      <c r="H7647" s="4">
        <v>793390</v>
      </c>
      <c r="I7647" s="4">
        <v>105000000</v>
      </c>
      <c r="J7647" s="4">
        <v>1754000</v>
      </c>
      <c r="K7647" s="3" t="s">
        <v>1460</v>
      </c>
      <c r="L7647" s="4">
        <v>0.43426314446229919</v>
      </c>
    </row>
    <row r="7648" spans="2:12" x14ac:dyDescent="0.3">
      <c r="B7648" s="3" t="s">
        <v>300</v>
      </c>
      <c r="C7648" s="4">
        <v>2021</v>
      </c>
      <c r="D7648" s="3" t="s">
        <v>1457</v>
      </c>
      <c r="E7648" s="4">
        <v>33154546</v>
      </c>
      <c r="F7648" s="4">
        <v>17888387</v>
      </c>
      <c r="G7648" s="4">
        <v>15266159</v>
      </c>
      <c r="H7648" s="4">
        <v>25076</v>
      </c>
      <c r="I7648" s="4">
        <v>74000000</v>
      </c>
      <c r="J7648" s="4">
        <v>1172000</v>
      </c>
      <c r="K7648" s="3" t="s">
        <v>1460</v>
      </c>
      <c r="L7648" s="4">
        <v>0.53954552718049587</v>
      </c>
    </row>
    <row r="7649" spans="2:12" x14ac:dyDescent="0.3">
      <c r="B7649" s="3" t="s">
        <v>300</v>
      </c>
      <c r="C7649" s="4">
        <v>2021</v>
      </c>
      <c r="D7649" s="3" t="s">
        <v>1458</v>
      </c>
      <c r="E7649" s="4">
        <v>1049580</v>
      </c>
      <c r="F7649" s="4"/>
      <c r="G7649" s="4">
        <v>1049580</v>
      </c>
      <c r="H7649" s="4">
        <v>1049579</v>
      </c>
      <c r="I7649" s="4">
        <v>1049580</v>
      </c>
      <c r="J7649" s="4"/>
      <c r="K7649" s="3" t="s">
        <v>1451</v>
      </c>
      <c r="L7649" s="4"/>
    </row>
    <row r="7650" spans="2:12" x14ac:dyDescent="0.3">
      <c r="B7650" s="3" t="s">
        <v>300</v>
      </c>
      <c r="C7650" s="4">
        <v>2022</v>
      </c>
      <c r="D7650" s="3" t="s">
        <v>1446</v>
      </c>
      <c r="E7650" s="4">
        <v>35053219</v>
      </c>
      <c r="F7650" s="4">
        <v>10974433</v>
      </c>
      <c r="G7650" s="4">
        <v>24078786</v>
      </c>
      <c r="H7650" s="4">
        <v>67522</v>
      </c>
      <c r="I7650" s="4">
        <v>49500000</v>
      </c>
      <c r="J7650" s="4">
        <v>825000</v>
      </c>
      <c r="K7650" s="3" t="s">
        <v>1447</v>
      </c>
      <c r="L7650" s="4">
        <v>0.31307917826320031</v>
      </c>
    </row>
    <row r="7651" spans="2:12" x14ac:dyDescent="0.3">
      <c r="B7651" s="3" t="s">
        <v>300</v>
      </c>
      <c r="C7651" s="4">
        <v>2022</v>
      </c>
      <c r="D7651" s="3" t="s">
        <v>1448</v>
      </c>
      <c r="E7651" s="4">
        <v>16843008</v>
      </c>
      <c r="F7651" s="4">
        <v>8430412</v>
      </c>
      <c r="G7651" s="4">
        <v>8412596</v>
      </c>
      <c r="H7651" s="4">
        <v>187500</v>
      </c>
      <c r="I7651" s="4">
        <v>29700000</v>
      </c>
      <c r="J7651" s="4">
        <v>495000</v>
      </c>
      <c r="K7651" s="3" t="s">
        <v>1460</v>
      </c>
      <c r="L7651" s="4">
        <v>0.50052888415180952</v>
      </c>
    </row>
    <row r="7652" spans="2:12" x14ac:dyDescent="0.3">
      <c r="B7652" s="3" t="s">
        <v>300</v>
      </c>
      <c r="C7652" s="4">
        <v>2022</v>
      </c>
      <c r="D7652" s="3" t="s">
        <v>1449</v>
      </c>
      <c r="E7652" s="4">
        <v>16745022</v>
      </c>
      <c r="F7652" s="4">
        <v>9403773</v>
      </c>
      <c r="G7652" s="4">
        <v>7341249</v>
      </c>
      <c r="H7652" s="4">
        <v>923439</v>
      </c>
      <c r="I7652" s="4">
        <v>22000000</v>
      </c>
      <c r="J7652" s="4">
        <v>900000</v>
      </c>
      <c r="K7652" s="3" t="s">
        <v>1460</v>
      </c>
      <c r="L7652" s="4">
        <v>0.56158618364311497</v>
      </c>
    </row>
    <row r="7653" spans="2:12" x14ac:dyDescent="0.3">
      <c r="B7653" s="3" t="s">
        <v>300</v>
      </c>
      <c r="C7653" s="4">
        <v>2022</v>
      </c>
      <c r="D7653" s="3" t="s">
        <v>1450</v>
      </c>
      <c r="E7653" s="4">
        <v>11996991</v>
      </c>
      <c r="F7653" s="4"/>
      <c r="G7653" s="4">
        <v>11996991</v>
      </c>
      <c r="H7653" s="4">
        <v>0</v>
      </c>
      <c r="I7653" s="4">
        <v>11996991</v>
      </c>
      <c r="J7653" s="4"/>
      <c r="K7653" s="3" t="s">
        <v>1451</v>
      </c>
      <c r="L7653" s="4"/>
    </row>
    <row r="7654" spans="2:12" x14ac:dyDescent="0.3">
      <c r="B7654" s="3" t="s">
        <v>300</v>
      </c>
      <c r="C7654" s="4">
        <v>2022</v>
      </c>
      <c r="D7654" s="3" t="s">
        <v>1452</v>
      </c>
      <c r="E7654" s="4">
        <v>0</v>
      </c>
      <c r="F7654" s="4">
        <v>0</v>
      </c>
      <c r="G7654" s="4">
        <v>0</v>
      </c>
      <c r="H7654" s="4">
        <v>0</v>
      </c>
      <c r="I7654" s="4">
        <v>0</v>
      </c>
      <c r="J7654" s="4">
        <v>0</v>
      </c>
      <c r="K7654" s="3" t="s">
        <v>1460</v>
      </c>
      <c r="L7654" s="4"/>
    </row>
    <row r="7655" spans="2:12" x14ac:dyDescent="0.3">
      <c r="B7655" s="3" t="s">
        <v>300</v>
      </c>
      <c r="C7655" s="4">
        <v>2022</v>
      </c>
      <c r="D7655" s="3" t="s">
        <v>1453</v>
      </c>
      <c r="E7655" s="4">
        <v>21021449</v>
      </c>
      <c r="F7655" s="4">
        <v>6129835</v>
      </c>
      <c r="G7655" s="4">
        <v>14891614</v>
      </c>
      <c r="H7655" s="4">
        <v>9239964</v>
      </c>
      <c r="I7655" s="4">
        <v>25000000</v>
      </c>
      <c r="J7655" s="4">
        <v>625000</v>
      </c>
      <c r="K7655" s="3" t="s">
        <v>1451</v>
      </c>
      <c r="L7655" s="4">
        <v>0.2915990710250278</v>
      </c>
    </row>
    <row r="7656" spans="2:12" x14ac:dyDescent="0.3">
      <c r="B7656" s="3" t="s">
        <v>300</v>
      </c>
      <c r="C7656" s="4">
        <v>2022</v>
      </c>
      <c r="D7656" s="3" t="s">
        <v>1454</v>
      </c>
      <c r="E7656" s="4">
        <v>10265330</v>
      </c>
      <c r="F7656" s="4">
        <v>3810991</v>
      </c>
      <c r="G7656" s="4">
        <v>6454339</v>
      </c>
      <c r="H7656" s="4">
        <v>776590</v>
      </c>
      <c r="I7656" s="4">
        <v>11500000</v>
      </c>
      <c r="J7656" s="4">
        <v>332500</v>
      </c>
      <c r="K7656" s="3" t="s">
        <v>1460</v>
      </c>
      <c r="L7656" s="4">
        <v>0.37124875673748431</v>
      </c>
    </row>
    <row r="7657" spans="2:12" x14ac:dyDescent="0.3">
      <c r="B7657" s="3" t="s">
        <v>300</v>
      </c>
      <c r="C7657" s="4">
        <v>2022</v>
      </c>
      <c r="D7657" s="3" t="s">
        <v>1455</v>
      </c>
      <c r="E7657" s="4">
        <v>9548390</v>
      </c>
      <c r="F7657" s="4">
        <v>5829529</v>
      </c>
      <c r="G7657" s="4">
        <v>3718861</v>
      </c>
      <c r="H7657" s="4">
        <v>3063</v>
      </c>
      <c r="I7657" s="4">
        <v>33000000</v>
      </c>
      <c r="J7657" s="4">
        <v>550000</v>
      </c>
      <c r="K7657" s="3" t="s">
        <v>1460</v>
      </c>
      <c r="L7657" s="4">
        <v>0.61052481098907774</v>
      </c>
    </row>
    <row r="7658" spans="2:12" x14ac:dyDescent="0.3">
      <c r="B7658" s="3" t="s">
        <v>300</v>
      </c>
      <c r="C7658" s="4">
        <v>2022</v>
      </c>
      <c r="D7658" s="3" t="s">
        <v>1456</v>
      </c>
      <c r="E7658" s="4">
        <v>48225447</v>
      </c>
      <c r="F7658" s="4">
        <v>21062382</v>
      </c>
      <c r="G7658" s="4">
        <v>27163065</v>
      </c>
      <c r="H7658" s="4">
        <v>1312163</v>
      </c>
      <c r="I7658" s="4">
        <v>115500000</v>
      </c>
      <c r="J7658" s="4">
        <v>3000000</v>
      </c>
      <c r="K7658" s="3" t="s">
        <v>1460</v>
      </c>
      <c r="L7658" s="4">
        <v>0.4367483001246209</v>
      </c>
    </row>
    <row r="7659" spans="2:12" x14ac:dyDescent="0.3">
      <c r="B7659" s="3" t="s">
        <v>300</v>
      </c>
      <c r="C7659" s="4">
        <v>2022</v>
      </c>
      <c r="D7659" s="3" t="s">
        <v>1457</v>
      </c>
      <c r="E7659" s="4">
        <v>33543034</v>
      </c>
      <c r="F7659" s="4">
        <v>18424685</v>
      </c>
      <c r="G7659" s="4">
        <v>15118349</v>
      </c>
      <c r="H7659" s="4">
        <v>535906</v>
      </c>
      <c r="I7659" s="4">
        <v>80000000</v>
      </c>
      <c r="J7659" s="4">
        <v>1600000</v>
      </c>
      <c r="K7659" s="3" t="s">
        <v>1460</v>
      </c>
      <c r="L7659" s="4">
        <v>0.54928498716007623</v>
      </c>
    </row>
    <row r="7660" spans="2:12" x14ac:dyDescent="0.3">
      <c r="B7660" s="3" t="s">
        <v>300</v>
      </c>
      <c r="C7660" s="4">
        <v>2022</v>
      </c>
      <c r="D7660" s="3" t="s">
        <v>1458</v>
      </c>
      <c r="E7660" s="4">
        <v>5334262</v>
      </c>
      <c r="F7660" s="4"/>
      <c r="G7660" s="4">
        <v>5334262</v>
      </c>
      <c r="H7660" s="4">
        <v>4284682</v>
      </c>
      <c r="I7660" s="4">
        <v>5334262</v>
      </c>
      <c r="J7660" s="4"/>
      <c r="K7660" s="3" t="s">
        <v>1451</v>
      </c>
      <c r="L7660" s="4"/>
    </row>
    <row r="7661" spans="2:12" x14ac:dyDescent="0.3">
      <c r="B7661" s="3" t="s">
        <v>300</v>
      </c>
      <c r="C7661" s="4">
        <v>2023</v>
      </c>
      <c r="D7661" s="3" t="s">
        <v>1446</v>
      </c>
      <c r="E7661" s="4">
        <v>45076444</v>
      </c>
      <c r="F7661" s="4">
        <v>12129076</v>
      </c>
      <c r="G7661" s="4">
        <v>32947368</v>
      </c>
      <c r="H7661" s="4">
        <v>8947937</v>
      </c>
      <c r="I7661" s="4">
        <v>55000000</v>
      </c>
      <c r="J7661" s="4">
        <v>916667</v>
      </c>
      <c r="K7661" s="3" t="s">
        <v>1447</v>
      </c>
      <c r="L7661" s="4">
        <v>0.26907792460292562</v>
      </c>
    </row>
    <row r="7662" spans="2:12" x14ac:dyDescent="0.3">
      <c r="B7662" s="3" t="s">
        <v>300</v>
      </c>
      <c r="C7662" s="4">
        <v>2023</v>
      </c>
      <c r="D7662" s="3" t="s">
        <v>1448</v>
      </c>
      <c r="E7662" s="4">
        <v>17261188</v>
      </c>
      <c r="F7662" s="4">
        <v>8868657</v>
      </c>
      <c r="G7662" s="4">
        <v>8392531</v>
      </c>
      <c r="H7662" s="4">
        <v>285328</v>
      </c>
      <c r="I7662" s="4">
        <v>29700000</v>
      </c>
      <c r="J7662" s="4">
        <v>495000</v>
      </c>
      <c r="K7662" s="3" t="s">
        <v>1460</v>
      </c>
      <c r="L7662" s="4">
        <v>0.5137918085360057</v>
      </c>
    </row>
    <row r="7663" spans="2:12" x14ac:dyDescent="0.3">
      <c r="B7663" s="3" t="s">
        <v>300</v>
      </c>
      <c r="C7663" s="4">
        <v>2023</v>
      </c>
      <c r="D7663" s="3" t="s">
        <v>1449</v>
      </c>
      <c r="E7663" s="4">
        <v>17470395</v>
      </c>
      <c r="F7663" s="4">
        <v>10206887</v>
      </c>
      <c r="G7663" s="4">
        <v>7263508</v>
      </c>
      <c r="H7663" s="4">
        <v>919085</v>
      </c>
      <c r="I7663" s="4">
        <v>22000000</v>
      </c>
      <c r="J7663" s="4">
        <v>900000</v>
      </c>
      <c r="K7663" s="3" t="s">
        <v>1460</v>
      </c>
      <c r="L7663" s="4">
        <v>0.58423905126358044</v>
      </c>
    </row>
    <row r="7664" spans="2:12" x14ac:dyDescent="0.3">
      <c r="B7664" s="3" t="s">
        <v>300</v>
      </c>
      <c r="C7664" s="4">
        <v>2023</v>
      </c>
      <c r="D7664" s="3" t="s">
        <v>1450</v>
      </c>
      <c r="E7664" s="4">
        <v>11507379</v>
      </c>
      <c r="F7664" s="4"/>
      <c r="G7664" s="4">
        <v>11507379</v>
      </c>
      <c r="H7664" s="4">
        <v>95388</v>
      </c>
      <c r="I7664" s="4">
        <v>11507379</v>
      </c>
      <c r="J7664" s="4"/>
      <c r="K7664" s="3" t="s">
        <v>1451</v>
      </c>
      <c r="L7664" s="4"/>
    </row>
    <row r="7665" spans="2:12" x14ac:dyDescent="0.3">
      <c r="B7665" s="3" t="s">
        <v>300</v>
      </c>
      <c r="C7665" s="4">
        <v>2023</v>
      </c>
      <c r="D7665" s="3" t="s">
        <v>1452</v>
      </c>
      <c r="E7665" s="4">
        <v>0</v>
      </c>
      <c r="F7665" s="4">
        <v>0</v>
      </c>
      <c r="G7665" s="4">
        <v>0</v>
      </c>
      <c r="H7665" s="4">
        <v>0</v>
      </c>
      <c r="I7665" s="4">
        <v>0</v>
      </c>
      <c r="J7665" s="4">
        <v>0</v>
      </c>
      <c r="K7665" s="3" t="s">
        <v>1460</v>
      </c>
      <c r="L7665" s="4"/>
    </row>
    <row r="7666" spans="2:12" x14ac:dyDescent="0.3">
      <c r="B7666" s="3" t="s">
        <v>300</v>
      </c>
      <c r="C7666" s="4">
        <v>2023</v>
      </c>
      <c r="D7666" s="3" t="s">
        <v>1453</v>
      </c>
      <c r="E7666" s="4">
        <v>28929470</v>
      </c>
      <c r="F7666" s="4">
        <v>9985180</v>
      </c>
      <c r="G7666" s="4">
        <v>18944290</v>
      </c>
      <c r="H7666" s="4">
        <v>755164</v>
      </c>
      <c r="I7666" s="4">
        <v>30000000</v>
      </c>
      <c r="J7666" s="4">
        <v>750000</v>
      </c>
      <c r="K7666" s="3" t="s">
        <v>1451</v>
      </c>
      <c r="L7666" s="4">
        <v>0.34515599490761495</v>
      </c>
    </row>
    <row r="7667" spans="2:12" x14ac:dyDescent="0.3">
      <c r="B7667" s="3" t="s">
        <v>300</v>
      </c>
      <c r="C7667" s="4">
        <v>2023</v>
      </c>
      <c r="D7667" s="3" t="s">
        <v>1454</v>
      </c>
      <c r="E7667" s="4">
        <v>11000136</v>
      </c>
      <c r="F7667" s="4">
        <v>3414946</v>
      </c>
      <c r="G7667" s="4">
        <v>7585190</v>
      </c>
      <c r="H7667" s="4">
        <v>3210294</v>
      </c>
      <c r="I7667" s="4">
        <v>11500000</v>
      </c>
      <c r="J7667" s="4">
        <v>332500</v>
      </c>
      <c r="K7667" s="3" t="s">
        <v>1460</v>
      </c>
      <c r="L7667" s="4">
        <v>0.31044579812467771</v>
      </c>
    </row>
    <row r="7668" spans="2:12" x14ac:dyDescent="0.3">
      <c r="B7668" s="3" t="s">
        <v>300</v>
      </c>
      <c r="C7668" s="4">
        <v>2023</v>
      </c>
      <c r="D7668" s="3" t="s">
        <v>1455</v>
      </c>
      <c r="E7668" s="4">
        <v>9569324</v>
      </c>
      <c r="F7668" s="4">
        <v>6017689</v>
      </c>
      <c r="G7668" s="4">
        <v>3551635</v>
      </c>
      <c r="H7668" s="4">
        <v>20934</v>
      </c>
      <c r="I7668" s="4">
        <v>33000000</v>
      </c>
      <c r="J7668" s="4">
        <v>550000</v>
      </c>
      <c r="K7668" s="3" t="s">
        <v>1460</v>
      </c>
      <c r="L7668" s="4">
        <v>0.6288520484832576</v>
      </c>
    </row>
    <row r="7669" spans="2:12" x14ac:dyDescent="0.3">
      <c r="B7669" s="3" t="s">
        <v>300</v>
      </c>
      <c r="C7669" s="4">
        <v>2023</v>
      </c>
      <c r="D7669" s="3" t="s">
        <v>1456</v>
      </c>
      <c r="E7669" s="4">
        <v>48908745</v>
      </c>
      <c r="F7669" s="4">
        <v>22684872</v>
      </c>
      <c r="G7669" s="4">
        <v>26223873</v>
      </c>
      <c r="H7669" s="4">
        <v>1078737</v>
      </c>
      <c r="I7669" s="4">
        <v>115500000</v>
      </c>
      <c r="J7669" s="4">
        <v>3000000</v>
      </c>
      <c r="K7669" s="3" t="s">
        <v>1460</v>
      </c>
      <c r="L7669" s="4">
        <v>0.46382036586708575</v>
      </c>
    </row>
    <row r="7670" spans="2:12" x14ac:dyDescent="0.3">
      <c r="B7670" s="3" t="s">
        <v>300</v>
      </c>
      <c r="C7670" s="4">
        <v>2023</v>
      </c>
      <c r="D7670" s="3" t="s">
        <v>1457</v>
      </c>
      <c r="E7670" s="4">
        <v>35040821</v>
      </c>
      <c r="F7670" s="4">
        <v>18437666</v>
      </c>
      <c r="G7670" s="4">
        <v>16603155</v>
      </c>
      <c r="H7670" s="4">
        <v>2040940</v>
      </c>
      <c r="I7670" s="4">
        <v>80000000</v>
      </c>
      <c r="J7670" s="4">
        <v>1600000</v>
      </c>
      <c r="K7670" s="3" t="s">
        <v>1460</v>
      </c>
      <c r="L7670" s="4">
        <v>0.52617676965959215</v>
      </c>
    </row>
    <row r="7671" spans="2:12" x14ac:dyDescent="0.3">
      <c r="B7671" s="3" t="s">
        <v>300</v>
      </c>
      <c r="C7671" s="4">
        <v>2023</v>
      </c>
      <c r="D7671" s="3" t="s">
        <v>1458</v>
      </c>
      <c r="E7671" s="4">
        <v>1179818</v>
      </c>
      <c r="F7671" s="4"/>
      <c r="G7671" s="4">
        <v>1179818</v>
      </c>
      <c r="H7671" s="4">
        <v>-4154444</v>
      </c>
      <c r="I7671" s="4">
        <v>1179818</v>
      </c>
      <c r="J7671" s="4"/>
      <c r="K7671" s="3" t="s">
        <v>1451</v>
      </c>
      <c r="L7671" s="4"/>
    </row>
    <row r="7672" spans="2:12" x14ac:dyDescent="0.3">
      <c r="B7672" s="3" t="s">
        <v>300</v>
      </c>
      <c r="C7672" s="4">
        <v>2024</v>
      </c>
      <c r="D7672" s="3" t="s">
        <v>1446</v>
      </c>
      <c r="E7672" s="4">
        <v>42781065</v>
      </c>
      <c r="F7672" s="4">
        <v>12016872</v>
      </c>
      <c r="G7672" s="4">
        <v>30764193</v>
      </c>
      <c r="H7672" s="4">
        <v>648243</v>
      </c>
      <c r="I7672" s="4">
        <v>57000000</v>
      </c>
      <c r="J7672" s="4">
        <v>927400</v>
      </c>
      <c r="K7672" s="3" t="s">
        <v>1460</v>
      </c>
      <c r="L7672" s="4">
        <v>0.28089230597695497</v>
      </c>
    </row>
    <row r="7673" spans="2:12" x14ac:dyDescent="0.3">
      <c r="B7673" s="3" t="s">
        <v>300</v>
      </c>
      <c r="C7673" s="4">
        <v>2024</v>
      </c>
      <c r="D7673" s="3" t="s">
        <v>1448</v>
      </c>
      <c r="E7673" s="4">
        <v>17126333</v>
      </c>
      <c r="F7673" s="4">
        <v>8868657</v>
      </c>
      <c r="G7673" s="4">
        <v>8257676</v>
      </c>
      <c r="H7673" s="4">
        <v>0</v>
      </c>
      <c r="I7673" s="4">
        <v>46289000</v>
      </c>
      <c r="J7673" s="4">
        <v>1659000</v>
      </c>
      <c r="K7673" s="3" t="s">
        <v>1460</v>
      </c>
      <c r="L7673" s="4">
        <v>0.51783747285539761</v>
      </c>
    </row>
    <row r="7674" spans="2:12" x14ac:dyDescent="0.3">
      <c r="B7674" s="3" t="s">
        <v>300</v>
      </c>
      <c r="C7674" s="4">
        <v>2024</v>
      </c>
      <c r="D7674" s="3" t="s">
        <v>1449</v>
      </c>
      <c r="E7674" s="4">
        <v>18319662</v>
      </c>
      <c r="F7674" s="4">
        <v>10326965</v>
      </c>
      <c r="G7674" s="4">
        <v>7992697</v>
      </c>
      <c r="H7674" s="4">
        <v>447036</v>
      </c>
      <c r="I7674" s="4">
        <v>24000000</v>
      </c>
      <c r="J7674" s="4">
        <v>900000</v>
      </c>
      <c r="K7674" s="3" t="s">
        <v>1460</v>
      </c>
      <c r="L7674" s="4">
        <v>0.56370936319676646</v>
      </c>
    </row>
    <row r="7675" spans="2:12" x14ac:dyDescent="0.3">
      <c r="B7675" s="3" t="s">
        <v>300</v>
      </c>
      <c r="C7675" s="4">
        <v>2024</v>
      </c>
      <c r="D7675" s="3" t="s">
        <v>1450</v>
      </c>
      <c r="E7675" s="4">
        <v>11384702</v>
      </c>
      <c r="F7675" s="4"/>
      <c r="G7675" s="4">
        <v>11384702</v>
      </c>
      <c r="H7675" s="4">
        <v>198000</v>
      </c>
      <c r="I7675" s="4">
        <v>11384702</v>
      </c>
      <c r="J7675" s="4"/>
      <c r="K7675" s="3" t="s">
        <v>1451</v>
      </c>
      <c r="L7675" s="4"/>
    </row>
    <row r="7676" spans="2:12" x14ac:dyDescent="0.3">
      <c r="B7676" s="3" t="s">
        <v>300</v>
      </c>
      <c r="C7676" s="4">
        <v>2024</v>
      </c>
      <c r="D7676" s="3" t="s">
        <v>1452</v>
      </c>
      <c r="E7676" s="4">
        <v>0</v>
      </c>
      <c r="F7676" s="4">
        <v>0</v>
      </c>
      <c r="G7676" s="4">
        <v>0</v>
      </c>
      <c r="H7676" s="4">
        <v>0</v>
      </c>
      <c r="I7676" s="4">
        <v>0</v>
      </c>
      <c r="J7676" s="4">
        <v>0</v>
      </c>
      <c r="K7676" s="3" t="s">
        <v>1460</v>
      </c>
      <c r="L7676" s="4"/>
    </row>
    <row r="7677" spans="2:12" x14ac:dyDescent="0.3">
      <c r="B7677" s="3" t="s">
        <v>300</v>
      </c>
      <c r="C7677" s="4">
        <v>2024</v>
      </c>
      <c r="D7677" s="3" t="s">
        <v>1453</v>
      </c>
      <c r="E7677" s="4">
        <v>43870789</v>
      </c>
      <c r="F7677" s="4">
        <v>16852597</v>
      </c>
      <c r="G7677" s="4">
        <v>27018192</v>
      </c>
      <c r="H7677" s="4">
        <v>1841929</v>
      </c>
      <c r="I7677" s="4">
        <v>27940000</v>
      </c>
      <c r="J7677" s="4">
        <v>735000</v>
      </c>
      <c r="K7677" s="3" t="s">
        <v>1451</v>
      </c>
      <c r="L7677" s="4">
        <v>0.38414164377121185</v>
      </c>
    </row>
    <row r="7678" spans="2:12" x14ac:dyDescent="0.3">
      <c r="B7678" s="3" t="s">
        <v>300</v>
      </c>
      <c r="C7678" s="4">
        <v>2024</v>
      </c>
      <c r="D7678" s="3" t="s">
        <v>1454</v>
      </c>
      <c r="E7678" s="4">
        <v>11149172</v>
      </c>
      <c r="F7678" s="4">
        <v>3655836</v>
      </c>
      <c r="G7678" s="4">
        <v>7493336</v>
      </c>
      <c r="H7678" s="4">
        <v>1070360</v>
      </c>
      <c r="I7678" s="4">
        <v>14118000</v>
      </c>
      <c r="J7678" s="4">
        <v>418000</v>
      </c>
      <c r="K7678" s="3" t="s">
        <v>1460</v>
      </c>
      <c r="L7678" s="4">
        <v>0.32790201819471437</v>
      </c>
    </row>
    <row r="7679" spans="2:12" x14ac:dyDescent="0.3">
      <c r="B7679" s="3" t="s">
        <v>300</v>
      </c>
      <c r="C7679" s="4">
        <v>2024</v>
      </c>
      <c r="D7679" s="3" t="s">
        <v>1455</v>
      </c>
      <c r="E7679" s="4">
        <v>10571848</v>
      </c>
      <c r="F7679" s="4">
        <v>9286771</v>
      </c>
      <c r="G7679" s="4">
        <v>1285077</v>
      </c>
      <c r="H7679" s="4">
        <v>1002525</v>
      </c>
      <c r="I7679" s="4">
        <v>42508000</v>
      </c>
      <c r="J7679" s="4">
        <v>624000</v>
      </c>
      <c r="K7679" s="3" t="s">
        <v>1460</v>
      </c>
      <c r="L7679" s="4">
        <v>0.87844348499902758</v>
      </c>
    </row>
    <row r="7680" spans="2:12" x14ac:dyDescent="0.3">
      <c r="B7680" s="3" t="s">
        <v>300</v>
      </c>
      <c r="C7680" s="4">
        <v>2024</v>
      </c>
      <c r="D7680" s="3" t="s">
        <v>1456</v>
      </c>
      <c r="E7680" s="4">
        <v>40212242</v>
      </c>
      <c r="F7680" s="4">
        <v>16189097</v>
      </c>
      <c r="G7680" s="4">
        <v>24023145</v>
      </c>
      <c r="H7680" s="4">
        <v>1092477</v>
      </c>
      <c r="I7680" s="4">
        <v>241104000</v>
      </c>
      <c r="J7680" s="4">
        <v>4548000</v>
      </c>
      <c r="K7680" s="3" t="s">
        <v>1460</v>
      </c>
      <c r="L7680" s="4">
        <v>0.40259125566786352</v>
      </c>
    </row>
    <row r="7681" spans="2:12" x14ac:dyDescent="0.3">
      <c r="B7681" s="3" t="s">
        <v>300</v>
      </c>
      <c r="C7681" s="4">
        <v>2024</v>
      </c>
      <c r="D7681" s="3" t="s">
        <v>1457</v>
      </c>
      <c r="E7681" s="4">
        <v>35368093</v>
      </c>
      <c r="F7681" s="4">
        <v>19029223</v>
      </c>
      <c r="G7681" s="4">
        <v>16338870</v>
      </c>
      <c r="H7681" s="4">
        <v>888439</v>
      </c>
      <c r="I7681" s="4">
        <v>144569000</v>
      </c>
      <c r="J7681" s="4">
        <v>2133000</v>
      </c>
      <c r="K7681" s="3" t="s">
        <v>1460</v>
      </c>
      <c r="L7681" s="4">
        <v>0.53803361691002116</v>
      </c>
    </row>
    <row r="7682" spans="2:12" x14ac:dyDescent="0.3">
      <c r="B7682" s="3" t="s">
        <v>300</v>
      </c>
      <c r="C7682" s="4">
        <v>2024</v>
      </c>
      <c r="D7682" s="3" t="s">
        <v>1458</v>
      </c>
      <c r="E7682" s="4">
        <v>1471635</v>
      </c>
      <c r="F7682" s="4"/>
      <c r="G7682" s="4">
        <v>1471635</v>
      </c>
      <c r="H7682" s="4">
        <v>291817</v>
      </c>
      <c r="I7682" s="4">
        <v>1471635</v>
      </c>
      <c r="J7682" s="4"/>
      <c r="K7682" s="3" t="s">
        <v>1451</v>
      </c>
      <c r="L7682" s="4"/>
    </row>
    <row r="7683" spans="2:12" x14ac:dyDescent="0.3">
      <c r="B7683" s="3" t="s">
        <v>302</v>
      </c>
      <c r="C7683" s="4">
        <v>2019</v>
      </c>
      <c r="D7683" s="3" t="s">
        <v>1446</v>
      </c>
      <c r="E7683" s="4">
        <v>10429910</v>
      </c>
      <c r="F7683" s="4">
        <v>2155818</v>
      </c>
      <c r="G7683" s="4">
        <v>8274092</v>
      </c>
      <c r="H7683" s="4">
        <v>44747</v>
      </c>
      <c r="I7683" s="4">
        <v>0</v>
      </c>
      <c r="J7683" s="4">
        <v>0</v>
      </c>
      <c r="K7683" s="3" t="s">
        <v>1447</v>
      </c>
      <c r="L7683" s="4">
        <v>0.20669574329979837</v>
      </c>
    </row>
    <row r="7684" spans="2:12" x14ac:dyDescent="0.3">
      <c r="B7684" s="3" t="s">
        <v>302</v>
      </c>
      <c r="C7684" s="4">
        <v>2019</v>
      </c>
      <c r="D7684" s="3" t="s">
        <v>1448</v>
      </c>
      <c r="E7684" s="4">
        <v>902570</v>
      </c>
      <c r="F7684" s="4">
        <v>178958</v>
      </c>
      <c r="G7684" s="4">
        <v>723612</v>
      </c>
      <c r="H7684" s="4">
        <v>19534</v>
      </c>
      <c r="I7684" s="4">
        <v>0</v>
      </c>
      <c r="J7684" s="4">
        <v>0</v>
      </c>
      <c r="K7684" s="3" t="s">
        <v>1447</v>
      </c>
      <c r="L7684" s="4">
        <v>0.19827603399182334</v>
      </c>
    </row>
    <row r="7685" spans="2:12" x14ac:dyDescent="0.3">
      <c r="B7685" s="3" t="s">
        <v>302</v>
      </c>
      <c r="C7685" s="4">
        <v>2019</v>
      </c>
      <c r="D7685" s="3" t="s">
        <v>1449</v>
      </c>
      <c r="E7685" s="4">
        <v>1423552</v>
      </c>
      <c r="F7685" s="4">
        <v>621734</v>
      </c>
      <c r="G7685" s="4">
        <v>801818</v>
      </c>
      <c r="H7685" s="4">
        <v>0</v>
      </c>
      <c r="I7685" s="4">
        <v>0</v>
      </c>
      <c r="J7685" s="4">
        <v>0</v>
      </c>
      <c r="K7685" s="3" t="s">
        <v>1447</v>
      </c>
      <c r="L7685" s="4">
        <v>0.43674835903430292</v>
      </c>
    </row>
    <row r="7686" spans="2:12" x14ac:dyDescent="0.3">
      <c r="B7686" s="3" t="s">
        <v>302</v>
      </c>
      <c r="C7686" s="4">
        <v>2019</v>
      </c>
      <c r="D7686" s="3" t="s">
        <v>1450</v>
      </c>
      <c r="E7686" s="4">
        <v>1935454</v>
      </c>
      <c r="F7686" s="4"/>
      <c r="G7686" s="4">
        <v>1935454</v>
      </c>
      <c r="H7686" s="4">
        <v>0</v>
      </c>
      <c r="I7686" s="4">
        <v>1935454</v>
      </c>
      <c r="J7686" s="4"/>
      <c r="K7686" s="3" t="s">
        <v>1451</v>
      </c>
      <c r="L7686" s="4"/>
    </row>
    <row r="7687" spans="2:12" x14ac:dyDescent="0.3">
      <c r="B7687" s="3" t="s">
        <v>302</v>
      </c>
      <c r="C7687" s="4">
        <v>2019</v>
      </c>
      <c r="D7687" s="3" t="s">
        <v>1452</v>
      </c>
      <c r="E7687" s="4">
        <v>0</v>
      </c>
      <c r="F7687" s="4">
        <v>0</v>
      </c>
      <c r="G7687" s="4">
        <v>0</v>
      </c>
      <c r="H7687" s="4">
        <v>0</v>
      </c>
      <c r="I7687" s="4">
        <v>0</v>
      </c>
      <c r="J7687" s="4">
        <v>0</v>
      </c>
      <c r="K7687" s="3" t="s">
        <v>1447</v>
      </c>
      <c r="L7687" s="4"/>
    </row>
    <row r="7688" spans="2:12" x14ac:dyDescent="0.3">
      <c r="B7688" s="3" t="s">
        <v>302</v>
      </c>
      <c r="C7688" s="4">
        <v>2019</v>
      </c>
      <c r="D7688" s="3" t="s">
        <v>1453</v>
      </c>
      <c r="E7688" s="4">
        <v>5229761</v>
      </c>
      <c r="F7688" s="4">
        <v>2369407</v>
      </c>
      <c r="G7688" s="4">
        <v>2860354</v>
      </c>
      <c r="H7688" s="4">
        <v>106070</v>
      </c>
      <c r="I7688" s="4">
        <v>0</v>
      </c>
      <c r="J7688" s="4">
        <v>0</v>
      </c>
      <c r="K7688" s="3" t="s">
        <v>1451</v>
      </c>
      <c r="L7688" s="4">
        <v>0.4530621953852193</v>
      </c>
    </row>
    <row r="7689" spans="2:12" x14ac:dyDescent="0.3">
      <c r="B7689" s="3" t="s">
        <v>302</v>
      </c>
      <c r="C7689" s="4">
        <v>2019</v>
      </c>
      <c r="D7689" s="3" t="s">
        <v>1454</v>
      </c>
      <c r="E7689" s="4">
        <v>2171249</v>
      </c>
      <c r="F7689" s="4">
        <v>800985</v>
      </c>
      <c r="G7689" s="4">
        <v>1370264</v>
      </c>
      <c r="H7689" s="4">
        <v>480965</v>
      </c>
      <c r="I7689" s="4">
        <v>0</v>
      </c>
      <c r="J7689" s="4">
        <v>0</v>
      </c>
      <c r="K7689" s="3" t="s">
        <v>1447</v>
      </c>
      <c r="L7689" s="4">
        <v>0.36890517854009375</v>
      </c>
    </row>
    <row r="7690" spans="2:12" x14ac:dyDescent="0.3">
      <c r="B7690" s="3" t="s">
        <v>302</v>
      </c>
      <c r="C7690" s="4">
        <v>2019</v>
      </c>
      <c r="D7690" s="3" t="s">
        <v>1455</v>
      </c>
      <c r="E7690" s="4">
        <v>3884472</v>
      </c>
      <c r="F7690" s="4">
        <v>938156</v>
      </c>
      <c r="G7690" s="4">
        <v>2946316</v>
      </c>
      <c r="H7690" s="4">
        <v>52425</v>
      </c>
      <c r="I7690" s="4">
        <v>0</v>
      </c>
      <c r="J7690" s="4">
        <v>0</v>
      </c>
      <c r="K7690" s="3" t="s">
        <v>1447</v>
      </c>
      <c r="L7690" s="4">
        <v>0.24151441946292829</v>
      </c>
    </row>
    <row r="7691" spans="2:12" x14ac:dyDescent="0.3">
      <c r="B7691" s="3" t="s">
        <v>302</v>
      </c>
      <c r="C7691" s="4">
        <v>2019</v>
      </c>
      <c r="D7691" s="3" t="s">
        <v>1456</v>
      </c>
      <c r="E7691" s="4">
        <v>9791134</v>
      </c>
      <c r="F7691" s="4">
        <v>4604719</v>
      </c>
      <c r="G7691" s="4">
        <v>5186415</v>
      </c>
      <c r="H7691" s="4">
        <v>36122</v>
      </c>
      <c r="I7691" s="4">
        <v>0</v>
      </c>
      <c r="J7691" s="4">
        <v>0</v>
      </c>
      <c r="K7691" s="3" t="s">
        <v>1447</v>
      </c>
      <c r="L7691" s="4">
        <v>0.47029475850294766</v>
      </c>
    </row>
    <row r="7692" spans="2:12" x14ac:dyDescent="0.3">
      <c r="B7692" s="3" t="s">
        <v>302</v>
      </c>
      <c r="C7692" s="4">
        <v>2019</v>
      </c>
      <c r="D7692" s="3" t="s">
        <v>1457</v>
      </c>
      <c r="E7692" s="4">
        <v>10594445</v>
      </c>
      <c r="F7692" s="4">
        <v>2875971</v>
      </c>
      <c r="G7692" s="4">
        <v>7718474</v>
      </c>
      <c r="H7692" s="4">
        <v>50974</v>
      </c>
      <c r="I7692" s="4">
        <v>0</v>
      </c>
      <c r="J7692" s="4">
        <v>0</v>
      </c>
      <c r="K7692" s="3" t="s">
        <v>1447</v>
      </c>
      <c r="L7692" s="4">
        <v>0.27146027942001683</v>
      </c>
    </row>
    <row r="7693" spans="2:12" x14ac:dyDescent="0.3">
      <c r="B7693" s="3" t="s">
        <v>302</v>
      </c>
      <c r="C7693" s="4">
        <v>2019</v>
      </c>
      <c r="D7693" s="3" t="s">
        <v>1458</v>
      </c>
      <c r="E7693" s="4">
        <v>747300</v>
      </c>
      <c r="F7693" s="4"/>
      <c r="G7693" s="4">
        <v>747300</v>
      </c>
      <c r="H7693" s="4">
        <v>621133</v>
      </c>
      <c r="I7693" s="4">
        <v>747300</v>
      </c>
      <c r="J7693" s="4"/>
      <c r="K7693" s="3" t="s">
        <v>1451</v>
      </c>
      <c r="L7693" s="4"/>
    </row>
    <row r="7694" spans="2:12" x14ac:dyDescent="0.3">
      <c r="B7694" s="3" t="s">
        <v>302</v>
      </c>
      <c r="C7694" s="4">
        <v>2020</v>
      </c>
      <c r="D7694" s="3" t="s">
        <v>1446</v>
      </c>
      <c r="E7694" s="4">
        <v>11312524</v>
      </c>
      <c r="F7694" s="4">
        <v>2430418</v>
      </c>
      <c r="G7694" s="4">
        <v>8882106</v>
      </c>
      <c r="H7694" s="4">
        <v>888450</v>
      </c>
      <c r="I7694" s="4">
        <v>0</v>
      </c>
      <c r="J7694" s="4">
        <v>0</v>
      </c>
      <c r="K7694" s="3" t="s">
        <v>1459</v>
      </c>
      <c r="L7694" s="4">
        <v>0.2148431243107197</v>
      </c>
    </row>
    <row r="7695" spans="2:12" x14ac:dyDescent="0.3">
      <c r="B7695" s="3" t="s">
        <v>302</v>
      </c>
      <c r="C7695" s="4">
        <v>2020</v>
      </c>
      <c r="D7695" s="3" t="s">
        <v>1448</v>
      </c>
      <c r="E7695" s="4">
        <v>930980</v>
      </c>
      <c r="F7695" s="4">
        <v>189704</v>
      </c>
      <c r="G7695" s="4">
        <v>741276</v>
      </c>
      <c r="H7695" s="4">
        <v>28410</v>
      </c>
      <c r="I7695" s="4">
        <v>0</v>
      </c>
      <c r="J7695" s="4">
        <v>0</v>
      </c>
      <c r="K7695" s="3" t="s">
        <v>1459</v>
      </c>
      <c r="L7695" s="4">
        <v>0.20376807235386368</v>
      </c>
    </row>
    <row r="7696" spans="2:12" x14ac:dyDescent="0.3">
      <c r="B7696" s="3" t="s">
        <v>302</v>
      </c>
      <c r="C7696" s="4">
        <v>2020</v>
      </c>
      <c r="D7696" s="3" t="s">
        <v>1449</v>
      </c>
      <c r="E7696" s="4">
        <v>1481441</v>
      </c>
      <c r="F7696" s="4">
        <v>682439</v>
      </c>
      <c r="G7696" s="4">
        <v>799002</v>
      </c>
      <c r="H7696" s="4">
        <v>57889</v>
      </c>
      <c r="I7696" s="4">
        <v>0</v>
      </c>
      <c r="J7696" s="4">
        <v>0</v>
      </c>
      <c r="K7696" s="3" t="s">
        <v>1459</v>
      </c>
      <c r="L7696" s="4">
        <v>0.46065891250478419</v>
      </c>
    </row>
    <row r="7697" spans="2:12" x14ac:dyDescent="0.3">
      <c r="B7697" s="3" t="s">
        <v>302</v>
      </c>
      <c r="C7697" s="4">
        <v>2020</v>
      </c>
      <c r="D7697" s="3" t="s">
        <v>1450</v>
      </c>
      <c r="E7697" s="4">
        <v>1935454</v>
      </c>
      <c r="F7697" s="4"/>
      <c r="G7697" s="4">
        <v>1935454</v>
      </c>
      <c r="H7697" s="4">
        <v>0</v>
      </c>
      <c r="I7697" s="4">
        <v>1935454</v>
      </c>
      <c r="J7697" s="4"/>
      <c r="K7697" s="3" t="s">
        <v>1451</v>
      </c>
      <c r="L7697" s="4"/>
    </row>
    <row r="7698" spans="2:12" x14ac:dyDescent="0.3">
      <c r="B7698" s="3" t="s">
        <v>302</v>
      </c>
      <c r="C7698" s="4">
        <v>2020</v>
      </c>
      <c r="D7698" s="3" t="s">
        <v>1452</v>
      </c>
      <c r="E7698" s="4">
        <v>0</v>
      </c>
      <c r="F7698" s="4">
        <v>0</v>
      </c>
      <c r="G7698" s="4">
        <v>0</v>
      </c>
      <c r="H7698" s="4">
        <v>0</v>
      </c>
      <c r="I7698" s="4">
        <v>0</v>
      </c>
      <c r="J7698" s="4">
        <v>0</v>
      </c>
      <c r="K7698" s="3" t="s">
        <v>1459</v>
      </c>
      <c r="L7698" s="4"/>
    </row>
    <row r="7699" spans="2:12" x14ac:dyDescent="0.3">
      <c r="B7699" s="3" t="s">
        <v>302</v>
      </c>
      <c r="C7699" s="4">
        <v>2020</v>
      </c>
      <c r="D7699" s="3" t="s">
        <v>1453</v>
      </c>
      <c r="E7699" s="4">
        <v>5420824</v>
      </c>
      <c r="F7699" s="4">
        <v>2587918</v>
      </c>
      <c r="G7699" s="4">
        <v>2832906</v>
      </c>
      <c r="H7699" s="4">
        <v>191061</v>
      </c>
      <c r="I7699" s="4">
        <v>0</v>
      </c>
      <c r="J7699" s="4">
        <v>0</v>
      </c>
      <c r="K7699" s="3" t="s">
        <v>1451</v>
      </c>
      <c r="L7699" s="4">
        <v>0.47740306639728575</v>
      </c>
    </row>
    <row r="7700" spans="2:12" x14ac:dyDescent="0.3">
      <c r="B7700" s="3" t="s">
        <v>302</v>
      </c>
      <c r="C7700" s="4">
        <v>2020</v>
      </c>
      <c r="D7700" s="3" t="s">
        <v>1454</v>
      </c>
      <c r="E7700" s="4">
        <v>2350229</v>
      </c>
      <c r="F7700" s="4">
        <v>872197</v>
      </c>
      <c r="G7700" s="4">
        <v>1478032</v>
      </c>
      <c r="H7700" s="4">
        <v>185445</v>
      </c>
      <c r="I7700" s="4">
        <v>0</v>
      </c>
      <c r="J7700" s="4">
        <v>0</v>
      </c>
      <c r="K7700" s="3" t="s">
        <v>1459</v>
      </c>
      <c r="L7700" s="4">
        <v>0.37111149594358678</v>
      </c>
    </row>
    <row r="7701" spans="2:12" x14ac:dyDescent="0.3">
      <c r="B7701" s="3" t="s">
        <v>302</v>
      </c>
      <c r="C7701" s="4">
        <v>2020</v>
      </c>
      <c r="D7701" s="3" t="s">
        <v>1455</v>
      </c>
      <c r="E7701" s="4">
        <v>3906561</v>
      </c>
      <c r="F7701" s="4">
        <v>989510</v>
      </c>
      <c r="G7701" s="4">
        <v>2917051</v>
      </c>
      <c r="H7701" s="4">
        <v>22089</v>
      </c>
      <c r="I7701" s="4">
        <v>0</v>
      </c>
      <c r="J7701" s="4">
        <v>0</v>
      </c>
      <c r="K7701" s="3" t="s">
        <v>1459</v>
      </c>
      <c r="L7701" s="4">
        <v>0.25329439371355011</v>
      </c>
    </row>
    <row r="7702" spans="2:12" x14ac:dyDescent="0.3">
      <c r="B7702" s="3" t="s">
        <v>302</v>
      </c>
      <c r="C7702" s="4">
        <v>2020</v>
      </c>
      <c r="D7702" s="3" t="s">
        <v>1456</v>
      </c>
      <c r="E7702" s="4">
        <v>9834440</v>
      </c>
      <c r="F7702" s="4">
        <v>4816204</v>
      </c>
      <c r="G7702" s="4">
        <v>5018236</v>
      </c>
      <c r="H7702" s="4">
        <v>43306</v>
      </c>
      <c r="I7702" s="4">
        <v>0</v>
      </c>
      <c r="J7702" s="4">
        <v>0</v>
      </c>
      <c r="K7702" s="3" t="s">
        <v>1459</v>
      </c>
      <c r="L7702" s="4">
        <v>0.48972834243739349</v>
      </c>
    </row>
    <row r="7703" spans="2:12" x14ac:dyDescent="0.3">
      <c r="B7703" s="3" t="s">
        <v>302</v>
      </c>
      <c r="C7703" s="4">
        <v>2020</v>
      </c>
      <c r="D7703" s="3" t="s">
        <v>1457</v>
      </c>
      <c r="E7703" s="4">
        <v>10733022</v>
      </c>
      <c r="F7703" s="4">
        <v>2969489</v>
      </c>
      <c r="G7703" s="4">
        <v>7763533</v>
      </c>
      <c r="H7703" s="4">
        <v>160243</v>
      </c>
      <c r="I7703" s="4">
        <v>0</v>
      </c>
      <c r="J7703" s="4">
        <v>0</v>
      </c>
      <c r="K7703" s="3" t="s">
        <v>1459</v>
      </c>
      <c r="L7703" s="4">
        <v>0.27666849094318452</v>
      </c>
    </row>
    <row r="7704" spans="2:12" x14ac:dyDescent="0.3">
      <c r="B7704" s="3" t="s">
        <v>302</v>
      </c>
      <c r="C7704" s="4">
        <v>2020</v>
      </c>
      <c r="D7704" s="3" t="s">
        <v>1458</v>
      </c>
      <c r="E7704" s="4">
        <v>1444331</v>
      </c>
      <c r="F7704" s="4"/>
      <c r="G7704" s="4">
        <v>1444331</v>
      </c>
      <c r="H7704" s="4">
        <v>697031</v>
      </c>
      <c r="I7704" s="4">
        <v>1444331</v>
      </c>
      <c r="J7704" s="4"/>
      <c r="K7704" s="3" t="s">
        <v>1451</v>
      </c>
      <c r="L7704" s="4"/>
    </row>
    <row r="7705" spans="2:12" x14ac:dyDescent="0.3">
      <c r="B7705" s="3" t="s">
        <v>302</v>
      </c>
      <c r="C7705" s="4">
        <v>2021</v>
      </c>
      <c r="D7705" s="3" t="s">
        <v>1446</v>
      </c>
      <c r="E7705" s="4">
        <v>12329135</v>
      </c>
      <c r="F7705" s="4">
        <v>2711402</v>
      </c>
      <c r="G7705" s="4">
        <v>9617733</v>
      </c>
      <c r="H7705" s="4">
        <v>1016611</v>
      </c>
      <c r="I7705" s="4">
        <v>0</v>
      </c>
      <c r="J7705" s="4">
        <v>0</v>
      </c>
      <c r="K7705" s="3" t="s">
        <v>1447</v>
      </c>
      <c r="L7705" s="4">
        <v>0.21991826677216203</v>
      </c>
    </row>
    <row r="7706" spans="2:12" x14ac:dyDescent="0.3">
      <c r="B7706" s="3" t="s">
        <v>302</v>
      </c>
      <c r="C7706" s="4">
        <v>2021</v>
      </c>
      <c r="D7706" s="3" t="s">
        <v>1448</v>
      </c>
      <c r="E7706" s="4">
        <v>930980</v>
      </c>
      <c r="F7706" s="4">
        <v>200449</v>
      </c>
      <c r="G7706" s="4">
        <v>730531</v>
      </c>
      <c r="H7706" s="4">
        <v>0</v>
      </c>
      <c r="I7706" s="4">
        <v>0</v>
      </c>
      <c r="J7706" s="4">
        <v>0</v>
      </c>
      <c r="K7706" s="3" t="s">
        <v>1459</v>
      </c>
      <c r="L7706" s="4">
        <v>0.21530967367720036</v>
      </c>
    </row>
    <row r="7707" spans="2:12" x14ac:dyDescent="0.3">
      <c r="B7707" s="3" t="s">
        <v>302</v>
      </c>
      <c r="C7707" s="4">
        <v>2021</v>
      </c>
      <c r="D7707" s="3" t="s">
        <v>1449</v>
      </c>
      <c r="E7707" s="4">
        <v>1578449</v>
      </c>
      <c r="F7707" s="4">
        <v>745519</v>
      </c>
      <c r="G7707" s="4">
        <v>832930</v>
      </c>
      <c r="H7707" s="4">
        <v>97008</v>
      </c>
      <c r="I7707" s="4">
        <v>0</v>
      </c>
      <c r="J7707" s="4">
        <v>0</v>
      </c>
      <c r="K7707" s="3" t="s">
        <v>1459</v>
      </c>
      <c r="L7707" s="4">
        <v>0.47231111046349927</v>
      </c>
    </row>
    <row r="7708" spans="2:12" x14ac:dyDescent="0.3">
      <c r="B7708" s="3" t="s">
        <v>302</v>
      </c>
      <c r="C7708" s="4">
        <v>2021</v>
      </c>
      <c r="D7708" s="3" t="s">
        <v>1450</v>
      </c>
      <c r="E7708" s="4">
        <v>1935454</v>
      </c>
      <c r="F7708" s="4"/>
      <c r="G7708" s="4">
        <v>1935454</v>
      </c>
      <c r="H7708" s="4">
        <v>0</v>
      </c>
      <c r="I7708" s="4">
        <v>1935454</v>
      </c>
      <c r="J7708" s="4"/>
      <c r="K7708" s="3" t="s">
        <v>1451</v>
      </c>
      <c r="L7708" s="4"/>
    </row>
    <row r="7709" spans="2:12" x14ac:dyDescent="0.3">
      <c r="B7709" s="3" t="s">
        <v>302</v>
      </c>
      <c r="C7709" s="4">
        <v>2021</v>
      </c>
      <c r="D7709" s="3" t="s">
        <v>1452</v>
      </c>
      <c r="E7709" s="4">
        <v>0</v>
      </c>
      <c r="F7709" s="4">
        <v>0</v>
      </c>
      <c r="G7709" s="4">
        <v>0</v>
      </c>
      <c r="H7709" s="4">
        <v>0</v>
      </c>
      <c r="I7709" s="4">
        <v>0</v>
      </c>
      <c r="J7709" s="4">
        <v>0</v>
      </c>
      <c r="K7709" s="3" t="s">
        <v>1459</v>
      </c>
      <c r="L7709" s="4"/>
    </row>
    <row r="7710" spans="2:12" x14ac:dyDescent="0.3">
      <c r="B7710" s="3" t="s">
        <v>302</v>
      </c>
      <c r="C7710" s="4">
        <v>2021</v>
      </c>
      <c r="D7710" s="3" t="s">
        <v>1453</v>
      </c>
      <c r="E7710" s="4">
        <v>5642835</v>
      </c>
      <c r="F7710" s="4">
        <v>2837136</v>
      </c>
      <c r="G7710" s="4">
        <v>2805699</v>
      </c>
      <c r="H7710" s="4">
        <v>226757</v>
      </c>
      <c r="I7710" s="4">
        <v>0</v>
      </c>
      <c r="J7710" s="4">
        <v>0</v>
      </c>
      <c r="K7710" s="3" t="s">
        <v>1451</v>
      </c>
      <c r="L7710" s="4">
        <v>0.50278556789273476</v>
      </c>
    </row>
    <row r="7711" spans="2:12" x14ac:dyDescent="0.3">
      <c r="B7711" s="3" t="s">
        <v>302</v>
      </c>
      <c r="C7711" s="4">
        <v>2021</v>
      </c>
      <c r="D7711" s="3" t="s">
        <v>1454</v>
      </c>
      <c r="E7711" s="4">
        <v>2379710</v>
      </c>
      <c r="F7711" s="4">
        <v>954152</v>
      </c>
      <c r="G7711" s="4">
        <v>1425558</v>
      </c>
      <c r="H7711" s="4">
        <v>34713</v>
      </c>
      <c r="I7711" s="4">
        <v>0</v>
      </c>
      <c r="J7711" s="4">
        <v>0</v>
      </c>
      <c r="K7711" s="3" t="s">
        <v>1459</v>
      </c>
      <c r="L7711" s="4">
        <v>0.4009530573053019</v>
      </c>
    </row>
    <row r="7712" spans="2:12" x14ac:dyDescent="0.3">
      <c r="B7712" s="3" t="s">
        <v>302</v>
      </c>
      <c r="C7712" s="4">
        <v>2021</v>
      </c>
      <c r="D7712" s="3" t="s">
        <v>1455</v>
      </c>
      <c r="E7712" s="4">
        <v>4114530</v>
      </c>
      <c r="F7712" s="4">
        <v>1030426</v>
      </c>
      <c r="G7712" s="4">
        <v>3084104</v>
      </c>
      <c r="H7712" s="4">
        <v>233228</v>
      </c>
      <c r="I7712" s="4">
        <v>0</v>
      </c>
      <c r="J7712" s="4">
        <v>0</v>
      </c>
      <c r="K7712" s="3" t="s">
        <v>1459</v>
      </c>
      <c r="L7712" s="4">
        <v>0.25043589425766732</v>
      </c>
    </row>
    <row r="7713" spans="2:12" x14ac:dyDescent="0.3">
      <c r="B7713" s="3" t="s">
        <v>302</v>
      </c>
      <c r="C7713" s="4">
        <v>2021</v>
      </c>
      <c r="D7713" s="3" t="s">
        <v>1456</v>
      </c>
      <c r="E7713" s="4">
        <v>9853921</v>
      </c>
      <c r="F7713" s="4">
        <v>4884152</v>
      </c>
      <c r="G7713" s="4">
        <v>4969769</v>
      </c>
      <c r="H7713" s="4">
        <v>224647</v>
      </c>
      <c r="I7713" s="4">
        <v>0</v>
      </c>
      <c r="J7713" s="4">
        <v>0</v>
      </c>
      <c r="K7713" s="3" t="s">
        <v>1447</v>
      </c>
      <c r="L7713" s="4">
        <v>0.49565568873547899</v>
      </c>
    </row>
    <row r="7714" spans="2:12" x14ac:dyDescent="0.3">
      <c r="B7714" s="3" t="s">
        <v>302</v>
      </c>
      <c r="C7714" s="4">
        <v>2021</v>
      </c>
      <c r="D7714" s="3" t="s">
        <v>1457</v>
      </c>
      <c r="E7714" s="4">
        <v>10750566</v>
      </c>
      <c r="F7714" s="4">
        <v>3083520</v>
      </c>
      <c r="G7714" s="4">
        <v>7667046</v>
      </c>
      <c r="H7714" s="4">
        <v>19138</v>
      </c>
      <c r="I7714" s="4">
        <v>0</v>
      </c>
      <c r="J7714" s="4">
        <v>0</v>
      </c>
      <c r="K7714" s="3" t="s">
        <v>1459</v>
      </c>
      <c r="L7714" s="4">
        <v>0.2868239681520024</v>
      </c>
    </row>
    <row r="7715" spans="2:12" x14ac:dyDescent="0.3">
      <c r="B7715" s="3" t="s">
        <v>302</v>
      </c>
      <c r="C7715" s="4">
        <v>2021</v>
      </c>
      <c r="D7715" s="3" t="s">
        <v>1458</v>
      </c>
      <c r="E7715" s="4">
        <v>923112</v>
      </c>
      <c r="F7715" s="4"/>
      <c r="G7715" s="4">
        <v>923112</v>
      </c>
      <c r="H7715" s="4">
        <v>-521220</v>
      </c>
      <c r="I7715" s="4">
        <v>923112</v>
      </c>
      <c r="J7715" s="4"/>
      <c r="K7715" s="3" t="s">
        <v>1451</v>
      </c>
      <c r="L7715" s="4"/>
    </row>
    <row r="7716" spans="2:12" x14ac:dyDescent="0.3">
      <c r="B7716" s="3" t="s">
        <v>302</v>
      </c>
      <c r="C7716" s="4">
        <v>2022</v>
      </c>
      <c r="D7716" s="3" t="s">
        <v>1446</v>
      </c>
      <c r="E7716" s="4">
        <v>12807421</v>
      </c>
      <c r="F7716" s="4">
        <v>2992276</v>
      </c>
      <c r="G7716" s="4">
        <v>9815145</v>
      </c>
      <c r="H7716" s="4">
        <v>478286</v>
      </c>
      <c r="I7716" s="4">
        <v>0</v>
      </c>
      <c r="J7716" s="4">
        <v>0</v>
      </c>
      <c r="K7716" s="3" t="s">
        <v>1447</v>
      </c>
      <c r="L7716" s="4">
        <v>0.23363610831563983</v>
      </c>
    </row>
    <row r="7717" spans="2:12" x14ac:dyDescent="0.3">
      <c r="B7717" s="3" t="s">
        <v>302</v>
      </c>
      <c r="C7717" s="4">
        <v>2022</v>
      </c>
      <c r="D7717" s="3" t="s">
        <v>1448</v>
      </c>
      <c r="E7717" s="4">
        <v>930980</v>
      </c>
      <c r="F7717" s="4">
        <v>211235</v>
      </c>
      <c r="G7717" s="4">
        <v>719745</v>
      </c>
      <c r="H7717" s="4">
        <v>0</v>
      </c>
      <c r="I7717" s="4">
        <v>0</v>
      </c>
      <c r="J7717" s="4">
        <v>0</v>
      </c>
      <c r="K7717" s="3" t="s">
        <v>1447</v>
      </c>
      <c r="L7717" s="4">
        <v>0.22689531461470708</v>
      </c>
    </row>
    <row r="7718" spans="2:12" x14ac:dyDescent="0.3">
      <c r="B7718" s="3" t="s">
        <v>302</v>
      </c>
      <c r="C7718" s="4">
        <v>2022</v>
      </c>
      <c r="D7718" s="3" t="s">
        <v>1449</v>
      </c>
      <c r="E7718" s="4">
        <v>1578449</v>
      </c>
      <c r="F7718" s="4">
        <v>808070</v>
      </c>
      <c r="G7718" s="4">
        <v>770379</v>
      </c>
      <c r="H7718" s="4">
        <v>0</v>
      </c>
      <c r="I7718" s="4">
        <v>0</v>
      </c>
      <c r="J7718" s="4">
        <v>0</v>
      </c>
      <c r="K7718" s="3" t="s">
        <v>1447</v>
      </c>
      <c r="L7718" s="4">
        <v>0.51193925175916355</v>
      </c>
    </row>
    <row r="7719" spans="2:12" x14ac:dyDescent="0.3">
      <c r="B7719" s="3" t="s">
        <v>302</v>
      </c>
      <c r="C7719" s="4">
        <v>2022</v>
      </c>
      <c r="D7719" s="3" t="s">
        <v>1450</v>
      </c>
      <c r="E7719" s="4">
        <v>1935454</v>
      </c>
      <c r="F7719" s="4"/>
      <c r="G7719" s="4">
        <v>1935454</v>
      </c>
      <c r="H7719" s="4">
        <v>0</v>
      </c>
      <c r="I7719" s="4">
        <v>1935454</v>
      </c>
      <c r="J7719" s="4"/>
      <c r="K7719" s="3" t="s">
        <v>1451</v>
      </c>
      <c r="L7719" s="4"/>
    </row>
    <row r="7720" spans="2:12" x14ac:dyDescent="0.3">
      <c r="B7720" s="3" t="s">
        <v>302</v>
      </c>
      <c r="C7720" s="4">
        <v>2022</v>
      </c>
      <c r="D7720" s="3" t="s">
        <v>1452</v>
      </c>
      <c r="E7720" s="4">
        <v>0</v>
      </c>
      <c r="F7720" s="4">
        <v>0</v>
      </c>
      <c r="G7720" s="4">
        <v>0</v>
      </c>
      <c r="H7720" s="4">
        <v>0</v>
      </c>
      <c r="I7720" s="4">
        <v>0</v>
      </c>
      <c r="J7720" s="4">
        <v>0</v>
      </c>
      <c r="K7720" s="3" t="s">
        <v>1451</v>
      </c>
      <c r="L7720" s="4"/>
    </row>
    <row r="7721" spans="2:12" x14ac:dyDescent="0.3">
      <c r="B7721" s="3" t="s">
        <v>302</v>
      </c>
      <c r="C7721" s="4">
        <v>2022</v>
      </c>
      <c r="D7721" s="3" t="s">
        <v>1453</v>
      </c>
      <c r="E7721" s="4">
        <v>5726992</v>
      </c>
      <c r="F7721" s="4">
        <v>3089102</v>
      </c>
      <c r="G7721" s="4">
        <v>2637890</v>
      </c>
      <c r="H7721" s="4">
        <v>84157</v>
      </c>
      <c r="I7721" s="4">
        <v>0</v>
      </c>
      <c r="J7721" s="4">
        <v>0</v>
      </c>
      <c r="K7721" s="3" t="s">
        <v>1451</v>
      </c>
      <c r="L7721" s="4">
        <v>0.53939345471409772</v>
      </c>
    </row>
    <row r="7722" spans="2:12" x14ac:dyDescent="0.3">
      <c r="B7722" s="3" t="s">
        <v>302</v>
      </c>
      <c r="C7722" s="4">
        <v>2022</v>
      </c>
      <c r="D7722" s="3" t="s">
        <v>1454</v>
      </c>
      <c r="E7722" s="4">
        <v>2425319</v>
      </c>
      <c r="F7722" s="4">
        <v>1025298</v>
      </c>
      <c r="G7722" s="4">
        <v>1400021</v>
      </c>
      <c r="H7722" s="4">
        <v>45609</v>
      </c>
      <c r="I7722" s="4">
        <v>0</v>
      </c>
      <c r="J7722" s="4">
        <v>0</v>
      </c>
      <c r="K7722" s="3" t="s">
        <v>1459</v>
      </c>
      <c r="L7722" s="4">
        <v>0.42274768803608925</v>
      </c>
    </row>
    <row r="7723" spans="2:12" x14ac:dyDescent="0.3">
      <c r="B7723" s="3" t="s">
        <v>302</v>
      </c>
      <c r="C7723" s="4">
        <v>2022</v>
      </c>
      <c r="D7723" s="3" t="s">
        <v>1455</v>
      </c>
      <c r="E7723" s="4">
        <v>4131060</v>
      </c>
      <c r="F7723" s="4">
        <v>1083934</v>
      </c>
      <c r="G7723" s="4">
        <v>3047126</v>
      </c>
      <c r="H7723" s="4">
        <v>16530</v>
      </c>
      <c r="I7723" s="4">
        <v>0</v>
      </c>
      <c r="J7723" s="4">
        <v>0</v>
      </c>
      <c r="K7723" s="3" t="s">
        <v>1447</v>
      </c>
      <c r="L7723" s="4">
        <v>0.26238640929930818</v>
      </c>
    </row>
    <row r="7724" spans="2:12" x14ac:dyDescent="0.3">
      <c r="B7724" s="3" t="s">
        <v>302</v>
      </c>
      <c r="C7724" s="4">
        <v>2022</v>
      </c>
      <c r="D7724" s="3" t="s">
        <v>1456</v>
      </c>
      <c r="E7724" s="4">
        <v>9879803</v>
      </c>
      <c r="F7724" s="4">
        <v>5082399</v>
      </c>
      <c r="G7724" s="4">
        <v>4797404</v>
      </c>
      <c r="H7724" s="4">
        <v>25882</v>
      </c>
      <c r="I7724" s="4">
        <v>0</v>
      </c>
      <c r="J7724" s="4">
        <v>0</v>
      </c>
      <c r="K7724" s="3" t="s">
        <v>1447</v>
      </c>
      <c r="L7724" s="4">
        <v>0.51442311147297171</v>
      </c>
    </row>
    <row r="7725" spans="2:12" x14ac:dyDescent="0.3">
      <c r="B7725" s="3" t="s">
        <v>302</v>
      </c>
      <c r="C7725" s="4">
        <v>2022</v>
      </c>
      <c r="D7725" s="3" t="s">
        <v>1457</v>
      </c>
      <c r="E7725" s="4">
        <v>10801864</v>
      </c>
      <c r="F7725" s="4">
        <v>3199502</v>
      </c>
      <c r="G7725" s="4">
        <v>7602362</v>
      </c>
      <c r="H7725" s="4">
        <v>51298</v>
      </c>
      <c r="I7725" s="4">
        <v>0</v>
      </c>
      <c r="J7725" s="4">
        <v>0</v>
      </c>
      <c r="K7725" s="3" t="s">
        <v>1447</v>
      </c>
      <c r="L7725" s="4">
        <v>0.29619906342090585</v>
      </c>
    </row>
    <row r="7726" spans="2:12" x14ac:dyDescent="0.3">
      <c r="B7726" s="3" t="s">
        <v>302</v>
      </c>
      <c r="C7726" s="4">
        <v>2022</v>
      </c>
      <c r="D7726" s="3" t="s">
        <v>1458</v>
      </c>
      <c r="E7726" s="4">
        <v>1109775</v>
      </c>
      <c r="F7726" s="4"/>
      <c r="G7726" s="4">
        <v>1109775</v>
      </c>
      <c r="H7726" s="4">
        <v>186663</v>
      </c>
      <c r="I7726" s="4">
        <v>1109775</v>
      </c>
      <c r="J7726" s="4"/>
      <c r="K7726" s="3" t="s">
        <v>1451</v>
      </c>
      <c r="L7726" s="4"/>
    </row>
    <row r="7727" spans="2:12" x14ac:dyDescent="0.3">
      <c r="B7727" s="3" t="s">
        <v>302</v>
      </c>
      <c r="C7727" s="4">
        <v>2023</v>
      </c>
      <c r="D7727" s="3" t="s">
        <v>1446</v>
      </c>
      <c r="E7727" s="4">
        <v>13415328</v>
      </c>
      <c r="F7727" s="4">
        <v>3297849</v>
      </c>
      <c r="G7727" s="4">
        <v>10117479</v>
      </c>
      <c r="H7727" s="4">
        <v>551444</v>
      </c>
      <c r="I7727" s="4">
        <v>0</v>
      </c>
      <c r="J7727" s="4">
        <v>0</v>
      </c>
      <c r="K7727" s="3" t="s">
        <v>1447</v>
      </c>
      <c r="L7727" s="4">
        <v>0.2458269376641406</v>
      </c>
    </row>
    <row r="7728" spans="2:12" x14ac:dyDescent="0.3">
      <c r="B7728" s="3" t="s">
        <v>302</v>
      </c>
      <c r="C7728" s="4">
        <v>2023</v>
      </c>
      <c r="D7728" s="3" t="s">
        <v>1448</v>
      </c>
      <c r="E7728" s="4">
        <v>930980</v>
      </c>
      <c r="F7728" s="4">
        <v>223541</v>
      </c>
      <c r="G7728" s="4">
        <v>707439</v>
      </c>
      <c r="H7728" s="4">
        <v>0</v>
      </c>
      <c r="I7728" s="4">
        <v>0</v>
      </c>
      <c r="J7728" s="4">
        <v>0</v>
      </c>
      <c r="K7728" s="3" t="s">
        <v>1447</v>
      </c>
      <c r="L7728" s="4">
        <v>0.24011364368729726</v>
      </c>
    </row>
    <row r="7729" spans="2:12" x14ac:dyDescent="0.3">
      <c r="B7729" s="3" t="s">
        <v>302</v>
      </c>
      <c r="C7729" s="4">
        <v>2023</v>
      </c>
      <c r="D7729" s="3" t="s">
        <v>1449</v>
      </c>
      <c r="E7729" s="4">
        <v>2539300</v>
      </c>
      <c r="F7729" s="4">
        <v>864482</v>
      </c>
      <c r="G7729" s="4">
        <v>1674818</v>
      </c>
      <c r="H7729" s="4">
        <v>592138</v>
      </c>
      <c r="I7729" s="4">
        <v>0</v>
      </c>
      <c r="J7729" s="4">
        <v>0</v>
      </c>
      <c r="K7729" s="3" t="s">
        <v>1447</v>
      </c>
      <c r="L7729" s="4">
        <v>0.34044106643563188</v>
      </c>
    </row>
    <row r="7730" spans="2:12" x14ac:dyDescent="0.3">
      <c r="B7730" s="3" t="s">
        <v>302</v>
      </c>
      <c r="C7730" s="4">
        <v>2023</v>
      </c>
      <c r="D7730" s="3" t="s">
        <v>1450</v>
      </c>
      <c r="E7730" s="4">
        <v>1935454</v>
      </c>
      <c r="F7730" s="4"/>
      <c r="G7730" s="4">
        <v>1935454</v>
      </c>
      <c r="H7730" s="4">
        <v>0</v>
      </c>
      <c r="I7730" s="4">
        <v>1935454</v>
      </c>
      <c r="J7730" s="4"/>
      <c r="K7730" s="3" t="s">
        <v>1451</v>
      </c>
      <c r="L7730" s="4"/>
    </row>
    <row r="7731" spans="2:12" x14ac:dyDescent="0.3">
      <c r="B7731" s="3" t="s">
        <v>302</v>
      </c>
      <c r="C7731" s="4">
        <v>2023</v>
      </c>
      <c r="D7731" s="3" t="s">
        <v>1452</v>
      </c>
      <c r="E7731" s="4">
        <v>0</v>
      </c>
      <c r="F7731" s="4">
        <v>0</v>
      </c>
      <c r="G7731" s="4">
        <v>0</v>
      </c>
      <c r="H7731" s="4">
        <v>0</v>
      </c>
      <c r="I7731" s="4">
        <v>0</v>
      </c>
      <c r="J7731" s="4">
        <v>0</v>
      </c>
      <c r="K7731" s="3" t="s">
        <v>1451</v>
      </c>
      <c r="L7731" s="4"/>
    </row>
    <row r="7732" spans="2:12" x14ac:dyDescent="0.3">
      <c r="B7732" s="3" t="s">
        <v>302</v>
      </c>
      <c r="C7732" s="4">
        <v>2023</v>
      </c>
      <c r="D7732" s="3" t="s">
        <v>1453</v>
      </c>
      <c r="E7732" s="4">
        <v>5857084</v>
      </c>
      <c r="F7732" s="4">
        <v>3339531</v>
      </c>
      <c r="G7732" s="4">
        <v>2517553</v>
      </c>
      <c r="H7732" s="4">
        <v>130092</v>
      </c>
      <c r="I7732" s="4">
        <v>0</v>
      </c>
      <c r="J7732" s="4">
        <v>0</v>
      </c>
      <c r="K7732" s="3" t="s">
        <v>1451</v>
      </c>
      <c r="L7732" s="4">
        <v>0.57016955877702968</v>
      </c>
    </row>
    <row r="7733" spans="2:12" x14ac:dyDescent="0.3">
      <c r="B7733" s="3" t="s">
        <v>302</v>
      </c>
      <c r="C7733" s="4">
        <v>2023</v>
      </c>
      <c r="D7733" s="3" t="s">
        <v>1454</v>
      </c>
      <c r="E7733" s="4">
        <v>2608315</v>
      </c>
      <c r="F7733" s="4">
        <v>1094268</v>
      </c>
      <c r="G7733" s="4">
        <v>1514047</v>
      </c>
      <c r="H7733" s="4">
        <v>182996</v>
      </c>
      <c r="I7733" s="4">
        <v>0</v>
      </c>
      <c r="J7733" s="4">
        <v>0</v>
      </c>
      <c r="K7733" s="3" t="s">
        <v>1459</v>
      </c>
      <c r="L7733" s="4">
        <v>0.4195306165091256</v>
      </c>
    </row>
    <row r="7734" spans="2:12" x14ac:dyDescent="0.3">
      <c r="B7734" s="3" t="s">
        <v>302</v>
      </c>
      <c r="C7734" s="4">
        <v>2023</v>
      </c>
      <c r="D7734" s="3" t="s">
        <v>1455</v>
      </c>
      <c r="E7734" s="4">
        <v>4131060</v>
      </c>
      <c r="F7734" s="4">
        <v>1138582</v>
      </c>
      <c r="G7734" s="4">
        <v>2992478</v>
      </c>
      <c r="H7734" s="4">
        <v>0</v>
      </c>
      <c r="I7734" s="4">
        <v>0</v>
      </c>
      <c r="J7734" s="4">
        <v>0</v>
      </c>
      <c r="K7734" s="3" t="s">
        <v>1447</v>
      </c>
      <c r="L7734" s="4">
        <v>0.27561497533320745</v>
      </c>
    </row>
    <row r="7735" spans="2:12" x14ac:dyDescent="0.3">
      <c r="B7735" s="3" t="s">
        <v>302</v>
      </c>
      <c r="C7735" s="4">
        <v>2023</v>
      </c>
      <c r="D7735" s="3" t="s">
        <v>1456</v>
      </c>
      <c r="E7735" s="4">
        <v>10142262</v>
      </c>
      <c r="F7735" s="4">
        <v>5247765</v>
      </c>
      <c r="G7735" s="4">
        <v>4894497</v>
      </c>
      <c r="H7735" s="4">
        <v>233054</v>
      </c>
      <c r="I7735" s="4">
        <v>0</v>
      </c>
      <c r="J7735" s="4">
        <v>0</v>
      </c>
      <c r="K7735" s="3" t="s">
        <v>1447</v>
      </c>
      <c r="L7735" s="4">
        <v>0.5174156415994775</v>
      </c>
    </row>
    <row r="7736" spans="2:12" x14ac:dyDescent="0.3">
      <c r="B7736" s="3" t="s">
        <v>302</v>
      </c>
      <c r="C7736" s="4">
        <v>2023</v>
      </c>
      <c r="D7736" s="3" t="s">
        <v>1457</v>
      </c>
      <c r="E7736" s="4">
        <v>10822878</v>
      </c>
      <c r="F7736" s="4">
        <v>3329182</v>
      </c>
      <c r="G7736" s="4">
        <v>7493696</v>
      </c>
      <c r="H7736" s="4">
        <v>19047</v>
      </c>
      <c r="I7736" s="4">
        <v>0</v>
      </c>
      <c r="J7736" s="4">
        <v>0</v>
      </c>
      <c r="K7736" s="3" t="s">
        <v>1447</v>
      </c>
      <c r="L7736" s="4">
        <v>0.30760598059037531</v>
      </c>
    </row>
    <row r="7737" spans="2:12" x14ac:dyDescent="0.3">
      <c r="B7737" s="3" t="s">
        <v>302</v>
      </c>
      <c r="C7737" s="4">
        <v>2023</v>
      </c>
      <c r="D7737" s="3" t="s">
        <v>1458</v>
      </c>
      <c r="E7737" s="4">
        <v>937658</v>
      </c>
      <c r="F7737" s="4"/>
      <c r="G7737" s="4">
        <v>937658</v>
      </c>
      <c r="H7737" s="4">
        <v>236816</v>
      </c>
      <c r="I7737" s="4">
        <v>937658</v>
      </c>
      <c r="J7737" s="4"/>
      <c r="K7737" s="3" t="s">
        <v>1451</v>
      </c>
      <c r="L7737" s="4"/>
    </row>
    <row r="7738" spans="2:12" x14ac:dyDescent="0.3">
      <c r="B7738" s="3" t="s">
        <v>302</v>
      </c>
      <c r="C7738" s="4">
        <v>2024</v>
      </c>
      <c r="D7738" s="3" t="s">
        <v>1446</v>
      </c>
      <c r="E7738" s="4">
        <v>14205826</v>
      </c>
      <c r="F7738" s="4">
        <v>3620320</v>
      </c>
      <c r="G7738" s="4">
        <v>10585506</v>
      </c>
      <c r="H7738" s="4">
        <v>107033</v>
      </c>
      <c r="I7738" s="4">
        <v>20000000</v>
      </c>
      <c r="J7738" s="4">
        <v>400000</v>
      </c>
      <c r="K7738" s="3" t="s">
        <v>1460</v>
      </c>
      <c r="L7738" s="4">
        <v>0.25484755339112275</v>
      </c>
    </row>
    <row r="7739" spans="2:12" x14ac:dyDescent="0.3">
      <c r="B7739" s="3" t="s">
        <v>302</v>
      </c>
      <c r="C7739" s="4">
        <v>2024</v>
      </c>
      <c r="D7739" s="3" t="s">
        <v>1448</v>
      </c>
      <c r="E7739" s="4">
        <v>930980</v>
      </c>
      <c r="F7739" s="4">
        <v>235846</v>
      </c>
      <c r="G7739" s="4">
        <v>695134</v>
      </c>
      <c r="H7739" s="4">
        <v>0</v>
      </c>
      <c r="I7739" s="4">
        <v>1000000</v>
      </c>
      <c r="J7739" s="4">
        <v>10000</v>
      </c>
      <c r="K7739" s="3" t="s">
        <v>1459</v>
      </c>
      <c r="L7739" s="4">
        <v>0.25333089862295644</v>
      </c>
    </row>
    <row r="7740" spans="2:12" x14ac:dyDescent="0.3">
      <c r="B7740" s="3" t="s">
        <v>302</v>
      </c>
      <c r="C7740" s="4">
        <v>2024</v>
      </c>
      <c r="D7740" s="3" t="s">
        <v>1449</v>
      </c>
      <c r="E7740" s="4">
        <v>2610449</v>
      </c>
      <c r="F7740" s="4">
        <v>771603</v>
      </c>
      <c r="G7740" s="4">
        <v>1838846</v>
      </c>
      <c r="H7740" s="4">
        <v>268687</v>
      </c>
      <c r="I7740" s="4">
        <v>3500000</v>
      </c>
      <c r="J7740" s="4">
        <v>195000</v>
      </c>
      <c r="K7740" s="3" t="s">
        <v>1460</v>
      </c>
      <c r="L7740" s="4">
        <v>0.29558248408607102</v>
      </c>
    </row>
    <row r="7741" spans="2:12" x14ac:dyDescent="0.3">
      <c r="B7741" s="3" t="s">
        <v>302</v>
      </c>
      <c r="C7741" s="4">
        <v>2024</v>
      </c>
      <c r="D7741" s="3" t="s">
        <v>1450</v>
      </c>
      <c r="E7741" s="4">
        <v>1935454</v>
      </c>
      <c r="F7741" s="4"/>
      <c r="G7741" s="4">
        <v>1935454</v>
      </c>
      <c r="H7741" s="4">
        <v>0</v>
      </c>
      <c r="I7741" s="4">
        <v>1935454</v>
      </c>
      <c r="J7741" s="4"/>
      <c r="K7741" s="3" t="s">
        <v>1451</v>
      </c>
      <c r="L7741" s="4"/>
    </row>
    <row r="7742" spans="2:12" x14ac:dyDescent="0.3">
      <c r="B7742" s="3" t="s">
        <v>302</v>
      </c>
      <c r="C7742" s="4">
        <v>2024</v>
      </c>
      <c r="D7742" s="3" t="s">
        <v>1452</v>
      </c>
      <c r="E7742" s="4">
        <v>0</v>
      </c>
      <c r="F7742" s="4">
        <v>0</v>
      </c>
      <c r="G7742" s="4">
        <v>0</v>
      </c>
      <c r="H7742" s="4">
        <v>0</v>
      </c>
      <c r="I7742" s="4">
        <v>0</v>
      </c>
      <c r="J7742" s="4">
        <v>0</v>
      </c>
      <c r="K7742" s="3"/>
      <c r="L7742" s="4"/>
    </row>
    <row r="7743" spans="2:12" x14ac:dyDescent="0.3">
      <c r="B7743" s="3" t="s">
        <v>302</v>
      </c>
      <c r="C7743" s="4">
        <v>2024</v>
      </c>
      <c r="D7743" s="3" t="s">
        <v>1453</v>
      </c>
      <c r="E7743" s="4">
        <v>5973634</v>
      </c>
      <c r="F7743" s="4">
        <v>3583926</v>
      </c>
      <c r="G7743" s="4">
        <v>2389708</v>
      </c>
      <c r="H7743" s="4">
        <v>89392</v>
      </c>
      <c r="I7743" s="4">
        <v>6000000</v>
      </c>
      <c r="J7743" s="4">
        <v>240000</v>
      </c>
      <c r="K7743" s="3" t="s">
        <v>1451</v>
      </c>
      <c r="L7743" s="4">
        <v>0.59995741285790194</v>
      </c>
    </row>
    <row r="7744" spans="2:12" x14ac:dyDescent="0.3">
      <c r="B7744" s="3" t="s">
        <v>302</v>
      </c>
      <c r="C7744" s="4">
        <v>2024</v>
      </c>
      <c r="D7744" s="3" t="s">
        <v>1454</v>
      </c>
      <c r="E7744" s="4">
        <v>2630365</v>
      </c>
      <c r="F7744" s="4">
        <v>1173281</v>
      </c>
      <c r="G7744" s="4">
        <v>1457084</v>
      </c>
      <c r="H7744" s="4">
        <v>22050</v>
      </c>
      <c r="I7744" s="4">
        <v>3000000</v>
      </c>
      <c r="J7744" s="4">
        <v>100000</v>
      </c>
      <c r="K7744" s="3" t="s">
        <v>1460</v>
      </c>
      <c r="L7744" s="4">
        <v>0.44605254403856498</v>
      </c>
    </row>
    <row r="7745" spans="2:12" x14ac:dyDescent="0.3">
      <c r="B7745" s="3" t="s">
        <v>302</v>
      </c>
      <c r="C7745" s="4">
        <v>2024</v>
      </c>
      <c r="D7745" s="3" t="s">
        <v>1455</v>
      </c>
      <c r="E7745" s="4">
        <v>4131060</v>
      </c>
      <c r="F7745" s="4">
        <v>1193231</v>
      </c>
      <c r="G7745" s="4">
        <v>2937829</v>
      </c>
      <c r="H7745" s="4">
        <v>0</v>
      </c>
      <c r="I7745" s="4">
        <v>7500000</v>
      </c>
      <c r="J7745" s="4">
        <v>75000</v>
      </c>
      <c r="K7745" s="3" t="s">
        <v>1460</v>
      </c>
      <c r="L7745" s="4">
        <v>0.28884378343572836</v>
      </c>
    </row>
    <row r="7746" spans="2:12" x14ac:dyDescent="0.3">
      <c r="B7746" s="3" t="s">
        <v>302</v>
      </c>
      <c r="C7746" s="4">
        <v>2024</v>
      </c>
      <c r="D7746" s="3" t="s">
        <v>1456</v>
      </c>
      <c r="E7746" s="4">
        <v>11705923</v>
      </c>
      <c r="F7746" s="4">
        <v>5428718</v>
      </c>
      <c r="G7746" s="4">
        <v>6277205</v>
      </c>
      <c r="H7746" s="4">
        <v>1508487</v>
      </c>
      <c r="I7746" s="4">
        <v>15000000</v>
      </c>
      <c r="J7746" s="4">
        <v>0</v>
      </c>
      <c r="K7746" s="3" t="s">
        <v>1460</v>
      </c>
      <c r="L7746" s="4">
        <v>0.46375821880940105</v>
      </c>
    </row>
    <row r="7747" spans="2:12" x14ac:dyDescent="0.3">
      <c r="B7747" s="3" t="s">
        <v>302</v>
      </c>
      <c r="C7747" s="4">
        <v>2024</v>
      </c>
      <c r="D7747" s="3" t="s">
        <v>1457</v>
      </c>
      <c r="E7747" s="4">
        <v>10822878</v>
      </c>
      <c r="F7747" s="4">
        <v>3459002</v>
      </c>
      <c r="G7747" s="4">
        <v>7363876</v>
      </c>
      <c r="H7747" s="4">
        <v>0</v>
      </c>
      <c r="I7747" s="4">
        <v>15000000</v>
      </c>
      <c r="J7747" s="4">
        <v>150000</v>
      </c>
      <c r="K7747" s="3" t="s">
        <v>1460</v>
      </c>
      <c r="L7747" s="4">
        <v>0.31960094163493297</v>
      </c>
    </row>
    <row r="7748" spans="2:12" x14ac:dyDescent="0.3">
      <c r="B7748" s="3" t="s">
        <v>302</v>
      </c>
      <c r="C7748" s="4">
        <v>2024</v>
      </c>
      <c r="D7748" s="3" t="s">
        <v>1458</v>
      </c>
      <c r="E7748" s="4">
        <v>404975</v>
      </c>
      <c r="F7748" s="4"/>
      <c r="G7748" s="4">
        <v>404975</v>
      </c>
      <c r="H7748" s="4">
        <v>235321</v>
      </c>
      <c r="I7748" s="4">
        <v>404975</v>
      </c>
      <c r="J7748" s="4"/>
      <c r="K7748" s="3" t="s">
        <v>1451</v>
      </c>
      <c r="L7748" s="4"/>
    </row>
    <row r="7749" spans="2:12" x14ac:dyDescent="0.3">
      <c r="B7749" s="3" t="s">
        <v>304</v>
      </c>
      <c r="C7749" s="4">
        <v>2019</v>
      </c>
      <c r="D7749" s="3" t="s">
        <v>1446</v>
      </c>
      <c r="E7749" s="4">
        <v>13600547</v>
      </c>
      <c r="F7749" s="4">
        <v>3733802</v>
      </c>
      <c r="G7749" s="4">
        <v>9866745</v>
      </c>
      <c r="H7749" s="4">
        <v>655626</v>
      </c>
      <c r="I7749" s="4">
        <v>0</v>
      </c>
      <c r="J7749" s="4">
        <v>0</v>
      </c>
      <c r="K7749" s="3" t="s">
        <v>1447</v>
      </c>
      <c r="L7749" s="4">
        <v>0.2745332228181705</v>
      </c>
    </row>
    <row r="7750" spans="2:12" x14ac:dyDescent="0.3">
      <c r="B7750" s="3" t="s">
        <v>304</v>
      </c>
      <c r="C7750" s="4">
        <v>2019</v>
      </c>
      <c r="D7750" s="3" t="s">
        <v>1448</v>
      </c>
      <c r="E7750" s="4">
        <v>0</v>
      </c>
      <c r="F7750" s="4">
        <v>0</v>
      </c>
      <c r="G7750" s="4">
        <v>0</v>
      </c>
      <c r="H7750" s="4">
        <v>0</v>
      </c>
      <c r="I7750" s="4">
        <v>0</v>
      </c>
      <c r="J7750" s="4">
        <v>0</v>
      </c>
      <c r="K7750" s="3" t="s">
        <v>1451</v>
      </c>
      <c r="L7750" s="4"/>
    </row>
    <row r="7751" spans="2:12" x14ac:dyDescent="0.3">
      <c r="B7751" s="3" t="s">
        <v>304</v>
      </c>
      <c r="C7751" s="4">
        <v>2019</v>
      </c>
      <c r="D7751" s="3" t="s">
        <v>1449</v>
      </c>
      <c r="E7751" s="4">
        <v>21359257</v>
      </c>
      <c r="F7751" s="4">
        <v>10227021</v>
      </c>
      <c r="G7751" s="4">
        <v>11132236</v>
      </c>
      <c r="H7751" s="4">
        <v>316335</v>
      </c>
      <c r="I7751" s="4">
        <v>0</v>
      </c>
      <c r="J7751" s="4">
        <v>0</v>
      </c>
      <c r="K7751" s="3" t="s">
        <v>1447</v>
      </c>
      <c r="L7751" s="4">
        <v>0.47880977320512602</v>
      </c>
    </row>
    <row r="7752" spans="2:12" x14ac:dyDescent="0.3">
      <c r="B7752" s="3" t="s">
        <v>304</v>
      </c>
      <c r="C7752" s="4">
        <v>2019</v>
      </c>
      <c r="D7752" s="3" t="s">
        <v>1450</v>
      </c>
      <c r="E7752" s="4">
        <v>14724109</v>
      </c>
      <c r="F7752" s="4"/>
      <c r="G7752" s="4">
        <v>14724109</v>
      </c>
      <c r="H7752" s="4">
        <v>259336</v>
      </c>
      <c r="I7752" s="4">
        <v>14724109</v>
      </c>
      <c r="J7752" s="4"/>
      <c r="K7752" s="3" t="s">
        <v>1451</v>
      </c>
      <c r="L7752" s="4"/>
    </row>
    <row r="7753" spans="2:12" x14ac:dyDescent="0.3">
      <c r="B7753" s="3" t="s">
        <v>304</v>
      </c>
      <c r="C7753" s="4">
        <v>2019</v>
      </c>
      <c r="D7753" s="3" t="s">
        <v>1452</v>
      </c>
      <c r="E7753" s="4">
        <v>0</v>
      </c>
      <c r="F7753" s="4">
        <v>0</v>
      </c>
      <c r="G7753" s="4">
        <v>0</v>
      </c>
      <c r="H7753" s="4">
        <v>0</v>
      </c>
      <c r="I7753" s="4">
        <v>0</v>
      </c>
      <c r="J7753" s="4">
        <v>0</v>
      </c>
      <c r="K7753" s="3" t="s">
        <v>1451</v>
      </c>
      <c r="L7753" s="4"/>
    </row>
    <row r="7754" spans="2:12" x14ac:dyDescent="0.3">
      <c r="B7754" s="3" t="s">
        <v>304</v>
      </c>
      <c r="C7754" s="4">
        <v>2019</v>
      </c>
      <c r="D7754" s="3" t="s">
        <v>1453</v>
      </c>
      <c r="E7754" s="4">
        <v>0</v>
      </c>
      <c r="F7754" s="4">
        <v>0</v>
      </c>
      <c r="G7754" s="4">
        <v>0</v>
      </c>
      <c r="H7754" s="4">
        <v>0</v>
      </c>
      <c r="I7754" s="4">
        <v>0</v>
      </c>
      <c r="J7754" s="4">
        <v>0</v>
      </c>
      <c r="K7754" s="3" t="s">
        <v>1451</v>
      </c>
      <c r="L7754" s="4"/>
    </row>
    <row r="7755" spans="2:12" x14ac:dyDescent="0.3">
      <c r="B7755" s="3" t="s">
        <v>304</v>
      </c>
      <c r="C7755" s="4">
        <v>2019</v>
      </c>
      <c r="D7755" s="3" t="s">
        <v>1454</v>
      </c>
      <c r="E7755" s="4">
        <v>0</v>
      </c>
      <c r="F7755" s="4">
        <v>0</v>
      </c>
      <c r="G7755" s="4">
        <v>0</v>
      </c>
      <c r="H7755" s="4">
        <v>0</v>
      </c>
      <c r="I7755" s="4">
        <v>0</v>
      </c>
      <c r="J7755" s="4">
        <v>0</v>
      </c>
      <c r="K7755" s="3" t="s">
        <v>1451</v>
      </c>
      <c r="L7755" s="4"/>
    </row>
    <row r="7756" spans="2:12" x14ac:dyDescent="0.3">
      <c r="B7756" s="3" t="s">
        <v>304</v>
      </c>
      <c r="C7756" s="4">
        <v>2019</v>
      </c>
      <c r="D7756" s="3" t="s">
        <v>1455</v>
      </c>
      <c r="E7756" s="4">
        <v>15062863</v>
      </c>
      <c r="F7756" s="4">
        <v>5553943</v>
      </c>
      <c r="G7756" s="4">
        <v>9508920</v>
      </c>
      <c r="H7756" s="4">
        <v>343452</v>
      </c>
      <c r="I7756" s="4">
        <v>0</v>
      </c>
      <c r="J7756" s="4">
        <v>0</v>
      </c>
      <c r="K7756" s="3" t="s">
        <v>1447</v>
      </c>
      <c r="L7756" s="4">
        <v>0.36871762028241245</v>
      </c>
    </row>
    <row r="7757" spans="2:12" x14ac:dyDescent="0.3">
      <c r="B7757" s="3" t="s">
        <v>304</v>
      </c>
      <c r="C7757" s="4">
        <v>2019</v>
      </c>
      <c r="D7757" s="3" t="s">
        <v>1456</v>
      </c>
      <c r="E7757" s="4">
        <v>33648233</v>
      </c>
      <c r="F7757" s="4">
        <v>21466974</v>
      </c>
      <c r="G7757" s="4">
        <v>12181259</v>
      </c>
      <c r="H7757" s="4">
        <v>823556</v>
      </c>
      <c r="I7757" s="4">
        <v>0</v>
      </c>
      <c r="J7757" s="4">
        <v>0</v>
      </c>
      <c r="K7757" s="3" t="s">
        <v>1447</v>
      </c>
      <c r="L7757" s="4">
        <v>0.6379822084565332</v>
      </c>
    </row>
    <row r="7758" spans="2:12" x14ac:dyDescent="0.3">
      <c r="B7758" s="3" t="s">
        <v>304</v>
      </c>
      <c r="C7758" s="4">
        <v>2019</v>
      </c>
      <c r="D7758" s="3" t="s">
        <v>1457</v>
      </c>
      <c r="E7758" s="4">
        <v>27090181</v>
      </c>
      <c r="F7758" s="4">
        <v>8907344</v>
      </c>
      <c r="G7758" s="4">
        <v>18182837</v>
      </c>
      <c r="H7758" s="4">
        <v>3100080</v>
      </c>
      <c r="I7758" s="4">
        <v>0</v>
      </c>
      <c r="J7758" s="4">
        <v>0</v>
      </c>
      <c r="K7758" s="3" t="s">
        <v>1447</v>
      </c>
      <c r="L7758" s="4">
        <v>0.32880341404880242</v>
      </c>
    </row>
    <row r="7759" spans="2:12" x14ac:dyDescent="0.3">
      <c r="B7759" s="3" t="s">
        <v>304</v>
      </c>
      <c r="C7759" s="4">
        <v>2019</v>
      </c>
      <c r="D7759" s="3" t="s">
        <v>1458</v>
      </c>
      <c r="E7759" s="4">
        <v>611233</v>
      </c>
      <c r="F7759" s="4"/>
      <c r="G7759" s="4">
        <v>611233</v>
      </c>
      <c r="H7759" s="4">
        <v>190927</v>
      </c>
      <c r="I7759" s="4">
        <v>611233</v>
      </c>
      <c r="J7759" s="4"/>
      <c r="K7759" s="3" t="s">
        <v>1451</v>
      </c>
      <c r="L7759" s="4"/>
    </row>
    <row r="7760" spans="2:12" x14ac:dyDescent="0.3">
      <c r="B7760" s="3" t="s">
        <v>304</v>
      </c>
      <c r="C7760" s="4">
        <v>2020</v>
      </c>
      <c r="D7760" s="3" t="s">
        <v>1446</v>
      </c>
      <c r="E7760" s="4">
        <v>15453849</v>
      </c>
      <c r="F7760" s="4">
        <v>3941095</v>
      </c>
      <c r="G7760" s="4">
        <v>11512754</v>
      </c>
      <c r="H7760" s="4">
        <v>1809827</v>
      </c>
      <c r="I7760" s="4">
        <v>0</v>
      </c>
      <c r="J7760" s="4">
        <v>0</v>
      </c>
      <c r="K7760" s="3" t="s">
        <v>1447</v>
      </c>
      <c r="L7760" s="4">
        <v>0.25502352197177547</v>
      </c>
    </row>
    <row r="7761" spans="2:12" x14ac:dyDescent="0.3">
      <c r="B7761" s="3" t="s">
        <v>304</v>
      </c>
      <c r="C7761" s="4">
        <v>2020</v>
      </c>
      <c r="D7761" s="3" t="s">
        <v>1448</v>
      </c>
      <c r="E7761" s="4">
        <v>0</v>
      </c>
      <c r="F7761" s="4">
        <v>0</v>
      </c>
      <c r="G7761" s="4">
        <v>0</v>
      </c>
      <c r="H7761" s="4">
        <v>0</v>
      </c>
      <c r="I7761" s="4">
        <v>0</v>
      </c>
      <c r="J7761" s="4">
        <v>0</v>
      </c>
      <c r="K7761" s="3" t="s">
        <v>1451</v>
      </c>
      <c r="L7761" s="4"/>
    </row>
    <row r="7762" spans="2:12" x14ac:dyDescent="0.3">
      <c r="B7762" s="3" t="s">
        <v>304</v>
      </c>
      <c r="C7762" s="4">
        <v>2020</v>
      </c>
      <c r="D7762" s="3" t="s">
        <v>1449</v>
      </c>
      <c r="E7762" s="4">
        <v>23042577</v>
      </c>
      <c r="F7762" s="4">
        <v>10871564</v>
      </c>
      <c r="G7762" s="4">
        <v>12171013</v>
      </c>
      <c r="H7762" s="4">
        <v>2098665</v>
      </c>
      <c r="I7762" s="4">
        <v>0</v>
      </c>
      <c r="J7762" s="4">
        <v>0</v>
      </c>
      <c r="K7762" s="3" t="s">
        <v>1447</v>
      </c>
      <c r="L7762" s="4">
        <v>0.4718033056806103</v>
      </c>
    </row>
    <row r="7763" spans="2:12" x14ac:dyDescent="0.3">
      <c r="B7763" s="3" t="s">
        <v>304</v>
      </c>
      <c r="C7763" s="4">
        <v>2020</v>
      </c>
      <c r="D7763" s="3" t="s">
        <v>1450</v>
      </c>
      <c r="E7763" s="4">
        <v>15210854</v>
      </c>
      <c r="F7763" s="4"/>
      <c r="G7763" s="4">
        <v>15210854</v>
      </c>
      <c r="H7763" s="4">
        <v>486745</v>
      </c>
      <c r="I7763" s="4">
        <v>15210854</v>
      </c>
      <c r="J7763" s="4"/>
      <c r="K7763" s="3" t="s">
        <v>1451</v>
      </c>
      <c r="L7763" s="4"/>
    </row>
    <row r="7764" spans="2:12" x14ac:dyDescent="0.3">
      <c r="B7764" s="3" t="s">
        <v>304</v>
      </c>
      <c r="C7764" s="4">
        <v>2020</v>
      </c>
      <c r="D7764" s="3" t="s">
        <v>1452</v>
      </c>
      <c r="E7764" s="4">
        <v>0</v>
      </c>
      <c r="F7764" s="4">
        <v>0</v>
      </c>
      <c r="G7764" s="4">
        <v>0</v>
      </c>
      <c r="H7764" s="4">
        <v>0</v>
      </c>
      <c r="I7764" s="4">
        <v>0</v>
      </c>
      <c r="J7764" s="4">
        <v>0</v>
      </c>
      <c r="K7764" s="3" t="s">
        <v>1447</v>
      </c>
      <c r="L7764" s="4"/>
    </row>
    <row r="7765" spans="2:12" x14ac:dyDescent="0.3">
      <c r="B7765" s="3" t="s">
        <v>304</v>
      </c>
      <c r="C7765" s="4">
        <v>2020</v>
      </c>
      <c r="D7765" s="3" t="s">
        <v>1453</v>
      </c>
      <c r="E7765" s="4">
        <v>0</v>
      </c>
      <c r="F7765" s="4">
        <v>0</v>
      </c>
      <c r="G7765" s="4">
        <v>0</v>
      </c>
      <c r="H7765" s="4">
        <v>0</v>
      </c>
      <c r="I7765" s="4">
        <v>0</v>
      </c>
      <c r="J7765" s="4">
        <v>0</v>
      </c>
      <c r="K7765" s="3" t="s">
        <v>1451</v>
      </c>
      <c r="L7765" s="4"/>
    </row>
    <row r="7766" spans="2:12" x14ac:dyDescent="0.3">
      <c r="B7766" s="3" t="s">
        <v>304</v>
      </c>
      <c r="C7766" s="4">
        <v>2020</v>
      </c>
      <c r="D7766" s="3" t="s">
        <v>1454</v>
      </c>
      <c r="E7766" s="4">
        <v>0</v>
      </c>
      <c r="F7766" s="4">
        <v>0</v>
      </c>
      <c r="G7766" s="4">
        <v>0</v>
      </c>
      <c r="H7766" s="4">
        <v>0</v>
      </c>
      <c r="I7766" s="4">
        <v>0</v>
      </c>
      <c r="J7766" s="4">
        <v>0</v>
      </c>
      <c r="K7766" s="3" t="s">
        <v>1451</v>
      </c>
      <c r="L7766" s="4"/>
    </row>
    <row r="7767" spans="2:12" x14ac:dyDescent="0.3">
      <c r="B7767" s="3" t="s">
        <v>304</v>
      </c>
      <c r="C7767" s="4">
        <v>2020</v>
      </c>
      <c r="D7767" s="3" t="s">
        <v>1455</v>
      </c>
      <c r="E7767" s="4">
        <v>15660900</v>
      </c>
      <c r="F7767" s="4">
        <v>5849913</v>
      </c>
      <c r="G7767" s="4">
        <v>9810987</v>
      </c>
      <c r="H7767" s="4">
        <v>598036</v>
      </c>
      <c r="I7767" s="4">
        <v>0</v>
      </c>
      <c r="J7767" s="4">
        <v>0</v>
      </c>
      <c r="K7767" s="3" t="s">
        <v>1447</v>
      </c>
      <c r="L7767" s="4">
        <v>0.37353619523782156</v>
      </c>
    </row>
    <row r="7768" spans="2:12" x14ac:dyDescent="0.3">
      <c r="B7768" s="3" t="s">
        <v>304</v>
      </c>
      <c r="C7768" s="4">
        <v>2020</v>
      </c>
      <c r="D7768" s="3" t="s">
        <v>1456</v>
      </c>
      <c r="E7768" s="4">
        <v>40595847</v>
      </c>
      <c r="F7768" s="4">
        <v>22120647</v>
      </c>
      <c r="G7768" s="4">
        <v>18475200</v>
      </c>
      <c r="H7768" s="4">
        <v>6379706</v>
      </c>
      <c r="I7768" s="4">
        <v>0</v>
      </c>
      <c r="J7768" s="4">
        <v>0</v>
      </c>
      <c r="K7768" s="3" t="s">
        <v>1447</v>
      </c>
      <c r="L7768" s="4">
        <v>0.54489926026177016</v>
      </c>
    </row>
    <row r="7769" spans="2:12" x14ac:dyDescent="0.3">
      <c r="B7769" s="3" t="s">
        <v>304</v>
      </c>
      <c r="C7769" s="4">
        <v>2020</v>
      </c>
      <c r="D7769" s="3" t="s">
        <v>1457</v>
      </c>
      <c r="E7769" s="4">
        <v>27776049</v>
      </c>
      <c r="F7769" s="4">
        <v>9328091</v>
      </c>
      <c r="G7769" s="4">
        <v>18447958</v>
      </c>
      <c r="H7769" s="4">
        <v>848026</v>
      </c>
      <c r="I7769" s="4">
        <v>0</v>
      </c>
      <c r="J7769" s="4">
        <v>0</v>
      </c>
      <c r="K7769" s="3" t="s">
        <v>1447</v>
      </c>
      <c r="L7769" s="4">
        <v>0.33583217685135852</v>
      </c>
    </row>
    <row r="7770" spans="2:12" x14ac:dyDescent="0.3">
      <c r="B7770" s="3" t="s">
        <v>304</v>
      </c>
      <c r="C7770" s="4">
        <v>2020</v>
      </c>
      <c r="D7770" s="3" t="s">
        <v>1458</v>
      </c>
      <c r="E7770" s="4">
        <v>165138</v>
      </c>
      <c r="F7770" s="4"/>
      <c r="G7770" s="4">
        <v>165138</v>
      </c>
      <c r="H7770" s="4">
        <v>165138</v>
      </c>
      <c r="I7770" s="4">
        <v>165138</v>
      </c>
      <c r="J7770" s="4"/>
      <c r="K7770" s="3" t="s">
        <v>1451</v>
      </c>
      <c r="L7770" s="4"/>
    </row>
    <row r="7771" spans="2:12" x14ac:dyDescent="0.3">
      <c r="B7771" s="3" t="s">
        <v>304</v>
      </c>
      <c r="C7771" s="4">
        <v>2021</v>
      </c>
      <c r="D7771" s="3" t="s">
        <v>1446</v>
      </c>
      <c r="E7771" s="4">
        <v>7916553</v>
      </c>
      <c r="F7771" s="4">
        <v>1628703</v>
      </c>
      <c r="G7771" s="4">
        <v>6287850</v>
      </c>
      <c r="H7771" s="4">
        <v>881064</v>
      </c>
      <c r="I7771" s="4">
        <v>0</v>
      </c>
      <c r="J7771" s="4">
        <v>0</v>
      </c>
      <c r="K7771" s="3" t="s">
        <v>1460</v>
      </c>
      <c r="L7771" s="4">
        <v>0.20573385916825163</v>
      </c>
    </row>
    <row r="7772" spans="2:12" x14ac:dyDescent="0.3">
      <c r="B7772" s="3" t="s">
        <v>304</v>
      </c>
      <c r="C7772" s="4">
        <v>2021</v>
      </c>
      <c r="D7772" s="3" t="s">
        <v>1448</v>
      </c>
      <c r="E7772" s="4">
        <v>0</v>
      </c>
      <c r="F7772" s="4">
        <v>0</v>
      </c>
      <c r="G7772" s="4">
        <v>0</v>
      </c>
      <c r="H7772" s="4">
        <v>0</v>
      </c>
      <c r="I7772" s="4">
        <v>0</v>
      </c>
      <c r="J7772" s="4">
        <v>0</v>
      </c>
      <c r="K7772" s="3" t="s">
        <v>1451</v>
      </c>
      <c r="L7772" s="4"/>
    </row>
    <row r="7773" spans="2:12" x14ac:dyDescent="0.3">
      <c r="B7773" s="3" t="s">
        <v>304</v>
      </c>
      <c r="C7773" s="4">
        <v>2021</v>
      </c>
      <c r="D7773" s="3" t="s">
        <v>1449</v>
      </c>
      <c r="E7773" s="4">
        <v>8753866</v>
      </c>
      <c r="F7773" s="4">
        <v>4434170</v>
      </c>
      <c r="G7773" s="4">
        <v>4319696</v>
      </c>
      <c r="H7773" s="4">
        <v>315516</v>
      </c>
      <c r="I7773" s="4">
        <v>0</v>
      </c>
      <c r="J7773" s="4">
        <v>0</v>
      </c>
      <c r="K7773" s="3" t="s">
        <v>1460</v>
      </c>
      <c r="L7773" s="4">
        <v>0.50653848254017142</v>
      </c>
    </row>
    <row r="7774" spans="2:12" x14ac:dyDescent="0.3">
      <c r="B7774" s="3" t="s">
        <v>304</v>
      </c>
      <c r="C7774" s="4">
        <v>2021</v>
      </c>
      <c r="D7774" s="3" t="s">
        <v>1450</v>
      </c>
      <c r="E7774" s="4">
        <v>15239272</v>
      </c>
      <c r="F7774" s="4"/>
      <c r="G7774" s="4">
        <v>15239272</v>
      </c>
      <c r="H7774" s="4">
        <v>28417</v>
      </c>
      <c r="I7774" s="4">
        <v>15239272</v>
      </c>
      <c r="J7774" s="4"/>
      <c r="K7774" s="3" t="s">
        <v>1451</v>
      </c>
      <c r="L7774" s="4"/>
    </row>
    <row r="7775" spans="2:12" x14ac:dyDescent="0.3">
      <c r="B7775" s="3" t="s">
        <v>304</v>
      </c>
      <c r="C7775" s="4">
        <v>2021</v>
      </c>
      <c r="D7775" s="3" t="s">
        <v>1452</v>
      </c>
      <c r="E7775" s="4">
        <v>0</v>
      </c>
      <c r="F7775" s="4">
        <v>0</v>
      </c>
      <c r="G7775" s="4">
        <v>0</v>
      </c>
      <c r="H7775" s="4">
        <v>0</v>
      </c>
      <c r="I7775" s="4">
        <v>0</v>
      </c>
      <c r="J7775" s="4">
        <v>0</v>
      </c>
      <c r="K7775" s="3" t="s">
        <v>1451</v>
      </c>
      <c r="L7775" s="4"/>
    </row>
    <row r="7776" spans="2:12" x14ac:dyDescent="0.3">
      <c r="B7776" s="3" t="s">
        <v>304</v>
      </c>
      <c r="C7776" s="4">
        <v>2021</v>
      </c>
      <c r="D7776" s="3" t="s">
        <v>1453</v>
      </c>
      <c r="E7776" s="4">
        <v>5203975</v>
      </c>
      <c r="F7776" s="4">
        <v>3170155</v>
      </c>
      <c r="G7776" s="4">
        <v>2033820</v>
      </c>
      <c r="H7776" s="4">
        <v>15919</v>
      </c>
      <c r="I7776" s="4">
        <v>0</v>
      </c>
      <c r="J7776" s="4">
        <v>0</v>
      </c>
      <c r="K7776" s="3" t="s">
        <v>1451</v>
      </c>
      <c r="L7776" s="4">
        <v>0.60917952142352716</v>
      </c>
    </row>
    <row r="7777" spans="2:12" x14ac:dyDescent="0.3">
      <c r="B7777" s="3" t="s">
        <v>304</v>
      </c>
      <c r="C7777" s="4">
        <v>2021</v>
      </c>
      <c r="D7777" s="3" t="s">
        <v>1454</v>
      </c>
      <c r="E7777" s="4">
        <v>17795364</v>
      </c>
      <c r="F7777" s="4">
        <v>6686625</v>
      </c>
      <c r="G7777" s="4">
        <v>11108739</v>
      </c>
      <c r="H7777" s="4">
        <v>933704</v>
      </c>
      <c r="I7777" s="4">
        <v>0</v>
      </c>
      <c r="J7777" s="4">
        <v>0</v>
      </c>
      <c r="K7777" s="3" t="s">
        <v>1447</v>
      </c>
      <c r="L7777" s="4">
        <v>0.37575095401251696</v>
      </c>
    </row>
    <row r="7778" spans="2:12" x14ac:dyDescent="0.3">
      <c r="B7778" s="3" t="s">
        <v>304</v>
      </c>
      <c r="C7778" s="4">
        <v>2021</v>
      </c>
      <c r="D7778" s="3" t="s">
        <v>1455</v>
      </c>
      <c r="E7778" s="4">
        <v>15729806</v>
      </c>
      <c r="F7778" s="4">
        <v>6018595</v>
      </c>
      <c r="G7778" s="4">
        <v>9711211</v>
      </c>
      <c r="H7778" s="4">
        <v>295492</v>
      </c>
      <c r="I7778" s="4">
        <v>0</v>
      </c>
      <c r="J7778" s="4">
        <v>0</v>
      </c>
      <c r="K7778" s="3" t="s">
        <v>1460</v>
      </c>
      <c r="L7778" s="4">
        <v>0.38262360006220036</v>
      </c>
    </row>
    <row r="7779" spans="2:12" x14ac:dyDescent="0.3">
      <c r="B7779" s="3" t="s">
        <v>304</v>
      </c>
      <c r="C7779" s="4">
        <v>2021</v>
      </c>
      <c r="D7779" s="3" t="s">
        <v>1456</v>
      </c>
      <c r="E7779" s="4">
        <v>43887251</v>
      </c>
      <c r="F7779" s="4">
        <v>23367737</v>
      </c>
      <c r="G7779" s="4">
        <v>20519514</v>
      </c>
      <c r="H7779" s="4">
        <v>2212346</v>
      </c>
      <c r="I7779" s="4">
        <v>0</v>
      </c>
      <c r="J7779" s="4">
        <v>0</v>
      </c>
      <c r="K7779" s="3" t="s">
        <v>1447</v>
      </c>
      <c r="L7779" s="4">
        <v>0.53244932110238574</v>
      </c>
    </row>
    <row r="7780" spans="2:12" x14ac:dyDescent="0.3">
      <c r="B7780" s="3" t="s">
        <v>304</v>
      </c>
      <c r="C7780" s="4">
        <v>2021</v>
      </c>
      <c r="D7780" s="3" t="s">
        <v>1457</v>
      </c>
      <c r="E7780" s="4">
        <v>28729795</v>
      </c>
      <c r="F7780" s="4">
        <v>9697547</v>
      </c>
      <c r="G7780" s="4">
        <v>19032248</v>
      </c>
      <c r="H7780" s="4">
        <v>939481</v>
      </c>
      <c r="I7780" s="4">
        <v>0</v>
      </c>
      <c r="J7780" s="4">
        <v>0</v>
      </c>
      <c r="K7780" s="3" t="s">
        <v>1447</v>
      </c>
      <c r="L7780" s="4">
        <v>0.33754320210081556</v>
      </c>
    </row>
    <row r="7781" spans="2:12" x14ac:dyDescent="0.3">
      <c r="B7781" s="3" t="s">
        <v>304</v>
      </c>
      <c r="C7781" s="4">
        <v>2021</v>
      </c>
      <c r="D7781" s="3" t="s">
        <v>1458</v>
      </c>
      <c r="E7781" s="4">
        <v>379423</v>
      </c>
      <c r="F7781" s="4"/>
      <c r="G7781" s="4">
        <v>379423</v>
      </c>
      <c r="H7781" s="4">
        <v>154675</v>
      </c>
      <c r="I7781" s="4">
        <v>379423</v>
      </c>
      <c r="J7781" s="4"/>
      <c r="K7781" s="3" t="s">
        <v>1451</v>
      </c>
      <c r="L7781" s="4"/>
    </row>
    <row r="7782" spans="2:12" x14ac:dyDescent="0.3">
      <c r="B7782" s="3" t="s">
        <v>304</v>
      </c>
      <c r="C7782" s="4">
        <v>2022</v>
      </c>
      <c r="D7782" s="3" t="s">
        <v>1446</v>
      </c>
      <c r="E7782" s="4">
        <v>16734792</v>
      </c>
      <c r="F7782" s="4">
        <v>4539772</v>
      </c>
      <c r="G7782" s="4">
        <v>12195020</v>
      </c>
      <c r="H7782" s="4">
        <v>400026</v>
      </c>
      <c r="I7782" s="4">
        <v>0</v>
      </c>
      <c r="J7782" s="4">
        <v>0</v>
      </c>
      <c r="K7782" s="3" t="s">
        <v>1460</v>
      </c>
      <c r="L7782" s="4">
        <v>0.27127746792431001</v>
      </c>
    </row>
    <row r="7783" spans="2:12" x14ac:dyDescent="0.3">
      <c r="B7783" s="3" t="s">
        <v>304</v>
      </c>
      <c r="C7783" s="4">
        <v>2022</v>
      </c>
      <c r="D7783" s="3" t="s">
        <v>1448</v>
      </c>
      <c r="E7783" s="4">
        <v>0</v>
      </c>
      <c r="F7783" s="4">
        <v>0</v>
      </c>
      <c r="G7783" s="4">
        <v>0</v>
      </c>
      <c r="H7783" s="4">
        <v>0</v>
      </c>
      <c r="I7783" s="4">
        <v>0</v>
      </c>
      <c r="J7783" s="4">
        <v>0</v>
      </c>
      <c r="K7783" s="3" t="s">
        <v>1460</v>
      </c>
      <c r="L7783" s="4"/>
    </row>
    <row r="7784" spans="2:12" x14ac:dyDescent="0.3">
      <c r="B7784" s="3" t="s">
        <v>304</v>
      </c>
      <c r="C7784" s="4">
        <v>2022</v>
      </c>
      <c r="D7784" s="3" t="s">
        <v>1449</v>
      </c>
      <c r="E7784" s="4">
        <v>24134948</v>
      </c>
      <c r="F7784" s="4">
        <v>13050186</v>
      </c>
      <c r="G7784" s="4">
        <v>11084762</v>
      </c>
      <c r="H7784" s="4">
        <v>506792</v>
      </c>
      <c r="I7784" s="4">
        <v>0</v>
      </c>
      <c r="J7784" s="4">
        <v>0</v>
      </c>
      <c r="K7784" s="3" t="s">
        <v>1460</v>
      </c>
      <c r="L7784" s="4">
        <v>0.54071738625664323</v>
      </c>
    </row>
    <row r="7785" spans="2:12" x14ac:dyDescent="0.3">
      <c r="B7785" s="3" t="s">
        <v>304</v>
      </c>
      <c r="C7785" s="4">
        <v>2022</v>
      </c>
      <c r="D7785" s="3" t="s">
        <v>1450</v>
      </c>
      <c r="E7785" s="4">
        <v>15239272</v>
      </c>
      <c r="F7785" s="4"/>
      <c r="G7785" s="4">
        <v>15239272</v>
      </c>
      <c r="H7785" s="4">
        <v>0</v>
      </c>
      <c r="I7785" s="4">
        <v>15239272</v>
      </c>
      <c r="J7785" s="4"/>
      <c r="K7785" s="3" t="s">
        <v>1451</v>
      </c>
      <c r="L7785" s="4"/>
    </row>
    <row r="7786" spans="2:12" x14ac:dyDescent="0.3">
      <c r="B7786" s="3" t="s">
        <v>304</v>
      </c>
      <c r="C7786" s="4">
        <v>2022</v>
      </c>
      <c r="D7786" s="3" t="s">
        <v>1452</v>
      </c>
      <c r="E7786" s="4">
        <v>0</v>
      </c>
      <c r="F7786" s="4">
        <v>0</v>
      </c>
      <c r="G7786" s="4">
        <v>0</v>
      </c>
      <c r="H7786" s="4">
        <v>0</v>
      </c>
      <c r="I7786" s="4">
        <v>0</v>
      </c>
      <c r="J7786" s="4">
        <v>0</v>
      </c>
      <c r="K7786" s="3" t="s">
        <v>1451</v>
      </c>
      <c r="L7786" s="4"/>
    </row>
    <row r="7787" spans="2:12" x14ac:dyDescent="0.3">
      <c r="B7787" s="3" t="s">
        <v>304</v>
      </c>
      <c r="C7787" s="4">
        <v>2022</v>
      </c>
      <c r="D7787" s="3" t="s">
        <v>1453</v>
      </c>
      <c r="E7787" s="4">
        <v>0</v>
      </c>
      <c r="F7787" s="4">
        <v>0</v>
      </c>
      <c r="G7787" s="4">
        <v>0</v>
      </c>
      <c r="H7787" s="4">
        <v>0</v>
      </c>
      <c r="I7787" s="4">
        <v>0</v>
      </c>
      <c r="J7787" s="4">
        <v>0</v>
      </c>
      <c r="K7787" s="3" t="s">
        <v>1451</v>
      </c>
      <c r="L7787" s="4"/>
    </row>
    <row r="7788" spans="2:12" x14ac:dyDescent="0.3">
      <c r="B7788" s="3" t="s">
        <v>304</v>
      </c>
      <c r="C7788" s="4">
        <v>2022</v>
      </c>
      <c r="D7788" s="3" t="s">
        <v>1454</v>
      </c>
      <c r="E7788" s="4">
        <v>0</v>
      </c>
      <c r="F7788" s="4">
        <v>0</v>
      </c>
      <c r="G7788" s="4">
        <v>0</v>
      </c>
      <c r="H7788" s="4">
        <v>0</v>
      </c>
      <c r="I7788" s="4">
        <v>0</v>
      </c>
      <c r="J7788" s="4">
        <v>0</v>
      </c>
      <c r="K7788" s="3" t="s">
        <v>1447</v>
      </c>
      <c r="L7788" s="4"/>
    </row>
    <row r="7789" spans="2:12" x14ac:dyDescent="0.3">
      <c r="B7789" s="3" t="s">
        <v>304</v>
      </c>
      <c r="C7789" s="4">
        <v>2022</v>
      </c>
      <c r="D7789" s="3" t="s">
        <v>1455</v>
      </c>
      <c r="E7789" s="4">
        <v>16964049</v>
      </c>
      <c r="F7789" s="4">
        <v>6502488</v>
      </c>
      <c r="G7789" s="4">
        <v>10461561</v>
      </c>
      <c r="H7789" s="4">
        <v>1064000</v>
      </c>
      <c r="I7789" s="4">
        <v>0</v>
      </c>
      <c r="J7789" s="4">
        <v>0</v>
      </c>
      <c r="K7789" s="3" t="s">
        <v>1447</v>
      </c>
      <c r="L7789" s="4">
        <v>0.38330990437483409</v>
      </c>
    </row>
    <row r="7790" spans="2:12" x14ac:dyDescent="0.3">
      <c r="B7790" s="3" t="s">
        <v>304</v>
      </c>
      <c r="C7790" s="4">
        <v>2022</v>
      </c>
      <c r="D7790" s="3" t="s">
        <v>1456</v>
      </c>
      <c r="E7790" s="4">
        <v>44889627</v>
      </c>
      <c r="F7790" s="4">
        <v>23636271</v>
      </c>
      <c r="G7790" s="4">
        <v>21253356</v>
      </c>
      <c r="H7790" s="4">
        <v>1610447</v>
      </c>
      <c r="I7790" s="4">
        <v>0</v>
      </c>
      <c r="J7790" s="4">
        <v>0</v>
      </c>
      <c r="K7790" s="3" t="s">
        <v>1447</v>
      </c>
      <c r="L7790" s="4">
        <v>0.52654193361865087</v>
      </c>
    </row>
    <row r="7791" spans="2:12" x14ac:dyDescent="0.3">
      <c r="B7791" s="3" t="s">
        <v>304</v>
      </c>
      <c r="C7791" s="4">
        <v>2022</v>
      </c>
      <c r="D7791" s="3" t="s">
        <v>1457</v>
      </c>
      <c r="E7791" s="4">
        <v>29087711</v>
      </c>
      <c r="F7791" s="4">
        <v>10367134</v>
      </c>
      <c r="G7791" s="4">
        <v>18720577</v>
      </c>
      <c r="H7791" s="4">
        <v>213292</v>
      </c>
      <c r="I7791" s="4">
        <v>0</v>
      </c>
      <c r="J7791" s="4">
        <v>0</v>
      </c>
      <c r="K7791" s="3" t="s">
        <v>1447</v>
      </c>
      <c r="L7791" s="4">
        <v>0.35640941289605083</v>
      </c>
    </row>
    <row r="7792" spans="2:12" x14ac:dyDescent="0.3">
      <c r="B7792" s="3" t="s">
        <v>304</v>
      </c>
      <c r="C7792" s="4">
        <v>2022</v>
      </c>
      <c r="D7792" s="3" t="s">
        <v>1458</v>
      </c>
      <c r="E7792" s="4">
        <v>1898387</v>
      </c>
      <c r="F7792" s="4"/>
      <c r="G7792" s="4">
        <v>1898387</v>
      </c>
      <c r="H7792" s="4">
        <v>1518962</v>
      </c>
      <c r="I7792" s="4">
        <v>1898387</v>
      </c>
      <c r="J7792" s="4"/>
      <c r="K7792" s="3" t="s">
        <v>1451</v>
      </c>
      <c r="L7792" s="4"/>
    </row>
    <row r="7793" spans="2:12" x14ac:dyDescent="0.3">
      <c r="B7793" s="3" t="s">
        <v>304</v>
      </c>
      <c r="C7793" s="4">
        <v>2023</v>
      </c>
      <c r="D7793" s="3" t="s">
        <v>1446</v>
      </c>
      <c r="E7793" s="4">
        <v>20618244</v>
      </c>
      <c r="F7793" s="4">
        <v>7025454</v>
      </c>
      <c r="G7793" s="4">
        <v>13592790</v>
      </c>
      <c r="H7793" s="4">
        <v>1077555</v>
      </c>
      <c r="I7793" s="4">
        <v>0</v>
      </c>
      <c r="J7793" s="4">
        <v>0</v>
      </c>
      <c r="K7793" s="3" t="s">
        <v>1460</v>
      </c>
      <c r="L7793" s="4">
        <v>0.34073968665808785</v>
      </c>
    </row>
    <row r="7794" spans="2:12" x14ac:dyDescent="0.3">
      <c r="B7794" s="3" t="s">
        <v>304</v>
      </c>
      <c r="C7794" s="4">
        <v>2023</v>
      </c>
      <c r="D7794" s="3" t="s">
        <v>1448</v>
      </c>
      <c r="E7794" s="4">
        <v>0</v>
      </c>
      <c r="F7794" s="4">
        <v>0</v>
      </c>
      <c r="G7794" s="4">
        <v>0</v>
      </c>
      <c r="H7794" s="4">
        <v>0</v>
      </c>
      <c r="I7794" s="4">
        <v>0</v>
      </c>
      <c r="J7794" s="4">
        <v>0</v>
      </c>
      <c r="K7794" s="3" t="s">
        <v>1451</v>
      </c>
      <c r="L7794" s="4"/>
    </row>
    <row r="7795" spans="2:12" x14ac:dyDescent="0.3">
      <c r="B7795" s="3" t="s">
        <v>304</v>
      </c>
      <c r="C7795" s="4">
        <v>2023</v>
      </c>
      <c r="D7795" s="3" t="s">
        <v>1449</v>
      </c>
      <c r="E7795" s="4">
        <v>28939427</v>
      </c>
      <c r="F7795" s="4">
        <v>15194793</v>
      </c>
      <c r="G7795" s="4">
        <v>13744634</v>
      </c>
      <c r="H7795" s="4">
        <v>2359077</v>
      </c>
      <c r="I7795" s="4">
        <v>0</v>
      </c>
      <c r="J7795" s="4">
        <v>0</v>
      </c>
      <c r="K7795" s="3" t="s">
        <v>1460</v>
      </c>
      <c r="L7795" s="4">
        <v>0.52505507451823419</v>
      </c>
    </row>
    <row r="7796" spans="2:12" x14ac:dyDescent="0.3">
      <c r="B7796" s="3" t="s">
        <v>304</v>
      </c>
      <c r="C7796" s="4">
        <v>2023</v>
      </c>
      <c r="D7796" s="3" t="s">
        <v>1450</v>
      </c>
      <c r="E7796" s="4">
        <v>15285772</v>
      </c>
      <c r="F7796" s="4"/>
      <c r="G7796" s="4">
        <v>15285772</v>
      </c>
      <c r="H7796" s="4">
        <v>0</v>
      </c>
      <c r="I7796" s="4">
        <v>15285772</v>
      </c>
      <c r="J7796" s="4"/>
      <c r="K7796" s="3" t="s">
        <v>1451</v>
      </c>
      <c r="L7796" s="4"/>
    </row>
    <row r="7797" spans="2:12" x14ac:dyDescent="0.3">
      <c r="B7797" s="3" t="s">
        <v>304</v>
      </c>
      <c r="C7797" s="4">
        <v>2023</v>
      </c>
      <c r="D7797" s="3" t="s">
        <v>1452</v>
      </c>
      <c r="E7797" s="4">
        <v>0</v>
      </c>
      <c r="F7797" s="4">
        <v>0</v>
      </c>
      <c r="G7797" s="4">
        <v>0</v>
      </c>
      <c r="H7797" s="4">
        <v>0</v>
      </c>
      <c r="I7797" s="4">
        <v>0</v>
      </c>
      <c r="J7797" s="4">
        <v>0</v>
      </c>
      <c r="K7797" s="3" t="s">
        <v>1451</v>
      </c>
      <c r="L7797" s="4"/>
    </row>
    <row r="7798" spans="2:12" x14ac:dyDescent="0.3">
      <c r="B7798" s="3" t="s">
        <v>304</v>
      </c>
      <c r="C7798" s="4">
        <v>2023</v>
      </c>
      <c r="D7798" s="3" t="s">
        <v>1453</v>
      </c>
      <c r="E7798" s="4">
        <v>0</v>
      </c>
      <c r="F7798" s="4">
        <v>0</v>
      </c>
      <c r="G7798" s="4">
        <v>0</v>
      </c>
      <c r="H7798" s="4">
        <v>0</v>
      </c>
      <c r="I7798" s="4">
        <v>0</v>
      </c>
      <c r="J7798" s="4">
        <v>0</v>
      </c>
      <c r="K7798" s="3" t="s">
        <v>1451</v>
      </c>
      <c r="L7798" s="4"/>
    </row>
    <row r="7799" spans="2:12" x14ac:dyDescent="0.3">
      <c r="B7799" s="3" t="s">
        <v>304</v>
      </c>
      <c r="C7799" s="4">
        <v>2023</v>
      </c>
      <c r="D7799" s="3" t="s">
        <v>1454</v>
      </c>
      <c r="E7799" s="4">
        <v>0</v>
      </c>
      <c r="F7799" s="4">
        <v>0</v>
      </c>
      <c r="G7799" s="4">
        <v>0</v>
      </c>
      <c r="H7799" s="4">
        <v>0</v>
      </c>
      <c r="I7799" s="4">
        <v>0</v>
      </c>
      <c r="J7799" s="4">
        <v>0</v>
      </c>
      <c r="K7799" s="3" t="s">
        <v>1451</v>
      </c>
      <c r="L7799" s="4"/>
    </row>
    <row r="7800" spans="2:12" x14ac:dyDescent="0.3">
      <c r="B7800" s="3" t="s">
        <v>304</v>
      </c>
      <c r="C7800" s="4">
        <v>2023</v>
      </c>
      <c r="D7800" s="3" t="s">
        <v>1455</v>
      </c>
      <c r="E7800" s="4">
        <v>18451846</v>
      </c>
      <c r="F7800" s="4">
        <v>6880303</v>
      </c>
      <c r="G7800" s="4">
        <v>11571543</v>
      </c>
      <c r="H7800" s="4">
        <v>1485186</v>
      </c>
      <c r="I7800" s="4">
        <v>0</v>
      </c>
      <c r="J7800" s="4">
        <v>0</v>
      </c>
      <c r="K7800" s="3" t="s">
        <v>1460</v>
      </c>
      <c r="L7800" s="4">
        <v>0.37287884366691548</v>
      </c>
    </row>
    <row r="7801" spans="2:12" x14ac:dyDescent="0.3">
      <c r="B7801" s="3" t="s">
        <v>304</v>
      </c>
      <c r="C7801" s="4">
        <v>2023</v>
      </c>
      <c r="D7801" s="3" t="s">
        <v>1456</v>
      </c>
      <c r="E7801" s="4">
        <v>49391867</v>
      </c>
      <c r="F7801" s="4">
        <v>24453605</v>
      </c>
      <c r="G7801" s="4">
        <v>24938262</v>
      </c>
      <c r="H7801" s="4">
        <v>4502240</v>
      </c>
      <c r="I7801" s="4">
        <v>0</v>
      </c>
      <c r="J7801" s="4">
        <v>0</v>
      </c>
      <c r="K7801" s="3" t="s">
        <v>1460</v>
      </c>
      <c r="L7801" s="4">
        <v>0.49509375703493858</v>
      </c>
    </row>
    <row r="7802" spans="2:12" x14ac:dyDescent="0.3">
      <c r="B7802" s="3" t="s">
        <v>304</v>
      </c>
      <c r="C7802" s="4">
        <v>2023</v>
      </c>
      <c r="D7802" s="3" t="s">
        <v>1457</v>
      </c>
      <c r="E7802" s="4">
        <v>31968481</v>
      </c>
      <c r="F7802" s="4">
        <v>10942731</v>
      </c>
      <c r="G7802" s="4">
        <v>21025750</v>
      </c>
      <c r="H7802" s="4">
        <v>2856350</v>
      </c>
      <c r="I7802" s="4">
        <v>0</v>
      </c>
      <c r="J7802" s="4">
        <v>0</v>
      </c>
      <c r="K7802" s="3" t="s">
        <v>1460</v>
      </c>
      <c r="L7802" s="4">
        <v>0.34229749608684878</v>
      </c>
    </row>
    <row r="7803" spans="2:12" x14ac:dyDescent="0.3">
      <c r="B7803" s="3" t="s">
        <v>304</v>
      </c>
      <c r="C7803" s="4">
        <v>2023</v>
      </c>
      <c r="D7803" s="3" t="s">
        <v>1458</v>
      </c>
      <c r="E7803" s="4">
        <v>2587578</v>
      </c>
      <c r="F7803" s="4"/>
      <c r="G7803" s="4">
        <v>2587578</v>
      </c>
      <c r="H7803" s="4">
        <v>689191</v>
      </c>
      <c r="I7803" s="4">
        <v>2587578</v>
      </c>
      <c r="J7803" s="4"/>
      <c r="K7803" s="3" t="s">
        <v>1451</v>
      </c>
      <c r="L7803" s="4"/>
    </row>
    <row r="7804" spans="2:12" x14ac:dyDescent="0.3">
      <c r="B7804" s="3" t="s">
        <v>304</v>
      </c>
      <c r="C7804" s="4">
        <v>2024</v>
      </c>
      <c r="D7804" s="3" t="s">
        <v>1446</v>
      </c>
      <c r="E7804" s="4">
        <v>22689380</v>
      </c>
      <c r="F7804" s="4">
        <v>7524416</v>
      </c>
      <c r="G7804" s="4">
        <v>15164964</v>
      </c>
      <c r="H7804" s="4">
        <v>2071136</v>
      </c>
      <c r="I7804" s="4">
        <v>40000000</v>
      </c>
      <c r="J7804" s="4">
        <v>570000</v>
      </c>
      <c r="K7804" s="3" t="s">
        <v>1459</v>
      </c>
      <c r="L7804" s="4">
        <v>0.33162721943041196</v>
      </c>
    </row>
    <row r="7805" spans="2:12" x14ac:dyDescent="0.3">
      <c r="B7805" s="3" t="s">
        <v>304</v>
      </c>
      <c r="C7805" s="4">
        <v>2024</v>
      </c>
      <c r="D7805" s="3" t="s">
        <v>1448</v>
      </c>
      <c r="E7805" s="4">
        <v>0</v>
      </c>
      <c r="F7805" s="4">
        <v>0</v>
      </c>
      <c r="G7805" s="4">
        <v>0</v>
      </c>
      <c r="H7805" s="4">
        <v>0</v>
      </c>
      <c r="I7805" s="4">
        <v>0</v>
      </c>
      <c r="J7805" s="4">
        <v>0</v>
      </c>
      <c r="K7805" s="3"/>
      <c r="L7805" s="4"/>
    </row>
    <row r="7806" spans="2:12" x14ac:dyDescent="0.3">
      <c r="B7806" s="3" t="s">
        <v>304</v>
      </c>
      <c r="C7806" s="4">
        <v>2024</v>
      </c>
      <c r="D7806" s="3" t="s">
        <v>1449</v>
      </c>
      <c r="E7806" s="4">
        <v>30275509</v>
      </c>
      <c r="F7806" s="4">
        <v>16086680</v>
      </c>
      <c r="G7806" s="4">
        <v>14188829</v>
      </c>
      <c r="H7806" s="4">
        <v>1770715</v>
      </c>
      <c r="I7806" s="4">
        <v>50000000</v>
      </c>
      <c r="J7806" s="4">
        <v>3000000</v>
      </c>
      <c r="K7806" s="3" t="s">
        <v>1459</v>
      </c>
      <c r="L7806" s="4">
        <v>0.53134300731327089</v>
      </c>
    </row>
    <row r="7807" spans="2:12" x14ac:dyDescent="0.3">
      <c r="B7807" s="3" t="s">
        <v>304</v>
      </c>
      <c r="C7807" s="4">
        <v>2024</v>
      </c>
      <c r="D7807" s="3" t="s">
        <v>1450</v>
      </c>
      <c r="E7807" s="4">
        <v>16635772</v>
      </c>
      <c r="F7807" s="4"/>
      <c r="G7807" s="4">
        <v>16635772</v>
      </c>
      <c r="H7807" s="4">
        <v>1350000</v>
      </c>
      <c r="I7807" s="4">
        <v>16635772</v>
      </c>
      <c r="J7807" s="4"/>
      <c r="K7807" s="3" t="s">
        <v>1451</v>
      </c>
      <c r="L7807" s="4"/>
    </row>
    <row r="7808" spans="2:12" x14ac:dyDescent="0.3">
      <c r="B7808" s="3" t="s">
        <v>304</v>
      </c>
      <c r="C7808" s="4">
        <v>2024</v>
      </c>
      <c r="D7808" s="3" t="s">
        <v>1452</v>
      </c>
      <c r="E7808" s="4">
        <v>0</v>
      </c>
      <c r="F7808" s="4">
        <v>0</v>
      </c>
      <c r="G7808" s="4">
        <v>0</v>
      </c>
      <c r="H7808" s="4">
        <v>0</v>
      </c>
      <c r="I7808" s="4">
        <v>0</v>
      </c>
      <c r="J7808" s="4">
        <v>0</v>
      </c>
      <c r="K7808" s="3"/>
      <c r="L7808" s="4"/>
    </row>
    <row r="7809" spans="2:12" x14ac:dyDescent="0.3">
      <c r="B7809" s="3" t="s">
        <v>304</v>
      </c>
      <c r="C7809" s="4">
        <v>2024</v>
      </c>
      <c r="D7809" s="3" t="s">
        <v>1453</v>
      </c>
      <c r="E7809" s="4">
        <v>0</v>
      </c>
      <c r="F7809" s="4">
        <v>0</v>
      </c>
      <c r="G7809" s="4">
        <v>0</v>
      </c>
      <c r="H7809" s="4">
        <v>0</v>
      </c>
      <c r="I7809" s="4">
        <v>0</v>
      </c>
      <c r="J7809" s="4">
        <v>0</v>
      </c>
      <c r="K7809" s="3" t="s">
        <v>1451</v>
      </c>
      <c r="L7809" s="4"/>
    </row>
    <row r="7810" spans="2:12" x14ac:dyDescent="0.3">
      <c r="B7810" s="3" t="s">
        <v>304</v>
      </c>
      <c r="C7810" s="4">
        <v>2024</v>
      </c>
      <c r="D7810" s="3" t="s">
        <v>1454</v>
      </c>
      <c r="E7810" s="4">
        <v>0</v>
      </c>
      <c r="F7810" s="4">
        <v>0</v>
      </c>
      <c r="G7810" s="4">
        <v>0</v>
      </c>
      <c r="H7810" s="4">
        <v>0</v>
      </c>
      <c r="I7810" s="4">
        <v>0</v>
      </c>
      <c r="J7810" s="4">
        <v>0</v>
      </c>
      <c r="K7810" s="3"/>
      <c r="L7810" s="4"/>
    </row>
    <row r="7811" spans="2:12" x14ac:dyDescent="0.3">
      <c r="B7811" s="3" t="s">
        <v>304</v>
      </c>
      <c r="C7811" s="4">
        <v>2024</v>
      </c>
      <c r="D7811" s="3" t="s">
        <v>1455</v>
      </c>
      <c r="E7811" s="4">
        <v>19913916</v>
      </c>
      <c r="F7811" s="4">
        <v>7305656</v>
      </c>
      <c r="G7811" s="4">
        <v>12608260</v>
      </c>
      <c r="H7811" s="4">
        <v>1462070</v>
      </c>
      <c r="I7811" s="4">
        <v>80000000</v>
      </c>
      <c r="J7811" s="4">
        <v>2000000</v>
      </c>
      <c r="K7811" s="3" t="s">
        <v>1447</v>
      </c>
      <c r="L7811" s="4">
        <v>0.36686184676082795</v>
      </c>
    </row>
    <row r="7812" spans="2:12" x14ac:dyDescent="0.3">
      <c r="B7812" s="3" t="s">
        <v>304</v>
      </c>
      <c r="C7812" s="4">
        <v>2024</v>
      </c>
      <c r="D7812" s="3" t="s">
        <v>1456</v>
      </c>
      <c r="E7812" s="4">
        <v>52220154</v>
      </c>
      <c r="F7812" s="4">
        <v>25340847</v>
      </c>
      <c r="G7812" s="4">
        <v>26879307</v>
      </c>
      <c r="H7812" s="4">
        <v>3267986</v>
      </c>
      <c r="I7812" s="4">
        <v>100000000</v>
      </c>
      <c r="J7812" s="4">
        <v>0</v>
      </c>
      <c r="K7812" s="3" t="s">
        <v>1447</v>
      </c>
      <c r="L7812" s="4">
        <v>0.48526948043852952</v>
      </c>
    </row>
    <row r="7813" spans="2:12" x14ac:dyDescent="0.3">
      <c r="B7813" s="3" t="s">
        <v>304</v>
      </c>
      <c r="C7813" s="4">
        <v>2024</v>
      </c>
      <c r="D7813" s="3" t="s">
        <v>1457</v>
      </c>
      <c r="E7813" s="4">
        <v>33812536</v>
      </c>
      <c r="F7813" s="4">
        <v>11569678</v>
      </c>
      <c r="G7813" s="4">
        <v>22242858</v>
      </c>
      <c r="H7813" s="4">
        <v>1844055</v>
      </c>
      <c r="I7813" s="4">
        <v>60000000</v>
      </c>
      <c r="J7813" s="4">
        <v>2000000</v>
      </c>
      <c r="K7813" s="3" t="s">
        <v>1447</v>
      </c>
      <c r="L7813" s="4">
        <v>0.34217125861248621</v>
      </c>
    </row>
    <row r="7814" spans="2:12" x14ac:dyDescent="0.3">
      <c r="B7814" s="3" t="s">
        <v>304</v>
      </c>
      <c r="C7814" s="4">
        <v>2024</v>
      </c>
      <c r="D7814" s="3" t="s">
        <v>1458</v>
      </c>
      <c r="E7814" s="4">
        <v>3265763</v>
      </c>
      <c r="F7814" s="4"/>
      <c r="G7814" s="4">
        <v>3265763</v>
      </c>
      <c r="H7814" s="4">
        <v>678185</v>
      </c>
      <c r="I7814" s="4">
        <v>3265763</v>
      </c>
      <c r="J7814" s="4"/>
      <c r="K7814" s="3" t="s">
        <v>1451</v>
      </c>
      <c r="L7814" s="4"/>
    </row>
    <row r="7815" spans="2:12" x14ac:dyDescent="0.3">
      <c r="B7815" s="3" t="s">
        <v>306</v>
      </c>
      <c r="C7815" s="4">
        <v>2019</v>
      </c>
      <c r="D7815" s="3" t="s">
        <v>1446</v>
      </c>
      <c r="E7815" s="4">
        <v>487240628</v>
      </c>
      <c r="F7815" s="4">
        <v>202308124</v>
      </c>
      <c r="G7815" s="4">
        <v>284932504</v>
      </c>
      <c r="H7815" s="4">
        <v>45397525</v>
      </c>
      <c r="I7815" s="4">
        <v>116940000</v>
      </c>
      <c r="J7815" s="4">
        <v>3066044</v>
      </c>
      <c r="K7815" s="3" t="s">
        <v>1460</v>
      </c>
      <c r="L7815" s="4">
        <v>0.4152119350769739</v>
      </c>
    </row>
    <row r="7816" spans="2:12" x14ac:dyDescent="0.3">
      <c r="B7816" s="3" t="s">
        <v>306</v>
      </c>
      <c r="C7816" s="4">
        <v>2019</v>
      </c>
      <c r="D7816" s="3" t="s">
        <v>1448</v>
      </c>
      <c r="E7816" s="4">
        <v>520358968</v>
      </c>
      <c r="F7816" s="4">
        <v>216746373</v>
      </c>
      <c r="G7816" s="4">
        <v>303612595</v>
      </c>
      <c r="H7816" s="4">
        <v>7501067</v>
      </c>
      <c r="I7816" s="4">
        <v>1327600000</v>
      </c>
      <c r="J7816" s="4">
        <v>15387686</v>
      </c>
      <c r="K7816" s="3" t="s">
        <v>1460</v>
      </c>
      <c r="L7816" s="4">
        <v>0.41653240614467513</v>
      </c>
    </row>
    <row r="7817" spans="2:12" x14ac:dyDescent="0.3">
      <c r="B7817" s="3" t="s">
        <v>306</v>
      </c>
      <c r="C7817" s="4">
        <v>2019</v>
      </c>
      <c r="D7817" s="3" t="s">
        <v>1449</v>
      </c>
      <c r="E7817" s="4">
        <v>29683559</v>
      </c>
      <c r="F7817" s="4">
        <v>18819686</v>
      </c>
      <c r="G7817" s="4">
        <v>10863873</v>
      </c>
      <c r="H7817" s="4">
        <v>1852633</v>
      </c>
      <c r="I7817" s="4">
        <v>1495000</v>
      </c>
      <c r="J7817" s="4">
        <v>149500</v>
      </c>
      <c r="K7817" s="3" t="s">
        <v>1460</v>
      </c>
      <c r="L7817" s="4">
        <v>0.634010429814026</v>
      </c>
    </row>
    <row r="7818" spans="2:12" x14ac:dyDescent="0.3">
      <c r="B7818" s="3" t="s">
        <v>306</v>
      </c>
      <c r="C7818" s="4">
        <v>2019</v>
      </c>
      <c r="D7818" s="3" t="s">
        <v>1450</v>
      </c>
      <c r="E7818" s="4">
        <v>1017562460</v>
      </c>
      <c r="F7818" s="4"/>
      <c r="G7818" s="4">
        <v>1017562460</v>
      </c>
      <c r="H7818" s="4">
        <v>34516777</v>
      </c>
      <c r="I7818" s="4">
        <v>1017562460</v>
      </c>
      <c r="J7818" s="4"/>
      <c r="K7818" s="3" t="s">
        <v>1451</v>
      </c>
      <c r="L7818" s="4"/>
    </row>
    <row r="7819" spans="2:12" x14ac:dyDescent="0.3">
      <c r="B7819" s="3" t="s">
        <v>306</v>
      </c>
      <c r="C7819" s="4">
        <v>2019</v>
      </c>
      <c r="D7819" s="3" t="s">
        <v>1452</v>
      </c>
      <c r="E7819" s="4">
        <v>0</v>
      </c>
      <c r="F7819" s="4">
        <v>0</v>
      </c>
      <c r="G7819" s="4">
        <v>0</v>
      </c>
      <c r="H7819" s="4">
        <v>0</v>
      </c>
      <c r="I7819" s="4">
        <v>0</v>
      </c>
      <c r="J7819" s="4">
        <v>0</v>
      </c>
      <c r="K7819" s="3" t="s">
        <v>1451</v>
      </c>
      <c r="L7819" s="4"/>
    </row>
    <row r="7820" spans="2:12" x14ac:dyDescent="0.3">
      <c r="B7820" s="3" t="s">
        <v>306</v>
      </c>
      <c r="C7820" s="4">
        <v>2019</v>
      </c>
      <c r="D7820" s="3" t="s">
        <v>1453</v>
      </c>
      <c r="E7820" s="4">
        <v>130139393</v>
      </c>
      <c r="F7820" s="4">
        <v>82030551</v>
      </c>
      <c r="G7820" s="4">
        <v>48108842</v>
      </c>
      <c r="H7820" s="4">
        <v>9470266</v>
      </c>
      <c r="I7820" s="4">
        <v>26000000</v>
      </c>
      <c r="J7820" s="4">
        <v>577778</v>
      </c>
      <c r="K7820" s="3" t="s">
        <v>1451</v>
      </c>
      <c r="L7820" s="4">
        <v>0.63032836644627654</v>
      </c>
    </row>
    <row r="7821" spans="2:12" x14ac:dyDescent="0.3">
      <c r="B7821" s="3" t="s">
        <v>306</v>
      </c>
      <c r="C7821" s="4">
        <v>2019</v>
      </c>
      <c r="D7821" s="3" t="s">
        <v>1454</v>
      </c>
      <c r="E7821" s="4">
        <v>112023220</v>
      </c>
      <c r="F7821" s="4">
        <v>60909661</v>
      </c>
      <c r="G7821" s="4">
        <v>51113559</v>
      </c>
      <c r="H7821" s="4">
        <v>14897994</v>
      </c>
      <c r="I7821" s="4">
        <v>33022000</v>
      </c>
      <c r="J7821" s="4">
        <v>733822</v>
      </c>
      <c r="K7821" s="3" t="s">
        <v>1460</v>
      </c>
      <c r="L7821" s="4">
        <v>0.54372353338888135</v>
      </c>
    </row>
    <row r="7822" spans="2:12" x14ac:dyDescent="0.3">
      <c r="B7822" s="3" t="s">
        <v>306</v>
      </c>
      <c r="C7822" s="4">
        <v>2019</v>
      </c>
      <c r="D7822" s="3" t="s">
        <v>1455</v>
      </c>
      <c r="E7822" s="4">
        <v>250241871</v>
      </c>
      <c r="F7822" s="4">
        <v>112335810</v>
      </c>
      <c r="G7822" s="4">
        <v>137906061</v>
      </c>
      <c r="H7822" s="4">
        <v>6886292</v>
      </c>
      <c r="I7822" s="4">
        <v>705500000</v>
      </c>
      <c r="J7822" s="4">
        <v>8569961</v>
      </c>
      <c r="K7822" s="3" t="s">
        <v>1460</v>
      </c>
      <c r="L7822" s="4">
        <v>0.44890892779490127</v>
      </c>
    </row>
    <row r="7823" spans="2:12" x14ac:dyDescent="0.3">
      <c r="B7823" s="3" t="s">
        <v>306</v>
      </c>
      <c r="C7823" s="4">
        <v>2019</v>
      </c>
      <c r="D7823" s="3" t="s">
        <v>1456</v>
      </c>
      <c r="E7823" s="4">
        <v>636862036</v>
      </c>
      <c r="F7823" s="4">
        <v>350274081</v>
      </c>
      <c r="G7823" s="4">
        <v>286587955</v>
      </c>
      <c r="H7823" s="4">
        <v>22359936</v>
      </c>
      <c r="I7823" s="4">
        <v>228348000</v>
      </c>
      <c r="J7823" s="4">
        <v>6796960</v>
      </c>
      <c r="K7823" s="3" t="s">
        <v>1460</v>
      </c>
      <c r="L7823" s="4">
        <v>0.54999993907628686</v>
      </c>
    </row>
    <row r="7824" spans="2:12" x14ac:dyDescent="0.3">
      <c r="B7824" s="3" t="s">
        <v>306</v>
      </c>
      <c r="C7824" s="4">
        <v>2019</v>
      </c>
      <c r="D7824" s="3" t="s">
        <v>1457</v>
      </c>
      <c r="E7824" s="4">
        <v>281405390</v>
      </c>
      <c r="F7824" s="4">
        <v>109726886</v>
      </c>
      <c r="G7824" s="4">
        <v>171678504</v>
      </c>
      <c r="H7824" s="4">
        <v>15001786</v>
      </c>
      <c r="I7824" s="4">
        <v>780400000</v>
      </c>
      <c r="J7824" s="4">
        <v>9181176</v>
      </c>
      <c r="K7824" s="3" t="s">
        <v>1460</v>
      </c>
      <c r="L7824" s="4">
        <v>0.38992460663244582</v>
      </c>
    </row>
    <row r="7825" spans="2:12" x14ac:dyDescent="0.3">
      <c r="B7825" s="3" t="s">
        <v>306</v>
      </c>
      <c r="C7825" s="4">
        <v>2019</v>
      </c>
      <c r="D7825" s="3" t="s">
        <v>1458</v>
      </c>
      <c r="E7825" s="4">
        <v>115432086</v>
      </c>
      <c r="F7825" s="4"/>
      <c r="G7825" s="4">
        <v>115432086</v>
      </c>
      <c r="H7825" s="4">
        <v>-35863617</v>
      </c>
      <c r="I7825" s="4">
        <v>115432086</v>
      </c>
      <c r="J7825" s="4"/>
      <c r="K7825" s="3" t="s">
        <v>1451</v>
      </c>
      <c r="L7825" s="4"/>
    </row>
    <row r="7826" spans="2:12" x14ac:dyDescent="0.3">
      <c r="B7826" s="3" t="s">
        <v>306</v>
      </c>
      <c r="C7826" s="4">
        <v>2020</v>
      </c>
      <c r="D7826" s="3" t="s">
        <v>1446</v>
      </c>
      <c r="E7826" s="4">
        <v>552623097</v>
      </c>
      <c r="F7826" s="4">
        <v>217340934</v>
      </c>
      <c r="G7826" s="4">
        <v>335282163</v>
      </c>
      <c r="H7826" s="4">
        <v>68924604</v>
      </c>
      <c r="I7826" s="4">
        <v>119278800</v>
      </c>
      <c r="J7826" s="4">
        <v>3127365</v>
      </c>
      <c r="K7826" s="3" t="s">
        <v>1460</v>
      </c>
      <c r="L7826" s="4">
        <v>0.39328963117877064</v>
      </c>
    </row>
    <row r="7827" spans="2:12" x14ac:dyDescent="0.3">
      <c r="B7827" s="3" t="s">
        <v>306</v>
      </c>
      <c r="C7827" s="4">
        <v>2020</v>
      </c>
      <c r="D7827" s="3" t="s">
        <v>1448</v>
      </c>
      <c r="E7827" s="4">
        <v>534343970</v>
      </c>
      <c r="F7827" s="4">
        <v>224971429</v>
      </c>
      <c r="G7827" s="4">
        <v>309372541</v>
      </c>
      <c r="H7827" s="4">
        <v>14186624</v>
      </c>
      <c r="I7827" s="4">
        <v>1354152000</v>
      </c>
      <c r="J7827" s="4">
        <v>15695440</v>
      </c>
      <c r="K7827" s="3" t="s">
        <v>1460</v>
      </c>
      <c r="L7827" s="4">
        <v>0.42102361331035515</v>
      </c>
    </row>
    <row r="7828" spans="2:12" x14ac:dyDescent="0.3">
      <c r="B7828" s="3" t="s">
        <v>306</v>
      </c>
      <c r="C7828" s="4">
        <v>2020</v>
      </c>
      <c r="D7828" s="3" t="s">
        <v>1449</v>
      </c>
      <c r="E7828" s="4">
        <v>33678037</v>
      </c>
      <c r="F7828" s="4">
        <v>20635321</v>
      </c>
      <c r="G7828" s="4">
        <v>13042716</v>
      </c>
      <c r="H7828" s="4">
        <v>5006228</v>
      </c>
      <c r="I7828" s="4">
        <v>1524900</v>
      </c>
      <c r="J7828" s="4">
        <v>152490</v>
      </c>
      <c r="K7828" s="3" t="s">
        <v>1460</v>
      </c>
      <c r="L7828" s="4">
        <v>0.61272339002418696</v>
      </c>
    </row>
    <row r="7829" spans="2:12" x14ac:dyDescent="0.3">
      <c r="B7829" s="3" t="s">
        <v>306</v>
      </c>
      <c r="C7829" s="4">
        <v>2020</v>
      </c>
      <c r="D7829" s="3" t="s">
        <v>1450</v>
      </c>
      <c r="E7829" s="4">
        <v>1060179860</v>
      </c>
      <c r="F7829" s="4"/>
      <c r="G7829" s="4">
        <v>1060179860</v>
      </c>
      <c r="H7829" s="4">
        <v>44263409</v>
      </c>
      <c r="I7829" s="4">
        <v>1060179860</v>
      </c>
      <c r="J7829" s="4"/>
      <c r="K7829" s="3" t="s">
        <v>1451</v>
      </c>
      <c r="L7829" s="4"/>
    </row>
    <row r="7830" spans="2:12" x14ac:dyDescent="0.3">
      <c r="B7830" s="3" t="s">
        <v>306</v>
      </c>
      <c r="C7830" s="4">
        <v>2020</v>
      </c>
      <c r="D7830" s="3" t="s">
        <v>1452</v>
      </c>
      <c r="E7830" s="4">
        <v>0</v>
      </c>
      <c r="F7830" s="4">
        <v>0</v>
      </c>
      <c r="G7830" s="4">
        <v>0</v>
      </c>
      <c r="H7830" s="4">
        <v>0</v>
      </c>
      <c r="I7830" s="4">
        <v>0</v>
      </c>
      <c r="J7830" s="4">
        <v>0</v>
      </c>
      <c r="K7830" s="3" t="s">
        <v>1451</v>
      </c>
      <c r="L7830" s="4"/>
    </row>
    <row r="7831" spans="2:12" x14ac:dyDescent="0.3">
      <c r="B7831" s="3" t="s">
        <v>306</v>
      </c>
      <c r="C7831" s="4">
        <v>2020</v>
      </c>
      <c r="D7831" s="3" t="s">
        <v>1453</v>
      </c>
      <c r="E7831" s="4">
        <v>135008964</v>
      </c>
      <c r="F7831" s="4">
        <v>88627435</v>
      </c>
      <c r="G7831" s="4">
        <v>46381529</v>
      </c>
      <c r="H7831" s="4">
        <v>7062235</v>
      </c>
      <c r="I7831" s="4">
        <v>26520000</v>
      </c>
      <c r="J7831" s="4">
        <v>589333</v>
      </c>
      <c r="K7831" s="3" t="s">
        <v>1451</v>
      </c>
      <c r="L7831" s="4">
        <v>0.65645592984477685</v>
      </c>
    </row>
    <row r="7832" spans="2:12" x14ac:dyDescent="0.3">
      <c r="B7832" s="3" t="s">
        <v>306</v>
      </c>
      <c r="C7832" s="4">
        <v>2020</v>
      </c>
      <c r="D7832" s="3" t="s">
        <v>1454</v>
      </c>
      <c r="E7832" s="4">
        <v>113487466</v>
      </c>
      <c r="F7832" s="4">
        <v>64382423</v>
      </c>
      <c r="G7832" s="4">
        <v>49105043</v>
      </c>
      <c r="H7832" s="4">
        <v>2763300</v>
      </c>
      <c r="I7832" s="4">
        <v>33682440</v>
      </c>
      <c r="J7832" s="4">
        <v>748499</v>
      </c>
      <c r="K7832" s="3" t="s">
        <v>1460</v>
      </c>
      <c r="L7832" s="4">
        <v>0.56730866649185729</v>
      </c>
    </row>
    <row r="7833" spans="2:12" x14ac:dyDescent="0.3">
      <c r="B7833" s="3" t="s">
        <v>306</v>
      </c>
      <c r="C7833" s="4">
        <v>2020</v>
      </c>
      <c r="D7833" s="3" t="s">
        <v>1455</v>
      </c>
      <c r="E7833" s="4">
        <v>252431461</v>
      </c>
      <c r="F7833" s="4">
        <v>115772425</v>
      </c>
      <c r="G7833" s="4">
        <v>136659036</v>
      </c>
      <c r="H7833" s="4">
        <v>2241610</v>
      </c>
      <c r="I7833" s="4">
        <v>719610000</v>
      </c>
      <c r="J7833" s="4">
        <v>8741360</v>
      </c>
      <c r="K7833" s="3" t="s">
        <v>1460</v>
      </c>
      <c r="L7833" s="4">
        <v>0.45862914448686726</v>
      </c>
    </row>
    <row r="7834" spans="2:12" x14ac:dyDescent="0.3">
      <c r="B7834" s="3" t="s">
        <v>306</v>
      </c>
      <c r="C7834" s="4">
        <v>2020</v>
      </c>
      <c r="D7834" s="3" t="s">
        <v>1456</v>
      </c>
      <c r="E7834" s="4">
        <v>646344861</v>
      </c>
      <c r="F7834" s="4">
        <v>364420574</v>
      </c>
      <c r="G7834" s="4">
        <v>281924287</v>
      </c>
      <c r="H7834" s="4">
        <v>10180929</v>
      </c>
      <c r="I7834" s="4">
        <v>232914960</v>
      </c>
      <c r="J7834" s="4">
        <v>6932899</v>
      </c>
      <c r="K7834" s="3" t="s">
        <v>1460</v>
      </c>
      <c r="L7834" s="4">
        <v>0.5638175469302602</v>
      </c>
    </row>
    <row r="7835" spans="2:12" x14ac:dyDescent="0.3">
      <c r="B7835" s="3" t="s">
        <v>306</v>
      </c>
      <c r="C7835" s="4">
        <v>2020</v>
      </c>
      <c r="D7835" s="3" t="s">
        <v>1457</v>
      </c>
      <c r="E7835" s="4">
        <v>287300277</v>
      </c>
      <c r="F7835" s="4">
        <v>114700314</v>
      </c>
      <c r="G7835" s="4">
        <v>172599963</v>
      </c>
      <c r="H7835" s="4">
        <v>6177161</v>
      </c>
      <c r="I7835" s="4">
        <v>796008000</v>
      </c>
      <c r="J7835" s="4">
        <v>9364800</v>
      </c>
      <c r="K7835" s="3" t="s">
        <v>1460</v>
      </c>
      <c r="L7835" s="4">
        <v>0.39923495792522329</v>
      </c>
    </row>
    <row r="7836" spans="2:12" x14ac:dyDescent="0.3">
      <c r="B7836" s="3" t="s">
        <v>306</v>
      </c>
      <c r="C7836" s="4">
        <v>2020</v>
      </c>
      <c r="D7836" s="3" t="s">
        <v>1458</v>
      </c>
      <c r="E7836" s="4">
        <v>83592534</v>
      </c>
      <c r="F7836" s="4"/>
      <c r="G7836" s="4">
        <v>83592534</v>
      </c>
      <c r="H7836" s="4">
        <v>-31839552</v>
      </c>
      <c r="I7836" s="4">
        <v>83592534</v>
      </c>
      <c r="J7836" s="4"/>
      <c r="K7836" s="3" t="s">
        <v>1451</v>
      </c>
      <c r="L7836" s="4"/>
    </row>
    <row r="7837" spans="2:12" x14ac:dyDescent="0.3">
      <c r="B7837" s="3" t="s">
        <v>306</v>
      </c>
      <c r="C7837" s="4">
        <v>2021</v>
      </c>
      <c r="D7837" s="3" t="s">
        <v>1446</v>
      </c>
      <c r="E7837" s="4">
        <v>575891168</v>
      </c>
      <c r="F7837" s="4">
        <v>229407920</v>
      </c>
      <c r="G7837" s="4">
        <v>346483248</v>
      </c>
      <c r="H7837" s="4">
        <v>32302391</v>
      </c>
      <c r="I7837" s="4">
        <v>124562000</v>
      </c>
      <c r="J7837" s="4">
        <v>3267200</v>
      </c>
      <c r="K7837" s="3" t="s">
        <v>1460</v>
      </c>
      <c r="L7837" s="4">
        <v>0.39835290545730334</v>
      </c>
    </row>
    <row r="7838" spans="2:12" x14ac:dyDescent="0.3">
      <c r="B7838" s="3" t="s">
        <v>306</v>
      </c>
      <c r="C7838" s="4">
        <v>2021</v>
      </c>
      <c r="D7838" s="3" t="s">
        <v>1448</v>
      </c>
      <c r="E7838" s="4">
        <v>565974209</v>
      </c>
      <c r="F7838" s="4">
        <v>232418918</v>
      </c>
      <c r="G7838" s="4">
        <v>333555291</v>
      </c>
      <c r="H7838" s="4">
        <v>33290643</v>
      </c>
      <c r="I7838" s="4">
        <v>1410511500</v>
      </c>
      <c r="J7838" s="4">
        <v>16348567</v>
      </c>
      <c r="K7838" s="3" t="s">
        <v>1460</v>
      </c>
      <c r="L7838" s="4">
        <v>0.41065284301673893</v>
      </c>
    </row>
    <row r="7839" spans="2:12" x14ac:dyDescent="0.3">
      <c r="B7839" s="3" t="s">
        <v>306</v>
      </c>
      <c r="C7839" s="4">
        <v>2021</v>
      </c>
      <c r="D7839" s="3" t="s">
        <v>1449</v>
      </c>
      <c r="E7839" s="4">
        <v>35904368</v>
      </c>
      <c r="F7839" s="4">
        <v>22622898</v>
      </c>
      <c r="G7839" s="4">
        <v>13281470</v>
      </c>
      <c r="H7839" s="4">
        <v>3206771</v>
      </c>
      <c r="I7839" s="4">
        <v>1123100</v>
      </c>
      <c r="J7839" s="4">
        <v>112310</v>
      </c>
      <c r="K7839" s="3" t="s">
        <v>1460</v>
      </c>
      <c r="L7839" s="4">
        <v>0.63008762610721902</v>
      </c>
    </row>
    <row r="7840" spans="2:12" x14ac:dyDescent="0.3">
      <c r="B7840" s="3" t="s">
        <v>306</v>
      </c>
      <c r="C7840" s="4">
        <v>2021</v>
      </c>
      <c r="D7840" s="3" t="s">
        <v>1450</v>
      </c>
      <c r="E7840" s="4">
        <v>1077254883</v>
      </c>
      <c r="F7840" s="4"/>
      <c r="G7840" s="4">
        <v>1077254883</v>
      </c>
      <c r="H7840" s="4">
        <v>17281009</v>
      </c>
      <c r="I7840" s="4">
        <v>1077254883</v>
      </c>
      <c r="J7840" s="4"/>
      <c r="K7840" s="3" t="s">
        <v>1451</v>
      </c>
      <c r="L7840" s="4"/>
    </row>
    <row r="7841" spans="2:12" x14ac:dyDescent="0.3">
      <c r="B7841" s="3" t="s">
        <v>306</v>
      </c>
      <c r="C7841" s="4">
        <v>2021</v>
      </c>
      <c r="D7841" s="3" t="s">
        <v>1452</v>
      </c>
      <c r="E7841" s="4">
        <v>0</v>
      </c>
      <c r="F7841" s="4">
        <v>0</v>
      </c>
      <c r="G7841" s="4">
        <v>0</v>
      </c>
      <c r="H7841" s="4">
        <v>0</v>
      </c>
      <c r="I7841" s="4">
        <v>0</v>
      </c>
      <c r="J7841" s="4">
        <v>0</v>
      </c>
      <c r="K7841" s="3" t="s">
        <v>1451</v>
      </c>
      <c r="L7841" s="4"/>
    </row>
    <row r="7842" spans="2:12" x14ac:dyDescent="0.3">
      <c r="B7842" s="3" t="s">
        <v>306</v>
      </c>
      <c r="C7842" s="4">
        <v>2021</v>
      </c>
      <c r="D7842" s="3" t="s">
        <v>1453</v>
      </c>
      <c r="E7842" s="4">
        <v>143395157</v>
      </c>
      <c r="F7842" s="4">
        <v>96508630</v>
      </c>
      <c r="G7842" s="4">
        <v>46886527</v>
      </c>
      <c r="H7842" s="4">
        <v>9681412</v>
      </c>
      <c r="I7842" s="4">
        <v>27669100</v>
      </c>
      <c r="J7842" s="4">
        <v>614869</v>
      </c>
      <c r="K7842" s="3" t="s">
        <v>1451</v>
      </c>
      <c r="L7842" s="4">
        <v>0.67302572847700848</v>
      </c>
    </row>
    <row r="7843" spans="2:12" x14ac:dyDescent="0.3">
      <c r="B7843" s="3" t="s">
        <v>306</v>
      </c>
      <c r="C7843" s="4">
        <v>2021</v>
      </c>
      <c r="D7843" s="3" t="s">
        <v>1454</v>
      </c>
      <c r="E7843" s="4">
        <v>118906715</v>
      </c>
      <c r="F7843" s="4">
        <v>69018373</v>
      </c>
      <c r="G7843" s="4">
        <v>49888342</v>
      </c>
      <c r="H7843" s="4">
        <v>5641710</v>
      </c>
      <c r="I7843" s="4">
        <v>35224500</v>
      </c>
      <c r="J7843" s="4">
        <v>782767</v>
      </c>
      <c r="K7843" s="3" t="s">
        <v>1460</v>
      </c>
      <c r="L7843" s="4">
        <v>0.5804413400874795</v>
      </c>
    </row>
    <row r="7844" spans="2:12" x14ac:dyDescent="0.3">
      <c r="B7844" s="3" t="s">
        <v>306</v>
      </c>
      <c r="C7844" s="4">
        <v>2021</v>
      </c>
      <c r="D7844" s="3" t="s">
        <v>1455</v>
      </c>
      <c r="E7844" s="4">
        <v>262701817</v>
      </c>
      <c r="F7844" s="4">
        <v>119167450</v>
      </c>
      <c r="G7844" s="4">
        <v>143534367</v>
      </c>
      <c r="H7844" s="4">
        <v>10448881</v>
      </c>
      <c r="I7844" s="4">
        <v>749618200</v>
      </c>
      <c r="J7844" s="4">
        <v>9102475</v>
      </c>
      <c r="K7844" s="3" t="s">
        <v>1460</v>
      </c>
      <c r="L7844" s="4">
        <v>0.45362248103521874</v>
      </c>
    </row>
    <row r="7845" spans="2:12" x14ac:dyDescent="0.3">
      <c r="B7845" s="3" t="s">
        <v>306</v>
      </c>
      <c r="C7845" s="4">
        <v>2021</v>
      </c>
      <c r="D7845" s="3" t="s">
        <v>1456</v>
      </c>
      <c r="E7845" s="4">
        <v>664597683</v>
      </c>
      <c r="F7845" s="4">
        <v>376443971</v>
      </c>
      <c r="G7845" s="4">
        <v>288153712</v>
      </c>
      <c r="H7845" s="4">
        <v>21606770</v>
      </c>
      <c r="I7845" s="4">
        <v>242793800</v>
      </c>
      <c r="J7845" s="4">
        <v>7230722</v>
      </c>
      <c r="K7845" s="3" t="s">
        <v>1460</v>
      </c>
      <c r="L7845" s="4">
        <v>0.56642383900697413</v>
      </c>
    </row>
    <row r="7846" spans="2:12" x14ac:dyDescent="0.3">
      <c r="B7846" s="3" t="s">
        <v>306</v>
      </c>
      <c r="C7846" s="4">
        <v>2021</v>
      </c>
      <c r="D7846" s="3" t="s">
        <v>1457</v>
      </c>
      <c r="E7846" s="4">
        <v>298596131</v>
      </c>
      <c r="F7846" s="4">
        <v>119057279</v>
      </c>
      <c r="G7846" s="4">
        <v>179538852</v>
      </c>
      <c r="H7846" s="4">
        <v>11598645</v>
      </c>
      <c r="I7846" s="4">
        <v>829052000</v>
      </c>
      <c r="J7846" s="4">
        <v>9753553</v>
      </c>
      <c r="K7846" s="3" t="s">
        <v>1460</v>
      </c>
      <c r="L7846" s="4">
        <v>0.39872344829545031</v>
      </c>
    </row>
    <row r="7847" spans="2:12" x14ac:dyDescent="0.3">
      <c r="B7847" s="3" t="s">
        <v>306</v>
      </c>
      <c r="C7847" s="4">
        <v>2021</v>
      </c>
      <c r="D7847" s="3" t="s">
        <v>1458</v>
      </c>
      <c r="E7847" s="4">
        <v>60690017</v>
      </c>
      <c r="F7847" s="4"/>
      <c r="G7847" s="4">
        <v>60690017</v>
      </c>
      <c r="H7847" s="4">
        <v>-22905980</v>
      </c>
      <c r="I7847" s="4">
        <v>60690017</v>
      </c>
      <c r="J7847" s="4"/>
      <c r="K7847" s="3" t="s">
        <v>1451</v>
      </c>
      <c r="L7847" s="4"/>
    </row>
    <row r="7848" spans="2:12" x14ac:dyDescent="0.3">
      <c r="B7848" s="3" t="s">
        <v>306</v>
      </c>
      <c r="C7848" s="4">
        <v>2022</v>
      </c>
      <c r="D7848" s="3" t="s">
        <v>1446</v>
      </c>
      <c r="E7848" s="4">
        <v>598568029</v>
      </c>
      <c r="F7848" s="4">
        <v>248890231</v>
      </c>
      <c r="G7848" s="4">
        <v>349677798</v>
      </c>
      <c r="H7848" s="4">
        <v>21592695</v>
      </c>
      <c r="I7848" s="4">
        <v>133813992</v>
      </c>
      <c r="J7848" s="4">
        <v>3509875</v>
      </c>
      <c r="K7848" s="3" t="s">
        <v>1460</v>
      </c>
      <c r="L7848" s="4">
        <v>0.41580943007565813</v>
      </c>
    </row>
    <row r="7849" spans="2:12" x14ac:dyDescent="0.3">
      <c r="B7849" s="3" t="s">
        <v>306</v>
      </c>
      <c r="C7849" s="4">
        <v>2022</v>
      </c>
      <c r="D7849" s="3" t="s">
        <v>1448</v>
      </c>
      <c r="E7849" s="4">
        <v>580966342</v>
      </c>
      <c r="F7849" s="4">
        <v>244025307</v>
      </c>
      <c r="G7849" s="4">
        <v>336941035</v>
      </c>
      <c r="H7849" s="4">
        <v>16685868</v>
      </c>
      <c r="I7849" s="4">
        <v>1515278934</v>
      </c>
      <c r="J7849" s="4">
        <v>17562876</v>
      </c>
      <c r="K7849" s="3" t="s">
        <v>1460</v>
      </c>
      <c r="L7849" s="4">
        <v>0.42003346727442603</v>
      </c>
    </row>
    <row r="7850" spans="2:12" x14ac:dyDescent="0.3">
      <c r="B7850" s="3" t="s">
        <v>306</v>
      </c>
      <c r="C7850" s="4">
        <v>2022</v>
      </c>
      <c r="D7850" s="3" t="s">
        <v>1449</v>
      </c>
      <c r="E7850" s="4">
        <v>31240413</v>
      </c>
      <c r="F7850" s="4">
        <v>21028935</v>
      </c>
      <c r="G7850" s="4">
        <v>10211478</v>
      </c>
      <c r="H7850" s="4">
        <v>3269628</v>
      </c>
      <c r="I7850" s="4">
        <v>1206520</v>
      </c>
      <c r="J7850" s="4">
        <v>120652</v>
      </c>
      <c r="K7850" s="3" t="s">
        <v>1460</v>
      </c>
      <c r="L7850" s="4">
        <v>0.6731324262582572</v>
      </c>
    </row>
    <row r="7851" spans="2:12" x14ac:dyDescent="0.3">
      <c r="B7851" s="3" t="s">
        <v>306</v>
      </c>
      <c r="C7851" s="4">
        <v>2022</v>
      </c>
      <c r="D7851" s="3" t="s">
        <v>1450</v>
      </c>
      <c r="E7851" s="4">
        <v>1121482106</v>
      </c>
      <c r="F7851" s="4"/>
      <c r="G7851" s="4">
        <v>1121482106</v>
      </c>
      <c r="H7851" s="4">
        <v>44227223</v>
      </c>
      <c r="I7851" s="4">
        <v>1121482106</v>
      </c>
      <c r="J7851" s="4"/>
      <c r="K7851" s="3" t="s">
        <v>1451</v>
      </c>
      <c r="L7851" s="4"/>
    </row>
    <row r="7852" spans="2:12" x14ac:dyDescent="0.3">
      <c r="B7852" s="3" t="s">
        <v>306</v>
      </c>
      <c r="C7852" s="4">
        <v>2022</v>
      </c>
      <c r="D7852" s="3" t="s">
        <v>1452</v>
      </c>
      <c r="E7852" s="4">
        <v>0</v>
      </c>
      <c r="F7852" s="4">
        <v>0</v>
      </c>
      <c r="G7852" s="4">
        <v>0</v>
      </c>
      <c r="H7852" s="4">
        <v>0</v>
      </c>
      <c r="I7852" s="4">
        <v>0</v>
      </c>
      <c r="J7852" s="4">
        <v>0</v>
      </c>
      <c r="K7852" s="3" t="s">
        <v>1451</v>
      </c>
      <c r="L7852" s="4"/>
    </row>
    <row r="7853" spans="2:12" x14ac:dyDescent="0.3">
      <c r="B7853" s="3" t="s">
        <v>306</v>
      </c>
      <c r="C7853" s="4">
        <v>2022</v>
      </c>
      <c r="D7853" s="3" t="s">
        <v>1453</v>
      </c>
      <c r="E7853" s="4">
        <v>105811112</v>
      </c>
      <c r="F7853" s="4">
        <v>79260663</v>
      </c>
      <c r="G7853" s="4">
        <v>26550449</v>
      </c>
      <c r="H7853" s="4">
        <v>8813801</v>
      </c>
      <c r="I7853" s="4">
        <v>29724256</v>
      </c>
      <c r="J7853" s="4">
        <v>660539</v>
      </c>
      <c r="K7853" s="3" t="s">
        <v>1451</v>
      </c>
      <c r="L7853" s="4">
        <v>0.74907693059685454</v>
      </c>
    </row>
    <row r="7854" spans="2:12" x14ac:dyDescent="0.3">
      <c r="B7854" s="3" t="s">
        <v>306</v>
      </c>
      <c r="C7854" s="4">
        <v>2022</v>
      </c>
      <c r="D7854" s="3" t="s">
        <v>1454</v>
      </c>
      <c r="E7854" s="4">
        <v>121062467</v>
      </c>
      <c r="F7854" s="4">
        <v>72653280</v>
      </c>
      <c r="G7854" s="4">
        <v>48409187</v>
      </c>
      <c r="H7854" s="4">
        <v>6367206</v>
      </c>
      <c r="I7854" s="4">
        <v>37840842</v>
      </c>
      <c r="J7854" s="4">
        <v>840908</v>
      </c>
      <c r="K7854" s="3" t="s">
        <v>1460</v>
      </c>
      <c r="L7854" s="4">
        <v>0.60013050948317448</v>
      </c>
    </row>
    <row r="7855" spans="2:12" x14ac:dyDescent="0.3">
      <c r="B7855" s="3" t="s">
        <v>306</v>
      </c>
      <c r="C7855" s="4">
        <v>2022</v>
      </c>
      <c r="D7855" s="3" t="s">
        <v>1455</v>
      </c>
      <c r="E7855" s="4">
        <v>266428443</v>
      </c>
      <c r="F7855" s="4">
        <v>122800276</v>
      </c>
      <c r="G7855" s="4">
        <v>143628167</v>
      </c>
      <c r="H7855" s="4">
        <v>3796762</v>
      </c>
      <c r="I7855" s="4">
        <v>805296991</v>
      </c>
      <c r="J7855" s="4">
        <v>9778573</v>
      </c>
      <c r="K7855" s="3" t="s">
        <v>1460</v>
      </c>
      <c r="L7855" s="4">
        <v>0.46091278625232968</v>
      </c>
    </row>
    <row r="7856" spans="2:12" x14ac:dyDescent="0.3">
      <c r="B7856" s="3" t="s">
        <v>306</v>
      </c>
      <c r="C7856" s="4">
        <v>2022</v>
      </c>
      <c r="D7856" s="3" t="s">
        <v>1456</v>
      </c>
      <c r="E7856" s="4">
        <v>727352861</v>
      </c>
      <c r="F7856" s="4">
        <v>412958488</v>
      </c>
      <c r="G7856" s="4">
        <v>314394373</v>
      </c>
      <c r="H7856" s="4">
        <v>15952070</v>
      </c>
      <c r="I7856" s="4">
        <v>260827601</v>
      </c>
      <c r="J7856" s="4">
        <v>7767793</v>
      </c>
      <c r="K7856" s="3" t="s">
        <v>1460</v>
      </c>
      <c r="L7856" s="4">
        <v>0.56775536351399603</v>
      </c>
    </row>
    <row r="7857" spans="2:12" x14ac:dyDescent="0.3">
      <c r="B7857" s="3" t="s">
        <v>306</v>
      </c>
      <c r="C7857" s="4">
        <v>2022</v>
      </c>
      <c r="D7857" s="3" t="s">
        <v>1457</v>
      </c>
      <c r="E7857" s="4">
        <v>303429037</v>
      </c>
      <c r="F7857" s="4">
        <v>123882928</v>
      </c>
      <c r="G7857" s="4">
        <v>179546109</v>
      </c>
      <c r="H7857" s="4">
        <v>5046793</v>
      </c>
      <c r="I7857" s="4">
        <v>890630832</v>
      </c>
      <c r="J7857" s="4">
        <v>10478010</v>
      </c>
      <c r="K7857" s="3" t="s">
        <v>1460</v>
      </c>
      <c r="L7857" s="4">
        <v>0.40827644323308449</v>
      </c>
    </row>
    <row r="7858" spans="2:12" x14ac:dyDescent="0.3">
      <c r="B7858" s="3" t="s">
        <v>306</v>
      </c>
      <c r="C7858" s="4">
        <v>2022</v>
      </c>
      <c r="D7858" s="3" t="s">
        <v>1458</v>
      </c>
      <c r="E7858" s="4">
        <v>63371507</v>
      </c>
      <c r="F7858" s="4"/>
      <c r="G7858" s="4">
        <v>63371507</v>
      </c>
      <c r="H7858" s="4">
        <v>2681491</v>
      </c>
      <c r="I7858" s="4">
        <v>63371507</v>
      </c>
      <c r="J7858" s="4"/>
      <c r="K7858" s="3" t="s">
        <v>1451</v>
      </c>
      <c r="L7858" s="4"/>
    </row>
    <row r="7859" spans="2:12" x14ac:dyDescent="0.3">
      <c r="B7859" s="3" t="s">
        <v>306</v>
      </c>
      <c r="C7859" s="4">
        <v>2023</v>
      </c>
      <c r="D7859" s="3" t="s">
        <v>1446</v>
      </c>
      <c r="E7859" s="4">
        <v>623982211</v>
      </c>
      <c r="F7859" s="4">
        <v>268001545</v>
      </c>
      <c r="G7859" s="4">
        <v>355980666</v>
      </c>
      <c r="H7859" s="4">
        <v>22664404</v>
      </c>
      <c r="I7859" s="4">
        <v>623982211</v>
      </c>
      <c r="J7859" s="4">
        <v>15219078</v>
      </c>
      <c r="K7859" s="3" t="s">
        <v>1460</v>
      </c>
      <c r="L7859" s="4">
        <v>0.42950189969438085</v>
      </c>
    </row>
    <row r="7860" spans="2:12" x14ac:dyDescent="0.3">
      <c r="B7860" s="3" t="s">
        <v>306</v>
      </c>
      <c r="C7860" s="4">
        <v>2023</v>
      </c>
      <c r="D7860" s="3" t="s">
        <v>1448</v>
      </c>
      <c r="E7860" s="4">
        <v>587784868</v>
      </c>
      <c r="F7860" s="4">
        <v>252491374</v>
      </c>
      <c r="G7860" s="4">
        <v>335293494</v>
      </c>
      <c r="H7860" s="4">
        <v>6883133</v>
      </c>
      <c r="I7860" s="4">
        <v>1710133488</v>
      </c>
      <c r="J7860" s="4">
        <v>22377952</v>
      </c>
      <c r="K7860" s="3" t="s">
        <v>1460</v>
      </c>
      <c r="L7860" s="4">
        <v>0.42956426363803568</v>
      </c>
    </row>
    <row r="7861" spans="2:12" x14ac:dyDescent="0.3">
      <c r="B7861" s="3" t="s">
        <v>306</v>
      </c>
      <c r="C7861" s="4">
        <v>2023</v>
      </c>
      <c r="D7861" s="3" t="s">
        <v>1449</v>
      </c>
      <c r="E7861" s="4">
        <v>31775424</v>
      </c>
      <c r="F7861" s="4">
        <v>21315579</v>
      </c>
      <c r="G7861" s="4">
        <v>10459845</v>
      </c>
      <c r="H7861" s="4">
        <v>2169836</v>
      </c>
      <c r="I7861" s="4">
        <v>31775424</v>
      </c>
      <c r="J7861" s="4">
        <v>3177542</v>
      </c>
      <c r="K7861" s="3" t="s">
        <v>1460</v>
      </c>
      <c r="L7861" s="4">
        <v>0.67081965609648508</v>
      </c>
    </row>
    <row r="7862" spans="2:12" x14ac:dyDescent="0.3">
      <c r="B7862" s="3" t="s">
        <v>306</v>
      </c>
      <c r="C7862" s="4">
        <v>2023</v>
      </c>
      <c r="D7862" s="3" t="s">
        <v>1450</v>
      </c>
      <c r="E7862" s="4">
        <v>1191848428</v>
      </c>
      <c r="F7862" s="4"/>
      <c r="G7862" s="4">
        <v>1191848428</v>
      </c>
      <c r="H7862" s="4">
        <v>70367926</v>
      </c>
      <c r="I7862" s="4">
        <v>1191848428</v>
      </c>
      <c r="J7862" s="4"/>
      <c r="K7862" s="3" t="s">
        <v>1451</v>
      </c>
      <c r="L7862" s="4"/>
    </row>
    <row r="7863" spans="2:12" x14ac:dyDescent="0.3">
      <c r="B7863" s="3" t="s">
        <v>306</v>
      </c>
      <c r="C7863" s="4">
        <v>2023</v>
      </c>
      <c r="D7863" s="3" t="s">
        <v>1452</v>
      </c>
      <c r="E7863" s="4">
        <v>0</v>
      </c>
      <c r="F7863" s="4">
        <v>0</v>
      </c>
      <c r="G7863" s="4">
        <v>0</v>
      </c>
      <c r="H7863" s="4">
        <v>0</v>
      </c>
      <c r="I7863" s="4">
        <v>0</v>
      </c>
      <c r="J7863" s="4">
        <v>0</v>
      </c>
      <c r="K7863" s="3" t="s">
        <v>1451</v>
      </c>
      <c r="L7863" s="4"/>
    </row>
    <row r="7864" spans="2:12" x14ac:dyDescent="0.3">
      <c r="B7864" s="3" t="s">
        <v>306</v>
      </c>
      <c r="C7864" s="4">
        <v>2023</v>
      </c>
      <c r="D7864" s="3" t="s">
        <v>1453</v>
      </c>
      <c r="E7864" s="4">
        <v>111462601</v>
      </c>
      <c r="F7864" s="4">
        <v>83572608</v>
      </c>
      <c r="G7864" s="4">
        <v>27889993</v>
      </c>
      <c r="H7864" s="4">
        <v>9112482</v>
      </c>
      <c r="I7864" s="4">
        <v>111462601</v>
      </c>
      <c r="J7864" s="4">
        <v>2476947</v>
      </c>
      <c r="K7864" s="3" t="s">
        <v>1451</v>
      </c>
      <c r="L7864" s="4">
        <v>0.74978160611916822</v>
      </c>
    </row>
    <row r="7865" spans="2:12" x14ac:dyDescent="0.3">
      <c r="B7865" s="3" t="s">
        <v>306</v>
      </c>
      <c r="C7865" s="4">
        <v>2023</v>
      </c>
      <c r="D7865" s="3" t="s">
        <v>1454</v>
      </c>
      <c r="E7865" s="4">
        <v>142730023</v>
      </c>
      <c r="F7865" s="4">
        <v>77848012</v>
      </c>
      <c r="G7865" s="4">
        <v>64882011</v>
      </c>
      <c r="H7865" s="4">
        <v>21082570</v>
      </c>
      <c r="I7865" s="4">
        <v>31998203</v>
      </c>
      <c r="J7865" s="4">
        <v>711071</v>
      </c>
      <c r="K7865" s="3" t="s">
        <v>1460</v>
      </c>
      <c r="L7865" s="4">
        <v>0.5454214212520655</v>
      </c>
    </row>
    <row r="7866" spans="2:12" x14ac:dyDescent="0.3">
      <c r="B7866" s="3" t="s">
        <v>306</v>
      </c>
      <c r="C7866" s="4">
        <v>2023</v>
      </c>
      <c r="D7866" s="3" t="s">
        <v>1455</v>
      </c>
      <c r="E7866" s="4">
        <v>267657415</v>
      </c>
      <c r="F7866" s="4">
        <v>126457457</v>
      </c>
      <c r="G7866" s="4">
        <v>141199958</v>
      </c>
      <c r="H7866" s="4">
        <v>1234520</v>
      </c>
      <c r="I7866" s="4">
        <v>953906324</v>
      </c>
      <c r="J7866" s="4">
        <v>11703736</v>
      </c>
      <c r="K7866" s="3" t="s">
        <v>1460</v>
      </c>
      <c r="L7866" s="4">
        <v>0.47246012967733397</v>
      </c>
    </row>
    <row r="7867" spans="2:12" x14ac:dyDescent="0.3">
      <c r="B7867" s="3" t="s">
        <v>306</v>
      </c>
      <c r="C7867" s="4">
        <v>2023</v>
      </c>
      <c r="D7867" s="3" t="s">
        <v>1456</v>
      </c>
      <c r="E7867" s="4">
        <v>745029076</v>
      </c>
      <c r="F7867" s="4">
        <v>425437350</v>
      </c>
      <c r="G7867" s="4">
        <v>319591726</v>
      </c>
      <c r="H7867" s="4">
        <v>22579188</v>
      </c>
      <c r="I7867" s="4">
        <v>745029076</v>
      </c>
      <c r="J7867" s="4">
        <v>13803476</v>
      </c>
      <c r="K7867" s="3" t="s">
        <v>1460</v>
      </c>
      <c r="L7867" s="4">
        <v>0.57103455919349921</v>
      </c>
    </row>
    <row r="7868" spans="2:12" x14ac:dyDescent="0.3">
      <c r="B7868" s="3" t="s">
        <v>306</v>
      </c>
      <c r="C7868" s="4">
        <v>2023</v>
      </c>
      <c r="D7868" s="3" t="s">
        <v>1457</v>
      </c>
      <c r="E7868" s="4">
        <v>310663013</v>
      </c>
      <c r="F7868" s="4">
        <v>128641700</v>
      </c>
      <c r="G7868" s="4">
        <v>182021313</v>
      </c>
      <c r="H7868" s="4">
        <v>7532464</v>
      </c>
      <c r="I7868" s="4">
        <v>873065172</v>
      </c>
      <c r="J7868" s="4">
        <v>10271355</v>
      </c>
      <c r="K7868" s="3" t="s">
        <v>1460</v>
      </c>
      <c r="L7868" s="4">
        <v>0.41408759529413308</v>
      </c>
    </row>
    <row r="7869" spans="2:12" x14ac:dyDescent="0.3">
      <c r="B7869" s="3" t="s">
        <v>306</v>
      </c>
      <c r="C7869" s="4">
        <v>2023</v>
      </c>
      <c r="D7869" s="3" t="s">
        <v>1458</v>
      </c>
      <c r="E7869" s="4">
        <v>65735570</v>
      </c>
      <c r="F7869" s="4"/>
      <c r="G7869" s="4">
        <v>65735570</v>
      </c>
      <c r="H7869" s="4">
        <v>2364063</v>
      </c>
      <c r="I7869" s="4">
        <v>65735570</v>
      </c>
      <c r="J7869" s="4"/>
      <c r="K7869" s="3" t="s">
        <v>1451</v>
      </c>
      <c r="L7869" s="4"/>
    </row>
    <row r="7870" spans="2:12" x14ac:dyDescent="0.3">
      <c r="B7870" s="3" t="s">
        <v>306</v>
      </c>
      <c r="C7870" s="4">
        <v>2024</v>
      </c>
      <c r="D7870" s="3" t="s">
        <v>1446</v>
      </c>
      <c r="E7870" s="4">
        <v>651967102</v>
      </c>
      <c r="F7870" s="4">
        <v>286911529</v>
      </c>
      <c r="G7870" s="4">
        <v>365055573</v>
      </c>
      <c r="H7870" s="4">
        <v>31170632</v>
      </c>
      <c r="I7870" s="4">
        <v>1991066042</v>
      </c>
      <c r="J7870" s="4">
        <v>72683718</v>
      </c>
      <c r="K7870" s="3" t="s">
        <v>1460</v>
      </c>
      <c r="L7870" s="4">
        <v>0.44007056202660977</v>
      </c>
    </row>
    <row r="7871" spans="2:12" x14ac:dyDescent="0.3">
      <c r="B7871" s="3" t="s">
        <v>306</v>
      </c>
      <c r="C7871" s="4">
        <v>2024</v>
      </c>
      <c r="D7871" s="3" t="s">
        <v>1448</v>
      </c>
      <c r="E7871" s="4">
        <v>596323364</v>
      </c>
      <c r="F7871" s="4">
        <v>260317071</v>
      </c>
      <c r="G7871" s="4">
        <v>336006293</v>
      </c>
      <c r="H7871" s="4">
        <v>9586133</v>
      </c>
      <c r="I7871" s="4">
        <v>1862616000</v>
      </c>
      <c r="J7871" s="4">
        <v>27983153</v>
      </c>
      <c r="K7871" s="3" t="s">
        <v>1460</v>
      </c>
      <c r="L7871" s="4">
        <v>0.43653676296339111</v>
      </c>
    </row>
    <row r="7872" spans="2:12" x14ac:dyDescent="0.3">
      <c r="B7872" s="3" t="s">
        <v>306</v>
      </c>
      <c r="C7872" s="4">
        <v>2024</v>
      </c>
      <c r="D7872" s="3" t="s">
        <v>1449</v>
      </c>
      <c r="E7872" s="4">
        <v>37146314</v>
      </c>
      <c r="F7872" s="4">
        <v>23518096</v>
      </c>
      <c r="G7872" s="4">
        <v>13628218</v>
      </c>
      <c r="H7872" s="4">
        <v>5477799</v>
      </c>
      <c r="I7872" s="4">
        <v>44439379</v>
      </c>
      <c r="J7872" s="4">
        <v>4909598</v>
      </c>
      <c r="K7872" s="3" t="s">
        <v>1460</v>
      </c>
      <c r="L7872" s="4">
        <v>0.63312058364660351</v>
      </c>
    </row>
    <row r="7873" spans="2:12" x14ac:dyDescent="0.3">
      <c r="B7873" s="3" t="s">
        <v>306</v>
      </c>
      <c r="C7873" s="4">
        <v>2024</v>
      </c>
      <c r="D7873" s="3" t="s">
        <v>1450</v>
      </c>
      <c r="E7873" s="4">
        <v>1285311769</v>
      </c>
      <c r="F7873" s="4"/>
      <c r="G7873" s="4">
        <v>1285311769</v>
      </c>
      <c r="H7873" s="4">
        <v>93570320</v>
      </c>
      <c r="I7873" s="4">
        <v>1285311769</v>
      </c>
      <c r="J7873" s="4"/>
      <c r="K7873" s="3" t="s">
        <v>1451</v>
      </c>
      <c r="L7873" s="4"/>
    </row>
    <row r="7874" spans="2:12" x14ac:dyDescent="0.3">
      <c r="B7874" s="3" t="s">
        <v>306</v>
      </c>
      <c r="C7874" s="4">
        <v>2024</v>
      </c>
      <c r="D7874" s="3" t="s">
        <v>1452</v>
      </c>
      <c r="E7874" s="4">
        <v>0</v>
      </c>
      <c r="F7874" s="4">
        <v>0</v>
      </c>
      <c r="G7874" s="4">
        <v>0</v>
      </c>
      <c r="H7874" s="4">
        <v>0</v>
      </c>
      <c r="I7874" s="4">
        <v>0</v>
      </c>
      <c r="J7874" s="4">
        <v>0</v>
      </c>
      <c r="K7874" s="3"/>
      <c r="L7874" s="4"/>
    </row>
    <row r="7875" spans="2:12" x14ac:dyDescent="0.3">
      <c r="B7875" s="3" t="s">
        <v>306</v>
      </c>
      <c r="C7875" s="4">
        <v>2024</v>
      </c>
      <c r="D7875" s="3" t="s">
        <v>1453</v>
      </c>
      <c r="E7875" s="4">
        <v>120956468</v>
      </c>
      <c r="F7875" s="4">
        <v>93772695</v>
      </c>
      <c r="G7875" s="4">
        <v>27183773</v>
      </c>
      <c r="H7875" s="4">
        <v>5483757</v>
      </c>
      <c r="I7875" s="4">
        <v>130423860</v>
      </c>
      <c r="J7875" s="4">
        <v>18502587</v>
      </c>
      <c r="K7875" s="3" t="s">
        <v>1451</v>
      </c>
      <c r="L7875" s="4">
        <v>0.77525986456548979</v>
      </c>
    </row>
    <row r="7876" spans="2:12" x14ac:dyDescent="0.3">
      <c r="B7876" s="3" t="s">
        <v>306</v>
      </c>
      <c r="C7876" s="4">
        <v>2024</v>
      </c>
      <c r="D7876" s="3" t="s">
        <v>1454</v>
      </c>
      <c r="E7876" s="4">
        <v>143134798</v>
      </c>
      <c r="F7876" s="4">
        <v>82373419</v>
      </c>
      <c r="G7876" s="4">
        <v>60761379</v>
      </c>
      <c r="H7876" s="4">
        <v>1485359</v>
      </c>
      <c r="I7876" s="4">
        <v>1634302234</v>
      </c>
      <c r="J7876" s="4">
        <v>61433480</v>
      </c>
      <c r="K7876" s="3" t="s">
        <v>1460</v>
      </c>
      <c r="L7876" s="4">
        <v>0.57549540818159395</v>
      </c>
    </row>
    <row r="7877" spans="2:12" x14ac:dyDescent="0.3">
      <c r="B7877" s="3" t="s">
        <v>306</v>
      </c>
      <c r="C7877" s="4">
        <v>2024</v>
      </c>
      <c r="D7877" s="3" t="s">
        <v>1455</v>
      </c>
      <c r="E7877" s="4">
        <v>269395896</v>
      </c>
      <c r="F7877" s="4">
        <v>130098257</v>
      </c>
      <c r="G7877" s="4">
        <v>139297639</v>
      </c>
      <c r="H7877" s="4">
        <v>1761235</v>
      </c>
      <c r="I7877" s="4">
        <v>1189522000</v>
      </c>
      <c r="J7877" s="4">
        <v>20337481</v>
      </c>
      <c r="K7877" s="3" t="s">
        <v>1460</v>
      </c>
      <c r="L7877" s="4">
        <v>0.48292590544883429</v>
      </c>
    </row>
    <row r="7878" spans="2:12" x14ac:dyDescent="0.3">
      <c r="B7878" s="3" t="s">
        <v>306</v>
      </c>
      <c r="C7878" s="4">
        <v>2024</v>
      </c>
      <c r="D7878" s="3" t="s">
        <v>1456</v>
      </c>
      <c r="E7878" s="4">
        <v>760041290</v>
      </c>
      <c r="F7878" s="4">
        <v>437749889</v>
      </c>
      <c r="G7878" s="4">
        <v>322291401</v>
      </c>
      <c r="H7878" s="4">
        <v>21708114</v>
      </c>
      <c r="I7878" s="4">
        <v>1240542149</v>
      </c>
      <c r="J7878" s="4">
        <v>31908127</v>
      </c>
      <c r="K7878" s="3" t="s">
        <v>1460</v>
      </c>
      <c r="L7878" s="4">
        <v>0.57595540500174669</v>
      </c>
    </row>
    <row r="7879" spans="2:12" x14ac:dyDescent="0.3">
      <c r="B7879" s="3" t="s">
        <v>306</v>
      </c>
      <c r="C7879" s="4">
        <v>2024</v>
      </c>
      <c r="D7879" s="3" t="s">
        <v>1457</v>
      </c>
      <c r="E7879" s="4">
        <v>316481691</v>
      </c>
      <c r="F7879" s="4">
        <v>132763191</v>
      </c>
      <c r="G7879" s="4">
        <v>183718500</v>
      </c>
      <c r="H7879" s="4">
        <v>6262106</v>
      </c>
      <c r="I7879" s="4">
        <v>947724000</v>
      </c>
      <c r="J7879" s="4">
        <v>20081086</v>
      </c>
      <c r="K7879" s="3" t="s">
        <v>1460</v>
      </c>
      <c r="L7879" s="4">
        <v>0.41949722456456412</v>
      </c>
    </row>
    <row r="7880" spans="2:12" x14ac:dyDescent="0.3">
      <c r="B7880" s="3" t="s">
        <v>306</v>
      </c>
      <c r="C7880" s="4">
        <v>2024</v>
      </c>
      <c r="D7880" s="3" t="s">
        <v>1458</v>
      </c>
      <c r="E7880" s="4">
        <v>107673230</v>
      </c>
      <c r="F7880" s="4"/>
      <c r="G7880" s="4">
        <v>107673230</v>
      </c>
      <c r="H7880" s="4">
        <v>41937659</v>
      </c>
      <c r="I7880" s="4">
        <v>107673230</v>
      </c>
      <c r="J7880" s="4"/>
      <c r="K7880" s="3" t="s">
        <v>1451</v>
      </c>
      <c r="L7880" s="4"/>
    </row>
    <row r="7881" spans="2:12" x14ac:dyDescent="0.3">
      <c r="B7881" s="3" t="s">
        <v>308</v>
      </c>
      <c r="C7881" s="4">
        <v>2019</v>
      </c>
      <c r="D7881" s="3" t="s">
        <v>1446</v>
      </c>
      <c r="E7881" s="4">
        <v>14801708</v>
      </c>
      <c r="F7881" s="4">
        <v>7862391</v>
      </c>
      <c r="G7881" s="4">
        <v>6939317</v>
      </c>
      <c r="H7881" s="4">
        <v>102260</v>
      </c>
      <c r="I7881" s="4">
        <v>33946000</v>
      </c>
      <c r="J7881" s="4">
        <v>848650</v>
      </c>
      <c r="K7881" s="3" t="s">
        <v>1460</v>
      </c>
      <c r="L7881" s="4">
        <v>0.5311813339379482</v>
      </c>
    </row>
    <row r="7882" spans="2:12" x14ac:dyDescent="0.3">
      <c r="B7882" s="3" t="s">
        <v>308</v>
      </c>
      <c r="C7882" s="4">
        <v>2019</v>
      </c>
      <c r="D7882" s="3" t="s">
        <v>1448</v>
      </c>
      <c r="E7882" s="4">
        <v>0</v>
      </c>
      <c r="F7882" s="4">
        <v>0</v>
      </c>
      <c r="G7882" s="4">
        <v>0</v>
      </c>
      <c r="H7882" s="4">
        <v>0</v>
      </c>
      <c r="I7882" s="4">
        <v>0</v>
      </c>
      <c r="J7882" s="4">
        <v>0</v>
      </c>
      <c r="K7882" s="3" t="s">
        <v>1460</v>
      </c>
      <c r="L7882" s="4"/>
    </row>
    <row r="7883" spans="2:12" x14ac:dyDescent="0.3">
      <c r="B7883" s="3" t="s">
        <v>308</v>
      </c>
      <c r="C7883" s="4">
        <v>2019</v>
      </c>
      <c r="D7883" s="3" t="s">
        <v>1449</v>
      </c>
      <c r="E7883" s="4">
        <v>3180774</v>
      </c>
      <c r="F7883" s="4">
        <v>1980648</v>
      </c>
      <c r="G7883" s="4">
        <v>1200126</v>
      </c>
      <c r="H7883" s="4">
        <v>32988</v>
      </c>
      <c r="I7883" s="4">
        <v>3646750</v>
      </c>
      <c r="J7883" s="4">
        <v>243116</v>
      </c>
      <c r="K7883" s="3" t="s">
        <v>1460</v>
      </c>
      <c r="L7883" s="4">
        <v>0.62269372171678972</v>
      </c>
    </row>
    <row r="7884" spans="2:12" x14ac:dyDescent="0.3">
      <c r="B7884" s="3" t="s">
        <v>308</v>
      </c>
      <c r="C7884" s="4">
        <v>2019</v>
      </c>
      <c r="D7884" s="3" t="s">
        <v>1450</v>
      </c>
      <c r="E7884" s="4">
        <v>9466549</v>
      </c>
      <c r="F7884" s="4"/>
      <c r="G7884" s="4">
        <v>9466549</v>
      </c>
      <c r="H7884" s="4">
        <v>0</v>
      </c>
      <c r="I7884" s="4">
        <v>9466549</v>
      </c>
      <c r="J7884" s="4"/>
      <c r="K7884" s="3" t="s">
        <v>1451</v>
      </c>
      <c r="L7884" s="4"/>
    </row>
    <row r="7885" spans="2:12" x14ac:dyDescent="0.3">
      <c r="B7885" s="3" t="s">
        <v>308</v>
      </c>
      <c r="C7885" s="4">
        <v>2019</v>
      </c>
      <c r="D7885" s="3" t="s">
        <v>1452</v>
      </c>
      <c r="E7885" s="4">
        <v>0</v>
      </c>
      <c r="F7885" s="4">
        <v>0</v>
      </c>
      <c r="G7885" s="4">
        <v>0</v>
      </c>
      <c r="H7885" s="4">
        <v>0</v>
      </c>
      <c r="I7885" s="4">
        <v>0</v>
      </c>
      <c r="J7885" s="4">
        <v>0</v>
      </c>
      <c r="K7885" s="3" t="s">
        <v>1460</v>
      </c>
      <c r="L7885" s="4"/>
    </row>
    <row r="7886" spans="2:12" x14ac:dyDescent="0.3">
      <c r="B7886" s="3" t="s">
        <v>308</v>
      </c>
      <c r="C7886" s="4">
        <v>2019</v>
      </c>
      <c r="D7886" s="3" t="s">
        <v>1453</v>
      </c>
      <c r="E7886" s="4">
        <v>1156075</v>
      </c>
      <c r="F7886" s="4">
        <v>1058661</v>
      </c>
      <c r="G7886" s="4">
        <v>97414</v>
      </c>
      <c r="H7886" s="4">
        <v>304324</v>
      </c>
      <c r="I7886" s="4">
        <v>608648</v>
      </c>
      <c r="J7886" s="4">
        <v>24346</v>
      </c>
      <c r="K7886" s="3" t="s">
        <v>1451</v>
      </c>
      <c r="L7886" s="4">
        <v>0.91573730078065874</v>
      </c>
    </row>
    <row r="7887" spans="2:12" x14ac:dyDescent="0.3">
      <c r="B7887" s="3" t="s">
        <v>308</v>
      </c>
      <c r="C7887" s="4">
        <v>2019</v>
      </c>
      <c r="D7887" s="3" t="s">
        <v>1454</v>
      </c>
      <c r="E7887" s="4">
        <v>0</v>
      </c>
      <c r="F7887" s="4">
        <v>0</v>
      </c>
      <c r="G7887" s="4">
        <v>0</v>
      </c>
      <c r="H7887" s="4">
        <v>0</v>
      </c>
      <c r="I7887" s="4">
        <v>0</v>
      </c>
      <c r="J7887" s="4">
        <v>0</v>
      </c>
      <c r="K7887" s="3" t="s">
        <v>1460</v>
      </c>
      <c r="L7887" s="4"/>
    </row>
    <row r="7888" spans="2:12" x14ac:dyDescent="0.3">
      <c r="B7888" s="3" t="s">
        <v>308</v>
      </c>
      <c r="C7888" s="4">
        <v>2019</v>
      </c>
      <c r="D7888" s="3" t="s">
        <v>1455</v>
      </c>
      <c r="E7888" s="4">
        <v>10874732</v>
      </c>
      <c r="F7888" s="4">
        <v>3583096</v>
      </c>
      <c r="G7888" s="4">
        <v>7291636</v>
      </c>
      <c r="H7888" s="4">
        <v>13400</v>
      </c>
      <c r="I7888" s="4">
        <v>38454000</v>
      </c>
      <c r="J7888" s="4">
        <v>512720</v>
      </c>
      <c r="K7888" s="3" t="s">
        <v>1460</v>
      </c>
      <c r="L7888" s="4">
        <v>0.32948821175547133</v>
      </c>
    </row>
    <row r="7889" spans="2:12" x14ac:dyDescent="0.3">
      <c r="B7889" s="3" t="s">
        <v>308</v>
      </c>
      <c r="C7889" s="4">
        <v>2019</v>
      </c>
      <c r="D7889" s="3" t="s">
        <v>1456</v>
      </c>
      <c r="E7889" s="4">
        <v>26101293</v>
      </c>
      <c r="F7889" s="4">
        <v>12227793</v>
      </c>
      <c r="G7889" s="4">
        <v>13873500</v>
      </c>
      <c r="H7889" s="4">
        <v>225916</v>
      </c>
      <c r="I7889" s="4">
        <v>49776000</v>
      </c>
      <c r="J7889" s="4">
        <v>0</v>
      </c>
      <c r="K7889" s="3" t="s">
        <v>1460</v>
      </c>
      <c r="L7889" s="4">
        <v>0.46847460775219069</v>
      </c>
    </row>
    <row r="7890" spans="2:12" x14ac:dyDescent="0.3">
      <c r="B7890" s="3" t="s">
        <v>308</v>
      </c>
      <c r="C7890" s="4">
        <v>2019</v>
      </c>
      <c r="D7890" s="3" t="s">
        <v>1457</v>
      </c>
      <c r="E7890" s="4">
        <v>22397034</v>
      </c>
      <c r="F7890" s="4">
        <v>8258350</v>
      </c>
      <c r="G7890" s="4">
        <v>14138684</v>
      </c>
      <c r="H7890" s="4">
        <v>400071</v>
      </c>
      <c r="I7890" s="4">
        <v>64044780</v>
      </c>
      <c r="J7890" s="4">
        <v>853930</v>
      </c>
      <c r="K7890" s="3" t="s">
        <v>1460</v>
      </c>
      <c r="L7890" s="4">
        <v>0.36872516244784914</v>
      </c>
    </row>
    <row r="7891" spans="2:12" x14ac:dyDescent="0.3">
      <c r="B7891" s="3" t="s">
        <v>308</v>
      </c>
      <c r="C7891" s="4">
        <v>2019</v>
      </c>
      <c r="D7891" s="3" t="s">
        <v>1458</v>
      </c>
      <c r="E7891" s="4">
        <v>176576</v>
      </c>
      <c r="F7891" s="4"/>
      <c r="G7891" s="4">
        <v>176576</v>
      </c>
      <c r="H7891" s="4">
        <v>0</v>
      </c>
      <c r="I7891" s="4">
        <v>176576</v>
      </c>
      <c r="J7891" s="4"/>
      <c r="K7891" s="3" t="s">
        <v>1451</v>
      </c>
      <c r="L7891" s="4"/>
    </row>
    <row r="7892" spans="2:12" x14ac:dyDescent="0.3">
      <c r="B7892" s="3" t="s">
        <v>308</v>
      </c>
      <c r="C7892" s="4">
        <v>2020</v>
      </c>
      <c r="D7892" s="3" t="s">
        <v>1446</v>
      </c>
      <c r="E7892" s="4">
        <v>15633202</v>
      </c>
      <c r="F7892" s="4">
        <v>8288749</v>
      </c>
      <c r="G7892" s="4">
        <v>7344453</v>
      </c>
      <c r="H7892" s="4">
        <v>831494</v>
      </c>
      <c r="I7892" s="4">
        <v>33946000</v>
      </c>
      <c r="J7892" s="4">
        <v>848650</v>
      </c>
      <c r="K7892" s="3" t="s">
        <v>1460</v>
      </c>
      <c r="L7892" s="4">
        <v>0.53020161832489598</v>
      </c>
    </row>
    <row r="7893" spans="2:12" x14ac:dyDescent="0.3">
      <c r="B7893" s="3" t="s">
        <v>308</v>
      </c>
      <c r="C7893" s="4">
        <v>2020</v>
      </c>
      <c r="D7893" s="3" t="s">
        <v>1448</v>
      </c>
      <c r="E7893" s="4">
        <v>0</v>
      </c>
      <c r="F7893" s="4">
        <v>0</v>
      </c>
      <c r="G7893" s="4">
        <v>0</v>
      </c>
      <c r="H7893" s="4">
        <v>0</v>
      </c>
      <c r="I7893" s="4">
        <v>0</v>
      </c>
      <c r="J7893" s="4">
        <v>0</v>
      </c>
      <c r="K7893" s="3" t="s">
        <v>1451</v>
      </c>
      <c r="L7893" s="4"/>
    </row>
    <row r="7894" spans="2:12" x14ac:dyDescent="0.3">
      <c r="B7894" s="3" t="s">
        <v>308</v>
      </c>
      <c r="C7894" s="4">
        <v>2020</v>
      </c>
      <c r="D7894" s="3" t="s">
        <v>1449</v>
      </c>
      <c r="E7894" s="4">
        <v>4643720</v>
      </c>
      <c r="F7894" s="4">
        <v>3132956</v>
      </c>
      <c r="G7894" s="4">
        <v>1510764</v>
      </c>
      <c r="H7894" s="4">
        <v>391592</v>
      </c>
      <c r="I7894" s="4">
        <v>3646750</v>
      </c>
      <c r="J7894" s="4">
        <v>2431016</v>
      </c>
      <c r="K7894" s="3" t="s">
        <v>1460</v>
      </c>
      <c r="L7894" s="4">
        <v>0.67466513915567694</v>
      </c>
    </row>
    <row r="7895" spans="2:12" x14ac:dyDescent="0.3">
      <c r="B7895" s="3" t="s">
        <v>308</v>
      </c>
      <c r="C7895" s="4">
        <v>2020</v>
      </c>
      <c r="D7895" s="3" t="s">
        <v>1450</v>
      </c>
      <c r="E7895" s="4">
        <v>9432768</v>
      </c>
      <c r="F7895" s="4"/>
      <c r="G7895" s="4">
        <v>9432768</v>
      </c>
      <c r="H7895" s="4">
        <v>0</v>
      </c>
      <c r="I7895" s="4">
        <v>9432768</v>
      </c>
      <c r="J7895" s="4"/>
      <c r="K7895" s="3" t="s">
        <v>1451</v>
      </c>
      <c r="L7895" s="4"/>
    </row>
    <row r="7896" spans="2:12" x14ac:dyDescent="0.3">
      <c r="B7896" s="3" t="s">
        <v>308</v>
      </c>
      <c r="C7896" s="4">
        <v>2020</v>
      </c>
      <c r="D7896" s="3" t="s">
        <v>1452</v>
      </c>
      <c r="E7896" s="4">
        <v>0</v>
      </c>
      <c r="F7896" s="4">
        <v>0</v>
      </c>
      <c r="G7896" s="4">
        <v>0</v>
      </c>
      <c r="H7896" s="4">
        <v>0</v>
      </c>
      <c r="I7896" s="4">
        <v>0</v>
      </c>
      <c r="J7896" s="4">
        <v>0</v>
      </c>
      <c r="K7896" s="3" t="s">
        <v>1451</v>
      </c>
      <c r="L7896" s="4"/>
    </row>
    <row r="7897" spans="2:12" x14ac:dyDescent="0.3">
      <c r="B7897" s="3" t="s">
        <v>308</v>
      </c>
      <c r="C7897" s="4">
        <v>2020</v>
      </c>
      <c r="D7897" s="3" t="s">
        <v>1453</v>
      </c>
      <c r="E7897" s="4">
        <v>0</v>
      </c>
      <c r="F7897" s="4">
        <v>0</v>
      </c>
      <c r="G7897" s="4">
        <v>0</v>
      </c>
      <c r="H7897" s="4">
        <v>0</v>
      </c>
      <c r="I7897" s="4">
        <v>0</v>
      </c>
      <c r="J7897" s="4">
        <v>0</v>
      </c>
      <c r="K7897" s="3" t="s">
        <v>1451</v>
      </c>
      <c r="L7897" s="4"/>
    </row>
    <row r="7898" spans="2:12" x14ac:dyDescent="0.3">
      <c r="B7898" s="3" t="s">
        <v>308</v>
      </c>
      <c r="C7898" s="4">
        <v>2020</v>
      </c>
      <c r="D7898" s="3" t="s">
        <v>1454</v>
      </c>
      <c r="E7898" s="4">
        <v>0</v>
      </c>
      <c r="F7898" s="4">
        <v>0</v>
      </c>
      <c r="G7898" s="4">
        <v>0</v>
      </c>
      <c r="H7898" s="4">
        <v>0</v>
      </c>
      <c r="I7898" s="4">
        <v>0</v>
      </c>
      <c r="J7898" s="4">
        <v>0</v>
      </c>
      <c r="K7898" s="3" t="s">
        <v>1451</v>
      </c>
      <c r="L7898" s="4"/>
    </row>
    <row r="7899" spans="2:12" x14ac:dyDescent="0.3">
      <c r="B7899" s="3" t="s">
        <v>308</v>
      </c>
      <c r="C7899" s="4">
        <v>2020</v>
      </c>
      <c r="D7899" s="3" t="s">
        <v>1455</v>
      </c>
      <c r="E7899" s="4">
        <v>10874732</v>
      </c>
      <c r="F7899" s="4">
        <v>3772900</v>
      </c>
      <c r="G7899" s="4">
        <v>7101832</v>
      </c>
      <c r="H7899" s="4">
        <v>0</v>
      </c>
      <c r="I7899" s="4">
        <v>38454000</v>
      </c>
      <c r="J7899" s="4">
        <v>512720</v>
      </c>
      <c r="K7899" s="3" t="s">
        <v>1460</v>
      </c>
      <c r="L7899" s="4">
        <v>0.34694188325744485</v>
      </c>
    </row>
    <row r="7900" spans="2:12" x14ac:dyDescent="0.3">
      <c r="B7900" s="3" t="s">
        <v>308</v>
      </c>
      <c r="C7900" s="4">
        <v>2020</v>
      </c>
      <c r="D7900" s="3" t="s">
        <v>1456</v>
      </c>
      <c r="E7900" s="4">
        <v>26403045</v>
      </c>
      <c r="F7900" s="4">
        <v>12807056</v>
      </c>
      <c r="G7900" s="4">
        <v>13595989</v>
      </c>
      <c r="H7900" s="4">
        <v>301752</v>
      </c>
      <c r="I7900" s="4">
        <v>49776000</v>
      </c>
      <c r="J7900" s="4">
        <v>0</v>
      </c>
      <c r="K7900" s="3" t="s">
        <v>1460</v>
      </c>
      <c r="L7900" s="4">
        <v>0.48505981033626994</v>
      </c>
    </row>
    <row r="7901" spans="2:12" x14ac:dyDescent="0.3">
      <c r="B7901" s="3" t="s">
        <v>308</v>
      </c>
      <c r="C7901" s="4">
        <v>2020</v>
      </c>
      <c r="D7901" s="3" t="s">
        <v>1457</v>
      </c>
      <c r="E7901" s="4">
        <v>22430894</v>
      </c>
      <c r="F7901" s="4">
        <v>8703506</v>
      </c>
      <c r="G7901" s="4">
        <v>13727388</v>
      </c>
      <c r="H7901" s="4">
        <v>33861</v>
      </c>
      <c r="I7901" s="4">
        <v>64044780</v>
      </c>
      <c r="J7901" s="4">
        <v>853930</v>
      </c>
      <c r="K7901" s="3" t="s">
        <v>1460</v>
      </c>
      <c r="L7901" s="4">
        <v>0.38801422716366096</v>
      </c>
    </row>
    <row r="7902" spans="2:12" x14ac:dyDescent="0.3">
      <c r="B7902" s="3" t="s">
        <v>308</v>
      </c>
      <c r="C7902" s="4">
        <v>2020</v>
      </c>
      <c r="D7902" s="3" t="s">
        <v>1458</v>
      </c>
      <c r="E7902" s="4">
        <v>472242</v>
      </c>
      <c r="F7902" s="4"/>
      <c r="G7902" s="4">
        <v>472242</v>
      </c>
      <c r="H7902" s="4">
        <v>295666</v>
      </c>
      <c r="I7902" s="4">
        <v>472242</v>
      </c>
      <c r="J7902" s="4"/>
      <c r="K7902" s="3" t="s">
        <v>1451</v>
      </c>
      <c r="L7902" s="4"/>
    </row>
    <row r="7903" spans="2:12" x14ac:dyDescent="0.3">
      <c r="B7903" s="3" t="s">
        <v>308</v>
      </c>
      <c r="C7903" s="4">
        <v>2021</v>
      </c>
      <c r="D7903" s="3" t="s">
        <v>1446</v>
      </c>
      <c r="E7903" s="4">
        <v>15692735</v>
      </c>
      <c r="F7903" s="4">
        <v>8731120</v>
      </c>
      <c r="G7903" s="4">
        <v>6961615</v>
      </c>
      <c r="H7903" s="4">
        <v>134203</v>
      </c>
      <c r="I7903" s="4">
        <v>34080204</v>
      </c>
      <c r="J7903" s="4">
        <v>857597</v>
      </c>
      <c r="K7903" s="3" t="s">
        <v>1460</v>
      </c>
      <c r="L7903" s="4">
        <v>0.55637975152196228</v>
      </c>
    </row>
    <row r="7904" spans="2:12" x14ac:dyDescent="0.3">
      <c r="B7904" s="3" t="s">
        <v>308</v>
      </c>
      <c r="C7904" s="4">
        <v>2021</v>
      </c>
      <c r="D7904" s="3" t="s">
        <v>1448</v>
      </c>
      <c r="E7904" s="4">
        <v>0</v>
      </c>
      <c r="F7904" s="4">
        <v>0</v>
      </c>
      <c r="G7904" s="4">
        <v>0</v>
      </c>
      <c r="H7904" s="4">
        <v>0</v>
      </c>
      <c r="I7904" s="4">
        <v>0</v>
      </c>
      <c r="J7904" s="4">
        <v>0</v>
      </c>
      <c r="K7904" s="3" t="s">
        <v>1451</v>
      </c>
      <c r="L7904" s="4"/>
    </row>
    <row r="7905" spans="2:12" x14ac:dyDescent="0.3">
      <c r="B7905" s="3" t="s">
        <v>308</v>
      </c>
      <c r="C7905" s="4">
        <v>2021</v>
      </c>
      <c r="D7905" s="3" t="s">
        <v>1449</v>
      </c>
      <c r="E7905" s="4">
        <v>4859381</v>
      </c>
      <c r="F7905" s="4">
        <v>3170672</v>
      </c>
      <c r="G7905" s="4">
        <v>1688709</v>
      </c>
      <c r="H7905" s="4">
        <v>353868</v>
      </c>
      <c r="I7905" s="4">
        <v>4000617</v>
      </c>
      <c r="J7905" s="4">
        <v>2454607</v>
      </c>
      <c r="K7905" s="3" t="s">
        <v>1460</v>
      </c>
      <c r="L7905" s="4">
        <v>0.6524847506297613</v>
      </c>
    </row>
    <row r="7906" spans="2:12" x14ac:dyDescent="0.3">
      <c r="B7906" s="3" t="s">
        <v>308</v>
      </c>
      <c r="C7906" s="4">
        <v>2021</v>
      </c>
      <c r="D7906" s="3" t="s">
        <v>1450</v>
      </c>
      <c r="E7906" s="4">
        <v>9432768</v>
      </c>
      <c r="F7906" s="4"/>
      <c r="G7906" s="4">
        <v>9432768</v>
      </c>
      <c r="H7906" s="4">
        <v>0</v>
      </c>
      <c r="I7906" s="4">
        <v>9432768</v>
      </c>
      <c r="J7906" s="4"/>
      <c r="K7906" s="3" t="s">
        <v>1451</v>
      </c>
      <c r="L7906" s="4"/>
    </row>
    <row r="7907" spans="2:12" x14ac:dyDescent="0.3">
      <c r="B7907" s="3" t="s">
        <v>308</v>
      </c>
      <c r="C7907" s="4">
        <v>2021</v>
      </c>
      <c r="D7907" s="3" t="s">
        <v>1452</v>
      </c>
      <c r="E7907" s="4">
        <v>0</v>
      </c>
      <c r="F7907" s="4">
        <v>0</v>
      </c>
      <c r="G7907" s="4">
        <v>0</v>
      </c>
      <c r="H7907" s="4">
        <v>0</v>
      </c>
      <c r="I7907" s="4">
        <v>0</v>
      </c>
      <c r="J7907" s="4">
        <v>0</v>
      </c>
      <c r="K7907" s="3" t="s">
        <v>1451</v>
      </c>
      <c r="L7907" s="4"/>
    </row>
    <row r="7908" spans="2:12" x14ac:dyDescent="0.3">
      <c r="B7908" s="3" t="s">
        <v>308</v>
      </c>
      <c r="C7908" s="4">
        <v>2021</v>
      </c>
      <c r="D7908" s="3" t="s">
        <v>1453</v>
      </c>
      <c r="E7908" s="4">
        <v>0</v>
      </c>
      <c r="F7908" s="4">
        <v>0</v>
      </c>
      <c r="G7908" s="4">
        <v>0</v>
      </c>
      <c r="H7908" s="4">
        <v>0</v>
      </c>
      <c r="I7908" s="4">
        <v>0</v>
      </c>
      <c r="J7908" s="4">
        <v>0</v>
      </c>
      <c r="K7908" s="3" t="s">
        <v>1451</v>
      </c>
      <c r="L7908" s="4"/>
    </row>
    <row r="7909" spans="2:12" x14ac:dyDescent="0.3">
      <c r="B7909" s="3" t="s">
        <v>308</v>
      </c>
      <c r="C7909" s="4">
        <v>2021</v>
      </c>
      <c r="D7909" s="3" t="s">
        <v>1454</v>
      </c>
      <c r="E7909" s="4">
        <v>0</v>
      </c>
      <c r="F7909" s="4">
        <v>0</v>
      </c>
      <c r="G7909" s="4">
        <v>0</v>
      </c>
      <c r="H7909" s="4">
        <v>0</v>
      </c>
      <c r="I7909" s="4">
        <v>0</v>
      </c>
      <c r="J7909" s="4">
        <v>0</v>
      </c>
      <c r="K7909" s="3" t="s">
        <v>1447</v>
      </c>
      <c r="L7909" s="4"/>
    </row>
    <row r="7910" spans="2:12" x14ac:dyDescent="0.3">
      <c r="B7910" s="3" t="s">
        <v>308</v>
      </c>
      <c r="C7910" s="4">
        <v>2021</v>
      </c>
      <c r="D7910" s="3" t="s">
        <v>1455</v>
      </c>
      <c r="E7910" s="4">
        <v>10874732</v>
      </c>
      <c r="F7910" s="4">
        <v>3960044</v>
      </c>
      <c r="G7910" s="4">
        <v>6914688</v>
      </c>
      <c r="H7910" s="4">
        <v>0</v>
      </c>
      <c r="I7910" s="4">
        <v>38454000</v>
      </c>
      <c r="J7910" s="4">
        <v>512720</v>
      </c>
      <c r="K7910" s="3" t="s">
        <v>1460</v>
      </c>
      <c r="L7910" s="4">
        <v>0.36415095103033346</v>
      </c>
    </row>
    <row r="7911" spans="2:12" x14ac:dyDescent="0.3">
      <c r="B7911" s="3" t="s">
        <v>308</v>
      </c>
      <c r="C7911" s="4">
        <v>2021</v>
      </c>
      <c r="D7911" s="3" t="s">
        <v>1456</v>
      </c>
      <c r="E7911" s="4">
        <v>26857866</v>
      </c>
      <c r="F7911" s="4">
        <v>13356232</v>
      </c>
      <c r="G7911" s="4">
        <v>13501634</v>
      </c>
      <c r="H7911" s="4">
        <v>403478</v>
      </c>
      <c r="I7911" s="4">
        <v>50179478</v>
      </c>
      <c r="J7911" s="4">
        <v>0</v>
      </c>
      <c r="K7911" s="3" t="s">
        <v>1460</v>
      </c>
      <c r="L7911" s="4">
        <v>0.49729312075650389</v>
      </c>
    </row>
    <row r="7912" spans="2:12" x14ac:dyDescent="0.3">
      <c r="B7912" s="3" t="s">
        <v>308</v>
      </c>
      <c r="C7912" s="4">
        <v>2021</v>
      </c>
      <c r="D7912" s="3" t="s">
        <v>1457</v>
      </c>
      <c r="E7912" s="4">
        <v>22430894</v>
      </c>
      <c r="F7912" s="4">
        <v>9144080</v>
      </c>
      <c r="G7912" s="4">
        <v>13286814</v>
      </c>
      <c r="H7912" s="4">
        <v>0</v>
      </c>
      <c r="I7912" s="4">
        <v>67402506</v>
      </c>
      <c r="J7912" s="4">
        <v>1021816</v>
      </c>
      <c r="K7912" s="3" t="s">
        <v>1460</v>
      </c>
      <c r="L7912" s="4">
        <v>0.4076556199677106</v>
      </c>
    </row>
    <row r="7913" spans="2:12" x14ac:dyDescent="0.3">
      <c r="B7913" s="3" t="s">
        <v>308</v>
      </c>
      <c r="C7913" s="4">
        <v>2021</v>
      </c>
      <c r="D7913" s="3" t="s">
        <v>1458</v>
      </c>
      <c r="E7913" s="4">
        <v>4670222</v>
      </c>
      <c r="F7913" s="4"/>
      <c r="G7913" s="4">
        <v>4670222</v>
      </c>
      <c r="H7913" s="4">
        <v>4197980</v>
      </c>
      <c r="I7913" s="4">
        <v>4670222</v>
      </c>
      <c r="J7913" s="4"/>
      <c r="K7913" s="3" t="s">
        <v>1451</v>
      </c>
      <c r="L7913" s="4"/>
    </row>
    <row r="7914" spans="2:12" x14ac:dyDescent="0.3">
      <c r="B7914" s="3" t="s">
        <v>308</v>
      </c>
      <c r="C7914" s="4">
        <v>2022</v>
      </c>
      <c r="D7914" s="3" t="s">
        <v>1446</v>
      </c>
      <c r="E7914" s="4">
        <v>18245828</v>
      </c>
      <c r="F7914" s="4">
        <v>9384936</v>
      </c>
      <c r="G7914" s="4">
        <v>8860892</v>
      </c>
      <c r="H7914" s="4">
        <v>1489576</v>
      </c>
      <c r="I7914" s="4">
        <v>35569780</v>
      </c>
      <c r="J7914" s="4">
        <v>894836</v>
      </c>
      <c r="K7914" s="3" t="s">
        <v>1460</v>
      </c>
      <c r="L7914" s="4">
        <v>0.51436065274757603</v>
      </c>
    </row>
    <row r="7915" spans="2:12" x14ac:dyDescent="0.3">
      <c r="B7915" s="3" t="s">
        <v>308</v>
      </c>
      <c r="C7915" s="4">
        <v>2022</v>
      </c>
      <c r="D7915" s="3" t="s">
        <v>1448</v>
      </c>
      <c r="E7915" s="4">
        <v>0</v>
      </c>
      <c r="F7915" s="4">
        <v>0</v>
      </c>
      <c r="G7915" s="4">
        <v>0</v>
      </c>
      <c r="H7915" s="4">
        <v>0</v>
      </c>
      <c r="I7915" s="4">
        <v>0</v>
      </c>
      <c r="J7915" s="4">
        <v>0</v>
      </c>
      <c r="K7915" s="3" t="s">
        <v>1451</v>
      </c>
      <c r="L7915" s="4"/>
    </row>
    <row r="7916" spans="2:12" x14ac:dyDescent="0.3">
      <c r="B7916" s="3" t="s">
        <v>308</v>
      </c>
      <c r="C7916" s="4">
        <v>2022</v>
      </c>
      <c r="D7916" s="3" t="s">
        <v>1449</v>
      </c>
      <c r="E7916" s="4">
        <v>4982271</v>
      </c>
      <c r="F7916" s="4">
        <v>3202472</v>
      </c>
      <c r="G7916" s="4">
        <v>1779799</v>
      </c>
      <c r="H7916" s="4">
        <v>286113</v>
      </c>
      <c r="I7916" s="4">
        <v>4123507</v>
      </c>
      <c r="J7916" s="4">
        <v>2462800</v>
      </c>
      <c r="K7916" s="3" t="s">
        <v>1460</v>
      </c>
      <c r="L7916" s="4">
        <v>0.6427735464409704</v>
      </c>
    </row>
    <row r="7917" spans="2:12" x14ac:dyDescent="0.3">
      <c r="B7917" s="3" t="s">
        <v>308</v>
      </c>
      <c r="C7917" s="4">
        <v>2022</v>
      </c>
      <c r="D7917" s="3" t="s">
        <v>1450</v>
      </c>
      <c r="E7917" s="4">
        <v>9432768</v>
      </c>
      <c r="F7917" s="4"/>
      <c r="G7917" s="4">
        <v>9432768</v>
      </c>
      <c r="H7917" s="4">
        <v>0</v>
      </c>
      <c r="I7917" s="4">
        <v>9432768</v>
      </c>
      <c r="J7917" s="4"/>
      <c r="K7917" s="3" t="s">
        <v>1451</v>
      </c>
      <c r="L7917" s="4"/>
    </row>
    <row r="7918" spans="2:12" x14ac:dyDescent="0.3">
      <c r="B7918" s="3" t="s">
        <v>308</v>
      </c>
      <c r="C7918" s="4">
        <v>2022</v>
      </c>
      <c r="D7918" s="3" t="s">
        <v>1452</v>
      </c>
      <c r="E7918" s="4">
        <v>0</v>
      </c>
      <c r="F7918" s="4">
        <v>0</v>
      </c>
      <c r="G7918" s="4">
        <v>0</v>
      </c>
      <c r="H7918" s="4">
        <v>0</v>
      </c>
      <c r="I7918" s="4">
        <v>0</v>
      </c>
      <c r="J7918" s="4">
        <v>0</v>
      </c>
      <c r="K7918" s="3" t="s">
        <v>1451</v>
      </c>
      <c r="L7918" s="4"/>
    </row>
    <row r="7919" spans="2:12" x14ac:dyDescent="0.3">
      <c r="B7919" s="3" t="s">
        <v>308</v>
      </c>
      <c r="C7919" s="4">
        <v>2022</v>
      </c>
      <c r="D7919" s="3" t="s">
        <v>1453</v>
      </c>
      <c r="E7919" s="4">
        <v>0</v>
      </c>
      <c r="F7919" s="4">
        <v>0</v>
      </c>
      <c r="G7919" s="4">
        <v>0</v>
      </c>
      <c r="H7919" s="4">
        <v>0</v>
      </c>
      <c r="I7919" s="4">
        <v>0</v>
      </c>
      <c r="J7919" s="4">
        <v>0</v>
      </c>
      <c r="K7919" s="3" t="s">
        <v>1451</v>
      </c>
      <c r="L7919" s="4"/>
    </row>
    <row r="7920" spans="2:12" x14ac:dyDescent="0.3">
      <c r="B7920" s="3" t="s">
        <v>308</v>
      </c>
      <c r="C7920" s="4">
        <v>2022</v>
      </c>
      <c r="D7920" s="3" t="s">
        <v>1454</v>
      </c>
      <c r="E7920" s="4">
        <v>0</v>
      </c>
      <c r="F7920" s="4">
        <v>0</v>
      </c>
      <c r="G7920" s="4">
        <v>0</v>
      </c>
      <c r="H7920" s="4">
        <v>0</v>
      </c>
      <c r="I7920" s="4">
        <v>0</v>
      </c>
      <c r="J7920" s="4">
        <v>0</v>
      </c>
      <c r="K7920" s="3" t="s">
        <v>1447</v>
      </c>
      <c r="L7920" s="4"/>
    </row>
    <row r="7921" spans="2:12" x14ac:dyDescent="0.3">
      <c r="B7921" s="3" t="s">
        <v>308</v>
      </c>
      <c r="C7921" s="4">
        <v>2022</v>
      </c>
      <c r="D7921" s="3" t="s">
        <v>1455</v>
      </c>
      <c r="E7921" s="4">
        <v>10874732</v>
      </c>
      <c r="F7921" s="4">
        <v>4147231</v>
      </c>
      <c r="G7921" s="4">
        <v>6727501</v>
      </c>
      <c r="H7921" s="4">
        <v>0</v>
      </c>
      <c r="I7921" s="4">
        <v>38454000</v>
      </c>
      <c r="J7921" s="4">
        <v>512720</v>
      </c>
      <c r="K7921" s="3" t="s">
        <v>1460</v>
      </c>
      <c r="L7921" s="4">
        <v>0.38136397292365459</v>
      </c>
    </row>
    <row r="7922" spans="2:12" x14ac:dyDescent="0.3">
      <c r="B7922" s="3" t="s">
        <v>308</v>
      </c>
      <c r="C7922" s="4">
        <v>2022</v>
      </c>
      <c r="D7922" s="3" t="s">
        <v>1456</v>
      </c>
      <c r="E7922" s="4">
        <v>30004494</v>
      </c>
      <c r="F7922" s="4">
        <v>13980485</v>
      </c>
      <c r="G7922" s="4">
        <v>16024009</v>
      </c>
      <c r="H7922" s="4">
        <v>3197975</v>
      </c>
      <c r="I7922" s="4">
        <v>53377453</v>
      </c>
      <c r="J7922" s="4">
        <v>0</v>
      </c>
      <c r="K7922" s="3" t="s">
        <v>1460</v>
      </c>
      <c r="L7922" s="4">
        <v>0.46594636790075511</v>
      </c>
    </row>
    <row r="7923" spans="2:12" x14ac:dyDescent="0.3">
      <c r="B7923" s="3" t="s">
        <v>308</v>
      </c>
      <c r="C7923" s="4">
        <v>2022</v>
      </c>
      <c r="D7923" s="3" t="s">
        <v>1457</v>
      </c>
      <c r="E7923" s="4">
        <v>23122405</v>
      </c>
      <c r="F7923" s="4">
        <v>9610562</v>
      </c>
      <c r="G7923" s="4">
        <v>13511843</v>
      </c>
      <c r="H7923" s="4">
        <v>0</v>
      </c>
      <c r="I7923" s="4">
        <v>67402506</v>
      </c>
      <c r="J7923" s="4">
        <v>1021816</v>
      </c>
      <c r="K7923" s="3" t="s">
        <v>1460</v>
      </c>
      <c r="L7923" s="4">
        <v>0.41563851165136151</v>
      </c>
    </row>
    <row r="7924" spans="2:12" x14ac:dyDescent="0.3">
      <c r="B7924" s="3" t="s">
        <v>308</v>
      </c>
      <c r="C7924" s="4">
        <v>2022</v>
      </c>
      <c r="D7924" s="3" t="s">
        <v>1458</v>
      </c>
      <c r="E7924" s="4">
        <v>4331346</v>
      </c>
      <c r="F7924" s="4"/>
      <c r="G7924" s="4">
        <v>4331346</v>
      </c>
      <c r="H7924" s="4">
        <v>-338881</v>
      </c>
      <c r="I7924" s="4">
        <v>4331346</v>
      </c>
      <c r="J7924" s="4"/>
      <c r="K7924" s="3" t="s">
        <v>1451</v>
      </c>
      <c r="L7924" s="4"/>
    </row>
    <row r="7925" spans="2:12" x14ac:dyDescent="0.3">
      <c r="B7925" s="3" t="s">
        <v>308</v>
      </c>
      <c r="C7925" s="4">
        <v>2023</v>
      </c>
      <c r="D7925" s="3" t="s">
        <v>1446</v>
      </c>
      <c r="E7925" s="4">
        <v>25476718</v>
      </c>
      <c r="F7925" s="4">
        <v>10116613</v>
      </c>
      <c r="G7925" s="4">
        <v>15360105</v>
      </c>
      <c r="H7925" s="4">
        <v>7239870</v>
      </c>
      <c r="I7925" s="4">
        <v>41966104</v>
      </c>
      <c r="J7925" s="4">
        <v>0</v>
      </c>
      <c r="K7925" s="3" t="s">
        <v>1460</v>
      </c>
      <c r="L7925" s="4">
        <v>0.39709247478423243</v>
      </c>
    </row>
    <row r="7926" spans="2:12" x14ac:dyDescent="0.3">
      <c r="B7926" s="3" t="s">
        <v>308</v>
      </c>
      <c r="C7926" s="4">
        <v>2023</v>
      </c>
      <c r="D7926" s="3" t="s">
        <v>1448</v>
      </c>
      <c r="E7926" s="4">
        <v>0</v>
      </c>
      <c r="F7926" s="4">
        <v>0</v>
      </c>
      <c r="G7926" s="4">
        <v>0</v>
      </c>
      <c r="H7926" s="4">
        <v>0</v>
      </c>
      <c r="I7926" s="4">
        <v>0</v>
      </c>
      <c r="J7926" s="4">
        <v>0</v>
      </c>
      <c r="K7926" s="3" t="s">
        <v>1451</v>
      </c>
      <c r="L7926" s="4"/>
    </row>
    <row r="7927" spans="2:12" x14ac:dyDescent="0.3">
      <c r="B7927" s="3" t="s">
        <v>308</v>
      </c>
      <c r="C7927" s="4">
        <v>2023</v>
      </c>
      <c r="D7927" s="3" t="s">
        <v>1449</v>
      </c>
      <c r="E7927" s="4">
        <v>5081802</v>
      </c>
      <c r="F7927" s="4">
        <v>3402398</v>
      </c>
      <c r="G7927" s="4">
        <v>1679404</v>
      </c>
      <c r="H7927" s="4">
        <v>99531</v>
      </c>
      <c r="I7927" s="4">
        <v>6237035</v>
      </c>
      <c r="J7927" s="4">
        <v>0</v>
      </c>
      <c r="K7927" s="3" t="s">
        <v>1460</v>
      </c>
      <c r="L7927" s="4">
        <v>0.66952588865130913</v>
      </c>
    </row>
    <row r="7928" spans="2:12" x14ac:dyDescent="0.3">
      <c r="B7928" s="3" t="s">
        <v>308</v>
      </c>
      <c r="C7928" s="4">
        <v>2023</v>
      </c>
      <c r="D7928" s="3" t="s">
        <v>1450</v>
      </c>
      <c r="E7928" s="4">
        <v>9406145</v>
      </c>
      <c r="F7928" s="4"/>
      <c r="G7928" s="4">
        <v>9406145</v>
      </c>
      <c r="H7928" s="4">
        <v>0</v>
      </c>
      <c r="I7928" s="4">
        <v>9406145</v>
      </c>
      <c r="J7928" s="4"/>
      <c r="K7928" s="3" t="s">
        <v>1451</v>
      </c>
      <c r="L7928" s="4"/>
    </row>
    <row r="7929" spans="2:12" x14ac:dyDescent="0.3">
      <c r="B7929" s="3" t="s">
        <v>308</v>
      </c>
      <c r="C7929" s="4">
        <v>2023</v>
      </c>
      <c r="D7929" s="3" t="s">
        <v>1452</v>
      </c>
      <c r="E7929" s="4">
        <v>0</v>
      </c>
      <c r="F7929" s="4">
        <v>0</v>
      </c>
      <c r="G7929" s="4">
        <v>0</v>
      </c>
      <c r="H7929" s="4">
        <v>0</v>
      </c>
      <c r="I7929" s="4">
        <v>0</v>
      </c>
      <c r="J7929" s="4">
        <v>0</v>
      </c>
      <c r="K7929" s="3" t="s">
        <v>1451</v>
      </c>
      <c r="L7929" s="4"/>
    </row>
    <row r="7930" spans="2:12" x14ac:dyDescent="0.3">
      <c r="B7930" s="3" t="s">
        <v>308</v>
      </c>
      <c r="C7930" s="4">
        <v>2023</v>
      </c>
      <c r="D7930" s="3" t="s">
        <v>1453</v>
      </c>
      <c r="E7930" s="4">
        <v>0</v>
      </c>
      <c r="F7930" s="4">
        <v>0</v>
      </c>
      <c r="G7930" s="4">
        <v>0</v>
      </c>
      <c r="H7930" s="4">
        <v>0</v>
      </c>
      <c r="I7930" s="4">
        <v>0</v>
      </c>
      <c r="J7930" s="4">
        <v>0</v>
      </c>
      <c r="K7930" s="3" t="s">
        <v>1451</v>
      </c>
      <c r="L7930" s="4"/>
    </row>
    <row r="7931" spans="2:12" x14ac:dyDescent="0.3">
      <c r="B7931" s="3" t="s">
        <v>308</v>
      </c>
      <c r="C7931" s="4">
        <v>2023</v>
      </c>
      <c r="D7931" s="3" t="s">
        <v>1454</v>
      </c>
      <c r="E7931" s="4">
        <v>0</v>
      </c>
      <c r="F7931" s="4">
        <v>0</v>
      </c>
      <c r="G7931" s="4">
        <v>0</v>
      </c>
      <c r="H7931" s="4">
        <v>0</v>
      </c>
      <c r="I7931" s="4">
        <v>0</v>
      </c>
      <c r="J7931" s="4">
        <v>0</v>
      </c>
      <c r="K7931" s="3" t="s">
        <v>1447</v>
      </c>
      <c r="L7931" s="4"/>
    </row>
    <row r="7932" spans="2:12" x14ac:dyDescent="0.3">
      <c r="B7932" s="3" t="s">
        <v>308</v>
      </c>
      <c r="C7932" s="4">
        <v>2023</v>
      </c>
      <c r="D7932" s="3" t="s">
        <v>1455</v>
      </c>
      <c r="E7932" s="4">
        <v>11746943</v>
      </c>
      <c r="F7932" s="4">
        <v>4406707</v>
      </c>
      <c r="G7932" s="4">
        <v>7340236</v>
      </c>
      <c r="H7932" s="4">
        <v>0</v>
      </c>
      <c r="I7932" s="4">
        <v>27360784</v>
      </c>
      <c r="J7932" s="4">
        <v>0</v>
      </c>
      <c r="K7932" s="3" t="s">
        <v>1460</v>
      </c>
      <c r="L7932" s="4">
        <v>0.3751364929582105</v>
      </c>
    </row>
    <row r="7933" spans="2:12" x14ac:dyDescent="0.3">
      <c r="B7933" s="3" t="s">
        <v>308</v>
      </c>
      <c r="C7933" s="4">
        <v>2023</v>
      </c>
      <c r="D7933" s="3" t="s">
        <v>1456</v>
      </c>
      <c r="E7933" s="4">
        <v>33311262</v>
      </c>
      <c r="F7933" s="4">
        <v>14999110</v>
      </c>
      <c r="G7933" s="4">
        <v>18312152</v>
      </c>
      <c r="H7933" s="4">
        <v>1065318</v>
      </c>
      <c r="I7933" s="4">
        <v>88492454</v>
      </c>
      <c r="J7933" s="4">
        <v>0</v>
      </c>
      <c r="K7933" s="3" t="s">
        <v>1460</v>
      </c>
      <c r="L7933" s="4">
        <v>0.45027144273309128</v>
      </c>
    </row>
    <row r="7934" spans="2:12" x14ac:dyDescent="0.3">
      <c r="B7934" s="3" t="s">
        <v>308</v>
      </c>
      <c r="C7934" s="4">
        <v>2023</v>
      </c>
      <c r="D7934" s="3" t="s">
        <v>1457</v>
      </c>
      <c r="E7934" s="4">
        <v>24780121</v>
      </c>
      <c r="F7934" s="4">
        <v>10213665</v>
      </c>
      <c r="G7934" s="4">
        <v>14566456</v>
      </c>
      <c r="H7934" s="4">
        <v>0</v>
      </c>
      <c r="I7934" s="4">
        <v>166493437</v>
      </c>
      <c r="J7934" s="4">
        <v>0</v>
      </c>
      <c r="K7934" s="3" t="s">
        <v>1460</v>
      </c>
      <c r="L7934" s="4">
        <v>0.41217171619137777</v>
      </c>
    </row>
    <row r="7935" spans="2:12" x14ac:dyDescent="0.3">
      <c r="B7935" s="3" t="s">
        <v>308</v>
      </c>
      <c r="C7935" s="4">
        <v>2023</v>
      </c>
      <c r="D7935" s="3" t="s">
        <v>1458</v>
      </c>
      <c r="E7935" s="4">
        <v>97042</v>
      </c>
      <c r="F7935" s="4"/>
      <c r="G7935" s="4">
        <v>97042</v>
      </c>
      <c r="H7935" s="4">
        <v>-4234304</v>
      </c>
      <c r="I7935" s="4">
        <v>97042</v>
      </c>
      <c r="J7935" s="4"/>
      <c r="K7935" s="3" t="s">
        <v>1451</v>
      </c>
      <c r="L7935" s="4"/>
    </row>
    <row r="7936" spans="2:12" x14ac:dyDescent="0.3">
      <c r="B7936" s="3" t="s">
        <v>308</v>
      </c>
      <c r="C7936" s="4">
        <v>2024</v>
      </c>
      <c r="D7936" s="3" t="s">
        <v>1446</v>
      </c>
      <c r="E7936" s="4">
        <v>21536006</v>
      </c>
      <c r="F7936" s="4">
        <v>10552958</v>
      </c>
      <c r="G7936" s="4">
        <v>10983048</v>
      </c>
      <c r="H7936" s="4">
        <v>273462</v>
      </c>
      <c r="I7936" s="4">
        <v>40400000</v>
      </c>
      <c r="J7936" s="4">
        <v>1400000</v>
      </c>
      <c r="K7936" s="3" t="s">
        <v>1447</v>
      </c>
      <c r="L7936" s="4">
        <v>0.49001462945357649</v>
      </c>
    </row>
    <row r="7937" spans="2:12" x14ac:dyDescent="0.3">
      <c r="B7937" s="3" t="s">
        <v>308</v>
      </c>
      <c r="C7937" s="4">
        <v>2024</v>
      </c>
      <c r="D7937" s="3" t="s">
        <v>1448</v>
      </c>
      <c r="E7937" s="4">
        <v>0</v>
      </c>
      <c r="F7937" s="4">
        <v>0</v>
      </c>
      <c r="G7937" s="4">
        <v>0</v>
      </c>
      <c r="H7937" s="4">
        <v>0</v>
      </c>
      <c r="I7937" s="4">
        <v>0</v>
      </c>
      <c r="J7937" s="4">
        <v>0</v>
      </c>
      <c r="K7937" s="3"/>
      <c r="L7937" s="4"/>
    </row>
    <row r="7938" spans="2:12" x14ac:dyDescent="0.3">
      <c r="B7938" s="3" t="s">
        <v>308</v>
      </c>
      <c r="C7938" s="4">
        <v>2024</v>
      </c>
      <c r="D7938" s="3" t="s">
        <v>1449</v>
      </c>
      <c r="E7938" s="4">
        <v>6056266</v>
      </c>
      <c r="F7938" s="4">
        <v>3320873</v>
      </c>
      <c r="G7938" s="4">
        <v>2735393</v>
      </c>
      <c r="H7938" s="4">
        <v>1225100</v>
      </c>
      <c r="I7938" s="4">
        <v>6100000</v>
      </c>
      <c r="J7938" s="4">
        <v>458000</v>
      </c>
      <c r="K7938" s="3" t="s">
        <v>1447</v>
      </c>
      <c r="L7938" s="4">
        <v>0.54833671440455223</v>
      </c>
    </row>
    <row r="7939" spans="2:12" x14ac:dyDescent="0.3">
      <c r="B7939" s="3" t="s">
        <v>308</v>
      </c>
      <c r="C7939" s="4">
        <v>2024</v>
      </c>
      <c r="D7939" s="3" t="s">
        <v>1450</v>
      </c>
      <c r="E7939" s="4">
        <v>9487525</v>
      </c>
      <c r="F7939" s="4"/>
      <c r="G7939" s="4">
        <v>9487525</v>
      </c>
      <c r="H7939" s="4">
        <v>81380</v>
      </c>
      <c r="I7939" s="4">
        <v>9487525</v>
      </c>
      <c r="J7939" s="4"/>
      <c r="K7939" s="3" t="s">
        <v>1451</v>
      </c>
      <c r="L7939" s="4"/>
    </row>
    <row r="7940" spans="2:12" x14ac:dyDescent="0.3">
      <c r="B7940" s="3" t="s">
        <v>308</v>
      </c>
      <c r="C7940" s="4">
        <v>2024</v>
      </c>
      <c r="D7940" s="3" t="s">
        <v>1452</v>
      </c>
      <c r="E7940" s="4">
        <v>0</v>
      </c>
      <c r="F7940" s="4">
        <v>0</v>
      </c>
      <c r="G7940" s="4">
        <v>0</v>
      </c>
      <c r="H7940" s="4">
        <v>0</v>
      </c>
      <c r="I7940" s="4">
        <v>0</v>
      </c>
      <c r="J7940" s="4">
        <v>0</v>
      </c>
      <c r="K7940" s="3"/>
      <c r="L7940" s="4"/>
    </row>
    <row r="7941" spans="2:12" x14ac:dyDescent="0.3">
      <c r="B7941" s="3" t="s">
        <v>308</v>
      </c>
      <c r="C7941" s="4">
        <v>2024</v>
      </c>
      <c r="D7941" s="3" t="s">
        <v>1453</v>
      </c>
      <c r="E7941" s="4">
        <v>0</v>
      </c>
      <c r="F7941" s="4">
        <v>0</v>
      </c>
      <c r="G7941" s="4">
        <v>0</v>
      </c>
      <c r="H7941" s="4">
        <v>0</v>
      </c>
      <c r="I7941" s="4">
        <v>0</v>
      </c>
      <c r="J7941" s="4">
        <v>0</v>
      </c>
      <c r="K7941" s="3" t="s">
        <v>1451</v>
      </c>
      <c r="L7941" s="4"/>
    </row>
    <row r="7942" spans="2:12" x14ac:dyDescent="0.3">
      <c r="B7942" s="3" t="s">
        <v>308</v>
      </c>
      <c r="C7942" s="4">
        <v>2024</v>
      </c>
      <c r="D7942" s="3" t="s">
        <v>1454</v>
      </c>
      <c r="E7942" s="4">
        <v>0</v>
      </c>
      <c r="F7942" s="4">
        <v>0</v>
      </c>
      <c r="G7942" s="4">
        <v>0</v>
      </c>
      <c r="H7942" s="4">
        <v>0</v>
      </c>
      <c r="I7942" s="4">
        <v>0</v>
      </c>
      <c r="J7942" s="4">
        <v>0</v>
      </c>
      <c r="K7942" s="3"/>
      <c r="L7942" s="4"/>
    </row>
    <row r="7943" spans="2:12" x14ac:dyDescent="0.3">
      <c r="B7943" s="3" t="s">
        <v>308</v>
      </c>
      <c r="C7943" s="4">
        <v>2024</v>
      </c>
      <c r="D7943" s="3" t="s">
        <v>1455</v>
      </c>
      <c r="E7943" s="4">
        <v>12045859</v>
      </c>
      <c r="F7943" s="4">
        <v>4605732</v>
      </c>
      <c r="G7943" s="4">
        <v>7440127</v>
      </c>
      <c r="H7943" s="4">
        <v>128427</v>
      </c>
      <c r="I7943" s="4">
        <v>62000000</v>
      </c>
      <c r="J7943" s="4">
        <v>426000</v>
      </c>
      <c r="K7943" s="3" t="s">
        <v>1447</v>
      </c>
      <c r="L7943" s="4">
        <v>0.38234981830685549</v>
      </c>
    </row>
    <row r="7944" spans="2:12" x14ac:dyDescent="0.3">
      <c r="B7944" s="3" t="s">
        <v>308</v>
      </c>
      <c r="C7944" s="4">
        <v>2024</v>
      </c>
      <c r="D7944" s="3" t="s">
        <v>1456</v>
      </c>
      <c r="E7944" s="4">
        <v>37783933</v>
      </c>
      <c r="F7944" s="4">
        <v>15843676</v>
      </c>
      <c r="G7944" s="4">
        <v>21940257</v>
      </c>
      <c r="H7944" s="4">
        <v>4643160</v>
      </c>
      <c r="I7944" s="4">
        <v>57500000</v>
      </c>
      <c r="J7944" s="4">
        <v>0</v>
      </c>
      <c r="K7944" s="3" t="s">
        <v>1447</v>
      </c>
      <c r="L7944" s="4">
        <v>0.41932310222972285</v>
      </c>
    </row>
    <row r="7945" spans="2:12" x14ac:dyDescent="0.3">
      <c r="B7945" s="3" t="s">
        <v>308</v>
      </c>
      <c r="C7945" s="4">
        <v>2024</v>
      </c>
      <c r="D7945" s="3" t="s">
        <v>1457</v>
      </c>
      <c r="E7945" s="4">
        <v>29418829</v>
      </c>
      <c r="F7945" s="4">
        <v>10934015</v>
      </c>
      <c r="G7945" s="4">
        <v>18484814</v>
      </c>
      <c r="H7945" s="4">
        <v>521821</v>
      </c>
      <c r="I7945" s="4">
        <v>104000000</v>
      </c>
      <c r="J7945" s="4">
        <v>2400000</v>
      </c>
      <c r="K7945" s="3" t="s">
        <v>1447</v>
      </c>
      <c r="L7945" s="4">
        <v>0.37166724073211754</v>
      </c>
    </row>
    <row r="7946" spans="2:12" x14ac:dyDescent="0.3">
      <c r="B7946" s="3" t="s">
        <v>308</v>
      </c>
      <c r="C7946" s="4">
        <v>2024</v>
      </c>
      <c r="D7946" s="3" t="s">
        <v>1458</v>
      </c>
      <c r="E7946" s="4">
        <v>336892</v>
      </c>
      <c r="F7946" s="4"/>
      <c r="G7946" s="4">
        <v>336892</v>
      </c>
      <c r="H7946" s="4">
        <v>239850</v>
      </c>
      <c r="I7946" s="4">
        <v>336892</v>
      </c>
      <c r="J7946" s="4"/>
      <c r="K7946" s="3" t="s">
        <v>1451</v>
      </c>
      <c r="L7946" s="4"/>
    </row>
    <row r="7947" spans="2:12" x14ac:dyDescent="0.3">
      <c r="B7947" s="3" t="s">
        <v>310</v>
      </c>
      <c r="C7947" s="4">
        <v>2019</v>
      </c>
      <c r="D7947" s="3" t="s">
        <v>1446</v>
      </c>
      <c r="E7947" s="4">
        <v>137582860</v>
      </c>
      <c r="F7947" s="4">
        <v>47646496</v>
      </c>
      <c r="G7947" s="4">
        <v>89936364</v>
      </c>
      <c r="H7947" s="4">
        <v>2904395</v>
      </c>
      <c r="I7947" s="4">
        <v>0</v>
      </c>
      <c r="J7947" s="4">
        <v>0</v>
      </c>
      <c r="K7947" s="3" t="s">
        <v>1460</v>
      </c>
      <c r="L7947" s="4">
        <v>0.34631127743673884</v>
      </c>
    </row>
    <row r="7948" spans="2:12" x14ac:dyDescent="0.3">
      <c r="B7948" s="3" t="s">
        <v>310</v>
      </c>
      <c r="C7948" s="4">
        <v>2019</v>
      </c>
      <c r="D7948" s="3" t="s">
        <v>1448</v>
      </c>
      <c r="E7948" s="4">
        <v>207859058</v>
      </c>
      <c r="F7948" s="4">
        <v>88172959</v>
      </c>
      <c r="G7948" s="4">
        <v>119686099</v>
      </c>
      <c r="H7948" s="4">
        <v>3355741</v>
      </c>
      <c r="I7948" s="4">
        <v>0</v>
      </c>
      <c r="J7948" s="4">
        <v>0</v>
      </c>
      <c r="K7948" s="3" t="s">
        <v>1459</v>
      </c>
      <c r="L7948" s="4">
        <v>0.42419589431604177</v>
      </c>
    </row>
    <row r="7949" spans="2:12" x14ac:dyDescent="0.3">
      <c r="B7949" s="3" t="s">
        <v>310</v>
      </c>
      <c r="C7949" s="4">
        <v>2019</v>
      </c>
      <c r="D7949" s="3" t="s">
        <v>1449</v>
      </c>
      <c r="E7949" s="4">
        <v>69031988</v>
      </c>
      <c r="F7949" s="4">
        <v>36128244</v>
      </c>
      <c r="G7949" s="4">
        <v>32903744</v>
      </c>
      <c r="H7949" s="4">
        <v>8504001</v>
      </c>
      <c r="I7949" s="4">
        <v>0</v>
      </c>
      <c r="J7949" s="4">
        <v>0</v>
      </c>
      <c r="K7949" s="3" t="s">
        <v>1460</v>
      </c>
      <c r="L7949" s="4">
        <v>0.52335511473318719</v>
      </c>
    </row>
    <row r="7950" spans="2:12" x14ac:dyDescent="0.3">
      <c r="B7950" s="3" t="s">
        <v>310</v>
      </c>
      <c r="C7950" s="4">
        <v>2019</v>
      </c>
      <c r="D7950" s="3" t="s">
        <v>1450</v>
      </c>
      <c r="E7950" s="4">
        <v>300464179</v>
      </c>
      <c r="F7950" s="4"/>
      <c r="G7950" s="4">
        <v>300464179</v>
      </c>
      <c r="H7950" s="4">
        <v>5758787</v>
      </c>
      <c r="I7950" s="4">
        <v>300464179</v>
      </c>
      <c r="J7950" s="4"/>
      <c r="K7950" s="3" t="s">
        <v>1451</v>
      </c>
      <c r="L7950" s="4"/>
    </row>
    <row r="7951" spans="2:12" x14ac:dyDescent="0.3">
      <c r="B7951" s="3" t="s">
        <v>310</v>
      </c>
      <c r="C7951" s="4">
        <v>2019</v>
      </c>
      <c r="D7951" s="3" t="s">
        <v>1452</v>
      </c>
      <c r="E7951" s="4">
        <v>0</v>
      </c>
      <c r="F7951" s="4">
        <v>0</v>
      </c>
      <c r="G7951" s="4">
        <v>0</v>
      </c>
      <c r="H7951" s="4">
        <v>0</v>
      </c>
      <c r="I7951" s="4">
        <v>0</v>
      </c>
      <c r="J7951" s="4">
        <v>0</v>
      </c>
      <c r="K7951" s="3" t="s">
        <v>1451</v>
      </c>
      <c r="L7951" s="4"/>
    </row>
    <row r="7952" spans="2:12" x14ac:dyDescent="0.3">
      <c r="B7952" s="3" t="s">
        <v>310</v>
      </c>
      <c r="C7952" s="4">
        <v>2019</v>
      </c>
      <c r="D7952" s="3" t="s">
        <v>1453</v>
      </c>
      <c r="E7952" s="4">
        <v>11740303</v>
      </c>
      <c r="F7952" s="4">
        <v>0</v>
      </c>
      <c r="G7952" s="4">
        <v>11740303</v>
      </c>
      <c r="H7952" s="4">
        <v>-1017075</v>
      </c>
      <c r="I7952" s="4">
        <v>0</v>
      </c>
      <c r="J7952" s="4">
        <v>0</v>
      </c>
      <c r="K7952" s="3" t="s">
        <v>1451</v>
      </c>
      <c r="L7952" s="4">
        <v>0</v>
      </c>
    </row>
    <row r="7953" spans="2:12" x14ac:dyDescent="0.3">
      <c r="B7953" s="3" t="s">
        <v>310</v>
      </c>
      <c r="C7953" s="4">
        <v>2019</v>
      </c>
      <c r="D7953" s="3" t="s">
        <v>1454</v>
      </c>
      <c r="E7953" s="4">
        <v>45726984</v>
      </c>
      <c r="F7953" s="4">
        <v>30193203</v>
      </c>
      <c r="G7953" s="4">
        <v>15533781</v>
      </c>
      <c r="H7953" s="4">
        <v>0</v>
      </c>
      <c r="I7953" s="4">
        <v>0</v>
      </c>
      <c r="J7953" s="4">
        <v>0</v>
      </c>
      <c r="K7953" s="3" t="s">
        <v>1447</v>
      </c>
      <c r="L7953" s="4">
        <v>0.66029290276393471</v>
      </c>
    </row>
    <row r="7954" spans="2:12" x14ac:dyDescent="0.3">
      <c r="B7954" s="3" t="s">
        <v>310</v>
      </c>
      <c r="C7954" s="4">
        <v>2019</v>
      </c>
      <c r="D7954" s="3" t="s">
        <v>1455</v>
      </c>
      <c r="E7954" s="4">
        <v>167755730</v>
      </c>
      <c r="F7954" s="4">
        <v>70397949</v>
      </c>
      <c r="G7954" s="4">
        <v>97357781</v>
      </c>
      <c r="H7954" s="4">
        <v>6071024</v>
      </c>
      <c r="I7954" s="4">
        <v>0</v>
      </c>
      <c r="J7954" s="4">
        <v>0</v>
      </c>
      <c r="K7954" s="3" t="s">
        <v>1447</v>
      </c>
      <c r="L7954" s="4">
        <v>0.41964557037783451</v>
      </c>
    </row>
    <row r="7955" spans="2:12" x14ac:dyDescent="0.3">
      <c r="B7955" s="3" t="s">
        <v>310</v>
      </c>
      <c r="C7955" s="4">
        <v>2019</v>
      </c>
      <c r="D7955" s="3" t="s">
        <v>1456</v>
      </c>
      <c r="E7955" s="4">
        <v>213687059</v>
      </c>
      <c r="F7955" s="4">
        <v>95189765</v>
      </c>
      <c r="G7955" s="4">
        <v>118497294</v>
      </c>
      <c r="H7955" s="4">
        <v>6139241</v>
      </c>
      <c r="I7955" s="4">
        <v>0</v>
      </c>
      <c r="J7955" s="4">
        <v>0</v>
      </c>
      <c r="K7955" s="3" t="s">
        <v>1447</v>
      </c>
      <c r="L7955" s="4">
        <v>0.44546340543720059</v>
      </c>
    </row>
    <row r="7956" spans="2:12" x14ac:dyDescent="0.3">
      <c r="B7956" s="3" t="s">
        <v>310</v>
      </c>
      <c r="C7956" s="4">
        <v>2019</v>
      </c>
      <c r="D7956" s="3" t="s">
        <v>1457</v>
      </c>
      <c r="E7956" s="4">
        <v>152230532</v>
      </c>
      <c r="F7956" s="4">
        <v>56404594</v>
      </c>
      <c r="G7956" s="4">
        <v>95825938</v>
      </c>
      <c r="H7956" s="4">
        <v>5232144</v>
      </c>
      <c r="I7956" s="4">
        <v>0</v>
      </c>
      <c r="J7956" s="4">
        <v>0</v>
      </c>
      <c r="K7956" s="3" t="s">
        <v>1447</v>
      </c>
      <c r="L7956" s="4">
        <v>0.37052090181225933</v>
      </c>
    </row>
    <row r="7957" spans="2:12" x14ac:dyDescent="0.3">
      <c r="B7957" s="3" t="s">
        <v>310</v>
      </c>
      <c r="C7957" s="4">
        <v>2019</v>
      </c>
      <c r="D7957" s="3" t="s">
        <v>1458</v>
      </c>
      <c r="E7957" s="4">
        <v>0</v>
      </c>
      <c r="F7957" s="4"/>
      <c r="G7957" s="4">
        <v>0</v>
      </c>
      <c r="H7957" s="4">
        <v>0</v>
      </c>
      <c r="I7957" s="4">
        <v>0</v>
      </c>
      <c r="J7957" s="4"/>
      <c r="K7957" s="3" t="s">
        <v>1451</v>
      </c>
      <c r="L7957" s="4"/>
    </row>
    <row r="7958" spans="2:12" x14ac:dyDescent="0.3">
      <c r="B7958" s="3" t="s">
        <v>310</v>
      </c>
      <c r="C7958" s="4">
        <v>2020</v>
      </c>
      <c r="D7958" s="3" t="s">
        <v>1446</v>
      </c>
      <c r="E7958" s="4">
        <v>140697500</v>
      </c>
      <c r="F7958" s="4">
        <v>50401463</v>
      </c>
      <c r="G7958" s="4">
        <v>90296037</v>
      </c>
      <c r="H7958" s="4">
        <v>3114640</v>
      </c>
      <c r="I7958" s="4">
        <v>0</v>
      </c>
      <c r="J7958" s="4">
        <v>0</v>
      </c>
      <c r="K7958" s="3" t="s">
        <v>1460</v>
      </c>
      <c r="L7958" s="4">
        <v>0.35822571829634497</v>
      </c>
    </row>
    <row r="7959" spans="2:12" x14ac:dyDescent="0.3">
      <c r="B7959" s="3" t="s">
        <v>310</v>
      </c>
      <c r="C7959" s="4">
        <v>2020</v>
      </c>
      <c r="D7959" s="3" t="s">
        <v>1448</v>
      </c>
      <c r="E7959" s="4">
        <v>211590773</v>
      </c>
      <c r="F7959" s="4">
        <v>90875240</v>
      </c>
      <c r="G7959" s="4">
        <v>120715533</v>
      </c>
      <c r="H7959" s="4">
        <v>3731715</v>
      </c>
      <c r="I7959" s="4">
        <v>0</v>
      </c>
      <c r="J7959" s="4">
        <v>0</v>
      </c>
      <c r="K7959" s="3" t="s">
        <v>1459</v>
      </c>
      <c r="L7959" s="4">
        <v>0.42948583584975136</v>
      </c>
    </row>
    <row r="7960" spans="2:12" x14ac:dyDescent="0.3">
      <c r="B7960" s="3" t="s">
        <v>310</v>
      </c>
      <c r="C7960" s="4">
        <v>2020</v>
      </c>
      <c r="D7960" s="3" t="s">
        <v>1449</v>
      </c>
      <c r="E7960" s="4">
        <v>72939585</v>
      </c>
      <c r="F7960" s="4">
        <v>40018596</v>
      </c>
      <c r="G7960" s="4">
        <v>32920989</v>
      </c>
      <c r="H7960" s="4">
        <v>6553094</v>
      </c>
      <c r="I7960" s="4">
        <v>0</v>
      </c>
      <c r="J7960" s="4">
        <v>0</v>
      </c>
      <c r="K7960" s="3" t="s">
        <v>1460</v>
      </c>
      <c r="L7960" s="4">
        <v>0.54865401276960923</v>
      </c>
    </row>
    <row r="7961" spans="2:12" x14ac:dyDescent="0.3">
      <c r="B7961" s="3" t="s">
        <v>310</v>
      </c>
      <c r="C7961" s="4">
        <v>2020</v>
      </c>
      <c r="D7961" s="3" t="s">
        <v>1450</v>
      </c>
      <c r="E7961" s="4">
        <v>303027998</v>
      </c>
      <c r="F7961" s="4"/>
      <c r="G7961" s="4">
        <v>303027998</v>
      </c>
      <c r="H7961" s="4">
        <v>2712144</v>
      </c>
      <c r="I7961" s="4">
        <v>303027998</v>
      </c>
      <c r="J7961" s="4"/>
      <c r="K7961" s="3" t="s">
        <v>1451</v>
      </c>
      <c r="L7961" s="4"/>
    </row>
    <row r="7962" spans="2:12" x14ac:dyDescent="0.3">
      <c r="B7962" s="3" t="s">
        <v>310</v>
      </c>
      <c r="C7962" s="4">
        <v>2020</v>
      </c>
      <c r="D7962" s="3" t="s">
        <v>1452</v>
      </c>
      <c r="E7962" s="4">
        <v>0</v>
      </c>
      <c r="F7962" s="4">
        <v>0</v>
      </c>
      <c r="G7962" s="4">
        <v>0</v>
      </c>
      <c r="H7962" s="4">
        <v>0</v>
      </c>
      <c r="I7962" s="4">
        <v>0</v>
      </c>
      <c r="J7962" s="4">
        <v>0</v>
      </c>
      <c r="K7962" s="3" t="s">
        <v>1451</v>
      </c>
      <c r="L7962" s="4"/>
    </row>
    <row r="7963" spans="2:12" x14ac:dyDescent="0.3">
      <c r="B7963" s="3" t="s">
        <v>310</v>
      </c>
      <c r="C7963" s="4">
        <v>2020</v>
      </c>
      <c r="D7963" s="3" t="s">
        <v>1453</v>
      </c>
      <c r="E7963" s="4">
        <v>14553713</v>
      </c>
      <c r="F7963" s="4">
        <v>0</v>
      </c>
      <c r="G7963" s="4">
        <v>14553713</v>
      </c>
      <c r="H7963" s="4">
        <v>2813408</v>
      </c>
      <c r="I7963" s="4">
        <v>0</v>
      </c>
      <c r="J7963" s="4">
        <v>0</v>
      </c>
      <c r="K7963" s="3" t="s">
        <v>1451</v>
      </c>
      <c r="L7963" s="4">
        <v>0</v>
      </c>
    </row>
    <row r="7964" spans="2:12" x14ac:dyDescent="0.3">
      <c r="B7964" s="3" t="s">
        <v>310</v>
      </c>
      <c r="C7964" s="4">
        <v>2020</v>
      </c>
      <c r="D7964" s="3" t="s">
        <v>1454</v>
      </c>
      <c r="E7964" s="4">
        <v>46169050</v>
      </c>
      <c r="F7964" s="4">
        <v>31651704</v>
      </c>
      <c r="G7964" s="4">
        <v>14517346</v>
      </c>
      <c r="H7964" s="4">
        <v>493999</v>
      </c>
      <c r="I7964" s="4">
        <v>0</v>
      </c>
      <c r="J7964" s="4">
        <v>0</v>
      </c>
      <c r="K7964" s="3" t="s">
        <v>1447</v>
      </c>
      <c r="L7964" s="4">
        <v>0.68556108475266442</v>
      </c>
    </row>
    <row r="7965" spans="2:12" x14ac:dyDescent="0.3">
      <c r="B7965" s="3" t="s">
        <v>310</v>
      </c>
      <c r="C7965" s="4">
        <v>2020</v>
      </c>
      <c r="D7965" s="3" t="s">
        <v>1455</v>
      </c>
      <c r="E7965" s="4">
        <v>171679153</v>
      </c>
      <c r="F7965" s="4">
        <v>72454324</v>
      </c>
      <c r="G7965" s="4">
        <v>99224829</v>
      </c>
      <c r="H7965" s="4">
        <v>3923423</v>
      </c>
      <c r="I7965" s="4">
        <v>0</v>
      </c>
      <c r="J7965" s="4">
        <v>0</v>
      </c>
      <c r="K7965" s="3" t="s">
        <v>1447</v>
      </c>
      <c r="L7965" s="4">
        <v>0.42203332631772711</v>
      </c>
    </row>
    <row r="7966" spans="2:12" x14ac:dyDescent="0.3">
      <c r="B7966" s="3" t="s">
        <v>310</v>
      </c>
      <c r="C7966" s="4">
        <v>2020</v>
      </c>
      <c r="D7966" s="3" t="s">
        <v>1456</v>
      </c>
      <c r="E7966" s="4">
        <v>221303892</v>
      </c>
      <c r="F7966" s="4">
        <v>100168660</v>
      </c>
      <c r="G7966" s="4">
        <v>121135232</v>
      </c>
      <c r="H7966" s="4">
        <v>7616833</v>
      </c>
      <c r="I7966" s="4">
        <v>0</v>
      </c>
      <c r="J7966" s="4">
        <v>0</v>
      </c>
      <c r="K7966" s="3" t="s">
        <v>1447</v>
      </c>
      <c r="L7966" s="4">
        <v>0.45262945488550199</v>
      </c>
    </row>
    <row r="7967" spans="2:12" x14ac:dyDescent="0.3">
      <c r="B7967" s="3" t="s">
        <v>310</v>
      </c>
      <c r="C7967" s="4">
        <v>2020</v>
      </c>
      <c r="D7967" s="3" t="s">
        <v>1457</v>
      </c>
      <c r="E7967" s="4">
        <v>158384570</v>
      </c>
      <c r="F7967" s="4">
        <v>58502875</v>
      </c>
      <c r="G7967" s="4">
        <v>99881695</v>
      </c>
      <c r="H7967" s="4">
        <v>6170752</v>
      </c>
      <c r="I7967" s="4">
        <v>0</v>
      </c>
      <c r="J7967" s="4">
        <v>0</v>
      </c>
      <c r="K7967" s="3" t="s">
        <v>1447</v>
      </c>
      <c r="L7967" s="4">
        <v>0.36937231322470365</v>
      </c>
    </row>
    <row r="7968" spans="2:12" x14ac:dyDescent="0.3">
      <c r="B7968" s="3" t="s">
        <v>310</v>
      </c>
      <c r="C7968" s="4">
        <v>2020</v>
      </c>
      <c r="D7968" s="3" t="s">
        <v>1458</v>
      </c>
      <c r="E7968" s="4">
        <v>0</v>
      </c>
      <c r="F7968" s="4"/>
      <c r="G7968" s="4">
        <v>0</v>
      </c>
      <c r="H7968" s="4">
        <v>0</v>
      </c>
      <c r="I7968" s="4">
        <v>0</v>
      </c>
      <c r="J7968" s="4"/>
      <c r="K7968" s="3" t="s">
        <v>1451</v>
      </c>
      <c r="L7968" s="4"/>
    </row>
    <row r="7969" spans="2:12" x14ac:dyDescent="0.3">
      <c r="B7969" s="3" t="s">
        <v>310</v>
      </c>
      <c r="C7969" s="4">
        <v>2021</v>
      </c>
      <c r="D7969" s="3" t="s">
        <v>1446</v>
      </c>
      <c r="E7969" s="4">
        <v>148948513</v>
      </c>
      <c r="F7969" s="4">
        <v>53231685</v>
      </c>
      <c r="G7969" s="4">
        <v>95716828</v>
      </c>
      <c r="H7969" s="4">
        <v>8466464</v>
      </c>
      <c r="I7969" s="4">
        <v>220000000</v>
      </c>
      <c r="J7969" s="4">
        <v>2900000</v>
      </c>
      <c r="K7969" s="3" t="s">
        <v>1447</v>
      </c>
      <c r="L7969" s="4">
        <v>0.35738312473116129</v>
      </c>
    </row>
    <row r="7970" spans="2:12" x14ac:dyDescent="0.3">
      <c r="B7970" s="3" t="s">
        <v>310</v>
      </c>
      <c r="C7970" s="4">
        <v>2021</v>
      </c>
      <c r="D7970" s="3" t="s">
        <v>1448</v>
      </c>
      <c r="E7970" s="4">
        <v>216110829</v>
      </c>
      <c r="F7970" s="4">
        <v>93283948</v>
      </c>
      <c r="G7970" s="4">
        <v>122826881</v>
      </c>
      <c r="H7970" s="4">
        <v>4520056</v>
      </c>
      <c r="I7970" s="4">
        <v>1226460000</v>
      </c>
      <c r="J7970" s="4">
        <v>16400000</v>
      </c>
      <c r="K7970" s="3" t="s">
        <v>1459</v>
      </c>
      <c r="L7970" s="4">
        <v>0.431648651905361</v>
      </c>
    </row>
    <row r="7971" spans="2:12" x14ac:dyDescent="0.3">
      <c r="B7971" s="3" t="s">
        <v>310</v>
      </c>
      <c r="C7971" s="4">
        <v>2021</v>
      </c>
      <c r="D7971" s="3" t="s">
        <v>1449</v>
      </c>
      <c r="E7971" s="4">
        <v>77280237</v>
      </c>
      <c r="F7971" s="4">
        <v>43578642</v>
      </c>
      <c r="G7971" s="4">
        <v>33701595</v>
      </c>
      <c r="H7971" s="4">
        <v>6130045</v>
      </c>
      <c r="I7971" s="4">
        <v>24000000</v>
      </c>
      <c r="J7971" s="4">
        <v>2000000</v>
      </c>
      <c r="K7971" s="3" t="s">
        <v>1447</v>
      </c>
      <c r="L7971" s="4">
        <v>0.56390409361710425</v>
      </c>
    </row>
    <row r="7972" spans="2:12" x14ac:dyDescent="0.3">
      <c r="B7972" s="3" t="s">
        <v>310</v>
      </c>
      <c r="C7972" s="4">
        <v>2021</v>
      </c>
      <c r="D7972" s="3" t="s">
        <v>1450</v>
      </c>
      <c r="E7972" s="4">
        <v>306351286</v>
      </c>
      <c r="F7972" s="4"/>
      <c r="G7972" s="4">
        <v>306351286</v>
      </c>
      <c r="H7972" s="4">
        <v>3323739</v>
      </c>
      <c r="I7972" s="4">
        <v>306351286</v>
      </c>
      <c r="J7972" s="4"/>
      <c r="K7972" s="3" t="s">
        <v>1451</v>
      </c>
      <c r="L7972" s="4"/>
    </row>
    <row r="7973" spans="2:12" x14ac:dyDescent="0.3">
      <c r="B7973" s="3" t="s">
        <v>310</v>
      </c>
      <c r="C7973" s="4">
        <v>2021</v>
      </c>
      <c r="D7973" s="3" t="s">
        <v>1452</v>
      </c>
      <c r="E7973" s="4">
        <v>0</v>
      </c>
      <c r="F7973" s="4">
        <v>0</v>
      </c>
      <c r="G7973" s="4">
        <v>0</v>
      </c>
      <c r="H7973" s="4">
        <v>0</v>
      </c>
      <c r="I7973" s="4">
        <v>0</v>
      </c>
      <c r="J7973" s="4">
        <v>0</v>
      </c>
      <c r="K7973" s="3" t="s">
        <v>1451</v>
      </c>
      <c r="L7973" s="4"/>
    </row>
    <row r="7974" spans="2:12" x14ac:dyDescent="0.3">
      <c r="B7974" s="3" t="s">
        <v>310</v>
      </c>
      <c r="C7974" s="4">
        <v>2021</v>
      </c>
      <c r="D7974" s="3" t="s">
        <v>1453</v>
      </c>
      <c r="E7974" s="4">
        <v>24003043</v>
      </c>
      <c r="F7974" s="4">
        <v>0</v>
      </c>
      <c r="G7974" s="4">
        <v>24003043</v>
      </c>
      <c r="H7974" s="4">
        <v>9449329</v>
      </c>
      <c r="I7974" s="4">
        <v>22600000</v>
      </c>
      <c r="J7974" s="4">
        <v>4500000</v>
      </c>
      <c r="K7974" s="3" t="s">
        <v>1451</v>
      </c>
      <c r="L7974" s="4">
        <v>0</v>
      </c>
    </row>
    <row r="7975" spans="2:12" x14ac:dyDescent="0.3">
      <c r="B7975" s="3" t="s">
        <v>310</v>
      </c>
      <c r="C7975" s="4">
        <v>2021</v>
      </c>
      <c r="D7975" s="3" t="s">
        <v>1454</v>
      </c>
      <c r="E7975" s="4">
        <v>46491775</v>
      </c>
      <c r="F7975" s="4">
        <v>33045859</v>
      </c>
      <c r="G7975" s="4">
        <v>13445916</v>
      </c>
      <c r="H7975" s="4">
        <v>322725</v>
      </c>
      <c r="I7975" s="4">
        <v>100865000</v>
      </c>
      <c r="J7975" s="4">
        <v>5000000</v>
      </c>
      <c r="K7975" s="3" t="s">
        <v>1447</v>
      </c>
      <c r="L7975" s="4">
        <v>0.71078936005347182</v>
      </c>
    </row>
    <row r="7976" spans="2:12" x14ac:dyDescent="0.3">
      <c r="B7976" s="3" t="s">
        <v>310</v>
      </c>
      <c r="C7976" s="4">
        <v>2021</v>
      </c>
      <c r="D7976" s="3" t="s">
        <v>1455</v>
      </c>
      <c r="E7976" s="4">
        <v>175020438</v>
      </c>
      <c r="F7976" s="4">
        <v>74542551</v>
      </c>
      <c r="G7976" s="4">
        <v>100477887</v>
      </c>
      <c r="H7976" s="4">
        <v>3341285</v>
      </c>
      <c r="I7976" s="4">
        <v>945100000</v>
      </c>
      <c r="J7976" s="4">
        <v>12600000</v>
      </c>
      <c r="K7976" s="3" t="s">
        <v>1447</v>
      </c>
      <c r="L7976" s="4">
        <v>0.42590769313467264</v>
      </c>
    </row>
    <row r="7977" spans="2:12" x14ac:dyDescent="0.3">
      <c r="B7977" s="3" t="s">
        <v>310</v>
      </c>
      <c r="C7977" s="4">
        <v>2021</v>
      </c>
      <c r="D7977" s="3" t="s">
        <v>1456</v>
      </c>
      <c r="E7977" s="4">
        <v>223547159</v>
      </c>
      <c r="F7977" s="4">
        <v>105498872</v>
      </c>
      <c r="G7977" s="4">
        <v>118048287</v>
      </c>
      <c r="H7977" s="4">
        <v>2243267</v>
      </c>
      <c r="I7977" s="4">
        <v>1703900000</v>
      </c>
      <c r="J7977" s="4">
        <v>17000000</v>
      </c>
      <c r="K7977" s="3" t="s">
        <v>1447</v>
      </c>
      <c r="L7977" s="4">
        <v>0.47193116867121537</v>
      </c>
    </row>
    <row r="7978" spans="2:12" x14ac:dyDescent="0.3">
      <c r="B7978" s="3" t="s">
        <v>310</v>
      </c>
      <c r="C7978" s="4">
        <v>2021</v>
      </c>
      <c r="D7978" s="3" t="s">
        <v>1457</v>
      </c>
      <c r="E7978" s="4">
        <v>163482596</v>
      </c>
      <c r="F7978" s="4">
        <v>60598386</v>
      </c>
      <c r="G7978" s="4">
        <v>102884210</v>
      </c>
      <c r="H7978" s="4">
        <v>5115665</v>
      </c>
      <c r="I7978" s="4">
        <v>737100000</v>
      </c>
      <c r="J7978" s="4">
        <v>9800000</v>
      </c>
      <c r="K7978" s="3" t="s">
        <v>1447</v>
      </c>
      <c r="L7978" s="4">
        <v>0.37067178698336795</v>
      </c>
    </row>
    <row r="7979" spans="2:12" x14ac:dyDescent="0.3">
      <c r="B7979" s="3" t="s">
        <v>310</v>
      </c>
      <c r="C7979" s="4">
        <v>2021</v>
      </c>
      <c r="D7979" s="3" t="s">
        <v>1458</v>
      </c>
      <c r="E7979" s="4">
        <v>0</v>
      </c>
      <c r="F7979" s="4"/>
      <c r="G7979" s="4">
        <v>0</v>
      </c>
      <c r="H7979" s="4">
        <v>0</v>
      </c>
      <c r="I7979" s="4">
        <v>0</v>
      </c>
      <c r="J7979" s="4"/>
      <c r="K7979" s="3" t="s">
        <v>1451</v>
      </c>
      <c r="L7979" s="4"/>
    </row>
    <row r="7980" spans="2:12" x14ac:dyDescent="0.3">
      <c r="B7980" s="3" t="s">
        <v>310</v>
      </c>
      <c r="C7980" s="4">
        <v>2022</v>
      </c>
      <c r="D7980" s="3" t="s">
        <v>1446</v>
      </c>
      <c r="E7980" s="4">
        <v>149834913</v>
      </c>
      <c r="F7980" s="4">
        <v>56330742</v>
      </c>
      <c r="G7980" s="4">
        <v>93504171</v>
      </c>
      <c r="H7980" s="4">
        <v>886400</v>
      </c>
      <c r="I7980" s="4">
        <v>273000000</v>
      </c>
      <c r="J7980" s="4">
        <v>3900000</v>
      </c>
      <c r="K7980" s="3" t="s">
        <v>1459</v>
      </c>
      <c r="L7980" s="4">
        <v>0.37595204530201848</v>
      </c>
    </row>
    <row r="7981" spans="2:12" x14ac:dyDescent="0.3">
      <c r="B7981" s="3" t="s">
        <v>310</v>
      </c>
      <c r="C7981" s="4">
        <v>2022</v>
      </c>
      <c r="D7981" s="3" t="s">
        <v>1448</v>
      </c>
      <c r="E7981" s="4">
        <v>219910671</v>
      </c>
      <c r="F7981" s="4">
        <v>95699122</v>
      </c>
      <c r="G7981" s="4">
        <v>124211549</v>
      </c>
      <c r="H7981" s="4">
        <v>3799842</v>
      </c>
      <c r="I7981" s="4">
        <v>1046000000</v>
      </c>
      <c r="J7981" s="4">
        <v>15000000</v>
      </c>
      <c r="K7981" s="3" t="s">
        <v>1459</v>
      </c>
      <c r="L7981" s="4">
        <v>0.43517270701247601</v>
      </c>
    </row>
    <row r="7982" spans="2:12" x14ac:dyDescent="0.3">
      <c r="B7982" s="3" t="s">
        <v>310</v>
      </c>
      <c r="C7982" s="4">
        <v>2022</v>
      </c>
      <c r="D7982" s="3" t="s">
        <v>1449</v>
      </c>
      <c r="E7982" s="4">
        <v>81350759</v>
      </c>
      <c r="F7982" s="4">
        <v>49204974</v>
      </c>
      <c r="G7982" s="4">
        <v>32145785</v>
      </c>
      <c r="H7982" s="4">
        <v>5270327</v>
      </c>
      <c r="I7982" s="4">
        <v>49000000</v>
      </c>
      <c r="J7982" s="4">
        <v>4800000</v>
      </c>
      <c r="K7982" s="3" t="s">
        <v>1459</v>
      </c>
      <c r="L7982" s="4">
        <v>0.60484959949789774</v>
      </c>
    </row>
    <row r="7983" spans="2:12" x14ac:dyDescent="0.3">
      <c r="B7983" s="3" t="s">
        <v>310</v>
      </c>
      <c r="C7983" s="4">
        <v>2022</v>
      </c>
      <c r="D7983" s="3" t="s">
        <v>1450</v>
      </c>
      <c r="E7983" s="4">
        <v>311244038</v>
      </c>
      <c r="F7983" s="4"/>
      <c r="G7983" s="4">
        <v>311244038</v>
      </c>
      <c r="H7983" s="4">
        <v>4892751</v>
      </c>
      <c r="I7983" s="4">
        <v>311244038</v>
      </c>
      <c r="J7983" s="4"/>
      <c r="K7983" s="3" t="s">
        <v>1451</v>
      </c>
      <c r="L7983" s="4"/>
    </row>
    <row r="7984" spans="2:12" x14ac:dyDescent="0.3">
      <c r="B7984" s="3" t="s">
        <v>310</v>
      </c>
      <c r="C7984" s="4">
        <v>2022</v>
      </c>
      <c r="D7984" s="3" t="s">
        <v>1452</v>
      </c>
      <c r="E7984" s="4">
        <v>0</v>
      </c>
      <c r="F7984" s="4">
        <v>0</v>
      </c>
      <c r="G7984" s="4">
        <v>0</v>
      </c>
      <c r="H7984" s="4">
        <v>0</v>
      </c>
      <c r="I7984" s="4">
        <v>0</v>
      </c>
      <c r="J7984" s="4">
        <v>0</v>
      </c>
      <c r="K7984" s="3" t="s">
        <v>1451</v>
      </c>
      <c r="L7984" s="4"/>
    </row>
    <row r="7985" spans="2:12" x14ac:dyDescent="0.3">
      <c r="B7985" s="3" t="s">
        <v>310</v>
      </c>
      <c r="C7985" s="4">
        <v>2022</v>
      </c>
      <c r="D7985" s="3" t="s">
        <v>1453</v>
      </c>
      <c r="E7985" s="4">
        <v>0</v>
      </c>
      <c r="F7985" s="4">
        <v>0</v>
      </c>
      <c r="G7985" s="4">
        <v>0</v>
      </c>
      <c r="H7985" s="4">
        <v>0</v>
      </c>
      <c r="I7985" s="4">
        <v>0</v>
      </c>
      <c r="J7985" s="4">
        <v>0</v>
      </c>
      <c r="K7985" s="3" t="s">
        <v>1451</v>
      </c>
      <c r="L7985" s="4"/>
    </row>
    <row r="7986" spans="2:12" x14ac:dyDescent="0.3">
      <c r="B7986" s="3" t="s">
        <v>310</v>
      </c>
      <c r="C7986" s="4">
        <v>2022</v>
      </c>
      <c r="D7986" s="3" t="s">
        <v>1454</v>
      </c>
      <c r="E7986" s="4">
        <v>47244916</v>
      </c>
      <c r="F7986" s="4">
        <v>34251022</v>
      </c>
      <c r="G7986" s="4">
        <v>12993894</v>
      </c>
      <c r="H7986" s="4">
        <v>753141</v>
      </c>
      <c r="I7986" s="4">
        <v>111000000</v>
      </c>
      <c r="J7986" s="4">
        <v>4900000</v>
      </c>
      <c r="K7986" s="3" t="s">
        <v>1459</v>
      </c>
      <c r="L7986" s="4">
        <v>0.72496735945090895</v>
      </c>
    </row>
    <row r="7987" spans="2:12" x14ac:dyDescent="0.3">
      <c r="B7987" s="3" t="s">
        <v>310</v>
      </c>
      <c r="C7987" s="4">
        <v>2022</v>
      </c>
      <c r="D7987" s="3" t="s">
        <v>1455</v>
      </c>
      <c r="E7987" s="4">
        <v>177691517</v>
      </c>
      <c r="F7987" s="4">
        <v>76640954</v>
      </c>
      <c r="G7987" s="4">
        <v>101050563</v>
      </c>
      <c r="H7987" s="4">
        <v>2671079</v>
      </c>
      <c r="I7987" s="4">
        <v>989000000</v>
      </c>
      <c r="J7987" s="4">
        <v>12900000</v>
      </c>
      <c r="K7987" s="3" t="s">
        <v>1459</v>
      </c>
      <c r="L7987" s="4">
        <v>0.43131464739535091</v>
      </c>
    </row>
    <row r="7988" spans="2:12" x14ac:dyDescent="0.3">
      <c r="B7988" s="3" t="s">
        <v>310</v>
      </c>
      <c r="C7988" s="4">
        <v>2022</v>
      </c>
      <c r="D7988" s="3" t="s">
        <v>1456</v>
      </c>
      <c r="E7988" s="4">
        <v>229151839</v>
      </c>
      <c r="F7988" s="4">
        <v>110873773</v>
      </c>
      <c r="G7988" s="4">
        <v>118278066</v>
      </c>
      <c r="H7988" s="4">
        <v>5604680</v>
      </c>
      <c r="I7988" s="4">
        <v>1393000000</v>
      </c>
      <c r="J7988" s="4">
        <v>24000000</v>
      </c>
      <c r="K7988" s="3" t="s">
        <v>1459</v>
      </c>
      <c r="L7988" s="4">
        <v>0.48384413358340972</v>
      </c>
    </row>
    <row r="7989" spans="2:12" x14ac:dyDescent="0.3">
      <c r="B7989" s="3" t="s">
        <v>310</v>
      </c>
      <c r="C7989" s="4">
        <v>2022</v>
      </c>
      <c r="D7989" s="3" t="s">
        <v>1457</v>
      </c>
      <c r="E7989" s="4">
        <v>167022959</v>
      </c>
      <c r="F7989" s="4">
        <v>62759540</v>
      </c>
      <c r="G7989" s="4">
        <v>104263419</v>
      </c>
      <c r="H7989" s="4">
        <v>3549526</v>
      </c>
      <c r="I7989" s="4">
        <v>764000000</v>
      </c>
      <c r="J7989" s="4">
        <v>11900000</v>
      </c>
      <c r="K7989" s="3" t="s">
        <v>1459</v>
      </c>
      <c r="L7989" s="4">
        <v>0.37575397044666176</v>
      </c>
    </row>
    <row r="7990" spans="2:12" x14ac:dyDescent="0.3">
      <c r="B7990" s="3" t="s">
        <v>310</v>
      </c>
      <c r="C7990" s="4">
        <v>2022</v>
      </c>
      <c r="D7990" s="3" t="s">
        <v>1458</v>
      </c>
      <c r="E7990" s="4">
        <v>47288521</v>
      </c>
      <c r="F7990" s="4"/>
      <c r="G7990" s="4">
        <v>47288521</v>
      </c>
      <c r="H7990" s="4">
        <v>23285479</v>
      </c>
      <c r="I7990" s="4">
        <v>47288521</v>
      </c>
      <c r="J7990" s="4"/>
      <c r="K7990" s="3" t="s">
        <v>1451</v>
      </c>
      <c r="L7990" s="4"/>
    </row>
    <row r="7991" spans="2:12" x14ac:dyDescent="0.3">
      <c r="B7991" s="3" t="s">
        <v>310</v>
      </c>
      <c r="C7991" s="4">
        <v>2023</v>
      </c>
      <c r="D7991" s="3" t="s">
        <v>1446</v>
      </c>
      <c r="E7991" s="4">
        <v>160510697</v>
      </c>
      <c r="F7991" s="4">
        <v>59438998</v>
      </c>
      <c r="G7991" s="4">
        <v>101071699</v>
      </c>
      <c r="H7991" s="4">
        <v>8806214</v>
      </c>
      <c r="I7991" s="4">
        <v>293000000</v>
      </c>
      <c r="J7991" s="4">
        <v>6500000</v>
      </c>
      <c r="K7991" s="3" t="s">
        <v>1459</v>
      </c>
      <c r="L7991" s="4">
        <v>0.37031175560841284</v>
      </c>
    </row>
    <row r="7992" spans="2:12" x14ac:dyDescent="0.3">
      <c r="B7992" s="3" t="s">
        <v>310</v>
      </c>
      <c r="C7992" s="4">
        <v>2023</v>
      </c>
      <c r="D7992" s="3" t="s">
        <v>1448</v>
      </c>
      <c r="E7992" s="4">
        <v>226833824</v>
      </c>
      <c r="F7992" s="4">
        <v>98140058</v>
      </c>
      <c r="G7992" s="4">
        <v>128693766</v>
      </c>
      <c r="H7992" s="4">
        <v>6923153</v>
      </c>
      <c r="I7992" s="4">
        <v>1109000000</v>
      </c>
      <c r="J7992" s="4">
        <v>15900000</v>
      </c>
      <c r="K7992" s="3" t="s">
        <v>1459</v>
      </c>
      <c r="L7992" s="4">
        <v>0.4326517812440529</v>
      </c>
    </row>
    <row r="7993" spans="2:12" x14ac:dyDescent="0.3">
      <c r="B7993" s="3" t="s">
        <v>310</v>
      </c>
      <c r="C7993" s="4">
        <v>2023</v>
      </c>
      <c r="D7993" s="3" t="s">
        <v>1449</v>
      </c>
      <c r="E7993" s="4">
        <v>87881975</v>
      </c>
      <c r="F7993" s="4">
        <v>56058234</v>
      </c>
      <c r="G7993" s="4">
        <v>31823741</v>
      </c>
      <c r="H7993" s="4">
        <v>8231721</v>
      </c>
      <c r="I7993" s="4">
        <v>72000000</v>
      </c>
      <c r="J7993" s="4">
        <v>6600000</v>
      </c>
      <c r="K7993" s="3" t="s">
        <v>1459</v>
      </c>
      <c r="L7993" s="4">
        <v>0.63788090788810792</v>
      </c>
    </row>
    <row r="7994" spans="2:12" x14ac:dyDescent="0.3">
      <c r="B7994" s="3" t="s">
        <v>310</v>
      </c>
      <c r="C7994" s="4">
        <v>2023</v>
      </c>
      <c r="D7994" s="3" t="s">
        <v>1450</v>
      </c>
      <c r="E7994" s="4">
        <v>322515811</v>
      </c>
      <c r="F7994" s="4"/>
      <c r="G7994" s="4">
        <v>322515811</v>
      </c>
      <c r="H7994" s="4">
        <v>4871773</v>
      </c>
      <c r="I7994" s="4">
        <v>322515811</v>
      </c>
      <c r="J7994" s="4"/>
      <c r="K7994" s="3" t="s">
        <v>1451</v>
      </c>
      <c r="L7994" s="4"/>
    </row>
    <row r="7995" spans="2:12" x14ac:dyDescent="0.3">
      <c r="B7995" s="3" t="s">
        <v>310</v>
      </c>
      <c r="C7995" s="4">
        <v>2023</v>
      </c>
      <c r="D7995" s="3" t="s">
        <v>1452</v>
      </c>
      <c r="E7995" s="4">
        <v>0</v>
      </c>
      <c r="F7995" s="4">
        <v>0</v>
      </c>
      <c r="G7995" s="4">
        <v>0</v>
      </c>
      <c r="H7995" s="4">
        <v>0</v>
      </c>
      <c r="I7995" s="4">
        <v>0</v>
      </c>
      <c r="J7995" s="4">
        <v>0</v>
      </c>
      <c r="K7995" s="3" t="s">
        <v>1459</v>
      </c>
      <c r="L7995" s="4"/>
    </row>
    <row r="7996" spans="2:12" x14ac:dyDescent="0.3">
      <c r="B7996" s="3" t="s">
        <v>310</v>
      </c>
      <c r="C7996" s="4">
        <v>2023</v>
      </c>
      <c r="D7996" s="3" t="s">
        <v>1453</v>
      </c>
      <c r="E7996" s="4">
        <v>0</v>
      </c>
      <c r="F7996" s="4">
        <v>0</v>
      </c>
      <c r="G7996" s="4">
        <v>0</v>
      </c>
      <c r="H7996" s="4">
        <v>0</v>
      </c>
      <c r="I7996" s="4">
        <v>0</v>
      </c>
      <c r="J7996" s="4">
        <v>0</v>
      </c>
      <c r="K7996" s="3" t="s">
        <v>1451</v>
      </c>
      <c r="L7996" s="4"/>
    </row>
    <row r="7997" spans="2:12" x14ac:dyDescent="0.3">
      <c r="B7997" s="3" t="s">
        <v>310</v>
      </c>
      <c r="C7997" s="4">
        <v>2023</v>
      </c>
      <c r="D7997" s="3" t="s">
        <v>1454</v>
      </c>
      <c r="E7997" s="4">
        <v>47457079</v>
      </c>
      <c r="F7997" s="4">
        <v>35470207</v>
      </c>
      <c r="G7997" s="4">
        <v>11986872</v>
      </c>
      <c r="H7997" s="4">
        <v>212163</v>
      </c>
      <c r="I7997" s="4">
        <v>119000000</v>
      </c>
      <c r="J7997" s="4">
        <v>5100000</v>
      </c>
      <c r="K7997" s="3" t="s">
        <v>1459</v>
      </c>
      <c r="L7997" s="4">
        <v>0.74741656560868397</v>
      </c>
    </row>
    <row r="7998" spans="2:12" x14ac:dyDescent="0.3">
      <c r="B7998" s="3" t="s">
        <v>310</v>
      </c>
      <c r="C7998" s="4">
        <v>2023</v>
      </c>
      <c r="D7998" s="3" t="s">
        <v>1455</v>
      </c>
      <c r="E7998" s="4">
        <v>181037727</v>
      </c>
      <c r="F7998" s="4">
        <v>78734364</v>
      </c>
      <c r="G7998" s="4">
        <v>102303363</v>
      </c>
      <c r="H7998" s="4">
        <v>3346210</v>
      </c>
      <c r="I7998" s="4">
        <v>1023000000</v>
      </c>
      <c r="J7998" s="4">
        <v>14500000</v>
      </c>
      <c r="K7998" s="3" t="s">
        <v>1459</v>
      </c>
      <c r="L7998" s="4">
        <v>0.43490583595318782</v>
      </c>
    </row>
    <row r="7999" spans="2:12" x14ac:dyDescent="0.3">
      <c r="B7999" s="3" t="s">
        <v>310</v>
      </c>
      <c r="C7999" s="4">
        <v>2023</v>
      </c>
      <c r="D7999" s="3" t="s">
        <v>1456</v>
      </c>
      <c r="E7999" s="4">
        <v>237184010</v>
      </c>
      <c r="F7999" s="4">
        <v>116391900</v>
      </c>
      <c r="G7999" s="4">
        <v>120792110</v>
      </c>
      <c r="H7999" s="4">
        <v>8032171</v>
      </c>
      <c r="I7999" s="4">
        <v>1433000000</v>
      </c>
      <c r="J7999" s="4">
        <v>24500000</v>
      </c>
      <c r="K7999" s="3" t="s">
        <v>1459</v>
      </c>
      <c r="L7999" s="4">
        <v>0.49072405850630485</v>
      </c>
    </row>
    <row r="8000" spans="2:12" x14ac:dyDescent="0.3">
      <c r="B8000" s="3" t="s">
        <v>310</v>
      </c>
      <c r="C8000" s="4">
        <v>2023</v>
      </c>
      <c r="D8000" s="3" t="s">
        <v>1457</v>
      </c>
      <c r="E8000" s="4">
        <v>172957746</v>
      </c>
      <c r="F8000" s="4">
        <v>64954352</v>
      </c>
      <c r="G8000" s="4">
        <v>108003394</v>
      </c>
      <c r="H8000" s="4">
        <v>5941786</v>
      </c>
      <c r="I8000" s="4">
        <v>791000000</v>
      </c>
      <c r="J8000" s="4">
        <v>12800000</v>
      </c>
      <c r="K8000" s="3" t="s">
        <v>1459</v>
      </c>
      <c r="L8000" s="4">
        <v>0.37555040755445551</v>
      </c>
    </row>
    <row r="8001" spans="2:12" x14ac:dyDescent="0.3">
      <c r="B8001" s="3" t="s">
        <v>310</v>
      </c>
      <c r="C8001" s="4">
        <v>2023</v>
      </c>
      <c r="D8001" s="3" t="s">
        <v>1458</v>
      </c>
      <c r="E8001" s="4">
        <v>64457238</v>
      </c>
      <c r="F8001" s="4"/>
      <c r="G8001" s="4">
        <v>64457238</v>
      </c>
      <c r="H8001" s="4">
        <v>16789277</v>
      </c>
      <c r="I8001" s="4">
        <v>64457238</v>
      </c>
      <c r="J8001" s="4"/>
      <c r="K8001" s="3" t="s">
        <v>1451</v>
      </c>
      <c r="L8001" s="4"/>
    </row>
    <row r="8002" spans="2:12" x14ac:dyDescent="0.3">
      <c r="B8002" s="3" t="s">
        <v>310</v>
      </c>
      <c r="C8002" s="4">
        <v>2024</v>
      </c>
      <c r="D8002" s="3" t="s">
        <v>1446</v>
      </c>
      <c r="E8002" s="4">
        <v>169086044</v>
      </c>
      <c r="F8002" s="4">
        <v>62738242</v>
      </c>
      <c r="G8002" s="4">
        <v>106347802</v>
      </c>
      <c r="H8002" s="4">
        <v>8834002</v>
      </c>
      <c r="I8002" s="4">
        <v>278000000</v>
      </c>
      <c r="J8002" s="4">
        <v>6400000</v>
      </c>
      <c r="K8002" s="3" t="s">
        <v>1459</v>
      </c>
      <c r="L8002" s="4">
        <v>0.37104328965198335</v>
      </c>
    </row>
    <row r="8003" spans="2:12" x14ac:dyDescent="0.3">
      <c r="B8003" s="3" t="s">
        <v>310</v>
      </c>
      <c r="C8003" s="4">
        <v>2024</v>
      </c>
      <c r="D8003" s="3" t="s">
        <v>1448</v>
      </c>
      <c r="E8003" s="4">
        <v>229805349</v>
      </c>
      <c r="F8003" s="4">
        <v>100638949</v>
      </c>
      <c r="G8003" s="4">
        <v>129166400</v>
      </c>
      <c r="H8003" s="4">
        <v>2971525</v>
      </c>
      <c r="I8003" s="4">
        <v>1185000000</v>
      </c>
      <c r="J8003" s="4">
        <v>16900000</v>
      </c>
      <c r="K8003" s="3" t="s">
        <v>1459</v>
      </c>
      <c r="L8003" s="4">
        <v>0.43793127287041522</v>
      </c>
    </row>
    <row r="8004" spans="2:12" x14ac:dyDescent="0.3">
      <c r="B8004" s="3" t="s">
        <v>310</v>
      </c>
      <c r="C8004" s="4">
        <v>2024</v>
      </c>
      <c r="D8004" s="3" t="s">
        <v>1449</v>
      </c>
      <c r="E8004" s="4">
        <v>95452254</v>
      </c>
      <c r="F8004" s="4">
        <v>61149608</v>
      </c>
      <c r="G8004" s="4">
        <v>34302646</v>
      </c>
      <c r="H8004" s="4">
        <v>10303998</v>
      </c>
      <c r="I8004" s="4">
        <v>76000000</v>
      </c>
      <c r="J8004" s="4">
        <v>7000000</v>
      </c>
      <c r="K8004" s="3" t="s">
        <v>1459</v>
      </c>
      <c r="L8004" s="4">
        <v>0.64063031974079943</v>
      </c>
    </row>
    <row r="8005" spans="2:12" x14ac:dyDescent="0.3">
      <c r="B8005" s="3" t="s">
        <v>310</v>
      </c>
      <c r="C8005" s="4">
        <v>2024</v>
      </c>
      <c r="D8005" s="3" t="s">
        <v>1450</v>
      </c>
      <c r="E8005" s="4">
        <v>343097348</v>
      </c>
      <c r="F8005" s="4"/>
      <c r="G8005" s="4">
        <v>343097348</v>
      </c>
      <c r="H8005" s="4">
        <v>22181537</v>
      </c>
      <c r="I8005" s="4">
        <v>343097348</v>
      </c>
      <c r="J8005" s="4"/>
      <c r="K8005" s="3" t="s">
        <v>1451</v>
      </c>
      <c r="L8005" s="4"/>
    </row>
    <row r="8006" spans="2:12" x14ac:dyDescent="0.3">
      <c r="B8006" s="3" t="s">
        <v>310</v>
      </c>
      <c r="C8006" s="4">
        <v>2024</v>
      </c>
      <c r="D8006" s="3" t="s">
        <v>1452</v>
      </c>
      <c r="E8006" s="4">
        <v>0</v>
      </c>
      <c r="F8006" s="4">
        <v>0</v>
      </c>
      <c r="G8006" s="4">
        <v>0</v>
      </c>
      <c r="H8006" s="4">
        <v>0</v>
      </c>
      <c r="I8006" s="4">
        <v>0</v>
      </c>
      <c r="J8006" s="4">
        <v>0</v>
      </c>
      <c r="K8006" s="3"/>
      <c r="L8006" s="4"/>
    </row>
    <row r="8007" spans="2:12" x14ac:dyDescent="0.3">
      <c r="B8007" s="3" t="s">
        <v>310</v>
      </c>
      <c r="C8007" s="4">
        <v>2024</v>
      </c>
      <c r="D8007" s="3" t="s">
        <v>1453</v>
      </c>
      <c r="E8007" s="4">
        <v>0</v>
      </c>
      <c r="F8007" s="4">
        <v>0</v>
      </c>
      <c r="G8007" s="4">
        <v>0</v>
      </c>
      <c r="H8007" s="4">
        <v>0</v>
      </c>
      <c r="I8007" s="4">
        <v>0</v>
      </c>
      <c r="J8007" s="4">
        <v>0</v>
      </c>
      <c r="K8007" s="3" t="s">
        <v>1451</v>
      </c>
      <c r="L8007" s="4"/>
    </row>
    <row r="8008" spans="2:12" x14ac:dyDescent="0.3">
      <c r="B8008" s="3" t="s">
        <v>310</v>
      </c>
      <c r="C8008" s="4">
        <v>2024</v>
      </c>
      <c r="D8008" s="3" t="s">
        <v>1454</v>
      </c>
      <c r="E8008" s="4">
        <v>48224152</v>
      </c>
      <c r="F8008" s="4">
        <v>36694689</v>
      </c>
      <c r="G8008" s="4">
        <v>11529463</v>
      </c>
      <c r="H8008" s="4">
        <v>767073</v>
      </c>
      <c r="I8008" s="4">
        <v>173000000</v>
      </c>
      <c r="J8008" s="4">
        <v>6500000</v>
      </c>
      <c r="K8008" s="3" t="s">
        <v>1459</v>
      </c>
      <c r="L8008" s="4">
        <v>0.76091932109039473</v>
      </c>
    </row>
    <row r="8009" spans="2:12" x14ac:dyDescent="0.3">
      <c r="B8009" s="3" t="s">
        <v>310</v>
      </c>
      <c r="C8009" s="4">
        <v>2024</v>
      </c>
      <c r="D8009" s="3" t="s">
        <v>1455</v>
      </c>
      <c r="E8009" s="4">
        <v>184832057</v>
      </c>
      <c r="F8009" s="4">
        <v>80800880</v>
      </c>
      <c r="G8009" s="4">
        <v>104031177</v>
      </c>
      <c r="H8009" s="4">
        <v>3794330</v>
      </c>
      <c r="I8009" s="4">
        <v>1106000000</v>
      </c>
      <c r="J8009" s="4">
        <v>15800000</v>
      </c>
      <c r="K8009" s="3" t="s">
        <v>1459</v>
      </c>
      <c r="L8009" s="4">
        <v>0.43715836587805762</v>
      </c>
    </row>
    <row r="8010" spans="2:12" x14ac:dyDescent="0.3">
      <c r="B8010" s="3" t="s">
        <v>310</v>
      </c>
      <c r="C8010" s="4">
        <v>2024</v>
      </c>
      <c r="D8010" s="3" t="s">
        <v>1456</v>
      </c>
      <c r="E8010" s="4">
        <v>241756053</v>
      </c>
      <c r="F8010" s="4">
        <v>122151593</v>
      </c>
      <c r="G8010" s="4">
        <v>119604460</v>
      </c>
      <c r="H8010" s="4">
        <v>4572043</v>
      </c>
      <c r="I8010" s="4">
        <v>1527000000</v>
      </c>
      <c r="J8010" s="4">
        <v>26500000</v>
      </c>
      <c r="K8010" s="3" t="s">
        <v>1459</v>
      </c>
      <c r="L8010" s="4">
        <v>0.50526798185276456</v>
      </c>
    </row>
    <row r="8011" spans="2:12" x14ac:dyDescent="0.3">
      <c r="B8011" s="3" t="s">
        <v>310</v>
      </c>
      <c r="C8011" s="4">
        <v>2024</v>
      </c>
      <c r="D8011" s="3" t="s">
        <v>1457</v>
      </c>
      <c r="E8011" s="4">
        <v>177034980</v>
      </c>
      <c r="F8011" s="4">
        <v>67204527</v>
      </c>
      <c r="G8011" s="4">
        <v>109830453</v>
      </c>
      <c r="H8011" s="4">
        <v>4091145</v>
      </c>
      <c r="I8011" s="4">
        <v>835000000</v>
      </c>
      <c r="J8011" s="4">
        <v>13200000</v>
      </c>
      <c r="K8011" s="3" t="s">
        <v>1459</v>
      </c>
      <c r="L8011" s="4">
        <v>0.37961157167922405</v>
      </c>
    </row>
    <row r="8012" spans="2:12" x14ac:dyDescent="0.3">
      <c r="B8012" s="3" t="s">
        <v>310</v>
      </c>
      <c r="C8012" s="4">
        <v>2024</v>
      </c>
      <c r="D8012" s="3" t="s">
        <v>1458</v>
      </c>
      <c r="E8012" s="4">
        <v>103275824</v>
      </c>
      <c r="F8012" s="4"/>
      <c r="G8012" s="4">
        <v>103275824</v>
      </c>
      <c r="H8012" s="4">
        <v>38901914</v>
      </c>
      <c r="I8012" s="4">
        <v>103275824</v>
      </c>
      <c r="J8012" s="4"/>
      <c r="K8012" s="3" t="s">
        <v>1451</v>
      </c>
      <c r="L8012" s="4"/>
    </row>
    <row r="8013" spans="2:12" x14ac:dyDescent="0.3">
      <c r="B8013" s="3" t="s">
        <v>312</v>
      </c>
      <c r="C8013" s="4">
        <v>2019</v>
      </c>
      <c r="D8013" s="3" t="s">
        <v>1446</v>
      </c>
      <c r="E8013" s="4">
        <v>2582694</v>
      </c>
      <c r="F8013" s="4">
        <v>992082</v>
      </c>
      <c r="G8013" s="4">
        <v>1590612</v>
      </c>
      <c r="H8013" s="4">
        <v>4906</v>
      </c>
      <c r="I8013" s="4">
        <v>0</v>
      </c>
      <c r="J8013" s="4">
        <v>0</v>
      </c>
      <c r="K8013" s="3" t="s">
        <v>1447</v>
      </c>
      <c r="L8013" s="4">
        <v>0.38412680712465358</v>
      </c>
    </row>
    <row r="8014" spans="2:12" x14ac:dyDescent="0.3">
      <c r="B8014" s="3" t="s">
        <v>312</v>
      </c>
      <c r="C8014" s="4">
        <v>2019</v>
      </c>
      <c r="D8014" s="3" t="s">
        <v>1448</v>
      </c>
      <c r="E8014" s="4">
        <v>0</v>
      </c>
      <c r="F8014" s="4">
        <v>0</v>
      </c>
      <c r="G8014" s="4">
        <v>0</v>
      </c>
      <c r="H8014" s="4">
        <v>0</v>
      </c>
      <c r="I8014" s="4">
        <v>0</v>
      </c>
      <c r="J8014" s="4">
        <v>0</v>
      </c>
      <c r="K8014" s="3" t="s">
        <v>1451</v>
      </c>
      <c r="L8014" s="4"/>
    </row>
    <row r="8015" spans="2:12" x14ac:dyDescent="0.3">
      <c r="B8015" s="3" t="s">
        <v>312</v>
      </c>
      <c r="C8015" s="4">
        <v>2019</v>
      </c>
      <c r="D8015" s="3" t="s">
        <v>1449</v>
      </c>
      <c r="E8015" s="4">
        <v>2406340</v>
      </c>
      <c r="F8015" s="4">
        <v>1522468</v>
      </c>
      <c r="G8015" s="4">
        <v>883872</v>
      </c>
      <c r="H8015" s="4">
        <v>63330</v>
      </c>
      <c r="I8015" s="4">
        <v>0</v>
      </c>
      <c r="J8015" s="4">
        <v>0</v>
      </c>
      <c r="K8015" s="3" t="s">
        <v>1447</v>
      </c>
      <c r="L8015" s="4">
        <v>0.63269030976503737</v>
      </c>
    </row>
    <row r="8016" spans="2:12" x14ac:dyDescent="0.3">
      <c r="B8016" s="3" t="s">
        <v>312</v>
      </c>
      <c r="C8016" s="4">
        <v>2019</v>
      </c>
      <c r="D8016" s="3" t="s">
        <v>1450</v>
      </c>
      <c r="E8016" s="4">
        <v>1256899</v>
      </c>
      <c r="F8016" s="4"/>
      <c r="G8016" s="4">
        <v>1256899</v>
      </c>
      <c r="H8016" s="4">
        <v>0</v>
      </c>
      <c r="I8016" s="4">
        <v>1256899</v>
      </c>
      <c r="J8016" s="4"/>
      <c r="K8016" s="3" t="s">
        <v>1451</v>
      </c>
      <c r="L8016" s="4"/>
    </row>
    <row r="8017" spans="2:12" x14ac:dyDescent="0.3">
      <c r="B8017" s="3" t="s">
        <v>312</v>
      </c>
      <c r="C8017" s="4">
        <v>2019</v>
      </c>
      <c r="D8017" s="3" t="s">
        <v>1452</v>
      </c>
      <c r="E8017" s="4">
        <v>0</v>
      </c>
      <c r="F8017" s="4">
        <v>0</v>
      </c>
      <c r="G8017" s="4">
        <v>0</v>
      </c>
      <c r="H8017" s="4">
        <v>0</v>
      </c>
      <c r="I8017" s="4">
        <v>0</v>
      </c>
      <c r="J8017" s="4">
        <v>0</v>
      </c>
      <c r="K8017" s="3" t="s">
        <v>1451</v>
      </c>
      <c r="L8017" s="4"/>
    </row>
    <row r="8018" spans="2:12" x14ac:dyDescent="0.3">
      <c r="B8018" s="3" t="s">
        <v>312</v>
      </c>
      <c r="C8018" s="4">
        <v>2019</v>
      </c>
      <c r="D8018" s="3" t="s">
        <v>1453</v>
      </c>
      <c r="E8018" s="4">
        <v>0</v>
      </c>
      <c r="F8018" s="4">
        <v>0</v>
      </c>
      <c r="G8018" s="4">
        <v>0</v>
      </c>
      <c r="H8018" s="4">
        <v>1471457</v>
      </c>
      <c r="I8018" s="4">
        <v>0</v>
      </c>
      <c r="J8018" s="4">
        <v>0</v>
      </c>
      <c r="K8018" s="3" t="s">
        <v>1451</v>
      </c>
      <c r="L8018" s="4"/>
    </row>
    <row r="8019" spans="2:12" x14ac:dyDescent="0.3">
      <c r="B8019" s="3" t="s">
        <v>312</v>
      </c>
      <c r="C8019" s="4">
        <v>2019</v>
      </c>
      <c r="D8019" s="3" t="s">
        <v>1454</v>
      </c>
      <c r="E8019" s="4">
        <v>0</v>
      </c>
      <c r="F8019" s="4">
        <v>0</v>
      </c>
      <c r="G8019" s="4">
        <v>0</v>
      </c>
      <c r="H8019" s="4">
        <v>0</v>
      </c>
      <c r="I8019" s="4">
        <v>0</v>
      </c>
      <c r="J8019" s="4">
        <v>0</v>
      </c>
      <c r="K8019" s="3" t="s">
        <v>1451</v>
      </c>
      <c r="L8019" s="4"/>
    </row>
    <row r="8020" spans="2:12" x14ac:dyDescent="0.3">
      <c r="B8020" s="3" t="s">
        <v>312</v>
      </c>
      <c r="C8020" s="4">
        <v>2019</v>
      </c>
      <c r="D8020" s="3" t="s">
        <v>1455</v>
      </c>
      <c r="E8020" s="4">
        <v>1447484</v>
      </c>
      <c r="F8020" s="4">
        <v>1208393</v>
      </c>
      <c r="G8020" s="4">
        <v>239091</v>
      </c>
      <c r="H8020" s="4">
        <v>0</v>
      </c>
      <c r="I8020" s="4">
        <v>0</v>
      </c>
      <c r="J8020" s="4">
        <v>0</v>
      </c>
      <c r="K8020" s="3" t="s">
        <v>1447</v>
      </c>
      <c r="L8020" s="4">
        <v>0.83482304467614155</v>
      </c>
    </row>
    <row r="8021" spans="2:12" x14ac:dyDescent="0.3">
      <c r="B8021" s="3" t="s">
        <v>312</v>
      </c>
      <c r="C8021" s="4">
        <v>2019</v>
      </c>
      <c r="D8021" s="3" t="s">
        <v>1456</v>
      </c>
      <c r="E8021" s="4">
        <v>3106544</v>
      </c>
      <c r="F8021" s="4">
        <v>1628730</v>
      </c>
      <c r="G8021" s="4">
        <v>1477814</v>
      </c>
      <c r="H8021" s="4">
        <v>157197</v>
      </c>
      <c r="I8021" s="4">
        <v>0</v>
      </c>
      <c r="J8021" s="4">
        <v>0</v>
      </c>
      <c r="K8021" s="3" t="s">
        <v>1459</v>
      </c>
      <c r="L8021" s="4">
        <v>0.52429001488470794</v>
      </c>
    </row>
    <row r="8022" spans="2:12" x14ac:dyDescent="0.3">
      <c r="B8022" s="3" t="s">
        <v>312</v>
      </c>
      <c r="C8022" s="4">
        <v>2019</v>
      </c>
      <c r="D8022" s="3" t="s">
        <v>1457</v>
      </c>
      <c r="E8022" s="4">
        <v>2137097</v>
      </c>
      <c r="F8022" s="4">
        <v>813048</v>
      </c>
      <c r="G8022" s="4">
        <v>1324049</v>
      </c>
      <c r="H8022" s="4">
        <v>41501</v>
      </c>
      <c r="I8022" s="4">
        <v>0</v>
      </c>
      <c r="J8022" s="4">
        <v>0</v>
      </c>
      <c r="K8022" s="3" t="s">
        <v>1447</v>
      </c>
      <c r="L8022" s="4">
        <v>0.38044506168882369</v>
      </c>
    </row>
    <row r="8023" spans="2:12" x14ac:dyDescent="0.3">
      <c r="B8023" s="3" t="s">
        <v>312</v>
      </c>
      <c r="C8023" s="4">
        <v>2019</v>
      </c>
      <c r="D8023" s="3" t="s">
        <v>1458</v>
      </c>
      <c r="E8023" s="4">
        <v>1807521</v>
      </c>
      <c r="F8023" s="4"/>
      <c r="G8023" s="4">
        <v>1807521</v>
      </c>
      <c r="H8023" s="4">
        <v>0</v>
      </c>
      <c r="I8023" s="4">
        <v>1807521</v>
      </c>
      <c r="J8023" s="4"/>
      <c r="K8023" s="3" t="s">
        <v>1451</v>
      </c>
      <c r="L8023" s="4"/>
    </row>
    <row r="8024" spans="2:12" x14ac:dyDescent="0.3">
      <c r="B8024" s="3" t="s">
        <v>312</v>
      </c>
      <c r="C8024" s="4">
        <v>2020</v>
      </c>
      <c r="D8024" s="3" t="s">
        <v>1446</v>
      </c>
      <c r="E8024" s="4">
        <v>2614354</v>
      </c>
      <c r="F8024" s="4">
        <v>1057209</v>
      </c>
      <c r="G8024" s="4">
        <v>1557145</v>
      </c>
      <c r="H8024" s="4">
        <v>31660</v>
      </c>
      <c r="I8024" s="4">
        <v>0</v>
      </c>
      <c r="J8024" s="4">
        <v>0</v>
      </c>
      <c r="K8024" s="3" t="s">
        <v>1447</v>
      </c>
      <c r="L8024" s="4">
        <v>0.40438632258676521</v>
      </c>
    </row>
    <row r="8025" spans="2:12" x14ac:dyDescent="0.3">
      <c r="B8025" s="3" t="s">
        <v>312</v>
      </c>
      <c r="C8025" s="4">
        <v>2020</v>
      </c>
      <c r="D8025" s="3" t="s">
        <v>1448</v>
      </c>
      <c r="E8025" s="4">
        <v>0</v>
      </c>
      <c r="F8025" s="4">
        <v>0</v>
      </c>
      <c r="G8025" s="4">
        <v>0</v>
      </c>
      <c r="H8025" s="4">
        <v>0</v>
      </c>
      <c r="I8025" s="4">
        <v>0</v>
      </c>
      <c r="J8025" s="4">
        <v>0</v>
      </c>
      <c r="K8025" s="3" t="s">
        <v>1451</v>
      </c>
      <c r="L8025" s="4"/>
    </row>
    <row r="8026" spans="2:12" x14ac:dyDescent="0.3">
      <c r="B8026" s="3" t="s">
        <v>312</v>
      </c>
      <c r="C8026" s="4">
        <v>2020</v>
      </c>
      <c r="D8026" s="3" t="s">
        <v>1449</v>
      </c>
      <c r="E8026" s="4">
        <v>2509818</v>
      </c>
      <c r="F8026" s="4">
        <v>1714951</v>
      </c>
      <c r="G8026" s="4">
        <v>794867</v>
      </c>
      <c r="H8026" s="4">
        <v>13481</v>
      </c>
      <c r="I8026" s="4">
        <v>0</v>
      </c>
      <c r="J8026" s="4">
        <v>0</v>
      </c>
      <c r="K8026" s="3" t="s">
        <v>1447</v>
      </c>
      <c r="L8026" s="4">
        <v>0.6832969561936364</v>
      </c>
    </row>
    <row r="8027" spans="2:12" x14ac:dyDescent="0.3">
      <c r="B8027" s="3" t="s">
        <v>312</v>
      </c>
      <c r="C8027" s="4">
        <v>2020</v>
      </c>
      <c r="D8027" s="3" t="s">
        <v>1450</v>
      </c>
      <c r="E8027" s="4">
        <v>1256899</v>
      </c>
      <c r="F8027" s="4"/>
      <c r="G8027" s="4">
        <v>1256899</v>
      </c>
      <c r="H8027" s="4">
        <v>0</v>
      </c>
      <c r="I8027" s="4">
        <v>1256899</v>
      </c>
      <c r="J8027" s="4"/>
      <c r="K8027" s="3" t="s">
        <v>1451</v>
      </c>
      <c r="L8027" s="4"/>
    </row>
    <row r="8028" spans="2:12" x14ac:dyDescent="0.3">
      <c r="B8028" s="3" t="s">
        <v>312</v>
      </c>
      <c r="C8028" s="4">
        <v>2020</v>
      </c>
      <c r="D8028" s="3" t="s">
        <v>1452</v>
      </c>
      <c r="E8028" s="4">
        <v>0</v>
      </c>
      <c r="F8028" s="4">
        <v>0</v>
      </c>
      <c r="G8028" s="4">
        <v>0</v>
      </c>
      <c r="H8028" s="4">
        <v>0</v>
      </c>
      <c r="I8028" s="4">
        <v>0</v>
      </c>
      <c r="J8028" s="4">
        <v>0</v>
      </c>
      <c r="K8028" s="3" t="s">
        <v>1451</v>
      </c>
      <c r="L8028" s="4"/>
    </row>
    <row r="8029" spans="2:12" x14ac:dyDescent="0.3">
      <c r="B8029" s="3" t="s">
        <v>312</v>
      </c>
      <c r="C8029" s="4">
        <v>2020</v>
      </c>
      <c r="D8029" s="3" t="s">
        <v>1453</v>
      </c>
      <c r="E8029" s="4">
        <v>0</v>
      </c>
      <c r="F8029" s="4">
        <v>0</v>
      </c>
      <c r="G8029" s="4">
        <v>0</v>
      </c>
      <c r="H8029" s="4">
        <v>0</v>
      </c>
      <c r="I8029" s="4">
        <v>0</v>
      </c>
      <c r="J8029" s="4">
        <v>0</v>
      </c>
      <c r="K8029" s="3" t="s">
        <v>1451</v>
      </c>
      <c r="L8029" s="4"/>
    </row>
    <row r="8030" spans="2:12" x14ac:dyDescent="0.3">
      <c r="B8030" s="3" t="s">
        <v>312</v>
      </c>
      <c r="C8030" s="4">
        <v>2020</v>
      </c>
      <c r="D8030" s="3" t="s">
        <v>1454</v>
      </c>
      <c r="E8030" s="4">
        <v>0</v>
      </c>
      <c r="F8030" s="4">
        <v>0</v>
      </c>
      <c r="G8030" s="4">
        <v>0</v>
      </c>
      <c r="H8030" s="4">
        <v>0</v>
      </c>
      <c r="I8030" s="4">
        <v>0</v>
      </c>
      <c r="J8030" s="4">
        <v>0</v>
      </c>
      <c r="K8030" s="3" t="s">
        <v>1451</v>
      </c>
      <c r="L8030" s="4"/>
    </row>
    <row r="8031" spans="2:12" x14ac:dyDescent="0.3">
      <c r="B8031" s="3" t="s">
        <v>312</v>
      </c>
      <c r="C8031" s="4">
        <v>2020</v>
      </c>
      <c r="D8031" s="3" t="s">
        <v>1455</v>
      </c>
      <c r="E8031" s="4">
        <v>3546191</v>
      </c>
      <c r="F8031" s="4">
        <v>1310743</v>
      </c>
      <c r="G8031" s="4">
        <v>2235448</v>
      </c>
      <c r="H8031" s="4">
        <v>291186</v>
      </c>
      <c r="I8031" s="4">
        <v>0</v>
      </c>
      <c r="J8031" s="4">
        <v>0</v>
      </c>
      <c r="K8031" s="3" t="s">
        <v>1447</v>
      </c>
      <c r="L8031" s="4">
        <v>0.36961996688841631</v>
      </c>
    </row>
    <row r="8032" spans="2:12" x14ac:dyDescent="0.3">
      <c r="B8032" s="3" t="s">
        <v>312</v>
      </c>
      <c r="C8032" s="4">
        <v>2020</v>
      </c>
      <c r="D8032" s="3" t="s">
        <v>1456</v>
      </c>
      <c r="E8032" s="4">
        <v>3173421</v>
      </c>
      <c r="F8032" s="4">
        <v>1707470</v>
      </c>
      <c r="G8032" s="4">
        <v>1465951</v>
      </c>
      <c r="H8032" s="4">
        <v>66877</v>
      </c>
      <c r="I8032" s="4">
        <v>0</v>
      </c>
      <c r="J8032" s="4">
        <v>0</v>
      </c>
      <c r="K8032" s="3" t="s">
        <v>1459</v>
      </c>
      <c r="L8032" s="4">
        <v>0.53805341302020748</v>
      </c>
    </row>
    <row r="8033" spans="2:12" x14ac:dyDescent="0.3">
      <c r="B8033" s="3" t="s">
        <v>312</v>
      </c>
      <c r="C8033" s="4">
        <v>2020</v>
      </c>
      <c r="D8033" s="3" t="s">
        <v>1457</v>
      </c>
      <c r="E8033" s="4">
        <v>2185516</v>
      </c>
      <c r="F8033" s="4">
        <v>856173</v>
      </c>
      <c r="G8033" s="4">
        <v>1329343</v>
      </c>
      <c r="H8033" s="4">
        <v>48419</v>
      </c>
      <c r="I8033" s="4">
        <v>0</v>
      </c>
      <c r="J8033" s="4">
        <v>0</v>
      </c>
      <c r="K8033" s="3" t="s">
        <v>1447</v>
      </c>
      <c r="L8033" s="4">
        <v>0.39174867628514271</v>
      </c>
    </row>
    <row r="8034" spans="2:12" x14ac:dyDescent="0.3">
      <c r="B8034" s="3" t="s">
        <v>312</v>
      </c>
      <c r="C8034" s="4">
        <v>2020</v>
      </c>
      <c r="D8034" s="3" t="s">
        <v>1458</v>
      </c>
      <c r="E8034" s="4">
        <v>0</v>
      </c>
      <c r="F8034" s="4"/>
      <c r="G8034" s="4">
        <v>0</v>
      </c>
      <c r="H8034" s="4">
        <v>0</v>
      </c>
      <c r="I8034" s="4">
        <v>0</v>
      </c>
      <c r="J8034" s="4"/>
      <c r="K8034" s="3" t="s">
        <v>1451</v>
      </c>
      <c r="L8034" s="4"/>
    </row>
    <row r="8035" spans="2:12" x14ac:dyDescent="0.3">
      <c r="B8035" s="3" t="s">
        <v>312</v>
      </c>
      <c r="C8035" s="4">
        <v>2021</v>
      </c>
      <c r="D8035" s="3" t="s">
        <v>1446</v>
      </c>
      <c r="E8035" s="4">
        <v>2666080</v>
      </c>
      <c r="F8035" s="4">
        <v>1124898</v>
      </c>
      <c r="G8035" s="4">
        <v>1541182</v>
      </c>
      <c r="H8035" s="4">
        <v>51726</v>
      </c>
      <c r="I8035" s="4">
        <v>0</v>
      </c>
      <c r="J8035" s="4">
        <v>0</v>
      </c>
      <c r="K8035" s="3" t="s">
        <v>1447</v>
      </c>
      <c r="L8035" s="4">
        <v>0.4219295745063914</v>
      </c>
    </row>
    <row r="8036" spans="2:12" x14ac:dyDescent="0.3">
      <c r="B8036" s="3" t="s">
        <v>312</v>
      </c>
      <c r="C8036" s="4">
        <v>2021</v>
      </c>
      <c r="D8036" s="3" t="s">
        <v>1448</v>
      </c>
      <c r="E8036" s="4">
        <v>0</v>
      </c>
      <c r="F8036" s="4">
        <v>0</v>
      </c>
      <c r="G8036" s="4">
        <v>0</v>
      </c>
      <c r="H8036" s="4">
        <v>0</v>
      </c>
      <c r="I8036" s="4">
        <v>0</v>
      </c>
      <c r="J8036" s="4">
        <v>0</v>
      </c>
      <c r="K8036" s="3" t="s">
        <v>1451</v>
      </c>
      <c r="L8036" s="4"/>
    </row>
    <row r="8037" spans="2:12" x14ac:dyDescent="0.3">
      <c r="B8037" s="3" t="s">
        <v>312</v>
      </c>
      <c r="C8037" s="4">
        <v>2021</v>
      </c>
      <c r="D8037" s="3" t="s">
        <v>1449</v>
      </c>
      <c r="E8037" s="4">
        <v>2374625</v>
      </c>
      <c r="F8037" s="4">
        <v>1630158</v>
      </c>
      <c r="G8037" s="4">
        <v>744467</v>
      </c>
      <c r="H8037" s="4">
        <v>53125</v>
      </c>
      <c r="I8037" s="4">
        <v>0</v>
      </c>
      <c r="J8037" s="4">
        <v>0</v>
      </c>
      <c r="K8037" s="3" t="s">
        <v>1447</v>
      </c>
      <c r="L8037" s="4">
        <v>0.68649070905932519</v>
      </c>
    </row>
    <row r="8038" spans="2:12" x14ac:dyDescent="0.3">
      <c r="B8038" s="3" t="s">
        <v>312</v>
      </c>
      <c r="C8038" s="4">
        <v>2021</v>
      </c>
      <c r="D8038" s="3" t="s">
        <v>1450</v>
      </c>
      <c r="E8038" s="4">
        <v>1256899</v>
      </c>
      <c r="F8038" s="4"/>
      <c r="G8038" s="4">
        <v>1256899</v>
      </c>
      <c r="H8038" s="4">
        <v>0</v>
      </c>
      <c r="I8038" s="4">
        <v>1256899</v>
      </c>
      <c r="J8038" s="4"/>
      <c r="K8038" s="3" t="s">
        <v>1451</v>
      </c>
      <c r="L8038" s="4"/>
    </row>
    <row r="8039" spans="2:12" x14ac:dyDescent="0.3">
      <c r="B8039" s="3" t="s">
        <v>312</v>
      </c>
      <c r="C8039" s="4">
        <v>2021</v>
      </c>
      <c r="D8039" s="3" t="s">
        <v>1452</v>
      </c>
      <c r="E8039" s="4">
        <v>0</v>
      </c>
      <c r="F8039" s="4">
        <v>0</v>
      </c>
      <c r="G8039" s="4">
        <v>0</v>
      </c>
      <c r="H8039" s="4">
        <v>0</v>
      </c>
      <c r="I8039" s="4">
        <v>0</v>
      </c>
      <c r="J8039" s="4">
        <v>0</v>
      </c>
      <c r="K8039" s="3" t="s">
        <v>1451</v>
      </c>
      <c r="L8039" s="4"/>
    </row>
    <row r="8040" spans="2:12" x14ac:dyDescent="0.3">
      <c r="B8040" s="3" t="s">
        <v>312</v>
      </c>
      <c r="C8040" s="4">
        <v>2021</v>
      </c>
      <c r="D8040" s="3" t="s">
        <v>1453</v>
      </c>
      <c r="E8040" s="4">
        <v>0</v>
      </c>
      <c r="F8040" s="4">
        <v>0</v>
      </c>
      <c r="G8040" s="4">
        <v>0</v>
      </c>
      <c r="H8040" s="4">
        <v>0</v>
      </c>
      <c r="I8040" s="4">
        <v>0</v>
      </c>
      <c r="J8040" s="4">
        <v>0</v>
      </c>
      <c r="K8040" s="3" t="s">
        <v>1451</v>
      </c>
      <c r="L8040" s="4"/>
    </row>
    <row r="8041" spans="2:12" x14ac:dyDescent="0.3">
      <c r="B8041" s="3" t="s">
        <v>312</v>
      </c>
      <c r="C8041" s="4">
        <v>2021</v>
      </c>
      <c r="D8041" s="3" t="s">
        <v>1454</v>
      </c>
      <c r="E8041" s="4">
        <v>0</v>
      </c>
      <c r="F8041" s="4">
        <v>0</v>
      </c>
      <c r="G8041" s="4">
        <v>0</v>
      </c>
      <c r="H8041" s="4">
        <v>0</v>
      </c>
      <c r="I8041" s="4">
        <v>0</v>
      </c>
      <c r="J8041" s="4">
        <v>0</v>
      </c>
      <c r="K8041" s="3" t="s">
        <v>1451</v>
      </c>
      <c r="L8041" s="4"/>
    </row>
    <row r="8042" spans="2:12" x14ac:dyDescent="0.3">
      <c r="B8042" s="3" t="s">
        <v>312</v>
      </c>
      <c r="C8042" s="4">
        <v>2021</v>
      </c>
      <c r="D8042" s="3" t="s">
        <v>1455</v>
      </c>
      <c r="E8042" s="4">
        <v>3546191</v>
      </c>
      <c r="F8042" s="4">
        <v>1408464</v>
      </c>
      <c r="G8042" s="4">
        <v>2137727</v>
      </c>
      <c r="H8042" s="4">
        <v>0</v>
      </c>
      <c r="I8042" s="4">
        <v>0</v>
      </c>
      <c r="J8042" s="4">
        <v>0</v>
      </c>
      <c r="K8042" s="3" t="s">
        <v>1447</v>
      </c>
      <c r="L8042" s="4">
        <v>0.39717657621938579</v>
      </c>
    </row>
    <row r="8043" spans="2:12" x14ac:dyDescent="0.3">
      <c r="B8043" s="3" t="s">
        <v>312</v>
      </c>
      <c r="C8043" s="4">
        <v>2021</v>
      </c>
      <c r="D8043" s="3" t="s">
        <v>1456</v>
      </c>
      <c r="E8043" s="4">
        <v>3304453</v>
      </c>
      <c r="F8043" s="4">
        <v>1787966</v>
      </c>
      <c r="G8043" s="4">
        <v>1516487</v>
      </c>
      <c r="H8043" s="4">
        <v>131032</v>
      </c>
      <c r="I8043" s="4">
        <v>0</v>
      </c>
      <c r="J8043" s="4">
        <v>0</v>
      </c>
      <c r="K8043" s="3" t="s">
        <v>1459</v>
      </c>
      <c r="L8043" s="4">
        <v>0.54107775174892792</v>
      </c>
    </row>
    <row r="8044" spans="2:12" x14ac:dyDescent="0.3">
      <c r="B8044" s="3" t="s">
        <v>312</v>
      </c>
      <c r="C8044" s="4">
        <v>2021</v>
      </c>
      <c r="D8044" s="3" t="s">
        <v>1457</v>
      </c>
      <c r="E8044" s="4">
        <v>2243312</v>
      </c>
      <c r="F8044" s="4">
        <v>901327</v>
      </c>
      <c r="G8044" s="4">
        <v>1341985</v>
      </c>
      <c r="H8044" s="4">
        <v>57798</v>
      </c>
      <c r="I8044" s="4">
        <v>0</v>
      </c>
      <c r="J8044" s="4">
        <v>0</v>
      </c>
      <c r="K8044" s="3" t="s">
        <v>1447</v>
      </c>
      <c r="L8044" s="4">
        <v>0.40178405857054211</v>
      </c>
    </row>
    <row r="8045" spans="2:12" x14ac:dyDescent="0.3">
      <c r="B8045" s="3" t="s">
        <v>312</v>
      </c>
      <c r="C8045" s="4">
        <v>2021</v>
      </c>
      <c r="D8045" s="3" t="s">
        <v>1458</v>
      </c>
      <c r="E8045" s="4">
        <v>0</v>
      </c>
      <c r="F8045" s="4"/>
      <c r="G8045" s="4">
        <v>0</v>
      </c>
      <c r="H8045" s="4">
        <v>0</v>
      </c>
      <c r="I8045" s="4">
        <v>0</v>
      </c>
      <c r="J8045" s="4"/>
      <c r="K8045" s="3" t="s">
        <v>1451</v>
      </c>
      <c r="L8045" s="4"/>
    </row>
    <row r="8046" spans="2:12" x14ac:dyDescent="0.3">
      <c r="B8046" s="3" t="s">
        <v>312</v>
      </c>
      <c r="C8046" s="4">
        <v>2022</v>
      </c>
      <c r="D8046" s="3" t="s">
        <v>1446</v>
      </c>
      <c r="E8046" s="4">
        <v>2820625</v>
      </c>
      <c r="F8046" s="4">
        <v>1192587</v>
      </c>
      <c r="G8046" s="4">
        <v>1628038</v>
      </c>
      <c r="H8046" s="4">
        <v>154545</v>
      </c>
      <c r="I8046" s="4">
        <v>0</v>
      </c>
      <c r="J8046" s="4">
        <v>0</v>
      </c>
      <c r="K8046" s="3" t="s">
        <v>1447</v>
      </c>
      <c r="L8046" s="4">
        <v>0.42280948371371591</v>
      </c>
    </row>
    <row r="8047" spans="2:12" x14ac:dyDescent="0.3">
      <c r="B8047" s="3" t="s">
        <v>312</v>
      </c>
      <c r="C8047" s="4">
        <v>2022</v>
      </c>
      <c r="D8047" s="3" t="s">
        <v>1448</v>
      </c>
      <c r="E8047" s="4">
        <v>0</v>
      </c>
      <c r="F8047" s="4">
        <v>0</v>
      </c>
      <c r="G8047" s="4">
        <v>0</v>
      </c>
      <c r="H8047" s="4">
        <v>0</v>
      </c>
      <c r="I8047" s="4">
        <v>0</v>
      </c>
      <c r="J8047" s="4">
        <v>0</v>
      </c>
      <c r="K8047" s="3" t="s">
        <v>1451</v>
      </c>
      <c r="L8047" s="4"/>
    </row>
    <row r="8048" spans="2:12" x14ac:dyDescent="0.3">
      <c r="B8048" s="3" t="s">
        <v>312</v>
      </c>
      <c r="C8048" s="4">
        <v>2022</v>
      </c>
      <c r="D8048" s="3" t="s">
        <v>1449</v>
      </c>
      <c r="E8048" s="4">
        <v>2466771</v>
      </c>
      <c r="F8048" s="4">
        <v>1727880</v>
      </c>
      <c r="G8048" s="4">
        <v>738891</v>
      </c>
      <c r="H8048" s="4">
        <v>92146</v>
      </c>
      <c r="I8048" s="4">
        <v>0</v>
      </c>
      <c r="J8048" s="4">
        <v>0</v>
      </c>
      <c r="K8048" s="3" t="s">
        <v>1447</v>
      </c>
      <c r="L8048" s="4">
        <v>0.70046226423125613</v>
      </c>
    </row>
    <row r="8049" spans="2:12" x14ac:dyDescent="0.3">
      <c r="B8049" s="3" t="s">
        <v>312</v>
      </c>
      <c r="C8049" s="4">
        <v>2022</v>
      </c>
      <c r="D8049" s="3" t="s">
        <v>1450</v>
      </c>
      <c r="E8049" s="4">
        <v>1256899</v>
      </c>
      <c r="F8049" s="4"/>
      <c r="G8049" s="4">
        <v>1256899</v>
      </c>
      <c r="H8049" s="4">
        <v>0</v>
      </c>
      <c r="I8049" s="4">
        <v>1256899</v>
      </c>
      <c r="J8049" s="4"/>
      <c r="K8049" s="3" t="s">
        <v>1451</v>
      </c>
      <c r="L8049" s="4"/>
    </row>
    <row r="8050" spans="2:12" x14ac:dyDescent="0.3">
      <c r="B8050" s="3" t="s">
        <v>312</v>
      </c>
      <c r="C8050" s="4">
        <v>2022</v>
      </c>
      <c r="D8050" s="3" t="s">
        <v>1452</v>
      </c>
      <c r="E8050" s="4">
        <v>0</v>
      </c>
      <c r="F8050" s="4">
        <v>0</v>
      </c>
      <c r="G8050" s="4">
        <v>0</v>
      </c>
      <c r="H8050" s="4">
        <v>0</v>
      </c>
      <c r="I8050" s="4">
        <v>0</v>
      </c>
      <c r="J8050" s="4">
        <v>0</v>
      </c>
      <c r="K8050" s="3" t="s">
        <v>1451</v>
      </c>
      <c r="L8050" s="4"/>
    </row>
    <row r="8051" spans="2:12" x14ac:dyDescent="0.3">
      <c r="B8051" s="3" t="s">
        <v>312</v>
      </c>
      <c r="C8051" s="4">
        <v>2022</v>
      </c>
      <c r="D8051" s="3" t="s">
        <v>1453</v>
      </c>
      <c r="E8051" s="4">
        <v>0</v>
      </c>
      <c r="F8051" s="4">
        <v>0</v>
      </c>
      <c r="G8051" s="4">
        <v>0</v>
      </c>
      <c r="H8051" s="4">
        <v>0</v>
      </c>
      <c r="I8051" s="4">
        <v>0</v>
      </c>
      <c r="J8051" s="4">
        <v>0</v>
      </c>
      <c r="K8051" s="3" t="s">
        <v>1451</v>
      </c>
      <c r="L8051" s="4"/>
    </row>
    <row r="8052" spans="2:12" x14ac:dyDescent="0.3">
      <c r="B8052" s="3" t="s">
        <v>312</v>
      </c>
      <c r="C8052" s="4">
        <v>2022</v>
      </c>
      <c r="D8052" s="3" t="s">
        <v>1454</v>
      </c>
      <c r="E8052" s="4">
        <v>0</v>
      </c>
      <c r="F8052" s="4">
        <v>0</v>
      </c>
      <c r="G8052" s="4">
        <v>0</v>
      </c>
      <c r="H8052" s="4">
        <v>0</v>
      </c>
      <c r="I8052" s="4">
        <v>0</v>
      </c>
      <c r="J8052" s="4">
        <v>0</v>
      </c>
      <c r="K8052" s="3" t="s">
        <v>1451</v>
      </c>
      <c r="L8052" s="4"/>
    </row>
    <row r="8053" spans="2:12" x14ac:dyDescent="0.3">
      <c r="B8053" s="3" t="s">
        <v>312</v>
      </c>
      <c r="C8053" s="4">
        <v>2022</v>
      </c>
      <c r="D8053" s="3" t="s">
        <v>1455</v>
      </c>
      <c r="E8053" s="4">
        <v>3825594</v>
      </c>
      <c r="F8053" s="4">
        <v>1505801</v>
      </c>
      <c r="G8053" s="4">
        <v>2319793</v>
      </c>
      <c r="H8053" s="4">
        <v>279403</v>
      </c>
      <c r="I8053" s="4">
        <v>0</v>
      </c>
      <c r="J8053" s="4">
        <v>0</v>
      </c>
      <c r="K8053" s="3" t="s">
        <v>1447</v>
      </c>
      <c r="L8053" s="4">
        <v>0.39361233837150517</v>
      </c>
    </row>
    <row r="8054" spans="2:12" x14ac:dyDescent="0.3">
      <c r="B8054" s="3" t="s">
        <v>312</v>
      </c>
      <c r="C8054" s="4">
        <v>2022</v>
      </c>
      <c r="D8054" s="3" t="s">
        <v>1456</v>
      </c>
      <c r="E8054" s="4">
        <v>3424246</v>
      </c>
      <c r="F8054" s="4">
        <v>1869281</v>
      </c>
      <c r="G8054" s="4">
        <v>1554965</v>
      </c>
      <c r="H8054" s="4">
        <v>119793</v>
      </c>
      <c r="I8054" s="4">
        <v>0</v>
      </c>
      <c r="J8054" s="4">
        <v>0</v>
      </c>
      <c r="K8054" s="3" t="s">
        <v>1447</v>
      </c>
      <c r="L8054" s="4">
        <v>0.54589565118861205</v>
      </c>
    </row>
    <row r="8055" spans="2:12" x14ac:dyDescent="0.3">
      <c r="B8055" s="3" t="s">
        <v>312</v>
      </c>
      <c r="C8055" s="4">
        <v>2022</v>
      </c>
      <c r="D8055" s="3" t="s">
        <v>1457</v>
      </c>
      <c r="E8055" s="4">
        <v>2262344</v>
      </c>
      <c r="F8055" s="4">
        <v>946481</v>
      </c>
      <c r="G8055" s="4">
        <v>1315863</v>
      </c>
      <c r="H8055" s="4">
        <v>19030</v>
      </c>
      <c r="I8055" s="4">
        <v>0</v>
      </c>
      <c r="J8055" s="4">
        <v>0</v>
      </c>
      <c r="K8055" s="3" t="s">
        <v>1447</v>
      </c>
      <c r="L8055" s="4">
        <v>0.41836298989013165</v>
      </c>
    </row>
    <row r="8056" spans="2:12" x14ac:dyDescent="0.3">
      <c r="B8056" s="3" t="s">
        <v>312</v>
      </c>
      <c r="C8056" s="4">
        <v>2022</v>
      </c>
      <c r="D8056" s="3" t="s">
        <v>1458</v>
      </c>
      <c r="E8056" s="4">
        <v>0</v>
      </c>
      <c r="F8056" s="4"/>
      <c r="G8056" s="4">
        <v>0</v>
      </c>
      <c r="H8056" s="4">
        <v>0</v>
      </c>
      <c r="I8056" s="4">
        <v>0</v>
      </c>
      <c r="J8056" s="4"/>
      <c r="K8056" s="3" t="s">
        <v>1451</v>
      </c>
      <c r="L8056" s="4"/>
    </row>
    <row r="8057" spans="2:12" x14ac:dyDescent="0.3">
      <c r="B8057" s="3" t="s">
        <v>312</v>
      </c>
      <c r="C8057" s="4">
        <v>2023</v>
      </c>
      <c r="D8057" s="3" t="s">
        <v>1446</v>
      </c>
      <c r="E8057" s="4">
        <v>3377002</v>
      </c>
      <c r="F8057" s="4">
        <v>1285647</v>
      </c>
      <c r="G8057" s="4">
        <v>2091355</v>
      </c>
      <c r="H8057" s="4">
        <v>125509</v>
      </c>
      <c r="I8057" s="4">
        <v>0</v>
      </c>
      <c r="J8057" s="4">
        <v>0</v>
      </c>
      <c r="K8057" s="3" t="s">
        <v>1447</v>
      </c>
      <c r="L8057" s="4">
        <v>0.38070661492057156</v>
      </c>
    </row>
    <row r="8058" spans="2:12" x14ac:dyDescent="0.3">
      <c r="B8058" s="3" t="s">
        <v>312</v>
      </c>
      <c r="C8058" s="4">
        <v>2023</v>
      </c>
      <c r="D8058" s="3" t="s">
        <v>1448</v>
      </c>
      <c r="E8058" s="4">
        <v>0</v>
      </c>
      <c r="F8058" s="4">
        <v>0</v>
      </c>
      <c r="G8058" s="4">
        <v>0</v>
      </c>
      <c r="H8058" s="4">
        <v>0</v>
      </c>
      <c r="I8058" s="4">
        <v>0</v>
      </c>
      <c r="J8058" s="4">
        <v>0</v>
      </c>
      <c r="K8058" s="3" t="s">
        <v>1451</v>
      </c>
      <c r="L8058" s="4"/>
    </row>
    <row r="8059" spans="2:12" x14ac:dyDescent="0.3">
      <c r="B8059" s="3" t="s">
        <v>312</v>
      </c>
      <c r="C8059" s="4">
        <v>2023</v>
      </c>
      <c r="D8059" s="3" t="s">
        <v>1449</v>
      </c>
      <c r="E8059" s="4">
        <v>2495318</v>
      </c>
      <c r="F8059" s="4">
        <v>1822576</v>
      </c>
      <c r="G8059" s="4">
        <v>672742</v>
      </c>
      <c r="H8059" s="4">
        <v>28547</v>
      </c>
      <c r="I8059" s="4">
        <v>0</v>
      </c>
      <c r="J8059" s="4">
        <v>0</v>
      </c>
      <c r="K8059" s="3" t="s">
        <v>1447</v>
      </c>
      <c r="L8059" s="4">
        <v>0.73039828991735722</v>
      </c>
    </row>
    <row r="8060" spans="2:12" x14ac:dyDescent="0.3">
      <c r="B8060" s="3" t="s">
        <v>312</v>
      </c>
      <c r="C8060" s="4">
        <v>2023</v>
      </c>
      <c r="D8060" s="3" t="s">
        <v>1450</v>
      </c>
      <c r="E8060" s="4">
        <v>1256899</v>
      </c>
      <c r="F8060" s="4"/>
      <c r="G8060" s="4">
        <v>1256899</v>
      </c>
      <c r="H8060" s="4">
        <v>0</v>
      </c>
      <c r="I8060" s="4">
        <v>1256899</v>
      </c>
      <c r="J8060" s="4"/>
      <c r="K8060" s="3" t="s">
        <v>1451</v>
      </c>
      <c r="L8060" s="4"/>
    </row>
    <row r="8061" spans="2:12" x14ac:dyDescent="0.3">
      <c r="B8061" s="3" t="s">
        <v>312</v>
      </c>
      <c r="C8061" s="4">
        <v>2023</v>
      </c>
      <c r="D8061" s="3" t="s">
        <v>1452</v>
      </c>
      <c r="E8061" s="4">
        <v>0</v>
      </c>
      <c r="F8061" s="4">
        <v>0</v>
      </c>
      <c r="G8061" s="4">
        <v>0</v>
      </c>
      <c r="H8061" s="4">
        <v>0</v>
      </c>
      <c r="I8061" s="4">
        <v>0</v>
      </c>
      <c r="J8061" s="4">
        <v>0</v>
      </c>
      <c r="K8061" s="3" t="s">
        <v>1451</v>
      </c>
      <c r="L8061" s="4"/>
    </row>
    <row r="8062" spans="2:12" x14ac:dyDescent="0.3">
      <c r="B8062" s="3" t="s">
        <v>312</v>
      </c>
      <c r="C8062" s="4">
        <v>2023</v>
      </c>
      <c r="D8062" s="3" t="s">
        <v>1453</v>
      </c>
      <c r="E8062" s="4">
        <v>0</v>
      </c>
      <c r="F8062" s="4">
        <v>0</v>
      </c>
      <c r="G8062" s="4">
        <v>0</v>
      </c>
      <c r="H8062" s="4">
        <v>0</v>
      </c>
      <c r="I8062" s="4">
        <v>0</v>
      </c>
      <c r="J8062" s="4">
        <v>0</v>
      </c>
      <c r="K8062" s="3" t="s">
        <v>1451</v>
      </c>
      <c r="L8062" s="4"/>
    </row>
    <row r="8063" spans="2:12" x14ac:dyDescent="0.3">
      <c r="B8063" s="3" t="s">
        <v>312</v>
      </c>
      <c r="C8063" s="4">
        <v>2023</v>
      </c>
      <c r="D8063" s="3" t="s">
        <v>1454</v>
      </c>
      <c r="E8063" s="4">
        <v>0</v>
      </c>
      <c r="F8063" s="4">
        <v>0</v>
      </c>
      <c r="G8063" s="4">
        <v>0</v>
      </c>
      <c r="H8063" s="4">
        <v>0</v>
      </c>
      <c r="I8063" s="4">
        <v>0</v>
      </c>
      <c r="J8063" s="4">
        <v>0</v>
      </c>
      <c r="K8063" s="3" t="s">
        <v>1451</v>
      </c>
      <c r="L8063" s="4"/>
    </row>
    <row r="8064" spans="2:12" x14ac:dyDescent="0.3">
      <c r="B8064" s="3" t="s">
        <v>312</v>
      </c>
      <c r="C8064" s="4">
        <v>2023</v>
      </c>
      <c r="D8064" s="3" t="s">
        <v>1455</v>
      </c>
      <c r="E8064" s="4">
        <v>3952885</v>
      </c>
      <c r="F8064" s="4">
        <v>1607311</v>
      </c>
      <c r="G8064" s="4">
        <v>2345574</v>
      </c>
      <c r="H8064" s="4">
        <v>112048</v>
      </c>
      <c r="I8064" s="4">
        <v>0</v>
      </c>
      <c r="J8064" s="4">
        <v>0</v>
      </c>
      <c r="K8064" s="3" t="s">
        <v>1447</v>
      </c>
      <c r="L8064" s="4">
        <v>0.40661719225325299</v>
      </c>
    </row>
    <row r="8065" spans="2:12" x14ac:dyDescent="0.3">
      <c r="B8065" s="3" t="s">
        <v>312</v>
      </c>
      <c r="C8065" s="4">
        <v>2023</v>
      </c>
      <c r="D8065" s="3" t="s">
        <v>1456</v>
      </c>
      <c r="E8065" s="4">
        <v>3777039</v>
      </c>
      <c r="F8065" s="4">
        <v>1955575</v>
      </c>
      <c r="G8065" s="4">
        <v>1821464</v>
      </c>
      <c r="H8065" s="4">
        <v>352793</v>
      </c>
      <c r="I8065" s="4">
        <v>0</v>
      </c>
      <c r="J8065" s="4">
        <v>0</v>
      </c>
      <c r="K8065" s="3" t="s">
        <v>1447</v>
      </c>
      <c r="L8065" s="4">
        <v>0.51775345713930943</v>
      </c>
    </row>
    <row r="8066" spans="2:12" x14ac:dyDescent="0.3">
      <c r="B8066" s="3" t="s">
        <v>312</v>
      </c>
      <c r="C8066" s="4">
        <v>2023</v>
      </c>
      <c r="D8066" s="3" t="s">
        <v>1457</v>
      </c>
      <c r="E8066" s="4">
        <v>2551320</v>
      </c>
      <c r="F8066" s="4">
        <v>1002798</v>
      </c>
      <c r="G8066" s="4">
        <v>1548522</v>
      </c>
      <c r="H8066" s="4">
        <v>66997</v>
      </c>
      <c r="I8066" s="4">
        <v>0</v>
      </c>
      <c r="J8066" s="4">
        <v>0</v>
      </c>
      <c r="K8066" s="3" t="s">
        <v>1447</v>
      </c>
      <c r="L8066" s="4">
        <v>0.39305065613094398</v>
      </c>
    </row>
    <row r="8067" spans="2:12" x14ac:dyDescent="0.3">
      <c r="B8067" s="3" t="s">
        <v>312</v>
      </c>
      <c r="C8067" s="4">
        <v>2023</v>
      </c>
      <c r="D8067" s="3" t="s">
        <v>1458</v>
      </c>
      <c r="E8067" s="4">
        <v>0</v>
      </c>
      <c r="F8067" s="4"/>
      <c r="G8067" s="4">
        <v>0</v>
      </c>
      <c r="H8067" s="4">
        <v>0</v>
      </c>
      <c r="I8067" s="4">
        <v>0</v>
      </c>
      <c r="J8067" s="4"/>
      <c r="K8067" s="3" t="s">
        <v>1451</v>
      </c>
      <c r="L8067" s="4"/>
    </row>
    <row r="8068" spans="2:12" x14ac:dyDescent="0.3">
      <c r="B8068" s="3" t="s">
        <v>312</v>
      </c>
      <c r="C8068" s="4">
        <v>2024</v>
      </c>
      <c r="D8068" s="3" t="s">
        <v>1446</v>
      </c>
      <c r="E8068" s="4">
        <v>3473821</v>
      </c>
      <c r="F8068" s="4">
        <v>1380577</v>
      </c>
      <c r="G8068" s="4">
        <v>2093244</v>
      </c>
      <c r="H8068" s="4">
        <v>96819</v>
      </c>
      <c r="I8068" s="4">
        <v>2950000</v>
      </c>
      <c r="J8068" s="4">
        <v>75750</v>
      </c>
      <c r="K8068" s="3" t="s">
        <v>1459</v>
      </c>
      <c r="L8068" s="4">
        <v>0.39742318329010046</v>
      </c>
    </row>
    <row r="8069" spans="2:12" x14ac:dyDescent="0.3">
      <c r="B8069" s="3" t="s">
        <v>312</v>
      </c>
      <c r="C8069" s="4">
        <v>2024</v>
      </c>
      <c r="D8069" s="3" t="s">
        <v>1448</v>
      </c>
      <c r="E8069" s="4">
        <v>0</v>
      </c>
      <c r="F8069" s="4">
        <v>0</v>
      </c>
      <c r="G8069" s="4">
        <v>0</v>
      </c>
      <c r="H8069" s="4">
        <v>0</v>
      </c>
      <c r="I8069" s="4">
        <v>0</v>
      </c>
      <c r="J8069" s="4">
        <v>0</v>
      </c>
      <c r="K8069" s="3"/>
      <c r="L8069" s="4"/>
    </row>
    <row r="8070" spans="2:12" x14ac:dyDescent="0.3">
      <c r="B8070" s="3" t="s">
        <v>312</v>
      </c>
      <c r="C8070" s="4">
        <v>2024</v>
      </c>
      <c r="D8070" s="3" t="s">
        <v>1449</v>
      </c>
      <c r="E8070" s="4">
        <v>2526904</v>
      </c>
      <c r="F8070" s="4">
        <v>1915998</v>
      </c>
      <c r="G8070" s="4">
        <v>610906</v>
      </c>
      <c r="H8070" s="4">
        <v>31586</v>
      </c>
      <c r="I8070" s="4">
        <v>2527000</v>
      </c>
      <c r="J8070" s="4">
        <v>168467</v>
      </c>
      <c r="K8070" s="3" t="s">
        <v>1459</v>
      </c>
      <c r="L8070" s="4">
        <v>0.75823933160895707</v>
      </c>
    </row>
    <row r="8071" spans="2:12" x14ac:dyDescent="0.3">
      <c r="B8071" s="3" t="s">
        <v>312</v>
      </c>
      <c r="C8071" s="4">
        <v>2024</v>
      </c>
      <c r="D8071" s="3" t="s">
        <v>1450</v>
      </c>
      <c r="E8071" s="4">
        <v>1256899</v>
      </c>
      <c r="F8071" s="4"/>
      <c r="G8071" s="4">
        <v>1256899</v>
      </c>
      <c r="H8071" s="4">
        <v>0</v>
      </c>
      <c r="I8071" s="4">
        <v>1256899</v>
      </c>
      <c r="J8071" s="4"/>
      <c r="K8071" s="3" t="s">
        <v>1451</v>
      </c>
      <c r="L8071" s="4"/>
    </row>
    <row r="8072" spans="2:12" x14ac:dyDescent="0.3">
      <c r="B8072" s="3" t="s">
        <v>312</v>
      </c>
      <c r="C8072" s="4">
        <v>2024</v>
      </c>
      <c r="D8072" s="3" t="s">
        <v>1452</v>
      </c>
      <c r="E8072" s="4">
        <v>0</v>
      </c>
      <c r="F8072" s="4">
        <v>0</v>
      </c>
      <c r="G8072" s="4">
        <v>0</v>
      </c>
      <c r="H8072" s="4">
        <v>0</v>
      </c>
      <c r="I8072" s="4">
        <v>0</v>
      </c>
      <c r="J8072" s="4">
        <v>0</v>
      </c>
      <c r="K8072" s="3"/>
      <c r="L8072" s="4"/>
    </row>
    <row r="8073" spans="2:12" x14ac:dyDescent="0.3">
      <c r="B8073" s="3" t="s">
        <v>312</v>
      </c>
      <c r="C8073" s="4">
        <v>2024</v>
      </c>
      <c r="D8073" s="3" t="s">
        <v>1453</v>
      </c>
      <c r="E8073" s="4">
        <v>0</v>
      </c>
      <c r="F8073" s="4">
        <v>0</v>
      </c>
      <c r="G8073" s="4">
        <v>0</v>
      </c>
      <c r="H8073" s="4">
        <v>0</v>
      </c>
      <c r="I8073" s="4">
        <v>0</v>
      </c>
      <c r="J8073" s="4">
        <v>0</v>
      </c>
      <c r="K8073" s="3" t="s">
        <v>1451</v>
      </c>
      <c r="L8073" s="4"/>
    </row>
    <row r="8074" spans="2:12" x14ac:dyDescent="0.3">
      <c r="B8074" s="3" t="s">
        <v>312</v>
      </c>
      <c r="C8074" s="4">
        <v>2024</v>
      </c>
      <c r="D8074" s="3" t="s">
        <v>1454</v>
      </c>
      <c r="E8074" s="4">
        <v>0</v>
      </c>
      <c r="F8074" s="4">
        <v>0</v>
      </c>
      <c r="G8074" s="4">
        <v>0</v>
      </c>
      <c r="H8074" s="4">
        <v>0</v>
      </c>
      <c r="I8074" s="4">
        <v>0</v>
      </c>
      <c r="J8074" s="4">
        <v>0</v>
      </c>
      <c r="K8074" s="3"/>
      <c r="L8074" s="4"/>
    </row>
    <row r="8075" spans="2:12" x14ac:dyDescent="0.3">
      <c r="B8075" s="3" t="s">
        <v>312</v>
      </c>
      <c r="C8075" s="4">
        <v>2024</v>
      </c>
      <c r="D8075" s="3" t="s">
        <v>1455</v>
      </c>
      <c r="E8075" s="4">
        <v>4051326</v>
      </c>
      <c r="F8075" s="4">
        <v>1714886</v>
      </c>
      <c r="G8075" s="4">
        <v>2336440</v>
      </c>
      <c r="H8075" s="4">
        <v>47989</v>
      </c>
      <c r="I8075" s="4">
        <v>6382000</v>
      </c>
      <c r="J8075" s="4">
        <v>127640</v>
      </c>
      <c r="K8075" s="3" t="s">
        <v>1459</v>
      </c>
      <c r="L8075" s="4">
        <v>0.42329005367625316</v>
      </c>
    </row>
    <row r="8076" spans="2:12" x14ac:dyDescent="0.3">
      <c r="B8076" s="3" t="s">
        <v>312</v>
      </c>
      <c r="C8076" s="4">
        <v>2024</v>
      </c>
      <c r="D8076" s="3" t="s">
        <v>1456</v>
      </c>
      <c r="E8076" s="4">
        <v>3845603</v>
      </c>
      <c r="F8076" s="4">
        <v>2045702</v>
      </c>
      <c r="G8076" s="4">
        <v>1799901</v>
      </c>
      <c r="H8076" s="4">
        <v>68564</v>
      </c>
      <c r="I8076" s="4">
        <v>12390000</v>
      </c>
      <c r="J8076" s="4">
        <v>0</v>
      </c>
      <c r="K8076" s="3" t="s">
        <v>1459</v>
      </c>
      <c r="L8076" s="4">
        <v>0.53195870712603455</v>
      </c>
    </row>
    <row r="8077" spans="2:12" x14ac:dyDescent="0.3">
      <c r="B8077" s="3" t="s">
        <v>312</v>
      </c>
      <c r="C8077" s="4">
        <v>2024</v>
      </c>
      <c r="D8077" s="3" t="s">
        <v>1457</v>
      </c>
      <c r="E8077" s="4">
        <v>2599309</v>
      </c>
      <c r="F8077" s="4">
        <v>1062326</v>
      </c>
      <c r="G8077" s="4">
        <v>1536983</v>
      </c>
      <c r="H8077" s="4">
        <v>98441</v>
      </c>
      <c r="I8077" s="4">
        <v>2228380</v>
      </c>
      <c r="J8077" s="4">
        <v>37140</v>
      </c>
      <c r="K8077" s="3" t="s">
        <v>1459</v>
      </c>
      <c r="L8077" s="4">
        <v>0.40869554177667988</v>
      </c>
    </row>
    <row r="8078" spans="2:12" x14ac:dyDescent="0.3">
      <c r="B8078" s="3" t="s">
        <v>312</v>
      </c>
      <c r="C8078" s="4">
        <v>2024</v>
      </c>
      <c r="D8078" s="3" t="s">
        <v>1458</v>
      </c>
      <c r="E8078" s="4">
        <v>0</v>
      </c>
      <c r="F8078" s="4"/>
      <c r="G8078" s="4">
        <v>0</v>
      </c>
      <c r="H8078" s="4">
        <v>0</v>
      </c>
      <c r="I8078" s="4">
        <v>0</v>
      </c>
      <c r="J8078" s="4"/>
      <c r="K8078" s="3" t="s">
        <v>1451</v>
      </c>
      <c r="L8078" s="4"/>
    </row>
    <row r="8079" spans="2:12" x14ac:dyDescent="0.3">
      <c r="B8079" s="3" t="s">
        <v>314</v>
      </c>
      <c r="C8079" s="4">
        <v>2019</v>
      </c>
      <c r="D8079" s="3" t="s">
        <v>1446</v>
      </c>
      <c r="E8079" s="4">
        <v>74803451</v>
      </c>
      <c r="F8079" s="4">
        <v>25301002</v>
      </c>
      <c r="G8079" s="4">
        <v>49502449</v>
      </c>
      <c r="H8079" s="4">
        <v>486470</v>
      </c>
      <c r="I8079" s="4">
        <v>0</v>
      </c>
      <c r="J8079" s="4">
        <v>0</v>
      </c>
      <c r="K8079" s="3" t="s">
        <v>1447</v>
      </c>
      <c r="L8079" s="4">
        <v>0.33823308499496901</v>
      </c>
    </row>
    <row r="8080" spans="2:12" x14ac:dyDescent="0.3">
      <c r="B8080" s="3" t="s">
        <v>314</v>
      </c>
      <c r="C8080" s="4">
        <v>2019</v>
      </c>
      <c r="D8080" s="3" t="s">
        <v>1448</v>
      </c>
      <c r="E8080" s="4">
        <v>22785913</v>
      </c>
      <c r="F8080" s="4">
        <v>7772929</v>
      </c>
      <c r="G8080" s="4">
        <v>15012984</v>
      </c>
      <c r="H8080" s="4">
        <v>0</v>
      </c>
      <c r="I8080" s="4">
        <v>0</v>
      </c>
      <c r="J8080" s="4">
        <v>0</v>
      </c>
      <c r="K8080" s="3" t="s">
        <v>1447</v>
      </c>
      <c r="L8080" s="4">
        <v>0.3411287052662757</v>
      </c>
    </row>
    <row r="8081" spans="2:12" x14ac:dyDescent="0.3">
      <c r="B8081" s="3" t="s">
        <v>314</v>
      </c>
      <c r="C8081" s="4">
        <v>2019</v>
      </c>
      <c r="D8081" s="3" t="s">
        <v>1449</v>
      </c>
      <c r="E8081" s="4">
        <v>5620027</v>
      </c>
      <c r="F8081" s="4">
        <v>3062941</v>
      </c>
      <c r="G8081" s="4">
        <v>2557086</v>
      </c>
      <c r="H8081" s="4">
        <v>258755</v>
      </c>
      <c r="I8081" s="4">
        <v>0</v>
      </c>
      <c r="J8081" s="4">
        <v>0</v>
      </c>
      <c r="K8081" s="3" t="s">
        <v>1447</v>
      </c>
      <c r="L8081" s="4">
        <v>0.54500467702379363</v>
      </c>
    </row>
    <row r="8082" spans="2:12" x14ac:dyDescent="0.3">
      <c r="B8082" s="3" t="s">
        <v>314</v>
      </c>
      <c r="C8082" s="4">
        <v>2019</v>
      </c>
      <c r="D8082" s="3" t="s">
        <v>1450</v>
      </c>
      <c r="E8082" s="4">
        <v>40190839</v>
      </c>
      <c r="F8082" s="4"/>
      <c r="G8082" s="4">
        <v>40190839</v>
      </c>
      <c r="H8082" s="4">
        <v>751251</v>
      </c>
      <c r="I8082" s="4">
        <v>40190839</v>
      </c>
      <c r="J8082" s="4"/>
      <c r="K8082" s="3" t="s">
        <v>1451</v>
      </c>
      <c r="L8082" s="4"/>
    </row>
    <row r="8083" spans="2:12" x14ac:dyDescent="0.3">
      <c r="B8083" s="3" t="s">
        <v>314</v>
      </c>
      <c r="C8083" s="4">
        <v>2019</v>
      </c>
      <c r="D8083" s="3" t="s">
        <v>1452</v>
      </c>
      <c r="E8083" s="4">
        <v>0</v>
      </c>
      <c r="F8083" s="4">
        <v>0</v>
      </c>
      <c r="G8083" s="4">
        <v>0</v>
      </c>
      <c r="H8083" s="4">
        <v>0</v>
      </c>
      <c r="I8083" s="4">
        <v>0</v>
      </c>
      <c r="J8083" s="4">
        <v>0</v>
      </c>
      <c r="K8083" s="3" t="s">
        <v>1447</v>
      </c>
      <c r="L8083" s="4"/>
    </row>
    <row r="8084" spans="2:12" x14ac:dyDescent="0.3">
      <c r="B8084" s="3" t="s">
        <v>314</v>
      </c>
      <c r="C8084" s="4">
        <v>2019</v>
      </c>
      <c r="D8084" s="3" t="s">
        <v>1453</v>
      </c>
      <c r="E8084" s="4">
        <v>10249186</v>
      </c>
      <c r="F8084" s="4">
        <v>5158778</v>
      </c>
      <c r="G8084" s="4">
        <v>5090408</v>
      </c>
      <c r="H8084" s="4">
        <v>2034101</v>
      </c>
      <c r="I8084" s="4">
        <v>0</v>
      </c>
      <c r="J8084" s="4">
        <v>0</v>
      </c>
      <c r="K8084" s="3" t="s">
        <v>1451</v>
      </c>
      <c r="L8084" s="4">
        <v>0.50333538682974432</v>
      </c>
    </row>
    <row r="8085" spans="2:12" x14ac:dyDescent="0.3">
      <c r="B8085" s="3" t="s">
        <v>314</v>
      </c>
      <c r="C8085" s="4">
        <v>2019</v>
      </c>
      <c r="D8085" s="3" t="s">
        <v>1454</v>
      </c>
      <c r="E8085" s="4">
        <v>11325772</v>
      </c>
      <c r="F8085" s="4">
        <v>5802696</v>
      </c>
      <c r="G8085" s="4">
        <v>5523076</v>
      </c>
      <c r="H8085" s="4">
        <v>314455</v>
      </c>
      <c r="I8085" s="4">
        <v>0</v>
      </c>
      <c r="J8085" s="4">
        <v>0</v>
      </c>
      <c r="K8085" s="3" t="s">
        <v>1447</v>
      </c>
      <c r="L8085" s="4">
        <v>0.51234441237206607</v>
      </c>
    </row>
    <row r="8086" spans="2:12" x14ac:dyDescent="0.3">
      <c r="B8086" s="3" t="s">
        <v>314</v>
      </c>
      <c r="C8086" s="4">
        <v>2019</v>
      </c>
      <c r="D8086" s="3" t="s">
        <v>1455</v>
      </c>
      <c r="E8086" s="4">
        <v>20424891</v>
      </c>
      <c r="F8086" s="4">
        <v>8597134</v>
      </c>
      <c r="G8086" s="4">
        <v>11827757</v>
      </c>
      <c r="H8086" s="4">
        <v>256753</v>
      </c>
      <c r="I8086" s="4">
        <v>0</v>
      </c>
      <c r="J8086" s="4">
        <v>0</v>
      </c>
      <c r="K8086" s="3" t="s">
        <v>1447</v>
      </c>
      <c r="L8086" s="4">
        <v>0.42091455959299856</v>
      </c>
    </row>
    <row r="8087" spans="2:12" x14ac:dyDescent="0.3">
      <c r="B8087" s="3" t="s">
        <v>314</v>
      </c>
      <c r="C8087" s="4">
        <v>2019</v>
      </c>
      <c r="D8087" s="3" t="s">
        <v>1456</v>
      </c>
      <c r="E8087" s="4">
        <v>131062290</v>
      </c>
      <c r="F8087" s="4">
        <v>62119077</v>
      </c>
      <c r="G8087" s="4">
        <v>68943213</v>
      </c>
      <c r="H8087" s="4">
        <v>4702218</v>
      </c>
      <c r="I8087" s="4">
        <v>0</v>
      </c>
      <c r="J8087" s="4">
        <v>0</v>
      </c>
      <c r="K8087" s="3" t="s">
        <v>1447</v>
      </c>
      <c r="L8087" s="4">
        <v>0.47396605842916373</v>
      </c>
    </row>
    <row r="8088" spans="2:12" x14ac:dyDescent="0.3">
      <c r="B8088" s="3" t="s">
        <v>314</v>
      </c>
      <c r="C8088" s="4">
        <v>2019</v>
      </c>
      <c r="D8088" s="3" t="s">
        <v>1457</v>
      </c>
      <c r="E8088" s="4">
        <v>31276152</v>
      </c>
      <c r="F8088" s="4">
        <v>10773540</v>
      </c>
      <c r="G8088" s="4">
        <v>20502612</v>
      </c>
      <c r="H8088" s="4">
        <v>504637</v>
      </c>
      <c r="I8088" s="4">
        <v>0</v>
      </c>
      <c r="J8088" s="4">
        <v>0</v>
      </c>
      <c r="K8088" s="3" t="s">
        <v>1447</v>
      </c>
      <c r="L8088" s="4">
        <v>0.34446500963417748</v>
      </c>
    </row>
    <row r="8089" spans="2:12" x14ac:dyDescent="0.3">
      <c r="B8089" s="3" t="s">
        <v>314</v>
      </c>
      <c r="C8089" s="4">
        <v>2019</v>
      </c>
      <c r="D8089" s="3" t="s">
        <v>1458</v>
      </c>
      <c r="E8089" s="4">
        <v>0</v>
      </c>
      <c r="F8089" s="4"/>
      <c r="G8089" s="4">
        <v>0</v>
      </c>
      <c r="H8089" s="4">
        <v>0</v>
      </c>
      <c r="I8089" s="4">
        <v>0</v>
      </c>
      <c r="J8089" s="4"/>
      <c r="K8089" s="3" t="s">
        <v>1451</v>
      </c>
      <c r="L8089" s="4"/>
    </row>
    <row r="8090" spans="2:12" x14ac:dyDescent="0.3">
      <c r="B8090" s="3" t="s">
        <v>314</v>
      </c>
      <c r="C8090" s="4">
        <v>2020</v>
      </c>
      <c r="D8090" s="3" t="s">
        <v>1446</v>
      </c>
      <c r="E8090" s="4">
        <v>74712103</v>
      </c>
      <c r="F8090" s="4">
        <v>26035154</v>
      </c>
      <c r="G8090" s="4">
        <v>48676949</v>
      </c>
      <c r="H8090" s="4">
        <v>163294</v>
      </c>
      <c r="I8090" s="4">
        <v>0</v>
      </c>
      <c r="J8090" s="4">
        <v>0</v>
      </c>
      <c r="K8090" s="3" t="s">
        <v>1447</v>
      </c>
      <c r="L8090" s="4">
        <v>0.34847304458823758</v>
      </c>
    </row>
    <row r="8091" spans="2:12" x14ac:dyDescent="0.3">
      <c r="B8091" s="3" t="s">
        <v>314</v>
      </c>
      <c r="C8091" s="4">
        <v>2020</v>
      </c>
      <c r="D8091" s="3" t="s">
        <v>1448</v>
      </c>
      <c r="E8091" s="4">
        <v>21230040</v>
      </c>
      <c r="F8091" s="4">
        <v>7647514</v>
      </c>
      <c r="G8091" s="4">
        <v>13582526</v>
      </c>
      <c r="H8091" s="4">
        <v>0</v>
      </c>
      <c r="I8091" s="4">
        <v>0</v>
      </c>
      <c r="J8091" s="4">
        <v>0</v>
      </c>
      <c r="K8091" s="3" t="s">
        <v>1447</v>
      </c>
      <c r="L8091" s="4">
        <v>0.36022136557444073</v>
      </c>
    </row>
    <row r="8092" spans="2:12" x14ac:dyDescent="0.3">
      <c r="B8092" s="3" t="s">
        <v>314</v>
      </c>
      <c r="C8092" s="4">
        <v>2020</v>
      </c>
      <c r="D8092" s="3" t="s">
        <v>1449</v>
      </c>
      <c r="E8092" s="4">
        <v>5682168</v>
      </c>
      <c r="F8092" s="4">
        <v>3178957</v>
      </c>
      <c r="G8092" s="4">
        <v>2503211</v>
      </c>
      <c r="H8092" s="4">
        <v>87871</v>
      </c>
      <c r="I8092" s="4">
        <v>0</v>
      </c>
      <c r="J8092" s="4">
        <v>0</v>
      </c>
      <c r="K8092" s="3" t="s">
        <v>1447</v>
      </c>
      <c r="L8092" s="4">
        <v>0.55946198704438166</v>
      </c>
    </row>
    <row r="8093" spans="2:12" x14ac:dyDescent="0.3">
      <c r="B8093" s="3" t="s">
        <v>314</v>
      </c>
      <c r="C8093" s="4">
        <v>2020</v>
      </c>
      <c r="D8093" s="3" t="s">
        <v>1450</v>
      </c>
      <c r="E8093" s="4">
        <v>40190839</v>
      </c>
      <c r="F8093" s="4"/>
      <c r="G8093" s="4">
        <v>40190839</v>
      </c>
      <c r="H8093" s="4">
        <v>0</v>
      </c>
      <c r="I8093" s="4">
        <v>40190839</v>
      </c>
      <c r="J8093" s="4"/>
      <c r="K8093" s="3" t="s">
        <v>1451</v>
      </c>
      <c r="L8093" s="4"/>
    </row>
    <row r="8094" spans="2:12" x14ac:dyDescent="0.3">
      <c r="B8094" s="3" t="s">
        <v>314</v>
      </c>
      <c r="C8094" s="4">
        <v>2020</v>
      </c>
      <c r="D8094" s="3" t="s">
        <v>1452</v>
      </c>
      <c r="E8094" s="4">
        <v>0</v>
      </c>
      <c r="F8094" s="4">
        <v>0</v>
      </c>
      <c r="G8094" s="4">
        <v>0</v>
      </c>
      <c r="H8094" s="4">
        <v>0</v>
      </c>
      <c r="I8094" s="4">
        <v>0</v>
      </c>
      <c r="J8094" s="4">
        <v>0</v>
      </c>
      <c r="K8094" s="3" t="s">
        <v>1447</v>
      </c>
      <c r="L8094" s="4"/>
    </row>
    <row r="8095" spans="2:12" x14ac:dyDescent="0.3">
      <c r="B8095" s="3" t="s">
        <v>314</v>
      </c>
      <c r="C8095" s="4">
        <v>2020</v>
      </c>
      <c r="D8095" s="3" t="s">
        <v>1453</v>
      </c>
      <c r="E8095" s="4">
        <v>11578802</v>
      </c>
      <c r="F8095" s="4">
        <v>5416969</v>
      </c>
      <c r="G8095" s="4">
        <v>6161833</v>
      </c>
      <c r="H8095" s="4">
        <v>1382622</v>
      </c>
      <c r="I8095" s="4">
        <v>0</v>
      </c>
      <c r="J8095" s="4">
        <v>0</v>
      </c>
      <c r="K8095" s="3" t="s">
        <v>1451</v>
      </c>
      <c r="L8095" s="4">
        <v>0.46783501436504399</v>
      </c>
    </row>
    <row r="8096" spans="2:12" x14ac:dyDescent="0.3">
      <c r="B8096" s="3" t="s">
        <v>314</v>
      </c>
      <c r="C8096" s="4">
        <v>2020</v>
      </c>
      <c r="D8096" s="3" t="s">
        <v>1454</v>
      </c>
      <c r="E8096" s="4">
        <v>11361510</v>
      </c>
      <c r="F8096" s="4">
        <v>5886638</v>
      </c>
      <c r="G8096" s="4">
        <v>5474872</v>
      </c>
      <c r="H8096" s="4">
        <v>127052</v>
      </c>
      <c r="I8096" s="4">
        <v>0</v>
      </c>
      <c r="J8096" s="4">
        <v>0</v>
      </c>
      <c r="K8096" s="3" t="s">
        <v>1447</v>
      </c>
      <c r="L8096" s="4">
        <v>0.51812109481926261</v>
      </c>
    </row>
    <row r="8097" spans="2:12" x14ac:dyDescent="0.3">
      <c r="B8097" s="3" t="s">
        <v>314</v>
      </c>
      <c r="C8097" s="4">
        <v>2020</v>
      </c>
      <c r="D8097" s="3" t="s">
        <v>1455</v>
      </c>
      <c r="E8097" s="4">
        <v>22120915</v>
      </c>
      <c r="F8097" s="4">
        <v>8853402</v>
      </c>
      <c r="G8097" s="4">
        <v>13267513</v>
      </c>
      <c r="H8097" s="4">
        <v>91103</v>
      </c>
      <c r="I8097" s="4">
        <v>0</v>
      </c>
      <c r="J8097" s="4">
        <v>0</v>
      </c>
      <c r="K8097" s="3" t="s">
        <v>1447</v>
      </c>
      <c r="L8097" s="4">
        <v>0.40022765785230857</v>
      </c>
    </row>
    <row r="8098" spans="2:12" x14ac:dyDescent="0.3">
      <c r="B8098" s="3" t="s">
        <v>314</v>
      </c>
      <c r="C8098" s="4">
        <v>2020</v>
      </c>
      <c r="D8098" s="3" t="s">
        <v>1456</v>
      </c>
      <c r="E8098" s="4">
        <v>132271271</v>
      </c>
      <c r="F8098" s="4">
        <v>63880256</v>
      </c>
      <c r="G8098" s="4">
        <v>68391015</v>
      </c>
      <c r="H8098" s="4">
        <v>2742272</v>
      </c>
      <c r="I8098" s="4">
        <v>0</v>
      </c>
      <c r="J8098" s="4">
        <v>0</v>
      </c>
      <c r="K8098" s="3" t="s">
        <v>1447</v>
      </c>
      <c r="L8098" s="4">
        <v>0.48294883323529869</v>
      </c>
    </row>
    <row r="8099" spans="2:12" x14ac:dyDescent="0.3">
      <c r="B8099" s="3" t="s">
        <v>314</v>
      </c>
      <c r="C8099" s="4">
        <v>2020</v>
      </c>
      <c r="D8099" s="3" t="s">
        <v>1457</v>
      </c>
      <c r="E8099" s="4">
        <v>31920771</v>
      </c>
      <c r="F8099" s="4">
        <v>11186109</v>
      </c>
      <c r="G8099" s="4">
        <v>20734662</v>
      </c>
      <c r="H8099" s="4">
        <v>762864</v>
      </c>
      <c r="I8099" s="4">
        <v>0</v>
      </c>
      <c r="J8099" s="4">
        <v>0</v>
      </c>
      <c r="K8099" s="3" t="s">
        <v>1447</v>
      </c>
      <c r="L8099" s="4">
        <v>0.35043354685887756</v>
      </c>
    </row>
    <row r="8100" spans="2:12" x14ac:dyDescent="0.3">
      <c r="B8100" s="3" t="s">
        <v>314</v>
      </c>
      <c r="C8100" s="4">
        <v>2020</v>
      </c>
      <c r="D8100" s="3" t="s">
        <v>1458</v>
      </c>
      <c r="E8100" s="4">
        <v>1872461</v>
      </c>
      <c r="F8100" s="4"/>
      <c r="G8100" s="4">
        <v>1872461</v>
      </c>
      <c r="H8100" s="4">
        <v>120653</v>
      </c>
      <c r="I8100" s="4">
        <v>1872461</v>
      </c>
      <c r="J8100" s="4"/>
      <c r="K8100" s="3" t="s">
        <v>1451</v>
      </c>
      <c r="L8100" s="4"/>
    </row>
    <row r="8101" spans="2:12" x14ac:dyDescent="0.3">
      <c r="B8101" s="3" t="s">
        <v>314</v>
      </c>
      <c r="C8101" s="4">
        <v>2021</v>
      </c>
      <c r="D8101" s="3" t="s">
        <v>1446</v>
      </c>
      <c r="E8101" s="4">
        <v>75008416</v>
      </c>
      <c r="F8101" s="4">
        <v>27595748</v>
      </c>
      <c r="G8101" s="4">
        <v>47412668</v>
      </c>
      <c r="H8101" s="4">
        <v>296314</v>
      </c>
      <c r="I8101" s="4">
        <v>0</v>
      </c>
      <c r="J8101" s="4">
        <v>0</v>
      </c>
      <c r="K8101" s="3" t="s">
        <v>1447</v>
      </c>
      <c r="L8101" s="4">
        <v>0.36790202315430842</v>
      </c>
    </row>
    <row r="8102" spans="2:12" x14ac:dyDescent="0.3">
      <c r="B8102" s="3" t="s">
        <v>314</v>
      </c>
      <c r="C8102" s="4">
        <v>2021</v>
      </c>
      <c r="D8102" s="3" t="s">
        <v>1448</v>
      </c>
      <c r="E8102" s="4">
        <v>21230040</v>
      </c>
      <c r="F8102" s="4">
        <v>7956017</v>
      </c>
      <c r="G8102" s="4">
        <v>13274023</v>
      </c>
      <c r="H8102" s="4">
        <v>0</v>
      </c>
      <c r="I8102" s="4">
        <v>0</v>
      </c>
      <c r="J8102" s="4">
        <v>0</v>
      </c>
      <c r="K8102" s="3" t="s">
        <v>1447</v>
      </c>
      <c r="L8102" s="4">
        <v>0.37475280310352688</v>
      </c>
    </row>
    <row r="8103" spans="2:12" x14ac:dyDescent="0.3">
      <c r="B8103" s="3" t="s">
        <v>314</v>
      </c>
      <c r="C8103" s="4">
        <v>2021</v>
      </c>
      <c r="D8103" s="3" t="s">
        <v>1449</v>
      </c>
      <c r="E8103" s="4">
        <v>5833638</v>
      </c>
      <c r="F8103" s="4">
        <v>3429050</v>
      </c>
      <c r="G8103" s="4">
        <v>2404588</v>
      </c>
      <c r="H8103" s="4">
        <v>199794</v>
      </c>
      <c r="I8103" s="4">
        <v>0</v>
      </c>
      <c r="J8103" s="4">
        <v>0</v>
      </c>
      <c r="K8103" s="3" t="s">
        <v>1447</v>
      </c>
      <c r="L8103" s="4">
        <v>0.58780644256637116</v>
      </c>
    </row>
    <row r="8104" spans="2:12" x14ac:dyDescent="0.3">
      <c r="B8104" s="3" t="s">
        <v>314</v>
      </c>
      <c r="C8104" s="4">
        <v>2021</v>
      </c>
      <c r="D8104" s="3" t="s">
        <v>1450</v>
      </c>
      <c r="E8104" s="4">
        <v>40190839</v>
      </c>
      <c r="F8104" s="4"/>
      <c r="G8104" s="4">
        <v>40190839</v>
      </c>
      <c r="H8104" s="4">
        <v>0</v>
      </c>
      <c r="I8104" s="4">
        <v>40190839</v>
      </c>
      <c r="J8104" s="4"/>
      <c r="K8104" s="3" t="s">
        <v>1451</v>
      </c>
      <c r="L8104" s="4"/>
    </row>
    <row r="8105" spans="2:12" x14ac:dyDescent="0.3">
      <c r="B8105" s="3" t="s">
        <v>314</v>
      </c>
      <c r="C8105" s="4">
        <v>2021</v>
      </c>
      <c r="D8105" s="3" t="s">
        <v>1452</v>
      </c>
      <c r="E8105" s="4">
        <v>0</v>
      </c>
      <c r="F8105" s="4">
        <v>0</v>
      </c>
      <c r="G8105" s="4">
        <v>0</v>
      </c>
      <c r="H8105" s="4">
        <v>0</v>
      </c>
      <c r="I8105" s="4">
        <v>0</v>
      </c>
      <c r="J8105" s="4">
        <v>0</v>
      </c>
      <c r="K8105" s="3" t="s">
        <v>1447</v>
      </c>
      <c r="L8105" s="4"/>
    </row>
    <row r="8106" spans="2:12" x14ac:dyDescent="0.3">
      <c r="B8106" s="3" t="s">
        <v>314</v>
      </c>
      <c r="C8106" s="4">
        <v>2021</v>
      </c>
      <c r="D8106" s="3" t="s">
        <v>1453</v>
      </c>
      <c r="E8106" s="4">
        <v>12667874</v>
      </c>
      <c r="F8106" s="4">
        <v>5974725</v>
      </c>
      <c r="G8106" s="4">
        <v>6693149</v>
      </c>
      <c r="H8106" s="4">
        <v>1464699</v>
      </c>
      <c r="I8106" s="4">
        <v>0</v>
      </c>
      <c r="J8106" s="4">
        <v>0</v>
      </c>
      <c r="K8106" s="3" t="s">
        <v>1451</v>
      </c>
      <c r="L8106" s="4">
        <v>0.47164386068254233</v>
      </c>
    </row>
    <row r="8107" spans="2:12" x14ac:dyDescent="0.3">
      <c r="B8107" s="3" t="s">
        <v>314</v>
      </c>
      <c r="C8107" s="4">
        <v>2021</v>
      </c>
      <c r="D8107" s="3" t="s">
        <v>1454</v>
      </c>
      <c r="E8107" s="4">
        <v>11686620</v>
      </c>
      <c r="F8107" s="4">
        <v>6193672</v>
      </c>
      <c r="G8107" s="4">
        <v>5492948</v>
      </c>
      <c r="H8107" s="4">
        <v>325110</v>
      </c>
      <c r="I8107" s="4">
        <v>0</v>
      </c>
      <c r="J8107" s="4">
        <v>0</v>
      </c>
      <c r="K8107" s="3" t="s">
        <v>1447</v>
      </c>
      <c r="L8107" s="4">
        <v>0.52997975462537505</v>
      </c>
    </row>
    <row r="8108" spans="2:12" x14ac:dyDescent="0.3">
      <c r="B8108" s="3" t="s">
        <v>314</v>
      </c>
      <c r="C8108" s="4">
        <v>2021</v>
      </c>
      <c r="D8108" s="3" t="s">
        <v>1455</v>
      </c>
      <c r="E8108" s="4">
        <v>23151832</v>
      </c>
      <c r="F8108" s="4">
        <v>9265683</v>
      </c>
      <c r="G8108" s="4">
        <v>13886149</v>
      </c>
      <c r="H8108" s="4">
        <v>1030917</v>
      </c>
      <c r="I8108" s="4">
        <v>0</v>
      </c>
      <c r="J8108" s="4">
        <v>0</v>
      </c>
      <c r="K8108" s="3" t="s">
        <v>1447</v>
      </c>
      <c r="L8108" s="4">
        <v>0.40021381461302935</v>
      </c>
    </row>
    <row r="8109" spans="2:12" x14ac:dyDescent="0.3">
      <c r="B8109" s="3" t="s">
        <v>314</v>
      </c>
      <c r="C8109" s="4">
        <v>2021</v>
      </c>
      <c r="D8109" s="3" t="s">
        <v>1456</v>
      </c>
      <c r="E8109" s="4">
        <v>138120162</v>
      </c>
      <c r="F8109" s="4">
        <v>67910753</v>
      </c>
      <c r="G8109" s="4">
        <v>70209409</v>
      </c>
      <c r="H8109" s="4">
        <v>5848891</v>
      </c>
      <c r="I8109" s="4">
        <v>0</v>
      </c>
      <c r="J8109" s="4">
        <v>0</v>
      </c>
      <c r="K8109" s="3" t="s">
        <v>1447</v>
      </c>
      <c r="L8109" s="4">
        <v>0.49167878184214697</v>
      </c>
    </row>
    <row r="8110" spans="2:12" x14ac:dyDescent="0.3">
      <c r="B8110" s="3" t="s">
        <v>314</v>
      </c>
      <c r="C8110" s="4">
        <v>2021</v>
      </c>
      <c r="D8110" s="3" t="s">
        <v>1457</v>
      </c>
      <c r="E8110" s="4">
        <v>32534241</v>
      </c>
      <c r="F8110" s="4">
        <v>11758965</v>
      </c>
      <c r="G8110" s="4">
        <v>20775276</v>
      </c>
      <c r="H8110" s="4">
        <v>613471</v>
      </c>
      <c r="I8110" s="4">
        <v>0</v>
      </c>
      <c r="J8110" s="4">
        <v>0</v>
      </c>
      <c r="K8110" s="3" t="s">
        <v>1447</v>
      </c>
      <c r="L8110" s="4">
        <v>0.36143351246460614</v>
      </c>
    </row>
    <row r="8111" spans="2:12" x14ac:dyDescent="0.3">
      <c r="B8111" s="3" t="s">
        <v>314</v>
      </c>
      <c r="C8111" s="4">
        <v>2021</v>
      </c>
      <c r="D8111" s="3" t="s">
        <v>1458</v>
      </c>
      <c r="E8111" s="4">
        <v>7555145</v>
      </c>
      <c r="F8111" s="4"/>
      <c r="G8111" s="4">
        <v>7555145</v>
      </c>
      <c r="H8111" s="4">
        <v>5682685</v>
      </c>
      <c r="I8111" s="4">
        <v>7555145</v>
      </c>
      <c r="J8111" s="4"/>
      <c r="K8111" s="3" t="s">
        <v>1451</v>
      </c>
      <c r="L8111" s="4"/>
    </row>
    <row r="8112" spans="2:12" x14ac:dyDescent="0.3">
      <c r="B8112" s="3" t="s">
        <v>314</v>
      </c>
      <c r="C8112" s="4">
        <v>2022</v>
      </c>
      <c r="D8112" s="3" t="s">
        <v>1446</v>
      </c>
      <c r="E8112" s="4">
        <v>75452184</v>
      </c>
      <c r="F8112" s="4">
        <v>29171059</v>
      </c>
      <c r="G8112" s="4">
        <v>46281125</v>
      </c>
      <c r="H8112" s="4">
        <v>443768</v>
      </c>
      <c r="I8112" s="4">
        <v>0</v>
      </c>
      <c r="J8112" s="4">
        <v>0</v>
      </c>
      <c r="K8112" s="3" t="s">
        <v>1447</v>
      </c>
      <c r="L8112" s="4">
        <v>0.38661649608446058</v>
      </c>
    </row>
    <row r="8113" spans="2:12" x14ac:dyDescent="0.3">
      <c r="B8113" s="3" t="s">
        <v>314</v>
      </c>
      <c r="C8113" s="4">
        <v>2022</v>
      </c>
      <c r="D8113" s="3" t="s">
        <v>1448</v>
      </c>
      <c r="E8113" s="4">
        <v>21230040</v>
      </c>
      <c r="F8113" s="4">
        <v>8264456</v>
      </c>
      <c r="G8113" s="4">
        <v>12965584</v>
      </c>
      <c r="H8113" s="4">
        <v>0</v>
      </c>
      <c r="I8113" s="4">
        <v>0</v>
      </c>
      <c r="J8113" s="4">
        <v>0</v>
      </c>
      <c r="K8113" s="3" t="s">
        <v>1447</v>
      </c>
      <c r="L8113" s="4">
        <v>0.3892812260363146</v>
      </c>
    </row>
    <row r="8114" spans="2:12" x14ac:dyDescent="0.3">
      <c r="B8114" s="3" t="s">
        <v>314</v>
      </c>
      <c r="C8114" s="4">
        <v>2022</v>
      </c>
      <c r="D8114" s="3" t="s">
        <v>1449</v>
      </c>
      <c r="E8114" s="4">
        <v>5880340</v>
      </c>
      <c r="F8114" s="4">
        <v>3509491</v>
      </c>
      <c r="G8114" s="4">
        <v>2370849</v>
      </c>
      <c r="H8114" s="4">
        <v>273200</v>
      </c>
      <c r="I8114" s="4">
        <v>0</v>
      </c>
      <c r="J8114" s="4">
        <v>0</v>
      </c>
      <c r="K8114" s="3" t="s">
        <v>1447</v>
      </c>
      <c r="L8114" s="4">
        <v>0.59681770101728815</v>
      </c>
    </row>
    <row r="8115" spans="2:12" x14ac:dyDescent="0.3">
      <c r="B8115" s="3" t="s">
        <v>314</v>
      </c>
      <c r="C8115" s="4">
        <v>2022</v>
      </c>
      <c r="D8115" s="3" t="s">
        <v>1450</v>
      </c>
      <c r="E8115" s="4">
        <v>40127936</v>
      </c>
      <c r="F8115" s="4"/>
      <c r="G8115" s="4">
        <v>40127936</v>
      </c>
      <c r="H8115" s="4">
        <v>20926</v>
      </c>
      <c r="I8115" s="4">
        <v>40127936</v>
      </c>
      <c r="J8115" s="4"/>
      <c r="K8115" s="3" t="s">
        <v>1451</v>
      </c>
      <c r="L8115" s="4"/>
    </row>
    <row r="8116" spans="2:12" x14ac:dyDescent="0.3">
      <c r="B8116" s="3" t="s">
        <v>314</v>
      </c>
      <c r="C8116" s="4">
        <v>2022</v>
      </c>
      <c r="D8116" s="3" t="s">
        <v>1452</v>
      </c>
      <c r="E8116" s="4">
        <v>0</v>
      </c>
      <c r="F8116" s="4">
        <v>0</v>
      </c>
      <c r="G8116" s="4">
        <v>0</v>
      </c>
      <c r="H8116" s="4">
        <v>0</v>
      </c>
      <c r="I8116" s="4">
        <v>0</v>
      </c>
      <c r="J8116" s="4">
        <v>0</v>
      </c>
      <c r="K8116" s="3" t="s">
        <v>1447</v>
      </c>
      <c r="L8116" s="4"/>
    </row>
    <row r="8117" spans="2:12" x14ac:dyDescent="0.3">
      <c r="B8117" s="3" t="s">
        <v>314</v>
      </c>
      <c r="C8117" s="4">
        <v>2022</v>
      </c>
      <c r="D8117" s="3" t="s">
        <v>1453</v>
      </c>
      <c r="E8117" s="4">
        <v>15253575</v>
      </c>
      <c r="F8117" s="4">
        <v>6627595</v>
      </c>
      <c r="G8117" s="4">
        <v>8625980</v>
      </c>
      <c r="H8117" s="4">
        <v>2764860</v>
      </c>
      <c r="I8117" s="4">
        <v>0</v>
      </c>
      <c r="J8117" s="4">
        <v>0</v>
      </c>
      <c r="K8117" s="3" t="s">
        <v>1451</v>
      </c>
      <c r="L8117" s="4">
        <v>0.43449453652668307</v>
      </c>
    </row>
    <row r="8118" spans="2:12" x14ac:dyDescent="0.3">
      <c r="B8118" s="3" t="s">
        <v>314</v>
      </c>
      <c r="C8118" s="4">
        <v>2022</v>
      </c>
      <c r="D8118" s="3" t="s">
        <v>1454</v>
      </c>
      <c r="E8118" s="4">
        <v>12499812</v>
      </c>
      <c r="F8118" s="4">
        <v>6526506</v>
      </c>
      <c r="G8118" s="4">
        <v>5973306</v>
      </c>
      <c r="H8118" s="4">
        <v>813192</v>
      </c>
      <c r="I8118" s="4">
        <v>0</v>
      </c>
      <c r="J8118" s="4">
        <v>0</v>
      </c>
      <c r="K8118" s="3" t="s">
        <v>1447</v>
      </c>
      <c r="L8118" s="4">
        <v>0.5221283328101255</v>
      </c>
    </row>
    <row r="8119" spans="2:12" x14ac:dyDescent="0.3">
      <c r="B8119" s="3" t="s">
        <v>314</v>
      </c>
      <c r="C8119" s="4">
        <v>2022</v>
      </c>
      <c r="D8119" s="3" t="s">
        <v>1455</v>
      </c>
      <c r="E8119" s="4">
        <v>23451801</v>
      </c>
      <c r="F8119" s="4">
        <v>9695099</v>
      </c>
      <c r="G8119" s="4">
        <v>13756702</v>
      </c>
      <c r="H8119" s="4">
        <v>299969</v>
      </c>
      <c r="I8119" s="4">
        <v>0</v>
      </c>
      <c r="J8119" s="4">
        <v>0</v>
      </c>
      <c r="K8119" s="3" t="s">
        <v>1447</v>
      </c>
      <c r="L8119" s="4">
        <v>0.41340530733652397</v>
      </c>
    </row>
    <row r="8120" spans="2:12" x14ac:dyDescent="0.3">
      <c r="B8120" s="3" t="s">
        <v>314</v>
      </c>
      <c r="C8120" s="4">
        <v>2022</v>
      </c>
      <c r="D8120" s="3" t="s">
        <v>1456</v>
      </c>
      <c r="E8120" s="4">
        <v>141237394</v>
      </c>
      <c r="F8120" s="4">
        <v>72152964</v>
      </c>
      <c r="G8120" s="4">
        <v>69084430</v>
      </c>
      <c r="H8120" s="4">
        <v>3117232</v>
      </c>
      <c r="I8120" s="4">
        <v>0</v>
      </c>
      <c r="J8120" s="4">
        <v>0</v>
      </c>
      <c r="K8120" s="3" t="s">
        <v>1447</v>
      </c>
      <c r="L8120" s="4">
        <v>0.51086303673940625</v>
      </c>
    </row>
    <row r="8121" spans="2:12" x14ac:dyDescent="0.3">
      <c r="B8121" s="3" t="s">
        <v>314</v>
      </c>
      <c r="C8121" s="4">
        <v>2022</v>
      </c>
      <c r="D8121" s="3" t="s">
        <v>1457</v>
      </c>
      <c r="E8121" s="4">
        <v>32986277</v>
      </c>
      <c r="F8121" s="4">
        <v>12340755</v>
      </c>
      <c r="G8121" s="4">
        <v>20645522</v>
      </c>
      <c r="H8121" s="4">
        <v>452035</v>
      </c>
      <c r="I8121" s="4">
        <v>0</v>
      </c>
      <c r="J8121" s="4">
        <v>0</v>
      </c>
      <c r="K8121" s="3" t="s">
        <v>1447</v>
      </c>
      <c r="L8121" s="4">
        <v>0.37411784906796242</v>
      </c>
    </row>
    <row r="8122" spans="2:12" x14ac:dyDescent="0.3">
      <c r="B8122" s="3" t="s">
        <v>314</v>
      </c>
      <c r="C8122" s="4">
        <v>2022</v>
      </c>
      <c r="D8122" s="3" t="s">
        <v>1458</v>
      </c>
      <c r="E8122" s="4">
        <v>19876089</v>
      </c>
      <c r="F8122" s="4"/>
      <c r="G8122" s="4">
        <v>19876089</v>
      </c>
      <c r="H8122" s="4">
        <v>12320943</v>
      </c>
      <c r="I8122" s="4">
        <v>19876089</v>
      </c>
      <c r="J8122" s="4"/>
      <c r="K8122" s="3" t="s">
        <v>1451</v>
      </c>
      <c r="L8122" s="4"/>
    </row>
    <row r="8123" spans="2:12" x14ac:dyDescent="0.3">
      <c r="B8123" s="3" t="s">
        <v>314</v>
      </c>
      <c r="C8123" s="4">
        <v>2023</v>
      </c>
      <c r="D8123" s="3" t="s">
        <v>1446</v>
      </c>
      <c r="E8123" s="4">
        <v>78413412</v>
      </c>
      <c r="F8123" s="4">
        <v>31220036</v>
      </c>
      <c r="G8123" s="4">
        <v>47193376</v>
      </c>
      <c r="H8123" s="4">
        <v>2413917</v>
      </c>
      <c r="I8123" s="4">
        <v>0</v>
      </c>
      <c r="J8123" s="4">
        <v>0</v>
      </c>
      <c r="K8123" s="3" t="s">
        <v>1447</v>
      </c>
      <c r="L8123" s="4">
        <v>0.39814663338460515</v>
      </c>
    </row>
    <row r="8124" spans="2:12" x14ac:dyDescent="0.3">
      <c r="B8124" s="3" t="s">
        <v>314</v>
      </c>
      <c r="C8124" s="4">
        <v>2023</v>
      </c>
      <c r="D8124" s="3" t="s">
        <v>1448</v>
      </c>
      <c r="E8124" s="4">
        <v>21310874</v>
      </c>
      <c r="F8124" s="4">
        <v>8624352</v>
      </c>
      <c r="G8124" s="4">
        <v>12686522</v>
      </c>
      <c r="H8124" s="4">
        <v>0</v>
      </c>
      <c r="I8124" s="4">
        <v>0</v>
      </c>
      <c r="J8124" s="4">
        <v>0</v>
      </c>
      <c r="K8124" s="3" t="s">
        <v>1447</v>
      </c>
      <c r="L8124" s="4">
        <v>0.40469255273153037</v>
      </c>
    </row>
    <row r="8125" spans="2:12" x14ac:dyDescent="0.3">
      <c r="B8125" s="3" t="s">
        <v>314</v>
      </c>
      <c r="C8125" s="4">
        <v>2023</v>
      </c>
      <c r="D8125" s="3" t="s">
        <v>1449</v>
      </c>
      <c r="E8125" s="4">
        <v>6096691</v>
      </c>
      <c r="F8125" s="4">
        <v>3751600</v>
      </c>
      <c r="G8125" s="4">
        <v>2345091</v>
      </c>
      <c r="H8125" s="4">
        <v>301680</v>
      </c>
      <c r="I8125" s="4">
        <v>0</v>
      </c>
      <c r="J8125" s="4">
        <v>0</v>
      </c>
      <c r="K8125" s="3" t="s">
        <v>1447</v>
      </c>
      <c r="L8125" s="4">
        <v>0.61535019570452232</v>
      </c>
    </row>
    <row r="8126" spans="2:12" x14ac:dyDescent="0.3">
      <c r="B8126" s="3" t="s">
        <v>314</v>
      </c>
      <c r="C8126" s="4">
        <v>2023</v>
      </c>
      <c r="D8126" s="3" t="s">
        <v>1450</v>
      </c>
      <c r="E8126" s="4">
        <v>40060340</v>
      </c>
      <c r="F8126" s="4"/>
      <c r="G8126" s="4">
        <v>40060340</v>
      </c>
      <c r="H8126" s="4">
        <v>433200</v>
      </c>
      <c r="I8126" s="4">
        <v>40060340</v>
      </c>
      <c r="J8126" s="4"/>
      <c r="K8126" s="3" t="s">
        <v>1451</v>
      </c>
      <c r="L8126" s="4"/>
    </row>
    <row r="8127" spans="2:12" x14ac:dyDescent="0.3">
      <c r="B8127" s="3" t="s">
        <v>314</v>
      </c>
      <c r="C8127" s="4">
        <v>2023</v>
      </c>
      <c r="D8127" s="3" t="s">
        <v>1452</v>
      </c>
      <c r="E8127" s="4">
        <v>0</v>
      </c>
      <c r="F8127" s="4">
        <v>0</v>
      </c>
      <c r="G8127" s="4">
        <v>0</v>
      </c>
      <c r="H8127" s="4">
        <v>0</v>
      </c>
      <c r="I8127" s="4">
        <v>0</v>
      </c>
      <c r="J8127" s="4">
        <v>0</v>
      </c>
      <c r="K8127" s="3" t="s">
        <v>1447</v>
      </c>
      <c r="L8127" s="4"/>
    </row>
    <row r="8128" spans="2:12" x14ac:dyDescent="0.3">
      <c r="B8128" s="3" t="s">
        <v>314</v>
      </c>
      <c r="C8128" s="4">
        <v>2023</v>
      </c>
      <c r="D8128" s="3" t="s">
        <v>1453</v>
      </c>
      <c r="E8128" s="4">
        <v>16078329</v>
      </c>
      <c r="F8128" s="4">
        <v>7457182</v>
      </c>
      <c r="G8128" s="4">
        <v>8621147</v>
      </c>
      <c r="H8128" s="4">
        <v>906406</v>
      </c>
      <c r="I8128" s="4">
        <v>0</v>
      </c>
      <c r="J8128" s="4">
        <v>0</v>
      </c>
      <c r="K8128" s="3" t="s">
        <v>1451</v>
      </c>
      <c r="L8128" s="4">
        <v>0.46380329697196765</v>
      </c>
    </row>
    <row r="8129" spans="2:12" x14ac:dyDescent="0.3">
      <c r="B8129" s="3" t="s">
        <v>314</v>
      </c>
      <c r="C8129" s="4">
        <v>2023</v>
      </c>
      <c r="D8129" s="3" t="s">
        <v>1454</v>
      </c>
      <c r="E8129" s="4">
        <v>13136759</v>
      </c>
      <c r="F8129" s="4">
        <v>7088161</v>
      </c>
      <c r="G8129" s="4">
        <v>6048598</v>
      </c>
      <c r="H8129" s="4">
        <v>272429</v>
      </c>
      <c r="I8129" s="4">
        <v>0</v>
      </c>
      <c r="J8129" s="4">
        <v>0</v>
      </c>
      <c r="K8129" s="3" t="s">
        <v>1447</v>
      </c>
      <c r="L8129" s="4">
        <v>0.53956695102650509</v>
      </c>
    </row>
    <row r="8130" spans="2:12" x14ac:dyDescent="0.3">
      <c r="B8130" s="3" t="s">
        <v>314</v>
      </c>
      <c r="C8130" s="4">
        <v>2023</v>
      </c>
      <c r="D8130" s="3" t="s">
        <v>1455</v>
      </c>
      <c r="E8130" s="4">
        <v>25064005</v>
      </c>
      <c r="F8130" s="4">
        <v>10375749</v>
      </c>
      <c r="G8130" s="4">
        <v>14688256</v>
      </c>
      <c r="H8130" s="4">
        <v>1256399</v>
      </c>
      <c r="I8130" s="4">
        <v>0</v>
      </c>
      <c r="J8130" s="4">
        <v>0</v>
      </c>
      <c r="K8130" s="3" t="s">
        <v>1447</v>
      </c>
      <c r="L8130" s="4">
        <v>0.41397011371486719</v>
      </c>
    </row>
    <row r="8131" spans="2:12" x14ac:dyDescent="0.3">
      <c r="B8131" s="3" t="s">
        <v>314</v>
      </c>
      <c r="C8131" s="4">
        <v>2023</v>
      </c>
      <c r="D8131" s="3" t="s">
        <v>1456</v>
      </c>
      <c r="E8131" s="4">
        <v>166885413</v>
      </c>
      <c r="F8131" s="4">
        <v>76797699</v>
      </c>
      <c r="G8131" s="4">
        <v>90087714</v>
      </c>
      <c r="H8131" s="4">
        <v>25623336</v>
      </c>
      <c r="I8131" s="4">
        <v>0</v>
      </c>
      <c r="J8131" s="4">
        <v>0</v>
      </c>
      <c r="K8131" s="3" t="s">
        <v>1447</v>
      </c>
      <c r="L8131" s="4">
        <v>0.46018221496686473</v>
      </c>
    </row>
    <row r="8132" spans="2:12" x14ac:dyDescent="0.3">
      <c r="B8132" s="3" t="s">
        <v>314</v>
      </c>
      <c r="C8132" s="4">
        <v>2023</v>
      </c>
      <c r="D8132" s="3" t="s">
        <v>1457</v>
      </c>
      <c r="E8132" s="4">
        <v>34873886</v>
      </c>
      <c r="F8132" s="4">
        <v>13080426</v>
      </c>
      <c r="G8132" s="4">
        <v>21793460</v>
      </c>
      <c r="H8132" s="4">
        <v>1678877</v>
      </c>
      <c r="I8132" s="4">
        <v>0</v>
      </c>
      <c r="J8132" s="4">
        <v>0</v>
      </c>
      <c r="K8132" s="3" t="s">
        <v>1447</v>
      </c>
      <c r="L8132" s="4">
        <v>0.37507795947947986</v>
      </c>
    </row>
    <row r="8133" spans="2:12" x14ac:dyDescent="0.3">
      <c r="B8133" s="3" t="s">
        <v>314</v>
      </c>
      <c r="C8133" s="4">
        <v>2023</v>
      </c>
      <c r="D8133" s="3" t="s">
        <v>1458</v>
      </c>
      <c r="E8133" s="4">
        <v>5763548</v>
      </c>
      <c r="F8133" s="4"/>
      <c r="G8133" s="4">
        <v>5763548</v>
      </c>
      <c r="H8133" s="4">
        <v>-14112541</v>
      </c>
      <c r="I8133" s="4">
        <v>5763548</v>
      </c>
      <c r="J8133" s="4"/>
      <c r="K8133" s="3" t="s">
        <v>1451</v>
      </c>
      <c r="L8133" s="4"/>
    </row>
    <row r="8134" spans="2:12" x14ac:dyDescent="0.3">
      <c r="B8134" s="3" t="s">
        <v>314</v>
      </c>
      <c r="C8134" s="4">
        <v>2024</v>
      </c>
      <c r="D8134" s="3" t="s">
        <v>1446</v>
      </c>
      <c r="E8134" s="4">
        <v>81766456</v>
      </c>
      <c r="F8134" s="4">
        <v>32943426</v>
      </c>
      <c r="G8134" s="4">
        <v>48823030</v>
      </c>
      <c r="H8134" s="4">
        <v>3353045</v>
      </c>
      <c r="I8134" s="4">
        <v>120826702</v>
      </c>
      <c r="J8134" s="4">
        <v>18771</v>
      </c>
      <c r="K8134" s="3" t="s">
        <v>1459</v>
      </c>
      <c r="L8134" s="4">
        <v>0.40289658634587266</v>
      </c>
    </row>
    <row r="8135" spans="2:12" x14ac:dyDescent="0.3">
      <c r="B8135" s="3" t="s">
        <v>314</v>
      </c>
      <c r="C8135" s="4">
        <v>2024</v>
      </c>
      <c r="D8135" s="3" t="s">
        <v>1448</v>
      </c>
      <c r="E8135" s="4">
        <v>21310874</v>
      </c>
      <c r="F8135" s="4">
        <v>8933593</v>
      </c>
      <c r="G8135" s="4">
        <v>12377281</v>
      </c>
      <c r="H8135" s="4">
        <v>0</v>
      </c>
      <c r="I8135" s="4">
        <v>170372000</v>
      </c>
      <c r="J8135" s="4">
        <v>2052000</v>
      </c>
      <c r="K8135" s="3" t="s">
        <v>1460</v>
      </c>
      <c r="L8135" s="4">
        <v>0.41920350146127278</v>
      </c>
    </row>
    <row r="8136" spans="2:12" x14ac:dyDescent="0.3">
      <c r="B8136" s="3" t="s">
        <v>314</v>
      </c>
      <c r="C8136" s="4">
        <v>2024</v>
      </c>
      <c r="D8136" s="3" t="s">
        <v>1449</v>
      </c>
      <c r="E8136" s="4">
        <v>6712725</v>
      </c>
      <c r="F8136" s="4">
        <v>4055501</v>
      </c>
      <c r="G8136" s="4">
        <v>2657224</v>
      </c>
      <c r="H8136" s="4">
        <v>644049</v>
      </c>
      <c r="I8136" s="4">
        <v>13050484</v>
      </c>
      <c r="J8136" s="4">
        <v>7926</v>
      </c>
      <c r="K8136" s="3" t="s">
        <v>1459</v>
      </c>
      <c r="L8136" s="4">
        <v>0.60415122025704915</v>
      </c>
    </row>
    <row r="8137" spans="2:12" x14ac:dyDescent="0.3">
      <c r="B8137" s="3" t="s">
        <v>314</v>
      </c>
      <c r="C8137" s="4">
        <v>2024</v>
      </c>
      <c r="D8137" s="3" t="s">
        <v>1450</v>
      </c>
      <c r="E8137" s="4">
        <v>40060338</v>
      </c>
      <c r="F8137" s="4"/>
      <c r="G8137" s="4">
        <v>40060338</v>
      </c>
      <c r="H8137" s="4">
        <v>0</v>
      </c>
      <c r="I8137" s="4">
        <v>40060338</v>
      </c>
      <c r="J8137" s="4"/>
      <c r="K8137" s="3" t="s">
        <v>1451</v>
      </c>
      <c r="L8137" s="4"/>
    </row>
    <row r="8138" spans="2:12" x14ac:dyDescent="0.3">
      <c r="B8138" s="3" t="s">
        <v>314</v>
      </c>
      <c r="C8138" s="4">
        <v>2024</v>
      </c>
      <c r="D8138" s="3" t="s">
        <v>1452</v>
      </c>
      <c r="E8138" s="4">
        <v>0</v>
      </c>
      <c r="F8138" s="4">
        <v>0</v>
      </c>
      <c r="G8138" s="4">
        <v>0</v>
      </c>
      <c r="H8138" s="4">
        <v>0</v>
      </c>
      <c r="I8138" s="4">
        <v>0</v>
      </c>
      <c r="J8138" s="4">
        <v>0</v>
      </c>
      <c r="K8138" s="3"/>
      <c r="L8138" s="4"/>
    </row>
    <row r="8139" spans="2:12" x14ac:dyDescent="0.3">
      <c r="B8139" s="3" t="s">
        <v>314</v>
      </c>
      <c r="C8139" s="4">
        <v>2024</v>
      </c>
      <c r="D8139" s="3" t="s">
        <v>1453</v>
      </c>
      <c r="E8139" s="4">
        <v>17058358</v>
      </c>
      <c r="F8139" s="4">
        <v>8390509</v>
      </c>
      <c r="G8139" s="4">
        <v>8667849</v>
      </c>
      <c r="H8139" s="4">
        <v>992002</v>
      </c>
      <c r="I8139" s="4">
        <v>0</v>
      </c>
      <c r="J8139" s="4">
        <v>0</v>
      </c>
      <c r="K8139" s="3" t="s">
        <v>1451</v>
      </c>
      <c r="L8139" s="4">
        <v>0.49187084712373841</v>
      </c>
    </row>
    <row r="8140" spans="2:12" x14ac:dyDescent="0.3">
      <c r="B8140" s="3" t="s">
        <v>314</v>
      </c>
      <c r="C8140" s="4">
        <v>2024</v>
      </c>
      <c r="D8140" s="3" t="s">
        <v>1454</v>
      </c>
      <c r="E8140" s="4">
        <v>13156569</v>
      </c>
      <c r="F8140" s="4">
        <v>7439671</v>
      </c>
      <c r="G8140" s="4">
        <v>5716898</v>
      </c>
      <c r="H8140" s="4">
        <v>19810</v>
      </c>
      <c r="I8140" s="4">
        <v>0</v>
      </c>
      <c r="J8140" s="4">
        <v>0</v>
      </c>
      <c r="K8140" s="3" t="s">
        <v>1447</v>
      </c>
      <c r="L8140" s="4">
        <v>0.56547197069387922</v>
      </c>
    </row>
    <row r="8141" spans="2:12" x14ac:dyDescent="0.3">
      <c r="B8141" s="3" t="s">
        <v>314</v>
      </c>
      <c r="C8141" s="4">
        <v>2024</v>
      </c>
      <c r="D8141" s="3" t="s">
        <v>1455</v>
      </c>
      <c r="E8141" s="4">
        <v>25541721</v>
      </c>
      <c r="F8141" s="4">
        <v>10846796</v>
      </c>
      <c r="G8141" s="4">
        <v>14694925</v>
      </c>
      <c r="H8141" s="4">
        <v>477716</v>
      </c>
      <c r="I8141" s="4">
        <v>72162000</v>
      </c>
      <c r="J8141" s="4">
        <v>1402000</v>
      </c>
      <c r="K8141" s="3" t="s">
        <v>1460</v>
      </c>
      <c r="L8141" s="4">
        <v>0.42466973936486113</v>
      </c>
    </row>
    <row r="8142" spans="2:12" x14ac:dyDescent="0.3">
      <c r="B8142" s="3" t="s">
        <v>314</v>
      </c>
      <c r="C8142" s="4">
        <v>2024</v>
      </c>
      <c r="D8142" s="3" t="s">
        <v>1456</v>
      </c>
      <c r="E8142" s="4">
        <v>171613731</v>
      </c>
      <c r="F8142" s="4">
        <v>81795462</v>
      </c>
      <c r="G8142" s="4">
        <v>89818269</v>
      </c>
      <c r="H8142" s="4">
        <v>4728323</v>
      </c>
      <c r="I8142" s="4">
        <v>256298000</v>
      </c>
      <c r="J8142" s="4">
        <v>6472000</v>
      </c>
      <c r="K8142" s="3" t="s">
        <v>1447</v>
      </c>
      <c r="L8142" s="4">
        <v>0.47662539310447133</v>
      </c>
    </row>
    <row r="8143" spans="2:12" x14ac:dyDescent="0.3">
      <c r="B8143" s="3" t="s">
        <v>314</v>
      </c>
      <c r="C8143" s="4">
        <v>2024</v>
      </c>
      <c r="D8143" s="3" t="s">
        <v>1457</v>
      </c>
      <c r="E8143" s="4">
        <v>36461845</v>
      </c>
      <c r="F8143" s="4">
        <v>13709185</v>
      </c>
      <c r="G8143" s="4">
        <v>22752660</v>
      </c>
      <c r="H8143" s="4">
        <v>1587959</v>
      </c>
      <c r="I8143" s="4">
        <v>292195000</v>
      </c>
      <c r="J8143" s="4">
        <v>4125400</v>
      </c>
      <c r="K8143" s="3" t="s">
        <v>1460</v>
      </c>
      <c r="L8143" s="4">
        <v>0.37598714491820145</v>
      </c>
    </row>
    <row r="8144" spans="2:12" x14ac:dyDescent="0.3">
      <c r="B8144" s="3" t="s">
        <v>314</v>
      </c>
      <c r="C8144" s="4">
        <v>2024</v>
      </c>
      <c r="D8144" s="3" t="s">
        <v>1458</v>
      </c>
      <c r="E8144" s="4">
        <v>4775876</v>
      </c>
      <c r="F8144" s="4"/>
      <c r="G8144" s="4">
        <v>4775876</v>
      </c>
      <c r="H8144" s="4">
        <v>-987672</v>
      </c>
      <c r="I8144" s="4">
        <v>4775876</v>
      </c>
      <c r="J8144" s="4"/>
      <c r="K8144" s="3" t="s">
        <v>1451</v>
      </c>
      <c r="L8144" s="4"/>
    </row>
    <row r="8145" spans="2:12" x14ac:dyDescent="0.3">
      <c r="B8145" s="3" t="s">
        <v>316</v>
      </c>
      <c r="C8145" s="4">
        <v>2019</v>
      </c>
      <c r="D8145" s="3" t="s">
        <v>1446</v>
      </c>
      <c r="E8145" s="4">
        <v>1324735</v>
      </c>
      <c r="F8145" s="4">
        <v>1052603</v>
      </c>
      <c r="G8145" s="4">
        <v>272132</v>
      </c>
      <c r="H8145" s="4">
        <v>6282</v>
      </c>
      <c r="I8145" s="4">
        <v>0</v>
      </c>
      <c r="J8145" s="4">
        <v>0</v>
      </c>
      <c r="K8145" s="3" t="s">
        <v>1460</v>
      </c>
      <c r="L8145" s="4">
        <v>0.79457627374531514</v>
      </c>
    </row>
    <row r="8146" spans="2:12" x14ac:dyDescent="0.3">
      <c r="B8146" s="3" t="s">
        <v>316</v>
      </c>
      <c r="C8146" s="4">
        <v>2019</v>
      </c>
      <c r="D8146" s="3" t="s">
        <v>1448</v>
      </c>
      <c r="E8146" s="4">
        <v>0</v>
      </c>
      <c r="F8146" s="4">
        <v>0</v>
      </c>
      <c r="G8146" s="4">
        <v>0</v>
      </c>
      <c r="H8146" s="4">
        <v>0</v>
      </c>
      <c r="I8146" s="4">
        <v>0</v>
      </c>
      <c r="J8146" s="4">
        <v>0</v>
      </c>
      <c r="K8146" s="3" t="s">
        <v>1460</v>
      </c>
      <c r="L8146" s="4"/>
    </row>
    <row r="8147" spans="2:12" x14ac:dyDescent="0.3">
      <c r="B8147" s="3" t="s">
        <v>316</v>
      </c>
      <c r="C8147" s="4">
        <v>2019</v>
      </c>
      <c r="D8147" s="3" t="s">
        <v>1449</v>
      </c>
      <c r="E8147" s="4">
        <v>851682</v>
      </c>
      <c r="F8147" s="4">
        <v>548695</v>
      </c>
      <c r="G8147" s="4">
        <v>302987</v>
      </c>
      <c r="H8147" s="4">
        <v>0</v>
      </c>
      <c r="I8147" s="4">
        <v>0</v>
      </c>
      <c r="J8147" s="4">
        <v>0</v>
      </c>
      <c r="K8147" s="3" t="s">
        <v>1460</v>
      </c>
      <c r="L8147" s="4">
        <v>0.64424867497493199</v>
      </c>
    </row>
    <row r="8148" spans="2:12" x14ac:dyDescent="0.3">
      <c r="B8148" s="3" t="s">
        <v>316</v>
      </c>
      <c r="C8148" s="4">
        <v>2019</v>
      </c>
      <c r="D8148" s="3" t="s">
        <v>1450</v>
      </c>
      <c r="E8148" s="4">
        <v>1959114</v>
      </c>
      <c r="F8148" s="4"/>
      <c r="G8148" s="4">
        <v>1959114</v>
      </c>
      <c r="H8148" s="4">
        <v>0</v>
      </c>
      <c r="I8148" s="4">
        <v>1959114</v>
      </c>
      <c r="J8148" s="4"/>
      <c r="K8148" s="3" t="s">
        <v>1451</v>
      </c>
      <c r="L8148" s="4"/>
    </row>
    <row r="8149" spans="2:12" x14ac:dyDescent="0.3">
      <c r="B8149" s="3" t="s">
        <v>316</v>
      </c>
      <c r="C8149" s="4">
        <v>2019</v>
      </c>
      <c r="D8149" s="3" t="s">
        <v>1452</v>
      </c>
      <c r="E8149" s="4">
        <v>0</v>
      </c>
      <c r="F8149" s="4">
        <v>0</v>
      </c>
      <c r="G8149" s="4">
        <v>0</v>
      </c>
      <c r="H8149" s="4">
        <v>0</v>
      </c>
      <c r="I8149" s="4">
        <v>0</v>
      </c>
      <c r="J8149" s="4">
        <v>0</v>
      </c>
      <c r="K8149" s="3" t="s">
        <v>1451</v>
      </c>
      <c r="L8149" s="4"/>
    </row>
    <row r="8150" spans="2:12" x14ac:dyDescent="0.3">
      <c r="B8150" s="3" t="s">
        <v>316</v>
      </c>
      <c r="C8150" s="4">
        <v>2019</v>
      </c>
      <c r="D8150" s="3" t="s">
        <v>1453</v>
      </c>
      <c r="E8150" s="4">
        <v>0</v>
      </c>
      <c r="F8150" s="4">
        <v>0</v>
      </c>
      <c r="G8150" s="4">
        <v>0</v>
      </c>
      <c r="H8150" s="4">
        <v>0</v>
      </c>
      <c r="I8150" s="4">
        <v>0</v>
      </c>
      <c r="J8150" s="4">
        <v>0</v>
      </c>
      <c r="K8150" s="3" t="s">
        <v>1451</v>
      </c>
      <c r="L8150" s="4"/>
    </row>
    <row r="8151" spans="2:12" x14ac:dyDescent="0.3">
      <c r="B8151" s="3" t="s">
        <v>316</v>
      </c>
      <c r="C8151" s="4">
        <v>2019</v>
      </c>
      <c r="D8151" s="3" t="s">
        <v>1454</v>
      </c>
      <c r="E8151" s="4">
        <v>789531</v>
      </c>
      <c r="F8151" s="4">
        <v>28993</v>
      </c>
      <c r="G8151" s="4">
        <v>760538</v>
      </c>
      <c r="H8151" s="4">
        <v>153952</v>
      </c>
      <c r="I8151" s="4">
        <v>0</v>
      </c>
      <c r="J8151" s="4">
        <v>0</v>
      </c>
      <c r="K8151" s="3" t="s">
        <v>1459</v>
      </c>
      <c r="L8151" s="4">
        <v>3.6721800663938466E-2</v>
      </c>
    </row>
    <row r="8152" spans="2:12" x14ac:dyDescent="0.3">
      <c r="B8152" s="3" t="s">
        <v>316</v>
      </c>
      <c r="C8152" s="4">
        <v>2019</v>
      </c>
      <c r="D8152" s="3" t="s">
        <v>1455</v>
      </c>
      <c r="E8152" s="4">
        <v>2983908</v>
      </c>
      <c r="F8152" s="4">
        <v>1028526</v>
      </c>
      <c r="G8152" s="4">
        <v>1955382</v>
      </c>
      <c r="H8152" s="4">
        <v>0</v>
      </c>
      <c r="I8152" s="4">
        <v>0</v>
      </c>
      <c r="J8152" s="4">
        <v>0</v>
      </c>
      <c r="K8152" s="3" t="s">
        <v>1460</v>
      </c>
      <c r="L8152" s="4">
        <v>0.34469092210617752</v>
      </c>
    </row>
    <row r="8153" spans="2:12" x14ac:dyDescent="0.3">
      <c r="B8153" s="3" t="s">
        <v>316</v>
      </c>
      <c r="C8153" s="4">
        <v>2019</v>
      </c>
      <c r="D8153" s="3" t="s">
        <v>1456</v>
      </c>
      <c r="E8153" s="4">
        <v>506386</v>
      </c>
      <c r="F8153" s="4">
        <v>443372</v>
      </c>
      <c r="G8153" s="4">
        <v>63014</v>
      </c>
      <c r="H8153" s="4">
        <v>0</v>
      </c>
      <c r="I8153" s="4">
        <v>0</v>
      </c>
      <c r="J8153" s="4">
        <v>0</v>
      </c>
      <c r="K8153" s="3" t="s">
        <v>1460</v>
      </c>
      <c r="L8153" s="4">
        <v>0.8755613306844976</v>
      </c>
    </row>
    <row r="8154" spans="2:12" x14ac:dyDescent="0.3">
      <c r="B8154" s="3" t="s">
        <v>316</v>
      </c>
      <c r="C8154" s="4">
        <v>2019</v>
      </c>
      <c r="D8154" s="3" t="s">
        <v>1457</v>
      </c>
      <c r="E8154" s="4">
        <v>5978591</v>
      </c>
      <c r="F8154" s="4">
        <v>755003</v>
      </c>
      <c r="G8154" s="4">
        <v>5223588</v>
      </c>
      <c r="H8154" s="4">
        <v>2569622</v>
      </c>
      <c r="I8154" s="4">
        <v>0</v>
      </c>
      <c r="J8154" s="4">
        <v>0</v>
      </c>
      <c r="K8154" s="3" t="s">
        <v>1460</v>
      </c>
      <c r="L8154" s="4">
        <v>0.12628443725285773</v>
      </c>
    </row>
    <row r="8155" spans="2:12" x14ac:dyDescent="0.3">
      <c r="B8155" s="3" t="s">
        <v>316</v>
      </c>
      <c r="C8155" s="4">
        <v>2019</v>
      </c>
      <c r="D8155" s="3" t="s">
        <v>1458</v>
      </c>
      <c r="E8155" s="4">
        <v>0</v>
      </c>
      <c r="F8155" s="4"/>
      <c r="G8155" s="4">
        <v>0</v>
      </c>
      <c r="H8155" s="4">
        <v>0</v>
      </c>
      <c r="I8155" s="4">
        <v>0</v>
      </c>
      <c r="J8155" s="4"/>
      <c r="K8155" s="3" t="s">
        <v>1451</v>
      </c>
      <c r="L8155" s="4"/>
    </row>
    <row r="8156" spans="2:12" x14ac:dyDescent="0.3">
      <c r="B8156" s="3" t="s">
        <v>316</v>
      </c>
      <c r="C8156" s="4">
        <v>2020</v>
      </c>
      <c r="D8156" s="3" t="s">
        <v>1446</v>
      </c>
      <c r="E8156" s="4">
        <v>1324735</v>
      </c>
      <c r="F8156" s="4">
        <v>1064840</v>
      </c>
      <c r="G8156" s="4">
        <v>259895</v>
      </c>
      <c r="H8156" s="4">
        <v>0</v>
      </c>
      <c r="I8156" s="4">
        <v>0</v>
      </c>
      <c r="J8156" s="4">
        <v>0</v>
      </c>
      <c r="K8156" s="3" t="s">
        <v>1460</v>
      </c>
      <c r="L8156" s="4">
        <v>0.80381359290726073</v>
      </c>
    </row>
    <row r="8157" spans="2:12" x14ac:dyDescent="0.3">
      <c r="B8157" s="3" t="s">
        <v>316</v>
      </c>
      <c r="C8157" s="4">
        <v>2020</v>
      </c>
      <c r="D8157" s="3" t="s">
        <v>1448</v>
      </c>
      <c r="E8157" s="4">
        <v>0</v>
      </c>
      <c r="F8157" s="4">
        <v>0</v>
      </c>
      <c r="G8157" s="4">
        <v>0</v>
      </c>
      <c r="H8157" s="4">
        <v>0</v>
      </c>
      <c r="I8157" s="4">
        <v>0</v>
      </c>
      <c r="J8157" s="4">
        <v>0</v>
      </c>
      <c r="K8157" s="3" t="s">
        <v>1460</v>
      </c>
      <c r="L8157" s="4"/>
    </row>
    <row r="8158" spans="2:12" x14ac:dyDescent="0.3">
      <c r="B8158" s="3" t="s">
        <v>316</v>
      </c>
      <c r="C8158" s="4">
        <v>2020</v>
      </c>
      <c r="D8158" s="3" t="s">
        <v>1449</v>
      </c>
      <c r="E8158" s="4">
        <v>921486</v>
      </c>
      <c r="F8158" s="4">
        <v>582177</v>
      </c>
      <c r="G8158" s="4">
        <v>339309</v>
      </c>
      <c r="H8158" s="4">
        <v>69804</v>
      </c>
      <c r="I8158" s="4">
        <v>0</v>
      </c>
      <c r="J8158" s="4">
        <v>0</v>
      </c>
      <c r="K8158" s="3" t="s">
        <v>1460</v>
      </c>
      <c r="L8158" s="4">
        <v>0.63178062390530076</v>
      </c>
    </row>
    <row r="8159" spans="2:12" x14ac:dyDescent="0.3">
      <c r="B8159" s="3" t="s">
        <v>316</v>
      </c>
      <c r="C8159" s="4">
        <v>2020</v>
      </c>
      <c r="D8159" s="3" t="s">
        <v>1450</v>
      </c>
      <c r="E8159" s="4">
        <v>1959114</v>
      </c>
      <c r="F8159" s="4"/>
      <c r="G8159" s="4">
        <v>1959114</v>
      </c>
      <c r="H8159" s="4">
        <v>0</v>
      </c>
      <c r="I8159" s="4">
        <v>1959114</v>
      </c>
      <c r="J8159" s="4"/>
      <c r="K8159" s="3" t="s">
        <v>1451</v>
      </c>
      <c r="L8159" s="4"/>
    </row>
    <row r="8160" spans="2:12" x14ac:dyDescent="0.3">
      <c r="B8160" s="3" t="s">
        <v>316</v>
      </c>
      <c r="C8160" s="4">
        <v>2020</v>
      </c>
      <c r="D8160" s="3" t="s">
        <v>1452</v>
      </c>
      <c r="E8160" s="4">
        <v>0</v>
      </c>
      <c r="F8160" s="4">
        <v>0</v>
      </c>
      <c r="G8160" s="4">
        <v>0</v>
      </c>
      <c r="H8160" s="4">
        <v>0</v>
      </c>
      <c r="I8160" s="4">
        <v>0</v>
      </c>
      <c r="J8160" s="4">
        <v>0</v>
      </c>
      <c r="K8160" s="3" t="s">
        <v>1451</v>
      </c>
      <c r="L8160" s="4"/>
    </row>
    <row r="8161" spans="2:12" x14ac:dyDescent="0.3">
      <c r="B8161" s="3" t="s">
        <v>316</v>
      </c>
      <c r="C8161" s="4">
        <v>2020</v>
      </c>
      <c r="D8161" s="3" t="s">
        <v>1453</v>
      </c>
      <c r="E8161" s="4">
        <v>0</v>
      </c>
      <c r="F8161" s="4">
        <v>0</v>
      </c>
      <c r="G8161" s="4">
        <v>0</v>
      </c>
      <c r="H8161" s="4">
        <v>0</v>
      </c>
      <c r="I8161" s="4">
        <v>0</v>
      </c>
      <c r="J8161" s="4">
        <v>0</v>
      </c>
      <c r="K8161" s="3" t="s">
        <v>1451</v>
      </c>
      <c r="L8161" s="4"/>
    </row>
    <row r="8162" spans="2:12" x14ac:dyDescent="0.3">
      <c r="B8162" s="3" t="s">
        <v>316</v>
      </c>
      <c r="C8162" s="4">
        <v>2020</v>
      </c>
      <c r="D8162" s="3" t="s">
        <v>1454</v>
      </c>
      <c r="E8162" s="4">
        <v>789531</v>
      </c>
      <c r="F8162" s="4">
        <v>51514</v>
      </c>
      <c r="G8162" s="4">
        <v>738017</v>
      </c>
      <c r="H8162" s="4">
        <v>0</v>
      </c>
      <c r="I8162" s="4">
        <v>0</v>
      </c>
      <c r="J8162" s="4">
        <v>0</v>
      </c>
      <c r="K8162" s="3" t="s">
        <v>1459</v>
      </c>
      <c r="L8162" s="4">
        <v>6.5246329783124418E-2</v>
      </c>
    </row>
    <row r="8163" spans="2:12" x14ac:dyDescent="0.3">
      <c r="B8163" s="3" t="s">
        <v>316</v>
      </c>
      <c r="C8163" s="4">
        <v>2020</v>
      </c>
      <c r="D8163" s="3" t="s">
        <v>1455</v>
      </c>
      <c r="E8163" s="4">
        <v>2983908</v>
      </c>
      <c r="F8163" s="4">
        <v>1065325</v>
      </c>
      <c r="G8163" s="4">
        <v>1918583</v>
      </c>
      <c r="H8163" s="4">
        <v>0</v>
      </c>
      <c r="I8163" s="4">
        <v>0</v>
      </c>
      <c r="J8163" s="4">
        <v>0</v>
      </c>
      <c r="K8163" s="3" t="s">
        <v>1460</v>
      </c>
      <c r="L8163" s="4">
        <v>0.35702340688787992</v>
      </c>
    </row>
    <row r="8164" spans="2:12" x14ac:dyDescent="0.3">
      <c r="B8164" s="3" t="s">
        <v>316</v>
      </c>
      <c r="C8164" s="4">
        <v>2020</v>
      </c>
      <c r="D8164" s="3" t="s">
        <v>1456</v>
      </c>
      <c r="E8164" s="4">
        <v>506386</v>
      </c>
      <c r="F8164" s="4">
        <v>445818</v>
      </c>
      <c r="G8164" s="4">
        <v>60568</v>
      </c>
      <c r="H8164" s="4">
        <v>0</v>
      </c>
      <c r="I8164" s="4">
        <v>0</v>
      </c>
      <c r="J8164" s="4">
        <v>0</v>
      </c>
      <c r="K8164" s="3" t="s">
        <v>1460</v>
      </c>
      <c r="L8164" s="4">
        <v>0.88039163799947073</v>
      </c>
    </row>
    <row r="8165" spans="2:12" x14ac:dyDescent="0.3">
      <c r="B8165" s="3" t="s">
        <v>316</v>
      </c>
      <c r="C8165" s="4">
        <v>2020</v>
      </c>
      <c r="D8165" s="3" t="s">
        <v>1457</v>
      </c>
      <c r="E8165" s="4">
        <v>6028488</v>
      </c>
      <c r="F8165" s="4">
        <v>843315</v>
      </c>
      <c r="G8165" s="4">
        <v>5185173</v>
      </c>
      <c r="H8165" s="4">
        <v>49897</v>
      </c>
      <c r="I8165" s="4">
        <v>0</v>
      </c>
      <c r="J8165" s="4">
        <v>0</v>
      </c>
      <c r="K8165" s="3" t="s">
        <v>1460</v>
      </c>
      <c r="L8165" s="4">
        <v>0.13988831030268287</v>
      </c>
    </row>
    <row r="8166" spans="2:12" x14ac:dyDescent="0.3">
      <c r="B8166" s="3" t="s">
        <v>316</v>
      </c>
      <c r="C8166" s="4">
        <v>2020</v>
      </c>
      <c r="D8166" s="3" t="s">
        <v>1458</v>
      </c>
      <c r="E8166" s="4">
        <v>0</v>
      </c>
      <c r="F8166" s="4"/>
      <c r="G8166" s="4">
        <v>0</v>
      </c>
      <c r="H8166" s="4">
        <v>0</v>
      </c>
      <c r="I8166" s="4">
        <v>0</v>
      </c>
      <c r="J8166" s="4"/>
      <c r="K8166" s="3" t="s">
        <v>1451</v>
      </c>
      <c r="L8166" s="4"/>
    </row>
    <row r="8167" spans="2:12" x14ac:dyDescent="0.3">
      <c r="B8167" s="3" t="s">
        <v>316</v>
      </c>
      <c r="C8167" s="4">
        <v>2021</v>
      </c>
      <c r="D8167" s="3" t="s">
        <v>1446</v>
      </c>
      <c r="E8167" s="4">
        <v>2915321</v>
      </c>
      <c r="F8167" s="4">
        <v>1171866</v>
      </c>
      <c r="G8167" s="4">
        <v>1743455</v>
      </c>
      <c r="H8167" s="4">
        <v>77662</v>
      </c>
      <c r="I8167" s="4">
        <v>0</v>
      </c>
      <c r="J8167" s="4">
        <v>0</v>
      </c>
      <c r="K8167" s="3" t="s">
        <v>1460</v>
      </c>
      <c r="L8167" s="4">
        <v>0.40196808516111948</v>
      </c>
    </row>
    <row r="8168" spans="2:12" x14ac:dyDescent="0.3">
      <c r="B8168" s="3" t="s">
        <v>316</v>
      </c>
      <c r="C8168" s="4">
        <v>2021</v>
      </c>
      <c r="D8168" s="3" t="s">
        <v>1448</v>
      </c>
      <c r="E8168" s="4">
        <v>0</v>
      </c>
      <c r="F8168" s="4">
        <v>0</v>
      </c>
      <c r="G8168" s="4">
        <v>0</v>
      </c>
      <c r="H8168" s="4">
        <v>0</v>
      </c>
      <c r="I8168" s="4">
        <v>0</v>
      </c>
      <c r="J8168" s="4">
        <v>0</v>
      </c>
      <c r="K8168" s="3" t="s">
        <v>1460</v>
      </c>
      <c r="L8168" s="4"/>
    </row>
    <row r="8169" spans="2:12" x14ac:dyDescent="0.3">
      <c r="B8169" s="3" t="s">
        <v>316</v>
      </c>
      <c r="C8169" s="4">
        <v>2021</v>
      </c>
      <c r="D8169" s="3" t="s">
        <v>1449</v>
      </c>
      <c r="E8169" s="4">
        <v>953081</v>
      </c>
      <c r="F8169" s="4">
        <v>610970</v>
      </c>
      <c r="G8169" s="4">
        <v>342111</v>
      </c>
      <c r="H8169" s="4">
        <v>46120</v>
      </c>
      <c r="I8169" s="4">
        <v>0</v>
      </c>
      <c r="J8169" s="4">
        <v>0</v>
      </c>
      <c r="K8169" s="3" t="s">
        <v>1460</v>
      </c>
      <c r="L8169" s="4">
        <v>0.64104729818347028</v>
      </c>
    </row>
    <row r="8170" spans="2:12" x14ac:dyDescent="0.3">
      <c r="B8170" s="3" t="s">
        <v>316</v>
      </c>
      <c r="C8170" s="4">
        <v>2021</v>
      </c>
      <c r="D8170" s="3" t="s">
        <v>1450</v>
      </c>
      <c r="E8170" s="4">
        <v>2007114</v>
      </c>
      <c r="F8170" s="4"/>
      <c r="G8170" s="4">
        <v>2007114</v>
      </c>
      <c r="H8170" s="4">
        <v>48000</v>
      </c>
      <c r="I8170" s="4">
        <v>2007114</v>
      </c>
      <c r="J8170" s="4"/>
      <c r="K8170" s="3" t="s">
        <v>1451</v>
      </c>
      <c r="L8170" s="4"/>
    </row>
    <row r="8171" spans="2:12" x14ac:dyDescent="0.3">
      <c r="B8171" s="3" t="s">
        <v>316</v>
      </c>
      <c r="C8171" s="4">
        <v>2021</v>
      </c>
      <c r="D8171" s="3" t="s">
        <v>1452</v>
      </c>
      <c r="E8171" s="4">
        <v>0</v>
      </c>
      <c r="F8171" s="4">
        <v>0</v>
      </c>
      <c r="G8171" s="4">
        <v>0</v>
      </c>
      <c r="H8171" s="4">
        <v>0</v>
      </c>
      <c r="I8171" s="4">
        <v>0</v>
      </c>
      <c r="J8171" s="4">
        <v>0</v>
      </c>
      <c r="K8171" s="3" t="s">
        <v>1451</v>
      </c>
      <c r="L8171" s="4"/>
    </row>
    <row r="8172" spans="2:12" x14ac:dyDescent="0.3">
      <c r="B8172" s="3" t="s">
        <v>316</v>
      </c>
      <c r="C8172" s="4">
        <v>2021</v>
      </c>
      <c r="D8172" s="3" t="s">
        <v>1453</v>
      </c>
      <c r="E8172" s="4">
        <v>0</v>
      </c>
      <c r="F8172" s="4">
        <v>0</v>
      </c>
      <c r="G8172" s="4">
        <v>0</v>
      </c>
      <c r="H8172" s="4">
        <v>0</v>
      </c>
      <c r="I8172" s="4">
        <v>0</v>
      </c>
      <c r="J8172" s="4">
        <v>0</v>
      </c>
      <c r="K8172" s="3" t="s">
        <v>1451</v>
      </c>
      <c r="L8172" s="4"/>
    </row>
    <row r="8173" spans="2:12" x14ac:dyDescent="0.3">
      <c r="B8173" s="3" t="s">
        <v>316</v>
      </c>
      <c r="C8173" s="4">
        <v>2021</v>
      </c>
      <c r="D8173" s="3" t="s">
        <v>1454</v>
      </c>
      <c r="E8173" s="4">
        <v>789531</v>
      </c>
      <c r="F8173" s="4">
        <v>74035</v>
      </c>
      <c r="G8173" s="4">
        <v>715496</v>
      </c>
      <c r="H8173" s="4">
        <v>0</v>
      </c>
      <c r="I8173" s="4">
        <v>0</v>
      </c>
      <c r="J8173" s="4">
        <v>0</v>
      </c>
      <c r="K8173" s="3" t="s">
        <v>1459</v>
      </c>
      <c r="L8173" s="4">
        <v>9.3770858902310364E-2</v>
      </c>
    </row>
    <row r="8174" spans="2:12" x14ac:dyDescent="0.3">
      <c r="B8174" s="3" t="s">
        <v>316</v>
      </c>
      <c r="C8174" s="4">
        <v>2021</v>
      </c>
      <c r="D8174" s="3" t="s">
        <v>1455</v>
      </c>
      <c r="E8174" s="4">
        <v>3110721</v>
      </c>
      <c r="F8174" s="4">
        <v>1102377</v>
      </c>
      <c r="G8174" s="4">
        <v>2008344</v>
      </c>
      <c r="H8174" s="4">
        <v>126813</v>
      </c>
      <c r="I8174" s="4">
        <v>0</v>
      </c>
      <c r="J8174" s="4">
        <v>0</v>
      </c>
      <c r="K8174" s="3" t="s">
        <v>1460</v>
      </c>
      <c r="L8174" s="4">
        <v>0.35437990099401395</v>
      </c>
    </row>
    <row r="8175" spans="2:12" x14ac:dyDescent="0.3">
      <c r="B8175" s="3" t="s">
        <v>316</v>
      </c>
      <c r="C8175" s="4">
        <v>2021</v>
      </c>
      <c r="D8175" s="3" t="s">
        <v>1456</v>
      </c>
      <c r="E8175" s="4">
        <v>506386</v>
      </c>
      <c r="F8175" s="4">
        <v>448263</v>
      </c>
      <c r="G8175" s="4">
        <v>58123</v>
      </c>
      <c r="H8175" s="4">
        <v>0</v>
      </c>
      <c r="I8175" s="4">
        <v>0</v>
      </c>
      <c r="J8175" s="4">
        <v>0</v>
      </c>
      <c r="K8175" s="3" t="s">
        <v>1460</v>
      </c>
      <c r="L8175" s="4">
        <v>0.8852199705363103</v>
      </c>
    </row>
    <row r="8176" spans="2:12" x14ac:dyDescent="0.3">
      <c r="B8176" s="3" t="s">
        <v>316</v>
      </c>
      <c r="C8176" s="4">
        <v>2021</v>
      </c>
      <c r="D8176" s="3" t="s">
        <v>1457</v>
      </c>
      <c r="E8176" s="4">
        <v>4559279</v>
      </c>
      <c r="F8176" s="4">
        <v>591603</v>
      </c>
      <c r="G8176" s="4">
        <v>3967676</v>
      </c>
      <c r="H8176" s="4">
        <v>372386</v>
      </c>
      <c r="I8176" s="4">
        <v>0</v>
      </c>
      <c r="J8176" s="4">
        <v>0</v>
      </c>
      <c r="K8176" s="3" t="s">
        <v>1460</v>
      </c>
      <c r="L8176" s="4">
        <v>0.12975801656358385</v>
      </c>
    </row>
    <row r="8177" spans="2:12" x14ac:dyDescent="0.3">
      <c r="B8177" s="3" t="s">
        <v>316</v>
      </c>
      <c r="C8177" s="4">
        <v>2021</v>
      </c>
      <c r="D8177" s="3" t="s">
        <v>1458</v>
      </c>
      <c r="E8177" s="4">
        <v>0</v>
      </c>
      <c r="F8177" s="4"/>
      <c r="G8177" s="4">
        <v>0</v>
      </c>
      <c r="H8177" s="4">
        <v>0</v>
      </c>
      <c r="I8177" s="4">
        <v>0</v>
      </c>
      <c r="J8177" s="4"/>
      <c r="K8177" s="3" t="s">
        <v>1451</v>
      </c>
      <c r="L8177" s="4"/>
    </row>
    <row r="8178" spans="2:12" x14ac:dyDescent="0.3">
      <c r="B8178" s="3" t="s">
        <v>316</v>
      </c>
      <c r="C8178" s="4">
        <v>2022</v>
      </c>
      <c r="D8178" s="3" t="s">
        <v>1446</v>
      </c>
      <c r="E8178" s="4">
        <v>2937041</v>
      </c>
      <c r="F8178" s="4">
        <v>1222492</v>
      </c>
      <c r="G8178" s="4">
        <v>1714549</v>
      </c>
      <c r="H8178" s="4">
        <v>21720</v>
      </c>
      <c r="I8178" s="4">
        <v>0</v>
      </c>
      <c r="J8178" s="4">
        <v>0</v>
      </c>
      <c r="K8178" s="3" t="s">
        <v>1460</v>
      </c>
      <c r="L8178" s="4">
        <v>0.4162325279081906</v>
      </c>
    </row>
    <row r="8179" spans="2:12" x14ac:dyDescent="0.3">
      <c r="B8179" s="3" t="s">
        <v>316</v>
      </c>
      <c r="C8179" s="4">
        <v>2022</v>
      </c>
      <c r="D8179" s="3" t="s">
        <v>1448</v>
      </c>
      <c r="E8179" s="4">
        <v>0</v>
      </c>
      <c r="F8179" s="4">
        <v>0</v>
      </c>
      <c r="G8179" s="4">
        <v>0</v>
      </c>
      <c r="H8179" s="4">
        <v>0</v>
      </c>
      <c r="I8179" s="4">
        <v>0</v>
      </c>
      <c r="J8179" s="4">
        <v>0</v>
      </c>
      <c r="K8179" s="3" t="s">
        <v>1460</v>
      </c>
      <c r="L8179" s="4"/>
    </row>
    <row r="8180" spans="2:12" x14ac:dyDescent="0.3">
      <c r="B8180" s="3" t="s">
        <v>316</v>
      </c>
      <c r="C8180" s="4">
        <v>2022</v>
      </c>
      <c r="D8180" s="3" t="s">
        <v>1449</v>
      </c>
      <c r="E8180" s="4">
        <v>981494</v>
      </c>
      <c r="F8180" s="4">
        <v>656688</v>
      </c>
      <c r="G8180" s="4">
        <v>324806</v>
      </c>
      <c r="H8180" s="4">
        <v>28413</v>
      </c>
      <c r="I8180" s="4">
        <v>0</v>
      </c>
      <c r="J8180" s="4">
        <v>0</v>
      </c>
      <c r="K8180" s="3" t="s">
        <v>1460</v>
      </c>
      <c r="L8180" s="4">
        <v>0.66906980582662756</v>
      </c>
    </row>
    <row r="8181" spans="2:12" x14ac:dyDescent="0.3">
      <c r="B8181" s="3" t="s">
        <v>316</v>
      </c>
      <c r="C8181" s="4">
        <v>2022</v>
      </c>
      <c r="D8181" s="3" t="s">
        <v>1450</v>
      </c>
      <c r="E8181" s="4">
        <v>2122436</v>
      </c>
      <c r="F8181" s="4"/>
      <c r="G8181" s="4">
        <v>2122436</v>
      </c>
      <c r="H8181" s="4">
        <v>115322</v>
      </c>
      <c r="I8181" s="4">
        <v>2122436</v>
      </c>
      <c r="J8181" s="4"/>
      <c r="K8181" s="3" t="s">
        <v>1451</v>
      </c>
      <c r="L8181" s="4"/>
    </row>
    <row r="8182" spans="2:12" x14ac:dyDescent="0.3">
      <c r="B8182" s="3" t="s">
        <v>316</v>
      </c>
      <c r="C8182" s="4">
        <v>2022</v>
      </c>
      <c r="D8182" s="3" t="s">
        <v>1452</v>
      </c>
      <c r="E8182" s="4">
        <v>0</v>
      </c>
      <c r="F8182" s="4">
        <v>0</v>
      </c>
      <c r="G8182" s="4">
        <v>0</v>
      </c>
      <c r="H8182" s="4">
        <v>0</v>
      </c>
      <c r="I8182" s="4">
        <v>0</v>
      </c>
      <c r="J8182" s="4">
        <v>0</v>
      </c>
      <c r="K8182" s="3" t="s">
        <v>1451</v>
      </c>
      <c r="L8182" s="4"/>
    </row>
    <row r="8183" spans="2:12" x14ac:dyDescent="0.3">
      <c r="B8183" s="3" t="s">
        <v>316</v>
      </c>
      <c r="C8183" s="4">
        <v>2022</v>
      </c>
      <c r="D8183" s="3" t="s">
        <v>1453</v>
      </c>
      <c r="E8183" s="4">
        <v>0</v>
      </c>
      <c r="F8183" s="4">
        <v>0</v>
      </c>
      <c r="G8183" s="4">
        <v>0</v>
      </c>
      <c r="H8183" s="4">
        <v>0</v>
      </c>
      <c r="I8183" s="4">
        <v>0</v>
      </c>
      <c r="J8183" s="4">
        <v>0</v>
      </c>
      <c r="K8183" s="3" t="s">
        <v>1451</v>
      </c>
      <c r="L8183" s="4"/>
    </row>
    <row r="8184" spans="2:12" x14ac:dyDescent="0.3">
      <c r="B8184" s="3" t="s">
        <v>316</v>
      </c>
      <c r="C8184" s="4">
        <v>2022</v>
      </c>
      <c r="D8184" s="3" t="s">
        <v>1454</v>
      </c>
      <c r="E8184" s="4">
        <v>789531</v>
      </c>
      <c r="F8184" s="4">
        <v>96556</v>
      </c>
      <c r="G8184" s="4">
        <v>692975</v>
      </c>
      <c r="H8184" s="4">
        <v>0</v>
      </c>
      <c r="I8184" s="4">
        <v>0</v>
      </c>
      <c r="J8184" s="4">
        <v>0</v>
      </c>
      <c r="K8184" s="3" t="s">
        <v>1459</v>
      </c>
      <c r="L8184" s="4">
        <v>0.12229538802149631</v>
      </c>
    </row>
    <row r="8185" spans="2:12" x14ac:dyDescent="0.3">
      <c r="B8185" s="3" t="s">
        <v>316</v>
      </c>
      <c r="C8185" s="4">
        <v>2022</v>
      </c>
      <c r="D8185" s="3" t="s">
        <v>1455</v>
      </c>
      <c r="E8185" s="4">
        <v>3196332</v>
      </c>
      <c r="F8185" s="4">
        <v>1152562</v>
      </c>
      <c r="G8185" s="4">
        <v>2043770</v>
      </c>
      <c r="H8185" s="4">
        <v>85611</v>
      </c>
      <c r="I8185" s="4">
        <v>0</v>
      </c>
      <c r="J8185" s="4">
        <v>0</v>
      </c>
      <c r="K8185" s="3" t="s">
        <v>1460</v>
      </c>
      <c r="L8185" s="4">
        <v>0.3605889500840338</v>
      </c>
    </row>
    <row r="8186" spans="2:12" x14ac:dyDescent="0.3">
      <c r="B8186" s="3" t="s">
        <v>316</v>
      </c>
      <c r="C8186" s="4">
        <v>2022</v>
      </c>
      <c r="D8186" s="3" t="s">
        <v>1456</v>
      </c>
      <c r="E8186" s="4">
        <v>506386</v>
      </c>
      <c r="F8186" s="4">
        <v>450708</v>
      </c>
      <c r="G8186" s="4">
        <v>55678</v>
      </c>
      <c r="H8186" s="4">
        <v>0</v>
      </c>
      <c r="I8186" s="4">
        <v>0</v>
      </c>
      <c r="J8186" s="4">
        <v>0</v>
      </c>
      <c r="K8186" s="3" t="s">
        <v>1460</v>
      </c>
      <c r="L8186" s="4">
        <v>0.89004830307314975</v>
      </c>
    </row>
    <row r="8187" spans="2:12" x14ac:dyDescent="0.3">
      <c r="B8187" s="3" t="s">
        <v>316</v>
      </c>
      <c r="C8187" s="4">
        <v>2022</v>
      </c>
      <c r="D8187" s="3" t="s">
        <v>1457</v>
      </c>
      <c r="E8187" s="4">
        <v>4790953</v>
      </c>
      <c r="F8187" s="4">
        <v>647531</v>
      </c>
      <c r="G8187" s="4">
        <v>4143422</v>
      </c>
      <c r="H8187" s="4">
        <v>231674</v>
      </c>
      <c r="I8187" s="4">
        <v>0</v>
      </c>
      <c r="J8187" s="4">
        <v>0</v>
      </c>
      <c r="K8187" s="3" t="s">
        <v>1460</v>
      </c>
      <c r="L8187" s="4">
        <v>0.1351570345190195</v>
      </c>
    </row>
    <row r="8188" spans="2:12" x14ac:dyDescent="0.3">
      <c r="B8188" s="3" t="s">
        <v>316</v>
      </c>
      <c r="C8188" s="4">
        <v>2022</v>
      </c>
      <c r="D8188" s="3" t="s">
        <v>1458</v>
      </c>
      <c r="E8188" s="4">
        <v>0</v>
      </c>
      <c r="F8188" s="4"/>
      <c r="G8188" s="4">
        <v>0</v>
      </c>
      <c r="H8188" s="4">
        <v>0</v>
      </c>
      <c r="I8188" s="4">
        <v>0</v>
      </c>
      <c r="J8188" s="4"/>
      <c r="K8188" s="3" t="s">
        <v>1451</v>
      </c>
      <c r="L8188" s="4"/>
    </row>
    <row r="8189" spans="2:12" x14ac:dyDescent="0.3">
      <c r="B8189" s="3" t="s">
        <v>316</v>
      </c>
      <c r="C8189" s="4">
        <v>2023</v>
      </c>
      <c r="D8189" s="3" t="s">
        <v>1446</v>
      </c>
      <c r="E8189" s="4">
        <v>3653688</v>
      </c>
      <c r="F8189" s="4">
        <v>1283889</v>
      </c>
      <c r="G8189" s="4">
        <v>2369799</v>
      </c>
      <c r="H8189" s="4">
        <v>0</v>
      </c>
      <c r="I8189" s="4">
        <v>0</v>
      </c>
      <c r="J8189" s="4">
        <v>0</v>
      </c>
      <c r="K8189" s="3" t="s">
        <v>1460</v>
      </c>
      <c r="L8189" s="4">
        <v>0.35139535723904175</v>
      </c>
    </row>
    <row r="8190" spans="2:12" x14ac:dyDescent="0.3">
      <c r="B8190" s="3" t="s">
        <v>316</v>
      </c>
      <c r="C8190" s="4">
        <v>2023</v>
      </c>
      <c r="D8190" s="3" t="s">
        <v>1448</v>
      </c>
      <c r="E8190" s="4">
        <v>0</v>
      </c>
      <c r="F8190" s="4">
        <v>0</v>
      </c>
      <c r="G8190" s="4">
        <v>0</v>
      </c>
      <c r="H8190" s="4">
        <v>0</v>
      </c>
      <c r="I8190" s="4">
        <v>0</v>
      </c>
      <c r="J8190" s="4">
        <v>0</v>
      </c>
      <c r="K8190" s="3" t="s">
        <v>1460</v>
      </c>
      <c r="L8190" s="4"/>
    </row>
    <row r="8191" spans="2:12" x14ac:dyDescent="0.3">
      <c r="B8191" s="3" t="s">
        <v>316</v>
      </c>
      <c r="C8191" s="4">
        <v>2023</v>
      </c>
      <c r="D8191" s="3" t="s">
        <v>1449</v>
      </c>
      <c r="E8191" s="4">
        <v>1017582</v>
      </c>
      <c r="F8191" s="4">
        <v>707558</v>
      </c>
      <c r="G8191" s="4">
        <v>310024</v>
      </c>
      <c r="H8191" s="4">
        <v>72932</v>
      </c>
      <c r="I8191" s="4">
        <v>0</v>
      </c>
      <c r="J8191" s="4">
        <v>0</v>
      </c>
      <c r="K8191" s="3" t="s">
        <v>1460</v>
      </c>
      <c r="L8191" s="4">
        <v>0.69533266115163206</v>
      </c>
    </row>
    <row r="8192" spans="2:12" x14ac:dyDescent="0.3">
      <c r="B8192" s="3" t="s">
        <v>316</v>
      </c>
      <c r="C8192" s="4">
        <v>2023</v>
      </c>
      <c r="D8192" s="3" t="s">
        <v>1450</v>
      </c>
      <c r="E8192" s="4">
        <v>2122436</v>
      </c>
      <c r="F8192" s="4"/>
      <c r="G8192" s="4">
        <v>2122436</v>
      </c>
      <c r="H8192" s="4">
        <v>0</v>
      </c>
      <c r="I8192" s="4">
        <v>2122436</v>
      </c>
      <c r="J8192" s="4"/>
      <c r="K8192" s="3" t="s">
        <v>1451</v>
      </c>
      <c r="L8192" s="4"/>
    </row>
    <row r="8193" spans="2:12" x14ac:dyDescent="0.3">
      <c r="B8193" s="3" t="s">
        <v>316</v>
      </c>
      <c r="C8193" s="4">
        <v>2023</v>
      </c>
      <c r="D8193" s="3" t="s">
        <v>1452</v>
      </c>
      <c r="E8193" s="4">
        <v>0</v>
      </c>
      <c r="F8193" s="4">
        <v>0</v>
      </c>
      <c r="G8193" s="4">
        <v>0</v>
      </c>
      <c r="H8193" s="4">
        <v>0</v>
      </c>
      <c r="I8193" s="4">
        <v>0</v>
      </c>
      <c r="J8193" s="4">
        <v>0</v>
      </c>
      <c r="K8193" s="3" t="s">
        <v>1460</v>
      </c>
      <c r="L8193" s="4"/>
    </row>
    <row r="8194" spans="2:12" x14ac:dyDescent="0.3">
      <c r="B8194" s="3" t="s">
        <v>316</v>
      </c>
      <c r="C8194" s="4">
        <v>2023</v>
      </c>
      <c r="D8194" s="3" t="s">
        <v>1453</v>
      </c>
      <c r="E8194" s="4">
        <v>0</v>
      </c>
      <c r="F8194" s="4">
        <v>0</v>
      </c>
      <c r="G8194" s="4">
        <v>0</v>
      </c>
      <c r="H8194" s="4">
        <v>0</v>
      </c>
      <c r="I8194" s="4">
        <v>0</v>
      </c>
      <c r="J8194" s="4">
        <v>0</v>
      </c>
      <c r="K8194" s="3" t="s">
        <v>1451</v>
      </c>
      <c r="L8194" s="4"/>
    </row>
    <row r="8195" spans="2:12" x14ac:dyDescent="0.3">
      <c r="B8195" s="3" t="s">
        <v>316</v>
      </c>
      <c r="C8195" s="4">
        <v>2023</v>
      </c>
      <c r="D8195" s="3" t="s">
        <v>1454</v>
      </c>
      <c r="E8195" s="4">
        <v>789531</v>
      </c>
      <c r="F8195" s="4">
        <v>119077</v>
      </c>
      <c r="G8195" s="4">
        <v>670454</v>
      </c>
      <c r="H8195" s="4">
        <v>0</v>
      </c>
      <c r="I8195" s="4">
        <v>0</v>
      </c>
      <c r="J8195" s="4">
        <v>0</v>
      </c>
      <c r="K8195" s="3" t="s">
        <v>1460</v>
      </c>
      <c r="L8195" s="4">
        <v>0.15081991714068224</v>
      </c>
    </row>
    <row r="8196" spans="2:12" x14ac:dyDescent="0.3">
      <c r="B8196" s="3" t="s">
        <v>316</v>
      </c>
      <c r="C8196" s="4">
        <v>2023</v>
      </c>
      <c r="D8196" s="3" t="s">
        <v>1455</v>
      </c>
      <c r="E8196" s="4">
        <v>3196332</v>
      </c>
      <c r="F8196" s="4">
        <v>1210603</v>
      </c>
      <c r="G8196" s="4">
        <v>1985729</v>
      </c>
      <c r="H8196" s="4">
        <v>0</v>
      </c>
      <c r="I8196" s="4">
        <v>0</v>
      </c>
      <c r="J8196" s="4">
        <v>0</v>
      </c>
      <c r="K8196" s="3" t="s">
        <v>1460</v>
      </c>
      <c r="L8196" s="4">
        <v>0.37874757691003313</v>
      </c>
    </row>
    <row r="8197" spans="2:12" x14ac:dyDescent="0.3">
      <c r="B8197" s="3" t="s">
        <v>316</v>
      </c>
      <c r="C8197" s="4">
        <v>2023</v>
      </c>
      <c r="D8197" s="3" t="s">
        <v>1456</v>
      </c>
      <c r="E8197" s="4">
        <v>506386</v>
      </c>
      <c r="F8197" s="4">
        <v>453154</v>
      </c>
      <c r="G8197" s="4">
        <v>53232</v>
      </c>
      <c r="H8197" s="4">
        <v>0</v>
      </c>
      <c r="I8197" s="4">
        <v>0</v>
      </c>
      <c r="J8197" s="4">
        <v>0</v>
      </c>
      <c r="K8197" s="3" t="s">
        <v>1460</v>
      </c>
      <c r="L8197" s="4">
        <v>0.89487861038812289</v>
      </c>
    </row>
    <row r="8198" spans="2:12" x14ac:dyDescent="0.3">
      <c r="B8198" s="3" t="s">
        <v>316</v>
      </c>
      <c r="C8198" s="4">
        <v>2023</v>
      </c>
      <c r="D8198" s="3" t="s">
        <v>1457</v>
      </c>
      <c r="E8198" s="4">
        <v>5090953</v>
      </c>
      <c r="F8198" s="4">
        <v>762114</v>
      </c>
      <c r="G8198" s="4">
        <v>4328839</v>
      </c>
      <c r="H8198" s="4">
        <v>0</v>
      </c>
      <c r="I8198" s="4">
        <v>0</v>
      </c>
      <c r="J8198" s="4">
        <v>0</v>
      </c>
      <c r="K8198" s="3" t="s">
        <v>1460</v>
      </c>
      <c r="L8198" s="4">
        <v>0.14969967312603358</v>
      </c>
    </row>
    <row r="8199" spans="2:12" x14ac:dyDescent="0.3">
      <c r="B8199" s="3" t="s">
        <v>316</v>
      </c>
      <c r="C8199" s="4">
        <v>2023</v>
      </c>
      <c r="D8199" s="3" t="s">
        <v>1458</v>
      </c>
      <c r="E8199" s="4">
        <v>0</v>
      </c>
      <c r="F8199" s="4"/>
      <c r="G8199" s="4">
        <v>0</v>
      </c>
      <c r="H8199" s="4">
        <v>0</v>
      </c>
      <c r="I8199" s="4">
        <v>0</v>
      </c>
      <c r="J8199" s="4"/>
      <c r="K8199" s="3" t="s">
        <v>1451</v>
      </c>
      <c r="L8199" s="4"/>
    </row>
    <row r="8200" spans="2:12" x14ac:dyDescent="0.3">
      <c r="B8200" s="3" t="s">
        <v>316</v>
      </c>
      <c r="C8200" s="4">
        <v>2024</v>
      </c>
      <c r="D8200" s="3" t="s">
        <v>1446</v>
      </c>
      <c r="E8200" s="4">
        <v>3698804</v>
      </c>
      <c r="F8200" s="4">
        <v>1364579</v>
      </c>
      <c r="G8200" s="4">
        <v>2334225</v>
      </c>
      <c r="H8200" s="4">
        <v>28800</v>
      </c>
      <c r="I8200" s="4">
        <v>10607000</v>
      </c>
      <c r="J8200" s="4">
        <v>151529</v>
      </c>
      <c r="K8200" s="3" t="s">
        <v>1460</v>
      </c>
      <c r="L8200" s="4">
        <v>0.36892438745064621</v>
      </c>
    </row>
    <row r="8201" spans="2:12" x14ac:dyDescent="0.3">
      <c r="B8201" s="3" t="s">
        <v>316</v>
      </c>
      <c r="C8201" s="4">
        <v>2024</v>
      </c>
      <c r="D8201" s="3" t="s">
        <v>1448</v>
      </c>
      <c r="E8201" s="4">
        <v>0</v>
      </c>
      <c r="F8201" s="4">
        <v>0</v>
      </c>
      <c r="G8201" s="4">
        <v>0</v>
      </c>
      <c r="H8201" s="4">
        <v>0</v>
      </c>
      <c r="I8201" s="4">
        <v>0</v>
      </c>
      <c r="J8201" s="4">
        <v>0</v>
      </c>
      <c r="K8201" s="3"/>
      <c r="L8201" s="4"/>
    </row>
    <row r="8202" spans="2:12" x14ac:dyDescent="0.3">
      <c r="B8202" s="3" t="s">
        <v>316</v>
      </c>
      <c r="C8202" s="4">
        <v>2024</v>
      </c>
      <c r="D8202" s="3" t="s">
        <v>1449</v>
      </c>
      <c r="E8202" s="4">
        <v>1048850</v>
      </c>
      <c r="F8202" s="4">
        <v>753190</v>
      </c>
      <c r="G8202" s="4">
        <v>295660</v>
      </c>
      <c r="H8202" s="4">
        <v>31268</v>
      </c>
      <c r="I8202" s="4">
        <v>3516000</v>
      </c>
      <c r="J8202" s="4">
        <v>140640</v>
      </c>
      <c r="K8202" s="3" t="s">
        <v>1460</v>
      </c>
      <c r="L8202" s="4">
        <v>0.71811031129332126</v>
      </c>
    </row>
    <row r="8203" spans="2:12" x14ac:dyDescent="0.3">
      <c r="B8203" s="3" t="s">
        <v>316</v>
      </c>
      <c r="C8203" s="4">
        <v>2024</v>
      </c>
      <c r="D8203" s="3" t="s">
        <v>1450</v>
      </c>
      <c r="E8203" s="4">
        <v>2122436</v>
      </c>
      <c r="F8203" s="4"/>
      <c r="G8203" s="4">
        <v>2122436</v>
      </c>
      <c r="H8203" s="4">
        <v>0</v>
      </c>
      <c r="I8203" s="4">
        <v>2122436</v>
      </c>
      <c r="J8203" s="4"/>
      <c r="K8203" s="3" t="s">
        <v>1451</v>
      </c>
      <c r="L8203" s="4"/>
    </row>
    <row r="8204" spans="2:12" x14ac:dyDescent="0.3">
      <c r="B8204" s="3" t="s">
        <v>316</v>
      </c>
      <c r="C8204" s="4">
        <v>2024</v>
      </c>
      <c r="D8204" s="3" t="s">
        <v>1452</v>
      </c>
      <c r="E8204" s="4">
        <v>0</v>
      </c>
      <c r="F8204" s="4">
        <v>0</v>
      </c>
      <c r="G8204" s="4">
        <v>0</v>
      </c>
      <c r="H8204" s="4">
        <v>0</v>
      </c>
      <c r="I8204" s="4">
        <v>0</v>
      </c>
      <c r="J8204" s="4">
        <v>0</v>
      </c>
      <c r="K8204" s="3"/>
      <c r="L8204" s="4"/>
    </row>
    <row r="8205" spans="2:12" x14ac:dyDescent="0.3">
      <c r="B8205" s="3" t="s">
        <v>316</v>
      </c>
      <c r="C8205" s="4">
        <v>2024</v>
      </c>
      <c r="D8205" s="3" t="s">
        <v>1453</v>
      </c>
      <c r="E8205" s="4">
        <v>0</v>
      </c>
      <c r="F8205" s="4">
        <v>0</v>
      </c>
      <c r="G8205" s="4">
        <v>0</v>
      </c>
      <c r="H8205" s="4">
        <v>0</v>
      </c>
      <c r="I8205" s="4">
        <v>0</v>
      </c>
      <c r="J8205" s="4">
        <v>0</v>
      </c>
      <c r="K8205" s="3" t="s">
        <v>1451</v>
      </c>
      <c r="L8205" s="4"/>
    </row>
    <row r="8206" spans="2:12" x14ac:dyDescent="0.3">
      <c r="B8206" s="3" t="s">
        <v>316</v>
      </c>
      <c r="C8206" s="4">
        <v>2024</v>
      </c>
      <c r="D8206" s="3" t="s">
        <v>1454</v>
      </c>
      <c r="E8206" s="4">
        <v>789531</v>
      </c>
      <c r="F8206" s="4">
        <v>141598</v>
      </c>
      <c r="G8206" s="4">
        <v>647933</v>
      </c>
      <c r="H8206" s="4">
        <v>0</v>
      </c>
      <c r="I8206" s="4">
        <v>0</v>
      </c>
      <c r="J8206" s="4">
        <v>0</v>
      </c>
      <c r="K8206" s="3" t="s">
        <v>1460</v>
      </c>
      <c r="L8206" s="4">
        <v>0.1793444462598682</v>
      </c>
    </row>
    <row r="8207" spans="2:12" x14ac:dyDescent="0.3">
      <c r="B8207" s="3" t="s">
        <v>316</v>
      </c>
      <c r="C8207" s="4">
        <v>2024</v>
      </c>
      <c r="D8207" s="3" t="s">
        <v>1455</v>
      </c>
      <c r="E8207" s="4">
        <v>3233190</v>
      </c>
      <c r="F8207" s="4">
        <v>1265306</v>
      </c>
      <c r="G8207" s="4">
        <v>1967884</v>
      </c>
      <c r="H8207" s="4">
        <v>36858</v>
      </c>
      <c r="I8207" s="4">
        <v>12342000</v>
      </c>
      <c r="J8207" s="4">
        <v>246840</v>
      </c>
      <c r="K8207" s="3" t="s">
        <v>1460</v>
      </c>
      <c r="L8207" s="4">
        <v>0.39134910104262355</v>
      </c>
    </row>
    <row r="8208" spans="2:12" x14ac:dyDescent="0.3">
      <c r="B8208" s="3" t="s">
        <v>316</v>
      </c>
      <c r="C8208" s="4">
        <v>2024</v>
      </c>
      <c r="D8208" s="3" t="s">
        <v>1456</v>
      </c>
      <c r="E8208" s="4">
        <v>506386</v>
      </c>
      <c r="F8208" s="4">
        <v>455600</v>
      </c>
      <c r="G8208" s="4">
        <v>50786</v>
      </c>
      <c r="H8208" s="4">
        <v>0</v>
      </c>
      <c r="I8208" s="4">
        <v>14086000</v>
      </c>
      <c r="J8208" s="4">
        <v>0</v>
      </c>
      <c r="K8208" s="3" t="s">
        <v>1460</v>
      </c>
      <c r="L8208" s="4">
        <v>0.89970891770309602</v>
      </c>
    </row>
    <row r="8209" spans="2:12" x14ac:dyDescent="0.3">
      <c r="B8209" s="3" t="s">
        <v>316</v>
      </c>
      <c r="C8209" s="4">
        <v>2024</v>
      </c>
      <c r="D8209" s="3" t="s">
        <v>1457</v>
      </c>
      <c r="E8209" s="4">
        <v>5098153</v>
      </c>
      <c r="F8209" s="4">
        <v>846619</v>
      </c>
      <c r="G8209" s="4">
        <v>4251534</v>
      </c>
      <c r="H8209" s="4">
        <v>0</v>
      </c>
      <c r="I8209" s="4">
        <v>5679000</v>
      </c>
      <c r="J8209" s="4">
        <v>113580</v>
      </c>
      <c r="K8209" s="3" t="s">
        <v>1460</v>
      </c>
      <c r="L8209" s="4">
        <v>0.16606386665916067</v>
      </c>
    </row>
    <row r="8210" spans="2:12" x14ac:dyDescent="0.3">
      <c r="B8210" s="3" t="s">
        <v>316</v>
      </c>
      <c r="C8210" s="4">
        <v>2024</v>
      </c>
      <c r="D8210" s="3" t="s">
        <v>1458</v>
      </c>
      <c r="E8210" s="4">
        <v>0</v>
      </c>
      <c r="F8210" s="4"/>
      <c r="G8210" s="4">
        <v>0</v>
      </c>
      <c r="H8210" s="4">
        <v>0</v>
      </c>
      <c r="I8210" s="4">
        <v>0</v>
      </c>
      <c r="J8210" s="4"/>
      <c r="K8210" s="3" t="s">
        <v>1451</v>
      </c>
      <c r="L8210" s="4"/>
    </row>
    <row r="8211" spans="2:12" x14ac:dyDescent="0.3">
      <c r="B8211" s="3" t="s">
        <v>318</v>
      </c>
      <c r="C8211" s="4">
        <v>2019</v>
      </c>
      <c r="D8211" s="3" t="s">
        <v>1446</v>
      </c>
      <c r="E8211" s="4">
        <v>38674026</v>
      </c>
      <c r="F8211" s="4">
        <v>13245038</v>
      </c>
      <c r="G8211" s="4">
        <v>25428988</v>
      </c>
      <c r="H8211" s="4">
        <v>222130</v>
      </c>
      <c r="I8211" s="4">
        <v>0</v>
      </c>
      <c r="J8211" s="4">
        <v>0</v>
      </c>
      <c r="K8211" s="3" t="s">
        <v>1459</v>
      </c>
      <c r="L8211" s="4">
        <v>0.34247890302395723</v>
      </c>
    </row>
    <row r="8212" spans="2:12" x14ac:dyDescent="0.3">
      <c r="B8212" s="3" t="s">
        <v>318</v>
      </c>
      <c r="C8212" s="4">
        <v>2019</v>
      </c>
      <c r="D8212" s="3" t="s">
        <v>1448</v>
      </c>
      <c r="E8212" s="4">
        <v>10280754</v>
      </c>
      <c r="F8212" s="4">
        <v>4038690</v>
      </c>
      <c r="G8212" s="4">
        <v>6242064</v>
      </c>
      <c r="H8212" s="4">
        <v>250244</v>
      </c>
      <c r="I8212" s="4">
        <v>0</v>
      </c>
      <c r="J8212" s="4">
        <v>0</v>
      </c>
      <c r="K8212" s="3" t="s">
        <v>1459</v>
      </c>
      <c r="L8212" s="4">
        <v>0.3928398636909316</v>
      </c>
    </row>
    <row r="8213" spans="2:12" x14ac:dyDescent="0.3">
      <c r="B8213" s="3" t="s">
        <v>318</v>
      </c>
      <c r="C8213" s="4">
        <v>2019</v>
      </c>
      <c r="D8213" s="3" t="s">
        <v>1449</v>
      </c>
      <c r="E8213" s="4">
        <v>9357429</v>
      </c>
      <c r="F8213" s="4">
        <v>5486415</v>
      </c>
      <c r="G8213" s="4">
        <v>3871014</v>
      </c>
      <c r="H8213" s="4">
        <v>187279</v>
      </c>
      <c r="I8213" s="4">
        <v>0</v>
      </c>
      <c r="J8213" s="4">
        <v>0</v>
      </c>
      <c r="K8213" s="3" t="s">
        <v>1459</v>
      </c>
      <c r="L8213" s="4">
        <v>0.5863164978328983</v>
      </c>
    </row>
    <row r="8214" spans="2:12" x14ac:dyDescent="0.3">
      <c r="B8214" s="3" t="s">
        <v>318</v>
      </c>
      <c r="C8214" s="4">
        <v>2019</v>
      </c>
      <c r="D8214" s="3" t="s">
        <v>1450</v>
      </c>
      <c r="E8214" s="4">
        <v>70955789</v>
      </c>
      <c r="F8214" s="4"/>
      <c r="G8214" s="4">
        <v>70955789</v>
      </c>
      <c r="H8214" s="4">
        <v>1576507</v>
      </c>
      <c r="I8214" s="4">
        <v>70955789</v>
      </c>
      <c r="J8214" s="4"/>
      <c r="K8214" s="3" t="s">
        <v>1451</v>
      </c>
      <c r="L8214" s="4"/>
    </row>
    <row r="8215" spans="2:12" x14ac:dyDescent="0.3">
      <c r="B8215" s="3" t="s">
        <v>318</v>
      </c>
      <c r="C8215" s="4">
        <v>2019</v>
      </c>
      <c r="D8215" s="3" t="s">
        <v>1452</v>
      </c>
      <c r="E8215" s="4">
        <v>4352626</v>
      </c>
      <c r="F8215" s="4">
        <v>1747847</v>
      </c>
      <c r="G8215" s="4">
        <v>2604779</v>
      </c>
      <c r="H8215" s="4">
        <v>0</v>
      </c>
      <c r="I8215" s="4">
        <v>0</v>
      </c>
      <c r="J8215" s="4">
        <v>0</v>
      </c>
      <c r="K8215" s="3" t="s">
        <v>1459</v>
      </c>
      <c r="L8215" s="4">
        <v>0.40156149414169745</v>
      </c>
    </row>
    <row r="8216" spans="2:12" x14ac:dyDescent="0.3">
      <c r="B8216" s="3" t="s">
        <v>318</v>
      </c>
      <c r="C8216" s="4">
        <v>2019</v>
      </c>
      <c r="D8216" s="3" t="s">
        <v>1453</v>
      </c>
      <c r="E8216" s="4">
        <v>52974</v>
      </c>
      <c r="F8216" s="4">
        <v>29136</v>
      </c>
      <c r="G8216" s="4">
        <v>23838</v>
      </c>
      <c r="H8216" s="4">
        <v>0</v>
      </c>
      <c r="I8216" s="4">
        <v>0</v>
      </c>
      <c r="J8216" s="4">
        <v>0</v>
      </c>
      <c r="K8216" s="3" t="s">
        <v>1451</v>
      </c>
      <c r="L8216" s="4">
        <v>0.55000566315551025</v>
      </c>
    </row>
    <row r="8217" spans="2:12" x14ac:dyDescent="0.3">
      <c r="B8217" s="3" t="s">
        <v>318</v>
      </c>
      <c r="C8217" s="4">
        <v>2019</v>
      </c>
      <c r="D8217" s="3" t="s">
        <v>1454</v>
      </c>
      <c r="E8217" s="4">
        <v>0</v>
      </c>
      <c r="F8217" s="4">
        <v>0</v>
      </c>
      <c r="G8217" s="4">
        <v>0</v>
      </c>
      <c r="H8217" s="4">
        <v>0</v>
      </c>
      <c r="I8217" s="4">
        <v>0</v>
      </c>
      <c r="J8217" s="4">
        <v>0</v>
      </c>
      <c r="K8217" s="3" t="s">
        <v>1451</v>
      </c>
      <c r="L8217" s="4"/>
    </row>
    <row r="8218" spans="2:12" x14ac:dyDescent="0.3">
      <c r="B8218" s="3" t="s">
        <v>318</v>
      </c>
      <c r="C8218" s="4">
        <v>2019</v>
      </c>
      <c r="D8218" s="3" t="s">
        <v>1455</v>
      </c>
      <c r="E8218" s="4">
        <v>22428383</v>
      </c>
      <c r="F8218" s="4">
        <v>9895053</v>
      </c>
      <c r="G8218" s="4">
        <v>12533330</v>
      </c>
      <c r="H8218" s="4">
        <v>1255236</v>
      </c>
      <c r="I8218" s="4">
        <v>0</v>
      </c>
      <c r="J8218" s="4">
        <v>0</v>
      </c>
      <c r="K8218" s="3" t="s">
        <v>1459</v>
      </c>
      <c r="L8218" s="4">
        <v>0.44118441351746135</v>
      </c>
    </row>
    <row r="8219" spans="2:12" x14ac:dyDescent="0.3">
      <c r="B8219" s="3" t="s">
        <v>318</v>
      </c>
      <c r="C8219" s="4">
        <v>2019</v>
      </c>
      <c r="D8219" s="3" t="s">
        <v>1456</v>
      </c>
      <c r="E8219" s="4">
        <v>56640726</v>
      </c>
      <c r="F8219" s="4">
        <v>30727731</v>
      </c>
      <c r="G8219" s="4">
        <v>25912995</v>
      </c>
      <c r="H8219" s="4">
        <v>658628</v>
      </c>
      <c r="I8219" s="4">
        <v>0</v>
      </c>
      <c r="J8219" s="4">
        <v>0</v>
      </c>
      <c r="K8219" s="3" t="s">
        <v>1459</v>
      </c>
      <c r="L8219" s="4">
        <v>0.54250242131430304</v>
      </c>
    </row>
    <row r="8220" spans="2:12" x14ac:dyDescent="0.3">
      <c r="B8220" s="3" t="s">
        <v>318</v>
      </c>
      <c r="C8220" s="4">
        <v>2019</v>
      </c>
      <c r="D8220" s="3" t="s">
        <v>1457</v>
      </c>
      <c r="E8220" s="4">
        <v>0</v>
      </c>
      <c r="F8220" s="4">
        <v>0</v>
      </c>
      <c r="G8220" s="4">
        <v>0</v>
      </c>
      <c r="H8220" s="4">
        <v>0</v>
      </c>
      <c r="I8220" s="4">
        <v>0</v>
      </c>
      <c r="J8220" s="4">
        <v>0</v>
      </c>
      <c r="K8220" s="3" t="s">
        <v>1451</v>
      </c>
      <c r="L8220" s="4"/>
    </row>
    <row r="8221" spans="2:12" x14ac:dyDescent="0.3">
      <c r="B8221" s="3" t="s">
        <v>318</v>
      </c>
      <c r="C8221" s="4">
        <v>2019</v>
      </c>
      <c r="D8221" s="3" t="s">
        <v>1458</v>
      </c>
      <c r="E8221" s="4">
        <v>1314165</v>
      </c>
      <c r="F8221" s="4"/>
      <c r="G8221" s="4">
        <v>1314165</v>
      </c>
      <c r="H8221" s="4">
        <v>343292</v>
      </c>
      <c r="I8221" s="4">
        <v>1314165</v>
      </c>
      <c r="J8221" s="4"/>
      <c r="K8221" s="3" t="s">
        <v>1451</v>
      </c>
      <c r="L8221" s="4"/>
    </row>
    <row r="8222" spans="2:12" x14ac:dyDescent="0.3">
      <c r="B8222" s="3" t="s">
        <v>318</v>
      </c>
      <c r="C8222" s="4">
        <v>2020</v>
      </c>
      <c r="D8222" s="3" t="s">
        <v>1446</v>
      </c>
      <c r="E8222" s="4">
        <v>38999038</v>
      </c>
      <c r="F8222" s="4">
        <v>14415768</v>
      </c>
      <c r="G8222" s="4">
        <v>24583270</v>
      </c>
      <c r="H8222" s="4">
        <v>277978</v>
      </c>
      <c r="I8222" s="4">
        <v>0</v>
      </c>
      <c r="J8222" s="4">
        <v>0</v>
      </c>
      <c r="K8222" s="3" t="s">
        <v>1459</v>
      </c>
      <c r="L8222" s="4">
        <v>0.36964419481321564</v>
      </c>
    </row>
    <row r="8223" spans="2:12" x14ac:dyDescent="0.3">
      <c r="B8223" s="3" t="s">
        <v>318</v>
      </c>
      <c r="C8223" s="4">
        <v>2020</v>
      </c>
      <c r="D8223" s="3" t="s">
        <v>1448</v>
      </c>
      <c r="E8223" s="4">
        <v>10315577</v>
      </c>
      <c r="F8223" s="4">
        <v>4244135</v>
      </c>
      <c r="G8223" s="4">
        <v>6071442</v>
      </c>
      <c r="H8223" s="4">
        <v>21901</v>
      </c>
      <c r="I8223" s="4">
        <v>0</v>
      </c>
      <c r="J8223" s="4">
        <v>0</v>
      </c>
      <c r="K8223" s="3" t="s">
        <v>1459</v>
      </c>
      <c r="L8223" s="4">
        <v>0.41142972419283963</v>
      </c>
    </row>
    <row r="8224" spans="2:12" x14ac:dyDescent="0.3">
      <c r="B8224" s="3" t="s">
        <v>318</v>
      </c>
      <c r="C8224" s="4">
        <v>2020</v>
      </c>
      <c r="D8224" s="3" t="s">
        <v>1449</v>
      </c>
      <c r="E8224" s="4">
        <v>9567460</v>
      </c>
      <c r="F8224" s="4">
        <v>5890977</v>
      </c>
      <c r="G8224" s="4">
        <v>3676483</v>
      </c>
      <c r="H8224" s="4">
        <v>195664</v>
      </c>
      <c r="I8224" s="4">
        <v>0</v>
      </c>
      <c r="J8224" s="4">
        <v>0</v>
      </c>
      <c r="K8224" s="3" t="s">
        <v>1459</v>
      </c>
      <c r="L8224" s="4">
        <v>0.61573050736559132</v>
      </c>
    </row>
    <row r="8225" spans="2:12" x14ac:dyDescent="0.3">
      <c r="B8225" s="3" t="s">
        <v>318</v>
      </c>
      <c r="C8225" s="4">
        <v>2020</v>
      </c>
      <c r="D8225" s="3" t="s">
        <v>1450</v>
      </c>
      <c r="E8225" s="4">
        <v>71148788</v>
      </c>
      <c r="F8225" s="4"/>
      <c r="G8225" s="4">
        <v>71148788</v>
      </c>
      <c r="H8225" s="4">
        <v>193000</v>
      </c>
      <c r="I8225" s="4">
        <v>71148788</v>
      </c>
      <c r="J8225" s="4"/>
      <c r="K8225" s="3" t="s">
        <v>1451</v>
      </c>
      <c r="L8225" s="4"/>
    </row>
    <row r="8226" spans="2:12" x14ac:dyDescent="0.3">
      <c r="B8226" s="3" t="s">
        <v>318</v>
      </c>
      <c r="C8226" s="4">
        <v>2020</v>
      </c>
      <c r="D8226" s="3" t="s">
        <v>1452</v>
      </c>
      <c r="E8226" s="4">
        <v>4365436</v>
      </c>
      <c r="F8226" s="4">
        <v>1846380</v>
      </c>
      <c r="G8226" s="4">
        <v>2519056</v>
      </c>
      <c r="H8226" s="4">
        <v>12812</v>
      </c>
      <c r="I8226" s="4">
        <v>0</v>
      </c>
      <c r="J8226" s="4">
        <v>0</v>
      </c>
      <c r="K8226" s="3" t="s">
        <v>1459</v>
      </c>
      <c r="L8226" s="4">
        <v>0.4229543165905994</v>
      </c>
    </row>
    <row r="8227" spans="2:12" x14ac:dyDescent="0.3">
      <c r="B8227" s="3" t="s">
        <v>318</v>
      </c>
      <c r="C8227" s="4">
        <v>2020</v>
      </c>
      <c r="D8227" s="3" t="s">
        <v>1453</v>
      </c>
      <c r="E8227" s="4">
        <v>52975</v>
      </c>
      <c r="F8227" s="4">
        <v>31785</v>
      </c>
      <c r="G8227" s="4">
        <v>21190</v>
      </c>
      <c r="H8227" s="4">
        <v>0</v>
      </c>
      <c r="I8227" s="4">
        <v>0</v>
      </c>
      <c r="J8227" s="4">
        <v>0</v>
      </c>
      <c r="K8227" s="3" t="s">
        <v>1451</v>
      </c>
      <c r="L8227" s="4">
        <v>0.6</v>
      </c>
    </row>
    <row r="8228" spans="2:12" x14ac:dyDescent="0.3">
      <c r="B8228" s="3" t="s">
        <v>318</v>
      </c>
      <c r="C8228" s="4">
        <v>2020</v>
      </c>
      <c r="D8228" s="3" t="s">
        <v>1454</v>
      </c>
      <c r="E8228" s="4">
        <v>0</v>
      </c>
      <c r="F8228" s="4">
        <v>0</v>
      </c>
      <c r="G8228" s="4">
        <v>0</v>
      </c>
      <c r="H8228" s="4">
        <v>0</v>
      </c>
      <c r="I8228" s="4">
        <v>0</v>
      </c>
      <c r="J8228" s="4">
        <v>0</v>
      </c>
      <c r="K8228" s="3" t="s">
        <v>1459</v>
      </c>
      <c r="L8228" s="4"/>
    </row>
    <row r="8229" spans="2:12" x14ac:dyDescent="0.3">
      <c r="B8229" s="3" t="s">
        <v>318</v>
      </c>
      <c r="C8229" s="4">
        <v>2020</v>
      </c>
      <c r="D8229" s="3" t="s">
        <v>1455</v>
      </c>
      <c r="E8229" s="4">
        <v>22645712</v>
      </c>
      <c r="F8229" s="4">
        <v>10334019</v>
      </c>
      <c r="G8229" s="4">
        <v>12311693</v>
      </c>
      <c r="H8229" s="4">
        <v>128097</v>
      </c>
      <c r="I8229" s="4">
        <v>0</v>
      </c>
      <c r="J8229" s="4">
        <v>0</v>
      </c>
      <c r="K8229" s="3" t="s">
        <v>1459</v>
      </c>
      <c r="L8229" s="4">
        <v>0.45633447073777145</v>
      </c>
    </row>
    <row r="8230" spans="2:12" x14ac:dyDescent="0.3">
      <c r="B8230" s="3" t="s">
        <v>318</v>
      </c>
      <c r="C8230" s="4">
        <v>2020</v>
      </c>
      <c r="D8230" s="3" t="s">
        <v>1456</v>
      </c>
      <c r="E8230" s="4">
        <v>56709255</v>
      </c>
      <c r="F8230" s="4">
        <v>32079038</v>
      </c>
      <c r="G8230" s="4">
        <v>24630217</v>
      </c>
      <c r="H8230" s="4">
        <v>53767</v>
      </c>
      <c r="I8230" s="4">
        <v>0</v>
      </c>
      <c r="J8230" s="4">
        <v>0</v>
      </c>
      <c r="K8230" s="3" t="s">
        <v>1459</v>
      </c>
      <c r="L8230" s="4">
        <v>0.56567553215079269</v>
      </c>
    </row>
    <row r="8231" spans="2:12" x14ac:dyDescent="0.3">
      <c r="B8231" s="3" t="s">
        <v>318</v>
      </c>
      <c r="C8231" s="4">
        <v>2020</v>
      </c>
      <c r="D8231" s="3" t="s">
        <v>1457</v>
      </c>
      <c r="E8231" s="4">
        <v>0</v>
      </c>
      <c r="F8231" s="4">
        <v>0</v>
      </c>
      <c r="G8231" s="4">
        <v>0</v>
      </c>
      <c r="H8231" s="4">
        <v>0</v>
      </c>
      <c r="I8231" s="4">
        <v>0</v>
      </c>
      <c r="J8231" s="4">
        <v>0</v>
      </c>
      <c r="K8231" s="3" t="s">
        <v>1459</v>
      </c>
      <c r="L8231" s="4"/>
    </row>
    <row r="8232" spans="2:12" x14ac:dyDescent="0.3">
      <c r="B8232" s="3" t="s">
        <v>318</v>
      </c>
      <c r="C8232" s="4">
        <v>2020</v>
      </c>
      <c r="D8232" s="3" t="s">
        <v>1458</v>
      </c>
      <c r="E8232" s="4">
        <v>5154989</v>
      </c>
      <c r="F8232" s="4"/>
      <c r="G8232" s="4">
        <v>5154989</v>
      </c>
      <c r="H8232" s="4">
        <v>4407787</v>
      </c>
      <c r="I8232" s="4">
        <v>5154989</v>
      </c>
      <c r="J8232" s="4"/>
      <c r="K8232" s="3" t="s">
        <v>1451</v>
      </c>
      <c r="L8232" s="4"/>
    </row>
    <row r="8233" spans="2:12" x14ac:dyDescent="0.3">
      <c r="B8233" s="3" t="s">
        <v>318</v>
      </c>
      <c r="C8233" s="4">
        <v>2021</v>
      </c>
      <c r="D8233" s="3" t="s">
        <v>1446</v>
      </c>
      <c r="E8233" s="4">
        <v>38999038</v>
      </c>
      <c r="F8233" s="4">
        <v>15438556</v>
      </c>
      <c r="G8233" s="4">
        <v>23560482</v>
      </c>
      <c r="H8233" s="4">
        <v>0</v>
      </c>
      <c r="I8233" s="4">
        <v>0</v>
      </c>
      <c r="J8233" s="4">
        <v>0</v>
      </c>
      <c r="K8233" s="3" t="s">
        <v>1447</v>
      </c>
      <c r="L8233" s="4">
        <v>0.39587017505406158</v>
      </c>
    </row>
    <row r="8234" spans="2:12" x14ac:dyDescent="0.3">
      <c r="B8234" s="3" t="s">
        <v>318</v>
      </c>
      <c r="C8234" s="4">
        <v>2021</v>
      </c>
      <c r="D8234" s="3" t="s">
        <v>1448</v>
      </c>
      <c r="E8234" s="4">
        <v>10329203</v>
      </c>
      <c r="F8234" s="4">
        <v>4445878</v>
      </c>
      <c r="G8234" s="4">
        <v>5883325</v>
      </c>
      <c r="H8234" s="4">
        <v>13625</v>
      </c>
      <c r="I8234" s="4">
        <v>0</v>
      </c>
      <c r="J8234" s="4">
        <v>0</v>
      </c>
      <c r="K8234" s="3" t="s">
        <v>1447</v>
      </c>
      <c r="L8234" s="4">
        <v>0.43041830042453422</v>
      </c>
    </row>
    <row r="8235" spans="2:12" x14ac:dyDescent="0.3">
      <c r="B8235" s="3" t="s">
        <v>318</v>
      </c>
      <c r="C8235" s="4">
        <v>2021</v>
      </c>
      <c r="D8235" s="3" t="s">
        <v>1449</v>
      </c>
      <c r="E8235" s="4">
        <v>10238242</v>
      </c>
      <c r="F8235" s="4">
        <v>6305380</v>
      </c>
      <c r="G8235" s="4">
        <v>3932862</v>
      </c>
      <c r="H8235" s="4">
        <v>704212</v>
      </c>
      <c r="I8235" s="4">
        <v>0</v>
      </c>
      <c r="J8235" s="4">
        <v>0</v>
      </c>
      <c r="K8235" s="3" t="s">
        <v>1447</v>
      </c>
      <c r="L8235" s="4">
        <v>0.61586549722110495</v>
      </c>
    </row>
    <row r="8236" spans="2:12" x14ac:dyDescent="0.3">
      <c r="B8236" s="3" t="s">
        <v>318</v>
      </c>
      <c r="C8236" s="4">
        <v>2021</v>
      </c>
      <c r="D8236" s="3" t="s">
        <v>1450</v>
      </c>
      <c r="E8236" s="4">
        <v>71148788</v>
      </c>
      <c r="F8236" s="4"/>
      <c r="G8236" s="4">
        <v>71148788</v>
      </c>
      <c r="H8236" s="4">
        <v>0</v>
      </c>
      <c r="I8236" s="4">
        <v>71148788</v>
      </c>
      <c r="J8236" s="4"/>
      <c r="K8236" s="3" t="s">
        <v>1451</v>
      </c>
      <c r="L8236" s="4"/>
    </row>
    <row r="8237" spans="2:12" x14ac:dyDescent="0.3">
      <c r="B8237" s="3" t="s">
        <v>318</v>
      </c>
      <c r="C8237" s="4">
        <v>2021</v>
      </c>
      <c r="D8237" s="3" t="s">
        <v>1452</v>
      </c>
      <c r="E8237" s="4">
        <v>4365436</v>
      </c>
      <c r="F8237" s="4">
        <v>1945382</v>
      </c>
      <c r="G8237" s="4">
        <v>2420054</v>
      </c>
      <c r="H8237" s="4">
        <v>0</v>
      </c>
      <c r="I8237" s="4">
        <v>0</v>
      </c>
      <c r="J8237" s="4">
        <v>0</v>
      </c>
      <c r="K8237" s="3" t="s">
        <v>1447</v>
      </c>
      <c r="L8237" s="4">
        <v>0.4456329218891309</v>
      </c>
    </row>
    <row r="8238" spans="2:12" x14ac:dyDescent="0.3">
      <c r="B8238" s="3" t="s">
        <v>318</v>
      </c>
      <c r="C8238" s="4">
        <v>2021</v>
      </c>
      <c r="D8238" s="3" t="s">
        <v>1453</v>
      </c>
      <c r="E8238" s="4">
        <v>52975</v>
      </c>
      <c r="F8238" s="4">
        <v>34434</v>
      </c>
      <c r="G8238" s="4">
        <v>18541</v>
      </c>
      <c r="H8238" s="4">
        <v>0</v>
      </c>
      <c r="I8238" s="4">
        <v>0</v>
      </c>
      <c r="J8238" s="4">
        <v>0</v>
      </c>
      <c r="K8238" s="3" t="s">
        <v>1451</v>
      </c>
      <c r="L8238" s="4">
        <v>0.65000471920717318</v>
      </c>
    </row>
    <row r="8239" spans="2:12" x14ac:dyDescent="0.3">
      <c r="B8239" s="3" t="s">
        <v>318</v>
      </c>
      <c r="C8239" s="4">
        <v>2021</v>
      </c>
      <c r="D8239" s="3" t="s">
        <v>1454</v>
      </c>
      <c r="E8239" s="4">
        <v>0</v>
      </c>
      <c r="F8239" s="4">
        <v>0</v>
      </c>
      <c r="G8239" s="4">
        <v>0</v>
      </c>
      <c r="H8239" s="4">
        <v>0</v>
      </c>
      <c r="I8239" s="4">
        <v>0</v>
      </c>
      <c r="J8239" s="4">
        <v>0</v>
      </c>
      <c r="K8239" s="3" t="s">
        <v>1447</v>
      </c>
      <c r="L8239" s="4"/>
    </row>
    <row r="8240" spans="2:12" x14ac:dyDescent="0.3">
      <c r="B8240" s="3" t="s">
        <v>318</v>
      </c>
      <c r="C8240" s="4">
        <v>2021</v>
      </c>
      <c r="D8240" s="3" t="s">
        <v>1455</v>
      </c>
      <c r="E8240" s="4">
        <v>22667822</v>
      </c>
      <c r="F8240" s="4">
        <v>10759619</v>
      </c>
      <c r="G8240" s="4">
        <v>11908203</v>
      </c>
      <c r="H8240" s="4">
        <v>22110</v>
      </c>
      <c r="I8240" s="4">
        <v>0</v>
      </c>
      <c r="J8240" s="4">
        <v>0</v>
      </c>
      <c r="K8240" s="3" t="s">
        <v>1447</v>
      </c>
      <c r="L8240" s="4">
        <v>0.47466487958128489</v>
      </c>
    </row>
    <row r="8241" spans="2:12" x14ac:dyDescent="0.3">
      <c r="B8241" s="3" t="s">
        <v>318</v>
      </c>
      <c r="C8241" s="4">
        <v>2021</v>
      </c>
      <c r="D8241" s="3" t="s">
        <v>1456</v>
      </c>
      <c r="E8241" s="4">
        <v>56791996</v>
      </c>
      <c r="F8241" s="4">
        <v>33337894</v>
      </c>
      <c r="G8241" s="4">
        <v>23454102</v>
      </c>
      <c r="H8241" s="4">
        <v>82740</v>
      </c>
      <c r="I8241" s="4">
        <v>0</v>
      </c>
      <c r="J8241" s="4">
        <v>0</v>
      </c>
      <c r="K8241" s="3" t="s">
        <v>1447</v>
      </c>
      <c r="L8241" s="4">
        <v>0.58701747337776256</v>
      </c>
    </row>
    <row r="8242" spans="2:12" x14ac:dyDescent="0.3">
      <c r="B8242" s="3" t="s">
        <v>318</v>
      </c>
      <c r="C8242" s="4">
        <v>2021</v>
      </c>
      <c r="D8242" s="3" t="s">
        <v>1457</v>
      </c>
      <c r="E8242" s="4">
        <v>0</v>
      </c>
      <c r="F8242" s="4">
        <v>0</v>
      </c>
      <c r="G8242" s="4">
        <v>0</v>
      </c>
      <c r="H8242" s="4">
        <v>0</v>
      </c>
      <c r="I8242" s="4">
        <v>0</v>
      </c>
      <c r="J8242" s="4">
        <v>0</v>
      </c>
      <c r="K8242" s="3" t="s">
        <v>1447</v>
      </c>
      <c r="L8242" s="4"/>
    </row>
    <row r="8243" spans="2:12" x14ac:dyDescent="0.3">
      <c r="B8243" s="3" t="s">
        <v>318</v>
      </c>
      <c r="C8243" s="4">
        <v>2021</v>
      </c>
      <c r="D8243" s="3" t="s">
        <v>1458</v>
      </c>
      <c r="E8243" s="4">
        <v>10470769</v>
      </c>
      <c r="F8243" s="4"/>
      <c r="G8243" s="4">
        <v>10470769</v>
      </c>
      <c r="H8243" s="4">
        <v>5315780</v>
      </c>
      <c r="I8243" s="4">
        <v>10470769</v>
      </c>
      <c r="J8243" s="4"/>
      <c r="K8243" s="3" t="s">
        <v>1451</v>
      </c>
      <c r="L8243" s="4"/>
    </row>
    <row r="8244" spans="2:12" x14ac:dyDescent="0.3">
      <c r="B8244" s="3" t="s">
        <v>318</v>
      </c>
      <c r="C8244" s="4">
        <v>2022</v>
      </c>
      <c r="D8244" s="3" t="s">
        <v>1446</v>
      </c>
      <c r="E8244" s="4">
        <v>39289809</v>
      </c>
      <c r="F8244" s="4">
        <v>16366455</v>
      </c>
      <c r="G8244" s="4">
        <v>22923354</v>
      </c>
      <c r="H8244" s="4">
        <v>386354</v>
      </c>
      <c r="I8244" s="4">
        <v>0</v>
      </c>
      <c r="J8244" s="4">
        <v>0</v>
      </c>
      <c r="K8244" s="3" t="s">
        <v>1447</v>
      </c>
      <c r="L8244" s="4">
        <v>0.41655725534323673</v>
      </c>
    </row>
    <row r="8245" spans="2:12" x14ac:dyDescent="0.3">
      <c r="B8245" s="3" t="s">
        <v>318</v>
      </c>
      <c r="C8245" s="4">
        <v>2022</v>
      </c>
      <c r="D8245" s="3" t="s">
        <v>1448</v>
      </c>
      <c r="E8245" s="4">
        <v>10922268</v>
      </c>
      <c r="F8245" s="4">
        <v>4656650</v>
      </c>
      <c r="G8245" s="4">
        <v>6265618</v>
      </c>
      <c r="H8245" s="4">
        <v>0</v>
      </c>
      <c r="I8245" s="4">
        <v>0</v>
      </c>
      <c r="J8245" s="4">
        <v>0</v>
      </c>
      <c r="K8245" s="3" t="s">
        <v>1447</v>
      </c>
      <c r="L8245" s="4">
        <v>0.42634460168895327</v>
      </c>
    </row>
    <row r="8246" spans="2:12" x14ac:dyDescent="0.3">
      <c r="B8246" s="3" t="s">
        <v>318</v>
      </c>
      <c r="C8246" s="4">
        <v>2022</v>
      </c>
      <c r="D8246" s="3" t="s">
        <v>1449</v>
      </c>
      <c r="E8246" s="4">
        <v>10298095</v>
      </c>
      <c r="F8246" s="4">
        <v>6563369</v>
      </c>
      <c r="G8246" s="4">
        <v>3734726</v>
      </c>
      <c r="H8246" s="4">
        <v>303331</v>
      </c>
      <c r="I8246" s="4">
        <v>0</v>
      </c>
      <c r="J8246" s="4">
        <v>0</v>
      </c>
      <c r="K8246" s="3" t="s">
        <v>1447</v>
      </c>
      <c r="L8246" s="4">
        <v>0.63733816788444853</v>
      </c>
    </row>
    <row r="8247" spans="2:12" x14ac:dyDescent="0.3">
      <c r="B8247" s="3" t="s">
        <v>318</v>
      </c>
      <c r="C8247" s="4">
        <v>2022</v>
      </c>
      <c r="D8247" s="3" t="s">
        <v>1450</v>
      </c>
      <c r="E8247" s="4">
        <v>71171190</v>
      </c>
      <c r="F8247" s="4"/>
      <c r="G8247" s="4">
        <v>71171190</v>
      </c>
      <c r="H8247" s="4">
        <v>22402</v>
      </c>
      <c r="I8247" s="4">
        <v>71171190</v>
      </c>
      <c r="J8247" s="4"/>
      <c r="K8247" s="3" t="s">
        <v>1451</v>
      </c>
      <c r="L8247" s="4"/>
    </row>
    <row r="8248" spans="2:12" x14ac:dyDescent="0.3">
      <c r="B8248" s="3" t="s">
        <v>318</v>
      </c>
      <c r="C8248" s="4">
        <v>2022</v>
      </c>
      <c r="D8248" s="3" t="s">
        <v>1452</v>
      </c>
      <c r="E8248" s="4">
        <v>7695782</v>
      </c>
      <c r="F8248" s="4">
        <v>2045706</v>
      </c>
      <c r="G8248" s="4">
        <v>5650076</v>
      </c>
      <c r="H8248" s="4">
        <v>3161048</v>
      </c>
      <c r="I8248" s="4">
        <v>0</v>
      </c>
      <c r="J8248" s="4">
        <v>0</v>
      </c>
      <c r="K8248" s="3" t="s">
        <v>1447</v>
      </c>
      <c r="L8248" s="4">
        <v>0.26582171896241341</v>
      </c>
    </row>
    <row r="8249" spans="2:12" x14ac:dyDescent="0.3">
      <c r="B8249" s="3" t="s">
        <v>318</v>
      </c>
      <c r="C8249" s="4">
        <v>2022</v>
      </c>
      <c r="D8249" s="3" t="s">
        <v>1453</v>
      </c>
      <c r="E8249" s="4">
        <v>52975</v>
      </c>
      <c r="F8249" s="4">
        <v>37083</v>
      </c>
      <c r="G8249" s="4">
        <v>15892</v>
      </c>
      <c r="H8249" s="4">
        <v>0</v>
      </c>
      <c r="I8249" s="4">
        <v>0</v>
      </c>
      <c r="J8249" s="4">
        <v>0</v>
      </c>
      <c r="K8249" s="3" t="s">
        <v>1451</v>
      </c>
      <c r="L8249" s="4">
        <v>0.70000943841434637</v>
      </c>
    </row>
    <row r="8250" spans="2:12" x14ac:dyDescent="0.3">
      <c r="B8250" s="3" t="s">
        <v>318</v>
      </c>
      <c r="C8250" s="4">
        <v>2022</v>
      </c>
      <c r="D8250" s="3" t="s">
        <v>1454</v>
      </c>
      <c r="E8250" s="4">
        <v>0</v>
      </c>
      <c r="F8250" s="4">
        <v>0</v>
      </c>
      <c r="G8250" s="4">
        <v>0</v>
      </c>
      <c r="H8250" s="4">
        <v>0</v>
      </c>
      <c r="I8250" s="4">
        <v>0</v>
      </c>
      <c r="J8250" s="4">
        <v>0</v>
      </c>
      <c r="K8250" s="3" t="s">
        <v>1447</v>
      </c>
      <c r="L8250" s="4"/>
    </row>
    <row r="8251" spans="2:12" x14ac:dyDescent="0.3">
      <c r="B8251" s="3" t="s">
        <v>318</v>
      </c>
      <c r="C8251" s="4">
        <v>2022</v>
      </c>
      <c r="D8251" s="3" t="s">
        <v>1455</v>
      </c>
      <c r="E8251" s="4">
        <v>23033016</v>
      </c>
      <c r="F8251" s="4">
        <v>10940915</v>
      </c>
      <c r="G8251" s="4">
        <v>12092101</v>
      </c>
      <c r="H8251" s="4">
        <v>230000</v>
      </c>
      <c r="I8251" s="4">
        <v>0</v>
      </c>
      <c r="J8251" s="4">
        <v>0</v>
      </c>
      <c r="K8251" s="3" t="s">
        <v>1447</v>
      </c>
      <c r="L8251" s="4">
        <v>0.47501008986404558</v>
      </c>
    </row>
    <row r="8252" spans="2:12" x14ac:dyDescent="0.3">
      <c r="B8252" s="3" t="s">
        <v>318</v>
      </c>
      <c r="C8252" s="4">
        <v>2022</v>
      </c>
      <c r="D8252" s="3" t="s">
        <v>1456</v>
      </c>
      <c r="E8252" s="4">
        <v>57536703</v>
      </c>
      <c r="F8252" s="4">
        <v>34554815</v>
      </c>
      <c r="G8252" s="4">
        <v>22981888</v>
      </c>
      <c r="H8252" s="4">
        <v>744707</v>
      </c>
      <c r="I8252" s="4">
        <v>0</v>
      </c>
      <c r="J8252" s="4">
        <v>0</v>
      </c>
      <c r="K8252" s="3" t="s">
        <v>1447</v>
      </c>
      <c r="L8252" s="4">
        <v>0.6005699527134879</v>
      </c>
    </row>
    <row r="8253" spans="2:12" x14ac:dyDescent="0.3">
      <c r="B8253" s="3" t="s">
        <v>318</v>
      </c>
      <c r="C8253" s="4">
        <v>2022</v>
      </c>
      <c r="D8253" s="3" t="s">
        <v>1457</v>
      </c>
      <c r="E8253" s="4">
        <v>0</v>
      </c>
      <c r="F8253" s="4">
        <v>0</v>
      </c>
      <c r="G8253" s="4">
        <v>0</v>
      </c>
      <c r="H8253" s="4">
        <v>0</v>
      </c>
      <c r="I8253" s="4">
        <v>0</v>
      </c>
      <c r="J8253" s="4">
        <v>0</v>
      </c>
      <c r="K8253" s="3" t="s">
        <v>1451</v>
      </c>
      <c r="L8253" s="4"/>
    </row>
    <row r="8254" spans="2:12" x14ac:dyDescent="0.3">
      <c r="B8254" s="3" t="s">
        <v>318</v>
      </c>
      <c r="C8254" s="4">
        <v>2022</v>
      </c>
      <c r="D8254" s="3" t="s">
        <v>1458</v>
      </c>
      <c r="E8254" s="4">
        <v>11200513</v>
      </c>
      <c r="F8254" s="4"/>
      <c r="G8254" s="4">
        <v>11200513</v>
      </c>
      <c r="H8254" s="4">
        <v>1972365</v>
      </c>
      <c r="I8254" s="4">
        <v>11200513</v>
      </c>
      <c r="J8254" s="4"/>
      <c r="K8254" s="3" t="s">
        <v>1451</v>
      </c>
      <c r="L8254" s="4"/>
    </row>
    <row r="8255" spans="2:12" x14ac:dyDescent="0.3">
      <c r="B8255" s="3" t="s">
        <v>318</v>
      </c>
      <c r="C8255" s="4">
        <v>2023</v>
      </c>
      <c r="D8255" s="3" t="s">
        <v>1446</v>
      </c>
      <c r="E8255" s="4">
        <v>41615064</v>
      </c>
      <c r="F8255" s="4">
        <v>17569558</v>
      </c>
      <c r="G8255" s="4">
        <v>24045506</v>
      </c>
      <c r="H8255" s="4">
        <v>242152</v>
      </c>
      <c r="I8255" s="4">
        <v>0</v>
      </c>
      <c r="J8255" s="4">
        <v>0</v>
      </c>
      <c r="K8255" s="3" t="s">
        <v>1447</v>
      </c>
      <c r="L8255" s="4">
        <v>0.42219226191746334</v>
      </c>
    </row>
    <row r="8256" spans="2:12" x14ac:dyDescent="0.3">
      <c r="B8256" s="3" t="s">
        <v>318</v>
      </c>
      <c r="C8256" s="4">
        <v>2023</v>
      </c>
      <c r="D8256" s="3" t="s">
        <v>1448</v>
      </c>
      <c r="E8256" s="4">
        <v>10922268</v>
      </c>
      <c r="F8256" s="4">
        <v>4866836</v>
      </c>
      <c r="G8256" s="4">
        <v>6055432</v>
      </c>
      <c r="H8256" s="4">
        <v>0</v>
      </c>
      <c r="I8256" s="4">
        <v>0</v>
      </c>
      <c r="J8256" s="4">
        <v>0</v>
      </c>
      <c r="K8256" s="3" t="s">
        <v>1447</v>
      </c>
      <c r="L8256" s="4">
        <v>0.44558840709640157</v>
      </c>
    </row>
    <row r="8257" spans="2:12" x14ac:dyDescent="0.3">
      <c r="B8257" s="3" t="s">
        <v>318</v>
      </c>
      <c r="C8257" s="4">
        <v>2023</v>
      </c>
      <c r="D8257" s="3" t="s">
        <v>1449</v>
      </c>
      <c r="E8257" s="4">
        <v>12402323</v>
      </c>
      <c r="F8257" s="4">
        <v>6854417</v>
      </c>
      <c r="G8257" s="4">
        <v>5547906</v>
      </c>
      <c r="H8257" s="4">
        <v>765413</v>
      </c>
      <c r="I8257" s="4">
        <v>0</v>
      </c>
      <c r="J8257" s="4">
        <v>0</v>
      </c>
      <c r="K8257" s="3" t="s">
        <v>1447</v>
      </c>
      <c r="L8257" s="4">
        <v>0.55267202765159396</v>
      </c>
    </row>
    <row r="8258" spans="2:12" x14ac:dyDescent="0.3">
      <c r="B8258" s="3" t="s">
        <v>318</v>
      </c>
      <c r="C8258" s="4">
        <v>2023</v>
      </c>
      <c r="D8258" s="3" t="s">
        <v>1450</v>
      </c>
      <c r="E8258" s="4">
        <v>71171190</v>
      </c>
      <c r="F8258" s="4"/>
      <c r="G8258" s="4">
        <v>71171190</v>
      </c>
      <c r="H8258" s="4">
        <v>0</v>
      </c>
      <c r="I8258" s="4">
        <v>71171190</v>
      </c>
      <c r="J8258" s="4"/>
      <c r="K8258" s="3" t="s">
        <v>1451</v>
      </c>
      <c r="L8258" s="4"/>
    </row>
    <row r="8259" spans="2:12" x14ac:dyDescent="0.3">
      <c r="B8259" s="3" t="s">
        <v>318</v>
      </c>
      <c r="C8259" s="4">
        <v>2023</v>
      </c>
      <c r="D8259" s="3" t="s">
        <v>1452</v>
      </c>
      <c r="E8259" s="4">
        <v>7735303</v>
      </c>
      <c r="F8259" s="4">
        <v>2230805</v>
      </c>
      <c r="G8259" s="4">
        <v>5504498</v>
      </c>
      <c r="H8259" s="4">
        <v>31598</v>
      </c>
      <c r="I8259" s="4">
        <v>0</v>
      </c>
      <c r="J8259" s="4">
        <v>0</v>
      </c>
      <c r="K8259" s="3" t="s">
        <v>1447</v>
      </c>
      <c r="L8259" s="4">
        <v>0.2883927106669254</v>
      </c>
    </row>
    <row r="8260" spans="2:12" x14ac:dyDescent="0.3">
      <c r="B8260" s="3" t="s">
        <v>318</v>
      </c>
      <c r="C8260" s="4">
        <v>2023</v>
      </c>
      <c r="D8260" s="3" t="s">
        <v>1453</v>
      </c>
      <c r="E8260" s="4">
        <v>52975</v>
      </c>
      <c r="F8260" s="4">
        <v>39732</v>
      </c>
      <c r="G8260" s="4">
        <v>13243</v>
      </c>
      <c r="H8260" s="4">
        <v>0</v>
      </c>
      <c r="I8260" s="4">
        <v>0</v>
      </c>
      <c r="J8260" s="4">
        <v>0</v>
      </c>
      <c r="K8260" s="3" t="s">
        <v>1451</v>
      </c>
      <c r="L8260" s="4">
        <v>0.75001415762151957</v>
      </c>
    </row>
    <row r="8261" spans="2:12" x14ac:dyDescent="0.3">
      <c r="B8261" s="3" t="s">
        <v>318</v>
      </c>
      <c r="C8261" s="4">
        <v>2023</v>
      </c>
      <c r="D8261" s="3" t="s">
        <v>1454</v>
      </c>
      <c r="E8261" s="4">
        <v>0</v>
      </c>
      <c r="F8261" s="4">
        <v>0</v>
      </c>
      <c r="G8261" s="4">
        <v>0</v>
      </c>
      <c r="H8261" s="4">
        <v>0</v>
      </c>
      <c r="I8261" s="4">
        <v>0</v>
      </c>
      <c r="J8261" s="4">
        <v>0</v>
      </c>
      <c r="K8261" s="3" t="s">
        <v>1447</v>
      </c>
      <c r="L8261" s="4"/>
    </row>
    <row r="8262" spans="2:12" x14ac:dyDescent="0.3">
      <c r="B8262" s="3" t="s">
        <v>318</v>
      </c>
      <c r="C8262" s="4">
        <v>2023</v>
      </c>
      <c r="D8262" s="3" t="s">
        <v>1455</v>
      </c>
      <c r="E8262" s="4">
        <v>23441633</v>
      </c>
      <c r="F8262" s="4">
        <v>11443658</v>
      </c>
      <c r="G8262" s="4">
        <v>11997975</v>
      </c>
      <c r="H8262" s="4">
        <v>0</v>
      </c>
      <c r="I8262" s="4">
        <v>0</v>
      </c>
      <c r="J8262" s="4">
        <v>0</v>
      </c>
      <c r="K8262" s="3" t="s">
        <v>1447</v>
      </c>
      <c r="L8262" s="4">
        <v>0.48817665561098067</v>
      </c>
    </row>
    <row r="8263" spans="2:12" x14ac:dyDescent="0.3">
      <c r="B8263" s="3" t="s">
        <v>318</v>
      </c>
      <c r="C8263" s="4">
        <v>2023</v>
      </c>
      <c r="D8263" s="3" t="s">
        <v>1456</v>
      </c>
      <c r="E8263" s="4">
        <v>57584191</v>
      </c>
      <c r="F8263" s="4">
        <v>35716515</v>
      </c>
      <c r="G8263" s="4">
        <v>21867676</v>
      </c>
      <c r="H8263" s="4">
        <v>47488</v>
      </c>
      <c r="I8263" s="4">
        <v>0</v>
      </c>
      <c r="J8263" s="4">
        <v>0</v>
      </c>
      <c r="K8263" s="3" t="s">
        <v>1447</v>
      </c>
      <c r="L8263" s="4">
        <v>0.62024861997279779</v>
      </c>
    </row>
    <row r="8264" spans="2:12" x14ac:dyDescent="0.3">
      <c r="B8264" s="3" t="s">
        <v>318</v>
      </c>
      <c r="C8264" s="4">
        <v>2023</v>
      </c>
      <c r="D8264" s="3" t="s">
        <v>1457</v>
      </c>
      <c r="E8264" s="4">
        <v>0</v>
      </c>
      <c r="F8264" s="4">
        <v>0</v>
      </c>
      <c r="G8264" s="4">
        <v>0</v>
      </c>
      <c r="H8264" s="4">
        <v>0</v>
      </c>
      <c r="I8264" s="4">
        <v>0</v>
      </c>
      <c r="J8264" s="4">
        <v>0</v>
      </c>
      <c r="K8264" s="3" t="s">
        <v>1451</v>
      </c>
      <c r="L8264" s="4"/>
    </row>
    <row r="8265" spans="2:12" x14ac:dyDescent="0.3">
      <c r="B8265" s="3" t="s">
        <v>318</v>
      </c>
      <c r="C8265" s="4">
        <v>2023</v>
      </c>
      <c r="D8265" s="3" t="s">
        <v>1458</v>
      </c>
      <c r="E8265" s="4">
        <v>21899616</v>
      </c>
      <c r="F8265" s="4"/>
      <c r="G8265" s="4">
        <v>21899616</v>
      </c>
      <c r="H8265" s="4">
        <v>11347858</v>
      </c>
      <c r="I8265" s="4">
        <v>21899616</v>
      </c>
      <c r="J8265" s="4"/>
      <c r="K8265" s="3" t="s">
        <v>1451</v>
      </c>
      <c r="L8265" s="4"/>
    </row>
    <row r="8266" spans="2:12" x14ac:dyDescent="0.3">
      <c r="B8266" s="3" t="s">
        <v>318</v>
      </c>
      <c r="C8266" s="4">
        <v>2024</v>
      </c>
      <c r="D8266" s="3" t="s">
        <v>1446</v>
      </c>
      <c r="E8266" s="4">
        <v>46951906</v>
      </c>
      <c r="F8266" s="4">
        <v>18945646</v>
      </c>
      <c r="G8266" s="4">
        <v>28006260</v>
      </c>
      <c r="H8266" s="4">
        <v>795513</v>
      </c>
      <c r="I8266" s="4">
        <v>54000000</v>
      </c>
      <c r="J8266" s="4">
        <v>1080000</v>
      </c>
      <c r="K8266" s="3" t="s">
        <v>1447</v>
      </c>
      <c r="L8266" s="4">
        <v>0.40351175519903282</v>
      </c>
    </row>
    <row r="8267" spans="2:12" x14ac:dyDescent="0.3">
      <c r="B8267" s="3" t="s">
        <v>318</v>
      </c>
      <c r="C8267" s="4">
        <v>2024</v>
      </c>
      <c r="D8267" s="3" t="s">
        <v>1448</v>
      </c>
      <c r="E8267" s="4">
        <v>10922268</v>
      </c>
      <c r="F8267" s="4">
        <v>5077022</v>
      </c>
      <c r="G8267" s="4">
        <v>5845246</v>
      </c>
      <c r="H8267" s="4">
        <v>0</v>
      </c>
      <c r="I8267" s="4">
        <v>230000000</v>
      </c>
      <c r="J8267" s="4">
        <v>2875000</v>
      </c>
      <c r="K8267" s="3" t="s">
        <v>1447</v>
      </c>
      <c r="L8267" s="4">
        <v>0.46483221250384993</v>
      </c>
    </row>
    <row r="8268" spans="2:12" x14ac:dyDescent="0.3">
      <c r="B8268" s="3" t="s">
        <v>318</v>
      </c>
      <c r="C8268" s="4">
        <v>2024</v>
      </c>
      <c r="D8268" s="3" t="s">
        <v>1449</v>
      </c>
      <c r="E8268" s="4">
        <v>12974164</v>
      </c>
      <c r="F8268" s="4">
        <v>7427013</v>
      </c>
      <c r="G8268" s="4">
        <v>5547151</v>
      </c>
      <c r="H8268" s="4">
        <v>590576</v>
      </c>
      <c r="I8268" s="4">
        <v>3800000</v>
      </c>
      <c r="J8268" s="4">
        <v>379073</v>
      </c>
      <c r="K8268" s="3" t="s">
        <v>1447</v>
      </c>
      <c r="L8268" s="4">
        <v>0.57244636340345323</v>
      </c>
    </row>
    <row r="8269" spans="2:12" x14ac:dyDescent="0.3">
      <c r="B8269" s="3" t="s">
        <v>318</v>
      </c>
      <c r="C8269" s="4">
        <v>2024</v>
      </c>
      <c r="D8269" s="3" t="s">
        <v>1450</v>
      </c>
      <c r="E8269" s="4">
        <v>71167476</v>
      </c>
      <c r="F8269" s="4"/>
      <c r="G8269" s="4">
        <v>71167476</v>
      </c>
      <c r="H8269" s="4">
        <v>0</v>
      </c>
      <c r="I8269" s="4">
        <v>71167476</v>
      </c>
      <c r="J8269" s="4"/>
      <c r="K8269" s="3" t="s">
        <v>1451</v>
      </c>
      <c r="L8269" s="4"/>
    </row>
    <row r="8270" spans="2:12" x14ac:dyDescent="0.3">
      <c r="B8270" s="3" t="s">
        <v>318</v>
      </c>
      <c r="C8270" s="4">
        <v>2024</v>
      </c>
      <c r="D8270" s="3" t="s">
        <v>1452</v>
      </c>
      <c r="E8270" s="4">
        <v>8179486</v>
      </c>
      <c r="F8270" s="4">
        <v>2431497</v>
      </c>
      <c r="G8270" s="4">
        <v>5747989</v>
      </c>
      <c r="H8270" s="4">
        <v>119794</v>
      </c>
      <c r="I8270" s="4">
        <v>12500000</v>
      </c>
      <c r="J8270" s="4">
        <v>416667</v>
      </c>
      <c r="K8270" s="3" t="s">
        <v>1447</v>
      </c>
      <c r="L8270" s="4">
        <v>0.2972677011733989</v>
      </c>
    </row>
    <row r="8271" spans="2:12" x14ac:dyDescent="0.3">
      <c r="B8271" s="3" t="s">
        <v>318</v>
      </c>
      <c r="C8271" s="4">
        <v>2024</v>
      </c>
      <c r="D8271" s="3" t="s">
        <v>1453</v>
      </c>
      <c r="E8271" s="4">
        <v>52974</v>
      </c>
      <c r="F8271" s="4">
        <v>42381</v>
      </c>
      <c r="G8271" s="4">
        <v>10593</v>
      </c>
      <c r="H8271" s="4">
        <v>0</v>
      </c>
      <c r="I8271" s="4">
        <v>0</v>
      </c>
      <c r="J8271" s="4">
        <v>0</v>
      </c>
      <c r="K8271" s="3" t="s">
        <v>1451</v>
      </c>
      <c r="L8271" s="4">
        <v>0.8000339789330615</v>
      </c>
    </row>
    <row r="8272" spans="2:12" x14ac:dyDescent="0.3">
      <c r="B8272" s="3" t="s">
        <v>318</v>
      </c>
      <c r="C8272" s="4">
        <v>2024</v>
      </c>
      <c r="D8272" s="3" t="s">
        <v>1454</v>
      </c>
      <c r="E8272" s="4">
        <v>0</v>
      </c>
      <c r="F8272" s="4">
        <v>0</v>
      </c>
      <c r="G8272" s="4">
        <v>0</v>
      </c>
      <c r="H8272" s="4">
        <v>0</v>
      </c>
      <c r="I8272" s="4">
        <v>0</v>
      </c>
      <c r="J8272" s="4">
        <v>0</v>
      </c>
      <c r="K8272" s="3"/>
      <c r="L8272" s="4"/>
    </row>
    <row r="8273" spans="2:12" x14ac:dyDescent="0.3">
      <c r="B8273" s="3" t="s">
        <v>318</v>
      </c>
      <c r="C8273" s="4">
        <v>2024</v>
      </c>
      <c r="D8273" s="3" t="s">
        <v>1455</v>
      </c>
      <c r="E8273" s="4">
        <v>23441633</v>
      </c>
      <c r="F8273" s="4">
        <v>11946400</v>
      </c>
      <c r="G8273" s="4">
        <v>11495233</v>
      </c>
      <c r="H8273" s="4">
        <v>0</v>
      </c>
      <c r="I8273" s="4">
        <v>351000000</v>
      </c>
      <c r="J8273" s="4">
        <v>4866667</v>
      </c>
      <c r="K8273" s="3" t="s">
        <v>1460</v>
      </c>
      <c r="L8273" s="4">
        <v>0.50962319903225173</v>
      </c>
    </row>
    <row r="8274" spans="2:12" x14ac:dyDescent="0.3">
      <c r="B8274" s="3" t="s">
        <v>318</v>
      </c>
      <c r="C8274" s="4">
        <v>2024</v>
      </c>
      <c r="D8274" s="3" t="s">
        <v>1456</v>
      </c>
      <c r="E8274" s="4">
        <v>61293750</v>
      </c>
      <c r="F8274" s="4">
        <v>36872150</v>
      </c>
      <c r="G8274" s="4">
        <v>24421600</v>
      </c>
      <c r="H8274" s="4">
        <v>231079</v>
      </c>
      <c r="I8274" s="4">
        <v>29760000</v>
      </c>
      <c r="J8274" s="4">
        <v>654000</v>
      </c>
      <c r="K8274" s="3" t="s">
        <v>1447</v>
      </c>
      <c r="L8274" s="4">
        <v>0.60156459671663098</v>
      </c>
    </row>
    <row r="8275" spans="2:12" x14ac:dyDescent="0.3">
      <c r="B8275" s="3" t="s">
        <v>318</v>
      </c>
      <c r="C8275" s="4">
        <v>2024</v>
      </c>
      <c r="D8275" s="3" t="s">
        <v>1457</v>
      </c>
      <c r="E8275" s="4">
        <v>0</v>
      </c>
      <c r="F8275" s="4">
        <v>0</v>
      </c>
      <c r="G8275" s="4">
        <v>0</v>
      </c>
      <c r="H8275" s="4">
        <v>0</v>
      </c>
      <c r="I8275" s="4">
        <v>0</v>
      </c>
      <c r="J8275" s="4">
        <v>0</v>
      </c>
      <c r="K8275" s="3"/>
      <c r="L8275" s="4"/>
    </row>
    <row r="8276" spans="2:12" x14ac:dyDescent="0.3">
      <c r="B8276" s="3" t="s">
        <v>318</v>
      </c>
      <c r="C8276" s="4">
        <v>2024</v>
      </c>
      <c r="D8276" s="3" t="s">
        <v>1458</v>
      </c>
      <c r="E8276" s="4">
        <v>18311000</v>
      </c>
      <c r="F8276" s="4"/>
      <c r="G8276" s="4">
        <v>18311000</v>
      </c>
      <c r="H8276" s="4">
        <v>5177487</v>
      </c>
      <c r="I8276" s="4">
        <v>18311000</v>
      </c>
      <c r="J8276" s="4"/>
      <c r="K8276" s="3" t="s">
        <v>1451</v>
      </c>
      <c r="L8276" s="4"/>
    </row>
    <row r="8277" spans="2:12" x14ac:dyDescent="0.3">
      <c r="B8277" s="3" t="s">
        <v>320</v>
      </c>
      <c r="C8277" s="4">
        <v>2019</v>
      </c>
      <c r="D8277" s="3" t="s">
        <v>1446</v>
      </c>
      <c r="E8277" s="4">
        <v>0</v>
      </c>
      <c r="F8277" s="4">
        <v>0</v>
      </c>
      <c r="G8277" s="4">
        <v>0</v>
      </c>
      <c r="H8277" s="4">
        <v>0</v>
      </c>
      <c r="I8277" s="4">
        <v>0</v>
      </c>
      <c r="J8277" s="4">
        <v>0</v>
      </c>
      <c r="K8277" s="3" t="s">
        <v>1447</v>
      </c>
      <c r="L8277" s="4"/>
    </row>
    <row r="8278" spans="2:12" x14ac:dyDescent="0.3">
      <c r="B8278" s="3" t="s">
        <v>320</v>
      </c>
      <c r="C8278" s="4">
        <v>2019</v>
      </c>
      <c r="D8278" s="3" t="s">
        <v>1448</v>
      </c>
      <c r="E8278" s="4">
        <v>878866</v>
      </c>
      <c r="F8278" s="4">
        <v>434486</v>
      </c>
      <c r="G8278" s="4">
        <v>444380</v>
      </c>
      <c r="H8278" s="4">
        <v>0</v>
      </c>
      <c r="I8278" s="4">
        <v>3928000</v>
      </c>
      <c r="J8278" s="4">
        <v>0</v>
      </c>
      <c r="K8278" s="3" t="s">
        <v>1447</v>
      </c>
      <c r="L8278" s="4">
        <v>0.49437115555727495</v>
      </c>
    </row>
    <row r="8279" spans="2:12" x14ac:dyDescent="0.3">
      <c r="B8279" s="3" t="s">
        <v>320</v>
      </c>
      <c r="C8279" s="4">
        <v>2019</v>
      </c>
      <c r="D8279" s="3" t="s">
        <v>1449</v>
      </c>
      <c r="E8279" s="4">
        <v>43259</v>
      </c>
      <c r="F8279" s="4">
        <v>32791</v>
      </c>
      <c r="G8279" s="4">
        <v>10468</v>
      </c>
      <c r="H8279" s="4">
        <v>0</v>
      </c>
      <c r="I8279" s="4">
        <v>0</v>
      </c>
      <c r="J8279" s="4">
        <v>0</v>
      </c>
      <c r="K8279" s="3" t="s">
        <v>1447</v>
      </c>
      <c r="L8279" s="4">
        <v>0.75801567303913642</v>
      </c>
    </row>
    <row r="8280" spans="2:12" x14ac:dyDescent="0.3">
      <c r="B8280" s="3" t="s">
        <v>320</v>
      </c>
      <c r="C8280" s="4">
        <v>2019</v>
      </c>
      <c r="D8280" s="3" t="s">
        <v>1450</v>
      </c>
      <c r="E8280" s="4">
        <v>0</v>
      </c>
      <c r="F8280" s="4"/>
      <c r="G8280" s="4">
        <v>0</v>
      </c>
      <c r="H8280" s="4">
        <v>0</v>
      </c>
      <c r="I8280" s="4">
        <v>0</v>
      </c>
      <c r="J8280" s="4"/>
      <c r="K8280" s="3" t="s">
        <v>1451</v>
      </c>
      <c r="L8280" s="4"/>
    </row>
    <row r="8281" spans="2:12" x14ac:dyDescent="0.3">
      <c r="B8281" s="3" t="s">
        <v>320</v>
      </c>
      <c r="C8281" s="4">
        <v>2019</v>
      </c>
      <c r="D8281" s="3" t="s">
        <v>1452</v>
      </c>
      <c r="E8281" s="4">
        <v>1849169</v>
      </c>
      <c r="F8281" s="4">
        <v>979723</v>
      </c>
      <c r="G8281" s="4">
        <v>869446</v>
      </c>
      <c r="H8281" s="4">
        <v>0</v>
      </c>
      <c r="I8281" s="4">
        <v>0</v>
      </c>
      <c r="J8281" s="4">
        <v>0</v>
      </c>
      <c r="K8281" s="3" t="s">
        <v>1447</v>
      </c>
      <c r="L8281" s="4">
        <v>0.52981798851267781</v>
      </c>
    </row>
    <row r="8282" spans="2:12" x14ac:dyDescent="0.3">
      <c r="B8282" s="3" t="s">
        <v>320</v>
      </c>
      <c r="C8282" s="4">
        <v>2019</v>
      </c>
      <c r="D8282" s="3" t="s">
        <v>1453</v>
      </c>
      <c r="E8282" s="4">
        <v>183536</v>
      </c>
      <c r="F8282" s="4">
        <v>36548</v>
      </c>
      <c r="G8282" s="4">
        <v>146988</v>
      </c>
      <c r="H8282" s="4">
        <v>0</v>
      </c>
      <c r="I8282" s="4">
        <v>205000</v>
      </c>
      <c r="J8282" s="4">
        <v>0</v>
      </c>
      <c r="K8282" s="3" t="s">
        <v>1451</v>
      </c>
      <c r="L8282" s="4">
        <v>0.19913259524017088</v>
      </c>
    </row>
    <row r="8283" spans="2:12" x14ac:dyDescent="0.3">
      <c r="B8283" s="3" t="s">
        <v>320</v>
      </c>
      <c r="C8283" s="4">
        <v>2019</v>
      </c>
      <c r="D8283" s="3" t="s">
        <v>1454</v>
      </c>
      <c r="E8283" s="4">
        <v>0</v>
      </c>
      <c r="F8283" s="4">
        <v>0</v>
      </c>
      <c r="G8283" s="4">
        <v>0</v>
      </c>
      <c r="H8283" s="4">
        <v>0</v>
      </c>
      <c r="I8283" s="4">
        <v>0</v>
      </c>
      <c r="J8283" s="4">
        <v>0</v>
      </c>
      <c r="K8283" s="3" t="s">
        <v>1447</v>
      </c>
      <c r="L8283" s="4"/>
    </row>
    <row r="8284" spans="2:12" x14ac:dyDescent="0.3">
      <c r="B8284" s="3" t="s">
        <v>320</v>
      </c>
      <c r="C8284" s="4">
        <v>2019</v>
      </c>
      <c r="D8284" s="3" t="s">
        <v>1455</v>
      </c>
      <c r="E8284" s="4">
        <v>773435</v>
      </c>
      <c r="F8284" s="4">
        <v>380674</v>
      </c>
      <c r="G8284" s="4">
        <v>392761</v>
      </c>
      <c r="H8284" s="4">
        <v>57127</v>
      </c>
      <c r="I8284" s="4">
        <v>7892000</v>
      </c>
      <c r="J8284" s="4">
        <v>0</v>
      </c>
      <c r="K8284" s="3" t="s">
        <v>1447</v>
      </c>
      <c r="L8284" s="4">
        <v>0.49218615656131415</v>
      </c>
    </row>
    <row r="8285" spans="2:12" x14ac:dyDescent="0.3">
      <c r="B8285" s="3" t="s">
        <v>320</v>
      </c>
      <c r="C8285" s="4">
        <v>2019</v>
      </c>
      <c r="D8285" s="3" t="s">
        <v>1456</v>
      </c>
      <c r="E8285" s="4">
        <v>835102</v>
      </c>
      <c r="F8285" s="4">
        <v>706653</v>
      </c>
      <c r="G8285" s="4">
        <v>128449</v>
      </c>
      <c r="H8285" s="4">
        <v>48336</v>
      </c>
      <c r="I8285" s="4">
        <v>12226000</v>
      </c>
      <c r="J8285" s="4">
        <v>0</v>
      </c>
      <c r="K8285" s="3" t="s">
        <v>1447</v>
      </c>
      <c r="L8285" s="4">
        <v>0.84618765132881968</v>
      </c>
    </row>
    <row r="8286" spans="2:12" x14ac:dyDescent="0.3">
      <c r="B8286" s="3" t="s">
        <v>320</v>
      </c>
      <c r="C8286" s="4">
        <v>2019</v>
      </c>
      <c r="D8286" s="3" t="s">
        <v>1457</v>
      </c>
      <c r="E8286" s="4">
        <v>686302</v>
      </c>
      <c r="F8286" s="4">
        <v>548308</v>
      </c>
      <c r="G8286" s="4">
        <v>137994</v>
      </c>
      <c r="H8286" s="4">
        <v>0</v>
      </c>
      <c r="I8286" s="4">
        <v>0</v>
      </c>
      <c r="J8286" s="4">
        <v>0</v>
      </c>
      <c r="K8286" s="3" t="s">
        <v>1447</v>
      </c>
      <c r="L8286" s="4">
        <v>0.79893108281776826</v>
      </c>
    </row>
    <row r="8287" spans="2:12" x14ac:dyDescent="0.3">
      <c r="B8287" s="3" t="s">
        <v>320</v>
      </c>
      <c r="C8287" s="4">
        <v>2019</v>
      </c>
      <c r="D8287" s="3" t="s">
        <v>1458</v>
      </c>
      <c r="E8287" s="4">
        <v>181154</v>
      </c>
      <c r="F8287" s="4"/>
      <c r="G8287" s="4">
        <v>181154</v>
      </c>
      <c r="H8287" s="4">
        <v>455227</v>
      </c>
      <c r="I8287" s="4">
        <v>181154</v>
      </c>
      <c r="J8287" s="4"/>
      <c r="K8287" s="3" t="s">
        <v>1451</v>
      </c>
      <c r="L8287" s="4"/>
    </row>
    <row r="8288" spans="2:12" x14ac:dyDescent="0.3">
      <c r="B8288" s="3" t="s">
        <v>320</v>
      </c>
      <c r="C8288" s="4">
        <v>2020</v>
      </c>
      <c r="D8288" s="3" t="s">
        <v>1446</v>
      </c>
      <c r="E8288" s="4">
        <v>0</v>
      </c>
      <c r="F8288" s="4">
        <v>0</v>
      </c>
      <c r="G8288" s="4">
        <v>0</v>
      </c>
      <c r="H8288" s="4">
        <v>0</v>
      </c>
      <c r="I8288" s="4">
        <v>0</v>
      </c>
      <c r="J8288" s="4">
        <v>0</v>
      </c>
      <c r="K8288" s="3" t="s">
        <v>1447</v>
      </c>
      <c r="L8288" s="4"/>
    </row>
    <row r="8289" spans="2:12" x14ac:dyDescent="0.3">
      <c r="B8289" s="3" t="s">
        <v>320</v>
      </c>
      <c r="C8289" s="4">
        <v>2020</v>
      </c>
      <c r="D8289" s="3" t="s">
        <v>1448</v>
      </c>
      <c r="E8289" s="4">
        <v>878866</v>
      </c>
      <c r="F8289" s="4">
        <v>445168</v>
      </c>
      <c r="G8289" s="4">
        <v>433698</v>
      </c>
      <c r="H8289" s="4">
        <v>0</v>
      </c>
      <c r="I8289" s="4">
        <v>0</v>
      </c>
      <c r="J8289" s="4">
        <v>0</v>
      </c>
      <c r="K8289" s="3" t="s">
        <v>1447</v>
      </c>
      <c r="L8289" s="4">
        <v>0.50652545439236474</v>
      </c>
    </row>
    <row r="8290" spans="2:12" x14ac:dyDescent="0.3">
      <c r="B8290" s="3" t="s">
        <v>320</v>
      </c>
      <c r="C8290" s="4">
        <v>2020</v>
      </c>
      <c r="D8290" s="3" t="s">
        <v>1449</v>
      </c>
      <c r="E8290" s="4">
        <v>43259</v>
      </c>
      <c r="F8290" s="4">
        <v>41443</v>
      </c>
      <c r="G8290" s="4">
        <v>1816</v>
      </c>
      <c r="H8290" s="4">
        <v>0</v>
      </c>
      <c r="I8290" s="4">
        <v>0</v>
      </c>
      <c r="J8290" s="4">
        <v>0</v>
      </c>
      <c r="K8290" s="3" t="s">
        <v>1447</v>
      </c>
      <c r="L8290" s="4">
        <v>0.9580202963545158</v>
      </c>
    </row>
    <row r="8291" spans="2:12" x14ac:dyDescent="0.3">
      <c r="B8291" s="3" t="s">
        <v>320</v>
      </c>
      <c r="C8291" s="4">
        <v>2020</v>
      </c>
      <c r="D8291" s="3" t="s">
        <v>1450</v>
      </c>
      <c r="E8291" s="4">
        <v>0</v>
      </c>
      <c r="F8291" s="4"/>
      <c r="G8291" s="4">
        <v>0</v>
      </c>
      <c r="H8291" s="4">
        <v>0</v>
      </c>
      <c r="I8291" s="4">
        <v>0</v>
      </c>
      <c r="J8291" s="4"/>
      <c r="K8291" s="3" t="s">
        <v>1451</v>
      </c>
      <c r="L8291" s="4"/>
    </row>
    <row r="8292" spans="2:12" x14ac:dyDescent="0.3">
      <c r="B8292" s="3" t="s">
        <v>320</v>
      </c>
      <c r="C8292" s="4">
        <v>2020</v>
      </c>
      <c r="D8292" s="3" t="s">
        <v>1452</v>
      </c>
      <c r="E8292" s="4">
        <v>1882668</v>
      </c>
      <c r="F8292" s="4">
        <v>1027069</v>
      </c>
      <c r="G8292" s="4">
        <v>855599</v>
      </c>
      <c r="H8292" s="4">
        <v>33499</v>
      </c>
      <c r="I8292" s="4">
        <v>0</v>
      </c>
      <c r="J8292" s="4">
        <v>0</v>
      </c>
      <c r="K8292" s="3" t="s">
        <v>1447</v>
      </c>
      <c r="L8292" s="4">
        <v>0.54553909664369926</v>
      </c>
    </row>
    <row r="8293" spans="2:12" x14ac:dyDescent="0.3">
      <c r="B8293" s="3" t="s">
        <v>320</v>
      </c>
      <c r="C8293" s="4">
        <v>2020</v>
      </c>
      <c r="D8293" s="3" t="s">
        <v>1453</v>
      </c>
      <c r="E8293" s="4">
        <v>186150</v>
      </c>
      <c r="F8293" s="4">
        <v>41917</v>
      </c>
      <c r="G8293" s="4">
        <v>144233</v>
      </c>
      <c r="H8293" s="4">
        <v>1463</v>
      </c>
      <c r="I8293" s="4">
        <v>0</v>
      </c>
      <c r="J8293" s="4">
        <v>0</v>
      </c>
      <c r="K8293" s="3" t="s">
        <v>1451</v>
      </c>
      <c r="L8293" s="4">
        <v>0.22517861939296266</v>
      </c>
    </row>
    <row r="8294" spans="2:12" x14ac:dyDescent="0.3">
      <c r="B8294" s="3" t="s">
        <v>320</v>
      </c>
      <c r="C8294" s="4">
        <v>2020</v>
      </c>
      <c r="D8294" s="3" t="s">
        <v>1454</v>
      </c>
      <c r="E8294" s="4">
        <v>0</v>
      </c>
      <c r="F8294" s="4">
        <v>0</v>
      </c>
      <c r="G8294" s="4">
        <v>0</v>
      </c>
      <c r="H8294" s="4">
        <v>0</v>
      </c>
      <c r="I8294" s="4">
        <v>0</v>
      </c>
      <c r="J8294" s="4">
        <v>0</v>
      </c>
      <c r="K8294" s="3" t="s">
        <v>1451</v>
      </c>
      <c r="L8294" s="4"/>
    </row>
    <row r="8295" spans="2:12" x14ac:dyDescent="0.3">
      <c r="B8295" s="3" t="s">
        <v>320</v>
      </c>
      <c r="C8295" s="4">
        <v>2020</v>
      </c>
      <c r="D8295" s="3" t="s">
        <v>1455</v>
      </c>
      <c r="E8295" s="4">
        <v>773435</v>
      </c>
      <c r="F8295" s="4">
        <v>390924</v>
      </c>
      <c r="G8295" s="4">
        <v>382511</v>
      </c>
      <c r="H8295" s="4">
        <v>1150</v>
      </c>
      <c r="I8295" s="4">
        <v>0</v>
      </c>
      <c r="J8295" s="4">
        <v>0</v>
      </c>
      <c r="K8295" s="3" t="s">
        <v>1447</v>
      </c>
      <c r="L8295" s="4">
        <v>0.50543872465042317</v>
      </c>
    </row>
    <row r="8296" spans="2:12" x14ac:dyDescent="0.3">
      <c r="B8296" s="3" t="s">
        <v>320</v>
      </c>
      <c r="C8296" s="4">
        <v>2020</v>
      </c>
      <c r="D8296" s="3" t="s">
        <v>1456</v>
      </c>
      <c r="E8296" s="4">
        <v>835102</v>
      </c>
      <c r="F8296" s="4">
        <v>732748</v>
      </c>
      <c r="G8296" s="4">
        <v>102354</v>
      </c>
      <c r="H8296" s="4">
        <v>0</v>
      </c>
      <c r="I8296" s="4">
        <v>0</v>
      </c>
      <c r="J8296" s="4">
        <v>0</v>
      </c>
      <c r="K8296" s="3" t="s">
        <v>1447</v>
      </c>
      <c r="L8296" s="4">
        <v>0.8774353312529487</v>
      </c>
    </row>
    <row r="8297" spans="2:12" x14ac:dyDescent="0.3">
      <c r="B8297" s="3" t="s">
        <v>320</v>
      </c>
      <c r="C8297" s="4">
        <v>2020</v>
      </c>
      <c r="D8297" s="3" t="s">
        <v>1457</v>
      </c>
      <c r="E8297" s="4">
        <v>686302</v>
      </c>
      <c r="F8297" s="4">
        <v>551470</v>
      </c>
      <c r="G8297" s="4">
        <v>134832</v>
      </c>
      <c r="H8297" s="4">
        <v>0</v>
      </c>
      <c r="I8297" s="4">
        <v>0</v>
      </c>
      <c r="J8297" s="4">
        <v>0</v>
      </c>
      <c r="K8297" s="3" t="s">
        <v>1447</v>
      </c>
      <c r="L8297" s="4">
        <v>0.80353838397673327</v>
      </c>
    </row>
    <row r="8298" spans="2:12" x14ac:dyDescent="0.3">
      <c r="B8298" s="3" t="s">
        <v>320</v>
      </c>
      <c r="C8298" s="4">
        <v>2020</v>
      </c>
      <c r="D8298" s="3" t="s">
        <v>1458</v>
      </c>
      <c r="E8298" s="4">
        <v>1190005</v>
      </c>
      <c r="F8298" s="4"/>
      <c r="G8298" s="4">
        <v>1190005</v>
      </c>
      <c r="H8298" s="4">
        <v>1088902</v>
      </c>
      <c r="I8298" s="4">
        <v>1190005</v>
      </c>
      <c r="J8298" s="4"/>
      <c r="K8298" s="3" t="s">
        <v>1451</v>
      </c>
      <c r="L8298" s="4"/>
    </row>
    <row r="8299" spans="2:12" x14ac:dyDescent="0.3">
      <c r="B8299" s="3" t="s">
        <v>320</v>
      </c>
      <c r="C8299" s="4">
        <v>2021</v>
      </c>
      <c r="D8299" s="3" t="s">
        <v>1446</v>
      </c>
      <c r="E8299" s="4">
        <v>0</v>
      </c>
      <c r="F8299" s="4">
        <v>0</v>
      </c>
      <c r="G8299" s="4">
        <v>0</v>
      </c>
      <c r="H8299" s="4">
        <v>0</v>
      </c>
      <c r="I8299" s="4">
        <v>0</v>
      </c>
      <c r="J8299" s="4">
        <v>0</v>
      </c>
      <c r="K8299" s="3" t="s">
        <v>1447</v>
      </c>
      <c r="L8299" s="4"/>
    </row>
    <row r="8300" spans="2:12" x14ac:dyDescent="0.3">
      <c r="B8300" s="3" t="s">
        <v>320</v>
      </c>
      <c r="C8300" s="4">
        <v>2021</v>
      </c>
      <c r="D8300" s="3" t="s">
        <v>1448</v>
      </c>
      <c r="E8300" s="4">
        <v>2761530</v>
      </c>
      <c r="F8300" s="4">
        <v>1530266</v>
      </c>
      <c r="G8300" s="4">
        <v>1231264</v>
      </c>
      <c r="H8300" s="4">
        <v>0</v>
      </c>
      <c r="I8300" s="4">
        <v>0</v>
      </c>
      <c r="J8300" s="4">
        <v>0</v>
      </c>
      <c r="K8300" s="3" t="s">
        <v>1447</v>
      </c>
      <c r="L8300" s="4">
        <v>0.55413701824713113</v>
      </c>
    </row>
    <row r="8301" spans="2:12" x14ac:dyDescent="0.3">
      <c r="B8301" s="3" t="s">
        <v>320</v>
      </c>
      <c r="C8301" s="4">
        <v>2021</v>
      </c>
      <c r="D8301" s="3" t="s">
        <v>1449</v>
      </c>
      <c r="E8301" s="4">
        <v>0</v>
      </c>
      <c r="F8301" s="4">
        <v>0</v>
      </c>
      <c r="G8301" s="4">
        <v>0</v>
      </c>
      <c r="H8301" s="4">
        <v>0</v>
      </c>
      <c r="I8301" s="4">
        <v>0</v>
      </c>
      <c r="J8301" s="4">
        <v>0</v>
      </c>
      <c r="K8301" s="3" t="s">
        <v>1447</v>
      </c>
      <c r="L8301" s="4"/>
    </row>
    <row r="8302" spans="2:12" x14ac:dyDescent="0.3">
      <c r="B8302" s="3" t="s">
        <v>320</v>
      </c>
      <c r="C8302" s="4">
        <v>2021</v>
      </c>
      <c r="D8302" s="3" t="s">
        <v>1450</v>
      </c>
      <c r="E8302" s="4">
        <v>0</v>
      </c>
      <c r="F8302" s="4"/>
      <c r="G8302" s="4">
        <v>0</v>
      </c>
      <c r="H8302" s="4">
        <v>0</v>
      </c>
      <c r="I8302" s="4">
        <v>0</v>
      </c>
      <c r="J8302" s="4"/>
      <c r="K8302" s="3" t="s">
        <v>1451</v>
      </c>
      <c r="L8302" s="4"/>
    </row>
    <row r="8303" spans="2:12" x14ac:dyDescent="0.3">
      <c r="B8303" s="3" t="s">
        <v>320</v>
      </c>
      <c r="C8303" s="4">
        <v>2021</v>
      </c>
      <c r="D8303" s="3" t="s">
        <v>1452</v>
      </c>
      <c r="E8303" s="4">
        <v>0</v>
      </c>
      <c r="F8303" s="4">
        <v>0</v>
      </c>
      <c r="G8303" s="4">
        <v>0</v>
      </c>
      <c r="H8303" s="4">
        <v>0</v>
      </c>
      <c r="I8303" s="4">
        <v>0</v>
      </c>
      <c r="J8303" s="4">
        <v>0</v>
      </c>
      <c r="K8303" s="3" t="s">
        <v>1447</v>
      </c>
      <c r="L8303" s="4"/>
    </row>
    <row r="8304" spans="2:12" x14ac:dyDescent="0.3">
      <c r="B8304" s="3" t="s">
        <v>320</v>
      </c>
      <c r="C8304" s="4">
        <v>2021</v>
      </c>
      <c r="D8304" s="3" t="s">
        <v>1453</v>
      </c>
      <c r="E8304" s="4">
        <v>71820</v>
      </c>
      <c r="F8304" s="4">
        <v>63728</v>
      </c>
      <c r="G8304" s="4">
        <v>8092</v>
      </c>
      <c r="H8304" s="4">
        <v>0</v>
      </c>
      <c r="I8304" s="4">
        <v>0</v>
      </c>
      <c r="J8304" s="4">
        <v>0</v>
      </c>
      <c r="K8304" s="3" t="s">
        <v>1451</v>
      </c>
      <c r="L8304" s="4">
        <v>0.88732943469785575</v>
      </c>
    </row>
    <row r="8305" spans="2:12" x14ac:dyDescent="0.3">
      <c r="B8305" s="3" t="s">
        <v>320</v>
      </c>
      <c r="C8305" s="4">
        <v>2021</v>
      </c>
      <c r="D8305" s="3" t="s">
        <v>1454</v>
      </c>
      <c r="E8305" s="4">
        <v>0</v>
      </c>
      <c r="F8305" s="4">
        <v>0</v>
      </c>
      <c r="G8305" s="4">
        <v>0</v>
      </c>
      <c r="H8305" s="4">
        <v>0</v>
      </c>
      <c r="I8305" s="4">
        <v>0</v>
      </c>
      <c r="J8305" s="4">
        <v>0</v>
      </c>
      <c r="K8305" s="3" t="s">
        <v>1447</v>
      </c>
      <c r="L8305" s="4"/>
    </row>
    <row r="8306" spans="2:12" x14ac:dyDescent="0.3">
      <c r="B8306" s="3" t="s">
        <v>320</v>
      </c>
      <c r="C8306" s="4">
        <v>2021</v>
      </c>
      <c r="D8306" s="3" t="s">
        <v>1455</v>
      </c>
      <c r="E8306" s="4">
        <v>1628072</v>
      </c>
      <c r="F8306" s="4">
        <v>450613</v>
      </c>
      <c r="G8306" s="4">
        <v>1177459</v>
      </c>
      <c r="H8306" s="4">
        <v>106668</v>
      </c>
      <c r="I8306" s="4">
        <v>0</v>
      </c>
      <c r="J8306" s="4">
        <v>0</v>
      </c>
      <c r="K8306" s="3" t="s">
        <v>1447</v>
      </c>
      <c r="L8306" s="4">
        <v>0.27677707128431667</v>
      </c>
    </row>
    <row r="8307" spans="2:12" x14ac:dyDescent="0.3">
      <c r="B8307" s="3" t="s">
        <v>320</v>
      </c>
      <c r="C8307" s="4">
        <v>2021</v>
      </c>
      <c r="D8307" s="3" t="s">
        <v>1456</v>
      </c>
      <c r="E8307" s="4">
        <v>835102</v>
      </c>
      <c r="F8307" s="4">
        <v>758843</v>
      </c>
      <c r="G8307" s="4">
        <v>76259</v>
      </c>
      <c r="H8307" s="4">
        <v>0</v>
      </c>
      <c r="I8307" s="4">
        <v>0</v>
      </c>
      <c r="J8307" s="4">
        <v>0</v>
      </c>
      <c r="K8307" s="3" t="s">
        <v>1447</v>
      </c>
      <c r="L8307" s="4">
        <v>0.90868301117707773</v>
      </c>
    </row>
    <row r="8308" spans="2:12" x14ac:dyDescent="0.3">
      <c r="B8308" s="3" t="s">
        <v>320</v>
      </c>
      <c r="C8308" s="4">
        <v>2021</v>
      </c>
      <c r="D8308" s="3" t="s">
        <v>1457</v>
      </c>
      <c r="E8308" s="4">
        <v>686302</v>
      </c>
      <c r="F8308" s="4">
        <v>554632</v>
      </c>
      <c r="G8308" s="4">
        <v>131670</v>
      </c>
      <c r="H8308" s="4">
        <v>0</v>
      </c>
      <c r="I8308" s="4">
        <v>0</v>
      </c>
      <c r="J8308" s="4">
        <v>0</v>
      </c>
      <c r="K8308" s="3" t="s">
        <v>1447</v>
      </c>
      <c r="L8308" s="4">
        <v>0.80814568513569829</v>
      </c>
    </row>
    <row r="8309" spans="2:12" x14ac:dyDescent="0.3">
      <c r="B8309" s="3" t="s">
        <v>320</v>
      </c>
      <c r="C8309" s="4">
        <v>2021</v>
      </c>
      <c r="D8309" s="3" t="s">
        <v>1458</v>
      </c>
      <c r="E8309" s="4">
        <v>2392749</v>
      </c>
      <c r="F8309" s="4"/>
      <c r="G8309" s="4">
        <v>2392749</v>
      </c>
      <c r="H8309" s="4">
        <v>1817900</v>
      </c>
      <c r="I8309" s="4">
        <v>2392749</v>
      </c>
      <c r="J8309" s="4"/>
      <c r="K8309" s="3" t="s">
        <v>1451</v>
      </c>
      <c r="L8309" s="4"/>
    </row>
    <row r="8310" spans="2:12" x14ac:dyDescent="0.3">
      <c r="B8310" s="3" t="s">
        <v>320</v>
      </c>
      <c r="C8310" s="4">
        <v>2022</v>
      </c>
      <c r="D8310" s="3" t="s">
        <v>1446</v>
      </c>
      <c r="E8310" s="4">
        <v>0</v>
      </c>
      <c r="F8310" s="4">
        <v>0</v>
      </c>
      <c r="G8310" s="4">
        <v>0</v>
      </c>
      <c r="H8310" s="4">
        <v>0</v>
      </c>
      <c r="I8310" s="4">
        <v>0</v>
      </c>
      <c r="J8310" s="4">
        <v>0</v>
      </c>
      <c r="K8310" s="3" t="s">
        <v>1447</v>
      </c>
      <c r="L8310" s="4"/>
    </row>
    <row r="8311" spans="2:12" x14ac:dyDescent="0.3">
      <c r="B8311" s="3" t="s">
        <v>320</v>
      </c>
      <c r="C8311" s="4">
        <v>2022</v>
      </c>
      <c r="D8311" s="3" t="s">
        <v>1448</v>
      </c>
      <c r="E8311" s="4">
        <v>878866</v>
      </c>
      <c r="F8311" s="4">
        <v>466532</v>
      </c>
      <c r="G8311" s="4">
        <v>412334</v>
      </c>
      <c r="H8311" s="4">
        <v>0</v>
      </c>
      <c r="I8311" s="4">
        <v>0</v>
      </c>
      <c r="J8311" s="4">
        <v>0</v>
      </c>
      <c r="K8311" s="3" t="s">
        <v>1447</v>
      </c>
      <c r="L8311" s="4">
        <v>0.53083405206254419</v>
      </c>
    </row>
    <row r="8312" spans="2:12" x14ac:dyDescent="0.3">
      <c r="B8312" s="3" t="s">
        <v>320</v>
      </c>
      <c r="C8312" s="4">
        <v>2022</v>
      </c>
      <c r="D8312" s="3" t="s">
        <v>1449</v>
      </c>
      <c r="E8312" s="4">
        <v>0</v>
      </c>
      <c r="F8312" s="4">
        <v>0</v>
      </c>
      <c r="G8312" s="4">
        <v>0</v>
      </c>
      <c r="H8312" s="4">
        <v>0</v>
      </c>
      <c r="I8312" s="4">
        <v>0</v>
      </c>
      <c r="J8312" s="4">
        <v>0</v>
      </c>
      <c r="K8312" s="3" t="s">
        <v>1447</v>
      </c>
      <c r="L8312" s="4"/>
    </row>
    <row r="8313" spans="2:12" x14ac:dyDescent="0.3">
      <c r="B8313" s="3" t="s">
        <v>320</v>
      </c>
      <c r="C8313" s="4">
        <v>2022</v>
      </c>
      <c r="D8313" s="3" t="s">
        <v>1450</v>
      </c>
      <c r="E8313" s="4">
        <v>0</v>
      </c>
      <c r="F8313" s="4"/>
      <c r="G8313" s="4">
        <v>0</v>
      </c>
      <c r="H8313" s="4">
        <v>0</v>
      </c>
      <c r="I8313" s="4">
        <v>0</v>
      </c>
      <c r="J8313" s="4"/>
      <c r="K8313" s="3" t="s">
        <v>1451</v>
      </c>
      <c r="L8313" s="4"/>
    </row>
    <row r="8314" spans="2:12" x14ac:dyDescent="0.3">
      <c r="B8314" s="3" t="s">
        <v>320</v>
      </c>
      <c r="C8314" s="4">
        <v>2022</v>
      </c>
      <c r="D8314" s="3" t="s">
        <v>1452</v>
      </c>
      <c r="E8314" s="4">
        <v>1882662</v>
      </c>
      <c r="F8314" s="4">
        <v>1121755</v>
      </c>
      <c r="G8314" s="4">
        <v>760907</v>
      </c>
      <c r="H8314" s="4">
        <v>0</v>
      </c>
      <c r="I8314" s="4">
        <v>0</v>
      </c>
      <c r="J8314" s="4">
        <v>0</v>
      </c>
      <c r="K8314" s="3" t="s">
        <v>1447</v>
      </c>
      <c r="L8314" s="4">
        <v>0.59583451517054042</v>
      </c>
    </row>
    <row r="8315" spans="2:12" x14ac:dyDescent="0.3">
      <c r="B8315" s="3" t="s">
        <v>320</v>
      </c>
      <c r="C8315" s="4">
        <v>2022</v>
      </c>
      <c r="D8315" s="3" t="s">
        <v>1453</v>
      </c>
      <c r="E8315" s="4">
        <v>28650</v>
      </c>
      <c r="F8315" s="4">
        <v>22537</v>
      </c>
      <c r="G8315" s="4">
        <v>6113</v>
      </c>
      <c r="H8315" s="4">
        <v>0</v>
      </c>
      <c r="I8315" s="4">
        <v>0</v>
      </c>
      <c r="J8315" s="4">
        <v>0</v>
      </c>
      <c r="K8315" s="3" t="s">
        <v>1451</v>
      </c>
      <c r="L8315" s="4">
        <v>0.78663176265270507</v>
      </c>
    </row>
    <row r="8316" spans="2:12" x14ac:dyDescent="0.3">
      <c r="B8316" s="3" t="s">
        <v>320</v>
      </c>
      <c r="C8316" s="4">
        <v>2022</v>
      </c>
      <c r="D8316" s="3" t="s">
        <v>1454</v>
      </c>
      <c r="E8316" s="4">
        <v>0</v>
      </c>
      <c r="F8316" s="4">
        <v>0</v>
      </c>
      <c r="G8316" s="4">
        <v>0</v>
      </c>
      <c r="H8316" s="4">
        <v>0</v>
      </c>
      <c r="I8316" s="4">
        <v>0</v>
      </c>
      <c r="J8316" s="4">
        <v>0</v>
      </c>
      <c r="K8316" s="3" t="s">
        <v>1447</v>
      </c>
      <c r="L8316" s="4"/>
    </row>
    <row r="8317" spans="2:12" x14ac:dyDescent="0.3">
      <c r="B8317" s="3" t="s">
        <v>320</v>
      </c>
      <c r="C8317" s="4">
        <v>2022</v>
      </c>
      <c r="D8317" s="3" t="s">
        <v>1455</v>
      </c>
      <c r="E8317" s="4">
        <v>981613</v>
      </c>
      <c r="F8317" s="4">
        <v>429712</v>
      </c>
      <c r="G8317" s="4">
        <v>551901</v>
      </c>
      <c r="H8317" s="4">
        <v>58408</v>
      </c>
      <c r="I8317" s="4">
        <v>0</v>
      </c>
      <c r="J8317" s="4">
        <v>0</v>
      </c>
      <c r="K8317" s="3" t="s">
        <v>1447</v>
      </c>
      <c r="L8317" s="4">
        <v>0.43776111359568382</v>
      </c>
    </row>
    <row r="8318" spans="2:12" x14ac:dyDescent="0.3">
      <c r="B8318" s="3" t="s">
        <v>320</v>
      </c>
      <c r="C8318" s="4">
        <v>2022</v>
      </c>
      <c r="D8318" s="3" t="s">
        <v>1456</v>
      </c>
      <c r="E8318" s="4">
        <v>1308553</v>
      </c>
      <c r="F8318" s="4">
        <v>816501</v>
      </c>
      <c r="G8318" s="4">
        <v>492052</v>
      </c>
      <c r="H8318" s="4">
        <v>0</v>
      </c>
      <c r="I8318" s="4">
        <v>0</v>
      </c>
      <c r="J8318" s="4">
        <v>0</v>
      </c>
      <c r="K8318" s="3" t="s">
        <v>1447</v>
      </c>
      <c r="L8318" s="4">
        <v>0.62397243367291966</v>
      </c>
    </row>
    <row r="8319" spans="2:12" x14ac:dyDescent="0.3">
      <c r="B8319" s="3" t="s">
        <v>320</v>
      </c>
      <c r="C8319" s="4">
        <v>2022</v>
      </c>
      <c r="D8319" s="3" t="s">
        <v>1457</v>
      </c>
      <c r="E8319" s="4">
        <v>686302</v>
      </c>
      <c r="F8319" s="4">
        <v>557794</v>
      </c>
      <c r="G8319" s="4">
        <v>128508</v>
      </c>
      <c r="H8319" s="4">
        <v>0</v>
      </c>
      <c r="I8319" s="4">
        <v>0</v>
      </c>
      <c r="J8319" s="4">
        <v>0</v>
      </c>
      <c r="K8319" s="3" t="s">
        <v>1447</v>
      </c>
      <c r="L8319" s="4">
        <v>0.8127529862946633</v>
      </c>
    </row>
    <row r="8320" spans="2:12" x14ac:dyDescent="0.3">
      <c r="B8320" s="3" t="s">
        <v>320</v>
      </c>
      <c r="C8320" s="4">
        <v>2022</v>
      </c>
      <c r="D8320" s="3" t="s">
        <v>1458</v>
      </c>
      <c r="E8320" s="4">
        <v>5118908</v>
      </c>
      <c r="F8320" s="4"/>
      <c r="G8320" s="4">
        <v>5118908</v>
      </c>
      <c r="H8320" s="4">
        <v>2718555</v>
      </c>
      <c r="I8320" s="4">
        <v>5118908</v>
      </c>
      <c r="J8320" s="4"/>
      <c r="K8320" s="3" t="s">
        <v>1451</v>
      </c>
      <c r="L8320" s="4"/>
    </row>
    <row r="8321" spans="2:12" x14ac:dyDescent="0.3">
      <c r="B8321" s="3" t="s">
        <v>320</v>
      </c>
      <c r="C8321" s="4">
        <v>2023</v>
      </c>
      <c r="D8321" s="3" t="s">
        <v>1446</v>
      </c>
      <c r="E8321" s="4">
        <v>136555</v>
      </c>
      <c r="F8321" s="4">
        <v>8512</v>
      </c>
      <c r="G8321" s="4">
        <v>128043</v>
      </c>
      <c r="H8321" s="4">
        <v>0</v>
      </c>
      <c r="I8321" s="4">
        <v>0</v>
      </c>
      <c r="J8321" s="4">
        <v>0</v>
      </c>
      <c r="K8321" s="3" t="s">
        <v>1459</v>
      </c>
      <c r="L8321" s="4">
        <v>6.2333858152392806E-2</v>
      </c>
    </row>
    <row r="8322" spans="2:12" x14ac:dyDescent="0.3">
      <c r="B8322" s="3" t="s">
        <v>320</v>
      </c>
      <c r="C8322" s="4">
        <v>2023</v>
      </c>
      <c r="D8322" s="3" t="s">
        <v>1448</v>
      </c>
      <c r="E8322" s="4">
        <v>878866</v>
      </c>
      <c r="F8322" s="4">
        <v>477214</v>
      </c>
      <c r="G8322" s="4">
        <v>401652</v>
      </c>
      <c r="H8322" s="4">
        <v>0</v>
      </c>
      <c r="I8322" s="4">
        <v>0</v>
      </c>
      <c r="J8322" s="4">
        <v>0</v>
      </c>
      <c r="K8322" s="3" t="s">
        <v>1459</v>
      </c>
      <c r="L8322" s="4">
        <v>0.54298835089763398</v>
      </c>
    </row>
    <row r="8323" spans="2:12" x14ac:dyDescent="0.3">
      <c r="B8323" s="3" t="s">
        <v>320</v>
      </c>
      <c r="C8323" s="4">
        <v>2023</v>
      </c>
      <c r="D8323" s="3" t="s">
        <v>1449</v>
      </c>
      <c r="E8323" s="4">
        <v>43259</v>
      </c>
      <c r="F8323" s="4">
        <v>43259</v>
      </c>
      <c r="G8323" s="4">
        <v>0</v>
      </c>
      <c r="H8323" s="4">
        <v>0</v>
      </c>
      <c r="I8323" s="4">
        <v>0</v>
      </c>
      <c r="J8323" s="4">
        <v>0</v>
      </c>
      <c r="K8323" s="3" t="s">
        <v>1459</v>
      </c>
      <c r="L8323" s="4">
        <v>1</v>
      </c>
    </row>
    <row r="8324" spans="2:12" x14ac:dyDescent="0.3">
      <c r="B8324" s="3" t="s">
        <v>320</v>
      </c>
      <c r="C8324" s="4">
        <v>2023</v>
      </c>
      <c r="D8324" s="3" t="s">
        <v>1450</v>
      </c>
      <c r="E8324" s="4">
        <v>0</v>
      </c>
      <c r="F8324" s="4"/>
      <c r="G8324" s="4">
        <v>0</v>
      </c>
      <c r="H8324" s="4">
        <v>0</v>
      </c>
      <c r="I8324" s="4">
        <v>0</v>
      </c>
      <c r="J8324" s="4"/>
      <c r="K8324" s="3" t="s">
        <v>1451</v>
      </c>
      <c r="L8324" s="4"/>
    </row>
    <row r="8325" spans="2:12" x14ac:dyDescent="0.3">
      <c r="B8325" s="3" t="s">
        <v>320</v>
      </c>
      <c r="C8325" s="4">
        <v>2023</v>
      </c>
      <c r="D8325" s="3" t="s">
        <v>1452</v>
      </c>
      <c r="E8325" s="4">
        <v>1882668</v>
      </c>
      <c r="F8325" s="4">
        <v>1169107</v>
      </c>
      <c r="G8325" s="4">
        <v>713561</v>
      </c>
      <c r="H8325" s="4">
        <v>0</v>
      </c>
      <c r="I8325" s="4">
        <v>0</v>
      </c>
      <c r="J8325" s="4">
        <v>0</v>
      </c>
      <c r="K8325" s="3" t="s">
        <v>1459</v>
      </c>
      <c r="L8325" s="4">
        <v>0.62098415652680128</v>
      </c>
    </row>
    <row r="8326" spans="2:12" x14ac:dyDescent="0.3">
      <c r="B8326" s="3" t="s">
        <v>320</v>
      </c>
      <c r="C8326" s="4">
        <v>2023</v>
      </c>
      <c r="D8326" s="3" t="s">
        <v>1453</v>
      </c>
      <c r="E8326" s="4">
        <v>20431</v>
      </c>
      <c r="F8326" s="4">
        <v>16294</v>
      </c>
      <c r="G8326" s="4">
        <v>4137</v>
      </c>
      <c r="H8326" s="4">
        <v>0</v>
      </c>
      <c r="I8326" s="4">
        <v>0</v>
      </c>
      <c r="J8326" s="4">
        <v>0</v>
      </c>
      <c r="K8326" s="3" t="s">
        <v>1451</v>
      </c>
      <c r="L8326" s="4">
        <v>0.79751358230140468</v>
      </c>
    </row>
    <row r="8327" spans="2:12" x14ac:dyDescent="0.3">
      <c r="B8327" s="3" t="s">
        <v>320</v>
      </c>
      <c r="C8327" s="4">
        <v>2023</v>
      </c>
      <c r="D8327" s="3" t="s">
        <v>1454</v>
      </c>
      <c r="E8327" s="4">
        <v>214588</v>
      </c>
      <c r="F8327" s="4">
        <v>1431</v>
      </c>
      <c r="G8327" s="4">
        <v>213157</v>
      </c>
      <c r="H8327" s="4">
        <v>0</v>
      </c>
      <c r="I8327" s="4">
        <v>0</v>
      </c>
      <c r="J8327" s="4">
        <v>0</v>
      </c>
      <c r="K8327" s="3" t="s">
        <v>1459</v>
      </c>
      <c r="L8327" s="4">
        <v>6.6685928383693402E-3</v>
      </c>
    </row>
    <row r="8328" spans="2:12" x14ac:dyDescent="0.3">
      <c r="B8328" s="3" t="s">
        <v>320</v>
      </c>
      <c r="C8328" s="4">
        <v>2023</v>
      </c>
      <c r="D8328" s="3" t="s">
        <v>1455</v>
      </c>
      <c r="E8328" s="4">
        <v>6233933</v>
      </c>
      <c r="F8328" s="4">
        <v>487686</v>
      </c>
      <c r="G8328" s="4">
        <v>5746247</v>
      </c>
      <c r="H8328" s="4">
        <v>0</v>
      </c>
      <c r="I8328" s="4">
        <v>0</v>
      </c>
      <c r="J8328" s="4">
        <v>0</v>
      </c>
      <c r="K8328" s="3" t="s">
        <v>1459</v>
      </c>
      <c r="L8328" s="4">
        <v>7.8230869661255587E-2</v>
      </c>
    </row>
    <row r="8329" spans="2:12" x14ac:dyDescent="0.3">
      <c r="B8329" s="3" t="s">
        <v>320</v>
      </c>
      <c r="C8329" s="4">
        <v>2023</v>
      </c>
      <c r="D8329" s="3" t="s">
        <v>1456</v>
      </c>
      <c r="E8329" s="4">
        <v>1623731</v>
      </c>
      <c r="F8329" s="4">
        <v>847189</v>
      </c>
      <c r="G8329" s="4">
        <v>776542</v>
      </c>
      <c r="H8329" s="4">
        <v>166038</v>
      </c>
      <c r="I8329" s="4">
        <v>0</v>
      </c>
      <c r="J8329" s="4">
        <v>0</v>
      </c>
      <c r="K8329" s="3" t="s">
        <v>1459</v>
      </c>
      <c r="L8329" s="4">
        <v>0.52175452707375791</v>
      </c>
    </row>
    <row r="8330" spans="2:12" x14ac:dyDescent="0.3">
      <c r="B8330" s="3" t="s">
        <v>320</v>
      </c>
      <c r="C8330" s="4">
        <v>2023</v>
      </c>
      <c r="D8330" s="3" t="s">
        <v>1457</v>
      </c>
      <c r="E8330" s="4">
        <v>842957</v>
      </c>
      <c r="F8330" s="4">
        <v>562523</v>
      </c>
      <c r="G8330" s="4">
        <v>280434</v>
      </c>
      <c r="H8330" s="4">
        <v>0</v>
      </c>
      <c r="I8330" s="4">
        <v>0</v>
      </c>
      <c r="J8330" s="4">
        <v>0</v>
      </c>
      <c r="K8330" s="3" t="s">
        <v>1459</v>
      </c>
      <c r="L8330" s="4">
        <v>0.66732110890591101</v>
      </c>
    </row>
    <row r="8331" spans="2:12" x14ac:dyDescent="0.3">
      <c r="B8331" s="3" t="s">
        <v>320</v>
      </c>
      <c r="C8331" s="4">
        <v>2023</v>
      </c>
      <c r="D8331" s="3" t="s">
        <v>1458</v>
      </c>
      <c r="E8331" s="4">
        <v>2448062</v>
      </c>
      <c r="F8331" s="4"/>
      <c r="G8331" s="4">
        <v>2448062</v>
      </c>
      <c r="H8331" s="4">
        <v>3324412</v>
      </c>
      <c r="I8331" s="4">
        <v>2448062</v>
      </c>
      <c r="J8331" s="4"/>
      <c r="K8331" s="3" t="s">
        <v>1451</v>
      </c>
      <c r="L8331" s="4"/>
    </row>
    <row r="8332" spans="2:12" x14ac:dyDescent="0.3">
      <c r="B8332" s="3" t="s">
        <v>320</v>
      </c>
      <c r="C8332" s="4">
        <v>2024</v>
      </c>
      <c r="D8332" s="3" t="s">
        <v>1446</v>
      </c>
      <c r="E8332" s="4">
        <v>136555</v>
      </c>
      <c r="F8332" s="4">
        <v>25536</v>
      </c>
      <c r="G8332" s="4">
        <v>111019</v>
      </c>
      <c r="H8332" s="4">
        <v>0</v>
      </c>
      <c r="I8332" s="4">
        <v>100000</v>
      </c>
      <c r="J8332" s="4">
        <v>2000</v>
      </c>
      <c r="K8332" s="3" t="s">
        <v>1459</v>
      </c>
      <c r="L8332" s="4">
        <v>0.18700157445717844</v>
      </c>
    </row>
    <row r="8333" spans="2:12" x14ac:dyDescent="0.3">
      <c r="B8333" s="3" t="s">
        <v>320</v>
      </c>
      <c r="C8333" s="4">
        <v>2024</v>
      </c>
      <c r="D8333" s="3" t="s">
        <v>1448</v>
      </c>
      <c r="E8333" s="4">
        <v>878866</v>
      </c>
      <c r="F8333" s="4">
        <v>487897</v>
      </c>
      <c r="G8333" s="4">
        <v>390969</v>
      </c>
      <c r="H8333" s="4">
        <v>0</v>
      </c>
      <c r="I8333" s="4">
        <v>300000</v>
      </c>
      <c r="J8333" s="4">
        <v>7500</v>
      </c>
      <c r="K8333" s="3" t="s">
        <v>1459</v>
      </c>
      <c r="L8333" s="4">
        <v>0.55514378756260907</v>
      </c>
    </row>
    <row r="8334" spans="2:12" x14ac:dyDescent="0.3">
      <c r="B8334" s="3" t="s">
        <v>320</v>
      </c>
      <c r="C8334" s="4">
        <v>2024</v>
      </c>
      <c r="D8334" s="3" t="s">
        <v>1449</v>
      </c>
      <c r="E8334" s="4">
        <v>124270</v>
      </c>
      <c r="F8334" s="4">
        <v>59461</v>
      </c>
      <c r="G8334" s="4">
        <v>64809</v>
      </c>
      <c r="H8334" s="4">
        <v>81011</v>
      </c>
      <c r="I8334" s="4">
        <v>60000</v>
      </c>
      <c r="J8334" s="4">
        <v>12000</v>
      </c>
      <c r="K8334" s="3" t="s">
        <v>1459</v>
      </c>
      <c r="L8334" s="4">
        <v>0.47848233684718755</v>
      </c>
    </row>
    <row r="8335" spans="2:12" x14ac:dyDescent="0.3">
      <c r="B8335" s="3" t="s">
        <v>320</v>
      </c>
      <c r="C8335" s="4">
        <v>2024</v>
      </c>
      <c r="D8335" s="3" t="s">
        <v>1450</v>
      </c>
      <c r="E8335" s="4">
        <v>0</v>
      </c>
      <c r="F8335" s="4"/>
      <c r="G8335" s="4">
        <v>0</v>
      </c>
      <c r="H8335" s="4">
        <v>0</v>
      </c>
      <c r="I8335" s="4">
        <v>0</v>
      </c>
      <c r="J8335" s="4"/>
      <c r="K8335" s="3" t="s">
        <v>1451</v>
      </c>
      <c r="L8335" s="4"/>
    </row>
    <row r="8336" spans="2:12" x14ac:dyDescent="0.3">
      <c r="B8336" s="3" t="s">
        <v>320</v>
      </c>
      <c r="C8336" s="4">
        <v>2024</v>
      </c>
      <c r="D8336" s="3" t="s">
        <v>1452</v>
      </c>
      <c r="E8336" s="4">
        <v>1882664</v>
      </c>
      <c r="F8336" s="4">
        <v>1216452</v>
      </c>
      <c r="G8336" s="4">
        <v>666212</v>
      </c>
      <c r="H8336" s="4">
        <v>0</v>
      </c>
      <c r="I8336" s="4">
        <v>600000</v>
      </c>
      <c r="J8336" s="4">
        <v>20000</v>
      </c>
      <c r="K8336" s="3" t="s">
        <v>1459</v>
      </c>
      <c r="L8336" s="4">
        <v>0.64613335146367068</v>
      </c>
    </row>
    <row r="8337" spans="2:12" x14ac:dyDescent="0.3">
      <c r="B8337" s="3" t="s">
        <v>320</v>
      </c>
      <c r="C8337" s="4">
        <v>2024</v>
      </c>
      <c r="D8337" s="3" t="s">
        <v>1453</v>
      </c>
      <c r="E8337" s="4">
        <v>20432</v>
      </c>
      <c r="F8337" s="4">
        <v>18267</v>
      </c>
      <c r="G8337" s="4">
        <v>2165</v>
      </c>
      <c r="H8337" s="4">
        <v>0</v>
      </c>
      <c r="I8337" s="4">
        <v>0</v>
      </c>
      <c r="J8337" s="4">
        <v>0</v>
      </c>
      <c r="K8337" s="3" t="s">
        <v>1451</v>
      </c>
      <c r="L8337" s="4">
        <v>0.89403876272513705</v>
      </c>
    </row>
    <row r="8338" spans="2:12" x14ac:dyDescent="0.3">
      <c r="B8338" s="3" t="s">
        <v>320</v>
      </c>
      <c r="C8338" s="4">
        <v>2024</v>
      </c>
      <c r="D8338" s="3" t="s">
        <v>1454</v>
      </c>
      <c r="E8338" s="4">
        <v>214588</v>
      </c>
      <c r="F8338" s="4">
        <v>4292</v>
      </c>
      <c r="G8338" s="4">
        <v>210296</v>
      </c>
      <c r="H8338" s="4">
        <v>0</v>
      </c>
      <c r="I8338" s="4">
        <v>200000</v>
      </c>
      <c r="J8338" s="4">
        <v>2000</v>
      </c>
      <c r="K8338" s="3" t="s">
        <v>1459</v>
      </c>
      <c r="L8338" s="4">
        <v>2.000111842227897E-2</v>
      </c>
    </row>
    <row r="8339" spans="2:12" x14ac:dyDescent="0.3">
      <c r="B8339" s="3" t="s">
        <v>320</v>
      </c>
      <c r="C8339" s="4">
        <v>2024</v>
      </c>
      <c r="D8339" s="3" t="s">
        <v>1455</v>
      </c>
      <c r="E8339" s="4">
        <v>6233934</v>
      </c>
      <c r="F8339" s="4">
        <v>626961</v>
      </c>
      <c r="G8339" s="4">
        <v>5606973</v>
      </c>
      <c r="H8339" s="4">
        <v>0</v>
      </c>
      <c r="I8339" s="4">
        <v>5000000</v>
      </c>
      <c r="J8339" s="4">
        <v>125000</v>
      </c>
      <c r="K8339" s="3" t="s">
        <v>1459</v>
      </c>
      <c r="L8339" s="4">
        <v>0.10057228709832347</v>
      </c>
    </row>
    <row r="8340" spans="2:12" x14ac:dyDescent="0.3">
      <c r="B8340" s="3" t="s">
        <v>320</v>
      </c>
      <c r="C8340" s="4">
        <v>2024</v>
      </c>
      <c r="D8340" s="3" t="s">
        <v>1456</v>
      </c>
      <c r="E8340" s="4">
        <v>1623731</v>
      </c>
      <c r="F8340" s="4">
        <v>880362</v>
      </c>
      <c r="G8340" s="4">
        <v>743369</v>
      </c>
      <c r="H8340" s="4">
        <v>0</v>
      </c>
      <c r="I8340" s="4">
        <v>740000</v>
      </c>
      <c r="J8340" s="4">
        <v>0</v>
      </c>
      <c r="K8340" s="3" t="s">
        <v>1459</v>
      </c>
      <c r="L8340" s="4">
        <v>0.54218463526286065</v>
      </c>
    </row>
    <row r="8341" spans="2:12" x14ac:dyDescent="0.3">
      <c r="B8341" s="3" t="s">
        <v>320</v>
      </c>
      <c r="C8341" s="4">
        <v>2024</v>
      </c>
      <c r="D8341" s="3" t="s">
        <v>1457</v>
      </c>
      <c r="E8341" s="4">
        <v>878257</v>
      </c>
      <c r="F8341" s="4">
        <v>569524</v>
      </c>
      <c r="G8341" s="4">
        <v>308733</v>
      </c>
      <c r="H8341" s="4">
        <v>35300</v>
      </c>
      <c r="I8341" s="4">
        <v>250000</v>
      </c>
      <c r="J8341" s="4">
        <v>6000</v>
      </c>
      <c r="K8341" s="3" t="s">
        <v>1459</v>
      </c>
      <c r="L8341" s="4">
        <v>0.64847077791580365</v>
      </c>
    </row>
    <row r="8342" spans="2:12" x14ac:dyDescent="0.3">
      <c r="B8342" s="3" t="s">
        <v>320</v>
      </c>
      <c r="C8342" s="4">
        <v>2024</v>
      </c>
      <c r="D8342" s="3" t="s">
        <v>1458</v>
      </c>
      <c r="E8342" s="4">
        <v>3106944</v>
      </c>
      <c r="F8342" s="4"/>
      <c r="G8342" s="4">
        <v>3106944</v>
      </c>
      <c r="H8342" s="4">
        <v>658883</v>
      </c>
      <c r="I8342" s="4">
        <v>3106944</v>
      </c>
      <c r="J8342" s="4"/>
      <c r="K8342" s="3" t="s">
        <v>1451</v>
      </c>
      <c r="L8342" s="4"/>
    </row>
    <row r="8343" spans="2:12" x14ac:dyDescent="0.3">
      <c r="B8343" s="3" t="s">
        <v>323</v>
      </c>
      <c r="C8343" s="4">
        <v>2019</v>
      </c>
      <c r="D8343" s="3" t="s">
        <v>1446</v>
      </c>
      <c r="E8343" s="4">
        <v>6154514</v>
      </c>
      <c r="F8343" s="4">
        <v>1345361</v>
      </c>
      <c r="G8343" s="4">
        <v>4809153</v>
      </c>
      <c r="H8343" s="4">
        <v>178497</v>
      </c>
      <c r="I8343" s="4">
        <v>0</v>
      </c>
      <c r="J8343" s="4">
        <v>0</v>
      </c>
      <c r="K8343" s="3" t="s">
        <v>1447</v>
      </c>
      <c r="L8343" s="4">
        <v>0.21859743921290942</v>
      </c>
    </row>
    <row r="8344" spans="2:12" x14ac:dyDescent="0.3">
      <c r="B8344" s="3" t="s">
        <v>323</v>
      </c>
      <c r="C8344" s="4">
        <v>2019</v>
      </c>
      <c r="D8344" s="3" t="s">
        <v>1448</v>
      </c>
      <c r="E8344" s="4">
        <v>1895159</v>
      </c>
      <c r="F8344" s="4">
        <v>345419</v>
      </c>
      <c r="G8344" s="4">
        <v>1549740</v>
      </c>
      <c r="H8344" s="4">
        <v>0</v>
      </c>
      <c r="I8344" s="4">
        <v>0</v>
      </c>
      <c r="J8344" s="4">
        <v>0</v>
      </c>
      <c r="K8344" s="3" t="s">
        <v>1447</v>
      </c>
      <c r="L8344" s="4">
        <v>0.18226386282100868</v>
      </c>
    </row>
    <row r="8345" spans="2:12" x14ac:dyDescent="0.3">
      <c r="B8345" s="3" t="s">
        <v>323</v>
      </c>
      <c r="C8345" s="4">
        <v>2019</v>
      </c>
      <c r="D8345" s="3" t="s">
        <v>1449</v>
      </c>
      <c r="E8345" s="4">
        <v>4740680</v>
      </c>
      <c r="F8345" s="4">
        <v>2848018</v>
      </c>
      <c r="G8345" s="4">
        <v>1892662</v>
      </c>
      <c r="H8345" s="4">
        <v>78851</v>
      </c>
      <c r="I8345" s="4">
        <v>0</v>
      </c>
      <c r="J8345" s="4">
        <v>0</v>
      </c>
      <c r="K8345" s="3" t="s">
        <v>1447</v>
      </c>
      <c r="L8345" s="4">
        <v>0.60076149413164359</v>
      </c>
    </row>
    <row r="8346" spans="2:12" x14ac:dyDescent="0.3">
      <c r="B8346" s="3" t="s">
        <v>323</v>
      </c>
      <c r="C8346" s="4">
        <v>2019</v>
      </c>
      <c r="D8346" s="3" t="s">
        <v>1450</v>
      </c>
      <c r="E8346" s="4">
        <v>10483544</v>
      </c>
      <c r="F8346" s="4"/>
      <c r="G8346" s="4">
        <v>10483544</v>
      </c>
      <c r="H8346" s="4">
        <v>350270</v>
      </c>
      <c r="I8346" s="4">
        <v>10483544</v>
      </c>
      <c r="J8346" s="4"/>
      <c r="K8346" s="3" t="s">
        <v>1451</v>
      </c>
      <c r="L8346" s="4"/>
    </row>
    <row r="8347" spans="2:12" x14ac:dyDescent="0.3">
      <c r="B8347" s="3" t="s">
        <v>323</v>
      </c>
      <c r="C8347" s="4">
        <v>2019</v>
      </c>
      <c r="D8347" s="3" t="s">
        <v>1452</v>
      </c>
      <c r="E8347" s="4">
        <v>0</v>
      </c>
      <c r="F8347" s="4">
        <v>0</v>
      </c>
      <c r="G8347" s="4">
        <v>0</v>
      </c>
      <c r="H8347" s="4">
        <v>0</v>
      </c>
      <c r="I8347" s="4">
        <v>0</v>
      </c>
      <c r="J8347" s="4">
        <v>0</v>
      </c>
      <c r="K8347" s="3" t="s">
        <v>1447</v>
      </c>
      <c r="L8347" s="4"/>
    </row>
    <row r="8348" spans="2:12" x14ac:dyDescent="0.3">
      <c r="B8348" s="3" t="s">
        <v>323</v>
      </c>
      <c r="C8348" s="4">
        <v>2019</v>
      </c>
      <c r="D8348" s="3" t="s">
        <v>1453</v>
      </c>
      <c r="E8348" s="4">
        <v>0</v>
      </c>
      <c r="F8348" s="4">
        <v>0</v>
      </c>
      <c r="G8348" s="4">
        <v>0</v>
      </c>
      <c r="H8348" s="4">
        <v>0</v>
      </c>
      <c r="I8348" s="4">
        <v>0</v>
      </c>
      <c r="J8348" s="4">
        <v>0</v>
      </c>
      <c r="K8348" s="3" t="s">
        <v>1451</v>
      </c>
      <c r="L8348" s="4"/>
    </row>
    <row r="8349" spans="2:12" x14ac:dyDescent="0.3">
      <c r="B8349" s="3" t="s">
        <v>323</v>
      </c>
      <c r="C8349" s="4">
        <v>2019</v>
      </c>
      <c r="D8349" s="3" t="s">
        <v>1454</v>
      </c>
      <c r="E8349" s="4">
        <v>6342933</v>
      </c>
      <c r="F8349" s="4">
        <v>1595387</v>
      </c>
      <c r="G8349" s="4">
        <v>4747546</v>
      </c>
      <c r="H8349" s="4">
        <v>15809</v>
      </c>
      <c r="I8349" s="4">
        <v>0</v>
      </c>
      <c r="J8349" s="4">
        <v>0</v>
      </c>
      <c r="K8349" s="3" t="s">
        <v>1447</v>
      </c>
      <c r="L8349" s="4">
        <v>0.25152196941068117</v>
      </c>
    </row>
    <row r="8350" spans="2:12" x14ac:dyDescent="0.3">
      <c r="B8350" s="3" t="s">
        <v>323</v>
      </c>
      <c r="C8350" s="4">
        <v>2019</v>
      </c>
      <c r="D8350" s="3" t="s">
        <v>1455</v>
      </c>
      <c r="E8350" s="4">
        <v>25354802</v>
      </c>
      <c r="F8350" s="4">
        <v>3810070</v>
      </c>
      <c r="G8350" s="4">
        <v>21544732</v>
      </c>
      <c r="H8350" s="4">
        <v>68162</v>
      </c>
      <c r="I8350" s="4">
        <v>0</v>
      </c>
      <c r="J8350" s="4">
        <v>0</v>
      </c>
      <c r="K8350" s="3" t="s">
        <v>1447</v>
      </c>
      <c r="L8350" s="4">
        <v>0.1502701539534799</v>
      </c>
    </row>
    <row r="8351" spans="2:12" x14ac:dyDescent="0.3">
      <c r="B8351" s="3" t="s">
        <v>323</v>
      </c>
      <c r="C8351" s="4">
        <v>2019</v>
      </c>
      <c r="D8351" s="3" t="s">
        <v>1456</v>
      </c>
      <c r="E8351" s="4">
        <v>14570727</v>
      </c>
      <c r="F8351" s="4">
        <v>6631451</v>
      </c>
      <c r="G8351" s="4">
        <v>7939276</v>
      </c>
      <c r="H8351" s="4">
        <v>801791</v>
      </c>
      <c r="I8351" s="4">
        <v>0</v>
      </c>
      <c r="J8351" s="4">
        <v>0</v>
      </c>
      <c r="K8351" s="3" t="s">
        <v>1447</v>
      </c>
      <c r="L8351" s="4">
        <v>0.45512149119258083</v>
      </c>
    </row>
    <row r="8352" spans="2:12" x14ac:dyDescent="0.3">
      <c r="B8352" s="3" t="s">
        <v>323</v>
      </c>
      <c r="C8352" s="4">
        <v>2019</v>
      </c>
      <c r="D8352" s="3" t="s">
        <v>1457</v>
      </c>
      <c r="E8352" s="4">
        <v>21861113</v>
      </c>
      <c r="F8352" s="4">
        <v>2894736</v>
      </c>
      <c r="G8352" s="4">
        <v>18966377</v>
      </c>
      <c r="H8352" s="4">
        <v>35435</v>
      </c>
      <c r="I8352" s="4">
        <v>0</v>
      </c>
      <c r="J8352" s="4">
        <v>0</v>
      </c>
      <c r="K8352" s="3" t="s">
        <v>1447</v>
      </c>
      <c r="L8352" s="4">
        <v>0.13241485005818321</v>
      </c>
    </row>
    <row r="8353" spans="2:12" x14ac:dyDescent="0.3">
      <c r="B8353" s="3" t="s">
        <v>323</v>
      </c>
      <c r="C8353" s="4">
        <v>2019</v>
      </c>
      <c r="D8353" s="3" t="s">
        <v>1458</v>
      </c>
      <c r="E8353" s="4">
        <v>0</v>
      </c>
      <c r="F8353" s="4"/>
      <c r="G8353" s="4">
        <v>0</v>
      </c>
      <c r="H8353" s="4">
        <v>0</v>
      </c>
      <c r="I8353" s="4">
        <v>0</v>
      </c>
      <c r="J8353" s="4"/>
      <c r="K8353" s="3" t="s">
        <v>1451</v>
      </c>
      <c r="L8353" s="4"/>
    </row>
    <row r="8354" spans="2:12" x14ac:dyDescent="0.3">
      <c r="B8354" s="3" t="s">
        <v>323</v>
      </c>
      <c r="C8354" s="4">
        <v>2020</v>
      </c>
      <c r="D8354" s="3" t="s">
        <v>1446</v>
      </c>
      <c r="E8354" s="4">
        <v>7828892</v>
      </c>
      <c r="F8354" s="4">
        <v>1536218</v>
      </c>
      <c r="G8354" s="4">
        <v>6292674</v>
      </c>
      <c r="H8354" s="4">
        <v>1674378</v>
      </c>
      <c r="I8354" s="4">
        <v>0</v>
      </c>
      <c r="J8354" s="4">
        <v>0</v>
      </c>
      <c r="K8354" s="3" t="s">
        <v>1447</v>
      </c>
      <c r="L8354" s="4">
        <v>0.19622419111159026</v>
      </c>
    </row>
    <row r="8355" spans="2:12" x14ac:dyDescent="0.3">
      <c r="B8355" s="3" t="s">
        <v>323</v>
      </c>
      <c r="C8355" s="4">
        <v>2020</v>
      </c>
      <c r="D8355" s="3" t="s">
        <v>1448</v>
      </c>
      <c r="E8355" s="4">
        <v>1895159</v>
      </c>
      <c r="F8355" s="4">
        <v>370308</v>
      </c>
      <c r="G8355" s="4">
        <v>1524851</v>
      </c>
      <c r="H8355" s="4">
        <v>0</v>
      </c>
      <c r="I8355" s="4">
        <v>0</v>
      </c>
      <c r="J8355" s="4">
        <v>0</v>
      </c>
      <c r="K8355" s="3" t="s">
        <v>1447</v>
      </c>
      <c r="L8355" s="4">
        <v>0.19539679784123654</v>
      </c>
    </row>
    <row r="8356" spans="2:12" x14ac:dyDescent="0.3">
      <c r="B8356" s="3" t="s">
        <v>323</v>
      </c>
      <c r="C8356" s="4">
        <v>2020</v>
      </c>
      <c r="D8356" s="3" t="s">
        <v>1449</v>
      </c>
      <c r="E8356" s="4">
        <v>4888327</v>
      </c>
      <c r="F8356" s="4">
        <v>2945024</v>
      </c>
      <c r="G8356" s="4">
        <v>1943303</v>
      </c>
      <c r="H8356" s="4">
        <v>388335</v>
      </c>
      <c r="I8356" s="4">
        <v>0</v>
      </c>
      <c r="J8356" s="4">
        <v>0</v>
      </c>
      <c r="K8356" s="3" t="s">
        <v>1447</v>
      </c>
      <c r="L8356" s="4">
        <v>0.6024605146095996</v>
      </c>
    </row>
    <row r="8357" spans="2:12" x14ac:dyDescent="0.3">
      <c r="B8357" s="3" t="s">
        <v>323</v>
      </c>
      <c r="C8357" s="4">
        <v>2020</v>
      </c>
      <c r="D8357" s="3" t="s">
        <v>1450</v>
      </c>
      <c r="E8357" s="4">
        <v>10931230</v>
      </c>
      <c r="F8357" s="4"/>
      <c r="G8357" s="4">
        <v>10931230</v>
      </c>
      <c r="H8357" s="4">
        <v>447686</v>
      </c>
      <c r="I8357" s="4">
        <v>10931230</v>
      </c>
      <c r="J8357" s="4"/>
      <c r="K8357" s="3" t="s">
        <v>1451</v>
      </c>
      <c r="L8357" s="4"/>
    </row>
    <row r="8358" spans="2:12" x14ac:dyDescent="0.3">
      <c r="B8358" s="3" t="s">
        <v>323</v>
      </c>
      <c r="C8358" s="4">
        <v>2020</v>
      </c>
      <c r="D8358" s="3" t="s">
        <v>1452</v>
      </c>
      <c r="E8358" s="4">
        <v>0</v>
      </c>
      <c r="F8358" s="4">
        <v>0</v>
      </c>
      <c r="G8358" s="4">
        <v>0</v>
      </c>
      <c r="H8358" s="4">
        <v>0</v>
      </c>
      <c r="I8358" s="4">
        <v>0</v>
      </c>
      <c r="J8358" s="4">
        <v>0</v>
      </c>
      <c r="K8358" s="3" t="s">
        <v>1447</v>
      </c>
      <c r="L8358" s="4"/>
    </row>
    <row r="8359" spans="2:12" x14ac:dyDescent="0.3">
      <c r="B8359" s="3" t="s">
        <v>323</v>
      </c>
      <c r="C8359" s="4">
        <v>2020</v>
      </c>
      <c r="D8359" s="3" t="s">
        <v>1453</v>
      </c>
      <c r="E8359" s="4">
        <v>0</v>
      </c>
      <c r="F8359" s="4">
        <v>0</v>
      </c>
      <c r="G8359" s="4">
        <v>0</v>
      </c>
      <c r="H8359" s="4">
        <v>0</v>
      </c>
      <c r="I8359" s="4">
        <v>0</v>
      </c>
      <c r="J8359" s="4">
        <v>0</v>
      </c>
      <c r="K8359" s="3" t="s">
        <v>1451</v>
      </c>
      <c r="L8359" s="4"/>
    </row>
    <row r="8360" spans="2:12" x14ac:dyDescent="0.3">
      <c r="B8360" s="3" t="s">
        <v>323</v>
      </c>
      <c r="C8360" s="4">
        <v>2020</v>
      </c>
      <c r="D8360" s="3" t="s">
        <v>1454</v>
      </c>
      <c r="E8360" s="4">
        <v>6411273</v>
      </c>
      <c r="F8360" s="4">
        <v>1748970</v>
      </c>
      <c r="G8360" s="4">
        <v>4662303</v>
      </c>
      <c r="H8360" s="4">
        <v>68340</v>
      </c>
      <c r="I8360" s="4">
        <v>0</v>
      </c>
      <c r="J8360" s="4">
        <v>0</v>
      </c>
      <c r="K8360" s="3" t="s">
        <v>1447</v>
      </c>
      <c r="L8360" s="4">
        <v>0.27279605781878263</v>
      </c>
    </row>
    <row r="8361" spans="2:12" x14ac:dyDescent="0.3">
      <c r="B8361" s="3" t="s">
        <v>323</v>
      </c>
      <c r="C8361" s="4">
        <v>2020</v>
      </c>
      <c r="D8361" s="3" t="s">
        <v>1455</v>
      </c>
      <c r="E8361" s="4">
        <v>25730135</v>
      </c>
      <c r="F8361" s="4">
        <v>4141752</v>
      </c>
      <c r="G8361" s="4">
        <v>21588383</v>
      </c>
      <c r="H8361" s="4">
        <v>375333</v>
      </c>
      <c r="I8361" s="4">
        <v>0</v>
      </c>
      <c r="J8361" s="4">
        <v>0</v>
      </c>
      <c r="K8361" s="3" t="s">
        <v>1447</v>
      </c>
      <c r="L8361" s="4">
        <v>0.16096891835196356</v>
      </c>
    </row>
    <row r="8362" spans="2:12" x14ac:dyDescent="0.3">
      <c r="B8362" s="3" t="s">
        <v>323</v>
      </c>
      <c r="C8362" s="4">
        <v>2020</v>
      </c>
      <c r="D8362" s="3" t="s">
        <v>1456</v>
      </c>
      <c r="E8362" s="4">
        <v>16601905</v>
      </c>
      <c r="F8362" s="4">
        <v>7212830</v>
      </c>
      <c r="G8362" s="4">
        <v>9389075</v>
      </c>
      <c r="H8362" s="4">
        <v>2031178</v>
      </c>
      <c r="I8362" s="4">
        <v>0</v>
      </c>
      <c r="J8362" s="4">
        <v>0</v>
      </c>
      <c r="K8362" s="3" t="s">
        <v>1447</v>
      </c>
      <c r="L8362" s="4">
        <v>0.43445797334703457</v>
      </c>
    </row>
    <row r="8363" spans="2:12" x14ac:dyDescent="0.3">
      <c r="B8363" s="3" t="s">
        <v>323</v>
      </c>
      <c r="C8363" s="4">
        <v>2020</v>
      </c>
      <c r="D8363" s="3" t="s">
        <v>1457</v>
      </c>
      <c r="E8363" s="4">
        <v>22674824</v>
      </c>
      <c r="F8363" s="4">
        <v>3230195</v>
      </c>
      <c r="G8363" s="4">
        <v>19444629</v>
      </c>
      <c r="H8363" s="4">
        <v>813711</v>
      </c>
      <c r="I8363" s="4">
        <v>0</v>
      </c>
      <c r="J8363" s="4">
        <v>0</v>
      </c>
      <c r="K8363" s="3" t="s">
        <v>1447</v>
      </c>
      <c r="L8363" s="4">
        <v>0.14245733506024127</v>
      </c>
    </row>
    <row r="8364" spans="2:12" x14ac:dyDescent="0.3">
      <c r="B8364" s="3" t="s">
        <v>323</v>
      </c>
      <c r="C8364" s="4">
        <v>2020</v>
      </c>
      <c r="D8364" s="3" t="s">
        <v>1458</v>
      </c>
      <c r="E8364" s="4">
        <v>0</v>
      </c>
      <c r="F8364" s="4"/>
      <c r="G8364" s="4">
        <v>0</v>
      </c>
      <c r="H8364" s="4">
        <v>0</v>
      </c>
      <c r="I8364" s="4">
        <v>0</v>
      </c>
      <c r="J8364" s="4"/>
      <c r="K8364" s="3" t="s">
        <v>1451</v>
      </c>
      <c r="L8364" s="4"/>
    </row>
    <row r="8365" spans="2:12" x14ac:dyDescent="0.3">
      <c r="B8365" s="3" t="s">
        <v>323</v>
      </c>
      <c r="C8365" s="4">
        <v>2021</v>
      </c>
      <c r="D8365" s="3" t="s">
        <v>1446</v>
      </c>
      <c r="E8365" s="4">
        <v>8491807</v>
      </c>
      <c r="F8365" s="4">
        <v>1688678</v>
      </c>
      <c r="G8365" s="4">
        <v>6803129</v>
      </c>
      <c r="H8365" s="4">
        <v>881556</v>
      </c>
      <c r="I8365" s="4">
        <v>0</v>
      </c>
      <c r="J8365" s="4">
        <v>0</v>
      </c>
      <c r="K8365" s="3" t="s">
        <v>1447</v>
      </c>
      <c r="L8365" s="4">
        <v>0.19885967733369353</v>
      </c>
    </row>
    <row r="8366" spans="2:12" x14ac:dyDescent="0.3">
      <c r="B8366" s="3" t="s">
        <v>323</v>
      </c>
      <c r="C8366" s="4">
        <v>2021</v>
      </c>
      <c r="D8366" s="3" t="s">
        <v>1448</v>
      </c>
      <c r="E8366" s="4">
        <v>1895159</v>
      </c>
      <c r="F8366" s="4">
        <v>395197</v>
      </c>
      <c r="G8366" s="4">
        <v>1499962</v>
      </c>
      <c r="H8366" s="4">
        <v>0</v>
      </c>
      <c r="I8366" s="4">
        <v>0</v>
      </c>
      <c r="J8366" s="4">
        <v>0</v>
      </c>
      <c r="K8366" s="3" t="s">
        <v>1447</v>
      </c>
      <c r="L8366" s="4">
        <v>0.2085297328614644</v>
      </c>
    </row>
    <row r="8367" spans="2:12" x14ac:dyDescent="0.3">
      <c r="B8367" s="3" t="s">
        <v>323</v>
      </c>
      <c r="C8367" s="4">
        <v>2021</v>
      </c>
      <c r="D8367" s="3" t="s">
        <v>1449</v>
      </c>
      <c r="E8367" s="4">
        <v>4990131</v>
      </c>
      <c r="F8367" s="4">
        <v>3132792</v>
      </c>
      <c r="G8367" s="4">
        <v>1857339</v>
      </c>
      <c r="H8367" s="4">
        <v>340989</v>
      </c>
      <c r="I8367" s="4">
        <v>0</v>
      </c>
      <c r="J8367" s="4">
        <v>0</v>
      </c>
      <c r="K8367" s="3" t="s">
        <v>1447</v>
      </c>
      <c r="L8367" s="4">
        <v>0.62779754679786959</v>
      </c>
    </row>
    <row r="8368" spans="2:12" x14ac:dyDescent="0.3">
      <c r="B8368" s="3" t="s">
        <v>323</v>
      </c>
      <c r="C8368" s="4">
        <v>2021</v>
      </c>
      <c r="D8368" s="3" t="s">
        <v>1450</v>
      </c>
      <c r="E8368" s="4">
        <v>11281466</v>
      </c>
      <c r="F8368" s="4"/>
      <c r="G8368" s="4">
        <v>11281466</v>
      </c>
      <c r="H8368" s="4">
        <v>350236</v>
      </c>
      <c r="I8368" s="4">
        <v>11281466</v>
      </c>
      <c r="J8368" s="4"/>
      <c r="K8368" s="3" t="s">
        <v>1451</v>
      </c>
      <c r="L8368" s="4"/>
    </row>
    <row r="8369" spans="2:12" x14ac:dyDescent="0.3">
      <c r="B8369" s="3" t="s">
        <v>323</v>
      </c>
      <c r="C8369" s="4">
        <v>2021</v>
      </c>
      <c r="D8369" s="3" t="s">
        <v>1452</v>
      </c>
      <c r="E8369" s="4">
        <v>0</v>
      </c>
      <c r="F8369" s="4">
        <v>0</v>
      </c>
      <c r="G8369" s="4">
        <v>0</v>
      </c>
      <c r="H8369" s="4">
        <v>0</v>
      </c>
      <c r="I8369" s="4">
        <v>0</v>
      </c>
      <c r="J8369" s="4">
        <v>0</v>
      </c>
      <c r="K8369" s="3" t="s">
        <v>1447</v>
      </c>
      <c r="L8369" s="4"/>
    </row>
    <row r="8370" spans="2:12" x14ac:dyDescent="0.3">
      <c r="B8370" s="3" t="s">
        <v>323</v>
      </c>
      <c r="C8370" s="4">
        <v>2021</v>
      </c>
      <c r="D8370" s="3" t="s">
        <v>1453</v>
      </c>
      <c r="E8370" s="4">
        <v>0</v>
      </c>
      <c r="F8370" s="4">
        <v>0</v>
      </c>
      <c r="G8370" s="4">
        <v>0</v>
      </c>
      <c r="H8370" s="4">
        <v>0</v>
      </c>
      <c r="I8370" s="4">
        <v>0</v>
      </c>
      <c r="J8370" s="4">
        <v>0</v>
      </c>
      <c r="K8370" s="3" t="s">
        <v>1451</v>
      </c>
      <c r="L8370" s="4"/>
    </row>
    <row r="8371" spans="2:12" x14ac:dyDescent="0.3">
      <c r="B8371" s="3" t="s">
        <v>323</v>
      </c>
      <c r="C8371" s="4">
        <v>2021</v>
      </c>
      <c r="D8371" s="3" t="s">
        <v>1454</v>
      </c>
      <c r="E8371" s="4">
        <v>6654230</v>
      </c>
      <c r="F8371" s="4">
        <v>1894665</v>
      </c>
      <c r="G8371" s="4">
        <v>4759565</v>
      </c>
      <c r="H8371" s="4">
        <v>242957</v>
      </c>
      <c r="I8371" s="4">
        <v>0</v>
      </c>
      <c r="J8371" s="4">
        <v>0</v>
      </c>
      <c r="K8371" s="3" t="s">
        <v>1447</v>
      </c>
      <c r="L8371" s="4">
        <v>0.28473091552290797</v>
      </c>
    </row>
    <row r="8372" spans="2:12" x14ac:dyDescent="0.3">
      <c r="B8372" s="3" t="s">
        <v>323</v>
      </c>
      <c r="C8372" s="4">
        <v>2021</v>
      </c>
      <c r="D8372" s="3" t="s">
        <v>1455</v>
      </c>
      <c r="E8372" s="4">
        <v>26745861</v>
      </c>
      <c r="F8372" s="4">
        <v>4479881</v>
      </c>
      <c r="G8372" s="4">
        <v>22265980</v>
      </c>
      <c r="H8372" s="4">
        <v>1015726</v>
      </c>
      <c r="I8372" s="4">
        <v>0</v>
      </c>
      <c r="J8372" s="4">
        <v>0</v>
      </c>
      <c r="K8372" s="3" t="s">
        <v>1447</v>
      </c>
      <c r="L8372" s="4">
        <v>0.16749810372528295</v>
      </c>
    </row>
    <row r="8373" spans="2:12" x14ac:dyDescent="0.3">
      <c r="B8373" s="3" t="s">
        <v>323</v>
      </c>
      <c r="C8373" s="4">
        <v>2021</v>
      </c>
      <c r="D8373" s="3" t="s">
        <v>1456</v>
      </c>
      <c r="E8373" s="4">
        <v>19331854</v>
      </c>
      <c r="F8373" s="4">
        <v>7789741</v>
      </c>
      <c r="G8373" s="4">
        <v>11542113</v>
      </c>
      <c r="H8373" s="4">
        <v>2729949</v>
      </c>
      <c r="I8373" s="4">
        <v>0</v>
      </c>
      <c r="J8373" s="4">
        <v>0</v>
      </c>
      <c r="K8373" s="3" t="s">
        <v>1447</v>
      </c>
      <c r="L8373" s="4">
        <v>0.4029484704364103</v>
      </c>
    </row>
    <row r="8374" spans="2:12" x14ac:dyDescent="0.3">
      <c r="B8374" s="3" t="s">
        <v>323</v>
      </c>
      <c r="C8374" s="4">
        <v>2021</v>
      </c>
      <c r="D8374" s="3" t="s">
        <v>1457</v>
      </c>
      <c r="E8374" s="4">
        <v>22696657</v>
      </c>
      <c r="F8374" s="4">
        <v>3564111</v>
      </c>
      <c r="G8374" s="4">
        <v>19132546</v>
      </c>
      <c r="H8374" s="4">
        <v>21833</v>
      </c>
      <c r="I8374" s="4">
        <v>0</v>
      </c>
      <c r="J8374" s="4">
        <v>0</v>
      </c>
      <c r="K8374" s="3" t="s">
        <v>1447</v>
      </c>
      <c r="L8374" s="4">
        <v>0.15703242111822899</v>
      </c>
    </row>
    <row r="8375" spans="2:12" x14ac:dyDescent="0.3">
      <c r="B8375" s="3" t="s">
        <v>323</v>
      </c>
      <c r="C8375" s="4">
        <v>2021</v>
      </c>
      <c r="D8375" s="3" t="s">
        <v>1458</v>
      </c>
      <c r="E8375" s="4">
        <v>0</v>
      </c>
      <c r="F8375" s="4"/>
      <c r="G8375" s="4">
        <v>0</v>
      </c>
      <c r="H8375" s="4">
        <v>0</v>
      </c>
      <c r="I8375" s="4">
        <v>0</v>
      </c>
      <c r="J8375" s="4"/>
      <c r="K8375" s="3" t="s">
        <v>1451</v>
      </c>
      <c r="L8375" s="4"/>
    </row>
    <row r="8376" spans="2:12" x14ac:dyDescent="0.3">
      <c r="B8376" s="3" t="s">
        <v>323</v>
      </c>
      <c r="C8376" s="4">
        <v>2022</v>
      </c>
      <c r="D8376" s="3" t="s">
        <v>1446</v>
      </c>
      <c r="E8376" s="4">
        <v>9001056</v>
      </c>
      <c r="F8376" s="4">
        <v>1895142</v>
      </c>
      <c r="G8376" s="4">
        <v>7105914</v>
      </c>
      <c r="H8376" s="4">
        <v>509249</v>
      </c>
      <c r="I8376" s="4">
        <v>0</v>
      </c>
      <c r="J8376" s="4">
        <v>0</v>
      </c>
      <c r="K8376" s="3" t="s">
        <v>1447</v>
      </c>
      <c r="L8376" s="4">
        <v>0.21054662919550773</v>
      </c>
    </row>
    <row r="8377" spans="2:12" x14ac:dyDescent="0.3">
      <c r="B8377" s="3" t="s">
        <v>323</v>
      </c>
      <c r="C8377" s="4">
        <v>2022</v>
      </c>
      <c r="D8377" s="3" t="s">
        <v>1448</v>
      </c>
      <c r="E8377" s="4">
        <v>1904535</v>
      </c>
      <c r="F8377" s="4">
        <v>420274</v>
      </c>
      <c r="G8377" s="4">
        <v>1484261</v>
      </c>
      <c r="H8377" s="4">
        <v>9376</v>
      </c>
      <c r="I8377" s="4">
        <v>0</v>
      </c>
      <c r="J8377" s="4">
        <v>0</v>
      </c>
      <c r="K8377" s="3" t="s">
        <v>1447</v>
      </c>
      <c r="L8377" s="4">
        <v>0.22067013733010946</v>
      </c>
    </row>
    <row r="8378" spans="2:12" x14ac:dyDescent="0.3">
      <c r="B8378" s="3" t="s">
        <v>323</v>
      </c>
      <c r="C8378" s="4">
        <v>2022</v>
      </c>
      <c r="D8378" s="3" t="s">
        <v>1449</v>
      </c>
      <c r="E8378" s="4">
        <v>5771005</v>
      </c>
      <c r="F8378" s="4">
        <v>3310785</v>
      </c>
      <c r="G8378" s="4">
        <v>2460220</v>
      </c>
      <c r="H8378" s="4">
        <v>793870</v>
      </c>
      <c r="I8378" s="4">
        <v>0</v>
      </c>
      <c r="J8378" s="4">
        <v>0</v>
      </c>
      <c r="K8378" s="3" t="s">
        <v>1447</v>
      </c>
      <c r="L8378" s="4">
        <v>0.57369297028853727</v>
      </c>
    </row>
    <row r="8379" spans="2:12" x14ac:dyDescent="0.3">
      <c r="B8379" s="3" t="s">
        <v>323</v>
      </c>
      <c r="C8379" s="4">
        <v>2022</v>
      </c>
      <c r="D8379" s="3" t="s">
        <v>1450</v>
      </c>
      <c r="E8379" s="4">
        <v>11318466</v>
      </c>
      <c r="F8379" s="4"/>
      <c r="G8379" s="4">
        <v>11318466</v>
      </c>
      <c r="H8379" s="4">
        <v>37000</v>
      </c>
      <c r="I8379" s="4">
        <v>11318466</v>
      </c>
      <c r="J8379" s="4"/>
      <c r="K8379" s="3" t="s">
        <v>1451</v>
      </c>
      <c r="L8379" s="4"/>
    </row>
    <row r="8380" spans="2:12" x14ac:dyDescent="0.3">
      <c r="B8380" s="3" t="s">
        <v>323</v>
      </c>
      <c r="C8380" s="4">
        <v>2022</v>
      </c>
      <c r="D8380" s="3" t="s">
        <v>1452</v>
      </c>
      <c r="E8380" s="4">
        <v>0</v>
      </c>
      <c r="F8380" s="4">
        <v>0</v>
      </c>
      <c r="G8380" s="4">
        <v>0</v>
      </c>
      <c r="H8380" s="4">
        <v>0</v>
      </c>
      <c r="I8380" s="4">
        <v>0</v>
      </c>
      <c r="J8380" s="4">
        <v>0</v>
      </c>
      <c r="K8380" s="3" t="s">
        <v>1451</v>
      </c>
      <c r="L8380" s="4"/>
    </row>
    <row r="8381" spans="2:12" x14ac:dyDescent="0.3">
      <c r="B8381" s="3" t="s">
        <v>323</v>
      </c>
      <c r="C8381" s="4">
        <v>2022</v>
      </c>
      <c r="D8381" s="3" t="s">
        <v>1453</v>
      </c>
      <c r="E8381" s="4">
        <v>0</v>
      </c>
      <c r="F8381" s="4">
        <v>0</v>
      </c>
      <c r="G8381" s="4">
        <v>0</v>
      </c>
      <c r="H8381" s="4">
        <v>0</v>
      </c>
      <c r="I8381" s="4">
        <v>0</v>
      </c>
      <c r="J8381" s="4">
        <v>0</v>
      </c>
      <c r="K8381" s="3" t="s">
        <v>1451</v>
      </c>
      <c r="L8381" s="4"/>
    </row>
    <row r="8382" spans="2:12" x14ac:dyDescent="0.3">
      <c r="B8382" s="3" t="s">
        <v>323</v>
      </c>
      <c r="C8382" s="4">
        <v>2022</v>
      </c>
      <c r="D8382" s="3" t="s">
        <v>1454</v>
      </c>
      <c r="E8382" s="4">
        <v>6761708</v>
      </c>
      <c r="F8382" s="4">
        <v>2038222</v>
      </c>
      <c r="G8382" s="4">
        <v>4723486</v>
      </c>
      <c r="H8382" s="4">
        <v>166829</v>
      </c>
      <c r="I8382" s="4">
        <v>0</v>
      </c>
      <c r="J8382" s="4">
        <v>0</v>
      </c>
      <c r="K8382" s="3" t="s">
        <v>1447</v>
      </c>
      <c r="L8382" s="4">
        <v>0.30143596854522553</v>
      </c>
    </row>
    <row r="8383" spans="2:12" x14ac:dyDescent="0.3">
      <c r="B8383" s="3" t="s">
        <v>323</v>
      </c>
      <c r="C8383" s="4">
        <v>2022</v>
      </c>
      <c r="D8383" s="3" t="s">
        <v>1455</v>
      </c>
      <c r="E8383" s="4">
        <v>27136414</v>
      </c>
      <c r="F8383" s="4">
        <v>4845390</v>
      </c>
      <c r="G8383" s="4">
        <v>22291024</v>
      </c>
      <c r="H8383" s="4">
        <v>390553</v>
      </c>
      <c r="I8383" s="4">
        <v>0</v>
      </c>
      <c r="J8383" s="4">
        <v>0</v>
      </c>
      <c r="K8383" s="3" t="s">
        <v>1447</v>
      </c>
      <c r="L8383" s="4">
        <v>0.17855675403537108</v>
      </c>
    </row>
    <row r="8384" spans="2:12" x14ac:dyDescent="0.3">
      <c r="B8384" s="3" t="s">
        <v>323</v>
      </c>
      <c r="C8384" s="4">
        <v>2022</v>
      </c>
      <c r="D8384" s="3" t="s">
        <v>1456</v>
      </c>
      <c r="E8384" s="4">
        <v>19505523</v>
      </c>
      <c r="F8384" s="4">
        <v>8323354</v>
      </c>
      <c r="G8384" s="4">
        <v>11182169</v>
      </c>
      <c r="H8384" s="4">
        <v>575812</v>
      </c>
      <c r="I8384" s="4">
        <v>0</v>
      </c>
      <c r="J8384" s="4">
        <v>0</v>
      </c>
      <c r="K8384" s="3" t="s">
        <v>1447</v>
      </c>
      <c r="L8384" s="4">
        <v>0.42671780705393031</v>
      </c>
    </row>
    <row r="8385" spans="2:12" x14ac:dyDescent="0.3">
      <c r="B8385" s="3" t="s">
        <v>323</v>
      </c>
      <c r="C8385" s="4">
        <v>2022</v>
      </c>
      <c r="D8385" s="3" t="s">
        <v>1457</v>
      </c>
      <c r="E8385" s="4">
        <v>22814260</v>
      </c>
      <c r="F8385" s="4">
        <v>3902359</v>
      </c>
      <c r="G8385" s="4">
        <v>18911901</v>
      </c>
      <c r="H8385" s="4">
        <v>117603</v>
      </c>
      <c r="I8385" s="4">
        <v>0</v>
      </c>
      <c r="J8385" s="4">
        <v>0</v>
      </c>
      <c r="K8385" s="3" t="s">
        <v>1447</v>
      </c>
      <c r="L8385" s="4">
        <v>0.17104911577232837</v>
      </c>
    </row>
    <row r="8386" spans="2:12" x14ac:dyDescent="0.3">
      <c r="B8386" s="3" t="s">
        <v>323</v>
      </c>
      <c r="C8386" s="4">
        <v>2022</v>
      </c>
      <c r="D8386" s="3" t="s">
        <v>1458</v>
      </c>
      <c r="E8386" s="4">
        <v>0</v>
      </c>
      <c r="F8386" s="4"/>
      <c r="G8386" s="4">
        <v>0</v>
      </c>
      <c r="H8386" s="4">
        <v>0</v>
      </c>
      <c r="I8386" s="4">
        <v>0</v>
      </c>
      <c r="J8386" s="4"/>
      <c r="K8386" s="3" t="s">
        <v>1451</v>
      </c>
      <c r="L8386" s="4"/>
    </row>
    <row r="8387" spans="2:12" x14ac:dyDescent="0.3">
      <c r="B8387" s="3" t="s">
        <v>323</v>
      </c>
      <c r="C8387" s="4">
        <v>2023</v>
      </c>
      <c r="D8387" s="3" t="s">
        <v>1446</v>
      </c>
      <c r="E8387" s="4">
        <v>9803302</v>
      </c>
      <c r="F8387" s="4">
        <v>2126653</v>
      </c>
      <c r="G8387" s="4">
        <v>7676649</v>
      </c>
      <c r="H8387" s="4">
        <v>571058</v>
      </c>
      <c r="I8387" s="4">
        <v>0</v>
      </c>
      <c r="J8387" s="4">
        <v>0</v>
      </c>
      <c r="K8387" s="3" t="s">
        <v>1447</v>
      </c>
      <c r="L8387" s="4">
        <v>0.21693231525459483</v>
      </c>
    </row>
    <row r="8388" spans="2:12" x14ac:dyDescent="0.3">
      <c r="B8388" s="3" t="s">
        <v>323</v>
      </c>
      <c r="C8388" s="4">
        <v>2023</v>
      </c>
      <c r="D8388" s="3" t="s">
        <v>1448</v>
      </c>
      <c r="E8388" s="4">
        <v>2302802</v>
      </c>
      <c r="F8388" s="4">
        <v>453316</v>
      </c>
      <c r="G8388" s="4">
        <v>1849486</v>
      </c>
      <c r="H8388" s="4">
        <v>398267</v>
      </c>
      <c r="I8388" s="4">
        <v>0</v>
      </c>
      <c r="J8388" s="4">
        <v>0</v>
      </c>
      <c r="K8388" s="3" t="s">
        <v>1447</v>
      </c>
      <c r="L8388" s="4">
        <v>0.19685409340446985</v>
      </c>
    </row>
    <row r="8389" spans="2:12" x14ac:dyDescent="0.3">
      <c r="B8389" s="3" t="s">
        <v>323</v>
      </c>
      <c r="C8389" s="4">
        <v>2023</v>
      </c>
      <c r="D8389" s="3" t="s">
        <v>1449</v>
      </c>
      <c r="E8389" s="4">
        <v>6746755</v>
      </c>
      <c r="F8389" s="4">
        <v>3738016</v>
      </c>
      <c r="G8389" s="4">
        <v>3008739</v>
      </c>
      <c r="H8389" s="4">
        <v>1027531</v>
      </c>
      <c r="I8389" s="4">
        <v>0</v>
      </c>
      <c r="J8389" s="4">
        <v>0</v>
      </c>
      <c r="K8389" s="3" t="s">
        <v>1447</v>
      </c>
      <c r="L8389" s="4">
        <v>0.55404650087338281</v>
      </c>
    </row>
    <row r="8390" spans="2:12" x14ac:dyDescent="0.3">
      <c r="B8390" s="3" t="s">
        <v>323</v>
      </c>
      <c r="C8390" s="4">
        <v>2023</v>
      </c>
      <c r="D8390" s="3" t="s">
        <v>1450</v>
      </c>
      <c r="E8390" s="4">
        <v>13010865</v>
      </c>
      <c r="F8390" s="4"/>
      <c r="G8390" s="4">
        <v>13010865</v>
      </c>
      <c r="H8390" s="4">
        <v>11031</v>
      </c>
      <c r="I8390" s="4">
        <v>13010865</v>
      </c>
      <c r="J8390" s="4"/>
      <c r="K8390" s="3" t="s">
        <v>1451</v>
      </c>
      <c r="L8390" s="4"/>
    </row>
    <row r="8391" spans="2:12" x14ac:dyDescent="0.3">
      <c r="B8391" s="3" t="s">
        <v>323</v>
      </c>
      <c r="C8391" s="4">
        <v>2023</v>
      </c>
      <c r="D8391" s="3" t="s">
        <v>1452</v>
      </c>
      <c r="E8391" s="4">
        <v>0</v>
      </c>
      <c r="F8391" s="4">
        <v>0</v>
      </c>
      <c r="G8391" s="4">
        <v>0</v>
      </c>
      <c r="H8391" s="4">
        <v>0</v>
      </c>
      <c r="I8391" s="4">
        <v>0</v>
      </c>
      <c r="J8391" s="4">
        <v>0</v>
      </c>
      <c r="K8391" s="3" t="s">
        <v>1447</v>
      </c>
      <c r="L8391" s="4"/>
    </row>
    <row r="8392" spans="2:12" x14ac:dyDescent="0.3">
      <c r="B8392" s="3" t="s">
        <v>323</v>
      </c>
      <c r="C8392" s="4">
        <v>2023</v>
      </c>
      <c r="D8392" s="3" t="s">
        <v>1453</v>
      </c>
      <c r="E8392" s="4">
        <v>0</v>
      </c>
      <c r="F8392" s="4">
        <v>0</v>
      </c>
      <c r="G8392" s="4">
        <v>0</v>
      </c>
      <c r="H8392" s="4">
        <v>0</v>
      </c>
      <c r="I8392" s="4">
        <v>0</v>
      </c>
      <c r="J8392" s="4">
        <v>0</v>
      </c>
      <c r="K8392" s="3" t="s">
        <v>1451</v>
      </c>
      <c r="L8392" s="4"/>
    </row>
    <row r="8393" spans="2:12" x14ac:dyDescent="0.3">
      <c r="B8393" s="3" t="s">
        <v>323</v>
      </c>
      <c r="C8393" s="4">
        <v>2023</v>
      </c>
      <c r="D8393" s="3" t="s">
        <v>1454</v>
      </c>
      <c r="E8393" s="4">
        <v>4739048</v>
      </c>
      <c r="F8393" s="4">
        <v>2191077</v>
      </c>
      <c r="G8393" s="4">
        <v>2547971</v>
      </c>
      <c r="H8393" s="4">
        <v>26461</v>
      </c>
      <c r="I8393" s="4">
        <v>0</v>
      </c>
      <c r="J8393" s="4">
        <v>0</v>
      </c>
      <c r="K8393" s="3" t="s">
        <v>1447</v>
      </c>
      <c r="L8393" s="4">
        <v>0.46234539088863419</v>
      </c>
    </row>
    <row r="8394" spans="2:12" x14ac:dyDescent="0.3">
      <c r="B8394" s="3" t="s">
        <v>323</v>
      </c>
      <c r="C8394" s="4">
        <v>2023</v>
      </c>
      <c r="D8394" s="3" t="s">
        <v>1455</v>
      </c>
      <c r="E8394" s="4">
        <v>27204806</v>
      </c>
      <c r="F8394" s="4">
        <v>5212999</v>
      </c>
      <c r="G8394" s="4">
        <v>21991807</v>
      </c>
      <c r="H8394" s="4">
        <v>68392</v>
      </c>
      <c r="I8394" s="4">
        <v>0</v>
      </c>
      <c r="J8394" s="4">
        <v>0</v>
      </c>
      <c r="K8394" s="3" t="s">
        <v>1447</v>
      </c>
      <c r="L8394" s="4">
        <v>0.19162051734535435</v>
      </c>
    </row>
    <row r="8395" spans="2:12" x14ac:dyDescent="0.3">
      <c r="B8395" s="3" t="s">
        <v>323</v>
      </c>
      <c r="C8395" s="4">
        <v>2023</v>
      </c>
      <c r="D8395" s="3" t="s">
        <v>1456</v>
      </c>
      <c r="E8395" s="4">
        <v>20929135</v>
      </c>
      <c r="F8395" s="4">
        <v>9778536</v>
      </c>
      <c r="G8395" s="4">
        <v>11150599</v>
      </c>
      <c r="H8395" s="4">
        <v>1571155</v>
      </c>
      <c r="I8395" s="4">
        <v>0</v>
      </c>
      <c r="J8395" s="4">
        <v>0</v>
      </c>
      <c r="K8395" s="3" t="s">
        <v>1447</v>
      </c>
      <c r="L8395" s="4">
        <v>0.46722122056167159</v>
      </c>
    </row>
    <row r="8396" spans="2:12" x14ac:dyDescent="0.3">
      <c r="B8396" s="3" t="s">
        <v>323</v>
      </c>
      <c r="C8396" s="4">
        <v>2023</v>
      </c>
      <c r="D8396" s="3" t="s">
        <v>1457</v>
      </c>
      <c r="E8396" s="4">
        <v>23343083</v>
      </c>
      <c r="F8396" s="4">
        <v>4260368</v>
      </c>
      <c r="G8396" s="4">
        <v>19082715</v>
      </c>
      <c r="H8396" s="4">
        <v>440180</v>
      </c>
      <c r="I8396" s="4">
        <v>0</v>
      </c>
      <c r="J8396" s="4">
        <v>0</v>
      </c>
      <c r="K8396" s="3" t="s">
        <v>1447</v>
      </c>
      <c r="L8396" s="4">
        <v>0.18251093910774338</v>
      </c>
    </row>
    <row r="8397" spans="2:12" x14ac:dyDescent="0.3">
      <c r="B8397" s="3" t="s">
        <v>323</v>
      </c>
      <c r="C8397" s="4">
        <v>2023</v>
      </c>
      <c r="D8397" s="3" t="s">
        <v>1458</v>
      </c>
      <c r="E8397" s="4">
        <v>0</v>
      </c>
      <c r="F8397" s="4"/>
      <c r="G8397" s="4">
        <v>0</v>
      </c>
      <c r="H8397" s="4">
        <v>0</v>
      </c>
      <c r="I8397" s="4">
        <v>0</v>
      </c>
      <c r="J8397" s="4"/>
      <c r="K8397" s="3" t="s">
        <v>1451</v>
      </c>
      <c r="L8397" s="4"/>
    </row>
    <row r="8398" spans="2:12" x14ac:dyDescent="0.3">
      <c r="B8398" s="3" t="s">
        <v>323</v>
      </c>
      <c r="C8398" s="4">
        <v>2024</v>
      </c>
      <c r="D8398" s="3" t="s">
        <v>1446</v>
      </c>
      <c r="E8398" s="4">
        <v>18661458</v>
      </c>
      <c r="F8398" s="4">
        <v>2371725</v>
      </c>
      <c r="G8398" s="4">
        <v>16289733</v>
      </c>
      <c r="H8398" s="4">
        <v>8930928</v>
      </c>
      <c r="I8398" s="4">
        <v>42068000</v>
      </c>
      <c r="J8398" s="4">
        <v>805400</v>
      </c>
      <c r="K8398" s="3" t="s">
        <v>1447</v>
      </c>
      <c r="L8398" s="4">
        <v>0.12709215968012788</v>
      </c>
    </row>
    <row r="8399" spans="2:12" x14ac:dyDescent="0.3">
      <c r="B8399" s="3" t="s">
        <v>323</v>
      </c>
      <c r="C8399" s="4">
        <v>2024</v>
      </c>
      <c r="D8399" s="3" t="s">
        <v>1448</v>
      </c>
      <c r="E8399" s="4">
        <v>2366397</v>
      </c>
      <c r="F8399" s="4">
        <v>490482</v>
      </c>
      <c r="G8399" s="4">
        <v>1875915</v>
      </c>
      <c r="H8399" s="4">
        <v>63595</v>
      </c>
      <c r="I8399" s="4">
        <v>7000000</v>
      </c>
      <c r="J8399" s="4">
        <v>107700</v>
      </c>
      <c r="K8399" s="3" t="s">
        <v>1447</v>
      </c>
      <c r="L8399" s="4">
        <v>0.20726953254251082</v>
      </c>
    </row>
    <row r="8400" spans="2:12" x14ac:dyDescent="0.3">
      <c r="B8400" s="3" t="s">
        <v>323</v>
      </c>
      <c r="C8400" s="4">
        <v>2024</v>
      </c>
      <c r="D8400" s="3" t="s">
        <v>1449</v>
      </c>
      <c r="E8400" s="4">
        <v>6604517</v>
      </c>
      <c r="F8400" s="4">
        <v>3196394</v>
      </c>
      <c r="G8400" s="4">
        <v>3408123</v>
      </c>
      <c r="H8400" s="4">
        <v>822286</v>
      </c>
      <c r="I8400" s="4">
        <v>6917000</v>
      </c>
      <c r="J8400" s="4">
        <v>382700</v>
      </c>
      <c r="K8400" s="3" t="s">
        <v>1447</v>
      </c>
      <c r="L8400" s="4">
        <v>0.48397089446510622</v>
      </c>
    </row>
    <row r="8401" spans="2:12" x14ac:dyDescent="0.3">
      <c r="B8401" s="3" t="s">
        <v>323</v>
      </c>
      <c r="C8401" s="4">
        <v>2024</v>
      </c>
      <c r="D8401" s="3" t="s">
        <v>1450</v>
      </c>
      <c r="E8401" s="4">
        <v>12817786</v>
      </c>
      <c r="F8401" s="4"/>
      <c r="G8401" s="4">
        <v>12817786</v>
      </c>
      <c r="H8401" s="4">
        <v>0</v>
      </c>
      <c r="I8401" s="4">
        <v>12817786</v>
      </c>
      <c r="J8401" s="4"/>
      <c r="K8401" s="3" t="s">
        <v>1451</v>
      </c>
      <c r="L8401" s="4"/>
    </row>
    <row r="8402" spans="2:12" x14ac:dyDescent="0.3">
      <c r="B8402" s="3" t="s">
        <v>323</v>
      </c>
      <c r="C8402" s="4">
        <v>2024</v>
      </c>
      <c r="D8402" s="3" t="s">
        <v>1452</v>
      </c>
      <c r="E8402" s="4">
        <v>0</v>
      </c>
      <c r="F8402" s="4">
        <v>0</v>
      </c>
      <c r="G8402" s="4">
        <v>0</v>
      </c>
      <c r="H8402" s="4">
        <v>0</v>
      </c>
      <c r="I8402" s="4">
        <v>0</v>
      </c>
      <c r="J8402" s="4">
        <v>0</v>
      </c>
      <c r="K8402" s="3"/>
      <c r="L8402" s="4"/>
    </row>
    <row r="8403" spans="2:12" x14ac:dyDescent="0.3">
      <c r="B8403" s="3" t="s">
        <v>323</v>
      </c>
      <c r="C8403" s="4">
        <v>2024</v>
      </c>
      <c r="D8403" s="3" t="s">
        <v>1453</v>
      </c>
      <c r="E8403" s="4">
        <v>0</v>
      </c>
      <c r="F8403" s="4">
        <v>0</v>
      </c>
      <c r="G8403" s="4">
        <v>0</v>
      </c>
      <c r="H8403" s="4">
        <v>0</v>
      </c>
      <c r="I8403" s="4">
        <v>0</v>
      </c>
      <c r="J8403" s="4">
        <v>0</v>
      </c>
      <c r="K8403" s="3" t="s">
        <v>1451</v>
      </c>
      <c r="L8403" s="4"/>
    </row>
    <row r="8404" spans="2:12" x14ac:dyDescent="0.3">
      <c r="B8404" s="3" t="s">
        <v>323</v>
      </c>
      <c r="C8404" s="4">
        <v>2024</v>
      </c>
      <c r="D8404" s="3" t="s">
        <v>1454</v>
      </c>
      <c r="E8404" s="4">
        <v>5120504</v>
      </c>
      <c r="F8404" s="4">
        <v>2614466</v>
      </c>
      <c r="G8404" s="4">
        <v>2506038</v>
      </c>
      <c r="H8404" s="4">
        <v>561039</v>
      </c>
      <c r="I8404" s="4">
        <v>7504000</v>
      </c>
      <c r="J8404" s="4">
        <v>184900</v>
      </c>
      <c r="K8404" s="3" t="s">
        <v>1447</v>
      </c>
      <c r="L8404" s="4">
        <v>0.51058762965520577</v>
      </c>
    </row>
    <row r="8405" spans="2:12" x14ac:dyDescent="0.3">
      <c r="B8405" s="3" t="s">
        <v>323</v>
      </c>
      <c r="C8405" s="4">
        <v>2024</v>
      </c>
      <c r="D8405" s="3" t="s">
        <v>1455</v>
      </c>
      <c r="E8405" s="4">
        <v>27319723</v>
      </c>
      <c r="F8405" s="4">
        <v>5534997</v>
      </c>
      <c r="G8405" s="4">
        <v>21784726</v>
      </c>
      <c r="H8405" s="4">
        <v>216448</v>
      </c>
      <c r="I8405" s="4">
        <v>27000000</v>
      </c>
      <c r="J8405" s="4">
        <v>450000</v>
      </c>
      <c r="K8405" s="3" t="s">
        <v>1447</v>
      </c>
      <c r="L8405" s="4">
        <v>0.2026007730751882</v>
      </c>
    </row>
    <row r="8406" spans="2:12" x14ac:dyDescent="0.3">
      <c r="B8406" s="3" t="s">
        <v>323</v>
      </c>
      <c r="C8406" s="4">
        <v>2024</v>
      </c>
      <c r="D8406" s="3" t="s">
        <v>1456</v>
      </c>
      <c r="E8406" s="4">
        <v>22304691</v>
      </c>
      <c r="F8406" s="4">
        <v>10785865</v>
      </c>
      <c r="G8406" s="4">
        <v>11518826</v>
      </c>
      <c r="H8406" s="4">
        <v>1536678</v>
      </c>
      <c r="I8406" s="4">
        <v>34500000</v>
      </c>
      <c r="J8406" s="4">
        <v>55000</v>
      </c>
      <c r="K8406" s="3" t="s">
        <v>1447</v>
      </c>
      <c r="L8406" s="4">
        <v>0.48356935319121885</v>
      </c>
    </row>
    <row r="8407" spans="2:12" x14ac:dyDescent="0.3">
      <c r="B8407" s="3" t="s">
        <v>323</v>
      </c>
      <c r="C8407" s="4">
        <v>2024</v>
      </c>
      <c r="D8407" s="3" t="s">
        <v>1457</v>
      </c>
      <c r="E8407" s="4">
        <v>23679310</v>
      </c>
      <c r="F8407" s="4">
        <v>4573206</v>
      </c>
      <c r="G8407" s="4">
        <v>19106104</v>
      </c>
      <c r="H8407" s="4">
        <v>391666</v>
      </c>
      <c r="I8407" s="4">
        <v>63087000</v>
      </c>
      <c r="J8407" s="4">
        <v>1019500</v>
      </c>
      <c r="K8407" s="3" t="s">
        <v>1447</v>
      </c>
      <c r="L8407" s="4">
        <v>0.19313088092516209</v>
      </c>
    </row>
    <row r="8408" spans="2:12" x14ac:dyDescent="0.3">
      <c r="B8408" s="3" t="s">
        <v>323</v>
      </c>
      <c r="C8408" s="4">
        <v>2024</v>
      </c>
      <c r="D8408" s="3" t="s">
        <v>1458</v>
      </c>
      <c r="E8408" s="4">
        <v>0</v>
      </c>
      <c r="F8408" s="4"/>
      <c r="G8408" s="4">
        <v>0</v>
      </c>
      <c r="H8408" s="4">
        <v>0</v>
      </c>
      <c r="I8408" s="4">
        <v>0</v>
      </c>
      <c r="J8408" s="4"/>
      <c r="K8408" s="3" t="s">
        <v>1451</v>
      </c>
      <c r="L8408" s="4"/>
    </row>
    <row r="8409" spans="2:12" x14ac:dyDescent="0.3">
      <c r="B8409" s="3" t="s">
        <v>325</v>
      </c>
      <c r="C8409" s="4">
        <v>2019</v>
      </c>
      <c r="D8409" s="3" t="s">
        <v>1446</v>
      </c>
      <c r="E8409" s="4">
        <v>29575902</v>
      </c>
      <c r="F8409" s="4">
        <v>7393362</v>
      </c>
      <c r="G8409" s="4">
        <v>22182540</v>
      </c>
      <c r="H8409" s="4">
        <v>15455026</v>
      </c>
      <c r="I8409" s="4">
        <v>35159371</v>
      </c>
      <c r="J8409" s="4">
        <v>703187</v>
      </c>
      <c r="K8409" s="3" t="s">
        <v>1459</v>
      </c>
      <c r="L8409" s="4">
        <v>0.24997925676112939</v>
      </c>
    </row>
    <row r="8410" spans="2:12" x14ac:dyDescent="0.3">
      <c r="B8410" s="3" t="s">
        <v>325</v>
      </c>
      <c r="C8410" s="4">
        <v>2019</v>
      </c>
      <c r="D8410" s="3" t="s">
        <v>1448</v>
      </c>
      <c r="E8410" s="4">
        <v>18580730</v>
      </c>
      <c r="F8410" s="4">
        <v>6587315</v>
      </c>
      <c r="G8410" s="4">
        <v>11993415</v>
      </c>
      <c r="H8410" s="4">
        <v>1926560</v>
      </c>
      <c r="I8410" s="4">
        <v>34477715</v>
      </c>
      <c r="J8410" s="4">
        <v>396843</v>
      </c>
      <c r="K8410" s="3" t="s">
        <v>1459</v>
      </c>
      <c r="L8410" s="4">
        <v>0.35452401493375124</v>
      </c>
    </row>
    <row r="8411" spans="2:12" x14ac:dyDescent="0.3">
      <c r="B8411" s="3" t="s">
        <v>325</v>
      </c>
      <c r="C8411" s="4">
        <v>2019</v>
      </c>
      <c r="D8411" s="3" t="s">
        <v>1449</v>
      </c>
      <c r="E8411" s="4">
        <v>11669669</v>
      </c>
      <c r="F8411" s="4">
        <v>6142905</v>
      </c>
      <c r="G8411" s="4">
        <v>5526764</v>
      </c>
      <c r="H8411" s="4">
        <v>890991</v>
      </c>
      <c r="I8411" s="4">
        <v>4929187</v>
      </c>
      <c r="J8411" s="4">
        <v>355128</v>
      </c>
      <c r="K8411" s="3" t="s">
        <v>1459</v>
      </c>
      <c r="L8411" s="4">
        <v>0.52639924919892755</v>
      </c>
    </row>
    <row r="8412" spans="2:12" x14ac:dyDescent="0.3">
      <c r="B8412" s="3" t="s">
        <v>325</v>
      </c>
      <c r="C8412" s="4">
        <v>2019</v>
      </c>
      <c r="D8412" s="3" t="s">
        <v>1450</v>
      </c>
      <c r="E8412" s="4">
        <v>14291854</v>
      </c>
      <c r="F8412" s="4"/>
      <c r="G8412" s="4">
        <v>14291854</v>
      </c>
      <c r="H8412" s="4">
        <v>0</v>
      </c>
      <c r="I8412" s="4">
        <v>14291854</v>
      </c>
      <c r="J8412" s="4"/>
      <c r="K8412" s="3" t="s">
        <v>1451</v>
      </c>
      <c r="L8412" s="4"/>
    </row>
    <row r="8413" spans="2:12" x14ac:dyDescent="0.3">
      <c r="B8413" s="3" t="s">
        <v>325</v>
      </c>
      <c r="C8413" s="4">
        <v>2019</v>
      </c>
      <c r="D8413" s="3" t="s">
        <v>1452</v>
      </c>
      <c r="E8413" s="4">
        <v>0</v>
      </c>
      <c r="F8413" s="4">
        <v>0</v>
      </c>
      <c r="G8413" s="4">
        <v>0</v>
      </c>
      <c r="H8413" s="4">
        <v>0</v>
      </c>
      <c r="I8413" s="4">
        <v>0</v>
      </c>
      <c r="J8413" s="4">
        <v>0</v>
      </c>
      <c r="K8413" s="3" t="s">
        <v>1451</v>
      </c>
      <c r="L8413" s="4"/>
    </row>
    <row r="8414" spans="2:12" x14ac:dyDescent="0.3">
      <c r="B8414" s="3" t="s">
        <v>325</v>
      </c>
      <c r="C8414" s="4">
        <v>2019</v>
      </c>
      <c r="D8414" s="3" t="s">
        <v>1453</v>
      </c>
      <c r="E8414" s="4">
        <v>0</v>
      </c>
      <c r="F8414" s="4">
        <v>0</v>
      </c>
      <c r="G8414" s="4">
        <v>0</v>
      </c>
      <c r="H8414" s="4">
        <v>0</v>
      </c>
      <c r="I8414" s="4">
        <v>0</v>
      </c>
      <c r="J8414" s="4">
        <v>0</v>
      </c>
      <c r="K8414" s="3" t="s">
        <v>1451</v>
      </c>
      <c r="L8414" s="4"/>
    </row>
    <row r="8415" spans="2:12" x14ac:dyDescent="0.3">
      <c r="B8415" s="3" t="s">
        <v>325</v>
      </c>
      <c r="C8415" s="4">
        <v>2019</v>
      </c>
      <c r="D8415" s="3" t="s">
        <v>1454</v>
      </c>
      <c r="E8415" s="4">
        <v>15089494</v>
      </c>
      <c r="F8415" s="4">
        <v>5793842</v>
      </c>
      <c r="G8415" s="4">
        <v>9295652</v>
      </c>
      <c r="H8415" s="4">
        <v>1403734</v>
      </c>
      <c r="I8415" s="4">
        <v>19904868</v>
      </c>
      <c r="J8415" s="4">
        <v>0</v>
      </c>
      <c r="K8415" s="3" t="s">
        <v>1459</v>
      </c>
      <c r="L8415" s="4">
        <v>0.38396529399859264</v>
      </c>
    </row>
    <row r="8416" spans="2:12" x14ac:dyDescent="0.3">
      <c r="B8416" s="3" t="s">
        <v>325</v>
      </c>
      <c r="C8416" s="4">
        <v>2019</v>
      </c>
      <c r="D8416" s="3" t="s">
        <v>1455</v>
      </c>
      <c r="E8416" s="4">
        <v>9468336</v>
      </c>
      <c r="F8416" s="4">
        <v>3871984</v>
      </c>
      <c r="G8416" s="4">
        <v>5596352</v>
      </c>
      <c r="H8416" s="4">
        <v>555604</v>
      </c>
      <c r="I8416" s="4">
        <v>17180884</v>
      </c>
      <c r="J8416" s="4">
        <v>208278</v>
      </c>
      <c r="K8416" s="3" t="s">
        <v>1459</v>
      </c>
      <c r="L8416" s="4">
        <v>0.40894028264311699</v>
      </c>
    </row>
    <row r="8417" spans="2:12" x14ac:dyDescent="0.3">
      <c r="B8417" s="3" t="s">
        <v>325</v>
      </c>
      <c r="C8417" s="4">
        <v>2019</v>
      </c>
      <c r="D8417" s="3" t="s">
        <v>1456</v>
      </c>
      <c r="E8417" s="4">
        <v>31193251</v>
      </c>
      <c r="F8417" s="4">
        <v>10941874</v>
      </c>
      <c r="G8417" s="4">
        <v>20251377</v>
      </c>
      <c r="H8417" s="4">
        <v>1402612</v>
      </c>
      <c r="I8417" s="4">
        <v>47738544</v>
      </c>
      <c r="J8417" s="4">
        <v>249190</v>
      </c>
      <c r="K8417" s="3" t="s">
        <v>1447</v>
      </c>
      <c r="L8417" s="4">
        <v>0.35077696774856842</v>
      </c>
    </row>
    <row r="8418" spans="2:12" x14ac:dyDescent="0.3">
      <c r="B8418" s="3" t="s">
        <v>325</v>
      </c>
      <c r="C8418" s="4">
        <v>2019</v>
      </c>
      <c r="D8418" s="3" t="s">
        <v>1457</v>
      </c>
      <c r="E8418" s="4">
        <v>16572329</v>
      </c>
      <c r="F8418" s="4">
        <v>6118354</v>
      </c>
      <c r="G8418" s="4">
        <v>10453975</v>
      </c>
      <c r="H8418" s="4">
        <v>805205</v>
      </c>
      <c r="I8418" s="4">
        <v>31235637</v>
      </c>
      <c r="J8418" s="4">
        <v>337245</v>
      </c>
      <c r="K8418" s="3" t="s">
        <v>1447</v>
      </c>
      <c r="L8418" s="4">
        <v>0.369190956805166</v>
      </c>
    </row>
    <row r="8419" spans="2:12" x14ac:dyDescent="0.3">
      <c r="B8419" s="3" t="s">
        <v>325</v>
      </c>
      <c r="C8419" s="4">
        <v>2019</v>
      </c>
      <c r="D8419" s="3" t="s">
        <v>1458</v>
      </c>
      <c r="E8419" s="4">
        <v>1148631</v>
      </c>
      <c r="F8419" s="4"/>
      <c r="G8419" s="4">
        <v>1148631</v>
      </c>
      <c r="H8419" s="4">
        <v>-14167515</v>
      </c>
      <c r="I8419" s="4">
        <v>1148631</v>
      </c>
      <c r="J8419" s="4"/>
      <c r="K8419" s="3" t="s">
        <v>1451</v>
      </c>
      <c r="L8419" s="4"/>
    </row>
    <row r="8420" spans="2:12" x14ac:dyDescent="0.3">
      <c r="B8420" s="3" t="s">
        <v>325</v>
      </c>
      <c r="C8420" s="4">
        <v>2020</v>
      </c>
      <c r="D8420" s="3" t="s">
        <v>1446</v>
      </c>
      <c r="E8420" s="4">
        <v>30060938</v>
      </c>
      <c r="F8420" s="4">
        <v>7927858</v>
      </c>
      <c r="G8420" s="4">
        <v>22133080</v>
      </c>
      <c r="H8420" s="4">
        <v>681076</v>
      </c>
      <c r="I8420" s="4">
        <v>48987300</v>
      </c>
      <c r="J8420" s="4">
        <v>1959492</v>
      </c>
      <c r="K8420" s="3" t="s">
        <v>1459</v>
      </c>
      <c r="L8420" s="4">
        <v>0.26372623502300563</v>
      </c>
    </row>
    <row r="8421" spans="2:12" x14ac:dyDescent="0.3">
      <c r="B8421" s="3" t="s">
        <v>325</v>
      </c>
      <c r="C8421" s="4">
        <v>2020</v>
      </c>
      <c r="D8421" s="3" t="s">
        <v>1448</v>
      </c>
      <c r="E8421" s="4">
        <v>18664636</v>
      </c>
      <c r="F8421" s="4">
        <v>6845610</v>
      </c>
      <c r="G8421" s="4">
        <v>11819026</v>
      </c>
      <c r="H8421" s="4">
        <v>83906</v>
      </c>
      <c r="I8421" s="4">
        <v>54190287</v>
      </c>
      <c r="J8421" s="4">
        <v>1823324</v>
      </c>
      <c r="K8421" s="3" t="s">
        <v>1459</v>
      </c>
      <c r="L8421" s="4">
        <v>0.36676900637119308</v>
      </c>
    </row>
    <row r="8422" spans="2:12" x14ac:dyDescent="0.3">
      <c r="B8422" s="3" t="s">
        <v>325</v>
      </c>
      <c r="C8422" s="4">
        <v>2020</v>
      </c>
      <c r="D8422" s="3" t="s">
        <v>1449</v>
      </c>
      <c r="E8422" s="4">
        <v>11944207</v>
      </c>
      <c r="F8422" s="4">
        <v>6419443</v>
      </c>
      <c r="G8422" s="4">
        <v>5524764</v>
      </c>
      <c r="H8422" s="4">
        <v>695154</v>
      </c>
      <c r="I8422" s="4">
        <v>4837270</v>
      </c>
      <c r="J8422" s="4">
        <v>345094</v>
      </c>
      <c r="K8422" s="3" t="s">
        <v>1459</v>
      </c>
      <c r="L8422" s="4">
        <v>0.53745242358910894</v>
      </c>
    </row>
    <row r="8423" spans="2:12" x14ac:dyDescent="0.3">
      <c r="B8423" s="3" t="s">
        <v>325</v>
      </c>
      <c r="C8423" s="4">
        <v>2020</v>
      </c>
      <c r="D8423" s="3" t="s">
        <v>1450</v>
      </c>
      <c r="E8423" s="4">
        <v>14291855</v>
      </c>
      <c r="F8423" s="4"/>
      <c r="G8423" s="4">
        <v>14291855</v>
      </c>
      <c r="H8423" s="4">
        <v>0</v>
      </c>
      <c r="I8423" s="4">
        <v>14291855</v>
      </c>
      <c r="J8423" s="4"/>
      <c r="K8423" s="3" t="s">
        <v>1451</v>
      </c>
      <c r="L8423" s="4"/>
    </row>
    <row r="8424" spans="2:12" x14ac:dyDescent="0.3">
      <c r="B8424" s="3" t="s">
        <v>325</v>
      </c>
      <c r="C8424" s="4">
        <v>2020</v>
      </c>
      <c r="D8424" s="3" t="s">
        <v>1452</v>
      </c>
      <c r="E8424" s="4">
        <v>0</v>
      </c>
      <c r="F8424" s="4">
        <v>0</v>
      </c>
      <c r="G8424" s="4">
        <v>0</v>
      </c>
      <c r="H8424" s="4">
        <v>0</v>
      </c>
      <c r="I8424" s="4">
        <v>0</v>
      </c>
      <c r="J8424" s="4">
        <v>0</v>
      </c>
      <c r="K8424" s="3" t="s">
        <v>1459</v>
      </c>
      <c r="L8424" s="4"/>
    </row>
    <row r="8425" spans="2:12" x14ac:dyDescent="0.3">
      <c r="B8425" s="3" t="s">
        <v>325</v>
      </c>
      <c r="C8425" s="4">
        <v>2020</v>
      </c>
      <c r="D8425" s="3" t="s">
        <v>1453</v>
      </c>
      <c r="E8425" s="4">
        <v>0</v>
      </c>
      <c r="F8425" s="4">
        <v>0</v>
      </c>
      <c r="G8425" s="4">
        <v>0</v>
      </c>
      <c r="H8425" s="4">
        <v>0</v>
      </c>
      <c r="I8425" s="4">
        <v>0</v>
      </c>
      <c r="J8425" s="4">
        <v>0</v>
      </c>
      <c r="K8425" s="3" t="s">
        <v>1451</v>
      </c>
      <c r="L8425" s="4"/>
    </row>
    <row r="8426" spans="2:12" x14ac:dyDescent="0.3">
      <c r="B8426" s="3" t="s">
        <v>325</v>
      </c>
      <c r="C8426" s="4">
        <v>2020</v>
      </c>
      <c r="D8426" s="3" t="s">
        <v>1454</v>
      </c>
      <c r="E8426" s="4">
        <v>16220914</v>
      </c>
      <c r="F8426" s="4">
        <v>6236591</v>
      </c>
      <c r="G8426" s="4">
        <v>9984323</v>
      </c>
      <c r="H8426" s="4">
        <v>1138215</v>
      </c>
      <c r="I8426" s="4">
        <v>6850000</v>
      </c>
      <c r="J8426" s="4">
        <v>489286</v>
      </c>
      <c r="K8426" s="3" t="s">
        <v>1459</v>
      </c>
      <c r="L8426" s="4">
        <v>0.38447839622354202</v>
      </c>
    </row>
    <row r="8427" spans="2:12" x14ac:dyDescent="0.3">
      <c r="B8427" s="3" t="s">
        <v>325</v>
      </c>
      <c r="C8427" s="4">
        <v>2020</v>
      </c>
      <c r="D8427" s="3" t="s">
        <v>1455</v>
      </c>
      <c r="E8427" s="4">
        <v>9509520</v>
      </c>
      <c r="F8427" s="4">
        <v>4014655</v>
      </c>
      <c r="G8427" s="4">
        <v>5494865</v>
      </c>
      <c r="H8427" s="4">
        <v>41184</v>
      </c>
      <c r="I8427" s="4">
        <v>47520228</v>
      </c>
      <c r="J8427" s="4">
        <v>1500008</v>
      </c>
      <c r="K8427" s="3" t="s">
        <v>1459</v>
      </c>
      <c r="L8427" s="4">
        <v>0.42217220217213908</v>
      </c>
    </row>
    <row r="8428" spans="2:12" x14ac:dyDescent="0.3">
      <c r="B8428" s="3" t="s">
        <v>325</v>
      </c>
      <c r="C8428" s="4">
        <v>2020</v>
      </c>
      <c r="D8428" s="3" t="s">
        <v>1456</v>
      </c>
      <c r="E8428" s="4">
        <v>31956713</v>
      </c>
      <c r="F8428" s="4">
        <v>11422041</v>
      </c>
      <c r="G8428" s="4">
        <v>20534672</v>
      </c>
      <c r="H8428" s="4">
        <v>852382</v>
      </c>
      <c r="I8428" s="4">
        <v>61071835</v>
      </c>
      <c r="J8428" s="4">
        <v>1174100</v>
      </c>
      <c r="K8428" s="3" t="s">
        <v>1459</v>
      </c>
      <c r="L8428" s="4">
        <v>0.35742227306043645</v>
      </c>
    </row>
    <row r="8429" spans="2:12" x14ac:dyDescent="0.3">
      <c r="B8429" s="3" t="s">
        <v>325</v>
      </c>
      <c r="C8429" s="4">
        <v>2020</v>
      </c>
      <c r="D8429" s="3" t="s">
        <v>1457</v>
      </c>
      <c r="E8429" s="4">
        <v>16822928</v>
      </c>
      <c r="F8429" s="4">
        <v>6342092</v>
      </c>
      <c r="G8429" s="4">
        <v>10480836</v>
      </c>
      <c r="H8429" s="4">
        <v>250603</v>
      </c>
      <c r="I8429" s="4">
        <v>53849644</v>
      </c>
      <c r="J8429" s="4">
        <v>1558764</v>
      </c>
      <c r="K8429" s="3" t="s">
        <v>1459</v>
      </c>
      <c r="L8429" s="4">
        <v>0.37699097327171582</v>
      </c>
    </row>
    <row r="8430" spans="2:12" x14ac:dyDescent="0.3">
      <c r="B8430" s="3" t="s">
        <v>325</v>
      </c>
      <c r="C8430" s="4">
        <v>2020</v>
      </c>
      <c r="D8430" s="3" t="s">
        <v>1458</v>
      </c>
      <c r="E8430" s="4">
        <v>1791010</v>
      </c>
      <c r="F8430" s="4"/>
      <c r="G8430" s="4">
        <v>1791010</v>
      </c>
      <c r="H8430" s="4">
        <v>658644</v>
      </c>
      <c r="I8430" s="4">
        <v>1791010</v>
      </c>
      <c r="J8430" s="4"/>
      <c r="K8430" s="3" t="s">
        <v>1451</v>
      </c>
      <c r="L8430" s="4"/>
    </row>
    <row r="8431" spans="2:12" x14ac:dyDescent="0.3">
      <c r="B8431" s="3" t="s">
        <v>325</v>
      </c>
      <c r="C8431" s="4">
        <v>2021</v>
      </c>
      <c r="D8431" s="3" t="s">
        <v>1446</v>
      </c>
      <c r="E8431" s="4">
        <v>30170755</v>
      </c>
      <c r="F8431" s="4">
        <v>8645894</v>
      </c>
      <c r="G8431" s="4">
        <v>21524861</v>
      </c>
      <c r="H8431" s="4">
        <v>109822</v>
      </c>
      <c r="I8431" s="4">
        <v>50458446</v>
      </c>
      <c r="J8431" s="4">
        <v>1940709</v>
      </c>
      <c r="K8431" s="3" t="s">
        <v>1459</v>
      </c>
      <c r="L8431" s="4">
        <v>0.28656538426035411</v>
      </c>
    </row>
    <row r="8432" spans="2:12" x14ac:dyDescent="0.3">
      <c r="B8432" s="3" t="s">
        <v>325</v>
      </c>
      <c r="C8432" s="4">
        <v>2021</v>
      </c>
      <c r="D8432" s="3" t="s">
        <v>1448</v>
      </c>
      <c r="E8432" s="4">
        <v>18897623</v>
      </c>
      <c r="F8432" s="4">
        <v>7107010</v>
      </c>
      <c r="G8432" s="4">
        <v>11790613</v>
      </c>
      <c r="H8432" s="4">
        <v>232983</v>
      </c>
      <c r="I8432" s="4">
        <v>55502950</v>
      </c>
      <c r="J8432" s="4">
        <v>1968865</v>
      </c>
      <c r="K8432" s="3" t="s">
        <v>1459</v>
      </c>
      <c r="L8432" s="4">
        <v>0.37607957360563282</v>
      </c>
    </row>
    <row r="8433" spans="2:12" x14ac:dyDescent="0.3">
      <c r="B8433" s="3" t="s">
        <v>325</v>
      </c>
      <c r="C8433" s="4">
        <v>2021</v>
      </c>
      <c r="D8433" s="3" t="s">
        <v>1449</v>
      </c>
      <c r="E8433" s="4">
        <v>11894579</v>
      </c>
      <c r="F8433" s="4">
        <v>6378498</v>
      </c>
      <c r="G8433" s="4">
        <v>5516081</v>
      </c>
      <c r="H8433" s="4">
        <v>613032</v>
      </c>
      <c r="I8433" s="4">
        <v>8303828</v>
      </c>
      <c r="J8433" s="4">
        <v>791972</v>
      </c>
      <c r="K8433" s="3" t="s">
        <v>1459</v>
      </c>
      <c r="L8433" s="4">
        <v>0.53625252310317162</v>
      </c>
    </row>
    <row r="8434" spans="2:12" x14ac:dyDescent="0.3">
      <c r="B8434" s="3" t="s">
        <v>325</v>
      </c>
      <c r="C8434" s="4">
        <v>2021</v>
      </c>
      <c r="D8434" s="3" t="s">
        <v>1450</v>
      </c>
      <c r="E8434" s="4">
        <v>14291854</v>
      </c>
      <c r="F8434" s="4"/>
      <c r="G8434" s="4">
        <v>14291854</v>
      </c>
      <c r="H8434" s="4">
        <v>0</v>
      </c>
      <c r="I8434" s="4">
        <v>14291854</v>
      </c>
      <c r="J8434" s="4"/>
      <c r="K8434" s="3" t="s">
        <v>1451</v>
      </c>
      <c r="L8434" s="4"/>
    </row>
    <row r="8435" spans="2:12" x14ac:dyDescent="0.3">
      <c r="B8435" s="3" t="s">
        <v>325</v>
      </c>
      <c r="C8435" s="4">
        <v>2021</v>
      </c>
      <c r="D8435" s="3" t="s">
        <v>1452</v>
      </c>
      <c r="E8435" s="4">
        <v>0</v>
      </c>
      <c r="F8435" s="4">
        <v>0</v>
      </c>
      <c r="G8435" s="4">
        <v>0</v>
      </c>
      <c r="H8435" s="4">
        <v>0</v>
      </c>
      <c r="I8435" s="4">
        <v>0</v>
      </c>
      <c r="J8435" s="4">
        <v>0</v>
      </c>
      <c r="K8435" s="3" t="s">
        <v>1459</v>
      </c>
      <c r="L8435" s="4"/>
    </row>
    <row r="8436" spans="2:12" x14ac:dyDescent="0.3">
      <c r="B8436" s="3" t="s">
        <v>325</v>
      </c>
      <c r="C8436" s="4">
        <v>2021</v>
      </c>
      <c r="D8436" s="3" t="s">
        <v>1453</v>
      </c>
      <c r="E8436" s="4">
        <v>0</v>
      </c>
      <c r="F8436" s="4">
        <v>0</v>
      </c>
      <c r="G8436" s="4">
        <v>0</v>
      </c>
      <c r="H8436" s="4">
        <v>0</v>
      </c>
      <c r="I8436" s="4">
        <v>0</v>
      </c>
      <c r="J8436" s="4">
        <v>0</v>
      </c>
      <c r="K8436" s="3" t="s">
        <v>1451</v>
      </c>
      <c r="L8436" s="4"/>
    </row>
    <row r="8437" spans="2:12" x14ac:dyDescent="0.3">
      <c r="B8437" s="3" t="s">
        <v>325</v>
      </c>
      <c r="C8437" s="4">
        <v>2021</v>
      </c>
      <c r="D8437" s="3" t="s">
        <v>1454</v>
      </c>
      <c r="E8437" s="4">
        <v>16632373</v>
      </c>
      <c r="F8437" s="4">
        <v>6676248</v>
      </c>
      <c r="G8437" s="4">
        <v>9956125</v>
      </c>
      <c r="H8437" s="4">
        <v>411460</v>
      </c>
      <c r="I8437" s="4">
        <v>6580000</v>
      </c>
      <c r="J8437" s="4">
        <v>456666</v>
      </c>
      <c r="K8437" s="3" t="s">
        <v>1459</v>
      </c>
      <c r="L8437" s="4">
        <v>0.40140081033536223</v>
      </c>
    </row>
    <row r="8438" spans="2:12" x14ac:dyDescent="0.3">
      <c r="B8438" s="3" t="s">
        <v>325</v>
      </c>
      <c r="C8438" s="4">
        <v>2021</v>
      </c>
      <c r="D8438" s="3" t="s">
        <v>1455</v>
      </c>
      <c r="E8438" s="4">
        <v>9701029</v>
      </c>
      <c r="F8438" s="4">
        <v>4160087</v>
      </c>
      <c r="G8438" s="4">
        <v>5540942</v>
      </c>
      <c r="H8438" s="4">
        <v>191509</v>
      </c>
      <c r="I8438" s="4">
        <v>49821521</v>
      </c>
      <c r="J8438" s="4">
        <v>1532206</v>
      </c>
      <c r="K8438" s="3" t="s">
        <v>1459</v>
      </c>
      <c r="L8438" s="4">
        <v>0.42882945716377097</v>
      </c>
    </row>
    <row r="8439" spans="2:12" x14ac:dyDescent="0.3">
      <c r="B8439" s="3" t="s">
        <v>325</v>
      </c>
      <c r="C8439" s="4">
        <v>2021</v>
      </c>
      <c r="D8439" s="3" t="s">
        <v>1456</v>
      </c>
      <c r="E8439" s="4">
        <v>32642817</v>
      </c>
      <c r="F8439" s="4">
        <v>11887683</v>
      </c>
      <c r="G8439" s="4">
        <v>20755134</v>
      </c>
      <c r="H8439" s="4">
        <v>799780</v>
      </c>
      <c r="I8439" s="4">
        <v>63351088</v>
      </c>
      <c r="J8439" s="4">
        <v>1054183</v>
      </c>
      <c r="K8439" s="3" t="s">
        <v>1459</v>
      </c>
      <c r="L8439" s="4">
        <v>0.36417454412711991</v>
      </c>
    </row>
    <row r="8440" spans="2:12" x14ac:dyDescent="0.3">
      <c r="B8440" s="3" t="s">
        <v>325</v>
      </c>
      <c r="C8440" s="4">
        <v>2021</v>
      </c>
      <c r="D8440" s="3" t="s">
        <v>1457</v>
      </c>
      <c r="E8440" s="4">
        <v>17119026</v>
      </c>
      <c r="F8440" s="4">
        <v>6569778</v>
      </c>
      <c r="G8440" s="4">
        <v>10549248</v>
      </c>
      <c r="H8440" s="4">
        <v>296098</v>
      </c>
      <c r="I8440" s="4">
        <v>53895162</v>
      </c>
      <c r="J8440" s="4">
        <v>1539972</v>
      </c>
      <c r="K8440" s="3" t="s">
        <v>1459</v>
      </c>
      <c r="L8440" s="4">
        <v>0.38377054862817545</v>
      </c>
    </row>
    <row r="8441" spans="2:12" x14ac:dyDescent="0.3">
      <c r="B8441" s="3" t="s">
        <v>325</v>
      </c>
      <c r="C8441" s="4">
        <v>2021</v>
      </c>
      <c r="D8441" s="3" t="s">
        <v>1458</v>
      </c>
      <c r="E8441" s="4">
        <v>3254980</v>
      </c>
      <c r="F8441" s="4"/>
      <c r="G8441" s="4">
        <v>3254980</v>
      </c>
      <c r="H8441" s="4">
        <v>1467409</v>
      </c>
      <c r="I8441" s="4">
        <v>3254980</v>
      </c>
      <c r="J8441" s="4"/>
      <c r="K8441" s="3" t="s">
        <v>1451</v>
      </c>
      <c r="L8441" s="4"/>
    </row>
    <row r="8442" spans="2:12" x14ac:dyDescent="0.3">
      <c r="B8442" s="3" t="s">
        <v>325</v>
      </c>
      <c r="C8442" s="4">
        <v>2022</v>
      </c>
      <c r="D8442" s="3" t="s">
        <v>1446</v>
      </c>
      <c r="E8442" s="4">
        <v>30210360</v>
      </c>
      <c r="F8442" s="4">
        <v>9350272</v>
      </c>
      <c r="G8442" s="4">
        <v>20860088</v>
      </c>
      <c r="H8442" s="4">
        <v>49605</v>
      </c>
      <c r="I8442" s="4">
        <v>73374200</v>
      </c>
      <c r="J8442" s="4">
        <v>2717563</v>
      </c>
      <c r="K8442" s="3" t="s">
        <v>1459</v>
      </c>
      <c r="L8442" s="4">
        <v>0.30950548090125374</v>
      </c>
    </row>
    <row r="8443" spans="2:12" x14ac:dyDescent="0.3">
      <c r="B8443" s="3" t="s">
        <v>325</v>
      </c>
      <c r="C8443" s="4">
        <v>2022</v>
      </c>
      <c r="D8443" s="3" t="s">
        <v>1448</v>
      </c>
      <c r="E8443" s="4">
        <v>19950018</v>
      </c>
      <c r="F8443" s="4">
        <v>7382443</v>
      </c>
      <c r="G8443" s="4">
        <v>12567575</v>
      </c>
      <c r="H8443" s="4">
        <v>1052395</v>
      </c>
      <c r="I8443" s="4">
        <v>43133062</v>
      </c>
      <c r="J8443" s="4">
        <v>1239158</v>
      </c>
      <c r="K8443" s="3" t="s">
        <v>1447</v>
      </c>
      <c r="L8443" s="4">
        <v>0.37004693429349289</v>
      </c>
    </row>
    <row r="8444" spans="2:12" x14ac:dyDescent="0.3">
      <c r="B8444" s="3" t="s">
        <v>325</v>
      </c>
      <c r="C8444" s="4">
        <v>2022</v>
      </c>
      <c r="D8444" s="3" t="s">
        <v>1449</v>
      </c>
      <c r="E8444" s="4">
        <v>12775598</v>
      </c>
      <c r="F8444" s="4">
        <v>5918829</v>
      </c>
      <c r="G8444" s="4">
        <v>6856769</v>
      </c>
      <c r="H8444" s="4">
        <v>2310459</v>
      </c>
      <c r="I8444" s="4">
        <v>8236527</v>
      </c>
      <c r="J8444" s="4">
        <v>730070</v>
      </c>
      <c r="K8444" s="3" t="s">
        <v>1459</v>
      </c>
      <c r="L8444" s="4">
        <v>0.46329173788968625</v>
      </c>
    </row>
    <row r="8445" spans="2:12" x14ac:dyDescent="0.3">
      <c r="B8445" s="3" t="s">
        <v>325</v>
      </c>
      <c r="C8445" s="4">
        <v>2022</v>
      </c>
      <c r="D8445" s="3" t="s">
        <v>1450</v>
      </c>
      <c r="E8445" s="4">
        <v>14291855</v>
      </c>
      <c r="F8445" s="4"/>
      <c r="G8445" s="4">
        <v>14291855</v>
      </c>
      <c r="H8445" s="4">
        <v>0</v>
      </c>
      <c r="I8445" s="4">
        <v>14291855</v>
      </c>
      <c r="J8445" s="4"/>
      <c r="K8445" s="3" t="s">
        <v>1451</v>
      </c>
      <c r="L8445" s="4"/>
    </row>
    <row r="8446" spans="2:12" x14ac:dyDescent="0.3">
      <c r="B8446" s="3" t="s">
        <v>325</v>
      </c>
      <c r="C8446" s="4">
        <v>2022</v>
      </c>
      <c r="D8446" s="3" t="s">
        <v>1452</v>
      </c>
      <c r="E8446" s="4">
        <v>0</v>
      </c>
      <c r="F8446" s="4">
        <v>0</v>
      </c>
      <c r="G8446" s="4">
        <v>0</v>
      </c>
      <c r="H8446" s="4">
        <v>0</v>
      </c>
      <c r="I8446" s="4">
        <v>0</v>
      </c>
      <c r="J8446" s="4">
        <v>0</v>
      </c>
      <c r="K8446" s="3" t="s">
        <v>1451</v>
      </c>
      <c r="L8446" s="4"/>
    </row>
    <row r="8447" spans="2:12" x14ac:dyDescent="0.3">
      <c r="B8447" s="3" t="s">
        <v>325</v>
      </c>
      <c r="C8447" s="4">
        <v>2022</v>
      </c>
      <c r="D8447" s="3" t="s">
        <v>1453</v>
      </c>
      <c r="E8447" s="4">
        <v>0</v>
      </c>
      <c r="F8447" s="4">
        <v>0</v>
      </c>
      <c r="G8447" s="4">
        <v>0</v>
      </c>
      <c r="H8447" s="4">
        <v>0</v>
      </c>
      <c r="I8447" s="4">
        <v>0</v>
      </c>
      <c r="J8447" s="4">
        <v>0</v>
      </c>
      <c r="K8447" s="3" t="s">
        <v>1451</v>
      </c>
      <c r="L8447" s="4"/>
    </row>
    <row r="8448" spans="2:12" x14ac:dyDescent="0.3">
      <c r="B8448" s="3" t="s">
        <v>325</v>
      </c>
      <c r="C8448" s="4">
        <v>2022</v>
      </c>
      <c r="D8448" s="3" t="s">
        <v>1454</v>
      </c>
      <c r="E8448" s="4">
        <v>16925695</v>
      </c>
      <c r="F8448" s="4">
        <v>7043411</v>
      </c>
      <c r="G8448" s="4">
        <v>9882284</v>
      </c>
      <c r="H8448" s="4">
        <v>414940</v>
      </c>
      <c r="I8448" s="4">
        <v>9396900</v>
      </c>
      <c r="J8448" s="4">
        <v>671207</v>
      </c>
      <c r="K8448" s="3" t="s">
        <v>1459</v>
      </c>
      <c r="L8448" s="4">
        <v>0.41613718077751016</v>
      </c>
    </row>
    <row r="8449" spans="2:12" x14ac:dyDescent="0.3">
      <c r="B8449" s="3" t="s">
        <v>325</v>
      </c>
      <c r="C8449" s="4">
        <v>2022</v>
      </c>
      <c r="D8449" s="3" t="s">
        <v>1455</v>
      </c>
      <c r="E8449" s="4">
        <v>10196170</v>
      </c>
      <c r="F8449" s="4">
        <v>4311555</v>
      </c>
      <c r="G8449" s="4">
        <v>5884615</v>
      </c>
      <c r="H8449" s="4">
        <v>495140</v>
      </c>
      <c r="I8449" s="4">
        <v>49888102</v>
      </c>
      <c r="J8449" s="4">
        <v>1476103</v>
      </c>
      <c r="K8449" s="3" t="s">
        <v>1447</v>
      </c>
      <c r="L8449" s="4">
        <v>0.42286025046659675</v>
      </c>
    </row>
    <row r="8450" spans="2:12" x14ac:dyDescent="0.3">
      <c r="B8450" s="3" t="s">
        <v>325</v>
      </c>
      <c r="C8450" s="4">
        <v>2022</v>
      </c>
      <c r="D8450" s="3" t="s">
        <v>1456</v>
      </c>
      <c r="E8450" s="4">
        <v>34042851</v>
      </c>
      <c r="F8450" s="4">
        <v>12390620</v>
      </c>
      <c r="G8450" s="4">
        <v>21652231</v>
      </c>
      <c r="H8450" s="4">
        <v>1498568</v>
      </c>
      <c r="I8450" s="4">
        <v>63580158</v>
      </c>
      <c r="J8450" s="4">
        <v>3437754</v>
      </c>
      <c r="K8450" s="3" t="s">
        <v>1447</v>
      </c>
      <c r="L8450" s="4">
        <v>0.36397127843375987</v>
      </c>
    </row>
    <row r="8451" spans="2:12" x14ac:dyDescent="0.3">
      <c r="B8451" s="3" t="s">
        <v>325</v>
      </c>
      <c r="C8451" s="4">
        <v>2022</v>
      </c>
      <c r="D8451" s="3" t="s">
        <v>1457</v>
      </c>
      <c r="E8451" s="4">
        <v>17737531</v>
      </c>
      <c r="F8451" s="4">
        <v>6805711</v>
      </c>
      <c r="G8451" s="4">
        <v>10931820</v>
      </c>
      <c r="H8451" s="4">
        <v>618505</v>
      </c>
      <c r="I8451" s="4">
        <v>55420485</v>
      </c>
      <c r="J8451" s="4">
        <v>1561921</v>
      </c>
      <c r="K8451" s="3" t="s">
        <v>1459</v>
      </c>
      <c r="L8451" s="4">
        <v>0.38368987205716509</v>
      </c>
    </row>
    <row r="8452" spans="2:12" x14ac:dyDescent="0.3">
      <c r="B8452" s="3" t="s">
        <v>325</v>
      </c>
      <c r="C8452" s="4">
        <v>2022</v>
      </c>
      <c r="D8452" s="3" t="s">
        <v>1458</v>
      </c>
      <c r="E8452" s="4">
        <v>2000894</v>
      </c>
      <c r="F8452" s="4"/>
      <c r="G8452" s="4">
        <v>2000894</v>
      </c>
      <c r="H8452" s="4">
        <v>-1254085</v>
      </c>
      <c r="I8452" s="4">
        <v>2000894</v>
      </c>
      <c r="J8452" s="4"/>
      <c r="K8452" s="3" t="s">
        <v>1451</v>
      </c>
      <c r="L8452" s="4"/>
    </row>
    <row r="8453" spans="2:12" x14ac:dyDescent="0.3">
      <c r="B8453" s="3" t="s">
        <v>325</v>
      </c>
      <c r="C8453" s="4">
        <v>2023</v>
      </c>
      <c r="D8453" s="3" t="s">
        <v>1446</v>
      </c>
      <c r="E8453" s="4">
        <v>31015785</v>
      </c>
      <c r="F8453" s="4">
        <v>10129895</v>
      </c>
      <c r="G8453" s="4">
        <v>20885890</v>
      </c>
      <c r="H8453" s="4">
        <v>157992</v>
      </c>
      <c r="I8453" s="4">
        <v>73374200</v>
      </c>
      <c r="J8453" s="4">
        <v>2445807</v>
      </c>
      <c r="K8453" s="3" t="s">
        <v>1459</v>
      </c>
      <c r="L8453" s="4">
        <v>0.32660450154655124</v>
      </c>
    </row>
    <row r="8454" spans="2:12" x14ac:dyDescent="0.3">
      <c r="B8454" s="3" t="s">
        <v>325</v>
      </c>
      <c r="C8454" s="4">
        <v>2023</v>
      </c>
      <c r="D8454" s="3" t="s">
        <v>1448</v>
      </c>
      <c r="E8454" s="4">
        <v>20627749</v>
      </c>
      <c r="F8454" s="4">
        <v>7666913</v>
      </c>
      <c r="G8454" s="4">
        <v>12960836</v>
      </c>
      <c r="H8454" s="4">
        <v>677730</v>
      </c>
      <c r="I8454" s="4">
        <v>73968679</v>
      </c>
      <c r="J8454" s="4">
        <v>2003712</v>
      </c>
      <c r="K8454" s="3" t="s">
        <v>1447</v>
      </c>
      <c r="L8454" s="4">
        <v>0.371679575895557</v>
      </c>
    </row>
    <row r="8455" spans="2:12" x14ac:dyDescent="0.3">
      <c r="B8455" s="3" t="s">
        <v>325</v>
      </c>
      <c r="C8455" s="4">
        <v>2023</v>
      </c>
      <c r="D8455" s="3" t="s">
        <v>1449</v>
      </c>
      <c r="E8455" s="4">
        <v>13508771</v>
      </c>
      <c r="F8455" s="4">
        <v>6341072</v>
      </c>
      <c r="G8455" s="4">
        <v>7167699</v>
      </c>
      <c r="H8455" s="4">
        <v>1095803</v>
      </c>
      <c r="I8455" s="4">
        <v>9907347</v>
      </c>
      <c r="J8455" s="4">
        <v>893359</v>
      </c>
      <c r="K8455" s="3" t="s">
        <v>1459</v>
      </c>
      <c r="L8455" s="4">
        <v>0.46940406347846153</v>
      </c>
    </row>
    <row r="8456" spans="2:12" x14ac:dyDescent="0.3">
      <c r="B8456" s="3" t="s">
        <v>325</v>
      </c>
      <c r="C8456" s="4">
        <v>2023</v>
      </c>
      <c r="D8456" s="3" t="s">
        <v>1450</v>
      </c>
      <c r="E8456" s="4">
        <v>14291854</v>
      </c>
      <c r="F8456" s="4"/>
      <c r="G8456" s="4">
        <v>14291854</v>
      </c>
      <c r="H8456" s="4">
        <v>0</v>
      </c>
      <c r="I8456" s="4">
        <v>14291854</v>
      </c>
      <c r="J8456" s="4"/>
      <c r="K8456" s="3" t="s">
        <v>1451</v>
      </c>
      <c r="L8456" s="4"/>
    </row>
    <row r="8457" spans="2:12" x14ac:dyDescent="0.3">
      <c r="B8457" s="3" t="s">
        <v>325</v>
      </c>
      <c r="C8457" s="4">
        <v>2023</v>
      </c>
      <c r="D8457" s="3" t="s">
        <v>1452</v>
      </c>
      <c r="E8457" s="4">
        <v>0</v>
      </c>
      <c r="F8457" s="4">
        <v>0</v>
      </c>
      <c r="G8457" s="4">
        <v>0</v>
      </c>
      <c r="H8457" s="4">
        <v>0</v>
      </c>
      <c r="I8457" s="4">
        <v>0</v>
      </c>
      <c r="J8457" s="4">
        <v>0</v>
      </c>
      <c r="K8457" s="3" t="s">
        <v>1451</v>
      </c>
      <c r="L8457" s="4"/>
    </row>
    <row r="8458" spans="2:12" x14ac:dyDescent="0.3">
      <c r="B8458" s="3" t="s">
        <v>325</v>
      </c>
      <c r="C8458" s="4">
        <v>2023</v>
      </c>
      <c r="D8458" s="3" t="s">
        <v>1453</v>
      </c>
      <c r="E8458" s="4">
        <v>0</v>
      </c>
      <c r="F8458" s="4">
        <v>0</v>
      </c>
      <c r="G8458" s="4">
        <v>0</v>
      </c>
      <c r="H8458" s="4">
        <v>0</v>
      </c>
      <c r="I8458" s="4">
        <v>0</v>
      </c>
      <c r="J8458" s="4">
        <v>0</v>
      </c>
      <c r="K8458" s="3" t="s">
        <v>1451</v>
      </c>
      <c r="L8458" s="4"/>
    </row>
    <row r="8459" spans="2:12" x14ac:dyDescent="0.3">
      <c r="B8459" s="3" t="s">
        <v>325</v>
      </c>
      <c r="C8459" s="4">
        <v>2023</v>
      </c>
      <c r="D8459" s="3" t="s">
        <v>1454</v>
      </c>
      <c r="E8459" s="4">
        <v>16964722</v>
      </c>
      <c r="F8459" s="4">
        <v>7499916</v>
      </c>
      <c r="G8459" s="4">
        <v>9464806</v>
      </c>
      <c r="H8459" s="4">
        <v>39027</v>
      </c>
      <c r="I8459" s="4">
        <v>9396900</v>
      </c>
      <c r="J8459" s="4">
        <v>671207</v>
      </c>
      <c r="K8459" s="3" t="s">
        <v>1459</v>
      </c>
      <c r="L8459" s="4">
        <v>0.44208894198207316</v>
      </c>
    </row>
    <row r="8460" spans="2:12" x14ac:dyDescent="0.3">
      <c r="B8460" s="3" t="s">
        <v>325</v>
      </c>
      <c r="C8460" s="4">
        <v>2023</v>
      </c>
      <c r="D8460" s="3" t="s">
        <v>1455</v>
      </c>
      <c r="E8460" s="4">
        <v>10373658</v>
      </c>
      <c r="F8460" s="4">
        <v>4467142</v>
      </c>
      <c r="G8460" s="4">
        <v>5906516</v>
      </c>
      <c r="H8460" s="4">
        <v>177489</v>
      </c>
      <c r="I8460" s="4">
        <v>72871773</v>
      </c>
      <c r="J8460" s="4">
        <v>1945778</v>
      </c>
      <c r="K8460" s="3" t="s">
        <v>1447</v>
      </c>
      <c r="L8460" s="4">
        <v>0.43062360451829046</v>
      </c>
    </row>
    <row r="8461" spans="2:12" x14ac:dyDescent="0.3">
      <c r="B8461" s="3" t="s">
        <v>325</v>
      </c>
      <c r="C8461" s="4">
        <v>2023</v>
      </c>
      <c r="D8461" s="3" t="s">
        <v>1456</v>
      </c>
      <c r="E8461" s="4">
        <v>35910603</v>
      </c>
      <c r="F8461" s="4">
        <v>13008283</v>
      </c>
      <c r="G8461" s="4">
        <v>22902320</v>
      </c>
      <c r="H8461" s="4">
        <v>1880369</v>
      </c>
      <c r="I8461" s="4">
        <v>67032826</v>
      </c>
      <c r="J8461" s="4">
        <v>1313295</v>
      </c>
      <c r="K8461" s="3" t="s">
        <v>1447</v>
      </c>
      <c r="L8461" s="4">
        <v>0.36224072873407331</v>
      </c>
    </row>
    <row r="8462" spans="2:12" x14ac:dyDescent="0.3">
      <c r="B8462" s="3" t="s">
        <v>325</v>
      </c>
      <c r="C8462" s="4">
        <v>2023</v>
      </c>
      <c r="D8462" s="3" t="s">
        <v>1457</v>
      </c>
      <c r="E8462" s="4">
        <v>18454740</v>
      </c>
      <c r="F8462" s="4">
        <v>7051206</v>
      </c>
      <c r="G8462" s="4">
        <v>11403534</v>
      </c>
      <c r="H8462" s="4">
        <v>717209</v>
      </c>
      <c r="I8462" s="4">
        <v>67358025</v>
      </c>
      <c r="J8462" s="4">
        <v>2413401</v>
      </c>
      <c r="K8462" s="3" t="s">
        <v>1447</v>
      </c>
      <c r="L8462" s="4">
        <v>0.38208102633794894</v>
      </c>
    </row>
    <row r="8463" spans="2:12" x14ac:dyDescent="0.3">
      <c r="B8463" s="3" t="s">
        <v>325</v>
      </c>
      <c r="C8463" s="4">
        <v>2023</v>
      </c>
      <c r="D8463" s="3" t="s">
        <v>1458</v>
      </c>
      <c r="E8463" s="4">
        <v>6221350</v>
      </c>
      <c r="F8463" s="4"/>
      <c r="G8463" s="4">
        <v>6221350</v>
      </c>
      <c r="H8463" s="4">
        <v>4222629</v>
      </c>
      <c r="I8463" s="4">
        <v>6221350</v>
      </c>
      <c r="J8463" s="4"/>
      <c r="K8463" s="3" t="s">
        <v>1451</v>
      </c>
      <c r="L8463" s="4"/>
    </row>
    <row r="8464" spans="2:12" x14ac:dyDescent="0.3">
      <c r="B8464" s="3" t="s">
        <v>325</v>
      </c>
      <c r="C8464" s="4">
        <v>2024</v>
      </c>
      <c r="D8464" s="3" t="s">
        <v>1446</v>
      </c>
      <c r="E8464" s="4">
        <v>31928833</v>
      </c>
      <c r="F8464" s="4">
        <v>10891793</v>
      </c>
      <c r="G8464" s="4">
        <v>21037040</v>
      </c>
      <c r="H8464" s="4">
        <v>913048</v>
      </c>
      <c r="I8464" s="4">
        <v>85087200</v>
      </c>
      <c r="J8464" s="4">
        <v>2836240</v>
      </c>
      <c r="K8464" s="3" t="s">
        <v>1459</v>
      </c>
      <c r="L8464" s="4">
        <v>0.34112718745467457</v>
      </c>
    </row>
    <row r="8465" spans="2:12" x14ac:dyDescent="0.3">
      <c r="B8465" s="3" t="s">
        <v>325</v>
      </c>
      <c r="C8465" s="4">
        <v>2024</v>
      </c>
      <c r="D8465" s="3" t="s">
        <v>1448</v>
      </c>
      <c r="E8465" s="4">
        <v>22232500</v>
      </c>
      <c r="F8465" s="4">
        <v>7962083</v>
      </c>
      <c r="G8465" s="4">
        <v>14270417</v>
      </c>
      <c r="H8465" s="4">
        <v>1604755</v>
      </c>
      <c r="I8465" s="4">
        <v>76009885</v>
      </c>
      <c r="J8465" s="4">
        <v>2014495</v>
      </c>
      <c r="K8465" s="3" t="s">
        <v>1447</v>
      </c>
      <c r="L8465" s="4">
        <v>0.35812810075340157</v>
      </c>
    </row>
    <row r="8466" spans="2:12" x14ac:dyDescent="0.3">
      <c r="B8466" s="3" t="s">
        <v>325</v>
      </c>
      <c r="C8466" s="4">
        <v>2024</v>
      </c>
      <c r="D8466" s="3" t="s">
        <v>1449</v>
      </c>
      <c r="E8466" s="4">
        <v>14546863</v>
      </c>
      <c r="F8466" s="4">
        <v>6973190</v>
      </c>
      <c r="G8466" s="4">
        <v>7573673</v>
      </c>
      <c r="H8466" s="4">
        <v>1215582</v>
      </c>
      <c r="I8466" s="4">
        <v>10254871</v>
      </c>
      <c r="J8466" s="4">
        <v>946458</v>
      </c>
      <c r="K8466" s="3" t="s">
        <v>1459</v>
      </c>
      <c r="L8466" s="4">
        <v>0.47936039543370967</v>
      </c>
    </row>
    <row r="8467" spans="2:12" x14ac:dyDescent="0.3">
      <c r="B8467" s="3" t="s">
        <v>325</v>
      </c>
      <c r="C8467" s="4">
        <v>2024</v>
      </c>
      <c r="D8467" s="3" t="s">
        <v>1450</v>
      </c>
      <c r="E8467" s="4">
        <v>15818726</v>
      </c>
      <c r="F8467" s="4"/>
      <c r="G8467" s="4">
        <v>15818726</v>
      </c>
      <c r="H8467" s="4">
        <v>1526871</v>
      </c>
      <c r="I8467" s="4">
        <v>15818726</v>
      </c>
      <c r="J8467" s="4"/>
      <c r="K8467" s="3" t="s">
        <v>1451</v>
      </c>
      <c r="L8467" s="4"/>
    </row>
    <row r="8468" spans="2:12" x14ac:dyDescent="0.3">
      <c r="B8468" s="3" t="s">
        <v>325</v>
      </c>
      <c r="C8468" s="4">
        <v>2024</v>
      </c>
      <c r="D8468" s="3" t="s">
        <v>1452</v>
      </c>
      <c r="E8468" s="4">
        <v>0</v>
      </c>
      <c r="F8468" s="4">
        <v>0</v>
      </c>
      <c r="G8468" s="4">
        <v>0</v>
      </c>
      <c r="H8468" s="4">
        <v>0</v>
      </c>
      <c r="I8468" s="4">
        <v>0</v>
      </c>
      <c r="J8468" s="4">
        <v>0</v>
      </c>
      <c r="K8468" s="3"/>
      <c r="L8468" s="4"/>
    </row>
    <row r="8469" spans="2:12" x14ac:dyDescent="0.3">
      <c r="B8469" s="3" t="s">
        <v>325</v>
      </c>
      <c r="C8469" s="4">
        <v>2024</v>
      </c>
      <c r="D8469" s="3" t="s">
        <v>1453</v>
      </c>
      <c r="E8469" s="4">
        <v>0</v>
      </c>
      <c r="F8469" s="4">
        <v>0</v>
      </c>
      <c r="G8469" s="4">
        <v>0</v>
      </c>
      <c r="H8469" s="4">
        <v>0</v>
      </c>
      <c r="I8469" s="4">
        <v>0</v>
      </c>
      <c r="J8469" s="4">
        <v>0</v>
      </c>
      <c r="K8469" s="3" t="s">
        <v>1451</v>
      </c>
      <c r="L8469" s="4"/>
    </row>
    <row r="8470" spans="2:12" x14ac:dyDescent="0.3">
      <c r="B8470" s="3" t="s">
        <v>325</v>
      </c>
      <c r="C8470" s="4">
        <v>2024</v>
      </c>
      <c r="D8470" s="3" t="s">
        <v>1454</v>
      </c>
      <c r="E8470" s="4">
        <v>17356054</v>
      </c>
      <c r="F8470" s="4">
        <v>7964522</v>
      </c>
      <c r="G8470" s="4">
        <v>9391532</v>
      </c>
      <c r="H8470" s="4">
        <v>391332</v>
      </c>
      <c r="I8470" s="4">
        <v>10495000</v>
      </c>
      <c r="J8470" s="4">
        <v>655937</v>
      </c>
      <c r="K8470" s="3" t="s">
        <v>1459</v>
      </c>
      <c r="L8470" s="4">
        <v>0.45889013712448695</v>
      </c>
    </row>
    <row r="8471" spans="2:12" x14ac:dyDescent="0.3">
      <c r="B8471" s="3" t="s">
        <v>325</v>
      </c>
      <c r="C8471" s="4">
        <v>2024</v>
      </c>
      <c r="D8471" s="3" t="s">
        <v>1455</v>
      </c>
      <c r="E8471" s="4">
        <v>10525274</v>
      </c>
      <c r="F8471" s="4">
        <v>4618756</v>
      </c>
      <c r="G8471" s="4">
        <v>5906518</v>
      </c>
      <c r="H8471" s="4">
        <v>151613</v>
      </c>
      <c r="I8471" s="4">
        <v>74267967</v>
      </c>
      <c r="J8471" s="4">
        <v>1550716</v>
      </c>
      <c r="K8471" s="3" t="s">
        <v>1447</v>
      </c>
      <c r="L8471" s="4">
        <v>0.43882525053504545</v>
      </c>
    </row>
    <row r="8472" spans="2:12" x14ac:dyDescent="0.3">
      <c r="B8472" s="3" t="s">
        <v>325</v>
      </c>
      <c r="C8472" s="4">
        <v>2024</v>
      </c>
      <c r="D8472" s="3" t="s">
        <v>1456</v>
      </c>
      <c r="E8472" s="4">
        <v>42944048</v>
      </c>
      <c r="F8472" s="4">
        <v>13604577</v>
      </c>
      <c r="G8472" s="4">
        <v>29339471</v>
      </c>
      <c r="H8472" s="4">
        <v>7163556</v>
      </c>
      <c r="I8472" s="4">
        <v>97079269</v>
      </c>
      <c r="J8472" s="4">
        <v>10785589</v>
      </c>
      <c r="K8472" s="3" t="s">
        <v>1447</v>
      </c>
      <c r="L8472" s="4">
        <v>0.31679773178345927</v>
      </c>
    </row>
    <row r="8473" spans="2:12" x14ac:dyDescent="0.3">
      <c r="B8473" s="3" t="s">
        <v>325</v>
      </c>
      <c r="C8473" s="4">
        <v>2024</v>
      </c>
      <c r="D8473" s="3" t="s">
        <v>1457</v>
      </c>
      <c r="E8473" s="4">
        <v>21305365</v>
      </c>
      <c r="F8473" s="4">
        <v>7315704</v>
      </c>
      <c r="G8473" s="4">
        <v>13989661</v>
      </c>
      <c r="H8473" s="4">
        <v>2850623</v>
      </c>
      <c r="I8473" s="4">
        <v>69101617</v>
      </c>
      <c r="J8473" s="4">
        <v>2422493</v>
      </c>
      <c r="K8473" s="3" t="s">
        <v>1447</v>
      </c>
      <c r="L8473" s="4">
        <v>0.34337379340837387</v>
      </c>
    </row>
    <row r="8474" spans="2:12" x14ac:dyDescent="0.3">
      <c r="B8474" s="3" t="s">
        <v>325</v>
      </c>
      <c r="C8474" s="4">
        <v>2024</v>
      </c>
      <c r="D8474" s="3" t="s">
        <v>1458</v>
      </c>
      <c r="E8474" s="4">
        <v>1859803</v>
      </c>
      <c r="F8474" s="4"/>
      <c r="G8474" s="4">
        <v>1859803</v>
      </c>
      <c r="H8474" s="4">
        <v>-4350608</v>
      </c>
      <c r="I8474" s="4">
        <v>1859803</v>
      </c>
      <c r="J8474" s="4"/>
      <c r="K8474" s="3" t="s">
        <v>1451</v>
      </c>
      <c r="L8474" s="4"/>
    </row>
    <row r="8475" spans="2:12" x14ac:dyDescent="0.3">
      <c r="B8475" s="3" t="s">
        <v>327</v>
      </c>
      <c r="C8475" s="4">
        <v>2019</v>
      </c>
      <c r="D8475" s="3" t="s">
        <v>1446</v>
      </c>
      <c r="E8475" s="4">
        <v>1470654</v>
      </c>
      <c r="F8475" s="4">
        <v>502091</v>
      </c>
      <c r="G8475" s="4">
        <v>968563</v>
      </c>
      <c r="H8475" s="4">
        <v>0</v>
      </c>
      <c r="I8475" s="4">
        <v>0</v>
      </c>
      <c r="J8475" s="4">
        <v>0</v>
      </c>
      <c r="K8475" s="3" t="s">
        <v>1447</v>
      </c>
      <c r="L8475" s="4">
        <v>0.3414066122962981</v>
      </c>
    </row>
    <row r="8476" spans="2:12" x14ac:dyDescent="0.3">
      <c r="B8476" s="3" t="s">
        <v>327</v>
      </c>
      <c r="C8476" s="4">
        <v>2019</v>
      </c>
      <c r="D8476" s="3" t="s">
        <v>1448</v>
      </c>
      <c r="E8476" s="4">
        <v>0</v>
      </c>
      <c r="F8476" s="4">
        <v>0</v>
      </c>
      <c r="G8476" s="4">
        <v>0</v>
      </c>
      <c r="H8476" s="4">
        <v>0</v>
      </c>
      <c r="I8476" s="4">
        <v>0</v>
      </c>
      <c r="J8476" s="4">
        <v>0</v>
      </c>
      <c r="K8476" s="3" t="s">
        <v>1451</v>
      </c>
      <c r="L8476" s="4"/>
    </row>
    <row r="8477" spans="2:12" x14ac:dyDescent="0.3">
      <c r="B8477" s="3" t="s">
        <v>327</v>
      </c>
      <c r="C8477" s="4">
        <v>2019</v>
      </c>
      <c r="D8477" s="3" t="s">
        <v>1449</v>
      </c>
      <c r="E8477" s="4">
        <v>245354</v>
      </c>
      <c r="F8477" s="4">
        <v>212228</v>
      </c>
      <c r="G8477" s="4">
        <v>33126</v>
      </c>
      <c r="H8477" s="4">
        <v>0</v>
      </c>
      <c r="I8477" s="4">
        <v>0</v>
      </c>
      <c r="J8477" s="4">
        <v>0</v>
      </c>
      <c r="K8477" s="3" t="s">
        <v>1447</v>
      </c>
      <c r="L8477" s="4">
        <v>0.86498691686298168</v>
      </c>
    </row>
    <row r="8478" spans="2:12" x14ac:dyDescent="0.3">
      <c r="B8478" s="3" t="s">
        <v>327</v>
      </c>
      <c r="C8478" s="4">
        <v>2019</v>
      </c>
      <c r="D8478" s="3" t="s">
        <v>1450</v>
      </c>
      <c r="E8478" s="4">
        <v>93917</v>
      </c>
      <c r="F8478" s="4"/>
      <c r="G8478" s="4">
        <v>93917</v>
      </c>
      <c r="H8478" s="4">
        <v>0</v>
      </c>
      <c r="I8478" s="4">
        <v>93917</v>
      </c>
      <c r="J8478" s="4"/>
      <c r="K8478" s="3" t="s">
        <v>1451</v>
      </c>
      <c r="L8478" s="4"/>
    </row>
    <row r="8479" spans="2:12" x14ac:dyDescent="0.3">
      <c r="B8479" s="3" t="s">
        <v>327</v>
      </c>
      <c r="C8479" s="4">
        <v>2019</v>
      </c>
      <c r="D8479" s="3" t="s">
        <v>1452</v>
      </c>
      <c r="E8479" s="4">
        <v>676328</v>
      </c>
      <c r="F8479" s="4">
        <v>285116</v>
      </c>
      <c r="G8479" s="4">
        <v>391212</v>
      </c>
      <c r="H8479" s="4">
        <v>31457</v>
      </c>
      <c r="I8479" s="4">
        <v>0</v>
      </c>
      <c r="J8479" s="4">
        <v>0</v>
      </c>
      <c r="K8479" s="3" t="s">
        <v>1447</v>
      </c>
      <c r="L8479" s="4">
        <v>0.42156468459090857</v>
      </c>
    </row>
    <row r="8480" spans="2:12" x14ac:dyDescent="0.3">
      <c r="B8480" s="3" t="s">
        <v>327</v>
      </c>
      <c r="C8480" s="4">
        <v>2019</v>
      </c>
      <c r="D8480" s="3" t="s">
        <v>1453</v>
      </c>
      <c r="E8480" s="4">
        <v>32115</v>
      </c>
      <c r="F8480" s="4">
        <v>19376</v>
      </c>
      <c r="G8480" s="4">
        <v>12739</v>
      </c>
      <c r="H8480" s="4">
        <v>8533</v>
      </c>
      <c r="I8480" s="4">
        <v>0</v>
      </c>
      <c r="J8480" s="4">
        <v>0</v>
      </c>
      <c r="K8480" s="3" t="s">
        <v>1451</v>
      </c>
      <c r="L8480" s="4">
        <v>0.60333177642846025</v>
      </c>
    </row>
    <row r="8481" spans="2:12" x14ac:dyDescent="0.3">
      <c r="B8481" s="3" t="s">
        <v>327</v>
      </c>
      <c r="C8481" s="4">
        <v>2019</v>
      </c>
      <c r="D8481" s="3" t="s">
        <v>1454</v>
      </c>
      <c r="E8481" s="4">
        <v>0</v>
      </c>
      <c r="F8481" s="4">
        <v>0</v>
      </c>
      <c r="G8481" s="4">
        <v>0</v>
      </c>
      <c r="H8481" s="4">
        <v>0</v>
      </c>
      <c r="I8481" s="4">
        <v>0</v>
      </c>
      <c r="J8481" s="4">
        <v>0</v>
      </c>
      <c r="K8481" s="3" t="s">
        <v>1451</v>
      </c>
      <c r="L8481" s="4"/>
    </row>
    <row r="8482" spans="2:12" x14ac:dyDescent="0.3">
      <c r="B8482" s="3" t="s">
        <v>327</v>
      </c>
      <c r="C8482" s="4">
        <v>2019</v>
      </c>
      <c r="D8482" s="3" t="s">
        <v>1455</v>
      </c>
      <c r="E8482" s="4">
        <v>0</v>
      </c>
      <c r="F8482" s="4">
        <v>0</v>
      </c>
      <c r="G8482" s="4">
        <v>0</v>
      </c>
      <c r="H8482" s="4">
        <v>0</v>
      </c>
      <c r="I8482" s="4">
        <v>0</v>
      </c>
      <c r="J8482" s="4">
        <v>0</v>
      </c>
      <c r="K8482" s="3" t="s">
        <v>1451</v>
      </c>
      <c r="L8482" s="4"/>
    </row>
    <row r="8483" spans="2:12" x14ac:dyDescent="0.3">
      <c r="B8483" s="3" t="s">
        <v>327</v>
      </c>
      <c r="C8483" s="4">
        <v>2019</v>
      </c>
      <c r="D8483" s="3" t="s">
        <v>1456</v>
      </c>
      <c r="E8483" s="4">
        <v>301730</v>
      </c>
      <c r="F8483" s="4">
        <v>210782</v>
      </c>
      <c r="G8483" s="4">
        <v>90948</v>
      </c>
      <c r="H8483" s="4">
        <v>0</v>
      </c>
      <c r="I8483" s="4">
        <v>0</v>
      </c>
      <c r="J8483" s="4">
        <v>0</v>
      </c>
      <c r="K8483" s="3" t="s">
        <v>1460</v>
      </c>
      <c r="L8483" s="4">
        <v>0.6985781990521327</v>
      </c>
    </row>
    <row r="8484" spans="2:12" x14ac:dyDescent="0.3">
      <c r="B8484" s="3" t="s">
        <v>327</v>
      </c>
      <c r="C8484" s="4">
        <v>2019</v>
      </c>
      <c r="D8484" s="3" t="s">
        <v>1457</v>
      </c>
      <c r="E8484" s="4">
        <v>1850842</v>
      </c>
      <c r="F8484" s="4">
        <v>719339</v>
      </c>
      <c r="G8484" s="4">
        <v>1131503</v>
      </c>
      <c r="H8484" s="4">
        <v>14634</v>
      </c>
      <c r="I8484" s="4">
        <v>0</v>
      </c>
      <c r="J8484" s="4">
        <v>0</v>
      </c>
      <c r="K8484" s="3" t="s">
        <v>1460</v>
      </c>
      <c r="L8484" s="4">
        <v>0.38865500134533365</v>
      </c>
    </row>
    <row r="8485" spans="2:12" x14ac:dyDescent="0.3">
      <c r="B8485" s="3" t="s">
        <v>327</v>
      </c>
      <c r="C8485" s="4">
        <v>2019</v>
      </c>
      <c r="D8485" s="3" t="s">
        <v>1458</v>
      </c>
      <c r="E8485" s="4">
        <v>0</v>
      </c>
      <c r="F8485" s="4"/>
      <c r="G8485" s="4">
        <v>0</v>
      </c>
      <c r="H8485" s="4">
        <v>0</v>
      </c>
      <c r="I8485" s="4">
        <v>0</v>
      </c>
      <c r="J8485" s="4"/>
      <c r="K8485" s="3" t="s">
        <v>1451</v>
      </c>
      <c r="L8485" s="4"/>
    </row>
    <row r="8486" spans="2:12" x14ac:dyDescent="0.3">
      <c r="B8486" s="3" t="s">
        <v>327</v>
      </c>
      <c r="C8486" s="4">
        <v>2020</v>
      </c>
      <c r="D8486" s="3" t="s">
        <v>1446</v>
      </c>
      <c r="E8486" s="4">
        <v>1524837</v>
      </c>
      <c r="F8486" s="4">
        <v>537405</v>
      </c>
      <c r="G8486" s="4">
        <v>987432</v>
      </c>
      <c r="H8486" s="4">
        <v>54183</v>
      </c>
      <c r="I8486" s="4">
        <v>0</v>
      </c>
      <c r="J8486" s="4">
        <v>0</v>
      </c>
      <c r="K8486" s="3" t="s">
        <v>1447</v>
      </c>
      <c r="L8486" s="4">
        <v>0.35243439134805882</v>
      </c>
    </row>
    <row r="8487" spans="2:12" x14ac:dyDescent="0.3">
      <c r="B8487" s="3" t="s">
        <v>327</v>
      </c>
      <c r="C8487" s="4">
        <v>2020</v>
      </c>
      <c r="D8487" s="3" t="s">
        <v>1448</v>
      </c>
      <c r="E8487" s="4">
        <v>0</v>
      </c>
      <c r="F8487" s="4">
        <v>0</v>
      </c>
      <c r="G8487" s="4">
        <v>0</v>
      </c>
      <c r="H8487" s="4">
        <v>0</v>
      </c>
      <c r="I8487" s="4">
        <v>0</v>
      </c>
      <c r="J8487" s="4">
        <v>0</v>
      </c>
      <c r="K8487" s="3" t="s">
        <v>1451</v>
      </c>
      <c r="L8487" s="4"/>
    </row>
    <row r="8488" spans="2:12" x14ac:dyDescent="0.3">
      <c r="B8488" s="3" t="s">
        <v>327</v>
      </c>
      <c r="C8488" s="4">
        <v>2020</v>
      </c>
      <c r="D8488" s="3" t="s">
        <v>1449</v>
      </c>
      <c r="E8488" s="4">
        <v>245354</v>
      </c>
      <c r="F8488" s="4">
        <v>222734</v>
      </c>
      <c r="G8488" s="4">
        <v>22620</v>
      </c>
      <c r="H8488" s="4">
        <v>0</v>
      </c>
      <c r="I8488" s="4">
        <v>0</v>
      </c>
      <c r="J8488" s="4">
        <v>0</v>
      </c>
      <c r="K8488" s="3" t="s">
        <v>1447</v>
      </c>
      <c r="L8488" s="4">
        <v>0.90780667932864356</v>
      </c>
    </row>
    <row r="8489" spans="2:12" x14ac:dyDescent="0.3">
      <c r="B8489" s="3" t="s">
        <v>327</v>
      </c>
      <c r="C8489" s="4">
        <v>2020</v>
      </c>
      <c r="D8489" s="3" t="s">
        <v>1450</v>
      </c>
      <c r="E8489" s="4">
        <v>93917</v>
      </c>
      <c r="F8489" s="4"/>
      <c r="G8489" s="4">
        <v>93917</v>
      </c>
      <c r="H8489" s="4">
        <v>0</v>
      </c>
      <c r="I8489" s="4">
        <v>93917</v>
      </c>
      <c r="J8489" s="4"/>
      <c r="K8489" s="3" t="s">
        <v>1451</v>
      </c>
      <c r="L8489" s="4"/>
    </row>
    <row r="8490" spans="2:12" x14ac:dyDescent="0.3">
      <c r="B8490" s="3" t="s">
        <v>327</v>
      </c>
      <c r="C8490" s="4">
        <v>2020</v>
      </c>
      <c r="D8490" s="3" t="s">
        <v>1452</v>
      </c>
      <c r="E8490" s="4">
        <v>681018</v>
      </c>
      <c r="F8490" s="4">
        <v>302717</v>
      </c>
      <c r="G8490" s="4">
        <v>378301</v>
      </c>
      <c r="H8490" s="4">
        <v>4690</v>
      </c>
      <c r="I8490" s="4">
        <v>0</v>
      </c>
      <c r="J8490" s="4">
        <v>0</v>
      </c>
      <c r="K8490" s="3" t="s">
        <v>1447</v>
      </c>
      <c r="L8490" s="4">
        <v>0.44450660628647115</v>
      </c>
    </row>
    <row r="8491" spans="2:12" x14ac:dyDescent="0.3">
      <c r="B8491" s="3" t="s">
        <v>327</v>
      </c>
      <c r="C8491" s="4">
        <v>2020</v>
      </c>
      <c r="D8491" s="3" t="s">
        <v>1453</v>
      </c>
      <c r="E8491" s="4">
        <v>32115</v>
      </c>
      <c r="F8491" s="4">
        <v>22740</v>
      </c>
      <c r="G8491" s="4">
        <v>9375</v>
      </c>
      <c r="H8491" s="4">
        <v>0</v>
      </c>
      <c r="I8491" s="4">
        <v>0</v>
      </c>
      <c r="J8491" s="4">
        <v>0</v>
      </c>
      <c r="K8491" s="3" t="s">
        <v>1451</v>
      </c>
      <c r="L8491" s="4">
        <v>0.70808033629145262</v>
      </c>
    </row>
    <row r="8492" spans="2:12" x14ac:dyDescent="0.3">
      <c r="B8492" s="3" t="s">
        <v>327</v>
      </c>
      <c r="C8492" s="4">
        <v>2020</v>
      </c>
      <c r="D8492" s="3" t="s">
        <v>1454</v>
      </c>
      <c r="E8492" s="4">
        <v>0</v>
      </c>
      <c r="F8492" s="4">
        <v>0</v>
      </c>
      <c r="G8492" s="4">
        <v>0</v>
      </c>
      <c r="H8492" s="4">
        <v>0</v>
      </c>
      <c r="I8492" s="4">
        <v>0</v>
      </c>
      <c r="J8492" s="4">
        <v>0</v>
      </c>
      <c r="K8492" s="3" t="s">
        <v>1451</v>
      </c>
      <c r="L8492" s="4"/>
    </row>
    <row r="8493" spans="2:12" x14ac:dyDescent="0.3">
      <c r="B8493" s="3" t="s">
        <v>327</v>
      </c>
      <c r="C8493" s="4">
        <v>2020</v>
      </c>
      <c r="D8493" s="3" t="s">
        <v>1455</v>
      </c>
      <c r="E8493" s="4">
        <v>0</v>
      </c>
      <c r="F8493" s="4">
        <v>0</v>
      </c>
      <c r="G8493" s="4">
        <v>0</v>
      </c>
      <c r="H8493" s="4">
        <v>0</v>
      </c>
      <c r="I8493" s="4">
        <v>0</v>
      </c>
      <c r="J8493" s="4">
        <v>0</v>
      </c>
      <c r="K8493" s="3" t="s">
        <v>1451</v>
      </c>
      <c r="L8493" s="4"/>
    </row>
    <row r="8494" spans="2:12" x14ac:dyDescent="0.3">
      <c r="B8494" s="3" t="s">
        <v>327</v>
      </c>
      <c r="C8494" s="4">
        <v>2020</v>
      </c>
      <c r="D8494" s="3" t="s">
        <v>1456</v>
      </c>
      <c r="E8494" s="4">
        <v>337151</v>
      </c>
      <c r="F8494" s="4">
        <v>217059</v>
      </c>
      <c r="G8494" s="4">
        <v>120092</v>
      </c>
      <c r="H8494" s="4">
        <v>35421</v>
      </c>
      <c r="I8494" s="4">
        <v>0</v>
      </c>
      <c r="J8494" s="4">
        <v>0</v>
      </c>
      <c r="K8494" s="3" t="s">
        <v>1460</v>
      </c>
      <c r="L8494" s="4">
        <v>0.64380351830485449</v>
      </c>
    </row>
    <row r="8495" spans="2:12" x14ac:dyDescent="0.3">
      <c r="B8495" s="3" t="s">
        <v>327</v>
      </c>
      <c r="C8495" s="4">
        <v>2020</v>
      </c>
      <c r="D8495" s="3" t="s">
        <v>1457</v>
      </c>
      <c r="E8495" s="4">
        <v>1850842</v>
      </c>
      <c r="F8495" s="4">
        <v>766350</v>
      </c>
      <c r="G8495" s="4">
        <v>1084492</v>
      </c>
      <c r="H8495" s="4">
        <v>0</v>
      </c>
      <c r="I8495" s="4">
        <v>0</v>
      </c>
      <c r="J8495" s="4">
        <v>0</v>
      </c>
      <c r="K8495" s="3" t="s">
        <v>1460</v>
      </c>
      <c r="L8495" s="4">
        <v>0.41405479235936943</v>
      </c>
    </row>
    <row r="8496" spans="2:12" x14ac:dyDescent="0.3">
      <c r="B8496" s="3" t="s">
        <v>327</v>
      </c>
      <c r="C8496" s="4">
        <v>2020</v>
      </c>
      <c r="D8496" s="3" t="s">
        <v>1458</v>
      </c>
      <c r="E8496" s="4">
        <v>0</v>
      </c>
      <c r="F8496" s="4"/>
      <c r="G8496" s="4">
        <v>0</v>
      </c>
      <c r="H8496" s="4">
        <v>0</v>
      </c>
      <c r="I8496" s="4">
        <v>0</v>
      </c>
      <c r="J8496" s="4"/>
      <c r="K8496" s="3" t="s">
        <v>1451</v>
      </c>
      <c r="L8496" s="4"/>
    </row>
    <row r="8497" spans="2:12" x14ac:dyDescent="0.3">
      <c r="B8497" s="3" t="s">
        <v>327</v>
      </c>
      <c r="C8497" s="4">
        <v>2021</v>
      </c>
      <c r="D8497" s="3" t="s">
        <v>1446</v>
      </c>
      <c r="E8497" s="4">
        <v>1567922</v>
      </c>
      <c r="F8497" s="4">
        <v>574059</v>
      </c>
      <c r="G8497" s="4">
        <v>993863</v>
      </c>
      <c r="H8497" s="4">
        <v>43085</v>
      </c>
      <c r="I8497" s="4">
        <v>0</v>
      </c>
      <c r="J8497" s="4">
        <v>0</v>
      </c>
      <c r="K8497" s="3" t="s">
        <v>1447</v>
      </c>
      <c r="L8497" s="4">
        <v>0.36612726908608972</v>
      </c>
    </row>
    <row r="8498" spans="2:12" x14ac:dyDescent="0.3">
      <c r="B8498" s="3" t="s">
        <v>327</v>
      </c>
      <c r="C8498" s="4">
        <v>2021</v>
      </c>
      <c r="D8498" s="3" t="s">
        <v>1448</v>
      </c>
      <c r="E8498" s="4">
        <v>0</v>
      </c>
      <c r="F8498" s="4">
        <v>0</v>
      </c>
      <c r="G8498" s="4">
        <v>0</v>
      </c>
      <c r="H8498" s="4">
        <v>0</v>
      </c>
      <c r="I8498" s="4">
        <v>0</v>
      </c>
      <c r="J8498" s="4">
        <v>0</v>
      </c>
      <c r="K8498" s="3" t="s">
        <v>1451</v>
      </c>
      <c r="L8498" s="4"/>
    </row>
    <row r="8499" spans="2:12" x14ac:dyDescent="0.3">
      <c r="B8499" s="3" t="s">
        <v>327</v>
      </c>
      <c r="C8499" s="4">
        <v>2021</v>
      </c>
      <c r="D8499" s="3" t="s">
        <v>1449</v>
      </c>
      <c r="E8499" s="4">
        <v>306534</v>
      </c>
      <c r="F8499" s="4">
        <v>236299</v>
      </c>
      <c r="G8499" s="4">
        <v>70235</v>
      </c>
      <c r="H8499" s="4">
        <v>61180</v>
      </c>
      <c r="I8499" s="4">
        <v>0</v>
      </c>
      <c r="J8499" s="4">
        <v>0</v>
      </c>
      <c r="K8499" s="3" t="s">
        <v>1447</v>
      </c>
      <c r="L8499" s="4">
        <v>0.77087370405892985</v>
      </c>
    </row>
    <row r="8500" spans="2:12" x14ac:dyDescent="0.3">
      <c r="B8500" s="3" t="s">
        <v>327</v>
      </c>
      <c r="C8500" s="4">
        <v>2021</v>
      </c>
      <c r="D8500" s="3" t="s">
        <v>1450</v>
      </c>
      <c r="E8500" s="4">
        <v>93917</v>
      </c>
      <c r="F8500" s="4"/>
      <c r="G8500" s="4">
        <v>93917</v>
      </c>
      <c r="H8500" s="4">
        <v>0</v>
      </c>
      <c r="I8500" s="4">
        <v>93917</v>
      </c>
      <c r="J8500" s="4"/>
      <c r="K8500" s="3" t="s">
        <v>1451</v>
      </c>
      <c r="L8500" s="4"/>
    </row>
    <row r="8501" spans="2:12" x14ac:dyDescent="0.3">
      <c r="B8501" s="3" t="s">
        <v>327</v>
      </c>
      <c r="C8501" s="4">
        <v>2021</v>
      </c>
      <c r="D8501" s="3" t="s">
        <v>1452</v>
      </c>
      <c r="E8501" s="4">
        <v>706123</v>
      </c>
      <c r="F8501" s="4">
        <v>320991</v>
      </c>
      <c r="G8501" s="4">
        <v>385132</v>
      </c>
      <c r="H8501" s="4">
        <v>25105</v>
      </c>
      <c r="I8501" s="4">
        <v>0</v>
      </c>
      <c r="J8501" s="4">
        <v>0</v>
      </c>
      <c r="K8501" s="3" t="s">
        <v>1447</v>
      </c>
      <c r="L8501" s="4">
        <v>0.45458227532597012</v>
      </c>
    </row>
    <row r="8502" spans="2:12" x14ac:dyDescent="0.3">
      <c r="B8502" s="3" t="s">
        <v>327</v>
      </c>
      <c r="C8502" s="4">
        <v>2021</v>
      </c>
      <c r="D8502" s="3" t="s">
        <v>1453</v>
      </c>
      <c r="E8502" s="4">
        <v>32115</v>
      </c>
      <c r="F8502" s="4">
        <v>26104</v>
      </c>
      <c r="G8502" s="4">
        <v>6011</v>
      </c>
      <c r="H8502" s="4">
        <v>0</v>
      </c>
      <c r="I8502" s="4">
        <v>0</v>
      </c>
      <c r="J8502" s="4">
        <v>0</v>
      </c>
      <c r="K8502" s="3" t="s">
        <v>1451</v>
      </c>
      <c r="L8502" s="4">
        <v>0.81282889615444498</v>
      </c>
    </row>
    <row r="8503" spans="2:12" x14ac:dyDescent="0.3">
      <c r="B8503" s="3" t="s">
        <v>327</v>
      </c>
      <c r="C8503" s="4">
        <v>2021</v>
      </c>
      <c r="D8503" s="3" t="s">
        <v>1454</v>
      </c>
      <c r="E8503" s="4">
        <v>0</v>
      </c>
      <c r="F8503" s="4">
        <v>0</v>
      </c>
      <c r="G8503" s="4">
        <v>0</v>
      </c>
      <c r="H8503" s="4">
        <v>0</v>
      </c>
      <c r="I8503" s="4">
        <v>0</v>
      </c>
      <c r="J8503" s="4">
        <v>0</v>
      </c>
      <c r="K8503" s="3" t="s">
        <v>1451</v>
      </c>
      <c r="L8503" s="4"/>
    </row>
    <row r="8504" spans="2:12" x14ac:dyDescent="0.3">
      <c r="B8504" s="3" t="s">
        <v>327</v>
      </c>
      <c r="C8504" s="4">
        <v>2021</v>
      </c>
      <c r="D8504" s="3" t="s">
        <v>1455</v>
      </c>
      <c r="E8504" s="4">
        <v>0</v>
      </c>
      <c r="F8504" s="4">
        <v>0</v>
      </c>
      <c r="G8504" s="4">
        <v>0</v>
      </c>
      <c r="H8504" s="4">
        <v>0</v>
      </c>
      <c r="I8504" s="4">
        <v>0</v>
      </c>
      <c r="J8504" s="4">
        <v>0</v>
      </c>
      <c r="K8504" s="3" t="s">
        <v>1451</v>
      </c>
      <c r="L8504" s="4"/>
    </row>
    <row r="8505" spans="2:12" x14ac:dyDescent="0.3">
      <c r="B8505" s="3" t="s">
        <v>327</v>
      </c>
      <c r="C8505" s="4">
        <v>2021</v>
      </c>
      <c r="D8505" s="3" t="s">
        <v>1456</v>
      </c>
      <c r="E8505" s="4">
        <v>337151</v>
      </c>
      <c r="F8505" s="4">
        <v>223779</v>
      </c>
      <c r="G8505" s="4">
        <v>113372</v>
      </c>
      <c r="H8505" s="4">
        <v>0</v>
      </c>
      <c r="I8505" s="4">
        <v>0</v>
      </c>
      <c r="J8505" s="4">
        <v>0</v>
      </c>
      <c r="K8505" s="3" t="s">
        <v>1460</v>
      </c>
      <c r="L8505" s="4">
        <v>0.66373524029292508</v>
      </c>
    </row>
    <row r="8506" spans="2:12" x14ac:dyDescent="0.3">
      <c r="B8506" s="3" t="s">
        <v>327</v>
      </c>
      <c r="C8506" s="4">
        <v>2021</v>
      </c>
      <c r="D8506" s="3" t="s">
        <v>1457</v>
      </c>
      <c r="E8506" s="4">
        <v>1887008</v>
      </c>
      <c r="F8506" s="4">
        <v>812991</v>
      </c>
      <c r="G8506" s="4">
        <v>1074017</v>
      </c>
      <c r="H8506" s="4">
        <v>36166</v>
      </c>
      <c r="I8506" s="4">
        <v>0</v>
      </c>
      <c r="J8506" s="4">
        <v>0</v>
      </c>
      <c r="K8506" s="3" t="s">
        <v>1460</v>
      </c>
      <c r="L8506" s="4">
        <v>0.43083601129406979</v>
      </c>
    </row>
    <row r="8507" spans="2:12" x14ac:dyDescent="0.3">
      <c r="B8507" s="3" t="s">
        <v>327</v>
      </c>
      <c r="C8507" s="4">
        <v>2021</v>
      </c>
      <c r="D8507" s="3" t="s">
        <v>1458</v>
      </c>
      <c r="E8507" s="4">
        <v>0</v>
      </c>
      <c r="F8507" s="4"/>
      <c r="G8507" s="4">
        <v>0</v>
      </c>
      <c r="H8507" s="4">
        <v>0</v>
      </c>
      <c r="I8507" s="4">
        <v>0</v>
      </c>
      <c r="J8507" s="4"/>
      <c r="K8507" s="3" t="s">
        <v>1451</v>
      </c>
      <c r="L8507" s="4"/>
    </row>
    <row r="8508" spans="2:12" x14ac:dyDescent="0.3">
      <c r="B8508" s="3" t="s">
        <v>327</v>
      </c>
      <c r="C8508" s="4">
        <v>2022</v>
      </c>
      <c r="D8508" s="3" t="s">
        <v>1446</v>
      </c>
      <c r="E8508" s="4">
        <v>1718030</v>
      </c>
      <c r="F8508" s="4">
        <v>612323</v>
      </c>
      <c r="G8508" s="4">
        <v>1105707</v>
      </c>
      <c r="H8508" s="4">
        <v>150108</v>
      </c>
      <c r="I8508" s="4">
        <v>0</v>
      </c>
      <c r="J8508" s="4">
        <v>0</v>
      </c>
      <c r="K8508" s="3" t="s">
        <v>1447</v>
      </c>
      <c r="L8508" s="4">
        <v>0.35640995791691649</v>
      </c>
    </row>
    <row r="8509" spans="2:12" x14ac:dyDescent="0.3">
      <c r="B8509" s="3" t="s">
        <v>327</v>
      </c>
      <c r="C8509" s="4">
        <v>2022</v>
      </c>
      <c r="D8509" s="3" t="s">
        <v>1448</v>
      </c>
      <c r="E8509" s="4">
        <v>0</v>
      </c>
      <c r="F8509" s="4">
        <v>0</v>
      </c>
      <c r="G8509" s="4">
        <v>0</v>
      </c>
      <c r="H8509" s="4">
        <v>0</v>
      </c>
      <c r="I8509" s="4">
        <v>0</v>
      </c>
      <c r="J8509" s="4">
        <v>0</v>
      </c>
      <c r="K8509" s="3" t="s">
        <v>1451</v>
      </c>
      <c r="L8509" s="4"/>
    </row>
    <row r="8510" spans="2:12" x14ac:dyDescent="0.3">
      <c r="B8510" s="3" t="s">
        <v>327</v>
      </c>
      <c r="C8510" s="4">
        <v>2022</v>
      </c>
      <c r="D8510" s="3" t="s">
        <v>1449</v>
      </c>
      <c r="E8510" s="4">
        <v>347452</v>
      </c>
      <c r="F8510" s="4">
        <v>281093</v>
      </c>
      <c r="G8510" s="4">
        <v>66359</v>
      </c>
      <c r="H8510" s="4">
        <v>8803</v>
      </c>
      <c r="I8510" s="4">
        <v>0</v>
      </c>
      <c r="J8510" s="4">
        <v>0</v>
      </c>
      <c r="K8510" s="3" t="s">
        <v>1447</v>
      </c>
      <c r="L8510" s="4">
        <v>0.80901246790923642</v>
      </c>
    </row>
    <row r="8511" spans="2:12" x14ac:dyDescent="0.3">
      <c r="B8511" s="3" t="s">
        <v>327</v>
      </c>
      <c r="C8511" s="4">
        <v>2022</v>
      </c>
      <c r="D8511" s="3" t="s">
        <v>1450</v>
      </c>
      <c r="E8511" s="4">
        <v>93917</v>
      </c>
      <c r="F8511" s="4"/>
      <c r="G8511" s="4">
        <v>93917</v>
      </c>
      <c r="H8511" s="4">
        <v>0</v>
      </c>
      <c r="I8511" s="4">
        <v>93917</v>
      </c>
      <c r="J8511" s="4"/>
      <c r="K8511" s="3" t="s">
        <v>1451</v>
      </c>
      <c r="L8511" s="4"/>
    </row>
    <row r="8512" spans="2:12" x14ac:dyDescent="0.3">
      <c r="B8512" s="3" t="s">
        <v>327</v>
      </c>
      <c r="C8512" s="4">
        <v>2022</v>
      </c>
      <c r="D8512" s="3" t="s">
        <v>1452</v>
      </c>
      <c r="E8512" s="4">
        <v>709662</v>
      </c>
      <c r="F8512" s="4">
        <v>339353</v>
      </c>
      <c r="G8512" s="4">
        <v>370309</v>
      </c>
      <c r="H8512" s="4">
        <v>3539</v>
      </c>
      <c r="I8512" s="4">
        <v>0</v>
      </c>
      <c r="J8512" s="4">
        <v>0</v>
      </c>
      <c r="K8512" s="3" t="s">
        <v>1447</v>
      </c>
      <c r="L8512" s="4">
        <v>0.4781896170289518</v>
      </c>
    </row>
    <row r="8513" spans="2:12" x14ac:dyDescent="0.3">
      <c r="B8513" s="3" t="s">
        <v>327</v>
      </c>
      <c r="C8513" s="4">
        <v>2022</v>
      </c>
      <c r="D8513" s="3" t="s">
        <v>1453</v>
      </c>
      <c r="E8513" s="4">
        <v>0</v>
      </c>
      <c r="F8513" s="4">
        <v>0</v>
      </c>
      <c r="G8513" s="4">
        <v>0</v>
      </c>
      <c r="H8513" s="4">
        <v>0</v>
      </c>
      <c r="I8513" s="4">
        <v>0</v>
      </c>
      <c r="J8513" s="4">
        <v>0</v>
      </c>
      <c r="K8513" s="3" t="s">
        <v>1451</v>
      </c>
      <c r="L8513" s="4"/>
    </row>
    <row r="8514" spans="2:12" x14ac:dyDescent="0.3">
      <c r="B8514" s="3" t="s">
        <v>327</v>
      </c>
      <c r="C8514" s="4">
        <v>2022</v>
      </c>
      <c r="D8514" s="3" t="s">
        <v>1454</v>
      </c>
      <c r="E8514" s="4">
        <v>0</v>
      </c>
      <c r="F8514" s="4">
        <v>0</v>
      </c>
      <c r="G8514" s="4">
        <v>0</v>
      </c>
      <c r="H8514" s="4">
        <v>0</v>
      </c>
      <c r="I8514" s="4">
        <v>0</v>
      </c>
      <c r="J8514" s="4">
        <v>0</v>
      </c>
      <c r="K8514" s="3" t="s">
        <v>1451</v>
      </c>
      <c r="L8514" s="4"/>
    </row>
    <row r="8515" spans="2:12" x14ac:dyDescent="0.3">
      <c r="B8515" s="3" t="s">
        <v>327</v>
      </c>
      <c r="C8515" s="4">
        <v>2022</v>
      </c>
      <c r="D8515" s="3" t="s">
        <v>1455</v>
      </c>
      <c r="E8515" s="4">
        <v>0</v>
      </c>
      <c r="F8515" s="4">
        <v>0</v>
      </c>
      <c r="G8515" s="4">
        <v>0</v>
      </c>
      <c r="H8515" s="4">
        <v>0</v>
      </c>
      <c r="I8515" s="4">
        <v>0</v>
      </c>
      <c r="J8515" s="4">
        <v>0</v>
      </c>
      <c r="K8515" s="3" t="s">
        <v>1451</v>
      </c>
      <c r="L8515" s="4"/>
    </row>
    <row r="8516" spans="2:12" x14ac:dyDescent="0.3">
      <c r="B8516" s="3" t="s">
        <v>327</v>
      </c>
      <c r="C8516" s="4">
        <v>2022</v>
      </c>
      <c r="D8516" s="3" t="s">
        <v>1456</v>
      </c>
      <c r="E8516" s="4">
        <v>425131</v>
      </c>
      <c r="F8516" s="4">
        <v>232090</v>
      </c>
      <c r="G8516" s="4">
        <v>193041</v>
      </c>
      <c r="H8516" s="4">
        <v>87980</v>
      </c>
      <c r="I8516" s="4">
        <v>0</v>
      </c>
      <c r="J8516" s="4">
        <v>0</v>
      </c>
      <c r="K8516" s="3" t="s">
        <v>1460</v>
      </c>
      <c r="L8516" s="4">
        <v>0.54592584403395661</v>
      </c>
    </row>
    <row r="8517" spans="2:12" x14ac:dyDescent="0.3">
      <c r="B8517" s="3" t="s">
        <v>327</v>
      </c>
      <c r="C8517" s="4">
        <v>2022</v>
      </c>
      <c r="D8517" s="3" t="s">
        <v>1457</v>
      </c>
      <c r="E8517" s="4">
        <v>1887008</v>
      </c>
      <c r="F8517" s="4">
        <v>859632</v>
      </c>
      <c r="G8517" s="4">
        <v>1027376</v>
      </c>
      <c r="H8517" s="4">
        <v>0</v>
      </c>
      <c r="I8517" s="4">
        <v>0</v>
      </c>
      <c r="J8517" s="4">
        <v>0</v>
      </c>
      <c r="K8517" s="3" t="s">
        <v>1460</v>
      </c>
      <c r="L8517" s="4">
        <v>0.45555291763468941</v>
      </c>
    </row>
    <row r="8518" spans="2:12" x14ac:dyDescent="0.3">
      <c r="B8518" s="3" t="s">
        <v>327</v>
      </c>
      <c r="C8518" s="4">
        <v>2022</v>
      </c>
      <c r="D8518" s="3" t="s">
        <v>1458</v>
      </c>
      <c r="E8518" s="4">
        <v>0</v>
      </c>
      <c r="F8518" s="4"/>
      <c r="G8518" s="4">
        <v>0</v>
      </c>
      <c r="H8518" s="4">
        <v>0</v>
      </c>
      <c r="I8518" s="4">
        <v>0</v>
      </c>
      <c r="J8518" s="4"/>
      <c r="K8518" s="3" t="s">
        <v>1451</v>
      </c>
      <c r="L8518" s="4"/>
    </row>
    <row r="8519" spans="2:12" x14ac:dyDescent="0.3">
      <c r="B8519" s="3" t="s">
        <v>327</v>
      </c>
      <c r="C8519" s="4">
        <v>2023</v>
      </c>
      <c r="D8519" s="3" t="s">
        <v>1446</v>
      </c>
      <c r="E8519" s="4">
        <v>1892595</v>
      </c>
      <c r="F8519" s="4">
        <v>659006</v>
      </c>
      <c r="G8519" s="4">
        <v>1233589</v>
      </c>
      <c r="H8519" s="4">
        <v>67199</v>
      </c>
      <c r="I8519" s="4">
        <v>0</v>
      </c>
      <c r="J8519" s="4">
        <v>0</v>
      </c>
      <c r="K8519" s="3" t="s">
        <v>1447</v>
      </c>
      <c r="L8519" s="4">
        <v>0.34820233594614802</v>
      </c>
    </row>
    <row r="8520" spans="2:12" x14ac:dyDescent="0.3">
      <c r="B8520" s="3" t="s">
        <v>327</v>
      </c>
      <c r="C8520" s="4">
        <v>2023</v>
      </c>
      <c r="D8520" s="3" t="s">
        <v>1448</v>
      </c>
      <c r="E8520" s="4">
        <v>0</v>
      </c>
      <c r="F8520" s="4">
        <v>0</v>
      </c>
      <c r="G8520" s="4">
        <v>0</v>
      </c>
      <c r="H8520" s="4">
        <v>0</v>
      </c>
      <c r="I8520" s="4">
        <v>0</v>
      </c>
      <c r="J8520" s="4">
        <v>0</v>
      </c>
      <c r="K8520" s="3" t="s">
        <v>1451</v>
      </c>
      <c r="L8520" s="4"/>
    </row>
    <row r="8521" spans="2:12" x14ac:dyDescent="0.3">
      <c r="B8521" s="3" t="s">
        <v>327</v>
      </c>
      <c r="C8521" s="4">
        <v>2023</v>
      </c>
      <c r="D8521" s="3" t="s">
        <v>1449</v>
      </c>
      <c r="E8521" s="4">
        <v>347452</v>
      </c>
      <c r="F8521" s="4">
        <v>292346</v>
      </c>
      <c r="G8521" s="4">
        <v>55106</v>
      </c>
      <c r="H8521" s="4">
        <v>0</v>
      </c>
      <c r="I8521" s="4">
        <v>0</v>
      </c>
      <c r="J8521" s="4">
        <v>0</v>
      </c>
      <c r="K8521" s="3" t="s">
        <v>1447</v>
      </c>
      <c r="L8521" s="4">
        <v>0.84139967535083982</v>
      </c>
    </row>
    <row r="8522" spans="2:12" x14ac:dyDescent="0.3">
      <c r="B8522" s="3" t="s">
        <v>327</v>
      </c>
      <c r="C8522" s="4">
        <v>2023</v>
      </c>
      <c r="D8522" s="3" t="s">
        <v>1450</v>
      </c>
      <c r="E8522" s="4">
        <v>93917</v>
      </c>
      <c r="F8522" s="4"/>
      <c r="G8522" s="4">
        <v>93917</v>
      </c>
      <c r="H8522" s="4">
        <v>0</v>
      </c>
      <c r="I8522" s="4">
        <v>93917</v>
      </c>
      <c r="J8522" s="4"/>
      <c r="K8522" s="3" t="s">
        <v>1451</v>
      </c>
      <c r="L8522" s="4"/>
    </row>
    <row r="8523" spans="2:12" x14ac:dyDescent="0.3">
      <c r="B8523" s="3" t="s">
        <v>327</v>
      </c>
      <c r="C8523" s="4">
        <v>2023</v>
      </c>
      <c r="D8523" s="3" t="s">
        <v>1452</v>
      </c>
      <c r="E8523" s="4">
        <v>828579</v>
      </c>
      <c r="F8523" s="4">
        <v>360595</v>
      </c>
      <c r="G8523" s="4">
        <v>467984</v>
      </c>
      <c r="H8523" s="4">
        <v>118917</v>
      </c>
      <c r="I8523" s="4">
        <v>0</v>
      </c>
      <c r="J8523" s="4">
        <v>0</v>
      </c>
      <c r="K8523" s="3" t="s">
        <v>1447</v>
      </c>
      <c r="L8523" s="4">
        <v>0.43519688526984152</v>
      </c>
    </row>
    <row r="8524" spans="2:12" x14ac:dyDescent="0.3">
      <c r="B8524" s="3" t="s">
        <v>327</v>
      </c>
      <c r="C8524" s="4">
        <v>2023</v>
      </c>
      <c r="D8524" s="3" t="s">
        <v>1453</v>
      </c>
      <c r="E8524" s="4">
        <v>0</v>
      </c>
      <c r="F8524" s="4">
        <v>0</v>
      </c>
      <c r="G8524" s="4">
        <v>0</v>
      </c>
      <c r="H8524" s="4">
        <v>0</v>
      </c>
      <c r="I8524" s="4">
        <v>0</v>
      </c>
      <c r="J8524" s="4">
        <v>0</v>
      </c>
      <c r="K8524" s="3" t="s">
        <v>1451</v>
      </c>
      <c r="L8524" s="4"/>
    </row>
    <row r="8525" spans="2:12" x14ac:dyDescent="0.3">
      <c r="B8525" s="3" t="s">
        <v>327</v>
      </c>
      <c r="C8525" s="4">
        <v>2023</v>
      </c>
      <c r="D8525" s="3" t="s">
        <v>1454</v>
      </c>
      <c r="E8525" s="4">
        <v>0</v>
      </c>
      <c r="F8525" s="4">
        <v>0</v>
      </c>
      <c r="G8525" s="4">
        <v>0</v>
      </c>
      <c r="H8525" s="4">
        <v>0</v>
      </c>
      <c r="I8525" s="4">
        <v>0</v>
      </c>
      <c r="J8525" s="4">
        <v>0</v>
      </c>
      <c r="K8525" s="3" t="s">
        <v>1451</v>
      </c>
      <c r="L8525" s="4"/>
    </row>
    <row r="8526" spans="2:12" x14ac:dyDescent="0.3">
      <c r="B8526" s="3" t="s">
        <v>327</v>
      </c>
      <c r="C8526" s="4">
        <v>2023</v>
      </c>
      <c r="D8526" s="3" t="s">
        <v>1455</v>
      </c>
      <c r="E8526" s="4">
        <v>0</v>
      </c>
      <c r="F8526" s="4">
        <v>0</v>
      </c>
      <c r="G8526" s="4">
        <v>0</v>
      </c>
      <c r="H8526" s="4">
        <v>0</v>
      </c>
      <c r="I8526" s="4">
        <v>0</v>
      </c>
      <c r="J8526" s="4">
        <v>0</v>
      </c>
      <c r="K8526" s="3" t="s">
        <v>1451</v>
      </c>
      <c r="L8526" s="4"/>
    </row>
    <row r="8527" spans="2:12" x14ac:dyDescent="0.3">
      <c r="B8527" s="3" t="s">
        <v>327</v>
      </c>
      <c r="C8527" s="4">
        <v>2023</v>
      </c>
      <c r="D8527" s="3" t="s">
        <v>1456</v>
      </c>
      <c r="E8527" s="4">
        <v>425131</v>
      </c>
      <c r="F8527" s="4">
        <v>240401</v>
      </c>
      <c r="G8527" s="4">
        <v>184730</v>
      </c>
      <c r="H8527" s="4">
        <v>0</v>
      </c>
      <c r="I8527" s="4">
        <v>0</v>
      </c>
      <c r="J8527" s="4">
        <v>0</v>
      </c>
      <c r="K8527" s="3" t="s">
        <v>1460</v>
      </c>
      <c r="L8527" s="4">
        <v>0.56547511237712611</v>
      </c>
    </row>
    <row r="8528" spans="2:12" x14ac:dyDescent="0.3">
      <c r="B8528" s="3" t="s">
        <v>327</v>
      </c>
      <c r="C8528" s="4">
        <v>2023</v>
      </c>
      <c r="D8528" s="3" t="s">
        <v>1457</v>
      </c>
      <c r="E8528" s="4">
        <v>2302833</v>
      </c>
      <c r="F8528" s="4">
        <v>955398</v>
      </c>
      <c r="G8528" s="4">
        <v>1347435</v>
      </c>
      <c r="H8528" s="4">
        <v>0</v>
      </c>
      <c r="I8528" s="4">
        <v>0</v>
      </c>
      <c r="J8528" s="4">
        <v>0</v>
      </c>
      <c r="K8528" s="3" t="s">
        <v>1460</v>
      </c>
      <c r="L8528" s="4">
        <v>0.41487941157695762</v>
      </c>
    </row>
    <row r="8529" spans="2:12" x14ac:dyDescent="0.3">
      <c r="B8529" s="3" t="s">
        <v>327</v>
      </c>
      <c r="C8529" s="4">
        <v>2023</v>
      </c>
      <c r="D8529" s="3" t="s">
        <v>1458</v>
      </c>
      <c r="E8529" s="4">
        <v>0</v>
      </c>
      <c r="F8529" s="4"/>
      <c r="G8529" s="4">
        <v>0</v>
      </c>
      <c r="H8529" s="4">
        <v>0</v>
      </c>
      <c r="I8529" s="4">
        <v>0</v>
      </c>
      <c r="J8529" s="4"/>
      <c r="K8529" s="3" t="s">
        <v>1451</v>
      </c>
      <c r="L8529" s="4"/>
    </row>
    <row r="8530" spans="2:12" x14ac:dyDescent="0.3">
      <c r="B8530" s="3" t="s">
        <v>327</v>
      </c>
      <c r="C8530" s="4">
        <v>2024</v>
      </c>
      <c r="D8530" s="3" t="s">
        <v>1446</v>
      </c>
      <c r="E8530" s="4">
        <v>1892596</v>
      </c>
      <c r="F8530" s="4">
        <v>701738</v>
      </c>
      <c r="G8530" s="4">
        <v>1190858</v>
      </c>
      <c r="H8530" s="4">
        <v>23033</v>
      </c>
      <c r="I8530" s="4">
        <v>0</v>
      </c>
      <c r="J8530" s="4">
        <v>0</v>
      </c>
      <c r="K8530" s="3" t="s">
        <v>1447</v>
      </c>
      <c r="L8530" s="4">
        <v>0.37078066317375713</v>
      </c>
    </row>
    <row r="8531" spans="2:12" x14ac:dyDescent="0.3">
      <c r="B8531" s="3" t="s">
        <v>327</v>
      </c>
      <c r="C8531" s="4">
        <v>2024</v>
      </c>
      <c r="D8531" s="3" t="s">
        <v>1448</v>
      </c>
      <c r="E8531" s="4">
        <v>0</v>
      </c>
      <c r="F8531" s="4">
        <v>0</v>
      </c>
      <c r="G8531" s="4">
        <v>0</v>
      </c>
      <c r="H8531" s="4">
        <v>0</v>
      </c>
      <c r="I8531" s="4">
        <v>0</v>
      </c>
      <c r="J8531" s="4">
        <v>0</v>
      </c>
      <c r="K8531" s="3"/>
      <c r="L8531" s="4"/>
    </row>
    <row r="8532" spans="2:12" x14ac:dyDescent="0.3">
      <c r="B8532" s="3" t="s">
        <v>327</v>
      </c>
      <c r="C8532" s="4">
        <v>2024</v>
      </c>
      <c r="D8532" s="3" t="s">
        <v>1449</v>
      </c>
      <c r="E8532" s="4">
        <v>370486</v>
      </c>
      <c r="F8532" s="4">
        <v>300960</v>
      </c>
      <c r="G8532" s="4">
        <v>69526</v>
      </c>
      <c r="H8532" s="4">
        <v>0</v>
      </c>
      <c r="I8532" s="4">
        <v>0</v>
      </c>
      <c r="J8532" s="4">
        <v>0</v>
      </c>
      <c r="K8532" s="3" t="s">
        <v>1447</v>
      </c>
      <c r="L8532" s="4">
        <v>0.81233838795528035</v>
      </c>
    </row>
    <row r="8533" spans="2:12" x14ac:dyDescent="0.3">
      <c r="B8533" s="3" t="s">
        <v>327</v>
      </c>
      <c r="C8533" s="4">
        <v>2024</v>
      </c>
      <c r="D8533" s="3" t="s">
        <v>1450</v>
      </c>
      <c r="E8533" s="4">
        <v>93916</v>
      </c>
      <c r="F8533" s="4"/>
      <c r="G8533" s="4">
        <v>93916</v>
      </c>
      <c r="H8533" s="4">
        <v>0</v>
      </c>
      <c r="I8533" s="4">
        <v>93916</v>
      </c>
      <c r="J8533" s="4"/>
      <c r="K8533" s="3" t="s">
        <v>1451</v>
      </c>
      <c r="L8533" s="4"/>
    </row>
    <row r="8534" spans="2:12" x14ac:dyDescent="0.3">
      <c r="B8534" s="3" t="s">
        <v>327</v>
      </c>
      <c r="C8534" s="4">
        <v>2024</v>
      </c>
      <c r="D8534" s="3" t="s">
        <v>1452</v>
      </c>
      <c r="E8534" s="4">
        <v>842438</v>
      </c>
      <c r="F8534" s="4">
        <v>382079</v>
      </c>
      <c r="G8534" s="4">
        <v>460359</v>
      </c>
      <c r="H8534" s="4">
        <v>13859</v>
      </c>
      <c r="I8534" s="4">
        <v>0</v>
      </c>
      <c r="J8534" s="4">
        <v>0</v>
      </c>
      <c r="K8534" s="3" t="s">
        <v>1447</v>
      </c>
      <c r="L8534" s="4">
        <v>0.45353960766252233</v>
      </c>
    </row>
    <row r="8535" spans="2:12" x14ac:dyDescent="0.3">
      <c r="B8535" s="3" t="s">
        <v>327</v>
      </c>
      <c r="C8535" s="4">
        <v>2024</v>
      </c>
      <c r="D8535" s="3" t="s">
        <v>1453</v>
      </c>
      <c r="E8535" s="4">
        <v>0</v>
      </c>
      <c r="F8535" s="4">
        <v>0</v>
      </c>
      <c r="G8535" s="4">
        <v>0</v>
      </c>
      <c r="H8535" s="4">
        <v>0</v>
      </c>
      <c r="I8535" s="4">
        <v>0</v>
      </c>
      <c r="J8535" s="4">
        <v>0</v>
      </c>
      <c r="K8535" s="3" t="s">
        <v>1451</v>
      </c>
      <c r="L8535" s="4"/>
    </row>
    <row r="8536" spans="2:12" x14ac:dyDescent="0.3">
      <c r="B8536" s="3" t="s">
        <v>327</v>
      </c>
      <c r="C8536" s="4">
        <v>2024</v>
      </c>
      <c r="D8536" s="3" t="s">
        <v>1454</v>
      </c>
      <c r="E8536" s="4">
        <v>0</v>
      </c>
      <c r="F8536" s="4">
        <v>0</v>
      </c>
      <c r="G8536" s="4">
        <v>0</v>
      </c>
      <c r="H8536" s="4">
        <v>0</v>
      </c>
      <c r="I8536" s="4">
        <v>0</v>
      </c>
      <c r="J8536" s="4">
        <v>0</v>
      </c>
      <c r="K8536" s="3"/>
      <c r="L8536" s="4"/>
    </row>
    <row r="8537" spans="2:12" x14ac:dyDescent="0.3">
      <c r="B8537" s="3" t="s">
        <v>327</v>
      </c>
      <c r="C8537" s="4">
        <v>2024</v>
      </c>
      <c r="D8537" s="3" t="s">
        <v>1455</v>
      </c>
      <c r="E8537" s="4">
        <v>0</v>
      </c>
      <c r="F8537" s="4">
        <v>0</v>
      </c>
      <c r="G8537" s="4">
        <v>0</v>
      </c>
      <c r="H8537" s="4">
        <v>0</v>
      </c>
      <c r="I8537" s="4">
        <v>0</v>
      </c>
      <c r="J8537" s="4">
        <v>0</v>
      </c>
      <c r="K8537" s="3"/>
      <c r="L8537" s="4"/>
    </row>
    <row r="8538" spans="2:12" x14ac:dyDescent="0.3">
      <c r="B8538" s="3" t="s">
        <v>327</v>
      </c>
      <c r="C8538" s="4">
        <v>2024</v>
      </c>
      <c r="D8538" s="3" t="s">
        <v>1456</v>
      </c>
      <c r="E8538" s="4">
        <v>425131</v>
      </c>
      <c r="F8538" s="4">
        <v>244366</v>
      </c>
      <c r="G8538" s="4">
        <v>180765</v>
      </c>
      <c r="H8538" s="4">
        <v>0</v>
      </c>
      <c r="I8538" s="4">
        <v>0</v>
      </c>
      <c r="J8538" s="4">
        <v>0</v>
      </c>
      <c r="K8538" s="3" t="s">
        <v>1447</v>
      </c>
      <c r="L8538" s="4">
        <v>0.57480164937395772</v>
      </c>
    </row>
    <row r="8539" spans="2:12" x14ac:dyDescent="0.3">
      <c r="B8539" s="3" t="s">
        <v>327</v>
      </c>
      <c r="C8539" s="4">
        <v>2024</v>
      </c>
      <c r="D8539" s="3" t="s">
        <v>1457</v>
      </c>
      <c r="E8539" s="4">
        <v>2402244</v>
      </c>
      <c r="F8539" s="4">
        <v>1021551</v>
      </c>
      <c r="G8539" s="4">
        <v>1380693</v>
      </c>
      <c r="H8539" s="4">
        <v>99411</v>
      </c>
      <c r="I8539" s="4">
        <v>0</v>
      </c>
      <c r="J8539" s="4">
        <v>0</v>
      </c>
      <c r="K8539" s="3" t="s">
        <v>1447</v>
      </c>
      <c r="L8539" s="4">
        <v>0.42524864251924449</v>
      </c>
    </row>
    <row r="8540" spans="2:12" x14ac:dyDescent="0.3">
      <c r="B8540" s="3" t="s">
        <v>327</v>
      </c>
      <c r="C8540" s="4">
        <v>2024</v>
      </c>
      <c r="D8540" s="3" t="s">
        <v>1458</v>
      </c>
      <c r="E8540" s="4">
        <v>0</v>
      </c>
      <c r="F8540" s="4"/>
      <c r="G8540" s="4">
        <v>0</v>
      </c>
      <c r="H8540" s="4">
        <v>0</v>
      </c>
      <c r="I8540" s="4">
        <v>0</v>
      </c>
      <c r="J8540" s="4"/>
      <c r="K8540" s="3" t="s">
        <v>1451</v>
      </c>
      <c r="L8540" s="4"/>
    </row>
    <row r="8541" spans="2:12" x14ac:dyDescent="0.3">
      <c r="B8541" s="3" t="s">
        <v>329</v>
      </c>
      <c r="C8541" s="4">
        <v>2019</v>
      </c>
      <c r="D8541" s="3" t="s">
        <v>1446</v>
      </c>
      <c r="E8541" s="4">
        <v>586106</v>
      </c>
      <c r="F8541" s="4">
        <v>363234</v>
      </c>
      <c r="G8541" s="4">
        <v>222872</v>
      </c>
      <c r="H8541" s="4">
        <v>7088</v>
      </c>
      <c r="I8541" s="4">
        <v>0</v>
      </c>
      <c r="J8541" s="4">
        <v>0</v>
      </c>
      <c r="K8541" s="3" t="s">
        <v>1447</v>
      </c>
      <c r="L8541" s="4">
        <v>0.61974113897486116</v>
      </c>
    </row>
    <row r="8542" spans="2:12" x14ac:dyDescent="0.3">
      <c r="B8542" s="3" t="s">
        <v>329</v>
      </c>
      <c r="C8542" s="4">
        <v>2019</v>
      </c>
      <c r="D8542" s="3" t="s">
        <v>1448</v>
      </c>
      <c r="E8542" s="4">
        <v>0</v>
      </c>
      <c r="F8542" s="4">
        <v>0</v>
      </c>
      <c r="G8542" s="4">
        <v>0</v>
      </c>
      <c r="H8542" s="4">
        <v>0</v>
      </c>
      <c r="I8542" s="4">
        <v>0</v>
      </c>
      <c r="J8542" s="4">
        <v>0</v>
      </c>
      <c r="K8542" s="3" t="s">
        <v>1451</v>
      </c>
      <c r="L8542" s="4"/>
    </row>
    <row r="8543" spans="2:12" x14ac:dyDescent="0.3">
      <c r="B8543" s="3" t="s">
        <v>329</v>
      </c>
      <c r="C8543" s="4">
        <v>2019</v>
      </c>
      <c r="D8543" s="3" t="s">
        <v>1449</v>
      </c>
      <c r="E8543" s="4">
        <v>583892</v>
      </c>
      <c r="F8543" s="4">
        <v>382922</v>
      </c>
      <c r="G8543" s="4">
        <v>200970</v>
      </c>
      <c r="H8543" s="4">
        <v>29425</v>
      </c>
      <c r="I8543" s="4">
        <v>0</v>
      </c>
      <c r="J8543" s="4">
        <v>0</v>
      </c>
      <c r="K8543" s="3" t="s">
        <v>1447</v>
      </c>
      <c r="L8543" s="4">
        <v>0.65580963602858067</v>
      </c>
    </row>
    <row r="8544" spans="2:12" x14ac:dyDescent="0.3">
      <c r="B8544" s="3" t="s">
        <v>329</v>
      </c>
      <c r="C8544" s="4">
        <v>2019</v>
      </c>
      <c r="D8544" s="3" t="s">
        <v>1450</v>
      </c>
      <c r="E8544" s="4">
        <v>798870</v>
      </c>
      <c r="F8544" s="4"/>
      <c r="G8544" s="4">
        <v>798870</v>
      </c>
      <c r="H8544" s="4">
        <v>0</v>
      </c>
      <c r="I8544" s="4">
        <v>798870</v>
      </c>
      <c r="J8544" s="4"/>
      <c r="K8544" s="3" t="s">
        <v>1451</v>
      </c>
      <c r="L8544" s="4"/>
    </row>
    <row r="8545" spans="2:12" x14ac:dyDescent="0.3">
      <c r="B8545" s="3" t="s">
        <v>329</v>
      </c>
      <c r="C8545" s="4">
        <v>2019</v>
      </c>
      <c r="D8545" s="3" t="s">
        <v>1452</v>
      </c>
      <c r="E8545" s="4">
        <v>832223</v>
      </c>
      <c r="F8545" s="4">
        <v>500170</v>
      </c>
      <c r="G8545" s="4">
        <v>332053</v>
      </c>
      <c r="H8545" s="4">
        <v>0</v>
      </c>
      <c r="I8545" s="4">
        <v>0</v>
      </c>
      <c r="J8545" s="4">
        <v>0</v>
      </c>
      <c r="K8545" s="3" t="s">
        <v>1447</v>
      </c>
      <c r="L8545" s="4">
        <v>0.60100477876722946</v>
      </c>
    </row>
    <row r="8546" spans="2:12" x14ac:dyDescent="0.3">
      <c r="B8546" s="3" t="s">
        <v>329</v>
      </c>
      <c r="C8546" s="4">
        <v>2019</v>
      </c>
      <c r="D8546" s="3" t="s">
        <v>1453</v>
      </c>
      <c r="E8546" s="4">
        <v>0</v>
      </c>
      <c r="F8546" s="4">
        <v>0</v>
      </c>
      <c r="G8546" s="4">
        <v>0</v>
      </c>
      <c r="H8546" s="4">
        <v>0</v>
      </c>
      <c r="I8546" s="4">
        <v>0</v>
      </c>
      <c r="J8546" s="4">
        <v>0</v>
      </c>
      <c r="K8546" s="3" t="s">
        <v>1451</v>
      </c>
      <c r="L8546" s="4"/>
    </row>
    <row r="8547" spans="2:12" x14ac:dyDescent="0.3">
      <c r="B8547" s="3" t="s">
        <v>329</v>
      </c>
      <c r="C8547" s="4">
        <v>2019</v>
      </c>
      <c r="D8547" s="3" t="s">
        <v>1454</v>
      </c>
      <c r="E8547" s="4">
        <v>0</v>
      </c>
      <c r="F8547" s="4">
        <v>0</v>
      </c>
      <c r="G8547" s="4">
        <v>0</v>
      </c>
      <c r="H8547" s="4">
        <v>0</v>
      </c>
      <c r="I8547" s="4">
        <v>0</v>
      </c>
      <c r="J8547" s="4">
        <v>0</v>
      </c>
      <c r="K8547" s="3" t="s">
        <v>1451</v>
      </c>
      <c r="L8547" s="4"/>
    </row>
    <row r="8548" spans="2:12" x14ac:dyDescent="0.3">
      <c r="B8548" s="3" t="s">
        <v>329</v>
      </c>
      <c r="C8548" s="4">
        <v>2019</v>
      </c>
      <c r="D8548" s="3" t="s">
        <v>1455</v>
      </c>
      <c r="E8548" s="4">
        <v>0</v>
      </c>
      <c r="F8548" s="4">
        <v>0</v>
      </c>
      <c r="G8548" s="4">
        <v>0</v>
      </c>
      <c r="H8548" s="4">
        <v>0</v>
      </c>
      <c r="I8548" s="4">
        <v>0</v>
      </c>
      <c r="J8548" s="4">
        <v>0</v>
      </c>
      <c r="K8548" s="3" t="s">
        <v>1451</v>
      </c>
      <c r="L8548" s="4"/>
    </row>
    <row r="8549" spans="2:12" x14ac:dyDescent="0.3">
      <c r="B8549" s="3" t="s">
        <v>329</v>
      </c>
      <c r="C8549" s="4">
        <v>2019</v>
      </c>
      <c r="D8549" s="3" t="s">
        <v>1456</v>
      </c>
      <c r="E8549" s="4">
        <v>357833</v>
      </c>
      <c r="F8549" s="4">
        <v>168143</v>
      </c>
      <c r="G8549" s="4">
        <v>189690</v>
      </c>
      <c r="H8549" s="4">
        <v>0</v>
      </c>
      <c r="I8549" s="4">
        <v>0</v>
      </c>
      <c r="J8549" s="4">
        <v>0</v>
      </c>
      <c r="K8549" s="3" t="s">
        <v>1447</v>
      </c>
      <c r="L8549" s="4">
        <v>0.4698923799649557</v>
      </c>
    </row>
    <row r="8550" spans="2:12" x14ac:dyDescent="0.3">
      <c r="B8550" s="3" t="s">
        <v>329</v>
      </c>
      <c r="C8550" s="4">
        <v>2019</v>
      </c>
      <c r="D8550" s="3" t="s">
        <v>1457</v>
      </c>
      <c r="E8550" s="4">
        <v>1727529</v>
      </c>
      <c r="F8550" s="4">
        <v>577014</v>
      </c>
      <c r="G8550" s="4">
        <v>1150515</v>
      </c>
      <c r="H8550" s="4">
        <v>299932</v>
      </c>
      <c r="I8550" s="4">
        <v>0</v>
      </c>
      <c r="J8550" s="4">
        <v>0</v>
      </c>
      <c r="K8550" s="3" t="s">
        <v>1447</v>
      </c>
      <c r="L8550" s="4">
        <v>0.33401118013069536</v>
      </c>
    </row>
    <row r="8551" spans="2:12" x14ac:dyDescent="0.3">
      <c r="B8551" s="3" t="s">
        <v>329</v>
      </c>
      <c r="C8551" s="4">
        <v>2019</v>
      </c>
      <c r="D8551" s="3" t="s">
        <v>1458</v>
      </c>
      <c r="E8551" s="4">
        <v>0</v>
      </c>
      <c r="F8551" s="4"/>
      <c r="G8551" s="4">
        <v>0</v>
      </c>
      <c r="H8551" s="4">
        <v>0</v>
      </c>
      <c r="I8551" s="4">
        <v>0</v>
      </c>
      <c r="J8551" s="4"/>
      <c r="K8551" s="3" t="s">
        <v>1451</v>
      </c>
      <c r="L8551" s="4"/>
    </row>
    <row r="8552" spans="2:12" x14ac:dyDescent="0.3">
      <c r="B8552" s="3" t="s">
        <v>329</v>
      </c>
      <c r="C8552" s="4">
        <v>2020</v>
      </c>
      <c r="D8552" s="3" t="s">
        <v>1446</v>
      </c>
      <c r="E8552" s="4">
        <v>603126</v>
      </c>
      <c r="F8552" s="4">
        <v>375186</v>
      </c>
      <c r="G8552" s="4">
        <v>227940</v>
      </c>
      <c r="H8552" s="4">
        <v>17020</v>
      </c>
      <c r="I8552" s="4">
        <v>0</v>
      </c>
      <c r="J8552" s="4">
        <v>0</v>
      </c>
      <c r="K8552" s="3" t="s">
        <v>1447</v>
      </c>
      <c r="L8552" s="4">
        <v>0.62206902040369672</v>
      </c>
    </row>
    <row r="8553" spans="2:12" x14ac:dyDescent="0.3">
      <c r="B8553" s="3" t="s">
        <v>329</v>
      </c>
      <c r="C8553" s="4">
        <v>2020</v>
      </c>
      <c r="D8553" s="3" t="s">
        <v>1448</v>
      </c>
      <c r="E8553" s="4">
        <v>0</v>
      </c>
      <c r="F8553" s="4">
        <v>0</v>
      </c>
      <c r="G8553" s="4">
        <v>0</v>
      </c>
      <c r="H8553" s="4">
        <v>0</v>
      </c>
      <c r="I8553" s="4">
        <v>0</v>
      </c>
      <c r="J8553" s="4">
        <v>0</v>
      </c>
      <c r="K8553" s="3" t="s">
        <v>1451</v>
      </c>
      <c r="L8553" s="4"/>
    </row>
    <row r="8554" spans="2:12" x14ac:dyDescent="0.3">
      <c r="B8554" s="3" t="s">
        <v>329</v>
      </c>
      <c r="C8554" s="4">
        <v>2020</v>
      </c>
      <c r="D8554" s="3" t="s">
        <v>1449</v>
      </c>
      <c r="E8554" s="4">
        <v>550413</v>
      </c>
      <c r="F8554" s="4">
        <v>382425</v>
      </c>
      <c r="G8554" s="4">
        <v>167988</v>
      </c>
      <c r="H8554" s="4">
        <v>0</v>
      </c>
      <c r="I8554" s="4">
        <v>0</v>
      </c>
      <c r="J8554" s="4">
        <v>0</v>
      </c>
      <c r="K8554" s="3" t="s">
        <v>1447</v>
      </c>
      <c r="L8554" s="4">
        <v>0.69479645284540881</v>
      </c>
    </row>
    <row r="8555" spans="2:12" x14ac:dyDescent="0.3">
      <c r="B8555" s="3" t="s">
        <v>329</v>
      </c>
      <c r="C8555" s="4">
        <v>2020</v>
      </c>
      <c r="D8555" s="3" t="s">
        <v>1450</v>
      </c>
      <c r="E8555" s="4">
        <v>2301088</v>
      </c>
      <c r="F8555" s="4"/>
      <c r="G8555" s="4">
        <v>2301088</v>
      </c>
      <c r="H8555" s="4">
        <v>1502218</v>
      </c>
      <c r="I8555" s="4">
        <v>2301088</v>
      </c>
      <c r="J8555" s="4"/>
      <c r="K8555" s="3" t="s">
        <v>1451</v>
      </c>
      <c r="L8555" s="4"/>
    </row>
    <row r="8556" spans="2:12" x14ac:dyDescent="0.3">
      <c r="B8556" s="3" t="s">
        <v>329</v>
      </c>
      <c r="C8556" s="4">
        <v>2020</v>
      </c>
      <c r="D8556" s="3" t="s">
        <v>1452</v>
      </c>
      <c r="E8556" s="4">
        <v>1208903</v>
      </c>
      <c r="F8556" s="4">
        <v>522493</v>
      </c>
      <c r="G8556" s="4">
        <v>686410</v>
      </c>
      <c r="H8556" s="4">
        <v>376680</v>
      </c>
      <c r="I8556" s="4">
        <v>0</v>
      </c>
      <c r="J8556" s="4">
        <v>0</v>
      </c>
      <c r="K8556" s="3" t="s">
        <v>1447</v>
      </c>
      <c r="L8556" s="4">
        <v>0.43220423805714769</v>
      </c>
    </row>
    <row r="8557" spans="2:12" x14ac:dyDescent="0.3">
      <c r="B8557" s="3" t="s">
        <v>329</v>
      </c>
      <c r="C8557" s="4">
        <v>2020</v>
      </c>
      <c r="D8557" s="3" t="s">
        <v>1453</v>
      </c>
      <c r="E8557" s="4">
        <v>0</v>
      </c>
      <c r="F8557" s="4">
        <v>0</v>
      </c>
      <c r="G8557" s="4">
        <v>0</v>
      </c>
      <c r="H8557" s="4">
        <v>0</v>
      </c>
      <c r="I8557" s="4">
        <v>0</v>
      </c>
      <c r="J8557" s="4">
        <v>0</v>
      </c>
      <c r="K8557" s="3" t="s">
        <v>1451</v>
      </c>
      <c r="L8557" s="4"/>
    </row>
    <row r="8558" spans="2:12" x14ac:dyDescent="0.3">
      <c r="B8558" s="3" t="s">
        <v>329</v>
      </c>
      <c r="C8558" s="4">
        <v>2020</v>
      </c>
      <c r="D8558" s="3" t="s">
        <v>1454</v>
      </c>
      <c r="E8558" s="4">
        <v>0</v>
      </c>
      <c r="F8558" s="4">
        <v>0</v>
      </c>
      <c r="G8558" s="4">
        <v>0</v>
      </c>
      <c r="H8558" s="4">
        <v>0</v>
      </c>
      <c r="I8558" s="4">
        <v>0</v>
      </c>
      <c r="J8558" s="4">
        <v>0</v>
      </c>
      <c r="K8558" s="3" t="s">
        <v>1451</v>
      </c>
      <c r="L8558" s="4"/>
    </row>
    <row r="8559" spans="2:12" x14ac:dyDescent="0.3">
      <c r="B8559" s="3" t="s">
        <v>329</v>
      </c>
      <c r="C8559" s="4">
        <v>2020</v>
      </c>
      <c r="D8559" s="3" t="s">
        <v>1455</v>
      </c>
      <c r="E8559" s="4">
        <v>0</v>
      </c>
      <c r="F8559" s="4">
        <v>0</v>
      </c>
      <c r="G8559" s="4">
        <v>0</v>
      </c>
      <c r="H8559" s="4">
        <v>0</v>
      </c>
      <c r="I8559" s="4">
        <v>0</v>
      </c>
      <c r="J8559" s="4">
        <v>0</v>
      </c>
      <c r="K8559" s="3" t="s">
        <v>1451</v>
      </c>
      <c r="L8559" s="4"/>
    </row>
    <row r="8560" spans="2:12" x14ac:dyDescent="0.3">
      <c r="B8560" s="3" t="s">
        <v>329</v>
      </c>
      <c r="C8560" s="4">
        <v>2020</v>
      </c>
      <c r="D8560" s="3" t="s">
        <v>1456</v>
      </c>
      <c r="E8560" s="4">
        <v>357833</v>
      </c>
      <c r="F8560" s="4">
        <v>174821</v>
      </c>
      <c r="G8560" s="4">
        <v>183012</v>
      </c>
      <c r="H8560" s="4">
        <v>0</v>
      </c>
      <c r="I8560" s="4">
        <v>0</v>
      </c>
      <c r="J8560" s="4">
        <v>0</v>
      </c>
      <c r="K8560" s="3" t="s">
        <v>1447</v>
      </c>
      <c r="L8560" s="4">
        <v>0.4885547168651298</v>
      </c>
    </row>
    <row r="8561" spans="2:12" x14ac:dyDescent="0.3">
      <c r="B8561" s="3" t="s">
        <v>329</v>
      </c>
      <c r="C8561" s="4">
        <v>2020</v>
      </c>
      <c r="D8561" s="3" t="s">
        <v>1457</v>
      </c>
      <c r="E8561" s="4">
        <v>1746679</v>
      </c>
      <c r="F8561" s="4">
        <v>630937</v>
      </c>
      <c r="G8561" s="4">
        <v>1115742</v>
      </c>
      <c r="H8561" s="4">
        <v>19150</v>
      </c>
      <c r="I8561" s="4">
        <v>0</v>
      </c>
      <c r="J8561" s="4">
        <v>0</v>
      </c>
      <c r="K8561" s="3" t="s">
        <v>1447</v>
      </c>
      <c r="L8561" s="4">
        <v>0.36122092267669104</v>
      </c>
    </row>
    <row r="8562" spans="2:12" x14ac:dyDescent="0.3">
      <c r="B8562" s="3" t="s">
        <v>329</v>
      </c>
      <c r="C8562" s="4">
        <v>2020</v>
      </c>
      <c r="D8562" s="3" t="s">
        <v>1458</v>
      </c>
      <c r="E8562" s="4">
        <v>0</v>
      </c>
      <c r="F8562" s="4"/>
      <c r="G8562" s="4">
        <v>0</v>
      </c>
      <c r="H8562" s="4">
        <v>0</v>
      </c>
      <c r="I8562" s="4">
        <v>0</v>
      </c>
      <c r="J8562" s="4"/>
      <c r="K8562" s="3" t="s">
        <v>1451</v>
      </c>
      <c r="L8562" s="4"/>
    </row>
    <row r="8563" spans="2:12" x14ac:dyDescent="0.3">
      <c r="B8563" s="3" t="s">
        <v>329</v>
      </c>
      <c r="C8563" s="4">
        <v>2021</v>
      </c>
      <c r="D8563" s="3" t="s">
        <v>1446</v>
      </c>
      <c r="E8563" s="4">
        <v>803885</v>
      </c>
      <c r="F8563" s="4">
        <v>387499</v>
      </c>
      <c r="G8563" s="4">
        <v>416386</v>
      </c>
      <c r="H8563" s="4">
        <v>200760</v>
      </c>
      <c r="I8563" s="4">
        <v>0</v>
      </c>
      <c r="J8563" s="4">
        <v>0</v>
      </c>
      <c r="K8563" s="3" t="s">
        <v>1447</v>
      </c>
      <c r="L8563" s="4">
        <v>0.48203287783700405</v>
      </c>
    </row>
    <row r="8564" spans="2:12" x14ac:dyDescent="0.3">
      <c r="B8564" s="3" t="s">
        <v>329</v>
      </c>
      <c r="C8564" s="4">
        <v>2021</v>
      </c>
      <c r="D8564" s="3" t="s">
        <v>1448</v>
      </c>
      <c r="E8564" s="4">
        <v>0</v>
      </c>
      <c r="F8564" s="4">
        <v>0</v>
      </c>
      <c r="G8564" s="4">
        <v>0</v>
      </c>
      <c r="H8564" s="4">
        <v>0</v>
      </c>
      <c r="I8564" s="4">
        <v>0</v>
      </c>
      <c r="J8564" s="4">
        <v>0</v>
      </c>
      <c r="K8564" s="3" t="s">
        <v>1451</v>
      </c>
      <c r="L8564" s="4"/>
    </row>
    <row r="8565" spans="2:12" x14ac:dyDescent="0.3">
      <c r="B8565" s="3" t="s">
        <v>329</v>
      </c>
      <c r="C8565" s="4">
        <v>2021</v>
      </c>
      <c r="D8565" s="3" t="s">
        <v>1449</v>
      </c>
      <c r="E8565" s="4">
        <v>479102</v>
      </c>
      <c r="F8565" s="4">
        <v>350098</v>
      </c>
      <c r="G8565" s="4">
        <v>129004</v>
      </c>
      <c r="H8565" s="4">
        <v>0</v>
      </c>
      <c r="I8565" s="4">
        <v>0</v>
      </c>
      <c r="J8565" s="4">
        <v>0</v>
      </c>
      <c r="K8565" s="3" t="s">
        <v>1447</v>
      </c>
      <c r="L8565" s="4">
        <v>0.73073792219610856</v>
      </c>
    </row>
    <row r="8566" spans="2:12" x14ac:dyDescent="0.3">
      <c r="B8566" s="3" t="s">
        <v>329</v>
      </c>
      <c r="C8566" s="4">
        <v>2021</v>
      </c>
      <c r="D8566" s="3" t="s">
        <v>1450</v>
      </c>
      <c r="E8566" s="4">
        <v>2301088</v>
      </c>
      <c r="F8566" s="4"/>
      <c r="G8566" s="4">
        <v>2301088</v>
      </c>
      <c r="H8566" s="4">
        <v>0</v>
      </c>
      <c r="I8566" s="4">
        <v>2301088</v>
      </c>
      <c r="J8566" s="4"/>
      <c r="K8566" s="3" t="s">
        <v>1451</v>
      </c>
      <c r="L8566" s="4"/>
    </row>
    <row r="8567" spans="2:12" x14ac:dyDescent="0.3">
      <c r="B8567" s="3" t="s">
        <v>329</v>
      </c>
      <c r="C8567" s="4">
        <v>2021</v>
      </c>
      <c r="D8567" s="3" t="s">
        <v>1452</v>
      </c>
      <c r="E8567" s="4">
        <v>1222833</v>
      </c>
      <c r="F8567" s="4">
        <v>549610</v>
      </c>
      <c r="G8567" s="4">
        <v>673223</v>
      </c>
      <c r="H8567" s="4">
        <v>13929</v>
      </c>
      <c r="I8567" s="4">
        <v>0</v>
      </c>
      <c r="J8567" s="4">
        <v>0</v>
      </c>
      <c r="K8567" s="3" t="s">
        <v>1447</v>
      </c>
      <c r="L8567" s="4">
        <v>0.44945630351814186</v>
      </c>
    </row>
    <row r="8568" spans="2:12" x14ac:dyDescent="0.3">
      <c r="B8568" s="3" t="s">
        <v>329</v>
      </c>
      <c r="C8568" s="4">
        <v>2021</v>
      </c>
      <c r="D8568" s="3" t="s">
        <v>1453</v>
      </c>
      <c r="E8568" s="4">
        <v>71311</v>
      </c>
      <c r="F8568" s="4">
        <v>63118</v>
      </c>
      <c r="G8568" s="4">
        <v>8193</v>
      </c>
      <c r="H8568" s="4">
        <v>0</v>
      </c>
      <c r="I8568" s="4">
        <v>0</v>
      </c>
      <c r="J8568" s="4">
        <v>0</v>
      </c>
      <c r="K8568" s="3" t="s">
        <v>1451</v>
      </c>
      <c r="L8568" s="4">
        <v>0.8851088892316753</v>
      </c>
    </row>
    <row r="8569" spans="2:12" x14ac:dyDescent="0.3">
      <c r="B8569" s="3" t="s">
        <v>329</v>
      </c>
      <c r="C8569" s="4">
        <v>2021</v>
      </c>
      <c r="D8569" s="3" t="s">
        <v>1454</v>
      </c>
      <c r="E8569" s="4">
        <v>0</v>
      </c>
      <c r="F8569" s="4">
        <v>0</v>
      </c>
      <c r="G8569" s="4">
        <v>0</v>
      </c>
      <c r="H8569" s="4">
        <v>0</v>
      </c>
      <c r="I8569" s="4">
        <v>0</v>
      </c>
      <c r="J8569" s="4">
        <v>0</v>
      </c>
      <c r="K8569" s="3" t="s">
        <v>1451</v>
      </c>
      <c r="L8569" s="4"/>
    </row>
    <row r="8570" spans="2:12" x14ac:dyDescent="0.3">
      <c r="B8570" s="3" t="s">
        <v>329</v>
      </c>
      <c r="C8570" s="4">
        <v>2021</v>
      </c>
      <c r="D8570" s="3" t="s">
        <v>1455</v>
      </c>
      <c r="E8570" s="4">
        <v>0</v>
      </c>
      <c r="F8570" s="4">
        <v>0</v>
      </c>
      <c r="G8570" s="4">
        <v>0</v>
      </c>
      <c r="H8570" s="4">
        <v>0</v>
      </c>
      <c r="I8570" s="4">
        <v>0</v>
      </c>
      <c r="J8570" s="4">
        <v>0</v>
      </c>
      <c r="K8570" s="3" t="s">
        <v>1451</v>
      </c>
      <c r="L8570" s="4"/>
    </row>
    <row r="8571" spans="2:12" x14ac:dyDescent="0.3">
      <c r="B8571" s="3" t="s">
        <v>329</v>
      </c>
      <c r="C8571" s="4">
        <v>2021</v>
      </c>
      <c r="D8571" s="3" t="s">
        <v>1456</v>
      </c>
      <c r="E8571" s="4">
        <v>545958</v>
      </c>
      <c r="F8571" s="4">
        <v>183750</v>
      </c>
      <c r="G8571" s="4">
        <v>362208</v>
      </c>
      <c r="H8571" s="4">
        <v>188125</v>
      </c>
      <c r="I8571" s="4">
        <v>0</v>
      </c>
      <c r="J8571" s="4">
        <v>0</v>
      </c>
      <c r="K8571" s="3" t="s">
        <v>1447</v>
      </c>
      <c r="L8571" s="4">
        <v>0.33656435110393107</v>
      </c>
    </row>
    <row r="8572" spans="2:12" x14ac:dyDescent="0.3">
      <c r="B8572" s="3" t="s">
        <v>329</v>
      </c>
      <c r="C8572" s="4">
        <v>2021</v>
      </c>
      <c r="D8572" s="3" t="s">
        <v>1457</v>
      </c>
      <c r="E8572" s="4">
        <v>1873394</v>
      </c>
      <c r="F8572" s="4">
        <v>691329</v>
      </c>
      <c r="G8572" s="4">
        <v>1182065</v>
      </c>
      <c r="H8572" s="4">
        <v>126715</v>
      </c>
      <c r="I8572" s="4">
        <v>0</v>
      </c>
      <c r="J8572" s="4">
        <v>0</v>
      </c>
      <c r="K8572" s="3" t="s">
        <v>1447</v>
      </c>
      <c r="L8572" s="4">
        <v>0.36902488211235862</v>
      </c>
    </row>
    <row r="8573" spans="2:12" x14ac:dyDescent="0.3">
      <c r="B8573" s="3" t="s">
        <v>329</v>
      </c>
      <c r="C8573" s="4">
        <v>2021</v>
      </c>
      <c r="D8573" s="3" t="s">
        <v>1458</v>
      </c>
      <c r="E8573" s="4">
        <v>0</v>
      </c>
      <c r="F8573" s="4"/>
      <c r="G8573" s="4">
        <v>0</v>
      </c>
      <c r="H8573" s="4">
        <v>0</v>
      </c>
      <c r="I8573" s="4">
        <v>0</v>
      </c>
      <c r="J8573" s="4"/>
      <c r="K8573" s="3" t="s">
        <v>1451</v>
      </c>
      <c r="L8573" s="4"/>
    </row>
    <row r="8574" spans="2:12" x14ac:dyDescent="0.3">
      <c r="B8574" s="3" t="s">
        <v>329</v>
      </c>
      <c r="C8574" s="4">
        <v>2022</v>
      </c>
      <c r="D8574" s="3" t="s">
        <v>1446</v>
      </c>
      <c r="E8574" s="4">
        <v>872725</v>
      </c>
      <c r="F8574" s="4">
        <v>402956</v>
      </c>
      <c r="G8574" s="4">
        <v>469769</v>
      </c>
      <c r="H8574" s="4">
        <v>68840</v>
      </c>
      <c r="I8574" s="4">
        <v>0</v>
      </c>
      <c r="J8574" s="4">
        <v>0</v>
      </c>
      <c r="K8574" s="3" t="s">
        <v>1447</v>
      </c>
      <c r="L8574" s="4">
        <v>0.46172161906671633</v>
      </c>
    </row>
    <row r="8575" spans="2:12" x14ac:dyDescent="0.3">
      <c r="B8575" s="3" t="s">
        <v>329</v>
      </c>
      <c r="C8575" s="4">
        <v>2022</v>
      </c>
      <c r="D8575" s="3" t="s">
        <v>1448</v>
      </c>
      <c r="E8575" s="4">
        <v>0</v>
      </c>
      <c r="F8575" s="4">
        <v>0</v>
      </c>
      <c r="G8575" s="4">
        <v>0</v>
      </c>
      <c r="H8575" s="4">
        <v>0</v>
      </c>
      <c r="I8575" s="4">
        <v>0</v>
      </c>
      <c r="J8575" s="4">
        <v>0</v>
      </c>
      <c r="K8575" s="3" t="s">
        <v>1451</v>
      </c>
      <c r="L8575" s="4"/>
    </row>
    <row r="8576" spans="2:12" x14ac:dyDescent="0.3">
      <c r="B8576" s="3" t="s">
        <v>329</v>
      </c>
      <c r="C8576" s="4">
        <v>2022</v>
      </c>
      <c r="D8576" s="3" t="s">
        <v>1449</v>
      </c>
      <c r="E8576" s="4">
        <v>479102</v>
      </c>
      <c r="F8576" s="4">
        <v>373912</v>
      </c>
      <c r="G8576" s="4">
        <v>105190</v>
      </c>
      <c r="H8576" s="4">
        <v>0</v>
      </c>
      <c r="I8576" s="4">
        <v>0</v>
      </c>
      <c r="J8576" s="4">
        <v>0</v>
      </c>
      <c r="K8576" s="3" t="s">
        <v>1447</v>
      </c>
      <c r="L8576" s="4">
        <v>0.7804434128849389</v>
      </c>
    </row>
    <row r="8577" spans="2:12" x14ac:dyDescent="0.3">
      <c r="B8577" s="3" t="s">
        <v>329</v>
      </c>
      <c r="C8577" s="4">
        <v>2022</v>
      </c>
      <c r="D8577" s="3" t="s">
        <v>1450</v>
      </c>
      <c r="E8577" s="4">
        <v>2301088</v>
      </c>
      <c r="F8577" s="4"/>
      <c r="G8577" s="4">
        <v>2301088</v>
      </c>
      <c r="H8577" s="4">
        <v>0</v>
      </c>
      <c r="I8577" s="4">
        <v>2301088</v>
      </c>
      <c r="J8577" s="4"/>
      <c r="K8577" s="3" t="s">
        <v>1451</v>
      </c>
      <c r="L8577" s="4"/>
    </row>
    <row r="8578" spans="2:12" x14ac:dyDescent="0.3">
      <c r="B8578" s="3" t="s">
        <v>329</v>
      </c>
      <c r="C8578" s="4">
        <v>2022</v>
      </c>
      <c r="D8578" s="3" t="s">
        <v>1452</v>
      </c>
      <c r="E8578" s="4">
        <v>1480621</v>
      </c>
      <c r="F8578" s="4">
        <v>522638</v>
      </c>
      <c r="G8578" s="4">
        <v>957983</v>
      </c>
      <c r="H8578" s="4">
        <v>311875</v>
      </c>
      <c r="I8578" s="4">
        <v>0</v>
      </c>
      <c r="J8578" s="4">
        <v>0</v>
      </c>
      <c r="K8578" s="3" t="s">
        <v>1447</v>
      </c>
      <c r="L8578" s="4">
        <v>0.35298567290346416</v>
      </c>
    </row>
    <row r="8579" spans="2:12" x14ac:dyDescent="0.3">
      <c r="B8579" s="3" t="s">
        <v>329</v>
      </c>
      <c r="C8579" s="4">
        <v>2022</v>
      </c>
      <c r="D8579" s="3" t="s">
        <v>1453</v>
      </c>
      <c r="E8579" s="4">
        <v>79690</v>
      </c>
      <c r="F8579" s="4">
        <v>68068</v>
      </c>
      <c r="G8579" s="4">
        <v>11622</v>
      </c>
      <c r="H8579" s="4">
        <v>8380</v>
      </c>
      <c r="I8579" s="4">
        <v>0</v>
      </c>
      <c r="J8579" s="4">
        <v>0</v>
      </c>
      <c r="K8579" s="3" t="s">
        <v>1451</v>
      </c>
      <c r="L8579" s="4">
        <v>0.85415986949429035</v>
      </c>
    </row>
    <row r="8580" spans="2:12" x14ac:dyDescent="0.3">
      <c r="B8580" s="3" t="s">
        <v>329</v>
      </c>
      <c r="C8580" s="4">
        <v>2022</v>
      </c>
      <c r="D8580" s="3" t="s">
        <v>1454</v>
      </c>
      <c r="E8580" s="4">
        <v>0</v>
      </c>
      <c r="F8580" s="4">
        <v>0</v>
      </c>
      <c r="G8580" s="4">
        <v>0</v>
      </c>
      <c r="H8580" s="4">
        <v>0</v>
      </c>
      <c r="I8580" s="4">
        <v>0</v>
      </c>
      <c r="J8580" s="4">
        <v>0</v>
      </c>
      <c r="K8580" s="3" t="s">
        <v>1451</v>
      </c>
      <c r="L8580" s="4"/>
    </row>
    <row r="8581" spans="2:12" x14ac:dyDescent="0.3">
      <c r="B8581" s="3" t="s">
        <v>329</v>
      </c>
      <c r="C8581" s="4">
        <v>2022</v>
      </c>
      <c r="D8581" s="3" t="s">
        <v>1455</v>
      </c>
      <c r="E8581" s="4">
        <v>0</v>
      </c>
      <c r="F8581" s="4">
        <v>0</v>
      </c>
      <c r="G8581" s="4">
        <v>0</v>
      </c>
      <c r="H8581" s="4">
        <v>0</v>
      </c>
      <c r="I8581" s="4">
        <v>0</v>
      </c>
      <c r="J8581" s="4">
        <v>0</v>
      </c>
      <c r="K8581" s="3" t="s">
        <v>1451</v>
      </c>
      <c r="L8581" s="4"/>
    </row>
    <row r="8582" spans="2:12" x14ac:dyDescent="0.3">
      <c r="B8582" s="3" t="s">
        <v>329</v>
      </c>
      <c r="C8582" s="4">
        <v>2022</v>
      </c>
      <c r="D8582" s="3" t="s">
        <v>1456</v>
      </c>
      <c r="E8582" s="4">
        <v>556055</v>
      </c>
      <c r="F8582" s="4">
        <v>195131</v>
      </c>
      <c r="G8582" s="4">
        <v>360924</v>
      </c>
      <c r="H8582" s="4">
        <v>10100</v>
      </c>
      <c r="I8582" s="4">
        <v>0</v>
      </c>
      <c r="J8582" s="4">
        <v>0</v>
      </c>
      <c r="K8582" s="3" t="s">
        <v>1447</v>
      </c>
      <c r="L8582" s="4">
        <v>0.35092032262995565</v>
      </c>
    </row>
    <row r="8583" spans="2:12" x14ac:dyDescent="0.3">
      <c r="B8583" s="3" t="s">
        <v>329</v>
      </c>
      <c r="C8583" s="4">
        <v>2022</v>
      </c>
      <c r="D8583" s="3" t="s">
        <v>1457</v>
      </c>
      <c r="E8583" s="4">
        <v>1873394</v>
      </c>
      <c r="F8583" s="4">
        <v>751410</v>
      </c>
      <c r="G8583" s="4">
        <v>1121984</v>
      </c>
      <c r="H8583" s="4">
        <v>0</v>
      </c>
      <c r="I8583" s="4">
        <v>0</v>
      </c>
      <c r="J8583" s="4">
        <v>0</v>
      </c>
      <c r="K8583" s="3" t="s">
        <v>1447</v>
      </c>
      <c r="L8583" s="4">
        <v>0.40109555170989125</v>
      </c>
    </row>
    <row r="8584" spans="2:12" x14ac:dyDescent="0.3">
      <c r="B8584" s="3" t="s">
        <v>329</v>
      </c>
      <c r="C8584" s="4">
        <v>2022</v>
      </c>
      <c r="D8584" s="3" t="s">
        <v>1458</v>
      </c>
      <c r="E8584" s="4">
        <v>0</v>
      </c>
      <c r="F8584" s="4"/>
      <c r="G8584" s="4">
        <v>0</v>
      </c>
      <c r="H8584" s="4">
        <v>0</v>
      </c>
      <c r="I8584" s="4">
        <v>0</v>
      </c>
      <c r="J8584" s="4"/>
      <c r="K8584" s="3" t="s">
        <v>1451</v>
      </c>
      <c r="L8584" s="4"/>
    </row>
    <row r="8585" spans="2:12" x14ac:dyDescent="0.3">
      <c r="B8585" s="3" t="s">
        <v>329</v>
      </c>
      <c r="C8585" s="4">
        <v>2023</v>
      </c>
      <c r="D8585" s="3" t="s">
        <v>1446</v>
      </c>
      <c r="E8585" s="4">
        <v>952136</v>
      </c>
      <c r="F8585" s="4">
        <v>395667</v>
      </c>
      <c r="G8585" s="4">
        <v>556469</v>
      </c>
      <c r="H8585" s="4">
        <v>0</v>
      </c>
      <c r="I8585" s="4">
        <v>0</v>
      </c>
      <c r="J8585" s="4">
        <v>0</v>
      </c>
      <c r="K8585" s="3" t="s">
        <v>1447</v>
      </c>
      <c r="L8585" s="4">
        <v>0.41555723131989547</v>
      </c>
    </row>
    <row r="8586" spans="2:12" x14ac:dyDescent="0.3">
      <c r="B8586" s="3" t="s">
        <v>329</v>
      </c>
      <c r="C8586" s="4">
        <v>2023</v>
      </c>
      <c r="D8586" s="3" t="s">
        <v>1448</v>
      </c>
      <c r="E8586" s="4">
        <v>0</v>
      </c>
      <c r="F8586" s="4">
        <v>0</v>
      </c>
      <c r="G8586" s="4">
        <v>0</v>
      </c>
      <c r="H8586" s="4">
        <v>0</v>
      </c>
      <c r="I8586" s="4">
        <v>0</v>
      </c>
      <c r="J8586" s="4">
        <v>0</v>
      </c>
      <c r="K8586" s="3" t="s">
        <v>1451</v>
      </c>
      <c r="L8586" s="4"/>
    </row>
    <row r="8587" spans="2:12" x14ac:dyDescent="0.3">
      <c r="B8587" s="3" t="s">
        <v>329</v>
      </c>
      <c r="C8587" s="4">
        <v>2023</v>
      </c>
      <c r="D8587" s="3" t="s">
        <v>1449</v>
      </c>
      <c r="E8587" s="4">
        <v>589780</v>
      </c>
      <c r="F8587" s="4">
        <v>452708</v>
      </c>
      <c r="G8587" s="4">
        <v>137072</v>
      </c>
      <c r="H8587" s="4">
        <v>59848</v>
      </c>
      <c r="I8587" s="4">
        <v>0</v>
      </c>
      <c r="J8587" s="4">
        <v>0</v>
      </c>
      <c r="K8587" s="3" t="s">
        <v>1447</v>
      </c>
      <c r="L8587" s="4">
        <v>0.76758791413747496</v>
      </c>
    </row>
    <row r="8588" spans="2:12" x14ac:dyDescent="0.3">
      <c r="B8588" s="3" t="s">
        <v>329</v>
      </c>
      <c r="C8588" s="4">
        <v>2023</v>
      </c>
      <c r="D8588" s="3" t="s">
        <v>1450</v>
      </c>
      <c r="E8588" s="4">
        <v>2301088</v>
      </c>
      <c r="F8588" s="4"/>
      <c r="G8588" s="4">
        <v>2301088</v>
      </c>
      <c r="H8588" s="4">
        <v>0</v>
      </c>
      <c r="I8588" s="4">
        <v>2301088</v>
      </c>
      <c r="J8588" s="4"/>
      <c r="K8588" s="3" t="s">
        <v>1451</v>
      </c>
      <c r="L8588" s="4"/>
    </row>
    <row r="8589" spans="2:12" x14ac:dyDescent="0.3">
      <c r="B8589" s="3" t="s">
        <v>329</v>
      </c>
      <c r="C8589" s="4">
        <v>2023</v>
      </c>
      <c r="D8589" s="3" t="s">
        <v>1452</v>
      </c>
      <c r="E8589" s="4">
        <v>1578999</v>
      </c>
      <c r="F8589" s="4">
        <v>557843</v>
      </c>
      <c r="G8589" s="4">
        <v>1021156</v>
      </c>
      <c r="H8589" s="4">
        <v>98377</v>
      </c>
      <c r="I8589" s="4">
        <v>0</v>
      </c>
      <c r="J8589" s="4">
        <v>0</v>
      </c>
      <c r="K8589" s="3" t="s">
        <v>1447</v>
      </c>
      <c r="L8589" s="4">
        <v>0.35328901411590508</v>
      </c>
    </row>
    <row r="8590" spans="2:12" x14ac:dyDescent="0.3">
      <c r="B8590" s="3" t="s">
        <v>329</v>
      </c>
      <c r="C8590" s="4">
        <v>2023</v>
      </c>
      <c r="D8590" s="3" t="s">
        <v>1453</v>
      </c>
      <c r="E8590" s="4">
        <v>0</v>
      </c>
      <c r="F8590" s="4">
        <v>0</v>
      </c>
      <c r="G8590" s="4">
        <v>0</v>
      </c>
      <c r="H8590" s="4">
        <v>0</v>
      </c>
      <c r="I8590" s="4">
        <v>0</v>
      </c>
      <c r="J8590" s="4">
        <v>0</v>
      </c>
      <c r="K8590" s="3" t="s">
        <v>1451</v>
      </c>
      <c r="L8590" s="4"/>
    </row>
    <row r="8591" spans="2:12" x14ac:dyDescent="0.3">
      <c r="B8591" s="3" t="s">
        <v>329</v>
      </c>
      <c r="C8591" s="4">
        <v>2023</v>
      </c>
      <c r="D8591" s="3" t="s">
        <v>1454</v>
      </c>
      <c r="E8591" s="4">
        <v>0</v>
      </c>
      <c r="F8591" s="4">
        <v>0</v>
      </c>
      <c r="G8591" s="4">
        <v>0</v>
      </c>
      <c r="H8591" s="4">
        <v>0</v>
      </c>
      <c r="I8591" s="4">
        <v>0</v>
      </c>
      <c r="J8591" s="4">
        <v>0</v>
      </c>
      <c r="K8591" s="3" t="s">
        <v>1451</v>
      </c>
      <c r="L8591" s="4"/>
    </row>
    <row r="8592" spans="2:12" x14ac:dyDescent="0.3">
      <c r="B8592" s="3" t="s">
        <v>329</v>
      </c>
      <c r="C8592" s="4">
        <v>2023</v>
      </c>
      <c r="D8592" s="3" t="s">
        <v>1455</v>
      </c>
      <c r="E8592" s="4">
        <v>0</v>
      </c>
      <c r="F8592" s="4">
        <v>0</v>
      </c>
      <c r="G8592" s="4">
        <v>0</v>
      </c>
      <c r="H8592" s="4">
        <v>0</v>
      </c>
      <c r="I8592" s="4">
        <v>0</v>
      </c>
      <c r="J8592" s="4">
        <v>0</v>
      </c>
      <c r="K8592" s="3" t="s">
        <v>1451</v>
      </c>
      <c r="L8592" s="4"/>
    </row>
    <row r="8593" spans="2:12" x14ac:dyDescent="0.3">
      <c r="B8593" s="3" t="s">
        <v>329</v>
      </c>
      <c r="C8593" s="4">
        <v>2023</v>
      </c>
      <c r="D8593" s="3" t="s">
        <v>1456</v>
      </c>
      <c r="E8593" s="4">
        <v>556055</v>
      </c>
      <c r="F8593" s="4">
        <v>206764</v>
      </c>
      <c r="G8593" s="4">
        <v>349291</v>
      </c>
      <c r="H8593" s="4">
        <v>0</v>
      </c>
      <c r="I8593" s="4">
        <v>0</v>
      </c>
      <c r="J8593" s="4">
        <v>0</v>
      </c>
      <c r="K8593" s="3" t="s">
        <v>1447</v>
      </c>
      <c r="L8593" s="4">
        <v>0.37184091501739935</v>
      </c>
    </row>
    <row r="8594" spans="2:12" x14ac:dyDescent="0.3">
      <c r="B8594" s="3" t="s">
        <v>329</v>
      </c>
      <c r="C8594" s="4">
        <v>2023</v>
      </c>
      <c r="D8594" s="3" t="s">
        <v>1457</v>
      </c>
      <c r="E8594" s="4">
        <v>1975167</v>
      </c>
      <c r="F8594" s="4">
        <v>813477</v>
      </c>
      <c r="G8594" s="4">
        <v>1161690</v>
      </c>
      <c r="H8594" s="4">
        <v>27021</v>
      </c>
      <c r="I8594" s="4">
        <v>0</v>
      </c>
      <c r="J8594" s="4">
        <v>0</v>
      </c>
      <c r="K8594" s="3" t="s">
        <v>1447</v>
      </c>
      <c r="L8594" s="4">
        <v>0.411852263631379</v>
      </c>
    </row>
    <row r="8595" spans="2:12" x14ac:dyDescent="0.3">
      <c r="B8595" s="3" t="s">
        <v>329</v>
      </c>
      <c r="C8595" s="4">
        <v>2023</v>
      </c>
      <c r="D8595" s="3" t="s">
        <v>1458</v>
      </c>
      <c r="E8595" s="4">
        <v>0</v>
      </c>
      <c r="F8595" s="4"/>
      <c r="G8595" s="4">
        <v>0</v>
      </c>
      <c r="H8595" s="4">
        <v>0</v>
      </c>
      <c r="I8595" s="4">
        <v>0</v>
      </c>
      <c r="J8595" s="4"/>
      <c r="K8595" s="3" t="s">
        <v>1451</v>
      </c>
      <c r="L8595" s="4"/>
    </row>
    <row r="8596" spans="2:12" x14ac:dyDescent="0.3">
      <c r="B8596" s="3" t="s">
        <v>329</v>
      </c>
      <c r="C8596" s="4">
        <v>2024</v>
      </c>
      <c r="D8596" s="3" t="s">
        <v>1446</v>
      </c>
      <c r="E8596" s="4">
        <v>952136</v>
      </c>
      <c r="F8596" s="4">
        <v>420645</v>
      </c>
      <c r="G8596" s="4">
        <v>531491</v>
      </c>
      <c r="H8596" s="4">
        <v>0</v>
      </c>
      <c r="I8596" s="4">
        <v>2244000</v>
      </c>
      <c r="J8596" s="4">
        <v>32057</v>
      </c>
      <c r="K8596" s="3" t="s">
        <v>1459</v>
      </c>
      <c r="L8596" s="4">
        <v>0.44179087861397953</v>
      </c>
    </row>
    <row r="8597" spans="2:12" x14ac:dyDescent="0.3">
      <c r="B8597" s="3" t="s">
        <v>329</v>
      </c>
      <c r="C8597" s="4">
        <v>2024</v>
      </c>
      <c r="D8597" s="3" t="s">
        <v>1448</v>
      </c>
      <c r="E8597" s="4">
        <v>0</v>
      </c>
      <c r="F8597" s="4">
        <v>0</v>
      </c>
      <c r="G8597" s="4">
        <v>0</v>
      </c>
      <c r="H8597" s="4">
        <v>0</v>
      </c>
      <c r="I8597" s="4">
        <v>0</v>
      </c>
      <c r="J8597" s="4">
        <v>0</v>
      </c>
      <c r="K8597" s="3"/>
      <c r="L8597" s="4"/>
    </row>
    <row r="8598" spans="2:12" x14ac:dyDescent="0.3">
      <c r="B8598" s="3" t="s">
        <v>329</v>
      </c>
      <c r="C8598" s="4">
        <v>2024</v>
      </c>
      <c r="D8598" s="3" t="s">
        <v>1449</v>
      </c>
      <c r="E8598" s="4">
        <v>623559</v>
      </c>
      <c r="F8598" s="4">
        <v>478067</v>
      </c>
      <c r="G8598" s="4">
        <v>145492</v>
      </c>
      <c r="H8598" s="4">
        <v>33779</v>
      </c>
      <c r="I8598" s="4">
        <v>1020000</v>
      </c>
      <c r="J8598" s="4">
        <v>68000</v>
      </c>
      <c r="K8598" s="3" t="s">
        <v>1459</v>
      </c>
      <c r="L8598" s="4">
        <v>0.7666748455238398</v>
      </c>
    </row>
    <row r="8599" spans="2:12" x14ac:dyDescent="0.3">
      <c r="B8599" s="3" t="s">
        <v>329</v>
      </c>
      <c r="C8599" s="4">
        <v>2024</v>
      </c>
      <c r="D8599" s="3" t="s">
        <v>1450</v>
      </c>
      <c r="E8599" s="4">
        <v>2306312</v>
      </c>
      <c r="F8599" s="4"/>
      <c r="G8599" s="4">
        <v>2306312</v>
      </c>
      <c r="H8599" s="4">
        <v>5224</v>
      </c>
      <c r="I8599" s="4">
        <v>2306312</v>
      </c>
      <c r="J8599" s="4"/>
      <c r="K8599" s="3" t="s">
        <v>1451</v>
      </c>
      <c r="L8599" s="4"/>
    </row>
    <row r="8600" spans="2:12" x14ac:dyDescent="0.3">
      <c r="B8600" s="3" t="s">
        <v>329</v>
      </c>
      <c r="C8600" s="4">
        <v>2024</v>
      </c>
      <c r="D8600" s="3" t="s">
        <v>1452</v>
      </c>
      <c r="E8600" s="4">
        <v>1657310</v>
      </c>
      <c r="F8600" s="4">
        <v>602160</v>
      </c>
      <c r="G8600" s="4">
        <v>1055150</v>
      </c>
      <c r="H8600" s="4">
        <v>78311</v>
      </c>
      <c r="I8600" s="4">
        <v>1579000</v>
      </c>
      <c r="J8600" s="4">
        <v>39475</v>
      </c>
      <c r="K8600" s="3" t="s">
        <v>1459</v>
      </c>
      <c r="L8600" s="4">
        <v>0.36333576699591508</v>
      </c>
    </row>
    <row r="8601" spans="2:12" x14ac:dyDescent="0.3">
      <c r="B8601" s="3" t="s">
        <v>329</v>
      </c>
      <c r="C8601" s="4">
        <v>2024</v>
      </c>
      <c r="D8601" s="3" t="s">
        <v>1453</v>
      </c>
      <c r="E8601" s="4">
        <v>0</v>
      </c>
      <c r="F8601" s="4">
        <v>0</v>
      </c>
      <c r="G8601" s="4">
        <v>0</v>
      </c>
      <c r="H8601" s="4">
        <v>0</v>
      </c>
      <c r="I8601" s="4">
        <v>0</v>
      </c>
      <c r="J8601" s="4">
        <v>0</v>
      </c>
      <c r="K8601" s="3" t="s">
        <v>1451</v>
      </c>
      <c r="L8601" s="4"/>
    </row>
    <row r="8602" spans="2:12" x14ac:dyDescent="0.3">
      <c r="B8602" s="3" t="s">
        <v>329</v>
      </c>
      <c r="C8602" s="4">
        <v>2024</v>
      </c>
      <c r="D8602" s="3" t="s">
        <v>1454</v>
      </c>
      <c r="E8602" s="4">
        <v>0</v>
      </c>
      <c r="F8602" s="4">
        <v>0</v>
      </c>
      <c r="G8602" s="4">
        <v>0</v>
      </c>
      <c r="H8602" s="4">
        <v>0</v>
      </c>
      <c r="I8602" s="4">
        <v>0</v>
      </c>
      <c r="J8602" s="4">
        <v>0</v>
      </c>
      <c r="K8602" s="3"/>
      <c r="L8602" s="4"/>
    </row>
    <row r="8603" spans="2:12" x14ac:dyDescent="0.3">
      <c r="B8603" s="3" t="s">
        <v>329</v>
      </c>
      <c r="C8603" s="4">
        <v>2024</v>
      </c>
      <c r="D8603" s="3" t="s">
        <v>1455</v>
      </c>
      <c r="E8603" s="4">
        <v>0</v>
      </c>
      <c r="F8603" s="4">
        <v>0</v>
      </c>
      <c r="G8603" s="4">
        <v>0</v>
      </c>
      <c r="H8603" s="4">
        <v>0</v>
      </c>
      <c r="I8603" s="4">
        <v>0</v>
      </c>
      <c r="J8603" s="4">
        <v>0</v>
      </c>
      <c r="K8603" s="3"/>
      <c r="L8603" s="4"/>
    </row>
    <row r="8604" spans="2:12" x14ac:dyDescent="0.3">
      <c r="B8604" s="3" t="s">
        <v>329</v>
      </c>
      <c r="C8604" s="4">
        <v>2024</v>
      </c>
      <c r="D8604" s="3" t="s">
        <v>1456</v>
      </c>
      <c r="E8604" s="4">
        <v>556633</v>
      </c>
      <c r="F8604" s="4">
        <v>218397</v>
      </c>
      <c r="G8604" s="4">
        <v>338236</v>
      </c>
      <c r="H8604" s="4">
        <v>578</v>
      </c>
      <c r="I8604" s="4">
        <v>4500000</v>
      </c>
      <c r="J8604" s="4">
        <v>0</v>
      </c>
      <c r="K8604" s="3" t="s">
        <v>1459</v>
      </c>
      <c r="L8604" s="4">
        <v>0.39235366929377163</v>
      </c>
    </row>
    <row r="8605" spans="2:12" x14ac:dyDescent="0.3">
      <c r="B8605" s="3" t="s">
        <v>329</v>
      </c>
      <c r="C8605" s="4">
        <v>2024</v>
      </c>
      <c r="D8605" s="3" t="s">
        <v>1457</v>
      </c>
      <c r="E8605" s="4">
        <v>2012774</v>
      </c>
      <c r="F8605" s="4">
        <v>878831</v>
      </c>
      <c r="G8605" s="4">
        <v>1133943</v>
      </c>
      <c r="H8605" s="4">
        <v>37607</v>
      </c>
      <c r="I8605" s="4">
        <v>8000000</v>
      </c>
      <c r="J8605" s="4">
        <v>133333</v>
      </c>
      <c r="K8605" s="3" t="s">
        <v>1459</v>
      </c>
      <c r="L8605" s="4">
        <v>0.43662676485288465</v>
      </c>
    </row>
    <row r="8606" spans="2:12" x14ac:dyDescent="0.3">
      <c r="B8606" s="3" t="s">
        <v>329</v>
      </c>
      <c r="C8606" s="4">
        <v>2024</v>
      </c>
      <c r="D8606" s="3" t="s">
        <v>1458</v>
      </c>
      <c r="E8606" s="4">
        <v>0</v>
      </c>
      <c r="F8606" s="4"/>
      <c r="G8606" s="4">
        <v>0</v>
      </c>
      <c r="H8606" s="4">
        <v>0</v>
      </c>
      <c r="I8606" s="4">
        <v>0</v>
      </c>
      <c r="J8606" s="4"/>
      <c r="K8606" s="3" t="s">
        <v>1451</v>
      </c>
      <c r="L8606" s="4"/>
    </row>
    <row r="8607" spans="2:12" x14ac:dyDescent="0.3">
      <c r="B8607" s="3" t="s">
        <v>331</v>
      </c>
      <c r="C8607" s="4">
        <v>2019</v>
      </c>
      <c r="D8607" s="3" t="s">
        <v>1446</v>
      </c>
      <c r="E8607" s="4">
        <v>31473534</v>
      </c>
      <c r="F8607" s="4">
        <v>12842753</v>
      </c>
      <c r="G8607" s="4">
        <v>18630781</v>
      </c>
      <c r="H8607" s="4">
        <v>969754</v>
      </c>
      <c r="I8607" s="4">
        <v>0</v>
      </c>
      <c r="J8607" s="4">
        <v>0</v>
      </c>
      <c r="K8607" s="3" t="s">
        <v>1459</v>
      </c>
      <c r="L8607" s="4">
        <v>0.4080492835663132</v>
      </c>
    </row>
    <row r="8608" spans="2:12" x14ac:dyDescent="0.3">
      <c r="B8608" s="3" t="s">
        <v>331</v>
      </c>
      <c r="C8608" s="4">
        <v>2019</v>
      </c>
      <c r="D8608" s="3" t="s">
        <v>1448</v>
      </c>
      <c r="E8608" s="4">
        <v>10879053</v>
      </c>
      <c r="F8608" s="4">
        <v>6437134</v>
      </c>
      <c r="G8608" s="4">
        <v>4441919</v>
      </c>
      <c r="H8608" s="4">
        <v>38993</v>
      </c>
      <c r="I8608" s="4">
        <v>0</v>
      </c>
      <c r="J8608" s="4">
        <v>0</v>
      </c>
      <c r="K8608" s="3" t="s">
        <v>1459</v>
      </c>
      <c r="L8608" s="4">
        <v>0.59169984740399739</v>
      </c>
    </row>
    <row r="8609" spans="2:12" x14ac:dyDescent="0.3">
      <c r="B8609" s="3" t="s">
        <v>331</v>
      </c>
      <c r="C8609" s="4">
        <v>2019</v>
      </c>
      <c r="D8609" s="3" t="s">
        <v>1449</v>
      </c>
      <c r="E8609" s="4">
        <v>11420516</v>
      </c>
      <c r="F8609" s="4">
        <v>7445632</v>
      </c>
      <c r="G8609" s="4">
        <v>3974884</v>
      </c>
      <c r="H8609" s="4">
        <v>869229</v>
      </c>
      <c r="I8609" s="4">
        <v>0</v>
      </c>
      <c r="J8609" s="4">
        <v>0</v>
      </c>
      <c r="K8609" s="3" t="s">
        <v>1459</v>
      </c>
      <c r="L8609" s="4">
        <v>0.65195232859881291</v>
      </c>
    </row>
    <row r="8610" spans="2:12" x14ac:dyDescent="0.3">
      <c r="B8610" s="3" t="s">
        <v>331</v>
      </c>
      <c r="C8610" s="4">
        <v>2019</v>
      </c>
      <c r="D8610" s="3" t="s">
        <v>1450</v>
      </c>
      <c r="E8610" s="4">
        <v>7906779</v>
      </c>
      <c r="F8610" s="4"/>
      <c r="G8610" s="4">
        <v>7906779</v>
      </c>
      <c r="H8610" s="4">
        <v>0</v>
      </c>
      <c r="I8610" s="4">
        <v>7906779</v>
      </c>
      <c r="J8610" s="4"/>
      <c r="K8610" s="3" t="s">
        <v>1451</v>
      </c>
      <c r="L8610" s="4"/>
    </row>
    <row r="8611" spans="2:12" x14ac:dyDescent="0.3">
      <c r="B8611" s="3" t="s">
        <v>331</v>
      </c>
      <c r="C8611" s="4">
        <v>2019</v>
      </c>
      <c r="D8611" s="3" t="s">
        <v>1452</v>
      </c>
      <c r="E8611" s="4">
        <v>0</v>
      </c>
      <c r="F8611" s="4">
        <v>0</v>
      </c>
      <c r="G8611" s="4">
        <v>0</v>
      </c>
      <c r="H8611" s="4">
        <v>0</v>
      </c>
      <c r="I8611" s="4">
        <v>0</v>
      </c>
      <c r="J8611" s="4">
        <v>0</v>
      </c>
      <c r="K8611" s="3" t="s">
        <v>1459</v>
      </c>
      <c r="L8611" s="4"/>
    </row>
    <row r="8612" spans="2:12" x14ac:dyDescent="0.3">
      <c r="B8612" s="3" t="s">
        <v>331</v>
      </c>
      <c r="C8612" s="4">
        <v>2019</v>
      </c>
      <c r="D8612" s="3" t="s">
        <v>1453</v>
      </c>
      <c r="E8612" s="4">
        <v>864587</v>
      </c>
      <c r="F8612" s="4">
        <v>776349</v>
      </c>
      <c r="G8612" s="4">
        <v>88238</v>
      </c>
      <c r="H8612" s="4">
        <v>25295</v>
      </c>
      <c r="I8612" s="4">
        <v>0</v>
      </c>
      <c r="J8612" s="4">
        <v>0</v>
      </c>
      <c r="K8612" s="3" t="s">
        <v>1451</v>
      </c>
      <c r="L8612" s="4">
        <v>0.89794202318563665</v>
      </c>
    </row>
    <row r="8613" spans="2:12" x14ac:dyDescent="0.3">
      <c r="B8613" s="3" t="s">
        <v>331</v>
      </c>
      <c r="C8613" s="4">
        <v>2019</v>
      </c>
      <c r="D8613" s="3" t="s">
        <v>1454</v>
      </c>
      <c r="E8613" s="4">
        <v>0</v>
      </c>
      <c r="F8613" s="4">
        <v>0</v>
      </c>
      <c r="G8613" s="4">
        <v>0</v>
      </c>
      <c r="H8613" s="4">
        <v>0</v>
      </c>
      <c r="I8613" s="4">
        <v>0</v>
      </c>
      <c r="J8613" s="4">
        <v>0</v>
      </c>
      <c r="K8613" s="3" t="s">
        <v>1459</v>
      </c>
      <c r="L8613" s="4"/>
    </row>
    <row r="8614" spans="2:12" x14ac:dyDescent="0.3">
      <c r="B8614" s="3" t="s">
        <v>331</v>
      </c>
      <c r="C8614" s="4">
        <v>2019</v>
      </c>
      <c r="D8614" s="3" t="s">
        <v>1455</v>
      </c>
      <c r="E8614" s="4">
        <v>10934129</v>
      </c>
      <c r="F8614" s="4">
        <v>6946765</v>
      </c>
      <c r="G8614" s="4">
        <v>3987364</v>
      </c>
      <c r="H8614" s="4">
        <v>0</v>
      </c>
      <c r="I8614" s="4">
        <v>0</v>
      </c>
      <c r="J8614" s="4">
        <v>0</v>
      </c>
      <c r="K8614" s="3" t="s">
        <v>1459</v>
      </c>
      <c r="L8614" s="4">
        <v>0.63532861190863943</v>
      </c>
    </row>
    <row r="8615" spans="2:12" x14ac:dyDescent="0.3">
      <c r="B8615" s="3" t="s">
        <v>331</v>
      </c>
      <c r="C8615" s="4">
        <v>2019</v>
      </c>
      <c r="D8615" s="3" t="s">
        <v>1456</v>
      </c>
      <c r="E8615" s="4">
        <v>44426257</v>
      </c>
      <c r="F8615" s="4">
        <v>25272970</v>
      </c>
      <c r="G8615" s="4">
        <v>19153287</v>
      </c>
      <c r="H8615" s="4">
        <v>914585</v>
      </c>
      <c r="I8615" s="4">
        <v>0</v>
      </c>
      <c r="J8615" s="4">
        <v>0</v>
      </c>
      <c r="K8615" s="3" t="s">
        <v>1459</v>
      </c>
      <c r="L8615" s="4">
        <v>0.5688746184491752</v>
      </c>
    </row>
    <row r="8616" spans="2:12" x14ac:dyDescent="0.3">
      <c r="B8616" s="3" t="s">
        <v>331</v>
      </c>
      <c r="C8616" s="4">
        <v>2019</v>
      </c>
      <c r="D8616" s="3" t="s">
        <v>1457</v>
      </c>
      <c r="E8616" s="4">
        <v>11544403</v>
      </c>
      <c r="F8616" s="4">
        <v>7436015</v>
      </c>
      <c r="G8616" s="4">
        <v>4108388</v>
      </c>
      <c r="H8616" s="4">
        <v>0</v>
      </c>
      <c r="I8616" s="4">
        <v>0</v>
      </c>
      <c r="J8616" s="4">
        <v>0</v>
      </c>
      <c r="K8616" s="3" t="s">
        <v>1459</v>
      </c>
      <c r="L8616" s="4">
        <v>0.64412295724603519</v>
      </c>
    </row>
    <row r="8617" spans="2:12" x14ac:dyDescent="0.3">
      <c r="B8617" s="3" t="s">
        <v>331</v>
      </c>
      <c r="C8617" s="4">
        <v>2019</v>
      </c>
      <c r="D8617" s="3" t="s">
        <v>1458</v>
      </c>
      <c r="E8617" s="4">
        <v>0</v>
      </c>
      <c r="F8617" s="4"/>
      <c r="G8617" s="4">
        <v>0</v>
      </c>
      <c r="H8617" s="4">
        <v>0</v>
      </c>
      <c r="I8617" s="4">
        <v>0</v>
      </c>
      <c r="J8617" s="4"/>
      <c r="K8617" s="3" t="s">
        <v>1451</v>
      </c>
      <c r="L8617" s="4"/>
    </row>
    <row r="8618" spans="2:12" x14ac:dyDescent="0.3">
      <c r="B8618" s="3" t="s">
        <v>331</v>
      </c>
      <c r="C8618" s="4">
        <v>2020</v>
      </c>
      <c r="D8618" s="3" t="s">
        <v>1446</v>
      </c>
      <c r="E8618" s="4">
        <v>31588910</v>
      </c>
      <c r="F8618" s="4">
        <v>13772420</v>
      </c>
      <c r="G8618" s="4">
        <v>17816490</v>
      </c>
      <c r="H8618" s="4">
        <v>115376</v>
      </c>
      <c r="I8618" s="4">
        <v>0</v>
      </c>
      <c r="J8618" s="4">
        <v>0</v>
      </c>
      <c r="K8618" s="3" t="s">
        <v>1459</v>
      </c>
      <c r="L8618" s="4">
        <v>0.43598908604317149</v>
      </c>
    </row>
    <row r="8619" spans="2:12" x14ac:dyDescent="0.3">
      <c r="B8619" s="3" t="s">
        <v>331</v>
      </c>
      <c r="C8619" s="4">
        <v>2020</v>
      </c>
      <c r="D8619" s="3" t="s">
        <v>1448</v>
      </c>
      <c r="E8619" s="4">
        <v>11359404</v>
      </c>
      <c r="F8619" s="4">
        <v>6677679</v>
      </c>
      <c r="G8619" s="4">
        <v>4681725</v>
      </c>
      <c r="H8619" s="4">
        <v>480351</v>
      </c>
      <c r="I8619" s="4">
        <v>0</v>
      </c>
      <c r="J8619" s="4">
        <v>0</v>
      </c>
      <c r="K8619" s="3" t="s">
        <v>1460</v>
      </c>
      <c r="L8619" s="4">
        <v>0.58785469730630235</v>
      </c>
    </row>
    <row r="8620" spans="2:12" x14ac:dyDescent="0.3">
      <c r="B8620" s="3" t="s">
        <v>331</v>
      </c>
      <c r="C8620" s="4">
        <v>2020</v>
      </c>
      <c r="D8620" s="3" t="s">
        <v>1449</v>
      </c>
      <c r="E8620" s="4">
        <v>11538786</v>
      </c>
      <c r="F8620" s="4">
        <v>7826130</v>
      </c>
      <c r="G8620" s="4">
        <v>3712656</v>
      </c>
      <c r="H8620" s="4">
        <v>357025</v>
      </c>
      <c r="I8620" s="4">
        <v>0</v>
      </c>
      <c r="J8620" s="4">
        <v>0</v>
      </c>
      <c r="K8620" s="3" t="s">
        <v>1459</v>
      </c>
      <c r="L8620" s="4">
        <v>0.67824552773576008</v>
      </c>
    </row>
    <row r="8621" spans="2:12" x14ac:dyDescent="0.3">
      <c r="B8621" s="3" t="s">
        <v>331</v>
      </c>
      <c r="C8621" s="4">
        <v>2020</v>
      </c>
      <c r="D8621" s="3" t="s">
        <v>1450</v>
      </c>
      <c r="E8621" s="4">
        <v>7682683</v>
      </c>
      <c r="F8621" s="4"/>
      <c r="G8621" s="4">
        <v>7682683</v>
      </c>
      <c r="H8621" s="4">
        <v>0</v>
      </c>
      <c r="I8621" s="4">
        <v>7682683</v>
      </c>
      <c r="J8621" s="4"/>
      <c r="K8621" s="3" t="s">
        <v>1451</v>
      </c>
      <c r="L8621" s="4"/>
    </row>
    <row r="8622" spans="2:12" x14ac:dyDescent="0.3">
      <c r="B8622" s="3" t="s">
        <v>331</v>
      </c>
      <c r="C8622" s="4">
        <v>2020</v>
      </c>
      <c r="D8622" s="3" t="s">
        <v>1452</v>
      </c>
      <c r="E8622" s="4">
        <v>0</v>
      </c>
      <c r="F8622" s="4">
        <v>0</v>
      </c>
      <c r="G8622" s="4">
        <v>0</v>
      </c>
      <c r="H8622" s="4">
        <v>0</v>
      </c>
      <c r="I8622" s="4">
        <v>0</v>
      </c>
      <c r="J8622" s="4">
        <v>0</v>
      </c>
      <c r="K8622" s="3" t="s">
        <v>1451</v>
      </c>
      <c r="L8622" s="4"/>
    </row>
    <row r="8623" spans="2:12" x14ac:dyDescent="0.3">
      <c r="B8623" s="3" t="s">
        <v>331</v>
      </c>
      <c r="C8623" s="4">
        <v>2020</v>
      </c>
      <c r="D8623" s="3" t="s">
        <v>1453</v>
      </c>
      <c r="E8623" s="4">
        <v>868618</v>
      </c>
      <c r="F8623" s="4">
        <v>795561</v>
      </c>
      <c r="G8623" s="4">
        <v>73057</v>
      </c>
      <c r="H8623" s="4">
        <v>4032</v>
      </c>
      <c r="I8623" s="4">
        <v>0</v>
      </c>
      <c r="J8623" s="4">
        <v>0</v>
      </c>
      <c r="K8623" s="3" t="s">
        <v>1451</v>
      </c>
      <c r="L8623" s="4">
        <v>0.91589283206196515</v>
      </c>
    </row>
    <row r="8624" spans="2:12" x14ac:dyDescent="0.3">
      <c r="B8624" s="3" t="s">
        <v>331</v>
      </c>
      <c r="C8624" s="4">
        <v>2020</v>
      </c>
      <c r="D8624" s="3" t="s">
        <v>1454</v>
      </c>
      <c r="E8624" s="4">
        <v>0</v>
      </c>
      <c r="F8624" s="4">
        <v>0</v>
      </c>
      <c r="G8624" s="4">
        <v>0</v>
      </c>
      <c r="H8624" s="4">
        <v>0</v>
      </c>
      <c r="I8624" s="4">
        <v>0</v>
      </c>
      <c r="J8624" s="4">
        <v>0</v>
      </c>
      <c r="K8624" s="3" t="s">
        <v>1451</v>
      </c>
      <c r="L8624" s="4"/>
    </row>
    <row r="8625" spans="2:12" x14ac:dyDescent="0.3">
      <c r="B8625" s="3" t="s">
        <v>331</v>
      </c>
      <c r="C8625" s="4">
        <v>2020</v>
      </c>
      <c r="D8625" s="3" t="s">
        <v>1455</v>
      </c>
      <c r="E8625" s="4">
        <v>11186734</v>
      </c>
      <c r="F8625" s="4">
        <v>7147787</v>
      </c>
      <c r="G8625" s="4">
        <v>4038947</v>
      </c>
      <c r="H8625" s="4">
        <v>252604</v>
      </c>
      <c r="I8625" s="4">
        <v>0</v>
      </c>
      <c r="J8625" s="4">
        <v>0</v>
      </c>
      <c r="K8625" s="3" t="s">
        <v>1460</v>
      </c>
      <c r="L8625" s="4">
        <v>0.63895208378066382</v>
      </c>
    </row>
    <row r="8626" spans="2:12" x14ac:dyDescent="0.3">
      <c r="B8626" s="3" t="s">
        <v>331</v>
      </c>
      <c r="C8626" s="4">
        <v>2020</v>
      </c>
      <c r="D8626" s="3" t="s">
        <v>1456</v>
      </c>
      <c r="E8626" s="4">
        <v>46134301</v>
      </c>
      <c r="F8626" s="4">
        <v>26520805</v>
      </c>
      <c r="G8626" s="4">
        <v>19613496</v>
      </c>
      <c r="H8626" s="4">
        <v>1708044</v>
      </c>
      <c r="I8626" s="4">
        <v>0</v>
      </c>
      <c r="J8626" s="4">
        <v>0</v>
      </c>
      <c r="K8626" s="3" t="s">
        <v>1459</v>
      </c>
      <c r="L8626" s="4">
        <v>0.5748608827952113</v>
      </c>
    </row>
    <row r="8627" spans="2:12" x14ac:dyDescent="0.3">
      <c r="B8627" s="3" t="s">
        <v>331</v>
      </c>
      <c r="C8627" s="4">
        <v>2020</v>
      </c>
      <c r="D8627" s="3" t="s">
        <v>1457</v>
      </c>
      <c r="E8627" s="4">
        <v>11884636</v>
      </c>
      <c r="F8627" s="4">
        <v>7584160</v>
      </c>
      <c r="G8627" s="4">
        <v>4300476</v>
      </c>
      <c r="H8627" s="4">
        <v>340233</v>
      </c>
      <c r="I8627" s="4">
        <v>0</v>
      </c>
      <c r="J8627" s="4">
        <v>0</v>
      </c>
      <c r="K8627" s="3" t="s">
        <v>1460</v>
      </c>
      <c r="L8627" s="4">
        <v>0.6381482781635045</v>
      </c>
    </row>
    <row r="8628" spans="2:12" x14ac:dyDescent="0.3">
      <c r="B8628" s="3" t="s">
        <v>331</v>
      </c>
      <c r="C8628" s="4">
        <v>2020</v>
      </c>
      <c r="D8628" s="3" t="s">
        <v>1458</v>
      </c>
      <c r="E8628" s="4">
        <v>132750</v>
      </c>
      <c r="F8628" s="4"/>
      <c r="G8628" s="4">
        <v>132750</v>
      </c>
      <c r="H8628" s="4">
        <v>132750</v>
      </c>
      <c r="I8628" s="4">
        <v>132750</v>
      </c>
      <c r="J8628" s="4"/>
      <c r="K8628" s="3" t="s">
        <v>1451</v>
      </c>
      <c r="L8628" s="4"/>
    </row>
    <row r="8629" spans="2:12" x14ac:dyDescent="0.3">
      <c r="B8629" s="3" t="s">
        <v>331</v>
      </c>
      <c r="C8629" s="4">
        <v>2021</v>
      </c>
      <c r="D8629" s="3" t="s">
        <v>1446</v>
      </c>
      <c r="E8629" s="4">
        <v>31706261</v>
      </c>
      <c r="F8629" s="4">
        <v>14697922</v>
      </c>
      <c r="G8629" s="4">
        <v>17008339</v>
      </c>
      <c r="H8629" s="4">
        <v>114651</v>
      </c>
      <c r="I8629" s="4">
        <v>64000000</v>
      </c>
      <c r="J8629" s="4">
        <v>1850000</v>
      </c>
      <c r="K8629" s="3" t="s">
        <v>1447</v>
      </c>
      <c r="L8629" s="4">
        <v>0.46356528762568378</v>
      </c>
    </row>
    <row r="8630" spans="2:12" x14ac:dyDescent="0.3">
      <c r="B8630" s="3" t="s">
        <v>331</v>
      </c>
      <c r="C8630" s="4">
        <v>2021</v>
      </c>
      <c r="D8630" s="3" t="s">
        <v>1448</v>
      </c>
      <c r="E8630" s="4">
        <v>11556609</v>
      </c>
      <c r="F8630" s="4">
        <v>6858339</v>
      </c>
      <c r="G8630" s="4">
        <v>4698270</v>
      </c>
      <c r="H8630" s="4">
        <v>197205</v>
      </c>
      <c r="I8630" s="4">
        <v>23000000</v>
      </c>
      <c r="J8630" s="4">
        <v>300000</v>
      </c>
      <c r="K8630" s="3" t="s">
        <v>1460</v>
      </c>
      <c r="L8630" s="4">
        <v>0.59345600426561118</v>
      </c>
    </row>
    <row r="8631" spans="2:12" x14ac:dyDescent="0.3">
      <c r="B8631" s="3" t="s">
        <v>331</v>
      </c>
      <c r="C8631" s="4">
        <v>2021</v>
      </c>
      <c r="D8631" s="3" t="s">
        <v>1449</v>
      </c>
      <c r="E8631" s="4">
        <v>11636122</v>
      </c>
      <c r="F8631" s="4">
        <v>8163120</v>
      </c>
      <c r="G8631" s="4">
        <v>3473002</v>
      </c>
      <c r="H8631" s="4">
        <v>328995</v>
      </c>
      <c r="I8631" s="4">
        <v>14000000</v>
      </c>
      <c r="J8631" s="4">
        <v>1000000</v>
      </c>
      <c r="K8631" s="3" t="s">
        <v>1460</v>
      </c>
      <c r="L8631" s="4">
        <v>0.70153269276482322</v>
      </c>
    </row>
    <row r="8632" spans="2:12" x14ac:dyDescent="0.3">
      <c r="B8632" s="3" t="s">
        <v>331</v>
      </c>
      <c r="C8632" s="4">
        <v>2021</v>
      </c>
      <c r="D8632" s="3" t="s">
        <v>1450</v>
      </c>
      <c r="E8632" s="4">
        <v>8125237</v>
      </c>
      <c r="F8632" s="4"/>
      <c r="G8632" s="4">
        <v>8125237</v>
      </c>
      <c r="H8632" s="4">
        <v>372454</v>
      </c>
      <c r="I8632" s="4">
        <v>8125237</v>
      </c>
      <c r="J8632" s="4"/>
      <c r="K8632" s="3" t="s">
        <v>1451</v>
      </c>
      <c r="L8632" s="4"/>
    </row>
    <row r="8633" spans="2:12" x14ac:dyDescent="0.3">
      <c r="B8633" s="3" t="s">
        <v>331</v>
      </c>
      <c r="C8633" s="4">
        <v>2021</v>
      </c>
      <c r="D8633" s="3" t="s">
        <v>1452</v>
      </c>
      <c r="E8633" s="4">
        <v>0</v>
      </c>
      <c r="F8633" s="4">
        <v>0</v>
      </c>
      <c r="G8633" s="4">
        <v>0</v>
      </c>
      <c r="H8633" s="4">
        <v>0</v>
      </c>
      <c r="I8633" s="4">
        <v>0</v>
      </c>
      <c r="J8633" s="4">
        <v>0</v>
      </c>
      <c r="K8633" s="3" t="s">
        <v>1451</v>
      </c>
      <c r="L8633" s="4"/>
    </row>
    <row r="8634" spans="2:12" x14ac:dyDescent="0.3">
      <c r="B8634" s="3" t="s">
        <v>331</v>
      </c>
      <c r="C8634" s="4">
        <v>2021</v>
      </c>
      <c r="D8634" s="3" t="s">
        <v>1453</v>
      </c>
      <c r="E8634" s="4">
        <v>869418</v>
      </c>
      <c r="F8634" s="4">
        <v>812108</v>
      </c>
      <c r="G8634" s="4">
        <v>57310</v>
      </c>
      <c r="H8634" s="4">
        <v>800</v>
      </c>
      <c r="I8634" s="4">
        <v>1700000</v>
      </c>
      <c r="J8634" s="4">
        <v>170000</v>
      </c>
      <c r="K8634" s="3" t="s">
        <v>1451</v>
      </c>
      <c r="L8634" s="4">
        <v>0.93408234014018576</v>
      </c>
    </row>
    <row r="8635" spans="2:12" x14ac:dyDescent="0.3">
      <c r="B8635" s="3" t="s">
        <v>331</v>
      </c>
      <c r="C8635" s="4">
        <v>2021</v>
      </c>
      <c r="D8635" s="3" t="s">
        <v>1454</v>
      </c>
      <c r="E8635" s="4">
        <v>0</v>
      </c>
      <c r="F8635" s="4">
        <v>0</v>
      </c>
      <c r="G8635" s="4">
        <v>0</v>
      </c>
      <c r="H8635" s="4">
        <v>0</v>
      </c>
      <c r="I8635" s="4">
        <v>0</v>
      </c>
      <c r="J8635" s="4">
        <v>0</v>
      </c>
      <c r="K8635" s="3" t="s">
        <v>1451</v>
      </c>
      <c r="L8635" s="4"/>
    </row>
    <row r="8636" spans="2:12" x14ac:dyDescent="0.3">
      <c r="B8636" s="3" t="s">
        <v>331</v>
      </c>
      <c r="C8636" s="4">
        <v>2021</v>
      </c>
      <c r="D8636" s="3" t="s">
        <v>1455</v>
      </c>
      <c r="E8636" s="4">
        <v>11308954</v>
      </c>
      <c r="F8636" s="4">
        <v>7347460</v>
      </c>
      <c r="G8636" s="4">
        <v>3961494</v>
      </c>
      <c r="H8636" s="4">
        <v>122220</v>
      </c>
      <c r="I8636" s="4">
        <v>23000000</v>
      </c>
      <c r="J8636" s="4">
        <v>300000</v>
      </c>
      <c r="K8636" s="3" t="s">
        <v>1460</v>
      </c>
      <c r="L8636" s="4">
        <v>0.64970288145128186</v>
      </c>
    </row>
    <row r="8637" spans="2:12" x14ac:dyDescent="0.3">
      <c r="B8637" s="3" t="s">
        <v>331</v>
      </c>
      <c r="C8637" s="4">
        <v>2021</v>
      </c>
      <c r="D8637" s="3" t="s">
        <v>1456</v>
      </c>
      <c r="E8637" s="4">
        <v>47278827</v>
      </c>
      <c r="F8637" s="4">
        <v>27622359</v>
      </c>
      <c r="G8637" s="4">
        <v>19656468</v>
      </c>
      <c r="H8637" s="4">
        <v>1144526</v>
      </c>
      <c r="I8637" s="4">
        <v>95000000</v>
      </c>
      <c r="J8637" s="4">
        <v>2200000</v>
      </c>
      <c r="K8637" s="3" t="s">
        <v>1460</v>
      </c>
      <c r="L8637" s="4">
        <v>0.58424374614877816</v>
      </c>
    </row>
    <row r="8638" spans="2:12" x14ac:dyDescent="0.3">
      <c r="B8638" s="3" t="s">
        <v>331</v>
      </c>
      <c r="C8638" s="4">
        <v>2021</v>
      </c>
      <c r="D8638" s="3" t="s">
        <v>1457</v>
      </c>
      <c r="E8638" s="4">
        <v>11941884</v>
      </c>
      <c r="F8638" s="4">
        <v>7733453</v>
      </c>
      <c r="G8638" s="4">
        <v>4208431</v>
      </c>
      <c r="H8638" s="4">
        <v>57248</v>
      </c>
      <c r="I8638" s="4">
        <v>23000000</v>
      </c>
      <c r="J8638" s="4">
        <v>300000</v>
      </c>
      <c r="K8638" s="3" t="s">
        <v>1460</v>
      </c>
      <c r="L8638" s="4">
        <v>0.64759069841911043</v>
      </c>
    </row>
    <row r="8639" spans="2:12" x14ac:dyDescent="0.3">
      <c r="B8639" s="3" t="s">
        <v>331</v>
      </c>
      <c r="C8639" s="4">
        <v>2021</v>
      </c>
      <c r="D8639" s="3" t="s">
        <v>1458</v>
      </c>
      <c r="E8639" s="4">
        <v>5715887</v>
      </c>
      <c r="F8639" s="4"/>
      <c r="G8639" s="4">
        <v>5715887</v>
      </c>
      <c r="H8639" s="4">
        <v>5655937</v>
      </c>
      <c r="I8639" s="4">
        <v>5715887</v>
      </c>
      <c r="J8639" s="4"/>
      <c r="K8639" s="3" t="s">
        <v>1451</v>
      </c>
      <c r="L8639" s="4"/>
    </row>
    <row r="8640" spans="2:12" x14ac:dyDescent="0.3">
      <c r="B8640" s="3" t="s">
        <v>331</v>
      </c>
      <c r="C8640" s="4">
        <v>2022</v>
      </c>
      <c r="D8640" s="3" t="s">
        <v>1446</v>
      </c>
      <c r="E8640" s="4">
        <v>32909830</v>
      </c>
      <c r="F8640" s="4">
        <v>15673702</v>
      </c>
      <c r="G8640" s="4">
        <v>17236128</v>
      </c>
      <c r="H8640" s="4">
        <v>1203569</v>
      </c>
      <c r="I8640" s="4">
        <v>66000000</v>
      </c>
      <c r="J8640" s="4">
        <v>1750000</v>
      </c>
      <c r="K8640" s="3" t="s">
        <v>1447</v>
      </c>
      <c r="L8640" s="4">
        <v>0.47626201654642397</v>
      </c>
    </row>
    <row r="8641" spans="2:12" x14ac:dyDescent="0.3">
      <c r="B8641" s="3" t="s">
        <v>331</v>
      </c>
      <c r="C8641" s="4">
        <v>2022</v>
      </c>
      <c r="D8641" s="3" t="s">
        <v>1448</v>
      </c>
      <c r="E8641" s="4">
        <v>11590856</v>
      </c>
      <c r="F8641" s="4">
        <v>7052987</v>
      </c>
      <c r="G8641" s="4">
        <v>4537869</v>
      </c>
      <c r="H8641" s="4">
        <v>34247</v>
      </c>
      <c r="I8641" s="4">
        <v>24000000</v>
      </c>
      <c r="J8641" s="4">
        <v>350000</v>
      </c>
      <c r="K8641" s="3" t="s">
        <v>1447</v>
      </c>
      <c r="L8641" s="4">
        <v>0.60849578322774434</v>
      </c>
    </row>
    <row r="8642" spans="2:12" x14ac:dyDescent="0.3">
      <c r="B8642" s="3" t="s">
        <v>331</v>
      </c>
      <c r="C8642" s="4">
        <v>2022</v>
      </c>
      <c r="D8642" s="3" t="s">
        <v>1449</v>
      </c>
      <c r="E8642" s="4">
        <v>11781553</v>
      </c>
      <c r="F8642" s="4">
        <v>8658654</v>
      </c>
      <c r="G8642" s="4">
        <v>3122899</v>
      </c>
      <c r="H8642" s="4">
        <v>180602</v>
      </c>
      <c r="I8642" s="4">
        <v>16000000</v>
      </c>
      <c r="J8642" s="4">
        <v>1250000</v>
      </c>
      <c r="K8642" s="3" t="s">
        <v>1447</v>
      </c>
      <c r="L8642" s="4">
        <v>0.73493316203729675</v>
      </c>
    </row>
    <row r="8643" spans="2:12" x14ac:dyDescent="0.3">
      <c r="B8643" s="3" t="s">
        <v>331</v>
      </c>
      <c r="C8643" s="4">
        <v>2022</v>
      </c>
      <c r="D8643" s="3" t="s">
        <v>1450</v>
      </c>
      <c r="E8643" s="4">
        <v>8125237</v>
      </c>
      <c r="F8643" s="4"/>
      <c r="G8643" s="4">
        <v>8125237</v>
      </c>
      <c r="H8643" s="4">
        <v>0</v>
      </c>
      <c r="I8643" s="4">
        <v>8125237</v>
      </c>
      <c r="J8643" s="4"/>
      <c r="K8643" s="3" t="s">
        <v>1451</v>
      </c>
      <c r="L8643" s="4"/>
    </row>
    <row r="8644" spans="2:12" x14ac:dyDescent="0.3">
      <c r="B8644" s="3" t="s">
        <v>331</v>
      </c>
      <c r="C8644" s="4">
        <v>2022</v>
      </c>
      <c r="D8644" s="3" t="s">
        <v>1452</v>
      </c>
      <c r="E8644" s="4">
        <v>0</v>
      </c>
      <c r="F8644" s="4">
        <v>0</v>
      </c>
      <c r="G8644" s="4">
        <v>0</v>
      </c>
      <c r="H8644" s="4">
        <v>0</v>
      </c>
      <c r="I8644" s="4">
        <v>0</v>
      </c>
      <c r="J8644" s="4">
        <v>0</v>
      </c>
      <c r="K8644" s="3" t="s">
        <v>1451</v>
      </c>
      <c r="L8644" s="4"/>
    </row>
    <row r="8645" spans="2:12" x14ac:dyDescent="0.3">
      <c r="B8645" s="3" t="s">
        <v>331</v>
      </c>
      <c r="C8645" s="4">
        <v>2022</v>
      </c>
      <c r="D8645" s="3" t="s">
        <v>1453</v>
      </c>
      <c r="E8645" s="4">
        <v>873147</v>
      </c>
      <c r="F8645" s="4">
        <v>819595</v>
      </c>
      <c r="G8645" s="4">
        <v>53552</v>
      </c>
      <c r="H8645" s="4">
        <v>6712</v>
      </c>
      <c r="I8645" s="4">
        <v>2000000</v>
      </c>
      <c r="J8645" s="4">
        <v>200000</v>
      </c>
      <c r="K8645" s="3" t="s">
        <v>1451</v>
      </c>
      <c r="L8645" s="4">
        <v>0.93866783027371103</v>
      </c>
    </row>
    <row r="8646" spans="2:12" x14ac:dyDescent="0.3">
      <c r="B8646" s="3" t="s">
        <v>331</v>
      </c>
      <c r="C8646" s="4">
        <v>2022</v>
      </c>
      <c r="D8646" s="3" t="s">
        <v>1454</v>
      </c>
      <c r="E8646" s="4">
        <v>0</v>
      </c>
      <c r="F8646" s="4">
        <v>0</v>
      </c>
      <c r="G8646" s="4">
        <v>0</v>
      </c>
      <c r="H8646" s="4">
        <v>0</v>
      </c>
      <c r="I8646" s="4">
        <v>0</v>
      </c>
      <c r="J8646" s="4">
        <v>0</v>
      </c>
      <c r="K8646" s="3" t="s">
        <v>1451</v>
      </c>
      <c r="L8646" s="4"/>
    </row>
    <row r="8647" spans="2:12" x14ac:dyDescent="0.3">
      <c r="B8647" s="3" t="s">
        <v>331</v>
      </c>
      <c r="C8647" s="4">
        <v>2022</v>
      </c>
      <c r="D8647" s="3" t="s">
        <v>1455</v>
      </c>
      <c r="E8647" s="4">
        <v>11308954</v>
      </c>
      <c r="F8647" s="4">
        <v>7546774</v>
      </c>
      <c r="G8647" s="4">
        <v>3762180</v>
      </c>
      <c r="H8647" s="4">
        <v>0</v>
      </c>
      <c r="I8647" s="4">
        <v>22000000</v>
      </c>
      <c r="J8647" s="4">
        <v>350000</v>
      </c>
      <c r="K8647" s="3" t="s">
        <v>1447</v>
      </c>
      <c r="L8647" s="4">
        <v>0.66732732311051934</v>
      </c>
    </row>
    <row r="8648" spans="2:12" x14ac:dyDescent="0.3">
      <c r="B8648" s="3" t="s">
        <v>331</v>
      </c>
      <c r="C8648" s="4">
        <v>2022</v>
      </c>
      <c r="D8648" s="3" t="s">
        <v>1456</v>
      </c>
      <c r="E8648" s="4">
        <v>57137501</v>
      </c>
      <c r="F8648" s="4">
        <v>29194065</v>
      </c>
      <c r="G8648" s="4">
        <v>27943436</v>
      </c>
      <c r="H8648" s="4">
        <v>9858674</v>
      </c>
      <c r="I8648" s="4">
        <v>114000000</v>
      </c>
      <c r="J8648" s="4">
        <v>2250000</v>
      </c>
      <c r="K8648" s="3" t="s">
        <v>1447</v>
      </c>
      <c r="L8648" s="4">
        <v>0.51094402956125085</v>
      </c>
    </row>
    <row r="8649" spans="2:12" x14ac:dyDescent="0.3">
      <c r="B8649" s="3" t="s">
        <v>331</v>
      </c>
      <c r="C8649" s="4">
        <v>2022</v>
      </c>
      <c r="D8649" s="3" t="s">
        <v>1457</v>
      </c>
      <c r="E8649" s="4">
        <v>12312792</v>
      </c>
      <c r="F8649" s="4">
        <v>7896966</v>
      </c>
      <c r="G8649" s="4">
        <v>4415826</v>
      </c>
      <c r="H8649" s="4">
        <v>370908</v>
      </c>
      <c r="I8649" s="4">
        <v>26000000</v>
      </c>
      <c r="J8649" s="4">
        <v>350000</v>
      </c>
      <c r="K8649" s="3" t="s">
        <v>1447</v>
      </c>
      <c r="L8649" s="4">
        <v>0.64136273884915784</v>
      </c>
    </row>
    <row r="8650" spans="2:12" x14ac:dyDescent="0.3">
      <c r="B8650" s="3" t="s">
        <v>331</v>
      </c>
      <c r="C8650" s="4">
        <v>2022</v>
      </c>
      <c r="D8650" s="3" t="s">
        <v>1458</v>
      </c>
      <c r="E8650" s="4">
        <v>654964</v>
      </c>
      <c r="F8650" s="4"/>
      <c r="G8650" s="4">
        <v>654964</v>
      </c>
      <c r="H8650" s="4">
        <v>-5060923</v>
      </c>
      <c r="I8650" s="4">
        <v>654964</v>
      </c>
      <c r="J8650" s="4"/>
      <c r="K8650" s="3" t="s">
        <v>1451</v>
      </c>
      <c r="L8650" s="4"/>
    </row>
    <row r="8651" spans="2:12" x14ac:dyDescent="0.3">
      <c r="B8651" s="3" t="s">
        <v>331</v>
      </c>
      <c r="C8651" s="4">
        <v>2023</v>
      </c>
      <c r="D8651" s="3" t="s">
        <v>1446</v>
      </c>
      <c r="E8651" s="4">
        <v>36733333</v>
      </c>
      <c r="F8651" s="4">
        <v>16805853</v>
      </c>
      <c r="G8651" s="4">
        <v>19927480</v>
      </c>
      <c r="H8651" s="4">
        <v>1872016</v>
      </c>
      <c r="I8651" s="4">
        <v>110000000</v>
      </c>
      <c r="J8651" s="4">
        <v>2200000</v>
      </c>
      <c r="K8651" s="3" t="s">
        <v>1447</v>
      </c>
      <c r="L8651" s="4">
        <v>0.45750961395199286</v>
      </c>
    </row>
    <row r="8652" spans="2:12" x14ac:dyDescent="0.3">
      <c r="B8652" s="3" t="s">
        <v>331</v>
      </c>
      <c r="C8652" s="4">
        <v>2023</v>
      </c>
      <c r="D8652" s="3" t="s">
        <v>1448</v>
      </c>
      <c r="E8652" s="4">
        <v>11670796</v>
      </c>
      <c r="F8652" s="4">
        <v>7236576</v>
      </c>
      <c r="G8652" s="4">
        <v>4434220</v>
      </c>
      <c r="H8652" s="4">
        <v>79941</v>
      </c>
      <c r="I8652" s="4">
        <v>36000000</v>
      </c>
      <c r="J8652" s="4">
        <v>360000</v>
      </c>
      <c r="K8652" s="3" t="s">
        <v>1447</v>
      </c>
      <c r="L8652" s="4">
        <v>0.62005847758798971</v>
      </c>
    </row>
    <row r="8653" spans="2:12" x14ac:dyDescent="0.3">
      <c r="B8653" s="3" t="s">
        <v>331</v>
      </c>
      <c r="C8653" s="4">
        <v>2023</v>
      </c>
      <c r="D8653" s="3" t="s">
        <v>1449</v>
      </c>
      <c r="E8653" s="4">
        <v>12025544</v>
      </c>
      <c r="F8653" s="4">
        <v>9071792</v>
      </c>
      <c r="G8653" s="4">
        <v>2953752</v>
      </c>
      <c r="H8653" s="4">
        <v>292937</v>
      </c>
      <c r="I8653" s="4">
        <v>25000000</v>
      </c>
      <c r="J8653" s="4">
        <v>1250000</v>
      </c>
      <c r="K8653" s="3" t="s">
        <v>1447</v>
      </c>
      <c r="L8653" s="4">
        <v>0.75437684981236608</v>
      </c>
    </row>
    <row r="8654" spans="2:12" x14ac:dyDescent="0.3">
      <c r="B8654" s="3" t="s">
        <v>331</v>
      </c>
      <c r="C8654" s="4">
        <v>2023</v>
      </c>
      <c r="D8654" s="3" t="s">
        <v>1450</v>
      </c>
      <c r="E8654" s="4">
        <v>8114172</v>
      </c>
      <c r="F8654" s="4"/>
      <c r="G8654" s="4">
        <v>8114172</v>
      </c>
      <c r="H8654" s="4">
        <v>50000</v>
      </c>
      <c r="I8654" s="4">
        <v>8114172</v>
      </c>
      <c r="J8654" s="4"/>
      <c r="K8654" s="3" t="s">
        <v>1451</v>
      </c>
      <c r="L8654" s="4"/>
    </row>
    <row r="8655" spans="2:12" x14ac:dyDescent="0.3">
      <c r="B8655" s="3" t="s">
        <v>331</v>
      </c>
      <c r="C8655" s="4">
        <v>2023</v>
      </c>
      <c r="D8655" s="3" t="s">
        <v>1452</v>
      </c>
      <c r="E8655" s="4">
        <v>0</v>
      </c>
      <c r="F8655" s="4">
        <v>0</v>
      </c>
      <c r="G8655" s="4">
        <v>0</v>
      </c>
      <c r="H8655" s="4">
        <v>0</v>
      </c>
      <c r="I8655" s="4">
        <v>0</v>
      </c>
      <c r="J8655" s="4">
        <v>0</v>
      </c>
      <c r="K8655" s="3" t="s">
        <v>1451</v>
      </c>
      <c r="L8655" s="4"/>
    </row>
    <row r="8656" spans="2:12" x14ac:dyDescent="0.3">
      <c r="B8656" s="3" t="s">
        <v>331</v>
      </c>
      <c r="C8656" s="4">
        <v>2023</v>
      </c>
      <c r="D8656" s="3" t="s">
        <v>1453</v>
      </c>
      <c r="E8656" s="4">
        <v>917186</v>
      </c>
      <c r="F8656" s="4">
        <v>836001</v>
      </c>
      <c r="G8656" s="4">
        <v>81185</v>
      </c>
      <c r="H8656" s="4">
        <v>44039</v>
      </c>
      <c r="I8656" s="4">
        <v>2000000</v>
      </c>
      <c r="J8656" s="4">
        <v>200000</v>
      </c>
      <c r="K8656" s="3" t="s">
        <v>1451</v>
      </c>
      <c r="L8656" s="4">
        <v>0.91148469339915783</v>
      </c>
    </row>
    <row r="8657" spans="2:12" x14ac:dyDescent="0.3">
      <c r="B8657" s="3" t="s">
        <v>331</v>
      </c>
      <c r="C8657" s="4">
        <v>2023</v>
      </c>
      <c r="D8657" s="3" t="s">
        <v>1454</v>
      </c>
      <c r="E8657" s="4">
        <v>0</v>
      </c>
      <c r="F8657" s="4">
        <v>0</v>
      </c>
      <c r="G8657" s="4">
        <v>0</v>
      </c>
      <c r="H8657" s="4">
        <v>0</v>
      </c>
      <c r="I8657" s="4">
        <v>0</v>
      </c>
      <c r="J8657" s="4">
        <v>0</v>
      </c>
      <c r="K8657" s="3" t="s">
        <v>1451</v>
      </c>
      <c r="L8657" s="4"/>
    </row>
    <row r="8658" spans="2:12" x14ac:dyDescent="0.3">
      <c r="B8658" s="3" t="s">
        <v>331</v>
      </c>
      <c r="C8658" s="4">
        <v>2023</v>
      </c>
      <c r="D8658" s="3" t="s">
        <v>1455</v>
      </c>
      <c r="E8658" s="4">
        <v>11373238</v>
      </c>
      <c r="F8658" s="4">
        <v>7725072</v>
      </c>
      <c r="G8658" s="4">
        <v>3648166</v>
      </c>
      <c r="H8658" s="4">
        <v>64284</v>
      </c>
      <c r="I8658" s="4">
        <v>33000000</v>
      </c>
      <c r="J8658" s="4">
        <v>330000</v>
      </c>
      <c r="K8658" s="3" t="s">
        <v>1447</v>
      </c>
      <c r="L8658" s="4">
        <v>0.67923242263988493</v>
      </c>
    </row>
    <row r="8659" spans="2:12" x14ac:dyDescent="0.3">
      <c r="B8659" s="3" t="s">
        <v>331</v>
      </c>
      <c r="C8659" s="4">
        <v>2023</v>
      </c>
      <c r="D8659" s="3" t="s">
        <v>1456</v>
      </c>
      <c r="E8659" s="4">
        <v>59928391</v>
      </c>
      <c r="F8659" s="4">
        <v>30855000</v>
      </c>
      <c r="G8659" s="4">
        <v>29073391</v>
      </c>
      <c r="H8659" s="4">
        <v>2790890</v>
      </c>
      <c r="I8659" s="4">
        <v>180000000</v>
      </c>
      <c r="J8659" s="4">
        <v>2400000</v>
      </c>
      <c r="K8659" s="3" t="s">
        <v>1447</v>
      </c>
      <c r="L8659" s="4">
        <v>0.51486448217840519</v>
      </c>
    </row>
    <row r="8660" spans="2:12" x14ac:dyDescent="0.3">
      <c r="B8660" s="3" t="s">
        <v>331</v>
      </c>
      <c r="C8660" s="4">
        <v>2023</v>
      </c>
      <c r="D8660" s="3" t="s">
        <v>1457</v>
      </c>
      <c r="E8660" s="4">
        <v>12577519</v>
      </c>
      <c r="F8660" s="4">
        <v>8096260</v>
      </c>
      <c r="G8660" s="4">
        <v>4481259</v>
      </c>
      <c r="H8660" s="4">
        <v>264726</v>
      </c>
      <c r="I8660" s="4">
        <v>41000000</v>
      </c>
      <c r="J8660" s="4">
        <v>410000</v>
      </c>
      <c r="K8660" s="3" t="s">
        <v>1447</v>
      </c>
      <c r="L8660" s="4">
        <v>0.64370882683619879</v>
      </c>
    </row>
    <row r="8661" spans="2:12" x14ac:dyDescent="0.3">
      <c r="B8661" s="3" t="s">
        <v>331</v>
      </c>
      <c r="C8661" s="4">
        <v>2023</v>
      </c>
      <c r="D8661" s="3" t="s">
        <v>1458</v>
      </c>
      <c r="E8661" s="4">
        <v>1266559</v>
      </c>
      <c r="F8661" s="4"/>
      <c r="G8661" s="4">
        <v>1266559</v>
      </c>
      <c r="H8661" s="4">
        <v>611596</v>
      </c>
      <c r="I8661" s="4">
        <v>1266559</v>
      </c>
      <c r="J8661" s="4"/>
      <c r="K8661" s="3" t="s">
        <v>1451</v>
      </c>
      <c r="L8661" s="4"/>
    </row>
    <row r="8662" spans="2:12" x14ac:dyDescent="0.3">
      <c r="B8662" s="3" t="s">
        <v>331</v>
      </c>
      <c r="C8662" s="4">
        <v>2024</v>
      </c>
      <c r="D8662" s="3" t="s">
        <v>1446</v>
      </c>
      <c r="E8662" s="4">
        <v>37283149</v>
      </c>
      <c r="F8662" s="4">
        <v>17930710</v>
      </c>
      <c r="G8662" s="4">
        <v>19352439</v>
      </c>
      <c r="H8662" s="4">
        <v>549816</v>
      </c>
      <c r="I8662" s="4">
        <v>110000000</v>
      </c>
      <c r="J8662" s="4">
        <v>2200000</v>
      </c>
      <c r="K8662" s="3" t="s">
        <v>1459</v>
      </c>
      <c r="L8662" s="4">
        <v>0.48093335678271165</v>
      </c>
    </row>
    <row r="8663" spans="2:12" x14ac:dyDescent="0.3">
      <c r="B8663" s="3" t="s">
        <v>331</v>
      </c>
      <c r="C8663" s="4">
        <v>2024</v>
      </c>
      <c r="D8663" s="3" t="s">
        <v>1448</v>
      </c>
      <c r="E8663" s="4">
        <v>11895797</v>
      </c>
      <c r="F8663" s="4">
        <v>7395356</v>
      </c>
      <c r="G8663" s="4">
        <v>4500441</v>
      </c>
      <c r="H8663" s="4">
        <v>225000</v>
      </c>
      <c r="I8663" s="4">
        <v>36000000</v>
      </c>
      <c r="J8663" s="4">
        <v>360000</v>
      </c>
      <c r="K8663" s="3" t="s">
        <v>1459</v>
      </c>
      <c r="L8663" s="4">
        <v>0.6216780599063686</v>
      </c>
    </row>
    <row r="8664" spans="2:12" x14ac:dyDescent="0.3">
      <c r="B8664" s="3" t="s">
        <v>331</v>
      </c>
      <c r="C8664" s="4">
        <v>2024</v>
      </c>
      <c r="D8664" s="3" t="s">
        <v>1449</v>
      </c>
      <c r="E8664" s="4">
        <v>14409403</v>
      </c>
      <c r="F8664" s="4">
        <v>9623832</v>
      </c>
      <c r="G8664" s="4">
        <v>4785571</v>
      </c>
      <c r="H8664" s="4">
        <v>2383859</v>
      </c>
      <c r="I8664" s="4">
        <v>25000000</v>
      </c>
      <c r="J8664" s="4">
        <v>1250000</v>
      </c>
      <c r="K8664" s="3" t="s">
        <v>1459</v>
      </c>
      <c r="L8664" s="4">
        <v>0.66788554668087219</v>
      </c>
    </row>
    <row r="8665" spans="2:12" x14ac:dyDescent="0.3">
      <c r="B8665" s="3" t="s">
        <v>331</v>
      </c>
      <c r="C8665" s="4">
        <v>2024</v>
      </c>
      <c r="D8665" s="3" t="s">
        <v>1450</v>
      </c>
      <c r="E8665" s="4">
        <v>8479021</v>
      </c>
      <c r="F8665" s="4"/>
      <c r="G8665" s="4">
        <v>8479021</v>
      </c>
      <c r="H8665" s="4">
        <v>511116</v>
      </c>
      <c r="I8665" s="4">
        <v>8479021</v>
      </c>
      <c r="J8665" s="4"/>
      <c r="K8665" s="3" t="s">
        <v>1451</v>
      </c>
      <c r="L8665" s="4"/>
    </row>
    <row r="8666" spans="2:12" x14ac:dyDescent="0.3">
      <c r="B8666" s="3" t="s">
        <v>331</v>
      </c>
      <c r="C8666" s="4">
        <v>2024</v>
      </c>
      <c r="D8666" s="3" t="s">
        <v>1452</v>
      </c>
      <c r="E8666" s="4">
        <v>0</v>
      </c>
      <c r="F8666" s="4">
        <v>0</v>
      </c>
      <c r="G8666" s="4">
        <v>0</v>
      </c>
      <c r="H8666" s="4">
        <v>0</v>
      </c>
      <c r="I8666" s="4">
        <v>0</v>
      </c>
      <c r="J8666" s="4">
        <v>0</v>
      </c>
      <c r="K8666" s="3"/>
      <c r="L8666" s="4"/>
    </row>
    <row r="8667" spans="2:12" x14ac:dyDescent="0.3">
      <c r="B8667" s="3" t="s">
        <v>331</v>
      </c>
      <c r="C8667" s="4">
        <v>2024</v>
      </c>
      <c r="D8667" s="3" t="s">
        <v>1453</v>
      </c>
      <c r="E8667" s="4">
        <v>1087077</v>
      </c>
      <c r="F8667" s="4">
        <v>870527</v>
      </c>
      <c r="G8667" s="4">
        <v>216550</v>
      </c>
      <c r="H8667" s="4">
        <v>169891</v>
      </c>
      <c r="I8667" s="4">
        <v>2000000</v>
      </c>
      <c r="J8667" s="4">
        <v>200000</v>
      </c>
      <c r="K8667" s="3" t="s">
        <v>1451</v>
      </c>
      <c r="L8667" s="4">
        <v>0.8007960797625191</v>
      </c>
    </row>
    <row r="8668" spans="2:12" x14ac:dyDescent="0.3">
      <c r="B8668" s="3" t="s">
        <v>331</v>
      </c>
      <c r="C8668" s="4">
        <v>2024</v>
      </c>
      <c r="D8668" s="3" t="s">
        <v>1454</v>
      </c>
      <c r="E8668" s="4">
        <v>0</v>
      </c>
      <c r="F8668" s="4">
        <v>0</v>
      </c>
      <c r="G8668" s="4">
        <v>0</v>
      </c>
      <c r="H8668" s="4">
        <v>0</v>
      </c>
      <c r="I8668" s="4">
        <v>0</v>
      </c>
      <c r="J8668" s="4">
        <v>0</v>
      </c>
      <c r="K8668" s="3"/>
      <c r="L8668" s="4"/>
    </row>
    <row r="8669" spans="2:12" x14ac:dyDescent="0.3">
      <c r="B8669" s="3" t="s">
        <v>331</v>
      </c>
      <c r="C8669" s="4">
        <v>2024</v>
      </c>
      <c r="D8669" s="3" t="s">
        <v>1455</v>
      </c>
      <c r="E8669" s="4">
        <v>12178836</v>
      </c>
      <c r="F8669" s="4">
        <v>7928470</v>
      </c>
      <c r="G8669" s="4">
        <v>4250366</v>
      </c>
      <c r="H8669" s="4">
        <v>805597</v>
      </c>
      <c r="I8669" s="4">
        <v>33000000</v>
      </c>
      <c r="J8669" s="4">
        <v>330000</v>
      </c>
      <c r="K8669" s="3" t="s">
        <v>1459</v>
      </c>
      <c r="L8669" s="4">
        <v>0.65100392188547407</v>
      </c>
    </row>
    <row r="8670" spans="2:12" x14ac:dyDescent="0.3">
      <c r="B8670" s="3" t="s">
        <v>331</v>
      </c>
      <c r="C8670" s="4">
        <v>2024</v>
      </c>
      <c r="D8670" s="3" t="s">
        <v>1456</v>
      </c>
      <c r="E8670" s="4">
        <v>60726011</v>
      </c>
      <c r="F8670" s="4">
        <v>32514097</v>
      </c>
      <c r="G8670" s="4">
        <v>28211914</v>
      </c>
      <c r="H8670" s="4">
        <v>797620</v>
      </c>
      <c r="I8670" s="4">
        <v>180000000</v>
      </c>
      <c r="J8670" s="4">
        <v>2400000</v>
      </c>
      <c r="K8670" s="3" t="s">
        <v>1459</v>
      </c>
      <c r="L8670" s="4">
        <v>0.53542290139887505</v>
      </c>
    </row>
    <row r="8671" spans="2:12" x14ac:dyDescent="0.3">
      <c r="B8671" s="3" t="s">
        <v>331</v>
      </c>
      <c r="C8671" s="4">
        <v>2024</v>
      </c>
      <c r="D8671" s="3" t="s">
        <v>1457</v>
      </c>
      <c r="E8671" s="4">
        <v>13282405</v>
      </c>
      <c r="F8671" s="4">
        <v>8326833</v>
      </c>
      <c r="G8671" s="4">
        <v>4955572</v>
      </c>
      <c r="H8671" s="4">
        <v>704887</v>
      </c>
      <c r="I8671" s="4">
        <v>41000000</v>
      </c>
      <c r="J8671" s="4">
        <v>1490000</v>
      </c>
      <c r="K8671" s="3" t="s">
        <v>1459</v>
      </c>
      <c r="L8671" s="4">
        <v>0.62690702474438931</v>
      </c>
    </row>
    <row r="8672" spans="2:12" x14ac:dyDescent="0.3">
      <c r="B8672" s="3" t="s">
        <v>331</v>
      </c>
      <c r="C8672" s="4">
        <v>2024</v>
      </c>
      <c r="D8672" s="3" t="s">
        <v>1458</v>
      </c>
      <c r="E8672" s="4">
        <v>7201467</v>
      </c>
      <c r="F8672" s="4"/>
      <c r="G8672" s="4">
        <v>7201467</v>
      </c>
      <c r="H8672" s="4">
        <v>5934907</v>
      </c>
      <c r="I8672" s="4">
        <v>7201467</v>
      </c>
      <c r="J8672" s="4"/>
      <c r="K8672" s="3" t="s">
        <v>1451</v>
      </c>
      <c r="L8672" s="4"/>
    </row>
    <row r="8673" spans="2:12" x14ac:dyDescent="0.3">
      <c r="B8673" s="3" t="s">
        <v>333</v>
      </c>
      <c r="C8673" s="4">
        <v>2019</v>
      </c>
      <c r="D8673" s="3" t="s">
        <v>1446</v>
      </c>
      <c r="E8673" s="4">
        <v>4191273</v>
      </c>
      <c r="F8673" s="4">
        <v>2740227</v>
      </c>
      <c r="G8673" s="4">
        <v>1451046</v>
      </c>
      <c r="H8673" s="4">
        <v>120186</v>
      </c>
      <c r="I8673" s="4">
        <v>4191282</v>
      </c>
      <c r="J8673" s="4">
        <v>83826</v>
      </c>
      <c r="K8673" s="3" t="s">
        <v>1447</v>
      </c>
      <c r="L8673" s="4">
        <v>0.65379348947205296</v>
      </c>
    </row>
    <row r="8674" spans="2:12" x14ac:dyDescent="0.3">
      <c r="B8674" s="3" t="s">
        <v>333</v>
      </c>
      <c r="C8674" s="4">
        <v>2019</v>
      </c>
      <c r="D8674" s="3" t="s">
        <v>1448</v>
      </c>
      <c r="E8674" s="4">
        <v>14066922</v>
      </c>
      <c r="F8674" s="4">
        <v>1940545</v>
      </c>
      <c r="G8674" s="4">
        <v>12126377</v>
      </c>
      <c r="H8674" s="4">
        <v>195590</v>
      </c>
      <c r="I8674" s="4">
        <v>14066921</v>
      </c>
      <c r="J8674" s="4">
        <v>175837</v>
      </c>
      <c r="K8674" s="3" t="s">
        <v>1447</v>
      </c>
      <c r="L8674" s="4">
        <v>0.13795093198071334</v>
      </c>
    </row>
    <row r="8675" spans="2:12" x14ac:dyDescent="0.3">
      <c r="B8675" s="3" t="s">
        <v>333</v>
      </c>
      <c r="C8675" s="4">
        <v>2019</v>
      </c>
      <c r="D8675" s="3" t="s">
        <v>1449</v>
      </c>
      <c r="E8675" s="4">
        <v>5815031</v>
      </c>
      <c r="F8675" s="4">
        <v>3536535</v>
      </c>
      <c r="G8675" s="4">
        <v>2278496</v>
      </c>
      <c r="H8675" s="4">
        <v>730683</v>
      </c>
      <c r="I8675" s="4">
        <v>5815030</v>
      </c>
      <c r="J8675" s="4">
        <v>290752</v>
      </c>
      <c r="K8675" s="3" t="s">
        <v>1447</v>
      </c>
      <c r="L8675" s="4">
        <v>0.60817130639544315</v>
      </c>
    </row>
    <row r="8676" spans="2:12" x14ac:dyDescent="0.3">
      <c r="B8676" s="3" t="s">
        <v>333</v>
      </c>
      <c r="C8676" s="4">
        <v>2019</v>
      </c>
      <c r="D8676" s="3" t="s">
        <v>1450</v>
      </c>
      <c r="E8676" s="4">
        <v>38792311</v>
      </c>
      <c r="F8676" s="4"/>
      <c r="G8676" s="4">
        <v>38792311</v>
      </c>
      <c r="H8676" s="4">
        <v>309675</v>
      </c>
      <c r="I8676" s="4">
        <v>38792311</v>
      </c>
      <c r="J8676" s="4"/>
      <c r="K8676" s="3" t="s">
        <v>1451</v>
      </c>
      <c r="L8676" s="4"/>
    </row>
    <row r="8677" spans="2:12" x14ac:dyDescent="0.3">
      <c r="B8677" s="3" t="s">
        <v>333</v>
      </c>
      <c r="C8677" s="4">
        <v>2019</v>
      </c>
      <c r="D8677" s="3" t="s">
        <v>1452</v>
      </c>
      <c r="E8677" s="4">
        <v>0</v>
      </c>
      <c r="F8677" s="4">
        <v>0</v>
      </c>
      <c r="G8677" s="4">
        <v>0</v>
      </c>
      <c r="H8677" s="4">
        <v>0</v>
      </c>
      <c r="I8677" s="4">
        <v>0</v>
      </c>
      <c r="J8677" s="4">
        <v>0</v>
      </c>
      <c r="K8677" s="3" t="s">
        <v>1447</v>
      </c>
      <c r="L8677" s="4"/>
    </row>
    <row r="8678" spans="2:12" x14ac:dyDescent="0.3">
      <c r="B8678" s="3" t="s">
        <v>333</v>
      </c>
      <c r="C8678" s="4">
        <v>2019</v>
      </c>
      <c r="D8678" s="3" t="s">
        <v>1453</v>
      </c>
      <c r="E8678" s="4">
        <v>0</v>
      </c>
      <c r="F8678" s="4">
        <v>0</v>
      </c>
      <c r="G8678" s="4">
        <v>0</v>
      </c>
      <c r="H8678" s="4">
        <v>0</v>
      </c>
      <c r="I8678" s="4">
        <v>0</v>
      </c>
      <c r="J8678" s="4">
        <v>0</v>
      </c>
      <c r="K8678" s="3" t="s">
        <v>1451</v>
      </c>
      <c r="L8678" s="4"/>
    </row>
    <row r="8679" spans="2:12" x14ac:dyDescent="0.3">
      <c r="B8679" s="3" t="s">
        <v>333</v>
      </c>
      <c r="C8679" s="4">
        <v>2019</v>
      </c>
      <c r="D8679" s="3" t="s">
        <v>1454</v>
      </c>
      <c r="E8679" s="4">
        <v>7822418</v>
      </c>
      <c r="F8679" s="4">
        <v>3408159</v>
      </c>
      <c r="G8679" s="4">
        <v>4414259</v>
      </c>
      <c r="H8679" s="4">
        <v>81462</v>
      </c>
      <c r="I8679" s="4">
        <v>7822419</v>
      </c>
      <c r="J8679" s="4">
        <v>391121</v>
      </c>
      <c r="K8679" s="3" t="s">
        <v>1447</v>
      </c>
      <c r="L8679" s="4">
        <v>0.4356912402277659</v>
      </c>
    </row>
    <row r="8680" spans="2:12" x14ac:dyDescent="0.3">
      <c r="B8680" s="3" t="s">
        <v>333</v>
      </c>
      <c r="C8680" s="4">
        <v>2019</v>
      </c>
      <c r="D8680" s="3" t="s">
        <v>1455</v>
      </c>
      <c r="E8680" s="4">
        <v>27689799</v>
      </c>
      <c r="F8680" s="4">
        <v>6382586</v>
      </c>
      <c r="G8680" s="4">
        <v>21307213</v>
      </c>
      <c r="H8680" s="4">
        <v>415689</v>
      </c>
      <c r="I8680" s="4">
        <v>27689799</v>
      </c>
      <c r="J8680" s="4">
        <v>559840</v>
      </c>
      <c r="K8680" s="3" t="s">
        <v>1447</v>
      </c>
      <c r="L8680" s="4">
        <v>0.23050315388710477</v>
      </c>
    </row>
    <row r="8681" spans="2:12" x14ac:dyDescent="0.3">
      <c r="B8681" s="3" t="s">
        <v>333</v>
      </c>
      <c r="C8681" s="4">
        <v>2019</v>
      </c>
      <c r="D8681" s="3" t="s">
        <v>1456</v>
      </c>
      <c r="E8681" s="4">
        <v>55928835</v>
      </c>
      <c r="F8681" s="4">
        <v>26305836</v>
      </c>
      <c r="G8681" s="4">
        <v>29622999</v>
      </c>
      <c r="H8681" s="4">
        <v>1394070</v>
      </c>
      <c r="I8681" s="4">
        <v>55928837</v>
      </c>
      <c r="J8681" s="4">
        <v>0</v>
      </c>
      <c r="K8681" s="3" t="s">
        <v>1447</v>
      </c>
      <c r="L8681" s="4">
        <v>0.4703447872640294</v>
      </c>
    </row>
    <row r="8682" spans="2:12" x14ac:dyDescent="0.3">
      <c r="B8682" s="3" t="s">
        <v>333</v>
      </c>
      <c r="C8682" s="4">
        <v>2019</v>
      </c>
      <c r="D8682" s="3" t="s">
        <v>1457</v>
      </c>
      <c r="E8682" s="4">
        <v>0</v>
      </c>
      <c r="F8682" s="4">
        <v>0</v>
      </c>
      <c r="G8682" s="4">
        <v>0</v>
      </c>
      <c r="H8682" s="4">
        <v>0</v>
      </c>
      <c r="I8682" s="4">
        <v>0</v>
      </c>
      <c r="J8682" s="4">
        <v>0</v>
      </c>
      <c r="K8682" s="3" t="s">
        <v>1451</v>
      </c>
      <c r="L8682" s="4"/>
    </row>
    <row r="8683" spans="2:12" x14ac:dyDescent="0.3">
      <c r="B8683" s="3" t="s">
        <v>333</v>
      </c>
      <c r="C8683" s="4">
        <v>2019</v>
      </c>
      <c r="D8683" s="3" t="s">
        <v>1458</v>
      </c>
      <c r="E8683" s="4">
        <v>233860</v>
      </c>
      <c r="F8683" s="4"/>
      <c r="G8683" s="4">
        <v>233860</v>
      </c>
      <c r="H8683" s="4">
        <v>183936</v>
      </c>
      <c r="I8683" s="4">
        <v>233860</v>
      </c>
      <c r="J8683" s="4"/>
      <c r="K8683" s="3" t="s">
        <v>1451</v>
      </c>
      <c r="L8683" s="4"/>
    </row>
    <row r="8684" spans="2:12" x14ac:dyDescent="0.3">
      <c r="B8684" s="3" t="s">
        <v>333</v>
      </c>
      <c r="C8684" s="4">
        <v>2020</v>
      </c>
      <c r="D8684" s="3" t="s">
        <v>1446</v>
      </c>
      <c r="E8684" s="4">
        <v>4348136</v>
      </c>
      <c r="F8684" s="4">
        <v>2854079</v>
      </c>
      <c r="G8684" s="4">
        <v>1494057</v>
      </c>
      <c r="H8684" s="4">
        <v>156863</v>
      </c>
      <c r="I8684" s="4">
        <v>4348136</v>
      </c>
      <c r="J8684" s="4">
        <v>86963</v>
      </c>
      <c r="K8684" s="3" t="s">
        <v>1447</v>
      </c>
      <c r="L8684" s="4">
        <v>0.65639138242226092</v>
      </c>
    </row>
    <row r="8685" spans="2:12" x14ac:dyDescent="0.3">
      <c r="B8685" s="3" t="s">
        <v>333</v>
      </c>
      <c r="C8685" s="4">
        <v>2020</v>
      </c>
      <c r="D8685" s="3" t="s">
        <v>1448</v>
      </c>
      <c r="E8685" s="4">
        <v>14552227</v>
      </c>
      <c r="F8685" s="4">
        <v>2265554</v>
      </c>
      <c r="G8685" s="4">
        <v>12286673</v>
      </c>
      <c r="H8685" s="4">
        <v>485305</v>
      </c>
      <c r="I8685" s="4">
        <v>14552227</v>
      </c>
      <c r="J8685" s="4">
        <v>181903</v>
      </c>
      <c r="K8685" s="3" t="s">
        <v>1447</v>
      </c>
      <c r="L8685" s="4">
        <v>0.15568434989366231</v>
      </c>
    </row>
    <row r="8686" spans="2:12" x14ac:dyDescent="0.3">
      <c r="B8686" s="3" t="s">
        <v>333</v>
      </c>
      <c r="C8686" s="4">
        <v>2020</v>
      </c>
      <c r="D8686" s="3" t="s">
        <v>1449</v>
      </c>
      <c r="E8686" s="4">
        <v>6804746</v>
      </c>
      <c r="F8686" s="4">
        <v>3806321</v>
      </c>
      <c r="G8686" s="4">
        <v>2998425</v>
      </c>
      <c r="H8686" s="4">
        <v>989715</v>
      </c>
      <c r="I8686" s="4">
        <v>6804746</v>
      </c>
      <c r="J8686" s="4">
        <v>340237</v>
      </c>
      <c r="K8686" s="3" t="s">
        <v>1447</v>
      </c>
      <c r="L8686" s="4">
        <v>0.55936268598416461</v>
      </c>
    </row>
    <row r="8687" spans="2:12" x14ac:dyDescent="0.3">
      <c r="B8687" s="3" t="s">
        <v>333</v>
      </c>
      <c r="C8687" s="4">
        <v>2020</v>
      </c>
      <c r="D8687" s="3" t="s">
        <v>1450</v>
      </c>
      <c r="E8687" s="4">
        <v>42308746</v>
      </c>
      <c r="F8687" s="4"/>
      <c r="G8687" s="4">
        <v>42308746</v>
      </c>
      <c r="H8687" s="4">
        <v>3516435</v>
      </c>
      <c r="I8687" s="4">
        <v>42308746</v>
      </c>
      <c r="J8687" s="4"/>
      <c r="K8687" s="3" t="s">
        <v>1451</v>
      </c>
      <c r="L8687" s="4"/>
    </row>
    <row r="8688" spans="2:12" x14ac:dyDescent="0.3">
      <c r="B8688" s="3" t="s">
        <v>333</v>
      </c>
      <c r="C8688" s="4">
        <v>2020</v>
      </c>
      <c r="D8688" s="3" t="s">
        <v>1452</v>
      </c>
      <c r="E8688" s="4">
        <v>0</v>
      </c>
      <c r="F8688" s="4">
        <v>0</v>
      </c>
      <c r="G8688" s="4">
        <v>0</v>
      </c>
      <c r="H8688" s="4">
        <v>0</v>
      </c>
      <c r="I8688" s="4">
        <v>0</v>
      </c>
      <c r="J8688" s="4">
        <v>0</v>
      </c>
      <c r="K8688" s="3" t="s">
        <v>1451</v>
      </c>
      <c r="L8688" s="4"/>
    </row>
    <row r="8689" spans="2:12" x14ac:dyDescent="0.3">
      <c r="B8689" s="3" t="s">
        <v>333</v>
      </c>
      <c r="C8689" s="4">
        <v>2020</v>
      </c>
      <c r="D8689" s="3" t="s">
        <v>1453</v>
      </c>
      <c r="E8689" s="4">
        <v>0</v>
      </c>
      <c r="F8689" s="4">
        <v>0</v>
      </c>
      <c r="G8689" s="4">
        <v>0</v>
      </c>
      <c r="H8689" s="4">
        <v>0</v>
      </c>
      <c r="I8689" s="4">
        <v>0</v>
      </c>
      <c r="J8689" s="4">
        <v>0</v>
      </c>
      <c r="K8689" s="3" t="s">
        <v>1451</v>
      </c>
      <c r="L8689" s="4"/>
    </row>
    <row r="8690" spans="2:12" x14ac:dyDescent="0.3">
      <c r="B8690" s="3" t="s">
        <v>333</v>
      </c>
      <c r="C8690" s="4">
        <v>2020</v>
      </c>
      <c r="D8690" s="3" t="s">
        <v>1454</v>
      </c>
      <c r="E8690" s="4">
        <v>7968375</v>
      </c>
      <c r="F8690" s="4">
        <v>3753215</v>
      </c>
      <c r="G8690" s="4">
        <v>4215160</v>
      </c>
      <c r="H8690" s="4">
        <v>145957</v>
      </c>
      <c r="I8690" s="4">
        <v>7968375</v>
      </c>
      <c r="J8690" s="4">
        <v>398419</v>
      </c>
      <c r="K8690" s="3" t="s">
        <v>1447</v>
      </c>
      <c r="L8690" s="4">
        <v>0.47101385163223369</v>
      </c>
    </row>
    <row r="8691" spans="2:12" x14ac:dyDescent="0.3">
      <c r="B8691" s="3" t="s">
        <v>333</v>
      </c>
      <c r="C8691" s="4">
        <v>2020</v>
      </c>
      <c r="D8691" s="3" t="s">
        <v>1455</v>
      </c>
      <c r="E8691" s="4">
        <v>28842465</v>
      </c>
      <c r="F8691" s="4">
        <v>7030792</v>
      </c>
      <c r="G8691" s="4">
        <v>21811673</v>
      </c>
      <c r="H8691" s="4">
        <v>1152666</v>
      </c>
      <c r="I8691" s="4">
        <v>28842465</v>
      </c>
      <c r="J8691" s="4">
        <v>360531</v>
      </c>
      <c r="K8691" s="3" t="s">
        <v>1447</v>
      </c>
      <c r="L8691" s="4">
        <v>0.24376529537263891</v>
      </c>
    </row>
    <row r="8692" spans="2:12" x14ac:dyDescent="0.3">
      <c r="B8692" s="3" t="s">
        <v>333</v>
      </c>
      <c r="C8692" s="4">
        <v>2020</v>
      </c>
      <c r="D8692" s="3" t="s">
        <v>1456</v>
      </c>
      <c r="E8692" s="4">
        <v>57669258</v>
      </c>
      <c r="F8692" s="4">
        <v>27798361</v>
      </c>
      <c r="G8692" s="4">
        <v>29870897</v>
      </c>
      <c r="H8692" s="4">
        <v>1740423</v>
      </c>
      <c r="I8692" s="4">
        <v>57669258</v>
      </c>
      <c r="J8692" s="4">
        <v>113385</v>
      </c>
      <c r="K8692" s="3" t="s">
        <v>1447</v>
      </c>
      <c r="L8692" s="4">
        <v>0.4820308421516365</v>
      </c>
    </row>
    <row r="8693" spans="2:12" x14ac:dyDescent="0.3">
      <c r="B8693" s="3" t="s">
        <v>333</v>
      </c>
      <c r="C8693" s="4">
        <v>2020</v>
      </c>
      <c r="D8693" s="3" t="s">
        <v>1457</v>
      </c>
      <c r="E8693" s="4">
        <v>0</v>
      </c>
      <c r="F8693" s="4">
        <v>0</v>
      </c>
      <c r="G8693" s="4">
        <v>0</v>
      </c>
      <c r="H8693" s="4">
        <v>0</v>
      </c>
      <c r="I8693" s="4">
        <v>0</v>
      </c>
      <c r="J8693" s="4">
        <v>0</v>
      </c>
      <c r="K8693" s="3" t="s">
        <v>1451</v>
      </c>
      <c r="L8693" s="4"/>
    </row>
    <row r="8694" spans="2:12" x14ac:dyDescent="0.3">
      <c r="B8694" s="3" t="s">
        <v>333</v>
      </c>
      <c r="C8694" s="4">
        <v>2020</v>
      </c>
      <c r="D8694" s="3" t="s">
        <v>1458</v>
      </c>
      <c r="E8694" s="4">
        <v>1203328</v>
      </c>
      <c r="F8694" s="4"/>
      <c r="G8694" s="4">
        <v>1203328</v>
      </c>
      <c r="H8694" s="4">
        <v>969468</v>
      </c>
      <c r="I8694" s="4">
        <v>1203328</v>
      </c>
      <c r="J8694" s="4"/>
      <c r="K8694" s="3" t="s">
        <v>1451</v>
      </c>
      <c r="L8694" s="4"/>
    </row>
    <row r="8695" spans="2:12" x14ac:dyDescent="0.3">
      <c r="B8695" s="3" t="s">
        <v>333</v>
      </c>
      <c r="C8695" s="4">
        <v>2021</v>
      </c>
      <c r="D8695" s="3" t="s">
        <v>1446</v>
      </c>
      <c r="E8695" s="4">
        <v>4414168</v>
      </c>
      <c r="F8695" s="4">
        <v>2968151</v>
      </c>
      <c r="G8695" s="4">
        <v>1446017</v>
      </c>
      <c r="H8695" s="4">
        <v>66031</v>
      </c>
      <c r="I8695" s="4">
        <v>4414168</v>
      </c>
      <c r="J8695" s="4">
        <v>114072</v>
      </c>
      <c r="K8695" s="3" t="s">
        <v>1447</v>
      </c>
      <c r="L8695" s="4">
        <v>0.67241459772260592</v>
      </c>
    </row>
    <row r="8696" spans="2:12" x14ac:dyDescent="0.3">
      <c r="B8696" s="3" t="s">
        <v>333</v>
      </c>
      <c r="C8696" s="4">
        <v>2021</v>
      </c>
      <c r="D8696" s="3" t="s">
        <v>1448</v>
      </c>
      <c r="E8696" s="4">
        <v>15249778</v>
      </c>
      <c r="F8696" s="4">
        <v>2454495</v>
      </c>
      <c r="G8696" s="4">
        <v>12795283</v>
      </c>
      <c r="H8696" s="4">
        <v>697552</v>
      </c>
      <c r="I8696" s="4">
        <v>14552227</v>
      </c>
      <c r="J8696" s="4">
        <v>188941</v>
      </c>
      <c r="K8696" s="3" t="s">
        <v>1447</v>
      </c>
      <c r="L8696" s="4">
        <v>0.1609528348543828</v>
      </c>
    </row>
    <row r="8697" spans="2:12" x14ac:dyDescent="0.3">
      <c r="B8697" s="3" t="s">
        <v>333</v>
      </c>
      <c r="C8697" s="4">
        <v>2021</v>
      </c>
      <c r="D8697" s="3" t="s">
        <v>1449</v>
      </c>
      <c r="E8697" s="4">
        <v>7562148</v>
      </c>
      <c r="F8697" s="4">
        <v>3872414</v>
      </c>
      <c r="G8697" s="4">
        <v>3689734</v>
      </c>
      <c r="H8697" s="4">
        <v>253087</v>
      </c>
      <c r="I8697" s="4">
        <v>7562148</v>
      </c>
      <c r="J8697" s="4">
        <v>282774</v>
      </c>
      <c r="K8697" s="3" t="s">
        <v>1447</v>
      </c>
      <c r="L8697" s="4">
        <v>0.51207857873186291</v>
      </c>
    </row>
    <row r="8698" spans="2:12" x14ac:dyDescent="0.3">
      <c r="B8698" s="3" t="s">
        <v>333</v>
      </c>
      <c r="C8698" s="4">
        <v>2021</v>
      </c>
      <c r="D8698" s="3" t="s">
        <v>1450</v>
      </c>
      <c r="E8698" s="4">
        <v>42701175</v>
      </c>
      <c r="F8698" s="4"/>
      <c r="G8698" s="4">
        <v>42701175</v>
      </c>
      <c r="H8698" s="4">
        <v>392431</v>
      </c>
      <c r="I8698" s="4">
        <v>42701175</v>
      </c>
      <c r="J8698" s="4"/>
      <c r="K8698" s="3" t="s">
        <v>1451</v>
      </c>
      <c r="L8698" s="4"/>
    </row>
    <row r="8699" spans="2:12" x14ac:dyDescent="0.3">
      <c r="B8699" s="3" t="s">
        <v>333</v>
      </c>
      <c r="C8699" s="4">
        <v>2021</v>
      </c>
      <c r="D8699" s="3" t="s">
        <v>1452</v>
      </c>
      <c r="E8699" s="4">
        <v>0</v>
      </c>
      <c r="F8699" s="4">
        <v>0</v>
      </c>
      <c r="G8699" s="4">
        <v>0</v>
      </c>
      <c r="H8699" s="4">
        <v>0</v>
      </c>
      <c r="I8699" s="4">
        <v>0</v>
      </c>
      <c r="J8699" s="4">
        <v>0</v>
      </c>
      <c r="K8699" s="3" t="s">
        <v>1447</v>
      </c>
      <c r="L8699" s="4"/>
    </row>
    <row r="8700" spans="2:12" x14ac:dyDescent="0.3">
      <c r="B8700" s="3" t="s">
        <v>333</v>
      </c>
      <c r="C8700" s="4">
        <v>2021</v>
      </c>
      <c r="D8700" s="3" t="s">
        <v>1453</v>
      </c>
      <c r="E8700" s="4">
        <v>0</v>
      </c>
      <c r="F8700" s="4">
        <v>0</v>
      </c>
      <c r="G8700" s="4">
        <v>0</v>
      </c>
      <c r="H8700" s="4">
        <v>0</v>
      </c>
      <c r="I8700" s="4">
        <v>0</v>
      </c>
      <c r="J8700" s="4">
        <v>0</v>
      </c>
      <c r="K8700" s="3" t="s">
        <v>1451</v>
      </c>
      <c r="L8700" s="4"/>
    </row>
    <row r="8701" spans="2:12" x14ac:dyDescent="0.3">
      <c r="B8701" s="3" t="s">
        <v>333</v>
      </c>
      <c r="C8701" s="4">
        <v>2021</v>
      </c>
      <c r="D8701" s="3" t="s">
        <v>1454</v>
      </c>
      <c r="E8701" s="4">
        <v>8206955</v>
      </c>
      <c r="F8701" s="4">
        <v>4099389</v>
      </c>
      <c r="G8701" s="4">
        <v>4107566</v>
      </c>
      <c r="H8701" s="4">
        <v>238578</v>
      </c>
      <c r="I8701" s="4">
        <v>8206953</v>
      </c>
      <c r="J8701" s="4">
        <v>346175</v>
      </c>
      <c r="K8701" s="3" t="s">
        <v>1447</v>
      </c>
      <c r="L8701" s="4">
        <v>0.49950182497649859</v>
      </c>
    </row>
    <row r="8702" spans="2:12" x14ac:dyDescent="0.3">
      <c r="B8702" s="3" t="s">
        <v>333</v>
      </c>
      <c r="C8702" s="4">
        <v>2021</v>
      </c>
      <c r="D8702" s="3" t="s">
        <v>1455</v>
      </c>
      <c r="E8702" s="4">
        <v>29422528</v>
      </c>
      <c r="F8702" s="4">
        <v>7592106</v>
      </c>
      <c r="G8702" s="4">
        <v>21830422</v>
      </c>
      <c r="H8702" s="4">
        <v>580063</v>
      </c>
      <c r="I8702" s="4">
        <v>28842465</v>
      </c>
      <c r="J8702" s="4">
        <v>561314</v>
      </c>
      <c r="K8702" s="3" t="s">
        <v>1447</v>
      </c>
      <c r="L8702" s="4">
        <v>0.25803717477981497</v>
      </c>
    </row>
    <row r="8703" spans="2:12" x14ac:dyDescent="0.3">
      <c r="B8703" s="3" t="s">
        <v>333</v>
      </c>
      <c r="C8703" s="4">
        <v>2021</v>
      </c>
      <c r="D8703" s="3" t="s">
        <v>1456</v>
      </c>
      <c r="E8703" s="4">
        <v>59479630</v>
      </c>
      <c r="F8703" s="4">
        <v>29222579</v>
      </c>
      <c r="G8703" s="4">
        <v>30257051</v>
      </c>
      <c r="H8703" s="4">
        <v>1848479</v>
      </c>
      <c r="I8703" s="4">
        <v>57669258</v>
      </c>
      <c r="J8703" s="4">
        <v>1451426</v>
      </c>
      <c r="K8703" s="3" t="s">
        <v>1447</v>
      </c>
      <c r="L8703" s="4">
        <v>0.49130398087546945</v>
      </c>
    </row>
    <row r="8704" spans="2:12" x14ac:dyDescent="0.3">
      <c r="B8704" s="3" t="s">
        <v>333</v>
      </c>
      <c r="C8704" s="4">
        <v>2021</v>
      </c>
      <c r="D8704" s="3" t="s">
        <v>1457</v>
      </c>
      <c r="E8704" s="4">
        <v>0</v>
      </c>
      <c r="F8704" s="4">
        <v>0</v>
      </c>
      <c r="G8704" s="4">
        <v>0</v>
      </c>
      <c r="H8704" s="4">
        <v>0</v>
      </c>
      <c r="I8704" s="4">
        <v>0</v>
      </c>
      <c r="J8704" s="4">
        <v>0</v>
      </c>
      <c r="K8704" s="3" t="s">
        <v>1451</v>
      </c>
      <c r="L8704" s="4"/>
    </row>
    <row r="8705" spans="2:12" x14ac:dyDescent="0.3">
      <c r="B8705" s="3" t="s">
        <v>333</v>
      </c>
      <c r="C8705" s="4">
        <v>2021</v>
      </c>
      <c r="D8705" s="3" t="s">
        <v>1458</v>
      </c>
      <c r="E8705" s="4">
        <v>4268154</v>
      </c>
      <c r="F8705" s="4"/>
      <c r="G8705" s="4">
        <v>4268154</v>
      </c>
      <c r="H8705" s="4">
        <v>3813531</v>
      </c>
      <c r="I8705" s="4">
        <v>4268154</v>
      </c>
      <c r="J8705" s="4"/>
      <c r="K8705" s="3" t="s">
        <v>1451</v>
      </c>
      <c r="L8705" s="4"/>
    </row>
    <row r="8706" spans="2:12" x14ac:dyDescent="0.3">
      <c r="B8706" s="3" t="s">
        <v>333</v>
      </c>
      <c r="C8706" s="4">
        <v>2022</v>
      </c>
      <c r="D8706" s="3" t="s">
        <v>1446</v>
      </c>
      <c r="E8706" s="4">
        <v>5133263</v>
      </c>
      <c r="F8706" s="4">
        <v>3089280</v>
      </c>
      <c r="G8706" s="4">
        <v>2043983</v>
      </c>
      <c r="H8706" s="4">
        <v>719095</v>
      </c>
      <c r="I8706" s="4">
        <v>5133263</v>
      </c>
      <c r="J8706" s="4">
        <v>121129</v>
      </c>
      <c r="K8706" s="3" t="s">
        <v>1447</v>
      </c>
      <c r="L8706" s="4">
        <v>0.60181603786909033</v>
      </c>
    </row>
    <row r="8707" spans="2:12" x14ac:dyDescent="0.3">
      <c r="B8707" s="3" t="s">
        <v>333</v>
      </c>
      <c r="C8707" s="4">
        <v>2022</v>
      </c>
      <c r="D8707" s="3" t="s">
        <v>1448</v>
      </c>
      <c r="E8707" s="4">
        <v>16722012</v>
      </c>
      <c r="F8707" s="4">
        <v>2655916</v>
      </c>
      <c r="G8707" s="4">
        <v>14066096</v>
      </c>
      <c r="H8707" s="4">
        <v>1472234</v>
      </c>
      <c r="I8707" s="4">
        <v>16722012</v>
      </c>
      <c r="J8707" s="4">
        <v>201421</v>
      </c>
      <c r="K8707" s="3" t="s">
        <v>1447</v>
      </c>
      <c r="L8707" s="4">
        <v>0.15882753821729106</v>
      </c>
    </row>
    <row r="8708" spans="2:12" x14ac:dyDescent="0.3">
      <c r="B8708" s="3" t="s">
        <v>333</v>
      </c>
      <c r="C8708" s="4">
        <v>2022</v>
      </c>
      <c r="D8708" s="3" t="s">
        <v>1449</v>
      </c>
      <c r="E8708" s="4">
        <v>7786155</v>
      </c>
      <c r="F8708" s="4">
        <v>4228419</v>
      </c>
      <c r="G8708" s="4">
        <v>3557736</v>
      </c>
      <c r="H8708" s="4">
        <v>224007</v>
      </c>
      <c r="I8708" s="4">
        <v>7786155</v>
      </c>
      <c r="J8708" s="4">
        <v>356005</v>
      </c>
      <c r="K8708" s="3" t="s">
        <v>1447</v>
      </c>
      <c r="L8708" s="4">
        <v>0.54306894738160238</v>
      </c>
    </row>
    <row r="8709" spans="2:12" x14ac:dyDescent="0.3">
      <c r="B8709" s="3" t="s">
        <v>333</v>
      </c>
      <c r="C8709" s="4">
        <v>2022</v>
      </c>
      <c r="D8709" s="3" t="s">
        <v>1450</v>
      </c>
      <c r="E8709" s="4">
        <v>49846290</v>
      </c>
      <c r="F8709" s="4"/>
      <c r="G8709" s="4">
        <v>49846290</v>
      </c>
      <c r="H8709" s="4">
        <v>7145115</v>
      </c>
      <c r="I8709" s="4">
        <v>49846290</v>
      </c>
      <c r="J8709" s="4"/>
      <c r="K8709" s="3" t="s">
        <v>1451</v>
      </c>
      <c r="L8709" s="4"/>
    </row>
    <row r="8710" spans="2:12" x14ac:dyDescent="0.3">
      <c r="B8710" s="3" t="s">
        <v>333</v>
      </c>
      <c r="C8710" s="4">
        <v>2022</v>
      </c>
      <c r="D8710" s="3" t="s">
        <v>1452</v>
      </c>
      <c r="E8710" s="4">
        <v>0</v>
      </c>
      <c r="F8710" s="4">
        <v>0</v>
      </c>
      <c r="G8710" s="4">
        <v>0</v>
      </c>
      <c r="H8710" s="4">
        <v>0</v>
      </c>
      <c r="I8710" s="4">
        <v>0</v>
      </c>
      <c r="J8710" s="4">
        <v>0</v>
      </c>
      <c r="K8710" s="3" t="s">
        <v>1447</v>
      </c>
      <c r="L8710" s="4"/>
    </row>
    <row r="8711" spans="2:12" x14ac:dyDescent="0.3">
      <c r="B8711" s="3" t="s">
        <v>333</v>
      </c>
      <c r="C8711" s="4">
        <v>2022</v>
      </c>
      <c r="D8711" s="3" t="s">
        <v>1453</v>
      </c>
      <c r="E8711" s="4">
        <v>0</v>
      </c>
      <c r="F8711" s="4">
        <v>0</v>
      </c>
      <c r="G8711" s="4">
        <v>0</v>
      </c>
      <c r="H8711" s="4">
        <v>0</v>
      </c>
      <c r="I8711" s="4">
        <v>0</v>
      </c>
      <c r="J8711" s="4">
        <v>0</v>
      </c>
      <c r="K8711" s="3" t="s">
        <v>1451</v>
      </c>
      <c r="L8711" s="4"/>
    </row>
    <row r="8712" spans="2:12" x14ac:dyDescent="0.3">
      <c r="B8712" s="3" t="s">
        <v>333</v>
      </c>
      <c r="C8712" s="4">
        <v>2022</v>
      </c>
      <c r="D8712" s="3" t="s">
        <v>1454</v>
      </c>
      <c r="E8712" s="4">
        <v>10054669</v>
      </c>
      <c r="F8712" s="4">
        <v>4457984</v>
      </c>
      <c r="G8712" s="4">
        <v>5596685</v>
      </c>
      <c r="H8712" s="4">
        <v>1847714</v>
      </c>
      <c r="I8712" s="4">
        <v>10054669</v>
      </c>
      <c r="J8712" s="4">
        <v>358594</v>
      </c>
      <c r="K8712" s="3" t="s">
        <v>1447</v>
      </c>
      <c r="L8712" s="4">
        <v>0.44337451585924909</v>
      </c>
    </row>
    <row r="8713" spans="2:12" x14ac:dyDescent="0.3">
      <c r="B8713" s="3" t="s">
        <v>333</v>
      </c>
      <c r="C8713" s="4">
        <v>2022</v>
      </c>
      <c r="D8713" s="3" t="s">
        <v>1455</v>
      </c>
      <c r="E8713" s="4">
        <v>29927433</v>
      </c>
      <c r="F8713" s="4">
        <v>8158817</v>
      </c>
      <c r="G8713" s="4">
        <v>21768616</v>
      </c>
      <c r="H8713" s="4">
        <v>504905</v>
      </c>
      <c r="I8713" s="4">
        <v>29927433</v>
      </c>
      <c r="J8713" s="4">
        <v>566711</v>
      </c>
      <c r="K8713" s="3" t="s">
        <v>1447</v>
      </c>
      <c r="L8713" s="4">
        <v>0.27262000720208779</v>
      </c>
    </row>
    <row r="8714" spans="2:12" x14ac:dyDescent="0.3">
      <c r="B8714" s="3" t="s">
        <v>333</v>
      </c>
      <c r="C8714" s="4">
        <v>2022</v>
      </c>
      <c r="D8714" s="3" t="s">
        <v>1456</v>
      </c>
      <c r="E8714" s="4">
        <v>64539480</v>
      </c>
      <c r="F8714" s="4">
        <v>30810905</v>
      </c>
      <c r="G8714" s="4">
        <v>33728575</v>
      </c>
      <c r="H8714" s="4">
        <v>1075494</v>
      </c>
      <c r="I8714" s="4">
        <v>64539480</v>
      </c>
      <c r="J8714" s="4">
        <v>1588325</v>
      </c>
      <c r="K8714" s="3" t="s">
        <v>1447</v>
      </c>
      <c r="L8714" s="4">
        <v>0.47739623870536296</v>
      </c>
    </row>
    <row r="8715" spans="2:12" x14ac:dyDescent="0.3">
      <c r="B8715" s="3" t="s">
        <v>333</v>
      </c>
      <c r="C8715" s="4">
        <v>2022</v>
      </c>
      <c r="D8715" s="3" t="s">
        <v>1457</v>
      </c>
      <c r="E8715" s="4">
        <v>0</v>
      </c>
      <c r="F8715" s="4">
        <v>0</v>
      </c>
      <c r="G8715" s="4">
        <v>0</v>
      </c>
      <c r="H8715" s="4">
        <v>0</v>
      </c>
      <c r="I8715" s="4">
        <v>0</v>
      </c>
      <c r="J8715" s="4">
        <v>0</v>
      </c>
      <c r="K8715" s="3" t="s">
        <v>1451</v>
      </c>
      <c r="L8715" s="4"/>
    </row>
    <row r="8716" spans="2:12" x14ac:dyDescent="0.3">
      <c r="B8716" s="3" t="s">
        <v>333</v>
      </c>
      <c r="C8716" s="4">
        <v>2022</v>
      </c>
      <c r="D8716" s="3" t="s">
        <v>1458</v>
      </c>
      <c r="E8716" s="4">
        <v>2110916</v>
      </c>
      <c r="F8716" s="4"/>
      <c r="G8716" s="4">
        <v>2110916</v>
      </c>
      <c r="H8716" s="4">
        <v>1911931</v>
      </c>
      <c r="I8716" s="4">
        <v>2110916</v>
      </c>
      <c r="J8716" s="4"/>
      <c r="K8716" s="3" t="s">
        <v>1451</v>
      </c>
      <c r="L8716" s="4"/>
    </row>
    <row r="8717" spans="2:12" x14ac:dyDescent="0.3">
      <c r="B8717" s="3" t="s">
        <v>333</v>
      </c>
      <c r="C8717" s="4">
        <v>2023</v>
      </c>
      <c r="D8717" s="3" t="s">
        <v>1446</v>
      </c>
      <c r="E8717" s="4">
        <v>5358835</v>
      </c>
      <c r="F8717" s="4">
        <v>3286245</v>
      </c>
      <c r="G8717" s="4">
        <v>2072590</v>
      </c>
      <c r="H8717" s="4">
        <v>138922</v>
      </c>
      <c r="I8717" s="4">
        <v>14350000</v>
      </c>
      <c r="J8717" s="4">
        <v>730000</v>
      </c>
      <c r="K8717" s="3" t="s">
        <v>1460</v>
      </c>
      <c r="L8717" s="4">
        <v>0.61323869833648548</v>
      </c>
    </row>
    <row r="8718" spans="2:12" x14ac:dyDescent="0.3">
      <c r="B8718" s="3" t="s">
        <v>333</v>
      </c>
      <c r="C8718" s="4">
        <v>2023</v>
      </c>
      <c r="D8718" s="3" t="s">
        <v>1448</v>
      </c>
      <c r="E8718" s="4">
        <v>16934172</v>
      </c>
      <c r="F8718" s="4">
        <v>2866528</v>
      </c>
      <c r="G8718" s="4">
        <v>14067644</v>
      </c>
      <c r="H8718" s="4">
        <v>212160</v>
      </c>
      <c r="I8718" s="4">
        <v>79040000</v>
      </c>
      <c r="J8718" s="4">
        <v>2820000</v>
      </c>
      <c r="K8718" s="3" t="s">
        <v>1460</v>
      </c>
      <c r="L8718" s="4">
        <v>0.16927476584033752</v>
      </c>
    </row>
    <row r="8719" spans="2:12" x14ac:dyDescent="0.3">
      <c r="B8719" s="3" t="s">
        <v>333</v>
      </c>
      <c r="C8719" s="4">
        <v>2023</v>
      </c>
      <c r="D8719" s="3" t="s">
        <v>1449</v>
      </c>
      <c r="E8719" s="4">
        <v>7944229</v>
      </c>
      <c r="F8719" s="4">
        <v>4569622</v>
      </c>
      <c r="G8719" s="4">
        <v>3374607</v>
      </c>
      <c r="H8719" s="4">
        <v>177358</v>
      </c>
      <c r="I8719" s="4">
        <v>5040000</v>
      </c>
      <c r="J8719" s="4">
        <v>240000</v>
      </c>
      <c r="K8719" s="3" t="s">
        <v>1460</v>
      </c>
      <c r="L8719" s="4">
        <v>0.57521277395200965</v>
      </c>
    </row>
    <row r="8720" spans="2:12" x14ac:dyDescent="0.3">
      <c r="B8720" s="3" t="s">
        <v>333</v>
      </c>
      <c r="C8720" s="4">
        <v>2023</v>
      </c>
      <c r="D8720" s="3" t="s">
        <v>1450</v>
      </c>
      <c r="E8720" s="4">
        <v>49846290</v>
      </c>
      <c r="F8720" s="4"/>
      <c r="G8720" s="4">
        <v>49846290</v>
      </c>
      <c r="H8720" s="4">
        <v>0</v>
      </c>
      <c r="I8720" s="4">
        <v>49846290</v>
      </c>
      <c r="J8720" s="4"/>
      <c r="K8720" s="3" t="s">
        <v>1451</v>
      </c>
      <c r="L8720" s="4"/>
    </row>
    <row r="8721" spans="2:12" x14ac:dyDescent="0.3">
      <c r="B8721" s="3" t="s">
        <v>333</v>
      </c>
      <c r="C8721" s="4">
        <v>2023</v>
      </c>
      <c r="D8721" s="3" t="s">
        <v>1452</v>
      </c>
      <c r="E8721" s="4">
        <v>0</v>
      </c>
      <c r="F8721" s="4">
        <v>0</v>
      </c>
      <c r="G8721" s="4">
        <v>0</v>
      </c>
      <c r="H8721" s="4">
        <v>0</v>
      </c>
      <c r="I8721" s="4">
        <v>0</v>
      </c>
      <c r="J8721" s="4">
        <v>0</v>
      </c>
      <c r="K8721" s="3" t="s">
        <v>1451</v>
      </c>
      <c r="L8721" s="4"/>
    </row>
    <row r="8722" spans="2:12" x14ac:dyDescent="0.3">
      <c r="B8722" s="3" t="s">
        <v>333</v>
      </c>
      <c r="C8722" s="4">
        <v>2023</v>
      </c>
      <c r="D8722" s="3" t="s">
        <v>1453</v>
      </c>
      <c r="E8722" s="4">
        <v>0</v>
      </c>
      <c r="F8722" s="4">
        <v>0</v>
      </c>
      <c r="G8722" s="4">
        <v>0</v>
      </c>
      <c r="H8722" s="4">
        <v>0</v>
      </c>
      <c r="I8722" s="4">
        <v>0</v>
      </c>
      <c r="J8722" s="4">
        <v>0</v>
      </c>
      <c r="K8722" s="3" t="s">
        <v>1451</v>
      </c>
      <c r="L8722" s="4"/>
    </row>
    <row r="8723" spans="2:12" x14ac:dyDescent="0.3">
      <c r="B8723" s="3" t="s">
        <v>333</v>
      </c>
      <c r="C8723" s="4">
        <v>2023</v>
      </c>
      <c r="D8723" s="3" t="s">
        <v>1454</v>
      </c>
      <c r="E8723" s="4">
        <v>10684311</v>
      </c>
      <c r="F8723" s="4">
        <v>4842052</v>
      </c>
      <c r="G8723" s="4">
        <v>5842259</v>
      </c>
      <c r="H8723" s="4">
        <v>612205</v>
      </c>
      <c r="I8723" s="4">
        <v>3590000</v>
      </c>
      <c r="J8723" s="4">
        <v>550000</v>
      </c>
      <c r="K8723" s="3" t="s">
        <v>1460</v>
      </c>
      <c r="L8723" s="4">
        <v>0.4531927234240935</v>
      </c>
    </row>
    <row r="8724" spans="2:12" x14ac:dyDescent="0.3">
      <c r="B8724" s="3" t="s">
        <v>333</v>
      </c>
      <c r="C8724" s="4">
        <v>2023</v>
      </c>
      <c r="D8724" s="3" t="s">
        <v>1455</v>
      </c>
      <c r="E8724" s="4">
        <v>30326526</v>
      </c>
      <c r="F8724" s="4">
        <v>8729633</v>
      </c>
      <c r="G8724" s="4">
        <v>21596893</v>
      </c>
      <c r="H8724" s="4">
        <v>399093</v>
      </c>
      <c r="I8724" s="4">
        <v>99350000</v>
      </c>
      <c r="J8724" s="4">
        <v>1200000</v>
      </c>
      <c r="K8724" s="3" t="s">
        <v>1460</v>
      </c>
      <c r="L8724" s="4">
        <v>0.28785469855663653</v>
      </c>
    </row>
    <row r="8725" spans="2:12" x14ac:dyDescent="0.3">
      <c r="B8725" s="3" t="s">
        <v>333</v>
      </c>
      <c r="C8725" s="4">
        <v>2023</v>
      </c>
      <c r="D8725" s="3" t="s">
        <v>1456</v>
      </c>
      <c r="E8725" s="4">
        <v>65721425</v>
      </c>
      <c r="F8725" s="4">
        <v>32193818</v>
      </c>
      <c r="G8725" s="4">
        <v>33527607</v>
      </c>
      <c r="H8725" s="4">
        <v>1220343</v>
      </c>
      <c r="I8725" s="4">
        <v>87030000</v>
      </c>
      <c r="J8725" s="4">
        <v>1720000</v>
      </c>
      <c r="K8725" s="3" t="s">
        <v>1460</v>
      </c>
      <c r="L8725" s="4">
        <v>0.48985270784983742</v>
      </c>
    </row>
    <row r="8726" spans="2:12" x14ac:dyDescent="0.3">
      <c r="B8726" s="3" t="s">
        <v>333</v>
      </c>
      <c r="C8726" s="4">
        <v>2023</v>
      </c>
      <c r="D8726" s="3" t="s">
        <v>1457</v>
      </c>
      <c r="E8726" s="4">
        <v>0</v>
      </c>
      <c r="F8726" s="4">
        <v>0</v>
      </c>
      <c r="G8726" s="4">
        <v>0</v>
      </c>
      <c r="H8726" s="4">
        <v>0</v>
      </c>
      <c r="I8726" s="4">
        <v>0</v>
      </c>
      <c r="J8726" s="4">
        <v>0</v>
      </c>
      <c r="K8726" s="3" t="s">
        <v>1451</v>
      </c>
      <c r="L8726" s="4"/>
    </row>
    <row r="8727" spans="2:12" x14ac:dyDescent="0.3">
      <c r="B8727" s="3" t="s">
        <v>333</v>
      </c>
      <c r="C8727" s="4">
        <v>2023</v>
      </c>
      <c r="D8727" s="3" t="s">
        <v>1458</v>
      </c>
      <c r="E8727" s="4">
        <v>10353805</v>
      </c>
      <c r="F8727" s="4"/>
      <c r="G8727" s="4">
        <v>10353805</v>
      </c>
      <c r="H8727" s="4">
        <v>8535869</v>
      </c>
      <c r="I8727" s="4">
        <v>10353805</v>
      </c>
      <c r="J8727" s="4"/>
      <c r="K8727" s="3" t="s">
        <v>1451</v>
      </c>
      <c r="L8727" s="4"/>
    </row>
    <row r="8728" spans="2:12" x14ac:dyDescent="0.3">
      <c r="B8728" s="3" t="s">
        <v>333</v>
      </c>
      <c r="C8728" s="4">
        <v>2024</v>
      </c>
      <c r="D8728" s="3" t="s">
        <v>1446</v>
      </c>
      <c r="E8728" s="4">
        <v>5458182</v>
      </c>
      <c r="F8728" s="4">
        <v>3500069</v>
      </c>
      <c r="G8728" s="4">
        <v>1958113</v>
      </c>
      <c r="H8728" s="4">
        <v>99347</v>
      </c>
      <c r="I8728" s="4">
        <v>14350000</v>
      </c>
      <c r="J8728" s="4">
        <v>730000</v>
      </c>
      <c r="K8728" s="3" t="s">
        <v>1460</v>
      </c>
      <c r="L8728" s="4">
        <v>0.64125179409554312</v>
      </c>
    </row>
    <row r="8729" spans="2:12" x14ac:dyDescent="0.3">
      <c r="B8729" s="3" t="s">
        <v>333</v>
      </c>
      <c r="C8729" s="4">
        <v>2024</v>
      </c>
      <c r="D8729" s="3" t="s">
        <v>1448</v>
      </c>
      <c r="E8729" s="4">
        <v>17432553</v>
      </c>
      <c r="F8729" s="4">
        <v>3068650</v>
      </c>
      <c r="G8729" s="4">
        <v>14363903</v>
      </c>
      <c r="H8729" s="4">
        <v>532126</v>
      </c>
      <c r="I8729" s="4">
        <v>79040000</v>
      </c>
      <c r="J8729" s="4">
        <v>2820000</v>
      </c>
      <c r="K8729" s="3" t="s">
        <v>1460</v>
      </c>
      <c r="L8729" s="4">
        <v>0.17602986779962751</v>
      </c>
    </row>
    <row r="8730" spans="2:12" x14ac:dyDescent="0.3">
      <c r="B8730" s="3" t="s">
        <v>333</v>
      </c>
      <c r="C8730" s="4">
        <v>2024</v>
      </c>
      <c r="D8730" s="3" t="s">
        <v>1449</v>
      </c>
      <c r="E8730" s="4">
        <v>9193801</v>
      </c>
      <c r="F8730" s="4">
        <v>4863337</v>
      </c>
      <c r="G8730" s="4">
        <v>4330464</v>
      </c>
      <c r="H8730" s="4">
        <v>1259247</v>
      </c>
      <c r="I8730" s="4">
        <v>5040000</v>
      </c>
      <c r="J8730" s="4">
        <v>240000</v>
      </c>
      <c r="K8730" s="3" t="s">
        <v>1460</v>
      </c>
      <c r="L8730" s="4">
        <v>0.5289800159912097</v>
      </c>
    </row>
    <row r="8731" spans="2:12" x14ac:dyDescent="0.3">
      <c r="B8731" s="3" t="s">
        <v>333</v>
      </c>
      <c r="C8731" s="4">
        <v>2024</v>
      </c>
      <c r="D8731" s="3" t="s">
        <v>1450</v>
      </c>
      <c r="E8731" s="4">
        <v>49850250</v>
      </c>
      <c r="F8731" s="4"/>
      <c r="G8731" s="4">
        <v>49850250</v>
      </c>
      <c r="H8731" s="4">
        <v>10382</v>
      </c>
      <c r="I8731" s="4">
        <v>49850250</v>
      </c>
      <c r="J8731" s="4"/>
      <c r="K8731" s="3" t="s">
        <v>1451</v>
      </c>
      <c r="L8731" s="4"/>
    </row>
    <row r="8732" spans="2:12" x14ac:dyDescent="0.3">
      <c r="B8732" s="3" t="s">
        <v>333</v>
      </c>
      <c r="C8732" s="4">
        <v>2024</v>
      </c>
      <c r="D8732" s="3" t="s">
        <v>1452</v>
      </c>
      <c r="E8732" s="4">
        <v>0</v>
      </c>
      <c r="F8732" s="4">
        <v>0</v>
      </c>
      <c r="G8732" s="4">
        <v>0</v>
      </c>
      <c r="H8732" s="4">
        <v>0</v>
      </c>
      <c r="I8732" s="4">
        <v>0</v>
      </c>
      <c r="J8732" s="4">
        <v>0</v>
      </c>
      <c r="K8732" s="3"/>
      <c r="L8732" s="4"/>
    </row>
    <row r="8733" spans="2:12" x14ac:dyDescent="0.3">
      <c r="B8733" s="3" t="s">
        <v>333</v>
      </c>
      <c r="C8733" s="4">
        <v>2024</v>
      </c>
      <c r="D8733" s="3" t="s">
        <v>1453</v>
      </c>
      <c r="E8733" s="4">
        <v>0</v>
      </c>
      <c r="F8733" s="4">
        <v>0</v>
      </c>
      <c r="G8733" s="4">
        <v>0</v>
      </c>
      <c r="H8733" s="4">
        <v>0</v>
      </c>
      <c r="I8733" s="4">
        <v>0</v>
      </c>
      <c r="J8733" s="4">
        <v>0</v>
      </c>
      <c r="K8733" s="3" t="s">
        <v>1451</v>
      </c>
      <c r="L8733" s="4"/>
    </row>
    <row r="8734" spans="2:12" x14ac:dyDescent="0.3">
      <c r="B8734" s="3" t="s">
        <v>333</v>
      </c>
      <c r="C8734" s="4">
        <v>2024</v>
      </c>
      <c r="D8734" s="3" t="s">
        <v>1454</v>
      </c>
      <c r="E8734" s="4">
        <v>11102468</v>
      </c>
      <c r="F8734" s="4">
        <v>5220876</v>
      </c>
      <c r="G8734" s="4">
        <v>5881592</v>
      </c>
      <c r="H8734" s="4">
        <v>418157</v>
      </c>
      <c r="I8734" s="4">
        <v>3590000</v>
      </c>
      <c r="J8734" s="4">
        <v>550000</v>
      </c>
      <c r="K8734" s="3" t="s">
        <v>1460</v>
      </c>
      <c r="L8734" s="4">
        <v>0.47024463389581489</v>
      </c>
    </row>
    <row r="8735" spans="2:12" x14ac:dyDescent="0.3">
      <c r="B8735" s="3" t="s">
        <v>333</v>
      </c>
      <c r="C8735" s="4">
        <v>2024</v>
      </c>
      <c r="D8735" s="3" t="s">
        <v>1455</v>
      </c>
      <c r="E8735" s="4">
        <v>36415276</v>
      </c>
      <c r="F8735" s="4">
        <v>9298528</v>
      </c>
      <c r="G8735" s="4">
        <v>27116748</v>
      </c>
      <c r="H8735" s="4">
        <v>1187136</v>
      </c>
      <c r="I8735" s="4">
        <v>99350000</v>
      </c>
      <c r="J8735" s="4">
        <v>1200000</v>
      </c>
      <c r="K8735" s="3" t="s">
        <v>1460</v>
      </c>
      <c r="L8735" s="4">
        <v>0.25534690441451002</v>
      </c>
    </row>
    <row r="8736" spans="2:12" x14ac:dyDescent="0.3">
      <c r="B8736" s="3" t="s">
        <v>333</v>
      </c>
      <c r="C8736" s="4">
        <v>2024</v>
      </c>
      <c r="D8736" s="3" t="s">
        <v>1456</v>
      </c>
      <c r="E8736" s="4">
        <v>77978394</v>
      </c>
      <c r="F8736" s="4">
        <v>33318718</v>
      </c>
      <c r="G8736" s="4">
        <v>44659676</v>
      </c>
      <c r="H8736" s="4">
        <v>8682613</v>
      </c>
      <c r="I8736" s="4">
        <v>87030000</v>
      </c>
      <c r="J8736" s="4">
        <v>1720000</v>
      </c>
      <c r="K8736" s="3" t="s">
        <v>1460</v>
      </c>
      <c r="L8736" s="4">
        <v>0.42728140823213157</v>
      </c>
    </row>
    <row r="8737" spans="2:12" x14ac:dyDescent="0.3">
      <c r="B8737" s="3" t="s">
        <v>333</v>
      </c>
      <c r="C8737" s="4">
        <v>2024</v>
      </c>
      <c r="D8737" s="3" t="s">
        <v>1457</v>
      </c>
      <c r="E8737" s="4">
        <v>0</v>
      </c>
      <c r="F8737" s="4">
        <v>0</v>
      </c>
      <c r="G8737" s="4">
        <v>0</v>
      </c>
      <c r="H8737" s="4">
        <v>0</v>
      </c>
      <c r="I8737" s="4">
        <v>0</v>
      </c>
      <c r="J8737" s="4">
        <v>0</v>
      </c>
      <c r="K8737" s="3"/>
      <c r="L8737" s="4"/>
    </row>
    <row r="8738" spans="2:12" x14ac:dyDescent="0.3">
      <c r="B8738" s="3" t="s">
        <v>333</v>
      </c>
      <c r="C8738" s="4">
        <v>2024</v>
      </c>
      <c r="D8738" s="3" t="s">
        <v>1458</v>
      </c>
      <c r="E8738" s="4">
        <v>4248706</v>
      </c>
      <c r="F8738" s="4"/>
      <c r="G8738" s="4">
        <v>4248706</v>
      </c>
      <c r="H8738" s="4">
        <v>3063246</v>
      </c>
      <c r="I8738" s="4">
        <v>4248706</v>
      </c>
      <c r="J8738" s="4"/>
      <c r="K8738" s="3" t="s">
        <v>1451</v>
      </c>
      <c r="L8738" s="4"/>
    </row>
    <row r="8739" spans="2:12" x14ac:dyDescent="0.3">
      <c r="B8739" s="3" t="s">
        <v>335</v>
      </c>
      <c r="C8739" s="4">
        <v>2019</v>
      </c>
      <c r="D8739" s="3" t="s">
        <v>1446</v>
      </c>
      <c r="E8739" s="4">
        <v>8599759</v>
      </c>
      <c r="F8739" s="4">
        <v>2806649</v>
      </c>
      <c r="G8739" s="4">
        <v>5793110</v>
      </c>
      <c r="H8739" s="4">
        <v>15322</v>
      </c>
      <c r="I8739" s="4">
        <v>0</v>
      </c>
      <c r="J8739" s="4">
        <v>0</v>
      </c>
      <c r="K8739" s="3" t="s">
        <v>1460</v>
      </c>
      <c r="L8739" s="4">
        <v>0.32636368065663235</v>
      </c>
    </row>
    <row r="8740" spans="2:12" x14ac:dyDescent="0.3">
      <c r="B8740" s="3" t="s">
        <v>335</v>
      </c>
      <c r="C8740" s="4">
        <v>2019</v>
      </c>
      <c r="D8740" s="3" t="s">
        <v>1448</v>
      </c>
      <c r="E8740" s="4">
        <v>201785</v>
      </c>
      <c r="F8740" s="4">
        <v>27557</v>
      </c>
      <c r="G8740" s="4">
        <v>174228</v>
      </c>
      <c r="H8740" s="4">
        <v>95537</v>
      </c>
      <c r="I8740" s="4">
        <v>0</v>
      </c>
      <c r="J8740" s="4">
        <v>0</v>
      </c>
      <c r="K8740" s="3" t="s">
        <v>1460</v>
      </c>
      <c r="L8740" s="4">
        <v>0.13656614713680401</v>
      </c>
    </row>
    <row r="8741" spans="2:12" x14ac:dyDescent="0.3">
      <c r="B8741" s="3" t="s">
        <v>335</v>
      </c>
      <c r="C8741" s="4">
        <v>2019</v>
      </c>
      <c r="D8741" s="3" t="s">
        <v>1449</v>
      </c>
      <c r="E8741" s="4">
        <v>6249902</v>
      </c>
      <c r="F8741" s="4">
        <v>3578864</v>
      </c>
      <c r="G8741" s="4">
        <v>2671038</v>
      </c>
      <c r="H8741" s="4">
        <v>727319</v>
      </c>
      <c r="I8741" s="4">
        <v>0</v>
      </c>
      <c r="J8741" s="4">
        <v>0</v>
      </c>
      <c r="K8741" s="3" t="s">
        <v>1460</v>
      </c>
      <c r="L8741" s="4">
        <v>0.57262721879479073</v>
      </c>
    </row>
    <row r="8742" spans="2:12" x14ac:dyDescent="0.3">
      <c r="B8742" s="3" t="s">
        <v>335</v>
      </c>
      <c r="C8742" s="4">
        <v>2019</v>
      </c>
      <c r="D8742" s="3" t="s">
        <v>1450</v>
      </c>
      <c r="E8742" s="4">
        <v>3328815</v>
      </c>
      <c r="F8742" s="4"/>
      <c r="G8742" s="4">
        <v>3328815</v>
      </c>
      <c r="H8742" s="4">
        <v>0</v>
      </c>
      <c r="I8742" s="4">
        <v>3328815</v>
      </c>
      <c r="J8742" s="4"/>
      <c r="K8742" s="3" t="s">
        <v>1451</v>
      </c>
      <c r="L8742" s="4"/>
    </row>
    <row r="8743" spans="2:12" x14ac:dyDescent="0.3">
      <c r="B8743" s="3" t="s">
        <v>335</v>
      </c>
      <c r="C8743" s="4">
        <v>2019</v>
      </c>
      <c r="D8743" s="3" t="s">
        <v>1452</v>
      </c>
      <c r="E8743" s="4">
        <v>0</v>
      </c>
      <c r="F8743" s="4">
        <v>0</v>
      </c>
      <c r="G8743" s="4">
        <v>0</v>
      </c>
      <c r="H8743" s="4">
        <v>0</v>
      </c>
      <c r="I8743" s="4">
        <v>0</v>
      </c>
      <c r="J8743" s="4">
        <v>0</v>
      </c>
      <c r="K8743" s="3" t="s">
        <v>1451</v>
      </c>
      <c r="L8743" s="4"/>
    </row>
    <row r="8744" spans="2:12" x14ac:dyDescent="0.3">
      <c r="B8744" s="3" t="s">
        <v>335</v>
      </c>
      <c r="C8744" s="4">
        <v>2019</v>
      </c>
      <c r="D8744" s="3" t="s">
        <v>1453</v>
      </c>
      <c r="E8744" s="4">
        <v>8835</v>
      </c>
      <c r="F8744" s="4">
        <v>1294</v>
      </c>
      <c r="G8744" s="4">
        <v>7541</v>
      </c>
      <c r="H8744" s="4">
        <v>0</v>
      </c>
      <c r="I8744" s="4">
        <v>0</v>
      </c>
      <c r="J8744" s="4">
        <v>0</v>
      </c>
      <c r="K8744" s="3" t="s">
        <v>1451</v>
      </c>
      <c r="L8744" s="4">
        <v>0.14646293152235426</v>
      </c>
    </row>
    <row r="8745" spans="2:12" x14ac:dyDescent="0.3">
      <c r="B8745" s="3" t="s">
        <v>335</v>
      </c>
      <c r="C8745" s="4">
        <v>2019</v>
      </c>
      <c r="D8745" s="3" t="s">
        <v>1454</v>
      </c>
      <c r="E8745" s="4">
        <v>672666</v>
      </c>
      <c r="F8745" s="4">
        <v>182873</v>
      </c>
      <c r="G8745" s="4">
        <v>489793</v>
      </c>
      <c r="H8745" s="4">
        <v>0</v>
      </c>
      <c r="I8745" s="4">
        <v>0</v>
      </c>
      <c r="J8745" s="4">
        <v>0</v>
      </c>
      <c r="K8745" s="3" t="s">
        <v>1447</v>
      </c>
      <c r="L8745" s="4">
        <v>0.27186300481962816</v>
      </c>
    </row>
    <row r="8746" spans="2:12" x14ac:dyDescent="0.3">
      <c r="B8746" s="3" t="s">
        <v>335</v>
      </c>
      <c r="C8746" s="4">
        <v>2019</v>
      </c>
      <c r="D8746" s="3" t="s">
        <v>1455</v>
      </c>
      <c r="E8746" s="4">
        <v>0</v>
      </c>
      <c r="F8746" s="4">
        <v>0</v>
      </c>
      <c r="G8746" s="4">
        <v>0</v>
      </c>
      <c r="H8746" s="4">
        <v>0</v>
      </c>
      <c r="I8746" s="4">
        <v>0</v>
      </c>
      <c r="J8746" s="4">
        <v>0</v>
      </c>
      <c r="K8746" s="3" t="s">
        <v>1451</v>
      </c>
      <c r="L8746" s="4"/>
    </row>
    <row r="8747" spans="2:12" x14ac:dyDescent="0.3">
      <c r="B8747" s="3" t="s">
        <v>335</v>
      </c>
      <c r="C8747" s="4">
        <v>2019</v>
      </c>
      <c r="D8747" s="3" t="s">
        <v>1456</v>
      </c>
      <c r="E8747" s="4">
        <v>79265221</v>
      </c>
      <c r="F8747" s="4">
        <v>57385639</v>
      </c>
      <c r="G8747" s="4">
        <v>21879582</v>
      </c>
      <c r="H8747" s="4">
        <v>1157568</v>
      </c>
      <c r="I8747" s="4">
        <v>0</v>
      </c>
      <c r="J8747" s="4">
        <v>0</v>
      </c>
      <c r="K8747" s="3" t="s">
        <v>1460</v>
      </c>
      <c r="L8747" s="4">
        <v>0.72396996155476556</v>
      </c>
    </row>
    <row r="8748" spans="2:12" x14ac:dyDescent="0.3">
      <c r="B8748" s="3" t="s">
        <v>335</v>
      </c>
      <c r="C8748" s="4">
        <v>2019</v>
      </c>
      <c r="D8748" s="3" t="s">
        <v>1457</v>
      </c>
      <c r="E8748" s="4">
        <v>780821</v>
      </c>
      <c r="F8748" s="4">
        <v>303312</v>
      </c>
      <c r="G8748" s="4">
        <v>477509</v>
      </c>
      <c r="H8748" s="4">
        <v>0</v>
      </c>
      <c r="I8748" s="4">
        <v>0</v>
      </c>
      <c r="J8748" s="4">
        <v>0</v>
      </c>
      <c r="K8748" s="3" t="s">
        <v>1460</v>
      </c>
      <c r="L8748" s="4">
        <v>0.38845266712857363</v>
      </c>
    </row>
    <row r="8749" spans="2:12" x14ac:dyDescent="0.3">
      <c r="B8749" s="3" t="s">
        <v>335</v>
      </c>
      <c r="C8749" s="4">
        <v>2019</v>
      </c>
      <c r="D8749" s="3" t="s">
        <v>1458</v>
      </c>
      <c r="E8749" s="4">
        <v>287608</v>
      </c>
      <c r="F8749" s="4"/>
      <c r="G8749" s="4">
        <v>287608</v>
      </c>
      <c r="H8749" s="4">
        <v>0</v>
      </c>
      <c r="I8749" s="4">
        <v>287608</v>
      </c>
      <c r="J8749" s="4"/>
      <c r="K8749" s="3" t="s">
        <v>1451</v>
      </c>
      <c r="L8749" s="4"/>
    </row>
    <row r="8750" spans="2:12" x14ac:dyDescent="0.3">
      <c r="B8750" s="3" t="s">
        <v>335</v>
      </c>
      <c r="C8750" s="4">
        <v>2020</v>
      </c>
      <c r="D8750" s="3" t="s">
        <v>1446</v>
      </c>
      <c r="E8750" s="4">
        <v>9041830</v>
      </c>
      <c r="F8750" s="4">
        <v>2959823</v>
      </c>
      <c r="G8750" s="4">
        <v>6082007</v>
      </c>
      <c r="H8750" s="4">
        <v>7320</v>
      </c>
      <c r="I8750" s="4">
        <v>0</v>
      </c>
      <c r="J8750" s="4">
        <v>0</v>
      </c>
      <c r="K8750" s="3" t="s">
        <v>1460</v>
      </c>
      <c r="L8750" s="4">
        <v>0.32734778247323826</v>
      </c>
    </row>
    <row r="8751" spans="2:12" x14ac:dyDescent="0.3">
      <c r="B8751" s="3" t="s">
        <v>335</v>
      </c>
      <c r="C8751" s="4">
        <v>2020</v>
      </c>
      <c r="D8751" s="3" t="s">
        <v>1448</v>
      </c>
      <c r="E8751" s="4">
        <v>671157</v>
      </c>
      <c r="F8751" s="4">
        <v>31813</v>
      </c>
      <c r="G8751" s="4">
        <v>639344</v>
      </c>
      <c r="H8751" s="4">
        <v>469371</v>
      </c>
      <c r="I8751" s="4">
        <v>0</v>
      </c>
      <c r="J8751" s="4">
        <v>0</v>
      </c>
      <c r="K8751" s="3" t="s">
        <v>1460</v>
      </c>
      <c r="L8751" s="4">
        <v>4.7400235712359406E-2</v>
      </c>
    </row>
    <row r="8752" spans="2:12" x14ac:dyDescent="0.3">
      <c r="B8752" s="3" t="s">
        <v>335</v>
      </c>
      <c r="C8752" s="4">
        <v>2020</v>
      </c>
      <c r="D8752" s="3" t="s">
        <v>1449</v>
      </c>
      <c r="E8752" s="4">
        <v>12029669</v>
      </c>
      <c r="F8752" s="4">
        <v>3794274</v>
      </c>
      <c r="G8752" s="4">
        <v>8235395</v>
      </c>
      <c r="H8752" s="4">
        <v>0</v>
      </c>
      <c r="I8752" s="4">
        <v>0</v>
      </c>
      <c r="J8752" s="4">
        <v>0</v>
      </c>
      <c r="K8752" s="3" t="s">
        <v>1460</v>
      </c>
      <c r="L8752" s="4">
        <v>0.31540967586057439</v>
      </c>
    </row>
    <row r="8753" spans="2:12" x14ac:dyDescent="0.3">
      <c r="B8753" s="3" t="s">
        <v>335</v>
      </c>
      <c r="C8753" s="4">
        <v>2020</v>
      </c>
      <c r="D8753" s="3" t="s">
        <v>1450</v>
      </c>
      <c r="E8753" s="4">
        <v>4829296</v>
      </c>
      <c r="F8753" s="4"/>
      <c r="G8753" s="4">
        <v>4829296</v>
      </c>
      <c r="H8753" s="4">
        <v>1500481</v>
      </c>
      <c r="I8753" s="4">
        <v>4829296</v>
      </c>
      <c r="J8753" s="4"/>
      <c r="K8753" s="3" t="s">
        <v>1451</v>
      </c>
      <c r="L8753" s="4"/>
    </row>
    <row r="8754" spans="2:12" x14ac:dyDescent="0.3">
      <c r="B8754" s="3" t="s">
        <v>335</v>
      </c>
      <c r="C8754" s="4">
        <v>2020</v>
      </c>
      <c r="D8754" s="3" t="s">
        <v>1452</v>
      </c>
      <c r="E8754" s="4">
        <v>0</v>
      </c>
      <c r="F8754" s="4">
        <v>0</v>
      </c>
      <c r="G8754" s="4">
        <v>0</v>
      </c>
      <c r="H8754" s="4">
        <v>0</v>
      </c>
      <c r="I8754" s="4">
        <v>0</v>
      </c>
      <c r="J8754" s="4">
        <v>0</v>
      </c>
      <c r="K8754" s="3" t="s">
        <v>1451</v>
      </c>
      <c r="L8754" s="4"/>
    </row>
    <row r="8755" spans="2:12" x14ac:dyDescent="0.3">
      <c r="B8755" s="3" t="s">
        <v>335</v>
      </c>
      <c r="C8755" s="4">
        <v>2020</v>
      </c>
      <c r="D8755" s="3" t="s">
        <v>1453</v>
      </c>
      <c r="E8755" s="4">
        <v>0</v>
      </c>
      <c r="F8755" s="4">
        <v>0</v>
      </c>
      <c r="G8755" s="4">
        <v>0</v>
      </c>
      <c r="H8755" s="4">
        <v>0</v>
      </c>
      <c r="I8755" s="4">
        <v>0</v>
      </c>
      <c r="J8755" s="4">
        <v>0</v>
      </c>
      <c r="K8755" s="3" t="s">
        <v>1451</v>
      </c>
      <c r="L8755" s="4"/>
    </row>
    <row r="8756" spans="2:12" x14ac:dyDescent="0.3">
      <c r="B8756" s="3" t="s">
        <v>335</v>
      </c>
      <c r="C8756" s="4">
        <v>2020</v>
      </c>
      <c r="D8756" s="3" t="s">
        <v>1454</v>
      </c>
      <c r="E8756" s="4">
        <v>335781</v>
      </c>
      <c r="F8756" s="4">
        <v>107977</v>
      </c>
      <c r="G8756" s="4">
        <v>227804</v>
      </c>
      <c r="H8756" s="4">
        <v>442071</v>
      </c>
      <c r="I8756" s="4">
        <v>0</v>
      </c>
      <c r="J8756" s="4">
        <v>0</v>
      </c>
      <c r="K8756" s="3" t="s">
        <v>1447</v>
      </c>
      <c r="L8756" s="4">
        <v>0.32156971359308595</v>
      </c>
    </row>
    <row r="8757" spans="2:12" x14ac:dyDescent="0.3">
      <c r="B8757" s="3" t="s">
        <v>335</v>
      </c>
      <c r="C8757" s="4">
        <v>2020</v>
      </c>
      <c r="D8757" s="3" t="s">
        <v>1455</v>
      </c>
      <c r="E8757" s="4">
        <v>0</v>
      </c>
      <c r="F8757" s="4">
        <v>0</v>
      </c>
      <c r="G8757" s="4">
        <v>0</v>
      </c>
      <c r="H8757" s="4">
        <v>0</v>
      </c>
      <c r="I8757" s="4">
        <v>0</v>
      </c>
      <c r="J8757" s="4">
        <v>0</v>
      </c>
      <c r="K8757" s="3" t="s">
        <v>1451</v>
      </c>
      <c r="L8757" s="4"/>
    </row>
    <row r="8758" spans="2:12" x14ac:dyDescent="0.3">
      <c r="B8758" s="3" t="s">
        <v>335</v>
      </c>
      <c r="C8758" s="4">
        <v>2020</v>
      </c>
      <c r="D8758" s="3" t="s">
        <v>1456</v>
      </c>
      <c r="E8758" s="4">
        <v>75205410</v>
      </c>
      <c r="F8758" s="4">
        <v>58606192</v>
      </c>
      <c r="G8758" s="4">
        <v>16599218</v>
      </c>
      <c r="H8758" s="4">
        <v>1230534</v>
      </c>
      <c r="I8758" s="4">
        <v>0</v>
      </c>
      <c r="J8758" s="4">
        <v>0</v>
      </c>
      <c r="K8758" s="3" t="s">
        <v>1460</v>
      </c>
      <c r="L8758" s="4">
        <v>0.77928159689575527</v>
      </c>
    </row>
    <row r="8759" spans="2:12" x14ac:dyDescent="0.3">
      <c r="B8759" s="3" t="s">
        <v>335</v>
      </c>
      <c r="C8759" s="4">
        <v>2020</v>
      </c>
      <c r="D8759" s="3" t="s">
        <v>1457</v>
      </c>
      <c r="E8759" s="4">
        <v>796747</v>
      </c>
      <c r="F8759" s="4">
        <v>315740</v>
      </c>
      <c r="G8759" s="4">
        <v>481007</v>
      </c>
      <c r="H8759" s="4">
        <v>0</v>
      </c>
      <c r="I8759" s="4">
        <v>0</v>
      </c>
      <c r="J8759" s="4">
        <v>0</v>
      </c>
      <c r="K8759" s="3" t="s">
        <v>1460</v>
      </c>
      <c r="L8759" s="4">
        <v>0.39628639957226069</v>
      </c>
    </row>
    <row r="8760" spans="2:12" x14ac:dyDescent="0.3">
      <c r="B8760" s="3" t="s">
        <v>335</v>
      </c>
      <c r="C8760" s="4">
        <v>2020</v>
      </c>
      <c r="D8760" s="3" t="s">
        <v>1458</v>
      </c>
      <c r="E8760" s="4">
        <v>183045</v>
      </c>
      <c r="F8760" s="4"/>
      <c r="G8760" s="4">
        <v>183045</v>
      </c>
      <c r="H8760" s="4">
        <v>140724</v>
      </c>
      <c r="I8760" s="4">
        <v>183045</v>
      </c>
      <c r="J8760" s="4"/>
      <c r="K8760" s="3" t="s">
        <v>1451</v>
      </c>
      <c r="L8760" s="4"/>
    </row>
    <row r="8761" spans="2:12" x14ac:dyDescent="0.3">
      <c r="B8761" s="3" t="s">
        <v>335</v>
      </c>
      <c r="C8761" s="4">
        <v>2021</v>
      </c>
      <c r="D8761" s="3" t="s">
        <v>1446</v>
      </c>
      <c r="E8761" s="4">
        <v>9084722</v>
      </c>
      <c r="F8761" s="4">
        <v>3114070</v>
      </c>
      <c r="G8761" s="4">
        <v>5970652</v>
      </c>
      <c r="H8761" s="4">
        <v>42892</v>
      </c>
      <c r="I8761" s="4">
        <v>0</v>
      </c>
      <c r="J8761" s="4">
        <v>0</v>
      </c>
      <c r="K8761" s="3" t="s">
        <v>1460</v>
      </c>
      <c r="L8761" s="4">
        <v>0.34278098988609668</v>
      </c>
    </row>
    <row r="8762" spans="2:12" x14ac:dyDescent="0.3">
      <c r="B8762" s="3" t="s">
        <v>335</v>
      </c>
      <c r="C8762" s="4">
        <v>2021</v>
      </c>
      <c r="D8762" s="3" t="s">
        <v>1448</v>
      </c>
      <c r="E8762" s="4">
        <v>695984</v>
      </c>
      <c r="F8762" s="4">
        <v>40843</v>
      </c>
      <c r="G8762" s="4">
        <v>655141</v>
      </c>
      <c r="H8762" s="4">
        <v>0</v>
      </c>
      <c r="I8762" s="4">
        <v>0</v>
      </c>
      <c r="J8762" s="4">
        <v>0</v>
      </c>
      <c r="K8762" s="3" t="s">
        <v>1460</v>
      </c>
      <c r="L8762" s="4">
        <v>5.8683820317708454E-2</v>
      </c>
    </row>
    <row r="8763" spans="2:12" x14ac:dyDescent="0.3">
      <c r="B8763" s="3" t="s">
        <v>335</v>
      </c>
      <c r="C8763" s="4">
        <v>2021</v>
      </c>
      <c r="D8763" s="3" t="s">
        <v>1449</v>
      </c>
      <c r="E8763" s="4">
        <v>6671685</v>
      </c>
      <c r="F8763" s="4">
        <v>4021111</v>
      </c>
      <c r="G8763" s="4">
        <v>2650574</v>
      </c>
      <c r="H8763" s="4">
        <v>414464</v>
      </c>
      <c r="I8763" s="4">
        <v>0</v>
      </c>
      <c r="J8763" s="4">
        <v>0</v>
      </c>
      <c r="K8763" s="3" t="s">
        <v>1460</v>
      </c>
      <c r="L8763" s="4">
        <v>0.60271295782100021</v>
      </c>
    </row>
    <row r="8764" spans="2:12" x14ac:dyDescent="0.3">
      <c r="B8764" s="3" t="s">
        <v>335</v>
      </c>
      <c r="C8764" s="4">
        <v>2021</v>
      </c>
      <c r="D8764" s="3" t="s">
        <v>1450</v>
      </c>
      <c r="E8764" s="4">
        <v>4731608</v>
      </c>
      <c r="F8764" s="4"/>
      <c r="G8764" s="4">
        <v>4731608</v>
      </c>
      <c r="H8764" s="4">
        <v>0</v>
      </c>
      <c r="I8764" s="4">
        <v>4731608</v>
      </c>
      <c r="J8764" s="4"/>
      <c r="K8764" s="3" t="s">
        <v>1451</v>
      </c>
      <c r="L8764" s="4"/>
    </row>
    <row r="8765" spans="2:12" x14ac:dyDescent="0.3">
      <c r="B8765" s="3" t="s">
        <v>335</v>
      </c>
      <c r="C8765" s="4">
        <v>2021</v>
      </c>
      <c r="D8765" s="3" t="s">
        <v>1452</v>
      </c>
      <c r="E8765" s="4">
        <v>0</v>
      </c>
      <c r="F8765" s="4">
        <v>0</v>
      </c>
      <c r="G8765" s="4">
        <v>0</v>
      </c>
      <c r="H8765" s="4">
        <v>0</v>
      </c>
      <c r="I8765" s="4">
        <v>0</v>
      </c>
      <c r="J8765" s="4">
        <v>0</v>
      </c>
      <c r="K8765" s="3" t="s">
        <v>1451</v>
      </c>
      <c r="L8765" s="4"/>
    </row>
    <row r="8766" spans="2:12" x14ac:dyDescent="0.3">
      <c r="B8766" s="3" t="s">
        <v>335</v>
      </c>
      <c r="C8766" s="4">
        <v>2021</v>
      </c>
      <c r="D8766" s="3" t="s">
        <v>1453</v>
      </c>
      <c r="E8766" s="4">
        <v>0</v>
      </c>
      <c r="F8766" s="4">
        <v>0</v>
      </c>
      <c r="G8766" s="4">
        <v>0</v>
      </c>
      <c r="H8766" s="4">
        <v>0</v>
      </c>
      <c r="I8766" s="4">
        <v>0</v>
      </c>
      <c r="J8766" s="4">
        <v>0</v>
      </c>
      <c r="K8766" s="3" t="s">
        <v>1451</v>
      </c>
      <c r="L8766" s="4"/>
    </row>
    <row r="8767" spans="2:12" x14ac:dyDescent="0.3">
      <c r="B8767" s="3" t="s">
        <v>335</v>
      </c>
      <c r="C8767" s="4">
        <v>2021</v>
      </c>
      <c r="D8767" s="3" t="s">
        <v>1454</v>
      </c>
      <c r="E8767" s="4">
        <v>0</v>
      </c>
      <c r="F8767" s="4">
        <v>0</v>
      </c>
      <c r="G8767" s="4">
        <v>0</v>
      </c>
      <c r="H8767" s="4">
        <v>0</v>
      </c>
      <c r="I8767" s="4">
        <v>0</v>
      </c>
      <c r="J8767" s="4">
        <v>0</v>
      </c>
      <c r="K8767" s="3" t="s">
        <v>1451</v>
      </c>
      <c r="L8767" s="4"/>
    </row>
    <row r="8768" spans="2:12" x14ac:dyDescent="0.3">
      <c r="B8768" s="3" t="s">
        <v>335</v>
      </c>
      <c r="C8768" s="4">
        <v>2021</v>
      </c>
      <c r="D8768" s="3" t="s">
        <v>1455</v>
      </c>
      <c r="E8768" s="4">
        <v>0</v>
      </c>
      <c r="F8768" s="4">
        <v>0</v>
      </c>
      <c r="G8768" s="4">
        <v>0</v>
      </c>
      <c r="H8768" s="4">
        <v>0</v>
      </c>
      <c r="I8768" s="4">
        <v>0</v>
      </c>
      <c r="J8768" s="4">
        <v>0</v>
      </c>
      <c r="K8768" s="3" t="s">
        <v>1451</v>
      </c>
      <c r="L8768" s="4"/>
    </row>
    <row r="8769" spans="2:12" x14ac:dyDescent="0.3">
      <c r="B8769" s="3" t="s">
        <v>335</v>
      </c>
      <c r="C8769" s="4">
        <v>2021</v>
      </c>
      <c r="D8769" s="3" t="s">
        <v>1456</v>
      </c>
      <c r="E8769" s="4">
        <v>82341188</v>
      </c>
      <c r="F8769" s="4">
        <v>60042113</v>
      </c>
      <c r="G8769" s="4">
        <v>22299075</v>
      </c>
      <c r="H8769" s="4">
        <v>1052376</v>
      </c>
      <c r="I8769" s="4">
        <v>0</v>
      </c>
      <c r="J8769" s="4">
        <v>0</v>
      </c>
      <c r="K8769" s="3" t="s">
        <v>1460</v>
      </c>
      <c r="L8769" s="4">
        <v>0.72918686818072143</v>
      </c>
    </row>
    <row r="8770" spans="2:12" x14ac:dyDescent="0.3">
      <c r="B8770" s="3" t="s">
        <v>335</v>
      </c>
      <c r="C8770" s="4">
        <v>2021</v>
      </c>
      <c r="D8770" s="3" t="s">
        <v>1457</v>
      </c>
      <c r="E8770" s="4">
        <v>10791044</v>
      </c>
      <c r="F8770" s="4">
        <v>400732</v>
      </c>
      <c r="G8770" s="4">
        <v>10390312</v>
      </c>
      <c r="H8770" s="4">
        <v>10162269</v>
      </c>
      <c r="I8770" s="4">
        <v>0</v>
      </c>
      <c r="J8770" s="4">
        <v>0</v>
      </c>
      <c r="K8770" s="3" t="s">
        <v>1460</v>
      </c>
      <c r="L8770" s="4">
        <v>3.7135609863142065E-2</v>
      </c>
    </row>
    <row r="8771" spans="2:12" x14ac:dyDescent="0.3">
      <c r="B8771" s="3" t="s">
        <v>335</v>
      </c>
      <c r="C8771" s="4">
        <v>2021</v>
      </c>
      <c r="D8771" s="3" t="s">
        <v>1458</v>
      </c>
      <c r="E8771" s="4">
        <v>258522</v>
      </c>
      <c r="F8771" s="4"/>
      <c r="G8771" s="4">
        <v>258522</v>
      </c>
      <c r="H8771" s="4">
        <v>164976</v>
      </c>
      <c r="I8771" s="4">
        <v>258522</v>
      </c>
      <c r="J8771" s="4"/>
      <c r="K8771" s="3" t="s">
        <v>1451</v>
      </c>
      <c r="L8771" s="4"/>
    </row>
    <row r="8772" spans="2:12" x14ac:dyDescent="0.3">
      <c r="B8772" s="3" t="s">
        <v>335</v>
      </c>
      <c r="C8772" s="4">
        <v>2022</v>
      </c>
      <c r="D8772" s="3" t="s">
        <v>1446</v>
      </c>
      <c r="E8772" s="4">
        <v>9084722</v>
      </c>
      <c r="F8772" s="4">
        <v>3268735</v>
      </c>
      <c r="G8772" s="4">
        <v>5815987</v>
      </c>
      <c r="H8772" s="4">
        <v>0</v>
      </c>
      <c r="I8772" s="4">
        <v>15000000</v>
      </c>
      <c r="J8772" s="4">
        <v>187500</v>
      </c>
      <c r="K8772" s="3" t="s">
        <v>1460</v>
      </c>
      <c r="L8772" s="4">
        <v>0.35980572658139676</v>
      </c>
    </row>
    <row r="8773" spans="2:12" x14ac:dyDescent="0.3">
      <c r="B8773" s="3" t="s">
        <v>335</v>
      </c>
      <c r="C8773" s="4">
        <v>2022</v>
      </c>
      <c r="D8773" s="3" t="s">
        <v>1448</v>
      </c>
      <c r="E8773" s="4">
        <v>855900</v>
      </c>
      <c r="F8773" s="4">
        <v>50933</v>
      </c>
      <c r="G8773" s="4">
        <v>804967</v>
      </c>
      <c r="H8773" s="4">
        <v>159916</v>
      </c>
      <c r="I8773" s="4">
        <v>12000000</v>
      </c>
      <c r="J8773" s="4">
        <v>200000</v>
      </c>
      <c r="K8773" s="3" t="s">
        <v>1460</v>
      </c>
      <c r="L8773" s="4">
        <v>5.9508120107489196E-2</v>
      </c>
    </row>
    <row r="8774" spans="2:12" x14ac:dyDescent="0.3">
      <c r="B8774" s="3" t="s">
        <v>335</v>
      </c>
      <c r="C8774" s="4">
        <v>2022</v>
      </c>
      <c r="D8774" s="3" t="s">
        <v>1449</v>
      </c>
      <c r="E8774" s="4">
        <v>6772911</v>
      </c>
      <c r="F8774" s="4">
        <v>4234464</v>
      </c>
      <c r="G8774" s="4">
        <v>2538447</v>
      </c>
      <c r="H8774" s="4">
        <v>101226</v>
      </c>
      <c r="I8774" s="4">
        <v>8123000</v>
      </c>
      <c r="J8774" s="4">
        <v>710000</v>
      </c>
      <c r="K8774" s="3" t="s">
        <v>1460</v>
      </c>
      <c r="L8774" s="4">
        <v>0.62520591219934829</v>
      </c>
    </row>
    <row r="8775" spans="2:12" x14ac:dyDescent="0.3">
      <c r="B8775" s="3" t="s">
        <v>335</v>
      </c>
      <c r="C8775" s="4">
        <v>2022</v>
      </c>
      <c r="D8775" s="3" t="s">
        <v>1450</v>
      </c>
      <c r="E8775" s="4">
        <v>4731608</v>
      </c>
      <c r="F8775" s="4"/>
      <c r="G8775" s="4">
        <v>4731608</v>
      </c>
      <c r="H8775" s="4">
        <v>0</v>
      </c>
      <c r="I8775" s="4">
        <v>4731608</v>
      </c>
      <c r="J8775" s="4"/>
      <c r="K8775" s="3" t="s">
        <v>1451</v>
      </c>
      <c r="L8775" s="4"/>
    </row>
    <row r="8776" spans="2:12" x14ac:dyDescent="0.3">
      <c r="B8776" s="3" t="s">
        <v>335</v>
      </c>
      <c r="C8776" s="4">
        <v>2022</v>
      </c>
      <c r="D8776" s="3" t="s">
        <v>1452</v>
      </c>
      <c r="E8776" s="4">
        <v>0</v>
      </c>
      <c r="F8776" s="4">
        <v>0</v>
      </c>
      <c r="G8776" s="4">
        <v>0</v>
      </c>
      <c r="H8776" s="4">
        <v>0</v>
      </c>
      <c r="I8776" s="4">
        <v>0</v>
      </c>
      <c r="J8776" s="4">
        <v>0</v>
      </c>
      <c r="K8776" s="3" t="s">
        <v>1451</v>
      </c>
      <c r="L8776" s="4"/>
    </row>
    <row r="8777" spans="2:12" x14ac:dyDescent="0.3">
      <c r="B8777" s="3" t="s">
        <v>335</v>
      </c>
      <c r="C8777" s="4">
        <v>2022</v>
      </c>
      <c r="D8777" s="3" t="s">
        <v>1453</v>
      </c>
      <c r="E8777" s="4">
        <v>0</v>
      </c>
      <c r="F8777" s="4">
        <v>0</v>
      </c>
      <c r="G8777" s="4">
        <v>0</v>
      </c>
      <c r="H8777" s="4">
        <v>0</v>
      </c>
      <c r="I8777" s="4">
        <v>0</v>
      </c>
      <c r="J8777" s="4">
        <v>0</v>
      </c>
      <c r="K8777" s="3" t="s">
        <v>1451</v>
      </c>
      <c r="L8777" s="4"/>
    </row>
    <row r="8778" spans="2:12" x14ac:dyDescent="0.3">
      <c r="B8778" s="3" t="s">
        <v>335</v>
      </c>
      <c r="C8778" s="4">
        <v>2022</v>
      </c>
      <c r="D8778" s="3" t="s">
        <v>1454</v>
      </c>
      <c r="E8778" s="4">
        <v>0</v>
      </c>
      <c r="F8778" s="4">
        <v>0</v>
      </c>
      <c r="G8778" s="4">
        <v>0</v>
      </c>
      <c r="H8778" s="4">
        <v>0</v>
      </c>
      <c r="I8778" s="4">
        <v>0</v>
      </c>
      <c r="J8778" s="4">
        <v>0</v>
      </c>
      <c r="K8778" s="3" t="s">
        <v>1460</v>
      </c>
      <c r="L8778" s="4"/>
    </row>
    <row r="8779" spans="2:12" x14ac:dyDescent="0.3">
      <c r="B8779" s="3" t="s">
        <v>335</v>
      </c>
      <c r="C8779" s="4">
        <v>2022</v>
      </c>
      <c r="D8779" s="3" t="s">
        <v>1455</v>
      </c>
      <c r="E8779" s="4">
        <v>0</v>
      </c>
      <c r="F8779" s="4">
        <v>0</v>
      </c>
      <c r="G8779" s="4">
        <v>0</v>
      </c>
      <c r="H8779" s="4">
        <v>0</v>
      </c>
      <c r="I8779" s="4">
        <v>0</v>
      </c>
      <c r="J8779" s="4">
        <v>0</v>
      </c>
      <c r="K8779" s="3" t="s">
        <v>1451</v>
      </c>
      <c r="L8779" s="4"/>
    </row>
    <row r="8780" spans="2:12" x14ac:dyDescent="0.3">
      <c r="B8780" s="3" t="s">
        <v>335</v>
      </c>
      <c r="C8780" s="4">
        <v>2022</v>
      </c>
      <c r="D8780" s="3" t="s">
        <v>1456</v>
      </c>
      <c r="E8780" s="4">
        <v>83664760</v>
      </c>
      <c r="F8780" s="4">
        <v>61480675</v>
      </c>
      <c r="G8780" s="4">
        <v>22184085</v>
      </c>
      <c r="H8780" s="4">
        <v>1323572</v>
      </c>
      <c r="I8780" s="4">
        <v>101100000</v>
      </c>
      <c r="J8780" s="4">
        <v>1163333</v>
      </c>
      <c r="K8780" s="3" t="s">
        <v>1460</v>
      </c>
      <c r="L8780" s="4">
        <v>0.73484553114118778</v>
      </c>
    </row>
    <row r="8781" spans="2:12" x14ac:dyDescent="0.3">
      <c r="B8781" s="3" t="s">
        <v>335</v>
      </c>
      <c r="C8781" s="4">
        <v>2022</v>
      </c>
      <c r="D8781" s="3" t="s">
        <v>1457</v>
      </c>
      <c r="E8781" s="4">
        <v>10848570</v>
      </c>
      <c r="F8781" s="4">
        <v>558569</v>
      </c>
      <c r="G8781" s="4">
        <v>10290001</v>
      </c>
      <c r="H8781" s="4">
        <v>57526</v>
      </c>
      <c r="I8781" s="4">
        <v>30000000</v>
      </c>
      <c r="J8781" s="4">
        <v>362500</v>
      </c>
      <c r="K8781" s="3" t="s">
        <v>1460</v>
      </c>
      <c r="L8781" s="4">
        <v>5.1487799774532494E-2</v>
      </c>
    </row>
    <row r="8782" spans="2:12" x14ac:dyDescent="0.3">
      <c r="B8782" s="3" t="s">
        <v>335</v>
      </c>
      <c r="C8782" s="4">
        <v>2022</v>
      </c>
      <c r="D8782" s="3" t="s">
        <v>1458</v>
      </c>
      <c r="E8782" s="4">
        <v>35404</v>
      </c>
      <c r="F8782" s="4"/>
      <c r="G8782" s="4">
        <v>35404</v>
      </c>
      <c r="H8782" s="4">
        <v>-223118</v>
      </c>
      <c r="I8782" s="4">
        <v>35404</v>
      </c>
      <c r="J8782" s="4"/>
      <c r="K8782" s="3" t="s">
        <v>1451</v>
      </c>
      <c r="L8782" s="4"/>
    </row>
    <row r="8783" spans="2:12" x14ac:dyDescent="0.3">
      <c r="B8783" s="3" t="s">
        <v>335</v>
      </c>
      <c r="C8783" s="4">
        <v>2023</v>
      </c>
      <c r="D8783" s="3" t="s">
        <v>1446</v>
      </c>
      <c r="E8783" s="4">
        <v>9277181</v>
      </c>
      <c r="F8783" s="4">
        <v>3527628</v>
      </c>
      <c r="G8783" s="4">
        <v>5749553</v>
      </c>
      <c r="H8783" s="4">
        <v>60202</v>
      </c>
      <c r="I8783" s="4">
        <v>15000000</v>
      </c>
      <c r="J8783" s="4">
        <v>187500</v>
      </c>
      <c r="K8783" s="3" t="s">
        <v>1460</v>
      </c>
      <c r="L8783" s="4">
        <v>0.380247836061407</v>
      </c>
    </row>
    <row r="8784" spans="2:12" x14ac:dyDescent="0.3">
      <c r="B8784" s="3" t="s">
        <v>335</v>
      </c>
      <c r="C8784" s="4">
        <v>2023</v>
      </c>
      <c r="D8784" s="3" t="s">
        <v>1448</v>
      </c>
      <c r="E8784" s="4">
        <v>976780</v>
      </c>
      <c r="F8784" s="4">
        <v>62696</v>
      </c>
      <c r="G8784" s="4">
        <v>914084</v>
      </c>
      <c r="H8784" s="4">
        <v>120880</v>
      </c>
      <c r="I8784" s="4">
        <v>12000000</v>
      </c>
      <c r="J8784" s="4">
        <v>200000</v>
      </c>
      <c r="K8784" s="3" t="s">
        <v>1460</v>
      </c>
      <c r="L8784" s="4">
        <v>6.4186408403120454E-2</v>
      </c>
    </row>
    <row r="8785" spans="2:12" x14ac:dyDescent="0.3">
      <c r="B8785" s="3" t="s">
        <v>335</v>
      </c>
      <c r="C8785" s="4">
        <v>2023</v>
      </c>
      <c r="D8785" s="3" t="s">
        <v>1449</v>
      </c>
      <c r="E8785" s="4">
        <v>6965037</v>
      </c>
      <c r="F8785" s="4">
        <v>4160058</v>
      </c>
      <c r="G8785" s="4">
        <v>2804979</v>
      </c>
      <c r="H8785" s="4">
        <v>499266</v>
      </c>
      <c r="I8785" s="4">
        <v>8123000</v>
      </c>
      <c r="J8785" s="4">
        <v>710000</v>
      </c>
      <c r="K8785" s="3" t="s">
        <v>1460</v>
      </c>
      <c r="L8785" s="4">
        <v>0.59727722910876135</v>
      </c>
    </row>
    <row r="8786" spans="2:12" x14ac:dyDescent="0.3">
      <c r="B8786" s="3" t="s">
        <v>335</v>
      </c>
      <c r="C8786" s="4">
        <v>2023</v>
      </c>
      <c r="D8786" s="3" t="s">
        <v>1450</v>
      </c>
      <c r="E8786" s="4">
        <v>4614032</v>
      </c>
      <c r="F8786" s="4"/>
      <c r="G8786" s="4">
        <v>4614032</v>
      </c>
      <c r="H8786" s="4">
        <v>0</v>
      </c>
      <c r="I8786" s="4">
        <v>4614032</v>
      </c>
      <c r="J8786" s="4"/>
      <c r="K8786" s="3" t="s">
        <v>1451</v>
      </c>
      <c r="L8786" s="4"/>
    </row>
    <row r="8787" spans="2:12" x14ac:dyDescent="0.3">
      <c r="B8787" s="3" t="s">
        <v>335</v>
      </c>
      <c r="C8787" s="4">
        <v>2023</v>
      </c>
      <c r="D8787" s="3" t="s">
        <v>1452</v>
      </c>
      <c r="E8787" s="4">
        <v>0</v>
      </c>
      <c r="F8787" s="4">
        <v>0</v>
      </c>
      <c r="G8787" s="4">
        <v>0</v>
      </c>
      <c r="H8787" s="4">
        <v>0</v>
      </c>
      <c r="I8787" s="4">
        <v>0</v>
      </c>
      <c r="J8787" s="4">
        <v>0</v>
      </c>
      <c r="K8787" s="3" t="s">
        <v>1451</v>
      </c>
      <c r="L8787" s="4"/>
    </row>
    <row r="8788" spans="2:12" x14ac:dyDescent="0.3">
      <c r="B8788" s="3" t="s">
        <v>335</v>
      </c>
      <c r="C8788" s="4">
        <v>2023</v>
      </c>
      <c r="D8788" s="3" t="s">
        <v>1453</v>
      </c>
      <c r="E8788" s="4">
        <v>0</v>
      </c>
      <c r="F8788" s="4">
        <v>0</v>
      </c>
      <c r="G8788" s="4">
        <v>0</v>
      </c>
      <c r="H8788" s="4">
        <v>0</v>
      </c>
      <c r="I8788" s="4">
        <v>0</v>
      </c>
      <c r="J8788" s="4">
        <v>0</v>
      </c>
      <c r="K8788" s="3" t="s">
        <v>1451</v>
      </c>
      <c r="L8788" s="4"/>
    </row>
    <row r="8789" spans="2:12" x14ac:dyDescent="0.3">
      <c r="B8789" s="3" t="s">
        <v>335</v>
      </c>
      <c r="C8789" s="4">
        <v>2023</v>
      </c>
      <c r="D8789" s="3" t="s">
        <v>1454</v>
      </c>
      <c r="E8789" s="4">
        <v>0</v>
      </c>
      <c r="F8789" s="4">
        <v>0</v>
      </c>
      <c r="G8789" s="4">
        <v>0</v>
      </c>
      <c r="H8789" s="4">
        <v>0</v>
      </c>
      <c r="I8789" s="4">
        <v>0</v>
      </c>
      <c r="J8789" s="4">
        <v>0</v>
      </c>
      <c r="K8789" s="3" t="s">
        <v>1460</v>
      </c>
      <c r="L8789" s="4"/>
    </row>
    <row r="8790" spans="2:12" x14ac:dyDescent="0.3">
      <c r="B8790" s="3" t="s">
        <v>335</v>
      </c>
      <c r="C8790" s="4">
        <v>2023</v>
      </c>
      <c r="D8790" s="3" t="s">
        <v>1455</v>
      </c>
      <c r="E8790" s="4">
        <v>0</v>
      </c>
      <c r="F8790" s="4">
        <v>0</v>
      </c>
      <c r="G8790" s="4">
        <v>0</v>
      </c>
      <c r="H8790" s="4">
        <v>0</v>
      </c>
      <c r="I8790" s="4">
        <v>0</v>
      </c>
      <c r="J8790" s="4">
        <v>0</v>
      </c>
      <c r="K8790" s="3" t="s">
        <v>1451</v>
      </c>
      <c r="L8790" s="4"/>
    </row>
    <row r="8791" spans="2:12" x14ac:dyDescent="0.3">
      <c r="B8791" s="3" t="s">
        <v>335</v>
      </c>
      <c r="C8791" s="4">
        <v>2023</v>
      </c>
      <c r="D8791" s="3" t="s">
        <v>1456</v>
      </c>
      <c r="E8791" s="4">
        <v>83746228</v>
      </c>
      <c r="F8791" s="4">
        <v>62875708</v>
      </c>
      <c r="G8791" s="4">
        <v>20870520</v>
      </c>
      <c r="H8791" s="4">
        <v>81468</v>
      </c>
      <c r="I8791" s="4">
        <v>101100000</v>
      </c>
      <c r="J8791" s="4">
        <v>1163333</v>
      </c>
      <c r="K8791" s="3" t="s">
        <v>1460</v>
      </c>
      <c r="L8791" s="4">
        <v>0.75078853700730264</v>
      </c>
    </row>
    <row r="8792" spans="2:12" x14ac:dyDescent="0.3">
      <c r="B8792" s="3" t="s">
        <v>335</v>
      </c>
      <c r="C8792" s="4">
        <v>2023</v>
      </c>
      <c r="D8792" s="3" t="s">
        <v>1457</v>
      </c>
      <c r="E8792" s="4">
        <v>11755657</v>
      </c>
      <c r="F8792" s="4">
        <v>744896</v>
      </c>
      <c r="G8792" s="4">
        <v>11010761</v>
      </c>
      <c r="H8792" s="4">
        <v>876074</v>
      </c>
      <c r="I8792" s="4">
        <v>36300000</v>
      </c>
      <c r="J8792" s="4">
        <v>470000</v>
      </c>
      <c r="K8792" s="3" t="s">
        <v>1460</v>
      </c>
      <c r="L8792" s="4">
        <v>6.3364897427680991E-2</v>
      </c>
    </row>
    <row r="8793" spans="2:12" x14ac:dyDescent="0.3">
      <c r="B8793" s="3" t="s">
        <v>335</v>
      </c>
      <c r="C8793" s="4">
        <v>2023</v>
      </c>
      <c r="D8793" s="3" t="s">
        <v>1458</v>
      </c>
      <c r="E8793" s="4">
        <v>238324</v>
      </c>
      <c r="F8793" s="4"/>
      <c r="G8793" s="4">
        <v>238324</v>
      </c>
      <c r="H8793" s="4">
        <v>202920</v>
      </c>
      <c r="I8793" s="4">
        <v>238324</v>
      </c>
      <c r="J8793" s="4"/>
      <c r="K8793" s="3" t="s">
        <v>1451</v>
      </c>
      <c r="L8793" s="4"/>
    </row>
    <row r="8794" spans="2:12" x14ac:dyDescent="0.3">
      <c r="B8794" s="3" t="s">
        <v>335</v>
      </c>
      <c r="C8794" s="4">
        <v>2024</v>
      </c>
      <c r="D8794" s="3" t="s">
        <v>1446</v>
      </c>
      <c r="E8794" s="4">
        <v>9277181</v>
      </c>
      <c r="F8794" s="4">
        <v>3688615</v>
      </c>
      <c r="G8794" s="4">
        <v>5588566</v>
      </c>
      <c r="H8794" s="4">
        <v>0</v>
      </c>
      <c r="I8794" s="4">
        <v>1500000</v>
      </c>
      <c r="J8794" s="4">
        <v>187500</v>
      </c>
      <c r="K8794" s="3" t="s">
        <v>1447</v>
      </c>
      <c r="L8794" s="4">
        <v>0.39760084448066713</v>
      </c>
    </row>
    <row r="8795" spans="2:12" x14ac:dyDescent="0.3">
      <c r="B8795" s="3" t="s">
        <v>335</v>
      </c>
      <c r="C8795" s="4">
        <v>2024</v>
      </c>
      <c r="D8795" s="3" t="s">
        <v>1448</v>
      </c>
      <c r="E8795" s="4">
        <v>0</v>
      </c>
      <c r="F8795" s="4">
        <v>0</v>
      </c>
      <c r="G8795" s="4">
        <v>0</v>
      </c>
      <c r="H8795" s="4">
        <v>0</v>
      </c>
      <c r="I8795" s="4">
        <v>0</v>
      </c>
      <c r="J8795" s="4">
        <v>0</v>
      </c>
      <c r="K8795" s="3"/>
      <c r="L8795" s="4"/>
    </row>
    <row r="8796" spans="2:12" x14ac:dyDescent="0.3">
      <c r="B8796" s="3" t="s">
        <v>335</v>
      </c>
      <c r="C8796" s="4">
        <v>2024</v>
      </c>
      <c r="D8796" s="3" t="s">
        <v>1449</v>
      </c>
      <c r="E8796" s="4">
        <v>7700725</v>
      </c>
      <c r="F8796" s="4">
        <v>4375901</v>
      </c>
      <c r="G8796" s="4">
        <v>3324824</v>
      </c>
      <c r="H8796" s="4">
        <v>735688</v>
      </c>
      <c r="I8796" s="4">
        <v>8123000</v>
      </c>
      <c r="J8796" s="4">
        <v>710000</v>
      </c>
      <c r="K8796" s="3" t="s">
        <v>1447</v>
      </c>
      <c r="L8796" s="4">
        <v>0.56824532755032808</v>
      </c>
    </row>
    <row r="8797" spans="2:12" x14ac:dyDescent="0.3">
      <c r="B8797" s="3" t="s">
        <v>335</v>
      </c>
      <c r="C8797" s="4">
        <v>2024</v>
      </c>
      <c r="D8797" s="3" t="s">
        <v>1450</v>
      </c>
      <c r="E8797" s="4">
        <v>4614032</v>
      </c>
      <c r="F8797" s="4"/>
      <c r="G8797" s="4">
        <v>4614032</v>
      </c>
      <c r="H8797" s="4">
        <v>0</v>
      </c>
      <c r="I8797" s="4">
        <v>4614032</v>
      </c>
      <c r="J8797" s="4"/>
      <c r="K8797" s="3" t="s">
        <v>1451</v>
      </c>
      <c r="L8797" s="4"/>
    </row>
    <row r="8798" spans="2:12" x14ac:dyDescent="0.3">
      <c r="B8798" s="3" t="s">
        <v>335</v>
      </c>
      <c r="C8798" s="4">
        <v>2024</v>
      </c>
      <c r="D8798" s="3" t="s">
        <v>1452</v>
      </c>
      <c r="E8798" s="4">
        <v>0</v>
      </c>
      <c r="F8798" s="4">
        <v>0</v>
      </c>
      <c r="G8798" s="4">
        <v>0</v>
      </c>
      <c r="H8798" s="4">
        <v>0</v>
      </c>
      <c r="I8798" s="4">
        <v>0</v>
      </c>
      <c r="J8798" s="4">
        <v>0</v>
      </c>
      <c r="K8798" s="3"/>
      <c r="L8798" s="4"/>
    </row>
    <row r="8799" spans="2:12" x14ac:dyDescent="0.3">
      <c r="B8799" s="3" t="s">
        <v>335</v>
      </c>
      <c r="C8799" s="4">
        <v>2024</v>
      </c>
      <c r="D8799" s="3" t="s">
        <v>1453</v>
      </c>
      <c r="E8799" s="4">
        <v>5781752</v>
      </c>
      <c r="F8799" s="4">
        <v>1479535</v>
      </c>
      <c r="G8799" s="4">
        <v>4302217</v>
      </c>
      <c r="H8799" s="4">
        <v>0</v>
      </c>
      <c r="I8799" s="4">
        <v>0</v>
      </c>
      <c r="J8799" s="4">
        <v>0</v>
      </c>
      <c r="K8799" s="3" t="s">
        <v>1451</v>
      </c>
      <c r="L8799" s="4">
        <v>0.25589734737844166</v>
      </c>
    </row>
    <row r="8800" spans="2:12" x14ac:dyDescent="0.3">
      <c r="B8800" s="3" t="s">
        <v>335</v>
      </c>
      <c r="C8800" s="4">
        <v>2024</v>
      </c>
      <c r="D8800" s="3" t="s">
        <v>1454</v>
      </c>
      <c r="E8800" s="4">
        <v>0</v>
      </c>
      <c r="F8800" s="4">
        <v>0</v>
      </c>
      <c r="G8800" s="4">
        <v>0</v>
      </c>
      <c r="H8800" s="4">
        <v>0</v>
      </c>
      <c r="I8800" s="4">
        <v>0</v>
      </c>
      <c r="J8800" s="4">
        <v>0</v>
      </c>
      <c r="K8800" s="3"/>
      <c r="L8800" s="4"/>
    </row>
    <row r="8801" spans="2:12" x14ac:dyDescent="0.3">
      <c r="B8801" s="3" t="s">
        <v>335</v>
      </c>
      <c r="C8801" s="4">
        <v>2024</v>
      </c>
      <c r="D8801" s="3" t="s">
        <v>1455</v>
      </c>
      <c r="E8801" s="4">
        <v>0</v>
      </c>
      <c r="F8801" s="4">
        <v>0</v>
      </c>
      <c r="G8801" s="4">
        <v>0</v>
      </c>
      <c r="H8801" s="4">
        <v>0</v>
      </c>
      <c r="I8801" s="4">
        <v>0</v>
      </c>
      <c r="J8801" s="4">
        <v>0</v>
      </c>
      <c r="K8801" s="3"/>
      <c r="L8801" s="4"/>
    </row>
    <row r="8802" spans="2:12" x14ac:dyDescent="0.3">
      <c r="B8802" s="3" t="s">
        <v>335</v>
      </c>
      <c r="C8802" s="4">
        <v>2024</v>
      </c>
      <c r="D8802" s="3" t="s">
        <v>1456</v>
      </c>
      <c r="E8802" s="4">
        <v>78941256</v>
      </c>
      <c r="F8802" s="4">
        <v>62843153</v>
      </c>
      <c r="G8802" s="4">
        <v>16098103</v>
      </c>
      <c r="H8802" s="4">
        <v>0</v>
      </c>
      <c r="I8802" s="4">
        <v>101100000</v>
      </c>
      <c r="J8802" s="4">
        <v>1163333</v>
      </c>
      <c r="K8802" s="3" t="s">
        <v>1447</v>
      </c>
      <c r="L8802" s="4">
        <v>0.79607490663690483</v>
      </c>
    </row>
    <row r="8803" spans="2:12" x14ac:dyDescent="0.3">
      <c r="B8803" s="3" t="s">
        <v>335</v>
      </c>
      <c r="C8803" s="4">
        <v>2024</v>
      </c>
      <c r="D8803" s="3" t="s">
        <v>1457</v>
      </c>
      <c r="E8803" s="4">
        <v>11755657</v>
      </c>
      <c r="F8803" s="4">
        <v>921734</v>
      </c>
      <c r="G8803" s="4">
        <v>10833923</v>
      </c>
      <c r="H8803" s="4">
        <v>0</v>
      </c>
      <c r="I8803" s="4">
        <v>36300000</v>
      </c>
      <c r="J8803" s="4">
        <v>470000</v>
      </c>
      <c r="K8803" s="3" t="s">
        <v>1447</v>
      </c>
      <c r="L8803" s="4">
        <v>7.8407697672703447E-2</v>
      </c>
    </row>
    <row r="8804" spans="2:12" x14ac:dyDescent="0.3">
      <c r="B8804" s="3" t="s">
        <v>335</v>
      </c>
      <c r="C8804" s="4">
        <v>2024</v>
      </c>
      <c r="D8804" s="3" t="s">
        <v>1458</v>
      </c>
      <c r="E8804" s="4">
        <v>6578671</v>
      </c>
      <c r="F8804" s="4"/>
      <c r="G8804" s="4">
        <v>6578671</v>
      </c>
      <c r="H8804" s="4">
        <v>6340346</v>
      </c>
      <c r="I8804" s="4">
        <v>6578671</v>
      </c>
      <c r="J8804" s="4"/>
      <c r="K8804" s="3" t="s">
        <v>1451</v>
      </c>
      <c r="L8804" s="4"/>
    </row>
    <row r="8805" spans="2:12" x14ac:dyDescent="0.3">
      <c r="B8805" s="3" t="s">
        <v>337</v>
      </c>
      <c r="C8805" s="4">
        <v>2019</v>
      </c>
      <c r="D8805" s="3" t="s">
        <v>1446</v>
      </c>
      <c r="E8805" s="4">
        <v>19489181</v>
      </c>
      <c r="F8805" s="4">
        <v>7701885</v>
      </c>
      <c r="G8805" s="4">
        <v>11787296</v>
      </c>
      <c r="H8805" s="4">
        <v>189815</v>
      </c>
      <c r="I8805" s="4">
        <v>0</v>
      </c>
      <c r="J8805" s="4">
        <v>0</v>
      </c>
      <c r="K8805" s="3" t="s">
        <v>1459</v>
      </c>
      <c r="L8805" s="4">
        <v>0.39518771979181683</v>
      </c>
    </row>
    <row r="8806" spans="2:12" x14ac:dyDescent="0.3">
      <c r="B8806" s="3" t="s">
        <v>337</v>
      </c>
      <c r="C8806" s="4">
        <v>2019</v>
      </c>
      <c r="D8806" s="3" t="s">
        <v>1448</v>
      </c>
      <c r="E8806" s="4">
        <v>6750314</v>
      </c>
      <c r="F8806" s="4">
        <v>2622994</v>
      </c>
      <c r="G8806" s="4">
        <v>4127320</v>
      </c>
      <c r="H8806" s="4">
        <v>270313</v>
      </c>
      <c r="I8806" s="4">
        <v>0</v>
      </c>
      <c r="J8806" s="4">
        <v>0</v>
      </c>
      <c r="K8806" s="3" t="s">
        <v>1459</v>
      </c>
      <c r="L8806" s="4">
        <v>0.38857362783420152</v>
      </c>
    </row>
    <row r="8807" spans="2:12" x14ac:dyDescent="0.3">
      <c r="B8807" s="3" t="s">
        <v>337</v>
      </c>
      <c r="C8807" s="4">
        <v>2019</v>
      </c>
      <c r="D8807" s="3" t="s">
        <v>1449</v>
      </c>
      <c r="E8807" s="4">
        <v>8625595</v>
      </c>
      <c r="F8807" s="4">
        <v>4470645</v>
      </c>
      <c r="G8807" s="4">
        <v>4154950</v>
      </c>
      <c r="H8807" s="4">
        <v>1593378</v>
      </c>
      <c r="I8807" s="4">
        <v>0</v>
      </c>
      <c r="J8807" s="4">
        <v>0</v>
      </c>
      <c r="K8807" s="3" t="s">
        <v>1459</v>
      </c>
      <c r="L8807" s="4">
        <v>0.51829989699261325</v>
      </c>
    </row>
    <row r="8808" spans="2:12" x14ac:dyDescent="0.3">
      <c r="B8808" s="3" t="s">
        <v>337</v>
      </c>
      <c r="C8808" s="4">
        <v>2019</v>
      </c>
      <c r="D8808" s="3" t="s">
        <v>1450</v>
      </c>
      <c r="E8808" s="4">
        <v>3108953</v>
      </c>
      <c r="F8808" s="4"/>
      <c r="G8808" s="4">
        <v>3108953</v>
      </c>
      <c r="H8808" s="4">
        <v>0</v>
      </c>
      <c r="I8808" s="4">
        <v>3108953</v>
      </c>
      <c r="J8808" s="4"/>
      <c r="K8808" s="3" t="s">
        <v>1451</v>
      </c>
      <c r="L8808" s="4"/>
    </row>
    <row r="8809" spans="2:12" x14ac:dyDescent="0.3">
      <c r="B8809" s="3" t="s">
        <v>337</v>
      </c>
      <c r="C8809" s="4">
        <v>2019</v>
      </c>
      <c r="D8809" s="3" t="s">
        <v>1452</v>
      </c>
      <c r="E8809" s="4">
        <v>1126693</v>
      </c>
      <c r="F8809" s="4">
        <v>550053</v>
      </c>
      <c r="G8809" s="4">
        <v>576640</v>
      </c>
      <c r="H8809" s="4">
        <v>0</v>
      </c>
      <c r="I8809" s="4">
        <v>0</v>
      </c>
      <c r="J8809" s="4">
        <v>0</v>
      </c>
      <c r="K8809" s="3" t="s">
        <v>1459</v>
      </c>
      <c r="L8809" s="4">
        <v>0.48820131127112709</v>
      </c>
    </row>
    <row r="8810" spans="2:12" x14ac:dyDescent="0.3">
      <c r="B8810" s="3" t="s">
        <v>337</v>
      </c>
      <c r="C8810" s="4">
        <v>2019</v>
      </c>
      <c r="D8810" s="3" t="s">
        <v>1453</v>
      </c>
      <c r="E8810" s="4">
        <v>1949097</v>
      </c>
      <c r="F8810" s="4">
        <v>556842</v>
      </c>
      <c r="G8810" s="4">
        <v>1392255</v>
      </c>
      <c r="H8810" s="4">
        <v>0</v>
      </c>
      <c r="I8810" s="4">
        <v>0</v>
      </c>
      <c r="J8810" s="4">
        <v>0</v>
      </c>
      <c r="K8810" s="3" t="s">
        <v>1451</v>
      </c>
      <c r="L8810" s="4">
        <v>0.28569229751007774</v>
      </c>
    </row>
    <row r="8811" spans="2:12" x14ac:dyDescent="0.3">
      <c r="B8811" s="3" t="s">
        <v>337</v>
      </c>
      <c r="C8811" s="4">
        <v>2019</v>
      </c>
      <c r="D8811" s="3" t="s">
        <v>1454</v>
      </c>
      <c r="E8811" s="4">
        <v>3820508</v>
      </c>
      <c r="F8811" s="4">
        <v>1223203</v>
      </c>
      <c r="G8811" s="4">
        <v>2597305</v>
      </c>
      <c r="H8811" s="4">
        <v>313187</v>
      </c>
      <c r="I8811" s="4">
        <v>0</v>
      </c>
      <c r="J8811" s="4">
        <v>0</v>
      </c>
      <c r="K8811" s="3" t="s">
        <v>1459</v>
      </c>
      <c r="L8811" s="4">
        <v>0.32016763215781774</v>
      </c>
    </row>
    <row r="8812" spans="2:12" x14ac:dyDescent="0.3">
      <c r="B8812" s="3" t="s">
        <v>337</v>
      </c>
      <c r="C8812" s="4">
        <v>2019</v>
      </c>
      <c r="D8812" s="3" t="s">
        <v>1455</v>
      </c>
      <c r="E8812" s="4">
        <v>11619221</v>
      </c>
      <c r="F8812" s="4">
        <v>4565529</v>
      </c>
      <c r="G8812" s="4">
        <v>7053692</v>
      </c>
      <c r="H8812" s="4">
        <v>182031</v>
      </c>
      <c r="I8812" s="4">
        <v>0</v>
      </c>
      <c r="J8812" s="4">
        <v>0</v>
      </c>
      <c r="K8812" s="3" t="s">
        <v>1459</v>
      </c>
      <c r="L8812" s="4">
        <v>0.39292900961260657</v>
      </c>
    </row>
    <row r="8813" spans="2:12" x14ac:dyDescent="0.3">
      <c r="B8813" s="3" t="s">
        <v>337</v>
      </c>
      <c r="C8813" s="4">
        <v>2019</v>
      </c>
      <c r="D8813" s="3" t="s">
        <v>1456</v>
      </c>
      <c r="E8813" s="4">
        <v>43963941</v>
      </c>
      <c r="F8813" s="4">
        <v>12039397</v>
      </c>
      <c r="G8813" s="4">
        <v>31924544</v>
      </c>
      <c r="H8813" s="4">
        <v>14659871</v>
      </c>
      <c r="I8813" s="4">
        <v>0</v>
      </c>
      <c r="J8813" s="4">
        <v>0</v>
      </c>
      <c r="K8813" s="3" t="s">
        <v>1459</v>
      </c>
      <c r="L8813" s="4">
        <v>0.27384708299922428</v>
      </c>
    </row>
    <row r="8814" spans="2:12" x14ac:dyDescent="0.3">
      <c r="B8814" s="3" t="s">
        <v>337</v>
      </c>
      <c r="C8814" s="4">
        <v>2019</v>
      </c>
      <c r="D8814" s="3" t="s">
        <v>1457</v>
      </c>
      <c r="E8814" s="4">
        <v>17168717</v>
      </c>
      <c r="F8814" s="4">
        <v>4212633</v>
      </c>
      <c r="G8814" s="4">
        <v>12956084</v>
      </c>
      <c r="H8814" s="4">
        <v>58718</v>
      </c>
      <c r="I8814" s="4">
        <v>0</v>
      </c>
      <c r="J8814" s="4">
        <v>0</v>
      </c>
      <c r="K8814" s="3" t="s">
        <v>1459</v>
      </c>
      <c r="L8814" s="4">
        <v>0.24536679124013752</v>
      </c>
    </row>
    <row r="8815" spans="2:12" x14ac:dyDescent="0.3">
      <c r="B8815" s="3" t="s">
        <v>337</v>
      </c>
      <c r="C8815" s="4">
        <v>2019</v>
      </c>
      <c r="D8815" s="3" t="s">
        <v>1458</v>
      </c>
      <c r="E8815" s="4">
        <v>4425392</v>
      </c>
      <c r="F8815" s="4"/>
      <c r="G8815" s="4">
        <v>4425392</v>
      </c>
      <c r="H8815" s="4">
        <v>-10713317</v>
      </c>
      <c r="I8815" s="4">
        <v>4425392</v>
      </c>
      <c r="J8815" s="4"/>
      <c r="K8815" s="3" t="s">
        <v>1451</v>
      </c>
      <c r="L8815" s="4"/>
    </row>
    <row r="8816" spans="2:12" x14ac:dyDescent="0.3">
      <c r="B8816" s="3" t="s">
        <v>337</v>
      </c>
      <c r="C8816" s="4">
        <v>2020</v>
      </c>
      <c r="D8816" s="3" t="s">
        <v>1446</v>
      </c>
      <c r="E8816" s="4">
        <v>20030795</v>
      </c>
      <c r="F8816" s="4">
        <v>8173309</v>
      </c>
      <c r="G8816" s="4">
        <v>11857486</v>
      </c>
      <c r="H8816" s="4">
        <v>541614</v>
      </c>
      <c r="I8816" s="4">
        <v>0</v>
      </c>
      <c r="J8816" s="4">
        <v>0</v>
      </c>
      <c r="K8816" s="3" t="s">
        <v>1459</v>
      </c>
      <c r="L8816" s="4">
        <v>0.40803717476016305</v>
      </c>
    </row>
    <row r="8817" spans="2:12" x14ac:dyDescent="0.3">
      <c r="B8817" s="3" t="s">
        <v>337</v>
      </c>
      <c r="C8817" s="4">
        <v>2020</v>
      </c>
      <c r="D8817" s="3" t="s">
        <v>1448</v>
      </c>
      <c r="E8817" s="4">
        <v>6750314</v>
      </c>
      <c r="F8817" s="4">
        <v>2718687</v>
      </c>
      <c r="G8817" s="4">
        <v>4031627</v>
      </c>
      <c r="H8817" s="4">
        <v>0</v>
      </c>
      <c r="I8817" s="4">
        <v>0</v>
      </c>
      <c r="J8817" s="4">
        <v>0</v>
      </c>
      <c r="K8817" s="3" t="s">
        <v>1459</v>
      </c>
      <c r="L8817" s="4">
        <v>0.4027497091246422</v>
      </c>
    </row>
    <row r="8818" spans="2:12" x14ac:dyDescent="0.3">
      <c r="B8818" s="3" t="s">
        <v>337</v>
      </c>
      <c r="C8818" s="4">
        <v>2020</v>
      </c>
      <c r="D8818" s="3" t="s">
        <v>1449</v>
      </c>
      <c r="E8818" s="4">
        <v>8633047</v>
      </c>
      <c r="F8818" s="4">
        <v>4388659</v>
      </c>
      <c r="G8818" s="4">
        <v>4244388</v>
      </c>
      <c r="H8818" s="4">
        <v>565629</v>
      </c>
      <c r="I8818" s="4">
        <v>0</v>
      </c>
      <c r="J8818" s="4">
        <v>0</v>
      </c>
      <c r="K8818" s="3" t="s">
        <v>1459</v>
      </c>
      <c r="L8818" s="4">
        <v>0.5083557404471446</v>
      </c>
    </row>
    <row r="8819" spans="2:12" x14ac:dyDescent="0.3">
      <c r="B8819" s="3" t="s">
        <v>337</v>
      </c>
      <c r="C8819" s="4">
        <v>2020</v>
      </c>
      <c r="D8819" s="3" t="s">
        <v>1450</v>
      </c>
      <c r="E8819" s="4">
        <v>3108953</v>
      </c>
      <c r="F8819" s="4"/>
      <c r="G8819" s="4">
        <v>3108953</v>
      </c>
      <c r="H8819" s="4">
        <v>0</v>
      </c>
      <c r="I8819" s="4">
        <v>3108953</v>
      </c>
      <c r="J8819" s="4"/>
      <c r="K8819" s="3" t="s">
        <v>1451</v>
      </c>
      <c r="L8819" s="4"/>
    </row>
    <row r="8820" spans="2:12" x14ac:dyDescent="0.3">
      <c r="B8820" s="3" t="s">
        <v>337</v>
      </c>
      <c r="C8820" s="4">
        <v>2020</v>
      </c>
      <c r="D8820" s="3" t="s">
        <v>1452</v>
      </c>
      <c r="E8820" s="4">
        <v>1197727</v>
      </c>
      <c r="F8820" s="4">
        <v>578223</v>
      </c>
      <c r="G8820" s="4">
        <v>619504</v>
      </c>
      <c r="H8820" s="4">
        <v>71034</v>
      </c>
      <c r="I8820" s="4">
        <v>0</v>
      </c>
      <c r="J8820" s="4">
        <v>0</v>
      </c>
      <c r="K8820" s="3" t="s">
        <v>1459</v>
      </c>
      <c r="L8820" s="4">
        <v>0.48276694104750079</v>
      </c>
    </row>
    <row r="8821" spans="2:12" x14ac:dyDescent="0.3">
      <c r="B8821" s="3" t="s">
        <v>337</v>
      </c>
      <c r="C8821" s="4">
        <v>2020</v>
      </c>
      <c r="D8821" s="3" t="s">
        <v>1453</v>
      </c>
      <c r="E8821" s="4">
        <v>1912780</v>
      </c>
      <c r="F8821" s="4">
        <v>560323</v>
      </c>
      <c r="G8821" s="4">
        <v>1352457</v>
      </c>
      <c r="H8821" s="4">
        <v>0</v>
      </c>
      <c r="I8821" s="4">
        <v>0</v>
      </c>
      <c r="J8821" s="4">
        <v>0</v>
      </c>
      <c r="K8821" s="3" t="s">
        <v>1451</v>
      </c>
      <c r="L8821" s="4">
        <v>0.29293645897594078</v>
      </c>
    </row>
    <row r="8822" spans="2:12" x14ac:dyDescent="0.3">
      <c r="B8822" s="3" t="s">
        <v>337</v>
      </c>
      <c r="C8822" s="4">
        <v>2020</v>
      </c>
      <c r="D8822" s="3" t="s">
        <v>1454</v>
      </c>
      <c r="E8822" s="4">
        <v>3820508</v>
      </c>
      <c r="F8822" s="4">
        <v>1391543</v>
      </c>
      <c r="G8822" s="4">
        <v>2428965</v>
      </c>
      <c r="H8822" s="4">
        <v>0</v>
      </c>
      <c r="I8822" s="4">
        <v>0</v>
      </c>
      <c r="J8822" s="4">
        <v>0</v>
      </c>
      <c r="K8822" s="3" t="s">
        <v>1459</v>
      </c>
      <c r="L8822" s="4">
        <v>0.3642298354040876</v>
      </c>
    </row>
    <row r="8823" spans="2:12" x14ac:dyDescent="0.3">
      <c r="B8823" s="3" t="s">
        <v>337</v>
      </c>
      <c r="C8823" s="4">
        <v>2020</v>
      </c>
      <c r="D8823" s="3" t="s">
        <v>1455</v>
      </c>
      <c r="E8823" s="4">
        <v>11807108</v>
      </c>
      <c r="F8823" s="4">
        <v>4830580</v>
      </c>
      <c r="G8823" s="4">
        <v>6976528</v>
      </c>
      <c r="H8823" s="4">
        <v>187887</v>
      </c>
      <c r="I8823" s="4">
        <v>0</v>
      </c>
      <c r="J8823" s="4">
        <v>0</v>
      </c>
      <c r="K8823" s="3" t="s">
        <v>1459</v>
      </c>
      <c r="L8823" s="4">
        <v>0.40912474079173328</v>
      </c>
    </row>
    <row r="8824" spans="2:12" x14ac:dyDescent="0.3">
      <c r="B8824" s="3" t="s">
        <v>337</v>
      </c>
      <c r="C8824" s="4">
        <v>2020</v>
      </c>
      <c r="D8824" s="3" t="s">
        <v>1456</v>
      </c>
      <c r="E8824" s="4">
        <v>44469335</v>
      </c>
      <c r="F8824" s="4">
        <v>12949993</v>
      </c>
      <c r="G8824" s="4">
        <v>31519342</v>
      </c>
      <c r="H8824" s="4">
        <v>505394</v>
      </c>
      <c r="I8824" s="4">
        <v>0</v>
      </c>
      <c r="J8824" s="4">
        <v>0</v>
      </c>
      <c r="K8824" s="3" t="s">
        <v>1459</v>
      </c>
      <c r="L8824" s="4">
        <v>0.29121175299788044</v>
      </c>
    </row>
    <row r="8825" spans="2:12" x14ac:dyDescent="0.3">
      <c r="B8825" s="3" t="s">
        <v>337</v>
      </c>
      <c r="C8825" s="4">
        <v>2020</v>
      </c>
      <c r="D8825" s="3" t="s">
        <v>1457</v>
      </c>
      <c r="E8825" s="4">
        <v>17239213</v>
      </c>
      <c r="F8825" s="4">
        <v>4504448</v>
      </c>
      <c r="G8825" s="4">
        <v>12734765</v>
      </c>
      <c r="H8825" s="4">
        <v>70496</v>
      </c>
      <c r="I8825" s="4">
        <v>0</v>
      </c>
      <c r="J8825" s="4">
        <v>0</v>
      </c>
      <c r="K8825" s="3" t="s">
        <v>1459</v>
      </c>
      <c r="L8825" s="4">
        <v>0.26129081414563415</v>
      </c>
    </row>
    <row r="8826" spans="2:12" x14ac:dyDescent="0.3">
      <c r="B8826" s="3" t="s">
        <v>337</v>
      </c>
      <c r="C8826" s="4">
        <v>2020</v>
      </c>
      <c r="D8826" s="3" t="s">
        <v>1458</v>
      </c>
      <c r="E8826" s="4">
        <v>4809190</v>
      </c>
      <c r="F8826" s="4"/>
      <c r="G8826" s="4">
        <v>4809190</v>
      </c>
      <c r="H8826" s="4">
        <v>383798</v>
      </c>
      <c r="I8826" s="4">
        <v>4809190</v>
      </c>
      <c r="J8826" s="4"/>
      <c r="K8826" s="3" t="s">
        <v>1451</v>
      </c>
      <c r="L8826" s="4"/>
    </row>
    <row r="8827" spans="2:12" x14ac:dyDescent="0.3">
      <c r="B8827" s="3" t="s">
        <v>337</v>
      </c>
      <c r="C8827" s="4">
        <v>2021</v>
      </c>
      <c r="D8827" s="3" t="s">
        <v>1446</v>
      </c>
      <c r="E8827" s="4">
        <v>20237254</v>
      </c>
      <c r="F8827" s="4">
        <v>8655225</v>
      </c>
      <c r="G8827" s="4">
        <v>11582029</v>
      </c>
      <c r="H8827" s="4">
        <v>206459</v>
      </c>
      <c r="I8827" s="4">
        <v>0</v>
      </c>
      <c r="J8827" s="4">
        <v>0</v>
      </c>
      <c r="K8827" s="3" t="s">
        <v>1447</v>
      </c>
      <c r="L8827" s="4">
        <v>0.4276877188970401</v>
      </c>
    </row>
    <row r="8828" spans="2:12" x14ac:dyDescent="0.3">
      <c r="B8828" s="3" t="s">
        <v>337</v>
      </c>
      <c r="C8828" s="4">
        <v>2021</v>
      </c>
      <c r="D8828" s="3" t="s">
        <v>1448</v>
      </c>
      <c r="E8828" s="4">
        <v>6750314</v>
      </c>
      <c r="F8828" s="4">
        <v>2807408</v>
      </c>
      <c r="G8828" s="4">
        <v>3942906</v>
      </c>
      <c r="H8828" s="4">
        <v>0</v>
      </c>
      <c r="I8828" s="4">
        <v>0</v>
      </c>
      <c r="J8828" s="4">
        <v>0</v>
      </c>
      <c r="K8828" s="3" t="s">
        <v>1447</v>
      </c>
      <c r="L8828" s="4">
        <v>0.4158929495724199</v>
      </c>
    </row>
    <row r="8829" spans="2:12" x14ac:dyDescent="0.3">
      <c r="B8829" s="3" t="s">
        <v>337</v>
      </c>
      <c r="C8829" s="4">
        <v>2021</v>
      </c>
      <c r="D8829" s="3" t="s">
        <v>1449</v>
      </c>
      <c r="E8829" s="4">
        <v>8786988</v>
      </c>
      <c r="F8829" s="4">
        <v>4423438</v>
      </c>
      <c r="G8829" s="4">
        <v>4363550</v>
      </c>
      <c r="H8829" s="4">
        <v>519539</v>
      </c>
      <c r="I8829" s="4">
        <v>0</v>
      </c>
      <c r="J8829" s="4">
        <v>0</v>
      </c>
      <c r="K8829" s="3" t="s">
        <v>1447</v>
      </c>
      <c r="L8829" s="4">
        <v>0.50340776611963056</v>
      </c>
    </row>
    <row r="8830" spans="2:12" x14ac:dyDescent="0.3">
      <c r="B8830" s="3" t="s">
        <v>337</v>
      </c>
      <c r="C8830" s="4">
        <v>2021</v>
      </c>
      <c r="D8830" s="3" t="s">
        <v>1450</v>
      </c>
      <c r="E8830" s="4">
        <v>3108953</v>
      </c>
      <c r="F8830" s="4"/>
      <c r="G8830" s="4">
        <v>3108953</v>
      </c>
      <c r="H8830" s="4">
        <v>0</v>
      </c>
      <c r="I8830" s="4">
        <v>3108953</v>
      </c>
      <c r="J8830" s="4"/>
      <c r="K8830" s="3" t="s">
        <v>1451</v>
      </c>
      <c r="L8830" s="4"/>
    </row>
    <row r="8831" spans="2:12" x14ac:dyDescent="0.3">
      <c r="B8831" s="3" t="s">
        <v>337</v>
      </c>
      <c r="C8831" s="4">
        <v>2021</v>
      </c>
      <c r="D8831" s="3" t="s">
        <v>1452</v>
      </c>
      <c r="E8831" s="4">
        <v>1197727</v>
      </c>
      <c r="F8831" s="4">
        <v>613496</v>
      </c>
      <c r="G8831" s="4">
        <v>584231</v>
      </c>
      <c r="H8831" s="4">
        <v>0</v>
      </c>
      <c r="I8831" s="4">
        <v>0</v>
      </c>
      <c r="J8831" s="4">
        <v>0</v>
      </c>
      <c r="K8831" s="3" t="s">
        <v>1447</v>
      </c>
      <c r="L8831" s="4">
        <v>0.51221689082737554</v>
      </c>
    </row>
    <row r="8832" spans="2:12" x14ac:dyDescent="0.3">
      <c r="B8832" s="3" t="s">
        <v>337</v>
      </c>
      <c r="C8832" s="4">
        <v>2021</v>
      </c>
      <c r="D8832" s="3" t="s">
        <v>1453</v>
      </c>
      <c r="E8832" s="4">
        <v>1976473</v>
      </c>
      <c r="F8832" s="4">
        <v>596036</v>
      </c>
      <c r="G8832" s="4">
        <v>1380437</v>
      </c>
      <c r="H8832" s="4">
        <v>63693</v>
      </c>
      <c r="I8832" s="4">
        <v>0</v>
      </c>
      <c r="J8832" s="4">
        <v>0</v>
      </c>
      <c r="K8832" s="3" t="s">
        <v>1451</v>
      </c>
      <c r="L8832" s="4">
        <v>0.30156546535166429</v>
      </c>
    </row>
    <row r="8833" spans="2:12" x14ac:dyDescent="0.3">
      <c r="B8833" s="3" t="s">
        <v>337</v>
      </c>
      <c r="C8833" s="4">
        <v>2021</v>
      </c>
      <c r="D8833" s="3" t="s">
        <v>1454</v>
      </c>
      <c r="E8833" s="4">
        <v>3901211</v>
      </c>
      <c r="F8833" s="4">
        <v>1557489</v>
      </c>
      <c r="G8833" s="4">
        <v>2343722</v>
      </c>
      <c r="H8833" s="4">
        <v>80703</v>
      </c>
      <c r="I8833" s="4">
        <v>0</v>
      </c>
      <c r="J8833" s="4">
        <v>0</v>
      </c>
      <c r="K8833" s="3" t="s">
        <v>1447</v>
      </c>
      <c r="L8833" s="4">
        <v>0.39923218713368747</v>
      </c>
    </row>
    <row r="8834" spans="2:12" x14ac:dyDescent="0.3">
      <c r="B8834" s="3" t="s">
        <v>337</v>
      </c>
      <c r="C8834" s="4">
        <v>2021</v>
      </c>
      <c r="D8834" s="3" t="s">
        <v>1455</v>
      </c>
      <c r="E8834" s="4">
        <v>11888711</v>
      </c>
      <c r="F8834" s="4">
        <v>5091917</v>
      </c>
      <c r="G8834" s="4">
        <v>6796794</v>
      </c>
      <c r="H8834" s="4">
        <v>81603</v>
      </c>
      <c r="I8834" s="4">
        <v>0</v>
      </c>
      <c r="J8834" s="4">
        <v>0</v>
      </c>
      <c r="K8834" s="3" t="s">
        <v>1447</v>
      </c>
      <c r="L8834" s="4">
        <v>0.4282984925783796</v>
      </c>
    </row>
    <row r="8835" spans="2:12" x14ac:dyDescent="0.3">
      <c r="B8835" s="3" t="s">
        <v>337</v>
      </c>
      <c r="C8835" s="4">
        <v>2021</v>
      </c>
      <c r="D8835" s="3" t="s">
        <v>1456</v>
      </c>
      <c r="E8835" s="4">
        <v>44781810</v>
      </c>
      <c r="F8835" s="4">
        <v>13868057</v>
      </c>
      <c r="G8835" s="4">
        <v>30913753</v>
      </c>
      <c r="H8835" s="4">
        <v>312475</v>
      </c>
      <c r="I8835" s="4">
        <v>0</v>
      </c>
      <c r="J8835" s="4">
        <v>0</v>
      </c>
      <c r="K8835" s="3" t="s">
        <v>1447</v>
      </c>
      <c r="L8835" s="4">
        <v>0.30968058236145435</v>
      </c>
    </row>
    <row r="8836" spans="2:12" x14ac:dyDescent="0.3">
      <c r="B8836" s="3" t="s">
        <v>337</v>
      </c>
      <c r="C8836" s="4">
        <v>2021</v>
      </c>
      <c r="D8836" s="3" t="s">
        <v>1457</v>
      </c>
      <c r="E8836" s="4">
        <v>17253122</v>
      </c>
      <c r="F8836" s="4">
        <v>4794466</v>
      </c>
      <c r="G8836" s="4">
        <v>12458656</v>
      </c>
      <c r="H8836" s="4">
        <v>13909</v>
      </c>
      <c r="I8836" s="4">
        <v>0</v>
      </c>
      <c r="J8836" s="4">
        <v>0</v>
      </c>
      <c r="K8836" s="3" t="s">
        <v>1447</v>
      </c>
      <c r="L8836" s="4">
        <v>0.27788976395112724</v>
      </c>
    </row>
    <row r="8837" spans="2:12" x14ac:dyDescent="0.3">
      <c r="B8837" s="3" t="s">
        <v>337</v>
      </c>
      <c r="C8837" s="4">
        <v>2021</v>
      </c>
      <c r="D8837" s="3" t="s">
        <v>1458</v>
      </c>
      <c r="E8837" s="4">
        <v>5169224</v>
      </c>
      <c r="F8837" s="4"/>
      <c r="G8837" s="4">
        <v>5169224</v>
      </c>
      <c r="H8837" s="4">
        <v>360034</v>
      </c>
      <c r="I8837" s="4">
        <v>5169224</v>
      </c>
      <c r="J8837" s="4"/>
      <c r="K8837" s="3" t="s">
        <v>1451</v>
      </c>
      <c r="L8837" s="4"/>
    </row>
    <row r="8838" spans="2:12" x14ac:dyDescent="0.3">
      <c r="B8838" s="3" t="s">
        <v>337</v>
      </c>
      <c r="C8838" s="4">
        <v>2022</v>
      </c>
      <c r="D8838" s="3" t="s">
        <v>1446</v>
      </c>
      <c r="E8838" s="4">
        <v>21250949</v>
      </c>
      <c r="F8838" s="4">
        <v>9177879</v>
      </c>
      <c r="G8838" s="4">
        <v>12073070</v>
      </c>
      <c r="H8838" s="4">
        <v>80355</v>
      </c>
      <c r="I8838" s="4">
        <v>0</v>
      </c>
      <c r="J8838" s="4">
        <v>0</v>
      </c>
      <c r="K8838" s="3" t="s">
        <v>1447</v>
      </c>
      <c r="L8838" s="4">
        <v>0.43188090094235321</v>
      </c>
    </row>
    <row r="8839" spans="2:12" x14ac:dyDescent="0.3">
      <c r="B8839" s="3" t="s">
        <v>337</v>
      </c>
      <c r="C8839" s="4">
        <v>2022</v>
      </c>
      <c r="D8839" s="3" t="s">
        <v>1448</v>
      </c>
      <c r="E8839" s="4">
        <v>6750314</v>
      </c>
      <c r="F8839" s="4">
        <v>2895629</v>
      </c>
      <c r="G8839" s="4">
        <v>3854685</v>
      </c>
      <c r="H8839" s="4">
        <v>0</v>
      </c>
      <c r="I8839" s="4">
        <v>0</v>
      </c>
      <c r="J8839" s="4">
        <v>0</v>
      </c>
      <c r="K8839" s="3" t="s">
        <v>1447</v>
      </c>
      <c r="L8839" s="4">
        <v>0.42896211939177942</v>
      </c>
    </row>
    <row r="8840" spans="2:12" x14ac:dyDescent="0.3">
      <c r="B8840" s="3" t="s">
        <v>337</v>
      </c>
      <c r="C8840" s="4">
        <v>2022</v>
      </c>
      <c r="D8840" s="3" t="s">
        <v>1449</v>
      </c>
      <c r="E8840" s="4">
        <v>9721791</v>
      </c>
      <c r="F8840" s="4">
        <v>4544980</v>
      </c>
      <c r="G8840" s="4">
        <v>5176811</v>
      </c>
      <c r="H8840" s="4">
        <v>1192055</v>
      </c>
      <c r="I8840" s="4">
        <v>0</v>
      </c>
      <c r="J8840" s="4">
        <v>0</v>
      </c>
      <c r="K8840" s="3" t="s">
        <v>1447</v>
      </c>
      <c r="L8840" s="4">
        <v>0.46750439296627544</v>
      </c>
    </row>
    <row r="8841" spans="2:12" x14ac:dyDescent="0.3">
      <c r="B8841" s="3" t="s">
        <v>337</v>
      </c>
      <c r="C8841" s="4">
        <v>2022</v>
      </c>
      <c r="D8841" s="3" t="s">
        <v>1450</v>
      </c>
      <c r="E8841" s="4">
        <v>3108953</v>
      </c>
      <c r="F8841" s="4"/>
      <c r="G8841" s="4">
        <v>3108953</v>
      </c>
      <c r="H8841" s="4">
        <v>0</v>
      </c>
      <c r="I8841" s="4">
        <v>3108953</v>
      </c>
      <c r="J8841" s="4"/>
      <c r="K8841" s="3" t="s">
        <v>1451</v>
      </c>
      <c r="L8841" s="4"/>
    </row>
    <row r="8842" spans="2:12" x14ac:dyDescent="0.3">
      <c r="B8842" s="3" t="s">
        <v>337</v>
      </c>
      <c r="C8842" s="4">
        <v>2022</v>
      </c>
      <c r="D8842" s="3" t="s">
        <v>1452</v>
      </c>
      <c r="E8842" s="4">
        <v>1197727</v>
      </c>
      <c r="F8842" s="4">
        <v>648769</v>
      </c>
      <c r="G8842" s="4">
        <v>548958</v>
      </c>
      <c r="H8842" s="4">
        <v>0</v>
      </c>
      <c r="I8842" s="4">
        <v>0</v>
      </c>
      <c r="J8842" s="4">
        <v>0</v>
      </c>
      <c r="K8842" s="3" t="s">
        <v>1447</v>
      </c>
      <c r="L8842" s="4">
        <v>0.54166684060725023</v>
      </c>
    </row>
    <row r="8843" spans="2:12" x14ac:dyDescent="0.3">
      <c r="B8843" s="3" t="s">
        <v>337</v>
      </c>
      <c r="C8843" s="4">
        <v>2022</v>
      </c>
      <c r="D8843" s="3" t="s">
        <v>1453</v>
      </c>
      <c r="E8843" s="4">
        <v>1976473</v>
      </c>
      <c r="F8843" s="4">
        <v>630083</v>
      </c>
      <c r="G8843" s="4">
        <v>1346390</v>
      </c>
      <c r="H8843" s="4">
        <v>0</v>
      </c>
      <c r="I8843" s="4">
        <v>0</v>
      </c>
      <c r="J8843" s="4">
        <v>0</v>
      </c>
      <c r="K8843" s="3" t="s">
        <v>1451</v>
      </c>
      <c r="L8843" s="4">
        <v>0.3187916050459581</v>
      </c>
    </row>
    <row r="8844" spans="2:12" x14ac:dyDescent="0.3">
      <c r="B8844" s="3" t="s">
        <v>337</v>
      </c>
      <c r="C8844" s="4">
        <v>2022</v>
      </c>
      <c r="D8844" s="3" t="s">
        <v>1454</v>
      </c>
      <c r="E8844" s="4">
        <v>3901211</v>
      </c>
      <c r="F8844" s="4">
        <v>1726855</v>
      </c>
      <c r="G8844" s="4">
        <v>2174356</v>
      </c>
      <c r="H8844" s="4">
        <v>0</v>
      </c>
      <c r="I8844" s="4">
        <v>0</v>
      </c>
      <c r="J8844" s="4">
        <v>0</v>
      </c>
      <c r="K8844" s="3" t="s">
        <v>1447</v>
      </c>
      <c r="L8844" s="4">
        <v>0.44264588611074868</v>
      </c>
    </row>
    <row r="8845" spans="2:12" x14ac:dyDescent="0.3">
      <c r="B8845" s="3" t="s">
        <v>337</v>
      </c>
      <c r="C8845" s="4">
        <v>2022</v>
      </c>
      <c r="D8845" s="3" t="s">
        <v>1455</v>
      </c>
      <c r="E8845" s="4">
        <v>11905003</v>
      </c>
      <c r="F8845" s="4">
        <v>5346000</v>
      </c>
      <c r="G8845" s="4">
        <v>6559003</v>
      </c>
      <c r="H8845" s="4">
        <v>16292</v>
      </c>
      <c r="I8845" s="4">
        <v>0</v>
      </c>
      <c r="J8845" s="4">
        <v>0</v>
      </c>
      <c r="K8845" s="3" t="s">
        <v>1447</v>
      </c>
      <c r="L8845" s="4">
        <v>0.44905490574004897</v>
      </c>
    </row>
    <row r="8846" spans="2:12" x14ac:dyDescent="0.3">
      <c r="B8846" s="3" t="s">
        <v>337</v>
      </c>
      <c r="C8846" s="4">
        <v>2022</v>
      </c>
      <c r="D8846" s="3" t="s">
        <v>1456</v>
      </c>
      <c r="E8846" s="4">
        <v>45426643</v>
      </c>
      <c r="F8846" s="4">
        <v>14728562</v>
      </c>
      <c r="G8846" s="4">
        <v>30698081</v>
      </c>
      <c r="H8846" s="4">
        <v>860653</v>
      </c>
      <c r="I8846" s="4">
        <v>0</v>
      </c>
      <c r="J8846" s="4">
        <v>0</v>
      </c>
      <c r="K8846" s="3" t="s">
        <v>1447</v>
      </c>
      <c r="L8846" s="4">
        <v>0.32422739228166164</v>
      </c>
    </row>
    <row r="8847" spans="2:12" x14ac:dyDescent="0.3">
      <c r="B8847" s="3" t="s">
        <v>337</v>
      </c>
      <c r="C8847" s="4">
        <v>2022</v>
      </c>
      <c r="D8847" s="3" t="s">
        <v>1457</v>
      </c>
      <c r="E8847" s="4">
        <v>17523295</v>
      </c>
      <c r="F8847" s="4">
        <v>5085644</v>
      </c>
      <c r="G8847" s="4">
        <v>12437651</v>
      </c>
      <c r="H8847" s="4">
        <v>270173</v>
      </c>
      <c r="I8847" s="4">
        <v>0</v>
      </c>
      <c r="J8847" s="4">
        <v>0</v>
      </c>
      <c r="K8847" s="3" t="s">
        <v>1447</v>
      </c>
      <c r="L8847" s="4">
        <v>0.29022190175991447</v>
      </c>
    </row>
    <row r="8848" spans="2:12" x14ac:dyDescent="0.3">
      <c r="B8848" s="3" t="s">
        <v>337</v>
      </c>
      <c r="C8848" s="4">
        <v>2022</v>
      </c>
      <c r="D8848" s="3" t="s">
        <v>1458</v>
      </c>
      <c r="E8848" s="4">
        <v>8992645</v>
      </c>
      <c r="F8848" s="4"/>
      <c r="G8848" s="4">
        <v>8992645</v>
      </c>
      <c r="H8848" s="4">
        <v>3823421</v>
      </c>
      <c r="I8848" s="4">
        <v>8992645</v>
      </c>
      <c r="J8848" s="4"/>
      <c r="K8848" s="3" t="s">
        <v>1451</v>
      </c>
      <c r="L8848" s="4"/>
    </row>
    <row r="8849" spans="2:12" x14ac:dyDescent="0.3">
      <c r="B8849" s="3" t="s">
        <v>337</v>
      </c>
      <c r="C8849" s="4">
        <v>2023</v>
      </c>
      <c r="D8849" s="3" t="s">
        <v>1446</v>
      </c>
      <c r="E8849" s="4">
        <v>22889915</v>
      </c>
      <c r="F8849" s="4">
        <v>9719472</v>
      </c>
      <c r="G8849" s="4">
        <v>13170443</v>
      </c>
      <c r="H8849" s="4">
        <v>1638966</v>
      </c>
      <c r="I8849" s="4">
        <v>0</v>
      </c>
      <c r="J8849" s="4">
        <v>0</v>
      </c>
      <c r="K8849" s="3" t="s">
        <v>1447</v>
      </c>
      <c r="L8849" s="4">
        <v>0.42461809054336813</v>
      </c>
    </row>
    <row r="8850" spans="2:12" x14ac:dyDescent="0.3">
      <c r="B8850" s="3" t="s">
        <v>337</v>
      </c>
      <c r="C8850" s="4">
        <v>2023</v>
      </c>
      <c r="D8850" s="3" t="s">
        <v>1448</v>
      </c>
      <c r="E8850" s="4">
        <v>6750314</v>
      </c>
      <c r="F8850" s="4">
        <v>2983606</v>
      </c>
      <c r="G8850" s="4">
        <v>3766708</v>
      </c>
      <c r="H8850" s="4">
        <v>0</v>
      </c>
      <c r="I8850" s="4">
        <v>0</v>
      </c>
      <c r="J8850" s="4">
        <v>0</v>
      </c>
      <c r="K8850" s="3" t="s">
        <v>1447</v>
      </c>
      <c r="L8850" s="4">
        <v>0.44199514274447083</v>
      </c>
    </row>
    <row r="8851" spans="2:12" x14ac:dyDescent="0.3">
      <c r="B8851" s="3" t="s">
        <v>337</v>
      </c>
      <c r="C8851" s="4">
        <v>2023</v>
      </c>
      <c r="D8851" s="3" t="s">
        <v>1449</v>
      </c>
      <c r="E8851" s="4">
        <v>10496679</v>
      </c>
      <c r="F8851" s="4">
        <v>4717062</v>
      </c>
      <c r="G8851" s="4">
        <v>5779617</v>
      </c>
      <c r="H8851" s="4">
        <v>1031315</v>
      </c>
      <c r="I8851" s="4">
        <v>0</v>
      </c>
      <c r="J8851" s="4">
        <v>0</v>
      </c>
      <c r="K8851" s="3" t="s">
        <v>1447</v>
      </c>
      <c r="L8851" s="4">
        <v>0.44938613441451342</v>
      </c>
    </row>
    <row r="8852" spans="2:12" x14ac:dyDescent="0.3">
      <c r="B8852" s="3" t="s">
        <v>337</v>
      </c>
      <c r="C8852" s="4">
        <v>2023</v>
      </c>
      <c r="D8852" s="3" t="s">
        <v>1450</v>
      </c>
      <c r="E8852" s="4">
        <v>3835546</v>
      </c>
      <c r="F8852" s="4"/>
      <c r="G8852" s="4">
        <v>3835546</v>
      </c>
      <c r="H8852" s="4">
        <v>749087</v>
      </c>
      <c r="I8852" s="4">
        <v>3835546</v>
      </c>
      <c r="J8852" s="4"/>
      <c r="K8852" s="3" t="s">
        <v>1451</v>
      </c>
      <c r="L8852" s="4"/>
    </row>
    <row r="8853" spans="2:12" x14ac:dyDescent="0.3">
      <c r="B8853" s="3" t="s">
        <v>337</v>
      </c>
      <c r="C8853" s="4">
        <v>2023</v>
      </c>
      <c r="D8853" s="3" t="s">
        <v>1452</v>
      </c>
      <c r="E8853" s="4">
        <v>1197727</v>
      </c>
      <c r="F8853" s="4">
        <v>684042</v>
      </c>
      <c r="G8853" s="4">
        <v>513685</v>
      </c>
      <c r="H8853" s="4">
        <v>0</v>
      </c>
      <c r="I8853" s="4">
        <v>0</v>
      </c>
      <c r="J8853" s="4">
        <v>0</v>
      </c>
      <c r="K8853" s="3" t="s">
        <v>1447</v>
      </c>
      <c r="L8853" s="4">
        <v>0.57111679038712493</v>
      </c>
    </row>
    <row r="8854" spans="2:12" x14ac:dyDescent="0.3">
      <c r="B8854" s="3" t="s">
        <v>337</v>
      </c>
      <c r="C8854" s="4">
        <v>2023</v>
      </c>
      <c r="D8854" s="3" t="s">
        <v>1453</v>
      </c>
      <c r="E8854" s="4">
        <v>2096984</v>
      </c>
      <c r="F8854" s="4">
        <v>650494</v>
      </c>
      <c r="G8854" s="4">
        <v>1446490</v>
      </c>
      <c r="H8854" s="4">
        <v>139988</v>
      </c>
      <c r="I8854" s="4">
        <v>0</v>
      </c>
      <c r="J8854" s="4">
        <v>0</v>
      </c>
      <c r="K8854" s="3" t="s">
        <v>1451</v>
      </c>
      <c r="L8854" s="4">
        <v>0.31020456045444317</v>
      </c>
    </row>
    <row r="8855" spans="2:12" x14ac:dyDescent="0.3">
      <c r="B8855" s="3" t="s">
        <v>337</v>
      </c>
      <c r="C8855" s="4">
        <v>2023</v>
      </c>
      <c r="D8855" s="3" t="s">
        <v>1454</v>
      </c>
      <c r="E8855" s="4">
        <v>7499951</v>
      </c>
      <c r="F8855" s="4">
        <v>1894335</v>
      </c>
      <c r="G8855" s="4">
        <v>5605616</v>
      </c>
      <c r="H8855" s="4">
        <v>3598740</v>
      </c>
      <c r="I8855" s="4">
        <v>0</v>
      </c>
      <c r="J8855" s="4">
        <v>0</v>
      </c>
      <c r="K8855" s="3" t="s">
        <v>1447</v>
      </c>
      <c r="L8855" s="4">
        <v>0.25257965018704787</v>
      </c>
    </row>
    <row r="8856" spans="2:12" x14ac:dyDescent="0.3">
      <c r="B8856" s="3" t="s">
        <v>337</v>
      </c>
      <c r="C8856" s="4">
        <v>2023</v>
      </c>
      <c r="D8856" s="3" t="s">
        <v>1455</v>
      </c>
      <c r="E8856" s="4">
        <v>12053730</v>
      </c>
      <c r="F8856" s="4">
        <v>5594589</v>
      </c>
      <c r="G8856" s="4">
        <v>6459141</v>
      </c>
      <c r="H8856" s="4">
        <v>148727</v>
      </c>
      <c r="I8856" s="4">
        <v>0</v>
      </c>
      <c r="J8856" s="4">
        <v>0</v>
      </c>
      <c r="K8856" s="3" t="s">
        <v>1447</v>
      </c>
      <c r="L8856" s="4">
        <v>0.46413757401235967</v>
      </c>
    </row>
    <row r="8857" spans="2:12" x14ac:dyDescent="0.3">
      <c r="B8857" s="3" t="s">
        <v>337</v>
      </c>
      <c r="C8857" s="4">
        <v>2023</v>
      </c>
      <c r="D8857" s="3" t="s">
        <v>1456</v>
      </c>
      <c r="E8857" s="4">
        <v>47410913</v>
      </c>
      <c r="F8857" s="4">
        <v>15619693</v>
      </c>
      <c r="G8857" s="4">
        <v>31791220</v>
      </c>
      <c r="H8857" s="4">
        <v>1984270</v>
      </c>
      <c r="I8857" s="4">
        <v>0</v>
      </c>
      <c r="J8857" s="4">
        <v>0</v>
      </c>
      <c r="K8857" s="3" t="s">
        <v>1447</v>
      </c>
      <c r="L8857" s="4">
        <v>0.32945353741658595</v>
      </c>
    </row>
    <row r="8858" spans="2:12" x14ac:dyDescent="0.3">
      <c r="B8858" s="3" t="s">
        <v>337</v>
      </c>
      <c r="C8858" s="4">
        <v>2023</v>
      </c>
      <c r="D8858" s="3" t="s">
        <v>1457</v>
      </c>
      <c r="E8858" s="4">
        <v>21909293</v>
      </c>
      <c r="F8858" s="4">
        <v>5449929</v>
      </c>
      <c r="G8858" s="4">
        <v>16459364</v>
      </c>
      <c r="H8858" s="4">
        <v>4385998</v>
      </c>
      <c r="I8858" s="4">
        <v>0</v>
      </c>
      <c r="J8858" s="4">
        <v>0</v>
      </c>
      <c r="K8858" s="3" t="s">
        <v>1447</v>
      </c>
      <c r="L8858" s="4">
        <v>0.24874965157479065</v>
      </c>
    </row>
    <row r="8859" spans="2:12" x14ac:dyDescent="0.3">
      <c r="B8859" s="3" t="s">
        <v>337</v>
      </c>
      <c r="C8859" s="4">
        <v>2023</v>
      </c>
      <c r="D8859" s="3" t="s">
        <v>1458</v>
      </c>
      <c r="E8859" s="4">
        <v>967176</v>
      </c>
      <c r="F8859" s="4"/>
      <c r="G8859" s="4">
        <v>967176</v>
      </c>
      <c r="H8859" s="4">
        <v>-8025469</v>
      </c>
      <c r="I8859" s="4">
        <v>967176</v>
      </c>
      <c r="J8859" s="4"/>
      <c r="K8859" s="3" t="s">
        <v>1451</v>
      </c>
      <c r="L8859" s="4"/>
    </row>
    <row r="8860" spans="2:12" x14ac:dyDescent="0.3">
      <c r="B8860" s="3" t="s">
        <v>337</v>
      </c>
      <c r="C8860" s="4">
        <v>2024</v>
      </c>
      <c r="D8860" s="3" t="s">
        <v>1446</v>
      </c>
      <c r="E8860" s="4">
        <v>23452485</v>
      </c>
      <c r="F8860" s="4">
        <v>10333197</v>
      </c>
      <c r="G8860" s="4">
        <v>13119288</v>
      </c>
      <c r="H8860" s="4">
        <v>562570</v>
      </c>
      <c r="I8860" s="4">
        <v>32833479</v>
      </c>
      <c r="J8860" s="4">
        <v>887391</v>
      </c>
      <c r="K8860" s="3" t="s">
        <v>1447</v>
      </c>
      <c r="L8860" s="4">
        <v>0.44060136910864672</v>
      </c>
    </row>
    <row r="8861" spans="2:12" x14ac:dyDescent="0.3">
      <c r="B8861" s="3" t="s">
        <v>337</v>
      </c>
      <c r="C8861" s="4">
        <v>2024</v>
      </c>
      <c r="D8861" s="3" t="s">
        <v>1448</v>
      </c>
      <c r="E8861" s="4">
        <v>6813495</v>
      </c>
      <c r="F8861" s="4">
        <v>3071580</v>
      </c>
      <c r="G8861" s="4">
        <v>3741915</v>
      </c>
      <c r="H8861" s="4">
        <v>63181</v>
      </c>
      <c r="I8861" s="4">
        <v>9538893</v>
      </c>
      <c r="J8861" s="4">
        <v>123882</v>
      </c>
      <c r="K8861" s="3" t="s">
        <v>1447</v>
      </c>
      <c r="L8861" s="4">
        <v>0.4508082856155321</v>
      </c>
    </row>
    <row r="8862" spans="2:12" x14ac:dyDescent="0.3">
      <c r="B8862" s="3" t="s">
        <v>337</v>
      </c>
      <c r="C8862" s="4">
        <v>2024</v>
      </c>
      <c r="D8862" s="3" t="s">
        <v>1449</v>
      </c>
      <c r="E8862" s="4">
        <v>11791864</v>
      </c>
      <c r="F8862" s="4">
        <v>5051328</v>
      </c>
      <c r="G8862" s="4">
        <v>6740536</v>
      </c>
      <c r="H8862" s="4">
        <v>1419861</v>
      </c>
      <c r="I8862" s="4">
        <v>16508610</v>
      </c>
      <c r="J8862" s="4">
        <v>917145</v>
      </c>
      <c r="K8862" s="3" t="s">
        <v>1447</v>
      </c>
      <c r="L8862" s="4">
        <v>0.4283740043134826</v>
      </c>
    </row>
    <row r="8863" spans="2:12" x14ac:dyDescent="0.3">
      <c r="B8863" s="3" t="s">
        <v>337</v>
      </c>
      <c r="C8863" s="4">
        <v>2024</v>
      </c>
      <c r="D8863" s="3" t="s">
        <v>1450</v>
      </c>
      <c r="E8863" s="4">
        <v>3774928</v>
      </c>
      <c r="F8863" s="4"/>
      <c r="G8863" s="4">
        <v>3774928</v>
      </c>
      <c r="H8863" s="4">
        <v>0</v>
      </c>
      <c r="I8863" s="4">
        <v>3774928</v>
      </c>
      <c r="J8863" s="4"/>
      <c r="K8863" s="3" t="s">
        <v>1451</v>
      </c>
      <c r="L8863" s="4"/>
    </row>
    <row r="8864" spans="2:12" x14ac:dyDescent="0.3">
      <c r="B8864" s="3" t="s">
        <v>337</v>
      </c>
      <c r="C8864" s="4">
        <v>2024</v>
      </c>
      <c r="D8864" s="3" t="s">
        <v>1452</v>
      </c>
      <c r="E8864" s="4">
        <v>1197727</v>
      </c>
      <c r="F8864" s="4">
        <v>719315</v>
      </c>
      <c r="G8864" s="4">
        <v>478412</v>
      </c>
      <c r="H8864" s="4">
        <v>0</v>
      </c>
      <c r="I8864" s="4">
        <v>1676818</v>
      </c>
      <c r="J8864" s="4">
        <v>55894</v>
      </c>
      <c r="K8864" s="3" t="s">
        <v>1447</v>
      </c>
      <c r="L8864" s="4">
        <v>0.60056674016699962</v>
      </c>
    </row>
    <row r="8865" spans="2:12" x14ac:dyDescent="0.3">
      <c r="B8865" s="3" t="s">
        <v>337</v>
      </c>
      <c r="C8865" s="4">
        <v>2024</v>
      </c>
      <c r="D8865" s="3" t="s">
        <v>1453</v>
      </c>
      <c r="E8865" s="4">
        <v>2221601</v>
      </c>
      <c r="F8865" s="4">
        <v>688706</v>
      </c>
      <c r="G8865" s="4">
        <v>1532895</v>
      </c>
      <c r="H8865" s="4">
        <v>124617</v>
      </c>
      <c r="I8865" s="4">
        <v>3110241</v>
      </c>
      <c r="J8865" s="4">
        <v>107250</v>
      </c>
      <c r="K8865" s="3" t="s">
        <v>1451</v>
      </c>
      <c r="L8865" s="4">
        <v>0.31000436171931861</v>
      </c>
    </row>
    <row r="8866" spans="2:12" x14ac:dyDescent="0.3">
      <c r="B8866" s="3" t="s">
        <v>337</v>
      </c>
      <c r="C8866" s="4">
        <v>2024</v>
      </c>
      <c r="D8866" s="3" t="s">
        <v>1454</v>
      </c>
      <c r="E8866" s="4">
        <v>7574643</v>
      </c>
      <c r="F8866" s="4">
        <v>2185161</v>
      </c>
      <c r="G8866" s="4">
        <v>5389482</v>
      </c>
      <c r="H8866" s="4">
        <v>74692</v>
      </c>
      <c r="I8866" s="4">
        <v>10604500</v>
      </c>
      <c r="J8866" s="4">
        <v>623794</v>
      </c>
      <c r="K8866" s="3" t="s">
        <v>1447</v>
      </c>
      <c r="L8866" s="4">
        <v>0.28848369487512482</v>
      </c>
    </row>
    <row r="8867" spans="2:12" x14ac:dyDescent="0.3">
      <c r="B8867" s="3" t="s">
        <v>337</v>
      </c>
      <c r="C8867" s="4">
        <v>2024</v>
      </c>
      <c r="D8867" s="3" t="s">
        <v>1455</v>
      </c>
      <c r="E8867" s="4">
        <v>12176580</v>
      </c>
      <c r="F8867" s="4">
        <v>5856356</v>
      </c>
      <c r="G8867" s="4">
        <v>6320224</v>
      </c>
      <c r="H8867" s="4">
        <v>122850</v>
      </c>
      <c r="I8867" s="4">
        <v>17047212</v>
      </c>
      <c r="J8867" s="4">
        <v>347570</v>
      </c>
      <c r="K8867" s="3" t="s">
        <v>1447</v>
      </c>
      <c r="L8867" s="4">
        <v>0.48095245134512316</v>
      </c>
    </row>
    <row r="8868" spans="2:12" x14ac:dyDescent="0.3">
      <c r="B8868" s="3" t="s">
        <v>337</v>
      </c>
      <c r="C8868" s="4">
        <v>2024</v>
      </c>
      <c r="D8868" s="3" t="s">
        <v>1456</v>
      </c>
      <c r="E8868" s="4">
        <v>48940439</v>
      </c>
      <c r="F8868" s="4">
        <v>16614740</v>
      </c>
      <c r="G8868" s="4">
        <v>32325699</v>
      </c>
      <c r="H8868" s="4">
        <v>1529526</v>
      </c>
      <c r="I8868" s="4">
        <v>70577682</v>
      </c>
      <c r="J8868" s="4">
        <v>1237871</v>
      </c>
      <c r="K8868" s="3" t="s">
        <v>1447</v>
      </c>
      <c r="L8868" s="4">
        <v>0.3394889857853543</v>
      </c>
    </row>
    <row r="8869" spans="2:12" x14ac:dyDescent="0.3">
      <c r="B8869" s="3" t="s">
        <v>337</v>
      </c>
      <c r="C8869" s="4">
        <v>2024</v>
      </c>
      <c r="D8869" s="3" t="s">
        <v>1457</v>
      </c>
      <c r="E8869" s="4">
        <v>21962334</v>
      </c>
      <c r="F8869" s="4">
        <v>5817858</v>
      </c>
      <c r="G8869" s="4">
        <v>16144476</v>
      </c>
      <c r="H8869" s="4">
        <v>53041</v>
      </c>
      <c r="I8869" s="4">
        <v>30747268</v>
      </c>
      <c r="J8869" s="4">
        <v>637503</v>
      </c>
      <c r="K8869" s="3" t="s">
        <v>1447</v>
      </c>
      <c r="L8869" s="4">
        <v>0.26490162657575467</v>
      </c>
    </row>
    <row r="8870" spans="2:12" x14ac:dyDescent="0.3">
      <c r="B8870" s="3" t="s">
        <v>337</v>
      </c>
      <c r="C8870" s="4">
        <v>2024</v>
      </c>
      <c r="D8870" s="3" t="s">
        <v>1458</v>
      </c>
      <c r="E8870" s="4">
        <v>2021175</v>
      </c>
      <c r="F8870" s="4"/>
      <c r="G8870" s="4">
        <v>2021175</v>
      </c>
      <c r="H8870" s="4">
        <v>1053999</v>
      </c>
      <c r="I8870" s="4">
        <v>2021175</v>
      </c>
      <c r="J8870" s="4"/>
      <c r="K8870" s="3" t="s">
        <v>1451</v>
      </c>
      <c r="L8870" s="4"/>
    </row>
    <row r="8871" spans="2:12" x14ac:dyDescent="0.3">
      <c r="B8871" s="3" t="s">
        <v>339</v>
      </c>
      <c r="C8871" s="4">
        <v>2019</v>
      </c>
      <c r="D8871" s="3" t="s">
        <v>1446</v>
      </c>
      <c r="E8871" s="4">
        <v>41756620</v>
      </c>
      <c r="F8871" s="4">
        <v>19798026</v>
      </c>
      <c r="G8871" s="4">
        <v>21958594</v>
      </c>
      <c r="H8871" s="4">
        <v>1030465</v>
      </c>
      <c r="I8871" s="4">
        <v>0</v>
      </c>
      <c r="J8871" s="4">
        <v>0</v>
      </c>
      <c r="K8871" s="3" t="s">
        <v>1447</v>
      </c>
      <c r="L8871" s="4">
        <v>0.47412903630609948</v>
      </c>
    </row>
    <row r="8872" spans="2:12" x14ac:dyDescent="0.3">
      <c r="B8872" s="3" t="s">
        <v>339</v>
      </c>
      <c r="C8872" s="4">
        <v>2019</v>
      </c>
      <c r="D8872" s="3" t="s">
        <v>1448</v>
      </c>
      <c r="E8872" s="4">
        <v>0</v>
      </c>
      <c r="F8872" s="4">
        <v>0</v>
      </c>
      <c r="G8872" s="4">
        <v>0</v>
      </c>
      <c r="H8872" s="4">
        <v>0</v>
      </c>
      <c r="I8872" s="4">
        <v>0</v>
      </c>
      <c r="J8872" s="4">
        <v>0</v>
      </c>
      <c r="K8872" s="3" t="s">
        <v>1447</v>
      </c>
      <c r="L8872" s="4"/>
    </row>
    <row r="8873" spans="2:12" x14ac:dyDescent="0.3">
      <c r="B8873" s="3" t="s">
        <v>339</v>
      </c>
      <c r="C8873" s="4">
        <v>2019</v>
      </c>
      <c r="D8873" s="3" t="s">
        <v>1449</v>
      </c>
      <c r="E8873" s="4">
        <v>0</v>
      </c>
      <c r="F8873" s="4">
        <v>0</v>
      </c>
      <c r="G8873" s="4">
        <v>0</v>
      </c>
      <c r="H8873" s="4">
        <v>0</v>
      </c>
      <c r="I8873" s="4">
        <v>0</v>
      </c>
      <c r="J8873" s="4">
        <v>0</v>
      </c>
      <c r="K8873" s="3" t="s">
        <v>1451</v>
      </c>
      <c r="L8873" s="4"/>
    </row>
    <row r="8874" spans="2:12" x14ac:dyDescent="0.3">
      <c r="B8874" s="3" t="s">
        <v>339</v>
      </c>
      <c r="C8874" s="4">
        <v>2019</v>
      </c>
      <c r="D8874" s="3" t="s">
        <v>1450</v>
      </c>
      <c r="E8874" s="4">
        <v>61346098</v>
      </c>
      <c r="F8874" s="4"/>
      <c r="G8874" s="4">
        <v>61346098</v>
      </c>
      <c r="H8874" s="4">
        <v>847195</v>
      </c>
      <c r="I8874" s="4">
        <v>61346098</v>
      </c>
      <c r="J8874" s="4"/>
      <c r="K8874" s="3" t="s">
        <v>1451</v>
      </c>
      <c r="L8874" s="4"/>
    </row>
    <row r="8875" spans="2:12" x14ac:dyDescent="0.3">
      <c r="B8875" s="3" t="s">
        <v>339</v>
      </c>
      <c r="C8875" s="4">
        <v>2019</v>
      </c>
      <c r="D8875" s="3" t="s">
        <v>1452</v>
      </c>
      <c r="E8875" s="4">
        <v>11778487</v>
      </c>
      <c r="F8875" s="4">
        <v>2075042</v>
      </c>
      <c r="G8875" s="4">
        <v>9703445</v>
      </c>
      <c r="H8875" s="4">
        <v>6354342</v>
      </c>
      <c r="I8875" s="4">
        <v>0</v>
      </c>
      <c r="J8875" s="4">
        <v>0</v>
      </c>
      <c r="K8875" s="3" t="s">
        <v>1459</v>
      </c>
      <c r="L8875" s="4">
        <v>0.17617220276254497</v>
      </c>
    </row>
    <row r="8876" spans="2:12" x14ac:dyDescent="0.3">
      <c r="B8876" s="3" t="s">
        <v>339</v>
      </c>
      <c r="C8876" s="4">
        <v>2019</v>
      </c>
      <c r="D8876" s="3" t="s">
        <v>1453</v>
      </c>
      <c r="E8876" s="4">
        <v>19782812</v>
      </c>
      <c r="F8876" s="4">
        <v>9666028</v>
      </c>
      <c r="G8876" s="4">
        <v>10116784</v>
      </c>
      <c r="H8876" s="4">
        <v>3275557</v>
      </c>
      <c r="I8876" s="4">
        <v>0</v>
      </c>
      <c r="J8876" s="4">
        <v>0</v>
      </c>
      <c r="K8876" s="3" t="s">
        <v>1451</v>
      </c>
      <c r="L8876" s="4">
        <v>0.4886073830151143</v>
      </c>
    </row>
    <row r="8877" spans="2:12" x14ac:dyDescent="0.3">
      <c r="B8877" s="3" t="s">
        <v>339</v>
      </c>
      <c r="C8877" s="4">
        <v>2019</v>
      </c>
      <c r="D8877" s="3" t="s">
        <v>1454</v>
      </c>
      <c r="E8877" s="4">
        <v>35932333</v>
      </c>
      <c r="F8877" s="4">
        <v>9277679</v>
      </c>
      <c r="G8877" s="4">
        <v>26654654</v>
      </c>
      <c r="H8877" s="4">
        <v>6639810</v>
      </c>
      <c r="I8877" s="4">
        <v>0</v>
      </c>
      <c r="J8877" s="4">
        <v>0</v>
      </c>
      <c r="K8877" s="3" t="s">
        <v>1459</v>
      </c>
      <c r="L8877" s="4">
        <v>0.25819862573354196</v>
      </c>
    </row>
    <row r="8878" spans="2:12" x14ac:dyDescent="0.3">
      <c r="B8878" s="3" t="s">
        <v>339</v>
      </c>
      <c r="C8878" s="4">
        <v>2019</v>
      </c>
      <c r="D8878" s="3" t="s">
        <v>1455</v>
      </c>
      <c r="E8878" s="4">
        <v>60006637</v>
      </c>
      <c r="F8878" s="4">
        <v>22909009</v>
      </c>
      <c r="G8878" s="4">
        <v>37097628</v>
      </c>
      <c r="H8878" s="4">
        <v>2668704</v>
      </c>
      <c r="I8878" s="4">
        <v>0</v>
      </c>
      <c r="J8878" s="4">
        <v>0</v>
      </c>
      <c r="K8878" s="3" t="s">
        <v>1460</v>
      </c>
      <c r="L8878" s="4">
        <v>0.38177458603454145</v>
      </c>
    </row>
    <row r="8879" spans="2:12" x14ac:dyDescent="0.3">
      <c r="B8879" s="3" t="s">
        <v>339</v>
      </c>
      <c r="C8879" s="4">
        <v>2019</v>
      </c>
      <c r="D8879" s="3" t="s">
        <v>1456</v>
      </c>
      <c r="E8879" s="4">
        <v>92793955</v>
      </c>
      <c r="F8879" s="4">
        <v>39311652</v>
      </c>
      <c r="G8879" s="4">
        <v>53482303</v>
      </c>
      <c r="H8879" s="4">
        <v>3496748</v>
      </c>
      <c r="I8879" s="4">
        <v>0</v>
      </c>
      <c r="J8879" s="4">
        <v>0</v>
      </c>
      <c r="K8879" s="3" t="s">
        <v>1447</v>
      </c>
      <c r="L8879" s="4">
        <v>0.42364453589676182</v>
      </c>
    </row>
    <row r="8880" spans="2:12" x14ac:dyDescent="0.3">
      <c r="B8880" s="3" t="s">
        <v>339</v>
      </c>
      <c r="C8880" s="4">
        <v>2019</v>
      </c>
      <c r="D8880" s="3" t="s">
        <v>1457</v>
      </c>
      <c r="E8880" s="4">
        <v>60995656</v>
      </c>
      <c r="F8880" s="4">
        <v>20002382</v>
      </c>
      <c r="G8880" s="4">
        <v>40993274</v>
      </c>
      <c r="H8880" s="4">
        <v>4313563</v>
      </c>
      <c r="I8880" s="4">
        <v>0</v>
      </c>
      <c r="J8880" s="4">
        <v>0</v>
      </c>
      <c r="K8880" s="3" t="s">
        <v>1460</v>
      </c>
      <c r="L8880" s="4">
        <v>0.32793125464541278</v>
      </c>
    </row>
    <row r="8881" spans="2:12" x14ac:dyDescent="0.3">
      <c r="B8881" s="3" t="s">
        <v>339</v>
      </c>
      <c r="C8881" s="4">
        <v>2019</v>
      </c>
      <c r="D8881" s="3" t="s">
        <v>1458</v>
      </c>
      <c r="E8881" s="4">
        <v>9466192</v>
      </c>
      <c r="F8881" s="4"/>
      <c r="G8881" s="4">
        <v>9466192</v>
      </c>
      <c r="H8881" s="4">
        <v>-3201406</v>
      </c>
      <c r="I8881" s="4">
        <v>9466192</v>
      </c>
      <c r="J8881" s="4"/>
      <c r="K8881" s="3" t="s">
        <v>1451</v>
      </c>
      <c r="L8881" s="4"/>
    </row>
    <row r="8882" spans="2:12" x14ac:dyDescent="0.3">
      <c r="B8882" s="3" t="s">
        <v>339</v>
      </c>
      <c r="C8882" s="4">
        <v>2020</v>
      </c>
      <c r="D8882" s="3" t="s">
        <v>1446</v>
      </c>
      <c r="E8882" s="4">
        <v>42038150</v>
      </c>
      <c r="F8882" s="4">
        <v>20645026</v>
      </c>
      <c r="G8882" s="4">
        <v>21393124</v>
      </c>
      <c r="H8882" s="4">
        <v>281531</v>
      </c>
      <c r="I8882" s="4">
        <v>0</v>
      </c>
      <c r="J8882" s="4">
        <v>0</v>
      </c>
      <c r="K8882" s="3" t="s">
        <v>1460</v>
      </c>
      <c r="L8882" s="4">
        <v>0.49110215363901599</v>
      </c>
    </row>
    <row r="8883" spans="2:12" x14ac:dyDescent="0.3">
      <c r="B8883" s="3" t="s">
        <v>339</v>
      </c>
      <c r="C8883" s="4">
        <v>2020</v>
      </c>
      <c r="D8883" s="3" t="s">
        <v>1448</v>
      </c>
      <c r="E8883" s="4">
        <v>17860821</v>
      </c>
      <c r="F8883" s="4">
        <v>5180525</v>
      </c>
      <c r="G8883" s="4">
        <v>12680296</v>
      </c>
      <c r="H8883" s="4">
        <v>101147</v>
      </c>
      <c r="I8883" s="4">
        <v>0</v>
      </c>
      <c r="J8883" s="4">
        <v>0</v>
      </c>
      <c r="K8883" s="3" t="s">
        <v>1460</v>
      </c>
      <c r="L8883" s="4">
        <v>0.29004965673190497</v>
      </c>
    </row>
    <row r="8884" spans="2:12" x14ac:dyDescent="0.3">
      <c r="B8884" s="3" t="s">
        <v>339</v>
      </c>
      <c r="C8884" s="4">
        <v>2020</v>
      </c>
      <c r="D8884" s="3" t="s">
        <v>1449</v>
      </c>
      <c r="E8884" s="4">
        <v>9274873</v>
      </c>
      <c r="F8884" s="4">
        <v>3968890</v>
      </c>
      <c r="G8884" s="4">
        <v>5305983</v>
      </c>
      <c r="H8884" s="4">
        <v>1164295</v>
      </c>
      <c r="I8884" s="4">
        <v>0</v>
      </c>
      <c r="J8884" s="4">
        <v>0</v>
      </c>
      <c r="K8884" s="3" t="s">
        <v>1459</v>
      </c>
      <c r="L8884" s="4">
        <v>0.42791852783321133</v>
      </c>
    </row>
    <row r="8885" spans="2:12" x14ac:dyDescent="0.3">
      <c r="B8885" s="3" t="s">
        <v>339</v>
      </c>
      <c r="C8885" s="4">
        <v>2020</v>
      </c>
      <c r="D8885" s="3" t="s">
        <v>1450</v>
      </c>
      <c r="E8885" s="4">
        <v>71514575</v>
      </c>
      <c r="F8885" s="4"/>
      <c r="G8885" s="4">
        <v>71514575</v>
      </c>
      <c r="H8885" s="4">
        <v>10168477</v>
      </c>
      <c r="I8885" s="4">
        <v>71514575</v>
      </c>
      <c r="J8885" s="4"/>
      <c r="K8885" s="3" t="s">
        <v>1451</v>
      </c>
      <c r="L8885" s="4"/>
    </row>
    <row r="8886" spans="2:12" x14ac:dyDescent="0.3">
      <c r="B8886" s="3" t="s">
        <v>339</v>
      </c>
      <c r="C8886" s="4">
        <v>2020</v>
      </c>
      <c r="D8886" s="3" t="s">
        <v>1452</v>
      </c>
      <c r="E8886" s="4">
        <v>12821031</v>
      </c>
      <c r="F8886" s="4">
        <v>3194335</v>
      </c>
      <c r="G8886" s="4">
        <v>9626696</v>
      </c>
      <c r="H8886" s="4">
        <v>1042544</v>
      </c>
      <c r="I8886" s="4">
        <v>0</v>
      </c>
      <c r="J8886" s="4">
        <v>0</v>
      </c>
      <c r="K8886" s="3" t="s">
        <v>1460</v>
      </c>
      <c r="L8886" s="4">
        <v>0.24914805993371361</v>
      </c>
    </row>
    <row r="8887" spans="2:12" x14ac:dyDescent="0.3">
      <c r="B8887" s="3" t="s">
        <v>339</v>
      </c>
      <c r="C8887" s="4">
        <v>2020</v>
      </c>
      <c r="D8887" s="3" t="s">
        <v>1453</v>
      </c>
      <c r="E8887" s="4">
        <v>12149510</v>
      </c>
      <c r="F8887" s="4">
        <v>6854611</v>
      </c>
      <c r="G8887" s="4">
        <v>5294899</v>
      </c>
      <c r="H8887" s="4">
        <v>955627</v>
      </c>
      <c r="I8887" s="4">
        <v>0</v>
      </c>
      <c r="J8887" s="4">
        <v>0</v>
      </c>
      <c r="K8887" s="3" t="s">
        <v>1451</v>
      </c>
      <c r="L8887" s="4">
        <v>0.56418826767499264</v>
      </c>
    </row>
    <row r="8888" spans="2:12" x14ac:dyDescent="0.3">
      <c r="B8888" s="3" t="s">
        <v>339</v>
      </c>
      <c r="C8888" s="4">
        <v>2020</v>
      </c>
      <c r="D8888" s="3" t="s">
        <v>1454</v>
      </c>
      <c r="E8888" s="4">
        <v>45807148</v>
      </c>
      <c r="F8888" s="4">
        <v>10127641</v>
      </c>
      <c r="G8888" s="4">
        <v>35679507</v>
      </c>
      <c r="H8888" s="4">
        <v>9874815</v>
      </c>
      <c r="I8888" s="4">
        <v>0</v>
      </c>
      <c r="J8888" s="4">
        <v>0</v>
      </c>
      <c r="K8888" s="3" t="s">
        <v>1460</v>
      </c>
      <c r="L8888" s="4">
        <v>0.22109302679136453</v>
      </c>
    </row>
    <row r="8889" spans="2:12" x14ac:dyDescent="0.3">
      <c r="B8889" s="3" t="s">
        <v>339</v>
      </c>
      <c r="C8889" s="4">
        <v>2020</v>
      </c>
      <c r="D8889" s="3" t="s">
        <v>1455</v>
      </c>
      <c r="E8889" s="4">
        <v>67377035</v>
      </c>
      <c r="F8889" s="4">
        <v>24061126</v>
      </c>
      <c r="G8889" s="4">
        <v>43315909</v>
      </c>
      <c r="H8889" s="4">
        <v>7370399</v>
      </c>
      <c r="I8889" s="4">
        <v>0</v>
      </c>
      <c r="J8889" s="4">
        <v>0</v>
      </c>
      <c r="K8889" s="3" t="s">
        <v>1460</v>
      </c>
      <c r="L8889" s="4">
        <v>0.35711167759163043</v>
      </c>
    </row>
    <row r="8890" spans="2:12" x14ac:dyDescent="0.3">
      <c r="B8890" s="3" t="s">
        <v>339</v>
      </c>
      <c r="C8890" s="4">
        <v>2020</v>
      </c>
      <c r="D8890" s="3" t="s">
        <v>1456</v>
      </c>
      <c r="E8890" s="4">
        <v>90563729</v>
      </c>
      <c r="F8890" s="4">
        <v>36526219</v>
      </c>
      <c r="G8890" s="4">
        <v>54037510</v>
      </c>
      <c r="H8890" s="4">
        <v>15529448</v>
      </c>
      <c r="I8890" s="4">
        <v>0</v>
      </c>
      <c r="J8890" s="4">
        <v>0</v>
      </c>
      <c r="K8890" s="3" t="s">
        <v>1460</v>
      </c>
      <c r="L8890" s="4">
        <v>0.40332061635845406</v>
      </c>
    </row>
    <row r="8891" spans="2:12" x14ac:dyDescent="0.3">
      <c r="B8891" s="3" t="s">
        <v>339</v>
      </c>
      <c r="C8891" s="4">
        <v>2020</v>
      </c>
      <c r="D8891" s="3" t="s">
        <v>1457</v>
      </c>
      <c r="E8891" s="4">
        <v>67912089</v>
      </c>
      <c r="F8891" s="4">
        <v>21094850</v>
      </c>
      <c r="G8891" s="4">
        <v>46817239</v>
      </c>
      <c r="H8891" s="4">
        <v>6916433</v>
      </c>
      <c r="I8891" s="4">
        <v>0</v>
      </c>
      <c r="J8891" s="4">
        <v>0</v>
      </c>
      <c r="K8891" s="3" t="s">
        <v>1460</v>
      </c>
      <c r="L8891" s="4">
        <v>0.31061995457097485</v>
      </c>
    </row>
    <row r="8892" spans="2:12" x14ac:dyDescent="0.3">
      <c r="B8892" s="3" t="s">
        <v>339</v>
      </c>
      <c r="C8892" s="4">
        <v>2020</v>
      </c>
      <c r="D8892" s="3" t="s">
        <v>1458</v>
      </c>
      <c r="E8892" s="4">
        <v>8945570</v>
      </c>
      <c r="F8892" s="4"/>
      <c r="G8892" s="4">
        <v>8945570</v>
      </c>
      <c r="H8892" s="4">
        <v>-520621</v>
      </c>
      <c r="I8892" s="4">
        <v>8945570</v>
      </c>
      <c r="J8892" s="4"/>
      <c r="K8892" s="3" t="s">
        <v>1451</v>
      </c>
      <c r="L8892" s="4"/>
    </row>
    <row r="8893" spans="2:12" x14ac:dyDescent="0.3">
      <c r="B8893" s="3" t="s">
        <v>339</v>
      </c>
      <c r="C8893" s="4">
        <v>2021</v>
      </c>
      <c r="D8893" s="3" t="s">
        <v>1446</v>
      </c>
      <c r="E8893" s="4">
        <v>42440258</v>
      </c>
      <c r="F8893" s="4">
        <v>21371215</v>
      </c>
      <c r="G8893" s="4">
        <v>21069043</v>
      </c>
      <c r="H8893" s="4">
        <v>955297</v>
      </c>
      <c r="I8893" s="4">
        <v>0</v>
      </c>
      <c r="J8893" s="4">
        <v>0</v>
      </c>
      <c r="K8893" s="3" t="s">
        <v>1460</v>
      </c>
      <c r="L8893" s="4">
        <v>0.50355996893327082</v>
      </c>
    </row>
    <row r="8894" spans="2:12" x14ac:dyDescent="0.3">
      <c r="B8894" s="3" t="s">
        <v>339</v>
      </c>
      <c r="C8894" s="4">
        <v>2021</v>
      </c>
      <c r="D8894" s="3" t="s">
        <v>1448</v>
      </c>
      <c r="E8894" s="4">
        <v>18352693</v>
      </c>
      <c r="F8894" s="4">
        <v>5561982</v>
      </c>
      <c r="G8894" s="4">
        <v>12790711</v>
      </c>
      <c r="H8894" s="4">
        <v>102602</v>
      </c>
      <c r="I8894" s="4">
        <v>0</v>
      </c>
      <c r="J8894" s="4">
        <v>0</v>
      </c>
      <c r="K8894" s="3" t="s">
        <v>1460</v>
      </c>
      <c r="L8894" s="4">
        <v>0.3030608096588332</v>
      </c>
    </row>
    <row r="8895" spans="2:12" x14ac:dyDescent="0.3">
      <c r="B8895" s="3" t="s">
        <v>339</v>
      </c>
      <c r="C8895" s="4">
        <v>2021</v>
      </c>
      <c r="D8895" s="3" t="s">
        <v>1449</v>
      </c>
      <c r="E8895" s="4">
        <v>9683504</v>
      </c>
      <c r="F8895" s="4">
        <v>4312049</v>
      </c>
      <c r="G8895" s="4">
        <v>5371455</v>
      </c>
      <c r="H8895" s="4">
        <v>513739</v>
      </c>
      <c r="I8895" s="4">
        <v>0</v>
      </c>
      <c r="J8895" s="4">
        <v>0</v>
      </c>
      <c r="K8895" s="3" t="s">
        <v>1460</v>
      </c>
      <c r="L8895" s="4">
        <v>0.44529841677144966</v>
      </c>
    </row>
    <row r="8896" spans="2:12" x14ac:dyDescent="0.3">
      <c r="B8896" s="3" t="s">
        <v>339</v>
      </c>
      <c r="C8896" s="4">
        <v>2021</v>
      </c>
      <c r="D8896" s="3" t="s">
        <v>1450</v>
      </c>
      <c r="E8896" s="4">
        <v>71887387</v>
      </c>
      <c r="F8896" s="4"/>
      <c r="G8896" s="4">
        <v>71887387</v>
      </c>
      <c r="H8896" s="4">
        <v>372812</v>
      </c>
      <c r="I8896" s="4">
        <v>71887387</v>
      </c>
      <c r="J8896" s="4"/>
      <c r="K8896" s="3" t="s">
        <v>1451</v>
      </c>
      <c r="L8896" s="4"/>
    </row>
    <row r="8897" spans="2:12" x14ac:dyDescent="0.3">
      <c r="B8897" s="3" t="s">
        <v>339</v>
      </c>
      <c r="C8897" s="4">
        <v>2021</v>
      </c>
      <c r="D8897" s="3" t="s">
        <v>1452</v>
      </c>
      <c r="E8897" s="4">
        <v>13496517</v>
      </c>
      <c r="F8897" s="4">
        <v>4363007</v>
      </c>
      <c r="G8897" s="4">
        <v>9133510</v>
      </c>
      <c r="H8897" s="4">
        <v>675486</v>
      </c>
      <c r="I8897" s="4">
        <v>0</v>
      </c>
      <c r="J8897" s="4">
        <v>0</v>
      </c>
      <c r="K8897" s="3" t="s">
        <v>1460</v>
      </c>
      <c r="L8897" s="4">
        <v>0.32326910713334411</v>
      </c>
    </row>
    <row r="8898" spans="2:12" x14ac:dyDescent="0.3">
      <c r="B8898" s="3" t="s">
        <v>339</v>
      </c>
      <c r="C8898" s="4">
        <v>2021</v>
      </c>
      <c r="D8898" s="3" t="s">
        <v>1453</v>
      </c>
      <c r="E8898" s="4">
        <v>14630096</v>
      </c>
      <c r="F8898" s="4">
        <v>7922349</v>
      </c>
      <c r="G8898" s="4">
        <v>6707747</v>
      </c>
      <c r="H8898" s="4">
        <v>2810748</v>
      </c>
      <c r="I8898" s="4">
        <v>0</v>
      </c>
      <c r="J8898" s="4">
        <v>0</v>
      </c>
      <c r="K8898" s="3" t="s">
        <v>1451</v>
      </c>
      <c r="L8898" s="4">
        <v>0.54151039063585094</v>
      </c>
    </row>
    <row r="8899" spans="2:12" x14ac:dyDescent="0.3">
      <c r="B8899" s="3" t="s">
        <v>339</v>
      </c>
      <c r="C8899" s="4">
        <v>2021</v>
      </c>
      <c r="D8899" s="3" t="s">
        <v>1454</v>
      </c>
      <c r="E8899" s="4">
        <v>46391310</v>
      </c>
      <c r="F8899" s="4">
        <v>11247999</v>
      </c>
      <c r="G8899" s="4">
        <v>35143311</v>
      </c>
      <c r="H8899" s="4">
        <v>584162</v>
      </c>
      <c r="I8899" s="4">
        <v>0</v>
      </c>
      <c r="J8899" s="4">
        <v>0</v>
      </c>
      <c r="K8899" s="3" t="s">
        <v>1460</v>
      </c>
      <c r="L8899" s="4">
        <v>0.24245918039391429</v>
      </c>
    </row>
    <row r="8900" spans="2:12" x14ac:dyDescent="0.3">
      <c r="B8900" s="3" t="s">
        <v>339</v>
      </c>
      <c r="C8900" s="4">
        <v>2021</v>
      </c>
      <c r="D8900" s="3" t="s">
        <v>1455</v>
      </c>
      <c r="E8900" s="4">
        <v>68106582</v>
      </c>
      <c r="F8900" s="4">
        <v>25386379</v>
      </c>
      <c r="G8900" s="4">
        <v>42720203</v>
      </c>
      <c r="H8900" s="4">
        <v>729546</v>
      </c>
      <c r="I8900" s="4">
        <v>0</v>
      </c>
      <c r="J8900" s="4">
        <v>0</v>
      </c>
      <c r="K8900" s="3" t="s">
        <v>1460</v>
      </c>
      <c r="L8900" s="4">
        <v>0.37274486921102573</v>
      </c>
    </row>
    <row r="8901" spans="2:12" x14ac:dyDescent="0.3">
      <c r="B8901" s="3" t="s">
        <v>339</v>
      </c>
      <c r="C8901" s="4">
        <v>2021</v>
      </c>
      <c r="D8901" s="3" t="s">
        <v>1456</v>
      </c>
      <c r="E8901" s="4">
        <v>95384447</v>
      </c>
      <c r="F8901" s="4">
        <v>38899288</v>
      </c>
      <c r="G8901" s="4">
        <v>56485159</v>
      </c>
      <c r="H8901" s="4">
        <v>5230584</v>
      </c>
      <c r="I8901" s="4">
        <v>0</v>
      </c>
      <c r="J8901" s="4">
        <v>0</v>
      </c>
      <c r="K8901" s="3" t="s">
        <v>1460</v>
      </c>
      <c r="L8901" s="4">
        <v>0.4078158360555364</v>
      </c>
    </row>
    <row r="8902" spans="2:12" x14ac:dyDescent="0.3">
      <c r="B8902" s="3" t="s">
        <v>339</v>
      </c>
      <c r="C8902" s="4">
        <v>2021</v>
      </c>
      <c r="D8902" s="3" t="s">
        <v>1457</v>
      </c>
      <c r="E8902" s="4">
        <v>69325452</v>
      </c>
      <c r="F8902" s="4">
        <v>22314811</v>
      </c>
      <c r="G8902" s="4">
        <v>47010641</v>
      </c>
      <c r="H8902" s="4">
        <v>1413313</v>
      </c>
      <c r="I8902" s="4">
        <v>0</v>
      </c>
      <c r="J8902" s="4">
        <v>0</v>
      </c>
      <c r="K8902" s="3" t="s">
        <v>1460</v>
      </c>
      <c r="L8902" s="4">
        <v>0.32188482521542017</v>
      </c>
    </row>
    <row r="8903" spans="2:12" x14ac:dyDescent="0.3">
      <c r="B8903" s="3" t="s">
        <v>339</v>
      </c>
      <c r="C8903" s="4">
        <v>2021</v>
      </c>
      <c r="D8903" s="3" t="s">
        <v>1458</v>
      </c>
      <c r="E8903" s="4">
        <v>21150145</v>
      </c>
      <c r="F8903" s="4"/>
      <c r="G8903" s="4">
        <v>21150145</v>
      </c>
      <c r="H8903" s="4">
        <v>12204623</v>
      </c>
      <c r="I8903" s="4">
        <v>21150145</v>
      </c>
      <c r="J8903" s="4"/>
      <c r="K8903" s="3" t="s">
        <v>1451</v>
      </c>
      <c r="L8903" s="4"/>
    </row>
    <row r="8904" spans="2:12" x14ac:dyDescent="0.3">
      <c r="B8904" s="3" t="s">
        <v>339</v>
      </c>
      <c r="C8904" s="4">
        <v>2022</v>
      </c>
      <c r="D8904" s="3" t="s">
        <v>1446</v>
      </c>
      <c r="E8904" s="4">
        <v>58470474</v>
      </c>
      <c r="F8904" s="4">
        <v>22467615</v>
      </c>
      <c r="G8904" s="4">
        <v>36002859</v>
      </c>
      <c r="H8904" s="4">
        <v>16030216</v>
      </c>
      <c r="I8904" s="4">
        <v>0</v>
      </c>
      <c r="J8904" s="4">
        <v>0</v>
      </c>
      <c r="K8904" s="3" t="s">
        <v>1460</v>
      </c>
      <c r="L8904" s="4">
        <v>0.38425573563846943</v>
      </c>
    </row>
    <row r="8905" spans="2:12" x14ac:dyDescent="0.3">
      <c r="B8905" s="3" t="s">
        <v>339</v>
      </c>
      <c r="C8905" s="4">
        <v>2022</v>
      </c>
      <c r="D8905" s="3" t="s">
        <v>1448</v>
      </c>
      <c r="E8905" s="4">
        <v>18352693</v>
      </c>
      <c r="F8905" s="4">
        <v>5954193</v>
      </c>
      <c r="G8905" s="4">
        <v>12398500</v>
      </c>
      <c r="H8905" s="4">
        <v>0</v>
      </c>
      <c r="I8905" s="4">
        <v>0</v>
      </c>
      <c r="J8905" s="4">
        <v>0</v>
      </c>
      <c r="K8905" s="3" t="s">
        <v>1460</v>
      </c>
      <c r="L8905" s="4">
        <v>0.32443156979741339</v>
      </c>
    </row>
    <row r="8906" spans="2:12" x14ac:dyDescent="0.3">
      <c r="B8906" s="3" t="s">
        <v>339</v>
      </c>
      <c r="C8906" s="4">
        <v>2022</v>
      </c>
      <c r="D8906" s="3" t="s">
        <v>1449</v>
      </c>
      <c r="E8906" s="4">
        <v>9340318</v>
      </c>
      <c r="F8906" s="4">
        <v>4422029</v>
      </c>
      <c r="G8906" s="4">
        <v>4918289</v>
      </c>
      <c r="H8906" s="4">
        <v>315590</v>
      </c>
      <c r="I8906" s="4">
        <v>0</v>
      </c>
      <c r="J8906" s="4">
        <v>0</v>
      </c>
      <c r="K8906" s="3" t="s">
        <v>1460</v>
      </c>
      <c r="L8906" s="4">
        <v>0.47343452332136871</v>
      </c>
    </row>
    <row r="8907" spans="2:12" x14ac:dyDescent="0.3">
      <c r="B8907" s="3" t="s">
        <v>339</v>
      </c>
      <c r="C8907" s="4">
        <v>2022</v>
      </c>
      <c r="D8907" s="3" t="s">
        <v>1450</v>
      </c>
      <c r="E8907" s="4">
        <v>71887386</v>
      </c>
      <c r="F8907" s="4"/>
      <c r="G8907" s="4">
        <v>71887386</v>
      </c>
      <c r="H8907" s="4">
        <v>0</v>
      </c>
      <c r="I8907" s="4">
        <v>71887386</v>
      </c>
      <c r="J8907" s="4"/>
      <c r="K8907" s="3" t="s">
        <v>1451</v>
      </c>
      <c r="L8907" s="4"/>
    </row>
    <row r="8908" spans="2:12" x14ac:dyDescent="0.3">
      <c r="B8908" s="3" t="s">
        <v>339</v>
      </c>
      <c r="C8908" s="4">
        <v>2022</v>
      </c>
      <c r="D8908" s="3" t="s">
        <v>1452</v>
      </c>
      <c r="E8908" s="4">
        <v>13523622</v>
      </c>
      <c r="F8908" s="4">
        <v>5556418</v>
      </c>
      <c r="G8908" s="4">
        <v>7967204</v>
      </c>
      <c r="H8908" s="4">
        <v>27105</v>
      </c>
      <c r="I8908" s="4">
        <v>0</v>
      </c>
      <c r="J8908" s="4">
        <v>0</v>
      </c>
      <c r="K8908" s="3" t="s">
        <v>1460</v>
      </c>
      <c r="L8908" s="4">
        <v>0.41086759153723756</v>
      </c>
    </row>
    <row r="8909" spans="2:12" x14ac:dyDescent="0.3">
      <c r="B8909" s="3" t="s">
        <v>339</v>
      </c>
      <c r="C8909" s="4">
        <v>2022</v>
      </c>
      <c r="D8909" s="3" t="s">
        <v>1453</v>
      </c>
      <c r="E8909" s="4">
        <v>15663656</v>
      </c>
      <c r="F8909" s="4">
        <v>9128008</v>
      </c>
      <c r="G8909" s="4">
        <v>6535648</v>
      </c>
      <c r="H8909" s="4">
        <v>1153852</v>
      </c>
      <c r="I8909" s="4">
        <v>0</v>
      </c>
      <c r="J8909" s="4">
        <v>0</v>
      </c>
      <c r="K8909" s="3" t="s">
        <v>1451</v>
      </c>
      <c r="L8909" s="4">
        <v>0.58275079585506728</v>
      </c>
    </row>
    <row r="8910" spans="2:12" x14ac:dyDescent="0.3">
      <c r="B8910" s="3" t="s">
        <v>339</v>
      </c>
      <c r="C8910" s="4">
        <v>2022</v>
      </c>
      <c r="D8910" s="3" t="s">
        <v>1454</v>
      </c>
      <c r="E8910" s="4">
        <v>46482018</v>
      </c>
      <c r="F8910" s="4">
        <v>12369194</v>
      </c>
      <c r="G8910" s="4">
        <v>34112824</v>
      </c>
      <c r="H8910" s="4">
        <v>90708</v>
      </c>
      <c r="I8910" s="4">
        <v>0</v>
      </c>
      <c r="J8910" s="4">
        <v>0</v>
      </c>
      <c r="K8910" s="3" t="s">
        <v>1460</v>
      </c>
      <c r="L8910" s="4">
        <v>0.26610707822539031</v>
      </c>
    </row>
    <row r="8911" spans="2:12" x14ac:dyDescent="0.3">
      <c r="B8911" s="3" t="s">
        <v>339</v>
      </c>
      <c r="C8911" s="4">
        <v>2022</v>
      </c>
      <c r="D8911" s="3" t="s">
        <v>1455</v>
      </c>
      <c r="E8911" s="4">
        <v>69221489</v>
      </c>
      <c r="F8911" s="4">
        <v>26737428</v>
      </c>
      <c r="G8911" s="4">
        <v>42484061</v>
      </c>
      <c r="H8911" s="4">
        <v>1114909</v>
      </c>
      <c r="I8911" s="4">
        <v>0</v>
      </c>
      <c r="J8911" s="4">
        <v>0</v>
      </c>
      <c r="K8911" s="3" t="s">
        <v>1460</v>
      </c>
      <c r="L8911" s="4">
        <v>0.38625907050338082</v>
      </c>
    </row>
    <row r="8912" spans="2:12" x14ac:dyDescent="0.3">
      <c r="B8912" s="3" t="s">
        <v>339</v>
      </c>
      <c r="C8912" s="4">
        <v>2022</v>
      </c>
      <c r="D8912" s="3" t="s">
        <v>1456</v>
      </c>
      <c r="E8912" s="4">
        <v>98897757</v>
      </c>
      <c r="F8912" s="4">
        <v>41761620</v>
      </c>
      <c r="G8912" s="4">
        <v>57136137</v>
      </c>
      <c r="H8912" s="4">
        <v>3513312</v>
      </c>
      <c r="I8912" s="4">
        <v>0</v>
      </c>
      <c r="J8912" s="4">
        <v>0</v>
      </c>
      <c r="K8912" s="3" t="s">
        <v>1460</v>
      </c>
      <c r="L8912" s="4">
        <v>0.4222706486659753</v>
      </c>
    </row>
    <row r="8913" spans="2:12" x14ac:dyDescent="0.3">
      <c r="B8913" s="3" t="s">
        <v>339</v>
      </c>
      <c r="C8913" s="4">
        <v>2022</v>
      </c>
      <c r="D8913" s="3" t="s">
        <v>1457</v>
      </c>
      <c r="E8913" s="4">
        <v>71740571</v>
      </c>
      <c r="F8913" s="4">
        <v>23569039</v>
      </c>
      <c r="G8913" s="4">
        <v>48171532</v>
      </c>
      <c r="H8913" s="4">
        <v>2415169</v>
      </c>
      <c r="I8913" s="4">
        <v>0</v>
      </c>
      <c r="J8913" s="4">
        <v>0</v>
      </c>
      <c r="K8913" s="3" t="s">
        <v>1460</v>
      </c>
      <c r="L8913" s="4">
        <v>0.32853152228186194</v>
      </c>
    </row>
    <row r="8914" spans="2:12" x14ac:dyDescent="0.3">
      <c r="B8914" s="3" t="s">
        <v>339</v>
      </c>
      <c r="C8914" s="4">
        <v>2022</v>
      </c>
      <c r="D8914" s="3" t="s">
        <v>1458</v>
      </c>
      <c r="E8914" s="4">
        <v>26040419</v>
      </c>
      <c r="F8914" s="4"/>
      <c r="G8914" s="4">
        <v>26040419</v>
      </c>
      <c r="H8914" s="4">
        <v>4890222</v>
      </c>
      <c r="I8914" s="4">
        <v>26040419</v>
      </c>
      <c r="J8914" s="4"/>
      <c r="K8914" s="3" t="s">
        <v>1451</v>
      </c>
      <c r="L8914" s="4"/>
    </row>
    <row r="8915" spans="2:12" x14ac:dyDescent="0.3">
      <c r="B8915" s="3" t="s">
        <v>339</v>
      </c>
      <c r="C8915" s="4">
        <v>2023</v>
      </c>
      <c r="D8915" s="3" t="s">
        <v>1446</v>
      </c>
      <c r="E8915" s="4">
        <v>59092904</v>
      </c>
      <c r="F8915" s="4">
        <v>23466613</v>
      </c>
      <c r="G8915" s="4">
        <v>35626291</v>
      </c>
      <c r="H8915" s="4">
        <v>985251</v>
      </c>
      <c r="I8915" s="4">
        <v>0</v>
      </c>
      <c r="J8915" s="4">
        <v>0</v>
      </c>
      <c r="K8915" s="3" t="s">
        <v>1460</v>
      </c>
      <c r="L8915" s="4">
        <v>0.39711389035813843</v>
      </c>
    </row>
    <row r="8916" spans="2:12" x14ac:dyDescent="0.3">
      <c r="B8916" s="3" t="s">
        <v>339</v>
      </c>
      <c r="C8916" s="4">
        <v>2023</v>
      </c>
      <c r="D8916" s="3" t="s">
        <v>1448</v>
      </c>
      <c r="E8916" s="4">
        <v>18605366</v>
      </c>
      <c r="F8916" s="4">
        <v>6348550</v>
      </c>
      <c r="G8916" s="4">
        <v>12256816</v>
      </c>
      <c r="H8916" s="4">
        <v>252672</v>
      </c>
      <c r="I8916" s="4">
        <v>0</v>
      </c>
      <c r="J8916" s="4">
        <v>0</v>
      </c>
      <c r="K8916" s="3" t="s">
        <v>1460</v>
      </c>
      <c r="L8916" s="4">
        <v>0.34122145191876363</v>
      </c>
    </row>
    <row r="8917" spans="2:12" x14ac:dyDescent="0.3">
      <c r="B8917" s="3" t="s">
        <v>339</v>
      </c>
      <c r="C8917" s="4">
        <v>2023</v>
      </c>
      <c r="D8917" s="3" t="s">
        <v>1449</v>
      </c>
      <c r="E8917" s="4">
        <v>9592212</v>
      </c>
      <c r="F8917" s="4">
        <v>5053072</v>
      </c>
      <c r="G8917" s="4">
        <v>4539140</v>
      </c>
      <c r="H8917" s="4">
        <v>320287</v>
      </c>
      <c r="I8917" s="4">
        <v>0</v>
      </c>
      <c r="J8917" s="4">
        <v>0</v>
      </c>
      <c r="K8917" s="3" t="s">
        <v>1460</v>
      </c>
      <c r="L8917" s="4">
        <v>0.52678902426259966</v>
      </c>
    </row>
    <row r="8918" spans="2:12" x14ac:dyDescent="0.3">
      <c r="B8918" s="3" t="s">
        <v>339</v>
      </c>
      <c r="C8918" s="4">
        <v>2023</v>
      </c>
      <c r="D8918" s="3" t="s">
        <v>1450</v>
      </c>
      <c r="E8918" s="4">
        <v>71887386</v>
      </c>
      <c r="F8918" s="4"/>
      <c r="G8918" s="4">
        <v>71887386</v>
      </c>
      <c r="H8918" s="4">
        <v>1988680</v>
      </c>
      <c r="I8918" s="4">
        <v>71887386</v>
      </c>
      <c r="J8918" s="4"/>
      <c r="K8918" s="3" t="s">
        <v>1451</v>
      </c>
      <c r="L8918" s="4"/>
    </row>
    <row r="8919" spans="2:12" x14ac:dyDescent="0.3">
      <c r="B8919" s="3" t="s">
        <v>339</v>
      </c>
      <c r="C8919" s="4">
        <v>2023</v>
      </c>
      <c r="D8919" s="3" t="s">
        <v>1452</v>
      </c>
      <c r="E8919" s="4">
        <v>13523623</v>
      </c>
      <c r="F8919" s="4">
        <v>6749913</v>
      </c>
      <c r="G8919" s="4">
        <v>6773710</v>
      </c>
      <c r="H8919" s="4">
        <v>0</v>
      </c>
      <c r="I8919" s="4">
        <v>0</v>
      </c>
      <c r="J8919" s="4">
        <v>0</v>
      </c>
      <c r="K8919" s="3" t="s">
        <v>1460</v>
      </c>
      <c r="L8919" s="4">
        <v>0.49912016920317875</v>
      </c>
    </row>
    <row r="8920" spans="2:12" x14ac:dyDescent="0.3">
      <c r="B8920" s="3" t="s">
        <v>339</v>
      </c>
      <c r="C8920" s="4">
        <v>2023</v>
      </c>
      <c r="D8920" s="3" t="s">
        <v>1453</v>
      </c>
      <c r="E8920" s="4">
        <v>16731991</v>
      </c>
      <c r="F8920" s="4">
        <v>10447729</v>
      </c>
      <c r="G8920" s="4">
        <v>6284262</v>
      </c>
      <c r="H8920" s="4">
        <v>1157380</v>
      </c>
      <c r="I8920" s="4">
        <v>0</v>
      </c>
      <c r="J8920" s="4">
        <v>0</v>
      </c>
      <c r="K8920" s="3" t="s">
        <v>1451</v>
      </c>
      <c r="L8920" s="4">
        <v>0.62441636503390419</v>
      </c>
    </row>
    <row r="8921" spans="2:12" x14ac:dyDescent="0.3">
      <c r="B8921" s="3" t="s">
        <v>339</v>
      </c>
      <c r="C8921" s="4">
        <v>2023</v>
      </c>
      <c r="D8921" s="3" t="s">
        <v>1454</v>
      </c>
      <c r="E8921" s="4">
        <v>48470698</v>
      </c>
      <c r="F8921" s="4">
        <v>13492518</v>
      </c>
      <c r="G8921" s="4">
        <v>34978180</v>
      </c>
      <c r="H8921" s="4">
        <v>0</v>
      </c>
      <c r="I8921" s="4">
        <v>0</v>
      </c>
      <c r="J8921" s="4">
        <v>0</v>
      </c>
      <c r="K8921" s="3" t="s">
        <v>1460</v>
      </c>
      <c r="L8921" s="4">
        <v>0.27836442545143458</v>
      </c>
    </row>
    <row r="8922" spans="2:12" x14ac:dyDescent="0.3">
      <c r="B8922" s="3" t="s">
        <v>339</v>
      </c>
      <c r="C8922" s="4">
        <v>2023</v>
      </c>
      <c r="D8922" s="3" t="s">
        <v>1455</v>
      </c>
      <c r="E8922" s="4">
        <v>74222653</v>
      </c>
      <c r="F8922" s="4">
        <v>28165987</v>
      </c>
      <c r="G8922" s="4">
        <v>46056666</v>
      </c>
      <c r="H8922" s="4">
        <v>5001163</v>
      </c>
      <c r="I8922" s="4">
        <v>0</v>
      </c>
      <c r="J8922" s="4">
        <v>0</v>
      </c>
      <c r="K8922" s="3" t="s">
        <v>1460</v>
      </c>
      <c r="L8922" s="4">
        <v>0.37947965831940822</v>
      </c>
    </row>
    <row r="8923" spans="2:12" x14ac:dyDescent="0.3">
      <c r="B8923" s="3" t="s">
        <v>339</v>
      </c>
      <c r="C8923" s="4">
        <v>2023</v>
      </c>
      <c r="D8923" s="3" t="s">
        <v>1456</v>
      </c>
      <c r="E8923" s="4">
        <v>105552612</v>
      </c>
      <c r="F8923" s="4">
        <v>45229179</v>
      </c>
      <c r="G8923" s="4">
        <v>60323433</v>
      </c>
      <c r="H8923" s="4">
        <v>6654853</v>
      </c>
      <c r="I8923" s="4">
        <v>0</v>
      </c>
      <c r="J8923" s="4">
        <v>0</v>
      </c>
      <c r="K8923" s="3" t="s">
        <v>1460</v>
      </c>
      <c r="L8923" s="4">
        <v>0.42849890820323799</v>
      </c>
    </row>
    <row r="8924" spans="2:12" x14ac:dyDescent="0.3">
      <c r="B8924" s="3" t="s">
        <v>339</v>
      </c>
      <c r="C8924" s="4">
        <v>2023</v>
      </c>
      <c r="D8924" s="3" t="s">
        <v>1457</v>
      </c>
      <c r="E8924" s="4">
        <v>75252694</v>
      </c>
      <c r="F8924" s="4">
        <v>24947588</v>
      </c>
      <c r="G8924" s="4">
        <v>50305106</v>
      </c>
      <c r="H8924" s="4">
        <v>3354598</v>
      </c>
      <c r="I8924" s="4">
        <v>0</v>
      </c>
      <c r="J8924" s="4">
        <v>0</v>
      </c>
      <c r="K8924" s="3" t="s">
        <v>1460</v>
      </c>
      <c r="L8924" s="4">
        <v>0.33151754008966111</v>
      </c>
    </row>
    <row r="8925" spans="2:12" x14ac:dyDescent="0.3">
      <c r="B8925" s="3" t="s">
        <v>339</v>
      </c>
      <c r="C8925" s="4">
        <v>2023</v>
      </c>
      <c r="D8925" s="3" t="s">
        <v>1458</v>
      </c>
      <c r="E8925" s="4">
        <v>41241690</v>
      </c>
      <c r="F8925" s="4"/>
      <c r="G8925" s="4">
        <v>41241690</v>
      </c>
      <c r="H8925" s="4">
        <v>15201274</v>
      </c>
      <c r="I8925" s="4">
        <v>41241690</v>
      </c>
      <c r="J8925" s="4"/>
      <c r="K8925" s="3" t="s">
        <v>1451</v>
      </c>
      <c r="L8925" s="4"/>
    </row>
    <row r="8926" spans="2:12" x14ac:dyDescent="0.3">
      <c r="B8926" s="3" t="s">
        <v>339</v>
      </c>
      <c r="C8926" s="4">
        <v>2024</v>
      </c>
      <c r="D8926" s="3" t="s">
        <v>1446</v>
      </c>
      <c r="E8926" s="4">
        <v>74230088</v>
      </c>
      <c r="F8926" s="4">
        <v>23469439</v>
      </c>
      <c r="G8926" s="4">
        <v>50760649</v>
      </c>
      <c r="H8926" s="4">
        <v>17051796</v>
      </c>
      <c r="I8926" s="4">
        <v>79210000</v>
      </c>
      <c r="J8926" s="4">
        <v>1878750</v>
      </c>
      <c r="K8926" s="3" t="s">
        <v>1460</v>
      </c>
      <c r="L8926" s="4">
        <v>0.31617150985999098</v>
      </c>
    </row>
    <row r="8927" spans="2:12" x14ac:dyDescent="0.3">
      <c r="B8927" s="3" t="s">
        <v>339</v>
      </c>
      <c r="C8927" s="4">
        <v>2024</v>
      </c>
      <c r="D8927" s="3" t="s">
        <v>1448</v>
      </c>
      <c r="E8927" s="4">
        <v>19089389</v>
      </c>
      <c r="F8927" s="4">
        <v>6753887</v>
      </c>
      <c r="G8927" s="4">
        <v>12335502</v>
      </c>
      <c r="H8927" s="4">
        <v>484023</v>
      </c>
      <c r="I8927" s="4">
        <v>188280000</v>
      </c>
      <c r="J8927" s="4">
        <v>2559500</v>
      </c>
      <c r="K8927" s="3" t="s">
        <v>1460</v>
      </c>
      <c r="L8927" s="4">
        <v>0.35380320449229674</v>
      </c>
    </row>
    <row r="8928" spans="2:12" x14ac:dyDescent="0.3">
      <c r="B8928" s="3" t="s">
        <v>339</v>
      </c>
      <c r="C8928" s="4">
        <v>2024</v>
      </c>
      <c r="D8928" s="3" t="s">
        <v>1449</v>
      </c>
      <c r="E8928" s="4">
        <v>10928886</v>
      </c>
      <c r="F8928" s="4">
        <v>5701673</v>
      </c>
      <c r="G8928" s="4">
        <v>5227213</v>
      </c>
      <c r="H8928" s="4">
        <v>1595086</v>
      </c>
      <c r="I8928" s="4">
        <v>13400000</v>
      </c>
      <c r="J8928" s="4">
        <v>1014721</v>
      </c>
      <c r="K8928" s="3" t="s">
        <v>1460</v>
      </c>
      <c r="L8928" s="4">
        <v>0.52170669544910619</v>
      </c>
    </row>
    <row r="8929" spans="2:12" x14ac:dyDescent="0.3">
      <c r="B8929" s="3" t="s">
        <v>339</v>
      </c>
      <c r="C8929" s="4">
        <v>2024</v>
      </c>
      <c r="D8929" s="3" t="s">
        <v>1450</v>
      </c>
      <c r="E8929" s="4">
        <v>71656990</v>
      </c>
      <c r="F8929" s="4"/>
      <c r="G8929" s="4">
        <v>71656990</v>
      </c>
      <c r="H8929" s="4">
        <v>0</v>
      </c>
      <c r="I8929" s="4">
        <v>71656990</v>
      </c>
      <c r="J8929" s="4"/>
      <c r="K8929" s="3" t="s">
        <v>1451</v>
      </c>
      <c r="L8929" s="4"/>
    </row>
    <row r="8930" spans="2:12" x14ac:dyDescent="0.3">
      <c r="B8930" s="3" t="s">
        <v>339</v>
      </c>
      <c r="C8930" s="4">
        <v>2024</v>
      </c>
      <c r="D8930" s="3" t="s">
        <v>1452</v>
      </c>
      <c r="E8930" s="4">
        <v>13901597</v>
      </c>
      <c r="F8930" s="4">
        <v>7948452</v>
      </c>
      <c r="G8930" s="4">
        <v>5953145</v>
      </c>
      <c r="H8930" s="4">
        <v>377975</v>
      </c>
      <c r="I8930" s="4">
        <v>10700000</v>
      </c>
      <c r="J8930" s="4">
        <v>190585</v>
      </c>
      <c r="K8930" s="3" t="s">
        <v>1460</v>
      </c>
      <c r="L8930" s="4">
        <v>0.57176538781839237</v>
      </c>
    </row>
    <row r="8931" spans="2:12" x14ac:dyDescent="0.3">
      <c r="B8931" s="3" t="s">
        <v>339</v>
      </c>
      <c r="C8931" s="4">
        <v>2024</v>
      </c>
      <c r="D8931" s="3" t="s">
        <v>1453</v>
      </c>
      <c r="E8931" s="4">
        <v>17068907</v>
      </c>
      <c r="F8931" s="4">
        <v>11699381</v>
      </c>
      <c r="G8931" s="4">
        <v>5369526</v>
      </c>
      <c r="H8931" s="4">
        <v>471230</v>
      </c>
      <c r="I8931" s="4">
        <v>0</v>
      </c>
      <c r="J8931" s="4">
        <v>0</v>
      </c>
      <c r="K8931" s="3" t="s">
        <v>1451</v>
      </c>
      <c r="L8931" s="4">
        <v>0.68542063062385894</v>
      </c>
    </row>
    <row r="8932" spans="2:12" x14ac:dyDescent="0.3">
      <c r="B8932" s="3" t="s">
        <v>339</v>
      </c>
      <c r="C8932" s="4">
        <v>2024</v>
      </c>
      <c r="D8932" s="3" t="s">
        <v>1454</v>
      </c>
      <c r="E8932" s="4">
        <v>58795676</v>
      </c>
      <c r="F8932" s="4">
        <v>14785580</v>
      </c>
      <c r="G8932" s="4">
        <v>44010096</v>
      </c>
      <c r="H8932" s="4">
        <v>10324978</v>
      </c>
      <c r="I8932" s="4">
        <v>4560000</v>
      </c>
      <c r="J8932" s="4">
        <v>175990</v>
      </c>
      <c r="K8932" s="3" t="s">
        <v>1460</v>
      </c>
      <c r="L8932" s="4">
        <v>0.25147393491997611</v>
      </c>
    </row>
    <row r="8933" spans="2:12" x14ac:dyDescent="0.3">
      <c r="B8933" s="3" t="s">
        <v>339</v>
      </c>
      <c r="C8933" s="4">
        <v>2024</v>
      </c>
      <c r="D8933" s="3" t="s">
        <v>1455</v>
      </c>
      <c r="E8933" s="4">
        <v>84478795</v>
      </c>
      <c r="F8933" s="4">
        <v>29851407</v>
      </c>
      <c r="G8933" s="4">
        <v>54627388</v>
      </c>
      <c r="H8933" s="4">
        <v>10256143</v>
      </c>
      <c r="I8933" s="4">
        <v>222436227</v>
      </c>
      <c r="J8933" s="4">
        <v>4139588</v>
      </c>
      <c r="K8933" s="3" t="s">
        <v>1460</v>
      </c>
      <c r="L8933" s="4">
        <v>0.35335976323999413</v>
      </c>
    </row>
    <row r="8934" spans="2:12" x14ac:dyDescent="0.3">
      <c r="B8934" s="3" t="s">
        <v>339</v>
      </c>
      <c r="C8934" s="4">
        <v>2024</v>
      </c>
      <c r="D8934" s="3" t="s">
        <v>1456</v>
      </c>
      <c r="E8934" s="4">
        <v>124548551</v>
      </c>
      <c r="F8934" s="4">
        <v>48458028</v>
      </c>
      <c r="G8934" s="4">
        <v>76090523</v>
      </c>
      <c r="H8934" s="4">
        <v>19073609</v>
      </c>
      <c r="I8934" s="4">
        <v>187365852</v>
      </c>
      <c r="J8934" s="4">
        <v>3299596</v>
      </c>
      <c r="K8934" s="3" t="s">
        <v>1460</v>
      </c>
      <c r="L8934" s="4">
        <v>0.38906938387424517</v>
      </c>
    </row>
    <row r="8935" spans="2:12" x14ac:dyDescent="0.3">
      <c r="B8935" s="3" t="s">
        <v>339</v>
      </c>
      <c r="C8935" s="4">
        <v>2024</v>
      </c>
      <c r="D8935" s="3" t="s">
        <v>1457</v>
      </c>
      <c r="E8935" s="4">
        <v>79660174</v>
      </c>
      <c r="F8935" s="4">
        <v>26333278</v>
      </c>
      <c r="G8935" s="4">
        <v>53326896</v>
      </c>
      <c r="H8935" s="4">
        <v>4407480</v>
      </c>
      <c r="I8935" s="4">
        <v>173460000</v>
      </c>
      <c r="J8935" s="4">
        <v>2905063</v>
      </c>
      <c r="K8935" s="3" t="s">
        <v>1460</v>
      </c>
      <c r="L8935" s="4">
        <v>0.33057017927176507</v>
      </c>
    </row>
    <row r="8936" spans="2:12" x14ac:dyDescent="0.3">
      <c r="B8936" s="3" t="s">
        <v>339</v>
      </c>
      <c r="C8936" s="4">
        <v>2024</v>
      </c>
      <c r="D8936" s="3" t="s">
        <v>1458</v>
      </c>
      <c r="E8936" s="4">
        <v>46016635</v>
      </c>
      <c r="F8936" s="4"/>
      <c r="G8936" s="4">
        <v>46016635</v>
      </c>
      <c r="H8936" s="4">
        <v>4774946</v>
      </c>
      <c r="I8936" s="4">
        <v>46016635</v>
      </c>
      <c r="J8936" s="4"/>
      <c r="K8936" s="3" t="s">
        <v>1451</v>
      </c>
      <c r="L8936" s="4"/>
    </row>
    <row r="8937" spans="2:12" x14ac:dyDescent="0.3">
      <c r="B8937" s="3" t="s">
        <v>341</v>
      </c>
      <c r="C8937" s="4">
        <v>2019</v>
      </c>
      <c r="D8937" s="3" t="s">
        <v>1446</v>
      </c>
      <c r="E8937" s="4">
        <v>4700115</v>
      </c>
      <c r="F8937" s="4">
        <v>2557156</v>
      </c>
      <c r="G8937" s="4">
        <v>2142959</v>
      </c>
      <c r="H8937" s="4">
        <v>0</v>
      </c>
      <c r="I8937" s="4">
        <v>0</v>
      </c>
      <c r="J8937" s="4">
        <v>0</v>
      </c>
      <c r="K8937" s="3" t="s">
        <v>1447</v>
      </c>
      <c r="L8937" s="4">
        <v>0.54406243251494912</v>
      </c>
    </row>
    <row r="8938" spans="2:12" x14ac:dyDescent="0.3">
      <c r="B8938" s="3" t="s">
        <v>341</v>
      </c>
      <c r="C8938" s="4">
        <v>2019</v>
      </c>
      <c r="D8938" s="3" t="s">
        <v>1448</v>
      </c>
      <c r="E8938" s="4">
        <v>602404</v>
      </c>
      <c r="F8938" s="4">
        <v>172793</v>
      </c>
      <c r="G8938" s="4">
        <v>429611</v>
      </c>
      <c r="H8938" s="4">
        <v>0</v>
      </c>
      <c r="I8938" s="4">
        <v>0</v>
      </c>
      <c r="J8938" s="4">
        <v>0</v>
      </c>
      <c r="K8938" s="3" t="s">
        <v>1447</v>
      </c>
      <c r="L8938" s="4">
        <v>0.28683906481364668</v>
      </c>
    </row>
    <row r="8939" spans="2:12" x14ac:dyDescent="0.3">
      <c r="B8939" s="3" t="s">
        <v>341</v>
      </c>
      <c r="C8939" s="4">
        <v>2019</v>
      </c>
      <c r="D8939" s="3" t="s">
        <v>1449</v>
      </c>
      <c r="E8939" s="4">
        <v>2746711</v>
      </c>
      <c r="F8939" s="4">
        <v>1440353</v>
      </c>
      <c r="G8939" s="4">
        <v>1306358</v>
      </c>
      <c r="H8939" s="4">
        <v>647177</v>
      </c>
      <c r="I8939" s="4">
        <v>0</v>
      </c>
      <c r="J8939" s="4">
        <v>0</v>
      </c>
      <c r="K8939" s="3" t="s">
        <v>1447</v>
      </c>
      <c r="L8939" s="4">
        <v>0.52439189998510949</v>
      </c>
    </row>
    <row r="8940" spans="2:12" x14ac:dyDescent="0.3">
      <c r="B8940" s="3" t="s">
        <v>341</v>
      </c>
      <c r="C8940" s="4">
        <v>2019</v>
      </c>
      <c r="D8940" s="3" t="s">
        <v>1450</v>
      </c>
      <c r="E8940" s="4">
        <v>1191434</v>
      </c>
      <c r="F8940" s="4"/>
      <c r="G8940" s="4">
        <v>1191434</v>
      </c>
      <c r="H8940" s="4">
        <v>0</v>
      </c>
      <c r="I8940" s="4">
        <v>1191434</v>
      </c>
      <c r="J8940" s="4"/>
      <c r="K8940" s="3" t="s">
        <v>1451</v>
      </c>
      <c r="L8940" s="4"/>
    </row>
    <row r="8941" spans="2:12" x14ac:dyDescent="0.3">
      <c r="B8941" s="3" t="s">
        <v>341</v>
      </c>
      <c r="C8941" s="4">
        <v>2019</v>
      </c>
      <c r="D8941" s="3" t="s">
        <v>1452</v>
      </c>
      <c r="E8941" s="4">
        <v>0</v>
      </c>
      <c r="F8941" s="4">
        <v>0</v>
      </c>
      <c r="G8941" s="4">
        <v>0</v>
      </c>
      <c r="H8941" s="4">
        <v>0</v>
      </c>
      <c r="I8941" s="4">
        <v>0</v>
      </c>
      <c r="J8941" s="4">
        <v>0</v>
      </c>
      <c r="K8941" s="3" t="s">
        <v>1451</v>
      </c>
      <c r="L8941" s="4"/>
    </row>
    <row r="8942" spans="2:12" x14ac:dyDescent="0.3">
      <c r="B8942" s="3" t="s">
        <v>341</v>
      </c>
      <c r="C8942" s="4">
        <v>2019</v>
      </c>
      <c r="D8942" s="3" t="s">
        <v>1453</v>
      </c>
      <c r="E8942" s="4">
        <v>973148</v>
      </c>
      <c r="F8942" s="4">
        <v>534852</v>
      </c>
      <c r="G8942" s="4">
        <v>438296</v>
      </c>
      <c r="H8942" s="4">
        <v>100639</v>
      </c>
      <c r="I8942" s="4">
        <v>0</v>
      </c>
      <c r="J8942" s="4">
        <v>0</v>
      </c>
      <c r="K8942" s="3" t="s">
        <v>1451</v>
      </c>
      <c r="L8942" s="4">
        <v>0.54961013124416846</v>
      </c>
    </row>
    <row r="8943" spans="2:12" x14ac:dyDescent="0.3">
      <c r="B8943" s="3" t="s">
        <v>341</v>
      </c>
      <c r="C8943" s="4">
        <v>2019</v>
      </c>
      <c r="D8943" s="3" t="s">
        <v>1454</v>
      </c>
      <c r="E8943" s="4">
        <v>2197837</v>
      </c>
      <c r="F8943" s="4">
        <v>1106714</v>
      </c>
      <c r="G8943" s="4">
        <v>1091123</v>
      </c>
      <c r="H8943" s="4">
        <v>0</v>
      </c>
      <c r="I8943" s="4">
        <v>0</v>
      </c>
      <c r="J8943" s="4">
        <v>0</v>
      </c>
      <c r="K8943" s="3" t="s">
        <v>1447</v>
      </c>
      <c r="L8943" s="4">
        <v>0.50354689633489658</v>
      </c>
    </row>
    <row r="8944" spans="2:12" x14ac:dyDescent="0.3">
      <c r="B8944" s="3" t="s">
        <v>341</v>
      </c>
      <c r="C8944" s="4">
        <v>2019</v>
      </c>
      <c r="D8944" s="3" t="s">
        <v>1455</v>
      </c>
      <c r="E8944" s="4">
        <v>303057</v>
      </c>
      <c r="F8944" s="4">
        <v>294586</v>
      </c>
      <c r="G8944" s="4">
        <v>8471</v>
      </c>
      <c r="H8944" s="4">
        <v>0</v>
      </c>
      <c r="I8944" s="4">
        <v>0</v>
      </c>
      <c r="J8944" s="4">
        <v>0</v>
      </c>
      <c r="K8944" s="3" t="s">
        <v>1447</v>
      </c>
      <c r="L8944" s="4">
        <v>0.97204816255687876</v>
      </c>
    </row>
    <row r="8945" spans="2:12" x14ac:dyDescent="0.3">
      <c r="B8945" s="3" t="s">
        <v>341</v>
      </c>
      <c r="C8945" s="4">
        <v>2019</v>
      </c>
      <c r="D8945" s="3" t="s">
        <v>1456</v>
      </c>
      <c r="E8945" s="4">
        <v>5388989</v>
      </c>
      <c r="F8945" s="4">
        <v>1904832</v>
      </c>
      <c r="G8945" s="4">
        <v>3484157</v>
      </c>
      <c r="H8945" s="4">
        <v>400799</v>
      </c>
      <c r="I8945" s="4">
        <v>0</v>
      </c>
      <c r="J8945" s="4">
        <v>0</v>
      </c>
      <c r="K8945" s="3" t="s">
        <v>1447</v>
      </c>
      <c r="L8945" s="4">
        <v>0.35346741290434996</v>
      </c>
    </row>
    <row r="8946" spans="2:12" x14ac:dyDescent="0.3">
      <c r="B8946" s="3" t="s">
        <v>341</v>
      </c>
      <c r="C8946" s="4">
        <v>2019</v>
      </c>
      <c r="D8946" s="3" t="s">
        <v>1457</v>
      </c>
      <c r="E8946" s="4">
        <v>372674</v>
      </c>
      <c r="F8946" s="4">
        <v>367615</v>
      </c>
      <c r="G8946" s="4">
        <v>5059</v>
      </c>
      <c r="H8946" s="4">
        <v>0</v>
      </c>
      <c r="I8946" s="4">
        <v>0</v>
      </c>
      <c r="J8946" s="4">
        <v>0</v>
      </c>
      <c r="K8946" s="3" t="s">
        <v>1447</v>
      </c>
      <c r="L8946" s="4">
        <v>0.9864251329580277</v>
      </c>
    </row>
    <row r="8947" spans="2:12" x14ac:dyDescent="0.3">
      <c r="B8947" s="3" t="s">
        <v>341</v>
      </c>
      <c r="C8947" s="4">
        <v>2019</v>
      </c>
      <c r="D8947" s="3" t="s">
        <v>1458</v>
      </c>
      <c r="E8947" s="4">
        <v>322550</v>
      </c>
      <c r="F8947" s="4"/>
      <c r="G8947" s="4">
        <v>322550</v>
      </c>
      <c r="H8947" s="4">
        <v>245574</v>
      </c>
      <c r="I8947" s="4">
        <v>322550</v>
      </c>
      <c r="J8947" s="4"/>
      <c r="K8947" s="3" t="s">
        <v>1451</v>
      </c>
      <c r="L8947" s="4"/>
    </row>
    <row r="8948" spans="2:12" x14ac:dyDescent="0.3">
      <c r="B8948" s="3" t="s">
        <v>341</v>
      </c>
      <c r="C8948" s="4">
        <v>2020</v>
      </c>
      <c r="D8948" s="3" t="s">
        <v>1446</v>
      </c>
      <c r="E8948" s="4">
        <v>4751063</v>
      </c>
      <c r="F8948" s="4">
        <v>2654404</v>
      </c>
      <c r="G8948" s="4">
        <v>2096659</v>
      </c>
      <c r="H8948" s="4">
        <v>50948</v>
      </c>
      <c r="I8948" s="4">
        <v>0</v>
      </c>
      <c r="J8948" s="4">
        <v>0</v>
      </c>
      <c r="K8948" s="3" t="s">
        <v>1447</v>
      </c>
      <c r="L8948" s="4">
        <v>0.55869686425964038</v>
      </c>
    </row>
    <row r="8949" spans="2:12" x14ac:dyDescent="0.3">
      <c r="B8949" s="3" t="s">
        <v>341</v>
      </c>
      <c r="C8949" s="4">
        <v>2020</v>
      </c>
      <c r="D8949" s="3" t="s">
        <v>1448</v>
      </c>
      <c r="E8949" s="4">
        <v>602404</v>
      </c>
      <c r="F8949" s="4">
        <v>187162</v>
      </c>
      <c r="G8949" s="4">
        <v>415242</v>
      </c>
      <c r="H8949" s="4">
        <v>0</v>
      </c>
      <c r="I8949" s="4">
        <v>0</v>
      </c>
      <c r="J8949" s="4">
        <v>0</v>
      </c>
      <c r="K8949" s="3" t="s">
        <v>1447</v>
      </c>
      <c r="L8949" s="4">
        <v>0.31069182807551077</v>
      </c>
    </row>
    <row r="8950" spans="2:12" x14ac:dyDescent="0.3">
      <c r="B8950" s="3" t="s">
        <v>341</v>
      </c>
      <c r="C8950" s="4">
        <v>2020</v>
      </c>
      <c r="D8950" s="3" t="s">
        <v>1449</v>
      </c>
      <c r="E8950" s="4">
        <v>2656417</v>
      </c>
      <c r="F8950" s="4">
        <v>1504787</v>
      </c>
      <c r="G8950" s="4">
        <v>1151630</v>
      </c>
      <c r="H8950" s="4">
        <v>98704</v>
      </c>
      <c r="I8950" s="4">
        <v>0</v>
      </c>
      <c r="J8950" s="4">
        <v>0</v>
      </c>
      <c r="K8950" s="3" t="s">
        <v>1447</v>
      </c>
      <c r="L8950" s="4">
        <v>0.56647243260376667</v>
      </c>
    </row>
    <row r="8951" spans="2:12" x14ac:dyDescent="0.3">
      <c r="B8951" s="3" t="s">
        <v>341</v>
      </c>
      <c r="C8951" s="4">
        <v>2020</v>
      </c>
      <c r="D8951" s="3" t="s">
        <v>1450</v>
      </c>
      <c r="E8951" s="4">
        <v>1180391</v>
      </c>
      <c r="F8951" s="4"/>
      <c r="G8951" s="4">
        <v>1180391</v>
      </c>
      <c r="H8951" s="4">
        <v>0</v>
      </c>
      <c r="I8951" s="4">
        <v>1180391</v>
      </c>
      <c r="J8951" s="4"/>
      <c r="K8951" s="3" t="s">
        <v>1451</v>
      </c>
      <c r="L8951" s="4"/>
    </row>
    <row r="8952" spans="2:12" x14ac:dyDescent="0.3">
      <c r="B8952" s="3" t="s">
        <v>341</v>
      </c>
      <c r="C8952" s="4">
        <v>2020</v>
      </c>
      <c r="D8952" s="3" t="s">
        <v>1452</v>
      </c>
      <c r="E8952" s="4">
        <v>0</v>
      </c>
      <c r="F8952" s="4">
        <v>0</v>
      </c>
      <c r="G8952" s="4">
        <v>0</v>
      </c>
      <c r="H8952" s="4">
        <v>0</v>
      </c>
      <c r="I8952" s="4">
        <v>0</v>
      </c>
      <c r="J8952" s="4">
        <v>0</v>
      </c>
      <c r="K8952" s="3" t="s">
        <v>1447</v>
      </c>
      <c r="L8952" s="4"/>
    </row>
    <row r="8953" spans="2:12" x14ac:dyDescent="0.3">
      <c r="B8953" s="3" t="s">
        <v>341</v>
      </c>
      <c r="C8953" s="4">
        <v>2020</v>
      </c>
      <c r="D8953" s="3" t="s">
        <v>1453</v>
      </c>
      <c r="E8953" s="4">
        <v>1079838</v>
      </c>
      <c r="F8953" s="4">
        <v>621461</v>
      </c>
      <c r="G8953" s="4">
        <v>458377</v>
      </c>
      <c r="H8953" s="4">
        <v>106690</v>
      </c>
      <c r="I8953" s="4">
        <v>0</v>
      </c>
      <c r="J8953" s="4">
        <v>0</v>
      </c>
      <c r="K8953" s="3" t="s">
        <v>1451</v>
      </c>
      <c r="L8953" s="4">
        <v>0.57551317882867614</v>
      </c>
    </row>
    <row r="8954" spans="2:12" x14ac:dyDescent="0.3">
      <c r="B8954" s="3" t="s">
        <v>341</v>
      </c>
      <c r="C8954" s="4">
        <v>2020</v>
      </c>
      <c r="D8954" s="3" t="s">
        <v>1454</v>
      </c>
      <c r="E8954" s="4">
        <v>2236276</v>
      </c>
      <c r="F8954" s="4">
        <v>1138349</v>
      </c>
      <c r="G8954" s="4">
        <v>1097927</v>
      </c>
      <c r="H8954" s="4">
        <v>30438</v>
      </c>
      <c r="I8954" s="4">
        <v>0</v>
      </c>
      <c r="J8954" s="4">
        <v>0</v>
      </c>
      <c r="K8954" s="3" t="s">
        <v>1447</v>
      </c>
      <c r="L8954" s="4">
        <v>0.50903779318831843</v>
      </c>
    </row>
    <row r="8955" spans="2:12" x14ac:dyDescent="0.3">
      <c r="B8955" s="3" t="s">
        <v>341</v>
      </c>
      <c r="C8955" s="4">
        <v>2020</v>
      </c>
      <c r="D8955" s="3" t="s">
        <v>1455</v>
      </c>
      <c r="E8955" s="4">
        <v>303058</v>
      </c>
      <c r="F8955" s="4">
        <v>296700</v>
      </c>
      <c r="G8955" s="4">
        <v>6358</v>
      </c>
      <c r="H8955" s="4">
        <v>0</v>
      </c>
      <c r="I8955" s="4">
        <v>0</v>
      </c>
      <c r="J8955" s="4">
        <v>0</v>
      </c>
      <c r="K8955" s="3" t="s">
        <v>1447</v>
      </c>
      <c r="L8955" s="4">
        <v>0.97902051752469821</v>
      </c>
    </row>
    <row r="8956" spans="2:12" x14ac:dyDescent="0.3">
      <c r="B8956" s="3" t="s">
        <v>341</v>
      </c>
      <c r="C8956" s="4">
        <v>2020</v>
      </c>
      <c r="D8956" s="3" t="s">
        <v>1456</v>
      </c>
      <c r="E8956" s="4">
        <v>5427161</v>
      </c>
      <c r="F8956" s="4">
        <v>2016816</v>
      </c>
      <c r="G8956" s="4">
        <v>3410345</v>
      </c>
      <c r="H8956" s="4">
        <v>38173</v>
      </c>
      <c r="I8956" s="4">
        <v>0</v>
      </c>
      <c r="J8956" s="4">
        <v>0</v>
      </c>
      <c r="K8956" s="3" t="s">
        <v>1447</v>
      </c>
      <c r="L8956" s="4">
        <v>0.37161528836163144</v>
      </c>
    </row>
    <row r="8957" spans="2:12" x14ac:dyDescent="0.3">
      <c r="B8957" s="3" t="s">
        <v>341</v>
      </c>
      <c r="C8957" s="4">
        <v>2020</v>
      </c>
      <c r="D8957" s="3" t="s">
        <v>1457</v>
      </c>
      <c r="E8957" s="4">
        <v>4257016</v>
      </c>
      <c r="F8957" s="4">
        <v>446146</v>
      </c>
      <c r="G8957" s="4">
        <v>3810870</v>
      </c>
      <c r="H8957" s="4">
        <v>3575899</v>
      </c>
      <c r="I8957" s="4">
        <v>0</v>
      </c>
      <c r="J8957" s="4">
        <v>0</v>
      </c>
      <c r="K8957" s="3" t="s">
        <v>1447</v>
      </c>
      <c r="L8957" s="4">
        <v>0.10480251894754447</v>
      </c>
    </row>
    <row r="8958" spans="2:12" x14ac:dyDescent="0.3">
      <c r="B8958" s="3" t="s">
        <v>341</v>
      </c>
      <c r="C8958" s="4">
        <v>2020</v>
      </c>
      <c r="D8958" s="3" t="s">
        <v>1458</v>
      </c>
      <c r="E8958" s="4">
        <v>0</v>
      </c>
      <c r="F8958" s="4"/>
      <c r="G8958" s="4">
        <v>0</v>
      </c>
      <c r="H8958" s="4">
        <v>0</v>
      </c>
      <c r="I8958" s="4">
        <v>0</v>
      </c>
      <c r="J8958" s="4"/>
      <c r="K8958" s="3" t="s">
        <v>1451</v>
      </c>
      <c r="L8958" s="4"/>
    </row>
    <row r="8959" spans="2:12" x14ac:dyDescent="0.3">
      <c r="B8959" s="3" t="s">
        <v>341</v>
      </c>
      <c r="C8959" s="4">
        <v>2021</v>
      </c>
      <c r="D8959" s="3" t="s">
        <v>1446</v>
      </c>
      <c r="E8959" s="4">
        <v>4785367</v>
      </c>
      <c r="F8959" s="4">
        <v>2753367</v>
      </c>
      <c r="G8959" s="4">
        <v>2032000</v>
      </c>
      <c r="H8959" s="4">
        <v>34304</v>
      </c>
      <c r="I8959" s="4">
        <v>0</v>
      </c>
      <c r="J8959" s="4">
        <v>0</v>
      </c>
      <c r="K8959" s="3" t="s">
        <v>1447</v>
      </c>
      <c r="L8959" s="4">
        <v>0.57537217103724747</v>
      </c>
    </row>
    <row r="8960" spans="2:12" x14ac:dyDescent="0.3">
      <c r="B8960" s="3" t="s">
        <v>341</v>
      </c>
      <c r="C8960" s="4">
        <v>2021</v>
      </c>
      <c r="D8960" s="3" t="s">
        <v>1448</v>
      </c>
      <c r="E8960" s="4">
        <v>634799</v>
      </c>
      <c r="F8960" s="4">
        <v>203151</v>
      </c>
      <c r="G8960" s="4">
        <v>431648</v>
      </c>
      <c r="H8960" s="4">
        <v>32394</v>
      </c>
      <c r="I8960" s="4">
        <v>0</v>
      </c>
      <c r="J8960" s="4">
        <v>0</v>
      </c>
      <c r="K8960" s="3" t="s">
        <v>1447</v>
      </c>
      <c r="L8960" s="4">
        <v>0.32002413362339888</v>
      </c>
    </row>
    <row r="8961" spans="2:12" x14ac:dyDescent="0.3">
      <c r="B8961" s="3" t="s">
        <v>341</v>
      </c>
      <c r="C8961" s="4">
        <v>2021</v>
      </c>
      <c r="D8961" s="3" t="s">
        <v>1449</v>
      </c>
      <c r="E8961" s="4">
        <v>2939282</v>
      </c>
      <c r="F8961" s="4">
        <v>1517523</v>
      </c>
      <c r="G8961" s="4">
        <v>1421759</v>
      </c>
      <c r="H8961" s="4">
        <v>455032</v>
      </c>
      <c r="I8961" s="4">
        <v>0</v>
      </c>
      <c r="J8961" s="4">
        <v>0</v>
      </c>
      <c r="K8961" s="3" t="s">
        <v>1447</v>
      </c>
      <c r="L8961" s="4">
        <v>0.51629037295502778</v>
      </c>
    </row>
    <row r="8962" spans="2:12" x14ac:dyDescent="0.3">
      <c r="B8962" s="3" t="s">
        <v>341</v>
      </c>
      <c r="C8962" s="4">
        <v>2021</v>
      </c>
      <c r="D8962" s="3" t="s">
        <v>1450</v>
      </c>
      <c r="E8962" s="4">
        <v>1134370</v>
      </c>
      <c r="F8962" s="4"/>
      <c r="G8962" s="4">
        <v>1134370</v>
      </c>
      <c r="H8962" s="4">
        <v>0</v>
      </c>
      <c r="I8962" s="4">
        <v>1134370</v>
      </c>
      <c r="J8962" s="4"/>
      <c r="K8962" s="3" t="s">
        <v>1451</v>
      </c>
      <c r="L8962" s="4"/>
    </row>
    <row r="8963" spans="2:12" x14ac:dyDescent="0.3">
      <c r="B8963" s="3" t="s">
        <v>341</v>
      </c>
      <c r="C8963" s="4">
        <v>2021</v>
      </c>
      <c r="D8963" s="3" t="s">
        <v>1452</v>
      </c>
      <c r="E8963" s="4">
        <v>0</v>
      </c>
      <c r="F8963" s="4">
        <v>0</v>
      </c>
      <c r="G8963" s="4">
        <v>0</v>
      </c>
      <c r="H8963" s="4">
        <v>0</v>
      </c>
      <c r="I8963" s="4">
        <v>0</v>
      </c>
      <c r="J8963" s="4">
        <v>0</v>
      </c>
      <c r="K8963" s="3" t="s">
        <v>1447</v>
      </c>
      <c r="L8963" s="4"/>
    </row>
    <row r="8964" spans="2:12" x14ac:dyDescent="0.3">
      <c r="B8964" s="3" t="s">
        <v>341</v>
      </c>
      <c r="C8964" s="4">
        <v>2021</v>
      </c>
      <c r="D8964" s="3" t="s">
        <v>1453</v>
      </c>
      <c r="E8964" s="4">
        <v>1148797</v>
      </c>
      <c r="F8964" s="4">
        <v>709603</v>
      </c>
      <c r="G8964" s="4">
        <v>439194</v>
      </c>
      <c r="H8964" s="4">
        <v>68959</v>
      </c>
      <c r="I8964" s="4">
        <v>0</v>
      </c>
      <c r="J8964" s="4">
        <v>0</v>
      </c>
      <c r="K8964" s="3" t="s">
        <v>1451</v>
      </c>
      <c r="L8964" s="4">
        <v>0.61769224675900092</v>
      </c>
    </row>
    <row r="8965" spans="2:12" x14ac:dyDescent="0.3">
      <c r="B8965" s="3" t="s">
        <v>341</v>
      </c>
      <c r="C8965" s="4">
        <v>2021</v>
      </c>
      <c r="D8965" s="3" t="s">
        <v>1454</v>
      </c>
      <c r="E8965" s="4">
        <v>2439167</v>
      </c>
      <c r="F8965" s="4">
        <v>1189478</v>
      </c>
      <c r="G8965" s="4">
        <v>1249689</v>
      </c>
      <c r="H8965" s="4">
        <v>202892</v>
      </c>
      <c r="I8965" s="4">
        <v>0</v>
      </c>
      <c r="J8965" s="4">
        <v>0</v>
      </c>
      <c r="K8965" s="3" t="s">
        <v>1447</v>
      </c>
      <c r="L8965" s="4">
        <v>0.48765746666792392</v>
      </c>
    </row>
    <row r="8966" spans="2:12" x14ac:dyDescent="0.3">
      <c r="B8966" s="3" t="s">
        <v>341</v>
      </c>
      <c r="C8966" s="4">
        <v>2021</v>
      </c>
      <c r="D8966" s="3" t="s">
        <v>1455</v>
      </c>
      <c r="E8966" s="4">
        <v>303057</v>
      </c>
      <c r="F8966" s="4">
        <v>298814</v>
      </c>
      <c r="G8966" s="4">
        <v>4243</v>
      </c>
      <c r="H8966" s="4">
        <v>0</v>
      </c>
      <c r="I8966" s="4">
        <v>0</v>
      </c>
      <c r="J8966" s="4">
        <v>0</v>
      </c>
      <c r="K8966" s="3" t="s">
        <v>1447</v>
      </c>
      <c r="L8966" s="4">
        <v>0.98599933345872226</v>
      </c>
    </row>
    <row r="8967" spans="2:12" x14ac:dyDescent="0.3">
      <c r="B8967" s="3" t="s">
        <v>341</v>
      </c>
      <c r="C8967" s="4">
        <v>2021</v>
      </c>
      <c r="D8967" s="3" t="s">
        <v>1456</v>
      </c>
      <c r="E8967" s="4">
        <v>5663532</v>
      </c>
      <c r="F8967" s="4">
        <v>2135543</v>
      </c>
      <c r="G8967" s="4">
        <v>3527989</v>
      </c>
      <c r="H8967" s="4">
        <v>236371</v>
      </c>
      <c r="I8967" s="4">
        <v>0</v>
      </c>
      <c r="J8967" s="4">
        <v>0</v>
      </c>
      <c r="K8967" s="3" t="s">
        <v>1447</v>
      </c>
      <c r="L8967" s="4">
        <v>0.37706911517406455</v>
      </c>
    </row>
    <row r="8968" spans="2:12" x14ac:dyDescent="0.3">
      <c r="B8968" s="3" t="s">
        <v>341</v>
      </c>
      <c r="C8968" s="4">
        <v>2021</v>
      </c>
      <c r="D8968" s="3" t="s">
        <v>1457</v>
      </c>
      <c r="E8968" s="4">
        <v>4875879</v>
      </c>
      <c r="F8968" s="4">
        <v>537052</v>
      </c>
      <c r="G8968" s="4">
        <v>4338827</v>
      </c>
      <c r="H8968" s="4">
        <v>618863</v>
      </c>
      <c r="I8968" s="4">
        <v>0</v>
      </c>
      <c r="J8968" s="4">
        <v>0</v>
      </c>
      <c r="K8968" s="3" t="s">
        <v>1447</v>
      </c>
      <c r="L8968" s="4">
        <v>0.11014465289232978</v>
      </c>
    </row>
    <row r="8969" spans="2:12" x14ac:dyDescent="0.3">
      <c r="B8969" s="3" t="s">
        <v>341</v>
      </c>
      <c r="C8969" s="4">
        <v>2021</v>
      </c>
      <c r="D8969" s="3" t="s">
        <v>1458</v>
      </c>
      <c r="E8969" s="4">
        <v>0</v>
      </c>
      <c r="F8969" s="4"/>
      <c r="G8969" s="4">
        <v>0</v>
      </c>
      <c r="H8969" s="4">
        <v>0</v>
      </c>
      <c r="I8969" s="4">
        <v>0</v>
      </c>
      <c r="J8969" s="4"/>
      <c r="K8969" s="3" t="s">
        <v>1451</v>
      </c>
      <c r="L8969" s="4"/>
    </row>
    <row r="8970" spans="2:12" x14ac:dyDescent="0.3">
      <c r="B8970" s="3" t="s">
        <v>341</v>
      </c>
      <c r="C8970" s="4">
        <v>2022</v>
      </c>
      <c r="D8970" s="3" t="s">
        <v>1446</v>
      </c>
      <c r="E8970" s="4">
        <v>5568558</v>
      </c>
      <c r="F8970" s="4">
        <v>2870235</v>
      </c>
      <c r="G8970" s="4">
        <v>2698323</v>
      </c>
      <c r="H8970" s="4">
        <v>783191</v>
      </c>
      <c r="I8970" s="4">
        <v>0</v>
      </c>
      <c r="J8970" s="4">
        <v>0</v>
      </c>
      <c r="K8970" s="3" t="s">
        <v>1447</v>
      </c>
      <c r="L8970" s="4">
        <v>0.51543595307797818</v>
      </c>
    </row>
    <row r="8971" spans="2:12" x14ac:dyDescent="0.3">
      <c r="B8971" s="3" t="s">
        <v>341</v>
      </c>
      <c r="C8971" s="4">
        <v>2022</v>
      </c>
      <c r="D8971" s="3" t="s">
        <v>1448</v>
      </c>
      <c r="E8971" s="4">
        <v>634799</v>
      </c>
      <c r="F8971" s="4">
        <v>219140</v>
      </c>
      <c r="G8971" s="4">
        <v>415659</v>
      </c>
      <c r="H8971" s="4">
        <v>0</v>
      </c>
      <c r="I8971" s="4">
        <v>0</v>
      </c>
      <c r="J8971" s="4">
        <v>0</v>
      </c>
      <c r="K8971" s="3" t="s">
        <v>1447</v>
      </c>
      <c r="L8971" s="4">
        <v>0.34521163391876797</v>
      </c>
    </row>
    <row r="8972" spans="2:12" x14ac:dyDescent="0.3">
      <c r="B8972" s="3" t="s">
        <v>341</v>
      </c>
      <c r="C8972" s="4">
        <v>2022</v>
      </c>
      <c r="D8972" s="3" t="s">
        <v>1449</v>
      </c>
      <c r="E8972" s="4">
        <v>3425311</v>
      </c>
      <c r="F8972" s="4">
        <v>1735696</v>
      </c>
      <c r="G8972" s="4">
        <v>1689615</v>
      </c>
      <c r="H8972" s="4">
        <v>536132</v>
      </c>
      <c r="I8972" s="4">
        <v>0</v>
      </c>
      <c r="J8972" s="4">
        <v>0</v>
      </c>
      <c r="K8972" s="3" t="s">
        <v>1447</v>
      </c>
      <c r="L8972" s="4">
        <v>0.5067265424949734</v>
      </c>
    </row>
    <row r="8973" spans="2:12" x14ac:dyDescent="0.3">
      <c r="B8973" s="3" t="s">
        <v>341</v>
      </c>
      <c r="C8973" s="4">
        <v>2022</v>
      </c>
      <c r="D8973" s="3" t="s">
        <v>1450</v>
      </c>
      <c r="E8973" s="4">
        <v>1133958</v>
      </c>
      <c r="F8973" s="4"/>
      <c r="G8973" s="4">
        <v>1133958</v>
      </c>
      <c r="H8973" s="4">
        <v>0</v>
      </c>
      <c r="I8973" s="4">
        <v>1133958</v>
      </c>
      <c r="J8973" s="4"/>
      <c r="K8973" s="3" t="s">
        <v>1451</v>
      </c>
      <c r="L8973" s="4"/>
    </row>
    <row r="8974" spans="2:12" x14ac:dyDescent="0.3">
      <c r="B8974" s="3" t="s">
        <v>341</v>
      </c>
      <c r="C8974" s="4">
        <v>2022</v>
      </c>
      <c r="D8974" s="3" t="s">
        <v>1452</v>
      </c>
      <c r="E8974" s="4">
        <v>0</v>
      </c>
      <c r="F8974" s="4">
        <v>0</v>
      </c>
      <c r="G8974" s="4">
        <v>0</v>
      </c>
      <c r="H8974" s="4">
        <v>0</v>
      </c>
      <c r="I8974" s="4">
        <v>0</v>
      </c>
      <c r="J8974" s="4">
        <v>0</v>
      </c>
      <c r="K8974" s="3" t="s">
        <v>1447</v>
      </c>
      <c r="L8974" s="4"/>
    </row>
    <row r="8975" spans="2:12" x14ac:dyDescent="0.3">
      <c r="B8975" s="3" t="s">
        <v>341</v>
      </c>
      <c r="C8975" s="4">
        <v>2022</v>
      </c>
      <c r="D8975" s="3" t="s">
        <v>1453</v>
      </c>
      <c r="E8975" s="4">
        <v>1169769</v>
      </c>
      <c r="F8975" s="4">
        <v>793423</v>
      </c>
      <c r="G8975" s="4">
        <v>376346</v>
      </c>
      <c r="H8975" s="4">
        <v>20972</v>
      </c>
      <c r="I8975" s="4">
        <v>0</v>
      </c>
      <c r="J8975" s="4">
        <v>0</v>
      </c>
      <c r="K8975" s="3" t="s">
        <v>1451</v>
      </c>
      <c r="L8975" s="4">
        <v>0.67827323172352827</v>
      </c>
    </row>
    <row r="8976" spans="2:12" x14ac:dyDescent="0.3">
      <c r="B8976" s="3" t="s">
        <v>341</v>
      </c>
      <c r="C8976" s="4">
        <v>2022</v>
      </c>
      <c r="D8976" s="3" t="s">
        <v>1454</v>
      </c>
      <c r="E8976" s="4">
        <v>2546275</v>
      </c>
      <c r="F8976" s="4">
        <v>1243648</v>
      </c>
      <c r="G8976" s="4">
        <v>1302627</v>
      </c>
      <c r="H8976" s="4">
        <v>107108</v>
      </c>
      <c r="I8976" s="4">
        <v>0</v>
      </c>
      <c r="J8976" s="4">
        <v>0</v>
      </c>
      <c r="K8976" s="3" t="s">
        <v>1447</v>
      </c>
      <c r="L8976" s="4">
        <v>0.48841857222805862</v>
      </c>
    </row>
    <row r="8977" spans="2:12" x14ac:dyDescent="0.3">
      <c r="B8977" s="3" t="s">
        <v>341</v>
      </c>
      <c r="C8977" s="4">
        <v>2022</v>
      </c>
      <c r="D8977" s="3" t="s">
        <v>1455</v>
      </c>
      <c r="E8977" s="4">
        <v>303057</v>
      </c>
      <c r="F8977" s="4">
        <v>300928</v>
      </c>
      <c r="G8977" s="4">
        <v>2129</v>
      </c>
      <c r="H8977" s="4">
        <v>0</v>
      </c>
      <c r="I8977" s="4">
        <v>0</v>
      </c>
      <c r="J8977" s="4">
        <v>0</v>
      </c>
      <c r="K8977" s="3" t="s">
        <v>1447</v>
      </c>
      <c r="L8977" s="4">
        <v>0.99297491890964407</v>
      </c>
    </row>
    <row r="8978" spans="2:12" x14ac:dyDescent="0.3">
      <c r="B8978" s="3" t="s">
        <v>341</v>
      </c>
      <c r="C8978" s="4">
        <v>2022</v>
      </c>
      <c r="D8978" s="3" t="s">
        <v>1456</v>
      </c>
      <c r="E8978" s="4">
        <v>5663532</v>
      </c>
      <c r="F8978" s="4">
        <v>2254271</v>
      </c>
      <c r="G8978" s="4">
        <v>3409261</v>
      </c>
      <c r="H8978" s="4">
        <v>0</v>
      </c>
      <c r="I8978" s="4">
        <v>0</v>
      </c>
      <c r="J8978" s="4">
        <v>0</v>
      </c>
      <c r="K8978" s="3" t="s">
        <v>1447</v>
      </c>
      <c r="L8978" s="4">
        <v>0.39803271174242505</v>
      </c>
    </row>
    <row r="8979" spans="2:12" x14ac:dyDescent="0.3">
      <c r="B8979" s="3" t="s">
        <v>341</v>
      </c>
      <c r="C8979" s="4">
        <v>2022</v>
      </c>
      <c r="D8979" s="3" t="s">
        <v>1457</v>
      </c>
      <c r="E8979" s="4">
        <v>4880429</v>
      </c>
      <c r="F8979" s="4">
        <v>628050</v>
      </c>
      <c r="G8979" s="4">
        <v>4252379</v>
      </c>
      <c r="H8979" s="4">
        <v>4550</v>
      </c>
      <c r="I8979" s="4">
        <v>0</v>
      </c>
      <c r="J8979" s="4">
        <v>0</v>
      </c>
      <c r="K8979" s="3" t="s">
        <v>1447</v>
      </c>
      <c r="L8979" s="4">
        <v>0.12868745759850209</v>
      </c>
    </row>
    <row r="8980" spans="2:12" x14ac:dyDescent="0.3">
      <c r="B8980" s="3" t="s">
        <v>341</v>
      </c>
      <c r="C8980" s="4">
        <v>2022</v>
      </c>
      <c r="D8980" s="3" t="s">
        <v>1458</v>
      </c>
      <c r="E8980" s="4">
        <v>0</v>
      </c>
      <c r="F8980" s="4"/>
      <c r="G8980" s="4">
        <v>0</v>
      </c>
      <c r="H8980" s="4">
        <v>0</v>
      </c>
      <c r="I8980" s="4">
        <v>0</v>
      </c>
      <c r="J8980" s="4"/>
      <c r="K8980" s="3" t="s">
        <v>1451</v>
      </c>
      <c r="L8980" s="4"/>
    </row>
    <row r="8981" spans="2:12" x14ac:dyDescent="0.3">
      <c r="B8981" s="3" t="s">
        <v>341</v>
      </c>
      <c r="C8981" s="4">
        <v>2023</v>
      </c>
      <c r="D8981" s="3" t="s">
        <v>1446</v>
      </c>
      <c r="E8981" s="4">
        <v>5803040</v>
      </c>
      <c r="F8981" s="4">
        <v>3014046</v>
      </c>
      <c r="G8981" s="4">
        <v>2788994</v>
      </c>
      <c r="H8981" s="4">
        <v>234482</v>
      </c>
      <c r="I8981" s="4">
        <v>0</v>
      </c>
      <c r="J8981" s="4">
        <v>0</v>
      </c>
      <c r="K8981" s="3" t="s">
        <v>1447</v>
      </c>
      <c r="L8981" s="4">
        <v>0.51939087099175607</v>
      </c>
    </row>
    <row r="8982" spans="2:12" x14ac:dyDescent="0.3">
      <c r="B8982" s="3" t="s">
        <v>341</v>
      </c>
      <c r="C8982" s="4">
        <v>2023</v>
      </c>
      <c r="D8982" s="3" t="s">
        <v>1448</v>
      </c>
      <c r="E8982" s="4">
        <v>728666</v>
      </c>
      <c r="F8982" s="4">
        <v>239162</v>
      </c>
      <c r="G8982" s="4">
        <v>489504</v>
      </c>
      <c r="H8982" s="4">
        <v>0</v>
      </c>
      <c r="I8982" s="4">
        <v>0</v>
      </c>
      <c r="J8982" s="4">
        <v>0</v>
      </c>
      <c r="K8982" s="3" t="s">
        <v>1447</v>
      </c>
      <c r="L8982" s="4">
        <v>0.32821896451872323</v>
      </c>
    </row>
    <row r="8983" spans="2:12" x14ac:dyDescent="0.3">
      <c r="B8983" s="3" t="s">
        <v>341</v>
      </c>
      <c r="C8983" s="4">
        <v>2023</v>
      </c>
      <c r="D8983" s="3" t="s">
        <v>1449</v>
      </c>
      <c r="E8983" s="4">
        <v>3425311</v>
      </c>
      <c r="F8983" s="4">
        <v>1969200</v>
      </c>
      <c r="G8983" s="4">
        <v>1456111</v>
      </c>
      <c r="H8983" s="4">
        <v>0</v>
      </c>
      <c r="I8983" s="4">
        <v>0</v>
      </c>
      <c r="J8983" s="4">
        <v>0</v>
      </c>
      <c r="K8983" s="3" t="s">
        <v>1447</v>
      </c>
      <c r="L8983" s="4">
        <v>0.57489670281034333</v>
      </c>
    </row>
    <row r="8984" spans="2:12" x14ac:dyDescent="0.3">
      <c r="B8984" s="3" t="s">
        <v>341</v>
      </c>
      <c r="C8984" s="4">
        <v>2023</v>
      </c>
      <c r="D8984" s="3" t="s">
        <v>1450</v>
      </c>
      <c r="E8984" s="4">
        <v>1133958</v>
      </c>
      <c r="F8984" s="4"/>
      <c r="G8984" s="4">
        <v>1133958</v>
      </c>
      <c r="H8984" s="4">
        <v>0</v>
      </c>
      <c r="I8984" s="4">
        <v>1133958</v>
      </c>
      <c r="J8984" s="4"/>
      <c r="K8984" s="3" t="s">
        <v>1451</v>
      </c>
      <c r="L8984" s="4"/>
    </row>
    <row r="8985" spans="2:12" x14ac:dyDescent="0.3">
      <c r="B8985" s="3" t="s">
        <v>341</v>
      </c>
      <c r="C8985" s="4">
        <v>2023</v>
      </c>
      <c r="D8985" s="3" t="s">
        <v>1452</v>
      </c>
      <c r="E8985" s="4">
        <v>0</v>
      </c>
      <c r="F8985" s="4">
        <v>0</v>
      </c>
      <c r="G8985" s="4">
        <v>0</v>
      </c>
      <c r="H8985" s="4">
        <v>0</v>
      </c>
      <c r="I8985" s="4">
        <v>0</v>
      </c>
      <c r="J8985" s="4">
        <v>0</v>
      </c>
      <c r="K8985" s="3" t="s">
        <v>1447</v>
      </c>
      <c r="L8985" s="4"/>
    </row>
    <row r="8986" spans="2:12" x14ac:dyDescent="0.3">
      <c r="B8986" s="3" t="s">
        <v>341</v>
      </c>
      <c r="C8986" s="4">
        <v>2023</v>
      </c>
      <c r="D8986" s="3" t="s">
        <v>1453</v>
      </c>
      <c r="E8986" s="4">
        <v>1169769</v>
      </c>
      <c r="F8986" s="4">
        <v>869181</v>
      </c>
      <c r="G8986" s="4">
        <v>300588</v>
      </c>
      <c r="H8986" s="4">
        <v>0</v>
      </c>
      <c r="I8986" s="4">
        <v>0</v>
      </c>
      <c r="J8986" s="4">
        <v>0</v>
      </c>
      <c r="K8986" s="3" t="s">
        <v>1451</v>
      </c>
      <c r="L8986" s="4">
        <v>0.74303644565721949</v>
      </c>
    </row>
    <row r="8987" spans="2:12" x14ac:dyDescent="0.3">
      <c r="B8987" s="3" t="s">
        <v>341</v>
      </c>
      <c r="C8987" s="4">
        <v>2023</v>
      </c>
      <c r="D8987" s="3" t="s">
        <v>1454</v>
      </c>
      <c r="E8987" s="4">
        <v>2570989</v>
      </c>
      <c r="F8987" s="4">
        <v>1299055</v>
      </c>
      <c r="G8987" s="4">
        <v>1271934</v>
      </c>
      <c r="H8987" s="4">
        <v>24714</v>
      </c>
      <c r="I8987" s="4">
        <v>0</v>
      </c>
      <c r="J8987" s="4">
        <v>0</v>
      </c>
      <c r="K8987" s="3" t="s">
        <v>1447</v>
      </c>
      <c r="L8987" s="4">
        <v>0.50527442941218337</v>
      </c>
    </row>
    <row r="8988" spans="2:12" x14ac:dyDescent="0.3">
      <c r="B8988" s="3" t="s">
        <v>341</v>
      </c>
      <c r="C8988" s="4">
        <v>2023</v>
      </c>
      <c r="D8988" s="3" t="s">
        <v>1455</v>
      </c>
      <c r="E8988" s="4">
        <v>426009</v>
      </c>
      <c r="F8988" s="4">
        <v>301993</v>
      </c>
      <c r="G8988" s="4">
        <v>124016</v>
      </c>
      <c r="H8988" s="4">
        <v>122952</v>
      </c>
      <c r="I8988" s="4">
        <v>0</v>
      </c>
      <c r="J8988" s="4">
        <v>0</v>
      </c>
      <c r="K8988" s="3" t="s">
        <v>1447</v>
      </c>
      <c r="L8988" s="4">
        <v>0.70888877934503736</v>
      </c>
    </row>
    <row r="8989" spans="2:12" x14ac:dyDescent="0.3">
      <c r="B8989" s="3" t="s">
        <v>341</v>
      </c>
      <c r="C8989" s="4">
        <v>2023</v>
      </c>
      <c r="D8989" s="3" t="s">
        <v>1456</v>
      </c>
      <c r="E8989" s="4">
        <v>5685637</v>
      </c>
      <c r="F8989" s="4">
        <v>2373000</v>
      </c>
      <c r="G8989" s="4">
        <v>3312637</v>
      </c>
      <c r="H8989" s="4">
        <v>22105</v>
      </c>
      <c r="I8989" s="4">
        <v>0</v>
      </c>
      <c r="J8989" s="4">
        <v>0</v>
      </c>
      <c r="K8989" s="3" t="s">
        <v>1447</v>
      </c>
      <c r="L8989" s="4">
        <v>0.41736748230673187</v>
      </c>
    </row>
    <row r="8990" spans="2:12" x14ac:dyDescent="0.3">
      <c r="B8990" s="3" t="s">
        <v>341</v>
      </c>
      <c r="C8990" s="4">
        <v>2023</v>
      </c>
      <c r="D8990" s="3" t="s">
        <v>1457</v>
      </c>
      <c r="E8990" s="4">
        <v>4882557</v>
      </c>
      <c r="F8990" s="4">
        <v>719092</v>
      </c>
      <c r="G8990" s="4">
        <v>4163465</v>
      </c>
      <c r="H8990" s="4">
        <v>2128</v>
      </c>
      <c r="I8990" s="4">
        <v>0</v>
      </c>
      <c r="J8990" s="4">
        <v>0</v>
      </c>
      <c r="K8990" s="3" t="s">
        <v>1447</v>
      </c>
      <c r="L8990" s="4">
        <v>0.14727774811435893</v>
      </c>
    </row>
    <row r="8991" spans="2:12" x14ac:dyDescent="0.3">
      <c r="B8991" s="3" t="s">
        <v>341</v>
      </c>
      <c r="C8991" s="4">
        <v>2023</v>
      </c>
      <c r="D8991" s="3" t="s">
        <v>1458</v>
      </c>
      <c r="E8991" s="4">
        <v>0</v>
      </c>
      <c r="F8991" s="4"/>
      <c r="G8991" s="4">
        <v>0</v>
      </c>
      <c r="H8991" s="4">
        <v>0</v>
      </c>
      <c r="I8991" s="4">
        <v>0</v>
      </c>
      <c r="J8991" s="4"/>
      <c r="K8991" s="3" t="s">
        <v>1451</v>
      </c>
      <c r="L8991" s="4"/>
    </row>
    <row r="8992" spans="2:12" x14ac:dyDescent="0.3">
      <c r="B8992" s="3" t="s">
        <v>341</v>
      </c>
      <c r="C8992" s="4">
        <v>2024</v>
      </c>
      <c r="D8992" s="3" t="s">
        <v>1446</v>
      </c>
      <c r="E8992" s="4">
        <v>6004817</v>
      </c>
      <c r="F8992" s="4">
        <v>3169140</v>
      </c>
      <c r="G8992" s="4">
        <v>2835677</v>
      </c>
      <c r="H8992" s="4">
        <v>138275</v>
      </c>
      <c r="I8992" s="4">
        <v>8000000</v>
      </c>
      <c r="J8992" s="4">
        <v>153000</v>
      </c>
      <c r="K8992" s="3" t="s">
        <v>1447</v>
      </c>
      <c r="L8992" s="4">
        <v>0.52776629162887068</v>
      </c>
    </row>
    <row r="8993" spans="2:12" x14ac:dyDescent="0.3">
      <c r="B8993" s="3" t="s">
        <v>341</v>
      </c>
      <c r="C8993" s="4">
        <v>2024</v>
      </c>
      <c r="D8993" s="3" t="s">
        <v>1448</v>
      </c>
      <c r="E8993" s="4">
        <v>634799</v>
      </c>
      <c r="F8993" s="4">
        <v>251117</v>
      </c>
      <c r="G8993" s="4">
        <v>383682</v>
      </c>
      <c r="H8993" s="4">
        <v>0</v>
      </c>
      <c r="I8993" s="4">
        <v>1500000</v>
      </c>
      <c r="J8993" s="4">
        <v>1100</v>
      </c>
      <c r="K8993" s="3" t="s">
        <v>1447</v>
      </c>
      <c r="L8993" s="4">
        <v>0.39558505920771769</v>
      </c>
    </row>
    <row r="8994" spans="2:12" x14ac:dyDescent="0.3">
      <c r="B8994" s="3" t="s">
        <v>341</v>
      </c>
      <c r="C8994" s="4">
        <v>2024</v>
      </c>
      <c r="D8994" s="3" t="s">
        <v>1449</v>
      </c>
      <c r="E8994" s="4">
        <v>3425311</v>
      </c>
      <c r="F8994" s="4">
        <v>2202706</v>
      </c>
      <c r="G8994" s="4">
        <v>1222605</v>
      </c>
      <c r="H8994" s="4">
        <v>0</v>
      </c>
      <c r="I8994" s="4">
        <v>5700000</v>
      </c>
      <c r="J8994" s="4">
        <v>233505</v>
      </c>
      <c r="K8994" s="3" t="s">
        <v>1447</v>
      </c>
      <c r="L8994" s="4">
        <v>0.6430674470143003</v>
      </c>
    </row>
    <row r="8995" spans="2:12" x14ac:dyDescent="0.3">
      <c r="B8995" s="3" t="s">
        <v>341</v>
      </c>
      <c r="C8995" s="4">
        <v>2024</v>
      </c>
      <c r="D8995" s="3" t="s">
        <v>1450</v>
      </c>
      <c r="E8995" s="4">
        <v>1133958</v>
      </c>
      <c r="F8995" s="4"/>
      <c r="G8995" s="4">
        <v>1133958</v>
      </c>
      <c r="H8995" s="4">
        <v>0</v>
      </c>
      <c r="I8995" s="4">
        <v>1133958</v>
      </c>
      <c r="J8995" s="4"/>
      <c r="K8995" s="3" t="s">
        <v>1451</v>
      </c>
      <c r="L8995" s="4"/>
    </row>
    <row r="8996" spans="2:12" x14ac:dyDescent="0.3">
      <c r="B8996" s="3" t="s">
        <v>341</v>
      </c>
      <c r="C8996" s="4">
        <v>2024</v>
      </c>
      <c r="D8996" s="3" t="s">
        <v>1452</v>
      </c>
      <c r="E8996" s="4">
        <v>0</v>
      </c>
      <c r="F8996" s="4">
        <v>0</v>
      </c>
      <c r="G8996" s="4">
        <v>0</v>
      </c>
      <c r="H8996" s="4">
        <v>0</v>
      </c>
      <c r="I8996" s="4">
        <v>0</v>
      </c>
      <c r="J8996" s="4">
        <v>0</v>
      </c>
      <c r="K8996" s="3"/>
      <c r="L8996" s="4"/>
    </row>
    <row r="8997" spans="2:12" x14ac:dyDescent="0.3">
      <c r="B8997" s="3" t="s">
        <v>341</v>
      </c>
      <c r="C8997" s="4">
        <v>2024</v>
      </c>
      <c r="D8997" s="3" t="s">
        <v>1453</v>
      </c>
      <c r="E8997" s="4">
        <v>1349288</v>
      </c>
      <c r="F8997" s="4">
        <v>938980</v>
      </c>
      <c r="G8997" s="4">
        <v>410308</v>
      </c>
      <c r="H8997" s="4">
        <v>179519</v>
      </c>
      <c r="I8997" s="4">
        <v>1200000</v>
      </c>
      <c r="J8997" s="4">
        <v>70000</v>
      </c>
      <c r="K8997" s="3" t="s">
        <v>1451</v>
      </c>
      <c r="L8997" s="4">
        <v>0.69590776765227291</v>
      </c>
    </row>
    <row r="8998" spans="2:12" x14ac:dyDescent="0.3">
      <c r="B8998" s="3" t="s">
        <v>341</v>
      </c>
      <c r="C8998" s="4">
        <v>2024</v>
      </c>
      <c r="D8998" s="3" t="s">
        <v>1454</v>
      </c>
      <c r="E8998" s="4">
        <v>2570989</v>
      </c>
      <c r="F8998" s="4">
        <v>1354460</v>
      </c>
      <c r="G8998" s="4">
        <v>1216529</v>
      </c>
      <c r="H8998" s="4">
        <v>0</v>
      </c>
      <c r="I8998" s="4">
        <v>2200000</v>
      </c>
      <c r="J8998" s="4">
        <v>55500</v>
      </c>
      <c r="K8998" s="3" t="s">
        <v>1447</v>
      </c>
      <c r="L8998" s="4">
        <v>0.52682450216628696</v>
      </c>
    </row>
    <row r="8999" spans="2:12" x14ac:dyDescent="0.3">
      <c r="B8999" s="3" t="s">
        <v>341</v>
      </c>
      <c r="C8999" s="4">
        <v>2024</v>
      </c>
      <c r="D8999" s="3" t="s">
        <v>1455</v>
      </c>
      <c r="E8999" s="4">
        <v>497365</v>
      </c>
      <c r="F8999" s="4">
        <v>303059</v>
      </c>
      <c r="G8999" s="4">
        <v>194306</v>
      </c>
      <c r="H8999" s="4">
        <v>71356</v>
      </c>
      <c r="I8999" s="4">
        <v>5200000</v>
      </c>
      <c r="J8999" s="4">
        <v>16000</v>
      </c>
      <c r="K8999" s="3" t="s">
        <v>1460</v>
      </c>
      <c r="L8999" s="4">
        <v>0.60932916469795828</v>
      </c>
    </row>
    <row r="9000" spans="2:12" x14ac:dyDescent="0.3">
      <c r="B9000" s="3" t="s">
        <v>341</v>
      </c>
      <c r="C9000" s="4">
        <v>2024</v>
      </c>
      <c r="D9000" s="3" t="s">
        <v>1456</v>
      </c>
      <c r="E9000" s="4">
        <v>5971958</v>
      </c>
      <c r="F9000" s="4">
        <v>2492280</v>
      </c>
      <c r="G9000" s="4">
        <v>3479678</v>
      </c>
      <c r="H9000" s="4">
        <v>286321</v>
      </c>
      <c r="I9000" s="4">
        <v>7400000</v>
      </c>
      <c r="J9000" s="4">
        <v>120000</v>
      </c>
      <c r="K9000" s="3" t="s">
        <v>1447</v>
      </c>
      <c r="L9000" s="4">
        <v>0.41733046347613295</v>
      </c>
    </row>
    <row r="9001" spans="2:12" x14ac:dyDescent="0.3">
      <c r="B9001" s="3" t="s">
        <v>341</v>
      </c>
      <c r="C9001" s="4">
        <v>2024</v>
      </c>
      <c r="D9001" s="3" t="s">
        <v>1457</v>
      </c>
      <c r="E9001" s="4">
        <v>4949932</v>
      </c>
      <c r="F9001" s="4">
        <v>813845</v>
      </c>
      <c r="G9001" s="4">
        <v>4136087</v>
      </c>
      <c r="H9001" s="4">
        <v>37010</v>
      </c>
      <c r="I9001" s="4">
        <v>7800000</v>
      </c>
      <c r="J9001" s="4">
        <v>94000</v>
      </c>
      <c r="K9001" s="3" t="s">
        <v>1460</v>
      </c>
      <c r="L9001" s="4">
        <v>0.16441538994879121</v>
      </c>
    </row>
    <row r="9002" spans="2:12" x14ac:dyDescent="0.3">
      <c r="B9002" s="3" t="s">
        <v>341</v>
      </c>
      <c r="C9002" s="4">
        <v>2024</v>
      </c>
      <c r="D9002" s="3" t="s">
        <v>1458</v>
      </c>
      <c r="E9002" s="4">
        <v>0</v>
      </c>
      <c r="F9002" s="4"/>
      <c r="G9002" s="4">
        <v>0</v>
      </c>
      <c r="H9002" s="4">
        <v>0</v>
      </c>
      <c r="I9002" s="4">
        <v>0</v>
      </c>
      <c r="J9002" s="4"/>
      <c r="K9002" s="3" t="s">
        <v>1451</v>
      </c>
      <c r="L9002" s="4"/>
    </row>
    <row r="9003" spans="2:12" x14ac:dyDescent="0.3">
      <c r="B9003" s="3" t="s">
        <v>343</v>
      </c>
      <c r="C9003" s="4">
        <v>2019</v>
      </c>
      <c r="D9003" s="3" t="s">
        <v>1446</v>
      </c>
      <c r="E9003" s="4">
        <v>12160582</v>
      </c>
      <c r="F9003" s="4">
        <v>6416123</v>
      </c>
      <c r="G9003" s="4">
        <v>5744459</v>
      </c>
      <c r="H9003" s="4">
        <v>45296</v>
      </c>
      <c r="I9003" s="4">
        <v>34919100</v>
      </c>
      <c r="J9003" s="4">
        <v>819844</v>
      </c>
      <c r="K9003" s="3" t="s">
        <v>1460</v>
      </c>
      <c r="L9003" s="4">
        <v>0.52761644138413766</v>
      </c>
    </row>
    <row r="9004" spans="2:12" x14ac:dyDescent="0.3">
      <c r="B9004" s="3" t="s">
        <v>343</v>
      </c>
      <c r="C9004" s="4">
        <v>2019</v>
      </c>
      <c r="D9004" s="3" t="s">
        <v>1448</v>
      </c>
      <c r="E9004" s="4">
        <v>0</v>
      </c>
      <c r="F9004" s="4">
        <v>0</v>
      </c>
      <c r="G9004" s="4">
        <v>0</v>
      </c>
      <c r="H9004" s="4">
        <v>0</v>
      </c>
      <c r="I9004" s="4">
        <v>0</v>
      </c>
      <c r="J9004" s="4">
        <v>0</v>
      </c>
      <c r="K9004" s="3" t="s">
        <v>1460</v>
      </c>
      <c r="L9004" s="4"/>
    </row>
    <row r="9005" spans="2:12" x14ac:dyDescent="0.3">
      <c r="B9005" s="3" t="s">
        <v>343</v>
      </c>
      <c r="C9005" s="4">
        <v>2019</v>
      </c>
      <c r="D9005" s="3" t="s">
        <v>1449</v>
      </c>
      <c r="E9005" s="4">
        <v>7671772</v>
      </c>
      <c r="F9005" s="4">
        <v>4708681</v>
      </c>
      <c r="G9005" s="4">
        <v>2963091</v>
      </c>
      <c r="H9005" s="4">
        <v>1021998</v>
      </c>
      <c r="I9005" s="4">
        <v>9343000</v>
      </c>
      <c r="J9005" s="4">
        <v>661439</v>
      </c>
      <c r="K9005" s="3" t="s">
        <v>1460</v>
      </c>
      <c r="L9005" s="4">
        <v>0.61376706711304763</v>
      </c>
    </row>
    <row r="9006" spans="2:12" x14ac:dyDescent="0.3">
      <c r="B9006" s="3" t="s">
        <v>343</v>
      </c>
      <c r="C9006" s="4">
        <v>2019</v>
      </c>
      <c r="D9006" s="3" t="s">
        <v>1450</v>
      </c>
      <c r="E9006" s="4">
        <v>14509931</v>
      </c>
      <c r="F9006" s="4"/>
      <c r="G9006" s="4">
        <v>14509931</v>
      </c>
      <c r="H9006" s="4">
        <v>0</v>
      </c>
      <c r="I9006" s="4">
        <v>14509931</v>
      </c>
      <c r="J9006" s="4"/>
      <c r="K9006" s="3" t="s">
        <v>1451</v>
      </c>
      <c r="L9006" s="4"/>
    </row>
    <row r="9007" spans="2:12" x14ac:dyDescent="0.3">
      <c r="B9007" s="3" t="s">
        <v>343</v>
      </c>
      <c r="C9007" s="4">
        <v>2019</v>
      </c>
      <c r="D9007" s="3" t="s">
        <v>1452</v>
      </c>
      <c r="E9007" s="4">
        <v>10456266</v>
      </c>
      <c r="F9007" s="4">
        <v>3193626</v>
      </c>
      <c r="G9007" s="4">
        <v>7262640</v>
      </c>
      <c r="H9007" s="4">
        <v>468896</v>
      </c>
      <c r="I9007" s="4">
        <v>38859600</v>
      </c>
      <c r="J9007" s="4">
        <v>706538</v>
      </c>
      <c r="K9007" s="3" t="s">
        <v>1460</v>
      </c>
      <c r="L9007" s="4">
        <v>0.30542700424797914</v>
      </c>
    </row>
    <row r="9008" spans="2:12" x14ac:dyDescent="0.3">
      <c r="B9008" s="3" t="s">
        <v>343</v>
      </c>
      <c r="C9008" s="4">
        <v>2019</v>
      </c>
      <c r="D9008" s="3" t="s">
        <v>1453</v>
      </c>
      <c r="E9008" s="4">
        <v>5002833</v>
      </c>
      <c r="F9008" s="4">
        <v>3192903</v>
      </c>
      <c r="G9008" s="4">
        <v>1809930</v>
      </c>
      <c r="H9008" s="4">
        <v>497594</v>
      </c>
      <c r="I9008" s="4">
        <v>10005668</v>
      </c>
      <c r="J9008" s="4">
        <v>238230</v>
      </c>
      <c r="K9008" s="3" t="s">
        <v>1451</v>
      </c>
      <c r="L9008" s="4">
        <v>0.63821898512302933</v>
      </c>
    </row>
    <row r="9009" spans="2:12" x14ac:dyDescent="0.3">
      <c r="B9009" s="3" t="s">
        <v>343</v>
      </c>
      <c r="C9009" s="4">
        <v>2019</v>
      </c>
      <c r="D9009" s="3" t="s">
        <v>1454</v>
      </c>
      <c r="E9009" s="4">
        <v>4954255</v>
      </c>
      <c r="F9009" s="4">
        <v>0</v>
      </c>
      <c r="G9009" s="4">
        <v>4954255</v>
      </c>
      <c r="H9009" s="4">
        <v>619257</v>
      </c>
      <c r="I9009" s="4">
        <v>27094853</v>
      </c>
      <c r="J9009" s="4">
        <v>749467</v>
      </c>
      <c r="K9009" s="3" t="s">
        <v>1460</v>
      </c>
      <c r="L9009" s="4">
        <v>0</v>
      </c>
    </row>
    <row r="9010" spans="2:12" x14ac:dyDescent="0.3">
      <c r="B9010" s="3" t="s">
        <v>343</v>
      </c>
      <c r="C9010" s="4">
        <v>2019</v>
      </c>
      <c r="D9010" s="3" t="s">
        <v>1455</v>
      </c>
      <c r="E9010" s="4">
        <v>38117416</v>
      </c>
      <c r="F9010" s="4">
        <v>14583397</v>
      </c>
      <c r="G9010" s="4">
        <v>23534019</v>
      </c>
      <c r="H9010" s="4">
        <v>246119</v>
      </c>
      <c r="I9010" s="4">
        <v>40627514</v>
      </c>
      <c r="J9010" s="4">
        <v>802140</v>
      </c>
      <c r="K9010" s="3" t="s">
        <v>1460</v>
      </c>
      <c r="L9010" s="4">
        <v>0.38259143799254386</v>
      </c>
    </row>
    <row r="9011" spans="2:12" x14ac:dyDescent="0.3">
      <c r="B9011" s="3" t="s">
        <v>343</v>
      </c>
      <c r="C9011" s="4">
        <v>2019</v>
      </c>
      <c r="D9011" s="3" t="s">
        <v>1456</v>
      </c>
      <c r="E9011" s="4">
        <v>33705929</v>
      </c>
      <c r="F9011" s="4">
        <v>21527433</v>
      </c>
      <c r="G9011" s="4">
        <v>12178496</v>
      </c>
      <c r="H9011" s="4">
        <v>462465</v>
      </c>
      <c r="I9011" s="4">
        <v>73858606</v>
      </c>
      <c r="J9011" s="4">
        <v>84917</v>
      </c>
      <c r="K9011" s="3" t="s">
        <v>1460</v>
      </c>
      <c r="L9011" s="4">
        <v>0.63868386478829886</v>
      </c>
    </row>
    <row r="9012" spans="2:12" x14ac:dyDescent="0.3">
      <c r="B9012" s="3" t="s">
        <v>343</v>
      </c>
      <c r="C9012" s="4">
        <v>2019</v>
      </c>
      <c r="D9012" s="3" t="s">
        <v>1457</v>
      </c>
      <c r="E9012" s="4">
        <v>53368321</v>
      </c>
      <c r="F9012" s="4">
        <v>15848558</v>
      </c>
      <c r="G9012" s="4">
        <v>37519763</v>
      </c>
      <c r="H9012" s="4">
        <v>257426</v>
      </c>
      <c r="I9012" s="4">
        <v>71528809</v>
      </c>
      <c r="J9012" s="4">
        <v>1572101</v>
      </c>
      <c r="K9012" s="3" t="s">
        <v>1460</v>
      </c>
      <c r="L9012" s="4">
        <v>0.29696564746715565</v>
      </c>
    </row>
    <row r="9013" spans="2:12" x14ac:dyDescent="0.3">
      <c r="B9013" s="3" t="s">
        <v>343</v>
      </c>
      <c r="C9013" s="4">
        <v>2019</v>
      </c>
      <c r="D9013" s="3" t="s">
        <v>1458</v>
      </c>
      <c r="E9013" s="4">
        <v>3361841</v>
      </c>
      <c r="F9013" s="4"/>
      <c r="G9013" s="4">
        <v>3361841</v>
      </c>
      <c r="H9013" s="4">
        <v>1148279</v>
      </c>
      <c r="I9013" s="4">
        <v>3361841</v>
      </c>
      <c r="J9013" s="4"/>
      <c r="K9013" s="3" t="s">
        <v>1451</v>
      </c>
      <c r="L9013" s="4"/>
    </row>
    <row r="9014" spans="2:12" x14ac:dyDescent="0.3">
      <c r="B9014" s="3" t="s">
        <v>343</v>
      </c>
      <c r="C9014" s="4">
        <v>2020</v>
      </c>
      <c r="D9014" s="3" t="s">
        <v>1446</v>
      </c>
      <c r="E9014" s="4">
        <v>12307398</v>
      </c>
      <c r="F9014" s="4">
        <v>6672770</v>
      </c>
      <c r="G9014" s="4">
        <v>5634628</v>
      </c>
      <c r="H9014" s="4">
        <v>146816</v>
      </c>
      <c r="I9014" s="4">
        <v>34919000</v>
      </c>
      <c r="J9014" s="4">
        <v>775978</v>
      </c>
      <c r="K9014" s="3" t="s">
        <v>1460</v>
      </c>
      <c r="L9014" s="4">
        <v>0.5421755272722959</v>
      </c>
    </row>
    <row r="9015" spans="2:12" x14ac:dyDescent="0.3">
      <c r="B9015" s="3" t="s">
        <v>343</v>
      </c>
      <c r="C9015" s="4">
        <v>2020</v>
      </c>
      <c r="D9015" s="3" t="s">
        <v>1448</v>
      </c>
      <c r="E9015" s="4">
        <v>0</v>
      </c>
      <c r="F9015" s="4">
        <v>0</v>
      </c>
      <c r="G9015" s="4">
        <v>0</v>
      </c>
      <c r="H9015" s="4">
        <v>0</v>
      </c>
      <c r="I9015" s="4">
        <v>0</v>
      </c>
      <c r="J9015" s="4">
        <v>0</v>
      </c>
      <c r="K9015" s="3" t="s">
        <v>1460</v>
      </c>
      <c r="L9015" s="4"/>
    </row>
    <row r="9016" spans="2:12" x14ac:dyDescent="0.3">
      <c r="B9016" s="3" t="s">
        <v>343</v>
      </c>
      <c r="C9016" s="4">
        <v>2020</v>
      </c>
      <c r="D9016" s="3" t="s">
        <v>1449</v>
      </c>
      <c r="E9016" s="4">
        <v>8382829</v>
      </c>
      <c r="F9016" s="4">
        <v>4737999</v>
      </c>
      <c r="G9016" s="4">
        <v>3644830</v>
      </c>
      <c r="H9016" s="4">
        <v>939909</v>
      </c>
      <c r="I9016" s="4">
        <v>9343000</v>
      </c>
      <c r="J9016" s="4">
        <v>424682</v>
      </c>
      <c r="K9016" s="3" t="s">
        <v>1460</v>
      </c>
      <c r="L9016" s="4">
        <v>0.56520286886443705</v>
      </c>
    </row>
    <row r="9017" spans="2:12" x14ac:dyDescent="0.3">
      <c r="B9017" s="3" t="s">
        <v>343</v>
      </c>
      <c r="C9017" s="4">
        <v>2020</v>
      </c>
      <c r="D9017" s="3" t="s">
        <v>1450</v>
      </c>
      <c r="E9017" s="4">
        <v>14509931</v>
      </c>
      <c r="F9017" s="4"/>
      <c r="G9017" s="4">
        <v>14509931</v>
      </c>
      <c r="H9017" s="4">
        <v>0</v>
      </c>
      <c r="I9017" s="4">
        <v>14509931</v>
      </c>
      <c r="J9017" s="4"/>
      <c r="K9017" s="3" t="s">
        <v>1451</v>
      </c>
      <c r="L9017" s="4"/>
    </row>
    <row r="9018" spans="2:12" x14ac:dyDescent="0.3">
      <c r="B9018" s="3" t="s">
        <v>343</v>
      </c>
      <c r="C9018" s="4">
        <v>2020</v>
      </c>
      <c r="D9018" s="3" t="s">
        <v>1452</v>
      </c>
      <c r="E9018" s="4">
        <v>11174258</v>
      </c>
      <c r="F9018" s="4">
        <v>3374898</v>
      </c>
      <c r="G9018" s="4">
        <v>7799360</v>
      </c>
      <c r="H9018" s="4">
        <v>717992</v>
      </c>
      <c r="I9018" s="4">
        <v>71899223</v>
      </c>
      <c r="J9018" s="4">
        <v>1287594</v>
      </c>
      <c r="K9018" s="3" t="s">
        <v>1460</v>
      </c>
      <c r="L9018" s="4">
        <v>0.3020243491782631</v>
      </c>
    </row>
    <row r="9019" spans="2:12" x14ac:dyDescent="0.3">
      <c r="B9019" s="3" t="s">
        <v>343</v>
      </c>
      <c r="C9019" s="4">
        <v>2020</v>
      </c>
      <c r="D9019" s="3" t="s">
        <v>1453</v>
      </c>
      <c r="E9019" s="4">
        <v>5376787</v>
      </c>
      <c r="F9019" s="4">
        <v>3512453</v>
      </c>
      <c r="G9019" s="4">
        <v>1864334</v>
      </c>
      <c r="H9019" s="4">
        <v>373954</v>
      </c>
      <c r="I9019" s="4">
        <v>10753575</v>
      </c>
      <c r="J9019" s="4">
        <v>256037</v>
      </c>
      <c r="K9019" s="3" t="s">
        <v>1451</v>
      </c>
      <c r="L9019" s="4">
        <v>0.65326244093359098</v>
      </c>
    </row>
    <row r="9020" spans="2:12" x14ac:dyDescent="0.3">
      <c r="B9020" s="3" t="s">
        <v>343</v>
      </c>
      <c r="C9020" s="4">
        <v>2020</v>
      </c>
      <c r="D9020" s="3" t="s">
        <v>1454</v>
      </c>
      <c r="E9020" s="4">
        <v>5793663</v>
      </c>
      <c r="F9020" s="4">
        <v>0</v>
      </c>
      <c r="G9020" s="4">
        <v>5793663</v>
      </c>
      <c r="H9020" s="4">
        <v>839408</v>
      </c>
      <c r="I9020" s="4">
        <v>27095000</v>
      </c>
      <c r="J9020" s="4">
        <v>846719</v>
      </c>
      <c r="K9020" s="3" t="s">
        <v>1460</v>
      </c>
      <c r="L9020" s="4">
        <v>0</v>
      </c>
    </row>
    <row r="9021" spans="2:12" x14ac:dyDescent="0.3">
      <c r="B9021" s="3" t="s">
        <v>343</v>
      </c>
      <c r="C9021" s="4">
        <v>2020</v>
      </c>
      <c r="D9021" s="3" t="s">
        <v>1455</v>
      </c>
      <c r="E9021" s="4">
        <v>38355804</v>
      </c>
      <c r="F9021" s="4">
        <v>15466750</v>
      </c>
      <c r="G9021" s="4">
        <v>22889054</v>
      </c>
      <c r="H9021" s="4">
        <v>238388</v>
      </c>
      <c r="I9021" s="4">
        <v>40629000</v>
      </c>
      <c r="J9021" s="4">
        <v>0</v>
      </c>
      <c r="K9021" s="3" t="s">
        <v>1460</v>
      </c>
      <c r="L9021" s="4">
        <v>0.40324405662308632</v>
      </c>
    </row>
    <row r="9022" spans="2:12" x14ac:dyDescent="0.3">
      <c r="B9022" s="3" t="s">
        <v>343</v>
      </c>
      <c r="C9022" s="4">
        <v>2020</v>
      </c>
      <c r="D9022" s="3" t="s">
        <v>1456</v>
      </c>
      <c r="E9022" s="4">
        <v>34409168</v>
      </c>
      <c r="F9022" s="4">
        <v>22590740</v>
      </c>
      <c r="G9022" s="4">
        <v>11818428</v>
      </c>
      <c r="H9022" s="4">
        <v>703239</v>
      </c>
      <c r="I9022" s="4">
        <v>69613000</v>
      </c>
      <c r="J9022" s="4">
        <v>725135</v>
      </c>
      <c r="K9022" s="3" t="s">
        <v>1460</v>
      </c>
      <c r="L9022" s="4">
        <v>0.65653258457164676</v>
      </c>
    </row>
    <row r="9023" spans="2:12" x14ac:dyDescent="0.3">
      <c r="B9023" s="3" t="s">
        <v>343</v>
      </c>
      <c r="C9023" s="4">
        <v>2020</v>
      </c>
      <c r="D9023" s="3" t="s">
        <v>1457</v>
      </c>
      <c r="E9023" s="4">
        <v>54217605</v>
      </c>
      <c r="F9023" s="4">
        <v>17046727</v>
      </c>
      <c r="G9023" s="4">
        <v>37170878</v>
      </c>
      <c r="H9023" s="4">
        <v>849284</v>
      </c>
      <c r="I9023" s="4">
        <v>168126000</v>
      </c>
      <c r="J9023" s="4">
        <v>0</v>
      </c>
      <c r="K9023" s="3" t="s">
        <v>1460</v>
      </c>
      <c r="L9023" s="4">
        <v>0.31441313204447152</v>
      </c>
    </row>
    <row r="9024" spans="2:12" x14ac:dyDescent="0.3">
      <c r="B9024" s="3" t="s">
        <v>343</v>
      </c>
      <c r="C9024" s="4">
        <v>2020</v>
      </c>
      <c r="D9024" s="3" t="s">
        <v>1458</v>
      </c>
      <c r="E9024" s="4">
        <v>4674915</v>
      </c>
      <c r="F9024" s="4"/>
      <c r="G9024" s="4">
        <v>4674915</v>
      </c>
      <c r="H9024" s="4">
        <v>1313074</v>
      </c>
      <c r="I9024" s="4">
        <v>4674915</v>
      </c>
      <c r="J9024" s="4"/>
      <c r="K9024" s="3" t="s">
        <v>1451</v>
      </c>
      <c r="L9024" s="4"/>
    </row>
    <row r="9025" spans="2:12" x14ac:dyDescent="0.3">
      <c r="B9025" s="3" t="s">
        <v>343</v>
      </c>
      <c r="C9025" s="4">
        <v>2021</v>
      </c>
      <c r="D9025" s="3" t="s">
        <v>1446</v>
      </c>
      <c r="E9025" s="4">
        <v>13205890</v>
      </c>
      <c r="F9025" s="4">
        <v>6910776</v>
      </c>
      <c r="G9025" s="4">
        <v>6295114</v>
      </c>
      <c r="H9025" s="4">
        <v>898492</v>
      </c>
      <c r="I9025" s="4">
        <v>34919000</v>
      </c>
      <c r="J9025" s="4">
        <v>775978</v>
      </c>
      <c r="K9025" s="3" t="s">
        <v>1460</v>
      </c>
      <c r="L9025" s="4">
        <v>0.52331012904090524</v>
      </c>
    </row>
    <row r="9026" spans="2:12" x14ac:dyDescent="0.3">
      <c r="B9026" s="3" t="s">
        <v>343</v>
      </c>
      <c r="C9026" s="4">
        <v>2021</v>
      </c>
      <c r="D9026" s="3" t="s">
        <v>1448</v>
      </c>
      <c r="E9026" s="4">
        <v>0</v>
      </c>
      <c r="F9026" s="4">
        <v>0</v>
      </c>
      <c r="G9026" s="4">
        <v>0</v>
      </c>
      <c r="H9026" s="4">
        <v>0</v>
      </c>
      <c r="I9026" s="4">
        <v>0</v>
      </c>
      <c r="J9026" s="4">
        <v>0</v>
      </c>
      <c r="K9026" s="3" t="s">
        <v>1460</v>
      </c>
      <c r="L9026" s="4"/>
    </row>
    <row r="9027" spans="2:12" x14ac:dyDescent="0.3">
      <c r="B9027" s="3" t="s">
        <v>343</v>
      </c>
      <c r="C9027" s="4">
        <v>2021</v>
      </c>
      <c r="D9027" s="3" t="s">
        <v>1449</v>
      </c>
      <c r="E9027" s="4">
        <v>9025530</v>
      </c>
      <c r="F9027" s="4">
        <v>4996379</v>
      </c>
      <c r="G9027" s="4">
        <v>4029151</v>
      </c>
      <c r="H9027" s="4">
        <v>705389</v>
      </c>
      <c r="I9027" s="4">
        <v>9343000</v>
      </c>
      <c r="J9027" s="4">
        <v>406217</v>
      </c>
      <c r="K9027" s="3" t="s">
        <v>1460</v>
      </c>
      <c r="L9027" s="4">
        <v>0.55358289208500777</v>
      </c>
    </row>
    <row r="9028" spans="2:12" x14ac:dyDescent="0.3">
      <c r="B9028" s="3" t="s">
        <v>343</v>
      </c>
      <c r="C9028" s="4">
        <v>2021</v>
      </c>
      <c r="D9028" s="3" t="s">
        <v>1450</v>
      </c>
      <c r="E9028" s="4">
        <v>14509931</v>
      </c>
      <c r="F9028" s="4"/>
      <c r="G9028" s="4">
        <v>14509931</v>
      </c>
      <c r="H9028" s="4">
        <v>0</v>
      </c>
      <c r="I9028" s="4">
        <v>14509931</v>
      </c>
      <c r="J9028" s="4"/>
      <c r="K9028" s="3" t="s">
        <v>1451</v>
      </c>
      <c r="L9028" s="4"/>
    </row>
    <row r="9029" spans="2:12" x14ac:dyDescent="0.3">
      <c r="B9029" s="3" t="s">
        <v>343</v>
      </c>
      <c r="C9029" s="4">
        <v>2021</v>
      </c>
      <c r="D9029" s="3" t="s">
        <v>1452</v>
      </c>
      <c r="E9029" s="4">
        <v>12065693</v>
      </c>
      <c r="F9029" s="4">
        <v>3605720</v>
      </c>
      <c r="G9029" s="4">
        <v>8459973</v>
      </c>
      <c r="H9029" s="4">
        <v>891434</v>
      </c>
      <c r="I9029" s="4">
        <v>71899223</v>
      </c>
      <c r="J9029" s="4">
        <v>1287594</v>
      </c>
      <c r="K9029" s="3" t="s">
        <v>1460</v>
      </c>
      <c r="L9029" s="4">
        <v>0.29884068822238391</v>
      </c>
    </row>
    <row r="9030" spans="2:12" x14ac:dyDescent="0.3">
      <c r="B9030" s="3" t="s">
        <v>343</v>
      </c>
      <c r="C9030" s="4">
        <v>2021</v>
      </c>
      <c r="D9030" s="3" t="s">
        <v>1453</v>
      </c>
      <c r="E9030" s="4">
        <v>7986214</v>
      </c>
      <c r="F9030" s="4">
        <v>3812155</v>
      </c>
      <c r="G9030" s="4">
        <v>4174059</v>
      </c>
      <c r="H9030" s="4">
        <v>2609427</v>
      </c>
      <c r="I9030" s="4">
        <v>10753575</v>
      </c>
      <c r="J9030" s="4">
        <v>256037</v>
      </c>
      <c r="K9030" s="3" t="s">
        <v>1451</v>
      </c>
      <c r="L9030" s="4">
        <v>0.47734195452313199</v>
      </c>
    </row>
    <row r="9031" spans="2:12" x14ac:dyDescent="0.3">
      <c r="B9031" s="3" t="s">
        <v>343</v>
      </c>
      <c r="C9031" s="4">
        <v>2021</v>
      </c>
      <c r="D9031" s="3" t="s">
        <v>1454</v>
      </c>
      <c r="E9031" s="4">
        <v>5937773</v>
      </c>
      <c r="F9031" s="4">
        <v>0</v>
      </c>
      <c r="G9031" s="4">
        <v>5937773</v>
      </c>
      <c r="H9031" s="4">
        <v>144110</v>
      </c>
      <c r="I9031" s="4">
        <v>27095000</v>
      </c>
      <c r="J9031" s="4">
        <v>846719</v>
      </c>
      <c r="K9031" s="3" t="s">
        <v>1460</v>
      </c>
      <c r="L9031" s="4">
        <v>0</v>
      </c>
    </row>
    <row r="9032" spans="2:12" x14ac:dyDescent="0.3">
      <c r="B9032" s="3" t="s">
        <v>343</v>
      </c>
      <c r="C9032" s="4">
        <v>2021</v>
      </c>
      <c r="D9032" s="3" t="s">
        <v>1455</v>
      </c>
      <c r="E9032" s="4">
        <v>38592200</v>
      </c>
      <c r="F9032" s="4">
        <v>16367528</v>
      </c>
      <c r="G9032" s="4">
        <v>22224672</v>
      </c>
      <c r="H9032" s="4">
        <v>236396</v>
      </c>
      <c r="I9032" s="4">
        <v>40629000</v>
      </c>
      <c r="J9032" s="4">
        <v>637200</v>
      </c>
      <c r="K9032" s="3" t="s">
        <v>1460</v>
      </c>
      <c r="L9032" s="4">
        <v>0.4241149247775457</v>
      </c>
    </row>
    <row r="9033" spans="2:12" x14ac:dyDescent="0.3">
      <c r="B9033" s="3" t="s">
        <v>343</v>
      </c>
      <c r="C9033" s="4">
        <v>2021</v>
      </c>
      <c r="D9033" s="3" t="s">
        <v>1456</v>
      </c>
      <c r="E9033" s="4">
        <v>34409168</v>
      </c>
      <c r="F9033" s="4">
        <v>23653219</v>
      </c>
      <c r="G9033" s="4">
        <v>10755949</v>
      </c>
      <c r="H9033" s="4">
        <v>0</v>
      </c>
      <c r="I9033" s="4">
        <v>69613000</v>
      </c>
      <c r="J9033" s="4">
        <v>725135</v>
      </c>
      <c r="K9033" s="3" t="s">
        <v>1460</v>
      </c>
      <c r="L9033" s="4">
        <v>0.68741037272392058</v>
      </c>
    </row>
    <row r="9034" spans="2:12" x14ac:dyDescent="0.3">
      <c r="B9034" s="3" t="s">
        <v>343</v>
      </c>
      <c r="C9034" s="4">
        <v>2021</v>
      </c>
      <c r="D9034" s="3" t="s">
        <v>1457</v>
      </c>
      <c r="E9034" s="4">
        <v>56640920</v>
      </c>
      <c r="F9034" s="4">
        <v>18247627</v>
      </c>
      <c r="G9034" s="4">
        <v>38393293</v>
      </c>
      <c r="H9034" s="4">
        <v>2423314</v>
      </c>
      <c r="I9034" s="4">
        <v>168126000</v>
      </c>
      <c r="J9034" s="4">
        <v>2864834</v>
      </c>
      <c r="K9034" s="3" t="s">
        <v>1460</v>
      </c>
      <c r="L9034" s="4">
        <v>0.32216332291212785</v>
      </c>
    </row>
    <row r="9035" spans="2:12" x14ac:dyDescent="0.3">
      <c r="B9035" s="3" t="s">
        <v>343</v>
      </c>
      <c r="C9035" s="4">
        <v>2021</v>
      </c>
      <c r="D9035" s="3" t="s">
        <v>1458</v>
      </c>
      <c r="E9035" s="4">
        <v>3111815</v>
      </c>
      <c r="F9035" s="4"/>
      <c r="G9035" s="4">
        <v>3111815</v>
      </c>
      <c r="H9035" s="4">
        <v>-1563100</v>
      </c>
      <c r="I9035" s="4">
        <v>3111815</v>
      </c>
      <c r="J9035" s="4"/>
      <c r="K9035" s="3" t="s">
        <v>1451</v>
      </c>
      <c r="L9035" s="4"/>
    </row>
    <row r="9036" spans="2:12" x14ac:dyDescent="0.3">
      <c r="B9036" s="3" t="s">
        <v>343</v>
      </c>
      <c r="C9036" s="4">
        <v>2022</v>
      </c>
      <c r="D9036" s="3" t="s">
        <v>1446</v>
      </c>
      <c r="E9036" s="4">
        <v>13205890</v>
      </c>
      <c r="F9036" s="4">
        <v>7193705</v>
      </c>
      <c r="G9036" s="4">
        <v>6012185</v>
      </c>
      <c r="H9036" s="4">
        <v>0</v>
      </c>
      <c r="I9036" s="4">
        <v>38410900</v>
      </c>
      <c r="J9036" s="4">
        <v>853576</v>
      </c>
      <c r="K9036" s="3" t="s">
        <v>1460</v>
      </c>
      <c r="L9036" s="4">
        <v>0.54473458434077526</v>
      </c>
    </row>
    <row r="9037" spans="2:12" x14ac:dyDescent="0.3">
      <c r="B9037" s="3" t="s">
        <v>343</v>
      </c>
      <c r="C9037" s="4">
        <v>2022</v>
      </c>
      <c r="D9037" s="3" t="s">
        <v>1448</v>
      </c>
      <c r="E9037" s="4">
        <v>0</v>
      </c>
      <c r="F9037" s="4">
        <v>0</v>
      </c>
      <c r="G9037" s="4">
        <v>0</v>
      </c>
      <c r="H9037" s="4">
        <v>0</v>
      </c>
      <c r="I9037" s="4">
        <v>0</v>
      </c>
      <c r="J9037" s="4">
        <v>0</v>
      </c>
      <c r="K9037" s="3" t="s">
        <v>1451</v>
      </c>
      <c r="L9037" s="4"/>
    </row>
    <row r="9038" spans="2:12" x14ac:dyDescent="0.3">
      <c r="B9038" s="3" t="s">
        <v>343</v>
      </c>
      <c r="C9038" s="4">
        <v>2022</v>
      </c>
      <c r="D9038" s="3" t="s">
        <v>1449</v>
      </c>
      <c r="E9038" s="4">
        <v>9602389</v>
      </c>
      <c r="F9038" s="4">
        <v>5248506</v>
      </c>
      <c r="G9038" s="4">
        <v>4353883</v>
      </c>
      <c r="H9038" s="4">
        <v>679189</v>
      </c>
      <c r="I9038" s="4">
        <v>11024408</v>
      </c>
      <c r="J9038" s="4">
        <v>479322</v>
      </c>
      <c r="K9038" s="3" t="s">
        <v>1460</v>
      </c>
      <c r="L9038" s="4">
        <v>0.54658335545456449</v>
      </c>
    </row>
    <row r="9039" spans="2:12" x14ac:dyDescent="0.3">
      <c r="B9039" s="3" t="s">
        <v>343</v>
      </c>
      <c r="C9039" s="4">
        <v>2022</v>
      </c>
      <c r="D9039" s="3" t="s">
        <v>1450</v>
      </c>
      <c r="E9039" s="4">
        <v>14509931</v>
      </c>
      <c r="F9039" s="4"/>
      <c r="G9039" s="4">
        <v>14509931</v>
      </c>
      <c r="H9039" s="4">
        <v>0</v>
      </c>
      <c r="I9039" s="4">
        <v>14509931</v>
      </c>
      <c r="J9039" s="4"/>
      <c r="K9039" s="3" t="s">
        <v>1451</v>
      </c>
      <c r="L9039" s="4"/>
    </row>
    <row r="9040" spans="2:12" x14ac:dyDescent="0.3">
      <c r="B9040" s="3" t="s">
        <v>343</v>
      </c>
      <c r="C9040" s="4">
        <v>2022</v>
      </c>
      <c r="D9040" s="3" t="s">
        <v>1452</v>
      </c>
      <c r="E9040" s="4">
        <v>13858665</v>
      </c>
      <c r="F9040" s="4">
        <v>3810754</v>
      </c>
      <c r="G9040" s="4">
        <v>10047911</v>
      </c>
      <c r="H9040" s="4">
        <v>1792972</v>
      </c>
      <c r="I9040" s="4">
        <v>81061415</v>
      </c>
      <c r="J9040" s="4">
        <v>1473844</v>
      </c>
      <c r="K9040" s="3" t="s">
        <v>1460</v>
      </c>
      <c r="L9040" s="4">
        <v>0.27497266150816113</v>
      </c>
    </row>
    <row r="9041" spans="2:12" x14ac:dyDescent="0.3">
      <c r="B9041" s="3" t="s">
        <v>343</v>
      </c>
      <c r="C9041" s="4">
        <v>2022</v>
      </c>
      <c r="D9041" s="3" t="s">
        <v>1453</v>
      </c>
      <c r="E9041" s="4">
        <v>8698452</v>
      </c>
      <c r="F9041" s="4">
        <v>4143185</v>
      </c>
      <c r="G9041" s="4">
        <v>4555267</v>
      </c>
      <c r="H9041" s="4">
        <v>736375</v>
      </c>
      <c r="I9041" s="4">
        <v>12638945</v>
      </c>
      <c r="J9041" s="4">
        <v>300927</v>
      </c>
      <c r="K9041" s="3" t="s">
        <v>1451</v>
      </c>
      <c r="L9041" s="4">
        <v>0.47631291176866875</v>
      </c>
    </row>
    <row r="9042" spans="2:12" x14ac:dyDescent="0.3">
      <c r="B9042" s="3" t="s">
        <v>343</v>
      </c>
      <c r="C9042" s="4">
        <v>2022</v>
      </c>
      <c r="D9042" s="3" t="s">
        <v>1454</v>
      </c>
      <c r="E9042" s="4">
        <v>5937773</v>
      </c>
      <c r="F9042" s="4">
        <v>0</v>
      </c>
      <c r="G9042" s="4">
        <v>5937773</v>
      </c>
      <c r="H9042" s="4">
        <v>0</v>
      </c>
      <c r="I9042" s="4">
        <v>29804500</v>
      </c>
      <c r="J9042" s="4">
        <v>931391</v>
      </c>
      <c r="K9042" s="3" t="s">
        <v>1460</v>
      </c>
      <c r="L9042" s="4">
        <v>0</v>
      </c>
    </row>
    <row r="9043" spans="2:12" x14ac:dyDescent="0.3">
      <c r="B9043" s="3" t="s">
        <v>343</v>
      </c>
      <c r="C9043" s="4">
        <v>2022</v>
      </c>
      <c r="D9043" s="3" t="s">
        <v>1455</v>
      </c>
      <c r="E9043" s="4">
        <v>39980628</v>
      </c>
      <c r="F9043" s="4">
        <v>17283211</v>
      </c>
      <c r="G9043" s="4">
        <v>22697417</v>
      </c>
      <c r="H9043" s="4">
        <v>1388427</v>
      </c>
      <c r="I9043" s="4">
        <v>46219170</v>
      </c>
      <c r="J9043" s="4">
        <v>725136</v>
      </c>
      <c r="K9043" s="3" t="s">
        <v>1460</v>
      </c>
      <c r="L9043" s="4">
        <v>0.43228963286919853</v>
      </c>
    </row>
    <row r="9044" spans="2:12" x14ac:dyDescent="0.3">
      <c r="B9044" s="3" t="s">
        <v>343</v>
      </c>
      <c r="C9044" s="4">
        <v>2022</v>
      </c>
      <c r="D9044" s="3" t="s">
        <v>1456</v>
      </c>
      <c r="E9044" s="4">
        <v>35873155</v>
      </c>
      <c r="F9044" s="4">
        <v>24707011</v>
      </c>
      <c r="G9044" s="4">
        <v>11166144</v>
      </c>
      <c r="H9044" s="4">
        <v>1463987</v>
      </c>
      <c r="I9044" s="4">
        <v>78184686</v>
      </c>
      <c r="J9044" s="4">
        <v>808437</v>
      </c>
      <c r="K9044" s="3" t="s">
        <v>1460</v>
      </c>
      <c r="L9044" s="4">
        <v>0.68873259126497233</v>
      </c>
    </row>
    <row r="9045" spans="2:12" x14ac:dyDescent="0.3">
      <c r="B9045" s="3" t="s">
        <v>343</v>
      </c>
      <c r="C9045" s="4">
        <v>2022</v>
      </c>
      <c r="D9045" s="3" t="s">
        <v>1457</v>
      </c>
      <c r="E9045" s="4">
        <v>58574429</v>
      </c>
      <c r="F9045" s="4">
        <v>19473939</v>
      </c>
      <c r="G9045" s="4">
        <v>39100490</v>
      </c>
      <c r="H9045" s="4">
        <v>1933509</v>
      </c>
      <c r="I9045" s="4">
        <v>187065460</v>
      </c>
      <c r="J9045" s="4">
        <v>3184550</v>
      </c>
      <c r="K9045" s="3" t="s">
        <v>1460</v>
      </c>
      <c r="L9045" s="4">
        <v>0.33246485424552752</v>
      </c>
    </row>
    <row r="9046" spans="2:12" x14ac:dyDescent="0.3">
      <c r="B9046" s="3" t="s">
        <v>343</v>
      </c>
      <c r="C9046" s="4">
        <v>2022</v>
      </c>
      <c r="D9046" s="3" t="s">
        <v>1458</v>
      </c>
      <c r="E9046" s="4">
        <v>12804300</v>
      </c>
      <c r="F9046" s="4"/>
      <c r="G9046" s="4">
        <v>12804300</v>
      </c>
      <c r="H9046" s="4">
        <v>9692485</v>
      </c>
      <c r="I9046" s="4">
        <v>12804300</v>
      </c>
      <c r="J9046" s="4"/>
      <c r="K9046" s="3" t="s">
        <v>1451</v>
      </c>
      <c r="L9046" s="4"/>
    </row>
    <row r="9047" spans="2:12" x14ac:dyDescent="0.3">
      <c r="B9047" s="3" t="s">
        <v>343</v>
      </c>
      <c r="C9047" s="4">
        <v>2023</v>
      </c>
      <c r="D9047" s="3" t="s">
        <v>1446</v>
      </c>
      <c r="E9047" s="4">
        <v>15059139</v>
      </c>
      <c r="F9047" s="4">
        <v>8220573</v>
      </c>
      <c r="G9047" s="4">
        <v>6838566</v>
      </c>
      <c r="H9047" s="4">
        <v>1012821</v>
      </c>
      <c r="I9047" s="4">
        <v>39525003</v>
      </c>
      <c r="J9047" s="4">
        <v>878333</v>
      </c>
      <c r="K9047" s="3" t="s">
        <v>1460</v>
      </c>
      <c r="L9047" s="4">
        <v>0.54588598989623516</v>
      </c>
    </row>
    <row r="9048" spans="2:12" x14ac:dyDescent="0.3">
      <c r="B9048" s="3" t="s">
        <v>343</v>
      </c>
      <c r="C9048" s="4">
        <v>2023</v>
      </c>
      <c r="D9048" s="3" t="s">
        <v>1448</v>
      </c>
      <c r="E9048" s="4">
        <v>0</v>
      </c>
      <c r="F9048" s="4">
        <v>0</v>
      </c>
      <c r="G9048" s="4">
        <v>0</v>
      </c>
      <c r="H9048" s="4">
        <v>0</v>
      </c>
      <c r="I9048" s="4">
        <v>0</v>
      </c>
      <c r="J9048" s="4">
        <v>0</v>
      </c>
      <c r="K9048" s="3" t="s">
        <v>1451</v>
      </c>
      <c r="L9048" s="4"/>
    </row>
    <row r="9049" spans="2:12" x14ac:dyDescent="0.3">
      <c r="B9049" s="3" t="s">
        <v>343</v>
      </c>
      <c r="C9049" s="4">
        <v>2023</v>
      </c>
      <c r="D9049" s="3" t="s">
        <v>1449</v>
      </c>
      <c r="E9049" s="4">
        <v>12005732</v>
      </c>
      <c r="F9049" s="4">
        <v>5071538</v>
      </c>
      <c r="G9049" s="4">
        <v>6934194</v>
      </c>
      <c r="H9049" s="4">
        <v>2986317</v>
      </c>
      <c r="I9049" s="4">
        <v>14309357</v>
      </c>
      <c r="J9049" s="4">
        <v>622146</v>
      </c>
      <c r="K9049" s="3" t="s">
        <v>1460</v>
      </c>
      <c r="L9049" s="4">
        <v>0.42242638766216006</v>
      </c>
    </row>
    <row r="9050" spans="2:12" x14ac:dyDescent="0.3">
      <c r="B9050" s="3" t="s">
        <v>343</v>
      </c>
      <c r="C9050" s="4">
        <v>2023</v>
      </c>
      <c r="D9050" s="3" t="s">
        <v>1450</v>
      </c>
      <c r="E9050" s="4">
        <v>15711429</v>
      </c>
      <c r="F9050" s="4"/>
      <c r="G9050" s="4">
        <v>15711429</v>
      </c>
      <c r="H9050" s="4">
        <v>1201498</v>
      </c>
      <c r="I9050" s="4">
        <v>15711429</v>
      </c>
      <c r="J9050" s="4"/>
      <c r="K9050" s="3" t="s">
        <v>1451</v>
      </c>
      <c r="L9050" s="4"/>
    </row>
    <row r="9051" spans="2:12" x14ac:dyDescent="0.3">
      <c r="B9051" s="3" t="s">
        <v>343</v>
      </c>
      <c r="C9051" s="4">
        <v>2023</v>
      </c>
      <c r="D9051" s="3" t="s">
        <v>1452</v>
      </c>
      <c r="E9051" s="4">
        <v>16006211</v>
      </c>
      <c r="F9051" s="4">
        <v>4050725</v>
      </c>
      <c r="G9051" s="4">
        <v>11955486</v>
      </c>
      <c r="H9051" s="4">
        <v>2147546</v>
      </c>
      <c r="I9051" s="4">
        <v>83423715</v>
      </c>
      <c r="J9051" s="4">
        <v>1516795</v>
      </c>
      <c r="K9051" s="3" t="s">
        <v>1460</v>
      </c>
      <c r="L9051" s="4">
        <v>0.25307207308462948</v>
      </c>
    </row>
    <row r="9052" spans="2:12" x14ac:dyDescent="0.3">
      <c r="B9052" s="3" t="s">
        <v>343</v>
      </c>
      <c r="C9052" s="4">
        <v>2023</v>
      </c>
      <c r="D9052" s="3" t="s">
        <v>1453</v>
      </c>
      <c r="E9052" s="4">
        <v>9550716</v>
      </c>
      <c r="F9052" s="4">
        <v>4511072</v>
      </c>
      <c r="G9052" s="4">
        <v>5039644</v>
      </c>
      <c r="H9052" s="4">
        <v>909589</v>
      </c>
      <c r="I9052" s="4">
        <v>13639493</v>
      </c>
      <c r="J9052" s="4">
        <v>324750</v>
      </c>
      <c r="K9052" s="3" t="s">
        <v>1451</v>
      </c>
      <c r="L9052" s="4">
        <v>0.47232814796293809</v>
      </c>
    </row>
    <row r="9053" spans="2:12" x14ac:dyDescent="0.3">
      <c r="B9053" s="3" t="s">
        <v>343</v>
      </c>
      <c r="C9053" s="4">
        <v>2023</v>
      </c>
      <c r="D9053" s="3" t="s">
        <v>1454</v>
      </c>
      <c r="E9053" s="4">
        <v>13970733</v>
      </c>
      <c r="F9053" s="4">
        <v>1071241</v>
      </c>
      <c r="G9053" s="4">
        <v>12899492</v>
      </c>
      <c r="H9053" s="4">
        <v>5277333</v>
      </c>
      <c r="I9053" s="4">
        <v>35609566</v>
      </c>
      <c r="J9053" s="4">
        <v>1112799</v>
      </c>
      <c r="K9053" s="3" t="s">
        <v>1460</v>
      </c>
      <c r="L9053" s="4">
        <v>7.6677508617479129E-2</v>
      </c>
    </row>
    <row r="9054" spans="2:12" x14ac:dyDescent="0.3">
      <c r="B9054" s="3" t="s">
        <v>343</v>
      </c>
      <c r="C9054" s="4">
        <v>2023</v>
      </c>
      <c r="D9054" s="3" t="s">
        <v>1455</v>
      </c>
      <c r="E9054" s="4">
        <v>40208066</v>
      </c>
      <c r="F9054" s="4">
        <v>18233784</v>
      </c>
      <c r="G9054" s="4">
        <v>21974282</v>
      </c>
      <c r="H9054" s="4">
        <v>227439</v>
      </c>
      <c r="I9054" s="4">
        <v>46469353</v>
      </c>
      <c r="J9054" s="4">
        <v>729172</v>
      </c>
      <c r="K9054" s="3" t="s">
        <v>1460</v>
      </c>
      <c r="L9054" s="4">
        <v>0.45348572597349002</v>
      </c>
    </row>
    <row r="9055" spans="2:12" x14ac:dyDescent="0.3">
      <c r="B9055" s="3" t="s">
        <v>343</v>
      </c>
      <c r="C9055" s="4">
        <v>2023</v>
      </c>
      <c r="D9055" s="3" t="s">
        <v>1456</v>
      </c>
      <c r="E9055" s="4">
        <v>37756257</v>
      </c>
      <c r="F9055" s="4">
        <v>25768831</v>
      </c>
      <c r="G9055" s="4">
        <v>11987426</v>
      </c>
      <c r="H9055" s="4">
        <v>1883102</v>
      </c>
      <c r="I9055" s="4">
        <v>80256098</v>
      </c>
      <c r="J9055" s="4">
        <v>828762</v>
      </c>
      <c r="K9055" s="3" t="s">
        <v>1460</v>
      </c>
      <c r="L9055" s="4">
        <v>0.68250491567530114</v>
      </c>
    </row>
    <row r="9056" spans="2:12" x14ac:dyDescent="0.3">
      <c r="B9056" s="3" t="s">
        <v>343</v>
      </c>
      <c r="C9056" s="4">
        <v>2023</v>
      </c>
      <c r="D9056" s="3" t="s">
        <v>1457</v>
      </c>
      <c r="E9056" s="4">
        <v>60352749</v>
      </c>
      <c r="F9056" s="4">
        <v>20724727</v>
      </c>
      <c r="G9056" s="4">
        <v>39628022</v>
      </c>
      <c r="H9056" s="4">
        <v>1778320</v>
      </c>
      <c r="I9056" s="4">
        <v>189021612</v>
      </c>
      <c r="J9056" s="4">
        <v>3215529</v>
      </c>
      <c r="K9056" s="3" t="s">
        <v>1460</v>
      </c>
      <c r="L9056" s="4">
        <v>0.34339325620445227</v>
      </c>
    </row>
    <row r="9057" spans="2:12" x14ac:dyDescent="0.3">
      <c r="B9057" s="3" t="s">
        <v>343</v>
      </c>
      <c r="C9057" s="4">
        <v>2023</v>
      </c>
      <c r="D9057" s="3" t="s">
        <v>1458</v>
      </c>
      <c r="E9057" s="4">
        <v>17808221</v>
      </c>
      <c r="F9057" s="4"/>
      <c r="G9057" s="4">
        <v>17808221</v>
      </c>
      <c r="H9057" s="4">
        <v>5003930</v>
      </c>
      <c r="I9057" s="4">
        <v>17808221</v>
      </c>
      <c r="J9057" s="4"/>
      <c r="K9057" s="3" t="s">
        <v>1451</v>
      </c>
      <c r="L9057" s="4"/>
    </row>
    <row r="9058" spans="2:12" x14ac:dyDescent="0.3">
      <c r="B9058" s="3" t="s">
        <v>343</v>
      </c>
      <c r="C9058" s="4">
        <v>2024</v>
      </c>
      <c r="D9058" s="3" t="s">
        <v>1446</v>
      </c>
      <c r="E9058" s="4">
        <v>15457951</v>
      </c>
      <c r="F9058" s="4">
        <v>8569161</v>
      </c>
      <c r="G9058" s="4">
        <v>6888790</v>
      </c>
      <c r="H9058" s="4">
        <v>398812</v>
      </c>
      <c r="I9058" s="4">
        <v>41121530</v>
      </c>
      <c r="J9058" s="4">
        <v>913812</v>
      </c>
      <c r="K9058" s="3" t="s">
        <v>1460</v>
      </c>
      <c r="L9058" s="4">
        <v>0.55435296696179204</v>
      </c>
    </row>
    <row r="9059" spans="2:12" x14ac:dyDescent="0.3">
      <c r="B9059" s="3" t="s">
        <v>343</v>
      </c>
      <c r="C9059" s="4">
        <v>2024</v>
      </c>
      <c r="D9059" s="3" t="s">
        <v>1448</v>
      </c>
      <c r="E9059" s="4">
        <v>0</v>
      </c>
      <c r="F9059" s="4">
        <v>0</v>
      </c>
      <c r="G9059" s="4">
        <v>0</v>
      </c>
      <c r="H9059" s="4">
        <v>0</v>
      </c>
      <c r="I9059" s="4">
        <v>0</v>
      </c>
      <c r="J9059" s="4">
        <v>0</v>
      </c>
      <c r="K9059" s="3"/>
      <c r="L9059" s="4"/>
    </row>
    <row r="9060" spans="2:12" x14ac:dyDescent="0.3">
      <c r="B9060" s="3" t="s">
        <v>343</v>
      </c>
      <c r="C9060" s="4">
        <v>2024</v>
      </c>
      <c r="D9060" s="3" t="s">
        <v>1449</v>
      </c>
      <c r="E9060" s="4">
        <v>13264781</v>
      </c>
      <c r="F9060" s="4">
        <v>5158897</v>
      </c>
      <c r="G9060" s="4">
        <v>8105884</v>
      </c>
      <c r="H9060" s="4">
        <v>1782662</v>
      </c>
      <c r="I9060" s="4">
        <v>16035458</v>
      </c>
      <c r="J9060" s="4">
        <v>697194</v>
      </c>
      <c r="K9060" s="3" t="s">
        <v>1460</v>
      </c>
      <c r="L9060" s="4">
        <v>0.38891686187657376</v>
      </c>
    </row>
    <row r="9061" spans="2:12" x14ac:dyDescent="0.3">
      <c r="B9061" s="3" t="s">
        <v>343</v>
      </c>
      <c r="C9061" s="4">
        <v>2024</v>
      </c>
      <c r="D9061" s="3" t="s">
        <v>1450</v>
      </c>
      <c r="E9061" s="4">
        <v>15711429</v>
      </c>
      <c r="F9061" s="4"/>
      <c r="G9061" s="4">
        <v>15711429</v>
      </c>
      <c r="H9061" s="4">
        <v>0</v>
      </c>
      <c r="I9061" s="4">
        <v>15711429</v>
      </c>
      <c r="J9061" s="4"/>
      <c r="K9061" s="3" t="s">
        <v>1451</v>
      </c>
      <c r="L9061" s="4"/>
    </row>
    <row r="9062" spans="2:12" x14ac:dyDescent="0.3">
      <c r="B9062" s="3" t="s">
        <v>343</v>
      </c>
      <c r="C9062" s="4">
        <v>2024</v>
      </c>
      <c r="D9062" s="3" t="s">
        <v>1452</v>
      </c>
      <c r="E9062" s="4">
        <v>23617446</v>
      </c>
      <c r="F9062" s="4">
        <v>4331598</v>
      </c>
      <c r="G9062" s="4">
        <v>19285848</v>
      </c>
      <c r="H9062" s="4">
        <v>7611235</v>
      </c>
      <c r="I9062" s="4">
        <v>93765999</v>
      </c>
      <c r="J9062" s="4">
        <v>1704836</v>
      </c>
      <c r="K9062" s="3" t="s">
        <v>1460</v>
      </c>
      <c r="L9062" s="4">
        <v>0.18340670705884116</v>
      </c>
    </row>
    <row r="9063" spans="2:12" x14ac:dyDescent="0.3">
      <c r="B9063" s="3" t="s">
        <v>343</v>
      </c>
      <c r="C9063" s="4">
        <v>2024</v>
      </c>
      <c r="D9063" s="3" t="s">
        <v>1453</v>
      </c>
      <c r="E9063" s="4">
        <v>11754495</v>
      </c>
      <c r="F9063" s="4">
        <v>4954628</v>
      </c>
      <c r="G9063" s="4">
        <v>6799867</v>
      </c>
      <c r="H9063" s="4">
        <v>2203779</v>
      </c>
      <c r="I9063" s="4">
        <v>16318570</v>
      </c>
      <c r="J9063" s="4">
        <v>388537</v>
      </c>
      <c r="K9063" s="3" t="s">
        <v>1451</v>
      </c>
      <c r="L9063" s="4">
        <v>0.42150921838836974</v>
      </c>
    </row>
    <row r="9064" spans="2:12" x14ac:dyDescent="0.3">
      <c r="B9064" s="3" t="s">
        <v>343</v>
      </c>
      <c r="C9064" s="4">
        <v>2024</v>
      </c>
      <c r="D9064" s="3" t="s">
        <v>1454</v>
      </c>
      <c r="E9064" s="4">
        <v>14899003</v>
      </c>
      <c r="F9064" s="4">
        <v>1096231</v>
      </c>
      <c r="G9064" s="4">
        <v>13802772</v>
      </c>
      <c r="H9064" s="4">
        <v>928270</v>
      </c>
      <c r="I9064" s="4">
        <v>37633971</v>
      </c>
      <c r="J9064" s="4">
        <v>1176062</v>
      </c>
      <c r="K9064" s="3" t="s">
        <v>1460</v>
      </c>
      <c r="L9064" s="4">
        <v>7.3577473606791011E-2</v>
      </c>
    </row>
    <row r="9065" spans="2:12" x14ac:dyDescent="0.3">
      <c r="B9065" s="3" t="s">
        <v>343</v>
      </c>
      <c r="C9065" s="4">
        <v>2024</v>
      </c>
      <c r="D9065" s="3" t="s">
        <v>1455</v>
      </c>
      <c r="E9065" s="4">
        <v>40522167</v>
      </c>
      <c r="F9065" s="4">
        <v>19193083</v>
      </c>
      <c r="G9065" s="4">
        <v>21329084</v>
      </c>
      <c r="H9065" s="4">
        <v>314101</v>
      </c>
      <c r="I9065" s="4">
        <v>48186959</v>
      </c>
      <c r="J9065" s="4">
        <v>757058</v>
      </c>
      <c r="K9065" s="3" t="s">
        <v>1460</v>
      </c>
      <c r="L9065" s="4">
        <v>0.4736440427778702</v>
      </c>
    </row>
    <row r="9066" spans="2:12" x14ac:dyDescent="0.3">
      <c r="B9066" s="3" t="s">
        <v>343</v>
      </c>
      <c r="C9066" s="4">
        <v>2024</v>
      </c>
      <c r="D9066" s="3" t="s">
        <v>1456</v>
      </c>
      <c r="E9066" s="4">
        <v>43154984</v>
      </c>
      <c r="F9066" s="4">
        <v>26764886</v>
      </c>
      <c r="G9066" s="4">
        <v>16390098</v>
      </c>
      <c r="H9066" s="4">
        <v>5398727</v>
      </c>
      <c r="I9066" s="4">
        <v>89953002</v>
      </c>
      <c r="J9066" s="4">
        <v>974556</v>
      </c>
      <c r="K9066" s="3" t="s">
        <v>1460</v>
      </c>
      <c r="L9066" s="4">
        <v>0.62020382164896648</v>
      </c>
    </row>
    <row r="9067" spans="2:12" x14ac:dyDescent="0.3">
      <c r="B9067" s="3" t="s">
        <v>343</v>
      </c>
      <c r="C9067" s="4">
        <v>2024</v>
      </c>
      <c r="D9067" s="3" t="s">
        <v>1457</v>
      </c>
      <c r="E9067" s="4">
        <v>64884995</v>
      </c>
      <c r="F9067" s="4">
        <v>21986821</v>
      </c>
      <c r="G9067" s="4">
        <v>42898174</v>
      </c>
      <c r="H9067" s="4">
        <v>4532246</v>
      </c>
      <c r="I9067" s="4">
        <v>199360473</v>
      </c>
      <c r="J9067" s="4">
        <v>3384935</v>
      </c>
      <c r="K9067" s="3" t="s">
        <v>1460</v>
      </c>
      <c r="L9067" s="4">
        <v>0.33885832926395387</v>
      </c>
    </row>
    <row r="9068" spans="2:12" x14ac:dyDescent="0.3">
      <c r="B9068" s="3" t="s">
        <v>343</v>
      </c>
      <c r="C9068" s="4">
        <v>2024</v>
      </c>
      <c r="D9068" s="3" t="s">
        <v>1458</v>
      </c>
      <c r="E9068" s="4">
        <v>8926340</v>
      </c>
      <c r="F9068" s="4"/>
      <c r="G9068" s="4">
        <v>8926340</v>
      </c>
      <c r="H9068" s="4">
        <v>-8881881</v>
      </c>
      <c r="I9068" s="4">
        <v>8926340</v>
      </c>
      <c r="J9068" s="4"/>
      <c r="K9068" s="3" t="s">
        <v>1451</v>
      </c>
      <c r="L9068" s="4"/>
    </row>
    <row r="9069" spans="2:12" x14ac:dyDescent="0.3">
      <c r="B9069" s="3" t="s">
        <v>345</v>
      </c>
      <c r="C9069" s="4">
        <v>2019</v>
      </c>
      <c r="D9069" s="3" t="s">
        <v>1446</v>
      </c>
      <c r="E9069" s="4">
        <v>5344536</v>
      </c>
      <c r="F9069" s="4">
        <v>882206</v>
      </c>
      <c r="G9069" s="4">
        <v>4462330</v>
      </c>
      <c r="H9069" s="4">
        <v>49292</v>
      </c>
      <c r="I9069" s="4">
        <v>6000000</v>
      </c>
      <c r="J9069" s="4">
        <v>120000</v>
      </c>
      <c r="K9069" s="3" t="s">
        <v>1447</v>
      </c>
      <c r="L9069" s="4">
        <v>0.16506690197240695</v>
      </c>
    </row>
    <row r="9070" spans="2:12" x14ac:dyDescent="0.3">
      <c r="B9070" s="3" t="s">
        <v>345</v>
      </c>
      <c r="C9070" s="4">
        <v>2019</v>
      </c>
      <c r="D9070" s="3" t="s">
        <v>1448</v>
      </c>
      <c r="E9070" s="4">
        <v>4604553</v>
      </c>
      <c r="F9070" s="4">
        <v>157580</v>
      </c>
      <c r="G9070" s="4">
        <v>4446973</v>
      </c>
      <c r="H9070" s="4">
        <v>0</v>
      </c>
      <c r="I9070" s="4">
        <v>6100900</v>
      </c>
      <c r="J9070" s="4">
        <v>90000</v>
      </c>
      <c r="K9070" s="3" t="s">
        <v>1460</v>
      </c>
      <c r="L9070" s="4">
        <v>3.4222648756567685E-2</v>
      </c>
    </row>
    <row r="9071" spans="2:12" x14ac:dyDescent="0.3">
      <c r="B9071" s="3" t="s">
        <v>345</v>
      </c>
      <c r="C9071" s="4">
        <v>2019</v>
      </c>
      <c r="D9071" s="3" t="s">
        <v>1449</v>
      </c>
      <c r="E9071" s="4">
        <v>870735</v>
      </c>
      <c r="F9071" s="4">
        <v>287196</v>
      </c>
      <c r="G9071" s="4">
        <v>583539</v>
      </c>
      <c r="H9071" s="4">
        <v>115245</v>
      </c>
      <c r="I9071" s="4">
        <v>1800000</v>
      </c>
      <c r="J9071" s="4">
        <v>180000</v>
      </c>
      <c r="K9071" s="3" t="s">
        <v>1447</v>
      </c>
      <c r="L9071" s="4">
        <v>0.32983169391376249</v>
      </c>
    </row>
    <row r="9072" spans="2:12" x14ac:dyDescent="0.3">
      <c r="B9072" s="3" t="s">
        <v>345</v>
      </c>
      <c r="C9072" s="4">
        <v>2019</v>
      </c>
      <c r="D9072" s="3" t="s">
        <v>1450</v>
      </c>
      <c r="E9072" s="4">
        <v>6218019</v>
      </c>
      <c r="F9072" s="4"/>
      <c r="G9072" s="4">
        <v>6218019</v>
      </c>
      <c r="H9072" s="4">
        <v>0</v>
      </c>
      <c r="I9072" s="4">
        <v>6218019</v>
      </c>
      <c r="J9072" s="4"/>
      <c r="K9072" s="3" t="s">
        <v>1451</v>
      </c>
      <c r="L9072" s="4"/>
    </row>
    <row r="9073" spans="2:12" x14ac:dyDescent="0.3">
      <c r="B9073" s="3" t="s">
        <v>345</v>
      </c>
      <c r="C9073" s="4">
        <v>2019</v>
      </c>
      <c r="D9073" s="3" t="s">
        <v>1452</v>
      </c>
      <c r="E9073" s="4">
        <v>0</v>
      </c>
      <c r="F9073" s="4">
        <v>0</v>
      </c>
      <c r="G9073" s="4">
        <v>0</v>
      </c>
      <c r="H9073" s="4">
        <v>0</v>
      </c>
      <c r="I9073" s="4">
        <v>0</v>
      </c>
      <c r="J9073" s="4">
        <v>0</v>
      </c>
      <c r="K9073" s="3" t="s">
        <v>1451</v>
      </c>
      <c r="L9073" s="4"/>
    </row>
    <row r="9074" spans="2:12" x14ac:dyDescent="0.3">
      <c r="B9074" s="3" t="s">
        <v>345</v>
      </c>
      <c r="C9074" s="4">
        <v>2019</v>
      </c>
      <c r="D9074" s="3" t="s">
        <v>1453</v>
      </c>
      <c r="E9074" s="4">
        <v>1032993</v>
      </c>
      <c r="F9074" s="4">
        <v>586247</v>
      </c>
      <c r="G9074" s="4">
        <v>446746</v>
      </c>
      <c r="H9074" s="4">
        <v>96896</v>
      </c>
      <c r="I9074" s="4">
        <v>0</v>
      </c>
      <c r="J9074" s="4">
        <v>0</v>
      </c>
      <c r="K9074" s="3" t="s">
        <v>1451</v>
      </c>
      <c r="L9074" s="4">
        <v>0.56752272280644689</v>
      </c>
    </row>
    <row r="9075" spans="2:12" x14ac:dyDescent="0.3">
      <c r="B9075" s="3" t="s">
        <v>345</v>
      </c>
      <c r="C9075" s="4">
        <v>2019</v>
      </c>
      <c r="D9075" s="3" t="s">
        <v>1454</v>
      </c>
      <c r="E9075" s="4">
        <v>583244</v>
      </c>
      <c r="F9075" s="4">
        <v>257098</v>
      </c>
      <c r="G9075" s="4">
        <v>326146</v>
      </c>
      <c r="H9075" s="4">
        <v>0</v>
      </c>
      <c r="I9075" s="4">
        <v>0</v>
      </c>
      <c r="J9075" s="4">
        <v>0</v>
      </c>
      <c r="K9075" s="3" t="s">
        <v>1447</v>
      </c>
      <c r="L9075" s="4">
        <v>0.44080693500490359</v>
      </c>
    </row>
    <row r="9076" spans="2:12" x14ac:dyDescent="0.3">
      <c r="B9076" s="3" t="s">
        <v>345</v>
      </c>
      <c r="C9076" s="4">
        <v>2019</v>
      </c>
      <c r="D9076" s="3" t="s">
        <v>1455</v>
      </c>
      <c r="E9076" s="4">
        <v>13966988</v>
      </c>
      <c r="F9076" s="4">
        <v>891902</v>
      </c>
      <c r="G9076" s="4">
        <v>13075086</v>
      </c>
      <c r="H9076" s="4">
        <v>248236</v>
      </c>
      <c r="I9076" s="4">
        <v>22504787</v>
      </c>
      <c r="J9076" s="4">
        <v>540000</v>
      </c>
      <c r="K9076" s="3" t="s">
        <v>1460</v>
      </c>
      <c r="L9076" s="4">
        <v>6.3857862554188488E-2</v>
      </c>
    </row>
    <row r="9077" spans="2:12" x14ac:dyDescent="0.3">
      <c r="B9077" s="3" t="s">
        <v>345</v>
      </c>
      <c r="C9077" s="4">
        <v>2019</v>
      </c>
      <c r="D9077" s="3" t="s">
        <v>1456</v>
      </c>
      <c r="E9077" s="4">
        <v>4298431</v>
      </c>
      <c r="F9077" s="4">
        <v>1313100</v>
      </c>
      <c r="G9077" s="4">
        <v>2985331</v>
      </c>
      <c r="H9077" s="4">
        <v>61011</v>
      </c>
      <c r="I9077" s="4">
        <v>11200000</v>
      </c>
      <c r="J9077" s="4">
        <v>240000</v>
      </c>
      <c r="K9077" s="3" t="s">
        <v>1460</v>
      </c>
      <c r="L9077" s="4">
        <v>0.30548355900094709</v>
      </c>
    </row>
    <row r="9078" spans="2:12" x14ac:dyDescent="0.3">
      <c r="B9078" s="3" t="s">
        <v>345</v>
      </c>
      <c r="C9078" s="4">
        <v>2019</v>
      </c>
      <c r="D9078" s="3" t="s">
        <v>1457</v>
      </c>
      <c r="E9078" s="4">
        <v>11306694</v>
      </c>
      <c r="F9078" s="4">
        <v>991017</v>
      </c>
      <c r="G9078" s="4">
        <v>10315677</v>
      </c>
      <c r="H9078" s="4">
        <v>278759</v>
      </c>
      <c r="I9078" s="4">
        <v>18696439</v>
      </c>
      <c r="J9078" s="4">
        <v>580000</v>
      </c>
      <c r="K9078" s="3" t="s">
        <v>1460</v>
      </c>
      <c r="L9078" s="4">
        <v>8.7648697311521834E-2</v>
      </c>
    </row>
    <row r="9079" spans="2:12" x14ac:dyDescent="0.3">
      <c r="B9079" s="3" t="s">
        <v>345</v>
      </c>
      <c r="C9079" s="4">
        <v>2019</v>
      </c>
      <c r="D9079" s="3" t="s">
        <v>1458</v>
      </c>
      <c r="E9079" s="4">
        <v>7361483</v>
      </c>
      <c r="F9079" s="4"/>
      <c r="G9079" s="4">
        <v>7361483</v>
      </c>
      <c r="H9079" s="4">
        <v>7031706</v>
      </c>
      <c r="I9079" s="4">
        <v>7361483</v>
      </c>
      <c r="J9079" s="4"/>
      <c r="K9079" s="3" t="s">
        <v>1451</v>
      </c>
      <c r="L9079" s="4"/>
    </row>
    <row r="9080" spans="2:12" x14ac:dyDescent="0.3">
      <c r="B9080" s="3" t="s">
        <v>345</v>
      </c>
      <c r="C9080" s="4">
        <v>2020</v>
      </c>
      <c r="D9080" s="3" t="s">
        <v>1446</v>
      </c>
      <c r="E9080" s="4">
        <v>14733306</v>
      </c>
      <c r="F9080" s="4">
        <v>1187338</v>
      </c>
      <c r="G9080" s="4">
        <v>13545968</v>
      </c>
      <c r="H9080" s="4">
        <v>2912453</v>
      </c>
      <c r="I9080" s="4">
        <v>16000000</v>
      </c>
      <c r="J9080" s="4">
        <v>360000</v>
      </c>
      <c r="K9080" s="3" t="s">
        <v>1447</v>
      </c>
      <c r="L9080" s="4">
        <v>8.0588701544649921E-2</v>
      </c>
    </row>
    <row r="9081" spans="2:12" x14ac:dyDescent="0.3">
      <c r="B9081" s="3" t="s">
        <v>345</v>
      </c>
      <c r="C9081" s="4">
        <v>2020</v>
      </c>
      <c r="D9081" s="3" t="s">
        <v>1448</v>
      </c>
      <c r="E9081" s="4">
        <v>4996876</v>
      </c>
      <c r="F9081" s="4">
        <v>398757</v>
      </c>
      <c r="G9081" s="4">
        <v>4598119</v>
      </c>
      <c r="H9081" s="4">
        <v>0</v>
      </c>
      <c r="I9081" s="4">
        <v>6200000</v>
      </c>
      <c r="J9081" s="4">
        <v>150000</v>
      </c>
      <c r="K9081" s="3" t="s">
        <v>1447</v>
      </c>
      <c r="L9081" s="4">
        <v>7.9801259827139995E-2</v>
      </c>
    </row>
    <row r="9082" spans="2:12" x14ac:dyDescent="0.3">
      <c r="B9082" s="3" t="s">
        <v>345</v>
      </c>
      <c r="C9082" s="4">
        <v>2020</v>
      </c>
      <c r="D9082" s="3" t="s">
        <v>1449</v>
      </c>
      <c r="E9082" s="4">
        <v>1029145</v>
      </c>
      <c r="F9082" s="4">
        <v>388887</v>
      </c>
      <c r="G9082" s="4">
        <v>640258</v>
      </c>
      <c r="H9082" s="4">
        <v>0</v>
      </c>
      <c r="I9082" s="4">
        <v>1800000</v>
      </c>
      <c r="J9082" s="4">
        <v>180000</v>
      </c>
      <c r="K9082" s="3" t="s">
        <v>1447</v>
      </c>
      <c r="L9082" s="4">
        <v>0.37787386617046187</v>
      </c>
    </row>
    <row r="9083" spans="2:12" x14ac:dyDescent="0.3">
      <c r="B9083" s="3" t="s">
        <v>345</v>
      </c>
      <c r="C9083" s="4">
        <v>2020</v>
      </c>
      <c r="D9083" s="3" t="s">
        <v>1450</v>
      </c>
      <c r="E9083" s="4">
        <v>6386624</v>
      </c>
      <c r="F9083" s="4"/>
      <c r="G9083" s="4">
        <v>6386624</v>
      </c>
      <c r="H9083" s="4">
        <v>0</v>
      </c>
      <c r="I9083" s="4">
        <v>6386624</v>
      </c>
      <c r="J9083" s="4"/>
      <c r="K9083" s="3" t="s">
        <v>1451</v>
      </c>
      <c r="L9083" s="4"/>
    </row>
    <row r="9084" spans="2:12" x14ac:dyDescent="0.3">
      <c r="B9084" s="3" t="s">
        <v>345</v>
      </c>
      <c r="C9084" s="4">
        <v>2020</v>
      </c>
      <c r="D9084" s="3" t="s">
        <v>1452</v>
      </c>
      <c r="E9084" s="4">
        <v>0</v>
      </c>
      <c r="F9084" s="4">
        <v>0</v>
      </c>
      <c r="G9084" s="4">
        <v>0</v>
      </c>
      <c r="H9084" s="4">
        <v>0</v>
      </c>
      <c r="I9084" s="4">
        <v>0</v>
      </c>
      <c r="J9084" s="4">
        <v>0</v>
      </c>
      <c r="K9084" s="3" t="s">
        <v>1447</v>
      </c>
      <c r="L9084" s="4"/>
    </row>
    <row r="9085" spans="2:12" x14ac:dyDescent="0.3">
      <c r="B9085" s="3" t="s">
        <v>345</v>
      </c>
      <c r="C9085" s="4">
        <v>2020</v>
      </c>
      <c r="D9085" s="3" t="s">
        <v>1453</v>
      </c>
      <c r="E9085" s="4">
        <v>876478</v>
      </c>
      <c r="F9085" s="4">
        <v>622204</v>
      </c>
      <c r="G9085" s="4">
        <v>254274</v>
      </c>
      <c r="H9085" s="4">
        <v>41906</v>
      </c>
      <c r="I9085" s="4">
        <v>0</v>
      </c>
      <c r="J9085" s="4">
        <v>0</v>
      </c>
      <c r="K9085" s="3" t="s">
        <v>1451</v>
      </c>
      <c r="L9085" s="4">
        <v>0.70989117810144697</v>
      </c>
    </row>
    <row r="9086" spans="2:12" x14ac:dyDescent="0.3">
      <c r="B9086" s="3" t="s">
        <v>345</v>
      </c>
      <c r="C9086" s="4">
        <v>2020</v>
      </c>
      <c r="D9086" s="3" t="s">
        <v>1454</v>
      </c>
      <c r="E9086" s="4">
        <v>583244</v>
      </c>
      <c r="F9086" s="4">
        <v>315422</v>
      </c>
      <c r="G9086" s="4">
        <v>267822</v>
      </c>
      <c r="H9086" s="4">
        <v>0</v>
      </c>
      <c r="I9086" s="4">
        <v>0</v>
      </c>
      <c r="J9086" s="4">
        <v>0</v>
      </c>
      <c r="K9086" s="3" t="s">
        <v>1447</v>
      </c>
      <c r="L9086" s="4">
        <v>0.54080624918558962</v>
      </c>
    </row>
    <row r="9087" spans="2:12" x14ac:dyDescent="0.3">
      <c r="B9087" s="3" t="s">
        <v>345</v>
      </c>
      <c r="C9087" s="4">
        <v>2020</v>
      </c>
      <c r="D9087" s="3" t="s">
        <v>1455</v>
      </c>
      <c r="E9087" s="4">
        <v>14099132</v>
      </c>
      <c r="F9087" s="4">
        <v>1357142</v>
      </c>
      <c r="G9087" s="4">
        <v>12741990</v>
      </c>
      <c r="H9087" s="4">
        <v>82936</v>
      </c>
      <c r="I9087" s="4">
        <v>23000000</v>
      </c>
      <c r="J9087" s="4">
        <v>510000</v>
      </c>
      <c r="K9087" s="3" t="s">
        <v>1447</v>
      </c>
      <c r="L9087" s="4">
        <v>9.6257131290068063E-2</v>
      </c>
    </row>
    <row r="9088" spans="2:12" x14ac:dyDescent="0.3">
      <c r="B9088" s="3" t="s">
        <v>345</v>
      </c>
      <c r="C9088" s="4">
        <v>2020</v>
      </c>
      <c r="D9088" s="3" t="s">
        <v>1456</v>
      </c>
      <c r="E9088" s="4">
        <v>4329791</v>
      </c>
      <c r="F9088" s="4">
        <v>1465495</v>
      </c>
      <c r="G9088" s="4">
        <v>2864296</v>
      </c>
      <c r="H9088" s="4">
        <v>25469</v>
      </c>
      <c r="I9088" s="4">
        <v>12000000</v>
      </c>
      <c r="J9088" s="4">
        <v>210000</v>
      </c>
      <c r="K9088" s="3" t="s">
        <v>1447</v>
      </c>
      <c r="L9088" s="4">
        <v>0.33846783828595883</v>
      </c>
    </row>
    <row r="9089" spans="2:12" x14ac:dyDescent="0.3">
      <c r="B9089" s="3" t="s">
        <v>345</v>
      </c>
      <c r="C9089" s="4">
        <v>2020</v>
      </c>
      <c r="D9089" s="3" t="s">
        <v>1457</v>
      </c>
      <c r="E9089" s="4">
        <v>11481087</v>
      </c>
      <c r="F9089" s="4">
        <v>1564851</v>
      </c>
      <c r="G9089" s="4">
        <v>9916236</v>
      </c>
      <c r="H9089" s="4">
        <v>146807</v>
      </c>
      <c r="I9089" s="4">
        <v>24000000</v>
      </c>
      <c r="J9089" s="4">
        <v>570000</v>
      </c>
      <c r="K9089" s="3" t="s">
        <v>1447</v>
      </c>
      <c r="L9089" s="4">
        <v>0.13629815713442464</v>
      </c>
    </row>
    <row r="9090" spans="2:12" x14ac:dyDescent="0.3">
      <c r="B9090" s="3" t="s">
        <v>345</v>
      </c>
      <c r="C9090" s="4">
        <v>2020</v>
      </c>
      <c r="D9090" s="3" t="s">
        <v>1458</v>
      </c>
      <c r="E9090" s="4">
        <v>4680229</v>
      </c>
      <c r="F9090" s="4"/>
      <c r="G9090" s="4">
        <v>4680229</v>
      </c>
      <c r="H9090" s="4">
        <v>4680228</v>
      </c>
      <c r="I9090" s="4">
        <v>4680229</v>
      </c>
      <c r="J9090" s="4"/>
      <c r="K9090" s="3" t="s">
        <v>1451</v>
      </c>
      <c r="L9090" s="4"/>
    </row>
    <row r="9091" spans="2:12" x14ac:dyDescent="0.3">
      <c r="B9091" s="3" t="s">
        <v>345</v>
      </c>
      <c r="C9091" s="4">
        <v>2021</v>
      </c>
      <c r="D9091" s="3" t="s">
        <v>1446</v>
      </c>
      <c r="E9091" s="4">
        <v>14770512</v>
      </c>
      <c r="F9091" s="4">
        <v>1704219</v>
      </c>
      <c r="G9091" s="4">
        <v>13066293</v>
      </c>
      <c r="H9091" s="4">
        <v>37206</v>
      </c>
      <c r="I9091" s="4">
        <v>0</v>
      </c>
      <c r="J9091" s="4">
        <v>0</v>
      </c>
      <c r="K9091" s="3" t="s">
        <v>1447</v>
      </c>
      <c r="L9091" s="4">
        <v>0.1153798189257082</v>
      </c>
    </row>
    <row r="9092" spans="2:12" x14ac:dyDescent="0.3">
      <c r="B9092" s="3" t="s">
        <v>345</v>
      </c>
      <c r="C9092" s="4">
        <v>2021</v>
      </c>
      <c r="D9092" s="3" t="s">
        <v>1448</v>
      </c>
      <c r="E9092" s="4">
        <v>0</v>
      </c>
      <c r="F9092" s="4">
        <v>0</v>
      </c>
      <c r="G9092" s="4">
        <v>0</v>
      </c>
      <c r="H9092" s="4">
        <v>0</v>
      </c>
      <c r="I9092" s="4">
        <v>0</v>
      </c>
      <c r="J9092" s="4">
        <v>0</v>
      </c>
      <c r="K9092" s="3" t="s">
        <v>1447</v>
      </c>
      <c r="L9092" s="4"/>
    </row>
    <row r="9093" spans="2:12" x14ac:dyDescent="0.3">
      <c r="B9093" s="3" t="s">
        <v>345</v>
      </c>
      <c r="C9093" s="4">
        <v>2021</v>
      </c>
      <c r="D9093" s="3" t="s">
        <v>1449</v>
      </c>
      <c r="E9093" s="4">
        <v>1091986</v>
      </c>
      <c r="F9093" s="4">
        <v>463169</v>
      </c>
      <c r="G9093" s="4">
        <v>628817</v>
      </c>
      <c r="H9093" s="4">
        <v>62841</v>
      </c>
      <c r="I9093" s="4">
        <v>0</v>
      </c>
      <c r="J9093" s="4">
        <v>0</v>
      </c>
      <c r="K9093" s="3" t="s">
        <v>1447</v>
      </c>
      <c r="L9093" s="4">
        <v>0.42415287375479171</v>
      </c>
    </row>
    <row r="9094" spans="2:12" x14ac:dyDescent="0.3">
      <c r="B9094" s="3" t="s">
        <v>345</v>
      </c>
      <c r="C9094" s="4">
        <v>2021</v>
      </c>
      <c r="D9094" s="3" t="s">
        <v>1450</v>
      </c>
      <c r="E9094" s="4">
        <v>6386624</v>
      </c>
      <c r="F9094" s="4"/>
      <c r="G9094" s="4">
        <v>6386624</v>
      </c>
      <c r="H9094" s="4">
        <v>0</v>
      </c>
      <c r="I9094" s="4">
        <v>6386624</v>
      </c>
      <c r="J9094" s="4"/>
      <c r="K9094" s="3" t="s">
        <v>1451</v>
      </c>
      <c r="L9094" s="4"/>
    </row>
    <row r="9095" spans="2:12" x14ac:dyDescent="0.3">
      <c r="B9095" s="3" t="s">
        <v>345</v>
      </c>
      <c r="C9095" s="4">
        <v>2021</v>
      </c>
      <c r="D9095" s="3" t="s">
        <v>1452</v>
      </c>
      <c r="E9095" s="4">
        <v>0</v>
      </c>
      <c r="F9095" s="4">
        <v>0</v>
      </c>
      <c r="G9095" s="4">
        <v>0</v>
      </c>
      <c r="H9095" s="4">
        <v>0</v>
      </c>
      <c r="I9095" s="4">
        <v>0</v>
      </c>
      <c r="J9095" s="4">
        <v>0</v>
      </c>
      <c r="K9095" s="3" t="s">
        <v>1447</v>
      </c>
      <c r="L9095" s="4"/>
    </row>
    <row r="9096" spans="2:12" x14ac:dyDescent="0.3">
      <c r="B9096" s="3" t="s">
        <v>345</v>
      </c>
      <c r="C9096" s="4">
        <v>2021</v>
      </c>
      <c r="D9096" s="3" t="s">
        <v>1453</v>
      </c>
      <c r="E9096" s="4">
        <v>949289</v>
      </c>
      <c r="F9096" s="4">
        <v>714855</v>
      </c>
      <c r="G9096" s="4">
        <v>234434</v>
      </c>
      <c r="H9096" s="4">
        <v>79658</v>
      </c>
      <c r="I9096" s="4">
        <v>0</v>
      </c>
      <c r="J9096" s="4">
        <v>0</v>
      </c>
      <c r="K9096" s="3" t="s">
        <v>1451</v>
      </c>
      <c r="L9096" s="4">
        <v>0.75304254025907813</v>
      </c>
    </row>
    <row r="9097" spans="2:12" x14ac:dyDescent="0.3">
      <c r="B9097" s="3" t="s">
        <v>345</v>
      </c>
      <c r="C9097" s="4">
        <v>2021</v>
      </c>
      <c r="D9097" s="3" t="s">
        <v>1454</v>
      </c>
      <c r="E9097" s="4">
        <v>583244</v>
      </c>
      <c r="F9097" s="4">
        <v>373746</v>
      </c>
      <c r="G9097" s="4">
        <v>209498</v>
      </c>
      <c r="H9097" s="4">
        <v>0</v>
      </c>
      <c r="I9097" s="4">
        <v>0</v>
      </c>
      <c r="J9097" s="4">
        <v>0</v>
      </c>
      <c r="K9097" s="3" t="s">
        <v>1447</v>
      </c>
      <c r="L9097" s="4">
        <v>0.64080556336627548</v>
      </c>
    </row>
    <row r="9098" spans="2:12" x14ac:dyDescent="0.3">
      <c r="B9098" s="3" t="s">
        <v>345</v>
      </c>
      <c r="C9098" s="4">
        <v>2021</v>
      </c>
      <c r="D9098" s="3" t="s">
        <v>1455</v>
      </c>
      <c r="E9098" s="4">
        <v>19108966</v>
      </c>
      <c r="F9098" s="4">
        <v>2413283</v>
      </c>
      <c r="G9098" s="4">
        <v>16695683</v>
      </c>
      <c r="H9098" s="4">
        <v>12958</v>
      </c>
      <c r="I9098" s="4">
        <v>0</v>
      </c>
      <c r="J9098" s="4">
        <v>0</v>
      </c>
      <c r="K9098" s="3" t="s">
        <v>1447</v>
      </c>
      <c r="L9098" s="4">
        <v>0.12629061143339729</v>
      </c>
    </row>
    <row r="9099" spans="2:12" x14ac:dyDescent="0.3">
      <c r="B9099" s="3" t="s">
        <v>345</v>
      </c>
      <c r="C9099" s="4">
        <v>2021</v>
      </c>
      <c r="D9099" s="3" t="s">
        <v>1456</v>
      </c>
      <c r="E9099" s="4">
        <v>4371207</v>
      </c>
      <c r="F9099" s="4">
        <v>1620118</v>
      </c>
      <c r="G9099" s="4">
        <v>2751089</v>
      </c>
      <c r="H9099" s="4">
        <v>41417</v>
      </c>
      <c r="I9099" s="4">
        <v>0</v>
      </c>
      <c r="J9099" s="4">
        <v>0</v>
      </c>
      <c r="K9099" s="3" t="s">
        <v>1447</v>
      </c>
      <c r="L9099" s="4">
        <v>0.37063401481558755</v>
      </c>
    </row>
    <row r="9100" spans="2:12" x14ac:dyDescent="0.3">
      <c r="B9100" s="3" t="s">
        <v>345</v>
      </c>
      <c r="C9100" s="4">
        <v>2021</v>
      </c>
      <c r="D9100" s="3" t="s">
        <v>1457</v>
      </c>
      <c r="E9100" s="4">
        <v>11481087</v>
      </c>
      <c r="F9100" s="4">
        <v>2110038</v>
      </c>
      <c r="G9100" s="4">
        <v>9371049</v>
      </c>
      <c r="H9100" s="4">
        <v>0</v>
      </c>
      <c r="I9100" s="4">
        <v>0</v>
      </c>
      <c r="J9100" s="4">
        <v>0</v>
      </c>
      <c r="K9100" s="3" t="s">
        <v>1447</v>
      </c>
      <c r="L9100" s="4">
        <v>0.18378381768207139</v>
      </c>
    </row>
    <row r="9101" spans="2:12" x14ac:dyDescent="0.3">
      <c r="B9101" s="3" t="s">
        <v>345</v>
      </c>
      <c r="C9101" s="4">
        <v>2021</v>
      </c>
      <c r="D9101" s="3" t="s">
        <v>1458</v>
      </c>
      <c r="E9101" s="4">
        <v>7754288</v>
      </c>
      <c r="F9101" s="4"/>
      <c r="G9101" s="4">
        <v>7754288</v>
      </c>
      <c r="H9101" s="4">
        <v>3074058</v>
      </c>
      <c r="I9101" s="4">
        <v>7754288</v>
      </c>
      <c r="J9101" s="4"/>
      <c r="K9101" s="3" t="s">
        <v>1451</v>
      </c>
      <c r="L9101" s="4"/>
    </row>
    <row r="9102" spans="2:12" x14ac:dyDescent="0.3">
      <c r="B9102" s="3" t="s">
        <v>345</v>
      </c>
      <c r="C9102" s="4">
        <v>2022</v>
      </c>
      <c r="D9102" s="3" t="s">
        <v>1446</v>
      </c>
      <c r="E9102" s="4">
        <v>17037197</v>
      </c>
      <c r="F9102" s="4">
        <v>2283829</v>
      </c>
      <c r="G9102" s="4">
        <v>14753368</v>
      </c>
      <c r="H9102" s="4">
        <v>2050141</v>
      </c>
      <c r="I9102" s="4">
        <v>0</v>
      </c>
      <c r="J9102" s="4">
        <v>0</v>
      </c>
      <c r="K9102" s="3" t="s">
        <v>1447</v>
      </c>
      <c r="L9102" s="4">
        <v>0.13404957399976064</v>
      </c>
    </row>
    <row r="9103" spans="2:12" x14ac:dyDescent="0.3">
      <c r="B9103" s="3" t="s">
        <v>345</v>
      </c>
      <c r="C9103" s="4">
        <v>2022</v>
      </c>
      <c r="D9103" s="3" t="s">
        <v>1448</v>
      </c>
      <c r="E9103" s="4">
        <v>0</v>
      </c>
      <c r="F9103" s="4">
        <v>0</v>
      </c>
      <c r="G9103" s="4">
        <v>0</v>
      </c>
      <c r="H9103" s="4">
        <v>0</v>
      </c>
      <c r="I9103" s="4">
        <v>0</v>
      </c>
      <c r="J9103" s="4">
        <v>0</v>
      </c>
      <c r="K9103" s="3" t="s">
        <v>1451</v>
      </c>
      <c r="L9103" s="4"/>
    </row>
    <row r="9104" spans="2:12" x14ac:dyDescent="0.3">
      <c r="B9104" s="3" t="s">
        <v>345</v>
      </c>
      <c r="C9104" s="4">
        <v>2022</v>
      </c>
      <c r="D9104" s="3" t="s">
        <v>1449</v>
      </c>
      <c r="E9104" s="4">
        <v>1123401</v>
      </c>
      <c r="F9104" s="4">
        <v>542809</v>
      </c>
      <c r="G9104" s="4">
        <v>580592</v>
      </c>
      <c r="H9104" s="4">
        <v>31415</v>
      </c>
      <c r="I9104" s="4">
        <v>0</v>
      </c>
      <c r="J9104" s="4">
        <v>0</v>
      </c>
      <c r="K9104" s="3" t="s">
        <v>1447</v>
      </c>
      <c r="L9104" s="4">
        <v>0.48318365392233048</v>
      </c>
    </row>
    <row r="9105" spans="2:12" x14ac:dyDescent="0.3">
      <c r="B9105" s="3" t="s">
        <v>345</v>
      </c>
      <c r="C9105" s="4">
        <v>2022</v>
      </c>
      <c r="D9105" s="3" t="s">
        <v>1450</v>
      </c>
      <c r="E9105" s="4">
        <v>6386624</v>
      </c>
      <c r="F9105" s="4"/>
      <c r="G9105" s="4">
        <v>6386624</v>
      </c>
      <c r="H9105" s="4">
        <v>0</v>
      </c>
      <c r="I9105" s="4">
        <v>6386624</v>
      </c>
      <c r="J9105" s="4"/>
      <c r="K9105" s="3" t="s">
        <v>1451</v>
      </c>
      <c r="L9105" s="4"/>
    </row>
    <row r="9106" spans="2:12" x14ac:dyDescent="0.3">
      <c r="B9106" s="3" t="s">
        <v>345</v>
      </c>
      <c r="C9106" s="4">
        <v>2022</v>
      </c>
      <c r="D9106" s="3" t="s">
        <v>1452</v>
      </c>
      <c r="E9106" s="4">
        <v>0</v>
      </c>
      <c r="F9106" s="4">
        <v>0</v>
      </c>
      <c r="G9106" s="4">
        <v>0</v>
      </c>
      <c r="H9106" s="4">
        <v>0</v>
      </c>
      <c r="I9106" s="4">
        <v>0</v>
      </c>
      <c r="J9106" s="4">
        <v>0</v>
      </c>
      <c r="K9106" s="3" t="s">
        <v>1451</v>
      </c>
      <c r="L9106" s="4"/>
    </row>
    <row r="9107" spans="2:12" x14ac:dyDescent="0.3">
      <c r="B9107" s="3" t="s">
        <v>345</v>
      </c>
      <c r="C9107" s="4">
        <v>2022</v>
      </c>
      <c r="D9107" s="3" t="s">
        <v>1453</v>
      </c>
      <c r="E9107" s="4">
        <v>1052256</v>
      </c>
      <c r="F9107" s="4">
        <v>798729</v>
      </c>
      <c r="G9107" s="4">
        <v>253527</v>
      </c>
      <c r="H9107" s="4">
        <v>92908</v>
      </c>
      <c r="I9107" s="4">
        <v>0</v>
      </c>
      <c r="J9107" s="4">
        <v>0</v>
      </c>
      <c r="K9107" s="3" t="s">
        <v>1451</v>
      </c>
      <c r="L9107" s="4">
        <v>0.75906338381534533</v>
      </c>
    </row>
    <row r="9108" spans="2:12" x14ac:dyDescent="0.3">
      <c r="B9108" s="3" t="s">
        <v>345</v>
      </c>
      <c r="C9108" s="4">
        <v>2022</v>
      </c>
      <c r="D9108" s="3" t="s">
        <v>1454</v>
      </c>
      <c r="E9108" s="4">
        <v>583244</v>
      </c>
      <c r="F9108" s="4">
        <v>427100</v>
      </c>
      <c r="G9108" s="4">
        <v>156144</v>
      </c>
      <c r="H9108" s="4">
        <v>0</v>
      </c>
      <c r="I9108" s="4">
        <v>0</v>
      </c>
      <c r="J9108" s="4">
        <v>0</v>
      </c>
      <c r="K9108" s="3" t="s">
        <v>1447</v>
      </c>
      <c r="L9108" s="4">
        <v>0.73228357256997068</v>
      </c>
    </row>
    <row r="9109" spans="2:12" x14ac:dyDescent="0.3">
      <c r="B9109" s="3" t="s">
        <v>345</v>
      </c>
      <c r="C9109" s="4">
        <v>2022</v>
      </c>
      <c r="D9109" s="3" t="s">
        <v>1455</v>
      </c>
      <c r="E9109" s="4">
        <v>19108966</v>
      </c>
      <c r="F9109" s="4">
        <v>3034344</v>
      </c>
      <c r="G9109" s="4">
        <v>16074622</v>
      </c>
      <c r="H9109" s="4">
        <v>0</v>
      </c>
      <c r="I9109" s="4">
        <v>0</v>
      </c>
      <c r="J9109" s="4">
        <v>0</v>
      </c>
      <c r="K9109" s="3" t="s">
        <v>1460</v>
      </c>
      <c r="L9109" s="4">
        <v>0.15879163739157839</v>
      </c>
    </row>
    <row r="9110" spans="2:12" x14ac:dyDescent="0.3">
      <c r="B9110" s="3" t="s">
        <v>345</v>
      </c>
      <c r="C9110" s="4">
        <v>2022</v>
      </c>
      <c r="D9110" s="3" t="s">
        <v>1456</v>
      </c>
      <c r="E9110" s="4">
        <v>4506181</v>
      </c>
      <c r="F9110" s="4">
        <v>1780401</v>
      </c>
      <c r="G9110" s="4">
        <v>2725780</v>
      </c>
      <c r="H9110" s="4">
        <v>134973</v>
      </c>
      <c r="I9110" s="4">
        <v>0</v>
      </c>
      <c r="J9110" s="4">
        <v>0</v>
      </c>
      <c r="K9110" s="3" t="s">
        <v>1447</v>
      </c>
      <c r="L9110" s="4">
        <v>0.39510197215779835</v>
      </c>
    </row>
    <row r="9111" spans="2:12" x14ac:dyDescent="0.3">
      <c r="B9111" s="3" t="s">
        <v>345</v>
      </c>
      <c r="C9111" s="4">
        <v>2022</v>
      </c>
      <c r="D9111" s="3" t="s">
        <v>1457</v>
      </c>
      <c r="E9111" s="4">
        <v>18669449</v>
      </c>
      <c r="F9111" s="4">
        <v>2765964</v>
      </c>
      <c r="G9111" s="4">
        <v>15903485</v>
      </c>
      <c r="H9111" s="4">
        <v>292048</v>
      </c>
      <c r="I9111" s="4">
        <v>0</v>
      </c>
      <c r="J9111" s="4">
        <v>0</v>
      </c>
      <c r="K9111" s="3" t="s">
        <v>1460</v>
      </c>
      <c r="L9111" s="4">
        <v>0.1481545598908677</v>
      </c>
    </row>
    <row r="9112" spans="2:12" x14ac:dyDescent="0.3">
      <c r="B9112" s="3" t="s">
        <v>345</v>
      </c>
      <c r="C9112" s="4">
        <v>2022</v>
      </c>
      <c r="D9112" s="3" t="s">
        <v>1458</v>
      </c>
      <c r="E9112" s="4">
        <v>4075221</v>
      </c>
      <c r="F9112" s="4"/>
      <c r="G9112" s="4">
        <v>4075221</v>
      </c>
      <c r="H9112" s="4">
        <v>3443850</v>
      </c>
      <c r="I9112" s="4">
        <v>4075221</v>
      </c>
      <c r="J9112" s="4"/>
      <c r="K9112" s="3" t="s">
        <v>1451</v>
      </c>
      <c r="L9112" s="4"/>
    </row>
    <row r="9113" spans="2:12" x14ac:dyDescent="0.3">
      <c r="B9113" s="3" t="s">
        <v>345</v>
      </c>
      <c r="C9113" s="4">
        <v>2023</v>
      </c>
      <c r="D9113" s="3" t="s">
        <v>1446</v>
      </c>
      <c r="E9113" s="4">
        <v>19838814</v>
      </c>
      <c r="F9113" s="4">
        <v>2988749</v>
      </c>
      <c r="G9113" s="4">
        <v>16850065</v>
      </c>
      <c r="H9113" s="4">
        <v>2366113</v>
      </c>
      <c r="I9113" s="4">
        <v>0</v>
      </c>
      <c r="J9113" s="4">
        <v>0</v>
      </c>
      <c r="K9113" s="3" t="s">
        <v>1447</v>
      </c>
      <c r="L9113" s="4">
        <v>0.1506515964109548</v>
      </c>
    </row>
    <row r="9114" spans="2:12" x14ac:dyDescent="0.3">
      <c r="B9114" s="3" t="s">
        <v>345</v>
      </c>
      <c r="C9114" s="4">
        <v>2023</v>
      </c>
      <c r="D9114" s="3" t="s">
        <v>1448</v>
      </c>
      <c r="E9114" s="4">
        <v>5028077</v>
      </c>
      <c r="F9114" s="4">
        <v>817198</v>
      </c>
      <c r="G9114" s="4">
        <v>4210879</v>
      </c>
      <c r="H9114" s="4">
        <v>41200</v>
      </c>
      <c r="I9114" s="4">
        <v>0</v>
      </c>
      <c r="J9114" s="4">
        <v>0</v>
      </c>
      <c r="K9114" s="3" t="s">
        <v>1447</v>
      </c>
      <c r="L9114" s="4">
        <v>0.16252694618638497</v>
      </c>
    </row>
    <row r="9115" spans="2:12" x14ac:dyDescent="0.3">
      <c r="B9115" s="3" t="s">
        <v>345</v>
      </c>
      <c r="C9115" s="4">
        <v>2023</v>
      </c>
      <c r="D9115" s="3" t="s">
        <v>1449</v>
      </c>
      <c r="E9115" s="4">
        <v>1169146</v>
      </c>
      <c r="F9115" s="4">
        <v>628173</v>
      </c>
      <c r="G9115" s="4">
        <v>540973</v>
      </c>
      <c r="H9115" s="4">
        <v>45744</v>
      </c>
      <c r="I9115" s="4">
        <v>0</v>
      </c>
      <c r="J9115" s="4">
        <v>0</v>
      </c>
      <c r="K9115" s="3" t="s">
        <v>1447</v>
      </c>
      <c r="L9115" s="4">
        <v>0.53729217736706969</v>
      </c>
    </row>
    <row r="9116" spans="2:12" x14ac:dyDescent="0.3">
      <c r="B9116" s="3" t="s">
        <v>345</v>
      </c>
      <c r="C9116" s="4">
        <v>2023</v>
      </c>
      <c r="D9116" s="3" t="s">
        <v>1450</v>
      </c>
      <c r="E9116" s="4">
        <v>6386624</v>
      </c>
      <c r="F9116" s="4"/>
      <c r="G9116" s="4">
        <v>6386624</v>
      </c>
      <c r="H9116" s="4">
        <v>0</v>
      </c>
      <c r="I9116" s="4">
        <v>6386624</v>
      </c>
      <c r="J9116" s="4"/>
      <c r="K9116" s="3" t="s">
        <v>1451</v>
      </c>
      <c r="L9116" s="4"/>
    </row>
    <row r="9117" spans="2:12" x14ac:dyDescent="0.3">
      <c r="B9117" s="3" t="s">
        <v>345</v>
      </c>
      <c r="C9117" s="4">
        <v>2023</v>
      </c>
      <c r="D9117" s="3" t="s">
        <v>1452</v>
      </c>
      <c r="E9117" s="4">
        <v>0</v>
      </c>
      <c r="F9117" s="4">
        <v>0</v>
      </c>
      <c r="G9117" s="4">
        <v>0</v>
      </c>
      <c r="H9117" s="4">
        <v>0</v>
      </c>
      <c r="I9117" s="4">
        <v>0</v>
      </c>
      <c r="J9117" s="4">
        <v>0</v>
      </c>
      <c r="K9117" s="3" t="s">
        <v>1447</v>
      </c>
      <c r="L9117" s="4"/>
    </row>
    <row r="9118" spans="2:12" x14ac:dyDescent="0.3">
      <c r="B9118" s="3" t="s">
        <v>345</v>
      </c>
      <c r="C9118" s="4">
        <v>2023</v>
      </c>
      <c r="D9118" s="3" t="s">
        <v>1453</v>
      </c>
      <c r="E9118" s="4">
        <v>1209431</v>
      </c>
      <c r="F9118" s="4">
        <v>790447</v>
      </c>
      <c r="G9118" s="4">
        <v>418984</v>
      </c>
      <c r="H9118" s="4">
        <v>220882</v>
      </c>
      <c r="I9118" s="4">
        <v>0</v>
      </c>
      <c r="J9118" s="4">
        <v>0</v>
      </c>
      <c r="K9118" s="3" t="s">
        <v>1451</v>
      </c>
      <c r="L9118" s="4">
        <v>0.65356932309490989</v>
      </c>
    </row>
    <row r="9119" spans="2:12" x14ac:dyDescent="0.3">
      <c r="B9119" s="3" t="s">
        <v>345</v>
      </c>
      <c r="C9119" s="4">
        <v>2023</v>
      </c>
      <c r="D9119" s="3" t="s">
        <v>1454</v>
      </c>
      <c r="E9119" s="4">
        <v>2198205</v>
      </c>
      <c r="F9119" s="4">
        <v>508848</v>
      </c>
      <c r="G9119" s="4">
        <v>1689357</v>
      </c>
      <c r="H9119" s="4">
        <v>1158979</v>
      </c>
      <c r="I9119" s="4">
        <v>0</v>
      </c>
      <c r="J9119" s="4">
        <v>0</v>
      </c>
      <c r="K9119" s="3" t="s">
        <v>1447</v>
      </c>
      <c r="L9119" s="4">
        <v>0.23148341487713839</v>
      </c>
    </row>
    <row r="9120" spans="2:12" x14ac:dyDescent="0.3">
      <c r="B9120" s="3" t="s">
        <v>345</v>
      </c>
      <c r="C9120" s="4">
        <v>2023</v>
      </c>
      <c r="D9120" s="3" t="s">
        <v>1455</v>
      </c>
      <c r="E9120" s="4">
        <v>14735751</v>
      </c>
      <c r="F9120" s="4">
        <v>2854744</v>
      </c>
      <c r="G9120" s="4">
        <v>11881007</v>
      </c>
      <c r="H9120" s="4">
        <v>163517</v>
      </c>
      <c r="I9120" s="4">
        <v>0</v>
      </c>
      <c r="J9120" s="4">
        <v>0</v>
      </c>
      <c r="K9120" s="3" t="s">
        <v>1447</v>
      </c>
      <c r="L9120" s="4">
        <v>0.19372911499386763</v>
      </c>
    </row>
    <row r="9121" spans="2:12" x14ac:dyDescent="0.3">
      <c r="B9121" s="3" t="s">
        <v>345</v>
      </c>
      <c r="C9121" s="4">
        <v>2023</v>
      </c>
      <c r="D9121" s="3" t="s">
        <v>1456</v>
      </c>
      <c r="E9121" s="4">
        <v>4605175</v>
      </c>
      <c r="F9121" s="4">
        <v>1943074</v>
      </c>
      <c r="G9121" s="4">
        <v>2662101</v>
      </c>
      <c r="H9121" s="4">
        <v>104886</v>
      </c>
      <c r="I9121" s="4">
        <v>0</v>
      </c>
      <c r="J9121" s="4">
        <v>0</v>
      </c>
      <c r="K9121" s="3" t="s">
        <v>1447</v>
      </c>
      <c r="L9121" s="4">
        <v>0.42193271699772539</v>
      </c>
    </row>
    <row r="9122" spans="2:12" x14ac:dyDescent="0.3">
      <c r="B9122" s="3" t="s">
        <v>345</v>
      </c>
      <c r="C9122" s="4">
        <v>2023</v>
      </c>
      <c r="D9122" s="3" t="s">
        <v>1457</v>
      </c>
      <c r="E9122" s="4">
        <v>21181518</v>
      </c>
      <c r="F9122" s="4">
        <v>3468996</v>
      </c>
      <c r="G9122" s="4">
        <v>17712522</v>
      </c>
      <c r="H9122" s="4">
        <v>79031</v>
      </c>
      <c r="I9122" s="4">
        <v>0</v>
      </c>
      <c r="J9122" s="4">
        <v>0</v>
      </c>
      <c r="K9122" s="3" t="s">
        <v>1447</v>
      </c>
      <c r="L9122" s="4">
        <v>0.163774664308762</v>
      </c>
    </row>
    <row r="9123" spans="2:12" x14ac:dyDescent="0.3">
      <c r="B9123" s="3" t="s">
        <v>345</v>
      </c>
      <c r="C9123" s="4">
        <v>2023</v>
      </c>
      <c r="D9123" s="3" t="s">
        <v>1458</v>
      </c>
      <c r="E9123" s="4">
        <v>366805</v>
      </c>
      <c r="F9123" s="4"/>
      <c r="G9123" s="4">
        <v>366805</v>
      </c>
      <c r="H9123" s="4">
        <v>177877</v>
      </c>
      <c r="I9123" s="4">
        <v>366805</v>
      </c>
      <c r="J9123" s="4"/>
      <c r="K9123" s="3" t="s">
        <v>1451</v>
      </c>
      <c r="L9123" s="4"/>
    </row>
    <row r="9124" spans="2:12" x14ac:dyDescent="0.3">
      <c r="B9124" s="3" t="s">
        <v>345</v>
      </c>
      <c r="C9124" s="4">
        <v>2024</v>
      </c>
      <c r="D9124" s="3" t="s">
        <v>1446</v>
      </c>
      <c r="E9124" s="4">
        <v>19968611</v>
      </c>
      <c r="F9124" s="4">
        <v>3781390</v>
      </c>
      <c r="G9124" s="4">
        <v>16187221</v>
      </c>
      <c r="H9124" s="4">
        <v>37871</v>
      </c>
      <c r="I9124" s="4">
        <v>22023145</v>
      </c>
      <c r="J9124" s="4">
        <v>22023145</v>
      </c>
      <c r="K9124" s="3" t="s">
        <v>1460</v>
      </c>
      <c r="L9124" s="4">
        <v>0.18936670156977869</v>
      </c>
    </row>
    <row r="9125" spans="2:12" x14ac:dyDescent="0.3">
      <c r="B9125" s="3" t="s">
        <v>345</v>
      </c>
      <c r="C9125" s="4">
        <v>2024</v>
      </c>
      <c r="D9125" s="3" t="s">
        <v>1448</v>
      </c>
      <c r="E9125" s="4">
        <v>5028076</v>
      </c>
      <c r="F9125" s="4">
        <v>961056</v>
      </c>
      <c r="G9125" s="4">
        <v>4067020</v>
      </c>
      <c r="H9125" s="4">
        <v>0</v>
      </c>
      <c r="I9125" s="4">
        <v>7948011</v>
      </c>
      <c r="J9125" s="4">
        <v>7948011</v>
      </c>
      <c r="K9125" s="3" t="s">
        <v>1460</v>
      </c>
      <c r="L9125" s="4">
        <v>0.19113792233848495</v>
      </c>
    </row>
    <row r="9126" spans="2:12" x14ac:dyDescent="0.3">
      <c r="B9126" s="3" t="s">
        <v>345</v>
      </c>
      <c r="C9126" s="4">
        <v>2024</v>
      </c>
      <c r="D9126" s="3" t="s">
        <v>1449</v>
      </c>
      <c r="E9126" s="4">
        <v>1523359</v>
      </c>
      <c r="F9126" s="4">
        <v>740702</v>
      </c>
      <c r="G9126" s="4">
        <v>782657</v>
      </c>
      <c r="H9126" s="4">
        <v>354213</v>
      </c>
      <c r="I9126" s="4">
        <v>6852391</v>
      </c>
      <c r="J9126" s="4">
        <v>6852391</v>
      </c>
      <c r="K9126" s="3" t="s">
        <v>1460</v>
      </c>
      <c r="L9126" s="4">
        <v>0.48622944427413367</v>
      </c>
    </row>
    <row r="9127" spans="2:12" x14ac:dyDescent="0.3">
      <c r="B9127" s="3" t="s">
        <v>345</v>
      </c>
      <c r="C9127" s="4">
        <v>2024</v>
      </c>
      <c r="D9127" s="3" t="s">
        <v>1450</v>
      </c>
      <c r="E9127" s="4">
        <v>6486897</v>
      </c>
      <c r="F9127" s="4"/>
      <c r="G9127" s="4">
        <v>6486897</v>
      </c>
      <c r="H9127" s="4">
        <v>100273</v>
      </c>
      <c r="I9127" s="4">
        <v>6486897</v>
      </c>
      <c r="J9127" s="4"/>
      <c r="K9127" s="3" t="s">
        <v>1451</v>
      </c>
      <c r="L9127" s="4"/>
    </row>
    <row r="9128" spans="2:12" x14ac:dyDescent="0.3">
      <c r="B9128" s="3" t="s">
        <v>345</v>
      </c>
      <c r="C9128" s="4">
        <v>2024</v>
      </c>
      <c r="D9128" s="3" t="s">
        <v>1452</v>
      </c>
      <c r="E9128" s="4">
        <v>0</v>
      </c>
      <c r="F9128" s="4">
        <v>0</v>
      </c>
      <c r="G9128" s="4">
        <v>0</v>
      </c>
      <c r="H9128" s="4">
        <v>0</v>
      </c>
      <c r="I9128" s="4">
        <v>0</v>
      </c>
      <c r="J9128" s="4">
        <v>0</v>
      </c>
      <c r="K9128" s="3"/>
      <c r="L9128" s="4"/>
    </row>
    <row r="9129" spans="2:12" x14ac:dyDescent="0.3">
      <c r="B9129" s="3" t="s">
        <v>345</v>
      </c>
      <c r="C9129" s="4">
        <v>2024</v>
      </c>
      <c r="D9129" s="3" t="s">
        <v>1453</v>
      </c>
      <c r="E9129" s="4">
        <v>1693061</v>
      </c>
      <c r="F9129" s="4">
        <v>891256</v>
      </c>
      <c r="G9129" s="4">
        <v>801805</v>
      </c>
      <c r="H9129" s="4">
        <v>488713</v>
      </c>
      <c r="I9129" s="4">
        <v>1902274</v>
      </c>
      <c r="J9129" s="4">
        <v>1902274</v>
      </c>
      <c r="K9129" s="3" t="s">
        <v>1451</v>
      </c>
      <c r="L9129" s="4">
        <v>0.52641694540243977</v>
      </c>
    </row>
    <row r="9130" spans="2:12" x14ac:dyDescent="0.3">
      <c r="B9130" s="3" t="s">
        <v>345</v>
      </c>
      <c r="C9130" s="4">
        <v>2024</v>
      </c>
      <c r="D9130" s="3" t="s">
        <v>1454</v>
      </c>
      <c r="E9130" s="4">
        <v>2309299</v>
      </c>
      <c r="F9130" s="4">
        <v>674727</v>
      </c>
      <c r="G9130" s="4">
        <v>1634572</v>
      </c>
      <c r="H9130" s="4">
        <v>111094</v>
      </c>
      <c r="I9130" s="4">
        <v>2505849</v>
      </c>
      <c r="J9130" s="4">
        <v>2505849</v>
      </c>
      <c r="K9130" s="3" t="s">
        <v>1459</v>
      </c>
      <c r="L9130" s="4">
        <v>0.29217827574515037</v>
      </c>
    </row>
    <row r="9131" spans="2:12" x14ac:dyDescent="0.3">
      <c r="B9131" s="3" t="s">
        <v>345</v>
      </c>
      <c r="C9131" s="4">
        <v>2024</v>
      </c>
      <c r="D9131" s="3" t="s">
        <v>1455</v>
      </c>
      <c r="E9131" s="4">
        <v>14954937</v>
      </c>
      <c r="F9131" s="4">
        <v>3342826</v>
      </c>
      <c r="G9131" s="4">
        <v>11612111</v>
      </c>
      <c r="H9131" s="4">
        <v>219186</v>
      </c>
      <c r="I9131" s="4">
        <v>22578577</v>
      </c>
      <c r="J9131" s="4">
        <v>22578577</v>
      </c>
      <c r="K9131" s="3" t="s">
        <v>1460</v>
      </c>
      <c r="L9131" s="4">
        <v>0.22352658523402674</v>
      </c>
    </row>
    <row r="9132" spans="2:12" x14ac:dyDescent="0.3">
      <c r="B9132" s="3" t="s">
        <v>345</v>
      </c>
      <c r="C9132" s="4">
        <v>2024</v>
      </c>
      <c r="D9132" s="3" t="s">
        <v>1456</v>
      </c>
      <c r="E9132" s="4">
        <v>4810339</v>
      </c>
      <c r="F9132" s="4">
        <v>2118016</v>
      </c>
      <c r="G9132" s="4">
        <v>2692323</v>
      </c>
      <c r="H9132" s="4">
        <v>205164</v>
      </c>
      <c r="I9132" s="4">
        <v>6296724</v>
      </c>
      <c r="J9132" s="4">
        <v>6296724</v>
      </c>
      <c r="K9132" s="3" t="s">
        <v>1460</v>
      </c>
      <c r="L9132" s="4">
        <v>0.44030493484970601</v>
      </c>
    </row>
    <row r="9133" spans="2:12" x14ac:dyDescent="0.3">
      <c r="B9133" s="3" t="s">
        <v>345</v>
      </c>
      <c r="C9133" s="4">
        <v>2024</v>
      </c>
      <c r="D9133" s="3" t="s">
        <v>1457</v>
      </c>
      <c r="E9133" s="4">
        <v>21860114</v>
      </c>
      <c r="F9133" s="4">
        <v>4186042</v>
      </c>
      <c r="G9133" s="4">
        <v>17674072</v>
      </c>
      <c r="H9133" s="4">
        <v>678596</v>
      </c>
      <c r="I9133" s="4">
        <v>17048586</v>
      </c>
      <c r="J9133" s="4">
        <v>29090902</v>
      </c>
      <c r="K9133" s="3" t="s">
        <v>1460</v>
      </c>
      <c r="L9133" s="4">
        <v>0.19149223101032317</v>
      </c>
    </row>
    <row r="9134" spans="2:12" x14ac:dyDescent="0.3">
      <c r="B9134" s="3" t="s">
        <v>345</v>
      </c>
      <c r="C9134" s="4">
        <v>2024</v>
      </c>
      <c r="D9134" s="3" t="s">
        <v>1458</v>
      </c>
      <c r="E9134" s="4">
        <v>1456171</v>
      </c>
      <c r="F9134" s="4"/>
      <c r="G9134" s="4">
        <v>1456171</v>
      </c>
      <c r="H9134" s="4">
        <v>1181292</v>
      </c>
      <c r="I9134" s="4">
        <v>1456171</v>
      </c>
      <c r="J9134" s="4"/>
      <c r="K9134" s="3" t="s">
        <v>1451</v>
      </c>
      <c r="L9134" s="4"/>
    </row>
    <row r="9135" spans="2:12" x14ac:dyDescent="0.3">
      <c r="B9135" s="3" t="s">
        <v>347</v>
      </c>
      <c r="C9135" s="4">
        <v>2019</v>
      </c>
      <c r="D9135" s="3" t="s">
        <v>1446</v>
      </c>
      <c r="E9135" s="4">
        <v>751195000</v>
      </c>
      <c r="F9135" s="4">
        <v>272447000</v>
      </c>
      <c r="G9135" s="4">
        <v>478748000</v>
      </c>
      <c r="H9135" s="4">
        <v>65466000</v>
      </c>
      <c r="I9135" s="4">
        <v>1099630000</v>
      </c>
      <c r="J9135" s="4">
        <v>34131000</v>
      </c>
      <c r="K9135" s="3" t="s">
        <v>1447</v>
      </c>
      <c r="L9135" s="4">
        <v>0.36268478890301453</v>
      </c>
    </row>
    <row r="9136" spans="2:12" x14ac:dyDescent="0.3">
      <c r="B9136" s="3" t="s">
        <v>347</v>
      </c>
      <c r="C9136" s="4">
        <v>2019</v>
      </c>
      <c r="D9136" s="3" t="s">
        <v>1448</v>
      </c>
      <c r="E9136" s="4">
        <v>1524243000</v>
      </c>
      <c r="F9136" s="4">
        <v>461125000</v>
      </c>
      <c r="G9136" s="4">
        <v>1063118000</v>
      </c>
      <c r="H9136" s="4">
        <v>22406000</v>
      </c>
      <c r="I9136" s="4">
        <v>2864534000</v>
      </c>
      <c r="J9136" s="4">
        <v>42967000</v>
      </c>
      <c r="K9136" s="3" t="s">
        <v>1447</v>
      </c>
      <c r="L9136" s="4">
        <v>0.30252722170939933</v>
      </c>
    </row>
    <row r="9137" spans="2:12" x14ac:dyDescent="0.3">
      <c r="B9137" s="3" t="s">
        <v>347</v>
      </c>
      <c r="C9137" s="4">
        <v>2019</v>
      </c>
      <c r="D9137" s="3" t="s">
        <v>1449</v>
      </c>
      <c r="E9137" s="4">
        <v>314326000</v>
      </c>
      <c r="F9137" s="4">
        <v>164659000</v>
      </c>
      <c r="G9137" s="4">
        <v>149667000</v>
      </c>
      <c r="H9137" s="4">
        <v>0</v>
      </c>
      <c r="I9137" s="4">
        <v>404301000</v>
      </c>
      <c r="J9137" s="4">
        <v>29480000</v>
      </c>
      <c r="K9137" s="3" t="s">
        <v>1447</v>
      </c>
      <c r="L9137" s="4">
        <v>0.52384785222985053</v>
      </c>
    </row>
    <row r="9138" spans="2:12" x14ac:dyDescent="0.3">
      <c r="B9138" s="3" t="s">
        <v>347</v>
      </c>
      <c r="C9138" s="4">
        <v>2019</v>
      </c>
      <c r="D9138" s="3" t="s">
        <v>1450</v>
      </c>
      <c r="E9138" s="4">
        <v>1942379000</v>
      </c>
      <c r="F9138" s="4"/>
      <c r="G9138" s="4">
        <v>1942379000</v>
      </c>
      <c r="H9138" s="4">
        <v>69941000</v>
      </c>
      <c r="I9138" s="4">
        <v>1942379000</v>
      </c>
      <c r="J9138" s="4"/>
      <c r="K9138" s="3" t="s">
        <v>1451</v>
      </c>
      <c r="L9138" s="4"/>
    </row>
    <row r="9139" spans="2:12" x14ac:dyDescent="0.3">
      <c r="B9139" s="3" t="s">
        <v>347</v>
      </c>
      <c r="C9139" s="4">
        <v>2019</v>
      </c>
      <c r="D9139" s="3" t="s">
        <v>1452</v>
      </c>
      <c r="E9139" s="4">
        <v>61876000</v>
      </c>
      <c r="F9139" s="4">
        <v>23852000</v>
      </c>
      <c r="G9139" s="4">
        <v>38024000</v>
      </c>
      <c r="H9139" s="4">
        <v>50759000</v>
      </c>
      <c r="I9139" s="4">
        <v>95266000</v>
      </c>
      <c r="J9139" s="4">
        <v>2759000</v>
      </c>
      <c r="K9139" s="3" t="s">
        <v>1447</v>
      </c>
      <c r="L9139" s="4">
        <v>0.38548063869674831</v>
      </c>
    </row>
    <row r="9140" spans="2:12" x14ac:dyDescent="0.3">
      <c r="B9140" s="3" t="s">
        <v>347</v>
      </c>
      <c r="C9140" s="4">
        <v>2019</v>
      </c>
      <c r="D9140" s="3" t="s">
        <v>1453</v>
      </c>
      <c r="E9140" s="4">
        <v>0</v>
      </c>
      <c r="F9140" s="4">
        <v>0</v>
      </c>
      <c r="G9140" s="4">
        <v>0</v>
      </c>
      <c r="H9140" s="4">
        <v>0</v>
      </c>
      <c r="I9140" s="4">
        <v>0</v>
      </c>
      <c r="J9140" s="4">
        <v>0</v>
      </c>
      <c r="K9140" s="3" t="s">
        <v>1451</v>
      </c>
      <c r="L9140" s="4"/>
    </row>
    <row r="9141" spans="2:12" x14ac:dyDescent="0.3">
      <c r="B9141" s="3" t="s">
        <v>347</v>
      </c>
      <c r="C9141" s="4">
        <v>2019</v>
      </c>
      <c r="D9141" s="3" t="s">
        <v>1454</v>
      </c>
      <c r="E9141" s="4">
        <v>0</v>
      </c>
      <c r="F9141" s="4">
        <v>0</v>
      </c>
      <c r="G9141" s="4">
        <v>0</v>
      </c>
      <c r="H9141" s="4">
        <v>0</v>
      </c>
      <c r="I9141" s="4">
        <v>0</v>
      </c>
      <c r="J9141" s="4">
        <v>0</v>
      </c>
      <c r="K9141" s="3" t="s">
        <v>1447</v>
      </c>
      <c r="L9141" s="4"/>
    </row>
    <row r="9142" spans="2:12" x14ac:dyDescent="0.3">
      <c r="B9142" s="3" t="s">
        <v>347</v>
      </c>
      <c r="C9142" s="4">
        <v>2019</v>
      </c>
      <c r="D9142" s="3" t="s">
        <v>1455</v>
      </c>
      <c r="E9142" s="4">
        <v>832710000</v>
      </c>
      <c r="F9142" s="4">
        <v>280022000</v>
      </c>
      <c r="G9142" s="4">
        <v>552688000</v>
      </c>
      <c r="H9142" s="4">
        <v>13238000</v>
      </c>
      <c r="I9142" s="4">
        <v>1576544000</v>
      </c>
      <c r="J9142" s="4">
        <v>25971000</v>
      </c>
      <c r="K9142" s="3" t="s">
        <v>1447</v>
      </c>
      <c r="L9142" s="4">
        <v>0.33627793589605026</v>
      </c>
    </row>
    <row r="9143" spans="2:12" x14ac:dyDescent="0.3">
      <c r="B9143" s="3" t="s">
        <v>347</v>
      </c>
      <c r="C9143" s="4">
        <v>2019</v>
      </c>
      <c r="D9143" s="3" t="s">
        <v>1456</v>
      </c>
      <c r="E9143" s="4">
        <v>4860408000</v>
      </c>
      <c r="F9143" s="4">
        <v>746246000</v>
      </c>
      <c r="G9143" s="4">
        <v>4114162000</v>
      </c>
      <c r="H9143" s="4">
        <v>233358000</v>
      </c>
      <c r="I9143" s="4">
        <v>12110792000</v>
      </c>
      <c r="J9143" s="4">
        <v>0</v>
      </c>
      <c r="K9143" s="3" t="s">
        <v>1447</v>
      </c>
      <c r="L9143" s="4">
        <v>0.15353567025648876</v>
      </c>
    </row>
    <row r="9144" spans="2:12" x14ac:dyDescent="0.3">
      <c r="B9144" s="3" t="s">
        <v>347</v>
      </c>
      <c r="C9144" s="4">
        <v>2019</v>
      </c>
      <c r="D9144" s="3" t="s">
        <v>1457</v>
      </c>
      <c r="E9144" s="4">
        <v>841687000</v>
      </c>
      <c r="F9144" s="4">
        <v>214218000</v>
      </c>
      <c r="G9144" s="4">
        <v>627469000</v>
      </c>
      <c r="H9144" s="4">
        <v>25290000</v>
      </c>
      <c r="I9144" s="4">
        <v>1567058000</v>
      </c>
      <c r="J9144" s="4">
        <v>21438000</v>
      </c>
      <c r="K9144" s="3" t="s">
        <v>1447</v>
      </c>
      <c r="L9144" s="4">
        <v>0.25451028707821316</v>
      </c>
    </row>
    <row r="9145" spans="2:12" x14ac:dyDescent="0.3">
      <c r="B9145" s="3" t="s">
        <v>347</v>
      </c>
      <c r="C9145" s="4">
        <v>2019</v>
      </c>
      <c r="D9145" s="3" t="s">
        <v>1458</v>
      </c>
      <c r="E9145" s="4">
        <v>329413000</v>
      </c>
      <c r="F9145" s="4"/>
      <c r="G9145" s="4">
        <v>329413000</v>
      </c>
      <c r="H9145" s="4">
        <v>-29182000</v>
      </c>
      <c r="I9145" s="4">
        <v>329413000</v>
      </c>
      <c r="J9145" s="4"/>
      <c r="K9145" s="3" t="s">
        <v>1451</v>
      </c>
      <c r="L9145" s="4"/>
    </row>
    <row r="9146" spans="2:12" x14ac:dyDescent="0.3">
      <c r="B9146" s="3" t="s">
        <v>347</v>
      </c>
      <c r="C9146" s="4">
        <v>2020</v>
      </c>
      <c r="D9146" s="3" t="s">
        <v>1446</v>
      </c>
      <c r="E9146" s="4">
        <v>791081000</v>
      </c>
      <c r="F9146" s="4">
        <v>294793000</v>
      </c>
      <c r="G9146" s="4">
        <v>496288000</v>
      </c>
      <c r="H9146" s="4">
        <v>39886000</v>
      </c>
      <c r="I9146" s="4">
        <v>959152236</v>
      </c>
      <c r="J9146" s="4">
        <v>25355623</v>
      </c>
      <c r="K9146" s="3" t="s">
        <v>1447</v>
      </c>
      <c r="L9146" s="4">
        <v>0.37264578469208587</v>
      </c>
    </row>
    <row r="9147" spans="2:12" x14ac:dyDescent="0.3">
      <c r="B9147" s="3" t="s">
        <v>347</v>
      </c>
      <c r="C9147" s="4">
        <v>2020</v>
      </c>
      <c r="D9147" s="3" t="s">
        <v>1448</v>
      </c>
      <c r="E9147" s="4">
        <v>1568080000</v>
      </c>
      <c r="F9147" s="4">
        <v>481582000</v>
      </c>
      <c r="G9147" s="4">
        <v>1086498000</v>
      </c>
      <c r="H9147" s="4">
        <v>44843000</v>
      </c>
      <c r="I9147" s="4">
        <v>2250263355</v>
      </c>
      <c r="J9147" s="4">
        <v>33732091</v>
      </c>
      <c r="K9147" s="3" t="s">
        <v>1447</v>
      </c>
      <c r="L9147" s="4">
        <v>0.30711570838222541</v>
      </c>
    </row>
    <row r="9148" spans="2:12" x14ac:dyDescent="0.3">
      <c r="B9148" s="3" t="s">
        <v>347</v>
      </c>
      <c r="C9148" s="4">
        <v>2020</v>
      </c>
      <c r="D9148" s="3" t="s">
        <v>1449</v>
      </c>
      <c r="E9148" s="4">
        <v>316750000</v>
      </c>
      <c r="F9148" s="4">
        <v>177801000</v>
      </c>
      <c r="G9148" s="4">
        <v>138949000</v>
      </c>
      <c r="H9148" s="4">
        <v>0</v>
      </c>
      <c r="I9148" s="4">
        <v>367506177</v>
      </c>
      <c r="J9148" s="4">
        <v>26037765</v>
      </c>
      <c r="K9148" s="3" t="s">
        <v>1447</v>
      </c>
      <c r="L9148" s="4">
        <v>0.56132912391475931</v>
      </c>
    </row>
    <row r="9149" spans="2:12" x14ac:dyDescent="0.3">
      <c r="B9149" s="3" t="s">
        <v>347</v>
      </c>
      <c r="C9149" s="4">
        <v>2020</v>
      </c>
      <c r="D9149" s="3" t="s">
        <v>1450</v>
      </c>
      <c r="E9149" s="4">
        <v>2010254000</v>
      </c>
      <c r="F9149" s="4"/>
      <c r="G9149" s="4">
        <v>2010254000</v>
      </c>
      <c r="H9149" s="4">
        <v>72802000</v>
      </c>
      <c r="I9149" s="4">
        <v>2010254000</v>
      </c>
      <c r="J9149" s="4"/>
      <c r="K9149" s="3" t="s">
        <v>1451</v>
      </c>
      <c r="L9149" s="4"/>
    </row>
    <row r="9150" spans="2:12" x14ac:dyDescent="0.3">
      <c r="B9150" s="3" t="s">
        <v>347</v>
      </c>
      <c r="C9150" s="4">
        <v>2020</v>
      </c>
      <c r="D9150" s="3" t="s">
        <v>1452</v>
      </c>
      <c r="E9150" s="4">
        <v>62305000</v>
      </c>
      <c r="F9150" s="4">
        <v>25151000</v>
      </c>
      <c r="G9150" s="4">
        <v>37154000</v>
      </c>
      <c r="H9150" s="4">
        <v>11268000</v>
      </c>
      <c r="I9150" s="4">
        <v>79611185</v>
      </c>
      <c r="J9150" s="4">
        <v>2323698</v>
      </c>
      <c r="K9150" s="3" t="s">
        <v>1447</v>
      </c>
      <c r="L9150" s="4">
        <v>0.40367546745847044</v>
      </c>
    </row>
    <row r="9151" spans="2:12" x14ac:dyDescent="0.3">
      <c r="B9151" s="3" t="s">
        <v>347</v>
      </c>
      <c r="C9151" s="4">
        <v>2020</v>
      </c>
      <c r="D9151" s="3" t="s">
        <v>1453</v>
      </c>
      <c r="E9151" s="4">
        <v>0</v>
      </c>
      <c r="F9151" s="4">
        <v>0</v>
      </c>
      <c r="G9151" s="4">
        <v>0</v>
      </c>
      <c r="H9151" s="4">
        <v>0</v>
      </c>
      <c r="I9151" s="4">
        <v>0</v>
      </c>
      <c r="J9151" s="4">
        <v>0</v>
      </c>
      <c r="K9151" s="3" t="s">
        <v>1451</v>
      </c>
      <c r="L9151" s="4"/>
    </row>
    <row r="9152" spans="2:12" x14ac:dyDescent="0.3">
      <c r="B9152" s="3" t="s">
        <v>347</v>
      </c>
      <c r="C9152" s="4">
        <v>2020</v>
      </c>
      <c r="D9152" s="3" t="s">
        <v>1454</v>
      </c>
      <c r="E9152" s="4">
        <v>0</v>
      </c>
      <c r="F9152" s="4">
        <v>0</v>
      </c>
      <c r="G9152" s="4">
        <v>0</v>
      </c>
      <c r="H9152" s="4">
        <v>0</v>
      </c>
      <c r="I9152" s="4">
        <v>0</v>
      </c>
      <c r="J9152" s="4">
        <v>0</v>
      </c>
      <c r="K9152" s="3" t="s">
        <v>1447</v>
      </c>
      <c r="L9152" s="4"/>
    </row>
    <row r="9153" spans="2:12" x14ac:dyDescent="0.3">
      <c r="B9153" s="3" t="s">
        <v>347</v>
      </c>
      <c r="C9153" s="4">
        <v>2020</v>
      </c>
      <c r="D9153" s="3" t="s">
        <v>1455</v>
      </c>
      <c r="E9153" s="4">
        <v>861951000</v>
      </c>
      <c r="F9153" s="4">
        <v>291932000</v>
      </c>
      <c r="G9153" s="4">
        <v>570019000</v>
      </c>
      <c r="H9153" s="4">
        <v>30276000</v>
      </c>
      <c r="I9153" s="4">
        <v>1239746993</v>
      </c>
      <c r="J9153" s="4">
        <v>20611900</v>
      </c>
      <c r="K9153" s="3" t="s">
        <v>1447</v>
      </c>
      <c r="L9153" s="4">
        <v>0.33868746599284644</v>
      </c>
    </row>
    <row r="9154" spans="2:12" x14ac:dyDescent="0.3">
      <c r="B9154" s="3" t="s">
        <v>347</v>
      </c>
      <c r="C9154" s="4">
        <v>2020</v>
      </c>
      <c r="D9154" s="3" t="s">
        <v>1456</v>
      </c>
      <c r="E9154" s="4">
        <v>5016160000</v>
      </c>
      <c r="F9154" s="4">
        <v>777852000</v>
      </c>
      <c r="G9154" s="4">
        <v>4238308000</v>
      </c>
      <c r="H9154" s="4">
        <v>168337000</v>
      </c>
      <c r="I9154" s="4">
        <v>7703981565</v>
      </c>
      <c r="J9154" s="4">
        <v>0</v>
      </c>
      <c r="K9154" s="3" t="s">
        <v>1447</v>
      </c>
      <c r="L9154" s="4">
        <v>0.15506921629294121</v>
      </c>
    </row>
    <row r="9155" spans="2:12" x14ac:dyDescent="0.3">
      <c r="B9155" s="3" t="s">
        <v>347</v>
      </c>
      <c r="C9155" s="4">
        <v>2020</v>
      </c>
      <c r="D9155" s="3" t="s">
        <v>1457</v>
      </c>
      <c r="E9155" s="4">
        <v>853772000</v>
      </c>
      <c r="F9155" s="4">
        <v>223427000</v>
      </c>
      <c r="G9155" s="4">
        <v>630345000</v>
      </c>
      <c r="H9155" s="4">
        <v>12724000</v>
      </c>
      <c r="I9155" s="4">
        <v>1222261267</v>
      </c>
      <c r="J9155" s="4">
        <v>16702368</v>
      </c>
      <c r="K9155" s="3" t="s">
        <v>1447</v>
      </c>
      <c r="L9155" s="4">
        <v>0.26169398855900639</v>
      </c>
    </row>
    <row r="9156" spans="2:12" x14ac:dyDescent="0.3">
      <c r="B9156" s="3" t="s">
        <v>347</v>
      </c>
      <c r="C9156" s="4">
        <v>2020</v>
      </c>
      <c r="D9156" s="3" t="s">
        <v>1458</v>
      </c>
      <c r="E9156" s="4">
        <v>266493000</v>
      </c>
      <c r="F9156" s="4"/>
      <c r="G9156" s="4">
        <v>266493000</v>
      </c>
      <c r="H9156" s="4">
        <v>-62917000</v>
      </c>
      <c r="I9156" s="4">
        <v>266493000</v>
      </c>
      <c r="J9156" s="4"/>
      <c r="K9156" s="3" t="s">
        <v>1451</v>
      </c>
      <c r="L9156" s="4"/>
    </row>
    <row r="9157" spans="2:12" x14ac:dyDescent="0.3">
      <c r="B9157" s="3" t="s">
        <v>347</v>
      </c>
      <c r="C9157" s="4">
        <v>2021</v>
      </c>
      <c r="D9157" s="3" t="s">
        <v>1446</v>
      </c>
      <c r="E9157" s="4">
        <v>805522000</v>
      </c>
      <c r="F9157" s="4">
        <v>316806000</v>
      </c>
      <c r="G9157" s="4">
        <v>488716000</v>
      </c>
      <c r="H9157" s="4">
        <v>16433000</v>
      </c>
      <c r="I9157" s="4">
        <v>983078594</v>
      </c>
      <c r="J9157" s="4">
        <v>26237604</v>
      </c>
      <c r="K9157" s="3" t="s">
        <v>1447</v>
      </c>
      <c r="L9157" s="4">
        <v>0.3932927964723496</v>
      </c>
    </row>
    <row r="9158" spans="2:12" x14ac:dyDescent="0.3">
      <c r="B9158" s="3" t="s">
        <v>347</v>
      </c>
      <c r="C9158" s="4">
        <v>2021</v>
      </c>
      <c r="D9158" s="3" t="s">
        <v>1448</v>
      </c>
      <c r="E9158" s="4">
        <v>1589777000</v>
      </c>
      <c r="F9158" s="4">
        <v>502644000</v>
      </c>
      <c r="G9158" s="4">
        <v>1087133000</v>
      </c>
      <c r="H9158" s="4">
        <v>22267000</v>
      </c>
      <c r="I9158" s="4">
        <v>2246831913</v>
      </c>
      <c r="J9158" s="4">
        <v>33669231</v>
      </c>
      <c r="K9158" s="3" t="s">
        <v>1447</v>
      </c>
      <c r="L9158" s="4">
        <v>0.31617264559746427</v>
      </c>
    </row>
    <row r="9159" spans="2:12" x14ac:dyDescent="0.3">
      <c r="B9159" s="3" t="s">
        <v>347</v>
      </c>
      <c r="C9159" s="4">
        <v>2021</v>
      </c>
      <c r="D9159" s="3" t="s">
        <v>1449</v>
      </c>
      <c r="E9159" s="4">
        <v>324121000</v>
      </c>
      <c r="F9159" s="4">
        <v>191476000</v>
      </c>
      <c r="G9159" s="4">
        <v>132645000</v>
      </c>
      <c r="H9159" s="4">
        <v>0</v>
      </c>
      <c r="I9159" s="4">
        <v>370007878</v>
      </c>
      <c r="J9159" s="4">
        <v>25885597</v>
      </c>
      <c r="K9159" s="3" t="s">
        <v>1447</v>
      </c>
      <c r="L9159" s="4">
        <v>0.59075468729270864</v>
      </c>
    </row>
    <row r="9160" spans="2:12" x14ac:dyDescent="0.3">
      <c r="B9160" s="3" t="s">
        <v>347</v>
      </c>
      <c r="C9160" s="4">
        <v>2021</v>
      </c>
      <c r="D9160" s="3" t="s">
        <v>1450</v>
      </c>
      <c r="E9160" s="4">
        <v>2059626000</v>
      </c>
      <c r="F9160" s="4"/>
      <c r="G9160" s="4">
        <v>2059626000</v>
      </c>
      <c r="H9160" s="4">
        <v>57462000</v>
      </c>
      <c r="I9160" s="4">
        <v>2059626000</v>
      </c>
      <c r="J9160" s="4"/>
      <c r="K9160" s="3" t="s">
        <v>1451</v>
      </c>
      <c r="L9160" s="4"/>
    </row>
    <row r="9161" spans="2:12" x14ac:dyDescent="0.3">
      <c r="B9161" s="3" t="s">
        <v>347</v>
      </c>
      <c r="C9161" s="4">
        <v>2021</v>
      </c>
      <c r="D9161" s="3" t="s">
        <v>1452</v>
      </c>
      <c r="E9161" s="4">
        <v>65968000</v>
      </c>
      <c r="F9161" s="4">
        <v>26804000</v>
      </c>
      <c r="G9161" s="4">
        <v>39164000</v>
      </c>
      <c r="H9161" s="4">
        <v>18430000</v>
      </c>
      <c r="I9161" s="4">
        <v>82998039</v>
      </c>
      <c r="J9161" s="4">
        <v>2422507</v>
      </c>
      <c r="K9161" s="3" t="s">
        <v>1447</v>
      </c>
      <c r="L9161" s="4">
        <v>0.40631821489206887</v>
      </c>
    </row>
    <row r="9162" spans="2:12" x14ac:dyDescent="0.3">
      <c r="B9162" s="3" t="s">
        <v>347</v>
      </c>
      <c r="C9162" s="4">
        <v>2021</v>
      </c>
      <c r="D9162" s="3" t="s">
        <v>1453</v>
      </c>
      <c r="E9162" s="4">
        <v>0</v>
      </c>
      <c r="F9162" s="4">
        <v>0</v>
      </c>
      <c r="G9162" s="4">
        <v>0</v>
      </c>
      <c r="H9162" s="4">
        <v>0</v>
      </c>
      <c r="I9162" s="4">
        <v>0</v>
      </c>
      <c r="J9162" s="4">
        <v>0</v>
      </c>
      <c r="K9162" s="3" t="s">
        <v>1451</v>
      </c>
      <c r="L9162" s="4"/>
    </row>
    <row r="9163" spans="2:12" x14ac:dyDescent="0.3">
      <c r="B9163" s="3" t="s">
        <v>347</v>
      </c>
      <c r="C9163" s="4">
        <v>2021</v>
      </c>
      <c r="D9163" s="3" t="s">
        <v>1454</v>
      </c>
      <c r="E9163" s="4">
        <v>0</v>
      </c>
      <c r="F9163" s="4">
        <v>0</v>
      </c>
      <c r="G9163" s="4">
        <v>0</v>
      </c>
      <c r="H9163" s="4">
        <v>0</v>
      </c>
      <c r="I9163" s="4">
        <v>0</v>
      </c>
      <c r="J9163" s="4">
        <v>0</v>
      </c>
      <c r="K9163" s="3" t="s">
        <v>1447</v>
      </c>
      <c r="L9163" s="4"/>
    </row>
    <row r="9164" spans="2:12" x14ac:dyDescent="0.3">
      <c r="B9164" s="3" t="s">
        <v>347</v>
      </c>
      <c r="C9164" s="4">
        <v>2021</v>
      </c>
      <c r="D9164" s="3" t="s">
        <v>1455</v>
      </c>
      <c r="E9164" s="4">
        <v>893761000</v>
      </c>
      <c r="F9164" s="4">
        <v>304892000</v>
      </c>
      <c r="G9164" s="4">
        <v>588869000</v>
      </c>
      <c r="H9164" s="4">
        <v>32158000</v>
      </c>
      <c r="I9164" s="4">
        <v>1258668634</v>
      </c>
      <c r="J9164" s="4">
        <v>20927617</v>
      </c>
      <c r="K9164" s="3" t="s">
        <v>1447</v>
      </c>
      <c r="L9164" s="4">
        <v>0.34113370352924327</v>
      </c>
    </row>
    <row r="9165" spans="2:12" x14ac:dyDescent="0.3">
      <c r="B9165" s="3" t="s">
        <v>347</v>
      </c>
      <c r="C9165" s="4">
        <v>2021</v>
      </c>
      <c r="D9165" s="3" t="s">
        <v>1456</v>
      </c>
      <c r="E9165" s="4">
        <v>5191203000</v>
      </c>
      <c r="F9165" s="4">
        <v>821503000</v>
      </c>
      <c r="G9165" s="4">
        <v>4369700000</v>
      </c>
      <c r="H9165" s="4">
        <v>177766000</v>
      </c>
      <c r="I9165" s="4">
        <v>7710018303</v>
      </c>
      <c r="J9165" s="4">
        <v>0</v>
      </c>
      <c r="K9165" s="3" t="s">
        <v>1447</v>
      </c>
      <c r="L9165" s="4">
        <v>0.15824906095947316</v>
      </c>
    </row>
    <row r="9166" spans="2:12" x14ac:dyDescent="0.3">
      <c r="B9166" s="3" t="s">
        <v>347</v>
      </c>
      <c r="C9166" s="4">
        <v>2021</v>
      </c>
      <c r="D9166" s="3" t="s">
        <v>1457</v>
      </c>
      <c r="E9166" s="4">
        <v>874756000</v>
      </c>
      <c r="F9166" s="4">
        <v>233231000</v>
      </c>
      <c r="G9166" s="4">
        <v>641525000</v>
      </c>
      <c r="H9166" s="4">
        <v>21327000</v>
      </c>
      <c r="I9166" s="4">
        <v>911229056</v>
      </c>
      <c r="J9166" s="4">
        <v>12536153</v>
      </c>
      <c r="K9166" s="3" t="s">
        <v>1447</v>
      </c>
      <c r="L9166" s="4">
        <v>0.26662406431050489</v>
      </c>
    </row>
    <row r="9167" spans="2:12" x14ac:dyDescent="0.3">
      <c r="B9167" s="3" t="s">
        <v>347</v>
      </c>
      <c r="C9167" s="4">
        <v>2021</v>
      </c>
      <c r="D9167" s="3" t="s">
        <v>1458</v>
      </c>
      <c r="E9167" s="4">
        <v>224507000</v>
      </c>
      <c r="F9167" s="4"/>
      <c r="G9167" s="4">
        <v>224507000</v>
      </c>
      <c r="H9167" s="4">
        <v>-41986000</v>
      </c>
      <c r="I9167" s="4">
        <v>224507000</v>
      </c>
      <c r="J9167" s="4"/>
      <c r="K9167" s="3" t="s">
        <v>1451</v>
      </c>
      <c r="L9167" s="4"/>
    </row>
    <row r="9168" spans="2:12" x14ac:dyDescent="0.3">
      <c r="B9168" s="3" t="s">
        <v>347</v>
      </c>
      <c r="C9168" s="4">
        <v>2022</v>
      </c>
      <c r="D9168" s="3" t="s">
        <v>1446</v>
      </c>
      <c r="E9168" s="4">
        <v>807695000</v>
      </c>
      <c r="F9168" s="4">
        <v>339080000</v>
      </c>
      <c r="G9168" s="4">
        <v>468615000</v>
      </c>
      <c r="H9168" s="4">
        <v>3260000</v>
      </c>
      <c r="I9168" s="4">
        <v>810848108</v>
      </c>
      <c r="J9168" s="4">
        <v>21617434</v>
      </c>
      <c r="K9168" s="3" t="s">
        <v>1447</v>
      </c>
      <c r="L9168" s="4">
        <v>0.41981193396022015</v>
      </c>
    </row>
    <row r="9169" spans="2:12" x14ac:dyDescent="0.3">
      <c r="B9169" s="3" t="s">
        <v>347</v>
      </c>
      <c r="C9169" s="4">
        <v>2022</v>
      </c>
      <c r="D9169" s="3" t="s">
        <v>1448</v>
      </c>
      <c r="E9169" s="4">
        <v>1608715000</v>
      </c>
      <c r="F9169" s="4">
        <v>523689000</v>
      </c>
      <c r="G9169" s="4">
        <v>1085026000</v>
      </c>
      <c r="H9169" s="4">
        <v>20646000</v>
      </c>
      <c r="I9169" s="4">
        <v>1608716605</v>
      </c>
      <c r="J9169" s="4">
        <v>24092070</v>
      </c>
      <c r="K9169" s="3" t="s">
        <v>1447</v>
      </c>
      <c r="L9169" s="4">
        <v>0.32553249021734737</v>
      </c>
    </row>
    <row r="9170" spans="2:12" x14ac:dyDescent="0.3">
      <c r="B9170" s="3" t="s">
        <v>347</v>
      </c>
      <c r="C9170" s="4">
        <v>2022</v>
      </c>
      <c r="D9170" s="3" t="s">
        <v>1449</v>
      </c>
      <c r="E9170" s="4">
        <v>331769000</v>
      </c>
      <c r="F9170" s="4">
        <v>204801000</v>
      </c>
      <c r="G9170" s="4">
        <v>126968000</v>
      </c>
      <c r="H9170" s="4">
        <v>0</v>
      </c>
      <c r="I9170" s="4">
        <v>331629018</v>
      </c>
      <c r="J9170" s="4">
        <v>23176724</v>
      </c>
      <c r="K9170" s="3" t="s">
        <v>1447</v>
      </c>
      <c r="L9170" s="4">
        <v>0.61729998884766213</v>
      </c>
    </row>
    <row r="9171" spans="2:12" x14ac:dyDescent="0.3">
      <c r="B9171" s="3" t="s">
        <v>347</v>
      </c>
      <c r="C9171" s="4">
        <v>2022</v>
      </c>
      <c r="D9171" s="3" t="s">
        <v>1450</v>
      </c>
      <c r="E9171" s="4">
        <v>2084263000</v>
      </c>
      <c r="F9171" s="4"/>
      <c r="G9171" s="4">
        <v>2084263000</v>
      </c>
      <c r="H9171" s="4">
        <v>119622000</v>
      </c>
      <c r="I9171" s="4">
        <v>2084263000</v>
      </c>
      <c r="J9171" s="4"/>
      <c r="K9171" s="3" t="s">
        <v>1451</v>
      </c>
      <c r="L9171" s="4"/>
    </row>
    <row r="9172" spans="2:12" x14ac:dyDescent="0.3">
      <c r="B9172" s="3" t="s">
        <v>347</v>
      </c>
      <c r="C9172" s="4">
        <v>2022</v>
      </c>
      <c r="D9172" s="3" t="s">
        <v>1452</v>
      </c>
      <c r="E9172" s="4">
        <v>74293000</v>
      </c>
      <c r="F9172" s="4">
        <v>28602000</v>
      </c>
      <c r="G9172" s="4">
        <v>45691000</v>
      </c>
      <c r="H9172" s="4">
        <v>23154000</v>
      </c>
      <c r="I9172" s="4">
        <v>74292006</v>
      </c>
      <c r="J9172" s="4">
        <v>1098814</v>
      </c>
      <c r="K9172" s="3" t="s">
        <v>1447</v>
      </c>
      <c r="L9172" s="4">
        <v>0.38498916452424858</v>
      </c>
    </row>
    <row r="9173" spans="2:12" x14ac:dyDescent="0.3">
      <c r="B9173" s="3" t="s">
        <v>347</v>
      </c>
      <c r="C9173" s="4">
        <v>2022</v>
      </c>
      <c r="D9173" s="3" t="s">
        <v>1453</v>
      </c>
      <c r="E9173" s="4">
        <v>192807000</v>
      </c>
      <c r="F9173" s="4">
        <v>105352000</v>
      </c>
      <c r="G9173" s="4">
        <v>87455000</v>
      </c>
      <c r="H9173" s="4">
        <v>0</v>
      </c>
      <c r="I9173" s="4">
        <v>0</v>
      </c>
      <c r="J9173" s="4">
        <v>0</v>
      </c>
      <c r="K9173" s="3" t="s">
        <v>1451</v>
      </c>
      <c r="L9173" s="4">
        <v>0.54641169667076406</v>
      </c>
    </row>
    <row r="9174" spans="2:12" x14ac:dyDescent="0.3">
      <c r="B9174" s="3" t="s">
        <v>347</v>
      </c>
      <c r="C9174" s="4">
        <v>2022</v>
      </c>
      <c r="D9174" s="3" t="s">
        <v>1454</v>
      </c>
      <c r="E9174" s="4">
        <v>0</v>
      </c>
      <c r="F9174" s="4">
        <v>0</v>
      </c>
      <c r="G9174" s="4">
        <v>0</v>
      </c>
      <c r="H9174" s="4">
        <v>0</v>
      </c>
      <c r="I9174" s="4">
        <v>0</v>
      </c>
      <c r="J9174" s="4">
        <v>0</v>
      </c>
      <c r="K9174" s="3" t="s">
        <v>1447</v>
      </c>
      <c r="L9174" s="4"/>
    </row>
    <row r="9175" spans="2:12" x14ac:dyDescent="0.3">
      <c r="B9175" s="3" t="s">
        <v>347</v>
      </c>
      <c r="C9175" s="4">
        <v>2022</v>
      </c>
      <c r="D9175" s="3" t="s">
        <v>1455</v>
      </c>
      <c r="E9175" s="4">
        <v>906321000</v>
      </c>
      <c r="F9175" s="4">
        <v>317610000</v>
      </c>
      <c r="G9175" s="4">
        <v>588711000</v>
      </c>
      <c r="H9175" s="4">
        <v>13597000</v>
      </c>
      <c r="I9175" s="4">
        <v>906320237</v>
      </c>
      <c r="J9175" s="4">
        <v>15009153</v>
      </c>
      <c r="K9175" s="3" t="s">
        <v>1447</v>
      </c>
      <c r="L9175" s="4">
        <v>0.35043875183295986</v>
      </c>
    </row>
    <row r="9176" spans="2:12" x14ac:dyDescent="0.3">
      <c r="B9176" s="3" t="s">
        <v>347</v>
      </c>
      <c r="C9176" s="4">
        <v>2022</v>
      </c>
      <c r="D9176" s="3" t="s">
        <v>1456</v>
      </c>
      <c r="E9176" s="4">
        <v>5391578000</v>
      </c>
      <c r="F9176" s="4">
        <v>865856000</v>
      </c>
      <c r="G9176" s="4">
        <v>4525722000</v>
      </c>
      <c r="H9176" s="4">
        <v>202627000</v>
      </c>
      <c r="I9176" s="4">
        <v>5391578470</v>
      </c>
      <c r="J9176" s="4">
        <v>0</v>
      </c>
      <c r="K9176" s="3" t="s">
        <v>1447</v>
      </c>
      <c r="L9176" s="4">
        <v>0.16059417113134597</v>
      </c>
    </row>
    <row r="9177" spans="2:12" x14ac:dyDescent="0.3">
      <c r="B9177" s="3" t="s">
        <v>347</v>
      </c>
      <c r="C9177" s="4">
        <v>2022</v>
      </c>
      <c r="D9177" s="3" t="s">
        <v>1457</v>
      </c>
      <c r="E9177" s="4">
        <v>887540000</v>
      </c>
      <c r="F9177" s="4">
        <v>242959000</v>
      </c>
      <c r="G9177" s="4">
        <v>644581000</v>
      </c>
      <c r="H9177" s="4">
        <v>13759000</v>
      </c>
      <c r="I9177" s="4">
        <v>44820149</v>
      </c>
      <c r="J9177" s="4">
        <v>607573</v>
      </c>
      <c r="K9177" s="3" t="s">
        <v>1447</v>
      </c>
      <c r="L9177" s="4">
        <v>0.27374428194785588</v>
      </c>
    </row>
    <row r="9178" spans="2:12" x14ac:dyDescent="0.3">
      <c r="B9178" s="3" t="s">
        <v>347</v>
      </c>
      <c r="C9178" s="4">
        <v>2022</v>
      </c>
      <c r="D9178" s="3" t="s">
        <v>1458</v>
      </c>
      <c r="E9178" s="4">
        <v>277379000</v>
      </c>
      <c r="F9178" s="4"/>
      <c r="G9178" s="4">
        <v>277379000</v>
      </c>
      <c r="H9178" s="4">
        <v>52872000</v>
      </c>
      <c r="I9178" s="4">
        <v>277379000</v>
      </c>
      <c r="J9178" s="4"/>
      <c r="K9178" s="3" t="s">
        <v>1451</v>
      </c>
      <c r="L9178" s="4"/>
    </row>
    <row r="9179" spans="2:12" x14ac:dyDescent="0.3">
      <c r="B9179" s="3" t="s">
        <v>347</v>
      </c>
      <c r="C9179" s="4">
        <v>2023</v>
      </c>
      <c r="D9179" s="3" t="s">
        <v>1446</v>
      </c>
      <c r="E9179" s="4">
        <v>813543000</v>
      </c>
      <c r="F9179" s="4">
        <v>361745000</v>
      </c>
      <c r="G9179" s="4">
        <v>451798000</v>
      </c>
      <c r="H9179" s="4">
        <v>5522000</v>
      </c>
      <c r="I9179" s="4">
        <v>1150576608</v>
      </c>
      <c r="J9179" s="4">
        <v>30762187</v>
      </c>
      <c r="K9179" s="3" t="s">
        <v>1447</v>
      </c>
      <c r="L9179" s="4">
        <v>0.44465381670053089</v>
      </c>
    </row>
    <row r="9180" spans="2:12" x14ac:dyDescent="0.3">
      <c r="B9180" s="3" t="s">
        <v>347</v>
      </c>
      <c r="C9180" s="4">
        <v>2023</v>
      </c>
      <c r="D9180" s="3" t="s">
        <v>1448</v>
      </c>
      <c r="E9180" s="4">
        <v>1650801000</v>
      </c>
      <c r="F9180" s="4">
        <v>545683000</v>
      </c>
      <c r="G9180" s="4">
        <v>1105118000</v>
      </c>
      <c r="H9180" s="4">
        <v>42783000</v>
      </c>
      <c r="I9180" s="4">
        <v>2884997702</v>
      </c>
      <c r="J9180" s="4">
        <v>43231758</v>
      </c>
      <c r="K9180" s="3" t="s">
        <v>1447</v>
      </c>
      <c r="L9180" s="4">
        <v>0.3305564995417376</v>
      </c>
    </row>
    <row r="9181" spans="2:12" x14ac:dyDescent="0.3">
      <c r="B9181" s="3" t="s">
        <v>347</v>
      </c>
      <c r="C9181" s="4">
        <v>2023</v>
      </c>
      <c r="D9181" s="3" t="s">
        <v>1449</v>
      </c>
      <c r="E9181" s="4">
        <v>328628000</v>
      </c>
      <c r="F9181" s="4">
        <v>203112000</v>
      </c>
      <c r="G9181" s="4">
        <v>125516000</v>
      </c>
      <c r="H9181" s="4">
        <v>0</v>
      </c>
      <c r="I9181" s="4">
        <v>415340153</v>
      </c>
      <c r="J9181" s="4">
        <v>29002150</v>
      </c>
      <c r="K9181" s="3" t="s">
        <v>1447</v>
      </c>
      <c r="L9181" s="4">
        <v>0.61806054261961851</v>
      </c>
    </row>
    <row r="9182" spans="2:12" x14ac:dyDescent="0.3">
      <c r="B9182" s="3" t="s">
        <v>347</v>
      </c>
      <c r="C9182" s="4">
        <v>2023</v>
      </c>
      <c r="D9182" s="3" t="s">
        <v>1450</v>
      </c>
      <c r="E9182" s="4">
        <v>2122239000</v>
      </c>
      <c r="F9182" s="4"/>
      <c r="G9182" s="4">
        <v>2122239000</v>
      </c>
      <c r="H9182" s="4">
        <v>38237000</v>
      </c>
      <c r="I9182" s="4">
        <v>2122239000</v>
      </c>
      <c r="J9182" s="4"/>
      <c r="K9182" s="3" t="s">
        <v>1451</v>
      </c>
      <c r="L9182" s="4"/>
    </row>
    <row r="9183" spans="2:12" x14ac:dyDescent="0.3">
      <c r="B9183" s="3" t="s">
        <v>347</v>
      </c>
      <c r="C9183" s="4">
        <v>2023</v>
      </c>
      <c r="D9183" s="3" t="s">
        <v>1452</v>
      </c>
      <c r="E9183" s="4">
        <v>81614000</v>
      </c>
      <c r="F9183" s="4">
        <v>30639000</v>
      </c>
      <c r="G9183" s="4">
        <v>50975000</v>
      </c>
      <c r="H9183" s="4">
        <v>26335000</v>
      </c>
      <c r="I9183" s="4">
        <v>114725671</v>
      </c>
      <c r="J9183" s="4">
        <v>1681911</v>
      </c>
      <c r="K9183" s="3" t="s">
        <v>1447</v>
      </c>
      <c r="L9183" s="4">
        <v>0.37541353199206018</v>
      </c>
    </row>
    <row r="9184" spans="2:12" x14ac:dyDescent="0.3">
      <c r="B9184" s="3" t="s">
        <v>347</v>
      </c>
      <c r="C9184" s="4">
        <v>2023</v>
      </c>
      <c r="D9184" s="3" t="s">
        <v>1453</v>
      </c>
      <c r="E9184" s="4">
        <v>204258000</v>
      </c>
      <c r="F9184" s="4">
        <v>110708000</v>
      </c>
      <c r="G9184" s="4">
        <v>93550000</v>
      </c>
      <c r="H9184" s="4">
        <v>11637000</v>
      </c>
      <c r="I9184" s="4">
        <v>326108000</v>
      </c>
      <c r="J9184" s="4">
        <v>9691141</v>
      </c>
      <c r="K9184" s="3" t="s">
        <v>1451</v>
      </c>
      <c r="L9184" s="4">
        <v>0.54200080290612851</v>
      </c>
    </row>
    <row r="9185" spans="2:12" x14ac:dyDescent="0.3">
      <c r="B9185" s="3" t="s">
        <v>347</v>
      </c>
      <c r="C9185" s="4">
        <v>2023</v>
      </c>
      <c r="D9185" s="3" t="s">
        <v>1454</v>
      </c>
      <c r="E9185" s="4">
        <v>0</v>
      </c>
      <c r="F9185" s="4">
        <v>0</v>
      </c>
      <c r="G9185" s="4">
        <v>0</v>
      </c>
      <c r="H9185" s="4">
        <v>0</v>
      </c>
      <c r="I9185" s="4">
        <v>0</v>
      </c>
      <c r="J9185" s="4">
        <v>0</v>
      </c>
      <c r="K9185" s="3" t="s">
        <v>1447</v>
      </c>
      <c r="L9185" s="4"/>
    </row>
    <row r="9186" spans="2:12" x14ac:dyDescent="0.3">
      <c r="B9186" s="3" t="s">
        <v>347</v>
      </c>
      <c r="C9186" s="4">
        <v>2023</v>
      </c>
      <c r="D9186" s="3" t="s">
        <v>1455</v>
      </c>
      <c r="E9186" s="4">
        <v>935653000</v>
      </c>
      <c r="F9186" s="4">
        <v>330499000</v>
      </c>
      <c r="G9186" s="4">
        <v>605154000</v>
      </c>
      <c r="H9186" s="4">
        <v>30341000</v>
      </c>
      <c r="I9186" s="4">
        <v>1621026644</v>
      </c>
      <c r="J9186" s="4">
        <v>27021602</v>
      </c>
      <c r="K9186" s="3" t="s">
        <v>1447</v>
      </c>
      <c r="L9186" s="4">
        <v>0.35322817326508865</v>
      </c>
    </row>
    <row r="9187" spans="2:12" x14ac:dyDescent="0.3">
      <c r="B9187" s="3" t="s">
        <v>347</v>
      </c>
      <c r="C9187" s="4">
        <v>2023</v>
      </c>
      <c r="D9187" s="3" t="s">
        <v>1456</v>
      </c>
      <c r="E9187" s="4">
        <v>5628411000</v>
      </c>
      <c r="F9187" s="4">
        <v>909657000</v>
      </c>
      <c r="G9187" s="4">
        <v>4718754000</v>
      </c>
      <c r="H9187" s="4">
        <v>242427000</v>
      </c>
      <c r="I9187" s="4">
        <v>11161783956</v>
      </c>
      <c r="J9187" s="4">
        <v>0</v>
      </c>
      <c r="K9187" s="3" t="s">
        <v>1447</v>
      </c>
      <c r="L9187" s="4">
        <v>0.16161879436309823</v>
      </c>
    </row>
    <row r="9188" spans="2:12" x14ac:dyDescent="0.3">
      <c r="B9188" s="3" t="s">
        <v>347</v>
      </c>
      <c r="C9188" s="4">
        <v>2023</v>
      </c>
      <c r="D9188" s="3" t="s">
        <v>1457</v>
      </c>
      <c r="E9188" s="4">
        <v>896949000</v>
      </c>
      <c r="F9188" s="4">
        <v>253304000</v>
      </c>
      <c r="G9188" s="4">
        <v>643645000</v>
      </c>
      <c r="H9188" s="4">
        <v>9539000</v>
      </c>
      <c r="I9188" s="4">
        <v>993599601</v>
      </c>
      <c r="J9188" s="4">
        <v>13558262</v>
      </c>
      <c r="K9188" s="3" t="s">
        <v>1447</v>
      </c>
      <c r="L9188" s="4">
        <v>0.2824062460630426</v>
      </c>
    </row>
    <row r="9189" spans="2:12" x14ac:dyDescent="0.3">
      <c r="B9189" s="3" t="s">
        <v>347</v>
      </c>
      <c r="C9189" s="4">
        <v>2023</v>
      </c>
      <c r="D9189" s="3" t="s">
        <v>1458</v>
      </c>
      <c r="E9189" s="4">
        <v>332934000</v>
      </c>
      <c r="F9189" s="4"/>
      <c r="G9189" s="4">
        <v>332934000</v>
      </c>
      <c r="H9189" s="4">
        <v>55555000</v>
      </c>
      <c r="I9189" s="4">
        <v>332934000</v>
      </c>
      <c r="J9189" s="4"/>
      <c r="K9189" s="3" t="s">
        <v>1451</v>
      </c>
      <c r="L9189" s="4"/>
    </row>
    <row r="9190" spans="2:12" x14ac:dyDescent="0.3">
      <c r="B9190" s="3" t="s">
        <v>347</v>
      </c>
      <c r="C9190" s="4">
        <v>2024</v>
      </c>
      <c r="D9190" s="3" t="s">
        <v>1446</v>
      </c>
      <c r="E9190" s="4">
        <v>816248000</v>
      </c>
      <c r="F9190" s="4">
        <v>384790000</v>
      </c>
      <c r="G9190" s="4">
        <v>431458000</v>
      </c>
      <c r="H9190" s="4">
        <v>2900000</v>
      </c>
      <c r="I9190" s="4">
        <v>1184754133</v>
      </c>
      <c r="J9190" s="4">
        <v>36907126</v>
      </c>
      <c r="K9190" s="3" t="s">
        <v>1459</v>
      </c>
      <c r="L9190" s="4">
        <v>0.47141309994021424</v>
      </c>
    </row>
    <row r="9191" spans="2:12" x14ac:dyDescent="0.3">
      <c r="B9191" s="3" t="s">
        <v>347</v>
      </c>
      <c r="C9191" s="4">
        <v>2024</v>
      </c>
      <c r="D9191" s="3" t="s">
        <v>1448</v>
      </c>
      <c r="E9191" s="4">
        <v>1677042000</v>
      </c>
      <c r="F9191" s="4">
        <v>567572000</v>
      </c>
      <c r="G9191" s="4">
        <v>1109470000</v>
      </c>
      <c r="H9191" s="4">
        <v>26821000</v>
      </c>
      <c r="I9191" s="4">
        <v>2997893306</v>
      </c>
      <c r="J9191" s="4">
        <v>44950809</v>
      </c>
      <c r="K9191" s="3" t="s">
        <v>1459</v>
      </c>
      <c r="L9191" s="4">
        <v>0.33843636593478277</v>
      </c>
    </row>
    <row r="9192" spans="2:12" x14ac:dyDescent="0.3">
      <c r="B9192" s="3" t="s">
        <v>347</v>
      </c>
      <c r="C9192" s="4">
        <v>2024</v>
      </c>
      <c r="D9192" s="3" t="s">
        <v>1449</v>
      </c>
      <c r="E9192" s="4">
        <v>342277000</v>
      </c>
      <c r="F9192" s="4">
        <v>210388000</v>
      </c>
      <c r="G9192" s="4">
        <v>131889000</v>
      </c>
      <c r="H9192" s="4">
        <v>31294000</v>
      </c>
      <c r="I9192" s="4">
        <v>445040862</v>
      </c>
      <c r="J9192" s="4">
        <v>31230938</v>
      </c>
      <c r="K9192" s="3" t="s">
        <v>1459</v>
      </c>
      <c r="L9192" s="4">
        <v>0.61467174247758394</v>
      </c>
    </row>
    <row r="9193" spans="2:12" x14ac:dyDescent="0.3">
      <c r="B9193" s="3" t="s">
        <v>347</v>
      </c>
      <c r="C9193" s="4">
        <v>2024</v>
      </c>
      <c r="D9193" s="3" t="s">
        <v>1450</v>
      </c>
      <c r="E9193" s="4">
        <v>2176780000</v>
      </c>
      <c r="F9193" s="4"/>
      <c r="G9193" s="4">
        <v>2176780000</v>
      </c>
      <c r="H9193" s="4">
        <v>54714000</v>
      </c>
      <c r="I9193" s="4">
        <v>2176780000</v>
      </c>
      <c r="J9193" s="4"/>
      <c r="K9193" s="3" t="s">
        <v>1451</v>
      </c>
      <c r="L9193" s="4"/>
    </row>
    <row r="9194" spans="2:12" x14ac:dyDescent="0.3">
      <c r="B9194" s="3" t="s">
        <v>347</v>
      </c>
      <c r="C9194" s="4">
        <v>2024</v>
      </c>
      <c r="D9194" s="3" t="s">
        <v>1452</v>
      </c>
      <c r="E9194" s="4">
        <v>87369000</v>
      </c>
      <c r="F9194" s="4">
        <v>32741000</v>
      </c>
      <c r="G9194" s="4">
        <v>54628000</v>
      </c>
      <c r="H9194" s="4">
        <v>6294000</v>
      </c>
      <c r="I9194" s="4">
        <v>123594145</v>
      </c>
      <c r="J9194" s="4">
        <v>3601727</v>
      </c>
      <c r="K9194" s="3" t="s">
        <v>1459</v>
      </c>
      <c r="L9194" s="4">
        <v>0.3747439022994426</v>
      </c>
    </row>
    <row r="9195" spans="2:12" x14ac:dyDescent="0.3">
      <c r="B9195" s="3" t="s">
        <v>347</v>
      </c>
      <c r="C9195" s="4">
        <v>2024</v>
      </c>
      <c r="D9195" s="3" t="s">
        <v>1453</v>
      </c>
      <c r="E9195" s="4">
        <v>206476000</v>
      </c>
      <c r="F9195" s="4">
        <v>116125000</v>
      </c>
      <c r="G9195" s="4">
        <v>90351000</v>
      </c>
      <c r="H9195" s="4">
        <v>2418000</v>
      </c>
      <c r="I9195" s="4">
        <v>338070272</v>
      </c>
      <c r="J9195" s="4">
        <v>10094203</v>
      </c>
      <c r="K9195" s="3" t="s">
        <v>1451</v>
      </c>
      <c r="L9195" s="4">
        <v>0.56241403359228193</v>
      </c>
    </row>
    <row r="9196" spans="2:12" x14ac:dyDescent="0.3">
      <c r="B9196" s="3" t="s">
        <v>347</v>
      </c>
      <c r="C9196" s="4">
        <v>2024</v>
      </c>
      <c r="D9196" s="3" t="s">
        <v>1454</v>
      </c>
      <c r="E9196" s="4">
        <v>0</v>
      </c>
      <c r="F9196" s="4">
        <v>0</v>
      </c>
      <c r="G9196" s="4">
        <v>0</v>
      </c>
      <c r="H9196" s="4">
        <v>0</v>
      </c>
      <c r="I9196" s="4">
        <v>0</v>
      </c>
      <c r="J9196" s="4">
        <v>0</v>
      </c>
      <c r="K9196" s="3"/>
      <c r="L9196" s="4"/>
    </row>
    <row r="9197" spans="2:12" x14ac:dyDescent="0.3">
      <c r="B9197" s="3" t="s">
        <v>347</v>
      </c>
      <c r="C9197" s="4">
        <v>2024</v>
      </c>
      <c r="D9197" s="3" t="s">
        <v>1455</v>
      </c>
      <c r="E9197" s="4">
        <v>967510000</v>
      </c>
      <c r="F9197" s="4">
        <v>343822000</v>
      </c>
      <c r="G9197" s="4">
        <v>623688000</v>
      </c>
      <c r="H9197" s="4">
        <v>32277000</v>
      </c>
      <c r="I9197" s="4">
        <v>1701634586</v>
      </c>
      <c r="J9197" s="4">
        <v>28250518</v>
      </c>
      <c r="K9197" s="3" t="s">
        <v>1459</v>
      </c>
      <c r="L9197" s="4">
        <v>0.35536790317412742</v>
      </c>
    </row>
    <row r="9198" spans="2:12" x14ac:dyDescent="0.3">
      <c r="B9198" s="3" t="s">
        <v>347</v>
      </c>
      <c r="C9198" s="4">
        <v>2024</v>
      </c>
      <c r="D9198" s="3" t="s">
        <v>1456</v>
      </c>
      <c r="E9198" s="4">
        <v>5841779000</v>
      </c>
      <c r="F9198" s="4">
        <v>952973000</v>
      </c>
      <c r="G9198" s="4">
        <v>4888806000</v>
      </c>
      <c r="H9198" s="4">
        <v>221568000</v>
      </c>
      <c r="I9198" s="4">
        <v>11768056231</v>
      </c>
      <c r="J9198" s="4">
        <v>0</v>
      </c>
      <c r="K9198" s="3" t="s">
        <v>1459</v>
      </c>
      <c r="L9198" s="4">
        <v>0.16313061483496721</v>
      </c>
    </row>
    <row r="9199" spans="2:12" x14ac:dyDescent="0.3">
      <c r="B9199" s="3" t="s">
        <v>347</v>
      </c>
      <c r="C9199" s="4">
        <v>2024</v>
      </c>
      <c r="D9199" s="3" t="s">
        <v>1457</v>
      </c>
      <c r="E9199" s="4">
        <v>933161000</v>
      </c>
      <c r="F9199" s="4">
        <v>263647000</v>
      </c>
      <c r="G9199" s="4">
        <v>669514000</v>
      </c>
      <c r="H9199" s="4">
        <v>36716000</v>
      </c>
      <c r="I9199" s="4">
        <v>1653825100</v>
      </c>
      <c r="J9199" s="4">
        <v>22720394</v>
      </c>
      <c r="K9199" s="3" t="s">
        <v>1459</v>
      </c>
      <c r="L9199" s="4">
        <v>0.28253109592021097</v>
      </c>
    </row>
    <row r="9200" spans="2:12" x14ac:dyDescent="0.3">
      <c r="B9200" s="3" t="s">
        <v>347</v>
      </c>
      <c r="C9200" s="4">
        <v>2024</v>
      </c>
      <c r="D9200" s="3" t="s">
        <v>1458</v>
      </c>
      <c r="E9200" s="4">
        <v>413965000</v>
      </c>
      <c r="F9200" s="4"/>
      <c r="G9200" s="4">
        <v>413965000</v>
      </c>
      <c r="H9200" s="4">
        <v>81031000</v>
      </c>
      <c r="I9200" s="4">
        <v>413965000</v>
      </c>
      <c r="J9200" s="4"/>
      <c r="K9200" s="3" t="s">
        <v>1451</v>
      </c>
      <c r="L9200" s="4"/>
    </row>
    <row r="9201" spans="2:12" x14ac:dyDescent="0.3">
      <c r="B9201" s="3" t="s">
        <v>349</v>
      </c>
      <c r="C9201" s="4">
        <v>2019</v>
      </c>
      <c r="D9201" s="3" t="s">
        <v>1446</v>
      </c>
      <c r="E9201" s="4">
        <v>4690657</v>
      </c>
      <c r="F9201" s="4">
        <v>3387086</v>
      </c>
      <c r="G9201" s="4">
        <v>1303571</v>
      </c>
      <c r="H9201" s="4">
        <v>0</v>
      </c>
      <c r="I9201" s="4">
        <v>0</v>
      </c>
      <c r="J9201" s="4">
        <v>0</v>
      </c>
      <c r="K9201" s="3" t="s">
        <v>1447</v>
      </c>
      <c r="L9201" s="4">
        <v>0.72209202250345739</v>
      </c>
    </row>
    <row r="9202" spans="2:12" x14ac:dyDescent="0.3">
      <c r="B9202" s="3" t="s">
        <v>349</v>
      </c>
      <c r="C9202" s="4">
        <v>2019</v>
      </c>
      <c r="D9202" s="3" t="s">
        <v>1448</v>
      </c>
      <c r="E9202" s="4">
        <v>259990</v>
      </c>
      <c r="F9202" s="4">
        <v>259990</v>
      </c>
      <c r="G9202" s="4">
        <v>0</v>
      </c>
      <c r="H9202" s="4">
        <v>0</v>
      </c>
      <c r="I9202" s="4">
        <v>0</v>
      </c>
      <c r="J9202" s="4">
        <v>0</v>
      </c>
      <c r="K9202" s="3" t="s">
        <v>1447</v>
      </c>
      <c r="L9202" s="4">
        <v>1</v>
      </c>
    </row>
    <row r="9203" spans="2:12" x14ac:dyDescent="0.3">
      <c r="B9203" s="3" t="s">
        <v>349</v>
      </c>
      <c r="C9203" s="4">
        <v>2019</v>
      </c>
      <c r="D9203" s="3" t="s">
        <v>1449</v>
      </c>
      <c r="E9203" s="4">
        <v>2157600</v>
      </c>
      <c r="F9203" s="4">
        <v>1573225</v>
      </c>
      <c r="G9203" s="4">
        <v>584375</v>
      </c>
      <c r="H9203" s="4">
        <v>102547</v>
      </c>
      <c r="I9203" s="4">
        <v>0</v>
      </c>
      <c r="J9203" s="4">
        <v>0</v>
      </c>
      <c r="K9203" s="3" t="s">
        <v>1447</v>
      </c>
      <c r="L9203" s="4">
        <v>0.72915507971820537</v>
      </c>
    </row>
    <row r="9204" spans="2:12" x14ac:dyDescent="0.3">
      <c r="B9204" s="3" t="s">
        <v>349</v>
      </c>
      <c r="C9204" s="4">
        <v>2019</v>
      </c>
      <c r="D9204" s="3" t="s">
        <v>1450</v>
      </c>
      <c r="E9204" s="4">
        <v>1127284</v>
      </c>
      <c r="F9204" s="4"/>
      <c r="G9204" s="4">
        <v>1127284</v>
      </c>
      <c r="H9204" s="4">
        <v>0</v>
      </c>
      <c r="I9204" s="4">
        <v>1127284</v>
      </c>
      <c r="J9204" s="4"/>
      <c r="K9204" s="3" t="s">
        <v>1451</v>
      </c>
      <c r="L9204" s="4"/>
    </row>
    <row r="9205" spans="2:12" x14ac:dyDescent="0.3">
      <c r="B9205" s="3" t="s">
        <v>349</v>
      </c>
      <c r="C9205" s="4">
        <v>2019</v>
      </c>
      <c r="D9205" s="3" t="s">
        <v>1452</v>
      </c>
      <c r="E9205" s="4">
        <v>0</v>
      </c>
      <c r="F9205" s="4">
        <v>0</v>
      </c>
      <c r="G9205" s="4">
        <v>0</v>
      </c>
      <c r="H9205" s="4">
        <v>0</v>
      </c>
      <c r="I9205" s="4">
        <v>0</v>
      </c>
      <c r="J9205" s="4">
        <v>0</v>
      </c>
      <c r="K9205" s="3" t="s">
        <v>1459</v>
      </c>
      <c r="L9205" s="4"/>
    </row>
    <row r="9206" spans="2:12" x14ac:dyDescent="0.3">
      <c r="B9206" s="3" t="s">
        <v>349</v>
      </c>
      <c r="C9206" s="4">
        <v>2019</v>
      </c>
      <c r="D9206" s="3" t="s">
        <v>1453</v>
      </c>
      <c r="E9206" s="4">
        <v>0</v>
      </c>
      <c r="F9206" s="4">
        <v>0</v>
      </c>
      <c r="G9206" s="4">
        <v>0</v>
      </c>
      <c r="H9206" s="4">
        <v>0</v>
      </c>
      <c r="I9206" s="4">
        <v>0</v>
      </c>
      <c r="J9206" s="4">
        <v>0</v>
      </c>
      <c r="K9206" s="3" t="s">
        <v>1451</v>
      </c>
      <c r="L9206" s="4"/>
    </row>
    <row r="9207" spans="2:12" x14ac:dyDescent="0.3">
      <c r="B9207" s="3" t="s">
        <v>349</v>
      </c>
      <c r="C9207" s="4">
        <v>2019</v>
      </c>
      <c r="D9207" s="3" t="s">
        <v>1454</v>
      </c>
      <c r="E9207" s="4">
        <v>210810</v>
      </c>
      <c r="F9207" s="4">
        <v>166263</v>
      </c>
      <c r="G9207" s="4">
        <v>44547</v>
      </c>
      <c r="H9207" s="4">
        <v>9228</v>
      </c>
      <c r="I9207" s="4">
        <v>0</v>
      </c>
      <c r="J9207" s="4">
        <v>0</v>
      </c>
      <c r="K9207" s="3" t="s">
        <v>1447</v>
      </c>
      <c r="L9207" s="4">
        <v>0.78868649494805754</v>
      </c>
    </row>
    <row r="9208" spans="2:12" x14ac:dyDescent="0.3">
      <c r="B9208" s="3" t="s">
        <v>349</v>
      </c>
      <c r="C9208" s="4">
        <v>2019</v>
      </c>
      <c r="D9208" s="3" t="s">
        <v>1455</v>
      </c>
      <c r="E9208" s="4">
        <v>3608218</v>
      </c>
      <c r="F9208" s="4">
        <v>2718453</v>
      </c>
      <c r="G9208" s="4">
        <v>889765</v>
      </c>
      <c r="H9208" s="4">
        <v>652723</v>
      </c>
      <c r="I9208" s="4">
        <v>0</v>
      </c>
      <c r="J9208" s="4">
        <v>0</v>
      </c>
      <c r="K9208" s="3" t="s">
        <v>1447</v>
      </c>
      <c r="L9208" s="4">
        <v>0.75340597491614969</v>
      </c>
    </row>
    <row r="9209" spans="2:12" x14ac:dyDescent="0.3">
      <c r="B9209" s="3" t="s">
        <v>349</v>
      </c>
      <c r="C9209" s="4">
        <v>2019</v>
      </c>
      <c r="D9209" s="3" t="s">
        <v>1456</v>
      </c>
      <c r="E9209" s="4">
        <v>7134705</v>
      </c>
      <c r="F9209" s="4">
        <v>3984182</v>
      </c>
      <c r="G9209" s="4">
        <v>3150523</v>
      </c>
      <c r="H9209" s="4">
        <v>1955454</v>
      </c>
      <c r="I9209" s="4">
        <v>0</v>
      </c>
      <c r="J9209" s="4">
        <v>0</v>
      </c>
      <c r="K9209" s="3" t="s">
        <v>1447</v>
      </c>
      <c r="L9209" s="4">
        <v>0.5584228079507142</v>
      </c>
    </row>
    <row r="9210" spans="2:12" x14ac:dyDescent="0.3">
      <c r="B9210" s="3" t="s">
        <v>349</v>
      </c>
      <c r="C9210" s="4">
        <v>2019</v>
      </c>
      <c r="D9210" s="3" t="s">
        <v>1457</v>
      </c>
      <c r="E9210" s="4">
        <v>3218615</v>
      </c>
      <c r="F9210" s="4">
        <v>1205791</v>
      </c>
      <c r="G9210" s="4">
        <v>2012824</v>
      </c>
      <c r="H9210" s="4">
        <v>1037021</v>
      </c>
      <c r="I9210" s="4">
        <v>0</v>
      </c>
      <c r="J9210" s="4">
        <v>0</v>
      </c>
      <c r="K9210" s="3" t="s">
        <v>1447</v>
      </c>
      <c r="L9210" s="4">
        <v>0.37463039226499595</v>
      </c>
    </row>
    <row r="9211" spans="2:12" x14ac:dyDescent="0.3">
      <c r="B9211" s="3" t="s">
        <v>349</v>
      </c>
      <c r="C9211" s="4">
        <v>2019</v>
      </c>
      <c r="D9211" s="3" t="s">
        <v>1458</v>
      </c>
      <c r="E9211" s="4">
        <v>0</v>
      </c>
      <c r="F9211" s="4"/>
      <c r="G9211" s="4">
        <v>0</v>
      </c>
      <c r="H9211" s="4">
        <v>0</v>
      </c>
      <c r="I9211" s="4">
        <v>0</v>
      </c>
      <c r="J9211" s="4"/>
      <c r="K9211" s="3" t="s">
        <v>1451</v>
      </c>
      <c r="L9211" s="4"/>
    </row>
    <row r="9212" spans="2:12" x14ac:dyDescent="0.3">
      <c r="B9212" s="3" t="s">
        <v>349</v>
      </c>
      <c r="C9212" s="4">
        <v>2020</v>
      </c>
      <c r="D9212" s="3" t="s">
        <v>1446</v>
      </c>
      <c r="E9212" s="4">
        <v>4084660</v>
      </c>
      <c r="F9212" s="4">
        <v>3209687</v>
      </c>
      <c r="G9212" s="4">
        <v>874973</v>
      </c>
      <c r="H9212" s="4">
        <v>0</v>
      </c>
      <c r="I9212" s="4">
        <v>0</v>
      </c>
      <c r="J9212" s="4">
        <v>0</v>
      </c>
      <c r="K9212" s="3" t="s">
        <v>1447</v>
      </c>
      <c r="L9212" s="4">
        <v>0.78579049419045899</v>
      </c>
    </row>
    <row r="9213" spans="2:12" x14ac:dyDescent="0.3">
      <c r="B9213" s="3" t="s">
        <v>349</v>
      </c>
      <c r="C9213" s="4">
        <v>2020</v>
      </c>
      <c r="D9213" s="3" t="s">
        <v>1448</v>
      </c>
      <c r="E9213" s="4">
        <v>261341</v>
      </c>
      <c r="F9213" s="4">
        <v>259990</v>
      </c>
      <c r="G9213" s="4">
        <v>1351</v>
      </c>
      <c r="H9213" s="4">
        <v>1351</v>
      </c>
      <c r="I9213" s="4">
        <v>0</v>
      </c>
      <c r="J9213" s="4">
        <v>0</v>
      </c>
      <c r="K9213" s="3" t="s">
        <v>1447</v>
      </c>
      <c r="L9213" s="4">
        <v>0.99483050879884904</v>
      </c>
    </row>
    <row r="9214" spans="2:12" x14ac:dyDescent="0.3">
      <c r="B9214" s="3" t="s">
        <v>349</v>
      </c>
      <c r="C9214" s="4">
        <v>2020</v>
      </c>
      <c r="D9214" s="3" t="s">
        <v>1449</v>
      </c>
      <c r="E9214" s="4">
        <v>1446532</v>
      </c>
      <c r="F9214" s="4">
        <v>961563</v>
      </c>
      <c r="G9214" s="4">
        <v>484969</v>
      </c>
      <c r="H9214" s="4">
        <v>82576</v>
      </c>
      <c r="I9214" s="4">
        <v>0</v>
      </c>
      <c r="J9214" s="4">
        <v>0</v>
      </c>
      <c r="K9214" s="3" t="s">
        <v>1447</v>
      </c>
      <c r="L9214" s="4">
        <v>0.6647367635143917</v>
      </c>
    </row>
    <row r="9215" spans="2:12" x14ac:dyDescent="0.3">
      <c r="B9215" s="3" t="s">
        <v>349</v>
      </c>
      <c r="C9215" s="4">
        <v>2020</v>
      </c>
      <c r="D9215" s="3" t="s">
        <v>1450</v>
      </c>
      <c r="E9215" s="4">
        <v>1127284</v>
      </c>
      <c r="F9215" s="4"/>
      <c r="G9215" s="4">
        <v>1127284</v>
      </c>
      <c r="H9215" s="4">
        <v>0</v>
      </c>
      <c r="I9215" s="4">
        <v>1127284</v>
      </c>
      <c r="J9215" s="4"/>
      <c r="K9215" s="3" t="s">
        <v>1451</v>
      </c>
      <c r="L9215" s="4"/>
    </row>
    <row r="9216" spans="2:12" x14ac:dyDescent="0.3">
      <c r="B9216" s="3" t="s">
        <v>349</v>
      </c>
      <c r="C9216" s="4">
        <v>2020</v>
      </c>
      <c r="D9216" s="3" t="s">
        <v>1452</v>
      </c>
      <c r="E9216" s="4">
        <v>0</v>
      </c>
      <c r="F9216" s="4">
        <v>0</v>
      </c>
      <c r="G9216" s="4">
        <v>0</v>
      </c>
      <c r="H9216" s="4">
        <v>0</v>
      </c>
      <c r="I9216" s="4">
        <v>0</v>
      </c>
      <c r="J9216" s="4">
        <v>0</v>
      </c>
      <c r="K9216" s="3" t="s">
        <v>1447</v>
      </c>
      <c r="L9216" s="4"/>
    </row>
    <row r="9217" spans="2:12" x14ac:dyDescent="0.3">
      <c r="B9217" s="3" t="s">
        <v>349</v>
      </c>
      <c r="C9217" s="4">
        <v>2020</v>
      </c>
      <c r="D9217" s="3" t="s">
        <v>1453</v>
      </c>
      <c r="E9217" s="4">
        <v>897713</v>
      </c>
      <c r="F9217" s="4">
        <v>778668</v>
      </c>
      <c r="G9217" s="4">
        <v>119045</v>
      </c>
      <c r="H9217" s="4">
        <v>0</v>
      </c>
      <c r="I9217" s="4">
        <v>0</v>
      </c>
      <c r="J9217" s="4">
        <v>0</v>
      </c>
      <c r="K9217" s="3" t="s">
        <v>1451</v>
      </c>
      <c r="L9217" s="4">
        <v>0.86739080307403371</v>
      </c>
    </row>
    <row r="9218" spans="2:12" x14ac:dyDescent="0.3">
      <c r="B9218" s="3" t="s">
        <v>349</v>
      </c>
      <c r="C9218" s="4">
        <v>2020</v>
      </c>
      <c r="D9218" s="3" t="s">
        <v>1454</v>
      </c>
      <c r="E9218" s="4">
        <v>106740</v>
      </c>
      <c r="F9218" s="4">
        <v>89601</v>
      </c>
      <c r="G9218" s="4">
        <v>17139</v>
      </c>
      <c r="H9218" s="4">
        <v>0</v>
      </c>
      <c r="I9218" s="4">
        <v>0</v>
      </c>
      <c r="J9218" s="4">
        <v>0</v>
      </c>
      <c r="K9218" s="3" t="s">
        <v>1447</v>
      </c>
      <c r="L9218" s="4">
        <v>0.83943226531759418</v>
      </c>
    </row>
    <row r="9219" spans="2:12" x14ac:dyDescent="0.3">
      <c r="B9219" s="3" t="s">
        <v>349</v>
      </c>
      <c r="C9219" s="4">
        <v>2020</v>
      </c>
      <c r="D9219" s="3" t="s">
        <v>1455</v>
      </c>
      <c r="E9219" s="4">
        <v>3698444</v>
      </c>
      <c r="F9219" s="4">
        <v>2757513</v>
      </c>
      <c r="G9219" s="4">
        <v>940931</v>
      </c>
      <c r="H9219" s="4">
        <v>90226</v>
      </c>
      <c r="I9219" s="4">
        <v>0</v>
      </c>
      <c r="J9219" s="4">
        <v>0</v>
      </c>
      <c r="K9219" s="3" t="s">
        <v>1447</v>
      </c>
      <c r="L9219" s="4">
        <v>0.74558733348402728</v>
      </c>
    </row>
    <row r="9220" spans="2:12" x14ac:dyDescent="0.3">
      <c r="B9220" s="3" t="s">
        <v>349</v>
      </c>
      <c r="C9220" s="4">
        <v>2020</v>
      </c>
      <c r="D9220" s="3" t="s">
        <v>1456</v>
      </c>
      <c r="E9220" s="4">
        <v>7335998</v>
      </c>
      <c r="F9220" s="4">
        <v>4084893</v>
      </c>
      <c r="G9220" s="4">
        <v>3251105</v>
      </c>
      <c r="H9220" s="4">
        <v>201292</v>
      </c>
      <c r="I9220" s="4">
        <v>0</v>
      </c>
      <c r="J9220" s="4">
        <v>0</v>
      </c>
      <c r="K9220" s="3" t="s">
        <v>1447</v>
      </c>
      <c r="L9220" s="4">
        <v>0.55682853239600116</v>
      </c>
    </row>
    <row r="9221" spans="2:12" x14ac:dyDescent="0.3">
      <c r="B9221" s="3" t="s">
        <v>349</v>
      </c>
      <c r="C9221" s="4">
        <v>2020</v>
      </c>
      <c r="D9221" s="3" t="s">
        <v>1457</v>
      </c>
      <c r="E9221" s="4">
        <v>3223000</v>
      </c>
      <c r="F9221" s="4">
        <v>1259642</v>
      </c>
      <c r="G9221" s="4">
        <v>1963358</v>
      </c>
      <c r="H9221" s="4">
        <v>4385</v>
      </c>
      <c r="I9221" s="4">
        <v>0</v>
      </c>
      <c r="J9221" s="4">
        <v>0</v>
      </c>
      <c r="K9221" s="3" t="s">
        <v>1447</v>
      </c>
      <c r="L9221" s="4">
        <v>0.39082904126590134</v>
      </c>
    </row>
    <row r="9222" spans="2:12" x14ac:dyDescent="0.3">
      <c r="B9222" s="3" t="s">
        <v>349</v>
      </c>
      <c r="C9222" s="4">
        <v>2020</v>
      </c>
      <c r="D9222" s="3" t="s">
        <v>1458</v>
      </c>
      <c r="E9222" s="4">
        <v>0</v>
      </c>
      <c r="F9222" s="4"/>
      <c r="G9222" s="4">
        <v>0</v>
      </c>
      <c r="H9222" s="4">
        <v>0</v>
      </c>
      <c r="I9222" s="4">
        <v>0</v>
      </c>
      <c r="J9222" s="4"/>
      <c r="K9222" s="3" t="s">
        <v>1451</v>
      </c>
      <c r="L9222" s="4"/>
    </row>
    <row r="9223" spans="2:12" x14ac:dyDescent="0.3">
      <c r="B9223" s="3" t="s">
        <v>349</v>
      </c>
      <c r="C9223" s="4">
        <v>2021</v>
      </c>
      <c r="D9223" s="3" t="s">
        <v>1446</v>
      </c>
      <c r="E9223" s="4">
        <v>4084660</v>
      </c>
      <c r="F9223" s="4">
        <v>3320137</v>
      </c>
      <c r="G9223" s="4">
        <v>764523</v>
      </c>
      <c r="H9223" s="4">
        <v>0</v>
      </c>
      <c r="I9223" s="4">
        <v>0</v>
      </c>
      <c r="J9223" s="4">
        <v>0</v>
      </c>
      <c r="K9223" s="3" t="s">
        <v>1447</v>
      </c>
      <c r="L9223" s="4">
        <v>0.8128306884783556</v>
      </c>
    </row>
    <row r="9224" spans="2:12" x14ac:dyDescent="0.3">
      <c r="B9224" s="3" t="s">
        <v>349</v>
      </c>
      <c r="C9224" s="4">
        <v>2021</v>
      </c>
      <c r="D9224" s="3" t="s">
        <v>1448</v>
      </c>
      <c r="E9224" s="4">
        <v>1074991</v>
      </c>
      <c r="F9224" s="4">
        <v>268126</v>
      </c>
      <c r="G9224" s="4">
        <v>806865</v>
      </c>
      <c r="H9224" s="4">
        <v>813650</v>
      </c>
      <c r="I9224" s="4">
        <v>0</v>
      </c>
      <c r="J9224" s="4">
        <v>0</v>
      </c>
      <c r="K9224" s="3" t="s">
        <v>1447</v>
      </c>
      <c r="L9224" s="4">
        <v>0.24942162306475124</v>
      </c>
    </row>
    <row r="9225" spans="2:12" x14ac:dyDescent="0.3">
      <c r="B9225" s="3" t="s">
        <v>349</v>
      </c>
      <c r="C9225" s="4">
        <v>2021</v>
      </c>
      <c r="D9225" s="3" t="s">
        <v>1449</v>
      </c>
      <c r="E9225" s="4">
        <v>1475967</v>
      </c>
      <c r="F9225" s="4">
        <v>1023282</v>
      </c>
      <c r="G9225" s="4">
        <v>452685</v>
      </c>
      <c r="H9225" s="4">
        <v>29435</v>
      </c>
      <c r="I9225" s="4">
        <v>0</v>
      </c>
      <c r="J9225" s="4">
        <v>0</v>
      </c>
      <c r="K9225" s="3" t="s">
        <v>1447</v>
      </c>
      <c r="L9225" s="4">
        <v>0.69329598832494221</v>
      </c>
    </row>
    <row r="9226" spans="2:12" x14ac:dyDescent="0.3">
      <c r="B9226" s="3" t="s">
        <v>349</v>
      </c>
      <c r="C9226" s="4">
        <v>2021</v>
      </c>
      <c r="D9226" s="3" t="s">
        <v>1450</v>
      </c>
      <c r="E9226" s="4">
        <v>1216122</v>
      </c>
      <c r="F9226" s="4"/>
      <c r="G9226" s="4">
        <v>1216122</v>
      </c>
      <c r="H9226" s="4">
        <v>100000</v>
      </c>
      <c r="I9226" s="4">
        <v>1216122</v>
      </c>
      <c r="J9226" s="4"/>
      <c r="K9226" s="3" t="s">
        <v>1451</v>
      </c>
      <c r="L9226" s="4"/>
    </row>
    <row r="9227" spans="2:12" x14ac:dyDescent="0.3">
      <c r="B9227" s="3" t="s">
        <v>349</v>
      </c>
      <c r="C9227" s="4">
        <v>2021</v>
      </c>
      <c r="D9227" s="3" t="s">
        <v>1452</v>
      </c>
      <c r="E9227" s="4">
        <v>0</v>
      </c>
      <c r="F9227" s="4">
        <v>0</v>
      </c>
      <c r="G9227" s="4">
        <v>0</v>
      </c>
      <c r="H9227" s="4">
        <v>0</v>
      </c>
      <c r="I9227" s="4">
        <v>0</v>
      </c>
      <c r="J9227" s="4">
        <v>0</v>
      </c>
      <c r="K9227" s="3" t="s">
        <v>1447</v>
      </c>
      <c r="L9227" s="4"/>
    </row>
    <row r="9228" spans="2:12" x14ac:dyDescent="0.3">
      <c r="B9228" s="3" t="s">
        <v>349</v>
      </c>
      <c r="C9228" s="4">
        <v>2021</v>
      </c>
      <c r="D9228" s="3" t="s">
        <v>1453</v>
      </c>
      <c r="E9228" s="4">
        <v>954138</v>
      </c>
      <c r="F9228" s="4">
        <v>810574</v>
      </c>
      <c r="G9228" s="4">
        <v>143564</v>
      </c>
      <c r="H9228" s="4">
        <v>56424</v>
      </c>
      <c r="I9228" s="4">
        <v>0</v>
      </c>
      <c r="J9228" s="4">
        <v>0</v>
      </c>
      <c r="K9228" s="3" t="s">
        <v>1451</v>
      </c>
      <c r="L9228" s="4">
        <v>0.84953539215501317</v>
      </c>
    </row>
    <row r="9229" spans="2:12" x14ac:dyDescent="0.3">
      <c r="B9229" s="3" t="s">
        <v>349</v>
      </c>
      <c r="C9229" s="4">
        <v>2021</v>
      </c>
      <c r="D9229" s="3" t="s">
        <v>1454</v>
      </c>
      <c r="E9229" s="4">
        <v>106740</v>
      </c>
      <c r="F9229" s="4">
        <v>92596</v>
      </c>
      <c r="G9229" s="4">
        <v>14144</v>
      </c>
      <c r="H9229" s="4">
        <v>0</v>
      </c>
      <c r="I9229" s="4">
        <v>0</v>
      </c>
      <c r="J9229" s="4">
        <v>0</v>
      </c>
      <c r="K9229" s="3" t="s">
        <v>1447</v>
      </c>
      <c r="L9229" s="4">
        <v>0.86749109986884021</v>
      </c>
    </row>
    <row r="9230" spans="2:12" x14ac:dyDescent="0.3">
      <c r="B9230" s="3" t="s">
        <v>349</v>
      </c>
      <c r="C9230" s="4">
        <v>2021</v>
      </c>
      <c r="D9230" s="3" t="s">
        <v>1455</v>
      </c>
      <c r="E9230" s="4">
        <v>3698444</v>
      </c>
      <c r="F9230" s="4">
        <v>2798717</v>
      </c>
      <c r="G9230" s="4">
        <v>899727</v>
      </c>
      <c r="H9230" s="4">
        <v>0</v>
      </c>
      <c r="I9230" s="4">
        <v>0</v>
      </c>
      <c r="J9230" s="4">
        <v>0</v>
      </c>
      <c r="K9230" s="3" t="s">
        <v>1447</v>
      </c>
      <c r="L9230" s="4">
        <v>0.75672823490094754</v>
      </c>
    </row>
    <row r="9231" spans="2:12" x14ac:dyDescent="0.3">
      <c r="B9231" s="3" t="s">
        <v>349</v>
      </c>
      <c r="C9231" s="4">
        <v>2021</v>
      </c>
      <c r="D9231" s="3" t="s">
        <v>1456</v>
      </c>
      <c r="E9231" s="4">
        <v>7335997</v>
      </c>
      <c r="F9231" s="4">
        <v>4189906</v>
      </c>
      <c r="G9231" s="4">
        <v>3146091</v>
      </c>
      <c r="H9231" s="4">
        <v>0</v>
      </c>
      <c r="I9231" s="4">
        <v>0</v>
      </c>
      <c r="J9231" s="4">
        <v>0</v>
      </c>
      <c r="K9231" s="3" t="s">
        <v>1447</v>
      </c>
      <c r="L9231" s="4">
        <v>0.57114336333561755</v>
      </c>
    </row>
    <row r="9232" spans="2:12" x14ac:dyDescent="0.3">
      <c r="B9232" s="3" t="s">
        <v>349</v>
      </c>
      <c r="C9232" s="4">
        <v>2021</v>
      </c>
      <c r="D9232" s="3" t="s">
        <v>1457</v>
      </c>
      <c r="E9232" s="4">
        <v>3223000</v>
      </c>
      <c r="F9232" s="4">
        <v>1313603</v>
      </c>
      <c r="G9232" s="4">
        <v>1909397</v>
      </c>
      <c r="H9232" s="4">
        <v>0</v>
      </c>
      <c r="I9232" s="4">
        <v>0</v>
      </c>
      <c r="J9232" s="4">
        <v>0</v>
      </c>
      <c r="K9232" s="3" t="s">
        <v>1447</v>
      </c>
      <c r="L9232" s="4">
        <v>0.40757151721998136</v>
      </c>
    </row>
    <row r="9233" spans="2:12" x14ac:dyDescent="0.3">
      <c r="B9233" s="3" t="s">
        <v>349</v>
      </c>
      <c r="C9233" s="4">
        <v>2021</v>
      </c>
      <c r="D9233" s="3" t="s">
        <v>1458</v>
      </c>
      <c r="E9233" s="4">
        <v>0</v>
      </c>
      <c r="F9233" s="4"/>
      <c r="G9233" s="4">
        <v>0</v>
      </c>
      <c r="H9233" s="4">
        <v>0</v>
      </c>
      <c r="I9233" s="4">
        <v>0</v>
      </c>
      <c r="J9233" s="4"/>
      <c r="K9233" s="3" t="s">
        <v>1451</v>
      </c>
      <c r="L9233" s="4"/>
    </row>
    <row r="9234" spans="2:12" x14ac:dyDescent="0.3">
      <c r="B9234" s="3" t="s">
        <v>349</v>
      </c>
      <c r="C9234" s="4">
        <v>2022</v>
      </c>
      <c r="D9234" s="3" t="s">
        <v>1446</v>
      </c>
      <c r="E9234" s="4">
        <v>4073537</v>
      </c>
      <c r="F9234" s="4">
        <v>3419464</v>
      </c>
      <c r="G9234" s="4">
        <v>654073</v>
      </c>
      <c r="H9234" s="4">
        <v>0</v>
      </c>
      <c r="I9234" s="4">
        <v>0</v>
      </c>
      <c r="J9234" s="4">
        <v>0</v>
      </c>
      <c r="K9234" s="3" t="s">
        <v>1447</v>
      </c>
      <c r="L9234" s="4">
        <v>0.83943364206585092</v>
      </c>
    </row>
    <row r="9235" spans="2:12" x14ac:dyDescent="0.3">
      <c r="B9235" s="3" t="s">
        <v>349</v>
      </c>
      <c r="C9235" s="4">
        <v>2022</v>
      </c>
      <c r="D9235" s="3" t="s">
        <v>1448</v>
      </c>
      <c r="E9235" s="4">
        <v>1074991</v>
      </c>
      <c r="F9235" s="4">
        <v>284399</v>
      </c>
      <c r="G9235" s="4">
        <v>790592</v>
      </c>
      <c r="H9235" s="4">
        <v>0</v>
      </c>
      <c r="I9235" s="4">
        <v>0</v>
      </c>
      <c r="J9235" s="4">
        <v>0</v>
      </c>
      <c r="K9235" s="3" t="s">
        <v>1447</v>
      </c>
      <c r="L9235" s="4">
        <v>0.26455942421843531</v>
      </c>
    </row>
    <row r="9236" spans="2:12" x14ac:dyDescent="0.3">
      <c r="B9236" s="3" t="s">
        <v>349</v>
      </c>
      <c r="C9236" s="4">
        <v>2022</v>
      </c>
      <c r="D9236" s="3" t="s">
        <v>1449</v>
      </c>
      <c r="E9236" s="4">
        <v>1475967</v>
      </c>
      <c r="F9236" s="4">
        <v>1069846</v>
      </c>
      <c r="G9236" s="4">
        <v>406121</v>
      </c>
      <c r="H9236" s="4">
        <v>0</v>
      </c>
      <c r="I9236" s="4">
        <v>0</v>
      </c>
      <c r="J9236" s="4">
        <v>0</v>
      </c>
      <c r="K9236" s="3" t="s">
        <v>1447</v>
      </c>
      <c r="L9236" s="4">
        <v>0.72484411914358515</v>
      </c>
    </row>
    <row r="9237" spans="2:12" x14ac:dyDescent="0.3">
      <c r="B9237" s="3" t="s">
        <v>349</v>
      </c>
      <c r="C9237" s="4">
        <v>2022</v>
      </c>
      <c r="D9237" s="3" t="s">
        <v>1450</v>
      </c>
      <c r="E9237" s="4">
        <v>1321122</v>
      </c>
      <c r="F9237" s="4"/>
      <c r="G9237" s="4">
        <v>1321122</v>
      </c>
      <c r="H9237" s="4">
        <v>105000</v>
      </c>
      <c r="I9237" s="4">
        <v>1321122</v>
      </c>
      <c r="J9237" s="4"/>
      <c r="K9237" s="3" t="s">
        <v>1451</v>
      </c>
      <c r="L9237" s="4"/>
    </row>
    <row r="9238" spans="2:12" x14ac:dyDescent="0.3">
      <c r="B9238" s="3" t="s">
        <v>349</v>
      </c>
      <c r="C9238" s="4">
        <v>2022</v>
      </c>
      <c r="D9238" s="3" t="s">
        <v>1452</v>
      </c>
      <c r="E9238" s="4">
        <v>993614</v>
      </c>
      <c r="F9238" s="4">
        <v>844607</v>
      </c>
      <c r="G9238" s="4">
        <v>149007</v>
      </c>
      <c r="H9238" s="4">
        <v>39476</v>
      </c>
      <c r="I9238" s="4">
        <v>0</v>
      </c>
      <c r="J9238" s="4">
        <v>0</v>
      </c>
      <c r="K9238" s="3" t="s">
        <v>1447</v>
      </c>
      <c r="L9238" s="4">
        <v>0.85003532558921269</v>
      </c>
    </row>
    <row r="9239" spans="2:12" x14ac:dyDescent="0.3">
      <c r="B9239" s="3" t="s">
        <v>349</v>
      </c>
      <c r="C9239" s="4">
        <v>2022</v>
      </c>
      <c r="D9239" s="3" t="s">
        <v>1453</v>
      </c>
      <c r="E9239" s="4">
        <v>0</v>
      </c>
      <c r="F9239" s="4">
        <v>0</v>
      </c>
      <c r="G9239" s="4">
        <v>0</v>
      </c>
      <c r="H9239" s="4">
        <v>0</v>
      </c>
      <c r="I9239" s="4">
        <v>0</v>
      </c>
      <c r="J9239" s="4">
        <v>0</v>
      </c>
      <c r="K9239" s="3" t="s">
        <v>1451</v>
      </c>
      <c r="L9239" s="4"/>
    </row>
    <row r="9240" spans="2:12" x14ac:dyDescent="0.3">
      <c r="B9240" s="3" t="s">
        <v>349</v>
      </c>
      <c r="C9240" s="4">
        <v>2022</v>
      </c>
      <c r="D9240" s="3" t="s">
        <v>1454</v>
      </c>
      <c r="E9240" s="4">
        <v>106740</v>
      </c>
      <c r="F9240" s="4">
        <v>95963</v>
      </c>
      <c r="G9240" s="4">
        <v>10777</v>
      </c>
      <c r="H9240" s="4">
        <v>0</v>
      </c>
      <c r="I9240" s="4">
        <v>0</v>
      </c>
      <c r="J9240" s="4">
        <v>0</v>
      </c>
      <c r="K9240" s="3" t="s">
        <v>1447</v>
      </c>
      <c r="L9240" s="4">
        <v>0.89903503841109234</v>
      </c>
    </row>
    <row r="9241" spans="2:12" x14ac:dyDescent="0.3">
      <c r="B9241" s="3" t="s">
        <v>349</v>
      </c>
      <c r="C9241" s="4">
        <v>2022</v>
      </c>
      <c r="D9241" s="3" t="s">
        <v>1455</v>
      </c>
      <c r="E9241" s="4">
        <v>3698444</v>
      </c>
      <c r="F9241" s="4">
        <v>2839921</v>
      </c>
      <c r="G9241" s="4">
        <v>858523</v>
      </c>
      <c r="H9241" s="4">
        <v>0</v>
      </c>
      <c r="I9241" s="4">
        <v>0</v>
      </c>
      <c r="J9241" s="4">
        <v>0</v>
      </c>
      <c r="K9241" s="3" t="s">
        <v>1447</v>
      </c>
      <c r="L9241" s="4">
        <v>0.76786913631786768</v>
      </c>
    </row>
    <row r="9242" spans="2:12" x14ac:dyDescent="0.3">
      <c r="B9242" s="3" t="s">
        <v>349</v>
      </c>
      <c r="C9242" s="4">
        <v>2022</v>
      </c>
      <c r="D9242" s="3" t="s">
        <v>1456</v>
      </c>
      <c r="E9242" s="4">
        <v>7335997</v>
      </c>
      <c r="F9242" s="4">
        <v>4294920</v>
      </c>
      <c r="G9242" s="4">
        <v>3041077</v>
      </c>
      <c r="H9242" s="4">
        <v>0</v>
      </c>
      <c r="I9242" s="4">
        <v>0</v>
      </c>
      <c r="J9242" s="4">
        <v>0</v>
      </c>
      <c r="K9242" s="3" t="s">
        <v>1447</v>
      </c>
      <c r="L9242" s="4">
        <v>0.58545825468576396</v>
      </c>
    </row>
    <row r="9243" spans="2:12" x14ac:dyDescent="0.3">
      <c r="B9243" s="3" t="s">
        <v>349</v>
      </c>
      <c r="C9243" s="4">
        <v>2022</v>
      </c>
      <c r="D9243" s="3" t="s">
        <v>1457</v>
      </c>
      <c r="E9243" s="4">
        <v>3223000</v>
      </c>
      <c r="F9243" s="4">
        <v>1367564</v>
      </c>
      <c r="G9243" s="4">
        <v>1855436</v>
      </c>
      <c r="H9243" s="4">
        <v>0</v>
      </c>
      <c r="I9243" s="4">
        <v>0</v>
      </c>
      <c r="J9243" s="4">
        <v>0</v>
      </c>
      <c r="K9243" s="3" t="s">
        <v>1447</v>
      </c>
      <c r="L9243" s="4">
        <v>0.42431399317406143</v>
      </c>
    </row>
    <row r="9244" spans="2:12" x14ac:dyDescent="0.3">
      <c r="B9244" s="3" t="s">
        <v>349</v>
      </c>
      <c r="C9244" s="4">
        <v>2022</v>
      </c>
      <c r="D9244" s="3" t="s">
        <v>1458</v>
      </c>
      <c r="E9244" s="4">
        <v>554933</v>
      </c>
      <c r="F9244" s="4"/>
      <c r="G9244" s="4">
        <v>554933</v>
      </c>
      <c r="H9244" s="4">
        <v>554933</v>
      </c>
      <c r="I9244" s="4">
        <v>554933</v>
      </c>
      <c r="J9244" s="4"/>
      <c r="K9244" s="3" t="s">
        <v>1451</v>
      </c>
      <c r="L9244" s="4"/>
    </row>
    <row r="9245" spans="2:12" x14ac:dyDescent="0.3">
      <c r="B9245" s="3" t="s">
        <v>349</v>
      </c>
      <c r="C9245" s="4">
        <v>2023</v>
      </c>
      <c r="D9245" s="3" t="s">
        <v>1446</v>
      </c>
      <c r="E9245" s="4">
        <v>4750171</v>
      </c>
      <c r="F9245" s="4">
        <v>3606699</v>
      </c>
      <c r="G9245" s="4">
        <v>1143472</v>
      </c>
      <c r="H9245" s="4">
        <v>10870</v>
      </c>
      <c r="I9245" s="4">
        <v>37770000</v>
      </c>
      <c r="J9245" s="4">
        <v>755667</v>
      </c>
      <c r="K9245" s="3" t="s">
        <v>1460</v>
      </c>
      <c r="L9245" s="4">
        <v>0.75927771863370819</v>
      </c>
    </row>
    <row r="9246" spans="2:12" x14ac:dyDescent="0.3">
      <c r="B9246" s="3" t="s">
        <v>349</v>
      </c>
      <c r="C9246" s="4">
        <v>2023</v>
      </c>
      <c r="D9246" s="3" t="s">
        <v>1448</v>
      </c>
      <c r="E9246" s="4">
        <v>2505822</v>
      </c>
      <c r="F9246" s="4">
        <v>329393</v>
      </c>
      <c r="G9246" s="4">
        <v>2176429</v>
      </c>
      <c r="H9246" s="4">
        <v>1430831</v>
      </c>
      <c r="I9246" s="4">
        <v>3125000</v>
      </c>
      <c r="J9246" s="4">
        <v>54140</v>
      </c>
      <c r="K9246" s="3" t="s">
        <v>1460</v>
      </c>
      <c r="L9246" s="4">
        <v>0.13145107673250533</v>
      </c>
    </row>
    <row r="9247" spans="2:12" x14ac:dyDescent="0.3">
      <c r="B9247" s="3" t="s">
        <v>349</v>
      </c>
      <c r="C9247" s="4">
        <v>2023</v>
      </c>
      <c r="D9247" s="3" t="s">
        <v>1449</v>
      </c>
      <c r="E9247" s="4">
        <v>1475967</v>
      </c>
      <c r="F9247" s="4">
        <v>1129940</v>
      </c>
      <c r="G9247" s="4">
        <v>346027</v>
      </c>
      <c r="H9247" s="4">
        <v>0</v>
      </c>
      <c r="I9247" s="4">
        <v>0</v>
      </c>
      <c r="J9247" s="4">
        <v>0</v>
      </c>
      <c r="K9247" s="3" t="s">
        <v>1460</v>
      </c>
      <c r="L9247" s="4">
        <v>0.76555912157927652</v>
      </c>
    </row>
    <row r="9248" spans="2:12" x14ac:dyDescent="0.3">
      <c r="B9248" s="3" t="s">
        <v>349</v>
      </c>
      <c r="C9248" s="4">
        <v>2023</v>
      </c>
      <c r="D9248" s="3" t="s">
        <v>1450</v>
      </c>
      <c r="E9248" s="4">
        <v>1377931</v>
      </c>
      <c r="F9248" s="4"/>
      <c r="G9248" s="4">
        <v>1377931</v>
      </c>
      <c r="H9248" s="4">
        <v>56809</v>
      </c>
      <c r="I9248" s="4">
        <v>1377931</v>
      </c>
      <c r="J9248" s="4"/>
      <c r="K9248" s="3" t="s">
        <v>1451</v>
      </c>
      <c r="L9248" s="4"/>
    </row>
    <row r="9249" spans="2:12" x14ac:dyDescent="0.3">
      <c r="B9249" s="3" t="s">
        <v>349</v>
      </c>
      <c r="C9249" s="4">
        <v>2023</v>
      </c>
      <c r="D9249" s="3" t="s">
        <v>1452</v>
      </c>
      <c r="E9249" s="4">
        <v>0</v>
      </c>
      <c r="F9249" s="4">
        <v>0</v>
      </c>
      <c r="G9249" s="4">
        <v>0</v>
      </c>
      <c r="H9249" s="4">
        <v>0</v>
      </c>
      <c r="I9249" s="4">
        <v>0</v>
      </c>
      <c r="J9249" s="4">
        <v>0</v>
      </c>
      <c r="K9249" s="3" t="s">
        <v>1460</v>
      </c>
      <c r="L9249" s="4"/>
    </row>
    <row r="9250" spans="2:12" x14ac:dyDescent="0.3">
      <c r="B9250" s="3" t="s">
        <v>349</v>
      </c>
      <c r="C9250" s="4">
        <v>2023</v>
      </c>
      <c r="D9250" s="3" t="s">
        <v>1453</v>
      </c>
      <c r="E9250" s="4">
        <v>1002983</v>
      </c>
      <c r="F9250" s="4">
        <v>850413</v>
      </c>
      <c r="G9250" s="4">
        <v>152570</v>
      </c>
      <c r="H9250" s="4">
        <v>9369</v>
      </c>
      <c r="I9250" s="4">
        <v>0</v>
      </c>
      <c r="J9250" s="4">
        <v>0</v>
      </c>
      <c r="K9250" s="3" t="s">
        <v>1451</v>
      </c>
      <c r="L9250" s="4">
        <v>0.84788376273575927</v>
      </c>
    </row>
    <row r="9251" spans="2:12" x14ac:dyDescent="0.3">
      <c r="B9251" s="3" t="s">
        <v>349</v>
      </c>
      <c r="C9251" s="4">
        <v>2023</v>
      </c>
      <c r="D9251" s="3" t="s">
        <v>1454</v>
      </c>
      <c r="E9251" s="4">
        <v>106740</v>
      </c>
      <c r="F9251" s="4">
        <v>98603</v>
      </c>
      <c r="G9251" s="4">
        <v>8137</v>
      </c>
      <c r="H9251" s="4">
        <v>0</v>
      </c>
      <c r="I9251" s="4">
        <v>0</v>
      </c>
      <c r="J9251" s="4">
        <v>0</v>
      </c>
      <c r="K9251" s="3" t="s">
        <v>1460</v>
      </c>
      <c r="L9251" s="4">
        <v>0.92376803447629752</v>
      </c>
    </row>
    <row r="9252" spans="2:12" x14ac:dyDescent="0.3">
      <c r="B9252" s="3" t="s">
        <v>349</v>
      </c>
      <c r="C9252" s="4">
        <v>2023</v>
      </c>
      <c r="D9252" s="3" t="s">
        <v>1455</v>
      </c>
      <c r="E9252" s="4">
        <v>4249977</v>
      </c>
      <c r="F9252" s="4">
        <v>2986380</v>
      </c>
      <c r="G9252" s="4">
        <v>1263597</v>
      </c>
      <c r="H9252" s="4">
        <v>0</v>
      </c>
      <c r="I9252" s="4">
        <v>12407000</v>
      </c>
      <c r="J9252" s="4">
        <v>246820</v>
      </c>
      <c r="K9252" s="3" t="s">
        <v>1460</v>
      </c>
      <c r="L9252" s="4">
        <v>0.70268144980549307</v>
      </c>
    </row>
    <row r="9253" spans="2:12" x14ac:dyDescent="0.3">
      <c r="B9253" s="3" t="s">
        <v>349</v>
      </c>
      <c r="C9253" s="4">
        <v>2023</v>
      </c>
      <c r="D9253" s="3" t="s">
        <v>1456</v>
      </c>
      <c r="E9253" s="4">
        <v>7335997</v>
      </c>
      <c r="F9253" s="4">
        <v>4399934</v>
      </c>
      <c r="G9253" s="4">
        <v>2936063</v>
      </c>
      <c r="H9253" s="4">
        <v>0</v>
      </c>
      <c r="I9253" s="4">
        <v>17398000</v>
      </c>
      <c r="J9253" s="4">
        <v>408700</v>
      </c>
      <c r="K9253" s="3" t="s">
        <v>1460</v>
      </c>
      <c r="L9253" s="4">
        <v>0.59977314603591037</v>
      </c>
    </row>
    <row r="9254" spans="2:12" x14ac:dyDescent="0.3">
      <c r="B9254" s="3" t="s">
        <v>349</v>
      </c>
      <c r="C9254" s="4">
        <v>2023</v>
      </c>
      <c r="D9254" s="3" t="s">
        <v>1457</v>
      </c>
      <c r="E9254" s="4">
        <v>3402350</v>
      </c>
      <c r="F9254" s="4">
        <v>1429756</v>
      </c>
      <c r="G9254" s="4">
        <v>1972594</v>
      </c>
      <c r="H9254" s="4">
        <v>0</v>
      </c>
      <c r="I9254" s="4">
        <v>7782000</v>
      </c>
      <c r="J9254" s="4">
        <v>181400</v>
      </c>
      <c r="K9254" s="3" t="s">
        <v>1460</v>
      </c>
      <c r="L9254" s="4">
        <v>0.42022602025070904</v>
      </c>
    </row>
    <row r="9255" spans="2:12" x14ac:dyDescent="0.3">
      <c r="B9255" s="3" t="s">
        <v>349</v>
      </c>
      <c r="C9255" s="4">
        <v>2023</v>
      </c>
      <c r="D9255" s="3" t="s">
        <v>1458</v>
      </c>
      <c r="E9255" s="4">
        <v>1009951</v>
      </c>
      <c r="F9255" s="4"/>
      <c r="G9255" s="4">
        <v>1009951</v>
      </c>
      <c r="H9255" s="4">
        <v>606337</v>
      </c>
      <c r="I9255" s="4">
        <v>1009951</v>
      </c>
      <c r="J9255" s="4"/>
      <c r="K9255" s="3" t="s">
        <v>1451</v>
      </c>
      <c r="L9255" s="4"/>
    </row>
    <row r="9256" spans="2:12" x14ac:dyDescent="0.3">
      <c r="B9256" s="3" t="s">
        <v>349</v>
      </c>
      <c r="C9256" s="4">
        <v>2024</v>
      </c>
      <c r="D9256" s="3" t="s">
        <v>1446</v>
      </c>
      <c r="E9256" s="4">
        <v>4818601</v>
      </c>
      <c r="F9256" s="4">
        <v>3800142</v>
      </c>
      <c r="G9256" s="4">
        <v>1018459</v>
      </c>
      <c r="H9256" s="4">
        <v>189907</v>
      </c>
      <c r="I9256" s="4">
        <v>60891404</v>
      </c>
      <c r="J9256" s="4">
        <v>1217828</v>
      </c>
      <c r="K9256" s="3" t="s">
        <v>1460</v>
      </c>
      <c r="L9256" s="4">
        <v>0.7886401052919717</v>
      </c>
    </row>
    <row r="9257" spans="2:12" x14ac:dyDescent="0.3">
      <c r="B9257" s="3" t="s">
        <v>349</v>
      </c>
      <c r="C9257" s="4">
        <v>2024</v>
      </c>
      <c r="D9257" s="3" t="s">
        <v>1448</v>
      </c>
      <c r="E9257" s="4">
        <v>2552349</v>
      </c>
      <c r="F9257" s="4">
        <v>375352</v>
      </c>
      <c r="G9257" s="4">
        <v>2176997</v>
      </c>
      <c r="H9257" s="4">
        <v>46527</v>
      </c>
      <c r="I9257" s="4">
        <v>3125000</v>
      </c>
      <c r="J9257" s="4">
        <v>57000</v>
      </c>
      <c r="K9257" s="3" t="s">
        <v>1460</v>
      </c>
      <c r="L9257" s="4">
        <v>0.1470613932499043</v>
      </c>
    </row>
    <row r="9258" spans="2:12" x14ac:dyDescent="0.3">
      <c r="B9258" s="3" t="s">
        <v>349</v>
      </c>
      <c r="C9258" s="4">
        <v>2024</v>
      </c>
      <c r="D9258" s="3" t="s">
        <v>1449</v>
      </c>
      <c r="E9258" s="4">
        <v>2421198</v>
      </c>
      <c r="F9258" s="4">
        <v>1956408</v>
      </c>
      <c r="G9258" s="4">
        <v>464790</v>
      </c>
      <c r="H9258" s="4">
        <v>136164</v>
      </c>
      <c r="I9258" s="4">
        <v>2500000</v>
      </c>
      <c r="J9258" s="4">
        <v>166666</v>
      </c>
      <c r="K9258" s="3" t="s">
        <v>1460</v>
      </c>
      <c r="L9258" s="4">
        <v>0.80803304810263354</v>
      </c>
    </row>
    <row r="9259" spans="2:12" x14ac:dyDescent="0.3">
      <c r="B9259" s="3" t="s">
        <v>349</v>
      </c>
      <c r="C9259" s="4">
        <v>2024</v>
      </c>
      <c r="D9259" s="3" t="s">
        <v>1450</v>
      </c>
      <c r="E9259" s="4">
        <v>1377931</v>
      </c>
      <c r="F9259" s="4"/>
      <c r="G9259" s="4">
        <v>1377931</v>
      </c>
      <c r="H9259" s="4">
        <v>0</v>
      </c>
      <c r="I9259" s="4">
        <v>1377931</v>
      </c>
      <c r="J9259" s="4"/>
      <c r="K9259" s="3" t="s">
        <v>1451</v>
      </c>
      <c r="L9259" s="4"/>
    </row>
    <row r="9260" spans="2:12" x14ac:dyDescent="0.3">
      <c r="B9260" s="3" t="s">
        <v>349</v>
      </c>
      <c r="C9260" s="4">
        <v>2024</v>
      </c>
      <c r="D9260" s="3" t="s">
        <v>1452</v>
      </c>
      <c r="E9260" s="4">
        <v>0</v>
      </c>
      <c r="F9260" s="4">
        <v>0</v>
      </c>
      <c r="G9260" s="4">
        <v>0</v>
      </c>
      <c r="H9260" s="4">
        <v>0</v>
      </c>
      <c r="I9260" s="4">
        <v>0</v>
      </c>
      <c r="J9260" s="4">
        <v>0</v>
      </c>
      <c r="K9260" s="3"/>
      <c r="L9260" s="4"/>
    </row>
    <row r="9261" spans="2:12" x14ac:dyDescent="0.3">
      <c r="B9261" s="3" t="s">
        <v>349</v>
      </c>
      <c r="C9261" s="4">
        <v>2024</v>
      </c>
      <c r="D9261" s="3" t="s">
        <v>1453</v>
      </c>
      <c r="E9261" s="4">
        <v>192623</v>
      </c>
      <c r="F9261" s="4">
        <v>192623</v>
      </c>
      <c r="G9261" s="4">
        <v>0</v>
      </c>
      <c r="H9261" s="4">
        <v>0</v>
      </c>
      <c r="I9261" s="4">
        <v>400000</v>
      </c>
      <c r="J9261" s="4">
        <v>26667</v>
      </c>
      <c r="K9261" s="3" t="s">
        <v>1451</v>
      </c>
      <c r="L9261" s="4">
        <v>1</v>
      </c>
    </row>
    <row r="9262" spans="2:12" x14ac:dyDescent="0.3">
      <c r="B9262" s="3" t="s">
        <v>349</v>
      </c>
      <c r="C9262" s="4">
        <v>2024</v>
      </c>
      <c r="D9262" s="3" t="s">
        <v>1454</v>
      </c>
      <c r="E9262" s="4">
        <v>106740</v>
      </c>
      <c r="F9262" s="4">
        <v>13110</v>
      </c>
      <c r="G9262" s="4">
        <v>93630</v>
      </c>
      <c r="H9262" s="4">
        <v>33418</v>
      </c>
      <c r="I9262" s="4">
        <v>3323000</v>
      </c>
      <c r="J9262" s="4">
        <v>65000</v>
      </c>
      <c r="K9262" s="3" t="s">
        <v>1460</v>
      </c>
      <c r="L9262" s="4">
        <v>0.12282181000562113</v>
      </c>
    </row>
    <row r="9263" spans="2:12" x14ac:dyDescent="0.3">
      <c r="B9263" s="3" t="s">
        <v>349</v>
      </c>
      <c r="C9263" s="4">
        <v>2024</v>
      </c>
      <c r="D9263" s="3" t="s">
        <v>1455</v>
      </c>
      <c r="E9263" s="4">
        <v>4163117</v>
      </c>
      <c r="F9263" s="4">
        <v>3127536</v>
      </c>
      <c r="G9263" s="4">
        <v>1035581</v>
      </c>
      <c r="H9263" s="4">
        <v>0</v>
      </c>
      <c r="I9263" s="4">
        <v>12407000</v>
      </c>
      <c r="J9263" s="4">
        <v>252500</v>
      </c>
      <c r="K9263" s="3" t="s">
        <v>1460</v>
      </c>
      <c r="L9263" s="4">
        <v>0.75124864374457889</v>
      </c>
    </row>
    <row r="9264" spans="2:12" x14ac:dyDescent="0.3">
      <c r="B9264" s="3" t="s">
        <v>349</v>
      </c>
      <c r="C9264" s="4">
        <v>2024</v>
      </c>
      <c r="D9264" s="3" t="s">
        <v>1456</v>
      </c>
      <c r="E9264" s="4">
        <v>7514841</v>
      </c>
      <c r="F9264" s="4">
        <v>4509419</v>
      </c>
      <c r="G9264" s="4">
        <v>3005422</v>
      </c>
      <c r="H9264" s="4">
        <v>171775</v>
      </c>
      <c r="I9264" s="4">
        <v>17598000</v>
      </c>
      <c r="J9264" s="4">
        <v>475555</v>
      </c>
      <c r="K9264" s="3" t="s">
        <v>1459</v>
      </c>
      <c r="L9264" s="4">
        <v>0.60006845121540164</v>
      </c>
    </row>
    <row r="9265" spans="2:12" x14ac:dyDescent="0.3">
      <c r="B9265" s="3" t="s">
        <v>349</v>
      </c>
      <c r="C9265" s="4">
        <v>2024</v>
      </c>
      <c r="D9265" s="3" t="s">
        <v>1457</v>
      </c>
      <c r="E9265" s="4">
        <v>3650066</v>
      </c>
      <c r="F9265" s="4">
        <v>1491366</v>
      </c>
      <c r="G9265" s="4">
        <v>2158700</v>
      </c>
      <c r="H9265" s="4">
        <v>296317</v>
      </c>
      <c r="I9265" s="4">
        <v>7782000</v>
      </c>
      <c r="J9265" s="4">
        <v>216400</v>
      </c>
      <c r="K9265" s="3" t="s">
        <v>1460</v>
      </c>
      <c r="L9265" s="4">
        <v>0.4085860365264628</v>
      </c>
    </row>
    <row r="9266" spans="2:12" x14ac:dyDescent="0.3">
      <c r="B9266" s="3" t="s">
        <v>349</v>
      </c>
      <c r="C9266" s="4">
        <v>2024</v>
      </c>
      <c r="D9266" s="3" t="s">
        <v>1458</v>
      </c>
      <c r="E9266" s="4">
        <v>3399050</v>
      </c>
      <c r="F9266" s="4"/>
      <c r="G9266" s="4">
        <v>3399050</v>
      </c>
      <c r="H9266" s="4">
        <v>2389099</v>
      </c>
      <c r="I9266" s="4">
        <v>3399050</v>
      </c>
      <c r="J9266" s="4"/>
      <c r="K9266" s="3" t="s">
        <v>1451</v>
      </c>
      <c r="L9266" s="4"/>
    </row>
    <row r="9267" spans="2:12" x14ac:dyDescent="0.3">
      <c r="B9267" s="3" t="s">
        <v>351</v>
      </c>
      <c r="C9267" s="4">
        <v>2019</v>
      </c>
      <c r="D9267" s="3" t="s">
        <v>1446</v>
      </c>
      <c r="E9267" s="4">
        <v>16909431</v>
      </c>
      <c r="F9267" s="4">
        <v>8622917</v>
      </c>
      <c r="G9267" s="4">
        <v>8286514</v>
      </c>
      <c r="H9267" s="4">
        <v>427738</v>
      </c>
      <c r="I9267" s="4">
        <v>26402800</v>
      </c>
      <c r="J9267" s="4">
        <v>852000</v>
      </c>
      <c r="K9267" s="3" t="s">
        <v>1447</v>
      </c>
      <c r="L9267" s="4">
        <v>0.50994720047055397</v>
      </c>
    </row>
    <row r="9268" spans="2:12" x14ac:dyDescent="0.3">
      <c r="B9268" s="3" t="s">
        <v>351</v>
      </c>
      <c r="C9268" s="4">
        <v>2019</v>
      </c>
      <c r="D9268" s="3" t="s">
        <v>1448</v>
      </c>
      <c r="E9268" s="4">
        <v>0</v>
      </c>
      <c r="F9268" s="4">
        <v>0</v>
      </c>
      <c r="G9268" s="4">
        <v>0</v>
      </c>
      <c r="H9268" s="4">
        <v>0</v>
      </c>
      <c r="I9268" s="4">
        <v>0</v>
      </c>
      <c r="J9268" s="4">
        <v>0</v>
      </c>
      <c r="K9268" s="3" t="s">
        <v>1451</v>
      </c>
      <c r="L9268" s="4"/>
    </row>
    <row r="9269" spans="2:12" x14ac:dyDescent="0.3">
      <c r="B9269" s="3" t="s">
        <v>351</v>
      </c>
      <c r="C9269" s="4">
        <v>2019</v>
      </c>
      <c r="D9269" s="3" t="s">
        <v>1449</v>
      </c>
      <c r="E9269" s="4">
        <v>6517397</v>
      </c>
      <c r="F9269" s="4">
        <v>3438007</v>
      </c>
      <c r="G9269" s="4">
        <v>3079390</v>
      </c>
      <c r="H9269" s="4">
        <v>1010431</v>
      </c>
      <c r="I9269" s="4">
        <v>8007495</v>
      </c>
      <c r="J9269" s="4">
        <v>582000</v>
      </c>
      <c r="K9269" s="3" t="s">
        <v>1447</v>
      </c>
      <c r="L9269" s="4">
        <v>0.52751228749760071</v>
      </c>
    </row>
    <row r="9270" spans="2:12" x14ac:dyDescent="0.3">
      <c r="B9270" s="3" t="s">
        <v>351</v>
      </c>
      <c r="C9270" s="4">
        <v>2019</v>
      </c>
      <c r="D9270" s="3" t="s">
        <v>1450</v>
      </c>
      <c r="E9270" s="4">
        <v>2130987</v>
      </c>
      <c r="F9270" s="4"/>
      <c r="G9270" s="4">
        <v>2130987</v>
      </c>
      <c r="H9270" s="4">
        <v>0</v>
      </c>
      <c r="I9270" s="4">
        <v>2130987</v>
      </c>
      <c r="J9270" s="4"/>
      <c r="K9270" s="3" t="s">
        <v>1451</v>
      </c>
      <c r="L9270" s="4"/>
    </row>
    <row r="9271" spans="2:12" x14ac:dyDescent="0.3">
      <c r="B9271" s="3" t="s">
        <v>351</v>
      </c>
      <c r="C9271" s="4">
        <v>2019</v>
      </c>
      <c r="D9271" s="3" t="s">
        <v>1452</v>
      </c>
      <c r="E9271" s="4">
        <v>0</v>
      </c>
      <c r="F9271" s="4">
        <v>0</v>
      </c>
      <c r="G9271" s="4">
        <v>0</v>
      </c>
      <c r="H9271" s="4">
        <v>0</v>
      </c>
      <c r="I9271" s="4">
        <v>0</v>
      </c>
      <c r="J9271" s="4">
        <v>0</v>
      </c>
      <c r="K9271" s="3" t="s">
        <v>1451</v>
      </c>
      <c r="L9271" s="4"/>
    </row>
    <row r="9272" spans="2:12" x14ac:dyDescent="0.3">
      <c r="B9272" s="3" t="s">
        <v>351</v>
      </c>
      <c r="C9272" s="4">
        <v>2019</v>
      </c>
      <c r="D9272" s="3" t="s">
        <v>1453</v>
      </c>
      <c r="E9272" s="4">
        <v>0</v>
      </c>
      <c r="F9272" s="4">
        <v>0</v>
      </c>
      <c r="G9272" s="4">
        <v>0</v>
      </c>
      <c r="H9272" s="4">
        <v>0</v>
      </c>
      <c r="I9272" s="4">
        <v>0</v>
      </c>
      <c r="J9272" s="4">
        <v>0</v>
      </c>
      <c r="K9272" s="3" t="s">
        <v>1451</v>
      </c>
      <c r="L9272" s="4"/>
    </row>
    <row r="9273" spans="2:12" x14ac:dyDescent="0.3">
      <c r="B9273" s="3" t="s">
        <v>351</v>
      </c>
      <c r="C9273" s="4">
        <v>2019</v>
      </c>
      <c r="D9273" s="3" t="s">
        <v>1454</v>
      </c>
      <c r="E9273" s="4">
        <v>0</v>
      </c>
      <c r="F9273" s="4">
        <v>0</v>
      </c>
      <c r="G9273" s="4">
        <v>0</v>
      </c>
      <c r="H9273" s="4">
        <v>0</v>
      </c>
      <c r="I9273" s="4">
        <v>0</v>
      </c>
      <c r="J9273" s="4">
        <v>0</v>
      </c>
      <c r="K9273" s="3" t="s">
        <v>1451</v>
      </c>
      <c r="L9273" s="4"/>
    </row>
    <row r="9274" spans="2:12" x14ac:dyDescent="0.3">
      <c r="B9274" s="3" t="s">
        <v>351</v>
      </c>
      <c r="C9274" s="4">
        <v>2019</v>
      </c>
      <c r="D9274" s="3" t="s">
        <v>1455</v>
      </c>
      <c r="E9274" s="4">
        <v>6308236</v>
      </c>
      <c r="F9274" s="4">
        <v>1238435</v>
      </c>
      <c r="G9274" s="4">
        <v>5069801</v>
      </c>
      <c r="H9274" s="4">
        <v>7593</v>
      </c>
      <c r="I9274" s="4">
        <v>13800000</v>
      </c>
      <c r="J9274" s="4">
        <v>586000</v>
      </c>
      <c r="K9274" s="3" t="s">
        <v>1447</v>
      </c>
      <c r="L9274" s="4">
        <v>0.19632033424240944</v>
      </c>
    </row>
    <row r="9275" spans="2:12" x14ac:dyDescent="0.3">
      <c r="B9275" s="3" t="s">
        <v>351</v>
      </c>
      <c r="C9275" s="4">
        <v>2019</v>
      </c>
      <c r="D9275" s="3" t="s">
        <v>1456</v>
      </c>
      <c r="E9275" s="4">
        <v>20931154</v>
      </c>
      <c r="F9275" s="4">
        <v>7440520</v>
      </c>
      <c r="G9275" s="4">
        <v>13490634</v>
      </c>
      <c r="H9275" s="4">
        <v>3654873</v>
      </c>
      <c r="I9275" s="4">
        <v>48200000</v>
      </c>
      <c r="J9275" s="4">
        <v>0</v>
      </c>
      <c r="K9275" s="3" t="s">
        <v>1447</v>
      </c>
      <c r="L9275" s="4">
        <v>0.3554758614837959</v>
      </c>
    </row>
    <row r="9276" spans="2:12" x14ac:dyDescent="0.3">
      <c r="B9276" s="3" t="s">
        <v>351</v>
      </c>
      <c r="C9276" s="4">
        <v>2019</v>
      </c>
      <c r="D9276" s="3" t="s">
        <v>1457</v>
      </c>
      <c r="E9276" s="4">
        <v>8245762</v>
      </c>
      <c r="F9276" s="4">
        <v>2947009</v>
      </c>
      <c r="G9276" s="4">
        <v>5298753</v>
      </c>
      <c r="H9276" s="4">
        <v>501053</v>
      </c>
      <c r="I9276" s="4">
        <v>52400000</v>
      </c>
      <c r="J9276" s="4">
        <v>1887000</v>
      </c>
      <c r="K9276" s="3" t="s">
        <v>1447</v>
      </c>
      <c r="L9276" s="4">
        <v>0.3573968057773193</v>
      </c>
    </row>
    <row r="9277" spans="2:12" x14ac:dyDescent="0.3">
      <c r="B9277" s="3" t="s">
        <v>351</v>
      </c>
      <c r="C9277" s="4">
        <v>2019</v>
      </c>
      <c r="D9277" s="3" t="s">
        <v>1458</v>
      </c>
      <c r="E9277" s="4">
        <v>0</v>
      </c>
      <c r="F9277" s="4"/>
      <c r="G9277" s="4">
        <v>0</v>
      </c>
      <c r="H9277" s="4">
        <v>0</v>
      </c>
      <c r="I9277" s="4">
        <v>0</v>
      </c>
      <c r="J9277" s="4"/>
      <c r="K9277" s="3" t="s">
        <v>1451</v>
      </c>
      <c r="L9277" s="4"/>
    </row>
    <row r="9278" spans="2:12" x14ac:dyDescent="0.3">
      <c r="B9278" s="3" t="s">
        <v>351</v>
      </c>
      <c r="C9278" s="4">
        <v>2020</v>
      </c>
      <c r="D9278" s="3" t="s">
        <v>1446</v>
      </c>
      <c r="E9278" s="4">
        <v>18949224</v>
      </c>
      <c r="F9278" s="4">
        <v>9073071</v>
      </c>
      <c r="G9278" s="4">
        <v>9876153</v>
      </c>
      <c r="H9278" s="4">
        <v>341267</v>
      </c>
      <c r="I9278" s="4">
        <v>0</v>
      </c>
      <c r="J9278" s="4">
        <v>0</v>
      </c>
      <c r="K9278" s="3" t="s">
        <v>1447</v>
      </c>
      <c r="L9278" s="4">
        <v>0.47880963357655176</v>
      </c>
    </row>
    <row r="9279" spans="2:12" x14ac:dyDescent="0.3">
      <c r="B9279" s="3" t="s">
        <v>351</v>
      </c>
      <c r="C9279" s="4">
        <v>2020</v>
      </c>
      <c r="D9279" s="3" t="s">
        <v>1448</v>
      </c>
      <c r="E9279" s="4">
        <v>0</v>
      </c>
      <c r="F9279" s="4">
        <v>0</v>
      </c>
      <c r="G9279" s="4">
        <v>0</v>
      </c>
      <c r="H9279" s="4">
        <v>0</v>
      </c>
      <c r="I9279" s="4">
        <v>0</v>
      </c>
      <c r="J9279" s="4">
        <v>0</v>
      </c>
      <c r="K9279" s="3" t="s">
        <v>1451</v>
      </c>
      <c r="L9279" s="4"/>
    </row>
    <row r="9280" spans="2:12" x14ac:dyDescent="0.3">
      <c r="B9280" s="3" t="s">
        <v>351</v>
      </c>
      <c r="C9280" s="4">
        <v>2020</v>
      </c>
      <c r="D9280" s="3" t="s">
        <v>1449</v>
      </c>
      <c r="E9280" s="4">
        <v>6908023</v>
      </c>
      <c r="F9280" s="4">
        <v>3784246</v>
      </c>
      <c r="G9280" s="4">
        <v>3123777</v>
      </c>
      <c r="H9280" s="4">
        <v>390626</v>
      </c>
      <c r="I9280" s="4">
        <v>0</v>
      </c>
      <c r="J9280" s="4">
        <v>0</v>
      </c>
      <c r="K9280" s="3" t="s">
        <v>1447</v>
      </c>
      <c r="L9280" s="4">
        <v>0.54780448762258027</v>
      </c>
    </row>
    <row r="9281" spans="2:12" x14ac:dyDescent="0.3">
      <c r="B9281" s="3" t="s">
        <v>351</v>
      </c>
      <c r="C9281" s="4">
        <v>2020</v>
      </c>
      <c r="D9281" s="3" t="s">
        <v>1450</v>
      </c>
      <c r="E9281" s="4">
        <v>2130987</v>
      </c>
      <c r="F9281" s="4"/>
      <c r="G9281" s="4">
        <v>2130987</v>
      </c>
      <c r="H9281" s="4">
        <v>0</v>
      </c>
      <c r="I9281" s="4">
        <v>2130987</v>
      </c>
      <c r="J9281" s="4"/>
      <c r="K9281" s="3" t="s">
        <v>1451</v>
      </c>
      <c r="L9281" s="4"/>
    </row>
    <row r="9282" spans="2:12" x14ac:dyDescent="0.3">
      <c r="B9282" s="3" t="s">
        <v>351</v>
      </c>
      <c r="C9282" s="4">
        <v>2020</v>
      </c>
      <c r="D9282" s="3" t="s">
        <v>1452</v>
      </c>
      <c r="E9282" s="4">
        <v>0</v>
      </c>
      <c r="F9282" s="4">
        <v>0</v>
      </c>
      <c r="G9282" s="4">
        <v>0</v>
      </c>
      <c r="H9282" s="4">
        <v>0</v>
      </c>
      <c r="I9282" s="4">
        <v>0</v>
      </c>
      <c r="J9282" s="4">
        <v>0</v>
      </c>
      <c r="K9282" s="3" t="s">
        <v>1451</v>
      </c>
      <c r="L9282" s="4"/>
    </row>
    <row r="9283" spans="2:12" x14ac:dyDescent="0.3">
      <c r="B9283" s="3" t="s">
        <v>351</v>
      </c>
      <c r="C9283" s="4">
        <v>2020</v>
      </c>
      <c r="D9283" s="3" t="s">
        <v>1453</v>
      </c>
      <c r="E9283" s="4">
        <v>0</v>
      </c>
      <c r="F9283" s="4">
        <v>0</v>
      </c>
      <c r="G9283" s="4">
        <v>0</v>
      </c>
      <c r="H9283" s="4">
        <v>0</v>
      </c>
      <c r="I9283" s="4">
        <v>0</v>
      </c>
      <c r="J9283" s="4">
        <v>0</v>
      </c>
      <c r="K9283" s="3" t="s">
        <v>1451</v>
      </c>
      <c r="L9283" s="4"/>
    </row>
    <row r="9284" spans="2:12" x14ac:dyDescent="0.3">
      <c r="B9284" s="3" t="s">
        <v>351</v>
      </c>
      <c r="C9284" s="4">
        <v>2020</v>
      </c>
      <c r="D9284" s="3" t="s">
        <v>1454</v>
      </c>
      <c r="E9284" s="4">
        <v>0</v>
      </c>
      <c r="F9284" s="4">
        <v>0</v>
      </c>
      <c r="G9284" s="4">
        <v>0</v>
      </c>
      <c r="H9284" s="4">
        <v>0</v>
      </c>
      <c r="I9284" s="4">
        <v>0</v>
      </c>
      <c r="J9284" s="4">
        <v>0</v>
      </c>
      <c r="K9284" s="3" t="s">
        <v>1451</v>
      </c>
      <c r="L9284" s="4"/>
    </row>
    <row r="9285" spans="2:12" x14ac:dyDescent="0.3">
      <c r="B9285" s="3" t="s">
        <v>351</v>
      </c>
      <c r="C9285" s="4">
        <v>2020</v>
      </c>
      <c r="D9285" s="3" t="s">
        <v>1455</v>
      </c>
      <c r="E9285" s="4">
        <v>6892846</v>
      </c>
      <c r="F9285" s="4">
        <v>1331938</v>
      </c>
      <c r="G9285" s="4">
        <v>5560908</v>
      </c>
      <c r="H9285" s="4">
        <v>140860</v>
      </c>
      <c r="I9285" s="4">
        <v>0</v>
      </c>
      <c r="J9285" s="4">
        <v>0</v>
      </c>
      <c r="K9285" s="3" t="s">
        <v>1447</v>
      </c>
      <c r="L9285" s="4">
        <v>0.19323484087704845</v>
      </c>
    </row>
    <row r="9286" spans="2:12" x14ac:dyDescent="0.3">
      <c r="B9286" s="3" t="s">
        <v>351</v>
      </c>
      <c r="C9286" s="4">
        <v>2020</v>
      </c>
      <c r="D9286" s="3" t="s">
        <v>1456</v>
      </c>
      <c r="E9286" s="4">
        <v>18919402</v>
      </c>
      <c r="F9286" s="4">
        <v>7956438</v>
      </c>
      <c r="G9286" s="4">
        <v>10962964</v>
      </c>
      <c r="H9286" s="4">
        <v>616275</v>
      </c>
      <c r="I9286" s="4">
        <v>0</v>
      </c>
      <c r="J9286" s="4">
        <v>0</v>
      </c>
      <c r="K9286" s="3" t="s">
        <v>1447</v>
      </c>
      <c r="L9286" s="4">
        <v>0.42054384171339032</v>
      </c>
    </row>
    <row r="9287" spans="2:12" x14ac:dyDescent="0.3">
      <c r="B9287" s="3" t="s">
        <v>351</v>
      </c>
      <c r="C9287" s="4">
        <v>2020</v>
      </c>
      <c r="D9287" s="3" t="s">
        <v>1457</v>
      </c>
      <c r="E9287" s="4">
        <v>8739188</v>
      </c>
      <c r="F9287" s="4">
        <v>3122543</v>
      </c>
      <c r="G9287" s="4">
        <v>5616645</v>
      </c>
      <c r="H9287" s="4">
        <v>57675</v>
      </c>
      <c r="I9287" s="4">
        <v>0</v>
      </c>
      <c r="J9287" s="4">
        <v>0</v>
      </c>
      <c r="K9287" s="3" t="s">
        <v>1447</v>
      </c>
      <c r="L9287" s="4">
        <v>0.35730356184121453</v>
      </c>
    </row>
    <row r="9288" spans="2:12" x14ac:dyDescent="0.3">
      <c r="B9288" s="3" t="s">
        <v>351</v>
      </c>
      <c r="C9288" s="4">
        <v>2020</v>
      </c>
      <c r="D9288" s="3" t="s">
        <v>1458</v>
      </c>
      <c r="E9288" s="4">
        <v>0</v>
      </c>
      <c r="F9288" s="4"/>
      <c r="G9288" s="4">
        <v>0</v>
      </c>
      <c r="H9288" s="4">
        <v>0</v>
      </c>
      <c r="I9288" s="4">
        <v>0</v>
      </c>
      <c r="J9288" s="4"/>
      <c r="K9288" s="3" t="s">
        <v>1451</v>
      </c>
      <c r="L9288" s="4"/>
    </row>
    <row r="9289" spans="2:12" x14ac:dyDescent="0.3">
      <c r="B9289" s="3" t="s">
        <v>351</v>
      </c>
      <c r="C9289" s="4">
        <v>2021</v>
      </c>
      <c r="D9289" s="3" t="s">
        <v>1446</v>
      </c>
      <c r="E9289" s="4">
        <v>19142349</v>
      </c>
      <c r="F9289" s="4">
        <v>9597791</v>
      </c>
      <c r="G9289" s="4">
        <v>9544558</v>
      </c>
      <c r="H9289" s="4">
        <v>193125</v>
      </c>
      <c r="I9289" s="4">
        <v>0</v>
      </c>
      <c r="J9289" s="4">
        <v>0</v>
      </c>
      <c r="K9289" s="3" t="s">
        <v>1447</v>
      </c>
      <c r="L9289" s="4">
        <v>0.50139045108831737</v>
      </c>
    </row>
    <row r="9290" spans="2:12" x14ac:dyDescent="0.3">
      <c r="B9290" s="3" t="s">
        <v>351</v>
      </c>
      <c r="C9290" s="4">
        <v>2021</v>
      </c>
      <c r="D9290" s="3" t="s">
        <v>1448</v>
      </c>
      <c r="E9290" s="4">
        <v>0</v>
      </c>
      <c r="F9290" s="4">
        <v>0</v>
      </c>
      <c r="G9290" s="4">
        <v>0</v>
      </c>
      <c r="H9290" s="4">
        <v>0</v>
      </c>
      <c r="I9290" s="4">
        <v>0</v>
      </c>
      <c r="J9290" s="4">
        <v>0</v>
      </c>
      <c r="K9290" s="3" t="s">
        <v>1451</v>
      </c>
      <c r="L9290" s="4"/>
    </row>
    <row r="9291" spans="2:12" x14ac:dyDescent="0.3">
      <c r="B9291" s="3" t="s">
        <v>351</v>
      </c>
      <c r="C9291" s="4">
        <v>2021</v>
      </c>
      <c r="D9291" s="3" t="s">
        <v>1449</v>
      </c>
      <c r="E9291" s="4">
        <v>7169341</v>
      </c>
      <c r="F9291" s="4">
        <v>4098985</v>
      </c>
      <c r="G9291" s="4">
        <v>3070356</v>
      </c>
      <c r="H9291" s="4">
        <v>316547</v>
      </c>
      <c r="I9291" s="4">
        <v>0</v>
      </c>
      <c r="J9291" s="4">
        <v>0</v>
      </c>
      <c r="K9291" s="3" t="s">
        <v>1447</v>
      </c>
      <c r="L9291" s="4">
        <v>0.57173804398479577</v>
      </c>
    </row>
    <row r="9292" spans="2:12" x14ac:dyDescent="0.3">
      <c r="B9292" s="3" t="s">
        <v>351</v>
      </c>
      <c r="C9292" s="4">
        <v>2021</v>
      </c>
      <c r="D9292" s="3" t="s">
        <v>1450</v>
      </c>
      <c r="E9292" s="4">
        <v>2130987</v>
      </c>
      <c r="F9292" s="4"/>
      <c r="G9292" s="4">
        <v>2130987</v>
      </c>
      <c r="H9292" s="4">
        <v>0</v>
      </c>
      <c r="I9292" s="4">
        <v>2130987</v>
      </c>
      <c r="J9292" s="4"/>
      <c r="K9292" s="3" t="s">
        <v>1451</v>
      </c>
      <c r="L9292" s="4"/>
    </row>
    <row r="9293" spans="2:12" x14ac:dyDescent="0.3">
      <c r="B9293" s="3" t="s">
        <v>351</v>
      </c>
      <c r="C9293" s="4">
        <v>2021</v>
      </c>
      <c r="D9293" s="3" t="s">
        <v>1452</v>
      </c>
      <c r="E9293" s="4">
        <v>0</v>
      </c>
      <c r="F9293" s="4">
        <v>0</v>
      </c>
      <c r="G9293" s="4">
        <v>0</v>
      </c>
      <c r="H9293" s="4">
        <v>0</v>
      </c>
      <c r="I9293" s="4">
        <v>0</v>
      </c>
      <c r="J9293" s="4">
        <v>0</v>
      </c>
      <c r="K9293" s="3" t="s">
        <v>1451</v>
      </c>
      <c r="L9293" s="4"/>
    </row>
    <row r="9294" spans="2:12" x14ac:dyDescent="0.3">
      <c r="B9294" s="3" t="s">
        <v>351</v>
      </c>
      <c r="C9294" s="4">
        <v>2021</v>
      </c>
      <c r="D9294" s="3" t="s">
        <v>1453</v>
      </c>
      <c r="E9294" s="4">
        <v>0</v>
      </c>
      <c r="F9294" s="4">
        <v>0</v>
      </c>
      <c r="G9294" s="4">
        <v>0</v>
      </c>
      <c r="H9294" s="4">
        <v>0</v>
      </c>
      <c r="I9294" s="4">
        <v>0</v>
      </c>
      <c r="J9294" s="4">
        <v>0</v>
      </c>
      <c r="K9294" s="3" t="s">
        <v>1451</v>
      </c>
      <c r="L9294" s="4"/>
    </row>
    <row r="9295" spans="2:12" x14ac:dyDescent="0.3">
      <c r="B9295" s="3" t="s">
        <v>351</v>
      </c>
      <c r="C9295" s="4">
        <v>2021</v>
      </c>
      <c r="D9295" s="3" t="s">
        <v>1454</v>
      </c>
      <c r="E9295" s="4">
        <v>0</v>
      </c>
      <c r="F9295" s="4">
        <v>0</v>
      </c>
      <c r="G9295" s="4">
        <v>0</v>
      </c>
      <c r="H9295" s="4">
        <v>0</v>
      </c>
      <c r="I9295" s="4">
        <v>0</v>
      </c>
      <c r="J9295" s="4">
        <v>0</v>
      </c>
      <c r="K9295" s="3" t="s">
        <v>1451</v>
      </c>
      <c r="L9295" s="4"/>
    </row>
    <row r="9296" spans="2:12" x14ac:dyDescent="0.3">
      <c r="B9296" s="3" t="s">
        <v>351</v>
      </c>
      <c r="C9296" s="4">
        <v>2021</v>
      </c>
      <c r="D9296" s="3" t="s">
        <v>1455</v>
      </c>
      <c r="E9296" s="4">
        <v>6910686</v>
      </c>
      <c r="F9296" s="4">
        <v>1447756</v>
      </c>
      <c r="G9296" s="4">
        <v>5462930</v>
      </c>
      <c r="H9296" s="4">
        <v>17840</v>
      </c>
      <c r="I9296" s="4">
        <v>0</v>
      </c>
      <c r="J9296" s="4">
        <v>0</v>
      </c>
      <c r="K9296" s="3" t="s">
        <v>1447</v>
      </c>
      <c r="L9296" s="4">
        <v>0.2094952657377285</v>
      </c>
    </row>
    <row r="9297" spans="2:12" x14ac:dyDescent="0.3">
      <c r="B9297" s="3" t="s">
        <v>351</v>
      </c>
      <c r="C9297" s="4">
        <v>2021</v>
      </c>
      <c r="D9297" s="3" t="s">
        <v>1456</v>
      </c>
      <c r="E9297" s="4">
        <v>19137995</v>
      </c>
      <c r="F9297" s="4">
        <v>8435388</v>
      </c>
      <c r="G9297" s="4">
        <v>10702607</v>
      </c>
      <c r="H9297" s="4">
        <v>218593</v>
      </c>
      <c r="I9297" s="4">
        <v>0</v>
      </c>
      <c r="J9297" s="4">
        <v>0</v>
      </c>
      <c r="K9297" s="3" t="s">
        <v>1447</v>
      </c>
      <c r="L9297" s="4">
        <v>0.44076654842892371</v>
      </c>
    </row>
    <row r="9298" spans="2:12" x14ac:dyDescent="0.3">
      <c r="B9298" s="3" t="s">
        <v>351</v>
      </c>
      <c r="C9298" s="4">
        <v>2021</v>
      </c>
      <c r="D9298" s="3" t="s">
        <v>1457</v>
      </c>
      <c r="E9298" s="4">
        <v>8762664</v>
      </c>
      <c r="F9298" s="4">
        <v>3298647</v>
      </c>
      <c r="G9298" s="4">
        <v>5464017</v>
      </c>
      <c r="H9298" s="4">
        <v>23476</v>
      </c>
      <c r="I9298" s="4">
        <v>0</v>
      </c>
      <c r="J9298" s="4">
        <v>0</v>
      </c>
      <c r="K9298" s="3" t="s">
        <v>1447</v>
      </c>
      <c r="L9298" s="4">
        <v>0.37644339666567156</v>
      </c>
    </row>
    <row r="9299" spans="2:12" x14ac:dyDescent="0.3">
      <c r="B9299" s="3" t="s">
        <v>351</v>
      </c>
      <c r="C9299" s="4">
        <v>2021</v>
      </c>
      <c r="D9299" s="3" t="s">
        <v>1458</v>
      </c>
      <c r="E9299" s="4">
        <v>1298496</v>
      </c>
      <c r="F9299" s="4"/>
      <c r="G9299" s="4">
        <v>1298496</v>
      </c>
      <c r="H9299" s="4">
        <v>1298496</v>
      </c>
      <c r="I9299" s="4">
        <v>1298496</v>
      </c>
      <c r="J9299" s="4"/>
      <c r="K9299" s="3" t="s">
        <v>1451</v>
      </c>
      <c r="L9299" s="4"/>
    </row>
    <row r="9300" spans="2:12" x14ac:dyDescent="0.3">
      <c r="B9300" s="3" t="s">
        <v>351</v>
      </c>
      <c r="C9300" s="4">
        <v>2022</v>
      </c>
      <c r="D9300" s="3" t="s">
        <v>1446</v>
      </c>
      <c r="E9300" s="4">
        <v>19669868</v>
      </c>
      <c r="F9300" s="4">
        <v>10162914</v>
      </c>
      <c r="G9300" s="4">
        <v>9506954</v>
      </c>
      <c r="H9300" s="4">
        <v>527519</v>
      </c>
      <c r="I9300" s="4">
        <v>0</v>
      </c>
      <c r="J9300" s="4">
        <v>0</v>
      </c>
      <c r="K9300" s="3" t="s">
        <v>1447</v>
      </c>
      <c r="L9300" s="4">
        <v>0.51667423492623332</v>
      </c>
    </row>
    <row r="9301" spans="2:12" x14ac:dyDescent="0.3">
      <c r="B9301" s="3" t="s">
        <v>351</v>
      </c>
      <c r="C9301" s="4">
        <v>2022</v>
      </c>
      <c r="D9301" s="3" t="s">
        <v>1448</v>
      </c>
      <c r="E9301" s="4">
        <v>0</v>
      </c>
      <c r="F9301" s="4">
        <v>0</v>
      </c>
      <c r="G9301" s="4">
        <v>0</v>
      </c>
      <c r="H9301" s="4">
        <v>0</v>
      </c>
      <c r="I9301" s="4">
        <v>0</v>
      </c>
      <c r="J9301" s="4">
        <v>0</v>
      </c>
      <c r="K9301" s="3" t="s">
        <v>1451</v>
      </c>
      <c r="L9301" s="4"/>
    </row>
    <row r="9302" spans="2:12" x14ac:dyDescent="0.3">
      <c r="B9302" s="3" t="s">
        <v>351</v>
      </c>
      <c r="C9302" s="4">
        <v>2022</v>
      </c>
      <c r="D9302" s="3" t="s">
        <v>1449</v>
      </c>
      <c r="E9302" s="4">
        <v>8514062</v>
      </c>
      <c r="F9302" s="4">
        <v>4592694</v>
      </c>
      <c r="G9302" s="4">
        <v>3921368</v>
      </c>
      <c r="H9302" s="4">
        <v>1349620</v>
      </c>
      <c r="I9302" s="4">
        <v>0</v>
      </c>
      <c r="J9302" s="4">
        <v>0</v>
      </c>
      <c r="K9302" s="3" t="s">
        <v>1447</v>
      </c>
      <c r="L9302" s="4">
        <v>0.53942454259788097</v>
      </c>
    </row>
    <row r="9303" spans="2:12" x14ac:dyDescent="0.3">
      <c r="B9303" s="3" t="s">
        <v>351</v>
      </c>
      <c r="C9303" s="4">
        <v>2022</v>
      </c>
      <c r="D9303" s="3" t="s">
        <v>1450</v>
      </c>
      <c r="E9303" s="4">
        <v>2130987</v>
      </c>
      <c r="F9303" s="4"/>
      <c r="G9303" s="4">
        <v>2130987</v>
      </c>
      <c r="H9303" s="4">
        <v>0</v>
      </c>
      <c r="I9303" s="4">
        <v>2130987</v>
      </c>
      <c r="J9303" s="4"/>
      <c r="K9303" s="3" t="s">
        <v>1451</v>
      </c>
      <c r="L9303" s="4"/>
    </row>
    <row r="9304" spans="2:12" x14ac:dyDescent="0.3">
      <c r="B9304" s="3" t="s">
        <v>351</v>
      </c>
      <c r="C9304" s="4">
        <v>2022</v>
      </c>
      <c r="D9304" s="3" t="s">
        <v>1452</v>
      </c>
      <c r="E9304" s="4">
        <v>0</v>
      </c>
      <c r="F9304" s="4">
        <v>0</v>
      </c>
      <c r="G9304" s="4">
        <v>0</v>
      </c>
      <c r="H9304" s="4">
        <v>0</v>
      </c>
      <c r="I9304" s="4">
        <v>0</v>
      </c>
      <c r="J9304" s="4">
        <v>0</v>
      </c>
      <c r="K9304" s="3" t="s">
        <v>1451</v>
      </c>
      <c r="L9304" s="4"/>
    </row>
    <row r="9305" spans="2:12" x14ac:dyDescent="0.3">
      <c r="B9305" s="3" t="s">
        <v>351</v>
      </c>
      <c r="C9305" s="4">
        <v>2022</v>
      </c>
      <c r="D9305" s="3" t="s">
        <v>1453</v>
      </c>
      <c r="E9305" s="4">
        <v>0</v>
      </c>
      <c r="F9305" s="4">
        <v>0</v>
      </c>
      <c r="G9305" s="4">
        <v>0</v>
      </c>
      <c r="H9305" s="4">
        <v>0</v>
      </c>
      <c r="I9305" s="4">
        <v>0</v>
      </c>
      <c r="J9305" s="4">
        <v>0</v>
      </c>
      <c r="K9305" s="3" t="s">
        <v>1451</v>
      </c>
      <c r="L9305" s="4"/>
    </row>
    <row r="9306" spans="2:12" x14ac:dyDescent="0.3">
      <c r="B9306" s="3" t="s">
        <v>351</v>
      </c>
      <c r="C9306" s="4">
        <v>2022</v>
      </c>
      <c r="D9306" s="3" t="s">
        <v>1454</v>
      </c>
      <c r="E9306" s="4">
        <v>0</v>
      </c>
      <c r="F9306" s="4">
        <v>0</v>
      </c>
      <c r="G9306" s="4">
        <v>0</v>
      </c>
      <c r="H9306" s="4">
        <v>0</v>
      </c>
      <c r="I9306" s="4">
        <v>0</v>
      </c>
      <c r="J9306" s="4">
        <v>0</v>
      </c>
      <c r="K9306" s="3" t="s">
        <v>1451</v>
      </c>
      <c r="L9306" s="4"/>
    </row>
    <row r="9307" spans="2:12" x14ac:dyDescent="0.3">
      <c r="B9307" s="3" t="s">
        <v>351</v>
      </c>
      <c r="C9307" s="4">
        <v>2022</v>
      </c>
      <c r="D9307" s="3" t="s">
        <v>1455</v>
      </c>
      <c r="E9307" s="4">
        <v>6910686</v>
      </c>
      <c r="F9307" s="4">
        <v>1563574</v>
      </c>
      <c r="G9307" s="4">
        <v>5347112</v>
      </c>
      <c r="H9307" s="4">
        <v>0</v>
      </c>
      <c r="I9307" s="4">
        <v>0</v>
      </c>
      <c r="J9307" s="4">
        <v>0</v>
      </c>
      <c r="K9307" s="3" t="s">
        <v>1447</v>
      </c>
      <c r="L9307" s="4">
        <v>0.22625452813222885</v>
      </c>
    </row>
    <row r="9308" spans="2:12" x14ac:dyDescent="0.3">
      <c r="B9308" s="3" t="s">
        <v>351</v>
      </c>
      <c r="C9308" s="4">
        <v>2022</v>
      </c>
      <c r="D9308" s="3" t="s">
        <v>1456</v>
      </c>
      <c r="E9308" s="4">
        <v>19155098</v>
      </c>
      <c r="F9308" s="4">
        <v>8906082</v>
      </c>
      <c r="G9308" s="4">
        <v>10249016</v>
      </c>
      <c r="H9308" s="4">
        <v>17103</v>
      </c>
      <c r="I9308" s="4">
        <v>0</v>
      </c>
      <c r="J9308" s="4">
        <v>0</v>
      </c>
      <c r="K9308" s="3" t="s">
        <v>1447</v>
      </c>
      <c r="L9308" s="4">
        <v>0.4649457810134931</v>
      </c>
    </row>
    <row r="9309" spans="2:12" x14ac:dyDescent="0.3">
      <c r="B9309" s="3" t="s">
        <v>351</v>
      </c>
      <c r="C9309" s="4">
        <v>2022</v>
      </c>
      <c r="D9309" s="3" t="s">
        <v>1457</v>
      </c>
      <c r="E9309" s="4">
        <v>8893296</v>
      </c>
      <c r="F9309" s="4">
        <v>3476109</v>
      </c>
      <c r="G9309" s="4">
        <v>5417187</v>
      </c>
      <c r="H9309" s="4">
        <v>130632</v>
      </c>
      <c r="I9309" s="4">
        <v>0</v>
      </c>
      <c r="J9309" s="4">
        <v>0</v>
      </c>
      <c r="K9309" s="3" t="s">
        <v>1447</v>
      </c>
      <c r="L9309" s="4">
        <v>0.39086846991261731</v>
      </c>
    </row>
    <row r="9310" spans="2:12" x14ac:dyDescent="0.3">
      <c r="B9310" s="3" t="s">
        <v>351</v>
      </c>
      <c r="C9310" s="4">
        <v>2022</v>
      </c>
      <c r="D9310" s="3" t="s">
        <v>1458</v>
      </c>
      <c r="E9310" s="4">
        <v>2841388</v>
      </c>
      <c r="F9310" s="4"/>
      <c r="G9310" s="4">
        <v>2841388</v>
      </c>
      <c r="H9310" s="4">
        <v>1542892</v>
      </c>
      <c r="I9310" s="4">
        <v>2841388</v>
      </c>
      <c r="J9310" s="4"/>
      <c r="K9310" s="3" t="s">
        <v>1451</v>
      </c>
      <c r="L9310" s="4"/>
    </row>
    <row r="9311" spans="2:12" x14ac:dyDescent="0.3">
      <c r="B9311" s="3" t="s">
        <v>351</v>
      </c>
      <c r="C9311" s="4">
        <v>2023</v>
      </c>
      <c r="D9311" s="3" t="s">
        <v>1446</v>
      </c>
      <c r="E9311" s="4">
        <v>23674309</v>
      </c>
      <c r="F9311" s="4">
        <v>10750085</v>
      </c>
      <c r="G9311" s="4">
        <v>12924224</v>
      </c>
      <c r="H9311" s="4">
        <v>1003302</v>
      </c>
      <c r="I9311" s="4">
        <v>0</v>
      </c>
      <c r="J9311" s="4">
        <v>0</v>
      </c>
      <c r="K9311" s="3" t="s">
        <v>1447</v>
      </c>
      <c r="L9311" s="4">
        <v>0.45408231344788141</v>
      </c>
    </row>
    <row r="9312" spans="2:12" x14ac:dyDescent="0.3">
      <c r="B9312" s="3" t="s">
        <v>351</v>
      </c>
      <c r="C9312" s="4">
        <v>2023</v>
      </c>
      <c r="D9312" s="3" t="s">
        <v>1448</v>
      </c>
      <c r="E9312" s="4">
        <v>0</v>
      </c>
      <c r="F9312" s="4">
        <v>0</v>
      </c>
      <c r="G9312" s="4">
        <v>0</v>
      </c>
      <c r="H9312" s="4">
        <v>0</v>
      </c>
      <c r="I9312" s="4">
        <v>0</v>
      </c>
      <c r="J9312" s="4">
        <v>0</v>
      </c>
      <c r="K9312" s="3" t="s">
        <v>1451</v>
      </c>
      <c r="L9312" s="4"/>
    </row>
    <row r="9313" spans="2:12" x14ac:dyDescent="0.3">
      <c r="B9313" s="3" t="s">
        <v>351</v>
      </c>
      <c r="C9313" s="4">
        <v>2023</v>
      </c>
      <c r="D9313" s="3" t="s">
        <v>1449</v>
      </c>
      <c r="E9313" s="4">
        <v>9614891</v>
      </c>
      <c r="F9313" s="4">
        <v>5149562</v>
      </c>
      <c r="G9313" s="4">
        <v>4465329</v>
      </c>
      <c r="H9313" s="4">
        <v>920331</v>
      </c>
      <c r="I9313" s="4">
        <v>0</v>
      </c>
      <c r="J9313" s="4">
        <v>0</v>
      </c>
      <c r="K9313" s="3" t="s">
        <v>1447</v>
      </c>
      <c r="L9313" s="4">
        <v>0.53558194263460712</v>
      </c>
    </row>
    <row r="9314" spans="2:12" x14ac:dyDescent="0.3">
      <c r="B9314" s="3" t="s">
        <v>351</v>
      </c>
      <c r="C9314" s="4">
        <v>2023</v>
      </c>
      <c r="D9314" s="3" t="s">
        <v>1450</v>
      </c>
      <c r="E9314" s="4">
        <v>2466794</v>
      </c>
      <c r="F9314" s="4"/>
      <c r="G9314" s="4">
        <v>2466794</v>
      </c>
      <c r="H9314" s="4">
        <v>335807</v>
      </c>
      <c r="I9314" s="4">
        <v>2466794</v>
      </c>
      <c r="J9314" s="4"/>
      <c r="K9314" s="3" t="s">
        <v>1451</v>
      </c>
      <c r="L9314" s="4"/>
    </row>
    <row r="9315" spans="2:12" x14ac:dyDescent="0.3">
      <c r="B9315" s="3" t="s">
        <v>351</v>
      </c>
      <c r="C9315" s="4">
        <v>2023</v>
      </c>
      <c r="D9315" s="3" t="s">
        <v>1452</v>
      </c>
      <c r="E9315" s="4">
        <v>0</v>
      </c>
      <c r="F9315" s="4">
        <v>0</v>
      </c>
      <c r="G9315" s="4">
        <v>0</v>
      </c>
      <c r="H9315" s="4">
        <v>0</v>
      </c>
      <c r="I9315" s="4">
        <v>0</v>
      </c>
      <c r="J9315" s="4">
        <v>0</v>
      </c>
      <c r="K9315" s="3" t="s">
        <v>1451</v>
      </c>
      <c r="L9315" s="4"/>
    </row>
    <row r="9316" spans="2:12" x14ac:dyDescent="0.3">
      <c r="B9316" s="3" t="s">
        <v>351</v>
      </c>
      <c r="C9316" s="4">
        <v>2023</v>
      </c>
      <c r="D9316" s="3" t="s">
        <v>1453</v>
      </c>
      <c r="E9316" s="4">
        <v>0</v>
      </c>
      <c r="F9316" s="4">
        <v>0</v>
      </c>
      <c r="G9316" s="4">
        <v>0</v>
      </c>
      <c r="H9316" s="4">
        <v>0</v>
      </c>
      <c r="I9316" s="4">
        <v>0</v>
      </c>
      <c r="J9316" s="4">
        <v>0</v>
      </c>
      <c r="K9316" s="3" t="s">
        <v>1451</v>
      </c>
      <c r="L9316" s="4"/>
    </row>
    <row r="9317" spans="2:12" x14ac:dyDescent="0.3">
      <c r="B9317" s="3" t="s">
        <v>351</v>
      </c>
      <c r="C9317" s="4">
        <v>2023</v>
      </c>
      <c r="D9317" s="3" t="s">
        <v>1454</v>
      </c>
      <c r="E9317" s="4">
        <v>0</v>
      </c>
      <c r="F9317" s="4">
        <v>0</v>
      </c>
      <c r="G9317" s="4">
        <v>0</v>
      </c>
      <c r="H9317" s="4">
        <v>0</v>
      </c>
      <c r="I9317" s="4">
        <v>0</v>
      </c>
      <c r="J9317" s="4">
        <v>0</v>
      </c>
      <c r="K9317" s="3" t="s">
        <v>1451</v>
      </c>
      <c r="L9317" s="4"/>
    </row>
    <row r="9318" spans="2:12" x14ac:dyDescent="0.3">
      <c r="B9318" s="3" t="s">
        <v>351</v>
      </c>
      <c r="C9318" s="4">
        <v>2023</v>
      </c>
      <c r="D9318" s="3" t="s">
        <v>1455</v>
      </c>
      <c r="E9318" s="4">
        <v>6917334</v>
      </c>
      <c r="F9318" s="4">
        <v>1677831</v>
      </c>
      <c r="G9318" s="4">
        <v>5239503</v>
      </c>
      <c r="H9318" s="4">
        <v>6648</v>
      </c>
      <c r="I9318" s="4">
        <v>0</v>
      </c>
      <c r="J9318" s="4">
        <v>0</v>
      </c>
      <c r="K9318" s="3" t="s">
        <v>1447</v>
      </c>
      <c r="L9318" s="4">
        <v>0.24255457377076198</v>
      </c>
    </row>
    <row r="9319" spans="2:12" x14ac:dyDescent="0.3">
      <c r="B9319" s="3" t="s">
        <v>351</v>
      </c>
      <c r="C9319" s="4">
        <v>2023</v>
      </c>
      <c r="D9319" s="3" t="s">
        <v>1456</v>
      </c>
      <c r="E9319" s="4">
        <v>19168163</v>
      </c>
      <c r="F9319" s="4">
        <v>9375016</v>
      </c>
      <c r="G9319" s="4">
        <v>9793147</v>
      </c>
      <c r="H9319" s="4">
        <v>13065</v>
      </c>
      <c r="I9319" s="4">
        <v>0</v>
      </c>
      <c r="J9319" s="4">
        <v>0</v>
      </c>
      <c r="K9319" s="3" t="s">
        <v>1447</v>
      </c>
      <c r="L9319" s="4">
        <v>0.48909308628062065</v>
      </c>
    </row>
    <row r="9320" spans="2:12" x14ac:dyDescent="0.3">
      <c r="B9320" s="3" t="s">
        <v>351</v>
      </c>
      <c r="C9320" s="4">
        <v>2023</v>
      </c>
      <c r="D9320" s="3" t="s">
        <v>1457</v>
      </c>
      <c r="E9320" s="4">
        <v>8953296</v>
      </c>
      <c r="F9320" s="4">
        <v>3681269</v>
      </c>
      <c r="G9320" s="4">
        <v>5272027</v>
      </c>
      <c r="H9320" s="4">
        <v>0</v>
      </c>
      <c r="I9320" s="4">
        <v>0</v>
      </c>
      <c r="J9320" s="4">
        <v>0</v>
      </c>
      <c r="K9320" s="3" t="s">
        <v>1447</v>
      </c>
      <c r="L9320" s="4">
        <v>0.41116355362315732</v>
      </c>
    </row>
    <row r="9321" spans="2:12" x14ac:dyDescent="0.3">
      <c r="B9321" s="3" t="s">
        <v>351</v>
      </c>
      <c r="C9321" s="4">
        <v>2023</v>
      </c>
      <c r="D9321" s="3" t="s">
        <v>1458</v>
      </c>
      <c r="E9321" s="4">
        <v>77129</v>
      </c>
      <c r="F9321" s="4"/>
      <c r="G9321" s="4">
        <v>77129</v>
      </c>
      <c r="H9321" s="4">
        <v>28729</v>
      </c>
      <c r="I9321" s="4">
        <v>77129</v>
      </c>
      <c r="J9321" s="4"/>
      <c r="K9321" s="3" t="s">
        <v>1451</v>
      </c>
      <c r="L9321" s="4"/>
    </row>
    <row r="9322" spans="2:12" x14ac:dyDescent="0.3">
      <c r="B9322" s="3" t="s">
        <v>351</v>
      </c>
      <c r="C9322" s="4">
        <v>2024</v>
      </c>
      <c r="D9322" s="3" t="s">
        <v>1446</v>
      </c>
      <c r="E9322" s="4">
        <v>24043376</v>
      </c>
      <c r="F9322" s="4">
        <v>11475825</v>
      </c>
      <c r="G9322" s="4">
        <v>12567551</v>
      </c>
      <c r="H9322" s="4">
        <v>391067</v>
      </c>
      <c r="I9322" s="4">
        <v>26564000</v>
      </c>
      <c r="J9322" s="4">
        <v>444000</v>
      </c>
      <c r="K9322" s="3" t="s">
        <v>1447</v>
      </c>
      <c r="L9322" s="4">
        <v>0.47729674069065842</v>
      </c>
    </row>
    <row r="9323" spans="2:12" x14ac:dyDescent="0.3">
      <c r="B9323" s="3" t="s">
        <v>351</v>
      </c>
      <c r="C9323" s="4">
        <v>2024</v>
      </c>
      <c r="D9323" s="3" t="s">
        <v>1448</v>
      </c>
      <c r="E9323" s="4">
        <v>0</v>
      </c>
      <c r="F9323" s="4">
        <v>0</v>
      </c>
      <c r="G9323" s="4">
        <v>0</v>
      </c>
      <c r="H9323" s="4">
        <v>0</v>
      </c>
      <c r="I9323" s="4">
        <v>0</v>
      </c>
      <c r="J9323" s="4">
        <v>0</v>
      </c>
      <c r="K9323" s="3"/>
      <c r="L9323" s="4"/>
    </row>
    <row r="9324" spans="2:12" x14ac:dyDescent="0.3">
      <c r="B9324" s="3" t="s">
        <v>351</v>
      </c>
      <c r="C9324" s="4">
        <v>2024</v>
      </c>
      <c r="D9324" s="3" t="s">
        <v>1449</v>
      </c>
      <c r="E9324" s="4">
        <v>9761909</v>
      </c>
      <c r="F9324" s="4">
        <v>5474805</v>
      </c>
      <c r="G9324" s="4">
        <v>4287104</v>
      </c>
      <c r="H9324" s="4">
        <v>490761</v>
      </c>
      <c r="I9324" s="4">
        <v>5952000</v>
      </c>
      <c r="J9324" s="4">
        <v>304000</v>
      </c>
      <c r="K9324" s="3" t="s">
        <v>1447</v>
      </c>
      <c r="L9324" s="4">
        <v>0.56083343944304331</v>
      </c>
    </row>
    <row r="9325" spans="2:12" x14ac:dyDescent="0.3">
      <c r="B9325" s="3" t="s">
        <v>351</v>
      </c>
      <c r="C9325" s="4">
        <v>2024</v>
      </c>
      <c r="D9325" s="3" t="s">
        <v>1450</v>
      </c>
      <c r="E9325" s="4">
        <v>2304355</v>
      </c>
      <c r="F9325" s="4"/>
      <c r="G9325" s="4">
        <v>2304355</v>
      </c>
      <c r="H9325" s="4">
        <v>0</v>
      </c>
      <c r="I9325" s="4">
        <v>2304355</v>
      </c>
      <c r="J9325" s="4"/>
      <c r="K9325" s="3" t="s">
        <v>1451</v>
      </c>
      <c r="L9325" s="4"/>
    </row>
    <row r="9326" spans="2:12" x14ac:dyDescent="0.3">
      <c r="B9326" s="3" t="s">
        <v>351</v>
      </c>
      <c r="C9326" s="4">
        <v>2024</v>
      </c>
      <c r="D9326" s="3" t="s">
        <v>1452</v>
      </c>
      <c r="E9326" s="4">
        <v>0</v>
      </c>
      <c r="F9326" s="4">
        <v>0</v>
      </c>
      <c r="G9326" s="4">
        <v>0</v>
      </c>
      <c r="H9326" s="4">
        <v>0</v>
      </c>
      <c r="I9326" s="4">
        <v>0</v>
      </c>
      <c r="J9326" s="4">
        <v>0</v>
      </c>
      <c r="K9326" s="3"/>
      <c r="L9326" s="4"/>
    </row>
    <row r="9327" spans="2:12" x14ac:dyDescent="0.3">
      <c r="B9327" s="3" t="s">
        <v>351</v>
      </c>
      <c r="C9327" s="4">
        <v>2024</v>
      </c>
      <c r="D9327" s="3" t="s">
        <v>1453</v>
      </c>
      <c r="E9327" s="4">
        <v>0</v>
      </c>
      <c r="F9327" s="4">
        <v>0</v>
      </c>
      <c r="G9327" s="4">
        <v>0</v>
      </c>
      <c r="H9327" s="4">
        <v>0</v>
      </c>
      <c r="I9327" s="4">
        <v>0</v>
      </c>
      <c r="J9327" s="4">
        <v>0</v>
      </c>
      <c r="K9327" s="3" t="s">
        <v>1451</v>
      </c>
      <c r="L9327" s="4"/>
    </row>
    <row r="9328" spans="2:12" x14ac:dyDescent="0.3">
      <c r="B9328" s="3" t="s">
        <v>351</v>
      </c>
      <c r="C9328" s="4">
        <v>2024</v>
      </c>
      <c r="D9328" s="3" t="s">
        <v>1454</v>
      </c>
      <c r="E9328" s="4">
        <v>0</v>
      </c>
      <c r="F9328" s="4">
        <v>0</v>
      </c>
      <c r="G9328" s="4">
        <v>0</v>
      </c>
      <c r="H9328" s="4">
        <v>0</v>
      </c>
      <c r="I9328" s="4">
        <v>0</v>
      </c>
      <c r="J9328" s="4">
        <v>0</v>
      </c>
      <c r="K9328" s="3"/>
      <c r="L9328" s="4"/>
    </row>
    <row r="9329" spans="2:12" x14ac:dyDescent="0.3">
      <c r="B9329" s="3" t="s">
        <v>351</v>
      </c>
      <c r="C9329" s="4">
        <v>2024</v>
      </c>
      <c r="D9329" s="3" t="s">
        <v>1455</v>
      </c>
      <c r="E9329" s="4">
        <v>6917334</v>
      </c>
      <c r="F9329" s="4">
        <v>1727409</v>
      </c>
      <c r="G9329" s="4">
        <v>5189925</v>
      </c>
      <c r="H9329" s="4">
        <v>0</v>
      </c>
      <c r="I9329" s="4">
        <v>13806000</v>
      </c>
      <c r="J9329" s="4">
        <v>585000</v>
      </c>
      <c r="K9329" s="3" t="s">
        <v>1447</v>
      </c>
      <c r="L9329" s="4">
        <v>0.2497217858787793</v>
      </c>
    </row>
    <row r="9330" spans="2:12" x14ac:dyDescent="0.3">
      <c r="B9330" s="3" t="s">
        <v>351</v>
      </c>
      <c r="C9330" s="4">
        <v>2024</v>
      </c>
      <c r="D9330" s="3" t="s">
        <v>1456</v>
      </c>
      <c r="E9330" s="4">
        <v>19168163</v>
      </c>
      <c r="F9330" s="4">
        <v>9832888</v>
      </c>
      <c r="G9330" s="4">
        <v>9335275</v>
      </c>
      <c r="H9330" s="4">
        <v>0</v>
      </c>
      <c r="I9330" s="4">
        <v>96276000</v>
      </c>
      <c r="J9330" s="4">
        <v>1411000</v>
      </c>
      <c r="K9330" s="3" t="s">
        <v>1447</v>
      </c>
      <c r="L9330" s="4">
        <v>0.51298019533744577</v>
      </c>
    </row>
    <row r="9331" spans="2:12" x14ac:dyDescent="0.3">
      <c r="B9331" s="3" t="s">
        <v>351</v>
      </c>
      <c r="C9331" s="4">
        <v>2024</v>
      </c>
      <c r="D9331" s="3" t="s">
        <v>1457</v>
      </c>
      <c r="E9331" s="4">
        <v>8977233</v>
      </c>
      <c r="F9331" s="4">
        <v>3809514</v>
      </c>
      <c r="G9331" s="4">
        <v>5167719</v>
      </c>
      <c r="H9331" s="4">
        <v>23937</v>
      </c>
      <c r="I9331" s="4">
        <v>52433000</v>
      </c>
      <c r="J9331" s="4">
        <v>1167000</v>
      </c>
      <c r="K9331" s="3" t="s">
        <v>1447</v>
      </c>
      <c r="L9331" s="4">
        <v>0.42435280447772716</v>
      </c>
    </row>
    <row r="9332" spans="2:12" x14ac:dyDescent="0.3">
      <c r="B9332" s="3" t="s">
        <v>351</v>
      </c>
      <c r="C9332" s="4">
        <v>2024</v>
      </c>
      <c r="D9332" s="3" t="s">
        <v>1458</v>
      </c>
      <c r="E9332" s="4">
        <v>951984</v>
      </c>
      <c r="F9332" s="4"/>
      <c r="G9332" s="4">
        <v>951984</v>
      </c>
      <c r="H9332" s="4">
        <v>874855</v>
      </c>
      <c r="I9332" s="4">
        <v>951984</v>
      </c>
      <c r="J9332" s="4"/>
      <c r="K9332" s="3" t="s">
        <v>1451</v>
      </c>
      <c r="L9332" s="4"/>
    </row>
    <row r="9333" spans="2:12" x14ac:dyDescent="0.3">
      <c r="B9333" s="3" t="s">
        <v>353</v>
      </c>
      <c r="C9333" s="4">
        <v>2019</v>
      </c>
      <c r="D9333" s="3" t="s">
        <v>1446</v>
      </c>
      <c r="E9333" s="4">
        <v>1950478</v>
      </c>
      <c r="F9333" s="4">
        <v>541063</v>
      </c>
      <c r="G9333" s="4">
        <v>1409415</v>
      </c>
      <c r="H9333" s="4">
        <v>38401</v>
      </c>
      <c r="I9333" s="4">
        <v>0</v>
      </c>
      <c r="J9333" s="4">
        <v>0</v>
      </c>
      <c r="K9333" s="3" t="s">
        <v>1459</v>
      </c>
      <c r="L9333" s="4">
        <v>0.2774002065134803</v>
      </c>
    </row>
    <row r="9334" spans="2:12" x14ac:dyDescent="0.3">
      <c r="B9334" s="3" t="s">
        <v>353</v>
      </c>
      <c r="C9334" s="4">
        <v>2019</v>
      </c>
      <c r="D9334" s="3" t="s">
        <v>1448</v>
      </c>
      <c r="E9334" s="4">
        <v>0</v>
      </c>
      <c r="F9334" s="4">
        <v>0</v>
      </c>
      <c r="G9334" s="4">
        <v>0</v>
      </c>
      <c r="H9334" s="4">
        <v>0</v>
      </c>
      <c r="I9334" s="4">
        <v>0</v>
      </c>
      <c r="J9334" s="4">
        <v>0</v>
      </c>
      <c r="K9334" s="3" t="s">
        <v>1459</v>
      </c>
      <c r="L9334" s="4"/>
    </row>
    <row r="9335" spans="2:12" x14ac:dyDescent="0.3">
      <c r="B9335" s="3" t="s">
        <v>353</v>
      </c>
      <c r="C9335" s="4">
        <v>2019</v>
      </c>
      <c r="D9335" s="3" t="s">
        <v>1449</v>
      </c>
      <c r="E9335" s="4">
        <v>1510767</v>
      </c>
      <c r="F9335" s="4">
        <v>1025920</v>
      </c>
      <c r="G9335" s="4">
        <v>484847</v>
      </c>
      <c r="H9335" s="4">
        <v>15087</v>
      </c>
      <c r="I9335" s="4">
        <v>0</v>
      </c>
      <c r="J9335" s="4">
        <v>0</v>
      </c>
      <c r="K9335" s="3" t="s">
        <v>1459</v>
      </c>
      <c r="L9335" s="4">
        <v>0.67907228579919998</v>
      </c>
    </row>
    <row r="9336" spans="2:12" x14ac:dyDescent="0.3">
      <c r="B9336" s="3" t="s">
        <v>353</v>
      </c>
      <c r="C9336" s="4">
        <v>2019</v>
      </c>
      <c r="D9336" s="3" t="s">
        <v>1450</v>
      </c>
      <c r="E9336" s="4">
        <v>259687</v>
      </c>
      <c r="F9336" s="4"/>
      <c r="G9336" s="4">
        <v>259687</v>
      </c>
      <c r="H9336" s="4">
        <v>0</v>
      </c>
      <c r="I9336" s="4">
        <v>259687</v>
      </c>
      <c r="J9336" s="4"/>
      <c r="K9336" s="3" t="s">
        <v>1451</v>
      </c>
      <c r="L9336" s="4"/>
    </row>
    <row r="9337" spans="2:12" x14ac:dyDescent="0.3">
      <c r="B9337" s="3" t="s">
        <v>353</v>
      </c>
      <c r="C9337" s="4">
        <v>2019</v>
      </c>
      <c r="D9337" s="3" t="s">
        <v>1452</v>
      </c>
      <c r="E9337" s="4">
        <v>0</v>
      </c>
      <c r="F9337" s="4">
        <v>0</v>
      </c>
      <c r="G9337" s="4">
        <v>0</v>
      </c>
      <c r="H9337" s="4">
        <v>0</v>
      </c>
      <c r="I9337" s="4">
        <v>0</v>
      </c>
      <c r="J9337" s="4">
        <v>0</v>
      </c>
      <c r="K9337" s="3" t="s">
        <v>1459</v>
      </c>
      <c r="L9337" s="4"/>
    </row>
    <row r="9338" spans="2:12" x14ac:dyDescent="0.3">
      <c r="B9338" s="3" t="s">
        <v>353</v>
      </c>
      <c r="C9338" s="4">
        <v>2019</v>
      </c>
      <c r="D9338" s="3" t="s">
        <v>1453</v>
      </c>
      <c r="E9338" s="4">
        <v>161246</v>
      </c>
      <c r="F9338" s="4">
        <v>156057</v>
      </c>
      <c r="G9338" s="4">
        <v>5189</v>
      </c>
      <c r="H9338" s="4">
        <v>0</v>
      </c>
      <c r="I9338" s="4">
        <v>0</v>
      </c>
      <c r="J9338" s="4">
        <v>0</v>
      </c>
      <c r="K9338" s="3" t="s">
        <v>1451</v>
      </c>
      <c r="L9338" s="4">
        <v>0.96781935675923747</v>
      </c>
    </row>
    <row r="9339" spans="2:12" x14ac:dyDescent="0.3">
      <c r="B9339" s="3" t="s">
        <v>353</v>
      </c>
      <c r="C9339" s="4">
        <v>2019</v>
      </c>
      <c r="D9339" s="3" t="s">
        <v>1454</v>
      </c>
      <c r="E9339" s="4">
        <v>2542155</v>
      </c>
      <c r="F9339" s="4">
        <v>1021840</v>
      </c>
      <c r="G9339" s="4">
        <v>1520315</v>
      </c>
      <c r="H9339" s="4">
        <v>7716</v>
      </c>
      <c r="I9339" s="4">
        <v>0</v>
      </c>
      <c r="J9339" s="4">
        <v>0</v>
      </c>
      <c r="K9339" s="3" t="s">
        <v>1459</v>
      </c>
      <c r="L9339" s="4">
        <v>0.40195818114945786</v>
      </c>
    </row>
    <row r="9340" spans="2:12" x14ac:dyDescent="0.3">
      <c r="B9340" s="3" t="s">
        <v>353</v>
      </c>
      <c r="C9340" s="4">
        <v>2019</v>
      </c>
      <c r="D9340" s="3" t="s">
        <v>1455</v>
      </c>
      <c r="E9340" s="4">
        <v>5989554</v>
      </c>
      <c r="F9340" s="4">
        <v>3095347</v>
      </c>
      <c r="G9340" s="4">
        <v>2894207</v>
      </c>
      <c r="H9340" s="4">
        <v>13075</v>
      </c>
      <c r="I9340" s="4">
        <v>0</v>
      </c>
      <c r="J9340" s="4">
        <v>0</v>
      </c>
      <c r="K9340" s="3" t="s">
        <v>1460</v>
      </c>
      <c r="L9340" s="4">
        <v>0.51679089962291014</v>
      </c>
    </row>
    <row r="9341" spans="2:12" x14ac:dyDescent="0.3">
      <c r="B9341" s="3" t="s">
        <v>353</v>
      </c>
      <c r="C9341" s="4">
        <v>2019</v>
      </c>
      <c r="D9341" s="3" t="s">
        <v>1456</v>
      </c>
      <c r="E9341" s="4">
        <v>1801133</v>
      </c>
      <c r="F9341" s="4">
        <v>1627856</v>
      </c>
      <c r="G9341" s="4">
        <v>173277</v>
      </c>
      <c r="H9341" s="4">
        <v>0</v>
      </c>
      <c r="I9341" s="4">
        <v>0</v>
      </c>
      <c r="J9341" s="4">
        <v>0</v>
      </c>
      <c r="K9341" s="3" t="s">
        <v>1459</v>
      </c>
      <c r="L9341" s="4">
        <v>0.90379555535321376</v>
      </c>
    </row>
    <row r="9342" spans="2:12" x14ac:dyDescent="0.3">
      <c r="B9342" s="3" t="s">
        <v>353</v>
      </c>
      <c r="C9342" s="4">
        <v>2019</v>
      </c>
      <c r="D9342" s="3" t="s">
        <v>1457</v>
      </c>
      <c r="E9342" s="4">
        <v>11288450</v>
      </c>
      <c r="F9342" s="4">
        <v>3316117</v>
      </c>
      <c r="G9342" s="4">
        <v>7972333</v>
      </c>
      <c r="H9342" s="4">
        <v>3397182</v>
      </c>
      <c r="I9342" s="4">
        <v>0</v>
      </c>
      <c r="J9342" s="4">
        <v>0</v>
      </c>
      <c r="K9342" s="3" t="s">
        <v>1460</v>
      </c>
      <c r="L9342" s="4">
        <v>0.29376194251646592</v>
      </c>
    </row>
    <row r="9343" spans="2:12" x14ac:dyDescent="0.3">
      <c r="B9343" s="3" t="s">
        <v>353</v>
      </c>
      <c r="C9343" s="4">
        <v>2019</v>
      </c>
      <c r="D9343" s="3" t="s">
        <v>1458</v>
      </c>
      <c r="E9343" s="4">
        <v>6391</v>
      </c>
      <c r="F9343" s="4"/>
      <c r="G9343" s="4">
        <v>6391</v>
      </c>
      <c r="H9343" s="4">
        <v>0</v>
      </c>
      <c r="I9343" s="4">
        <v>6391</v>
      </c>
      <c r="J9343" s="4"/>
      <c r="K9343" s="3" t="s">
        <v>1451</v>
      </c>
      <c r="L9343" s="4"/>
    </row>
    <row r="9344" spans="2:12" x14ac:dyDescent="0.3">
      <c r="B9344" s="3" t="s">
        <v>353</v>
      </c>
      <c r="C9344" s="4">
        <v>2020</v>
      </c>
      <c r="D9344" s="3" t="s">
        <v>1446</v>
      </c>
      <c r="E9344" s="4">
        <v>1999407</v>
      </c>
      <c r="F9344" s="4">
        <v>584061</v>
      </c>
      <c r="G9344" s="4">
        <v>1415346</v>
      </c>
      <c r="H9344" s="4">
        <v>48929</v>
      </c>
      <c r="I9344" s="4">
        <v>0</v>
      </c>
      <c r="J9344" s="4">
        <v>0</v>
      </c>
      <c r="K9344" s="3" t="s">
        <v>1459</v>
      </c>
      <c r="L9344" s="4">
        <v>0.29211711272392266</v>
      </c>
    </row>
    <row r="9345" spans="2:12" x14ac:dyDescent="0.3">
      <c r="B9345" s="3" t="s">
        <v>353</v>
      </c>
      <c r="C9345" s="4">
        <v>2020</v>
      </c>
      <c r="D9345" s="3" t="s">
        <v>1448</v>
      </c>
      <c r="E9345" s="4">
        <v>0</v>
      </c>
      <c r="F9345" s="4">
        <v>0</v>
      </c>
      <c r="G9345" s="4">
        <v>0</v>
      </c>
      <c r="H9345" s="4">
        <v>0</v>
      </c>
      <c r="I9345" s="4">
        <v>0</v>
      </c>
      <c r="J9345" s="4">
        <v>0</v>
      </c>
      <c r="K9345" s="3" t="s">
        <v>1451</v>
      </c>
      <c r="L9345" s="4"/>
    </row>
    <row r="9346" spans="2:12" x14ac:dyDescent="0.3">
      <c r="B9346" s="3" t="s">
        <v>353</v>
      </c>
      <c r="C9346" s="4">
        <v>2020</v>
      </c>
      <c r="D9346" s="3" t="s">
        <v>1449</v>
      </c>
      <c r="E9346" s="4">
        <v>1644585</v>
      </c>
      <c r="F9346" s="4">
        <v>1110511</v>
      </c>
      <c r="G9346" s="4">
        <v>534074</v>
      </c>
      <c r="H9346" s="4">
        <v>133818</v>
      </c>
      <c r="I9346" s="4">
        <v>0</v>
      </c>
      <c r="J9346" s="4">
        <v>0</v>
      </c>
      <c r="K9346" s="3" t="s">
        <v>1459</v>
      </c>
      <c r="L9346" s="4">
        <v>0.67525302735948578</v>
      </c>
    </row>
    <row r="9347" spans="2:12" x14ac:dyDescent="0.3">
      <c r="B9347" s="3" t="s">
        <v>353</v>
      </c>
      <c r="C9347" s="4">
        <v>2020</v>
      </c>
      <c r="D9347" s="3" t="s">
        <v>1450</v>
      </c>
      <c r="E9347" s="4">
        <v>259687</v>
      </c>
      <c r="F9347" s="4"/>
      <c r="G9347" s="4">
        <v>259687</v>
      </c>
      <c r="H9347" s="4">
        <v>0</v>
      </c>
      <c r="I9347" s="4">
        <v>259687</v>
      </c>
      <c r="J9347" s="4"/>
      <c r="K9347" s="3" t="s">
        <v>1451</v>
      </c>
      <c r="L9347" s="4"/>
    </row>
    <row r="9348" spans="2:12" x14ac:dyDescent="0.3">
      <c r="B9348" s="3" t="s">
        <v>353</v>
      </c>
      <c r="C9348" s="4">
        <v>2020</v>
      </c>
      <c r="D9348" s="3" t="s">
        <v>1452</v>
      </c>
      <c r="E9348" s="4">
        <v>0</v>
      </c>
      <c r="F9348" s="4">
        <v>0</v>
      </c>
      <c r="G9348" s="4">
        <v>0</v>
      </c>
      <c r="H9348" s="4">
        <v>0</v>
      </c>
      <c r="I9348" s="4">
        <v>0</v>
      </c>
      <c r="J9348" s="4">
        <v>0</v>
      </c>
      <c r="K9348" s="3" t="s">
        <v>1459</v>
      </c>
      <c r="L9348" s="4"/>
    </row>
    <row r="9349" spans="2:12" x14ac:dyDescent="0.3">
      <c r="B9349" s="3" t="s">
        <v>353</v>
      </c>
      <c r="C9349" s="4">
        <v>2020</v>
      </c>
      <c r="D9349" s="3" t="s">
        <v>1453</v>
      </c>
      <c r="E9349" s="4">
        <v>159118</v>
      </c>
      <c r="F9349" s="4">
        <v>144180</v>
      </c>
      <c r="G9349" s="4">
        <v>14938</v>
      </c>
      <c r="H9349" s="4">
        <v>13884</v>
      </c>
      <c r="I9349" s="4">
        <v>0</v>
      </c>
      <c r="J9349" s="4">
        <v>0</v>
      </c>
      <c r="K9349" s="3" t="s">
        <v>1451</v>
      </c>
      <c r="L9349" s="4">
        <v>0.90611998642516878</v>
      </c>
    </row>
    <row r="9350" spans="2:12" x14ac:dyDescent="0.3">
      <c r="B9350" s="3" t="s">
        <v>353</v>
      </c>
      <c r="C9350" s="4">
        <v>2020</v>
      </c>
      <c r="D9350" s="3" t="s">
        <v>1454</v>
      </c>
      <c r="E9350" s="4">
        <v>2601875</v>
      </c>
      <c r="F9350" s="4">
        <v>1067046</v>
      </c>
      <c r="G9350" s="4">
        <v>1534829</v>
      </c>
      <c r="H9350" s="4">
        <v>59720</v>
      </c>
      <c r="I9350" s="4">
        <v>0</v>
      </c>
      <c r="J9350" s="4">
        <v>0</v>
      </c>
      <c r="K9350" s="3" t="s">
        <v>1459</v>
      </c>
      <c r="L9350" s="4">
        <v>0.41010655777083832</v>
      </c>
    </row>
    <row r="9351" spans="2:12" x14ac:dyDescent="0.3">
      <c r="B9351" s="3" t="s">
        <v>353</v>
      </c>
      <c r="C9351" s="4">
        <v>2020</v>
      </c>
      <c r="D9351" s="3" t="s">
        <v>1455</v>
      </c>
      <c r="E9351" s="4">
        <v>6110644</v>
      </c>
      <c r="F9351" s="4">
        <v>3222184</v>
      </c>
      <c r="G9351" s="4">
        <v>2888460</v>
      </c>
      <c r="H9351" s="4">
        <v>121090</v>
      </c>
      <c r="I9351" s="4">
        <v>0</v>
      </c>
      <c r="J9351" s="4">
        <v>0</v>
      </c>
      <c r="K9351" s="3" t="s">
        <v>1460</v>
      </c>
      <c r="L9351" s="4">
        <v>0.52730677813991456</v>
      </c>
    </row>
    <row r="9352" spans="2:12" x14ac:dyDescent="0.3">
      <c r="B9352" s="3" t="s">
        <v>353</v>
      </c>
      <c r="C9352" s="4">
        <v>2020</v>
      </c>
      <c r="D9352" s="3" t="s">
        <v>1456</v>
      </c>
      <c r="E9352" s="4">
        <v>1801133</v>
      </c>
      <c r="F9352" s="4">
        <v>1658267</v>
      </c>
      <c r="G9352" s="4">
        <v>142866</v>
      </c>
      <c r="H9352" s="4">
        <v>0</v>
      </c>
      <c r="I9352" s="4">
        <v>0</v>
      </c>
      <c r="J9352" s="4">
        <v>0</v>
      </c>
      <c r="K9352" s="3" t="s">
        <v>1459</v>
      </c>
      <c r="L9352" s="4">
        <v>0.92067992757891837</v>
      </c>
    </row>
    <row r="9353" spans="2:12" x14ac:dyDescent="0.3">
      <c r="B9353" s="3" t="s">
        <v>353</v>
      </c>
      <c r="C9353" s="4">
        <v>2020</v>
      </c>
      <c r="D9353" s="3" t="s">
        <v>1457</v>
      </c>
      <c r="E9353" s="4">
        <v>13093184</v>
      </c>
      <c r="F9353" s="4">
        <v>3585887</v>
      </c>
      <c r="G9353" s="4">
        <v>9507297</v>
      </c>
      <c r="H9353" s="4">
        <v>1798343</v>
      </c>
      <c r="I9353" s="4">
        <v>0</v>
      </c>
      <c r="J9353" s="4">
        <v>0</v>
      </c>
      <c r="K9353" s="3" t="s">
        <v>1460</v>
      </c>
      <c r="L9353" s="4">
        <v>0.27387433033859448</v>
      </c>
    </row>
    <row r="9354" spans="2:12" x14ac:dyDescent="0.3">
      <c r="B9354" s="3" t="s">
        <v>353</v>
      </c>
      <c r="C9354" s="4">
        <v>2020</v>
      </c>
      <c r="D9354" s="3" t="s">
        <v>1458</v>
      </c>
      <c r="E9354" s="4">
        <v>39874</v>
      </c>
      <c r="F9354" s="4"/>
      <c r="G9354" s="4">
        <v>39874</v>
      </c>
      <c r="H9354" s="4">
        <v>39874</v>
      </c>
      <c r="I9354" s="4">
        <v>39874</v>
      </c>
      <c r="J9354" s="4"/>
      <c r="K9354" s="3" t="s">
        <v>1451</v>
      </c>
      <c r="L9354" s="4"/>
    </row>
    <row r="9355" spans="2:12" x14ac:dyDescent="0.3">
      <c r="B9355" s="3" t="s">
        <v>353</v>
      </c>
      <c r="C9355" s="4">
        <v>2021</v>
      </c>
      <c r="D9355" s="3" t="s">
        <v>1446</v>
      </c>
      <c r="E9355" s="4">
        <v>2022876</v>
      </c>
      <c r="F9355" s="4">
        <v>622713</v>
      </c>
      <c r="G9355" s="4">
        <v>1400163</v>
      </c>
      <c r="H9355" s="4">
        <v>23469</v>
      </c>
      <c r="I9355" s="4">
        <v>0</v>
      </c>
      <c r="J9355" s="4">
        <v>0</v>
      </c>
      <c r="K9355" s="3" t="s">
        <v>1447</v>
      </c>
      <c r="L9355" s="4">
        <v>0.30783547780486792</v>
      </c>
    </row>
    <row r="9356" spans="2:12" x14ac:dyDescent="0.3">
      <c r="B9356" s="3" t="s">
        <v>353</v>
      </c>
      <c r="C9356" s="4">
        <v>2021</v>
      </c>
      <c r="D9356" s="3" t="s">
        <v>1448</v>
      </c>
      <c r="E9356" s="4">
        <v>0</v>
      </c>
      <c r="F9356" s="4">
        <v>0</v>
      </c>
      <c r="G9356" s="4">
        <v>0</v>
      </c>
      <c r="H9356" s="4">
        <v>0</v>
      </c>
      <c r="I9356" s="4">
        <v>0</v>
      </c>
      <c r="J9356" s="4">
        <v>0</v>
      </c>
      <c r="K9356" s="3" t="s">
        <v>1451</v>
      </c>
      <c r="L9356" s="4"/>
    </row>
    <row r="9357" spans="2:12" x14ac:dyDescent="0.3">
      <c r="B9357" s="3" t="s">
        <v>353</v>
      </c>
      <c r="C9357" s="4">
        <v>2021</v>
      </c>
      <c r="D9357" s="3" t="s">
        <v>1449</v>
      </c>
      <c r="E9357" s="4">
        <v>1810339</v>
      </c>
      <c r="F9357" s="4">
        <v>1178735</v>
      </c>
      <c r="G9357" s="4">
        <v>631604</v>
      </c>
      <c r="H9357" s="4">
        <v>186751</v>
      </c>
      <c r="I9357" s="4">
        <v>0</v>
      </c>
      <c r="J9357" s="4">
        <v>0</v>
      </c>
      <c r="K9357" s="3" t="s">
        <v>1459</v>
      </c>
      <c r="L9357" s="4">
        <v>0.65111285786805673</v>
      </c>
    </row>
    <row r="9358" spans="2:12" x14ac:dyDescent="0.3">
      <c r="B9358" s="3" t="s">
        <v>353</v>
      </c>
      <c r="C9358" s="4">
        <v>2021</v>
      </c>
      <c r="D9358" s="3" t="s">
        <v>1450</v>
      </c>
      <c r="E9358" s="4">
        <v>259687</v>
      </c>
      <c r="F9358" s="4"/>
      <c r="G9358" s="4">
        <v>259687</v>
      </c>
      <c r="H9358" s="4">
        <v>0</v>
      </c>
      <c r="I9358" s="4">
        <v>259687</v>
      </c>
      <c r="J9358" s="4"/>
      <c r="K9358" s="3" t="s">
        <v>1451</v>
      </c>
      <c r="L9358" s="4"/>
    </row>
    <row r="9359" spans="2:12" x14ac:dyDescent="0.3">
      <c r="B9359" s="3" t="s">
        <v>353</v>
      </c>
      <c r="C9359" s="4">
        <v>2021</v>
      </c>
      <c r="D9359" s="3" t="s">
        <v>1452</v>
      </c>
      <c r="E9359" s="4">
        <v>0</v>
      </c>
      <c r="F9359" s="4">
        <v>0</v>
      </c>
      <c r="G9359" s="4">
        <v>0</v>
      </c>
      <c r="H9359" s="4">
        <v>0</v>
      </c>
      <c r="I9359" s="4">
        <v>0</v>
      </c>
      <c r="J9359" s="4">
        <v>0</v>
      </c>
      <c r="K9359" s="3" t="s">
        <v>1451</v>
      </c>
      <c r="L9359" s="4"/>
    </row>
    <row r="9360" spans="2:12" x14ac:dyDescent="0.3">
      <c r="B9360" s="3" t="s">
        <v>353</v>
      </c>
      <c r="C9360" s="4">
        <v>2021</v>
      </c>
      <c r="D9360" s="3" t="s">
        <v>1453</v>
      </c>
      <c r="E9360" s="4">
        <v>159118</v>
      </c>
      <c r="F9360" s="4">
        <v>146852</v>
      </c>
      <c r="G9360" s="4">
        <v>12266</v>
      </c>
      <c r="H9360" s="4">
        <v>0</v>
      </c>
      <c r="I9360" s="4">
        <v>0</v>
      </c>
      <c r="J9360" s="4">
        <v>0</v>
      </c>
      <c r="K9360" s="3" t="s">
        <v>1451</v>
      </c>
      <c r="L9360" s="4">
        <v>0.92291255546198414</v>
      </c>
    </row>
    <row r="9361" spans="2:12" x14ac:dyDescent="0.3">
      <c r="B9361" s="3" t="s">
        <v>353</v>
      </c>
      <c r="C9361" s="4">
        <v>2021</v>
      </c>
      <c r="D9361" s="3" t="s">
        <v>1454</v>
      </c>
      <c r="E9361" s="4">
        <v>2601875</v>
      </c>
      <c r="F9361" s="4">
        <v>1121234</v>
      </c>
      <c r="G9361" s="4">
        <v>1480641</v>
      </c>
      <c r="H9361" s="4">
        <v>0</v>
      </c>
      <c r="I9361" s="4">
        <v>0</v>
      </c>
      <c r="J9361" s="4">
        <v>0</v>
      </c>
      <c r="K9361" s="3" t="s">
        <v>1459</v>
      </c>
      <c r="L9361" s="4">
        <v>0.43093307710785489</v>
      </c>
    </row>
    <row r="9362" spans="2:12" x14ac:dyDescent="0.3">
      <c r="B9362" s="3" t="s">
        <v>353</v>
      </c>
      <c r="C9362" s="4">
        <v>2021</v>
      </c>
      <c r="D9362" s="3" t="s">
        <v>1455</v>
      </c>
      <c r="E9362" s="4">
        <v>6114986</v>
      </c>
      <c r="F9362" s="4">
        <v>3346354</v>
      </c>
      <c r="G9362" s="4">
        <v>2768632</v>
      </c>
      <c r="H9362" s="4">
        <v>6000</v>
      </c>
      <c r="I9362" s="4">
        <v>0</v>
      </c>
      <c r="J9362" s="4">
        <v>0</v>
      </c>
      <c r="K9362" s="3" t="s">
        <v>1447</v>
      </c>
      <c r="L9362" s="4">
        <v>0.5472382111749724</v>
      </c>
    </row>
    <row r="9363" spans="2:12" x14ac:dyDescent="0.3">
      <c r="B9363" s="3" t="s">
        <v>353</v>
      </c>
      <c r="C9363" s="4">
        <v>2021</v>
      </c>
      <c r="D9363" s="3" t="s">
        <v>1456</v>
      </c>
      <c r="E9363" s="4">
        <v>1864651</v>
      </c>
      <c r="F9363" s="4">
        <v>1691217</v>
      </c>
      <c r="G9363" s="4">
        <v>173434</v>
      </c>
      <c r="H9363" s="4">
        <v>63518</v>
      </c>
      <c r="I9363" s="4">
        <v>0</v>
      </c>
      <c r="J9363" s="4">
        <v>0</v>
      </c>
      <c r="K9363" s="3" t="s">
        <v>1459</v>
      </c>
      <c r="L9363" s="4">
        <v>0.90698849275279936</v>
      </c>
    </row>
    <row r="9364" spans="2:12" x14ac:dyDescent="0.3">
      <c r="B9364" s="3" t="s">
        <v>353</v>
      </c>
      <c r="C9364" s="4">
        <v>2021</v>
      </c>
      <c r="D9364" s="3" t="s">
        <v>1457</v>
      </c>
      <c r="E9364" s="4">
        <v>13478944</v>
      </c>
      <c r="F9364" s="4">
        <v>3864532</v>
      </c>
      <c r="G9364" s="4">
        <v>9614412</v>
      </c>
      <c r="H9364" s="4">
        <v>31480</v>
      </c>
      <c r="I9364" s="4">
        <v>0</v>
      </c>
      <c r="J9364" s="4">
        <v>0</v>
      </c>
      <c r="K9364" s="3" t="s">
        <v>1447</v>
      </c>
      <c r="L9364" s="4">
        <v>0.28670881042313107</v>
      </c>
    </row>
    <row r="9365" spans="2:12" x14ac:dyDescent="0.3">
      <c r="B9365" s="3" t="s">
        <v>353</v>
      </c>
      <c r="C9365" s="4">
        <v>2021</v>
      </c>
      <c r="D9365" s="3" t="s">
        <v>1458</v>
      </c>
      <c r="E9365" s="4">
        <v>2139313</v>
      </c>
      <c r="F9365" s="4"/>
      <c r="G9365" s="4">
        <v>2139313</v>
      </c>
      <c r="H9365" s="4">
        <v>2453718</v>
      </c>
      <c r="I9365" s="4">
        <v>2139313</v>
      </c>
      <c r="J9365" s="4"/>
      <c r="K9365" s="3" t="s">
        <v>1451</v>
      </c>
      <c r="L9365" s="4"/>
    </row>
    <row r="9366" spans="2:12" x14ac:dyDescent="0.3">
      <c r="B9366" s="3" t="s">
        <v>353</v>
      </c>
      <c r="C9366" s="4">
        <v>2022</v>
      </c>
      <c r="D9366" s="3" t="s">
        <v>1446</v>
      </c>
      <c r="E9366" s="4">
        <v>2077467</v>
      </c>
      <c r="F9366" s="4">
        <v>662455</v>
      </c>
      <c r="G9366" s="4">
        <v>1415012</v>
      </c>
      <c r="H9366" s="4">
        <v>54591</v>
      </c>
      <c r="I9366" s="4">
        <v>0</v>
      </c>
      <c r="J9366" s="4">
        <v>0</v>
      </c>
      <c r="K9366" s="3" t="s">
        <v>1447</v>
      </c>
      <c r="L9366" s="4">
        <v>0.31887630465369604</v>
      </c>
    </row>
    <row r="9367" spans="2:12" x14ac:dyDescent="0.3">
      <c r="B9367" s="3" t="s">
        <v>353</v>
      </c>
      <c r="C9367" s="4">
        <v>2022</v>
      </c>
      <c r="D9367" s="3" t="s">
        <v>1448</v>
      </c>
      <c r="E9367" s="4">
        <v>223283</v>
      </c>
      <c r="F9367" s="4">
        <v>3863</v>
      </c>
      <c r="G9367" s="4">
        <v>219420</v>
      </c>
      <c r="H9367" s="4">
        <v>0</v>
      </c>
      <c r="I9367" s="4">
        <v>0</v>
      </c>
      <c r="J9367" s="4">
        <v>0</v>
      </c>
      <c r="K9367" s="3" t="s">
        <v>1447</v>
      </c>
      <c r="L9367" s="4">
        <v>1.7300914086607579E-2</v>
      </c>
    </row>
    <row r="9368" spans="2:12" x14ac:dyDescent="0.3">
      <c r="B9368" s="3" t="s">
        <v>353</v>
      </c>
      <c r="C9368" s="4">
        <v>2022</v>
      </c>
      <c r="D9368" s="3" t="s">
        <v>1449</v>
      </c>
      <c r="E9368" s="4">
        <v>1853198</v>
      </c>
      <c r="F9368" s="4">
        <v>1277942</v>
      </c>
      <c r="G9368" s="4">
        <v>575256</v>
      </c>
      <c r="H9368" s="4">
        <v>0</v>
      </c>
      <c r="I9368" s="4">
        <v>0</v>
      </c>
      <c r="J9368" s="4">
        <v>0</v>
      </c>
      <c r="K9368" s="3" t="s">
        <v>1447</v>
      </c>
      <c r="L9368" s="4">
        <v>0.68958740512346761</v>
      </c>
    </row>
    <row r="9369" spans="2:12" x14ac:dyDescent="0.3">
      <c r="B9369" s="3" t="s">
        <v>353</v>
      </c>
      <c r="C9369" s="4">
        <v>2022</v>
      </c>
      <c r="D9369" s="3" t="s">
        <v>1450</v>
      </c>
      <c r="E9369" s="4">
        <v>259687</v>
      </c>
      <c r="F9369" s="4"/>
      <c r="G9369" s="4">
        <v>259687</v>
      </c>
      <c r="H9369" s="4">
        <v>0</v>
      </c>
      <c r="I9369" s="4">
        <v>259687</v>
      </c>
      <c r="J9369" s="4"/>
      <c r="K9369" s="3" t="s">
        <v>1451</v>
      </c>
      <c r="L9369" s="4"/>
    </row>
    <row r="9370" spans="2:12" x14ac:dyDescent="0.3">
      <c r="B9370" s="3" t="s">
        <v>353</v>
      </c>
      <c r="C9370" s="4">
        <v>2022</v>
      </c>
      <c r="D9370" s="3" t="s">
        <v>1452</v>
      </c>
      <c r="E9370" s="4">
        <v>1430170</v>
      </c>
      <c r="F9370" s="4">
        <v>438595</v>
      </c>
      <c r="G9370" s="4">
        <v>991575</v>
      </c>
      <c r="H9370" s="4">
        <v>783192</v>
      </c>
      <c r="I9370" s="4">
        <v>0</v>
      </c>
      <c r="J9370" s="4">
        <v>0</v>
      </c>
      <c r="K9370" s="3" t="s">
        <v>1447</v>
      </c>
      <c r="L9370" s="4">
        <v>0.30667333254088674</v>
      </c>
    </row>
    <row r="9371" spans="2:12" x14ac:dyDescent="0.3">
      <c r="B9371" s="3" t="s">
        <v>353</v>
      </c>
      <c r="C9371" s="4">
        <v>2022</v>
      </c>
      <c r="D9371" s="3" t="s">
        <v>1453</v>
      </c>
      <c r="E9371" s="4">
        <v>159120</v>
      </c>
      <c r="F9371" s="4">
        <v>148013</v>
      </c>
      <c r="G9371" s="4">
        <v>11107</v>
      </c>
      <c r="H9371" s="4">
        <v>42859</v>
      </c>
      <c r="I9371" s="4">
        <v>0</v>
      </c>
      <c r="J9371" s="4">
        <v>0</v>
      </c>
      <c r="K9371" s="3" t="s">
        <v>1451</v>
      </c>
      <c r="L9371" s="4">
        <v>0.93019733534439419</v>
      </c>
    </row>
    <row r="9372" spans="2:12" x14ac:dyDescent="0.3">
      <c r="B9372" s="3" t="s">
        <v>353</v>
      </c>
      <c r="C9372" s="4">
        <v>2022</v>
      </c>
      <c r="D9372" s="3" t="s">
        <v>1454</v>
      </c>
      <c r="E9372" s="4">
        <v>1912046</v>
      </c>
      <c r="F9372" s="4">
        <v>743254</v>
      </c>
      <c r="G9372" s="4">
        <v>1168792</v>
      </c>
      <c r="H9372" s="4">
        <v>180432</v>
      </c>
      <c r="I9372" s="4">
        <v>0</v>
      </c>
      <c r="J9372" s="4">
        <v>0</v>
      </c>
      <c r="K9372" s="3" t="s">
        <v>1447</v>
      </c>
      <c r="L9372" s="4">
        <v>0.38872181945413448</v>
      </c>
    </row>
    <row r="9373" spans="2:12" x14ac:dyDescent="0.3">
      <c r="B9373" s="3" t="s">
        <v>353</v>
      </c>
      <c r="C9373" s="4">
        <v>2022</v>
      </c>
      <c r="D9373" s="3" t="s">
        <v>1455</v>
      </c>
      <c r="E9373" s="4">
        <v>8416545</v>
      </c>
      <c r="F9373" s="4">
        <v>3518213</v>
      </c>
      <c r="G9373" s="4">
        <v>4898332</v>
      </c>
      <c r="H9373" s="4">
        <v>342840</v>
      </c>
      <c r="I9373" s="4">
        <v>0</v>
      </c>
      <c r="J9373" s="4">
        <v>0</v>
      </c>
      <c r="K9373" s="3" t="s">
        <v>1447</v>
      </c>
      <c r="L9373" s="4">
        <v>0.41801154749365682</v>
      </c>
    </row>
    <row r="9374" spans="2:12" x14ac:dyDescent="0.3">
      <c r="B9374" s="3" t="s">
        <v>353</v>
      </c>
      <c r="C9374" s="4">
        <v>2022</v>
      </c>
      <c r="D9374" s="3" t="s">
        <v>1456</v>
      </c>
      <c r="E9374" s="4">
        <v>1864651</v>
      </c>
      <c r="F9374" s="4">
        <v>1724169</v>
      </c>
      <c r="G9374" s="4">
        <v>140482</v>
      </c>
      <c r="H9374" s="4">
        <v>0</v>
      </c>
      <c r="I9374" s="4">
        <v>0</v>
      </c>
      <c r="J9374" s="4">
        <v>0</v>
      </c>
      <c r="K9374" s="3" t="s">
        <v>1447</v>
      </c>
      <c r="L9374" s="4">
        <v>0.92466043243480955</v>
      </c>
    </row>
    <row r="9375" spans="2:12" x14ac:dyDescent="0.3">
      <c r="B9375" s="3" t="s">
        <v>353</v>
      </c>
      <c r="C9375" s="4">
        <v>2022</v>
      </c>
      <c r="D9375" s="3" t="s">
        <v>1457</v>
      </c>
      <c r="E9375" s="4">
        <v>13669286</v>
      </c>
      <c r="F9375" s="4">
        <v>4148734</v>
      </c>
      <c r="G9375" s="4">
        <v>9520552</v>
      </c>
      <c r="H9375" s="4">
        <v>9750</v>
      </c>
      <c r="I9375" s="4">
        <v>0</v>
      </c>
      <c r="J9375" s="4">
        <v>0</v>
      </c>
      <c r="K9375" s="3" t="s">
        <v>1447</v>
      </c>
      <c r="L9375" s="4">
        <v>0.3035077325911536</v>
      </c>
    </row>
    <row r="9376" spans="2:12" x14ac:dyDescent="0.3">
      <c r="B9376" s="3" t="s">
        <v>353</v>
      </c>
      <c r="C9376" s="4">
        <v>2022</v>
      </c>
      <c r="D9376" s="3" t="s">
        <v>1458</v>
      </c>
      <c r="E9376" s="4">
        <v>577231</v>
      </c>
      <c r="F9376" s="4"/>
      <c r="G9376" s="4">
        <v>577231</v>
      </c>
      <c r="H9376" s="4">
        <v>577231</v>
      </c>
      <c r="I9376" s="4">
        <v>577231</v>
      </c>
      <c r="J9376" s="4"/>
      <c r="K9376" s="3" t="s">
        <v>1451</v>
      </c>
      <c r="L9376" s="4"/>
    </row>
    <row r="9377" spans="2:12" x14ac:dyDescent="0.3">
      <c r="B9377" s="3" t="s">
        <v>353</v>
      </c>
      <c r="C9377" s="4">
        <v>2023</v>
      </c>
      <c r="D9377" s="3" t="s">
        <v>1446</v>
      </c>
      <c r="E9377" s="4">
        <v>2089968</v>
      </c>
      <c r="F9377" s="4">
        <v>704778</v>
      </c>
      <c r="G9377" s="4">
        <v>1385190</v>
      </c>
      <c r="H9377" s="4">
        <v>12500</v>
      </c>
      <c r="I9377" s="4">
        <v>0</v>
      </c>
      <c r="J9377" s="4">
        <v>0</v>
      </c>
      <c r="K9377" s="3" t="s">
        <v>1447</v>
      </c>
      <c r="L9377" s="4">
        <v>0.33721951723662752</v>
      </c>
    </row>
    <row r="9378" spans="2:12" x14ac:dyDescent="0.3">
      <c r="B9378" s="3" t="s">
        <v>353</v>
      </c>
      <c r="C9378" s="4">
        <v>2023</v>
      </c>
      <c r="D9378" s="3" t="s">
        <v>1448</v>
      </c>
      <c r="E9378" s="4">
        <v>223283</v>
      </c>
      <c r="F9378" s="4">
        <v>72243</v>
      </c>
      <c r="G9378" s="4">
        <v>151040</v>
      </c>
      <c r="H9378" s="4">
        <v>0</v>
      </c>
      <c r="I9378" s="4">
        <v>0</v>
      </c>
      <c r="J9378" s="4">
        <v>0</v>
      </c>
      <c r="K9378" s="3" t="s">
        <v>1447</v>
      </c>
      <c r="L9378" s="4">
        <v>0.32354903866393769</v>
      </c>
    </row>
    <row r="9379" spans="2:12" x14ac:dyDescent="0.3">
      <c r="B9379" s="3" t="s">
        <v>353</v>
      </c>
      <c r="C9379" s="4">
        <v>2023</v>
      </c>
      <c r="D9379" s="3" t="s">
        <v>1449</v>
      </c>
      <c r="E9379" s="4">
        <v>1825687</v>
      </c>
      <c r="F9379" s="4">
        <v>1251159</v>
      </c>
      <c r="G9379" s="4">
        <v>574528</v>
      </c>
      <c r="H9379" s="4">
        <v>319029</v>
      </c>
      <c r="I9379" s="4">
        <v>0</v>
      </c>
      <c r="J9379" s="4">
        <v>0</v>
      </c>
      <c r="K9379" s="3" t="s">
        <v>1447</v>
      </c>
      <c r="L9379" s="4">
        <v>0.68530859890003049</v>
      </c>
    </row>
    <row r="9380" spans="2:12" x14ac:dyDescent="0.3">
      <c r="B9380" s="3" t="s">
        <v>353</v>
      </c>
      <c r="C9380" s="4">
        <v>2023</v>
      </c>
      <c r="D9380" s="3" t="s">
        <v>1450</v>
      </c>
      <c r="E9380" s="4">
        <v>259687</v>
      </c>
      <c r="F9380" s="4"/>
      <c r="G9380" s="4">
        <v>259687</v>
      </c>
      <c r="H9380" s="4">
        <v>0</v>
      </c>
      <c r="I9380" s="4">
        <v>259687</v>
      </c>
      <c r="J9380" s="4"/>
      <c r="K9380" s="3" t="s">
        <v>1451</v>
      </c>
      <c r="L9380" s="4"/>
    </row>
    <row r="9381" spans="2:12" x14ac:dyDescent="0.3">
      <c r="B9381" s="3" t="s">
        <v>353</v>
      </c>
      <c r="C9381" s="4">
        <v>2023</v>
      </c>
      <c r="D9381" s="3" t="s">
        <v>1452</v>
      </c>
      <c r="E9381" s="4">
        <v>1433130</v>
      </c>
      <c r="F9381" s="4">
        <v>467257</v>
      </c>
      <c r="G9381" s="4">
        <v>965873</v>
      </c>
      <c r="H9381" s="4">
        <v>2960</v>
      </c>
      <c r="I9381" s="4">
        <v>0</v>
      </c>
      <c r="J9381" s="4">
        <v>0</v>
      </c>
      <c r="K9381" s="3" t="s">
        <v>1447</v>
      </c>
      <c r="L9381" s="4">
        <v>0.32603950793019476</v>
      </c>
    </row>
    <row r="9382" spans="2:12" x14ac:dyDescent="0.3">
      <c r="B9382" s="3" t="s">
        <v>353</v>
      </c>
      <c r="C9382" s="4">
        <v>2023</v>
      </c>
      <c r="D9382" s="3" t="s">
        <v>1453</v>
      </c>
      <c r="E9382" s="4">
        <v>159118</v>
      </c>
      <c r="F9382" s="4">
        <v>148937</v>
      </c>
      <c r="G9382" s="4">
        <v>10181</v>
      </c>
      <c r="H9382" s="4">
        <v>0</v>
      </c>
      <c r="I9382" s="4">
        <v>0</v>
      </c>
      <c r="J9382" s="4">
        <v>0</v>
      </c>
      <c r="K9382" s="3" t="s">
        <v>1451</v>
      </c>
      <c r="L9382" s="4">
        <v>0.93601603841174474</v>
      </c>
    </row>
    <row r="9383" spans="2:12" x14ac:dyDescent="0.3">
      <c r="B9383" s="3" t="s">
        <v>353</v>
      </c>
      <c r="C9383" s="4">
        <v>2023</v>
      </c>
      <c r="D9383" s="3" t="s">
        <v>1454</v>
      </c>
      <c r="E9383" s="4">
        <v>2356763</v>
      </c>
      <c r="F9383" s="4">
        <v>719643</v>
      </c>
      <c r="G9383" s="4">
        <v>1637120</v>
      </c>
      <c r="H9383" s="4">
        <v>444717</v>
      </c>
      <c r="I9383" s="4">
        <v>0</v>
      </c>
      <c r="J9383" s="4">
        <v>0</v>
      </c>
      <c r="K9383" s="3" t="s">
        <v>1447</v>
      </c>
      <c r="L9383" s="4">
        <v>0.30535229889471277</v>
      </c>
    </row>
    <row r="9384" spans="2:12" x14ac:dyDescent="0.3">
      <c r="B9384" s="3" t="s">
        <v>353</v>
      </c>
      <c r="C9384" s="4">
        <v>2023</v>
      </c>
      <c r="D9384" s="3" t="s">
        <v>1455</v>
      </c>
      <c r="E9384" s="4">
        <v>8416545</v>
      </c>
      <c r="F9384" s="4">
        <v>3692670</v>
      </c>
      <c r="G9384" s="4">
        <v>4723875</v>
      </c>
      <c r="H9384" s="4">
        <v>0</v>
      </c>
      <c r="I9384" s="4">
        <v>0</v>
      </c>
      <c r="J9384" s="4">
        <v>0</v>
      </c>
      <c r="K9384" s="3" t="s">
        <v>1447</v>
      </c>
      <c r="L9384" s="4">
        <v>0.43873941148060158</v>
      </c>
    </row>
    <row r="9385" spans="2:12" x14ac:dyDescent="0.3">
      <c r="B9385" s="3" t="s">
        <v>353</v>
      </c>
      <c r="C9385" s="4">
        <v>2023</v>
      </c>
      <c r="D9385" s="3" t="s">
        <v>1456</v>
      </c>
      <c r="E9385" s="4">
        <v>1864651</v>
      </c>
      <c r="F9385" s="4">
        <v>1757120</v>
      </c>
      <c r="G9385" s="4">
        <v>107531</v>
      </c>
      <c r="H9385" s="4">
        <v>0</v>
      </c>
      <c r="I9385" s="4">
        <v>0</v>
      </c>
      <c r="J9385" s="4">
        <v>0</v>
      </c>
      <c r="K9385" s="3" t="s">
        <v>1447</v>
      </c>
      <c r="L9385" s="4">
        <v>0.94233183582343294</v>
      </c>
    </row>
    <row r="9386" spans="2:12" x14ac:dyDescent="0.3">
      <c r="B9386" s="3" t="s">
        <v>353</v>
      </c>
      <c r="C9386" s="4">
        <v>2023</v>
      </c>
      <c r="D9386" s="3" t="s">
        <v>1457</v>
      </c>
      <c r="E9386" s="4">
        <v>13761335</v>
      </c>
      <c r="F9386" s="4">
        <v>4435199</v>
      </c>
      <c r="G9386" s="4">
        <v>9326136</v>
      </c>
      <c r="H9386" s="4">
        <v>92048</v>
      </c>
      <c r="I9386" s="4">
        <v>0</v>
      </c>
      <c r="J9386" s="4">
        <v>0</v>
      </c>
      <c r="K9386" s="3" t="s">
        <v>1447</v>
      </c>
      <c r="L9386" s="4">
        <v>0.32229423962137393</v>
      </c>
    </row>
    <row r="9387" spans="2:12" x14ac:dyDescent="0.3">
      <c r="B9387" s="3" t="s">
        <v>353</v>
      </c>
      <c r="C9387" s="4">
        <v>2023</v>
      </c>
      <c r="D9387" s="3" t="s">
        <v>1458</v>
      </c>
      <c r="E9387" s="4">
        <v>2486506</v>
      </c>
      <c r="F9387" s="4"/>
      <c r="G9387" s="4">
        <v>2486506</v>
      </c>
      <c r="H9387" s="4">
        <v>1908878</v>
      </c>
      <c r="I9387" s="4">
        <v>2486506</v>
      </c>
      <c r="J9387" s="4"/>
      <c r="K9387" s="3" t="s">
        <v>1451</v>
      </c>
      <c r="L9387" s="4"/>
    </row>
    <row r="9388" spans="2:12" x14ac:dyDescent="0.3">
      <c r="B9388" s="3" t="s">
        <v>353</v>
      </c>
      <c r="C9388" s="4">
        <v>2024</v>
      </c>
      <c r="D9388" s="3" t="s">
        <v>1446</v>
      </c>
      <c r="E9388" s="4">
        <v>2164168</v>
      </c>
      <c r="F9388" s="4">
        <v>745942</v>
      </c>
      <c r="G9388" s="4">
        <v>1418226</v>
      </c>
      <c r="H9388" s="4">
        <v>14200</v>
      </c>
      <c r="I9388" s="4">
        <v>11735684</v>
      </c>
      <c r="J9388" s="4">
        <v>249293</v>
      </c>
      <c r="K9388" s="3" t="s">
        <v>1460</v>
      </c>
      <c r="L9388" s="4">
        <v>0.34467841683270428</v>
      </c>
    </row>
    <row r="9389" spans="2:12" x14ac:dyDescent="0.3">
      <c r="B9389" s="3" t="s">
        <v>353</v>
      </c>
      <c r="C9389" s="4">
        <v>2024</v>
      </c>
      <c r="D9389" s="3" t="s">
        <v>1448</v>
      </c>
      <c r="E9389" s="4">
        <v>223283</v>
      </c>
      <c r="F9389" s="4">
        <v>76709</v>
      </c>
      <c r="G9389" s="4">
        <v>146574</v>
      </c>
      <c r="H9389" s="4">
        <v>0</v>
      </c>
      <c r="I9389" s="4">
        <v>5321767</v>
      </c>
      <c r="J9389" s="4">
        <v>81716</v>
      </c>
      <c r="K9389" s="3" t="s">
        <v>1459</v>
      </c>
      <c r="L9389" s="4">
        <v>0.34355056139518009</v>
      </c>
    </row>
    <row r="9390" spans="2:12" x14ac:dyDescent="0.3">
      <c r="B9390" s="3" t="s">
        <v>353</v>
      </c>
      <c r="C9390" s="4">
        <v>2024</v>
      </c>
      <c r="D9390" s="3" t="s">
        <v>1449</v>
      </c>
      <c r="E9390" s="4">
        <v>1843687</v>
      </c>
      <c r="F9390" s="4">
        <v>1350582</v>
      </c>
      <c r="G9390" s="4">
        <v>493105</v>
      </c>
      <c r="H9390" s="4">
        <v>18000</v>
      </c>
      <c r="I9390" s="4">
        <v>4382265</v>
      </c>
      <c r="J9390" s="4">
        <v>336663</v>
      </c>
      <c r="K9390" s="3" t="s">
        <v>1460</v>
      </c>
      <c r="L9390" s="4">
        <v>0.73254408150624262</v>
      </c>
    </row>
    <row r="9391" spans="2:12" x14ac:dyDescent="0.3">
      <c r="B9391" s="3" t="s">
        <v>353</v>
      </c>
      <c r="C9391" s="4">
        <v>2024</v>
      </c>
      <c r="D9391" s="3" t="s">
        <v>1450</v>
      </c>
      <c r="E9391" s="4">
        <v>259687</v>
      </c>
      <c r="F9391" s="4"/>
      <c r="G9391" s="4">
        <v>259687</v>
      </c>
      <c r="H9391" s="4">
        <v>0</v>
      </c>
      <c r="I9391" s="4">
        <v>259687</v>
      </c>
      <c r="J9391" s="4"/>
      <c r="K9391" s="3" t="s">
        <v>1451</v>
      </c>
      <c r="L9391" s="4"/>
    </row>
    <row r="9392" spans="2:12" x14ac:dyDescent="0.3">
      <c r="B9392" s="3" t="s">
        <v>353</v>
      </c>
      <c r="C9392" s="4">
        <v>2024</v>
      </c>
      <c r="D9392" s="3" t="s">
        <v>1452</v>
      </c>
      <c r="E9392" s="4">
        <v>1433130</v>
      </c>
      <c r="F9392" s="4">
        <v>495920</v>
      </c>
      <c r="G9392" s="4">
        <v>937210</v>
      </c>
      <c r="H9392" s="4">
        <v>0</v>
      </c>
      <c r="I9392" s="4">
        <v>850000</v>
      </c>
      <c r="J9392" s="4">
        <v>28663</v>
      </c>
      <c r="K9392" s="3" t="s">
        <v>1459</v>
      </c>
      <c r="L9392" s="4">
        <v>0.34603978703955679</v>
      </c>
    </row>
    <row r="9393" spans="2:12" x14ac:dyDescent="0.3">
      <c r="B9393" s="3" t="s">
        <v>353</v>
      </c>
      <c r="C9393" s="4">
        <v>2024</v>
      </c>
      <c r="D9393" s="3" t="s">
        <v>1453</v>
      </c>
      <c r="E9393" s="4">
        <v>159117</v>
      </c>
      <c r="F9393" s="4">
        <v>149861</v>
      </c>
      <c r="G9393" s="4">
        <v>9256</v>
      </c>
      <c r="H9393" s="4">
        <v>0</v>
      </c>
      <c r="I9393" s="4">
        <v>200000</v>
      </c>
      <c r="J9393" s="4">
        <v>20000</v>
      </c>
      <c r="K9393" s="3" t="s">
        <v>1451</v>
      </c>
      <c r="L9393" s="4">
        <v>0.94182896862057475</v>
      </c>
    </row>
    <row r="9394" spans="2:12" x14ac:dyDescent="0.3">
      <c r="B9394" s="3" t="s">
        <v>353</v>
      </c>
      <c r="C9394" s="4">
        <v>2024</v>
      </c>
      <c r="D9394" s="3" t="s">
        <v>1454</v>
      </c>
      <c r="E9394" s="4">
        <v>2381689</v>
      </c>
      <c r="F9394" s="4">
        <v>784872</v>
      </c>
      <c r="G9394" s="4">
        <v>1596817</v>
      </c>
      <c r="H9394" s="4">
        <v>0</v>
      </c>
      <c r="I9394" s="4">
        <v>1716459</v>
      </c>
      <c r="J9394" s="4">
        <v>54977</v>
      </c>
      <c r="K9394" s="3" t="s">
        <v>1460</v>
      </c>
      <c r="L9394" s="4">
        <v>0.32954428558892451</v>
      </c>
    </row>
    <row r="9395" spans="2:12" x14ac:dyDescent="0.3">
      <c r="B9395" s="3" t="s">
        <v>353</v>
      </c>
      <c r="C9395" s="4">
        <v>2024</v>
      </c>
      <c r="D9395" s="3" t="s">
        <v>1455</v>
      </c>
      <c r="E9395" s="4">
        <v>8890331</v>
      </c>
      <c r="F9395" s="4">
        <v>3878725</v>
      </c>
      <c r="G9395" s="4">
        <v>5011606</v>
      </c>
      <c r="H9395" s="4">
        <v>277264</v>
      </c>
      <c r="I9395" s="4">
        <v>30209611</v>
      </c>
      <c r="J9395" s="4">
        <v>391523</v>
      </c>
      <c r="K9395" s="3" t="s">
        <v>1460</v>
      </c>
      <c r="L9395" s="4">
        <v>0.43628578058567224</v>
      </c>
    </row>
    <row r="9396" spans="2:12" x14ac:dyDescent="0.3">
      <c r="B9396" s="3" t="s">
        <v>353</v>
      </c>
      <c r="C9396" s="4">
        <v>2024</v>
      </c>
      <c r="D9396" s="3" t="s">
        <v>1456</v>
      </c>
      <c r="E9396" s="4">
        <v>1877119</v>
      </c>
      <c r="F9396" s="4">
        <v>1787598</v>
      </c>
      <c r="G9396" s="4">
        <v>89521</v>
      </c>
      <c r="H9396" s="4">
        <v>12468</v>
      </c>
      <c r="I9396" s="4">
        <v>663750</v>
      </c>
      <c r="J9396" s="4">
        <v>37654</v>
      </c>
      <c r="K9396" s="3" t="s">
        <v>1459</v>
      </c>
      <c r="L9396" s="4">
        <v>0.95230936344472572</v>
      </c>
    </row>
    <row r="9397" spans="2:12" x14ac:dyDescent="0.3">
      <c r="B9397" s="3" t="s">
        <v>353</v>
      </c>
      <c r="C9397" s="4">
        <v>2024</v>
      </c>
      <c r="D9397" s="3" t="s">
        <v>1457</v>
      </c>
      <c r="E9397" s="4">
        <v>15575153</v>
      </c>
      <c r="F9397" s="4">
        <v>4768586</v>
      </c>
      <c r="G9397" s="4">
        <v>10806567</v>
      </c>
      <c r="H9397" s="4">
        <v>80755</v>
      </c>
      <c r="I9397" s="4">
        <v>36003195</v>
      </c>
      <c r="J9397" s="4">
        <v>587756</v>
      </c>
      <c r="K9397" s="3" t="s">
        <v>1460</v>
      </c>
      <c r="L9397" s="4">
        <v>0.30616623798173925</v>
      </c>
    </row>
    <row r="9398" spans="2:12" x14ac:dyDescent="0.3">
      <c r="B9398" s="3" t="s">
        <v>353</v>
      </c>
      <c r="C9398" s="4">
        <v>2024</v>
      </c>
      <c r="D9398" s="3" t="s">
        <v>1458</v>
      </c>
      <c r="E9398" s="4">
        <v>522532</v>
      </c>
      <c r="F9398" s="4"/>
      <c r="G9398" s="4">
        <v>522532</v>
      </c>
      <c r="H9398" s="4">
        <v>50536</v>
      </c>
      <c r="I9398" s="4">
        <v>522532</v>
      </c>
      <c r="J9398" s="4"/>
      <c r="K9398" s="3" t="s">
        <v>1451</v>
      </c>
      <c r="L9398" s="4"/>
    </row>
    <row r="9399" spans="2:12" x14ac:dyDescent="0.3">
      <c r="B9399" s="3" t="s">
        <v>355</v>
      </c>
      <c r="C9399" s="4">
        <v>2019</v>
      </c>
      <c r="D9399" s="3" t="s">
        <v>1446</v>
      </c>
      <c r="E9399" s="4">
        <v>32774039</v>
      </c>
      <c r="F9399" s="4">
        <v>14689245</v>
      </c>
      <c r="G9399" s="4">
        <v>18084794</v>
      </c>
      <c r="H9399" s="4">
        <v>579216</v>
      </c>
      <c r="I9399" s="4">
        <v>42449127</v>
      </c>
      <c r="J9399" s="4">
        <v>1477005</v>
      </c>
      <c r="K9399" s="3" t="s">
        <v>1447</v>
      </c>
      <c r="L9399" s="4">
        <v>0.44819758101831758</v>
      </c>
    </row>
    <row r="9400" spans="2:12" x14ac:dyDescent="0.3">
      <c r="B9400" s="3" t="s">
        <v>355</v>
      </c>
      <c r="C9400" s="4">
        <v>2019</v>
      </c>
      <c r="D9400" s="3" t="s">
        <v>1448</v>
      </c>
      <c r="E9400" s="4">
        <v>14066685</v>
      </c>
      <c r="F9400" s="4">
        <v>6306491</v>
      </c>
      <c r="G9400" s="4">
        <v>7760194</v>
      </c>
      <c r="H9400" s="4">
        <v>372539</v>
      </c>
      <c r="I9400" s="4">
        <v>20180212</v>
      </c>
      <c r="J9400" s="4">
        <v>403604</v>
      </c>
      <c r="K9400" s="3" t="s">
        <v>1447</v>
      </c>
      <c r="L9400" s="4">
        <v>0.44832815976187707</v>
      </c>
    </row>
    <row r="9401" spans="2:12" x14ac:dyDescent="0.3">
      <c r="B9401" s="3" t="s">
        <v>355</v>
      </c>
      <c r="C9401" s="4">
        <v>2019</v>
      </c>
      <c r="D9401" s="3" t="s">
        <v>1449</v>
      </c>
      <c r="E9401" s="4">
        <v>7470592</v>
      </c>
      <c r="F9401" s="4">
        <v>3410300</v>
      </c>
      <c r="G9401" s="4">
        <v>4060292</v>
      </c>
      <c r="H9401" s="4">
        <v>740777</v>
      </c>
      <c r="I9401" s="4">
        <v>8788341</v>
      </c>
      <c r="J9401" s="4">
        <v>572904</v>
      </c>
      <c r="K9401" s="3" t="s">
        <v>1460</v>
      </c>
      <c r="L9401" s="4">
        <v>0.4564966203481598</v>
      </c>
    </row>
    <row r="9402" spans="2:12" x14ac:dyDescent="0.3">
      <c r="B9402" s="3" t="s">
        <v>355</v>
      </c>
      <c r="C9402" s="4">
        <v>2019</v>
      </c>
      <c r="D9402" s="3" t="s">
        <v>1450</v>
      </c>
      <c r="E9402" s="4">
        <v>10082393</v>
      </c>
      <c r="F9402" s="4"/>
      <c r="G9402" s="4">
        <v>10082393</v>
      </c>
      <c r="H9402" s="4">
        <v>461821</v>
      </c>
      <c r="I9402" s="4">
        <v>10082393</v>
      </c>
      <c r="J9402" s="4"/>
      <c r="K9402" s="3" t="s">
        <v>1451</v>
      </c>
      <c r="L9402" s="4"/>
    </row>
    <row r="9403" spans="2:12" x14ac:dyDescent="0.3">
      <c r="B9403" s="3" t="s">
        <v>355</v>
      </c>
      <c r="C9403" s="4">
        <v>2019</v>
      </c>
      <c r="D9403" s="3" t="s">
        <v>1452</v>
      </c>
      <c r="E9403" s="4">
        <v>0</v>
      </c>
      <c r="F9403" s="4">
        <v>0</v>
      </c>
      <c r="G9403" s="4">
        <v>0</v>
      </c>
      <c r="H9403" s="4">
        <v>0</v>
      </c>
      <c r="I9403" s="4">
        <v>0</v>
      </c>
      <c r="J9403" s="4">
        <v>0</v>
      </c>
      <c r="K9403" s="3" t="s">
        <v>1451</v>
      </c>
      <c r="L9403" s="4"/>
    </row>
    <row r="9404" spans="2:12" x14ac:dyDescent="0.3">
      <c r="B9404" s="3" t="s">
        <v>355</v>
      </c>
      <c r="C9404" s="4">
        <v>2019</v>
      </c>
      <c r="D9404" s="3" t="s">
        <v>1453</v>
      </c>
      <c r="E9404" s="4">
        <v>3180952</v>
      </c>
      <c r="F9404" s="4">
        <v>2139303</v>
      </c>
      <c r="G9404" s="4">
        <v>1041649</v>
      </c>
      <c r="H9404" s="4">
        <v>0</v>
      </c>
      <c r="I9404" s="4">
        <v>3825532</v>
      </c>
      <c r="J9404" s="4">
        <v>369617</v>
      </c>
      <c r="K9404" s="3" t="s">
        <v>1451</v>
      </c>
      <c r="L9404" s="4">
        <v>0.67253545479466526</v>
      </c>
    </row>
    <row r="9405" spans="2:12" x14ac:dyDescent="0.3">
      <c r="B9405" s="3" t="s">
        <v>355</v>
      </c>
      <c r="C9405" s="4">
        <v>2019</v>
      </c>
      <c r="D9405" s="3" t="s">
        <v>1454</v>
      </c>
      <c r="E9405" s="4">
        <v>5016672</v>
      </c>
      <c r="F9405" s="4">
        <v>2832526</v>
      </c>
      <c r="G9405" s="4">
        <v>2184146</v>
      </c>
      <c r="H9405" s="4">
        <v>926615</v>
      </c>
      <c r="I9405" s="4">
        <v>6229259</v>
      </c>
      <c r="J9405" s="4">
        <v>311463</v>
      </c>
      <c r="K9405" s="3" t="s">
        <v>1447</v>
      </c>
      <c r="L9405" s="4">
        <v>0.564622522660441</v>
      </c>
    </row>
    <row r="9406" spans="2:12" x14ac:dyDescent="0.3">
      <c r="B9406" s="3" t="s">
        <v>355</v>
      </c>
      <c r="C9406" s="4">
        <v>2019</v>
      </c>
      <c r="D9406" s="3" t="s">
        <v>1455</v>
      </c>
      <c r="E9406" s="4">
        <v>15906942</v>
      </c>
      <c r="F9406" s="4">
        <v>8728190</v>
      </c>
      <c r="G9406" s="4">
        <v>7178752</v>
      </c>
      <c r="H9406" s="4">
        <v>114719</v>
      </c>
      <c r="I9406" s="4">
        <v>24056596</v>
      </c>
      <c r="J9406" s="4">
        <v>497059</v>
      </c>
      <c r="K9406" s="3" t="s">
        <v>1447</v>
      </c>
      <c r="L9406" s="4">
        <v>0.5487032014072849</v>
      </c>
    </row>
    <row r="9407" spans="2:12" x14ac:dyDescent="0.3">
      <c r="B9407" s="3" t="s">
        <v>355</v>
      </c>
      <c r="C9407" s="4">
        <v>2019</v>
      </c>
      <c r="D9407" s="3" t="s">
        <v>1456</v>
      </c>
      <c r="E9407" s="4">
        <v>53698915</v>
      </c>
      <c r="F9407" s="4">
        <v>29575875</v>
      </c>
      <c r="G9407" s="4">
        <v>24123040</v>
      </c>
      <c r="H9407" s="4">
        <v>1768078</v>
      </c>
      <c r="I9407" s="4">
        <v>74723806</v>
      </c>
      <c r="J9407" s="4">
        <v>1722970</v>
      </c>
      <c r="K9407" s="3" t="s">
        <v>1447</v>
      </c>
      <c r="L9407" s="4">
        <v>0.55077230145152845</v>
      </c>
    </row>
    <row r="9408" spans="2:12" x14ac:dyDescent="0.3">
      <c r="B9408" s="3" t="s">
        <v>355</v>
      </c>
      <c r="C9408" s="4">
        <v>2019</v>
      </c>
      <c r="D9408" s="3" t="s">
        <v>1457</v>
      </c>
      <c r="E9408" s="4">
        <v>17433492</v>
      </c>
      <c r="F9408" s="4">
        <v>8234005</v>
      </c>
      <c r="G9408" s="4">
        <v>9199487</v>
      </c>
      <c r="H9408" s="4">
        <v>217834</v>
      </c>
      <c r="I9408" s="4">
        <v>25803729</v>
      </c>
      <c r="J9408" s="4">
        <v>516074</v>
      </c>
      <c r="K9408" s="3" t="s">
        <v>1447</v>
      </c>
      <c r="L9408" s="4">
        <v>0.47230956368351218</v>
      </c>
    </row>
    <row r="9409" spans="2:12" x14ac:dyDescent="0.3">
      <c r="B9409" s="3" t="s">
        <v>355</v>
      </c>
      <c r="C9409" s="4">
        <v>2019</v>
      </c>
      <c r="D9409" s="3" t="s">
        <v>1458</v>
      </c>
      <c r="E9409" s="4">
        <v>5804211</v>
      </c>
      <c r="F9409" s="4"/>
      <c r="G9409" s="4">
        <v>5804211</v>
      </c>
      <c r="H9409" s="4">
        <v>-61974</v>
      </c>
      <c r="I9409" s="4">
        <v>5804211</v>
      </c>
      <c r="J9409" s="4"/>
      <c r="K9409" s="3" t="s">
        <v>1451</v>
      </c>
      <c r="L9409" s="4"/>
    </row>
    <row r="9410" spans="2:12" x14ac:dyDescent="0.3">
      <c r="B9410" s="3" t="s">
        <v>355</v>
      </c>
      <c r="C9410" s="4">
        <v>2020</v>
      </c>
      <c r="D9410" s="3" t="s">
        <v>1446</v>
      </c>
      <c r="E9410" s="4">
        <v>32943463</v>
      </c>
      <c r="F9410" s="4">
        <v>15752796</v>
      </c>
      <c r="G9410" s="4">
        <v>17190667</v>
      </c>
      <c r="H9410" s="4">
        <v>169425</v>
      </c>
      <c r="I9410" s="4">
        <v>43279697</v>
      </c>
      <c r="J9410" s="4">
        <v>1442657</v>
      </c>
      <c r="K9410" s="3" t="s">
        <v>1447</v>
      </c>
      <c r="L9410" s="4">
        <v>0.47817668713213302</v>
      </c>
    </row>
    <row r="9411" spans="2:12" x14ac:dyDescent="0.3">
      <c r="B9411" s="3" t="s">
        <v>355</v>
      </c>
      <c r="C9411" s="4">
        <v>2020</v>
      </c>
      <c r="D9411" s="3" t="s">
        <v>1448</v>
      </c>
      <c r="E9411" s="4">
        <v>14494722</v>
      </c>
      <c r="F9411" s="4">
        <v>6566255</v>
      </c>
      <c r="G9411" s="4">
        <v>7928467</v>
      </c>
      <c r="H9411" s="4">
        <v>475291</v>
      </c>
      <c r="I9411" s="4">
        <v>20861222</v>
      </c>
      <c r="J9411" s="4">
        <v>417224</v>
      </c>
      <c r="K9411" s="3" t="s">
        <v>1447</v>
      </c>
      <c r="L9411" s="4">
        <v>0.45301006807857369</v>
      </c>
    </row>
    <row r="9412" spans="2:12" x14ac:dyDescent="0.3">
      <c r="B9412" s="3" t="s">
        <v>355</v>
      </c>
      <c r="C9412" s="4">
        <v>2020</v>
      </c>
      <c r="D9412" s="3" t="s">
        <v>1449</v>
      </c>
      <c r="E9412" s="4">
        <v>8630778</v>
      </c>
      <c r="F9412" s="4">
        <v>3613809</v>
      </c>
      <c r="G9412" s="4">
        <v>5016969</v>
      </c>
      <c r="H9412" s="4">
        <v>1412271</v>
      </c>
      <c r="I9412" s="4">
        <v>9465085</v>
      </c>
      <c r="J9412" s="4">
        <v>591568</v>
      </c>
      <c r="K9412" s="3" t="s">
        <v>1460</v>
      </c>
      <c r="L9412" s="4">
        <v>0.41871184729812305</v>
      </c>
    </row>
    <row r="9413" spans="2:12" x14ac:dyDescent="0.3">
      <c r="B9413" s="3" t="s">
        <v>355</v>
      </c>
      <c r="C9413" s="4">
        <v>2020</v>
      </c>
      <c r="D9413" s="3" t="s">
        <v>1450</v>
      </c>
      <c r="E9413" s="4">
        <v>10146365</v>
      </c>
      <c r="F9413" s="4"/>
      <c r="G9413" s="4">
        <v>10146365</v>
      </c>
      <c r="H9413" s="4">
        <v>63971</v>
      </c>
      <c r="I9413" s="4">
        <v>10146365</v>
      </c>
      <c r="J9413" s="4"/>
      <c r="K9413" s="3" t="s">
        <v>1451</v>
      </c>
      <c r="L9413" s="4"/>
    </row>
    <row r="9414" spans="2:12" x14ac:dyDescent="0.3">
      <c r="B9414" s="3" t="s">
        <v>355</v>
      </c>
      <c r="C9414" s="4">
        <v>2020</v>
      </c>
      <c r="D9414" s="3" t="s">
        <v>1452</v>
      </c>
      <c r="E9414" s="4">
        <v>0</v>
      </c>
      <c r="F9414" s="4">
        <v>0</v>
      </c>
      <c r="G9414" s="4">
        <v>0</v>
      </c>
      <c r="H9414" s="4">
        <v>0</v>
      </c>
      <c r="I9414" s="4">
        <v>0</v>
      </c>
      <c r="J9414" s="4">
        <v>0</v>
      </c>
      <c r="K9414" s="3" t="s">
        <v>1451</v>
      </c>
      <c r="L9414" s="4"/>
    </row>
    <row r="9415" spans="2:12" x14ac:dyDescent="0.3">
      <c r="B9415" s="3" t="s">
        <v>355</v>
      </c>
      <c r="C9415" s="4">
        <v>2020</v>
      </c>
      <c r="D9415" s="3" t="s">
        <v>1453</v>
      </c>
      <c r="E9415" s="4">
        <v>2759179</v>
      </c>
      <c r="F9415" s="4">
        <v>1718901</v>
      </c>
      <c r="G9415" s="4">
        <v>1040278</v>
      </c>
      <c r="H9415" s="4">
        <v>159929</v>
      </c>
      <c r="I9415" s="4">
        <v>3220933</v>
      </c>
      <c r="J9415" s="4">
        <v>292812</v>
      </c>
      <c r="K9415" s="3" t="s">
        <v>1451</v>
      </c>
      <c r="L9415" s="4">
        <v>0.62297553003991402</v>
      </c>
    </row>
    <row r="9416" spans="2:12" x14ac:dyDescent="0.3">
      <c r="B9416" s="3" t="s">
        <v>355</v>
      </c>
      <c r="C9416" s="4">
        <v>2020</v>
      </c>
      <c r="D9416" s="3" t="s">
        <v>1454</v>
      </c>
      <c r="E9416" s="4">
        <v>5116584</v>
      </c>
      <c r="F9416" s="4">
        <v>3008306</v>
      </c>
      <c r="G9416" s="4">
        <v>2108278</v>
      </c>
      <c r="H9416" s="4">
        <v>100552</v>
      </c>
      <c r="I9416" s="4">
        <v>6427962</v>
      </c>
      <c r="J9416" s="4">
        <v>321398</v>
      </c>
      <c r="K9416" s="3" t="s">
        <v>1447</v>
      </c>
      <c r="L9416" s="4">
        <v>0.58795203987660516</v>
      </c>
    </row>
    <row r="9417" spans="2:12" x14ac:dyDescent="0.3">
      <c r="B9417" s="3" t="s">
        <v>355</v>
      </c>
      <c r="C9417" s="4">
        <v>2020</v>
      </c>
      <c r="D9417" s="3" t="s">
        <v>1455</v>
      </c>
      <c r="E9417" s="4">
        <v>17828570</v>
      </c>
      <c r="F9417" s="4">
        <v>9109413</v>
      </c>
      <c r="G9417" s="4">
        <v>8719157</v>
      </c>
      <c r="H9417" s="4">
        <v>1926918</v>
      </c>
      <c r="I9417" s="4">
        <v>26281764</v>
      </c>
      <c r="J9417" s="4">
        <v>525635</v>
      </c>
      <c r="K9417" s="3" t="s">
        <v>1447</v>
      </c>
      <c r="L9417" s="4">
        <v>0.51094468036415708</v>
      </c>
    </row>
    <row r="9418" spans="2:12" x14ac:dyDescent="0.3">
      <c r="B9418" s="3" t="s">
        <v>355</v>
      </c>
      <c r="C9418" s="4">
        <v>2020</v>
      </c>
      <c r="D9418" s="3" t="s">
        <v>1456</v>
      </c>
      <c r="E9418" s="4">
        <v>55940003</v>
      </c>
      <c r="F9418" s="4">
        <v>30694266</v>
      </c>
      <c r="G9418" s="4">
        <v>25245737</v>
      </c>
      <c r="H9418" s="4">
        <v>2442990</v>
      </c>
      <c r="I9418" s="4">
        <v>74370514</v>
      </c>
      <c r="J9418" s="4">
        <v>1697320</v>
      </c>
      <c r="K9418" s="3" t="s">
        <v>1447</v>
      </c>
      <c r="L9418" s="4">
        <v>0.5486997560582898</v>
      </c>
    </row>
    <row r="9419" spans="2:12" x14ac:dyDescent="0.3">
      <c r="B9419" s="3" t="s">
        <v>355</v>
      </c>
      <c r="C9419" s="4">
        <v>2020</v>
      </c>
      <c r="D9419" s="3" t="s">
        <v>1457</v>
      </c>
      <c r="E9419" s="4">
        <v>18341557</v>
      </c>
      <c r="F9419" s="4">
        <v>8547368</v>
      </c>
      <c r="G9419" s="4">
        <v>9794189</v>
      </c>
      <c r="H9419" s="4">
        <v>924888</v>
      </c>
      <c r="I9419" s="4">
        <v>27012369</v>
      </c>
      <c r="J9419" s="4">
        <v>540247</v>
      </c>
      <c r="K9419" s="3" t="s">
        <v>1447</v>
      </c>
      <c r="L9419" s="4">
        <v>0.46601103712187575</v>
      </c>
    </row>
    <row r="9420" spans="2:12" x14ac:dyDescent="0.3">
      <c r="B9420" s="3" t="s">
        <v>355</v>
      </c>
      <c r="C9420" s="4">
        <v>2020</v>
      </c>
      <c r="D9420" s="3" t="s">
        <v>1458</v>
      </c>
      <c r="E9420" s="4">
        <v>1993181</v>
      </c>
      <c r="F9420" s="4"/>
      <c r="G9420" s="4">
        <v>1993181</v>
      </c>
      <c r="H9420" s="4">
        <v>-3811030</v>
      </c>
      <c r="I9420" s="4">
        <v>1993181</v>
      </c>
      <c r="J9420" s="4"/>
      <c r="K9420" s="3" t="s">
        <v>1451</v>
      </c>
      <c r="L9420" s="4"/>
    </row>
    <row r="9421" spans="2:12" x14ac:dyDescent="0.3">
      <c r="B9421" s="3" t="s">
        <v>355</v>
      </c>
      <c r="C9421" s="4">
        <v>2021</v>
      </c>
      <c r="D9421" s="3" t="s">
        <v>1446</v>
      </c>
      <c r="E9421" s="4">
        <v>32943463</v>
      </c>
      <c r="F9421" s="4">
        <v>16816348</v>
      </c>
      <c r="G9421" s="4">
        <v>16127115</v>
      </c>
      <c r="H9421" s="4">
        <v>0</v>
      </c>
      <c r="I9421" s="4">
        <v>43751036</v>
      </c>
      <c r="J9421" s="4">
        <v>1508656</v>
      </c>
      <c r="K9421" s="3" t="s">
        <v>1447</v>
      </c>
      <c r="L9421" s="4">
        <v>0.51046084620794119</v>
      </c>
    </row>
    <row r="9422" spans="2:12" x14ac:dyDescent="0.3">
      <c r="B9422" s="3" t="s">
        <v>355</v>
      </c>
      <c r="C9422" s="4">
        <v>2021</v>
      </c>
      <c r="D9422" s="3" t="s">
        <v>1448</v>
      </c>
      <c r="E9422" s="4">
        <v>14647958</v>
      </c>
      <c r="F9422" s="4">
        <v>6801411</v>
      </c>
      <c r="G9422" s="4">
        <v>7846547</v>
      </c>
      <c r="H9422" s="4">
        <v>233723</v>
      </c>
      <c r="I9422" s="4">
        <v>21224031</v>
      </c>
      <c r="J9422" s="4">
        <v>424481</v>
      </c>
      <c r="K9422" s="3" t="s">
        <v>1447</v>
      </c>
      <c r="L9422" s="4">
        <v>0.46432485674795082</v>
      </c>
    </row>
    <row r="9423" spans="2:12" x14ac:dyDescent="0.3">
      <c r="B9423" s="3" t="s">
        <v>355</v>
      </c>
      <c r="C9423" s="4">
        <v>2021</v>
      </c>
      <c r="D9423" s="3" t="s">
        <v>1449</v>
      </c>
      <c r="E9423" s="4">
        <v>8741463</v>
      </c>
      <c r="F9423" s="4">
        <v>3763907</v>
      </c>
      <c r="G9423" s="4">
        <v>4977556</v>
      </c>
      <c r="H9423" s="4">
        <v>415115</v>
      </c>
      <c r="I9423" s="4">
        <v>10152567</v>
      </c>
      <c r="J9423" s="4">
        <v>676838</v>
      </c>
      <c r="K9423" s="3" t="s">
        <v>1460</v>
      </c>
      <c r="L9423" s="4">
        <v>0.43058089933000915</v>
      </c>
    </row>
    <row r="9424" spans="2:12" x14ac:dyDescent="0.3">
      <c r="B9424" s="3" t="s">
        <v>355</v>
      </c>
      <c r="C9424" s="4">
        <v>2021</v>
      </c>
      <c r="D9424" s="3" t="s">
        <v>1450</v>
      </c>
      <c r="E9424" s="4">
        <v>10754952</v>
      </c>
      <c r="F9424" s="4"/>
      <c r="G9424" s="4">
        <v>10754952</v>
      </c>
      <c r="H9424" s="4">
        <v>608587</v>
      </c>
      <c r="I9424" s="4">
        <v>10754952</v>
      </c>
      <c r="J9424" s="4"/>
      <c r="K9424" s="3" t="s">
        <v>1451</v>
      </c>
      <c r="L9424" s="4"/>
    </row>
    <row r="9425" spans="2:12" x14ac:dyDescent="0.3">
      <c r="B9425" s="3" t="s">
        <v>355</v>
      </c>
      <c r="C9425" s="4">
        <v>2021</v>
      </c>
      <c r="D9425" s="3" t="s">
        <v>1452</v>
      </c>
      <c r="E9425" s="4">
        <v>0</v>
      </c>
      <c r="F9425" s="4">
        <v>0</v>
      </c>
      <c r="G9425" s="4">
        <v>0</v>
      </c>
      <c r="H9425" s="4">
        <v>0</v>
      </c>
      <c r="I9425" s="4">
        <v>0</v>
      </c>
      <c r="J9425" s="4">
        <v>0</v>
      </c>
      <c r="K9425" s="3" t="s">
        <v>1451</v>
      </c>
      <c r="L9425" s="4"/>
    </row>
    <row r="9426" spans="2:12" x14ac:dyDescent="0.3">
      <c r="B9426" s="3" t="s">
        <v>355</v>
      </c>
      <c r="C9426" s="4">
        <v>2021</v>
      </c>
      <c r="D9426" s="3" t="s">
        <v>1453</v>
      </c>
      <c r="E9426" s="4">
        <v>2361105</v>
      </c>
      <c r="F9426" s="4">
        <v>1310855</v>
      </c>
      <c r="G9426" s="4">
        <v>1050250</v>
      </c>
      <c r="H9426" s="4">
        <v>181862</v>
      </c>
      <c r="I9426" s="4">
        <v>2729080</v>
      </c>
      <c r="J9426" s="4">
        <v>227423</v>
      </c>
      <c r="K9426" s="3" t="s">
        <v>1451</v>
      </c>
      <c r="L9426" s="4">
        <v>0.55518708401362926</v>
      </c>
    </row>
    <row r="9427" spans="2:12" x14ac:dyDescent="0.3">
      <c r="B9427" s="3" t="s">
        <v>355</v>
      </c>
      <c r="C9427" s="4">
        <v>2021</v>
      </c>
      <c r="D9427" s="3" t="s">
        <v>1454</v>
      </c>
      <c r="E9427" s="4">
        <v>5518031</v>
      </c>
      <c r="F9427" s="4">
        <v>3204798</v>
      </c>
      <c r="G9427" s="4">
        <v>2313233</v>
      </c>
      <c r="H9427" s="4">
        <v>401447</v>
      </c>
      <c r="I9427" s="4">
        <v>6931740</v>
      </c>
      <c r="J9427" s="4">
        <v>346587</v>
      </c>
      <c r="K9427" s="3" t="s">
        <v>1447</v>
      </c>
      <c r="L9427" s="4">
        <v>0.58078651605980469</v>
      </c>
    </row>
    <row r="9428" spans="2:12" x14ac:dyDescent="0.3">
      <c r="B9428" s="3" t="s">
        <v>355</v>
      </c>
      <c r="C9428" s="4">
        <v>2021</v>
      </c>
      <c r="D9428" s="3" t="s">
        <v>1455</v>
      </c>
      <c r="E9428" s="4">
        <v>17855026</v>
      </c>
      <c r="F9428" s="4">
        <v>9475920</v>
      </c>
      <c r="G9428" s="4">
        <v>8379106</v>
      </c>
      <c r="H9428" s="4">
        <v>47613</v>
      </c>
      <c r="I9428" s="4">
        <v>26688672</v>
      </c>
      <c r="J9428" s="4">
        <v>558541</v>
      </c>
      <c r="K9428" s="3" t="s">
        <v>1447</v>
      </c>
      <c r="L9428" s="4">
        <v>0.53071443301174692</v>
      </c>
    </row>
    <row r="9429" spans="2:12" x14ac:dyDescent="0.3">
      <c r="B9429" s="3" t="s">
        <v>355</v>
      </c>
      <c r="C9429" s="4">
        <v>2021</v>
      </c>
      <c r="D9429" s="3" t="s">
        <v>1456</v>
      </c>
      <c r="E9429" s="4">
        <v>57451897</v>
      </c>
      <c r="F9429" s="4">
        <v>31995937</v>
      </c>
      <c r="G9429" s="4">
        <v>25455960</v>
      </c>
      <c r="H9429" s="4">
        <v>1572963</v>
      </c>
      <c r="I9429" s="4">
        <v>76920781</v>
      </c>
      <c r="J9429" s="4">
        <v>1757100</v>
      </c>
      <c r="K9429" s="3" t="s">
        <v>1447</v>
      </c>
      <c r="L9429" s="4">
        <v>0.55691698047846883</v>
      </c>
    </row>
    <row r="9430" spans="2:12" x14ac:dyDescent="0.3">
      <c r="B9430" s="3" t="s">
        <v>355</v>
      </c>
      <c r="C9430" s="4">
        <v>2021</v>
      </c>
      <c r="D9430" s="3" t="s">
        <v>1457</v>
      </c>
      <c r="E9430" s="4">
        <v>18429047</v>
      </c>
      <c r="F9430" s="4">
        <v>8689560</v>
      </c>
      <c r="G9430" s="4">
        <v>9739487</v>
      </c>
      <c r="H9430" s="4">
        <v>321261</v>
      </c>
      <c r="I9430" s="4">
        <v>27297587</v>
      </c>
      <c r="J9430" s="4">
        <v>552518</v>
      </c>
      <c r="K9430" s="3" t="s">
        <v>1447</v>
      </c>
      <c r="L9430" s="4">
        <v>0.47151434363372124</v>
      </c>
    </row>
    <row r="9431" spans="2:12" x14ac:dyDescent="0.3">
      <c r="B9431" s="3" t="s">
        <v>355</v>
      </c>
      <c r="C9431" s="4">
        <v>2021</v>
      </c>
      <c r="D9431" s="3" t="s">
        <v>1458</v>
      </c>
      <c r="E9431" s="4">
        <v>1109988</v>
      </c>
      <c r="F9431" s="4"/>
      <c r="G9431" s="4">
        <v>1109988</v>
      </c>
      <c r="H9431" s="4">
        <v>-883193</v>
      </c>
      <c r="I9431" s="4">
        <v>1109988</v>
      </c>
      <c r="J9431" s="4"/>
      <c r="K9431" s="3" t="s">
        <v>1451</v>
      </c>
      <c r="L9431" s="4"/>
    </row>
    <row r="9432" spans="2:12" x14ac:dyDescent="0.3">
      <c r="B9432" s="3" t="s">
        <v>355</v>
      </c>
      <c r="C9432" s="4">
        <v>2022</v>
      </c>
      <c r="D9432" s="3" t="s">
        <v>1446</v>
      </c>
      <c r="E9432" s="4">
        <v>33241306</v>
      </c>
      <c r="F9432" s="4">
        <v>17894791</v>
      </c>
      <c r="G9432" s="4">
        <v>15346515</v>
      </c>
      <c r="H9432" s="4">
        <v>297844</v>
      </c>
      <c r="I9432" s="4">
        <v>63919595</v>
      </c>
      <c r="J9432" s="4">
        <v>1997487</v>
      </c>
      <c r="K9432" s="3" t="s">
        <v>1447</v>
      </c>
      <c r="L9432" s="4">
        <v>0.53832996212603679</v>
      </c>
    </row>
    <row r="9433" spans="2:12" x14ac:dyDescent="0.3">
      <c r="B9433" s="3" t="s">
        <v>355</v>
      </c>
      <c r="C9433" s="4">
        <v>2022</v>
      </c>
      <c r="D9433" s="3" t="s">
        <v>1448</v>
      </c>
      <c r="E9433" s="4">
        <v>14947299</v>
      </c>
      <c r="F9433" s="4">
        <v>7092360</v>
      </c>
      <c r="G9433" s="4">
        <v>7854939</v>
      </c>
      <c r="H9433" s="4">
        <v>306817</v>
      </c>
      <c r="I9433" s="4">
        <v>30911146</v>
      </c>
      <c r="J9433" s="4">
        <v>441589</v>
      </c>
      <c r="K9433" s="3" t="s">
        <v>1447</v>
      </c>
      <c r="L9433" s="4">
        <v>0.47449107694975529</v>
      </c>
    </row>
    <row r="9434" spans="2:12" x14ac:dyDescent="0.3">
      <c r="B9434" s="3" t="s">
        <v>355</v>
      </c>
      <c r="C9434" s="4">
        <v>2022</v>
      </c>
      <c r="D9434" s="3" t="s">
        <v>1449</v>
      </c>
      <c r="E9434" s="4">
        <v>8852991</v>
      </c>
      <c r="F9434" s="4">
        <v>3898473</v>
      </c>
      <c r="G9434" s="4">
        <v>4954518</v>
      </c>
      <c r="H9434" s="4">
        <v>475536</v>
      </c>
      <c r="I9434" s="4">
        <v>10312937</v>
      </c>
      <c r="J9434" s="4">
        <v>687529</v>
      </c>
      <c r="K9434" s="3" t="s">
        <v>1460</v>
      </c>
      <c r="L9434" s="4">
        <v>0.44035659812598926</v>
      </c>
    </row>
    <row r="9435" spans="2:12" x14ac:dyDescent="0.3">
      <c r="B9435" s="3" t="s">
        <v>355</v>
      </c>
      <c r="C9435" s="4">
        <v>2022</v>
      </c>
      <c r="D9435" s="3" t="s">
        <v>1450</v>
      </c>
      <c r="E9435" s="4">
        <v>10754952</v>
      </c>
      <c r="F9435" s="4"/>
      <c r="G9435" s="4">
        <v>10754952</v>
      </c>
      <c r="H9435" s="4">
        <v>0</v>
      </c>
      <c r="I9435" s="4">
        <v>10754952</v>
      </c>
      <c r="J9435" s="4"/>
      <c r="K9435" s="3" t="s">
        <v>1451</v>
      </c>
      <c r="L9435" s="4"/>
    </row>
    <row r="9436" spans="2:12" x14ac:dyDescent="0.3">
      <c r="B9436" s="3" t="s">
        <v>355</v>
      </c>
      <c r="C9436" s="4">
        <v>2022</v>
      </c>
      <c r="D9436" s="3" t="s">
        <v>1452</v>
      </c>
      <c r="E9436" s="4">
        <v>0</v>
      </c>
      <c r="F9436" s="4">
        <v>0</v>
      </c>
      <c r="G9436" s="4">
        <v>0</v>
      </c>
      <c r="H9436" s="4">
        <v>0</v>
      </c>
      <c r="I9436" s="4">
        <v>0</v>
      </c>
      <c r="J9436" s="4">
        <v>0</v>
      </c>
      <c r="K9436" s="3" t="s">
        <v>1451</v>
      </c>
      <c r="L9436" s="4"/>
    </row>
    <row r="9437" spans="2:12" x14ac:dyDescent="0.3">
      <c r="B9437" s="3" t="s">
        <v>355</v>
      </c>
      <c r="C9437" s="4">
        <v>2022</v>
      </c>
      <c r="D9437" s="3" t="s">
        <v>1453</v>
      </c>
      <c r="E9437" s="4">
        <v>2560335</v>
      </c>
      <c r="F9437" s="4">
        <v>1438998</v>
      </c>
      <c r="G9437" s="4">
        <v>1121337</v>
      </c>
      <c r="H9437" s="4">
        <v>235329</v>
      </c>
      <c r="I9437" s="4">
        <v>2968311</v>
      </c>
      <c r="J9437" s="4">
        <v>228332</v>
      </c>
      <c r="K9437" s="3" t="s">
        <v>1451</v>
      </c>
      <c r="L9437" s="4">
        <v>0.56203504619512679</v>
      </c>
    </row>
    <row r="9438" spans="2:12" x14ac:dyDescent="0.3">
      <c r="B9438" s="3" t="s">
        <v>355</v>
      </c>
      <c r="C9438" s="4">
        <v>2022</v>
      </c>
      <c r="D9438" s="3" t="s">
        <v>1454</v>
      </c>
      <c r="E9438" s="4">
        <v>5883359</v>
      </c>
      <c r="F9438" s="4">
        <v>3408556</v>
      </c>
      <c r="G9438" s="4">
        <v>2474803</v>
      </c>
      <c r="H9438" s="4">
        <v>365328</v>
      </c>
      <c r="I9438" s="4">
        <v>8108861</v>
      </c>
      <c r="J9438" s="4">
        <v>405443</v>
      </c>
      <c r="K9438" s="3" t="s">
        <v>1447</v>
      </c>
      <c r="L9438" s="4">
        <v>0.57935543284032132</v>
      </c>
    </row>
    <row r="9439" spans="2:12" x14ac:dyDescent="0.3">
      <c r="B9439" s="3" t="s">
        <v>355</v>
      </c>
      <c r="C9439" s="4">
        <v>2022</v>
      </c>
      <c r="D9439" s="3" t="s">
        <v>1455</v>
      </c>
      <c r="E9439" s="4">
        <v>17908534</v>
      </c>
      <c r="F9439" s="4">
        <v>9823722</v>
      </c>
      <c r="G9439" s="4">
        <v>8084812</v>
      </c>
      <c r="H9439" s="4">
        <v>94217</v>
      </c>
      <c r="I9439" s="4">
        <v>52685618</v>
      </c>
      <c r="J9439" s="4">
        <v>752651</v>
      </c>
      <c r="K9439" s="3" t="s">
        <v>1447</v>
      </c>
      <c r="L9439" s="4">
        <v>0.54854975845594056</v>
      </c>
    </row>
    <row r="9440" spans="2:12" x14ac:dyDescent="0.3">
      <c r="B9440" s="3" t="s">
        <v>355</v>
      </c>
      <c r="C9440" s="4">
        <v>2022</v>
      </c>
      <c r="D9440" s="3" t="s">
        <v>1456</v>
      </c>
      <c r="E9440" s="4">
        <v>58151660</v>
      </c>
      <c r="F9440" s="4">
        <v>32687096</v>
      </c>
      <c r="G9440" s="4">
        <v>25464564</v>
      </c>
      <c r="H9440" s="4">
        <v>1462893</v>
      </c>
      <c r="I9440" s="4">
        <v>103031671</v>
      </c>
      <c r="J9440" s="4">
        <v>1717862</v>
      </c>
      <c r="K9440" s="3" t="s">
        <v>1447</v>
      </c>
      <c r="L9440" s="4">
        <v>0.56210082394896377</v>
      </c>
    </row>
    <row r="9441" spans="2:12" x14ac:dyDescent="0.3">
      <c r="B9441" s="3" t="s">
        <v>355</v>
      </c>
      <c r="C9441" s="4">
        <v>2022</v>
      </c>
      <c r="D9441" s="3" t="s">
        <v>1457</v>
      </c>
      <c r="E9441" s="4">
        <v>18676887</v>
      </c>
      <c r="F9441" s="4">
        <v>9013628</v>
      </c>
      <c r="G9441" s="4">
        <v>9663259</v>
      </c>
      <c r="H9441" s="4">
        <v>266206</v>
      </c>
      <c r="I9441" s="4">
        <v>55804244</v>
      </c>
      <c r="J9441" s="4">
        <v>804667</v>
      </c>
      <c r="K9441" s="3" t="s">
        <v>1447</v>
      </c>
      <c r="L9441" s="4">
        <v>0.48260869169471338</v>
      </c>
    </row>
    <row r="9442" spans="2:12" x14ac:dyDescent="0.3">
      <c r="B9442" s="3" t="s">
        <v>355</v>
      </c>
      <c r="C9442" s="4">
        <v>2022</v>
      </c>
      <c r="D9442" s="3" t="s">
        <v>1458</v>
      </c>
      <c r="E9442" s="4">
        <v>2326325</v>
      </c>
      <c r="F9442" s="4"/>
      <c r="G9442" s="4">
        <v>2326325</v>
      </c>
      <c r="H9442" s="4">
        <v>1216337</v>
      </c>
      <c r="I9442" s="4">
        <v>2326325</v>
      </c>
      <c r="J9442" s="4"/>
      <c r="K9442" s="3" t="s">
        <v>1451</v>
      </c>
      <c r="L9442" s="4"/>
    </row>
    <row r="9443" spans="2:12" x14ac:dyDescent="0.3">
      <c r="B9443" s="3" t="s">
        <v>355</v>
      </c>
      <c r="C9443" s="4">
        <v>2023</v>
      </c>
      <c r="D9443" s="3" t="s">
        <v>1446</v>
      </c>
      <c r="E9443" s="4">
        <v>37141308</v>
      </c>
      <c r="F9443" s="4">
        <v>19088061</v>
      </c>
      <c r="G9443" s="4">
        <v>18053247</v>
      </c>
      <c r="H9443" s="4">
        <v>963515</v>
      </c>
      <c r="I9443" s="4">
        <v>67377326</v>
      </c>
      <c r="J9443" s="4">
        <v>2105541</v>
      </c>
      <c r="K9443" s="3" t="s">
        <v>1447</v>
      </c>
      <c r="L9443" s="4">
        <v>0.51393076948178562</v>
      </c>
    </row>
    <row r="9444" spans="2:12" x14ac:dyDescent="0.3">
      <c r="B9444" s="3" t="s">
        <v>355</v>
      </c>
      <c r="C9444" s="4">
        <v>2023</v>
      </c>
      <c r="D9444" s="3" t="s">
        <v>1448</v>
      </c>
      <c r="E9444" s="4">
        <v>15004009</v>
      </c>
      <c r="F9444" s="4">
        <v>7388131</v>
      </c>
      <c r="G9444" s="4">
        <v>7615878</v>
      </c>
      <c r="H9444" s="4">
        <v>56710</v>
      </c>
      <c r="I9444" s="4">
        <v>32174045</v>
      </c>
      <c r="J9444" s="4">
        <v>459629</v>
      </c>
      <c r="K9444" s="3" t="s">
        <v>1447</v>
      </c>
      <c r="L9444" s="4">
        <v>0.49241046176391923</v>
      </c>
    </row>
    <row r="9445" spans="2:12" x14ac:dyDescent="0.3">
      <c r="B9445" s="3" t="s">
        <v>355</v>
      </c>
      <c r="C9445" s="4">
        <v>2023</v>
      </c>
      <c r="D9445" s="3" t="s">
        <v>1449</v>
      </c>
      <c r="E9445" s="4">
        <v>9438554</v>
      </c>
      <c r="F9445" s="4">
        <v>3480545</v>
      </c>
      <c r="G9445" s="4">
        <v>5958009</v>
      </c>
      <c r="H9445" s="4">
        <v>1575662</v>
      </c>
      <c r="I9445" s="4">
        <v>11304527</v>
      </c>
      <c r="J9445" s="4">
        <v>753635</v>
      </c>
      <c r="K9445" s="3" t="s">
        <v>1460</v>
      </c>
      <c r="L9445" s="4">
        <v>0.36875828649176556</v>
      </c>
    </row>
    <row r="9446" spans="2:12" x14ac:dyDescent="0.3">
      <c r="B9446" s="3" t="s">
        <v>355</v>
      </c>
      <c r="C9446" s="4">
        <v>2023</v>
      </c>
      <c r="D9446" s="3" t="s">
        <v>1450</v>
      </c>
      <c r="E9446" s="4">
        <v>10954320</v>
      </c>
      <c r="F9446" s="4"/>
      <c r="G9446" s="4">
        <v>10954320</v>
      </c>
      <c r="H9446" s="4">
        <v>199368</v>
      </c>
      <c r="I9446" s="4">
        <v>10954320</v>
      </c>
      <c r="J9446" s="4"/>
      <c r="K9446" s="3" t="s">
        <v>1451</v>
      </c>
      <c r="L9446" s="4"/>
    </row>
    <row r="9447" spans="2:12" x14ac:dyDescent="0.3">
      <c r="B9447" s="3" t="s">
        <v>355</v>
      </c>
      <c r="C9447" s="4">
        <v>2023</v>
      </c>
      <c r="D9447" s="3" t="s">
        <v>1452</v>
      </c>
      <c r="E9447" s="4">
        <v>0</v>
      </c>
      <c r="F9447" s="4">
        <v>0</v>
      </c>
      <c r="G9447" s="4">
        <v>0</v>
      </c>
      <c r="H9447" s="4">
        <v>0</v>
      </c>
      <c r="I9447" s="4">
        <v>0</v>
      </c>
      <c r="J9447" s="4">
        <v>0</v>
      </c>
      <c r="K9447" s="3" t="s">
        <v>1451</v>
      </c>
      <c r="L9447" s="4"/>
    </row>
    <row r="9448" spans="2:12" x14ac:dyDescent="0.3">
      <c r="B9448" s="3" t="s">
        <v>355</v>
      </c>
      <c r="C9448" s="4">
        <v>2023</v>
      </c>
      <c r="D9448" s="3" t="s">
        <v>1453</v>
      </c>
      <c r="E9448" s="4">
        <v>2572305</v>
      </c>
      <c r="F9448" s="4">
        <v>1426721</v>
      </c>
      <c r="G9448" s="4">
        <v>1145584</v>
      </c>
      <c r="H9448" s="4">
        <v>204915</v>
      </c>
      <c r="I9448" s="4">
        <v>2937252</v>
      </c>
      <c r="J9448" s="4">
        <v>241007</v>
      </c>
      <c r="K9448" s="3" t="s">
        <v>1451</v>
      </c>
      <c r="L9448" s="4">
        <v>0.55464690229191327</v>
      </c>
    </row>
    <row r="9449" spans="2:12" x14ac:dyDescent="0.3">
      <c r="B9449" s="3" t="s">
        <v>355</v>
      </c>
      <c r="C9449" s="4">
        <v>2023</v>
      </c>
      <c r="D9449" s="3" t="s">
        <v>1454</v>
      </c>
      <c r="E9449" s="4">
        <v>7896008</v>
      </c>
      <c r="F9449" s="4">
        <v>3711456</v>
      </c>
      <c r="G9449" s="4">
        <v>4184552</v>
      </c>
      <c r="H9449" s="4">
        <v>2012649</v>
      </c>
      <c r="I9449" s="4">
        <v>10437927</v>
      </c>
      <c r="J9449" s="4">
        <v>521896</v>
      </c>
      <c r="K9449" s="3" t="s">
        <v>1447</v>
      </c>
      <c r="L9449" s="4">
        <v>0.47004207695838202</v>
      </c>
    </row>
    <row r="9450" spans="2:12" x14ac:dyDescent="0.3">
      <c r="B9450" s="3" t="s">
        <v>355</v>
      </c>
      <c r="C9450" s="4">
        <v>2023</v>
      </c>
      <c r="D9450" s="3" t="s">
        <v>1455</v>
      </c>
      <c r="E9450" s="4">
        <v>18072070</v>
      </c>
      <c r="F9450" s="4">
        <v>10220585</v>
      </c>
      <c r="G9450" s="4">
        <v>7851485</v>
      </c>
      <c r="H9450" s="4">
        <v>163536</v>
      </c>
      <c r="I9450" s="4">
        <v>54905008</v>
      </c>
      <c r="J9450" s="4">
        <v>835276</v>
      </c>
      <c r="K9450" s="3" t="s">
        <v>1447</v>
      </c>
      <c r="L9450" s="4">
        <v>0.56554589485321827</v>
      </c>
    </row>
    <row r="9451" spans="2:12" x14ac:dyDescent="0.3">
      <c r="B9451" s="3" t="s">
        <v>355</v>
      </c>
      <c r="C9451" s="4">
        <v>2023</v>
      </c>
      <c r="D9451" s="3" t="s">
        <v>1456</v>
      </c>
      <c r="E9451" s="4">
        <v>61546137</v>
      </c>
      <c r="F9451" s="4">
        <v>33826750</v>
      </c>
      <c r="G9451" s="4">
        <v>27719387</v>
      </c>
      <c r="H9451" s="4">
        <v>3588455</v>
      </c>
      <c r="I9451" s="4">
        <v>112676026</v>
      </c>
      <c r="J9451" s="4">
        <v>1827631</v>
      </c>
      <c r="K9451" s="3" t="s">
        <v>1447</v>
      </c>
      <c r="L9451" s="4">
        <v>0.54961613594042469</v>
      </c>
    </row>
    <row r="9452" spans="2:12" x14ac:dyDescent="0.3">
      <c r="B9452" s="3" t="s">
        <v>355</v>
      </c>
      <c r="C9452" s="4">
        <v>2023</v>
      </c>
      <c r="D9452" s="3" t="s">
        <v>1457</v>
      </c>
      <c r="E9452" s="4">
        <v>18746887</v>
      </c>
      <c r="F9452" s="4">
        <v>9356340</v>
      </c>
      <c r="G9452" s="4">
        <v>9390547</v>
      </c>
      <c r="H9452" s="4">
        <v>70000</v>
      </c>
      <c r="I9452" s="4">
        <v>58051791</v>
      </c>
      <c r="J9452" s="4">
        <v>837066</v>
      </c>
      <c r="K9452" s="3" t="s">
        <v>1447</v>
      </c>
      <c r="L9452" s="4">
        <v>0.49908766186087322</v>
      </c>
    </row>
    <row r="9453" spans="2:12" x14ac:dyDescent="0.3">
      <c r="B9453" s="3" t="s">
        <v>355</v>
      </c>
      <c r="C9453" s="4">
        <v>2023</v>
      </c>
      <c r="D9453" s="3" t="s">
        <v>1458</v>
      </c>
      <c r="E9453" s="4">
        <v>5695071</v>
      </c>
      <c r="F9453" s="4"/>
      <c r="G9453" s="4">
        <v>5695071</v>
      </c>
      <c r="H9453" s="4">
        <v>3368746</v>
      </c>
      <c r="I9453" s="4">
        <v>5695071</v>
      </c>
      <c r="J9453" s="4"/>
      <c r="K9453" s="3" t="s">
        <v>1451</v>
      </c>
      <c r="L9453" s="4"/>
    </row>
    <row r="9454" spans="2:12" x14ac:dyDescent="0.3">
      <c r="B9454" s="3" t="s">
        <v>355</v>
      </c>
      <c r="C9454" s="4">
        <v>2024</v>
      </c>
      <c r="D9454" s="3" t="s">
        <v>1446</v>
      </c>
      <c r="E9454" s="4">
        <v>37680234</v>
      </c>
      <c r="F9454" s="4">
        <v>20308606</v>
      </c>
      <c r="G9454" s="4">
        <v>17371628</v>
      </c>
      <c r="H9454" s="4">
        <v>468450</v>
      </c>
      <c r="I9454" s="4">
        <v>69475527</v>
      </c>
      <c r="J9454" s="4">
        <v>2171110</v>
      </c>
      <c r="K9454" s="3" t="s">
        <v>1459</v>
      </c>
      <c r="L9454" s="4">
        <v>0.53897239597822033</v>
      </c>
    </row>
    <row r="9455" spans="2:12" x14ac:dyDescent="0.3">
      <c r="B9455" s="3" t="s">
        <v>355</v>
      </c>
      <c r="C9455" s="4">
        <v>2024</v>
      </c>
      <c r="D9455" s="3" t="s">
        <v>1448</v>
      </c>
      <c r="E9455" s="4">
        <v>15004009</v>
      </c>
      <c r="F9455" s="4">
        <v>7682119</v>
      </c>
      <c r="G9455" s="4">
        <v>7321890</v>
      </c>
      <c r="H9455" s="4">
        <v>0</v>
      </c>
      <c r="I9455" s="4">
        <v>32952284</v>
      </c>
      <c r="J9455" s="4">
        <v>470747</v>
      </c>
      <c r="K9455" s="3" t="s">
        <v>1459</v>
      </c>
      <c r="L9455" s="4">
        <v>0.51200442495069154</v>
      </c>
    </row>
    <row r="9456" spans="2:12" x14ac:dyDescent="0.3">
      <c r="B9456" s="3" t="s">
        <v>355</v>
      </c>
      <c r="C9456" s="4">
        <v>2024</v>
      </c>
      <c r="D9456" s="3" t="s">
        <v>1449</v>
      </c>
      <c r="E9456" s="4">
        <v>9471067</v>
      </c>
      <c r="F9456" s="4">
        <v>3494415</v>
      </c>
      <c r="G9456" s="4">
        <v>5976652</v>
      </c>
      <c r="H9456" s="4">
        <v>613549</v>
      </c>
      <c r="I9456" s="4">
        <v>11361473</v>
      </c>
      <c r="J9456" s="4">
        <v>757432</v>
      </c>
      <c r="K9456" s="3" t="s">
        <v>1459</v>
      </c>
      <c r="L9456" s="4">
        <v>0.36895684509464455</v>
      </c>
    </row>
    <row r="9457" spans="2:12" x14ac:dyDescent="0.3">
      <c r="B9457" s="3" t="s">
        <v>355</v>
      </c>
      <c r="C9457" s="4">
        <v>2024</v>
      </c>
      <c r="D9457" s="3" t="s">
        <v>1450</v>
      </c>
      <c r="E9457" s="4">
        <v>10524327</v>
      </c>
      <c r="F9457" s="4"/>
      <c r="G9457" s="4">
        <v>10524327</v>
      </c>
      <c r="H9457" s="4">
        <v>0</v>
      </c>
      <c r="I9457" s="4">
        <v>10524327</v>
      </c>
      <c r="J9457" s="4"/>
      <c r="K9457" s="3" t="s">
        <v>1451</v>
      </c>
      <c r="L9457" s="4"/>
    </row>
    <row r="9458" spans="2:12" x14ac:dyDescent="0.3">
      <c r="B9458" s="3" t="s">
        <v>355</v>
      </c>
      <c r="C9458" s="4">
        <v>2024</v>
      </c>
      <c r="D9458" s="3" t="s">
        <v>1452</v>
      </c>
      <c r="E9458" s="4">
        <v>0</v>
      </c>
      <c r="F9458" s="4">
        <v>0</v>
      </c>
      <c r="G9458" s="4">
        <v>0</v>
      </c>
      <c r="H9458" s="4">
        <v>0</v>
      </c>
      <c r="I9458" s="4">
        <v>0</v>
      </c>
      <c r="J9458" s="4">
        <v>0</v>
      </c>
      <c r="K9458" s="3"/>
      <c r="L9458" s="4"/>
    </row>
    <row r="9459" spans="2:12" x14ac:dyDescent="0.3">
      <c r="B9459" s="3" t="s">
        <v>355</v>
      </c>
      <c r="C9459" s="4">
        <v>2024</v>
      </c>
      <c r="D9459" s="3" t="s">
        <v>1453</v>
      </c>
      <c r="E9459" s="4">
        <v>2893412</v>
      </c>
      <c r="F9459" s="4">
        <v>1499068</v>
      </c>
      <c r="G9459" s="4">
        <v>1394344</v>
      </c>
      <c r="H9459" s="4">
        <v>483471</v>
      </c>
      <c r="I9459" s="4">
        <v>3477727</v>
      </c>
      <c r="J9459" s="4">
        <v>248409</v>
      </c>
      <c r="K9459" s="3" t="s">
        <v>1451</v>
      </c>
      <c r="L9459" s="4">
        <v>0.51809697340026239</v>
      </c>
    </row>
    <row r="9460" spans="2:12" x14ac:dyDescent="0.3">
      <c r="B9460" s="3" t="s">
        <v>355</v>
      </c>
      <c r="C9460" s="4">
        <v>2024</v>
      </c>
      <c r="D9460" s="3" t="s">
        <v>1454</v>
      </c>
      <c r="E9460" s="4">
        <v>9817158</v>
      </c>
      <c r="F9460" s="4">
        <v>4071568</v>
      </c>
      <c r="G9460" s="4">
        <v>5745590</v>
      </c>
      <c r="H9460" s="4">
        <v>1966757</v>
      </c>
      <c r="I9460" s="4">
        <v>12543845</v>
      </c>
      <c r="J9460" s="4">
        <v>627192</v>
      </c>
      <c r="K9460" s="3" t="s">
        <v>1459</v>
      </c>
      <c r="L9460" s="4">
        <v>0.41473998890513936</v>
      </c>
    </row>
    <row r="9461" spans="2:12" x14ac:dyDescent="0.3">
      <c r="B9461" s="3" t="s">
        <v>355</v>
      </c>
      <c r="C9461" s="4">
        <v>2024</v>
      </c>
      <c r="D9461" s="3" t="s">
        <v>1455</v>
      </c>
      <c r="E9461" s="4">
        <v>18314643</v>
      </c>
      <c r="F9461" s="4">
        <v>10641013</v>
      </c>
      <c r="G9461" s="4">
        <v>7673630</v>
      </c>
      <c r="H9461" s="4">
        <v>242573</v>
      </c>
      <c r="I9461" s="4">
        <v>56517223</v>
      </c>
      <c r="J9461" s="4">
        <v>875410</v>
      </c>
      <c r="K9461" s="3" t="s">
        <v>1447</v>
      </c>
      <c r="L9461" s="4">
        <v>0.58101121599804051</v>
      </c>
    </row>
    <row r="9462" spans="2:12" x14ac:dyDescent="0.3">
      <c r="B9462" s="3" t="s">
        <v>355</v>
      </c>
      <c r="C9462" s="4">
        <v>2024</v>
      </c>
      <c r="D9462" s="3" t="s">
        <v>1456</v>
      </c>
      <c r="E9462" s="4">
        <v>61546137</v>
      </c>
      <c r="F9462" s="4">
        <v>35152430</v>
      </c>
      <c r="G9462" s="4">
        <v>26393707</v>
      </c>
      <c r="H9462" s="4">
        <v>0</v>
      </c>
      <c r="I9462" s="4">
        <v>112881604</v>
      </c>
      <c r="J9462" s="4">
        <v>1866217</v>
      </c>
      <c r="K9462" s="3" t="s">
        <v>1459</v>
      </c>
      <c r="L9462" s="4">
        <v>0.5711557493852133</v>
      </c>
    </row>
    <row r="9463" spans="2:12" x14ac:dyDescent="0.3">
      <c r="B9463" s="3" t="s">
        <v>355</v>
      </c>
      <c r="C9463" s="4">
        <v>2024</v>
      </c>
      <c r="D9463" s="3" t="s">
        <v>1457</v>
      </c>
      <c r="E9463" s="4">
        <v>18840573</v>
      </c>
      <c r="F9463" s="4">
        <v>9704046</v>
      </c>
      <c r="G9463" s="4">
        <v>9136527</v>
      </c>
      <c r="H9463" s="4">
        <v>209724</v>
      </c>
      <c r="I9463" s="4">
        <v>59503287</v>
      </c>
      <c r="J9463" s="4">
        <v>883244</v>
      </c>
      <c r="K9463" s="3" t="s">
        <v>1459</v>
      </c>
      <c r="L9463" s="4">
        <v>0.51506108651791005</v>
      </c>
    </row>
    <row r="9464" spans="2:12" x14ac:dyDescent="0.3">
      <c r="B9464" s="3" t="s">
        <v>355</v>
      </c>
      <c r="C9464" s="4">
        <v>2024</v>
      </c>
      <c r="D9464" s="3" t="s">
        <v>1458</v>
      </c>
      <c r="E9464" s="4">
        <v>7078023</v>
      </c>
      <c r="F9464" s="4"/>
      <c r="G9464" s="4">
        <v>7078023</v>
      </c>
      <c r="H9464" s="4">
        <v>1382952</v>
      </c>
      <c r="I9464" s="4">
        <v>7078023</v>
      </c>
      <c r="J9464" s="4"/>
      <c r="K9464" s="3" t="s">
        <v>1451</v>
      </c>
      <c r="L9464" s="4"/>
    </row>
    <row r="9465" spans="2:12" x14ac:dyDescent="0.3">
      <c r="B9465" s="3" t="s">
        <v>357</v>
      </c>
      <c r="C9465" s="4">
        <v>2019</v>
      </c>
      <c r="D9465" s="3" t="s">
        <v>1446</v>
      </c>
      <c r="E9465" s="4">
        <v>5942521</v>
      </c>
      <c r="F9465" s="4">
        <v>1636871</v>
      </c>
      <c r="G9465" s="4">
        <v>4305650</v>
      </c>
      <c r="H9465" s="4">
        <v>161709</v>
      </c>
      <c r="I9465" s="4">
        <v>0</v>
      </c>
      <c r="J9465" s="4">
        <v>0</v>
      </c>
      <c r="K9465" s="3" t="s">
        <v>1459</v>
      </c>
      <c r="L9465" s="4">
        <v>0.27545060421326234</v>
      </c>
    </row>
    <row r="9466" spans="2:12" x14ac:dyDescent="0.3">
      <c r="B9466" s="3" t="s">
        <v>357</v>
      </c>
      <c r="C9466" s="4">
        <v>2019</v>
      </c>
      <c r="D9466" s="3" t="s">
        <v>1448</v>
      </c>
      <c r="E9466" s="4">
        <v>0</v>
      </c>
      <c r="F9466" s="4">
        <v>0</v>
      </c>
      <c r="G9466" s="4">
        <v>0</v>
      </c>
      <c r="H9466" s="4">
        <v>0</v>
      </c>
      <c r="I9466" s="4">
        <v>0</v>
      </c>
      <c r="J9466" s="4">
        <v>0</v>
      </c>
      <c r="K9466" s="3" t="s">
        <v>1459</v>
      </c>
      <c r="L9466" s="4"/>
    </row>
    <row r="9467" spans="2:12" x14ac:dyDescent="0.3">
      <c r="B9467" s="3" t="s">
        <v>357</v>
      </c>
      <c r="C9467" s="4">
        <v>2019</v>
      </c>
      <c r="D9467" s="3" t="s">
        <v>1449</v>
      </c>
      <c r="E9467" s="4">
        <v>2495379</v>
      </c>
      <c r="F9467" s="4">
        <v>1300019</v>
      </c>
      <c r="G9467" s="4">
        <v>1195360</v>
      </c>
      <c r="H9467" s="4">
        <v>48331</v>
      </c>
      <c r="I9467" s="4">
        <v>0</v>
      </c>
      <c r="J9467" s="4">
        <v>0</v>
      </c>
      <c r="K9467" s="3" t="s">
        <v>1459</v>
      </c>
      <c r="L9467" s="4">
        <v>0.52097056198677638</v>
      </c>
    </row>
    <row r="9468" spans="2:12" x14ac:dyDescent="0.3">
      <c r="B9468" s="3" t="s">
        <v>357</v>
      </c>
      <c r="C9468" s="4">
        <v>2019</v>
      </c>
      <c r="D9468" s="3" t="s">
        <v>1450</v>
      </c>
      <c r="E9468" s="4">
        <v>3887922</v>
      </c>
      <c r="F9468" s="4"/>
      <c r="G9468" s="4">
        <v>3887922</v>
      </c>
      <c r="H9468" s="4">
        <v>0</v>
      </c>
      <c r="I9468" s="4">
        <v>3887922</v>
      </c>
      <c r="J9468" s="4"/>
      <c r="K9468" s="3" t="s">
        <v>1451</v>
      </c>
      <c r="L9468" s="4"/>
    </row>
    <row r="9469" spans="2:12" x14ac:dyDescent="0.3">
      <c r="B9469" s="3" t="s">
        <v>357</v>
      </c>
      <c r="C9469" s="4">
        <v>2019</v>
      </c>
      <c r="D9469" s="3" t="s">
        <v>1452</v>
      </c>
      <c r="E9469" s="4">
        <v>0</v>
      </c>
      <c r="F9469" s="4">
        <v>0</v>
      </c>
      <c r="G9469" s="4">
        <v>0</v>
      </c>
      <c r="H9469" s="4">
        <v>0</v>
      </c>
      <c r="I9469" s="4">
        <v>0</v>
      </c>
      <c r="J9469" s="4">
        <v>0</v>
      </c>
      <c r="K9469" s="3" t="s">
        <v>1459</v>
      </c>
      <c r="L9469" s="4"/>
    </row>
    <row r="9470" spans="2:12" x14ac:dyDescent="0.3">
      <c r="B9470" s="3" t="s">
        <v>357</v>
      </c>
      <c r="C9470" s="4">
        <v>2019</v>
      </c>
      <c r="D9470" s="3" t="s">
        <v>1453</v>
      </c>
      <c r="E9470" s="4">
        <v>590163</v>
      </c>
      <c r="F9470" s="4">
        <v>367255</v>
      </c>
      <c r="G9470" s="4">
        <v>222908</v>
      </c>
      <c r="H9470" s="4">
        <v>32653</v>
      </c>
      <c r="I9470" s="4">
        <v>0</v>
      </c>
      <c r="J9470" s="4">
        <v>0</v>
      </c>
      <c r="K9470" s="3" t="s">
        <v>1451</v>
      </c>
      <c r="L9470" s="4">
        <v>0.62229417974356238</v>
      </c>
    </row>
    <row r="9471" spans="2:12" x14ac:dyDescent="0.3">
      <c r="B9471" s="3" t="s">
        <v>357</v>
      </c>
      <c r="C9471" s="4">
        <v>2019</v>
      </c>
      <c r="D9471" s="3" t="s">
        <v>1454</v>
      </c>
      <c r="E9471" s="4">
        <v>3155314</v>
      </c>
      <c r="F9471" s="4">
        <v>970565</v>
      </c>
      <c r="G9471" s="4">
        <v>2184749</v>
      </c>
      <c r="H9471" s="4">
        <v>151770</v>
      </c>
      <c r="I9471" s="4">
        <v>0</v>
      </c>
      <c r="J9471" s="4">
        <v>0</v>
      </c>
      <c r="K9471" s="3" t="s">
        <v>1459</v>
      </c>
      <c r="L9471" s="4">
        <v>0.30759696182376778</v>
      </c>
    </row>
    <row r="9472" spans="2:12" x14ac:dyDescent="0.3">
      <c r="B9472" s="3" t="s">
        <v>357</v>
      </c>
      <c r="C9472" s="4">
        <v>2019</v>
      </c>
      <c r="D9472" s="3" t="s">
        <v>1455</v>
      </c>
      <c r="E9472" s="4">
        <v>4693929</v>
      </c>
      <c r="F9472" s="4">
        <v>1672149</v>
      </c>
      <c r="G9472" s="4">
        <v>3021780</v>
      </c>
      <c r="H9472" s="4">
        <v>59267</v>
      </c>
      <c r="I9472" s="4">
        <v>0</v>
      </c>
      <c r="J9472" s="4">
        <v>0</v>
      </c>
      <c r="K9472" s="3" t="s">
        <v>1459</v>
      </c>
      <c r="L9472" s="4">
        <v>0.3562365344682461</v>
      </c>
    </row>
    <row r="9473" spans="2:12" x14ac:dyDescent="0.3">
      <c r="B9473" s="3" t="s">
        <v>357</v>
      </c>
      <c r="C9473" s="4">
        <v>2019</v>
      </c>
      <c r="D9473" s="3" t="s">
        <v>1456</v>
      </c>
      <c r="E9473" s="4">
        <v>8922147</v>
      </c>
      <c r="F9473" s="4">
        <v>3712535</v>
      </c>
      <c r="G9473" s="4">
        <v>5209612</v>
      </c>
      <c r="H9473" s="4">
        <v>218287</v>
      </c>
      <c r="I9473" s="4">
        <v>0</v>
      </c>
      <c r="J9473" s="4">
        <v>0</v>
      </c>
      <c r="K9473" s="3" t="s">
        <v>1459</v>
      </c>
      <c r="L9473" s="4">
        <v>0.41610332131940886</v>
      </c>
    </row>
    <row r="9474" spans="2:12" x14ac:dyDescent="0.3">
      <c r="B9474" s="3" t="s">
        <v>357</v>
      </c>
      <c r="C9474" s="4">
        <v>2019</v>
      </c>
      <c r="D9474" s="3" t="s">
        <v>1457</v>
      </c>
      <c r="E9474" s="4">
        <v>14199449</v>
      </c>
      <c r="F9474" s="4">
        <v>4285539</v>
      </c>
      <c r="G9474" s="4">
        <v>9913910</v>
      </c>
      <c r="H9474" s="4">
        <v>0</v>
      </c>
      <c r="I9474" s="4">
        <v>0</v>
      </c>
      <c r="J9474" s="4">
        <v>0</v>
      </c>
      <c r="K9474" s="3" t="s">
        <v>1459</v>
      </c>
      <c r="L9474" s="4">
        <v>0.30181023221394015</v>
      </c>
    </row>
    <row r="9475" spans="2:12" x14ac:dyDescent="0.3">
      <c r="B9475" s="3" t="s">
        <v>357</v>
      </c>
      <c r="C9475" s="4">
        <v>2019</v>
      </c>
      <c r="D9475" s="3" t="s">
        <v>1458</v>
      </c>
      <c r="E9475" s="4">
        <v>3805174</v>
      </c>
      <c r="F9475" s="4"/>
      <c r="G9475" s="4">
        <v>3805174</v>
      </c>
      <c r="H9475" s="4">
        <v>1973037</v>
      </c>
      <c r="I9475" s="4">
        <v>3805174</v>
      </c>
      <c r="J9475" s="4"/>
      <c r="K9475" s="3" t="s">
        <v>1451</v>
      </c>
      <c r="L9475" s="4"/>
    </row>
    <row r="9476" spans="2:12" x14ac:dyDescent="0.3">
      <c r="B9476" s="3" t="s">
        <v>357</v>
      </c>
      <c r="C9476" s="4">
        <v>2020</v>
      </c>
      <c r="D9476" s="3" t="s">
        <v>1446</v>
      </c>
      <c r="E9476" s="4">
        <v>5780721</v>
      </c>
      <c r="F9476" s="4">
        <v>1741631</v>
      </c>
      <c r="G9476" s="4">
        <v>4039090</v>
      </c>
      <c r="H9476" s="4">
        <v>0</v>
      </c>
      <c r="I9476" s="4">
        <v>0</v>
      </c>
      <c r="J9476" s="4">
        <v>0</v>
      </c>
      <c r="K9476" s="3" t="s">
        <v>1447</v>
      </c>
      <c r="L9476" s="4">
        <v>0.30128266006956572</v>
      </c>
    </row>
    <row r="9477" spans="2:12" x14ac:dyDescent="0.3">
      <c r="B9477" s="3" t="s">
        <v>357</v>
      </c>
      <c r="C9477" s="4">
        <v>2020</v>
      </c>
      <c r="D9477" s="3" t="s">
        <v>1448</v>
      </c>
      <c r="E9477" s="4">
        <v>0</v>
      </c>
      <c r="F9477" s="4">
        <v>0</v>
      </c>
      <c r="G9477" s="4">
        <v>0</v>
      </c>
      <c r="H9477" s="4">
        <v>0</v>
      </c>
      <c r="I9477" s="4">
        <v>0</v>
      </c>
      <c r="J9477" s="4">
        <v>0</v>
      </c>
      <c r="K9477" s="3" t="s">
        <v>1459</v>
      </c>
      <c r="L9477" s="4"/>
    </row>
    <row r="9478" spans="2:12" x14ac:dyDescent="0.3">
      <c r="B9478" s="3" t="s">
        <v>357</v>
      </c>
      <c r="C9478" s="4">
        <v>2020</v>
      </c>
      <c r="D9478" s="3" t="s">
        <v>1449</v>
      </c>
      <c r="E9478" s="4">
        <v>2251947</v>
      </c>
      <c r="F9478" s="4">
        <v>1159148</v>
      </c>
      <c r="G9478" s="4">
        <v>1092799</v>
      </c>
      <c r="H9478" s="4">
        <v>12527</v>
      </c>
      <c r="I9478" s="4">
        <v>0</v>
      </c>
      <c r="J9478" s="4">
        <v>0</v>
      </c>
      <c r="K9478" s="3" t="s">
        <v>1447</v>
      </c>
      <c r="L9478" s="4">
        <v>0.5147314745862136</v>
      </c>
    </row>
    <row r="9479" spans="2:12" x14ac:dyDescent="0.3">
      <c r="B9479" s="3" t="s">
        <v>357</v>
      </c>
      <c r="C9479" s="4">
        <v>2020</v>
      </c>
      <c r="D9479" s="3" t="s">
        <v>1450</v>
      </c>
      <c r="E9479" s="4">
        <v>3840296</v>
      </c>
      <c r="F9479" s="4"/>
      <c r="G9479" s="4">
        <v>3840296</v>
      </c>
      <c r="H9479" s="4">
        <v>1000</v>
      </c>
      <c r="I9479" s="4">
        <v>3840296</v>
      </c>
      <c r="J9479" s="4"/>
      <c r="K9479" s="3" t="s">
        <v>1451</v>
      </c>
      <c r="L9479" s="4"/>
    </row>
    <row r="9480" spans="2:12" x14ac:dyDescent="0.3">
      <c r="B9480" s="3" t="s">
        <v>357</v>
      </c>
      <c r="C9480" s="4">
        <v>2020</v>
      </c>
      <c r="D9480" s="3" t="s">
        <v>1452</v>
      </c>
      <c r="E9480" s="4">
        <v>0</v>
      </c>
      <c r="F9480" s="4">
        <v>0</v>
      </c>
      <c r="G9480" s="4">
        <v>0</v>
      </c>
      <c r="H9480" s="4">
        <v>0</v>
      </c>
      <c r="I9480" s="4">
        <v>0</v>
      </c>
      <c r="J9480" s="4">
        <v>0</v>
      </c>
      <c r="K9480" s="3" t="s">
        <v>1459</v>
      </c>
      <c r="L9480" s="4"/>
    </row>
    <row r="9481" spans="2:12" x14ac:dyDescent="0.3">
      <c r="B9481" s="3" t="s">
        <v>357</v>
      </c>
      <c r="C9481" s="4">
        <v>2020</v>
      </c>
      <c r="D9481" s="3" t="s">
        <v>1453</v>
      </c>
      <c r="E9481" s="4">
        <v>590164</v>
      </c>
      <c r="F9481" s="4">
        <v>424485</v>
      </c>
      <c r="G9481" s="4">
        <v>165679</v>
      </c>
      <c r="H9481" s="4">
        <v>0</v>
      </c>
      <c r="I9481" s="4">
        <v>0</v>
      </c>
      <c r="J9481" s="4">
        <v>0</v>
      </c>
      <c r="K9481" s="3" t="s">
        <v>1451</v>
      </c>
      <c r="L9481" s="4">
        <v>0.7192661700815367</v>
      </c>
    </row>
    <row r="9482" spans="2:12" x14ac:dyDescent="0.3">
      <c r="B9482" s="3" t="s">
        <v>357</v>
      </c>
      <c r="C9482" s="4">
        <v>2020</v>
      </c>
      <c r="D9482" s="3" t="s">
        <v>1454</v>
      </c>
      <c r="E9482" s="4">
        <v>3175194</v>
      </c>
      <c r="F9482" s="4">
        <v>1157857</v>
      </c>
      <c r="G9482" s="4">
        <v>2017337</v>
      </c>
      <c r="H9482" s="4">
        <v>19880</v>
      </c>
      <c r="I9482" s="4">
        <v>0</v>
      </c>
      <c r="J9482" s="4">
        <v>0</v>
      </c>
      <c r="K9482" s="3" t="s">
        <v>1447</v>
      </c>
      <c r="L9482" s="4">
        <v>0.36465708866922775</v>
      </c>
    </row>
    <row r="9483" spans="2:12" x14ac:dyDescent="0.3">
      <c r="B9483" s="3" t="s">
        <v>357</v>
      </c>
      <c r="C9483" s="4">
        <v>2020</v>
      </c>
      <c r="D9483" s="3" t="s">
        <v>1455</v>
      </c>
      <c r="E9483" s="4">
        <v>4687955</v>
      </c>
      <c r="F9483" s="4">
        <v>1764581</v>
      </c>
      <c r="G9483" s="4">
        <v>2923374</v>
      </c>
      <c r="H9483" s="4">
        <v>12000</v>
      </c>
      <c r="I9483" s="4">
        <v>0</v>
      </c>
      <c r="J9483" s="4">
        <v>0</v>
      </c>
      <c r="K9483" s="3" t="s">
        <v>1447</v>
      </c>
      <c r="L9483" s="4">
        <v>0.37640741005406408</v>
      </c>
    </row>
    <row r="9484" spans="2:12" x14ac:dyDescent="0.3">
      <c r="B9484" s="3" t="s">
        <v>357</v>
      </c>
      <c r="C9484" s="4">
        <v>2020</v>
      </c>
      <c r="D9484" s="3" t="s">
        <v>1456</v>
      </c>
      <c r="E9484" s="4">
        <v>9049401</v>
      </c>
      <c r="F9484" s="4">
        <v>3935184</v>
      </c>
      <c r="G9484" s="4">
        <v>5114217</v>
      </c>
      <c r="H9484" s="4">
        <v>188261</v>
      </c>
      <c r="I9484" s="4">
        <v>0</v>
      </c>
      <c r="J9484" s="4">
        <v>0</v>
      </c>
      <c r="K9484" s="3" t="s">
        <v>1447</v>
      </c>
      <c r="L9484" s="4">
        <v>0.43485574349064648</v>
      </c>
    </row>
    <row r="9485" spans="2:12" x14ac:dyDescent="0.3">
      <c r="B9485" s="3" t="s">
        <v>357</v>
      </c>
      <c r="C9485" s="4">
        <v>2020</v>
      </c>
      <c r="D9485" s="3" t="s">
        <v>1457</v>
      </c>
      <c r="E9485" s="4">
        <v>14311949</v>
      </c>
      <c r="F9485" s="4">
        <v>4558718</v>
      </c>
      <c r="G9485" s="4">
        <v>9753231</v>
      </c>
      <c r="H9485" s="4">
        <v>112500</v>
      </c>
      <c r="I9485" s="4">
        <v>0</v>
      </c>
      <c r="J9485" s="4">
        <v>0</v>
      </c>
      <c r="K9485" s="3" t="s">
        <v>1447</v>
      </c>
      <c r="L9485" s="4">
        <v>0.31852531056392108</v>
      </c>
    </row>
    <row r="9486" spans="2:12" x14ac:dyDescent="0.3">
      <c r="B9486" s="3" t="s">
        <v>357</v>
      </c>
      <c r="C9486" s="4">
        <v>2020</v>
      </c>
      <c r="D9486" s="3" t="s">
        <v>1458</v>
      </c>
      <c r="E9486" s="4">
        <v>7330587</v>
      </c>
      <c r="F9486" s="4"/>
      <c r="G9486" s="4">
        <v>7330587</v>
      </c>
      <c r="H9486" s="4">
        <v>3500242</v>
      </c>
      <c r="I9486" s="4">
        <v>7330587</v>
      </c>
      <c r="J9486" s="4"/>
      <c r="K9486" s="3" t="s">
        <v>1451</v>
      </c>
      <c r="L9486" s="4"/>
    </row>
    <row r="9487" spans="2:12" x14ac:dyDescent="0.3">
      <c r="B9487" s="3" t="s">
        <v>357</v>
      </c>
      <c r="C9487" s="4">
        <v>2021</v>
      </c>
      <c r="D9487" s="3" t="s">
        <v>1446</v>
      </c>
      <c r="E9487" s="4">
        <v>6302716</v>
      </c>
      <c r="F9487" s="4">
        <v>1883587</v>
      </c>
      <c r="G9487" s="4">
        <v>4419129</v>
      </c>
      <c r="H9487" s="4">
        <v>50195</v>
      </c>
      <c r="I9487" s="4">
        <v>0</v>
      </c>
      <c r="J9487" s="4">
        <v>0</v>
      </c>
      <c r="K9487" s="3" t="s">
        <v>1447</v>
      </c>
      <c r="L9487" s="4">
        <v>0.29885322454637014</v>
      </c>
    </row>
    <row r="9488" spans="2:12" x14ac:dyDescent="0.3">
      <c r="B9488" s="3" t="s">
        <v>357</v>
      </c>
      <c r="C9488" s="4">
        <v>2021</v>
      </c>
      <c r="D9488" s="3" t="s">
        <v>1448</v>
      </c>
      <c r="E9488" s="4">
        <v>0</v>
      </c>
      <c r="F9488" s="4">
        <v>0</v>
      </c>
      <c r="G9488" s="4">
        <v>0</v>
      </c>
      <c r="H9488" s="4">
        <v>0</v>
      </c>
      <c r="I9488" s="4">
        <v>0</v>
      </c>
      <c r="J9488" s="4">
        <v>0</v>
      </c>
      <c r="K9488" s="3" t="s">
        <v>1447</v>
      </c>
      <c r="L9488" s="4"/>
    </row>
    <row r="9489" spans="2:12" x14ac:dyDescent="0.3">
      <c r="B9489" s="3" t="s">
        <v>357</v>
      </c>
      <c r="C9489" s="4">
        <v>2021</v>
      </c>
      <c r="D9489" s="3" t="s">
        <v>1449</v>
      </c>
      <c r="E9489" s="4">
        <v>1232640</v>
      </c>
      <c r="F9489" s="4">
        <v>0</v>
      </c>
      <c r="G9489" s="4">
        <v>1232640</v>
      </c>
      <c r="H9489" s="4">
        <v>253838</v>
      </c>
      <c r="I9489" s="4">
        <v>0</v>
      </c>
      <c r="J9489" s="4">
        <v>0</v>
      </c>
      <c r="K9489" s="3" t="s">
        <v>1447</v>
      </c>
      <c r="L9489" s="4">
        <v>0</v>
      </c>
    </row>
    <row r="9490" spans="2:12" x14ac:dyDescent="0.3">
      <c r="B9490" s="3" t="s">
        <v>357</v>
      </c>
      <c r="C9490" s="4">
        <v>2021</v>
      </c>
      <c r="D9490" s="3" t="s">
        <v>1450</v>
      </c>
      <c r="E9490" s="4">
        <v>3989719</v>
      </c>
      <c r="F9490" s="4"/>
      <c r="G9490" s="4">
        <v>3989719</v>
      </c>
      <c r="H9490" s="4">
        <v>122076</v>
      </c>
      <c r="I9490" s="4">
        <v>3989719</v>
      </c>
      <c r="J9490" s="4"/>
      <c r="K9490" s="3" t="s">
        <v>1451</v>
      </c>
      <c r="L9490" s="4"/>
    </row>
    <row r="9491" spans="2:12" x14ac:dyDescent="0.3">
      <c r="B9491" s="3" t="s">
        <v>357</v>
      </c>
      <c r="C9491" s="4">
        <v>2021</v>
      </c>
      <c r="D9491" s="3" t="s">
        <v>1452</v>
      </c>
      <c r="E9491" s="4">
        <v>0</v>
      </c>
      <c r="F9491" s="4">
        <v>0</v>
      </c>
      <c r="G9491" s="4">
        <v>0</v>
      </c>
      <c r="H9491" s="4">
        <v>0</v>
      </c>
      <c r="I9491" s="4">
        <v>0</v>
      </c>
      <c r="J9491" s="4">
        <v>0</v>
      </c>
      <c r="K9491" s="3" t="s">
        <v>1447</v>
      </c>
      <c r="L9491" s="4"/>
    </row>
    <row r="9492" spans="2:12" x14ac:dyDescent="0.3">
      <c r="B9492" s="3" t="s">
        <v>357</v>
      </c>
      <c r="C9492" s="4">
        <v>2021</v>
      </c>
      <c r="D9492" s="3" t="s">
        <v>1453</v>
      </c>
      <c r="E9492" s="4">
        <v>119070</v>
      </c>
      <c r="F9492" s="4">
        <v>0</v>
      </c>
      <c r="G9492" s="4">
        <v>119070</v>
      </c>
      <c r="H9492" s="4">
        <v>180298</v>
      </c>
      <c r="I9492" s="4">
        <v>0</v>
      </c>
      <c r="J9492" s="4">
        <v>0</v>
      </c>
      <c r="K9492" s="3" t="s">
        <v>1451</v>
      </c>
      <c r="L9492" s="4">
        <v>0</v>
      </c>
    </row>
    <row r="9493" spans="2:12" x14ac:dyDescent="0.3">
      <c r="B9493" s="3" t="s">
        <v>357</v>
      </c>
      <c r="C9493" s="4">
        <v>2021</v>
      </c>
      <c r="D9493" s="3" t="s">
        <v>1454</v>
      </c>
      <c r="E9493" s="4">
        <v>2002416</v>
      </c>
      <c r="F9493" s="4">
        <v>0</v>
      </c>
      <c r="G9493" s="4">
        <v>2002416</v>
      </c>
      <c r="H9493" s="4">
        <v>0</v>
      </c>
      <c r="I9493" s="4">
        <v>0</v>
      </c>
      <c r="J9493" s="4">
        <v>0</v>
      </c>
      <c r="K9493" s="3" t="s">
        <v>1447</v>
      </c>
      <c r="L9493" s="4">
        <v>0</v>
      </c>
    </row>
    <row r="9494" spans="2:12" x14ac:dyDescent="0.3">
      <c r="B9494" s="3" t="s">
        <v>357</v>
      </c>
      <c r="C9494" s="4">
        <v>2021</v>
      </c>
      <c r="D9494" s="3" t="s">
        <v>1455</v>
      </c>
      <c r="E9494" s="4">
        <v>2930462</v>
      </c>
      <c r="F9494" s="4">
        <v>0</v>
      </c>
      <c r="G9494" s="4">
        <v>2930462</v>
      </c>
      <c r="H9494" s="4">
        <v>31065</v>
      </c>
      <c r="I9494" s="4">
        <v>0</v>
      </c>
      <c r="J9494" s="4">
        <v>0</v>
      </c>
      <c r="K9494" s="3" t="s">
        <v>1447</v>
      </c>
      <c r="L9494" s="4">
        <v>0</v>
      </c>
    </row>
    <row r="9495" spans="2:12" x14ac:dyDescent="0.3">
      <c r="B9495" s="3" t="s">
        <v>357</v>
      </c>
      <c r="C9495" s="4">
        <v>2021</v>
      </c>
      <c r="D9495" s="3" t="s">
        <v>1456</v>
      </c>
      <c r="E9495" s="4">
        <v>7731797</v>
      </c>
      <c r="F9495" s="4">
        <v>0</v>
      </c>
      <c r="G9495" s="4">
        <v>7731797</v>
      </c>
      <c r="H9495" s="4">
        <v>364567</v>
      </c>
      <c r="I9495" s="4">
        <v>0</v>
      </c>
      <c r="J9495" s="4">
        <v>0</v>
      </c>
      <c r="K9495" s="3" t="s">
        <v>1447</v>
      </c>
      <c r="L9495" s="4">
        <v>0</v>
      </c>
    </row>
    <row r="9496" spans="2:12" x14ac:dyDescent="0.3">
      <c r="B9496" s="3" t="s">
        <v>357</v>
      </c>
      <c r="C9496" s="4">
        <v>2021</v>
      </c>
      <c r="D9496" s="3" t="s">
        <v>1457</v>
      </c>
      <c r="E9496" s="4">
        <v>9490373</v>
      </c>
      <c r="F9496" s="4">
        <v>0</v>
      </c>
      <c r="G9496" s="4">
        <v>9490373</v>
      </c>
      <c r="H9496" s="4">
        <v>10000</v>
      </c>
      <c r="I9496" s="4">
        <v>0</v>
      </c>
      <c r="J9496" s="4">
        <v>0</v>
      </c>
      <c r="K9496" s="3" t="s">
        <v>1447</v>
      </c>
      <c r="L9496" s="4">
        <v>0</v>
      </c>
    </row>
    <row r="9497" spans="2:12" x14ac:dyDescent="0.3">
      <c r="B9497" s="3" t="s">
        <v>357</v>
      </c>
      <c r="C9497" s="4">
        <v>2021</v>
      </c>
      <c r="D9497" s="3" t="s">
        <v>1458</v>
      </c>
      <c r="E9497" s="4">
        <v>3951102</v>
      </c>
      <c r="F9497" s="4"/>
      <c r="G9497" s="4">
        <v>3951102</v>
      </c>
      <c r="H9497" s="4">
        <v>722684</v>
      </c>
      <c r="I9497" s="4">
        <v>3951102</v>
      </c>
      <c r="J9497" s="4"/>
      <c r="K9497" s="3" t="s">
        <v>1451</v>
      </c>
      <c r="L9497" s="4"/>
    </row>
    <row r="9498" spans="2:12" x14ac:dyDescent="0.3">
      <c r="B9498" s="3" t="s">
        <v>357</v>
      </c>
      <c r="C9498" s="4">
        <v>2022</v>
      </c>
      <c r="D9498" s="3" t="s">
        <v>1446</v>
      </c>
      <c r="E9498" s="4">
        <v>6396696</v>
      </c>
      <c r="F9498" s="4">
        <v>2027101</v>
      </c>
      <c r="G9498" s="4">
        <v>4369595</v>
      </c>
      <c r="H9498" s="4">
        <v>93980</v>
      </c>
      <c r="I9498" s="4">
        <v>0</v>
      </c>
      <c r="J9498" s="4">
        <v>0</v>
      </c>
      <c r="K9498" s="3" t="s">
        <v>1447</v>
      </c>
      <c r="L9498" s="4">
        <v>0.31689812990956584</v>
      </c>
    </row>
    <row r="9499" spans="2:12" x14ac:dyDescent="0.3">
      <c r="B9499" s="3" t="s">
        <v>357</v>
      </c>
      <c r="C9499" s="4">
        <v>2022</v>
      </c>
      <c r="D9499" s="3" t="s">
        <v>1448</v>
      </c>
      <c r="E9499" s="4">
        <v>0</v>
      </c>
      <c r="F9499" s="4">
        <v>0</v>
      </c>
      <c r="G9499" s="4">
        <v>0</v>
      </c>
      <c r="H9499" s="4">
        <v>0</v>
      </c>
      <c r="I9499" s="4">
        <v>0</v>
      </c>
      <c r="J9499" s="4">
        <v>0</v>
      </c>
      <c r="K9499" s="3" t="s">
        <v>1447</v>
      </c>
      <c r="L9499" s="4"/>
    </row>
    <row r="9500" spans="2:12" x14ac:dyDescent="0.3">
      <c r="B9500" s="3" t="s">
        <v>357</v>
      </c>
      <c r="C9500" s="4">
        <v>2022</v>
      </c>
      <c r="D9500" s="3" t="s">
        <v>1449</v>
      </c>
      <c r="E9500" s="4">
        <v>3156465</v>
      </c>
      <c r="F9500" s="4">
        <v>1792997</v>
      </c>
      <c r="G9500" s="4">
        <v>1363468</v>
      </c>
      <c r="H9500" s="4">
        <v>207182</v>
      </c>
      <c r="I9500" s="4">
        <v>0</v>
      </c>
      <c r="J9500" s="4">
        <v>0</v>
      </c>
      <c r="K9500" s="3" t="s">
        <v>1447</v>
      </c>
      <c r="L9500" s="4">
        <v>0.56803956324559279</v>
      </c>
    </row>
    <row r="9501" spans="2:12" x14ac:dyDescent="0.3">
      <c r="B9501" s="3" t="s">
        <v>357</v>
      </c>
      <c r="C9501" s="4">
        <v>2022</v>
      </c>
      <c r="D9501" s="3" t="s">
        <v>1450</v>
      </c>
      <c r="E9501" s="4">
        <v>4210487</v>
      </c>
      <c r="F9501" s="4"/>
      <c r="G9501" s="4">
        <v>4210487</v>
      </c>
      <c r="H9501" s="4">
        <v>220768</v>
      </c>
      <c r="I9501" s="4">
        <v>4210487</v>
      </c>
      <c r="J9501" s="4"/>
      <c r="K9501" s="3" t="s">
        <v>1451</v>
      </c>
      <c r="L9501" s="4"/>
    </row>
    <row r="9502" spans="2:12" x14ac:dyDescent="0.3">
      <c r="B9502" s="3" t="s">
        <v>357</v>
      </c>
      <c r="C9502" s="4">
        <v>2022</v>
      </c>
      <c r="D9502" s="3" t="s">
        <v>1452</v>
      </c>
      <c r="E9502" s="4">
        <v>0</v>
      </c>
      <c r="F9502" s="4">
        <v>0</v>
      </c>
      <c r="G9502" s="4">
        <v>0</v>
      </c>
      <c r="H9502" s="4">
        <v>0</v>
      </c>
      <c r="I9502" s="4">
        <v>0</v>
      </c>
      <c r="J9502" s="4">
        <v>0</v>
      </c>
      <c r="K9502" s="3" t="s">
        <v>1447</v>
      </c>
      <c r="L9502" s="4"/>
    </row>
    <row r="9503" spans="2:12" x14ac:dyDescent="0.3">
      <c r="B9503" s="3" t="s">
        <v>357</v>
      </c>
      <c r="C9503" s="4">
        <v>2022</v>
      </c>
      <c r="D9503" s="3" t="s">
        <v>1453</v>
      </c>
      <c r="E9503" s="4">
        <v>0</v>
      </c>
      <c r="F9503" s="4">
        <v>0</v>
      </c>
      <c r="G9503" s="4">
        <v>0</v>
      </c>
      <c r="H9503" s="4">
        <v>0</v>
      </c>
      <c r="I9503" s="4">
        <v>0</v>
      </c>
      <c r="J9503" s="4">
        <v>0</v>
      </c>
      <c r="K9503" s="3" t="s">
        <v>1451</v>
      </c>
      <c r="L9503" s="4"/>
    </row>
    <row r="9504" spans="2:12" x14ac:dyDescent="0.3">
      <c r="B9504" s="3" t="s">
        <v>357</v>
      </c>
      <c r="C9504" s="4">
        <v>2022</v>
      </c>
      <c r="D9504" s="3" t="s">
        <v>1454</v>
      </c>
      <c r="E9504" s="4">
        <v>3328631</v>
      </c>
      <c r="F9504" s="4">
        <v>1517660</v>
      </c>
      <c r="G9504" s="4">
        <v>1810971</v>
      </c>
      <c r="H9504" s="4">
        <v>0</v>
      </c>
      <c r="I9504" s="4">
        <v>0</v>
      </c>
      <c r="J9504" s="4">
        <v>0</v>
      </c>
      <c r="K9504" s="3" t="s">
        <v>1447</v>
      </c>
      <c r="L9504" s="4">
        <v>0.45594119624554358</v>
      </c>
    </row>
    <row r="9505" spans="2:12" x14ac:dyDescent="0.3">
      <c r="B9505" s="3" t="s">
        <v>357</v>
      </c>
      <c r="C9505" s="4">
        <v>2022</v>
      </c>
      <c r="D9505" s="3" t="s">
        <v>1455</v>
      </c>
      <c r="E9505" s="4">
        <v>4902210</v>
      </c>
      <c r="F9505" s="4">
        <v>1951333</v>
      </c>
      <c r="G9505" s="4">
        <v>2950877</v>
      </c>
      <c r="H9505" s="4">
        <v>116025</v>
      </c>
      <c r="I9505" s="4">
        <v>0</v>
      </c>
      <c r="J9505" s="4">
        <v>0</v>
      </c>
      <c r="K9505" s="3" t="s">
        <v>1447</v>
      </c>
      <c r="L9505" s="4">
        <v>0.39805169505182358</v>
      </c>
    </row>
    <row r="9506" spans="2:12" x14ac:dyDescent="0.3">
      <c r="B9506" s="3" t="s">
        <v>357</v>
      </c>
      <c r="C9506" s="4">
        <v>2022</v>
      </c>
      <c r="D9506" s="3" t="s">
        <v>1456</v>
      </c>
      <c r="E9506" s="4">
        <v>13112994</v>
      </c>
      <c r="F9506" s="4">
        <v>4556437</v>
      </c>
      <c r="G9506" s="4">
        <v>8556557</v>
      </c>
      <c r="H9506" s="4">
        <v>267196</v>
      </c>
      <c r="I9506" s="4">
        <v>0</v>
      </c>
      <c r="J9506" s="4">
        <v>0</v>
      </c>
      <c r="K9506" s="3" t="s">
        <v>1447</v>
      </c>
      <c r="L9506" s="4">
        <v>0.34747495499502251</v>
      </c>
    </row>
    <row r="9507" spans="2:12" x14ac:dyDescent="0.3">
      <c r="B9507" s="3" t="s">
        <v>357</v>
      </c>
      <c r="C9507" s="4">
        <v>2022</v>
      </c>
      <c r="D9507" s="3" t="s">
        <v>1457</v>
      </c>
      <c r="E9507" s="4">
        <v>14347982</v>
      </c>
      <c r="F9507" s="4">
        <v>5105582</v>
      </c>
      <c r="G9507" s="4">
        <v>9242400</v>
      </c>
      <c r="H9507" s="4">
        <v>26033</v>
      </c>
      <c r="I9507" s="4">
        <v>0</v>
      </c>
      <c r="J9507" s="4">
        <v>0</v>
      </c>
      <c r="K9507" s="3" t="s">
        <v>1447</v>
      </c>
      <c r="L9507" s="4">
        <v>0.35583972714769224</v>
      </c>
    </row>
    <row r="9508" spans="2:12" x14ac:dyDescent="0.3">
      <c r="B9508" s="3" t="s">
        <v>357</v>
      </c>
      <c r="C9508" s="4">
        <v>2022</v>
      </c>
      <c r="D9508" s="3" t="s">
        <v>1458</v>
      </c>
      <c r="E9508" s="4">
        <v>22690819</v>
      </c>
      <c r="F9508" s="4"/>
      <c r="G9508" s="4">
        <v>22690819</v>
      </c>
      <c r="H9508" s="4">
        <v>19656595</v>
      </c>
      <c r="I9508" s="4">
        <v>22690819</v>
      </c>
      <c r="J9508" s="4"/>
      <c r="K9508" s="3" t="s">
        <v>1451</v>
      </c>
      <c r="L9508" s="4"/>
    </row>
    <row r="9509" spans="2:12" x14ac:dyDescent="0.3">
      <c r="B9509" s="3" t="s">
        <v>357</v>
      </c>
      <c r="C9509" s="4">
        <v>2023</v>
      </c>
      <c r="D9509" s="3" t="s">
        <v>1446</v>
      </c>
      <c r="E9509" s="4">
        <v>6482968</v>
      </c>
      <c r="F9509" s="4">
        <v>2099127</v>
      </c>
      <c r="G9509" s="4">
        <v>4383841</v>
      </c>
      <c r="H9509" s="4">
        <v>496191</v>
      </c>
      <c r="I9509" s="4">
        <v>0</v>
      </c>
      <c r="J9509" s="4">
        <v>0</v>
      </c>
      <c r="K9509" s="3" t="s">
        <v>1447</v>
      </c>
      <c r="L9509" s="4">
        <v>0.32379104755722998</v>
      </c>
    </row>
    <row r="9510" spans="2:12" x14ac:dyDescent="0.3">
      <c r="B9510" s="3" t="s">
        <v>357</v>
      </c>
      <c r="C9510" s="4">
        <v>2023</v>
      </c>
      <c r="D9510" s="3" t="s">
        <v>1448</v>
      </c>
      <c r="E9510" s="4">
        <v>0</v>
      </c>
      <c r="F9510" s="4">
        <v>0</v>
      </c>
      <c r="G9510" s="4">
        <v>0</v>
      </c>
      <c r="H9510" s="4">
        <v>0</v>
      </c>
      <c r="I9510" s="4">
        <v>0</v>
      </c>
      <c r="J9510" s="4">
        <v>0</v>
      </c>
      <c r="K9510" s="3" t="s">
        <v>1447</v>
      </c>
      <c r="L9510" s="4"/>
    </row>
    <row r="9511" spans="2:12" x14ac:dyDescent="0.3">
      <c r="B9511" s="3" t="s">
        <v>357</v>
      </c>
      <c r="C9511" s="4">
        <v>2023</v>
      </c>
      <c r="D9511" s="3" t="s">
        <v>1449</v>
      </c>
      <c r="E9511" s="4">
        <v>2545436</v>
      </c>
      <c r="F9511" s="4">
        <v>1446561</v>
      </c>
      <c r="G9511" s="4">
        <v>1098875</v>
      </c>
      <c r="H9511" s="4">
        <v>0</v>
      </c>
      <c r="I9511" s="4">
        <v>0</v>
      </c>
      <c r="J9511" s="4">
        <v>0</v>
      </c>
      <c r="K9511" s="3" t="s">
        <v>1447</v>
      </c>
      <c r="L9511" s="4">
        <v>0.56829596187057929</v>
      </c>
    </row>
    <row r="9512" spans="2:12" x14ac:dyDescent="0.3">
      <c r="B9512" s="3" t="s">
        <v>357</v>
      </c>
      <c r="C9512" s="4">
        <v>2023</v>
      </c>
      <c r="D9512" s="3" t="s">
        <v>1450</v>
      </c>
      <c r="E9512" s="4">
        <v>5506866</v>
      </c>
      <c r="F9512" s="4"/>
      <c r="G9512" s="4">
        <v>5506866</v>
      </c>
      <c r="H9512" s="4">
        <v>1299854</v>
      </c>
      <c r="I9512" s="4">
        <v>5506866</v>
      </c>
      <c r="J9512" s="4"/>
      <c r="K9512" s="3" t="s">
        <v>1451</v>
      </c>
      <c r="L9512" s="4"/>
    </row>
    <row r="9513" spans="2:12" x14ac:dyDescent="0.3">
      <c r="B9513" s="3" t="s">
        <v>357</v>
      </c>
      <c r="C9513" s="4">
        <v>2023</v>
      </c>
      <c r="D9513" s="3" t="s">
        <v>1452</v>
      </c>
      <c r="E9513" s="4">
        <v>0</v>
      </c>
      <c r="F9513" s="4">
        <v>0</v>
      </c>
      <c r="G9513" s="4">
        <v>0</v>
      </c>
      <c r="H9513" s="4">
        <v>0</v>
      </c>
      <c r="I9513" s="4">
        <v>0</v>
      </c>
      <c r="J9513" s="4">
        <v>0</v>
      </c>
      <c r="K9513" s="3" t="s">
        <v>1447</v>
      </c>
      <c r="L9513" s="4"/>
    </row>
    <row r="9514" spans="2:12" x14ac:dyDescent="0.3">
      <c r="B9514" s="3" t="s">
        <v>357</v>
      </c>
      <c r="C9514" s="4">
        <v>2023</v>
      </c>
      <c r="D9514" s="3" t="s">
        <v>1453</v>
      </c>
      <c r="E9514" s="4">
        <v>4325886</v>
      </c>
      <c r="F9514" s="4">
        <v>2463217</v>
      </c>
      <c r="G9514" s="4">
        <v>1862669</v>
      </c>
      <c r="H9514" s="4">
        <v>157697</v>
      </c>
      <c r="I9514" s="4">
        <v>0</v>
      </c>
      <c r="J9514" s="4">
        <v>0</v>
      </c>
      <c r="K9514" s="3" t="s">
        <v>1451</v>
      </c>
      <c r="L9514" s="4">
        <v>0.56941329475626501</v>
      </c>
    </row>
    <row r="9515" spans="2:12" x14ac:dyDescent="0.3">
      <c r="B9515" s="3" t="s">
        <v>357</v>
      </c>
      <c r="C9515" s="4">
        <v>2023</v>
      </c>
      <c r="D9515" s="3" t="s">
        <v>1454</v>
      </c>
      <c r="E9515" s="4">
        <v>0</v>
      </c>
      <c r="F9515" s="4">
        <v>0</v>
      </c>
      <c r="G9515" s="4">
        <v>0</v>
      </c>
      <c r="H9515" s="4">
        <v>0</v>
      </c>
      <c r="I9515" s="4">
        <v>0</v>
      </c>
      <c r="J9515" s="4">
        <v>0</v>
      </c>
      <c r="K9515" s="3" t="s">
        <v>1447</v>
      </c>
      <c r="L9515" s="4"/>
    </row>
    <row r="9516" spans="2:12" x14ac:dyDescent="0.3">
      <c r="B9516" s="3" t="s">
        <v>357</v>
      </c>
      <c r="C9516" s="4">
        <v>2023</v>
      </c>
      <c r="D9516" s="3" t="s">
        <v>1455</v>
      </c>
      <c r="E9516" s="4">
        <v>5046026</v>
      </c>
      <c r="F9516" s="4">
        <v>2049828</v>
      </c>
      <c r="G9516" s="4">
        <v>2996198</v>
      </c>
      <c r="H9516" s="4">
        <v>143816</v>
      </c>
      <c r="I9516" s="4">
        <v>0</v>
      </c>
      <c r="J9516" s="4">
        <v>0</v>
      </c>
      <c r="K9516" s="3" t="s">
        <v>1447</v>
      </c>
      <c r="L9516" s="4">
        <v>0.40622620652370794</v>
      </c>
    </row>
    <row r="9517" spans="2:12" x14ac:dyDescent="0.3">
      <c r="B9517" s="3" t="s">
        <v>357</v>
      </c>
      <c r="C9517" s="4">
        <v>2023</v>
      </c>
      <c r="D9517" s="3" t="s">
        <v>1456</v>
      </c>
      <c r="E9517" s="4">
        <v>13227658</v>
      </c>
      <c r="F9517" s="4">
        <v>4486119</v>
      </c>
      <c r="G9517" s="4">
        <v>8741539</v>
      </c>
      <c r="H9517" s="4">
        <v>809610</v>
      </c>
      <c r="I9517" s="4">
        <v>0</v>
      </c>
      <c r="J9517" s="4">
        <v>0</v>
      </c>
      <c r="K9517" s="3" t="s">
        <v>1447</v>
      </c>
      <c r="L9517" s="4">
        <v>0.33914688450517849</v>
      </c>
    </row>
    <row r="9518" spans="2:12" x14ac:dyDescent="0.3">
      <c r="B9518" s="3" t="s">
        <v>357</v>
      </c>
      <c r="C9518" s="4">
        <v>2023</v>
      </c>
      <c r="D9518" s="3" t="s">
        <v>1457</v>
      </c>
      <c r="E9518" s="4">
        <v>14793291</v>
      </c>
      <c r="F9518" s="4">
        <v>5382869</v>
      </c>
      <c r="G9518" s="4">
        <v>9410422</v>
      </c>
      <c r="H9518" s="4">
        <v>483572</v>
      </c>
      <c r="I9518" s="4">
        <v>0</v>
      </c>
      <c r="J9518" s="4">
        <v>0</v>
      </c>
      <c r="K9518" s="3" t="s">
        <v>1447</v>
      </c>
      <c r="L9518" s="4">
        <v>0.36387231211770255</v>
      </c>
    </row>
    <row r="9519" spans="2:12" x14ac:dyDescent="0.3">
      <c r="B9519" s="3" t="s">
        <v>357</v>
      </c>
      <c r="C9519" s="4">
        <v>2023</v>
      </c>
      <c r="D9519" s="3" t="s">
        <v>1458</v>
      </c>
      <c r="E9519" s="4">
        <v>63497952</v>
      </c>
      <c r="F9519" s="4"/>
      <c r="G9519" s="4">
        <v>63497952</v>
      </c>
      <c r="H9519" s="4">
        <v>41078831</v>
      </c>
      <c r="I9519" s="4">
        <v>63497952</v>
      </c>
      <c r="J9519" s="4"/>
      <c r="K9519" s="3" t="s">
        <v>1451</v>
      </c>
      <c r="L9519" s="4"/>
    </row>
    <row r="9520" spans="2:12" x14ac:dyDescent="0.3">
      <c r="B9520" s="3" t="s">
        <v>357</v>
      </c>
      <c r="C9520" s="4">
        <v>2024</v>
      </c>
      <c r="D9520" s="3" t="s">
        <v>1446</v>
      </c>
      <c r="E9520" s="4">
        <v>9181403</v>
      </c>
      <c r="F9520" s="4">
        <v>2307922</v>
      </c>
      <c r="G9520" s="4">
        <v>6873481</v>
      </c>
      <c r="H9520" s="4">
        <v>2354448</v>
      </c>
      <c r="I9520" s="4">
        <v>9181403</v>
      </c>
      <c r="J9520" s="4">
        <v>2307922</v>
      </c>
      <c r="K9520" s="3" t="s">
        <v>1459</v>
      </c>
      <c r="L9520" s="4">
        <v>0.25136920795220513</v>
      </c>
    </row>
    <row r="9521" spans="2:12" x14ac:dyDescent="0.3">
      <c r="B9521" s="3" t="s">
        <v>357</v>
      </c>
      <c r="C9521" s="4">
        <v>2024</v>
      </c>
      <c r="D9521" s="3" t="s">
        <v>1448</v>
      </c>
      <c r="E9521" s="4">
        <v>0</v>
      </c>
      <c r="F9521" s="4">
        <v>0</v>
      </c>
      <c r="G9521" s="4">
        <v>0</v>
      </c>
      <c r="H9521" s="4">
        <v>0</v>
      </c>
      <c r="I9521" s="4">
        <v>0</v>
      </c>
      <c r="J9521" s="4">
        <v>0</v>
      </c>
      <c r="K9521" s="3"/>
      <c r="L9521" s="4"/>
    </row>
    <row r="9522" spans="2:12" x14ac:dyDescent="0.3">
      <c r="B9522" s="3" t="s">
        <v>357</v>
      </c>
      <c r="C9522" s="4">
        <v>2024</v>
      </c>
      <c r="D9522" s="3" t="s">
        <v>1449</v>
      </c>
      <c r="E9522" s="4">
        <v>2853492</v>
      </c>
      <c r="F9522" s="4">
        <v>1589490</v>
      </c>
      <c r="G9522" s="4">
        <v>1264002</v>
      </c>
      <c r="H9522" s="4">
        <v>308056</v>
      </c>
      <c r="I9522" s="4">
        <v>2853492</v>
      </c>
      <c r="J9522" s="4">
        <v>1589490</v>
      </c>
      <c r="K9522" s="3" t="s">
        <v>1460</v>
      </c>
      <c r="L9522" s="4">
        <v>0.55703327712150585</v>
      </c>
    </row>
    <row r="9523" spans="2:12" x14ac:dyDescent="0.3">
      <c r="B9523" s="3" t="s">
        <v>357</v>
      </c>
      <c r="C9523" s="4">
        <v>2024</v>
      </c>
      <c r="D9523" s="3" t="s">
        <v>1450</v>
      </c>
      <c r="E9523" s="4">
        <v>7032143</v>
      </c>
      <c r="F9523" s="4"/>
      <c r="G9523" s="4">
        <v>7032143</v>
      </c>
      <c r="H9523" s="4">
        <v>1889672</v>
      </c>
      <c r="I9523" s="4">
        <v>7032143</v>
      </c>
      <c r="J9523" s="4"/>
      <c r="K9523" s="3" t="s">
        <v>1451</v>
      </c>
      <c r="L9523" s="4"/>
    </row>
    <row r="9524" spans="2:12" x14ac:dyDescent="0.3">
      <c r="B9524" s="3" t="s">
        <v>357</v>
      </c>
      <c r="C9524" s="4">
        <v>2024</v>
      </c>
      <c r="D9524" s="3" t="s">
        <v>1452</v>
      </c>
      <c r="E9524" s="4">
        <v>0</v>
      </c>
      <c r="F9524" s="4">
        <v>0</v>
      </c>
      <c r="G9524" s="4">
        <v>0</v>
      </c>
      <c r="H9524" s="4">
        <v>0</v>
      </c>
      <c r="I9524" s="4">
        <v>0</v>
      </c>
      <c r="J9524" s="4">
        <v>0</v>
      </c>
      <c r="K9524" s="3"/>
      <c r="L9524" s="4"/>
    </row>
    <row r="9525" spans="2:12" x14ac:dyDescent="0.3">
      <c r="B9525" s="3" t="s">
        <v>357</v>
      </c>
      <c r="C9525" s="4">
        <v>2024</v>
      </c>
      <c r="D9525" s="3" t="s">
        <v>1453</v>
      </c>
      <c r="E9525" s="4">
        <v>5279458</v>
      </c>
      <c r="F9525" s="4">
        <v>2690884</v>
      </c>
      <c r="G9525" s="4">
        <v>2588574</v>
      </c>
      <c r="H9525" s="4">
        <v>400254</v>
      </c>
      <c r="I9525" s="4">
        <v>5279458</v>
      </c>
      <c r="J9525" s="4">
        <v>2690884</v>
      </c>
      <c r="K9525" s="3" t="s">
        <v>1451</v>
      </c>
      <c r="L9525" s="4">
        <v>0.50968944160555874</v>
      </c>
    </row>
    <row r="9526" spans="2:12" x14ac:dyDescent="0.3">
      <c r="B9526" s="3" t="s">
        <v>357</v>
      </c>
      <c r="C9526" s="4">
        <v>2024</v>
      </c>
      <c r="D9526" s="3" t="s">
        <v>1454</v>
      </c>
      <c r="E9526" s="4">
        <v>594989</v>
      </c>
      <c r="F9526" s="4">
        <v>0</v>
      </c>
      <c r="G9526" s="4">
        <v>594989</v>
      </c>
      <c r="H9526" s="4">
        <v>230594</v>
      </c>
      <c r="I9526" s="4">
        <v>594989</v>
      </c>
      <c r="J9526" s="4">
        <v>0</v>
      </c>
      <c r="K9526" s="3" t="s">
        <v>1459</v>
      </c>
      <c r="L9526" s="4">
        <v>0</v>
      </c>
    </row>
    <row r="9527" spans="2:12" x14ac:dyDescent="0.3">
      <c r="B9527" s="3" t="s">
        <v>357</v>
      </c>
      <c r="C9527" s="4">
        <v>2024</v>
      </c>
      <c r="D9527" s="3" t="s">
        <v>1455</v>
      </c>
      <c r="E9527" s="4">
        <v>80112570</v>
      </c>
      <c r="F9527" s="4">
        <v>2648212</v>
      </c>
      <c r="G9527" s="4">
        <v>77464358</v>
      </c>
      <c r="H9527" s="4">
        <v>15451475</v>
      </c>
      <c r="I9527" s="4">
        <v>80112570</v>
      </c>
      <c r="J9527" s="4">
        <v>2648212</v>
      </c>
      <c r="K9527" s="3" t="s">
        <v>1459</v>
      </c>
      <c r="L9527" s="4">
        <v>3.3056135884793107E-2</v>
      </c>
    </row>
    <row r="9528" spans="2:12" x14ac:dyDescent="0.3">
      <c r="B9528" s="3" t="s">
        <v>357</v>
      </c>
      <c r="C9528" s="4">
        <v>2024</v>
      </c>
      <c r="D9528" s="3" t="s">
        <v>1456</v>
      </c>
      <c r="E9528" s="4">
        <v>16869990</v>
      </c>
      <c r="F9528" s="4">
        <v>4771880</v>
      </c>
      <c r="G9528" s="4">
        <v>12098110</v>
      </c>
      <c r="H9528" s="4">
        <v>2956432</v>
      </c>
      <c r="I9528" s="4">
        <v>16869990</v>
      </c>
      <c r="J9528" s="4">
        <v>4771880</v>
      </c>
      <c r="K9528" s="3" t="s">
        <v>1459</v>
      </c>
      <c r="L9528" s="4">
        <v>0.28286205267460146</v>
      </c>
    </row>
    <row r="9529" spans="2:12" x14ac:dyDescent="0.3">
      <c r="B9529" s="3" t="s">
        <v>357</v>
      </c>
      <c r="C9529" s="4">
        <v>2024</v>
      </c>
      <c r="D9529" s="3" t="s">
        <v>1457</v>
      </c>
      <c r="E9529" s="4">
        <v>16135355</v>
      </c>
      <c r="F9529" s="4">
        <v>5670696</v>
      </c>
      <c r="G9529" s="4">
        <v>10464659</v>
      </c>
      <c r="H9529" s="4">
        <v>994081</v>
      </c>
      <c r="I9529" s="4">
        <v>16135355</v>
      </c>
      <c r="J9529" s="4">
        <v>5670696</v>
      </c>
      <c r="K9529" s="3" t="s">
        <v>1459</v>
      </c>
      <c r="L9529" s="4">
        <v>0.35144538189584301</v>
      </c>
    </row>
    <row r="9530" spans="2:12" x14ac:dyDescent="0.3">
      <c r="B9530" s="3" t="s">
        <v>357</v>
      </c>
      <c r="C9530" s="4">
        <v>2024</v>
      </c>
      <c r="D9530" s="3" t="s">
        <v>1458</v>
      </c>
      <c r="E9530" s="4">
        <v>1235333</v>
      </c>
      <c r="F9530" s="4"/>
      <c r="G9530" s="4">
        <v>1235333</v>
      </c>
      <c r="H9530" s="4">
        <v>116053</v>
      </c>
      <c r="I9530" s="4">
        <v>1235333</v>
      </c>
      <c r="J9530" s="4"/>
      <c r="K9530" s="3" t="s">
        <v>1451</v>
      </c>
      <c r="L9530" s="4"/>
    </row>
    <row r="9531" spans="2:12" x14ac:dyDescent="0.3">
      <c r="B9531" s="3" t="s">
        <v>359</v>
      </c>
      <c r="C9531" s="4">
        <v>2019</v>
      </c>
      <c r="D9531" s="3" t="s">
        <v>1446</v>
      </c>
      <c r="E9531" s="4">
        <v>41922801</v>
      </c>
      <c r="F9531" s="4">
        <v>18550982</v>
      </c>
      <c r="G9531" s="4">
        <v>23371819</v>
      </c>
      <c r="H9531" s="4">
        <v>1346609</v>
      </c>
      <c r="I9531" s="4">
        <v>0</v>
      </c>
      <c r="J9531" s="4">
        <v>0</v>
      </c>
      <c r="K9531" s="3" t="s">
        <v>1447</v>
      </c>
      <c r="L9531" s="4">
        <v>0.44250340047650921</v>
      </c>
    </row>
    <row r="9532" spans="2:12" x14ac:dyDescent="0.3">
      <c r="B9532" s="3" t="s">
        <v>359</v>
      </c>
      <c r="C9532" s="4">
        <v>2019</v>
      </c>
      <c r="D9532" s="3" t="s">
        <v>1448</v>
      </c>
      <c r="E9532" s="4">
        <v>11946551</v>
      </c>
      <c r="F9532" s="4">
        <v>3879171</v>
      </c>
      <c r="G9532" s="4">
        <v>8067380</v>
      </c>
      <c r="H9532" s="4">
        <v>50178</v>
      </c>
      <c r="I9532" s="4">
        <v>0</v>
      </c>
      <c r="J9532" s="4">
        <v>0</v>
      </c>
      <c r="K9532" s="3" t="s">
        <v>1447</v>
      </c>
      <c r="L9532" s="4">
        <v>0.32471053779454839</v>
      </c>
    </row>
    <row r="9533" spans="2:12" x14ac:dyDescent="0.3">
      <c r="B9533" s="3" t="s">
        <v>359</v>
      </c>
      <c r="C9533" s="4">
        <v>2019</v>
      </c>
      <c r="D9533" s="3" t="s">
        <v>1449</v>
      </c>
      <c r="E9533" s="4">
        <v>4431297</v>
      </c>
      <c r="F9533" s="4">
        <v>3452843</v>
      </c>
      <c r="G9533" s="4">
        <v>978454</v>
      </c>
      <c r="H9533" s="4">
        <v>42505</v>
      </c>
      <c r="I9533" s="4">
        <v>0</v>
      </c>
      <c r="J9533" s="4">
        <v>0</v>
      </c>
      <c r="K9533" s="3" t="s">
        <v>1447</v>
      </c>
      <c r="L9533" s="4">
        <v>0.77919466919053271</v>
      </c>
    </row>
    <row r="9534" spans="2:12" x14ac:dyDescent="0.3">
      <c r="B9534" s="3" t="s">
        <v>359</v>
      </c>
      <c r="C9534" s="4">
        <v>2019</v>
      </c>
      <c r="D9534" s="3" t="s">
        <v>1450</v>
      </c>
      <c r="E9534" s="4">
        <v>10724772</v>
      </c>
      <c r="F9534" s="4"/>
      <c r="G9534" s="4">
        <v>10724772</v>
      </c>
      <c r="H9534" s="4">
        <v>994594</v>
      </c>
      <c r="I9534" s="4">
        <v>10724772</v>
      </c>
      <c r="J9534" s="4"/>
      <c r="K9534" s="3" t="s">
        <v>1451</v>
      </c>
      <c r="L9534" s="4"/>
    </row>
    <row r="9535" spans="2:12" x14ac:dyDescent="0.3">
      <c r="B9535" s="3" t="s">
        <v>359</v>
      </c>
      <c r="C9535" s="4">
        <v>2019</v>
      </c>
      <c r="D9535" s="3" t="s">
        <v>1452</v>
      </c>
      <c r="E9535" s="4">
        <v>0</v>
      </c>
      <c r="F9535" s="4">
        <v>0</v>
      </c>
      <c r="G9535" s="4">
        <v>0</v>
      </c>
      <c r="H9535" s="4">
        <v>0</v>
      </c>
      <c r="I9535" s="4">
        <v>0</v>
      </c>
      <c r="J9535" s="4">
        <v>0</v>
      </c>
      <c r="K9535" s="3" t="s">
        <v>1447</v>
      </c>
      <c r="L9535" s="4"/>
    </row>
    <row r="9536" spans="2:12" x14ac:dyDescent="0.3">
      <c r="B9536" s="3" t="s">
        <v>359</v>
      </c>
      <c r="C9536" s="4">
        <v>2019</v>
      </c>
      <c r="D9536" s="3" t="s">
        <v>1453</v>
      </c>
      <c r="E9536" s="4">
        <v>10614387</v>
      </c>
      <c r="F9536" s="4">
        <v>9005419</v>
      </c>
      <c r="G9536" s="4">
        <v>1608968</v>
      </c>
      <c r="H9536" s="4">
        <v>442008</v>
      </c>
      <c r="I9536" s="4">
        <v>0</v>
      </c>
      <c r="J9536" s="4">
        <v>0</v>
      </c>
      <c r="K9536" s="3" t="s">
        <v>1451</v>
      </c>
      <c r="L9536" s="4">
        <v>0.84841630515261979</v>
      </c>
    </row>
    <row r="9537" spans="2:12" x14ac:dyDescent="0.3">
      <c r="B9537" s="3" t="s">
        <v>359</v>
      </c>
      <c r="C9537" s="4">
        <v>2019</v>
      </c>
      <c r="D9537" s="3" t="s">
        <v>1454</v>
      </c>
      <c r="E9537" s="4">
        <v>4504436</v>
      </c>
      <c r="F9537" s="4">
        <v>1695634</v>
      </c>
      <c r="G9537" s="4">
        <v>2808802</v>
      </c>
      <c r="H9537" s="4">
        <v>491722</v>
      </c>
      <c r="I9537" s="4">
        <v>0</v>
      </c>
      <c r="J9537" s="4">
        <v>0</v>
      </c>
      <c r="K9537" s="3" t="s">
        <v>1447</v>
      </c>
      <c r="L9537" s="4">
        <v>0.37643647284587906</v>
      </c>
    </row>
    <row r="9538" spans="2:12" x14ac:dyDescent="0.3">
      <c r="B9538" s="3" t="s">
        <v>359</v>
      </c>
      <c r="C9538" s="4">
        <v>2019</v>
      </c>
      <c r="D9538" s="3" t="s">
        <v>1455</v>
      </c>
      <c r="E9538" s="4">
        <v>11528642</v>
      </c>
      <c r="F9538" s="4">
        <v>3224479</v>
      </c>
      <c r="G9538" s="4">
        <v>8304163</v>
      </c>
      <c r="H9538" s="4">
        <v>792783</v>
      </c>
      <c r="I9538" s="4">
        <v>0</v>
      </c>
      <c r="J9538" s="4">
        <v>0</v>
      </c>
      <c r="K9538" s="3" t="s">
        <v>1447</v>
      </c>
      <c r="L9538" s="4">
        <v>0.27969287275986193</v>
      </c>
    </row>
    <row r="9539" spans="2:12" x14ac:dyDescent="0.3">
      <c r="B9539" s="3" t="s">
        <v>359</v>
      </c>
      <c r="C9539" s="4">
        <v>2019</v>
      </c>
      <c r="D9539" s="3" t="s">
        <v>1456</v>
      </c>
      <c r="E9539" s="4">
        <v>53774454</v>
      </c>
      <c r="F9539" s="4">
        <v>30825959</v>
      </c>
      <c r="G9539" s="4">
        <v>22948495</v>
      </c>
      <c r="H9539" s="4">
        <v>385131</v>
      </c>
      <c r="I9539" s="4">
        <v>0</v>
      </c>
      <c r="J9539" s="4">
        <v>0</v>
      </c>
      <c r="K9539" s="3" t="s">
        <v>1447</v>
      </c>
      <c r="L9539" s="4">
        <v>0.57324541128767204</v>
      </c>
    </row>
    <row r="9540" spans="2:12" x14ac:dyDescent="0.3">
      <c r="B9540" s="3" t="s">
        <v>359</v>
      </c>
      <c r="C9540" s="4">
        <v>2019</v>
      </c>
      <c r="D9540" s="3" t="s">
        <v>1457</v>
      </c>
      <c r="E9540" s="4">
        <v>38276725</v>
      </c>
      <c r="F9540" s="4">
        <v>12455148</v>
      </c>
      <c r="G9540" s="4">
        <v>25821577</v>
      </c>
      <c r="H9540" s="4">
        <v>706649</v>
      </c>
      <c r="I9540" s="4">
        <v>0</v>
      </c>
      <c r="J9540" s="4">
        <v>0</v>
      </c>
      <c r="K9540" s="3" t="s">
        <v>1447</v>
      </c>
      <c r="L9540" s="4">
        <v>0.32539743146781758</v>
      </c>
    </row>
    <row r="9541" spans="2:12" x14ac:dyDescent="0.3">
      <c r="B9541" s="3" t="s">
        <v>359</v>
      </c>
      <c r="C9541" s="4">
        <v>2019</v>
      </c>
      <c r="D9541" s="3" t="s">
        <v>1458</v>
      </c>
      <c r="E9541" s="4">
        <v>947249</v>
      </c>
      <c r="F9541" s="4"/>
      <c r="G9541" s="4">
        <v>947249</v>
      </c>
      <c r="H9541" s="4">
        <v>-782825</v>
      </c>
      <c r="I9541" s="4">
        <v>947249</v>
      </c>
      <c r="J9541" s="4"/>
      <c r="K9541" s="3" t="s">
        <v>1451</v>
      </c>
      <c r="L9541" s="4"/>
    </row>
    <row r="9542" spans="2:12" x14ac:dyDescent="0.3">
      <c r="B9542" s="3" t="s">
        <v>359</v>
      </c>
      <c r="C9542" s="4">
        <v>2020</v>
      </c>
      <c r="D9542" s="3" t="s">
        <v>1446</v>
      </c>
      <c r="E9542" s="4">
        <v>42054062</v>
      </c>
      <c r="F9542" s="4">
        <v>19596629</v>
      </c>
      <c r="G9542" s="4">
        <v>22457433</v>
      </c>
      <c r="H9542" s="4">
        <v>398714</v>
      </c>
      <c r="I9542" s="4">
        <v>0</v>
      </c>
      <c r="J9542" s="4">
        <v>0</v>
      </c>
      <c r="K9542" s="3" t="s">
        <v>1447</v>
      </c>
      <c r="L9542" s="4">
        <v>0.46598659125960296</v>
      </c>
    </row>
    <row r="9543" spans="2:12" x14ac:dyDescent="0.3">
      <c r="B9543" s="3" t="s">
        <v>359</v>
      </c>
      <c r="C9543" s="4">
        <v>2020</v>
      </c>
      <c r="D9543" s="3" t="s">
        <v>1448</v>
      </c>
      <c r="E9543" s="4">
        <v>11946551</v>
      </c>
      <c r="F9543" s="4">
        <v>4010304</v>
      </c>
      <c r="G9543" s="4">
        <v>7936247</v>
      </c>
      <c r="H9543" s="4">
        <v>0</v>
      </c>
      <c r="I9543" s="4">
        <v>0</v>
      </c>
      <c r="J9543" s="4">
        <v>0</v>
      </c>
      <c r="K9543" s="3" t="s">
        <v>1447</v>
      </c>
      <c r="L9543" s="4">
        <v>0.33568717866771758</v>
      </c>
    </row>
    <row r="9544" spans="2:12" x14ac:dyDescent="0.3">
      <c r="B9544" s="3" t="s">
        <v>359</v>
      </c>
      <c r="C9544" s="4">
        <v>2020</v>
      </c>
      <c r="D9544" s="3" t="s">
        <v>1449</v>
      </c>
      <c r="E9544" s="4">
        <v>13979448</v>
      </c>
      <c r="F9544" s="4">
        <v>10821403</v>
      </c>
      <c r="G9544" s="4">
        <v>3158045</v>
      </c>
      <c r="H9544" s="4">
        <v>2185141</v>
      </c>
      <c r="I9544" s="4">
        <v>0</v>
      </c>
      <c r="J9544" s="4">
        <v>0</v>
      </c>
      <c r="K9544" s="3" t="s">
        <v>1447</v>
      </c>
      <c r="L9544" s="4">
        <v>0.77409372673370225</v>
      </c>
    </row>
    <row r="9545" spans="2:12" x14ac:dyDescent="0.3">
      <c r="B9545" s="3" t="s">
        <v>359</v>
      </c>
      <c r="C9545" s="4">
        <v>2020</v>
      </c>
      <c r="D9545" s="3" t="s">
        <v>1450</v>
      </c>
      <c r="E9545" s="4">
        <v>10677773</v>
      </c>
      <c r="F9545" s="4"/>
      <c r="G9545" s="4">
        <v>10677773</v>
      </c>
      <c r="H9545" s="4">
        <v>0</v>
      </c>
      <c r="I9545" s="4">
        <v>10677773</v>
      </c>
      <c r="J9545" s="4"/>
      <c r="K9545" s="3" t="s">
        <v>1451</v>
      </c>
      <c r="L9545" s="4"/>
    </row>
    <row r="9546" spans="2:12" x14ac:dyDescent="0.3">
      <c r="B9546" s="3" t="s">
        <v>359</v>
      </c>
      <c r="C9546" s="4">
        <v>2020</v>
      </c>
      <c r="D9546" s="3" t="s">
        <v>1452</v>
      </c>
      <c r="E9546" s="4">
        <v>0</v>
      </c>
      <c r="F9546" s="4">
        <v>0</v>
      </c>
      <c r="G9546" s="4">
        <v>0</v>
      </c>
      <c r="H9546" s="4">
        <v>0</v>
      </c>
      <c r="I9546" s="4">
        <v>0</v>
      </c>
      <c r="J9546" s="4">
        <v>0</v>
      </c>
      <c r="K9546" s="3" t="s">
        <v>1447</v>
      </c>
      <c r="L9546" s="4"/>
    </row>
    <row r="9547" spans="2:12" x14ac:dyDescent="0.3">
      <c r="B9547" s="3" t="s">
        <v>359</v>
      </c>
      <c r="C9547" s="4">
        <v>2020</v>
      </c>
      <c r="D9547" s="3" t="s">
        <v>1453</v>
      </c>
      <c r="E9547" s="4">
        <v>19406705</v>
      </c>
      <c r="F9547" s="4">
        <v>7445064</v>
      </c>
      <c r="G9547" s="4">
        <v>11961641</v>
      </c>
      <c r="H9547" s="4">
        <v>510758</v>
      </c>
      <c r="I9547" s="4">
        <v>0</v>
      </c>
      <c r="J9547" s="4">
        <v>0</v>
      </c>
      <c r="K9547" s="3" t="s">
        <v>1451</v>
      </c>
      <c r="L9547" s="4">
        <v>0.38363359467771579</v>
      </c>
    </row>
    <row r="9548" spans="2:12" x14ac:dyDescent="0.3">
      <c r="B9548" s="3" t="s">
        <v>359</v>
      </c>
      <c r="C9548" s="4">
        <v>2020</v>
      </c>
      <c r="D9548" s="3" t="s">
        <v>1454</v>
      </c>
      <c r="E9548" s="4">
        <v>5520772</v>
      </c>
      <c r="F9548" s="4">
        <v>1876033</v>
      </c>
      <c r="G9548" s="4">
        <v>3644739</v>
      </c>
      <c r="H9548" s="4">
        <v>473513</v>
      </c>
      <c r="I9548" s="4">
        <v>0</v>
      </c>
      <c r="J9548" s="4">
        <v>0</v>
      </c>
      <c r="K9548" s="3" t="s">
        <v>1447</v>
      </c>
      <c r="L9548" s="4">
        <v>0.33981352607932369</v>
      </c>
    </row>
    <row r="9549" spans="2:12" x14ac:dyDescent="0.3">
      <c r="B9549" s="3" t="s">
        <v>359</v>
      </c>
      <c r="C9549" s="4">
        <v>2020</v>
      </c>
      <c r="D9549" s="3" t="s">
        <v>1455</v>
      </c>
      <c r="E9549" s="4">
        <v>11528642</v>
      </c>
      <c r="F9549" s="4">
        <v>3379350</v>
      </c>
      <c r="G9549" s="4">
        <v>8149292</v>
      </c>
      <c r="H9549" s="4">
        <v>0</v>
      </c>
      <c r="I9549" s="4">
        <v>0</v>
      </c>
      <c r="J9549" s="4">
        <v>0</v>
      </c>
      <c r="K9549" s="3" t="s">
        <v>1447</v>
      </c>
      <c r="L9549" s="4">
        <v>0.29312645843283192</v>
      </c>
    </row>
    <row r="9550" spans="2:12" x14ac:dyDescent="0.3">
      <c r="B9550" s="3" t="s">
        <v>359</v>
      </c>
      <c r="C9550" s="4">
        <v>2020</v>
      </c>
      <c r="D9550" s="3" t="s">
        <v>1456</v>
      </c>
      <c r="E9550" s="4">
        <v>37533975</v>
      </c>
      <c r="F9550" s="4">
        <v>26579684</v>
      </c>
      <c r="G9550" s="4">
        <v>10954291</v>
      </c>
      <c r="H9550" s="4">
        <v>300000</v>
      </c>
      <c r="I9550" s="4">
        <v>0</v>
      </c>
      <c r="J9550" s="4">
        <v>0</v>
      </c>
      <c r="K9550" s="3" t="s">
        <v>1447</v>
      </c>
      <c r="L9550" s="4">
        <v>0.70814998944289809</v>
      </c>
    </row>
    <row r="9551" spans="2:12" x14ac:dyDescent="0.3">
      <c r="B9551" s="3" t="s">
        <v>359</v>
      </c>
      <c r="C9551" s="4">
        <v>2020</v>
      </c>
      <c r="D9551" s="3" t="s">
        <v>1457</v>
      </c>
      <c r="E9551" s="4">
        <v>38568457</v>
      </c>
      <c r="F9551" s="4">
        <v>13001917</v>
      </c>
      <c r="G9551" s="4">
        <v>25566540</v>
      </c>
      <c r="H9551" s="4">
        <v>291734</v>
      </c>
      <c r="I9551" s="4">
        <v>0</v>
      </c>
      <c r="J9551" s="4">
        <v>0</v>
      </c>
      <c r="K9551" s="3" t="s">
        <v>1447</v>
      </c>
      <c r="L9551" s="4">
        <v>0.33711270844980912</v>
      </c>
    </row>
    <row r="9552" spans="2:12" x14ac:dyDescent="0.3">
      <c r="B9552" s="3" t="s">
        <v>359</v>
      </c>
      <c r="C9552" s="4">
        <v>2020</v>
      </c>
      <c r="D9552" s="3" t="s">
        <v>1458</v>
      </c>
      <c r="E9552" s="4">
        <v>466190</v>
      </c>
      <c r="F9552" s="4"/>
      <c r="G9552" s="4">
        <v>466190</v>
      </c>
      <c r="H9552" s="4">
        <v>0</v>
      </c>
      <c r="I9552" s="4">
        <v>466190</v>
      </c>
      <c r="J9552" s="4"/>
      <c r="K9552" s="3" t="s">
        <v>1451</v>
      </c>
      <c r="L9552" s="4"/>
    </row>
    <row r="9553" spans="2:12" x14ac:dyDescent="0.3">
      <c r="B9553" s="3" t="s">
        <v>359</v>
      </c>
      <c r="C9553" s="4">
        <v>2021</v>
      </c>
      <c r="D9553" s="3" t="s">
        <v>1446</v>
      </c>
      <c r="E9553" s="4">
        <v>42271069</v>
      </c>
      <c r="F9553" s="4">
        <v>20326881</v>
      </c>
      <c r="G9553" s="4">
        <v>21944188</v>
      </c>
      <c r="H9553" s="4">
        <v>350441</v>
      </c>
      <c r="I9553" s="4">
        <v>0</v>
      </c>
      <c r="J9553" s="4">
        <v>0</v>
      </c>
      <c r="K9553" s="3" t="s">
        <v>1447</v>
      </c>
      <c r="L9553" s="4">
        <v>0.48086981192739647</v>
      </c>
    </row>
    <row r="9554" spans="2:12" x14ac:dyDescent="0.3">
      <c r="B9554" s="3" t="s">
        <v>359</v>
      </c>
      <c r="C9554" s="4">
        <v>2021</v>
      </c>
      <c r="D9554" s="3" t="s">
        <v>1448</v>
      </c>
      <c r="E9554" s="4">
        <v>12067594</v>
      </c>
      <c r="F9554" s="4">
        <v>4114944</v>
      </c>
      <c r="G9554" s="4">
        <v>7952650</v>
      </c>
      <c r="H9554" s="4">
        <v>185568</v>
      </c>
      <c r="I9554" s="4">
        <v>0</v>
      </c>
      <c r="J9554" s="4">
        <v>0</v>
      </c>
      <c r="K9554" s="3" t="s">
        <v>1447</v>
      </c>
      <c r="L9554" s="4">
        <v>0.34099125310314549</v>
      </c>
    </row>
    <row r="9555" spans="2:12" x14ac:dyDescent="0.3">
      <c r="B9555" s="3" t="s">
        <v>359</v>
      </c>
      <c r="C9555" s="4">
        <v>2021</v>
      </c>
      <c r="D9555" s="3" t="s">
        <v>1449</v>
      </c>
      <c r="E9555" s="4">
        <v>16914038</v>
      </c>
      <c r="F9555" s="4">
        <v>13317019</v>
      </c>
      <c r="G9555" s="4">
        <v>3597019</v>
      </c>
      <c r="H9555" s="4">
        <v>958241</v>
      </c>
      <c r="I9555" s="4">
        <v>0</v>
      </c>
      <c r="J9555" s="4">
        <v>0</v>
      </c>
      <c r="K9555" s="3" t="s">
        <v>1447</v>
      </c>
      <c r="L9555" s="4">
        <v>0.78733528918404938</v>
      </c>
    </row>
    <row r="9556" spans="2:12" x14ac:dyDescent="0.3">
      <c r="B9556" s="3" t="s">
        <v>359</v>
      </c>
      <c r="C9556" s="4">
        <v>2021</v>
      </c>
      <c r="D9556" s="3" t="s">
        <v>1450</v>
      </c>
      <c r="E9556" s="4">
        <v>11194701</v>
      </c>
      <c r="F9556" s="4"/>
      <c r="G9556" s="4">
        <v>11194701</v>
      </c>
      <c r="H9556" s="4">
        <v>1641655</v>
      </c>
      <c r="I9556" s="4">
        <v>11194701</v>
      </c>
      <c r="J9556" s="4"/>
      <c r="K9556" s="3" t="s">
        <v>1451</v>
      </c>
      <c r="L9556" s="4"/>
    </row>
    <row r="9557" spans="2:12" x14ac:dyDescent="0.3">
      <c r="B9557" s="3" t="s">
        <v>359</v>
      </c>
      <c r="C9557" s="4">
        <v>2021</v>
      </c>
      <c r="D9557" s="3" t="s">
        <v>1452</v>
      </c>
      <c r="E9557" s="4">
        <v>0</v>
      </c>
      <c r="F9557" s="4">
        <v>0</v>
      </c>
      <c r="G9557" s="4">
        <v>0</v>
      </c>
      <c r="H9557" s="4">
        <v>0</v>
      </c>
      <c r="I9557" s="4">
        <v>0</v>
      </c>
      <c r="J9557" s="4">
        <v>0</v>
      </c>
      <c r="K9557" s="3" t="s">
        <v>1447</v>
      </c>
      <c r="L9557" s="4"/>
    </row>
    <row r="9558" spans="2:12" x14ac:dyDescent="0.3">
      <c r="B9558" s="3" t="s">
        <v>359</v>
      </c>
      <c r="C9558" s="4">
        <v>2021</v>
      </c>
      <c r="D9558" s="3" t="s">
        <v>1453</v>
      </c>
      <c r="E9558" s="4">
        <v>0</v>
      </c>
      <c r="F9558" s="4">
        <v>0</v>
      </c>
      <c r="G9558" s="4">
        <v>0</v>
      </c>
      <c r="H9558" s="4">
        <v>0</v>
      </c>
      <c r="I9558" s="4">
        <v>0</v>
      </c>
      <c r="J9558" s="4">
        <v>0</v>
      </c>
      <c r="K9558" s="3" t="s">
        <v>1451</v>
      </c>
      <c r="L9558" s="4"/>
    </row>
    <row r="9559" spans="2:12" x14ac:dyDescent="0.3">
      <c r="B9559" s="3" t="s">
        <v>359</v>
      </c>
      <c r="C9559" s="4">
        <v>2021</v>
      </c>
      <c r="D9559" s="3" t="s">
        <v>1454</v>
      </c>
      <c r="E9559" s="4">
        <v>6123502</v>
      </c>
      <c r="F9559" s="4">
        <v>2041141</v>
      </c>
      <c r="G9559" s="4">
        <v>4082361</v>
      </c>
      <c r="H9559" s="4">
        <v>619640</v>
      </c>
      <c r="I9559" s="4">
        <v>0</v>
      </c>
      <c r="J9559" s="4">
        <v>0</v>
      </c>
      <c r="K9559" s="3" t="s">
        <v>1447</v>
      </c>
      <c r="L9559" s="4">
        <v>0.33332903296185745</v>
      </c>
    </row>
    <row r="9560" spans="2:12" x14ac:dyDescent="0.3">
      <c r="B9560" s="3" t="s">
        <v>359</v>
      </c>
      <c r="C9560" s="4">
        <v>2021</v>
      </c>
      <c r="D9560" s="3" t="s">
        <v>1455</v>
      </c>
      <c r="E9560" s="4">
        <v>12069375</v>
      </c>
      <c r="F9560" s="4">
        <v>3572090</v>
      </c>
      <c r="G9560" s="4">
        <v>8497285</v>
      </c>
      <c r="H9560" s="4">
        <v>540733</v>
      </c>
      <c r="I9560" s="4">
        <v>0</v>
      </c>
      <c r="J9560" s="4">
        <v>0</v>
      </c>
      <c r="K9560" s="3" t="s">
        <v>1447</v>
      </c>
      <c r="L9560" s="4">
        <v>0.29596312982238104</v>
      </c>
    </row>
    <row r="9561" spans="2:12" x14ac:dyDescent="0.3">
      <c r="B9561" s="3" t="s">
        <v>359</v>
      </c>
      <c r="C9561" s="4">
        <v>2021</v>
      </c>
      <c r="D9561" s="3" t="s">
        <v>1456</v>
      </c>
      <c r="E9561" s="4">
        <v>54930293</v>
      </c>
      <c r="F9561" s="4">
        <v>33061434</v>
      </c>
      <c r="G9561" s="4">
        <v>21868859</v>
      </c>
      <c r="H9561" s="4">
        <v>485615</v>
      </c>
      <c r="I9561" s="4">
        <v>0</v>
      </c>
      <c r="J9561" s="4">
        <v>0</v>
      </c>
      <c r="K9561" s="3" t="s">
        <v>1447</v>
      </c>
      <c r="L9561" s="4">
        <v>0.60187980428212895</v>
      </c>
    </row>
    <row r="9562" spans="2:12" x14ac:dyDescent="0.3">
      <c r="B9562" s="3" t="s">
        <v>359</v>
      </c>
      <c r="C9562" s="4">
        <v>2021</v>
      </c>
      <c r="D9562" s="3" t="s">
        <v>1457</v>
      </c>
      <c r="E9562" s="4">
        <v>38986251</v>
      </c>
      <c r="F9562" s="4">
        <v>13561553</v>
      </c>
      <c r="G9562" s="4">
        <v>25424698</v>
      </c>
      <c r="H9562" s="4">
        <v>419567</v>
      </c>
      <c r="I9562" s="4">
        <v>0</v>
      </c>
      <c r="J9562" s="4">
        <v>0</v>
      </c>
      <c r="K9562" s="3" t="s">
        <v>1447</v>
      </c>
      <c r="L9562" s="4">
        <v>0.34785476038719393</v>
      </c>
    </row>
    <row r="9563" spans="2:12" x14ac:dyDescent="0.3">
      <c r="B9563" s="3" t="s">
        <v>359</v>
      </c>
      <c r="C9563" s="4">
        <v>2021</v>
      </c>
      <c r="D9563" s="3" t="s">
        <v>1458</v>
      </c>
      <c r="E9563" s="4">
        <v>1402439</v>
      </c>
      <c r="F9563" s="4"/>
      <c r="G9563" s="4">
        <v>1402439</v>
      </c>
      <c r="H9563" s="4">
        <v>936249</v>
      </c>
      <c r="I9563" s="4">
        <v>1402439</v>
      </c>
      <c r="J9563" s="4"/>
      <c r="K9563" s="3" t="s">
        <v>1451</v>
      </c>
      <c r="L9563" s="4"/>
    </row>
    <row r="9564" spans="2:12" x14ac:dyDescent="0.3">
      <c r="B9564" s="3" t="s">
        <v>359</v>
      </c>
      <c r="C9564" s="4">
        <v>2022</v>
      </c>
      <c r="D9564" s="3" t="s">
        <v>1446</v>
      </c>
      <c r="E9564" s="4">
        <v>44222740</v>
      </c>
      <c r="F9564" s="4">
        <v>20837677</v>
      </c>
      <c r="G9564" s="4">
        <v>23385063</v>
      </c>
      <c r="H9564" s="4">
        <v>2347774</v>
      </c>
      <c r="I9564" s="4">
        <v>0</v>
      </c>
      <c r="J9564" s="4">
        <v>0</v>
      </c>
      <c r="K9564" s="3" t="s">
        <v>1447</v>
      </c>
      <c r="L9564" s="4">
        <v>0.4711982342116296</v>
      </c>
    </row>
    <row r="9565" spans="2:12" x14ac:dyDescent="0.3">
      <c r="B9565" s="3" t="s">
        <v>359</v>
      </c>
      <c r="C9565" s="4">
        <v>2022</v>
      </c>
      <c r="D9565" s="3" t="s">
        <v>1448</v>
      </c>
      <c r="E9565" s="4">
        <v>12067594</v>
      </c>
      <c r="F9565" s="4">
        <v>4249142</v>
      </c>
      <c r="G9565" s="4">
        <v>7818452</v>
      </c>
      <c r="H9565" s="4">
        <v>0</v>
      </c>
      <c r="I9565" s="4">
        <v>0</v>
      </c>
      <c r="J9565" s="4">
        <v>0</v>
      </c>
      <c r="K9565" s="3" t="s">
        <v>1447</v>
      </c>
      <c r="L9565" s="4">
        <v>0.35211177969693047</v>
      </c>
    </row>
    <row r="9566" spans="2:12" x14ac:dyDescent="0.3">
      <c r="B9566" s="3" t="s">
        <v>359</v>
      </c>
      <c r="C9566" s="4">
        <v>2022</v>
      </c>
      <c r="D9566" s="3" t="s">
        <v>1449</v>
      </c>
      <c r="E9566" s="4">
        <v>17030622</v>
      </c>
      <c r="F9566" s="4">
        <v>14033320</v>
      </c>
      <c r="G9566" s="4">
        <v>2997302</v>
      </c>
      <c r="H9566" s="4">
        <v>199589</v>
      </c>
      <c r="I9566" s="4">
        <v>0</v>
      </c>
      <c r="J9566" s="4">
        <v>0</v>
      </c>
      <c r="K9566" s="3" t="s">
        <v>1447</v>
      </c>
      <c r="L9566" s="4">
        <v>0.82400513616002991</v>
      </c>
    </row>
    <row r="9567" spans="2:12" x14ac:dyDescent="0.3">
      <c r="B9567" s="3" t="s">
        <v>359</v>
      </c>
      <c r="C9567" s="4">
        <v>2022</v>
      </c>
      <c r="D9567" s="3" t="s">
        <v>1450</v>
      </c>
      <c r="E9567" s="4">
        <v>11194703</v>
      </c>
      <c r="F9567" s="4"/>
      <c r="G9567" s="4">
        <v>11194703</v>
      </c>
      <c r="H9567" s="4">
        <v>0</v>
      </c>
      <c r="I9567" s="4">
        <v>11194703</v>
      </c>
      <c r="J9567" s="4"/>
      <c r="K9567" s="3" t="s">
        <v>1451</v>
      </c>
      <c r="L9567" s="4"/>
    </row>
    <row r="9568" spans="2:12" x14ac:dyDescent="0.3">
      <c r="B9568" s="3" t="s">
        <v>359</v>
      </c>
      <c r="C9568" s="4">
        <v>2022</v>
      </c>
      <c r="D9568" s="3" t="s">
        <v>1452</v>
      </c>
      <c r="E9568" s="4">
        <v>0</v>
      </c>
      <c r="F9568" s="4">
        <v>0</v>
      </c>
      <c r="G9568" s="4">
        <v>0</v>
      </c>
      <c r="H9568" s="4">
        <v>0</v>
      </c>
      <c r="I9568" s="4">
        <v>0</v>
      </c>
      <c r="J9568" s="4">
        <v>0</v>
      </c>
      <c r="K9568" s="3" t="s">
        <v>1447</v>
      </c>
      <c r="L9568" s="4"/>
    </row>
    <row r="9569" spans="2:12" x14ac:dyDescent="0.3">
      <c r="B9569" s="3" t="s">
        <v>359</v>
      </c>
      <c r="C9569" s="4">
        <v>2022</v>
      </c>
      <c r="D9569" s="3" t="s">
        <v>1453</v>
      </c>
      <c r="E9569" s="4">
        <v>0</v>
      </c>
      <c r="F9569" s="4">
        <v>0</v>
      </c>
      <c r="G9569" s="4">
        <v>0</v>
      </c>
      <c r="H9569" s="4">
        <v>0</v>
      </c>
      <c r="I9569" s="4">
        <v>0</v>
      </c>
      <c r="J9569" s="4">
        <v>0</v>
      </c>
      <c r="K9569" s="3" t="s">
        <v>1451</v>
      </c>
      <c r="L9569" s="4"/>
    </row>
    <row r="9570" spans="2:12" x14ac:dyDescent="0.3">
      <c r="B9570" s="3" t="s">
        <v>359</v>
      </c>
      <c r="C9570" s="4">
        <v>2022</v>
      </c>
      <c r="D9570" s="3" t="s">
        <v>1454</v>
      </c>
      <c r="E9570" s="4">
        <v>6210299</v>
      </c>
      <c r="F9570" s="4">
        <v>2215343</v>
      </c>
      <c r="G9570" s="4">
        <v>3994956</v>
      </c>
      <c r="H9570" s="4">
        <v>86800</v>
      </c>
      <c r="I9570" s="4">
        <v>0</v>
      </c>
      <c r="J9570" s="4">
        <v>0</v>
      </c>
      <c r="K9570" s="3" t="s">
        <v>1447</v>
      </c>
      <c r="L9570" s="4">
        <v>0.35672082777334874</v>
      </c>
    </row>
    <row r="9571" spans="2:12" x14ac:dyDescent="0.3">
      <c r="B9571" s="3" t="s">
        <v>359</v>
      </c>
      <c r="C9571" s="4">
        <v>2022</v>
      </c>
      <c r="D9571" s="3" t="s">
        <v>1455</v>
      </c>
      <c r="E9571" s="4">
        <v>12331421</v>
      </c>
      <c r="F9571" s="4">
        <v>3770070</v>
      </c>
      <c r="G9571" s="4">
        <v>8561351</v>
      </c>
      <c r="H9571" s="4">
        <v>262046</v>
      </c>
      <c r="I9571" s="4">
        <v>0</v>
      </c>
      <c r="J9571" s="4">
        <v>0</v>
      </c>
      <c r="K9571" s="3" t="s">
        <v>1447</v>
      </c>
      <c r="L9571" s="4">
        <v>0.30572875583438436</v>
      </c>
    </row>
    <row r="9572" spans="2:12" x14ac:dyDescent="0.3">
      <c r="B9572" s="3" t="s">
        <v>359</v>
      </c>
      <c r="C9572" s="4">
        <v>2022</v>
      </c>
      <c r="D9572" s="3" t="s">
        <v>1456</v>
      </c>
      <c r="E9572" s="4">
        <v>55239385</v>
      </c>
      <c r="F9572" s="4">
        <v>34169167</v>
      </c>
      <c r="G9572" s="4">
        <v>21070218</v>
      </c>
      <c r="H9572" s="4">
        <v>309093</v>
      </c>
      <c r="I9572" s="4">
        <v>0</v>
      </c>
      <c r="J9572" s="4">
        <v>0</v>
      </c>
      <c r="K9572" s="3" t="s">
        <v>1447</v>
      </c>
      <c r="L9572" s="4">
        <v>0.61856530444718016</v>
      </c>
    </row>
    <row r="9573" spans="2:12" x14ac:dyDescent="0.3">
      <c r="B9573" s="3" t="s">
        <v>359</v>
      </c>
      <c r="C9573" s="4">
        <v>2022</v>
      </c>
      <c r="D9573" s="3" t="s">
        <v>1457</v>
      </c>
      <c r="E9573" s="4">
        <v>39208650</v>
      </c>
      <c r="F9573" s="4">
        <v>14128633</v>
      </c>
      <c r="G9573" s="4">
        <v>25080017</v>
      </c>
      <c r="H9573" s="4">
        <v>222398</v>
      </c>
      <c r="I9573" s="4">
        <v>0</v>
      </c>
      <c r="J9573" s="4">
        <v>0</v>
      </c>
      <c r="K9573" s="3" t="s">
        <v>1447</v>
      </c>
      <c r="L9573" s="4">
        <v>0.36034479636508782</v>
      </c>
    </row>
    <row r="9574" spans="2:12" x14ac:dyDescent="0.3">
      <c r="B9574" s="3" t="s">
        <v>359</v>
      </c>
      <c r="C9574" s="4">
        <v>2022</v>
      </c>
      <c r="D9574" s="3" t="s">
        <v>1458</v>
      </c>
      <c r="E9574" s="4">
        <v>727430</v>
      </c>
      <c r="F9574" s="4"/>
      <c r="G9574" s="4">
        <v>727430</v>
      </c>
      <c r="H9574" s="4">
        <v>-675009</v>
      </c>
      <c r="I9574" s="4">
        <v>727430</v>
      </c>
      <c r="J9574" s="4"/>
      <c r="K9574" s="3" t="s">
        <v>1451</v>
      </c>
      <c r="L9574" s="4"/>
    </row>
    <row r="9575" spans="2:12" x14ac:dyDescent="0.3">
      <c r="B9575" s="3" t="s">
        <v>359</v>
      </c>
      <c r="C9575" s="4">
        <v>2023</v>
      </c>
      <c r="D9575" s="3" t="s">
        <v>1446</v>
      </c>
      <c r="E9575" s="4">
        <v>47597232</v>
      </c>
      <c r="F9575" s="4">
        <v>21730020</v>
      </c>
      <c r="G9575" s="4">
        <v>25867212</v>
      </c>
      <c r="H9575" s="4">
        <v>3374492</v>
      </c>
      <c r="I9575" s="4">
        <v>0</v>
      </c>
      <c r="J9575" s="4">
        <v>0</v>
      </c>
      <c r="K9575" s="3" t="s">
        <v>1447</v>
      </c>
      <c r="L9575" s="4">
        <v>0.45653957356175667</v>
      </c>
    </row>
    <row r="9576" spans="2:12" x14ac:dyDescent="0.3">
      <c r="B9576" s="3" t="s">
        <v>359</v>
      </c>
      <c r="C9576" s="4">
        <v>2023</v>
      </c>
      <c r="D9576" s="3" t="s">
        <v>1448</v>
      </c>
      <c r="E9576" s="4">
        <v>12067594</v>
      </c>
      <c r="F9576" s="4">
        <v>4383341</v>
      </c>
      <c r="G9576" s="4">
        <v>7684253</v>
      </c>
      <c r="H9576" s="4">
        <v>0</v>
      </c>
      <c r="I9576" s="4">
        <v>0</v>
      </c>
      <c r="J9576" s="4">
        <v>0</v>
      </c>
      <c r="K9576" s="3" t="s">
        <v>1447</v>
      </c>
      <c r="L9576" s="4">
        <v>0.36323238915727524</v>
      </c>
    </row>
    <row r="9577" spans="2:12" x14ac:dyDescent="0.3">
      <c r="B9577" s="3" t="s">
        <v>359</v>
      </c>
      <c r="C9577" s="4">
        <v>2023</v>
      </c>
      <c r="D9577" s="3" t="s">
        <v>1449</v>
      </c>
      <c r="E9577" s="4">
        <v>17589030</v>
      </c>
      <c r="F9577" s="4">
        <v>14433343</v>
      </c>
      <c r="G9577" s="4">
        <v>3155687</v>
      </c>
      <c r="H9577" s="4">
        <v>811232</v>
      </c>
      <c r="I9577" s="4">
        <v>0</v>
      </c>
      <c r="J9577" s="4">
        <v>0</v>
      </c>
      <c r="K9577" s="3" t="s">
        <v>1447</v>
      </c>
      <c r="L9577" s="4">
        <v>0.82058777544867456</v>
      </c>
    </row>
    <row r="9578" spans="2:12" x14ac:dyDescent="0.3">
      <c r="B9578" s="3" t="s">
        <v>359</v>
      </c>
      <c r="C9578" s="4">
        <v>2023</v>
      </c>
      <c r="D9578" s="3" t="s">
        <v>1450</v>
      </c>
      <c r="E9578" s="4">
        <v>11194703</v>
      </c>
      <c r="F9578" s="4"/>
      <c r="G9578" s="4">
        <v>11194703</v>
      </c>
      <c r="H9578" s="4">
        <v>0</v>
      </c>
      <c r="I9578" s="4">
        <v>11194703</v>
      </c>
      <c r="J9578" s="4"/>
      <c r="K9578" s="3" t="s">
        <v>1451</v>
      </c>
      <c r="L9578" s="4"/>
    </row>
    <row r="9579" spans="2:12" x14ac:dyDescent="0.3">
      <c r="B9579" s="3" t="s">
        <v>359</v>
      </c>
      <c r="C9579" s="4">
        <v>2023</v>
      </c>
      <c r="D9579" s="3" t="s">
        <v>1452</v>
      </c>
      <c r="E9579" s="4">
        <v>0</v>
      </c>
      <c r="F9579" s="4">
        <v>0</v>
      </c>
      <c r="G9579" s="4">
        <v>0</v>
      </c>
      <c r="H9579" s="4">
        <v>0</v>
      </c>
      <c r="I9579" s="4">
        <v>0</v>
      </c>
      <c r="J9579" s="4">
        <v>0</v>
      </c>
      <c r="K9579" s="3" t="s">
        <v>1447</v>
      </c>
      <c r="L9579" s="4"/>
    </row>
    <row r="9580" spans="2:12" x14ac:dyDescent="0.3">
      <c r="B9580" s="3" t="s">
        <v>359</v>
      </c>
      <c r="C9580" s="4">
        <v>2023</v>
      </c>
      <c r="D9580" s="3" t="s">
        <v>1453</v>
      </c>
      <c r="E9580" s="4">
        <v>1821945</v>
      </c>
      <c r="F9580" s="4">
        <v>730370</v>
      </c>
      <c r="G9580" s="4">
        <v>1091575</v>
      </c>
      <c r="H9580" s="4">
        <v>0</v>
      </c>
      <c r="I9580" s="4">
        <v>0</v>
      </c>
      <c r="J9580" s="4">
        <v>0</v>
      </c>
      <c r="K9580" s="3" t="s">
        <v>1451</v>
      </c>
      <c r="L9580" s="4">
        <v>0.40087379147010477</v>
      </c>
    </row>
    <row r="9581" spans="2:12" x14ac:dyDescent="0.3">
      <c r="B9581" s="3" t="s">
        <v>359</v>
      </c>
      <c r="C9581" s="4">
        <v>2023</v>
      </c>
      <c r="D9581" s="3" t="s">
        <v>1454</v>
      </c>
      <c r="E9581" s="4">
        <v>6210298</v>
      </c>
      <c r="F9581" s="4">
        <v>2384265</v>
      </c>
      <c r="G9581" s="4">
        <v>3826033</v>
      </c>
      <c r="H9581" s="4">
        <v>0</v>
      </c>
      <c r="I9581" s="4">
        <v>0</v>
      </c>
      <c r="J9581" s="4">
        <v>0</v>
      </c>
      <c r="K9581" s="3" t="s">
        <v>1447</v>
      </c>
      <c r="L9581" s="4">
        <v>0.38392119025528243</v>
      </c>
    </row>
    <row r="9582" spans="2:12" x14ac:dyDescent="0.3">
      <c r="B9582" s="3" t="s">
        <v>359</v>
      </c>
      <c r="C9582" s="4">
        <v>2023</v>
      </c>
      <c r="D9582" s="3" t="s">
        <v>1455</v>
      </c>
      <c r="E9582" s="4">
        <v>12972647</v>
      </c>
      <c r="F9582" s="4">
        <v>3974463</v>
      </c>
      <c r="G9582" s="4">
        <v>8998184</v>
      </c>
      <c r="H9582" s="4">
        <v>641226</v>
      </c>
      <c r="I9582" s="4">
        <v>0</v>
      </c>
      <c r="J9582" s="4">
        <v>0</v>
      </c>
      <c r="K9582" s="3" t="s">
        <v>1447</v>
      </c>
      <c r="L9582" s="4">
        <v>0.30637255449870793</v>
      </c>
    </row>
    <row r="9583" spans="2:12" x14ac:dyDescent="0.3">
      <c r="B9583" s="3" t="s">
        <v>359</v>
      </c>
      <c r="C9583" s="4">
        <v>2023</v>
      </c>
      <c r="D9583" s="3" t="s">
        <v>1456</v>
      </c>
      <c r="E9583" s="4">
        <v>55239385</v>
      </c>
      <c r="F9583" s="4">
        <v>35273923</v>
      </c>
      <c r="G9583" s="4">
        <v>19965462</v>
      </c>
      <c r="H9583" s="4">
        <v>0</v>
      </c>
      <c r="I9583" s="4">
        <v>0</v>
      </c>
      <c r="J9583" s="4">
        <v>0</v>
      </c>
      <c r="K9583" s="3" t="s">
        <v>1447</v>
      </c>
      <c r="L9583" s="4">
        <v>0.63856473058126917</v>
      </c>
    </row>
    <row r="9584" spans="2:12" x14ac:dyDescent="0.3">
      <c r="B9584" s="3" t="s">
        <v>359</v>
      </c>
      <c r="C9584" s="4">
        <v>2023</v>
      </c>
      <c r="D9584" s="3" t="s">
        <v>1457</v>
      </c>
      <c r="E9584" s="4">
        <v>39208650</v>
      </c>
      <c r="F9584" s="4">
        <v>14694331</v>
      </c>
      <c r="G9584" s="4">
        <v>24514319</v>
      </c>
      <c r="H9584" s="4">
        <v>0</v>
      </c>
      <c r="I9584" s="4">
        <v>0</v>
      </c>
      <c r="J9584" s="4">
        <v>0</v>
      </c>
      <c r="K9584" s="3" t="s">
        <v>1447</v>
      </c>
      <c r="L9584" s="4">
        <v>0.37477268408884262</v>
      </c>
    </row>
    <row r="9585" spans="2:12" x14ac:dyDescent="0.3">
      <c r="B9585" s="3" t="s">
        <v>359</v>
      </c>
      <c r="C9585" s="4">
        <v>2023</v>
      </c>
      <c r="D9585" s="3" t="s">
        <v>1458</v>
      </c>
      <c r="E9585" s="4">
        <v>983149</v>
      </c>
      <c r="F9585" s="4"/>
      <c r="G9585" s="4">
        <v>983149</v>
      </c>
      <c r="H9585" s="4">
        <v>255719</v>
      </c>
      <c r="I9585" s="4">
        <v>983149</v>
      </c>
      <c r="J9585" s="4"/>
      <c r="K9585" s="3" t="s">
        <v>1451</v>
      </c>
      <c r="L9585" s="4"/>
    </row>
    <row r="9586" spans="2:12" x14ac:dyDescent="0.3">
      <c r="B9586" s="3" t="s">
        <v>359</v>
      </c>
      <c r="C9586" s="4">
        <v>2024</v>
      </c>
      <c r="D9586" s="3" t="s">
        <v>1446</v>
      </c>
      <c r="E9586" s="4">
        <v>47597232</v>
      </c>
      <c r="F9586" s="4">
        <v>22723336</v>
      </c>
      <c r="G9586" s="4">
        <v>24873896</v>
      </c>
      <c r="H9586" s="4">
        <v>0</v>
      </c>
      <c r="I9586" s="4">
        <v>148436000</v>
      </c>
      <c r="J9586" s="4">
        <v>1855450</v>
      </c>
      <c r="K9586" s="3" t="s">
        <v>1459</v>
      </c>
      <c r="L9586" s="4">
        <v>0.47740877032513152</v>
      </c>
    </row>
    <row r="9587" spans="2:12" x14ac:dyDescent="0.3">
      <c r="B9587" s="3" t="s">
        <v>359</v>
      </c>
      <c r="C9587" s="4">
        <v>2024</v>
      </c>
      <c r="D9587" s="3" t="s">
        <v>1448</v>
      </c>
      <c r="E9587" s="4">
        <v>12348812</v>
      </c>
      <c r="F9587" s="4">
        <v>4518946</v>
      </c>
      <c r="G9587" s="4">
        <v>7829866</v>
      </c>
      <c r="H9587" s="4">
        <v>281218</v>
      </c>
      <c r="I9587" s="4">
        <v>54000000</v>
      </c>
      <c r="J9587" s="4">
        <v>675000</v>
      </c>
      <c r="K9587" s="3" t="s">
        <v>1447</v>
      </c>
      <c r="L9587" s="4">
        <v>0.36594176022762354</v>
      </c>
    </row>
    <row r="9588" spans="2:12" x14ac:dyDescent="0.3">
      <c r="B9588" s="3" t="s">
        <v>359</v>
      </c>
      <c r="C9588" s="4">
        <v>2024</v>
      </c>
      <c r="D9588" s="3" t="s">
        <v>1449</v>
      </c>
      <c r="E9588" s="4">
        <v>18406461</v>
      </c>
      <c r="F9588" s="4">
        <v>15189815</v>
      </c>
      <c r="G9588" s="4">
        <v>3216646</v>
      </c>
      <c r="H9588" s="4">
        <v>817431</v>
      </c>
      <c r="I9588" s="4">
        <v>7753000</v>
      </c>
      <c r="J9588" s="4">
        <v>516867</v>
      </c>
      <c r="K9588" s="3" t="s">
        <v>1459</v>
      </c>
      <c r="L9588" s="4">
        <v>0.8252436467825075</v>
      </c>
    </row>
    <row r="9589" spans="2:12" x14ac:dyDescent="0.3">
      <c r="B9589" s="3" t="s">
        <v>359</v>
      </c>
      <c r="C9589" s="4">
        <v>2024</v>
      </c>
      <c r="D9589" s="3" t="s">
        <v>1450</v>
      </c>
      <c r="E9589" s="4">
        <v>11594587</v>
      </c>
      <c r="F9589" s="4"/>
      <c r="G9589" s="4">
        <v>11594587</v>
      </c>
      <c r="H9589" s="4">
        <v>399884</v>
      </c>
      <c r="I9589" s="4">
        <v>11594587</v>
      </c>
      <c r="J9589" s="4"/>
      <c r="K9589" s="3" t="s">
        <v>1451</v>
      </c>
      <c r="L9589" s="4"/>
    </row>
    <row r="9590" spans="2:12" x14ac:dyDescent="0.3">
      <c r="B9590" s="3" t="s">
        <v>359</v>
      </c>
      <c r="C9590" s="4">
        <v>2024</v>
      </c>
      <c r="D9590" s="3" t="s">
        <v>1452</v>
      </c>
      <c r="E9590" s="4">
        <v>1768831</v>
      </c>
      <c r="F9590" s="4">
        <v>1071084</v>
      </c>
      <c r="G9590" s="4">
        <v>697747</v>
      </c>
      <c r="H9590" s="4">
        <v>-53114</v>
      </c>
      <c r="I9590" s="4">
        <v>697746</v>
      </c>
      <c r="J9590" s="4">
        <v>18000</v>
      </c>
      <c r="K9590" s="3" t="s">
        <v>1459</v>
      </c>
      <c r="L9590" s="4">
        <v>0.60553212828133385</v>
      </c>
    </row>
    <row r="9591" spans="2:12" x14ac:dyDescent="0.3">
      <c r="B9591" s="3" t="s">
        <v>359</v>
      </c>
      <c r="C9591" s="4">
        <v>2024</v>
      </c>
      <c r="D9591" s="3" t="s">
        <v>1453</v>
      </c>
      <c r="E9591" s="4">
        <v>0</v>
      </c>
      <c r="F9591" s="4">
        <v>0</v>
      </c>
      <c r="G9591" s="4">
        <v>0</v>
      </c>
      <c r="H9591" s="4">
        <v>0</v>
      </c>
      <c r="I9591" s="4">
        <v>0</v>
      </c>
      <c r="J9591" s="4">
        <v>0</v>
      </c>
      <c r="K9591" s="3" t="s">
        <v>1451</v>
      </c>
      <c r="L9591" s="4"/>
    </row>
    <row r="9592" spans="2:12" x14ac:dyDescent="0.3">
      <c r="B9592" s="3" t="s">
        <v>359</v>
      </c>
      <c r="C9592" s="4">
        <v>2024</v>
      </c>
      <c r="D9592" s="3" t="s">
        <v>1454</v>
      </c>
      <c r="E9592" s="4">
        <v>6740820</v>
      </c>
      <c r="F9592" s="4">
        <v>2584736</v>
      </c>
      <c r="G9592" s="4">
        <v>4156084</v>
      </c>
      <c r="H9592" s="4">
        <v>530522</v>
      </c>
      <c r="I9592" s="4">
        <v>6465656</v>
      </c>
      <c r="J9592" s="4">
        <v>156915</v>
      </c>
      <c r="K9592" s="3" t="s">
        <v>1459</v>
      </c>
      <c r="L9592" s="4">
        <v>0.38344533751086662</v>
      </c>
    </row>
    <row r="9593" spans="2:12" x14ac:dyDescent="0.3">
      <c r="B9593" s="3" t="s">
        <v>359</v>
      </c>
      <c r="C9593" s="4">
        <v>2024</v>
      </c>
      <c r="D9593" s="3" t="s">
        <v>1455</v>
      </c>
      <c r="E9593" s="4">
        <v>14032097</v>
      </c>
      <c r="F9593" s="4">
        <v>4195865</v>
      </c>
      <c r="G9593" s="4">
        <v>9836232</v>
      </c>
      <c r="H9593" s="4">
        <v>1059450</v>
      </c>
      <c r="I9593" s="4">
        <v>85525000</v>
      </c>
      <c r="J9593" s="4">
        <v>1221786</v>
      </c>
      <c r="K9593" s="3" t="s">
        <v>1447</v>
      </c>
      <c r="L9593" s="4">
        <v>0.29901909885600136</v>
      </c>
    </row>
    <row r="9594" spans="2:12" x14ac:dyDescent="0.3">
      <c r="B9594" s="3" t="s">
        <v>359</v>
      </c>
      <c r="C9594" s="4">
        <v>2024</v>
      </c>
      <c r="D9594" s="3" t="s">
        <v>1456</v>
      </c>
      <c r="E9594" s="4">
        <v>57707582</v>
      </c>
      <c r="F9594" s="4">
        <v>36519165</v>
      </c>
      <c r="G9594" s="4">
        <v>21188417</v>
      </c>
      <c r="H9594" s="4">
        <v>2448937</v>
      </c>
      <c r="I9594" s="4">
        <v>104896004</v>
      </c>
      <c r="J9594" s="4">
        <v>2445650</v>
      </c>
      <c r="K9594" s="3" t="s">
        <v>1447</v>
      </c>
      <c r="L9594" s="4">
        <v>0.63283131495615252</v>
      </c>
    </row>
    <row r="9595" spans="2:12" x14ac:dyDescent="0.3">
      <c r="B9595" s="3" t="s">
        <v>359</v>
      </c>
      <c r="C9595" s="4">
        <v>2024</v>
      </c>
      <c r="D9595" s="3" t="s">
        <v>1457</v>
      </c>
      <c r="E9595" s="4">
        <v>40872662</v>
      </c>
      <c r="F9595" s="4">
        <v>15245413</v>
      </c>
      <c r="G9595" s="4">
        <v>25627249</v>
      </c>
      <c r="H9595" s="4">
        <v>1664012</v>
      </c>
      <c r="I9595" s="4">
        <v>112021300</v>
      </c>
      <c r="J9595" s="4">
        <v>1769466</v>
      </c>
      <c r="K9595" s="3" t="s">
        <v>1447</v>
      </c>
      <c r="L9595" s="4">
        <v>0.37299779984968928</v>
      </c>
    </row>
    <row r="9596" spans="2:12" x14ac:dyDescent="0.3">
      <c r="B9596" s="3" t="s">
        <v>359</v>
      </c>
      <c r="C9596" s="4">
        <v>2024</v>
      </c>
      <c r="D9596" s="3" t="s">
        <v>1458</v>
      </c>
      <c r="E9596" s="4">
        <v>1910546</v>
      </c>
      <c r="F9596" s="4"/>
      <c r="G9596" s="4">
        <v>1910546</v>
      </c>
      <c r="H9596" s="4">
        <v>927397</v>
      </c>
      <c r="I9596" s="4">
        <v>1910546</v>
      </c>
      <c r="J9596" s="4"/>
      <c r="K9596" s="3" t="s">
        <v>1451</v>
      </c>
      <c r="L9596" s="4"/>
    </row>
    <row r="9597" spans="2:12" x14ac:dyDescent="0.3">
      <c r="B9597" s="3" t="s">
        <v>361</v>
      </c>
      <c r="C9597" s="4">
        <v>2019</v>
      </c>
      <c r="D9597" s="3" t="s">
        <v>1446</v>
      </c>
      <c r="E9597" s="4">
        <v>36618604</v>
      </c>
      <c r="F9597" s="4">
        <v>23215002</v>
      </c>
      <c r="G9597" s="4">
        <v>13403602</v>
      </c>
      <c r="H9597" s="4">
        <v>59805</v>
      </c>
      <c r="I9597" s="4">
        <v>65264700</v>
      </c>
      <c r="J9597" s="4">
        <v>1631618</v>
      </c>
      <c r="K9597" s="3" t="s">
        <v>1447</v>
      </c>
      <c r="L9597" s="4">
        <v>0.63396742267946637</v>
      </c>
    </row>
    <row r="9598" spans="2:12" x14ac:dyDescent="0.3">
      <c r="B9598" s="3" t="s">
        <v>361</v>
      </c>
      <c r="C9598" s="4">
        <v>2019</v>
      </c>
      <c r="D9598" s="3" t="s">
        <v>1448</v>
      </c>
      <c r="E9598" s="4">
        <v>2663142</v>
      </c>
      <c r="F9598" s="4">
        <v>1010490</v>
      </c>
      <c r="G9598" s="4">
        <v>1652652</v>
      </c>
      <c r="H9598" s="4">
        <v>0</v>
      </c>
      <c r="I9598" s="4">
        <v>3500000</v>
      </c>
      <c r="J9598" s="4">
        <v>43750</v>
      </c>
      <c r="K9598" s="3" t="s">
        <v>1447</v>
      </c>
      <c r="L9598" s="4">
        <v>0.37943526856622739</v>
      </c>
    </row>
    <row r="9599" spans="2:12" x14ac:dyDescent="0.3">
      <c r="B9599" s="3" t="s">
        <v>361</v>
      </c>
      <c r="C9599" s="4">
        <v>2019</v>
      </c>
      <c r="D9599" s="3" t="s">
        <v>1449</v>
      </c>
      <c r="E9599" s="4">
        <v>10793541</v>
      </c>
      <c r="F9599" s="4">
        <v>5948414</v>
      </c>
      <c r="G9599" s="4">
        <v>4845127</v>
      </c>
      <c r="H9599" s="4">
        <v>288358</v>
      </c>
      <c r="I9599" s="4">
        <v>10793541</v>
      </c>
      <c r="J9599" s="4">
        <v>770967</v>
      </c>
      <c r="K9599" s="3" t="s">
        <v>1447</v>
      </c>
      <c r="L9599" s="4">
        <v>0.55110866767449163</v>
      </c>
    </row>
    <row r="9600" spans="2:12" x14ac:dyDescent="0.3">
      <c r="B9600" s="3" t="s">
        <v>361</v>
      </c>
      <c r="C9600" s="4">
        <v>2019</v>
      </c>
      <c r="D9600" s="3" t="s">
        <v>1450</v>
      </c>
      <c r="E9600" s="4">
        <v>6962899</v>
      </c>
      <c r="F9600" s="4"/>
      <c r="G9600" s="4">
        <v>6962899</v>
      </c>
      <c r="H9600" s="4">
        <v>2420</v>
      </c>
      <c r="I9600" s="4">
        <v>6962899</v>
      </c>
      <c r="J9600" s="4"/>
      <c r="K9600" s="3" t="s">
        <v>1451</v>
      </c>
      <c r="L9600" s="4"/>
    </row>
    <row r="9601" spans="2:12" x14ac:dyDescent="0.3">
      <c r="B9601" s="3" t="s">
        <v>361</v>
      </c>
      <c r="C9601" s="4">
        <v>2019</v>
      </c>
      <c r="D9601" s="3" t="s">
        <v>1452</v>
      </c>
      <c r="E9601" s="4">
        <v>269125</v>
      </c>
      <c r="F9601" s="4">
        <v>87408</v>
      </c>
      <c r="G9601" s="4">
        <v>181717</v>
      </c>
      <c r="H9601" s="4">
        <v>0</v>
      </c>
      <c r="I9601" s="4">
        <v>0</v>
      </c>
      <c r="J9601" s="4">
        <v>0</v>
      </c>
      <c r="K9601" s="3" t="s">
        <v>1447</v>
      </c>
      <c r="L9601" s="4">
        <v>0.32478588016720855</v>
      </c>
    </row>
    <row r="9602" spans="2:12" x14ac:dyDescent="0.3">
      <c r="B9602" s="3" t="s">
        <v>361</v>
      </c>
      <c r="C9602" s="4">
        <v>2019</v>
      </c>
      <c r="D9602" s="3" t="s">
        <v>1453</v>
      </c>
      <c r="E9602" s="4">
        <v>3744085</v>
      </c>
      <c r="F9602" s="4">
        <v>3017707</v>
      </c>
      <c r="G9602" s="4">
        <v>726378</v>
      </c>
      <c r="H9602" s="4">
        <v>25556</v>
      </c>
      <c r="I9602" s="4">
        <v>4166491</v>
      </c>
      <c r="J9602" s="4">
        <v>277766</v>
      </c>
      <c r="K9602" s="3" t="s">
        <v>1451</v>
      </c>
      <c r="L9602" s="4">
        <v>0.80599318658630881</v>
      </c>
    </row>
    <row r="9603" spans="2:12" x14ac:dyDescent="0.3">
      <c r="B9603" s="3" t="s">
        <v>361</v>
      </c>
      <c r="C9603" s="4">
        <v>2019</v>
      </c>
      <c r="D9603" s="3" t="s">
        <v>1454</v>
      </c>
      <c r="E9603" s="4">
        <v>3760614</v>
      </c>
      <c r="F9603" s="4">
        <v>2195863</v>
      </c>
      <c r="G9603" s="4">
        <v>1564751</v>
      </c>
      <c r="H9603" s="4">
        <v>96788</v>
      </c>
      <c r="I9603" s="4">
        <v>5677660</v>
      </c>
      <c r="J9603" s="4">
        <v>283883</v>
      </c>
      <c r="K9603" s="3" t="s">
        <v>1447</v>
      </c>
      <c r="L9603" s="4">
        <v>0.58391076563561162</v>
      </c>
    </row>
    <row r="9604" spans="2:12" x14ac:dyDescent="0.3">
      <c r="B9604" s="3" t="s">
        <v>361</v>
      </c>
      <c r="C9604" s="4">
        <v>2019</v>
      </c>
      <c r="D9604" s="3" t="s">
        <v>1455</v>
      </c>
      <c r="E9604" s="4">
        <v>8197285</v>
      </c>
      <c r="F9604" s="4">
        <v>3889072</v>
      </c>
      <c r="G9604" s="4">
        <v>4308213</v>
      </c>
      <c r="H9604" s="4">
        <v>0</v>
      </c>
      <c r="I9604" s="4">
        <v>8389300</v>
      </c>
      <c r="J9604" s="4">
        <v>167786</v>
      </c>
      <c r="K9604" s="3" t="s">
        <v>1447</v>
      </c>
      <c r="L9604" s="4">
        <v>0.4744341571630119</v>
      </c>
    </row>
    <row r="9605" spans="2:12" x14ac:dyDescent="0.3">
      <c r="B9605" s="3" t="s">
        <v>361</v>
      </c>
      <c r="C9605" s="4">
        <v>2019</v>
      </c>
      <c r="D9605" s="3" t="s">
        <v>1456</v>
      </c>
      <c r="E9605" s="4">
        <v>22470002</v>
      </c>
      <c r="F9605" s="4">
        <v>8081387</v>
      </c>
      <c r="G9605" s="4">
        <v>14388615</v>
      </c>
      <c r="H9605" s="4">
        <v>830906</v>
      </c>
      <c r="I9605" s="4">
        <v>55000000</v>
      </c>
      <c r="J9605" s="4">
        <v>625000</v>
      </c>
      <c r="K9605" s="3" t="s">
        <v>1447</v>
      </c>
      <c r="L9605" s="4">
        <v>0.35965225993304317</v>
      </c>
    </row>
    <row r="9606" spans="2:12" x14ac:dyDescent="0.3">
      <c r="B9606" s="3" t="s">
        <v>361</v>
      </c>
      <c r="C9606" s="4">
        <v>2019</v>
      </c>
      <c r="D9606" s="3" t="s">
        <v>1457</v>
      </c>
      <c r="E9606" s="4">
        <v>12645917</v>
      </c>
      <c r="F9606" s="4">
        <v>5056071</v>
      </c>
      <c r="G9606" s="4">
        <v>7589846</v>
      </c>
      <c r="H9606" s="4">
        <v>0</v>
      </c>
      <c r="I9606" s="4">
        <v>8199100</v>
      </c>
      <c r="J9606" s="4">
        <v>124099</v>
      </c>
      <c r="K9606" s="3" t="s">
        <v>1447</v>
      </c>
      <c r="L9606" s="4">
        <v>0.39981845523737031</v>
      </c>
    </row>
    <row r="9607" spans="2:12" x14ac:dyDescent="0.3">
      <c r="B9607" s="3" t="s">
        <v>361</v>
      </c>
      <c r="C9607" s="4">
        <v>2019</v>
      </c>
      <c r="D9607" s="3" t="s">
        <v>1458</v>
      </c>
      <c r="E9607" s="4">
        <v>0</v>
      </c>
      <c r="F9607" s="4"/>
      <c r="G9607" s="4">
        <v>0</v>
      </c>
      <c r="H9607" s="4">
        <v>0</v>
      </c>
      <c r="I9607" s="4">
        <v>0</v>
      </c>
      <c r="J9607" s="4"/>
      <c r="K9607" s="3" t="s">
        <v>1451</v>
      </c>
      <c r="L9607" s="4"/>
    </row>
    <row r="9608" spans="2:12" x14ac:dyDescent="0.3">
      <c r="B9608" s="3" t="s">
        <v>361</v>
      </c>
      <c r="C9608" s="4">
        <v>2020</v>
      </c>
      <c r="D9608" s="3" t="s">
        <v>1446</v>
      </c>
      <c r="E9608" s="4">
        <v>37231865</v>
      </c>
      <c r="F9608" s="4">
        <v>24046235</v>
      </c>
      <c r="G9608" s="4">
        <v>13185630</v>
      </c>
      <c r="H9608" s="4">
        <v>716894</v>
      </c>
      <c r="I9608" s="4">
        <v>69260856</v>
      </c>
      <c r="J9608" s="4">
        <v>2770434</v>
      </c>
      <c r="K9608" s="3" t="s">
        <v>1447</v>
      </c>
      <c r="L9608" s="4">
        <v>0.64585093977967534</v>
      </c>
    </row>
    <row r="9609" spans="2:12" x14ac:dyDescent="0.3">
      <c r="B9609" s="3" t="s">
        <v>361</v>
      </c>
      <c r="C9609" s="4">
        <v>2020</v>
      </c>
      <c r="D9609" s="3" t="s">
        <v>1448</v>
      </c>
      <c r="E9609" s="4">
        <v>2663142</v>
      </c>
      <c r="F9609" s="4">
        <v>1082825</v>
      </c>
      <c r="G9609" s="4">
        <v>1580317</v>
      </c>
      <c r="H9609" s="4">
        <v>0</v>
      </c>
      <c r="I9609" s="4">
        <v>3500000</v>
      </c>
      <c r="J9609" s="4">
        <v>43750</v>
      </c>
      <c r="K9609" s="3" t="s">
        <v>1447</v>
      </c>
      <c r="L9609" s="4">
        <v>0.40659679431288304</v>
      </c>
    </row>
    <row r="9610" spans="2:12" x14ac:dyDescent="0.3">
      <c r="B9610" s="3" t="s">
        <v>361</v>
      </c>
      <c r="C9610" s="4">
        <v>2020</v>
      </c>
      <c r="D9610" s="3" t="s">
        <v>1449</v>
      </c>
      <c r="E9610" s="4">
        <v>5947902</v>
      </c>
      <c r="F9610" s="4">
        <v>2831862</v>
      </c>
      <c r="G9610" s="4">
        <v>3116040</v>
      </c>
      <c r="H9610" s="4">
        <v>646559</v>
      </c>
      <c r="I9610" s="4">
        <v>8472200</v>
      </c>
      <c r="J9610" s="4">
        <v>651708</v>
      </c>
      <c r="K9610" s="3" t="s">
        <v>1460</v>
      </c>
      <c r="L9610" s="4">
        <v>0.47611107244201401</v>
      </c>
    </row>
    <row r="9611" spans="2:12" x14ac:dyDescent="0.3">
      <c r="B9611" s="3" t="s">
        <v>361</v>
      </c>
      <c r="C9611" s="4">
        <v>2020</v>
      </c>
      <c r="D9611" s="3" t="s">
        <v>1450</v>
      </c>
      <c r="E9611" s="4">
        <v>6908099</v>
      </c>
      <c r="F9611" s="4"/>
      <c r="G9611" s="4">
        <v>6908099</v>
      </c>
      <c r="H9611" s="4">
        <v>5000</v>
      </c>
      <c r="I9611" s="4">
        <v>6908099</v>
      </c>
      <c r="J9611" s="4"/>
      <c r="K9611" s="3" t="s">
        <v>1451</v>
      </c>
      <c r="L9611" s="4"/>
    </row>
    <row r="9612" spans="2:12" x14ac:dyDescent="0.3">
      <c r="B9612" s="3" t="s">
        <v>361</v>
      </c>
      <c r="C9612" s="4">
        <v>2020</v>
      </c>
      <c r="D9612" s="3" t="s">
        <v>1452</v>
      </c>
      <c r="E9612" s="4">
        <v>269125</v>
      </c>
      <c r="F9612" s="4">
        <v>103342</v>
      </c>
      <c r="G9612" s="4">
        <v>165783</v>
      </c>
      <c r="H9612" s="4">
        <v>0</v>
      </c>
      <c r="I9612" s="4">
        <v>1200000</v>
      </c>
      <c r="J9612" s="4">
        <v>24000</v>
      </c>
      <c r="K9612" s="3" t="s">
        <v>1447</v>
      </c>
      <c r="L9612" s="4">
        <v>0.38399256850905711</v>
      </c>
    </row>
    <row r="9613" spans="2:12" x14ac:dyDescent="0.3">
      <c r="B9613" s="3" t="s">
        <v>361</v>
      </c>
      <c r="C9613" s="4">
        <v>2020</v>
      </c>
      <c r="D9613" s="3" t="s">
        <v>1453</v>
      </c>
      <c r="E9613" s="4">
        <v>7843014</v>
      </c>
      <c r="F9613" s="4">
        <v>4701924</v>
      </c>
      <c r="G9613" s="4">
        <v>3141090</v>
      </c>
      <c r="H9613" s="4">
        <v>475628</v>
      </c>
      <c r="I9613" s="4">
        <v>7900000</v>
      </c>
      <c r="J9613" s="4">
        <v>526667</v>
      </c>
      <c r="K9613" s="3" t="s">
        <v>1451</v>
      </c>
      <c r="L9613" s="4">
        <v>0.59950473121685111</v>
      </c>
    </row>
    <row r="9614" spans="2:12" x14ac:dyDescent="0.3">
      <c r="B9614" s="3" t="s">
        <v>361</v>
      </c>
      <c r="C9614" s="4">
        <v>2020</v>
      </c>
      <c r="D9614" s="3" t="s">
        <v>1454</v>
      </c>
      <c r="E9614" s="4">
        <v>3739344</v>
      </c>
      <c r="F9614" s="4">
        <v>2257751</v>
      </c>
      <c r="G9614" s="4">
        <v>1481593</v>
      </c>
      <c r="H9614" s="4">
        <v>13527</v>
      </c>
      <c r="I9614" s="4">
        <v>4300000</v>
      </c>
      <c r="J9614" s="4">
        <v>215000</v>
      </c>
      <c r="K9614" s="3" t="s">
        <v>1447</v>
      </c>
      <c r="L9614" s="4">
        <v>0.60378264208909371</v>
      </c>
    </row>
    <row r="9615" spans="2:12" x14ac:dyDescent="0.3">
      <c r="B9615" s="3" t="s">
        <v>361</v>
      </c>
      <c r="C9615" s="4">
        <v>2020</v>
      </c>
      <c r="D9615" s="3" t="s">
        <v>1455</v>
      </c>
      <c r="E9615" s="4">
        <v>8197284</v>
      </c>
      <c r="F9615" s="4">
        <v>4206626</v>
      </c>
      <c r="G9615" s="4">
        <v>3990658</v>
      </c>
      <c r="H9615" s="4">
        <v>0</v>
      </c>
      <c r="I9615" s="4">
        <v>9000000</v>
      </c>
      <c r="J9615" s="4">
        <v>180000</v>
      </c>
      <c r="K9615" s="3" t="s">
        <v>1447</v>
      </c>
      <c r="L9615" s="4">
        <v>0.51317314369003197</v>
      </c>
    </row>
    <row r="9616" spans="2:12" x14ac:dyDescent="0.3">
      <c r="B9616" s="3" t="s">
        <v>361</v>
      </c>
      <c r="C9616" s="4">
        <v>2020</v>
      </c>
      <c r="D9616" s="3" t="s">
        <v>1456</v>
      </c>
      <c r="E9616" s="4">
        <v>23286124</v>
      </c>
      <c r="F9616" s="4">
        <v>9350431</v>
      </c>
      <c r="G9616" s="4">
        <v>13935693</v>
      </c>
      <c r="H9616" s="4">
        <v>505445</v>
      </c>
      <c r="I9616" s="4">
        <v>58700000</v>
      </c>
      <c r="J9616" s="4">
        <v>692273</v>
      </c>
      <c r="K9616" s="3" t="s">
        <v>1460</v>
      </c>
      <c r="L9616" s="4">
        <v>0.40154518630923719</v>
      </c>
    </row>
    <row r="9617" spans="2:12" x14ac:dyDescent="0.3">
      <c r="B9617" s="3" t="s">
        <v>361</v>
      </c>
      <c r="C9617" s="4">
        <v>2020</v>
      </c>
      <c r="D9617" s="3" t="s">
        <v>1457</v>
      </c>
      <c r="E9617" s="4">
        <v>12796086</v>
      </c>
      <c r="F9617" s="4">
        <v>5436522</v>
      </c>
      <c r="G9617" s="4">
        <v>7359564</v>
      </c>
      <c r="H9617" s="4">
        <v>178956</v>
      </c>
      <c r="I9617" s="4">
        <v>8250000</v>
      </c>
      <c r="J9617" s="4">
        <v>123750</v>
      </c>
      <c r="K9617" s="3" t="s">
        <v>1447</v>
      </c>
      <c r="L9617" s="4">
        <v>0.42485819491991533</v>
      </c>
    </row>
    <row r="9618" spans="2:12" x14ac:dyDescent="0.3">
      <c r="B9618" s="3" t="s">
        <v>361</v>
      </c>
      <c r="C9618" s="4">
        <v>2020</v>
      </c>
      <c r="D9618" s="3" t="s">
        <v>1458</v>
      </c>
      <c r="E9618" s="4">
        <v>196323</v>
      </c>
      <c r="F9618" s="4"/>
      <c r="G9618" s="4">
        <v>196323</v>
      </c>
      <c r="H9618" s="4">
        <v>196323</v>
      </c>
      <c r="I9618" s="4">
        <v>196323</v>
      </c>
      <c r="J9618" s="4"/>
      <c r="K9618" s="3" t="s">
        <v>1451</v>
      </c>
      <c r="L9618" s="4"/>
    </row>
    <row r="9619" spans="2:12" x14ac:dyDescent="0.3">
      <c r="B9619" s="3" t="s">
        <v>361</v>
      </c>
      <c r="C9619" s="4">
        <v>2021</v>
      </c>
      <c r="D9619" s="3" t="s">
        <v>1446</v>
      </c>
      <c r="E9619" s="4">
        <v>37690260</v>
      </c>
      <c r="F9619" s="4">
        <v>24911992</v>
      </c>
      <c r="G9619" s="4">
        <v>12778268</v>
      </c>
      <c r="H9619" s="4">
        <v>560470</v>
      </c>
      <c r="I9619" s="4">
        <v>70440600</v>
      </c>
      <c r="J9619" s="4">
        <v>3015220</v>
      </c>
      <c r="K9619" s="3" t="s">
        <v>1447</v>
      </c>
      <c r="L9619" s="4">
        <v>0.66096630800636558</v>
      </c>
    </row>
    <row r="9620" spans="2:12" x14ac:dyDescent="0.3">
      <c r="B9620" s="3" t="s">
        <v>361</v>
      </c>
      <c r="C9620" s="4">
        <v>2021</v>
      </c>
      <c r="D9620" s="3" t="s">
        <v>1448</v>
      </c>
      <c r="E9620" s="4">
        <v>2663141</v>
      </c>
      <c r="F9620" s="4">
        <v>1118992</v>
      </c>
      <c r="G9620" s="4">
        <v>1544149</v>
      </c>
      <c r="H9620" s="4">
        <v>0</v>
      </c>
      <c r="I9620" s="4">
        <v>3500000</v>
      </c>
      <c r="J9620" s="4">
        <v>43750</v>
      </c>
      <c r="K9620" s="3" t="s">
        <v>1447</v>
      </c>
      <c r="L9620" s="4">
        <v>0.4201775272131667</v>
      </c>
    </row>
    <row r="9621" spans="2:12" x14ac:dyDescent="0.3">
      <c r="B9621" s="3" t="s">
        <v>361</v>
      </c>
      <c r="C9621" s="4">
        <v>2021</v>
      </c>
      <c r="D9621" s="3" t="s">
        <v>1449</v>
      </c>
      <c r="E9621" s="4">
        <v>6040581</v>
      </c>
      <c r="F9621" s="4">
        <v>3069515</v>
      </c>
      <c r="G9621" s="4">
        <v>2971066</v>
      </c>
      <c r="H9621" s="4">
        <v>211917</v>
      </c>
      <c r="I9621" s="4">
        <v>9512000</v>
      </c>
      <c r="J9621" s="4">
        <v>731692</v>
      </c>
      <c r="K9621" s="3" t="s">
        <v>1460</v>
      </c>
      <c r="L9621" s="4">
        <v>0.50814896778968777</v>
      </c>
    </row>
    <row r="9622" spans="2:12" x14ac:dyDescent="0.3">
      <c r="B9622" s="3" t="s">
        <v>361</v>
      </c>
      <c r="C9622" s="4">
        <v>2021</v>
      </c>
      <c r="D9622" s="3" t="s">
        <v>1450</v>
      </c>
      <c r="E9622" s="4">
        <v>7377572</v>
      </c>
      <c r="F9622" s="4"/>
      <c r="G9622" s="4">
        <v>7377572</v>
      </c>
      <c r="H9622" s="4">
        <v>523022</v>
      </c>
      <c r="I9622" s="4">
        <v>7377572</v>
      </c>
      <c r="J9622" s="4"/>
      <c r="K9622" s="3" t="s">
        <v>1451</v>
      </c>
      <c r="L9622" s="4"/>
    </row>
    <row r="9623" spans="2:12" x14ac:dyDescent="0.3">
      <c r="B9623" s="3" t="s">
        <v>361</v>
      </c>
      <c r="C9623" s="4">
        <v>2021</v>
      </c>
      <c r="D9623" s="3" t="s">
        <v>1452</v>
      </c>
      <c r="E9623" s="4">
        <v>269126</v>
      </c>
      <c r="F9623" s="4">
        <v>111309</v>
      </c>
      <c r="G9623" s="4">
        <v>157817</v>
      </c>
      <c r="H9623" s="4">
        <v>0</v>
      </c>
      <c r="I9623" s="4">
        <v>1200000</v>
      </c>
      <c r="J9623" s="4">
        <v>24000</v>
      </c>
      <c r="K9623" s="3" t="s">
        <v>1447</v>
      </c>
      <c r="L9623" s="4">
        <v>0.4135943758685523</v>
      </c>
    </row>
    <row r="9624" spans="2:12" x14ac:dyDescent="0.3">
      <c r="B9624" s="3" t="s">
        <v>361</v>
      </c>
      <c r="C9624" s="4">
        <v>2021</v>
      </c>
      <c r="D9624" s="3" t="s">
        <v>1453</v>
      </c>
      <c r="E9624" s="4">
        <v>7591061</v>
      </c>
      <c r="F9624" s="4">
        <v>4895439</v>
      </c>
      <c r="G9624" s="4">
        <v>2695622</v>
      </c>
      <c r="H9624" s="4">
        <v>491908</v>
      </c>
      <c r="I9624" s="4">
        <v>7900000</v>
      </c>
      <c r="J9624" s="4">
        <v>526667</v>
      </c>
      <c r="K9624" s="3" t="s">
        <v>1451</v>
      </c>
      <c r="L9624" s="4">
        <v>0.64489522610870864</v>
      </c>
    </row>
    <row r="9625" spans="2:12" x14ac:dyDescent="0.3">
      <c r="B9625" s="3" t="s">
        <v>361</v>
      </c>
      <c r="C9625" s="4">
        <v>2021</v>
      </c>
      <c r="D9625" s="3" t="s">
        <v>1454</v>
      </c>
      <c r="E9625" s="4">
        <v>3598615</v>
      </c>
      <c r="F9625" s="4">
        <v>2328326</v>
      </c>
      <c r="G9625" s="4">
        <v>1270289</v>
      </c>
      <c r="H9625" s="4">
        <v>0</v>
      </c>
      <c r="I9625" s="4">
        <v>4300000</v>
      </c>
      <c r="J9625" s="4">
        <v>215000</v>
      </c>
      <c r="K9625" s="3" t="s">
        <v>1447</v>
      </c>
      <c r="L9625" s="4">
        <v>0.64700613986214139</v>
      </c>
    </row>
    <row r="9626" spans="2:12" x14ac:dyDescent="0.3">
      <c r="B9626" s="3" t="s">
        <v>361</v>
      </c>
      <c r="C9626" s="4">
        <v>2021</v>
      </c>
      <c r="D9626" s="3" t="s">
        <v>1455</v>
      </c>
      <c r="E9626" s="4">
        <v>8197284</v>
      </c>
      <c r="F9626" s="4">
        <v>4365404</v>
      </c>
      <c r="G9626" s="4">
        <v>3831880</v>
      </c>
      <c r="H9626" s="4">
        <v>0</v>
      </c>
      <c r="I9626" s="4">
        <v>9000000</v>
      </c>
      <c r="J9626" s="4">
        <v>180000</v>
      </c>
      <c r="K9626" s="3" t="s">
        <v>1447</v>
      </c>
      <c r="L9626" s="4">
        <v>0.53254273000667052</v>
      </c>
    </row>
    <row r="9627" spans="2:12" x14ac:dyDescent="0.3">
      <c r="B9627" s="3" t="s">
        <v>361</v>
      </c>
      <c r="C9627" s="4">
        <v>2021</v>
      </c>
      <c r="D9627" s="3" t="s">
        <v>1456</v>
      </c>
      <c r="E9627" s="4">
        <v>23471387</v>
      </c>
      <c r="F9627" s="4">
        <v>10210802</v>
      </c>
      <c r="G9627" s="4">
        <v>13260585</v>
      </c>
      <c r="H9627" s="4">
        <v>192905</v>
      </c>
      <c r="I9627" s="4">
        <v>58700000</v>
      </c>
      <c r="J9627" s="4">
        <v>692273</v>
      </c>
      <c r="K9627" s="3" t="s">
        <v>1460</v>
      </c>
      <c r="L9627" s="4">
        <v>0.43503189649593355</v>
      </c>
    </row>
    <row r="9628" spans="2:12" x14ac:dyDescent="0.3">
      <c r="B9628" s="3" t="s">
        <v>361</v>
      </c>
      <c r="C9628" s="4">
        <v>2021</v>
      </c>
      <c r="D9628" s="3" t="s">
        <v>1457</v>
      </c>
      <c r="E9628" s="4">
        <v>12927982</v>
      </c>
      <c r="F9628" s="4">
        <v>5649072</v>
      </c>
      <c r="G9628" s="4">
        <v>7278910</v>
      </c>
      <c r="H9628" s="4">
        <v>131896</v>
      </c>
      <c r="I9628" s="4">
        <v>8250000</v>
      </c>
      <c r="J9628" s="4">
        <v>123750</v>
      </c>
      <c r="K9628" s="3" t="s">
        <v>1447</v>
      </c>
      <c r="L9628" s="4">
        <v>0.43696471730854825</v>
      </c>
    </row>
    <row r="9629" spans="2:12" x14ac:dyDescent="0.3">
      <c r="B9629" s="3" t="s">
        <v>361</v>
      </c>
      <c r="C9629" s="4">
        <v>2021</v>
      </c>
      <c r="D9629" s="3" t="s">
        <v>1458</v>
      </c>
      <c r="E9629" s="4">
        <v>632489</v>
      </c>
      <c r="F9629" s="4"/>
      <c r="G9629" s="4">
        <v>632489</v>
      </c>
      <c r="H9629" s="4">
        <v>0</v>
      </c>
      <c r="I9629" s="4">
        <v>632489</v>
      </c>
      <c r="J9629" s="4"/>
      <c r="K9629" s="3" t="s">
        <v>1451</v>
      </c>
      <c r="L9629" s="4"/>
    </row>
    <row r="9630" spans="2:12" x14ac:dyDescent="0.3">
      <c r="B9630" s="3" t="s">
        <v>361</v>
      </c>
      <c r="C9630" s="4">
        <v>2022</v>
      </c>
      <c r="D9630" s="3" t="s">
        <v>1446</v>
      </c>
      <c r="E9630" s="4">
        <v>39113586</v>
      </c>
      <c r="F9630" s="4">
        <v>25910382</v>
      </c>
      <c r="G9630" s="4">
        <v>13203204</v>
      </c>
      <c r="H9630" s="4">
        <v>1423326</v>
      </c>
      <c r="I9630" s="4">
        <v>101248100</v>
      </c>
      <c r="J9630" s="4">
        <v>4333419</v>
      </c>
      <c r="K9630" s="3" t="s">
        <v>1447</v>
      </c>
      <c r="L9630" s="4">
        <v>0.66243943984067322</v>
      </c>
    </row>
    <row r="9631" spans="2:12" x14ac:dyDescent="0.3">
      <c r="B9631" s="3" t="s">
        <v>361</v>
      </c>
      <c r="C9631" s="4">
        <v>2022</v>
      </c>
      <c r="D9631" s="3" t="s">
        <v>1448</v>
      </c>
      <c r="E9631" s="4">
        <v>2663142</v>
      </c>
      <c r="F9631" s="4">
        <v>1155160</v>
      </c>
      <c r="G9631" s="4">
        <v>1507982</v>
      </c>
      <c r="H9631" s="4">
        <v>0</v>
      </c>
      <c r="I9631" s="4">
        <v>3500000</v>
      </c>
      <c r="J9631" s="4">
        <v>43750</v>
      </c>
      <c r="K9631" s="3" t="s">
        <v>1447</v>
      </c>
      <c r="L9631" s="4">
        <v>0.43375832005953868</v>
      </c>
    </row>
    <row r="9632" spans="2:12" x14ac:dyDescent="0.3">
      <c r="B9632" s="3" t="s">
        <v>361</v>
      </c>
      <c r="C9632" s="4">
        <v>2022</v>
      </c>
      <c r="D9632" s="3" t="s">
        <v>1449</v>
      </c>
      <c r="E9632" s="4">
        <v>12298117</v>
      </c>
      <c r="F9632" s="4">
        <v>6873877</v>
      </c>
      <c r="G9632" s="4">
        <v>5424240</v>
      </c>
      <c r="H9632" s="4">
        <v>1230352</v>
      </c>
      <c r="I9632" s="4">
        <v>10452000</v>
      </c>
      <c r="J9632" s="4">
        <v>804804</v>
      </c>
      <c r="K9632" s="3" t="s">
        <v>1447</v>
      </c>
      <c r="L9632" s="4">
        <v>0.5589373560196248</v>
      </c>
    </row>
    <row r="9633" spans="2:12" x14ac:dyDescent="0.3">
      <c r="B9633" s="3" t="s">
        <v>361</v>
      </c>
      <c r="C9633" s="4">
        <v>2022</v>
      </c>
      <c r="D9633" s="3" t="s">
        <v>1450</v>
      </c>
      <c r="E9633" s="4">
        <v>7389241</v>
      </c>
      <c r="F9633" s="4"/>
      <c r="G9633" s="4">
        <v>7389241</v>
      </c>
      <c r="H9633" s="4">
        <v>11669</v>
      </c>
      <c r="I9633" s="4">
        <v>7389241</v>
      </c>
      <c r="J9633" s="4"/>
      <c r="K9633" s="3" t="s">
        <v>1451</v>
      </c>
      <c r="L9633" s="4"/>
    </row>
    <row r="9634" spans="2:12" x14ac:dyDescent="0.3">
      <c r="B9634" s="3" t="s">
        <v>361</v>
      </c>
      <c r="C9634" s="4">
        <v>2022</v>
      </c>
      <c r="D9634" s="3" t="s">
        <v>1452</v>
      </c>
      <c r="E9634" s="4">
        <v>196168</v>
      </c>
      <c r="F9634" s="4">
        <v>68542</v>
      </c>
      <c r="G9634" s="4">
        <v>127626</v>
      </c>
      <c r="H9634" s="4">
        <v>0</v>
      </c>
      <c r="I9634" s="4">
        <v>1200000</v>
      </c>
      <c r="J9634" s="4">
        <v>24000</v>
      </c>
      <c r="K9634" s="3" t="s">
        <v>1447</v>
      </c>
      <c r="L9634" s="4">
        <v>0.34940459198238244</v>
      </c>
    </row>
    <row r="9635" spans="2:12" x14ac:dyDescent="0.3">
      <c r="B9635" s="3" t="s">
        <v>361</v>
      </c>
      <c r="C9635" s="4">
        <v>2022</v>
      </c>
      <c r="D9635" s="3" t="s">
        <v>1453</v>
      </c>
      <c r="E9635" s="4">
        <v>1765830</v>
      </c>
      <c r="F9635" s="4">
        <v>1345804</v>
      </c>
      <c r="G9635" s="4">
        <v>420026</v>
      </c>
      <c r="H9635" s="4">
        <v>19270</v>
      </c>
      <c r="I9635" s="4">
        <v>7900000</v>
      </c>
      <c r="J9635" s="4">
        <v>526667</v>
      </c>
      <c r="K9635" s="3" t="s">
        <v>1451</v>
      </c>
      <c r="L9635" s="4">
        <v>0.76213678553428132</v>
      </c>
    </row>
    <row r="9636" spans="2:12" x14ac:dyDescent="0.3">
      <c r="B9636" s="3" t="s">
        <v>361</v>
      </c>
      <c r="C9636" s="4">
        <v>2022</v>
      </c>
      <c r="D9636" s="3" t="s">
        <v>1454</v>
      </c>
      <c r="E9636" s="4">
        <v>4759302</v>
      </c>
      <c r="F9636" s="4">
        <v>2806100</v>
      </c>
      <c r="G9636" s="4">
        <v>1953202</v>
      </c>
      <c r="H9636" s="4">
        <v>102098</v>
      </c>
      <c r="I9636" s="4">
        <v>3700000</v>
      </c>
      <c r="J9636" s="4">
        <v>185000</v>
      </c>
      <c r="K9636" s="3" t="s">
        <v>1447</v>
      </c>
      <c r="L9636" s="4">
        <v>0.58960326535277652</v>
      </c>
    </row>
    <row r="9637" spans="2:12" x14ac:dyDescent="0.3">
      <c r="B9637" s="3" t="s">
        <v>361</v>
      </c>
      <c r="C9637" s="4">
        <v>2022</v>
      </c>
      <c r="D9637" s="3" t="s">
        <v>1455</v>
      </c>
      <c r="E9637" s="4">
        <v>8197284</v>
      </c>
      <c r="F9637" s="4">
        <v>4524182</v>
      </c>
      <c r="G9637" s="4">
        <v>3673102</v>
      </c>
      <c r="H9637" s="4">
        <v>0</v>
      </c>
      <c r="I9637" s="4">
        <v>9000000</v>
      </c>
      <c r="J9637" s="4">
        <v>180000</v>
      </c>
      <c r="K9637" s="3" t="s">
        <v>1447</v>
      </c>
      <c r="L9637" s="4">
        <v>0.55191231632330906</v>
      </c>
    </row>
    <row r="9638" spans="2:12" x14ac:dyDescent="0.3">
      <c r="B9638" s="3" t="s">
        <v>361</v>
      </c>
      <c r="C9638" s="4">
        <v>2022</v>
      </c>
      <c r="D9638" s="3" t="s">
        <v>1456</v>
      </c>
      <c r="E9638" s="4">
        <v>23634480</v>
      </c>
      <c r="F9638" s="4">
        <v>11105364</v>
      </c>
      <c r="G9638" s="4">
        <v>12529116</v>
      </c>
      <c r="H9638" s="4">
        <v>16719</v>
      </c>
      <c r="I9638" s="4">
        <v>58700000</v>
      </c>
      <c r="J9638" s="4">
        <v>692273</v>
      </c>
      <c r="K9638" s="3" t="s">
        <v>1447</v>
      </c>
      <c r="L9638" s="4">
        <v>0.46987976888004307</v>
      </c>
    </row>
    <row r="9639" spans="2:12" x14ac:dyDescent="0.3">
      <c r="B9639" s="3" t="s">
        <v>361</v>
      </c>
      <c r="C9639" s="4">
        <v>2022</v>
      </c>
      <c r="D9639" s="3" t="s">
        <v>1457</v>
      </c>
      <c r="E9639" s="4">
        <v>12927982</v>
      </c>
      <c r="F9639" s="4">
        <v>5861621</v>
      </c>
      <c r="G9639" s="4">
        <v>7066361</v>
      </c>
      <c r="H9639" s="4">
        <v>0</v>
      </c>
      <c r="I9639" s="4">
        <v>8250000</v>
      </c>
      <c r="J9639" s="4">
        <v>123750</v>
      </c>
      <c r="K9639" s="3" t="s">
        <v>1447</v>
      </c>
      <c r="L9639" s="4">
        <v>0.4534057210166289</v>
      </c>
    </row>
    <row r="9640" spans="2:12" x14ac:dyDescent="0.3">
      <c r="B9640" s="3" t="s">
        <v>361</v>
      </c>
      <c r="C9640" s="4">
        <v>2022</v>
      </c>
      <c r="D9640" s="3" t="s">
        <v>1458</v>
      </c>
      <c r="E9640" s="4">
        <v>0</v>
      </c>
      <c r="F9640" s="4"/>
      <c r="G9640" s="4">
        <v>0</v>
      </c>
      <c r="H9640" s="4">
        <v>0</v>
      </c>
      <c r="I9640" s="4">
        <v>0</v>
      </c>
      <c r="J9640" s="4"/>
      <c r="K9640" s="3" t="s">
        <v>1451</v>
      </c>
      <c r="L9640" s="4"/>
    </row>
    <row r="9641" spans="2:12" x14ac:dyDescent="0.3">
      <c r="B9641" s="3" t="s">
        <v>361</v>
      </c>
      <c r="C9641" s="4">
        <v>2023</v>
      </c>
      <c r="D9641" s="3" t="s">
        <v>1446</v>
      </c>
      <c r="E9641" s="4">
        <v>41826111</v>
      </c>
      <c r="F9641" s="4">
        <v>28831564</v>
      </c>
      <c r="G9641" s="4">
        <v>12994547</v>
      </c>
      <c r="H9641" s="4">
        <v>981374</v>
      </c>
      <c r="I9641" s="4">
        <v>0</v>
      </c>
      <c r="J9641" s="4">
        <v>0</v>
      </c>
      <c r="K9641" s="3" t="s">
        <v>1447</v>
      </c>
      <c r="L9641" s="4">
        <v>0.68931974096276849</v>
      </c>
    </row>
    <row r="9642" spans="2:12" x14ac:dyDescent="0.3">
      <c r="B9642" s="3" t="s">
        <v>361</v>
      </c>
      <c r="C9642" s="4">
        <v>2023</v>
      </c>
      <c r="D9642" s="3" t="s">
        <v>1448</v>
      </c>
      <c r="E9642" s="4">
        <v>2663142</v>
      </c>
      <c r="F9642" s="4">
        <v>1191327</v>
      </c>
      <c r="G9642" s="4">
        <v>1471815</v>
      </c>
      <c r="H9642" s="4">
        <v>0</v>
      </c>
      <c r="I9642" s="4">
        <v>0</v>
      </c>
      <c r="J9642" s="4">
        <v>0</v>
      </c>
      <c r="K9642" s="3" t="s">
        <v>1447</v>
      </c>
      <c r="L9642" s="4">
        <v>0.44733889518471037</v>
      </c>
    </row>
    <row r="9643" spans="2:12" x14ac:dyDescent="0.3">
      <c r="B9643" s="3" t="s">
        <v>361</v>
      </c>
      <c r="C9643" s="4">
        <v>2023</v>
      </c>
      <c r="D9643" s="3" t="s">
        <v>1449</v>
      </c>
      <c r="E9643" s="4">
        <v>12427234</v>
      </c>
      <c r="F9643" s="4">
        <v>7594811</v>
      </c>
      <c r="G9643" s="4">
        <v>4832423</v>
      </c>
      <c r="H9643" s="4">
        <v>525876</v>
      </c>
      <c r="I9643" s="4">
        <v>0</v>
      </c>
      <c r="J9643" s="4">
        <v>0</v>
      </c>
      <c r="K9643" s="3" t="s">
        <v>1447</v>
      </c>
      <c r="L9643" s="4">
        <v>0.6111425116803948</v>
      </c>
    </row>
    <row r="9644" spans="2:12" x14ac:dyDescent="0.3">
      <c r="B9644" s="3" t="s">
        <v>361</v>
      </c>
      <c r="C9644" s="4">
        <v>2023</v>
      </c>
      <c r="D9644" s="3" t="s">
        <v>1450</v>
      </c>
      <c r="E9644" s="4">
        <v>7389241</v>
      </c>
      <c r="F9644" s="4"/>
      <c r="G9644" s="4">
        <v>7389241</v>
      </c>
      <c r="H9644" s="4">
        <v>0</v>
      </c>
      <c r="I9644" s="4">
        <v>7389241</v>
      </c>
      <c r="J9644" s="4"/>
      <c r="K9644" s="3" t="s">
        <v>1451</v>
      </c>
      <c r="L9644" s="4"/>
    </row>
    <row r="9645" spans="2:12" x14ac:dyDescent="0.3">
      <c r="B9645" s="3" t="s">
        <v>361</v>
      </c>
      <c r="C9645" s="4">
        <v>2023</v>
      </c>
      <c r="D9645" s="3" t="s">
        <v>1452</v>
      </c>
      <c r="E9645" s="4">
        <v>196167</v>
      </c>
      <c r="F9645" s="4">
        <v>75597</v>
      </c>
      <c r="G9645" s="4">
        <v>120570</v>
      </c>
      <c r="H9645" s="4">
        <v>0</v>
      </c>
      <c r="I9645" s="4">
        <v>0</v>
      </c>
      <c r="J9645" s="4">
        <v>0</v>
      </c>
      <c r="K9645" s="3" t="s">
        <v>1447</v>
      </c>
      <c r="L9645" s="4">
        <v>0.38537062808729294</v>
      </c>
    </row>
    <row r="9646" spans="2:12" x14ac:dyDescent="0.3">
      <c r="B9646" s="3" t="s">
        <v>361</v>
      </c>
      <c r="C9646" s="4">
        <v>2023</v>
      </c>
      <c r="D9646" s="3" t="s">
        <v>1453</v>
      </c>
      <c r="E9646" s="4">
        <v>1188304</v>
      </c>
      <c r="F9646" s="4">
        <v>739327</v>
      </c>
      <c r="G9646" s="4">
        <v>448977</v>
      </c>
      <c r="H9646" s="4">
        <v>0</v>
      </c>
      <c r="I9646" s="4">
        <v>0</v>
      </c>
      <c r="J9646" s="4">
        <v>0</v>
      </c>
      <c r="K9646" s="3" t="s">
        <v>1451</v>
      </c>
      <c r="L9646" s="4">
        <v>0.62216991611574146</v>
      </c>
    </row>
    <row r="9647" spans="2:12" x14ac:dyDescent="0.3">
      <c r="B9647" s="3" t="s">
        <v>361</v>
      </c>
      <c r="C9647" s="4">
        <v>2023</v>
      </c>
      <c r="D9647" s="3" t="s">
        <v>1454</v>
      </c>
      <c r="E9647" s="4">
        <v>4803089</v>
      </c>
      <c r="F9647" s="4">
        <v>2978339</v>
      </c>
      <c r="G9647" s="4">
        <v>1824750</v>
      </c>
      <c r="H9647" s="4">
        <v>101187</v>
      </c>
      <c r="I9647" s="4">
        <v>0</v>
      </c>
      <c r="J9647" s="4">
        <v>0</v>
      </c>
      <c r="K9647" s="3" t="s">
        <v>1447</v>
      </c>
      <c r="L9647" s="4">
        <v>0.62008823904782939</v>
      </c>
    </row>
    <row r="9648" spans="2:12" x14ac:dyDescent="0.3">
      <c r="B9648" s="3" t="s">
        <v>361</v>
      </c>
      <c r="C9648" s="4">
        <v>2023</v>
      </c>
      <c r="D9648" s="3" t="s">
        <v>1455</v>
      </c>
      <c r="E9648" s="4">
        <v>8221743</v>
      </c>
      <c r="F9648" s="4">
        <v>4682621</v>
      </c>
      <c r="G9648" s="4">
        <v>3539122</v>
      </c>
      <c r="H9648" s="4">
        <v>0</v>
      </c>
      <c r="I9648" s="4">
        <v>0</v>
      </c>
      <c r="J9648" s="4">
        <v>0</v>
      </c>
      <c r="K9648" s="3" t="s">
        <v>1447</v>
      </c>
      <c r="L9648" s="4">
        <v>0.56954115447296272</v>
      </c>
    </row>
    <row r="9649" spans="2:12" x14ac:dyDescent="0.3">
      <c r="B9649" s="3" t="s">
        <v>361</v>
      </c>
      <c r="C9649" s="4">
        <v>2023</v>
      </c>
      <c r="D9649" s="3" t="s">
        <v>1456</v>
      </c>
      <c r="E9649" s="4">
        <v>22463384</v>
      </c>
      <c r="F9649" s="4">
        <v>11144626</v>
      </c>
      <c r="G9649" s="4">
        <v>11318758</v>
      </c>
      <c r="H9649" s="4">
        <v>0</v>
      </c>
      <c r="I9649" s="4">
        <v>0</v>
      </c>
      <c r="J9649" s="4">
        <v>0</v>
      </c>
      <c r="K9649" s="3" t="s">
        <v>1447</v>
      </c>
      <c r="L9649" s="4">
        <v>0.49612409243415861</v>
      </c>
    </row>
    <row r="9650" spans="2:12" x14ac:dyDescent="0.3">
      <c r="B9650" s="3" t="s">
        <v>361</v>
      </c>
      <c r="C9650" s="4">
        <v>2023</v>
      </c>
      <c r="D9650" s="3" t="s">
        <v>1457</v>
      </c>
      <c r="E9650" s="4">
        <v>13070637</v>
      </c>
      <c r="F9650" s="4">
        <v>6082377</v>
      </c>
      <c r="G9650" s="4">
        <v>6988260</v>
      </c>
      <c r="H9650" s="4">
        <v>0</v>
      </c>
      <c r="I9650" s="4">
        <v>0</v>
      </c>
      <c r="J9650" s="4">
        <v>0</v>
      </c>
      <c r="K9650" s="3" t="s">
        <v>1447</v>
      </c>
      <c r="L9650" s="4">
        <v>0.46534663918828134</v>
      </c>
    </row>
    <row r="9651" spans="2:12" x14ac:dyDescent="0.3">
      <c r="B9651" s="3" t="s">
        <v>361</v>
      </c>
      <c r="C9651" s="4">
        <v>2023</v>
      </c>
      <c r="D9651" s="3" t="s">
        <v>1458</v>
      </c>
      <c r="E9651" s="4">
        <v>808744</v>
      </c>
      <c r="F9651" s="4"/>
      <c r="G9651" s="4">
        <v>808744</v>
      </c>
      <c r="H9651" s="4">
        <v>0</v>
      </c>
      <c r="I9651" s="4">
        <v>808744</v>
      </c>
      <c r="J9651" s="4"/>
      <c r="K9651" s="3" t="s">
        <v>1451</v>
      </c>
      <c r="L9651" s="4"/>
    </row>
    <row r="9652" spans="2:12" x14ac:dyDescent="0.3">
      <c r="B9652" s="3" t="s">
        <v>361</v>
      </c>
      <c r="C9652" s="4">
        <v>2024</v>
      </c>
      <c r="D9652" s="3" t="s">
        <v>1446</v>
      </c>
      <c r="E9652" s="4">
        <v>40105823</v>
      </c>
      <c r="F9652" s="4">
        <v>28188412</v>
      </c>
      <c r="G9652" s="4">
        <v>11917411</v>
      </c>
      <c r="H9652" s="4">
        <v>0</v>
      </c>
      <c r="I9652" s="4">
        <v>89643200</v>
      </c>
      <c r="J9652" s="4">
        <v>63005800</v>
      </c>
      <c r="K9652" s="3" t="s">
        <v>1459</v>
      </c>
      <c r="L9652" s="4">
        <v>0.70285085534836178</v>
      </c>
    </row>
    <row r="9653" spans="2:12" x14ac:dyDescent="0.3">
      <c r="B9653" s="3" t="s">
        <v>361</v>
      </c>
      <c r="C9653" s="4">
        <v>2024</v>
      </c>
      <c r="D9653" s="3" t="s">
        <v>1448</v>
      </c>
      <c r="E9653" s="4">
        <v>2663142</v>
      </c>
      <c r="F9653" s="4">
        <v>1227495</v>
      </c>
      <c r="G9653" s="4">
        <v>1435647</v>
      </c>
      <c r="H9653" s="4">
        <v>0</v>
      </c>
      <c r="I9653" s="4">
        <v>62370000</v>
      </c>
      <c r="J9653" s="4">
        <v>31185000</v>
      </c>
      <c r="K9653" s="3" t="s">
        <v>1459</v>
      </c>
      <c r="L9653" s="4">
        <v>0.46091984580619433</v>
      </c>
    </row>
    <row r="9654" spans="2:12" x14ac:dyDescent="0.3">
      <c r="B9654" s="3" t="s">
        <v>361</v>
      </c>
      <c r="C9654" s="4">
        <v>2024</v>
      </c>
      <c r="D9654" s="3" t="s">
        <v>1449</v>
      </c>
      <c r="E9654" s="4">
        <v>13431811</v>
      </c>
      <c r="F9654" s="4">
        <v>9277239</v>
      </c>
      <c r="G9654" s="4">
        <v>4154572</v>
      </c>
      <c r="H9654" s="4">
        <v>102118</v>
      </c>
      <c r="I9654" s="4">
        <v>13431811</v>
      </c>
      <c r="J9654" s="4">
        <v>9277239</v>
      </c>
      <c r="K9654" s="3" t="s">
        <v>1459</v>
      </c>
      <c r="L9654" s="4">
        <v>0.6906915977301944</v>
      </c>
    </row>
    <row r="9655" spans="2:12" x14ac:dyDescent="0.3">
      <c r="B9655" s="3" t="s">
        <v>361</v>
      </c>
      <c r="C9655" s="4">
        <v>2024</v>
      </c>
      <c r="D9655" s="3" t="s">
        <v>1450</v>
      </c>
      <c r="E9655" s="4">
        <v>7241464</v>
      </c>
      <c r="F9655" s="4"/>
      <c r="G9655" s="4">
        <v>7241464</v>
      </c>
      <c r="H9655" s="4">
        <v>0</v>
      </c>
      <c r="I9655" s="4">
        <v>7241464</v>
      </c>
      <c r="J9655" s="4"/>
      <c r="K9655" s="3" t="s">
        <v>1451</v>
      </c>
      <c r="L9655" s="4"/>
    </row>
    <row r="9656" spans="2:12" x14ac:dyDescent="0.3">
      <c r="B9656" s="3" t="s">
        <v>361</v>
      </c>
      <c r="C9656" s="4">
        <v>2024</v>
      </c>
      <c r="D9656" s="3" t="s">
        <v>1452</v>
      </c>
      <c r="E9656" s="4">
        <v>196168</v>
      </c>
      <c r="F9656" s="4">
        <v>82653</v>
      </c>
      <c r="G9656" s="4">
        <v>113515</v>
      </c>
      <c r="H9656" s="4">
        <v>0</v>
      </c>
      <c r="I9656" s="4">
        <v>0</v>
      </c>
      <c r="J9656" s="4">
        <v>0</v>
      </c>
      <c r="K9656" s="3" t="s">
        <v>1459</v>
      </c>
      <c r="L9656" s="4">
        <v>0.42133783287794135</v>
      </c>
    </row>
    <row r="9657" spans="2:12" x14ac:dyDescent="0.3">
      <c r="B9657" s="3" t="s">
        <v>361</v>
      </c>
      <c r="C9657" s="4">
        <v>2024</v>
      </c>
      <c r="D9657" s="3" t="s">
        <v>1453</v>
      </c>
      <c r="E9657" s="4">
        <v>1280849</v>
      </c>
      <c r="F9657" s="4">
        <v>772109</v>
      </c>
      <c r="G9657" s="4">
        <v>508740</v>
      </c>
      <c r="H9657" s="4">
        <v>374668</v>
      </c>
      <c r="I9657" s="4">
        <v>0</v>
      </c>
      <c r="J9657" s="4">
        <v>0</v>
      </c>
      <c r="K9657" s="3" t="s">
        <v>1451</v>
      </c>
      <c r="L9657" s="4">
        <v>0.60281032346513919</v>
      </c>
    </row>
    <row r="9658" spans="2:12" x14ac:dyDescent="0.3">
      <c r="B9658" s="3" t="s">
        <v>361</v>
      </c>
      <c r="C9658" s="4">
        <v>2024</v>
      </c>
      <c r="D9658" s="3" t="s">
        <v>1454</v>
      </c>
      <c r="E9658" s="4">
        <v>4888643</v>
      </c>
      <c r="F9658" s="4">
        <v>3196760</v>
      </c>
      <c r="G9658" s="4">
        <v>1691883</v>
      </c>
      <c r="H9658" s="4">
        <v>0</v>
      </c>
      <c r="I9658" s="4">
        <v>4888643</v>
      </c>
      <c r="J9658" s="4">
        <v>3196760</v>
      </c>
      <c r="K9658" s="3" t="s">
        <v>1459</v>
      </c>
      <c r="L9658" s="4">
        <v>0.65391561625588124</v>
      </c>
    </row>
    <row r="9659" spans="2:12" x14ac:dyDescent="0.3">
      <c r="B9659" s="3" t="s">
        <v>361</v>
      </c>
      <c r="C9659" s="4">
        <v>2024</v>
      </c>
      <c r="D9659" s="3" t="s">
        <v>1455</v>
      </c>
      <c r="E9659" s="4">
        <v>8204278</v>
      </c>
      <c r="F9659" s="4">
        <v>4829791</v>
      </c>
      <c r="G9659" s="4">
        <v>3374487</v>
      </c>
      <c r="H9659" s="4">
        <v>0</v>
      </c>
      <c r="I9659" s="4">
        <v>112693500</v>
      </c>
      <c r="J9659" s="4">
        <v>58867738</v>
      </c>
      <c r="K9659" s="3" t="s">
        <v>1459</v>
      </c>
      <c r="L9659" s="4">
        <v>0.58869177763113345</v>
      </c>
    </row>
    <row r="9660" spans="2:12" x14ac:dyDescent="0.3">
      <c r="B9660" s="3" t="s">
        <v>361</v>
      </c>
      <c r="C9660" s="4">
        <v>2024</v>
      </c>
      <c r="D9660" s="3" t="s">
        <v>1456</v>
      </c>
      <c r="E9660" s="4">
        <v>23233281</v>
      </c>
      <c r="F9660" s="4">
        <v>11900796</v>
      </c>
      <c r="G9660" s="4">
        <v>11332485</v>
      </c>
      <c r="H9660" s="4">
        <v>0</v>
      </c>
      <c r="I9660" s="4">
        <v>268850880</v>
      </c>
      <c r="J9660" s="4">
        <v>86181000</v>
      </c>
      <c r="K9660" s="3" t="s">
        <v>1459</v>
      </c>
      <c r="L9660" s="4">
        <v>0.51223053687509745</v>
      </c>
    </row>
    <row r="9661" spans="2:12" x14ac:dyDescent="0.3">
      <c r="B9661" s="3" t="s">
        <v>361</v>
      </c>
      <c r="C9661" s="4">
        <v>2024</v>
      </c>
      <c r="D9661" s="3" t="s">
        <v>1457</v>
      </c>
      <c r="E9661" s="4">
        <v>13052787</v>
      </c>
      <c r="F9661" s="4">
        <v>6194840</v>
      </c>
      <c r="G9661" s="4">
        <v>6857947</v>
      </c>
      <c r="H9661" s="4">
        <v>0</v>
      </c>
      <c r="I9661" s="4">
        <v>156176400</v>
      </c>
      <c r="J9661" s="4">
        <v>77301313</v>
      </c>
      <c r="K9661" s="3" t="s">
        <v>1459</v>
      </c>
      <c r="L9661" s="4">
        <v>0.47459902624627215</v>
      </c>
    </row>
    <row r="9662" spans="2:12" x14ac:dyDescent="0.3">
      <c r="B9662" s="3" t="s">
        <v>361</v>
      </c>
      <c r="C9662" s="4">
        <v>2024</v>
      </c>
      <c r="D9662" s="3" t="s">
        <v>1458</v>
      </c>
      <c r="E9662" s="4">
        <v>1065639</v>
      </c>
      <c r="F9662" s="4"/>
      <c r="G9662" s="4">
        <v>1065639</v>
      </c>
      <c r="H9662" s="4">
        <v>1045310</v>
      </c>
      <c r="I9662" s="4">
        <v>1065639</v>
      </c>
      <c r="J9662" s="4"/>
      <c r="K9662" s="3" t="s">
        <v>1451</v>
      </c>
      <c r="L9662" s="4"/>
    </row>
    <row r="9663" spans="2:12" x14ac:dyDescent="0.3">
      <c r="B9663" s="3" t="s">
        <v>363</v>
      </c>
      <c r="C9663" s="4">
        <v>2019</v>
      </c>
      <c r="D9663" s="3" t="s">
        <v>1446</v>
      </c>
      <c r="E9663" s="4">
        <v>11004081</v>
      </c>
      <c r="F9663" s="4">
        <v>2853102</v>
      </c>
      <c r="G9663" s="4">
        <v>8150979</v>
      </c>
      <c r="H9663" s="4">
        <v>0</v>
      </c>
      <c r="I9663" s="4">
        <v>0</v>
      </c>
      <c r="J9663" s="4">
        <v>0</v>
      </c>
      <c r="K9663" s="3" t="s">
        <v>1447</v>
      </c>
      <c r="L9663" s="4">
        <v>0.25927671742874303</v>
      </c>
    </row>
    <row r="9664" spans="2:12" x14ac:dyDescent="0.3">
      <c r="B9664" s="3" t="s">
        <v>363</v>
      </c>
      <c r="C9664" s="4">
        <v>2019</v>
      </c>
      <c r="D9664" s="3" t="s">
        <v>1448</v>
      </c>
      <c r="E9664" s="4">
        <v>1609012</v>
      </c>
      <c r="F9664" s="4">
        <v>722114</v>
      </c>
      <c r="G9664" s="4">
        <v>886898</v>
      </c>
      <c r="H9664" s="4">
        <v>50000</v>
      </c>
      <c r="I9664" s="4">
        <v>0</v>
      </c>
      <c r="J9664" s="4">
        <v>0</v>
      </c>
      <c r="K9664" s="3" t="s">
        <v>1447</v>
      </c>
      <c r="L9664" s="4">
        <v>0.44879342105590264</v>
      </c>
    </row>
    <row r="9665" spans="2:12" x14ac:dyDescent="0.3">
      <c r="B9665" s="3" t="s">
        <v>363</v>
      </c>
      <c r="C9665" s="4">
        <v>2019</v>
      </c>
      <c r="D9665" s="3" t="s">
        <v>1449</v>
      </c>
      <c r="E9665" s="4">
        <v>2982021</v>
      </c>
      <c r="F9665" s="4">
        <v>2002933</v>
      </c>
      <c r="G9665" s="4">
        <v>979088</v>
      </c>
      <c r="H9665" s="4">
        <v>145013</v>
      </c>
      <c r="I9665" s="4">
        <v>0</v>
      </c>
      <c r="J9665" s="4">
        <v>0</v>
      </c>
      <c r="K9665" s="3" t="s">
        <v>1447</v>
      </c>
      <c r="L9665" s="4">
        <v>0.67166964954304476</v>
      </c>
    </row>
    <row r="9666" spans="2:12" x14ac:dyDescent="0.3">
      <c r="B9666" s="3" t="s">
        <v>363</v>
      </c>
      <c r="C9666" s="4">
        <v>2019</v>
      </c>
      <c r="D9666" s="3" t="s">
        <v>1450</v>
      </c>
      <c r="E9666" s="4">
        <v>14718568</v>
      </c>
      <c r="F9666" s="4"/>
      <c r="G9666" s="4">
        <v>14718568</v>
      </c>
      <c r="H9666" s="4">
        <v>0</v>
      </c>
      <c r="I9666" s="4">
        <v>14718568</v>
      </c>
      <c r="J9666" s="4"/>
      <c r="K9666" s="3" t="s">
        <v>1451</v>
      </c>
      <c r="L9666" s="4"/>
    </row>
    <row r="9667" spans="2:12" x14ac:dyDescent="0.3">
      <c r="B9667" s="3" t="s">
        <v>363</v>
      </c>
      <c r="C9667" s="4">
        <v>2019</v>
      </c>
      <c r="D9667" s="3" t="s">
        <v>1452</v>
      </c>
      <c r="E9667" s="4">
        <v>0</v>
      </c>
      <c r="F9667" s="4">
        <v>0</v>
      </c>
      <c r="G9667" s="4">
        <v>0</v>
      </c>
      <c r="H9667" s="4">
        <v>0</v>
      </c>
      <c r="I9667" s="4">
        <v>0</v>
      </c>
      <c r="J9667" s="4">
        <v>0</v>
      </c>
      <c r="K9667" s="3" t="s">
        <v>1447</v>
      </c>
      <c r="L9667" s="4"/>
    </row>
    <row r="9668" spans="2:12" x14ac:dyDescent="0.3">
      <c r="B9668" s="3" t="s">
        <v>363</v>
      </c>
      <c r="C9668" s="4">
        <v>2019</v>
      </c>
      <c r="D9668" s="3" t="s">
        <v>1453</v>
      </c>
      <c r="E9668" s="4">
        <v>0</v>
      </c>
      <c r="F9668" s="4">
        <v>0</v>
      </c>
      <c r="G9668" s="4">
        <v>0</v>
      </c>
      <c r="H9668" s="4">
        <v>0</v>
      </c>
      <c r="I9668" s="4">
        <v>0</v>
      </c>
      <c r="J9668" s="4">
        <v>0</v>
      </c>
      <c r="K9668" s="3" t="s">
        <v>1451</v>
      </c>
      <c r="L9668" s="4"/>
    </row>
    <row r="9669" spans="2:12" x14ac:dyDescent="0.3">
      <c r="B9669" s="3" t="s">
        <v>363</v>
      </c>
      <c r="C9669" s="4">
        <v>2019</v>
      </c>
      <c r="D9669" s="3" t="s">
        <v>1454</v>
      </c>
      <c r="E9669" s="4">
        <v>3602097</v>
      </c>
      <c r="F9669" s="4">
        <v>2003607</v>
      </c>
      <c r="G9669" s="4">
        <v>1598490</v>
      </c>
      <c r="H9669" s="4">
        <v>67477</v>
      </c>
      <c r="I9669" s="4">
        <v>0</v>
      </c>
      <c r="J9669" s="4">
        <v>0</v>
      </c>
      <c r="K9669" s="3" t="s">
        <v>1447</v>
      </c>
      <c r="L9669" s="4">
        <v>0.55623349398975097</v>
      </c>
    </row>
    <row r="9670" spans="2:12" x14ac:dyDescent="0.3">
      <c r="B9670" s="3" t="s">
        <v>363</v>
      </c>
      <c r="C9670" s="4">
        <v>2019</v>
      </c>
      <c r="D9670" s="3" t="s">
        <v>1455</v>
      </c>
      <c r="E9670" s="4">
        <v>9164441</v>
      </c>
      <c r="F9670" s="4">
        <v>4799220</v>
      </c>
      <c r="G9670" s="4">
        <v>4365221</v>
      </c>
      <c r="H9670" s="4">
        <v>175676</v>
      </c>
      <c r="I9670" s="4">
        <v>0</v>
      </c>
      <c r="J9670" s="4">
        <v>0</v>
      </c>
      <c r="K9670" s="3" t="s">
        <v>1447</v>
      </c>
      <c r="L9670" s="4">
        <v>0.52367842184809743</v>
      </c>
    </row>
    <row r="9671" spans="2:12" x14ac:dyDescent="0.3">
      <c r="B9671" s="3" t="s">
        <v>363</v>
      </c>
      <c r="C9671" s="4">
        <v>2019</v>
      </c>
      <c r="D9671" s="3" t="s">
        <v>1456</v>
      </c>
      <c r="E9671" s="4">
        <v>7866781</v>
      </c>
      <c r="F9671" s="4">
        <v>4033486</v>
      </c>
      <c r="G9671" s="4">
        <v>3833295</v>
      </c>
      <c r="H9671" s="4">
        <v>53270</v>
      </c>
      <c r="I9671" s="4">
        <v>0</v>
      </c>
      <c r="J9671" s="4">
        <v>0</v>
      </c>
      <c r="K9671" s="3" t="s">
        <v>1447</v>
      </c>
      <c r="L9671" s="4">
        <v>0.51272381931059219</v>
      </c>
    </row>
    <row r="9672" spans="2:12" x14ac:dyDescent="0.3">
      <c r="B9672" s="3" t="s">
        <v>363</v>
      </c>
      <c r="C9672" s="4">
        <v>2019</v>
      </c>
      <c r="D9672" s="3" t="s">
        <v>1457</v>
      </c>
      <c r="E9672" s="4">
        <v>6218210</v>
      </c>
      <c r="F9672" s="4">
        <v>2860813</v>
      </c>
      <c r="G9672" s="4">
        <v>3357397</v>
      </c>
      <c r="H9672" s="4">
        <v>79074</v>
      </c>
      <c r="I9672" s="4">
        <v>0</v>
      </c>
      <c r="J9672" s="4">
        <v>0</v>
      </c>
      <c r="K9672" s="3" t="s">
        <v>1447</v>
      </c>
      <c r="L9672" s="4">
        <v>0.46007018096847807</v>
      </c>
    </row>
    <row r="9673" spans="2:12" x14ac:dyDescent="0.3">
      <c r="B9673" s="3" t="s">
        <v>363</v>
      </c>
      <c r="C9673" s="4">
        <v>2019</v>
      </c>
      <c r="D9673" s="3" t="s">
        <v>1458</v>
      </c>
      <c r="E9673" s="4">
        <v>2955888</v>
      </c>
      <c r="F9673" s="4"/>
      <c r="G9673" s="4">
        <v>2955888</v>
      </c>
      <c r="H9673" s="4">
        <v>1044162</v>
      </c>
      <c r="I9673" s="4">
        <v>2955888</v>
      </c>
      <c r="J9673" s="4"/>
      <c r="K9673" s="3" t="s">
        <v>1451</v>
      </c>
      <c r="L9673" s="4"/>
    </row>
    <row r="9674" spans="2:12" x14ac:dyDescent="0.3">
      <c r="B9674" s="3" t="s">
        <v>363</v>
      </c>
      <c r="C9674" s="4">
        <v>2020</v>
      </c>
      <c r="D9674" s="3" t="s">
        <v>1446</v>
      </c>
      <c r="E9674" s="4">
        <v>11014552</v>
      </c>
      <c r="F9674" s="4">
        <v>3082699</v>
      </c>
      <c r="G9674" s="4">
        <v>7931853</v>
      </c>
      <c r="H9674" s="4">
        <v>10471</v>
      </c>
      <c r="I9674" s="4">
        <v>0</v>
      </c>
      <c r="J9674" s="4">
        <v>0</v>
      </c>
      <c r="K9674" s="3" t="s">
        <v>1447</v>
      </c>
      <c r="L9674" s="4">
        <v>0.27987511430333256</v>
      </c>
    </row>
    <row r="9675" spans="2:12" x14ac:dyDescent="0.3">
      <c r="B9675" s="3" t="s">
        <v>363</v>
      </c>
      <c r="C9675" s="4">
        <v>2020</v>
      </c>
      <c r="D9675" s="3" t="s">
        <v>1448</v>
      </c>
      <c r="E9675" s="4">
        <v>1609012</v>
      </c>
      <c r="F9675" s="4">
        <v>758697</v>
      </c>
      <c r="G9675" s="4">
        <v>850315</v>
      </c>
      <c r="H9675" s="4">
        <v>0</v>
      </c>
      <c r="I9675" s="4">
        <v>0</v>
      </c>
      <c r="J9675" s="4">
        <v>0</v>
      </c>
      <c r="K9675" s="3" t="s">
        <v>1447</v>
      </c>
      <c r="L9675" s="4">
        <v>0.47152973377451507</v>
      </c>
    </row>
    <row r="9676" spans="2:12" x14ac:dyDescent="0.3">
      <c r="B9676" s="3" t="s">
        <v>363</v>
      </c>
      <c r="C9676" s="4">
        <v>2020</v>
      </c>
      <c r="D9676" s="3" t="s">
        <v>1449</v>
      </c>
      <c r="E9676" s="4">
        <v>3438325</v>
      </c>
      <c r="F9676" s="4">
        <v>2137360</v>
      </c>
      <c r="G9676" s="4">
        <v>1300965</v>
      </c>
      <c r="H9676" s="4">
        <v>455705</v>
      </c>
      <c r="I9676" s="4">
        <v>0</v>
      </c>
      <c r="J9676" s="4">
        <v>0</v>
      </c>
      <c r="K9676" s="3" t="s">
        <v>1447</v>
      </c>
      <c r="L9676" s="4">
        <v>0.62162826376215163</v>
      </c>
    </row>
    <row r="9677" spans="2:12" x14ac:dyDescent="0.3">
      <c r="B9677" s="3" t="s">
        <v>363</v>
      </c>
      <c r="C9677" s="4">
        <v>2020</v>
      </c>
      <c r="D9677" s="3" t="s">
        <v>1450</v>
      </c>
      <c r="E9677" s="4">
        <v>14718568</v>
      </c>
      <c r="F9677" s="4"/>
      <c r="G9677" s="4">
        <v>14718568</v>
      </c>
      <c r="H9677" s="4">
        <v>0</v>
      </c>
      <c r="I9677" s="4">
        <v>14718568</v>
      </c>
      <c r="J9677" s="4"/>
      <c r="K9677" s="3" t="s">
        <v>1451</v>
      </c>
      <c r="L9677" s="4"/>
    </row>
    <row r="9678" spans="2:12" x14ac:dyDescent="0.3">
      <c r="B9678" s="3" t="s">
        <v>363</v>
      </c>
      <c r="C9678" s="4">
        <v>2020</v>
      </c>
      <c r="D9678" s="3" t="s">
        <v>1452</v>
      </c>
      <c r="E9678" s="4">
        <v>0</v>
      </c>
      <c r="F9678" s="4">
        <v>0</v>
      </c>
      <c r="G9678" s="4">
        <v>0</v>
      </c>
      <c r="H9678" s="4">
        <v>0</v>
      </c>
      <c r="I9678" s="4">
        <v>0</v>
      </c>
      <c r="J9678" s="4">
        <v>0</v>
      </c>
      <c r="K9678" s="3" t="s">
        <v>1451</v>
      </c>
      <c r="L9678" s="4"/>
    </row>
    <row r="9679" spans="2:12" x14ac:dyDescent="0.3">
      <c r="B9679" s="3" t="s">
        <v>363</v>
      </c>
      <c r="C9679" s="4">
        <v>2020</v>
      </c>
      <c r="D9679" s="3" t="s">
        <v>1453</v>
      </c>
      <c r="E9679" s="4">
        <v>0</v>
      </c>
      <c r="F9679" s="4">
        <v>0</v>
      </c>
      <c r="G9679" s="4">
        <v>0</v>
      </c>
      <c r="H9679" s="4">
        <v>0</v>
      </c>
      <c r="I9679" s="4">
        <v>0</v>
      </c>
      <c r="J9679" s="4">
        <v>0</v>
      </c>
      <c r="K9679" s="3" t="s">
        <v>1451</v>
      </c>
      <c r="L9679" s="4"/>
    </row>
    <row r="9680" spans="2:12" x14ac:dyDescent="0.3">
      <c r="B9680" s="3" t="s">
        <v>363</v>
      </c>
      <c r="C9680" s="4">
        <v>2020</v>
      </c>
      <c r="D9680" s="3" t="s">
        <v>1454</v>
      </c>
      <c r="E9680" s="4">
        <v>3674962</v>
      </c>
      <c r="F9680" s="4">
        <v>2166101</v>
      </c>
      <c r="G9680" s="4">
        <v>1508861</v>
      </c>
      <c r="H9680" s="4">
        <v>72865</v>
      </c>
      <c r="I9680" s="4">
        <v>0</v>
      </c>
      <c r="J9680" s="4">
        <v>0</v>
      </c>
      <c r="K9680" s="3" t="s">
        <v>1447</v>
      </c>
      <c r="L9680" s="4">
        <v>0.58942133279201259</v>
      </c>
    </row>
    <row r="9681" spans="2:12" x14ac:dyDescent="0.3">
      <c r="B9681" s="3" t="s">
        <v>363</v>
      </c>
      <c r="C9681" s="4">
        <v>2020</v>
      </c>
      <c r="D9681" s="3" t="s">
        <v>1455</v>
      </c>
      <c r="E9681" s="4">
        <v>9188270</v>
      </c>
      <c r="F9681" s="4">
        <v>5021073</v>
      </c>
      <c r="G9681" s="4">
        <v>4167197</v>
      </c>
      <c r="H9681" s="4">
        <v>0</v>
      </c>
      <c r="I9681" s="4">
        <v>0</v>
      </c>
      <c r="J9681" s="4">
        <v>0</v>
      </c>
      <c r="K9681" s="3" t="s">
        <v>1447</v>
      </c>
      <c r="L9681" s="4">
        <v>0.54646554792142588</v>
      </c>
    </row>
    <row r="9682" spans="2:12" x14ac:dyDescent="0.3">
      <c r="B9682" s="3" t="s">
        <v>363</v>
      </c>
      <c r="C9682" s="4">
        <v>2020</v>
      </c>
      <c r="D9682" s="3" t="s">
        <v>1456</v>
      </c>
      <c r="E9682" s="4">
        <v>8041384</v>
      </c>
      <c r="F9682" s="4">
        <v>4227071</v>
      </c>
      <c r="G9682" s="4">
        <v>3814313</v>
      </c>
      <c r="H9682" s="4">
        <v>8827</v>
      </c>
      <c r="I9682" s="4">
        <v>0</v>
      </c>
      <c r="J9682" s="4">
        <v>0</v>
      </c>
      <c r="K9682" s="3" t="s">
        <v>1447</v>
      </c>
      <c r="L9682" s="4">
        <v>0.52566461196231895</v>
      </c>
    </row>
    <row r="9683" spans="2:12" x14ac:dyDescent="0.3">
      <c r="B9683" s="3" t="s">
        <v>363</v>
      </c>
      <c r="C9683" s="4">
        <v>2020</v>
      </c>
      <c r="D9683" s="3" t="s">
        <v>1457</v>
      </c>
      <c r="E9683" s="4">
        <v>6218483</v>
      </c>
      <c r="F9683" s="4">
        <v>3066289</v>
      </c>
      <c r="G9683" s="4">
        <v>3152194</v>
      </c>
      <c r="H9683" s="4">
        <v>273</v>
      </c>
      <c r="I9683" s="4">
        <v>0</v>
      </c>
      <c r="J9683" s="4">
        <v>0</v>
      </c>
      <c r="K9683" s="3" t="s">
        <v>1447</v>
      </c>
      <c r="L9683" s="4">
        <v>0.49309276876691632</v>
      </c>
    </row>
    <row r="9684" spans="2:12" x14ac:dyDescent="0.3">
      <c r="B9684" s="3" t="s">
        <v>363</v>
      </c>
      <c r="C9684" s="4">
        <v>2020</v>
      </c>
      <c r="D9684" s="3" t="s">
        <v>1458</v>
      </c>
      <c r="E9684" s="4">
        <v>3821425</v>
      </c>
      <c r="F9684" s="4"/>
      <c r="G9684" s="4">
        <v>3821425</v>
      </c>
      <c r="H9684" s="4">
        <v>1071393</v>
      </c>
      <c r="I9684" s="4">
        <v>3821425</v>
      </c>
      <c r="J9684" s="4"/>
      <c r="K9684" s="3" t="s">
        <v>1451</v>
      </c>
      <c r="L9684" s="4"/>
    </row>
    <row r="9685" spans="2:12" x14ac:dyDescent="0.3">
      <c r="B9685" s="3" t="s">
        <v>363</v>
      </c>
      <c r="C9685" s="4">
        <v>2021</v>
      </c>
      <c r="D9685" s="3" t="s">
        <v>1446</v>
      </c>
      <c r="E9685" s="4">
        <v>11029120</v>
      </c>
      <c r="F9685" s="4">
        <v>3311932</v>
      </c>
      <c r="G9685" s="4">
        <v>7717188</v>
      </c>
      <c r="H9685" s="4">
        <v>14568</v>
      </c>
      <c r="I9685" s="4">
        <v>0</v>
      </c>
      <c r="J9685" s="4">
        <v>0</v>
      </c>
      <c r="K9685" s="3" t="s">
        <v>1447</v>
      </c>
      <c r="L9685" s="4">
        <v>0.3002897783322695</v>
      </c>
    </row>
    <row r="9686" spans="2:12" x14ac:dyDescent="0.3">
      <c r="B9686" s="3" t="s">
        <v>363</v>
      </c>
      <c r="C9686" s="4">
        <v>2021</v>
      </c>
      <c r="D9686" s="3" t="s">
        <v>1448</v>
      </c>
      <c r="E9686" s="4">
        <v>1609012</v>
      </c>
      <c r="F9686" s="4">
        <v>795281</v>
      </c>
      <c r="G9686" s="4">
        <v>813731</v>
      </c>
      <c r="H9686" s="4">
        <v>0</v>
      </c>
      <c r="I9686" s="4">
        <v>0</v>
      </c>
      <c r="J9686" s="4">
        <v>0</v>
      </c>
      <c r="K9686" s="3" t="s">
        <v>1447</v>
      </c>
      <c r="L9686" s="4">
        <v>0.49426666799253205</v>
      </c>
    </row>
    <row r="9687" spans="2:12" x14ac:dyDescent="0.3">
      <c r="B9687" s="3" t="s">
        <v>363</v>
      </c>
      <c r="C9687" s="4">
        <v>2021</v>
      </c>
      <c r="D9687" s="3" t="s">
        <v>1449</v>
      </c>
      <c r="E9687" s="4">
        <v>3420037</v>
      </c>
      <c r="F9687" s="4">
        <v>2271140</v>
      </c>
      <c r="G9687" s="4">
        <v>1148897</v>
      </c>
      <c r="H9687" s="4">
        <v>0</v>
      </c>
      <c r="I9687" s="4">
        <v>0</v>
      </c>
      <c r="J9687" s="4">
        <v>0</v>
      </c>
      <c r="K9687" s="3" t="s">
        <v>1447</v>
      </c>
      <c r="L9687" s="4">
        <v>0.66406883902133218</v>
      </c>
    </row>
    <row r="9688" spans="2:12" x14ac:dyDescent="0.3">
      <c r="B9688" s="3" t="s">
        <v>363</v>
      </c>
      <c r="C9688" s="4">
        <v>2021</v>
      </c>
      <c r="D9688" s="3" t="s">
        <v>1450</v>
      </c>
      <c r="E9688" s="4">
        <v>14718568</v>
      </c>
      <c r="F9688" s="4"/>
      <c r="G9688" s="4">
        <v>14718568</v>
      </c>
      <c r="H9688" s="4">
        <v>0</v>
      </c>
      <c r="I9688" s="4">
        <v>14718568</v>
      </c>
      <c r="J9688" s="4"/>
      <c r="K9688" s="3" t="s">
        <v>1451</v>
      </c>
      <c r="L9688" s="4"/>
    </row>
    <row r="9689" spans="2:12" x14ac:dyDescent="0.3">
      <c r="B9689" s="3" t="s">
        <v>363</v>
      </c>
      <c r="C9689" s="4">
        <v>2021</v>
      </c>
      <c r="D9689" s="3" t="s">
        <v>1452</v>
      </c>
      <c r="E9689" s="4">
        <v>0</v>
      </c>
      <c r="F9689" s="4">
        <v>0</v>
      </c>
      <c r="G9689" s="4">
        <v>0</v>
      </c>
      <c r="H9689" s="4">
        <v>0</v>
      </c>
      <c r="I9689" s="4">
        <v>0</v>
      </c>
      <c r="J9689" s="4">
        <v>0</v>
      </c>
      <c r="K9689" s="3" t="s">
        <v>1447</v>
      </c>
      <c r="L9689" s="4"/>
    </row>
    <row r="9690" spans="2:12" x14ac:dyDescent="0.3">
      <c r="B9690" s="3" t="s">
        <v>363</v>
      </c>
      <c r="C9690" s="4">
        <v>2021</v>
      </c>
      <c r="D9690" s="3" t="s">
        <v>1453</v>
      </c>
      <c r="E9690" s="4">
        <v>0</v>
      </c>
      <c r="F9690" s="4">
        <v>0</v>
      </c>
      <c r="G9690" s="4">
        <v>0</v>
      </c>
      <c r="H9690" s="4">
        <v>0</v>
      </c>
      <c r="I9690" s="4">
        <v>0</v>
      </c>
      <c r="J9690" s="4">
        <v>0</v>
      </c>
      <c r="K9690" s="3" t="s">
        <v>1451</v>
      </c>
      <c r="L9690" s="4"/>
    </row>
    <row r="9691" spans="2:12" x14ac:dyDescent="0.3">
      <c r="B9691" s="3" t="s">
        <v>363</v>
      </c>
      <c r="C9691" s="4">
        <v>2021</v>
      </c>
      <c r="D9691" s="3" t="s">
        <v>1454</v>
      </c>
      <c r="E9691" s="4">
        <v>3820424</v>
      </c>
      <c r="F9691" s="4">
        <v>2336255</v>
      </c>
      <c r="G9691" s="4">
        <v>1484169</v>
      </c>
      <c r="H9691" s="4">
        <v>143887</v>
      </c>
      <c r="I9691" s="4">
        <v>0</v>
      </c>
      <c r="J9691" s="4">
        <v>0</v>
      </c>
      <c r="K9691" s="3" t="s">
        <v>1447</v>
      </c>
      <c r="L9691" s="4">
        <v>0.61151720332612292</v>
      </c>
    </row>
    <row r="9692" spans="2:12" x14ac:dyDescent="0.3">
      <c r="B9692" s="3" t="s">
        <v>363</v>
      </c>
      <c r="C9692" s="4">
        <v>2021</v>
      </c>
      <c r="D9692" s="3" t="s">
        <v>1455</v>
      </c>
      <c r="E9692" s="4">
        <v>11815251</v>
      </c>
      <c r="F9692" s="4">
        <v>5305136</v>
      </c>
      <c r="G9692" s="4">
        <v>6510115</v>
      </c>
      <c r="H9692" s="4">
        <v>24131</v>
      </c>
      <c r="I9692" s="4">
        <v>0</v>
      </c>
      <c r="J9692" s="4">
        <v>0</v>
      </c>
      <c r="K9692" s="3" t="s">
        <v>1447</v>
      </c>
      <c r="L9692" s="4">
        <v>0.4490074734764416</v>
      </c>
    </row>
    <row r="9693" spans="2:12" x14ac:dyDescent="0.3">
      <c r="B9693" s="3" t="s">
        <v>363</v>
      </c>
      <c r="C9693" s="4">
        <v>2021</v>
      </c>
      <c r="D9693" s="3" t="s">
        <v>1456</v>
      </c>
      <c r="E9693" s="4">
        <v>8924083</v>
      </c>
      <c r="F9693" s="4">
        <v>4440956</v>
      </c>
      <c r="G9693" s="4">
        <v>4483127</v>
      </c>
      <c r="H9693" s="4">
        <v>323215</v>
      </c>
      <c r="I9693" s="4">
        <v>0</v>
      </c>
      <c r="J9693" s="4">
        <v>0</v>
      </c>
      <c r="K9693" s="3" t="s">
        <v>1447</v>
      </c>
      <c r="L9693" s="4">
        <v>0.49763723622920136</v>
      </c>
    </row>
    <row r="9694" spans="2:12" x14ac:dyDescent="0.3">
      <c r="B9694" s="3" t="s">
        <v>363</v>
      </c>
      <c r="C9694" s="4">
        <v>2021</v>
      </c>
      <c r="D9694" s="3" t="s">
        <v>1457</v>
      </c>
      <c r="E9694" s="4">
        <v>6511551</v>
      </c>
      <c r="F9694" s="4">
        <v>3281129</v>
      </c>
      <c r="G9694" s="4">
        <v>3230422</v>
      </c>
      <c r="H9694" s="4">
        <v>108277</v>
      </c>
      <c r="I9694" s="4">
        <v>0</v>
      </c>
      <c r="J9694" s="4">
        <v>0</v>
      </c>
      <c r="K9694" s="3" t="s">
        <v>1447</v>
      </c>
      <c r="L9694" s="4">
        <v>0.50389361920070963</v>
      </c>
    </row>
    <row r="9695" spans="2:12" x14ac:dyDescent="0.3">
      <c r="B9695" s="3" t="s">
        <v>363</v>
      </c>
      <c r="C9695" s="4">
        <v>2021</v>
      </c>
      <c r="D9695" s="3" t="s">
        <v>1458</v>
      </c>
      <c r="E9695" s="4">
        <v>872943</v>
      </c>
      <c r="F9695" s="4"/>
      <c r="G9695" s="4">
        <v>872943</v>
      </c>
      <c r="H9695" s="4">
        <v>400218</v>
      </c>
      <c r="I9695" s="4">
        <v>872943</v>
      </c>
      <c r="J9695" s="4"/>
      <c r="K9695" s="3" t="s">
        <v>1451</v>
      </c>
      <c r="L9695" s="4"/>
    </row>
    <row r="9696" spans="2:12" x14ac:dyDescent="0.3">
      <c r="B9696" s="3" t="s">
        <v>363</v>
      </c>
      <c r="C9696" s="4">
        <v>2022</v>
      </c>
      <c r="D9696" s="3" t="s">
        <v>1446</v>
      </c>
      <c r="E9696" s="4">
        <v>11068744</v>
      </c>
      <c r="F9696" s="4">
        <v>3533460</v>
      </c>
      <c r="G9696" s="4">
        <v>7535284</v>
      </c>
      <c r="H9696" s="4">
        <v>39624</v>
      </c>
      <c r="I9696" s="4">
        <v>0</v>
      </c>
      <c r="J9696" s="4">
        <v>0</v>
      </c>
      <c r="K9696" s="3" t="s">
        <v>1447</v>
      </c>
      <c r="L9696" s="4">
        <v>0.31922863154121189</v>
      </c>
    </row>
    <row r="9697" spans="2:12" x14ac:dyDescent="0.3">
      <c r="B9697" s="3" t="s">
        <v>363</v>
      </c>
      <c r="C9697" s="4">
        <v>2022</v>
      </c>
      <c r="D9697" s="3" t="s">
        <v>1448</v>
      </c>
      <c r="E9697" s="4">
        <v>1704502</v>
      </c>
      <c r="F9697" s="4">
        <v>834272</v>
      </c>
      <c r="G9697" s="4">
        <v>870230</v>
      </c>
      <c r="H9697" s="4">
        <v>95490</v>
      </c>
      <c r="I9697" s="4">
        <v>0</v>
      </c>
      <c r="J9697" s="4">
        <v>0</v>
      </c>
      <c r="K9697" s="3" t="s">
        <v>1447</v>
      </c>
      <c r="L9697" s="4">
        <v>0.48945205109762263</v>
      </c>
    </row>
    <row r="9698" spans="2:12" x14ac:dyDescent="0.3">
      <c r="B9698" s="3" t="s">
        <v>363</v>
      </c>
      <c r="C9698" s="4">
        <v>2022</v>
      </c>
      <c r="D9698" s="3" t="s">
        <v>1449</v>
      </c>
      <c r="E9698" s="4">
        <v>3751454</v>
      </c>
      <c r="F9698" s="4">
        <v>2412770</v>
      </c>
      <c r="G9698" s="4">
        <v>1338684</v>
      </c>
      <c r="H9698" s="4">
        <v>321717</v>
      </c>
      <c r="I9698" s="4">
        <v>0</v>
      </c>
      <c r="J9698" s="4">
        <v>0</v>
      </c>
      <c r="K9698" s="3" t="s">
        <v>1447</v>
      </c>
      <c r="L9698" s="4">
        <v>0.64315596032898181</v>
      </c>
    </row>
    <row r="9699" spans="2:12" x14ac:dyDescent="0.3">
      <c r="B9699" s="3" t="s">
        <v>363</v>
      </c>
      <c r="C9699" s="4">
        <v>2022</v>
      </c>
      <c r="D9699" s="3" t="s">
        <v>1450</v>
      </c>
      <c r="E9699" s="4">
        <v>14718568</v>
      </c>
      <c r="F9699" s="4"/>
      <c r="G9699" s="4">
        <v>14718568</v>
      </c>
      <c r="H9699" s="4">
        <v>0</v>
      </c>
      <c r="I9699" s="4">
        <v>14718568</v>
      </c>
      <c r="J9699" s="4"/>
      <c r="K9699" s="3" t="s">
        <v>1451</v>
      </c>
      <c r="L9699" s="4"/>
    </row>
    <row r="9700" spans="2:12" x14ac:dyDescent="0.3">
      <c r="B9700" s="3" t="s">
        <v>363</v>
      </c>
      <c r="C9700" s="4">
        <v>2022</v>
      </c>
      <c r="D9700" s="3" t="s">
        <v>1452</v>
      </c>
      <c r="E9700" s="4">
        <v>0</v>
      </c>
      <c r="F9700" s="4">
        <v>0</v>
      </c>
      <c r="G9700" s="4">
        <v>0</v>
      </c>
      <c r="H9700" s="4">
        <v>0</v>
      </c>
      <c r="I9700" s="4">
        <v>0</v>
      </c>
      <c r="J9700" s="4">
        <v>0</v>
      </c>
      <c r="K9700" s="3" t="s">
        <v>1447</v>
      </c>
      <c r="L9700" s="4"/>
    </row>
    <row r="9701" spans="2:12" x14ac:dyDescent="0.3">
      <c r="B9701" s="3" t="s">
        <v>363</v>
      </c>
      <c r="C9701" s="4">
        <v>2022</v>
      </c>
      <c r="D9701" s="3" t="s">
        <v>1453</v>
      </c>
      <c r="E9701" s="4">
        <v>0</v>
      </c>
      <c r="F9701" s="4">
        <v>0</v>
      </c>
      <c r="G9701" s="4">
        <v>0</v>
      </c>
      <c r="H9701" s="4">
        <v>0</v>
      </c>
      <c r="I9701" s="4">
        <v>0</v>
      </c>
      <c r="J9701" s="4">
        <v>0</v>
      </c>
      <c r="K9701" s="3" t="s">
        <v>1451</v>
      </c>
      <c r="L9701" s="4"/>
    </row>
    <row r="9702" spans="2:12" x14ac:dyDescent="0.3">
      <c r="B9702" s="3" t="s">
        <v>363</v>
      </c>
      <c r="C9702" s="4">
        <v>2022</v>
      </c>
      <c r="D9702" s="3" t="s">
        <v>1454</v>
      </c>
      <c r="E9702" s="4">
        <v>3871054</v>
      </c>
      <c r="F9702" s="4">
        <v>2512426</v>
      </c>
      <c r="G9702" s="4">
        <v>1358628</v>
      </c>
      <c r="H9702" s="4">
        <v>30091</v>
      </c>
      <c r="I9702" s="4">
        <v>0</v>
      </c>
      <c r="J9702" s="4">
        <v>0</v>
      </c>
      <c r="K9702" s="3" t="s">
        <v>1447</v>
      </c>
      <c r="L9702" s="4">
        <v>0.64902892080554808</v>
      </c>
    </row>
    <row r="9703" spans="2:12" x14ac:dyDescent="0.3">
      <c r="B9703" s="3" t="s">
        <v>363</v>
      </c>
      <c r="C9703" s="4">
        <v>2022</v>
      </c>
      <c r="D9703" s="3" t="s">
        <v>1455</v>
      </c>
      <c r="E9703" s="4">
        <v>12135716</v>
      </c>
      <c r="F9703" s="4">
        <v>5583390</v>
      </c>
      <c r="G9703" s="4">
        <v>6552326</v>
      </c>
      <c r="H9703" s="4">
        <v>320465</v>
      </c>
      <c r="I9703" s="4">
        <v>0</v>
      </c>
      <c r="J9703" s="4">
        <v>0</v>
      </c>
      <c r="K9703" s="3" t="s">
        <v>1447</v>
      </c>
      <c r="L9703" s="4">
        <v>0.46007915808181404</v>
      </c>
    </row>
    <row r="9704" spans="2:12" x14ac:dyDescent="0.3">
      <c r="B9704" s="3" t="s">
        <v>363</v>
      </c>
      <c r="C9704" s="4">
        <v>2022</v>
      </c>
      <c r="D9704" s="3" t="s">
        <v>1456</v>
      </c>
      <c r="E9704" s="4">
        <v>8924083</v>
      </c>
      <c r="F9704" s="4">
        <v>4655410</v>
      </c>
      <c r="G9704" s="4">
        <v>4268673</v>
      </c>
      <c r="H9704" s="4">
        <v>0</v>
      </c>
      <c r="I9704" s="4">
        <v>0</v>
      </c>
      <c r="J9704" s="4">
        <v>0</v>
      </c>
      <c r="K9704" s="3" t="s">
        <v>1447</v>
      </c>
      <c r="L9704" s="4">
        <v>0.52166816467305377</v>
      </c>
    </row>
    <row r="9705" spans="2:12" x14ac:dyDescent="0.3">
      <c r="B9705" s="3" t="s">
        <v>363</v>
      </c>
      <c r="C9705" s="4">
        <v>2022</v>
      </c>
      <c r="D9705" s="3" t="s">
        <v>1457</v>
      </c>
      <c r="E9705" s="4">
        <v>6710743</v>
      </c>
      <c r="F9705" s="4">
        <v>3500492</v>
      </c>
      <c r="G9705" s="4">
        <v>3210251</v>
      </c>
      <c r="H9705" s="4">
        <v>9434</v>
      </c>
      <c r="I9705" s="4">
        <v>0</v>
      </c>
      <c r="J9705" s="4">
        <v>0</v>
      </c>
      <c r="K9705" s="3" t="s">
        <v>1447</v>
      </c>
      <c r="L9705" s="4">
        <v>0.52162510172122523</v>
      </c>
    </row>
    <row r="9706" spans="2:12" x14ac:dyDescent="0.3">
      <c r="B9706" s="3" t="s">
        <v>363</v>
      </c>
      <c r="C9706" s="4">
        <v>2022</v>
      </c>
      <c r="D9706" s="3" t="s">
        <v>1458</v>
      </c>
      <c r="E9706" s="4">
        <v>1304123</v>
      </c>
      <c r="F9706" s="4"/>
      <c r="G9706" s="4">
        <v>1304123</v>
      </c>
      <c r="H9706" s="4">
        <v>651177</v>
      </c>
      <c r="I9706" s="4">
        <v>1304123</v>
      </c>
      <c r="J9706" s="4"/>
      <c r="K9706" s="3" t="s">
        <v>1451</v>
      </c>
      <c r="L9706" s="4"/>
    </row>
    <row r="9707" spans="2:12" x14ac:dyDescent="0.3">
      <c r="B9707" s="3" t="s">
        <v>363</v>
      </c>
      <c r="C9707" s="4">
        <v>2023</v>
      </c>
      <c r="D9707" s="3" t="s">
        <v>1446</v>
      </c>
      <c r="E9707" s="4">
        <v>11221150</v>
      </c>
      <c r="F9707" s="4">
        <v>3761092</v>
      </c>
      <c r="G9707" s="4">
        <v>7460058</v>
      </c>
      <c r="H9707" s="4">
        <v>0</v>
      </c>
      <c r="I9707" s="4">
        <v>0</v>
      </c>
      <c r="J9707" s="4">
        <v>0</v>
      </c>
      <c r="K9707" s="3" t="s">
        <v>1447</v>
      </c>
      <c r="L9707" s="4">
        <v>0.33517883639377427</v>
      </c>
    </row>
    <row r="9708" spans="2:12" x14ac:dyDescent="0.3">
      <c r="B9708" s="3" t="s">
        <v>363</v>
      </c>
      <c r="C9708" s="4">
        <v>2023</v>
      </c>
      <c r="D9708" s="3" t="s">
        <v>1448</v>
      </c>
      <c r="E9708" s="4">
        <v>1704502</v>
      </c>
      <c r="F9708" s="4">
        <v>871666</v>
      </c>
      <c r="G9708" s="4">
        <v>832836</v>
      </c>
      <c r="H9708" s="4">
        <v>0</v>
      </c>
      <c r="I9708" s="4">
        <v>0</v>
      </c>
      <c r="J9708" s="4">
        <v>0</v>
      </c>
      <c r="K9708" s="3" t="s">
        <v>1447</v>
      </c>
      <c r="L9708" s="4">
        <v>0.51139042371320187</v>
      </c>
    </row>
    <row r="9709" spans="2:12" x14ac:dyDescent="0.3">
      <c r="B9709" s="3" t="s">
        <v>363</v>
      </c>
      <c r="C9709" s="4">
        <v>2023</v>
      </c>
      <c r="D9709" s="3" t="s">
        <v>1449</v>
      </c>
      <c r="E9709" s="4">
        <v>3912886</v>
      </c>
      <c r="F9709" s="4">
        <v>2537221</v>
      </c>
      <c r="G9709" s="4">
        <v>1375665</v>
      </c>
      <c r="H9709" s="4">
        <v>203097</v>
      </c>
      <c r="I9709" s="4">
        <v>0</v>
      </c>
      <c r="J9709" s="4">
        <v>0</v>
      </c>
      <c r="K9709" s="3" t="s">
        <v>1447</v>
      </c>
      <c r="L9709" s="4">
        <v>0.6484270178073166</v>
      </c>
    </row>
    <row r="9710" spans="2:12" x14ac:dyDescent="0.3">
      <c r="B9710" s="3" t="s">
        <v>363</v>
      </c>
      <c r="C9710" s="4">
        <v>2023</v>
      </c>
      <c r="D9710" s="3" t="s">
        <v>1450</v>
      </c>
      <c r="E9710" s="4">
        <v>14718568</v>
      </c>
      <c r="F9710" s="4"/>
      <c r="G9710" s="4">
        <v>14718568</v>
      </c>
      <c r="H9710" s="4">
        <v>0</v>
      </c>
      <c r="I9710" s="4">
        <v>14718568</v>
      </c>
      <c r="J9710" s="4"/>
      <c r="K9710" s="3" t="s">
        <v>1451</v>
      </c>
      <c r="L9710" s="4"/>
    </row>
    <row r="9711" spans="2:12" x14ac:dyDescent="0.3">
      <c r="B9711" s="3" t="s">
        <v>363</v>
      </c>
      <c r="C9711" s="4">
        <v>2023</v>
      </c>
      <c r="D9711" s="3" t="s">
        <v>1452</v>
      </c>
      <c r="E9711" s="4">
        <v>0</v>
      </c>
      <c r="F9711" s="4">
        <v>0</v>
      </c>
      <c r="G9711" s="4">
        <v>0</v>
      </c>
      <c r="H9711" s="4">
        <v>0</v>
      </c>
      <c r="I9711" s="4">
        <v>0</v>
      </c>
      <c r="J9711" s="4">
        <v>0</v>
      </c>
      <c r="K9711" s="3" t="s">
        <v>1447</v>
      </c>
      <c r="L9711" s="4"/>
    </row>
    <row r="9712" spans="2:12" x14ac:dyDescent="0.3">
      <c r="B9712" s="3" t="s">
        <v>363</v>
      </c>
      <c r="C9712" s="4">
        <v>2023</v>
      </c>
      <c r="D9712" s="3" t="s">
        <v>1453</v>
      </c>
      <c r="E9712" s="4">
        <v>0</v>
      </c>
      <c r="F9712" s="4">
        <v>0</v>
      </c>
      <c r="G9712" s="4">
        <v>0</v>
      </c>
      <c r="H9712" s="4">
        <v>0</v>
      </c>
      <c r="I9712" s="4">
        <v>0</v>
      </c>
      <c r="J9712" s="4">
        <v>0</v>
      </c>
      <c r="K9712" s="3" t="s">
        <v>1451</v>
      </c>
      <c r="L9712" s="4"/>
    </row>
    <row r="9713" spans="2:12" x14ac:dyDescent="0.3">
      <c r="B9713" s="3" t="s">
        <v>363</v>
      </c>
      <c r="C9713" s="4">
        <v>2023</v>
      </c>
      <c r="D9713" s="3" t="s">
        <v>1454</v>
      </c>
      <c r="E9713" s="4">
        <v>5336034</v>
      </c>
      <c r="F9713" s="4">
        <v>2702763</v>
      </c>
      <c r="G9713" s="4">
        <v>2633271</v>
      </c>
      <c r="H9713" s="4">
        <v>0</v>
      </c>
      <c r="I9713" s="4">
        <v>0</v>
      </c>
      <c r="J9713" s="4">
        <v>0</v>
      </c>
      <c r="K9713" s="3" t="s">
        <v>1447</v>
      </c>
      <c r="L9713" s="4">
        <v>0.50651157769984223</v>
      </c>
    </row>
    <row r="9714" spans="2:12" x14ac:dyDescent="0.3">
      <c r="B9714" s="3" t="s">
        <v>363</v>
      </c>
      <c r="C9714" s="4">
        <v>2023</v>
      </c>
      <c r="D9714" s="3" t="s">
        <v>1455</v>
      </c>
      <c r="E9714" s="4">
        <v>12135715</v>
      </c>
      <c r="F9714" s="4">
        <v>5890405</v>
      </c>
      <c r="G9714" s="4">
        <v>6245310</v>
      </c>
      <c r="H9714" s="4">
        <v>0</v>
      </c>
      <c r="I9714" s="4">
        <v>0</v>
      </c>
      <c r="J9714" s="4">
        <v>0</v>
      </c>
      <c r="K9714" s="3" t="s">
        <v>1447</v>
      </c>
      <c r="L9714" s="4">
        <v>0.48537766419201506</v>
      </c>
    </row>
    <row r="9715" spans="2:12" x14ac:dyDescent="0.3">
      <c r="B9715" s="3" t="s">
        <v>363</v>
      </c>
      <c r="C9715" s="4">
        <v>2023</v>
      </c>
      <c r="D9715" s="3" t="s">
        <v>1456</v>
      </c>
      <c r="E9715" s="4">
        <v>8924083</v>
      </c>
      <c r="F9715" s="4">
        <v>4869861</v>
      </c>
      <c r="G9715" s="4">
        <v>4054222</v>
      </c>
      <c r="H9715" s="4">
        <v>0</v>
      </c>
      <c r="I9715" s="4">
        <v>0</v>
      </c>
      <c r="J9715" s="4">
        <v>0</v>
      </c>
      <c r="K9715" s="3" t="s">
        <v>1447</v>
      </c>
      <c r="L9715" s="4">
        <v>0.5456987569479127</v>
      </c>
    </row>
    <row r="9716" spans="2:12" x14ac:dyDescent="0.3">
      <c r="B9716" s="3" t="s">
        <v>363</v>
      </c>
      <c r="C9716" s="4">
        <v>2023</v>
      </c>
      <c r="D9716" s="3" t="s">
        <v>1457</v>
      </c>
      <c r="E9716" s="4">
        <v>6710742</v>
      </c>
      <c r="F9716" s="4">
        <v>3718832</v>
      </c>
      <c r="G9716" s="4">
        <v>2991910</v>
      </c>
      <c r="H9716" s="4">
        <v>0</v>
      </c>
      <c r="I9716" s="4">
        <v>0</v>
      </c>
      <c r="J9716" s="4">
        <v>0</v>
      </c>
      <c r="K9716" s="3" t="s">
        <v>1447</v>
      </c>
      <c r="L9716" s="4">
        <v>0.55416107488560873</v>
      </c>
    </row>
    <row r="9717" spans="2:12" x14ac:dyDescent="0.3">
      <c r="B9717" s="3" t="s">
        <v>363</v>
      </c>
      <c r="C9717" s="4">
        <v>2023</v>
      </c>
      <c r="D9717" s="3" t="s">
        <v>1458</v>
      </c>
      <c r="E9717" s="4">
        <v>2176689</v>
      </c>
      <c r="F9717" s="4"/>
      <c r="G9717" s="4">
        <v>2176689</v>
      </c>
      <c r="H9717" s="4">
        <v>2489951</v>
      </c>
      <c r="I9717" s="4">
        <v>2176689</v>
      </c>
      <c r="J9717" s="4"/>
      <c r="K9717" s="3" t="s">
        <v>1451</v>
      </c>
      <c r="L9717" s="4"/>
    </row>
    <row r="9718" spans="2:12" x14ac:dyDescent="0.3">
      <c r="B9718" s="3" t="s">
        <v>363</v>
      </c>
      <c r="C9718" s="4">
        <v>2024</v>
      </c>
      <c r="D9718" s="3" t="s">
        <v>1446</v>
      </c>
      <c r="E9718" s="4">
        <v>11353268</v>
      </c>
      <c r="F9718" s="4">
        <v>3993823</v>
      </c>
      <c r="G9718" s="4">
        <v>7359445</v>
      </c>
      <c r="H9718" s="4">
        <v>120758</v>
      </c>
      <c r="I9718" s="4">
        <v>18000000</v>
      </c>
      <c r="J9718" s="4">
        <v>230784</v>
      </c>
      <c r="K9718" s="3" t="s">
        <v>1447</v>
      </c>
      <c r="L9718" s="4">
        <v>0.35177739132027891</v>
      </c>
    </row>
    <row r="9719" spans="2:12" x14ac:dyDescent="0.3">
      <c r="B9719" s="3" t="s">
        <v>363</v>
      </c>
      <c r="C9719" s="4">
        <v>2024</v>
      </c>
      <c r="D9719" s="3" t="s">
        <v>1448</v>
      </c>
      <c r="E9719" s="4">
        <v>1936660</v>
      </c>
      <c r="F9719" s="4">
        <v>914678</v>
      </c>
      <c r="G9719" s="4">
        <v>1021982</v>
      </c>
      <c r="H9719" s="4">
        <v>46373</v>
      </c>
      <c r="I9719" s="4">
        <v>3000000</v>
      </c>
      <c r="J9719" s="4">
        <v>38211</v>
      </c>
      <c r="K9719" s="3" t="s">
        <v>1447</v>
      </c>
      <c r="L9719" s="4">
        <v>0.4722966344118224</v>
      </c>
    </row>
    <row r="9720" spans="2:12" x14ac:dyDescent="0.3">
      <c r="B9720" s="3" t="s">
        <v>363</v>
      </c>
      <c r="C9720" s="4">
        <v>2024</v>
      </c>
      <c r="D9720" s="3" t="s">
        <v>1449</v>
      </c>
      <c r="E9720" s="4">
        <v>4414331</v>
      </c>
      <c r="F9720" s="4">
        <v>2699686</v>
      </c>
      <c r="G9720" s="4">
        <v>1714645</v>
      </c>
      <c r="H9720" s="4">
        <v>511371</v>
      </c>
      <c r="I9720" s="4">
        <v>5500000</v>
      </c>
      <c r="J9720" s="4">
        <v>164656</v>
      </c>
      <c r="K9720" s="3" t="s">
        <v>1447</v>
      </c>
      <c r="L9720" s="4">
        <v>0.61157307868395006</v>
      </c>
    </row>
    <row r="9721" spans="2:12" x14ac:dyDescent="0.3">
      <c r="B9721" s="3" t="s">
        <v>363</v>
      </c>
      <c r="C9721" s="4">
        <v>2024</v>
      </c>
      <c r="D9721" s="3" t="s">
        <v>1450</v>
      </c>
      <c r="E9721" s="4">
        <v>14718568</v>
      </c>
      <c r="F9721" s="4"/>
      <c r="G9721" s="4">
        <v>14718568</v>
      </c>
      <c r="H9721" s="4">
        <v>0</v>
      </c>
      <c r="I9721" s="4">
        <v>14718568</v>
      </c>
      <c r="J9721" s="4"/>
      <c r="K9721" s="3" t="s">
        <v>1451</v>
      </c>
      <c r="L9721" s="4"/>
    </row>
    <row r="9722" spans="2:12" x14ac:dyDescent="0.3">
      <c r="B9722" s="3" t="s">
        <v>363</v>
      </c>
      <c r="C9722" s="4">
        <v>2024</v>
      </c>
      <c r="D9722" s="3" t="s">
        <v>1452</v>
      </c>
      <c r="E9722" s="4">
        <v>0</v>
      </c>
      <c r="F9722" s="4">
        <v>0</v>
      </c>
      <c r="G9722" s="4">
        <v>0</v>
      </c>
      <c r="H9722" s="4">
        <v>0</v>
      </c>
      <c r="I9722" s="4">
        <v>0</v>
      </c>
      <c r="J9722" s="4">
        <v>0</v>
      </c>
      <c r="K9722" s="3"/>
      <c r="L9722" s="4"/>
    </row>
    <row r="9723" spans="2:12" x14ac:dyDescent="0.3">
      <c r="B9723" s="3" t="s">
        <v>363</v>
      </c>
      <c r="C9723" s="4">
        <v>2024</v>
      </c>
      <c r="D9723" s="3" t="s">
        <v>1453</v>
      </c>
      <c r="E9723" s="4">
        <v>0</v>
      </c>
      <c r="F9723" s="4">
        <v>0</v>
      </c>
      <c r="G9723" s="4">
        <v>0</v>
      </c>
      <c r="H9723" s="4">
        <v>0</v>
      </c>
      <c r="I9723" s="4">
        <v>0</v>
      </c>
      <c r="J9723" s="4">
        <v>0</v>
      </c>
      <c r="K9723" s="3" t="s">
        <v>1451</v>
      </c>
      <c r="L9723" s="4"/>
    </row>
    <row r="9724" spans="2:12" x14ac:dyDescent="0.3">
      <c r="B9724" s="3" t="s">
        <v>363</v>
      </c>
      <c r="C9724" s="4">
        <v>2024</v>
      </c>
      <c r="D9724" s="3" t="s">
        <v>1454</v>
      </c>
      <c r="E9724" s="4">
        <v>5767870</v>
      </c>
      <c r="F9724" s="4">
        <v>2906190</v>
      </c>
      <c r="G9724" s="4">
        <v>2861680</v>
      </c>
      <c r="H9724" s="4">
        <v>175907</v>
      </c>
      <c r="I9724" s="4">
        <v>9000000</v>
      </c>
      <c r="J9724" s="4">
        <v>184449</v>
      </c>
      <c r="K9724" s="3" t="s">
        <v>1447</v>
      </c>
      <c r="L9724" s="4">
        <v>0.50385844341151931</v>
      </c>
    </row>
    <row r="9725" spans="2:12" x14ac:dyDescent="0.3">
      <c r="B9725" s="3" t="s">
        <v>363</v>
      </c>
      <c r="C9725" s="4">
        <v>2024</v>
      </c>
      <c r="D9725" s="3" t="s">
        <v>1455</v>
      </c>
      <c r="E9725" s="4">
        <v>12229735</v>
      </c>
      <c r="F9725" s="4">
        <v>6180859</v>
      </c>
      <c r="G9725" s="4">
        <v>6048876</v>
      </c>
      <c r="H9725" s="4">
        <v>94020</v>
      </c>
      <c r="I9725" s="4">
        <v>15000000</v>
      </c>
      <c r="J9725" s="4">
        <v>294090</v>
      </c>
      <c r="K9725" s="3" t="s">
        <v>1447</v>
      </c>
      <c r="L9725" s="4">
        <v>0.50539598772990579</v>
      </c>
    </row>
    <row r="9726" spans="2:12" x14ac:dyDescent="0.3">
      <c r="B9726" s="3" t="s">
        <v>363</v>
      </c>
      <c r="C9726" s="4">
        <v>2024</v>
      </c>
      <c r="D9726" s="3" t="s">
        <v>1456</v>
      </c>
      <c r="E9726" s="4">
        <v>15479495</v>
      </c>
      <c r="F9726" s="4">
        <v>5087361</v>
      </c>
      <c r="G9726" s="4">
        <v>10392134</v>
      </c>
      <c r="H9726" s="4">
        <v>6230727</v>
      </c>
      <c r="I9726" s="4">
        <v>19000000</v>
      </c>
      <c r="J9726" s="4">
        <v>0</v>
      </c>
      <c r="K9726" s="3" t="s">
        <v>1447</v>
      </c>
      <c r="L9726" s="4">
        <v>0.32865161298866663</v>
      </c>
    </row>
    <row r="9727" spans="2:12" x14ac:dyDescent="0.3">
      <c r="B9727" s="3" t="s">
        <v>363</v>
      </c>
      <c r="C9727" s="4">
        <v>2024</v>
      </c>
      <c r="D9727" s="3" t="s">
        <v>1457</v>
      </c>
      <c r="E9727" s="4">
        <v>6710742</v>
      </c>
      <c r="F9727" s="4">
        <v>3937117</v>
      </c>
      <c r="G9727" s="4">
        <v>2773625</v>
      </c>
      <c r="H9727" s="4">
        <v>0</v>
      </c>
      <c r="I9727" s="4">
        <v>20099930</v>
      </c>
      <c r="J9727" s="4">
        <v>218341</v>
      </c>
      <c r="K9727" s="3" t="s">
        <v>1447</v>
      </c>
      <c r="L9727" s="4">
        <v>0.58668877450511436</v>
      </c>
    </row>
    <row r="9728" spans="2:12" x14ac:dyDescent="0.3">
      <c r="B9728" s="3" t="s">
        <v>363</v>
      </c>
      <c r="C9728" s="4">
        <v>2024</v>
      </c>
      <c r="D9728" s="3" t="s">
        <v>1458</v>
      </c>
      <c r="E9728" s="4">
        <v>2534081</v>
      </c>
      <c r="F9728" s="4"/>
      <c r="G9728" s="4">
        <v>2534081</v>
      </c>
      <c r="H9728" s="4">
        <v>1136766</v>
      </c>
      <c r="I9728" s="4">
        <v>2534081</v>
      </c>
      <c r="J9728" s="4"/>
      <c r="K9728" s="3" t="s">
        <v>1451</v>
      </c>
      <c r="L9728" s="4"/>
    </row>
    <row r="9729" spans="2:12" x14ac:dyDescent="0.3">
      <c r="B9729" s="3" t="s">
        <v>365</v>
      </c>
      <c r="C9729" s="4">
        <v>2019</v>
      </c>
      <c r="D9729" s="3" t="s">
        <v>1446</v>
      </c>
      <c r="E9729" s="4">
        <v>4319555</v>
      </c>
      <c r="F9729" s="4">
        <v>1874224</v>
      </c>
      <c r="G9729" s="4">
        <v>2445331</v>
      </c>
      <c r="H9729" s="4">
        <v>76034</v>
      </c>
      <c r="I9729" s="4">
        <v>4319555</v>
      </c>
      <c r="J9729" s="4">
        <v>220000</v>
      </c>
      <c r="K9729" s="3" t="s">
        <v>1460</v>
      </c>
      <c r="L9729" s="4">
        <v>0.43389284312851673</v>
      </c>
    </row>
    <row r="9730" spans="2:12" x14ac:dyDescent="0.3">
      <c r="B9730" s="3" t="s">
        <v>365</v>
      </c>
      <c r="C9730" s="4">
        <v>2019</v>
      </c>
      <c r="D9730" s="3" t="s">
        <v>1448</v>
      </c>
      <c r="E9730" s="4">
        <v>0</v>
      </c>
      <c r="F9730" s="4">
        <v>0</v>
      </c>
      <c r="G9730" s="4">
        <v>0</v>
      </c>
      <c r="H9730" s="4">
        <v>0</v>
      </c>
      <c r="I9730" s="4">
        <v>0</v>
      </c>
      <c r="J9730" s="4">
        <v>0</v>
      </c>
      <c r="K9730" s="3" t="s">
        <v>1451</v>
      </c>
      <c r="L9730" s="4"/>
    </row>
    <row r="9731" spans="2:12" x14ac:dyDescent="0.3">
      <c r="B9731" s="3" t="s">
        <v>365</v>
      </c>
      <c r="C9731" s="4">
        <v>2019</v>
      </c>
      <c r="D9731" s="3" t="s">
        <v>1449</v>
      </c>
      <c r="E9731" s="4">
        <v>1175457</v>
      </c>
      <c r="F9731" s="4">
        <v>48491</v>
      </c>
      <c r="G9731" s="4">
        <v>1126966</v>
      </c>
      <c r="H9731" s="4">
        <v>52584</v>
      </c>
      <c r="I9731" s="4">
        <v>2175457</v>
      </c>
      <c r="J9731" s="4">
        <v>110000</v>
      </c>
      <c r="K9731" s="3" t="s">
        <v>1460</v>
      </c>
      <c r="L9731" s="4">
        <v>4.1252891428610321E-2</v>
      </c>
    </row>
    <row r="9732" spans="2:12" x14ac:dyDescent="0.3">
      <c r="B9732" s="3" t="s">
        <v>365</v>
      </c>
      <c r="C9732" s="4">
        <v>2019</v>
      </c>
      <c r="D9732" s="3" t="s">
        <v>1450</v>
      </c>
      <c r="E9732" s="4">
        <v>1153267</v>
      </c>
      <c r="F9732" s="4"/>
      <c r="G9732" s="4">
        <v>1153267</v>
      </c>
      <c r="H9732" s="4">
        <v>0</v>
      </c>
      <c r="I9732" s="4">
        <v>1153267</v>
      </c>
      <c r="J9732" s="4"/>
      <c r="K9732" s="3" t="s">
        <v>1451</v>
      </c>
      <c r="L9732" s="4"/>
    </row>
    <row r="9733" spans="2:12" x14ac:dyDescent="0.3">
      <c r="B9733" s="3" t="s">
        <v>365</v>
      </c>
      <c r="C9733" s="4">
        <v>2019</v>
      </c>
      <c r="D9733" s="3" t="s">
        <v>1452</v>
      </c>
      <c r="E9733" s="4">
        <v>0</v>
      </c>
      <c r="F9733" s="4">
        <v>0</v>
      </c>
      <c r="G9733" s="4">
        <v>0</v>
      </c>
      <c r="H9733" s="4">
        <v>0</v>
      </c>
      <c r="I9733" s="4">
        <v>0</v>
      </c>
      <c r="J9733" s="4">
        <v>0</v>
      </c>
      <c r="K9733" s="3" t="s">
        <v>1451</v>
      </c>
      <c r="L9733" s="4"/>
    </row>
    <row r="9734" spans="2:12" x14ac:dyDescent="0.3">
      <c r="B9734" s="3" t="s">
        <v>365</v>
      </c>
      <c r="C9734" s="4">
        <v>2019</v>
      </c>
      <c r="D9734" s="3" t="s">
        <v>1453</v>
      </c>
      <c r="E9734" s="4">
        <v>0</v>
      </c>
      <c r="F9734" s="4">
        <v>0</v>
      </c>
      <c r="G9734" s="4">
        <v>0</v>
      </c>
      <c r="H9734" s="4">
        <v>0</v>
      </c>
      <c r="I9734" s="4">
        <v>0</v>
      </c>
      <c r="J9734" s="4">
        <v>0</v>
      </c>
      <c r="K9734" s="3" t="s">
        <v>1451</v>
      </c>
      <c r="L9734" s="4"/>
    </row>
    <row r="9735" spans="2:12" x14ac:dyDescent="0.3">
      <c r="B9735" s="3" t="s">
        <v>365</v>
      </c>
      <c r="C9735" s="4">
        <v>2019</v>
      </c>
      <c r="D9735" s="3" t="s">
        <v>1454</v>
      </c>
      <c r="E9735" s="4">
        <v>0</v>
      </c>
      <c r="F9735" s="4">
        <v>0</v>
      </c>
      <c r="G9735" s="4">
        <v>0</v>
      </c>
      <c r="H9735" s="4">
        <v>0</v>
      </c>
      <c r="I9735" s="4">
        <v>0</v>
      </c>
      <c r="J9735" s="4">
        <v>0</v>
      </c>
      <c r="K9735" s="3" t="s">
        <v>1451</v>
      </c>
      <c r="L9735" s="4"/>
    </row>
    <row r="9736" spans="2:12" x14ac:dyDescent="0.3">
      <c r="B9736" s="3" t="s">
        <v>365</v>
      </c>
      <c r="C9736" s="4">
        <v>2019</v>
      </c>
      <c r="D9736" s="3" t="s">
        <v>1455</v>
      </c>
      <c r="E9736" s="4">
        <v>4721526</v>
      </c>
      <c r="F9736" s="4">
        <v>2384201</v>
      </c>
      <c r="G9736" s="4">
        <v>2337325</v>
      </c>
      <c r="H9736" s="4">
        <v>0</v>
      </c>
      <c r="I9736" s="4">
        <v>4721526</v>
      </c>
      <c r="J9736" s="4">
        <v>120000</v>
      </c>
      <c r="K9736" s="3" t="s">
        <v>1460</v>
      </c>
      <c r="L9736" s="4">
        <v>0.50496407305604163</v>
      </c>
    </row>
    <row r="9737" spans="2:12" x14ac:dyDescent="0.3">
      <c r="B9737" s="3" t="s">
        <v>365</v>
      </c>
      <c r="C9737" s="4">
        <v>2019</v>
      </c>
      <c r="D9737" s="3" t="s">
        <v>1456</v>
      </c>
      <c r="E9737" s="4">
        <v>5392045</v>
      </c>
      <c r="F9737" s="4">
        <v>2630691</v>
      </c>
      <c r="G9737" s="4">
        <v>2761354</v>
      </c>
      <c r="H9737" s="4">
        <v>378165</v>
      </c>
      <c r="I9737" s="4">
        <v>5392045</v>
      </c>
      <c r="J9737" s="4">
        <v>0</v>
      </c>
      <c r="K9737" s="3" t="s">
        <v>1460</v>
      </c>
      <c r="L9737" s="4">
        <v>0.48788372500600424</v>
      </c>
    </row>
    <row r="9738" spans="2:12" x14ac:dyDescent="0.3">
      <c r="B9738" s="3" t="s">
        <v>365</v>
      </c>
      <c r="C9738" s="4">
        <v>2019</v>
      </c>
      <c r="D9738" s="3" t="s">
        <v>1457</v>
      </c>
      <c r="E9738" s="4">
        <v>5884250</v>
      </c>
      <c r="F9738" s="4">
        <v>2282516</v>
      </c>
      <c r="G9738" s="4">
        <v>3601734</v>
      </c>
      <c r="H9738" s="4">
        <v>0</v>
      </c>
      <c r="I9738" s="4">
        <v>5884250</v>
      </c>
      <c r="J9738" s="4">
        <v>150000</v>
      </c>
      <c r="K9738" s="3" t="s">
        <v>1460</v>
      </c>
      <c r="L9738" s="4">
        <v>0.38790262140459703</v>
      </c>
    </row>
    <row r="9739" spans="2:12" x14ac:dyDescent="0.3">
      <c r="B9739" s="3" t="s">
        <v>365</v>
      </c>
      <c r="C9739" s="4">
        <v>2019</v>
      </c>
      <c r="D9739" s="3" t="s">
        <v>1458</v>
      </c>
      <c r="E9739" s="4">
        <v>0</v>
      </c>
      <c r="F9739" s="4"/>
      <c r="G9739" s="4">
        <v>0</v>
      </c>
      <c r="H9739" s="4">
        <v>0</v>
      </c>
      <c r="I9739" s="4">
        <v>0</v>
      </c>
      <c r="J9739" s="4"/>
      <c r="K9739" s="3" t="s">
        <v>1451</v>
      </c>
      <c r="L9739" s="4"/>
    </row>
    <row r="9740" spans="2:12" x14ac:dyDescent="0.3">
      <c r="B9740" s="3" t="s">
        <v>365</v>
      </c>
      <c r="C9740" s="4">
        <v>2020</v>
      </c>
      <c r="D9740" s="3" t="s">
        <v>1446</v>
      </c>
      <c r="E9740" s="4">
        <v>4350862</v>
      </c>
      <c r="F9740" s="4">
        <v>1984755</v>
      </c>
      <c r="G9740" s="4">
        <v>2366107</v>
      </c>
      <c r="H9740" s="4">
        <v>31307</v>
      </c>
      <c r="I9740" s="4">
        <v>0</v>
      </c>
      <c r="J9740" s="4">
        <v>0</v>
      </c>
      <c r="K9740" s="3" t="s">
        <v>1447</v>
      </c>
      <c r="L9740" s="4">
        <v>0.45617512115989889</v>
      </c>
    </row>
    <row r="9741" spans="2:12" x14ac:dyDescent="0.3">
      <c r="B9741" s="3" t="s">
        <v>365</v>
      </c>
      <c r="C9741" s="4">
        <v>2020</v>
      </c>
      <c r="D9741" s="3" t="s">
        <v>1448</v>
      </c>
      <c r="E9741" s="4">
        <v>0</v>
      </c>
      <c r="F9741" s="4">
        <v>0</v>
      </c>
      <c r="G9741" s="4">
        <v>0</v>
      </c>
      <c r="H9741" s="4">
        <v>0</v>
      </c>
      <c r="I9741" s="4">
        <v>0</v>
      </c>
      <c r="J9741" s="4">
        <v>0</v>
      </c>
      <c r="K9741" s="3" t="s">
        <v>1447</v>
      </c>
      <c r="L9741" s="4"/>
    </row>
    <row r="9742" spans="2:12" x14ac:dyDescent="0.3">
      <c r="B9742" s="3" t="s">
        <v>365</v>
      </c>
      <c r="C9742" s="4">
        <v>2020</v>
      </c>
      <c r="D9742" s="3" t="s">
        <v>1449</v>
      </c>
      <c r="E9742" s="4">
        <v>2351821</v>
      </c>
      <c r="F9742" s="4">
        <v>1169522</v>
      </c>
      <c r="G9742" s="4">
        <v>1182299</v>
      </c>
      <c r="H9742" s="4">
        <v>192396</v>
      </c>
      <c r="I9742" s="4">
        <v>0</v>
      </c>
      <c r="J9742" s="4">
        <v>0</v>
      </c>
      <c r="K9742" s="3" t="s">
        <v>1447</v>
      </c>
      <c r="L9742" s="4">
        <v>0.49728359428715024</v>
      </c>
    </row>
    <row r="9743" spans="2:12" x14ac:dyDescent="0.3">
      <c r="B9743" s="3" t="s">
        <v>365</v>
      </c>
      <c r="C9743" s="4">
        <v>2020</v>
      </c>
      <c r="D9743" s="3" t="s">
        <v>1450</v>
      </c>
      <c r="E9743" s="4">
        <v>1153267</v>
      </c>
      <c r="F9743" s="4"/>
      <c r="G9743" s="4">
        <v>1153267</v>
      </c>
      <c r="H9743" s="4">
        <v>0</v>
      </c>
      <c r="I9743" s="4">
        <v>1153267</v>
      </c>
      <c r="J9743" s="4"/>
      <c r="K9743" s="3" t="s">
        <v>1451</v>
      </c>
      <c r="L9743" s="4"/>
    </row>
    <row r="9744" spans="2:12" x14ac:dyDescent="0.3">
      <c r="B9744" s="3" t="s">
        <v>365</v>
      </c>
      <c r="C9744" s="4">
        <v>2020</v>
      </c>
      <c r="D9744" s="3" t="s">
        <v>1452</v>
      </c>
      <c r="E9744" s="4">
        <v>0</v>
      </c>
      <c r="F9744" s="4">
        <v>0</v>
      </c>
      <c r="G9744" s="4">
        <v>0</v>
      </c>
      <c r="H9744" s="4">
        <v>0</v>
      </c>
      <c r="I9744" s="4">
        <v>0</v>
      </c>
      <c r="J9744" s="4">
        <v>0</v>
      </c>
      <c r="K9744" s="3" t="s">
        <v>1447</v>
      </c>
      <c r="L9744" s="4"/>
    </row>
    <row r="9745" spans="2:12" x14ac:dyDescent="0.3">
      <c r="B9745" s="3" t="s">
        <v>365</v>
      </c>
      <c r="C9745" s="4">
        <v>2020</v>
      </c>
      <c r="D9745" s="3" t="s">
        <v>1453</v>
      </c>
      <c r="E9745" s="4">
        <v>0</v>
      </c>
      <c r="F9745" s="4">
        <v>0</v>
      </c>
      <c r="G9745" s="4">
        <v>0</v>
      </c>
      <c r="H9745" s="4">
        <v>0</v>
      </c>
      <c r="I9745" s="4">
        <v>0</v>
      </c>
      <c r="J9745" s="4">
        <v>0</v>
      </c>
      <c r="K9745" s="3" t="s">
        <v>1451</v>
      </c>
      <c r="L9745" s="4"/>
    </row>
    <row r="9746" spans="2:12" x14ac:dyDescent="0.3">
      <c r="B9746" s="3" t="s">
        <v>365</v>
      </c>
      <c r="C9746" s="4">
        <v>2020</v>
      </c>
      <c r="D9746" s="3" t="s">
        <v>1454</v>
      </c>
      <c r="E9746" s="4">
        <v>0</v>
      </c>
      <c r="F9746" s="4">
        <v>0</v>
      </c>
      <c r="G9746" s="4">
        <v>0</v>
      </c>
      <c r="H9746" s="4">
        <v>0</v>
      </c>
      <c r="I9746" s="4">
        <v>0</v>
      </c>
      <c r="J9746" s="4">
        <v>0</v>
      </c>
      <c r="K9746" s="3" t="s">
        <v>1447</v>
      </c>
      <c r="L9746" s="4"/>
    </row>
    <row r="9747" spans="2:12" x14ac:dyDescent="0.3">
      <c r="B9747" s="3" t="s">
        <v>365</v>
      </c>
      <c r="C9747" s="4">
        <v>2020</v>
      </c>
      <c r="D9747" s="3" t="s">
        <v>1455</v>
      </c>
      <c r="E9747" s="4">
        <v>5334862</v>
      </c>
      <c r="F9747" s="4">
        <v>2478632</v>
      </c>
      <c r="G9747" s="4">
        <v>2856230</v>
      </c>
      <c r="H9747" s="4">
        <v>613336</v>
      </c>
      <c r="I9747" s="4">
        <v>0</v>
      </c>
      <c r="J9747" s="4">
        <v>0</v>
      </c>
      <c r="K9747" s="3" t="s">
        <v>1447</v>
      </c>
      <c r="L9747" s="4">
        <v>0.46461033106385879</v>
      </c>
    </row>
    <row r="9748" spans="2:12" x14ac:dyDescent="0.3">
      <c r="B9748" s="3" t="s">
        <v>365</v>
      </c>
      <c r="C9748" s="4">
        <v>2020</v>
      </c>
      <c r="D9748" s="3" t="s">
        <v>1456</v>
      </c>
      <c r="E9748" s="4">
        <v>5457635</v>
      </c>
      <c r="F9748" s="4">
        <v>2801688</v>
      </c>
      <c r="G9748" s="4">
        <v>2655947</v>
      </c>
      <c r="H9748" s="4">
        <v>65590</v>
      </c>
      <c r="I9748" s="4">
        <v>0</v>
      </c>
      <c r="J9748" s="4">
        <v>0</v>
      </c>
      <c r="K9748" s="3" t="s">
        <v>1447</v>
      </c>
      <c r="L9748" s="4">
        <v>0.51335202885498943</v>
      </c>
    </row>
    <row r="9749" spans="2:12" x14ac:dyDescent="0.3">
      <c r="B9749" s="3" t="s">
        <v>365</v>
      </c>
      <c r="C9749" s="4">
        <v>2020</v>
      </c>
      <c r="D9749" s="3" t="s">
        <v>1457</v>
      </c>
      <c r="E9749" s="4">
        <v>6331874</v>
      </c>
      <c r="F9749" s="4">
        <v>2345856</v>
      </c>
      <c r="G9749" s="4">
        <v>3986018</v>
      </c>
      <c r="H9749" s="4">
        <v>447624</v>
      </c>
      <c r="I9749" s="4">
        <v>0</v>
      </c>
      <c r="J9749" s="4">
        <v>0</v>
      </c>
      <c r="K9749" s="3" t="s">
        <v>1447</v>
      </c>
      <c r="L9749" s="4">
        <v>0.37048368302970019</v>
      </c>
    </row>
    <row r="9750" spans="2:12" x14ac:dyDescent="0.3">
      <c r="B9750" s="3" t="s">
        <v>365</v>
      </c>
      <c r="C9750" s="4">
        <v>2020</v>
      </c>
      <c r="D9750" s="3" t="s">
        <v>1458</v>
      </c>
      <c r="E9750" s="4">
        <v>0</v>
      </c>
      <c r="F9750" s="4"/>
      <c r="G9750" s="4">
        <v>0</v>
      </c>
      <c r="H9750" s="4">
        <v>0</v>
      </c>
      <c r="I9750" s="4">
        <v>0</v>
      </c>
      <c r="J9750" s="4"/>
      <c r="K9750" s="3" t="s">
        <v>1451</v>
      </c>
      <c r="L9750" s="4"/>
    </row>
    <row r="9751" spans="2:12" x14ac:dyDescent="0.3">
      <c r="B9751" s="3" t="s">
        <v>365</v>
      </c>
      <c r="C9751" s="4">
        <v>2021</v>
      </c>
      <c r="D9751" s="3" t="s">
        <v>1446</v>
      </c>
      <c r="E9751" s="4">
        <v>4701069</v>
      </c>
      <c r="F9751" s="4">
        <v>2095387</v>
      </c>
      <c r="G9751" s="4">
        <v>2605682</v>
      </c>
      <c r="H9751" s="4">
        <v>350207</v>
      </c>
      <c r="I9751" s="4">
        <v>0</v>
      </c>
      <c r="J9751" s="4">
        <v>0</v>
      </c>
      <c r="K9751" s="3" t="s">
        <v>1447</v>
      </c>
      <c r="L9751" s="4">
        <v>0.4457256424017601</v>
      </c>
    </row>
    <row r="9752" spans="2:12" x14ac:dyDescent="0.3">
      <c r="B9752" s="3" t="s">
        <v>365</v>
      </c>
      <c r="C9752" s="4">
        <v>2021</v>
      </c>
      <c r="D9752" s="3" t="s">
        <v>1448</v>
      </c>
      <c r="E9752" s="4">
        <v>0</v>
      </c>
      <c r="F9752" s="4">
        <v>0</v>
      </c>
      <c r="G9752" s="4">
        <v>0</v>
      </c>
      <c r="H9752" s="4">
        <v>0</v>
      </c>
      <c r="I9752" s="4">
        <v>0</v>
      </c>
      <c r="J9752" s="4">
        <v>0</v>
      </c>
      <c r="K9752" s="3" t="s">
        <v>1447</v>
      </c>
      <c r="L9752" s="4"/>
    </row>
    <row r="9753" spans="2:12" x14ac:dyDescent="0.3">
      <c r="B9753" s="3" t="s">
        <v>365</v>
      </c>
      <c r="C9753" s="4">
        <v>2021</v>
      </c>
      <c r="D9753" s="3" t="s">
        <v>1449</v>
      </c>
      <c r="E9753" s="4">
        <v>2454896</v>
      </c>
      <c r="F9753" s="4">
        <v>1310433</v>
      </c>
      <c r="G9753" s="4">
        <v>1144463</v>
      </c>
      <c r="H9753" s="4">
        <v>103075</v>
      </c>
      <c r="I9753" s="4">
        <v>0</v>
      </c>
      <c r="J9753" s="4">
        <v>0</v>
      </c>
      <c r="K9753" s="3" t="s">
        <v>1447</v>
      </c>
      <c r="L9753" s="4">
        <v>0.53380387600941137</v>
      </c>
    </row>
    <row r="9754" spans="2:12" x14ac:dyDescent="0.3">
      <c r="B9754" s="3" t="s">
        <v>365</v>
      </c>
      <c r="C9754" s="4">
        <v>2021</v>
      </c>
      <c r="D9754" s="3" t="s">
        <v>1450</v>
      </c>
      <c r="E9754" s="4">
        <v>1153267</v>
      </c>
      <c r="F9754" s="4"/>
      <c r="G9754" s="4">
        <v>1153267</v>
      </c>
      <c r="H9754" s="4">
        <v>0</v>
      </c>
      <c r="I9754" s="4">
        <v>1153267</v>
      </c>
      <c r="J9754" s="4"/>
      <c r="K9754" s="3" t="s">
        <v>1451</v>
      </c>
      <c r="L9754" s="4"/>
    </row>
    <row r="9755" spans="2:12" x14ac:dyDescent="0.3">
      <c r="B9755" s="3" t="s">
        <v>365</v>
      </c>
      <c r="C9755" s="4">
        <v>2021</v>
      </c>
      <c r="D9755" s="3" t="s">
        <v>1452</v>
      </c>
      <c r="E9755" s="4">
        <v>0</v>
      </c>
      <c r="F9755" s="4">
        <v>0</v>
      </c>
      <c r="G9755" s="4">
        <v>0</v>
      </c>
      <c r="H9755" s="4">
        <v>0</v>
      </c>
      <c r="I9755" s="4">
        <v>0</v>
      </c>
      <c r="J9755" s="4">
        <v>0</v>
      </c>
      <c r="K9755" s="3" t="s">
        <v>1447</v>
      </c>
      <c r="L9755" s="4"/>
    </row>
    <row r="9756" spans="2:12" x14ac:dyDescent="0.3">
      <c r="B9756" s="3" t="s">
        <v>365</v>
      </c>
      <c r="C9756" s="4">
        <v>2021</v>
      </c>
      <c r="D9756" s="3" t="s">
        <v>1453</v>
      </c>
      <c r="E9756" s="4">
        <v>0</v>
      </c>
      <c r="F9756" s="4">
        <v>0</v>
      </c>
      <c r="G9756" s="4">
        <v>0</v>
      </c>
      <c r="H9756" s="4">
        <v>0</v>
      </c>
      <c r="I9756" s="4">
        <v>0</v>
      </c>
      <c r="J9756" s="4">
        <v>0</v>
      </c>
      <c r="K9756" s="3" t="s">
        <v>1451</v>
      </c>
      <c r="L9756" s="4"/>
    </row>
    <row r="9757" spans="2:12" x14ac:dyDescent="0.3">
      <c r="B9757" s="3" t="s">
        <v>365</v>
      </c>
      <c r="C9757" s="4">
        <v>2021</v>
      </c>
      <c r="D9757" s="3" t="s">
        <v>1454</v>
      </c>
      <c r="E9757" s="4">
        <v>0</v>
      </c>
      <c r="F9757" s="4">
        <v>0</v>
      </c>
      <c r="G9757" s="4">
        <v>0</v>
      </c>
      <c r="H9757" s="4">
        <v>0</v>
      </c>
      <c r="I9757" s="4">
        <v>0</v>
      </c>
      <c r="J9757" s="4">
        <v>0</v>
      </c>
      <c r="K9757" s="3" t="s">
        <v>1447</v>
      </c>
      <c r="L9757" s="4"/>
    </row>
    <row r="9758" spans="2:12" x14ac:dyDescent="0.3">
      <c r="B9758" s="3" t="s">
        <v>365</v>
      </c>
      <c r="C9758" s="4">
        <v>2021</v>
      </c>
      <c r="D9758" s="3" t="s">
        <v>1455</v>
      </c>
      <c r="E9758" s="4">
        <v>5969831</v>
      </c>
      <c r="F9758" s="4">
        <v>2586038</v>
      </c>
      <c r="G9758" s="4">
        <v>3383793</v>
      </c>
      <c r="H9758" s="4">
        <v>634969</v>
      </c>
      <c r="I9758" s="4">
        <v>0</v>
      </c>
      <c r="J9758" s="4">
        <v>0</v>
      </c>
      <c r="K9758" s="3" t="s">
        <v>1447</v>
      </c>
      <c r="L9758" s="4">
        <v>0.4331844569804405</v>
      </c>
    </row>
    <row r="9759" spans="2:12" x14ac:dyDescent="0.3">
      <c r="B9759" s="3" t="s">
        <v>365</v>
      </c>
      <c r="C9759" s="4">
        <v>2021</v>
      </c>
      <c r="D9759" s="3" t="s">
        <v>1456</v>
      </c>
      <c r="E9759" s="4">
        <v>6688689</v>
      </c>
      <c r="F9759" s="4">
        <v>2981986</v>
      </c>
      <c r="G9759" s="4">
        <v>3706703</v>
      </c>
      <c r="H9759" s="4">
        <v>1231054</v>
      </c>
      <c r="I9759" s="4">
        <v>0</v>
      </c>
      <c r="J9759" s="4">
        <v>0</v>
      </c>
      <c r="K9759" s="3" t="s">
        <v>1447</v>
      </c>
      <c r="L9759" s="4">
        <v>0.44582518338048011</v>
      </c>
    </row>
    <row r="9760" spans="2:12" x14ac:dyDescent="0.3">
      <c r="B9760" s="3" t="s">
        <v>365</v>
      </c>
      <c r="C9760" s="4">
        <v>2021</v>
      </c>
      <c r="D9760" s="3" t="s">
        <v>1457</v>
      </c>
      <c r="E9760" s="4">
        <v>6830713</v>
      </c>
      <c r="F9760" s="4">
        <v>2420219</v>
      </c>
      <c r="G9760" s="4">
        <v>4410494</v>
      </c>
      <c r="H9760" s="4">
        <v>498839</v>
      </c>
      <c r="I9760" s="4">
        <v>0</v>
      </c>
      <c r="J9760" s="4">
        <v>0</v>
      </c>
      <c r="K9760" s="3" t="s">
        <v>1447</v>
      </c>
      <c r="L9760" s="4">
        <v>0.35431425679866801</v>
      </c>
    </row>
    <row r="9761" spans="2:12" x14ac:dyDescent="0.3">
      <c r="B9761" s="3" t="s">
        <v>365</v>
      </c>
      <c r="C9761" s="4">
        <v>2021</v>
      </c>
      <c r="D9761" s="3" t="s">
        <v>1458</v>
      </c>
      <c r="E9761" s="4">
        <v>0</v>
      </c>
      <c r="F9761" s="4"/>
      <c r="G9761" s="4">
        <v>0</v>
      </c>
      <c r="H9761" s="4">
        <v>0</v>
      </c>
      <c r="I9761" s="4">
        <v>0</v>
      </c>
      <c r="J9761" s="4"/>
      <c r="K9761" s="3" t="s">
        <v>1451</v>
      </c>
      <c r="L9761" s="4"/>
    </row>
    <row r="9762" spans="2:12" x14ac:dyDescent="0.3">
      <c r="B9762" s="3" t="s">
        <v>365</v>
      </c>
      <c r="C9762" s="4">
        <v>2022</v>
      </c>
      <c r="D9762" s="3" t="s">
        <v>1446</v>
      </c>
      <c r="E9762" s="4">
        <v>4798435</v>
      </c>
      <c r="F9762" s="4">
        <v>2194428</v>
      </c>
      <c r="G9762" s="4">
        <v>2604007</v>
      </c>
      <c r="H9762" s="4">
        <v>97366</v>
      </c>
      <c r="I9762" s="4">
        <v>2604007</v>
      </c>
      <c r="J9762" s="4">
        <v>100000</v>
      </c>
      <c r="K9762" s="3" t="s">
        <v>1460</v>
      </c>
      <c r="L9762" s="4">
        <v>0.45732160589858983</v>
      </c>
    </row>
    <row r="9763" spans="2:12" x14ac:dyDescent="0.3">
      <c r="B9763" s="3" t="s">
        <v>365</v>
      </c>
      <c r="C9763" s="4">
        <v>2022</v>
      </c>
      <c r="D9763" s="3" t="s">
        <v>1448</v>
      </c>
      <c r="E9763" s="4">
        <v>0</v>
      </c>
      <c r="F9763" s="4">
        <v>0</v>
      </c>
      <c r="G9763" s="4">
        <v>0</v>
      </c>
      <c r="H9763" s="4">
        <v>0</v>
      </c>
      <c r="I9763" s="4">
        <v>0</v>
      </c>
      <c r="J9763" s="4">
        <v>0</v>
      </c>
      <c r="K9763" s="3" t="s">
        <v>1460</v>
      </c>
      <c r="L9763" s="4"/>
    </row>
    <row r="9764" spans="2:12" x14ac:dyDescent="0.3">
      <c r="B9764" s="3" t="s">
        <v>365</v>
      </c>
      <c r="C9764" s="4">
        <v>2022</v>
      </c>
      <c r="D9764" s="3" t="s">
        <v>1449</v>
      </c>
      <c r="E9764" s="4">
        <v>2757180</v>
      </c>
      <c r="F9764" s="4">
        <v>1405430</v>
      </c>
      <c r="G9764" s="4">
        <v>1351750</v>
      </c>
      <c r="H9764" s="4">
        <v>302284</v>
      </c>
      <c r="I9764" s="4">
        <v>1351750</v>
      </c>
      <c r="J9764" s="4">
        <v>100000</v>
      </c>
      <c r="K9764" s="3" t="s">
        <v>1460</v>
      </c>
      <c r="L9764" s="4">
        <v>0.50973458388643467</v>
      </c>
    </row>
    <row r="9765" spans="2:12" x14ac:dyDescent="0.3">
      <c r="B9765" s="3" t="s">
        <v>365</v>
      </c>
      <c r="C9765" s="4">
        <v>2022</v>
      </c>
      <c r="D9765" s="3" t="s">
        <v>1450</v>
      </c>
      <c r="E9765" s="4">
        <v>1153267</v>
      </c>
      <c r="F9765" s="4"/>
      <c r="G9765" s="4">
        <v>1153267</v>
      </c>
      <c r="H9765" s="4">
        <v>0</v>
      </c>
      <c r="I9765" s="4">
        <v>1153267</v>
      </c>
      <c r="J9765" s="4"/>
      <c r="K9765" s="3" t="s">
        <v>1451</v>
      </c>
      <c r="L9765" s="4"/>
    </row>
    <row r="9766" spans="2:12" x14ac:dyDescent="0.3">
      <c r="B9766" s="3" t="s">
        <v>365</v>
      </c>
      <c r="C9766" s="4">
        <v>2022</v>
      </c>
      <c r="D9766" s="3" t="s">
        <v>1452</v>
      </c>
      <c r="E9766" s="4">
        <v>0</v>
      </c>
      <c r="F9766" s="4">
        <v>0</v>
      </c>
      <c r="G9766" s="4">
        <v>0</v>
      </c>
      <c r="H9766" s="4">
        <v>0</v>
      </c>
      <c r="I9766" s="4">
        <v>0</v>
      </c>
      <c r="J9766" s="4">
        <v>0</v>
      </c>
      <c r="K9766" s="3" t="s">
        <v>1460</v>
      </c>
      <c r="L9766" s="4"/>
    </row>
    <row r="9767" spans="2:12" x14ac:dyDescent="0.3">
      <c r="B9767" s="3" t="s">
        <v>365</v>
      </c>
      <c r="C9767" s="4">
        <v>2022</v>
      </c>
      <c r="D9767" s="3" t="s">
        <v>1453</v>
      </c>
      <c r="E9767" s="4">
        <v>0</v>
      </c>
      <c r="F9767" s="4">
        <v>0</v>
      </c>
      <c r="G9767" s="4">
        <v>0</v>
      </c>
      <c r="H9767" s="4">
        <v>0</v>
      </c>
      <c r="I9767" s="4">
        <v>0</v>
      </c>
      <c r="J9767" s="4">
        <v>0</v>
      </c>
      <c r="K9767" s="3" t="s">
        <v>1451</v>
      </c>
      <c r="L9767" s="4"/>
    </row>
    <row r="9768" spans="2:12" x14ac:dyDescent="0.3">
      <c r="B9768" s="3" t="s">
        <v>365</v>
      </c>
      <c r="C9768" s="4">
        <v>2022</v>
      </c>
      <c r="D9768" s="3" t="s">
        <v>1454</v>
      </c>
      <c r="E9768" s="4">
        <v>0</v>
      </c>
      <c r="F9768" s="4">
        <v>0</v>
      </c>
      <c r="G9768" s="4">
        <v>0</v>
      </c>
      <c r="H9768" s="4">
        <v>0</v>
      </c>
      <c r="I9768" s="4">
        <v>0</v>
      </c>
      <c r="J9768" s="4">
        <v>0</v>
      </c>
      <c r="K9768" s="3" t="s">
        <v>1460</v>
      </c>
      <c r="L9768" s="4"/>
    </row>
    <row r="9769" spans="2:12" x14ac:dyDescent="0.3">
      <c r="B9769" s="3" t="s">
        <v>365</v>
      </c>
      <c r="C9769" s="4">
        <v>2022</v>
      </c>
      <c r="D9769" s="3" t="s">
        <v>1455</v>
      </c>
      <c r="E9769" s="4">
        <v>6101272</v>
      </c>
      <c r="F9769" s="4">
        <v>2731441</v>
      </c>
      <c r="G9769" s="4">
        <v>3369831</v>
      </c>
      <c r="H9769" s="4">
        <v>131441</v>
      </c>
      <c r="I9769" s="4">
        <v>3369831</v>
      </c>
      <c r="J9769" s="4">
        <v>150000</v>
      </c>
      <c r="K9769" s="3" t="s">
        <v>1460</v>
      </c>
      <c r="L9769" s="4">
        <v>0.44768386002132016</v>
      </c>
    </row>
    <row r="9770" spans="2:12" x14ac:dyDescent="0.3">
      <c r="B9770" s="3" t="s">
        <v>365</v>
      </c>
      <c r="C9770" s="4">
        <v>2022</v>
      </c>
      <c r="D9770" s="3" t="s">
        <v>1456</v>
      </c>
      <c r="E9770" s="4">
        <v>6688689</v>
      </c>
      <c r="F9770" s="4">
        <v>3193961</v>
      </c>
      <c r="G9770" s="4">
        <v>3494728</v>
      </c>
      <c r="H9770" s="4">
        <v>0</v>
      </c>
      <c r="I9770" s="4">
        <v>3494728</v>
      </c>
      <c r="J9770" s="4">
        <v>0</v>
      </c>
      <c r="K9770" s="3" t="s">
        <v>1460</v>
      </c>
      <c r="L9770" s="4">
        <v>0.47751674506020536</v>
      </c>
    </row>
    <row r="9771" spans="2:12" x14ac:dyDescent="0.3">
      <c r="B9771" s="3" t="s">
        <v>365</v>
      </c>
      <c r="C9771" s="4">
        <v>2022</v>
      </c>
      <c r="D9771" s="3" t="s">
        <v>1457</v>
      </c>
      <c r="E9771" s="4">
        <v>6830713</v>
      </c>
      <c r="F9771" s="4">
        <v>2570409</v>
      </c>
      <c r="G9771" s="4">
        <v>4260304</v>
      </c>
      <c r="H9771" s="4">
        <v>0</v>
      </c>
      <c r="I9771" s="4">
        <v>4260304</v>
      </c>
      <c r="J9771" s="4">
        <v>150000</v>
      </c>
      <c r="K9771" s="3" t="s">
        <v>1460</v>
      </c>
      <c r="L9771" s="4">
        <v>0.37630171257378259</v>
      </c>
    </row>
    <row r="9772" spans="2:12" x14ac:dyDescent="0.3">
      <c r="B9772" s="3" t="s">
        <v>365</v>
      </c>
      <c r="C9772" s="4">
        <v>2022</v>
      </c>
      <c r="D9772" s="3" t="s">
        <v>1458</v>
      </c>
      <c r="E9772" s="4">
        <v>1591258</v>
      </c>
      <c r="F9772" s="4"/>
      <c r="G9772" s="4">
        <v>1591258</v>
      </c>
      <c r="H9772" s="4">
        <v>1591258</v>
      </c>
      <c r="I9772" s="4">
        <v>1591258</v>
      </c>
      <c r="J9772" s="4"/>
      <c r="K9772" s="3" t="s">
        <v>1451</v>
      </c>
      <c r="L9772" s="4"/>
    </row>
    <row r="9773" spans="2:12" x14ac:dyDescent="0.3">
      <c r="B9773" s="3" t="s">
        <v>365</v>
      </c>
      <c r="C9773" s="4">
        <v>2023</v>
      </c>
      <c r="D9773" s="3" t="s">
        <v>1446</v>
      </c>
      <c r="E9773" s="4">
        <v>7666945</v>
      </c>
      <c r="F9773" s="4">
        <v>2972070</v>
      </c>
      <c r="G9773" s="4">
        <v>4694875</v>
      </c>
      <c r="H9773" s="4">
        <v>2191565</v>
      </c>
      <c r="I9773" s="4">
        <v>7666945</v>
      </c>
      <c r="J9773" s="4">
        <v>100000</v>
      </c>
      <c r="K9773" s="3" t="s">
        <v>1447</v>
      </c>
      <c r="L9773" s="4">
        <v>0.3876472310679156</v>
      </c>
    </row>
    <row r="9774" spans="2:12" x14ac:dyDescent="0.3">
      <c r="B9774" s="3" t="s">
        <v>365</v>
      </c>
      <c r="C9774" s="4">
        <v>2023</v>
      </c>
      <c r="D9774" s="3" t="s">
        <v>1448</v>
      </c>
      <c r="E9774" s="4">
        <v>0</v>
      </c>
      <c r="F9774" s="4">
        <v>0</v>
      </c>
      <c r="G9774" s="4">
        <v>0</v>
      </c>
      <c r="H9774" s="4">
        <v>0</v>
      </c>
      <c r="I9774" s="4">
        <v>0</v>
      </c>
      <c r="J9774" s="4">
        <v>0</v>
      </c>
      <c r="K9774" s="3" t="s">
        <v>1447</v>
      </c>
      <c r="L9774" s="4"/>
    </row>
    <row r="9775" spans="2:12" x14ac:dyDescent="0.3">
      <c r="B9775" s="3" t="s">
        <v>365</v>
      </c>
      <c r="C9775" s="4">
        <v>2023</v>
      </c>
      <c r="D9775" s="3" t="s">
        <v>1449</v>
      </c>
      <c r="E9775" s="4">
        <v>2940564</v>
      </c>
      <c r="F9775" s="4">
        <v>1505014</v>
      </c>
      <c r="G9775" s="4">
        <v>1435550</v>
      </c>
      <c r="H9775" s="4">
        <v>183384</v>
      </c>
      <c r="I9775" s="4">
        <v>2940564</v>
      </c>
      <c r="J9775" s="4">
        <v>100000</v>
      </c>
      <c r="K9775" s="3" t="s">
        <v>1447</v>
      </c>
      <c r="L9775" s="4">
        <v>0.5118113395933569</v>
      </c>
    </row>
    <row r="9776" spans="2:12" x14ac:dyDescent="0.3">
      <c r="B9776" s="3" t="s">
        <v>365</v>
      </c>
      <c r="C9776" s="4">
        <v>2023</v>
      </c>
      <c r="D9776" s="3" t="s">
        <v>1450</v>
      </c>
      <c r="E9776" s="4">
        <v>1153267</v>
      </c>
      <c r="F9776" s="4"/>
      <c r="G9776" s="4">
        <v>1153267</v>
      </c>
      <c r="H9776" s="4">
        <v>0</v>
      </c>
      <c r="I9776" s="4">
        <v>1153267</v>
      </c>
      <c r="J9776" s="4"/>
      <c r="K9776" s="3" t="s">
        <v>1451</v>
      </c>
      <c r="L9776" s="4"/>
    </row>
    <row r="9777" spans="2:12" x14ac:dyDescent="0.3">
      <c r="B9777" s="3" t="s">
        <v>365</v>
      </c>
      <c r="C9777" s="4">
        <v>2023</v>
      </c>
      <c r="D9777" s="3" t="s">
        <v>1452</v>
      </c>
      <c r="E9777" s="4">
        <v>0</v>
      </c>
      <c r="F9777" s="4">
        <v>0</v>
      </c>
      <c r="G9777" s="4">
        <v>0</v>
      </c>
      <c r="H9777" s="4">
        <v>0</v>
      </c>
      <c r="I9777" s="4">
        <v>0</v>
      </c>
      <c r="J9777" s="4">
        <v>0</v>
      </c>
      <c r="K9777" s="3" t="s">
        <v>1447</v>
      </c>
      <c r="L9777" s="4"/>
    </row>
    <row r="9778" spans="2:12" x14ac:dyDescent="0.3">
      <c r="B9778" s="3" t="s">
        <v>365</v>
      </c>
      <c r="C9778" s="4">
        <v>2023</v>
      </c>
      <c r="D9778" s="3" t="s">
        <v>1453</v>
      </c>
      <c r="E9778" s="4">
        <v>0</v>
      </c>
      <c r="F9778" s="4">
        <v>0</v>
      </c>
      <c r="G9778" s="4">
        <v>0</v>
      </c>
      <c r="H9778" s="4">
        <v>0</v>
      </c>
      <c r="I9778" s="4">
        <v>0</v>
      </c>
      <c r="J9778" s="4">
        <v>0</v>
      </c>
      <c r="K9778" s="3" t="s">
        <v>1451</v>
      </c>
      <c r="L9778" s="4"/>
    </row>
    <row r="9779" spans="2:12" x14ac:dyDescent="0.3">
      <c r="B9779" s="3" t="s">
        <v>365</v>
      </c>
      <c r="C9779" s="4">
        <v>2023</v>
      </c>
      <c r="D9779" s="3" t="s">
        <v>1454</v>
      </c>
      <c r="E9779" s="4">
        <v>0</v>
      </c>
      <c r="F9779" s="4">
        <v>0</v>
      </c>
      <c r="G9779" s="4">
        <v>0</v>
      </c>
      <c r="H9779" s="4">
        <v>0</v>
      </c>
      <c r="I9779" s="4">
        <v>0</v>
      </c>
      <c r="J9779" s="4">
        <v>0</v>
      </c>
      <c r="K9779" s="3" t="s">
        <v>1447</v>
      </c>
      <c r="L9779" s="4"/>
    </row>
    <row r="9780" spans="2:12" x14ac:dyDescent="0.3">
      <c r="B9780" s="3" t="s">
        <v>365</v>
      </c>
      <c r="C9780" s="4">
        <v>2023</v>
      </c>
      <c r="D9780" s="3" t="s">
        <v>1455</v>
      </c>
      <c r="E9780" s="4">
        <v>6101272</v>
      </c>
      <c r="F9780" s="4">
        <v>2861594</v>
      </c>
      <c r="G9780" s="4">
        <v>3239678</v>
      </c>
      <c r="H9780" s="4">
        <v>0</v>
      </c>
      <c r="I9780" s="4">
        <v>6101272</v>
      </c>
      <c r="J9780" s="4">
        <v>150000</v>
      </c>
      <c r="K9780" s="3" t="s">
        <v>1447</v>
      </c>
      <c r="L9780" s="4">
        <v>0.4690159691290603</v>
      </c>
    </row>
    <row r="9781" spans="2:12" x14ac:dyDescent="0.3">
      <c r="B9781" s="3" t="s">
        <v>365</v>
      </c>
      <c r="C9781" s="4">
        <v>2023</v>
      </c>
      <c r="D9781" s="3" t="s">
        <v>1456</v>
      </c>
      <c r="E9781" s="4">
        <v>6761724</v>
      </c>
      <c r="F9781" s="4">
        <v>3393810</v>
      </c>
      <c r="G9781" s="4">
        <v>3367914</v>
      </c>
      <c r="H9781" s="4">
        <v>73035</v>
      </c>
      <c r="I9781" s="4">
        <v>6761724</v>
      </c>
      <c r="J9781" s="4">
        <v>0</v>
      </c>
      <c r="K9781" s="3" t="s">
        <v>1447</v>
      </c>
      <c r="L9781" s="4">
        <v>0.50191489626018448</v>
      </c>
    </row>
    <row r="9782" spans="2:12" x14ac:dyDescent="0.3">
      <c r="B9782" s="3" t="s">
        <v>365</v>
      </c>
      <c r="C9782" s="4">
        <v>2023</v>
      </c>
      <c r="D9782" s="3" t="s">
        <v>1457</v>
      </c>
      <c r="E9782" s="4">
        <v>6830713</v>
      </c>
      <c r="F9782" s="4">
        <v>2720732</v>
      </c>
      <c r="G9782" s="4">
        <v>4109981</v>
      </c>
      <c r="H9782" s="4">
        <v>0</v>
      </c>
      <c r="I9782" s="4">
        <v>6830713</v>
      </c>
      <c r="J9782" s="4">
        <v>150000</v>
      </c>
      <c r="K9782" s="3" t="s">
        <v>1447</v>
      </c>
      <c r="L9782" s="4">
        <v>0.39830863922990178</v>
      </c>
    </row>
    <row r="9783" spans="2:12" x14ac:dyDescent="0.3">
      <c r="B9783" s="3" t="s">
        <v>365</v>
      </c>
      <c r="C9783" s="4">
        <v>2023</v>
      </c>
      <c r="D9783" s="3" t="s">
        <v>1458</v>
      </c>
      <c r="E9783" s="4">
        <v>3912530</v>
      </c>
      <c r="F9783" s="4"/>
      <c r="G9783" s="4">
        <v>3912530</v>
      </c>
      <c r="H9783" s="4">
        <v>2321272</v>
      </c>
      <c r="I9783" s="4">
        <v>3912530</v>
      </c>
      <c r="J9783" s="4"/>
      <c r="K9783" s="3" t="s">
        <v>1451</v>
      </c>
      <c r="L9783" s="4"/>
    </row>
    <row r="9784" spans="2:12" x14ac:dyDescent="0.3">
      <c r="B9784" s="3" t="s">
        <v>365</v>
      </c>
      <c r="C9784" s="4">
        <v>2024</v>
      </c>
      <c r="D9784" s="3" t="s">
        <v>1446</v>
      </c>
      <c r="E9784" s="4">
        <v>7666945</v>
      </c>
      <c r="F9784" s="4">
        <v>3145017</v>
      </c>
      <c r="G9784" s="4">
        <v>4521928</v>
      </c>
      <c r="H9784" s="4">
        <v>0</v>
      </c>
      <c r="I9784" s="4">
        <v>7666945</v>
      </c>
      <c r="J9784" s="4">
        <v>175000</v>
      </c>
      <c r="K9784" s="3" t="s">
        <v>1447</v>
      </c>
      <c r="L9784" s="4">
        <v>0.41020471648094514</v>
      </c>
    </row>
    <row r="9785" spans="2:12" x14ac:dyDescent="0.3">
      <c r="B9785" s="3" t="s">
        <v>365</v>
      </c>
      <c r="C9785" s="4">
        <v>2024</v>
      </c>
      <c r="D9785" s="3" t="s">
        <v>1448</v>
      </c>
      <c r="E9785" s="4">
        <v>0</v>
      </c>
      <c r="F9785" s="4">
        <v>0</v>
      </c>
      <c r="G9785" s="4">
        <v>0</v>
      </c>
      <c r="H9785" s="4">
        <v>0</v>
      </c>
      <c r="I9785" s="4">
        <v>0</v>
      </c>
      <c r="J9785" s="4">
        <v>0</v>
      </c>
      <c r="K9785" s="3"/>
      <c r="L9785" s="4"/>
    </row>
    <row r="9786" spans="2:12" x14ac:dyDescent="0.3">
      <c r="B9786" s="3" t="s">
        <v>365</v>
      </c>
      <c r="C9786" s="4">
        <v>2024</v>
      </c>
      <c r="D9786" s="3" t="s">
        <v>1449</v>
      </c>
      <c r="E9786" s="4">
        <v>2985564</v>
      </c>
      <c r="F9786" s="4">
        <v>1660619</v>
      </c>
      <c r="G9786" s="4">
        <v>1324945</v>
      </c>
      <c r="H9786" s="4">
        <v>45000</v>
      </c>
      <c r="I9786" s="4">
        <v>2985564</v>
      </c>
      <c r="J9786" s="4">
        <v>155000</v>
      </c>
      <c r="K9786" s="3" t="s">
        <v>1447</v>
      </c>
      <c r="L9786" s="4">
        <v>0.55621617891962793</v>
      </c>
    </row>
    <row r="9787" spans="2:12" x14ac:dyDescent="0.3">
      <c r="B9787" s="3" t="s">
        <v>365</v>
      </c>
      <c r="C9787" s="4">
        <v>2024</v>
      </c>
      <c r="D9787" s="3" t="s">
        <v>1450</v>
      </c>
      <c r="E9787" s="4">
        <v>1153267</v>
      </c>
      <c r="F9787" s="4"/>
      <c r="G9787" s="4">
        <v>1153267</v>
      </c>
      <c r="H9787" s="4">
        <v>0</v>
      </c>
      <c r="I9787" s="4">
        <v>1153267</v>
      </c>
      <c r="J9787" s="4"/>
      <c r="K9787" s="3" t="s">
        <v>1451</v>
      </c>
      <c r="L9787" s="4"/>
    </row>
    <row r="9788" spans="2:12" x14ac:dyDescent="0.3">
      <c r="B9788" s="3" t="s">
        <v>365</v>
      </c>
      <c r="C9788" s="4">
        <v>2024</v>
      </c>
      <c r="D9788" s="3" t="s">
        <v>1452</v>
      </c>
      <c r="E9788" s="4">
        <v>0</v>
      </c>
      <c r="F9788" s="4">
        <v>0</v>
      </c>
      <c r="G9788" s="4">
        <v>0</v>
      </c>
      <c r="H9788" s="4">
        <v>0</v>
      </c>
      <c r="I9788" s="4">
        <v>676945</v>
      </c>
      <c r="J9788" s="4">
        <v>667103</v>
      </c>
      <c r="K9788" s="3"/>
      <c r="L9788" s="4"/>
    </row>
    <row r="9789" spans="2:12" x14ac:dyDescent="0.3">
      <c r="B9789" s="3" t="s">
        <v>365</v>
      </c>
      <c r="C9789" s="4">
        <v>2024</v>
      </c>
      <c r="D9789" s="3" t="s">
        <v>1453</v>
      </c>
      <c r="E9789" s="4">
        <v>0</v>
      </c>
      <c r="F9789" s="4">
        <v>0</v>
      </c>
      <c r="G9789" s="4">
        <v>0</v>
      </c>
      <c r="H9789" s="4">
        <v>0</v>
      </c>
      <c r="I9789" s="4">
        <v>0</v>
      </c>
      <c r="J9789" s="4">
        <v>0</v>
      </c>
      <c r="K9789" s="3" t="s">
        <v>1451</v>
      </c>
      <c r="L9789" s="4"/>
    </row>
    <row r="9790" spans="2:12" x14ac:dyDescent="0.3">
      <c r="B9790" s="3" t="s">
        <v>365</v>
      </c>
      <c r="C9790" s="4">
        <v>2024</v>
      </c>
      <c r="D9790" s="3" t="s">
        <v>1454</v>
      </c>
      <c r="E9790" s="4">
        <v>0</v>
      </c>
      <c r="F9790" s="4">
        <v>0</v>
      </c>
      <c r="G9790" s="4">
        <v>0</v>
      </c>
      <c r="H9790" s="4">
        <v>0</v>
      </c>
      <c r="I9790" s="4">
        <v>0</v>
      </c>
      <c r="J9790" s="4">
        <v>0</v>
      </c>
      <c r="K9790" s="3"/>
      <c r="L9790" s="4"/>
    </row>
    <row r="9791" spans="2:12" x14ac:dyDescent="0.3">
      <c r="B9791" s="3" t="s">
        <v>365</v>
      </c>
      <c r="C9791" s="4">
        <v>2024</v>
      </c>
      <c r="D9791" s="3" t="s">
        <v>1455</v>
      </c>
      <c r="E9791" s="4">
        <v>6101272</v>
      </c>
      <c r="F9791" s="4">
        <v>2978269</v>
      </c>
      <c r="G9791" s="4">
        <v>3123003</v>
      </c>
      <c r="H9791" s="4">
        <v>0</v>
      </c>
      <c r="I9791" s="4">
        <v>6101272</v>
      </c>
      <c r="J9791" s="4">
        <v>120000</v>
      </c>
      <c r="K9791" s="3" t="s">
        <v>1447</v>
      </c>
      <c r="L9791" s="4">
        <v>0.48813903068081543</v>
      </c>
    </row>
    <row r="9792" spans="2:12" x14ac:dyDescent="0.3">
      <c r="B9792" s="3" t="s">
        <v>365</v>
      </c>
      <c r="C9792" s="4">
        <v>2024</v>
      </c>
      <c r="D9792" s="3" t="s">
        <v>1456</v>
      </c>
      <c r="E9792" s="4">
        <v>7327257</v>
      </c>
      <c r="F9792" s="4">
        <v>3597394</v>
      </c>
      <c r="G9792" s="4">
        <v>3729863</v>
      </c>
      <c r="H9792" s="4">
        <v>565533</v>
      </c>
      <c r="I9792" s="4">
        <v>7327257</v>
      </c>
      <c r="J9792" s="4">
        <v>0</v>
      </c>
      <c r="K9792" s="3" t="s">
        <v>1447</v>
      </c>
      <c r="L9792" s="4">
        <v>0.49096053270685058</v>
      </c>
    </row>
    <row r="9793" spans="2:12" x14ac:dyDescent="0.3">
      <c r="B9793" s="3" t="s">
        <v>365</v>
      </c>
      <c r="C9793" s="4">
        <v>2024</v>
      </c>
      <c r="D9793" s="3" t="s">
        <v>1457</v>
      </c>
      <c r="E9793" s="4">
        <v>6830713</v>
      </c>
      <c r="F9793" s="4">
        <v>2857403</v>
      </c>
      <c r="G9793" s="4">
        <v>3973310</v>
      </c>
      <c r="H9793" s="4">
        <v>0</v>
      </c>
      <c r="I9793" s="4">
        <v>6830713</v>
      </c>
      <c r="J9793" s="4">
        <v>135000</v>
      </c>
      <c r="K9793" s="3" t="s">
        <v>1447</v>
      </c>
      <c r="L9793" s="4">
        <v>0.4183169458298131</v>
      </c>
    </row>
    <row r="9794" spans="2:12" x14ac:dyDescent="0.3">
      <c r="B9794" s="3" t="s">
        <v>365</v>
      </c>
      <c r="C9794" s="4">
        <v>2024</v>
      </c>
      <c r="D9794" s="3" t="s">
        <v>1458</v>
      </c>
      <c r="E9794" s="4">
        <v>7196765</v>
      </c>
      <c r="F9794" s="4"/>
      <c r="G9794" s="4">
        <v>7196765</v>
      </c>
      <c r="H9794" s="4">
        <v>3284235</v>
      </c>
      <c r="I9794" s="4">
        <v>7196765</v>
      </c>
      <c r="J9794" s="4"/>
      <c r="K9794" s="3" t="s">
        <v>1451</v>
      </c>
      <c r="L9794" s="4"/>
    </row>
    <row r="9795" spans="2:12" x14ac:dyDescent="0.3">
      <c r="B9795" s="3" t="s">
        <v>367</v>
      </c>
      <c r="C9795" s="4">
        <v>2019</v>
      </c>
      <c r="D9795" s="3" t="s">
        <v>1446</v>
      </c>
      <c r="E9795" s="4">
        <v>1786777000</v>
      </c>
      <c r="F9795" s="4">
        <v>576002000</v>
      </c>
      <c r="G9795" s="4">
        <v>1210775000</v>
      </c>
      <c r="H9795" s="4">
        <v>70477000</v>
      </c>
      <c r="I9795" s="4">
        <v>5400000000</v>
      </c>
      <c r="J9795" s="4">
        <v>1700000000</v>
      </c>
      <c r="K9795" s="3" t="s">
        <v>1447</v>
      </c>
      <c r="L9795" s="4">
        <v>0.32236927159908596</v>
      </c>
    </row>
    <row r="9796" spans="2:12" x14ac:dyDescent="0.3">
      <c r="B9796" s="3" t="s">
        <v>367</v>
      </c>
      <c r="C9796" s="4">
        <v>2019</v>
      </c>
      <c r="D9796" s="3" t="s">
        <v>1448</v>
      </c>
      <c r="E9796" s="4">
        <v>0</v>
      </c>
      <c r="F9796" s="4">
        <v>0</v>
      </c>
      <c r="G9796" s="4">
        <v>0</v>
      </c>
      <c r="H9796" s="4">
        <v>0</v>
      </c>
      <c r="I9796" s="4">
        <v>0</v>
      </c>
      <c r="J9796" s="4">
        <v>0</v>
      </c>
      <c r="K9796" s="3" t="s">
        <v>1451</v>
      </c>
      <c r="L9796" s="4"/>
    </row>
    <row r="9797" spans="2:12" x14ac:dyDescent="0.3">
      <c r="B9797" s="3" t="s">
        <v>367</v>
      </c>
      <c r="C9797" s="4">
        <v>2019</v>
      </c>
      <c r="D9797" s="3" t="s">
        <v>1449</v>
      </c>
      <c r="E9797" s="4">
        <v>393963000</v>
      </c>
      <c r="F9797" s="4">
        <v>243158000</v>
      </c>
      <c r="G9797" s="4">
        <v>150805000</v>
      </c>
      <c r="H9797" s="4">
        <v>31742000</v>
      </c>
      <c r="I9797" s="4">
        <v>600000000</v>
      </c>
      <c r="J9797" s="4">
        <v>400000000</v>
      </c>
      <c r="K9797" s="3" t="s">
        <v>1459</v>
      </c>
      <c r="L9797" s="4">
        <v>0.61721024563220406</v>
      </c>
    </row>
    <row r="9798" spans="2:12" x14ac:dyDescent="0.3">
      <c r="B9798" s="3" t="s">
        <v>367</v>
      </c>
      <c r="C9798" s="4">
        <v>2019</v>
      </c>
      <c r="D9798" s="3" t="s">
        <v>1450</v>
      </c>
      <c r="E9798" s="4">
        <v>2324845000</v>
      </c>
      <c r="F9798" s="4"/>
      <c r="G9798" s="4">
        <v>2324845000</v>
      </c>
      <c r="H9798" s="4">
        <v>51450000</v>
      </c>
      <c r="I9798" s="4">
        <v>2324845000</v>
      </c>
      <c r="J9798" s="4"/>
      <c r="K9798" s="3" t="s">
        <v>1451</v>
      </c>
      <c r="L9798" s="4"/>
    </row>
    <row r="9799" spans="2:12" x14ac:dyDescent="0.3">
      <c r="B9799" s="3" t="s">
        <v>367</v>
      </c>
      <c r="C9799" s="4">
        <v>2019</v>
      </c>
      <c r="D9799" s="3" t="s">
        <v>1452</v>
      </c>
      <c r="E9799" s="4">
        <v>96844000</v>
      </c>
      <c r="F9799" s="4">
        <v>12591000</v>
      </c>
      <c r="G9799" s="4">
        <v>84253000</v>
      </c>
      <c r="H9799" s="4">
        <v>15601000</v>
      </c>
      <c r="I9799" s="4">
        <v>195000000</v>
      </c>
      <c r="J9799" s="4">
        <v>100000000</v>
      </c>
      <c r="K9799" s="3" t="s">
        <v>1459</v>
      </c>
      <c r="L9799" s="4">
        <v>0.13001321713270828</v>
      </c>
    </row>
    <row r="9800" spans="2:12" x14ac:dyDescent="0.3">
      <c r="B9800" s="3" t="s">
        <v>367</v>
      </c>
      <c r="C9800" s="4">
        <v>2019</v>
      </c>
      <c r="D9800" s="3" t="s">
        <v>1453</v>
      </c>
      <c r="E9800" s="4">
        <v>292919000</v>
      </c>
      <c r="F9800" s="4">
        <v>226722000</v>
      </c>
      <c r="G9800" s="4">
        <v>66197000</v>
      </c>
      <c r="H9800" s="4">
        <v>27961000</v>
      </c>
      <c r="I9800" s="4">
        <v>350000000</v>
      </c>
      <c r="J9800" s="4">
        <v>270000000</v>
      </c>
      <c r="K9800" s="3" t="s">
        <v>1451</v>
      </c>
      <c r="L9800" s="4">
        <v>0.77400919708178717</v>
      </c>
    </row>
    <row r="9801" spans="2:12" x14ac:dyDescent="0.3">
      <c r="B9801" s="3" t="s">
        <v>367</v>
      </c>
      <c r="C9801" s="4">
        <v>2019</v>
      </c>
      <c r="D9801" s="3" t="s">
        <v>1454</v>
      </c>
      <c r="E9801" s="4">
        <v>322484000</v>
      </c>
      <c r="F9801" s="4">
        <v>189070000</v>
      </c>
      <c r="G9801" s="4">
        <v>133414000</v>
      </c>
      <c r="H9801" s="4">
        <v>10301000</v>
      </c>
      <c r="I9801" s="4">
        <v>1000000000</v>
      </c>
      <c r="J9801" s="4">
        <v>600000000</v>
      </c>
      <c r="K9801" s="3" t="s">
        <v>1447</v>
      </c>
      <c r="L9801" s="4">
        <v>0.58629265327892233</v>
      </c>
    </row>
    <row r="9802" spans="2:12" x14ac:dyDescent="0.3">
      <c r="B9802" s="3" t="s">
        <v>367</v>
      </c>
      <c r="C9802" s="4">
        <v>2019</v>
      </c>
      <c r="D9802" s="3" t="s">
        <v>1455</v>
      </c>
      <c r="E9802" s="4">
        <v>1612778000</v>
      </c>
      <c r="F9802" s="4">
        <v>441179000</v>
      </c>
      <c r="G9802" s="4">
        <v>1171599000</v>
      </c>
      <c r="H9802" s="4">
        <v>45677000</v>
      </c>
      <c r="I9802" s="4">
        <v>6100000000</v>
      </c>
      <c r="J9802" s="4">
        <v>1700000000</v>
      </c>
      <c r="K9802" s="3" t="s">
        <v>1460</v>
      </c>
      <c r="L9802" s="4">
        <v>0.27355221859425166</v>
      </c>
    </row>
    <row r="9803" spans="2:12" x14ac:dyDescent="0.3">
      <c r="B9803" s="3" t="s">
        <v>367</v>
      </c>
      <c r="C9803" s="4">
        <v>2019</v>
      </c>
      <c r="D9803" s="3" t="s">
        <v>1456</v>
      </c>
      <c r="E9803" s="4">
        <v>3318169000</v>
      </c>
      <c r="F9803" s="4">
        <v>1907370000</v>
      </c>
      <c r="G9803" s="4">
        <v>1410799000</v>
      </c>
      <c r="H9803" s="4">
        <v>50450000</v>
      </c>
      <c r="I9803" s="4">
        <v>9500000000</v>
      </c>
      <c r="J9803" s="4">
        <v>5000000000</v>
      </c>
      <c r="K9803" s="3" t="s">
        <v>1447</v>
      </c>
      <c r="L9803" s="4">
        <v>0.57482605617736771</v>
      </c>
    </row>
    <row r="9804" spans="2:12" x14ac:dyDescent="0.3">
      <c r="B9804" s="3" t="s">
        <v>367</v>
      </c>
      <c r="C9804" s="4">
        <v>2019</v>
      </c>
      <c r="D9804" s="3" t="s">
        <v>1457</v>
      </c>
      <c r="E9804" s="4">
        <v>823619000</v>
      </c>
      <c r="F9804" s="4">
        <v>225288000</v>
      </c>
      <c r="G9804" s="4">
        <v>598331000</v>
      </c>
      <c r="H9804" s="4">
        <v>30056000</v>
      </c>
      <c r="I9804" s="4">
        <v>3100000000</v>
      </c>
      <c r="J9804" s="4">
        <v>800000000</v>
      </c>
      <c r="K9804" s="3" t="s">
        <v>1460</v>
      </c>
      <c r="L9804" s="4">
        <v>0.27353424338195209</v>
      </c>
    </row>
    <row r="9805" spans="2:12" x14ac:dyDescent="0.3">
      <c r="B9805" s="3" t="s">
        <v>367</v>
      </c>
      <c r="C9805" s="4">
        <v>2019</v>
      </c>
      <c r="D9805" s="3" t="s">
        <v>1458</v>
      </c>
      <c r="E9805" s="4">
        <v>83781000</v>
      </c>
      <c r="F9805" s="4"/>
      <c r="G9805" s="4">
        <v>83781000</v>
      </c>
      <c r="H9805" s="4">
        <v>14661000</v>
      </c>
      <c r="I9805" s="4">
        <v>83781000</v>
      </c>
      <c r="J9805" s="4"/>
      <c r="K9805" s="3" t="s">
        <v>1451</v>
      </c>
      <c r="L9805" s="4"/>
    </row>
    <row r="9806" spans="2:12" x14ac:dyDescent="0.3">
      <c r="B9806" s="3" t="s">
        <v>367</v>
      </c>
      <c r="C9806" s="4">
        <v>2020</v>
      </c>
      <c r="D9806" s="3" t="s">
        <v>1446</v>
      </c>
      <c r="E9806" s="4">
        <v>1804277000</v>
      </c>
      <c r="F9806" s="4">
        <v>619167000</v>
      </c>
      <c r="G9806" s="4">
        <v>1185110000</v>
      </c>
      <c r="H9806" s="4">
        <v>19046000</v>
      </c>
      <c r="I9806" s="4">
        <v>5800000000</v>
      </c>
      <c r="J9806" s="4">
        <v>2000000000</v>
      </c>
      <c r="K9806" s="3" t="s">
        <v>1447</v>
      </c>
      <c r="L9806" s="4">
        <v>0.34316626549027673</v>
      </c>
    </row>
    <row r="9807" spans="2:12" x14ac:dyDescent="0.3">
      <c r="B9807" s="3" t="s">
        <v>367</v>
      </c>
      <c r="C9807" s="4">
        <v>2020</v>
      </c>
      <c r="D9807" s="3" t="s">
        <v>1448</v>
      </c>
      <c r="E9807" s="4">
        <v>0</v>
      </c>
      <c r="F9807" s="4">
        <v>0</v>
      </c>
      <c r="G9807" s="4">
        <v>0</v>
      </c>
      <c r="H9807" s="4">
        <v>0</v>
      </c>
      <c r="I9807" s="4">
        <v>0</v>
      </c>
      <c r="J9807" s="4">
        <v>0</v>
      </c>
      <c r="K9807" s="3" t="s">
        <v>1451</v>
      </c>
      <c r="L9807" s="4"/>
    </row>
    <row r="9808" spans="2:12" x14ac:dyDescent="0.3">
      <c r="B9808" s="3" t="s">
        <v>367</v>
      </c>
      <c r="C9808" s="4">
        <v>2020</v>
      </c>
      <c r="D9808" s="3" t="s">
        <v>1449</v>
      </c>
      <c r="E9808" s="4">
        <v>423218000</v>
      </c>
      <c r="F9808" s="4">
        <v>263498000</v>
      </c>
      <c r="G9808" s="4">
        <v>159720000</v>
      </c>
      <c r="H9808" s="4">
        <v>34589000</v>
      </c>
      <c r="I9808" s="4">
        <v>700000000</v>
      </c>
      <c r="J9808" s="4">
        <v>400000000</v>
      </c>
      <c r="K9808" s="3" t="s">
        <v>1459</v>
      </c>
      <c r="L9808" s="4">
        <v>0.62260584379681394</v>
      </c>
    </row>
    <row r="9809" spans="2:12" x14ac:dyDescent="0.3">
      <c r="B9809" s="3" t="s">
        <v>367</v>
      </c>
      <c r="C9809" s="4">
        <v>2020</v>
      </c>
      <c r="D9809" s="3" t="s">
        <v>1450</v>
      </c>
      <c r="E9809" s="4">
        <v>2359759000</v>
      </c>
      <c r="F9809" s="4"/>
      <c r="G9809" s="4">
        <v>2359759000</v>
      </c>
      <c r="H9809" s="4">
        <v>49475000</v>
      </c>
      <c r="I9809" s="4">
        <v>2359759000</v>
      </c>
      <c r="J9809" s="4"/>
      <c r="K9809" s="3" t="s">
        <v>1451</v>
      </c>
      <c r="L9809" s="4"/>
    </row>
    <row r="9810" spans="2:12" x14ac:dyDescent="0.3">
      <c r="B9810" s="3" t="s">
        <v>367</v>
      </c>
      <c r="C9810" s="4">
        <v>2020</v>
      </c>
      <c r="D9810" s="3" t="s">
        <v>1452</v>
      </c>
      <c r="E9810" s="4">
        <v>93517000</v>
      </c>
      <c r="F9810" s="4">
        <v>14848000</v>
      </c>
      <c r="G9810" s="4">
        <v>78669000</v>
      </c>
      <c r="H9810" s="4">
        <v>11514000</v>
      </c>
      <c r="I9810" s="4">
        <v>205000000</v>
      </c>
      <c r="J9810" s="4">
        <v>120000000</v>
      </c>
      <c r="K9810" s="3" t="s">
        <v>1459</v>
      </c>
      <c r="L9810" s="4">
        <v>0.15877327116994772</v>
      </c>
    </row>
    <row r="9811" spans="2:12" x14ac:dyDescent="0.3">
      <c r="B9811" s="3" t="s">
        <v>367</v>
      </c>
      <c r="C9811" s="4">
        <v>2020</v>
      </c>
      <c r="D9811" s="3" t="s">
        <v>1453</v>
      </c>
      <c r="E9811" s="4">
        <v>312278000</v>
      </c>
      <c r="F9811" s="4">
        <v>244647000</v>
      </c>
      <c r="G9811" s="4">
        <v>67631000</v>
      </c>
      <c r="H9811" s="4">
        <v>20049000</v>
      </c>
      <c r="I9811" s="4">
        <v>360000000</v>
      </c>
      <c r="J9811" s="4">
        <v>300000000</v>
      </c>
      <c r="K9811" s="3" t="s">
        <v>1451</v>
      </c>
      <c r="L9811" s="4">
        <v>0.78342694650279554</v>
      </c>
    </row>
    <row r="9812" spans="2:12" x14ac:dyDescent="0.3">
      <c r="B9812" s="3" t="s">
        <v>367</v>
      </c>
      <c r="C9812" s="4">
        <v>2020</v>
      </c>
      <c r="D9812" s="3" t="s">
        <v>1454</v>
      </c>
      <c r="E9812" s="4">
        <v>343298000</v>
      </c>
      <c r="F9812" s="4">
        <v>199345000</v>
      </c>
      <c r="G9812" s="4">
        <v>143953000</v>
      </c>
      <c r="H9812" s="4">
        <v>20814000</v>
      </c>
      <c r="I9812" s="4">
        <v>1100000000</v>
      </c>
      <c r="J9812" s="4">
        <v>600000000</v>
      </c>
      <c r="K9812" s="3" t="s">
        <v>1447</v>
      </c>
      <c r="L9812" s="4">
        <v>0.5806762637708347</v>
      </c>
    </row>
    <row r="9813" spans="2:12" x14ac:dyDescent="0.3">
      <c r="B9813" s="3" t="s">
        <v>367</v>
      </c>
      <c r="C9813" s="4">
        <v>2020</v>
      </c>
      <c r="D9813" s="3" t="s">
        <v>1455</v>
      </c>
      <c r="E9813" s="4">
        <v>1663245000</v>
      </c>
      <c r="F9813" s="4">
        <v>458394000</v>
      </c>
      <c r="G9813" s="4">
        <v>1204851000</v>
      </c>
      <c r="H9813" s="4">
        <v>51654000</v>
      </c>
      <c r="I9813" s="4">
        <v>6400000000</v>
      </c>
      <c r="J9813" s="4">
        <v>1800000000</v>
      </c>
      <c r="K9813" s="3" t="s">
        <v>1460</v>
      </c>
      <c r="L9813" s="4">
        <v>0.27560221133988078</v>
      </c>
    </row>
    <row r="9814" spans="2:12" x14ac:dyDescent="0.3">
      <c r="B9814" s="3" t="s">
        <v>367</v>
      </c>
      <c r="C9814" s="4">
        <v>2020</v>
      </c>
      <c r="D9814" s="3" t="s">
        <v>1456</v>
      </c>
      <c r="E9814" s="4">
        <v>3397524000</v>
      </c>
      <c r="F9814" s="4">
        <v>1978320000</v>
      </c>
      <c r="G9814" s="4">
        <v>1419204000</v>
      </c>
      <c r="H9814" s="4">
        <v>65076000</v>
      </c>
      <c r="I9814" s="4">
        <v>9500000000</v>
      </c>
      <c r="J9814" s="4">
        <v>5000000000</v>
      </c>
      <c r="K9814" s="3" t="s">
        <v>1447</v>
      </c>
      <c r="L9814" s="4">
        <v>0.58228286246101568</v>
      </c>
    </row>
    <row r="9815" spans="2:12" x14ac:dyDescent="0.3">
      <c r="B9815" s="3" t="s">
        <v>367</v>
      </c>
      <c r="C9815" s="4">
        <v>2020</v>
      </c>
      <c r="D9815" s="3" t="s">
        <v>1457</v>
      </c>
      <c r="E9815" s="4">
        <v>840750000</v>
      </c>
      <c r="F9815" s="4">
        <v>231119000</v>
      </c>
      <c r="G9815" s="4">
        <v>609631000</v>
      </c>
      <c r="H9815" s="4">
        <v>20551000</v>
      </c>
      <c r="I9815" s="4">
        <v>3200000000</v>
      </c>
      <c r="J9815" s="4">
        <v>900000000</v>
      </c>
      <c r="K9815" s="3" t="s">
        <v>1460</v>
      </c>
      <c r="L9815" s="4">
        <v>0.27489622360987215</v>
      </c>
    </row>
    <row r="9816" spans="2:12" x14ac:dyDescent="0.3">
      <c r="B9816" s="3" t="s">
        <v>367</v>
      </c>
      <c r="C9816" s="4">
        <v>2020</v>
      </c>
      <c r="D9816" s="3" t="s">
        <v>1458</v>
      </c>
      <c r="E9816" s="4">
        <v>145990000</v>
      </c>
      <c r="F9816" s="4"/>
      <c r="G9816" s="4">
        <v>145990000</v>
      </c>
      <c r="H9816" s="4">
        <v>62209000</v>
      </c>
      <c r="I9816" s="4">
        <v>145990000</v>
      </c>
      <c r="J9816" s="4"/>
      <c r="K9816" s="3" t="s">
        <v>1451</v>
      </c>
      <c r="L9816" s="4"/>
    </row>
    <row r="9817" spans="2:12" x14ac:dyDescent="0.3">
      <c r="B9817" s="3" t="s">
        <v>367</v>
      </c>
      <c r="C9817" s="4">
        <v>2021</v>
      </c>
      <c r="D9817" s="3" t="s">
        <v>1446</v>
      </c>
      <c r="E9817" s="4">
        <v>2092858000</v>
      </c>
      <c r="F9817" s="4">
        <v>654256000</v>
      </c>
      <c r="G9817" s="4">
        <v>1438602000</v>
      </c>
      <c r="H9817" s="4">
        <v>288581000</v>
      </c>
      <c r="I9817" s="4">
        <v>6100000000</v>
      </c>
      <c r="J9817" s="4">
        <v>1900000000</v>
      </c>
      <c r="K9817" s="3" t="s">
        <v>1447</v>
      </c>
      <c r="L9817" s="4">
        <v>0.31261366036300597</v>
      </c>
    </row>
    <row r="9818" spans="2:12" x14ac:dyDescent="0.3">
      <c r="B9818" s="3" t="s">
        <v>367</v>
      </c>
      <c r="C9818" s="4">
        <v>2021</v>
      </c>
      <c r="D9818" s="3" t="s">
        <v>1448</v>
      </c>
      <c r="E9818" s="4">
        <v>0</v>
      </c>
      <c r="F9818" s="4">
        <v>0</v>
      </c>
      <c r="G9818" s="4">
        <v>0</v>
      </c>
      <c r="H9818" s="4">
        <v>0</v>
      </c>
      <c r="I9818" s="4">
        <v>0</v>
      </c>
      <c r="J9818" s="4">
        <v>0</v>
      </c>
      <c r="K9818" s="3" t="s">
        <v>1451</v>
      </c>
      <c r="L9818" s="4"/>
    </row>
    <row r="9819" spans="2:12" x14ac:dyDescent="0.3">
      <c r="B9819" s="3" t="s">
        <v>367</v>
      </c>
      <c r="C9819" s="4">
        <v>2021</v>
      </c>
      <c r="D9819" s="3" t="s">
        <v>1449</v>
      </c>
      <c r="E9819" s="4">
        <v>440494000</v>
      </c>
      <c r="F9819" s="4">
        <v>286354000</v>
      </c>
      <c r="G9819" s="4">
        <v>154140000</v>
      </c>
      <c r="H9819" s="4">
        <v>19663000</v>
      </c>
      <c r="I9819" s="4">
        <v>700000000</v>
      </c>
      <c r="J9819" s="4">
        <v>500000000</v>
      </c>
      <c r="K9819" s="3" t="s">
        <v>1459</v>
      </c>
      <c r="L9819" s="4">
        <v>0.65007468887203912</v>
      </c>
    </row>
    <row r="9820" spans="2:12" x14ac:dyDescent="0.3">
      <c r="B9820" s="3" t="s">
        <v>367</v>
      </c>
      <c r="C9820" s="4">
        <v>2021</v>
      </c>
      <c r="D9820" s="3" t="s">
        <v>1450</v>
      </c>
      <c r="E9820" s="4">
        <v>2485727000</v>
      </c>
      <c r="F9820" s="4"/>
      <c r="G9820" s="4">
        <v>2485727000</v>
      </c>
      <c r="H9820" s="4">
        <v>125969000</v>
      </c>
      <c r="I9820" s="4">
        <v>2485727000</v>
      </c>
      <c r="J9820" s="4"/>
      <c r="K9820" s="3" t="s">
        <v>1451</v>
      </c>
      <c r="L9820" s="4"/>
    </row>
    <row r="9821" spans="2:12" x14ac:dyDescent="0.3">
      <c r="B9821" s="3" t="s">
        <v>367</v>
      </c>
      <c r="C9821" s="4">
        <v>2021</v>
      </c>
      <c r="D9821" s="3" t="s">
        <v>1452</v>
      </c>
      <c r="E9821" s="4">
        <v>117936000</v>
      </c>
      <c r="F9821" s="4">
        <v>17379000</v>
      </c>
      <c r="G9821" s="4">
        <v>100557000</v>
      </c>
      <c r="H9821" s="4">
        <v>9579000</v>
      </c>
      <c r="I9821" s="4">
        <v>215000000</v>
      </c>
      <c r="J9821" s="4">
        <v>120000000</v>
      </c>
      <c r="K9821" s="3" t="s">
        <v>1459</v>
      </c>
      <c r="L9821" s="4">
        <v>0.14735958485958486</v>
      </c>
    </row>
    <row r="9822" spans="2:12" x14ac:dyDescent="0.3">
      <c r="B9822" s="3" t="s">
        <v>367</v>
      </c>
      <c r="C9822" s="4">
        <v>2021</v>
      </c>
      <c r="D9822" s="3" t="s">
        <v>1453</v>
      </c>
      <c r="E9822" s="4">
        <v>320618000</v>
      </c>
      <c r="F9822" s="4">
        <v>278843000</v>
      </c>
      <c r="G9822" s="4">
        <v>41775000</v>
      </c>
      <c r="H9822" s="4">
        <v>25542000</v>
      </c>
      <c r="I9822" s="4">
        <v>400000000</v>
      </c>
      <c r="J9822" s="4">
        <v>350000000</v>
      </c>
      <c r="K9822" s="3" t="s">
        <v>1451</v>
      </c>
      <c r="L9822" s="4">
        <v>0.86970475768671751</v>
      </c>
    </row>
    <row r="9823" spans="2:12" x14ac:dyDescent="0.3">
      <c r="B9823" s="3" t="s">
        <v>367</v>
      </c>
      <c r="C9823" s="4">
        <v>2021</v>
      </c>
      <c r="D9823" s="3" t="s">
        <v>1454</v>
      </c>
      <c r="E9823" s="4">
        <v>371115000</v>
      </c>
      <c r="F9823" s="4">
        <v>209380000</v>
      </c>
      <c r="G9823" s="4">
        <v>161735000</v>
      </c>
      <c r="H9823" s="4">
        <v>10651000</v>
      </c>
      <c r="I9823" s="4">
        <v>1100000000</v>
      </c>
      <c r="J9823" s="4">
        <v>600000000</v>
      </c>
      <c r="K9823" s="3" t="s">
        <v>1447</v>
      </c>
      <c r="L9823" s="4">
        <v>0.56419169260202362</v>
      </c>
    </row>
    <row r="9824" spans="2:12" x14ac:dyDescent="0.3">
      <c r="B9824" s="3" t="s">
        <v>367</v>
      </c>
      <c r="C9824" s="4">
        <v>2021</v>
      </c>
      <c r="D9824" s="3" t="s">
        <v>1455</v>
      </c>
      <c r="E9824" s="4">
        <v>1706574000</v>
      </c>
      <c r="F9824" s="4">
        <v>476014000</v>
      </c>
      <c r="G9824" s="4">
        <v>1230560000</v>
      </c>
      <c r="H9824" s="4">
        <v>44409000</v>
      </c>
      <c r="I9824" s="4">
        <v>6700000000</v>
      </c>
      <c r="J9824" s="4">
        <v>1900000000</v>
      </c>
      <c r="K9824" s="3" t="s">
        <v>1460</v>
      </c>
      <c r="L9824" s="4">
        <v>0.27892959813052348</v>
      </c>
    </row>
    <row r="9825" spans="2:12" x14ac:dyDescent="0.3">
      <c r="B9825" s="3" t="s">
        <v>367</v>
      </c>
      <c r="C9825" s="4">
        <v>2021</v>
      </c>
      <c r="D9825" s="3" t="s">
        <v>1456</v>
      </c>
      <c r="E9825" s="4">
        <v>3449991000</v>
      </c>
      <c r="F9825" s="4">
        <v>2046922000</v>
      </c>
      <c r="G9825" s="4">
        <v>1403069000</v>
      </c>
      <c r="H9825" s="4">
        <v>68747000</v>
      </c>
      <c r="I9825" s="4">
        <v>9500000000</v>
      </c>
      <c r="J9825" s="4">
        <v>5200000000</v>
      </c>
      <c r="K9825" s="3" t="s">
        <v>1447</v>
      </c>
      <c r="L9825" s="4">
        <v>0.59331227240882656</v>
      </c>
    </row>
    <row r="9826" spans="2:12" x14ac:dyDescent="0.3">
      <c r="B9826" s="3" t="s">
        <v>367</v>
      </c>
      <c r="C9826" s="4">
        <v>2021</v>
      </c>
      <c r="D9826" s="3" t="s">
        <v>1457</v>
      </c>
      <c r="E9826" s="4">
        <v>890729000</v>
      </c>
      <c r="F9826" s="4">
        <v>240421000</v>
      </c>
      <c r="G9826" s="4">
        <v>650308000</v>
      </c>
      <c r="H9826" s="4">
        <v>52497000</v>
      </c>
      <c r="I9826" s="4">
        <v>3300000000</v>
      </c>
      <c r="J9826" s="4">
        <v>900000000</v>
      </c>
      <c r="K9826" s="3" t="s">
        <v>1460</v>
      </c>
      <c r="L9826" s="4">
        <v>0.2699148674849477</v>
      </c>
    </row>
    <row r="9827" spans="2:12" x14ac:dyDescent="0.3">
      <c r="B9827" s="3" t="s">
        <v>367</v>
      </c>
      <c r="C9827" s="4">
        <v>2021</v>
      </c>
      <c r="D9827" s="3" t="s">
        <v>1458</v>
      </c>
      <c r="E9827" s="4">
        <v>85751000</v>
      </c>
      <c r="F9827" s="4"/>
      <c r="G9827" s="4">
        <v>85751000</v>
      </c>
      <c r="H9827" s="4">
        <v>-60239000</v>
      </c>
      <c r="I9827" s="4">
        <v>85751000</v>
      </c>
      <c r="J9827" s="4"/>
      <c r="K9827" s="3" t="s">
        <v>1451</v>
      </c>
      <c r="L9827" s="4"/>
    </row>
    <row r="9828" spans="2:12" x14ac:dyDescent="0.3">
      <c r="B9828" s="3" t="s">
        <v>367</v>
      </c>
      <c r="C9828" s="4">
        <v>2022</v>
      </c>
      <c r="D9828" s="3" t="s">
        <v>1446</v>
      </c>
      <c r="E9828" s="4">
        <v>2205595000</v>
      </c>
      <c r="F9828" s="4">
        <v>716459000</v>
      </c>
      <c r="G9828" s="4">
        <v>1489136000</v>
      </c>
      <c r="H9828" s="4">
        <v>112748000</v>
      </c>
      <c r="I9828" s="4">
        <v>6700000000</v>
      </c>
      <c r="J9828" s="4">
        <v>2200000000</v>
      </c>
      <c r="K9828" s="3" t="s">
        <v>1447</v>
      </c>
      <c r="L9828" s="4">
        <v>0.32483706210795726</v>
      </c>
    </row>
    <row r="9829" spans="2:12" x14ac:dyDescent="0.3">
      <c r="B9829" s="3" t="s">
        <v>367</v>
      </c>
      <c r="C9829" s="4">
        <v>2022</v>
      </c>
      <c r="D9829" s="3" t="s">
        <v>1448</v>
      </c>
      <c r="E9829" s="4">
        <v>0</v>
      </c>
      <c r="F9829" s="4">
        <v>0</v>
      </c>
      <c r="G9829" s="4">
        <v>0</v>
      </c>
      <c r="H9829" s="4">
        <v>0</v>
      </c>
      <c r="I9829" s="4">
        <v>0</v>
      </c>
      <c r="J9829" s="4">
        <v>0</v>
      </c>
      <c r="K9829" s="3" t="s">
        <v>1460</v>
      </c>
      <c r="L9829" s="4"/>
    </row>
    <row r="9830" spans="2:12" x14ac:dyDescent="0.3">
      <c r="B9830" s="3" t="s">
        <v>367</v>
      </c>
      <c r="C9830" s="4">
        <v>2022</v>
      </c>
      <c r="D9830" s="3" t="s">
        <v>1449</v>
      </c>
      <c r="E9830" s="4">
        <v>457738000</v>
      </c>
      <c r="F9830" s="4">
        <v>306193000</v>
      </c>
      <c r="G9830" s="4">
        <v>151545000</v>
      </c>
      <c r="H9830" s="4">
        <v>22979000</v>
      </c>
      <c r="I9830" s="4">
        <v>700000000</v>
      </c>
      <c r="J9830" s="4">
        <v>500000000</v>
      </c>
      <c r="K9830" s="3" t="s">
        <v>1459</v>
      </c>
      <c r="L9830" s="4">
        <v>0.66892632903538707</v>
      </c>
    </row>
    <row r="9831" spans="2:12" x14ac:dyDescent="0.3">
      <c r="B9831" s="3" t="s">
        <v>367</v>
      </c>
      <c r="C9831" s="4">
        <v>2022</v>
      </c>
      <c r="D9831" s="3" t="s">
        <v>1450</v>
      </c>
      <c r="E9831" s="4">
        <v>2562211000</v>
      </c>
      <c r="F9831" s="4"/>
      <c r="G9831" s="4">
        <v>2562211000</v>
      </c>
      <c r="H9831" s="4">
        <v>76654000</v>
      </c>
      <c r="I9831" s="4">
        <v>2562211000</v>
      </c>
      <c r="J9831" s="4"/>
      <c r="K9831" s="3" t="s">
        <v>1451</v>
      </c>
      <c r="L9831" s="4"/>
    </row>
    <row r="9832" spans="2:12" x14ac:dyDescent="0.3">
      <c r="B9832" s="3" t="s">
        <v>367</v>
      </c>
      <c r="C9832" s="4">
        <v>2022</v>
      </c>
      <c r="D9832" s="3" t="s">
        <v>1452</v>
      </c>
      <c r="E9832" s="4">
        <v>134320292</v>
      </c>
      <c r="F9832" s="4">
        <v>20155412</v>
      </c>
      <c r="G9832" s="4">
        <v>114164880</v>
      </c>
      <c r="H9832" s="4">
        <v>16383989</v>
      </c>
      <c r="I9832" s="4">
        <v>225000000</v>
      </c>
      <c r="J9832" s="4">
        <v>120000000</v>
      </c>
      <c r="K9832" s="3" t="s">
        <v>1459</v>
      </c>
      <c r="L9832" s="4">
        <v>0.15005485544953998</v>
      </c>
    </row>
    <row r="9833" spans="2:12" x14ac:dyDescent="0.3">
      <c r="B9833" s="3" t="s">
        <v>367</v>
      </c>
      <c r="C9833" s="4">
        <v>2022</v>
      </c>
      <c r="D9833" s="3" t="s">
        <v>1453</v>
      </c>
      <c r="E9833" s="4">
        <v>363721000</v>
      </c>
      <c r="F9833" s="4">
        <v>290822000</v>
      </c>
      <c r="G9833" s="4">
        <v>72899000</v>
      </c>
      <c r="H9833" s="4">
        <v>25901000</v>
      </c>
      <c r="I9833" s="4">
        <v>450000000</v>
      </c>
      <c r="J9833" s="4">
        <v>350000000</v>
      </c>
      <c r="K9833" s="3" t="s">
        <v>1451</v>
      </c>
      <c r="L9833" s="4">
        <v>0.79957439905861916</v>
      </c>
    </row>
    <row r="9834" spans="2:12" x14ac:dyDescent="0.3">
      <c r="B9834" s="3" t="s">
        <v>367</v>
      </c>
      <c r="C9834" s="4">
        <v>2022</v>
      </c>
      <c r="D9834" s="3" t="s">
        <v>1454</v>
      </c>
      <c r="E9834" s="4">
        <v>378403000</v>
      </c>
      <c r="F9834" s="4">
        <v>219983000</v>
      </c>
      <c r="G9834" s="4">
        <v>158420000</v>
      </c>
      <c r="H9834" s="4">
        <v>24491000</v>
      </c>
      <c r="I9834" s="4">
        <v>1200000000</v>
      </c>
      <c r="J9834" s="4">
        <v>700000000</v>
      </c>
      <c r="K9834" s="3" t="s">
        <v>1447</v>
      </c>
      <c r="L9834" s="4">
        <v>0.58134581385454132</v>
      </c>
    </row>
    <row r="9835" spans="2:12" x14ac:dyDescent="0.3">
      <c r="B9835" s="3" t="s">
        <v>367</v>
      </c>
      <c r="C9835" s="4">
        <v>2022</v>
      </c>
      <c r="D9835" s="3" t="s">
        <v>1455</v>
      </c>
      <c r="E9835" s="4">
        <v>1762487000</v>
      </c>
      <c r="F9835" s="4">
        <v>491586000</v>
      </c>
      <c r="G9835" s="4">
        <v>1270901000</v>
      </c>
      <c r="H9835" s="4">
        <v>60681000</v>
      </c>
      <c r="I9835" s="4">
        <v>6900000000</v>
      </c>
      <c r="J9835" s="4">
        <v>1900000000</v>
      </c>
      <c r="K9835" s="3" t="s">
        <v>1460</v>
      </c>
      <c r="L9835" s="4">
        <v>0.27891609980669363</v>
      </c>
    </row>
    <row r="9836" spans="2:12" x14ac:dyDescent="0.3">
      <c r="B9836" s="3" t="s">
        <v>367</v>
      </c>
      <c r="C9836" s="4">
        <v>2022</v>
      </c>
      <c r="D9836" s="3" t="s">
        <v>1456</v>
      </c>
      <c r="E9836" s="4">
        <v>3508066708</v>
      </c>
      <c r="F9836" s="4">
        <v>2112188588</v>
      </c>
      <c r="G9836" s="4">
        <v>1395878120</v>
      </c>
      <c r="H9836" s="4">
        <v>59268011</v>
      </c>
      <c r="I9836" s="4">
        <v>9500000000</v>
      </c>
      <c r="J9836" s="4">
        <v>5200000000</v>
      </c>
      <c r="K9836" s="3" t="s">
        <v>1447</v>
      </c>
      <c r="L9836" s="4">
        <v>0.60209476153439212</v>
      </c>
    </row>
    <row r="9837" spans="2:12" x14ac:dyDescent="0.3">
      <c r="B9837" s="3" t="s">
        <v>367</v>
      </c>
      <c r="C9837" s="4">
        <v>2022</v>
      </c>
      <c r="D9837" s="3" t="s">
        <v>1457</v>
      </c>
      <c r="E9837" s="4">
        <v>915130000</v>
      </c>
      <c r="F9837" s="4">
        <v>249405000</v>
      </c>
      <c r="G9837" s="4">
        <v>665725000</v>
      </c>
      <c r="H9837" s="4">
        <v>27687000</v>
      </c>
      <c r="I9837" s="4">
        <v>3500000000</v>
      </c>
      <c r="J9837" s="4">
        <v>1000000000</v>
      </c>
      <c r="K9837" s="3" t="s">
        <v>1460</v>
      </c>
      <c r="L9837" s="4">
        <v>0.27253504966507491</v>
      </c>
    </row>
    <row r="9838" spans="2:12" x14ac:dyDescent="0.3">
      <c r="B9838" s="3" t="s">
        <v>367</v>
      </c>
      <c r="C9838" s="4">
        <v>2022</v>
      </c>
      <c r="D9838" s="3" t="s">
        <v>1458</v>
      </c>
      <c r="E9838" s="4">
        <v>114000000</v>
      </c>
      <c r="F9838" s="4"/>
      <c r="G9838" s="4">
        <v>114000000</v>
      </c>
      <c r="H9838" s="4">
        <v>28249000</v>
      </c>
      <c r="I9838" s="4">
        <v>114000000</v>
      </c>
      <c r="J9838" s="4"/>
      <c r="K9838" s="3" t="s">
        <v>1451</v>
      </c>
      <c r="L9838" s="4"/>
    </row>
    <row r="9839" spans="2:12" x14ac:dyDescent="0.3">
      <c r="B9839" s="3" t="s">
        <v>367</v>
      </c>
      <c r="C9839" s="4">
        <v>2023</v>
      </c>
      <c r="D9839" s="3" t="s">
        <v>1446</v>
      </c>
      <c r="E9839" s="4">
        <v>2362955000</v>
      </c>
      <c r="F9839" s="4">
        <v>820455000</v>
      </c>
      <c r="G9839" s="4">
        <v>1542500000</v>
      </c>
      <c r="H9839" s="4">
        <v>75671000</v>
      </c>
      <c r="I9839" s="4">
        <v>7700000000</v>
      </c>
      <c r="J9839" s="4">
        <v>2700000000</v>
      </c>
      <c r="K9839" s="3" t="s">
        <v>1447</v>
      </c>
      <c r="L9839" s="4">
        <v>0.34721566851675129</v>
      </c>
    </row>
    <row r="9840" spans="2:12" x14ac:dyDescent="0.3">
      <c r="B9840" s="3" t="s">
        <v>367</v>
      </c>
      <c r="C9840" s="4">
        <v>2023</v>
      </c>
      <c r="D9840" s="3" t="s">
        <v>1448</v>
      </c>
      <c r="E9840" s="4">
        <v>0</v>
      </c>
      <c r="F9840" s="4">
        <v>0</v>
      </c>
      <c r="G9840" s="4">
        <v>0</v>
      </c>
      <c r="H9840" s="4">
        <v>0</v>
      </c>
      <c r="I9840" s="4">
        <v>0</v>
      </c>
      <c r="J9840" s="4">
        <v>0</v>
      </c>
      <c r="K9840" s="3" t="s">
        <v>1451</v>
      </c>
      <c r="L9840" s="4"/>
    </row>
    <row r="9841" spans="2:12" x14ac:dyDescent="0.3">
      <c r="B9841" s="3" t="s">
        <v>367</v>
      </c>
      <c r="C9841" s="4">
        <v>2023</v>
      </c>
      <c r="D9841" s="3" t="s">
        <v>1449</v>
      </c>
      <c r="E9841" s="4">
        <v>488897000</v>
      </c>
      <c r="F9841" s="4">
        <v>309988000</v>
      </c>
      <c r="G9841" s="4">
        <v>178909000</v>
      </c>
      <c r="H9841" s="4">
        <v>42854000</v>
      </c>
      <c r="I9841" s="4">
        <v>800000000</v>
      </c>
      <c r="J9841" s="4">
        <v>500000000</v>
      </c>
      <c r="K9841" s="3" t="s">
        <v>1460</v>
      </c>
      <c r="L9841" s="4">
        <v>0.63405584407349602</v>
      </c>
    </row>
    <row r="9842" spans="2:12" x14ac:dyDescent="0.3">
      <c r="B9842" s="3" t="s">
        <v>367</v>
      </c>
      <c r="C9842" s="4">
        <v>2023</v>
      </c>
      <c r="D9842" s="3" t="s">
        <v>1450</v>
      </c>
      <c r="E9842" s="4">
        <v>2627200000</v>
      </c>
      <c r="F9842" s="4"/>
      <c r="G9842" s="4">
        <v>2627200000</v>
      </c>
      <c r="H9842" s="4">
        <v>64989000</v>
      </c>
      <c r="I9842" s="4">
        <v>2627200000</v>
      </c>
      <c r="J9842" s="4"/>
      <c r="K9842" s="3" t="s">
        <v>1451</v>
      </c>
      <c r="L9842" s="4"/>
    </row>
    <row r="9843" spans="2:12" x14ac:dyDescent="0.3">
      <c r="B9843" s="3" t="s">
        <v>367</v>
      </c>
      <c r="C9843" s="4">
        <v>2023</v>
      </c>
      <c r="D9843" s="3" t="s">
        <v>1452</v>
      </c>
      <c r="E9843" s="4">
        <v>175959000</v>
      </c>
      <c r="F9843" s="4">
        <v>43244000</v>
      </c>
      <c r="G9843" s="4">
        <v>132715000</v>
      </c>
      <c r="H9843" s="4">
        <v>17225000</v>
      </c>
      <c r="I9843" s="4">
        <v>235000000</v>
      </c>
      <c r="J9843" s="4">
        <v>120000000</v>
      </c>
      <c r="K9843" s="3" t="s">
        <v>1460</v>
      </c>
      <c r="L9843" s="4">
        <v>0.24576179678220494</v>
      </c>
    </row>
    <row r="9844" spans="2:12" x14ac:dyDescent="0.3">
      <c r="B9844" s="3" t="s">
        <v>367</v>
      </c>
      <c r="C9844" s="4">
        <v>2023</v>
      </c>
      <c r="D9844" s="3" t="s">
        <v>1453</v>
      </c>
      <c r="E9844" s="4">
        <v>407507000</v>
      </c>
      <c r="F9844" s="4">
        <v>316835000</v>
      </c>
      <c r="G9844" s="4">
        <v>90672000</v>
      </c>
      <c r="H9844" s="4">
        <v>46143000</v>
      </c>
      <c r="I9844" s="4">
        <v>490000000</v>
      </c>
      <c r="J9844" s="4">
        <v>380000000</v>
      </c>
      <c r="K9844" s="3" t="s">
        <v>1451</v>
      </c>
      <c r="L9844" s="4">
        <v>0.77749584669711191</v>
      </c>
    </row>
    <row r="9845" spans="2:12" x14ac:dyDescent="0.3">
      <c r="B9845" s="3" t="s">
        <v>367</v>
      </c>
      <c r="C9845" s="4">
        <v>2023</v>
      </c>
      <c r="D9845" s="3" t="s">
        <v>1454</v>
      </c>
      <c r="E9845" s="4">
        <v>380068000</v>
      </c>
      <c r="F9845" s="4">
        <v>230976000</v>
      </c>
      <c r="G9845" s="4">
        <v>149092000</v>
      </c>
      <c r="H9845" s="4">
        <v>14492000</v>
      </c>
      <c r="I9845" s="4">
        <v>1200000000</v>
      </c>
      <c r="J9845" s="4">
        <v>700000000</v>
      </c>
      <c r="K9845" s="3" t="s">
        <v>1447</v>
      </c>
      <c r="L9845" s="4">
        <v>0.60772282854647064</v>
      </c>
    </row>
    <row r="9846" spans="2:12" x14ac:dyDescent="0.3">
      <c r="B9846" s="3" t="s">
        <v>367</v>
      </c>
      <c r="C9846" s="4">
        <v>2023</v>
      </c>
      <c r="D9846" s="3" t="s">
        <v>1455</v>
      </c>
      <c r="E9846" s="4">
        <v>1842020000</v>
      </c>
      <c r="F9846" s="4">
        <v>509904000</v>
      </c>
      <c r="G9846" s="4">
        <v>1332116000</v>
      </c>
      <c r="H9846" s="4">
        <v>82164000</v>
      </c>
      <c r="I9846" s="4">
        <v>7100000000</v>
      </c>
      <c r="J9846" s="4">
        <v>2000000000</v>
      </c>
      <c r="K9846" s="3" t="s">
        <v>1460</v>
      </c>
      <c r="L9846" s="4">
        <v>0.2768178412829394</v>
      </c>
    </row>
    <row r="9847" spans="2:12" x14ac:dyDescent="0.3">
      <c r="B9847" s="3" t="s">
        <v>367</v>
      </c>
      <c r="C9847" s="4">
        <v>2023</v>
      </c>
      <c r="D9847" s="3" t="s">
        <v>1456</v>
      </c>
      <c r="E9847" s="4">
        <v>3579441000</v>
      </c>
      <c r="F9847" s="4">
        <v>2180835000</v>
      </c>
      <c r="G9847" s="4">
        <v>1398606000</v>
      </c>
      <c r="H9847" s="4">
        <v>69315000</v>
      </c>
      <c r="I9847" s="4">
        <v>9500000000</v>
      </c>
      <c r="J9847" s="4">
        <v>5300000000</v>
      </c>
      <c r="K9847" s="3" t="s">
        <v>1447</v>
      </c>
      <c r="L9847" s="4">
        <v>0.60926692184617659</v>
      </c>
    </row>
    <row r="9848" spans="2:12" x14ac:dyDescent="0.3">
      <c r="B9848" s="3" t="s">
        <v>367</v>
      </c>
      <c r="C9848" s="4">
        <v>2023</v>
      </c>
      <c r="D9848" s="3" t="s">
        <v>1457</v>
      </c>
      <c r="E9848" s="4">
        <v>956618000</v>
      </c>
      <c r="F9848" s="4">
        <v>259050000</v>
      </c>
      <c r="G9848" s="4">
        <v>697568000</v>
      </c>
      <c r="H9848" s="4">
        <v>44162000</v>
      </c>
      <c r="I9848" s="4">
        <v>3600000000</v>
      </c>
      <c r="J9848" s="4">
        <v>1000000000</v>
      </c>
      <c r="K9848" s="3" t="s">
        <v>1460</v>
      </c>
      <c r="L9848" s="4">
        <v>0.2707977478993705</v>
      </c>
    </row>
    <row r="9849" spans="2:12" x14ac:dyDescent="0.3">
      <c r="B9849" s="3" t="s">
        <v>367</v>
      </c>
      <c r="C9849" s="4">
        <v>2023</v>
      </c>
      <c r="D9849" s="3" t="s">
        <v>1458</v>
      </c>
      <c r="E9849" s="4">
        <v>133607000</v>
      </c>
      <c r="F9849" s="4"/>
      <c r="G9849" s="4">
        <v>133607000</v>
      </c>
      <c r="H9849" s="4">
        <v>19607000</v>
      </c>
      <c r="I9849" s="4">
        <v>133607000</v>
      </c>
      <c r="J9849" s="4"/>
      <c r="K9849" s="3" t="s">
        <v>1451</v>
      </c>
      <c r="L9849" s="4"/>
    </row>
    <row r="9850" spans="2:12" x14ac:dyDescent="0.3">
      <c r="B9850" s="3" t="s">
        <v>367</v>
      </c>
      <c r="C9850" s="4">
        <v>2024</v>
      </c>
      <c r="D9850" s="3" t="s">
        <v>1446</v>
      </c>
      <c r="E9850" s="4">
        <v>2557785000</v>
      </c>
      <c r="F9850" s="4">
        <v>871528000</v>
      </c>
      <c r="G9850" s="4">
        <v>1686257000</v>
      </c>
      <c r="H9850" s="4">
        <v>177109000</v>
      </c>
      <c r="I9850" s="4">
        <v>8200000000</v>
      </c>
      <c r="J9850" s="4">
        <v>2800000000</v>
      </c>
      <c r="K9850" s="3" t="s">
        <v>1447</v>
      </c>
      <c r="L9850" s="4">
        <v>0.34073544101634812</v>
      </c>
    </row>
    <row r="9851" spans="2:12" x14ac:dyDescent="0.3">
      <c r="B9851" s="3" t="s">
        <v>367</v>
      </c>
      <c r="C9851" s="4">
        <v>2024</v>
      </c>
      <c r="D9851" s="3" t="s">
        <v>1448</v>
      </c>
      <c r="E9851" s="4">
        <v>0</v>
      </c>
      <c r="F9851" s="4">
        <v>0</v>
      </c>
      <c r="G9851" s="4">
        <v>0</v>
      </c>
      <c r="H9851" s="4">
        <v>0</v>
      </c>
      <c r="I9851" s="4">
        <v>0</v>
      </c>
      <c r="J9851" s="4">
        <v>0</v>
      </c>
      <c r="K9851" s="3"/>
      <c r="L9851" s="4"/>
    </row>
    <row r="9852" spans="2:12" x14ac:dyDescent="0.3">
      <c r="B9852" s="3" t="s">
        <v>367</v>
      </c>
      <c r="C9852" s="4">
        <v>2024</v>
      </c>
      <c r="D9852" s="3" t="s">
        <v>1449</v>
      </c>
      <c r="E9852" s="4">
        <v>538805000</v>
      </c>
      <c r="F9852" s="4">
        <v>329075000</v>
      </c>
      <c r="G9852" s="4">
        <v>209730000</v>
      </c>
      <c r="H9852" s="4">
        <v>61544000</v>
      </c>
      <c r="I9852" s="4">
        <v>800000000</v>
      </c>
      <c r="J9852" s="4">
        <v>500000000</v>
      </c>
      <c r="K9852" s="3" t="s">
        <v>1460</v>
      </c>
      <c r="L9852" s="4">
        <v>0.61074971464630057</v>
      </c>
    </row>
    <row r="9853" spans="2:12" x14ac:dyDescent="0.3">
      <c r="B9853" s="3" t="s">
        <v>367</v>
      </c>
      <c r="C9853" s="4">
        <v>2024</v>
      </c>
      <c r="D9853" s="3" t="s">
        <v>1450</v>
      </c>
      <c r="E9853" s="4">
        <v>2821570000</v>
      </c>
      <c r="F9853" s="4"/>
      <c r="G9853" s="4">
        <v>2821570000</v>
      </c>
      <c r="H9853" s="4">
        <v>199637000</v>
      </c>
      <c r="I9853" s="4">
        <v>2821570000</v>
      </c>
      <c r="J9853" s="4"/>
      <c r="K9853" s="3" t="s">
        <v>1451</v>
      </c>
      <c r="L9853" s="4"/>
    </row>
    <row r="9854" spans="2:12" x14ac:dyDescent="0.3">
      <c r="B9854" s="3" t="s">
        <v>367</v>
      </c>
      <c r="C9854" s="4">
        <v>2024</v>
      </c>
      <c r="D9854" s="3" t="s">
        <v>1452</v>
      </c>
      <c r="E9854" s="4">
        <v>190284000</v>
      </c>
      <c r="F9854" s="4">
        <v>47225000</v>
      </c>
      <c r="G9854" s="4">
        <v>143059000</v>
      </c>
      <c r="H9854" s="4">
        <v>14325000</v>
      </c>
      <c r="I9854" s="4">
        <v>245000000</v>
      </c>
      <c r="J9854" s="4">
        <v>130000000</v>
      </c>
      <c r="K9854" s="3" t="s">
        <v>1460</v>
      </c>
      <c r="L9854" s="4">
        <v>0.24818166530028798</v>
      </c>
    </row>
    <row r="9855" spans="2:12" x14ac:dyDescent="0.3">
      <c r="B9855" s="3" t="s">
        <v>367</v>
      </c>
      <c r="C9855" s="4">
        <v>2024</v>
      </c>
      <c r="D9855" s="3" t="s">
        <v>1453</v>
      </c>
      <c r="E9855" s="4">
        <v>445203000</v>
      </c>
      <c r="F9855" s="4">
        <v>345543000</v>
      </c>
      <c r="G9855" s="4">
        <v>99660000</v>
      </c>
      <c r="H9855" s="4">
        <v>32238000</v>
      </c>
      <c r="I9855" s="4">
        <v>540000000</v>
      </c>
      <c r="J9855" s="4">
        <v>420000000</v>
      </c>
      <c r="K9855" s="3" t="s">
        <v>1451</v>
      </c>
      <c r="L9855" s="4">
        <v>0.77614706100363207</v>
      </c>
    </row>
    <row r="9856" spans="2:12" x14ac:dyDescent="0.3">
      <c r="B9856" s="3" t="s">
        <v>367</v>
      </c>
      <c r="C9856" s="4">
        <v>2024</v>
      </c>
      <c r="D9856" s="3" t="s">
        <v>1454</v>
      </c>
      <c r="E9856" s="4">
        <v>394561000</v>
      </c>
      <c r="F9856" s="4">
        <v>242828000</v>
      </c>
      <c r="G9856" s="4">
        <v>151733000</v>
      </c>
      <c r="H9856" s="4">
        <v>20509000</v>
      </c>
      <c r="I9856" s="4">
        <v>1300000000</v>
      </c>
      <c r="J9856" s="4">
        <v>800000000</v>
      </c>
      <c r="K9856" s="3" t="s">
        <v>1447</v>
      </c>
      <c r="L9856" s="4">
        <v>0.61543842396993109</v>
      </c>
    </row>
    <row r="9857" spans="2:12" x14ac:dyDescent="0.3">
      <c r="B9857" s="3" t="s">
        <v>367</v>
      </c>
      <c r="C9857" s="4">
        <v>2024</v>
      </c>
      <c r="D9857" s="3" t="s">
        <v>1455</v>
      </c>
      <c r="E9857" s="4">
        <v>1959293000</v>
      </c>
      <c r="F9857" s="4">
        <v>529296000</v>
      </c>
      <c r="G9857" s="4">
        <v>1429997000</v>
      </c>
      <c r="H9857" s="4">
        <v>119763000</v>
      </c>
      <c r="I9857" s="4">
        <v>7300000000</v>
      </c>
      <c r="J9857" s="4">
        <v>2000000000</v>
      </c>
      <c r="K9857" s="3" t="s">
        <v>1460</v>
      </c>
      <c r="L9857" s="4">
        <v>0.27014642526666505</v>
      </c>
    </row>
    <row r="9858" spans="2:12" x14ac:dyDescent="0.3">
      <c r="B9858" s="3" t="s">
        <v>367</v>
      </c>
      <c r="C9858" s="4">
        <v>2024</v>
      </c>
      <c r="D9858" s="3" t="s">
        <v>1456</v>
      </c>
      <c r="E9858" s="4">
        <v>3673079000</v>
      </c>
      <c r="F9858" s="4">
        <v>2249500000</v>
      </c>
      <c r="G9858" s="4">
        <v>1423579000</v>
      </c>
      <c r="H9858" s="4">
        <v>93769000</v>
      </c>
      <c r="I9858" s="4">
        <v>9500000000</v>
      </c>
      <c r="J9858" s="4">
        <v>5300000000</v>
      </c>
      <c r="K9858" s="3" t="s">
        <v>1447</v>
      </c>
      <c r="L9858" s="4">
        <v>0.61242897307681099</v>
      </c>
    </row>
    <row r="9859" spans="2:12" x14ac:dyDescent="0.3">
      <c r="B9859" s="3" t="s">
        <v>367</v>
      </c>
      <c r="C9859" s="4">
        <v>2024</v>
      </c>
      <c r="D9859" s="3" t="s">
        <v>1457</v>
      </c>
      <c r="E9859" s="4">
        <v>994749000</v>
      </c>
      <c r="F9859" s="4">
        <v>268598000</v>
      </c>
      <c r="G9859" s="4">
        <v>726151000</v>
      </c>
      <c r="H9859" s="4">
        <v>41997000</v>
      </c>
      <c r="I9859" s="4">
        <v>3700000000</v>
      </c>
      <c r="J9859" s="4">
        <v>1000000000</v>
      </c>
      <c r="K9859" s="3" t="s">
        <v>1460</v>
      </c>
      <c r="L9859" s="4">
        <v>0.27001585324539157</v>
      </c>
    </row>
    <row r="9860" spans="2:12" x14ac:dyDescent="0.3">
      <c r="B9860" s="3" t="s">
        <v>367</v>
      </c>
      <c r="C9860" s="4">
        <v>2024</v>
      </c>
      <c r="D9860" s="3" t="s">
        <v>1458</v>
      </c>
      <c r="E9860" s="4">
        <v>233301000</v>
      </c>
      <c r="F9860" s="4"/>
      <c r="G9860" s="4">
        <v>233301000</v>
      </c>
      <c r="H9860" s="4">
        <v>118232000</v>
      </c>
      <c r="I9860" s="4">
        <v>233301000</v>
      </c>
      <c r="J9860" s="4"/>
      <c r="K9860" s="3" t="s">
        <v>1451</v>
      </c>
      <c r="L9860" s="4"/>
    </row>
    <row r="9861" spans="2:12" x14ac:dyDescent="0.3">
      <c r="B9861" s="3" t="s">
        <v>370</v>
      </c>
      <c r="C9861" s="4">
        <v>2019</v>
      </c>
      <c r="D9861" s="3" t="s">
        <v>1446</v>
      </c>
      <c r="E9861" s="4">
        <v>19822798</v>
      </c>
      <c r="F9861" s="4">
        <v>4856731</v>
      </c>
      <c r="G9861" s="4">
        <v>14966067</v>
      </c>
      <c r="H9861" s="4">
        <v>1931485</v>
      </c>
      <c r="I9861" s="4">
        <v>0</v>
      </c>
      <c r="J9861" s="4">
        <v>0</v>
      </c>
      <c r="K9861" s="3" t="s">
        <v>1460</v>
      </c>
      <c r="L9861" s="4">
        <v>0.24500733952896053</v>
      </c>
    </row>
    <row r="9862" spans="2:12" x14ac:dyDescent="0.3">
      <c r="B9862" s="3" t="s">
        <v>370</v>
      </c>
      <c r="C9862" s="4">
        <v>2019</v>
      </c>
      <c r="D9862" s="3" t="s">
        <v>1448</v>
      </c>
      <c r="E9862" s="4">
        <v>0</v>
      </c>
      <c r="F9862" s="4">
        <v>0</v>
      </c>
      <c r="G9862" s="4">
        <v>0</v>
      </c>
      <c r="H9862" s="4">
        <v>0</v>
      </c>
      <c r="I9862" s="4">
        <v>0</v>
      </c>
      <c r="J9862" s="4">
        <v>0</v>
      </c>
      <c r="K9862" s="3" t="s">
        <v>1460</v>
      </c>
      <c r="L9862" s="4"/>
    </row>
    <row r="9863" spans="2:12" x14ac:dyDescent="0.3">
      <c r="B9863" s="3" t="s">
        <v>370</v>
      </c>
      <c r="C9863" s="4">
        <v>2019</v>
      </c>
      <c r="D9863" s="3" t="s">
        <v>1449</v>
      </c>
      <c r="E9863" s="4">
        <v>6393307</v>
      </c>
      <c r="F9863" s="4">
        <v>3309286</v>
      </c>
      <c r="G9863" s="4">
        <v>3084021</v>
      </c>
      <c r="H9863" s="4">
        <v>865101</v>
      </c>
      <c r="I9863" s="4">
        <v>0</v>
      </c>
      <c r="J9863" s="4">
        <v>0</v>
      </c>
      <c r="K9863" s="3" t="s">
        <v>1460</v>
      </c>
      <c r="L9863" s="4">
        <v>0.51761725191673102</v>
      </c>
    </row>
    <row r="9864" spans="2:12" x14ac:dyDescent="0.3">
      <c r="B9864" s="3" t="s">
        <v>370</v>
      </c>
      <c r="C9864" s="4">
        <v>2019</v>
      </c>
      <c r="D9864" s="3" t="s">
        <v>1450</v>
      </c>
      <c r="E9864" s="4">
        <v>1069762</v>
      </c>
      <c r="F9864" s="4"/>
      <c r="G9864" s="4">
        <v>1069762</v>
      </c>
      <c r="H9864" s="4">
        <v>0</v>
      </c>
      <c r="I9864" s="4">
        <v>1069762</v>
      </c>
      <c r="J9864" s="4"/>
      <c r="K9864" s="3" t="s">
        <v>1451</v>
      </c>
      <c r="L9864" s="4"/>
    </row>
    <row r="9865" spans="2:12" x14ac:dyDescent="0.3">
      <c r="B9865" s="3" t="s">
        <v>370</v>
      </c>
      <c r="C9865" s="4">
        <v>2019</v>
      </c>
      <c r="D9865" s="3" t="s">
        <v>1452</v>
      </c>
      <c r="E9865" s="4">
        <v>53733281</v>
      </c>
      <c r="F9865" s="4">
        <v>28755102</v>
      </c>
      <c r="G9865" s="4">
        <v>24978179</v>
      </c>
      <c r="H9865" s="4">
        <v>1489177</v>
      </c>
      <c r="I9865" s="4">
        <v>0</v>
      </c>
      <c r="J9865" s="4">
        <v>0</v>
      </c>
      <c r="K9865" s="3" t="s">
        <v>1460</v>
      </c>
      <c r="L9865" s="4">
        <v>0.53514509936588461</v>
      </c>
    </row>
    <row r="9866" spans="2:12" x14ac:dyDescent="0.3">
      <c r="B9866" s="3" t="s">
        <v>370</v>
      </c>
      <c r="C9866" s="4">
        <v>2019</v>
      </c>
      <c r="D9866" s="3" t="s">
        <v>1453</v>
      </c>
      <c r="E9866" s="4">
        <v>0</v>
      </c>
      <c r="F9866" s="4">
        <v>0</v>
      </c>
      <c r="G9866" s="4">
        <v>0</v>
      </c>
      <c r="H9866" s="4">
        <v>0</v>
      </c>
      <c r="I9866" s="4">
        <v>0</v>
      </c>
      <c r="J9866" s="4">
        <v>0</v>
      </c>
      <c r="K9866" s="3" t="s">
        <v>1451</v>
      </c>
      <c r="L9866" s="4"/>
    </row>
    <row r="9867" spans="2:12" x14ac:dyDescent="0.3">
      <c r="B9867" s="3" t="s">
        <v>370</v>
      </c>
      <c r="C9867" s="4">
        <v>2019</v>
      </c>
      <c r="D9867" s="3" t="s">
        <v>1454</v>
      </c>
      <c r="E9867" s="4">
        <v>0</v>
      </c>
      <c r="F9867" s="4">
        <v>0</v>
      </c>
      <c r="G9867" s="4">
        <v>0</v>
      </c>
      <c r="H9867" s="4">
        <v>0</v>
      </c>
      <c r="I9867" s="4">
        <v>0</v>
      </c>
      <c r="J9867" s="4">
        <v>0</v>
      </c>
      <c r="K9867" s="3" t="s">
        <v>1460</v>
      </c>
      <c r="L9867" s="4"/>
    </row>
    <row r="9868" spans="2:12" x14ac:dyDescent="0.3">
      <c r="B9868" s="3" t="s">
        <v>370</v>
      </c>
      <c r="C9868" s="4">
        <v>2019</v>
      </c>
      <c r="D9868" s="3" t="s">
        <v>1455</v>
      </c>
      <c r="E9868" s="4">
        <v>9370271</v>
      </c>
      <c r="F9868" s="4">
        <v>4551032</v>
      </c>
      <c r="G9868" s="4">
        <v>4819239</v>
      </c>
      <c r="H9868" s="4">
        <v>0</v>
      </c>
      <c r="I9868" s="4">
        <v>0</v>
      </c>
      <c r="J9868" s="4">
        <v>0</v>
      </c>
      <c r="K9868" s="3" t="s">
        <v>1460</v>
      </c>
      <c r="L9868" s="4">
        <v>0.48568840751777614</v>
      </c>
    </row>
    <row r="9869" spans="2:12" x14ac:dyDescent="0.3">
      <c r="B9869" s="3" t="s">
        <v>370</v>
      </c>
      <c r="C9869" s="4">
        <v>2019</v>
      </c>
      <c r="D9869" s="3" t="s">
        <v>1456</v>
      </c>
      <c r="E9869" s="4">
        <v>0</v>
      </c>
      <c r="F9869" s="4">
        <v>0</v>
      </c>
      <c r="G9869" s="4">
        <v>0</v>
      </c>
      <c r="H9869" s="4">
        <v>0</v>
      </c>
      <c r="I9869" s="4">
        <v>0</v>
      </c>
      <c r="J9869" s="4">
        <v>0</v>
      </c>
      <c r="K9869" s="3" t="s">
        <v>1460</v>
      </c>
      <c r="L9869" s="4"/>
    </row>
    <row r="9870" spans="2:12" x14ac:dyDescent="0.3">
      <c r="B9870" s="3" t="s">
        <v>370</v>
      </c>
      <c r="C9870" s="4">
        <v>2019</v>
      </c>
      <c r="D9870" s="3" t="s">
        <v>1457</v>
      </c>
      <c r="E9870" s="4">
        <v>12527648</v>
      </c>
      <c r="F9870" s="4">
        <v>4880673</v>
      </c>
      <c r="G9870" s="4">
        <v>7646975</v>
      </c>
      <c r="H9870" s="4">
        <v>0</v>
      </c>
      <c r="I9870" s="4">
        <v>0</v>
      </c>
      <c r="J9870" s="4">
        <v>0</v>
      </c>
      <c r="K9870" s="3" t="s">
        <v>1460</v>
      </c>
      <c r="L9870" s="4">
        <v>0.3895921245552238</v>
      </c>
    </row>
    <row r="9871" spans="2:12" x14ac:dyDescent="0.3">
      <c r="B9871" s="3" t="s">
        <v>370</v>
      </c>
      <c r="C9871" s="4">
        <v>2019</v>
      </c>
      <c r="D9871" s="3" t="s">
        <v>1458</v>
      </c>
      <c r="E9871" s="4">
        <v>29998</v>
      </c>
      <c r="F9871" s="4"/>
      <c r="G9871" s="4">
        <v>29998</v>
      </c>
      <c r="H9871" s="4">
        <v>78746</v>
      </c>
      <c r="I9871" s="4">
        <v>29998</v>
      </c>
      <c r="J9871" s="4"/>
      <c r="K9871" s="3" t="s">
        <v>1451</v>
      </c>
      <c r="L9871" s="4"/>
    </row>
    <row r="9872" spans="2:12" x14ac:dyDescent="0.3">
      <c r="B9872" s="3" t="s">
        <v>370</v>
      </c>
      <c r="C9872" s="4">
        <v>2020</v>
      </c>
      <c r="D9872" s="3" t="s">
        <v>1446</v>
      </c>
      <c r="E9872" s="4">
        <v>20101467</v>
      </c>
      <c r="F9872" s="4">
        <v>5442449</v>
      </c>
      <c r="G9872" s="4">
        <v>14659018</v>
      </c>
      <c r="H9872" s="4">
        <v>415992</v>
      </c>
      <c r="I9872" s="4">
        <v>0</v>
      </c>
      <c r="J9872" s="4">
        <v>0</v>
      </c>
      <c r="K9872" s="3" t="s">
        <v>1447</v>
      </c>
      <c r="L9872" s="4">
        <v>0.27074884634041885</v>
      </c>
    </row>
    <row r="9873" spans="2:12" x14ac:dyDescent="0.3">
      <c r="B9873" s="3" t="s">
        <v>370</v>
      </c>
      <c r="C9873" s="4">
        <v>2020</v>
      </c>
      <c r="D9873" s="3" t="s">
        <v>1448</v>
      </c>
      <c r="E9873" s="4">
        <v>2568184</v>
      </c>
      <c r="F9873" s="4">
        <v>1424820</v>
      </c>
      <c r="G9873" s="4">
        <v>1143364</v>
      </c>
      <c r="H9873" s="4">
        <v>0</v>
      </c>
      <c r="I9873" s="4">
        <v>0</v>
      </c>
      <c r="J9873" s="4">
        <v>0</v>
      </c>
      <c r="K9873" s="3" t="s">
        <v>1460</v>
      </c>
      <c r="L9873" s="4">
        <v>0.55479669680988586</v>
      </c>
    </row>
    <row r="9874" spans="2:12" x14ac:dyDescent="0.3">
      <c r="B9874" s="3" t="s">
        <v>370</v>
      </c>
      <c r="C9874" s="4">
        <v>2020</v>
      </c>
      <c r="D9874" s="3" t="s">
        <v>1449</v>
      </c>
      <c r="E9874" s="4">
        <v>7028725</v>
      </c>
      <c r="F9874" s="4">
        <v>3511050</v>
      </c>
      <c r="G9874" s="4">
        <v>3517675</v>
      </c>
      <c r="H9874" s="4">
        <v>775244</v>
      </c>
      <c r="I9874" s="4">
        <v>0</v>
      </c>
      <c r="J9874" s="4">
        <v>0</v>
      </c>
      <c r="K9874" s="3" t="s">
        <v>1460</v>
      </c>
      <c r="L9874" s="4">
        <v>0.49952871964687762</v>
      </c>
    </row>
    <row r="9875" spans="2:12" x14ac:dyDescent="0.3">
      <c r="B9875" s="3" t="s">
        <v>370</v>
      </c>
      <c r="C9875" s="4">
        <v>2020</v>
      </c>
      <c r="D9875" s="3" t="s">
        <v>1450</v>
      </c>
      <c r="E9875" s="4">
        <v>1044730</v>
      </c>
      <c r="F9875" s="4"/>
      <c r="G9875" s="4">
        <v>1044730</v>
      </c>
      <c r="H9875" s="4">
        <v>0</v>
      </c>
      <c r="I9875" s="4">
        <v>1044730</v>
      </c>
      <c r="J9875" s="4"/>
      <c r="K9875" s="3" t="s">
        <v>1451</v>
      </c>
      <c r="L9875" s="4"/>
    </row>
    <row r="9876" spans="2:12" x14ac:dyDescent="0.3">
      <c r="B9876" s="3" t="s">
        <v>370</v>
      </c>
      <c r="C9876" s="4">
        <v>2020</v>
      </c>
      <c r="D9876" s="3" t="s">
        <v>1452</v>
      </c>
      <c r="E9876" s="4">
        <v>1496990</v>
      </c>
      <c r="F9876" s="4">
        <v>567059</v>
      </c>
      <c r="G9876" s="4">
        <v>929931</v>
      </c>
      <c r="H9876" s="4">
        <v>0</v>
      </c>
      <c r="I9876" s="4">
        <v>0</v>
      </c>
      <c r="J9876" s="4">
        <v>0</v>
      </c>
      <c r="K9876" s="3" t="s">
        <v>1460</v>
      </c>
      <c r="L9876" s="4">
        <v>0.37879945757820693</v>
      </c>
    </row>
    <row r="9877" spans="2:12" x14ac:dyDescent="0.3">
      <c r="B9877" s="3" t="s">
        <v>370</v>
      </c>
      <c r="C9877" s="4">
        <v>2020</v>
      </c>
      <c r="D9877" s="3" t="s">
        <v>1453</v>
      </c>
      <c r="E9877" s="4">
        <v>0</v>
      </c>
      <c r="F9877" s="4">
        <v>0</v>
      </c>
      <c r="G9877" s="4">
        <v>0</v>
      </c>
      <c r="H9877" s="4">
        <v>0</v>
      </c>
      <c r="I9877" s="4">
        <v>0</v>
      </c>
      <c r="J9877" s="4">
        <v>0</v>
      </c>
      <c r="K9877" s="3" t="s">
        <v>1451</v>
      </c>
      <c r="L9877" s="4"/>
    </row>
    <row r="9878" spans="2:12" x14ac:dyDescent="0.3">
      <c r="B9878" s="3" t="s">
        <v>370</v>
      </c>
      <c r="C9878" s="4">
        <v>2020</v>
      </c>
      <c r="D9878" s="3" t="s">
        <v>1454</v>
      </c>
      <c r="E9878" s="4">
        <v>9944817</v>
      </c>
      <c r="F9878" s="4">
        <v>5128017</v>
      </c>
      <c r="G9878" s="4">
        <v>4816800</v>
      </c>
      <c r="H9878" s="4">
        <v>383623</v>
      </c>
      <c r="I9878" s="4">
        <v>0</v>
      </c>
      <c r="J9878" s="4">
        <v>0</v>
      </c>
      <c r="K9878" s="3" t="s">
        <v>1447</v>
      </c>
      <c r="L9878" s="4">
        <v>0.5156471959212523</v>
      </c>
    </row>
    <row r="9879" spans="2:12" x14ac:dyDescent="0.3">
      <c r="B9879" s="3" t="s">
        <v>370</v>
      </c>
      <c r="C9879" s="4">
        <v>2020</v>
      </c>
      <c r="D9879" s="3" t="s">
        <v>1455</v>
      </c>
      <c r="E9879" s="4">
        <v>9501699</v>
      </c>
      <c r="F9879" s="4">
        <v>4759909</v>
      </c>
      <c r="G9879" s="4">
        <v>4741790</v>
      </c>
      <c r="H9879" s="4">
        <v>131431</v>
      </c>
      <c r="I9879" s="4">
        <v>0</v>
      </c>
      <c r="J9879" s="4">
        <v>0</v>
      </c>
      <c r="K9879" s="3" t="s">
        <v>1460</v>
      </c>
      <c r="L9879" s="4">
        <v>0.50095346105996408</v>
      </c>
    </row>
    <row r="9880" spans="2:12" x14ac:dyDescent="0.3">
      <c r="B9880" s="3" t="s">
        <v>370</v>
      </c>
      <c r="C9880" s="4">
        <v>2020</v>
      </c>
      <c r="D9880" s="3" t="s">
        <v>1456</v>
      </c>
      <c r="E9880" s="4">
        <v>42377697</v>
      </c>
      <c r="F9880" s="4">
        <v>23173088</v>
      </c>
      <c r="G9880" s="4">
        <v>19204609</v>
      </c>
      <c r="H9880" s="4">
        <v>2456764</v>
      </c>
      <c r="I9880" s="4">
        <v>0</v>
      </c>
      <c r="J9880" s="4">
        <v>0</v>
      </c>
      <c r="K9880" s="3" t="s">
        <v>1460</v>
      </c>
      <c r="L9880" s="4">
        <v>0.54682273083409894</v>
      </c>
    </row>
    <row r="9881" spans="2:12" x14ac:dyDescent="0.3">
      <c r="B9881" s="3" t="s">
        <v>370</v>
      </c>
      <c r="C9881" s="4">
        <v>2020</v>
      </c>
      <c r="D9881" s="3" t="s">
        <v>1457</v>
      </c>
      <c r="E9881" s="4">
        <v>12595311</v>
      </c>
      <c r="F9881" s="4">
        <v>5149311</v>
      </c>
      <c r="G9881" s="4">
        <v>7446000</v>
      </c>
      <c r="H9881" s="4">
        <v>91405</v>
      </c>
      <c r="I9881" s="4">
        <v>0</v>
      </c>
      <c r="J9881" s="4">
        <v>0</v>
      </c>
      <c r="K9881" s="3" t="s">
        <v>1460</v>
      </c>
      <c r="L9881" s="4">
        <v>0.40882761846849197</v>
      </c>
    </row>
    <row r="9882" spans="2:12" x14ac:dyDescent="0.3">
      <c r="B9882" s="3" t="s">
        <v>370</v>
      </c>
      <c r="C9882" s="4">
        <v>2020</v>
      </c>
      <c r="D9882" s="3" t="s">
        <v>1458</v>
      </c>
      <c r="E9882" s="4">
        <v>348150</v>
      </c>
      <c r="F9882" s="4"/>
      <c r="G9882" s="4">
        <v>348150</v>
      </c>
      <c r="H9882" s="4">
        <v>0</v>
      </c>
      <c r="I9882" s="4">
        <v>348150</v>
      </c>
      <c r="J9882" s="4"/>
      <c r="K9882" s="3" t="s">
        <v>1451</v>
      </c>
      <c r="L9882" s="4"/>
    </row>
    <row r="9883" spans="2:12" x14ac:dyDescent="0.3">
      <c r="B9883" s="3" t="s">
        <v>370</v>
      </c>
      <c r="C9883" s="4">
        <v>2021</v>
      </c>
      <c r="D9883" s="3" t="s">
        <v>1446</v>
      </c>
      <c r="E9883" s="4">
        <v>20418591</v>
      </c>
      <c r="F9883" s="4">
        <v>6032809</v>
      </c>
      <c r="G9883" s="4">
        <v>14385782</v>
      </c>
      <c r="H9883" s="4">
        <v>174361</v>
      </c>
      <c r="I9883" s="4">
        <v>0</v>
      </c>
      <c r="J9883" s="4">
        <v>0</v>
      </c>
      <c r="K9883" s="3" t="s">
        <v>1447</v>
      </c>
      <c r="L9883" s="4">
        <v>0.29545667475292492</v>
      </c>
    </row>
    <row r="9884" spans="2:12" x14ac:dyDescent="0.3">
      <c r="B9884" s="3" t="s">
        <v>370</v>
      </c>
      <c r="C9884" s="4">
        <v>2021</v>
      </c>
      <c r="D9884" s="3" t="s">
        <v>1448</v>
      </c>
      <c r="E9884" s="4">
        <v>2568184</v>
      </c>
      <c r="F9884" s="4">
        <v>1478741</v>
      </c>
      <c r="G9884" s="4">
        <v>1089443</v>
      </c>
      <c r="H9884" s="4">
        <v>0</v>
      </c>
      <c r="I9884" s="4">
        <v>0</v>
      </c>
      <c r="J9884" s="4">
        <v>0</v>
      </c>
      <c r="K9884" s="3" t="s">
        <v>1447</v>
      </c>
      <c r="L9884" s="4">
        <v>0.57579246658339123</v>
      </c>
    </row>
    <row r="9885" spans="2:12" x14ac:dyDescent="0.3">
      <c r="B9885" s="3" t="s">
        <v>370</v>
      </c>
      <c r="C9885" s="4">
        <v>2021</v>
      </c>
      <c r="D9885" s="3" t="s">
        <v>1449</v>
      </c>
      <c r="E9885" s="4">
        <v>7611091</v>
      </c>
      <c r="F9885" s="4">
        <v>3699951</v>
      </c>
      <c r="G9885" s="4">
        <v>3911140</v>
      </c>
      <c r="H9885" s="4">
        <v>540726</v>
      </c>
      <c r="I9885" s="4">
        <v>0</v>
      </c>
      <c r="J9885" s="4">
        <v>0</v>
      </c>
      <c r="K9885" s="3" t="s">
        <v>1460</v>
      </c>
      <c r="L9885" s="4">
        <v>0.48612623341384303</v>
      </c>
    </row>
    <row r="9886" spans="2:12" x14ac:dyDescent="0.3">
      <c r="B9886" s="3" t="s">
        <v>370</v>
      </c>
      <c r="C9886" s="4">
        <v>2021</v>
      </c>
      <c r="D9886" s="3" t="s">
        <v>1450</v>
      </c>
      <c r="E9886" s="4">
        <v>1044730</v>
      </c>
      <c r="F9886" s="4"/>
      <c r="G9886" s="4">
        <v>1044730</v>
      </c>
      <c r="H9886" s="4">
        <v>0</v>
      </c>
      <c r="I9886" s="4">
        <v>1044730</v>
      </c>
      <c r="J9886" s="4"/>
      <c r="K9886" s="3" t="s">
        <v>1451</v>
      </c>
      <c r="L9886" s="4"/>
    </row>
    <row r="9887" spans="2:12" x14ac:dyDescent="0.3">
      <c r="B9887" s="3" t="s">
        <v>370</v>
      </c>
      <c r="C9887" s="4">
        <v>2021</v>
      </c>
      <c r="D9887" s="3" t="s">
        <v>1452</v>
      </c>
      <c r="E9887" s="4">
        <v>1550190</v>
      </c>
      <c r="F9887" s="4">
        <v>614667</v>
      </c>
      <c r="G9887" s="4">
        <v>935523</v>
      </c>
      <c r="H9887" s="4">
        <v>53200</v>
      </c>
      <c r="I9887" s="4">
        <v>0</v>
      </c>
      <c r="J9887" s="4">
        <v>0</v>
      </c>
      <c r="K9887" s="3" t="s">
        <v>1447</v>
      </c>
      <c r="L9887" s="4">
        <v>0.39651075029512511</v>
      </c>
    </row>
    <row r="9888" spans="2:12" x14ac:dyDescent="0.3">
      <c r="B9888" s="3" t="s">
        <v>370</v>
      </c>
      <c r="C9888" s="4">
        <v>2021</v>
      </c>
      <c r="D9888" s="3" t="s">
        <v>1453</v>
      </c>
      <c r="E9888" s="4">
        <v>0</v>
      </c>
      <c r="F9888" s="4">
        <v>0</v>
      </c>
      <c r="G9888" s="4">
        <v>0</v>
      </c>
      <c r="H9888" s="4">
        <v>0</v>
      </c>
      <c r="I9888" s="4">
        <v>0</v>
      </c>
      <c r="J9888" s="4">
        <v>0</v>
      </c>
      <c r="K9888" s="3" t="s">
        <v>1451</v>
      </c>
      <c r="L9888" s="4"/>
    </row>
    <row r="9889" spans="2:12" x14ac:dyDescent="0.3">
      <c r="B9889" s="3" t="s">
        <v>370</v>
      </c>
      <c r="C9889" s="4">
        <v>2021</v>
      </c>
      <c r="D9889" s="3" t="s">
        <v>1454</v>
      </c>
      <c r="E9889" s="4">
        <v>11043920</v>
      </c>
      <c r="F9889" s="4">
        <v>5742783</v>
      </c>
      <c r="G9889" s="4">
        <v>5301137</v>
      </c>
      <c r="H9889" s="4">
        <v>446709</v>
      </c>
      <c r="I9889" s="4">
        <v>0</v>
      </c>
      <c r="J9889" s="4">
        <v>0</v>
      </c>
      <c r="K9889" s="3" t="s">
        <v>1447</v>
      </c>
      <c r="L9889" s="4">
        <v>0.51999498366522034</v>
      </c>
    </row>
    <row r="9890" spans="2:12" x14ac:dyDescent="0.3">
      <c r="B9890" s="3" t="s">
        <v>370</v>
      </c>
      <c r="C9890" s="4">
        <v>2021</v>
      </c>
      <c r="D9890" s="3" t="s">
        <v>1455</v>
      </c>
      <c r="E9890" s="4">
        <v>9508416</v>
      </c>
      <c r="F9890" s="4">
        <v>4982600</v>
      </c>
      <c r="G9890" s="4">
        <v>4525816</v>
      </c>
      <c r="H9890" s="4">
        <v>6717</v>
      </c>
      <c r="I9890" s="4">
        <v>0</v>
      </c>
      <c r="J9890" s="4">
        <v>0</v>
      </c>
      <c r="K9890" s="3" t="s">
        <v>1447</v>
      </c>
      <c r="L9890" s="4">
        <v>0.52401998398050742</v>
      </c>
    </row>
    <row r="9891" spans="2:12" x14ac:dyDescent="0.3">
      <c r="B9891" s="3" t="s">
        <v>370</v>
      </c>
      <c r="C9891" s="4">
        <v>2021</v>
      </c>
      <c r="D9891" s="3" t="s">
        <v>1456</v>
      </c>
      <c r="E9891" s="4">
        <v>43163027</v>
      </c>
      <c r="F9891" s="4">
        <v>24266205</v>
      </c>
      <c r="G9891" s="4">
        <v>18896822</v>
      </c>
      <c r="H9891" s="4">
        <v>1304945</v>
      </c>
      <c r="I9891" s="4">
        <v>0</v>
      </c>
      <c r="J9891" s="4">
        <v>0</v>
      </c>
      <c r="K9891" s="3" t="s">
        <v>1447</v>
      </c>
      <c r="L9891" s="4">
        <v>0.56219886988000167</v>
      </c>
    </row>
    <row r="9892" spans="2:12" x14ac:dyDescent="0.3">
      <c r="B9892" s="3" t="s">
        <v>370</v>
      </c>
      <c r="C9892" s="4">
        <v>2021</v>
      </c>
      <c r="D9892" s="3" t="s">
        <v>1457</v>
      </c>
      <c r="E9892" s="4">
        <v>12595311</v>
      </c>
      <c r="F9892" s="4">
        <v>5425163</v>
      </c>
      <c r="G9892" s="4">
        <v>7170148</v>
      </c>
      <c r="H9892" s="4">
        <v>0</v>
      </c>
      <c r="I9892" s="4">
        <v>0</v>
      </c>
      <c r="J9892" s="4">
        <v>0</v>
      </c>
      <c r="K9892" s="3" t="s">
        <v>1447</v>
      </c>
      <c r="L9892" s="4">
        <v>0.43072878470408549</v>
      </c>
    </row>
    <row r="9893" spans="2:12" x14ac:dyDescent="0.3">
      <c r="B9893" s="3" t="s">
        <v>370</v>
      </c>
      <c r="C9893" s="4">
        <v>2021</v>
      </c>
      <c r="D9893" s="3" t="s">
        <v>1458</v>
      </c>
      <c r="E9893" s="4">
        <v>2081473</v>
      </c>
      <c r="F9893" s="4"/>
      <c r="G9893" s="4">
        <v>2081473</v>
      </c>
      <c r="H9893" s="4">
        <v>2050505</v>
      </c>
      <c r="I9893" s="4">
        <v>2081473</v>
      </c>
      <c r="J9893" s="4"/>
      <c r="K9893" s="3" t="s">
        <v>1451</v>
      </c>
      <c r="L9893" s="4"/>
    </row>
    <row r="9894" spans="2:12" x14ac:dyDescent="0.3">
      <c r="B9894" s="3" t="s">
        <v>370</v>
      </c>
      <c r="C9894" s="4">
        <v>2022</v>
      </c>
      <c r="D9894" s="3" t="s">
        <v>1446</v>
      </c>
      <c r="E9894" s="4">
        <v>23606942</v>
      </c>
      <c r="F9894" s="4">
        <v>6611203</v>
      </c>
      <c r="G9894" s="4">
        <v>16995739</v>
      </c>
      <c r="H9894" s="4">
        <v>2339698</v>
      </c>
      <c r="I9894" s="4">
        <v>0</v>
      </c>
      <c r="J9894" s="4">
        <v>0</v>
      </c>
      <c r="K9894" s="3" t="s">
        <v>1447</v>
      </c>
      <c r="L9894" s="4">
        <v>0.28005334193645243</v>
      </c>
    </row>
    <row r="9895" spans="2:12" x14ac:dyDescent="0.3">
      <c r="B9895" s="3" t="s">
        <v>370</v>
      </c>
      <c r="C9895" s="4">
        <v>2022</v>
      </c>
      <c r="D9895" s="3" t="s">
        <v>1448</v>
      </c>
      <c r="E9895" s="4">
        <v>2884637</v>
      </c>
      <c r="F9895" s="4">
        <v>1537905</v>
      </c>
      <c r="G9895" s="4">
        <v>1346732</v>
      </c>
      <c r="H9895" s="4">
        <v>79041</v>
      </c>
      <c r="I9895" s="4">
        <v>0</v>
      </c>
      <c r="J9895" s="4">
        <v>0</v>
      </c>
      <c r="K9895" s="3" t="s">
        <v>1459</v>
      </c>
      <c r="L9895" s="4">
        <v>0.53313640503120496</v>
      </c>
    </row>
    <row r="9896" spans="2:12" x14ac:dyDescent="0.3">
      <c r="B9896" s="3" t="s">
        <v>370</v>
      </c>
      <c r="C9896" s="4">
        <v>2022</v>
      </c>
      <c r="D9896" s="3" t="s">
        <v>1449</v>
      </c>
      <c r="E9896" s="4">
        <v>8058145</v>
      </c>
      <c r="F9896" s="4">
        <v>4005834</v>
      </c>
      <c r="G9896" s="4">
        <v>4052311</v>
      </c>
      <c r="H9896" s="4">
        <v>552789</v>
      </c>
      <c r="I9896" s="4">
        <v>0</v>
      </c>
      <c r="J9896" s="4">
        <v>0</v>
      </c>
      <c r="K9896" s="3" t="s">
        <v>1447</v>
      </c>
      <c r="L9896" s="4">
        <v>0.4971161476990052</v>
      </c>
    </row>
    <row r="9897" spans="2:12" x14ac:dyDescent="0.3">
      <c r="B9897" s="3" t="s">
        <v>370</v>
      </c>
      <c r="C9897" s="4">
        <v>2022</v>
      </c>
      <c r="D9897" s="3" t="s">
        <v>1450</v>
      </c>
      <c r="E9897" s="4">
        <v>1260681</v>
      </c>
      <c r="F9897" s="4"/>
      <c r="G9897" s="4">
        <v>1260681</v>
      </c>
      <c r="H9897" s="4">
        <v>275079</v>
      </c>
      <c r="I9897" s="4">
        <v>1260681</v>
      </c>
      <c r="J9897" s="4"/>
      <c r="K9897" s="3" t="s">
        <v>1451</v>
      </c>
      <c r="L9897" s="4"/>
    </row>
    <row r="9898" spans="2:12" x14ac:dyDescent="0.3">
      <c r="B9898" s="3" t="s">
        <v>370</v>
      </c>
      <c r="C9898" s="4">
        <v>2022</v>
      </c>
      <c r="D9898" s="3" t="s">
        <v>1452</v>
      </c>
      <c r="E9898" s="4">
        <v>1756264</v>
      </c>
      <c r="F9898" s="4">
        <v>665202</v>
      </c>
      <c r="G9898" s="4">
        <v>1091062</v>
      </c>
      <c r="H9898" s="4">
        <v>239429</v>
      </c>
      <c r="I9898" s="4">
        <v>0</v>
      </c>
      <c r="J9898" s="4">
        <v>0</v>
      </c>
      <c r="K9898" s="3" t="s">
        <v>1459</v>
      </c>
      <c r="L9898" s="4">
        <v>0.37875968533204574</v>
      </c>
    </row>
    <row r="9899" spans="2:12" x14ac:dyDescent="0.3">
      <c r="B9899" s="3" t="s">
        <v>370</v>
      </c>
      <c r="C9899" s="4">
        <v>2022</v>
      </c>
      <c r="D9899" s="3" t="s">
        <v>1453</v>
      </c>
      <c r="E9899" s="4">
        <v>0</v>
      </c>
      <c r="F9899" s="4">
        <v>0</v>
      </c>
      <c r="G9899" s="4">
        <v>0</v>
      </c>
      <c r="H9899" s="4">
        <v>0</v>
      </c>
      <c r="I9899" s="4">
        <v>0</v>
      </c>
      <c r="J9899" s="4">
        <v>0</v>
      </c>
      <c r="K9899" s="3" t="s">
        <v>1451</v>
      </c>
      <c r="L9899" s="4"/>
    </row>
    <row r="9900" spans="2:12" x14ac:dyDescent="0.3">
      <c r="B9900" s="3" t="s">
        <v>370</v>
      </c>
      <c r="C9900" s="4">
        <v>2022</v>
      </c>
      <c r="D9900" s="3" t="s">
        <v>1454</v>
      </c>
      <c r="E9900" s="4">
        <v>11389886</v>
      </c>
      <c r="F9900" s="4">
        <v>6595646</v>
      </c>
      <c r="G9900" s="4">
        <v>4794240</v>
      </c>
      <c r="H9900" s="4">
        <v>326267</v>
      </c>
      <c r="I9900" s="4">
        <v>0</v>
      </c>
      <c r="J9900" s="4">
        <v>0</v>
      </c>
      <c r="K9900" s="3" t="s">
        <v>1459</v>
      </c>
      <c r="L9900" s="4">
        <v>0.5790791935933336</v>
      </c>
    </row>
    <row r="9901" spans="2:12" x14ac:dyDescent="0.3">
      <c r="B9901" s="3" t="s">
        <v>370</v>
      </c>
      <c r="C9901" s="4">
        <v>2022</v>
      </c>
      <c r="D9901" s="3" t="s">
        <v>1455</v>
      </c>
      <c r="E9901" s="4">
        <v>9596859</v>
      </c>
      <c r="F9901" s="4">
        <v>5200988</v>
      </c>
      <c r="G9901" s="4">
        <v>4395871</v>
      </c>
      <c r="H9901" s="4">
        <v>86625</v>
      </c>
      <c r="I9901" s="4">
        <v>0</v>
      </c>
      <c r="J9901" s="4">
        <v>0</v>
      </c>
      <c r="K9901" s="3" t="s">
        <v>1459</v>
      </c>
      <c r="L9901" s="4">
        <v>0.54194690158519576</v>
      </c>
    </row>
    <row r="9902" spans="2:12" x14ac:dyDescent="0.3">
      <c r="B9902" s="3" t="s">
        <v>370</v>
      </c>
      <c r="C9902" s="4">
        <v>2022</v>
      </c>
      <c r="D9902" s="3" t="s">
        <v>1456</v>
      </c>
      <c r="E9902" s="4">
        <v>43544889</v>
      </c>
      <c r="F9902" s="4">
        <v>24841633</v>
      </c>
      <c r="G9902" s="4">
        <v>18703256</v>
      </c>
      <c r="H9902" s="4">
        <v>276603</v>
      </c>
      <c r="I9902" s="4">
        <v>0</v>
      </c>
      <c r="J9902" s="4">
        <v>0</v>
      </c>
      <c r="K9902" s="3" t="s">
        <v>1447</v>
      </c>
      <c r="L9902" s="4">
        <v>0.57048332354228759</v>
      </c>
    </row>
    <row r="9903" spans="2:12" x14ac:dyDescent="0.3">
      <c r="B9903" s="3" t="s">
        <v>370</v>
      </c>
      <c r="C9903" s="4">
        <v>2022</v>
      </c>
      <c r="D9903" s="3" t="s">
        <v>1457</v>
      </c>
      <c r="E9903" s="4">
        <v>14177245</v>
      </c>
      <c r="F9903" s="4">
        <v>5716642</v>
      </c>
      <c r="G9903" s="4">
        <v>8460603</v>
      </c>
      <c r="H9903" s="4">
        <v>981872</v>
      </c>
      <c r="I9903" s="4">
        <v>0</v>
      </c>
      <c r="J9903" s="4">
        <v>0</v>
      </c>
      <c r="K9903" s="3" t="s">
        <v>1459</v>
      </c>
      <c r="L9903" s="4">
        <v>0.40322657892982733</v>
      </c>
    </row>
    <row r="9904" spans="2:12" x14ac:dyDescent="0.3">
      <c r="B9904" s="3" t="s">
        <v>370</v>
      </c>
      <c r="C9904" s="4">
        <v>2022</v>
      </c>
      <c r="D9904" s="3" t="s">
        <v>1458</v>
      </c>
      <c r="E9904" s="4">
        <v>1717029</v>
      </c>
      <c r="F9904" s="4"/>
      <c r="G9904" s="4">
        <v>1717029</v>
      </c>
      <c r="H9904" s="4">
        <v>1420636</v>
      </c>
      <c r="I9904" s="4">
        <v>1717029</v>
      </c>
      <c r="J9904" s="4"/>
      <c r="K9904" s="3" t="s">
        <v>1451</v>
      </c>
      <c r="L9904" s="4"/>
    </row>
    <row r="9905" spans="2:12" x14ac:dyDescent="0.3">
      <c r="B9905" s="3" t="s">
        <v>370</v>
      </c>
      <c r="C9905" s="4">
        <v>2023</v>
      </c>
      <c r="D9905" s="3" t="s">
        <v>1446</v>
      </c>
      <c r="E9905" s="4">
        <v>29241270</v>
      </c>
      <c r="F9905" s="4">
        <v>7249052</v>
      </c>
      <c r="G9905" s="4">
        <v>21992218</v>
      </c>
      <c r="H9905" s="4">
        <v>149975</v>
      </c>
      <c r="I9905" s="4">
        <v>0</v>
      </c>
      <c r="J9905" s="4">
        <v>0</v>
      </c>
      <c r="K9905" s="3" t="s">
        <v>1447</v>
      </c>
      <c r="L9905" s="4">
        <v>0.24790482766309396</v>
      </c>
    </row>
    <row r="9906" spans="2:12" x14ac:dyDescent="0.3">
      <c r="B9906" s="3" t="s">
        <v>370</v>
      </c>
      <c r="C9906" s="4">
        <v>2023</v>
      </c>
      <c r="D9906" s="3" t="s">
        <v>1448</v>
      </c>
      <c r="E9906" s="4">
        <v>2884638</v>
      </c>
      <c r="F9906" s="4">
        <v>1597562</v>
      </c>
      <c r="G9906" s="4">
        <v>1287076</v>
      </c>
      <c r="H9906" s="4">
        <v>0</v>
      </c>
      <c r="I9906" s="4">
        <v>0</v>
      </c>
      <c r="J9906" s="4">
        <v>0</v>
      </c>
      <c r="K9906" s="3" t="s">
        <v>1447</v>
      </c>
      <c r="L9906" s="4">
        <v>0.55381715140686627</v>
      </c>
    </row>
    <row r="9907" spans="2:12" x14ac:dyDescent="0.3">
      <c r="B9907" s="3" t="s">
        <v>370</v>
      </c>
      <c r="C9907" s="4">
        <v>2023</v>
      </c>
      <c r="D9907" s="3" t="s">
        <v>1449</v>
      </c>
      <c r="E9907" s="4">
        <v>8511331</v>
      </c>
      <c r="F9907" s="4">
        <v>4474203</v>
      </c>
      <c r="G9907" s="4">
        <v>4037128</v>
      </c>
      <c r="H9907" s="4">
        <v>411724</v>
      </c>
      <c r="I9907" s="4">
        <v>0</v>
      </c>
      <c r="J9907" s="4">
        <v>0</v>
      </c>
      <c r="K9907" s="3" t="s">
        <v>1447</v>
      </c>
      <c r="L9907" s="4">
        <v>0.5256760664107647</v>
      </c>
    </row>
    <row r="9908" spans="2:12" x14ac:dyDescent="0.3">
      <c r="B9908" s="3" t="s">
        <v>370</v>
      </c>
      <c r="C9908" s="4">
        <v>2023</v>
      </c>
      <c r="D9908" s="3" t="s">
        <v>1450</v>
      </c>
      <c r="E9908" s="4">
        <v>1812225</v>
      </c>
      <c r="F9908" s="4"/>
      <c r="G9908" s="4">
        <v>1812225</v>
      </c>
      <c r="H9908" s="4">
        <v>551544</v>
      </c>
      <c r="I9908" s="4">
        <v>1812225</v>
      </c>
      <c r="J9908" s="4"/>
      <c r="K9908" s="3" t="s">
        <v>1451</v>
      </c>
      <c r="L9908" s="4"/>
    </row>
    <row r="9909" spans="2:12" x14ac:dyDescent="0.3">
      <c r="B9909" s="3" t="s">
        <v>370</v>
      </c>
      <c r="C9909" s="4">
        <v>2023</v>
      </c>
      <c r="D9909" s="3" t="s">
        <v>1452</v>
      </c>
      <c r="E9909" s="4">
        <v>1846089</v>
      </c>
      <c r="F9909" s="4">
        <v>718068</v>
      </c>
      <c r="G9909" s="4">
        <v>1128021</v>
      </c>
      <c r="H9909" s="4">
        <v>0</v>
      </c>
      <c r="I9909" s="4">
        <v>0</v>
      </c>
      <c r="J9909" s="4">
        <v>0</v>
      </c>
      <c r="K9909" s="3" t="s">
        <v>1447</v>
      </c>
      <c r="L9909" s="4">
        <v>0.38896716247158181</v>
      </c>
    </row>
    <row r="9910" spans="2:12" x14ac:dyDescent="0.3">
      <c r="B9910" s="3" t="s">
        <v>370</v>
      </c>
      <c r="C9910" s="4">
        <v>2023</v>
      </c>
      <c r="D9910" s="3" t="s">
        <v>1453</v>
      </c>
      <c r="E9910" s="4">
        <v>0</v>
      </c>
      <c r="F9910" s="4">
        <v>0</v>
      </c>
      <c r="G9910" s="4">
        <v>0</v>
      </c>
      <c r="H9910" s="4">
        <v>0</v>
      </c>
      <c r="I9910" s="4">
        <v>0</v>
      </c>
      <c r="J9910" s="4">
        <v>0</v>
      </c>
      <c r="K9910" s="3" t="s">
        <v>1451</v>
      </c>
      <c r="L9910" s="4"/>
    </row>
    <row r="9911" spans="2:12" x14ac:dyDescent="0.3">
      <c r="B9911" s="3" t="s">
        <v>370</v>
      </c>
      <c r="C9911" s="4">
        <v>2023</v>
      </c>
      <c r="D9911" s="3" t="s">
        <v>1454</v>
      </c>
      <c r="E9911" s="4">
        <v>6912214</v>
      </c>
      <c r="F9911" s="4">
        <v>6809679</v>
      </c>
      <c r="G9911" s="4">
        <v>102535</v>
      </c>
      <c r="H9911" s="4">
        <v>148092</v>
      </c>
      <c r="I9911" s="4">
        <v>0</v>
      </c>
      <c r="J9911" s="4">
        <v>0</v>
      </c>
      <c r="K9911" s="3" t="s">
        <v>1447</v>
      </c>
      <c r="L9911" s="4">
        <v>0.98516611320193503</v>
      </c>
    </row>
    <row r="9912" spans="2:12" x14ac:dyDescent="0.3">
      <c r="B9912" s="3" t="s">
        <v>370</v>
      </c>
      <c r="C9912" s="4">
        <v>2023</v>
      </c>
      <c r="D9912" s="3" t="s">
        <v>1455</v>
      </c>
      <c r="E9912" s="4">
        <v>9683723</v>
      </c>
      <c r="F9912" s="4">
        <v>5421956</v>
      </c>
      <c r="G9912" s="4">
        <v>4261767</v>
      </c>
      <c r="H9912" s="4">
        <v>0</v>
      </c>
      <c r="I9912" s="4">
        <v>0</v>
      </c>
      <c r="J9912" s="4">
        <v>0</v>
      </c>
      <c r="K9912" s="3" t="s">
        <v>1447</v>
      </c>
      <c r="L9912" s="4">
        <v>0.55990407821454624</v>
      </c>
    </row>
    <row r="9913" spans="2:12" x14ac:dyDescent="0.3">
      <c r="B9913" s="3" t="s">
        <v>370</v>
      </c>
      <c r="C9913" s="4">
        <v>2023</v>
      </c>
      <c r="D9913" s="3" t="s">
        <v>1456</v>
      </c>
      <c r="E9913" s="4">
        <v>43188221</v>
      </c>
      <c r="F9913" s="4">
        <v>26017037</v>
      </c>
      <c r="G9913" s="4">
        <v>17171184</v>
      </c>
      <c r="H9913" s="4">
        <v>498064</v>
      </c>
      <c r="I9913" s="4">
        <v>0</v>
      </c>
      <c r="J9913" s="4">
        <v>0</v>
      </c>
      <c r="K9913" s="3" t="s">
        <v>1460</v>
      </c>
      <c r="L9913" s="4">
        <v>0.6024104813208212</v>
      </c>
    </row>
    <row r="9914" spans="2:12" x14ac:dyDescent="0.3">
      <c r="B9914" s="3" t="s">
        <v>370</v>
      </c>
      <c r="C9914" s="4">
        <v>2023</v>
      </c>
      <c r="D9914" s="3" t="s">
        <v>1457</v>
      </c>
      <c r="E9914" s="4">
        <v>15814195</v>
      </c>
      <c r="F9914" s="4">
        <v>6030861</v>
      </c>
      <c r="G9914" s="4">
        <v>9783334</v>
      </c>
      <c r="H9914" s="4">
        <v>1580407</v>
      </c>
      <c r="I9914" s="4">
        <v>0</v>
      </c>
      <c r="J9914" s="4">
        <v>0</v>
      </c>
      <c r="K9914" s="3" t="s">
        <v>1447</v>
      </c>
      <c r="L9914" s="4">
        <v>0.38135744500431418</v>
      </c>
    </row>
    <row r="9915" spans="2:12" x14ac:dyDescent="0.3">
      <c r="B9915" s="3" t="s">
        <v>370</v>
      </c>
      <c r="C9915" s="4">
        <v>2023</v>
      </c>
      <c r="D9915" s="3" t="s">
        <v>1458</v>
      </c>
      <c r="E9915" s="4">
        <v>5224426</v>
      </c>
      <c r="F9915" s="4"/>
      <c r="G9915" s="4">
        <v>5224426</v>
      </c>
      <c r="H9915" s="4">
        <v>3493265</v>
      </c>
      <c r="I9915" s="4">
        <v>5224426</v>
      </c>
      <c r="J9915" s="4"/>
      <c r="K9915" s="3" t="s">
        <v>1451</v>
      </c>
      <c r="L9915" s="4"/>
    </row>
    <row r="9916" spans="2:12" x14ac:dyDescent="0.3">
      <c r="B9916" s="3" t="s">
        <v>370</v>
      </c>
      <c r="C9916" s="4">
        <v>2024</v>
      </c>
      <c r="D9916" s="3" t="s">
        <v>1446</v>
      </c>
      <c r="E9916" s="4">
        <v>30062081</v>
      </c>
      <c r="F9916" s="4">
        <v>7942838</v>
      </c>
      <c r="G9916" s="4">
        <v>22119243</v>
      </c>
      <c r="H9916" s="4">
        <v>1104450</v>
      </c>
      <c r="I9916" s="4">
        <v>40000000</v>
      </c>
      <c r="J9916" s="4">
        <v>800000</v>
      </c>
      <c r="K9916" s="3" t="s">
        <v>1459</v>
      </c>
      <c r="L9916" s="4">
        <v>0.2642145099668915</v>
      </c>
    </row>
    <row r="9917" spans="2:12" x14ac:dyDescent="0.3">
      <c r="B9917" s="3" t="s">
        <v>370</v>
      </c>
      <c r="C9917" s="4">
        <v>2024</v>
      </c>
      <c r="D9917" s="3" t="s">
        <v>1448</v>
      </c>
      <c r="E9917" s="4">
        <v>2884637</v>
      </c>
      <c r="F9917" s="4">
        <v>1657220</v>
      </c>
      <c r="G9917" s="4">
        <v>1227417</v>
      </c>
      <c r="H9917" s="4">
        <v>0</v>
      </c>
      <c r="I9917" s="4">
        <v>5000000</v>
      </c>
      <c r="J9917" s="4">
        <v>62500</v>
      </c>
      <c r="K9917" s="3" t="s">
        <v>1459</v>
      </c>
      <c r="L9917" s="4">
        <v>0.57449862842361099</v>
      </c>
    </row>
    <row r="9918" spans="2:12" x14ac:dyDescent="0.3">
      <c r="B9918" s="3" t="s">
        <v>370</v>
      </c>
      <c r="C9918" s="4">
        <v>2024</v>
      </c>
      <c r="D9918" s="3" t="s">
        <v>1449</v>
      </c>
      <c r="E9918" s="4">
        <v>8634330</v>
      </c>
      <c r="F9918" s="4">
        <v>4962869</v>
      </c>
      <c r="G9918" s="4">
        <v>3671461</v>
      </c>
      <c r="H9918" s="4">
        <v>122999</v>
      </c>
      <c r="I9918" s="4">
        <v>14000000</v>
      </c>
      <c r="J9918" s="4">
        <v>1750000</v>
      </c>
      <c r="K9918" s="3" t="s">
        <v>1459</v>
      </c>
      <c r="L9918" s="4">
        <v>0.57478333582339336</v>
      </c>
    </row>
    <row r="9919" spans="2:12" x14ac:dyDescent="0.3">
      <c r="B9919" s="3" t="s">
        <v>370</v>
      </c>
      <c r="C9919" s="4">
        <v>2024</v>
      </c>
      <c r="D9919" s="3" t="s">
        <v>1450</v>
      </c>
      <c r="E9919" s="4">
        <v>2270382</v>
      </c>
      <c r="F9919" s="4"/>
      <c r="G9919" s="4">
        <v>2270382</v>
      </c>
      <c r="H9919" s="4">
        <v>458157</v>
      </c>
      <c r="I9919" s="4">
        <v>2270382</v>
      </c>
      <c r="J9919" s="4"/>
      <c r="K9919" s="3" t="s">
        <v>1451</v>
      </c>
      <c r="L9919" s="4"/>
    </row>
    <row r="9920" spans="2:12" x14ac:dyDescent="0.3">
      <c r="B9920" s="3" t="s">
        <v>370</v>
      </c>
      <c r="C9920" s="4">
        <v>2024</v>
      </c>
      <c r="D9920" s="3" t="s">
        <v>1452</v>
      </c>
      <c r="E9920" s="4">
        <v>2377894</v>
      </c>
      <c r="F9920" s="4">
        <v>810195</v>
      </c>
      <c r="G9920" s="4">
        <v>1567699</v>
      </c>
      <c r="H9920" s="4">
        <v>586805</v>
      </c>
      <c r="I9920" s="4">
        <v>5000000</v>
      </c>
      <c r="J9920" s="4">
        <v>100000</v>
      </c>
      <c r="K9920" s="3" t="s">
        <v>1459</v>
      </c>
      <c r="L9920" s="4">
        <v>0.34071956109061213</v>
      </c>
    </row>
    <row r="9921" spans="2:12" x14ac:dyDescent="0.3">
      <c r="B9921" s="3" t="s">
        <v>370</v>
      </c>
      <c r="C9921" s="4">
        <v>2024</v>
      </c>
      <c r="D9921" s="3" t="s">
        <v>1453</v>
      </c>
      <c r="E9921" s="4">
        <v>0</v>
      </c>
      <c r="F9921" s="4">
        <v>0</v>
      </c>
      <c r="G9921" s="4">
        <v>0</v>
      </c>
      <c r="H9921" s="4">
        <v>0</v>
      </c>
      <c r="I9921" s="4">
        <v>0</v>
      </c>
      <c r="J9921" s="4">
        <v>0</v>
      </c>
      <c r="K9921" s="3" t="s">
        <v>1451</v>
      </c>
      <c r="L9921" s="4"/>
    </row>
    <row r="9922" spans="2:12" x14ac:dyDescent="0.3">
      <c r="B9922" s="3" t="s">
        <v>370</v>
      </c>
      <c r="C9922" s="4">
        <v>2024</v>
      </c>
      <c r="D9922" s="3" t="s">
        <v>1454</v>
      </c>
      <c r="E9922" s="4">
        <v>12498346</v>
      </c>
      <c r="F9922" s="4">
        <v>7250337</v>
      </c>
      <c r="G9922" s="4">
        <v>5248009</v>
      </c>
      <c r="H9922" s="4">
        <v>0</v>
      </c>
      <c r="I9922" s="4">
        <v>8000000</v>
      </c>
      <c r="J9922" s="4">
        <v>400000</v>
      </c>
      <c r="K9922" s="3" t="s">
        <v>1459</v>
      </c>
      <c r="L9922" s="4">
        <v>0.58010371932414095</v>
      </c>
    </row>
    <row r="9923" spans="2:12" x14ac:dyDescent="0.3">
      <c r="B9923" s="3" t="s">
        <v>370</v>
      </c>
      <c r="C9923" s="4">
        <v>2024</v>
      </c>
      <c r="D9923" s="3" t="s">
        <v>1455</v>
      </c>
      <c r="E9923" s="4">
        <v>10496898</v>
      </c>
      <c r="F9923" s="4">
        <v>5635355</v>
      </c>
      <c r="G9923" s="4">
        <v>4861543</v>
      </c>
      <c r="H9923" s="4">
        <v>857788</v>
      </c>
      <c r="I9923" s="4">
        <v>20000000</v>
      </c>
      <c r="J9923" s="4">
        <v>287500</v>
      </c>
      <c r="K9923" s="3" t="s">
        <v>1447</v>
      </c>
      <c r="L9923" s="4">
        <v>0.53685907970145086</v>
      </c>
    </row>
    <row r="9924" spans="2:12" x14ac:dyDescent="0.3">
      <c r="B9924" s="3" t="s">
        <v>370</v>
      </c>
      <c r="C9924" s="4">
        <v>2024</v>
      </c>
      <c r="D9924" s="3" t="s">
        <v>1456</v>
      </c>
      <c r="E9924" s="4">
        <v>44108079</v>
      </c>
      <c r="F9924" s="4">
        <v>26992789</v>
      </c>
      <c r="G9924" s="4">
        <v>17115290</v>
      </c>
      <c r="H9924" s="4">
        <v>947335</v>
      </c>
      <c r="I9924" s="4">
        <v>39000000</v>
      </c>
      <c r="J9924" s="4">
        <v>790000</v>
      </c>
      <c r="K9924" s="3" t="s">
        <v>1460</v>
      </c>
      <c r="L9924" s="4">
        <v>0.61196927211452579</v>
      </c>
    </row>
    <row r="9925" spans="2:12" x14ac:dyDescent="0.3">
      <c r="B9925" s="3" t="s">
        <v>370</v>
      </c>
      <c r="C9925" s="4">
        <v>2024</v>
      </c>
      <c r="D9925" s="3" t="s">
        <v>1457</v>
      </c>
      <c r="E9925" s="4">
        <v>16184820</v>
      </c>
      <c r="F9925" s="4">
        <v>6371937</v>
      </c>
      <c r="G9925" s="4">
        <v>9812883</v>
      </c>
      <c r="H9925" s="4">
        <v>490167</v>
      </c>
      <c r="I9925" s="4">
        <v>32000000</v>
      </c>
      <c r="J9925" s="4">
        <v>490000</v>
      </c>
      <c r="K9925" s="3" t="s">
        <v>1447</v>
      </c>
      <c r="L9925" s="4">
        <v>0.3936983543839227</v>
      </c>
    </row>
    <row r="9926" spans="2:12" x14ac:dyDescent="0.3">
      <c r="B9926" s="3" t="s">
        <v>370</v>
      </c>
      <c r="C9926" s="4">
        <v>2024</v>
      </c>
      <c r="D9926" s="3" t="s">
        <v>1458</v>
      </c>
      <c r="E9926" s="4">
        <v>319398</v>
      </c>
      <c r="F9926" s="4"/>
      <c r="G9926" s="4">
        <v>319398</v>
      </c>
      <c r="H9926" s="4">
        <v>150832</v>
      </c>
      <c r="I9926" s="4">
        <v>319398</v>
      </c>
      <c r="J9926" s="4"/>
      <c r="K9926" s="3" t="s">
        <v>1451</v>
      </c>
      <c r="L9926" s="4"/>
    </row>
    <row r="9927" spans="2:12" x14ac:dyDescent="0.3">
      <c r="B9927" s="3" t="s">
        <v>372</v>
      </c>
      <c r="C9927" s="4">
        <v>2019</v>
      </c>
      <c r="D9927" s="3" t="s">
        <v>1446</v>
      </c>
      <c r="E9927" s="4">
        <v>67379000</v>
      </c>
      <c r="F9927" s="4">
        <v>30114000</v>
      </c>
      <c r="G9927" s="4">
        <v>37265000</v>
      </c>
      <c r="H9927" s="4">
        <v>2179000</v>
      </c>
      <c r="I9927" s="4">
        <v>56324000</v>
      </c>
      <c r="J9927" s="4">
        <v>1252000</v>
      </c>
      <c r="K9927" s="3" t="s">
        <v>1460</v>
      </c>
      <c r="L9927" s="4">
        <v>0.44693450481604058</v>
      </c>
    </row>
    <row r="9928" spans="2:12" x14ac:dyDescent="0.3">
      <c r="B9928" s="3" t="s">
        <v>372</v>
      </c>
      <c r="C9928" s="4">
        <v>2019</v>
      </c>
      <c r="D9928" s="3" t="s">
        <v>1448</v>
      </c>
      <c r="E9928" s="4">
        <v>79695000</v>
      </c>
      <c r="F9928" s="4">
        <v>25109000</v>
      </c>
      <c r="G9928" s="4">
        <v>54586000</v>
      </c>
      <c r="H9928" s="4">
        <v>-527000</v>
      </c>
      <c r="I9928" s="4">
        <v>214248000</v>
      </c>
      <c r="J9928" s="4">
        <v>3198000</v>
      </c>
      <c r="K9928" s="3" t="s">
        <v>1460</v>
      </c>
      <c r="L9928" s="4">
        <v>0.31506368028107157</v>
      </c>
    </row>
    <row r="9929" spans="2:12" x14ac:dyDescent="0.3">
      <c r="B9929" s="3" t="s">
        <v>372</v>
      </c>
      <c r="C9929" s="4">
        <v>2019</v>
      </c>
      <c r="D9929" s="3" t="s">
        <v>1449</v>
      </c>
      <c r="E9929" s="4">
        <v>21796000</v>
      </c>
      <c r="F9929" s="4">
        <v>10348000</v>
      </c>
      <c r="G9929" s="4">
        <v>11448000</v>
      </c>
      <c r="H9929" s="4">
        <v>3139000</v>
      </c>
      <c r="I9929" s="4">
        <v>0</v>
      </c>
      <c r="J9929" s="4">
        <v>0</v>
      </c>
      <c r="K9929" s="3" t="s">
        <v>1459</v>
      </c>
      <c r="L9929" s="4">
        <v>0.47476601211231417</v>
      </c>
    </row>
    <row r="9930" spans="2:12" x14ac:dyDescent="0.3">
      <c r="B9930" s="3" t="s">
        <v>372</v>
      </c>
      <c r="C9930" s="4">
        <v>2019</v>
      </c>
      <c r="D9930" s="3" t="s">
        <v>1450</v>
      </c>
      <c r="E9930" s="4">
        <v>268435000</v>
      </c>
      <c r="F9930" s="4"/>
      <c r="G9930" s="4">
        <v>268435000</v>
      </c>
      <c r="H9930" s="4">
        <v>1654000</v>
      </c>
      <c r="I9930" s="4">
        <v>268435000</v>
      </c>
      <c r="J9930" s="4"/>
      <c r="K9930" s="3" t="s">
        <v>1451</v>
      </c>
      <c r="L9930" s="4"/>
    </row>
    <row r="9931" spans="2:12" x14ac:dyDescent="0.3">
      <c r="B9931" s="3" t="s">
        <v>372</v>
      </c>
      <c r="C9931" s="4">
        <v>2019</v>
      </c>
      <c r="D9931" s="3" t="s">
        <v>1452</v>
      </c>
      <c r="E9931" s="4">
        <v>0</v>
      </c>
      <c r="F9931" s="4">
        <v>0</v>
      </c>
      <c r="G9931" s="4">
        <v>0</v>
      </c>
      <c r="H9931" s="4">
        <v>0</v>
      </c>
      <c r="I9931" s="4">
        <v>0</v>
      </c>
      <c r="J9931" s="4">
        <v>0</v>
      </c>
      <c r="K9931" s="3" t="s">
        <v>1451</v>
      </c>
      <c r="L9931" s="4"/>
    </row>
    <row r="9932" spans="2:12" x14ac:dyDescent="0.3">
      <c r="B9932" s="3" t="s">
        <v>372</v>
      </c>
      <c r="C9932" s="4">
        <v>2019</v>
      </c>
      <c r="D9932" s="3" t="s">
        <v>1453</v>
      </c>
      <c r="E9932" s="4">
        <v>3032000</v>
      </c>
      <c r="F9932" s="4">
        <v>2303000</v>
      </c>
      <c r="G9932" s="4">
        <v>729000</v>
      </c>
      <c r="H9932" s="4">
        <v>1428000</v>
      </c>
      <c r="I9932" s="4">
        <v>0</v>
      </c>
      <c r="J9932" s="4">
        <v>0</v>
      </c>
      <c r="K9932" s="3" t="s">
        <v>1451</v>
      </c>
      <c r="L9932" s="4">
        <v>0.75956464379947231</v>
      </c>
    </row>
    <row r="9933" spans="2:12" x14ac:dyDescent="0.3">
      <c r="B9933" s="3" t="s">
        <v>372</v>
      </c>
      <c r="C9933" s="4">
        <v>2019</v>
      </c>
      <c r="D9933" s="3" t="s">
        <v>1454</v>
      </c>
      <c r="E9933" s="4">
        <v>0</v>
      </c>
      <c r="F9933" s="4">
        <v>0</v>
      </c>
      <c r="G9933" s="4">
        <v>0</v>
      </c>
      <c r="H9933" s="4">
        <v>0</v>
      </c>
      <c r="I9933" s="4">
        <v>0</v>
      </c>
      <c r="J9933" s="4">
        <v>0</v>
      </c>
      <c r="K9933" s="3" t="s">
        <v>1459</v>
      </c>
      <c r="L9933" s="4"/>
    </row>
    <row r="9934" spans="2:12" x14ac:dyDescent="0.3">
      <c r="B9934" s="3" t="s">
        <v>372</v>
      </c>
      <c r="C9934" s="4">
        <v>2019</v>
      </c>
      <c r="D9934" s="3" t="s">
        <v>1455</v>
      </c>
      <c r="E9934" s="4">
        <v>104580000</v>
      </c>
      <c r="F9934" s="4">
        <v>31869000</v>
      </c>
      <c r="G9934" s="4">
        <v>72711000</v>
      </c>
      <c r="H9934" s="4">
        <v>-795000</v>
      </c>
      <c r="I9934" s="4">
        <v>283885000</v>
      </c>
      <c r="J9934" s="4">
        <v>3549000</v>
      </c>
      <c r="K9934" s="3" t="s">
        <v>1460</v>
      </c>
      <c r="L9934" s="4">
        <v>0.30473321858864028</v>
      </c>
    </row>
    <row r="9935" spans="2:12" x14ac:dyDescent="0.3">
      <c r="B9935" s="3" t="s">
        <v>372</v>
      </c>
      <c r="C9935" s="4">
        <v>2019</v>
      </c>
      <c r="D9935" s="3" t="s">
        <v>1456</v>
      </c>
      <c r="E9935" s="4">
        <v>235918000</v>
      </c>
      <c r="F9935" s="4">
        <v>118247000</v>
      </c>
      <c r="G9935" s="4">
        <v>117671000</v>
      </c>
      <c r="H9935" s="4">
        <v>5427000</v>
      </c>
      <c r="I9935" s="4">
        <v>353177000</v>
      </c>
      <c r="J9935" s="4">
        <v>6192000</v>
      </c>
      <c r="K9935" s="3" t="s">
        <v>1460</v>
      </c>
      <c r="L9935" s="4">
        <v>0.50122076314651698</v>
      </c>
    </row>
    <row r="9936" spans="2:12" x14ac:dyDescent="0.3">
      <c r="B9936" s="3" t="s">
        <v>372</v>
      </c>
      <c r="C9936" s="4">
        <v>2019</v>
      </c>
      <c r="D9936" s="3" t="s">
        <v>1457</v>
      </c>
      <c r="E9936" s="4">
        <v>0</v>
      </c>
      <c r="F9936" s="4">
        <v>0</v>
      </c>
      <c r="G9936" s="4">
        <v>0</v>
      </c>
      <c r="H9936" s="4">
        <v>0</v>
      </c>
      <c r="I9936" s="4">
        <v>0</v>
      </c>
      <c r="J9936" s="4">
        <v>0</v>
      </c>
      <c r="K9936" s="3" t="s">
        <v>1451</v>
      </c>
      <c r="L9936" s="4"/>
    </row>
    <row r="9937" spans="2:12" x14ac:dyDescent="0.3">
      <c r="B9937" s="3" t="s">
        <v>372</v>
      </c>
      <c r="C9937" s="4">
        <v>2019</v>
      </c>
      <c r="D9937" s="3" t="s">
        <v>1458</v>
      </c>
      <c r="E9937" s="4">
        <v>0</v>
      </c>
      <c r="F9937" s="4"/>
      <c r="G9937" s="4">
        <v>0</v>
      </c>
      <c r="H9937" s="4">
        <v>0</v>
      </c>
      <c r="I9937" s="4">
        <v>0</v>
      </c>
      <c r="J9937" s="4"/>
      <c r="K9937" s="3" t="s">
        <v>1451</v>
      </c>
      <c r="L9937" s="4"/>
    </row>
    <row r="9938" spans="2:12" x14ac:dyDescent="0.3">
      <c r="B9938" s="3" t="s">
        <v>372</v>
      </c>
      <c r="C9938" s="4">
        <v>2020</v>
      </c>
      <c r="D9938" s="3" t="s">
        <v>1446</v>
      </c>
      <c r="E9938" s="4">
        <v>88035000</v>
      </c>
      <c r="F9938" s="4">
        <v>32177000</v>
      </c>
      <c r="G9938" s="4">
        <v>55858000</v>
      </c>
      <c r="H9938" s="4">
        <v>1009000</v>
      </c>
      <c r="I9938" s="4">
        <v>170305000</v>
      </c>
      <c r="J9938" s="4">
        <v>3154000</v>
      </c>
      <c r="K9938" s="3" t="s">
        <v>1460</v>
      </c>
      <c r="L9938" s="4">
        <v>0.36550235701709549</v>
      </c>
    </row>
    <row r="9939" spans="2:12" x14ac:dyDescent="0.3">
      <c r="B9939" s="3" t="s">
        <v>372</v>
      </c>
      <c r="C9939" s="4">
        <v>2020</v>
      </c>
      <c r="D9939" s="3" t="s">
        <v>1448</v>
      </c>
      <c r="E9939" s="4">
        <v>81357000</v>
      </c>
      <c r="F9939" s="4">
        <v>26138000</v>
      </c>
      <c r="G9939" s="4">
        <v>55219000</v>
      </c>
      <c r="H9939" s="4">
        <v>2341000</v>
      </c>
      <c r="I9939" s="4">
        <v>194511000</v>
      </c>
      <c r="J9939" s="4">
        <v>2860000</v>
      </c>
      <c r="K9939" s="3" t="s">
        <v>1460</v>
      </c>
      <c r="L9939" s="4">
        <v>0.32127536659414679</v>
      </c>
    </row>
    <row r="9940" spans="2:12" x14ac:dyDescent="0.3">
      <c r="B9940" s="3" t="s">
        <v>372</v>
      </c>
      <c r="C9940" s="4">
        <v>2020</v>
      </c>
      <c r="D9940" s="3" t="s">
        <v>1449</v>
      </c>
      <c r="E9940" s="4">
        <v>16593000</v>
      </c>
      <c r="F9940" s="4">
        <v>8236000</v>
      </c>
      <c r="G9940" s="4">
        <v>8357000</v>
      </c>
      <c r="H9940" s="4">
        <v>1860000</v>
      </c>
      <c r="I9940" s="4">
        <v>0</v>
      </c>
      <c r="J9940" s="4">
        <v>0</v>
      </c>
      <c r="K9940" s="3" t="s">
        <v>1459</v>
      </c>
      <c r="L9940" s="4">
        <v>0.49635388416802267</v>
      </c>
    </row>
    <row r="9941" spans="2:12" x14ac:dyDescent="0.3">
      <c r="B9941" s="3" t="s">
        <v>372</v>
      </c>
      <c r="C9941" s="4">
        <v>2020</v>
      </c>
      <c r="D9941" s="3" t="s">
        <v>1450</v>
      </c>
      <c r="E9941" s="4">
        <v>282234000</v>
      </c>
      <c r="F9941" s="4"/>
      <c r="G9941" s="4">
        <v>282234000</v>
      </c>
      <c r="H9941" s="4">
        <v>520000</v>
      </c>
      <c r="I9941" s="4">
        <v>282234000</v>
      </c>
      <c r="J9941" s="4"/>
      <c r="K9941" s="3" t="s">
        <v>1451</v>
      </c>
      <c r="L9941" s="4"/>
    </row>
    <row r="9942" spans="2:12" x14ac:dyDescent="0.3">
      <c r="B9942" s="3" t="s">
        <v>372</v>
      </c>
      <c r="C9942" s="4">
        <v>2020</v>
      </c>
      <c r="D9942" s="3" t="s">
        <v>1452</v>
      </c>
      <c r="E9942" s="4">
        <v>0</v>
      </c>
      <c r="F9942" s="4">
        <v>0</v>
      </c>
      <c r="G9942" s="4">
        <v>0</v>
      </c>
      <c r="H9942" s="4">
        <v>0</v>
      </c>
      <c r="I9942" s="4">
        <v>0</v>
      </c>
      <c r="J9942" s="4">
        <v>0</v>
      </c>
      <c r="K9942" s="3" t="s">
        <v>1451</v>
      </c>
      <c r="L9942" s="4"/>
    </row>
    <row r="9943" spans="2:12" x14ac:dyDescent="0.3">
      <c r="B9943" s="3" t="s">
        <v>372</v>
      </c>
      <c r="C9943" s="4">
        <v>2020</v>
      </c>
      <c r="D9943" s="3" t="s">
        <v>1453</v>
      </c>
      <c r="E9943" s="4">
        <v>7637000</v>
      </c>
      <c r="F9943" s="4">
        <v>4223000</v>
      </c>
      <c r="G9943" s="4">
        <v>3414000</v>
      </c>
      <c r="H9943" s="4">
        <v>228000</v>
      </c>
      <c r="I9943" s="4">
        <v>0</v>
      </c>
      <c r="J9943" s="4">
        <v>0</v>
      </c>
      <c r="K9943" s="3" t="s">
        <v>1451</v>
      </c>
      <c r="L9943" s="4">
        <v>0.55296582427654839</v>
      </c>
    </row>
    <row r="9944" spans="2:12" x14ac:dyDescent="0.3">
      <c r="B9944" s="3" t="s">
        <v>372</v>
      </c>
      <c r="C9944" s="4">
        <v>2020</v>
      </c>
      <c r="D9944" s="3" t="s">
        <v>1454</v>
      </c>
      <c r="E9944" s="4">
        <v>0</v>
      </c>
      <c r="F9944" s="4">
        <v>0</v>
      </c>
      <c r="G9944" s="4">
        <v>0</v>
      </c>
      <c r="H9944" s="4">
        <v>0</v>
      </c>
      <c r="I9944" s="4">
        <v>0</v>
      </c>
      <c r="J9944" s="4">
        <v>0</v>
      </c>
      <c r="K9944" s="3" t="s">
        <v>1459</v>
      </c>
      <c r="L9944" s="4"/>
    </row>
    <row r="9945" spans="2:12" x14ac:dyDescent="0.3">
      <c r="B9945" s="3" t="s">
        <v>372</v>
      </c>
      <c r="C9945" s="4">
        <v>2020</v>
      </c>
      <c r="D9945" s="3" t="s">
        <v>1455</v>
      </c>
      <c r="E9945" s="4">
        <v>104371000</v>
      </c>
      <c r="F9945" s="4">
        <v>33278000</v>
      </c>
      <c r="G9945" s="4">
        <v>71093000</v>
      </c>
      <c r="H9945" s="4">
        <v>1045000</v>
      </c>
      <c r="I9945" s="4">
        <v>283996000</v>
      </c>
      <c r="J9945" s="4">
        <v>4508000</v>
      </c>
      <c r="K9945" s="3" t="s">
        <v>1460</v>
      </c>
      <c r="L9945" s="4">
        <v>0.31884335687116155</v>
      </c>
    </row>
    <row r="9946" spans="2:12" x14ac:dyDescent="0.3">
      <c r="B9946" s="3" t="s">
        <v>372</v>
      </c>
      <c r="C9946" s="4">
        <v>2020</v>
      </c>
      <c r="D9946" s="3" t="s">
        <v>1456</v>
      </c>
      <c r="E9946" s="4">
        <v>235139000</v>
      </c>
      <c r="F9946" s="4">
        <v>123916000</v>
      </c>
      <c r="G9946" s="4">
        <v>111223000</v>
      </c>
      <c r="H9946" s="4">
        <v>8612000</v>
      </c>
      <c r="I9946" s="4">
        <v>558384000</v>
      </c>
      <c r="J9946" s="4">
        <v>7226000</v>
      </c>
      <c r="K9946" s="3" t="s">
        <v>1460</v>
      </c>
      <c r="L9946" s="4">
        <v>0.52699041843335215</v>
      </c>
    </row>
    <row r="9947" spans="2:12" x14ac:dyDescent="0.3">
      <c r="B9947" s="3" t="s">
        <v>372</v>
      </c>
      <c r="C9947" s="4">
        <v>2020</v>
      </c>
      <c r="D9947" s="3" t="s">
        <v>1457</v>
      </c>
      <c r="E9947" s="4">
        <v>0</v>
      </c>
      <c r="F9947" s="4">
        <v>0</v>
      </c>
      <c r="G9947" s="4">
        <v>0</v>
      </c>
      <c r="H9947" s="4">
        <v>0</v>
      </c>
      <c r="I9947" s="4">
        <v>0</v>
      </c>
      <c r="J9947" s="4">
        <v>0</v>
      </c>
      <c r="K9947" s="3" t="s">
        <v>1451</v>
      </c>
      <c r="L9947" s="4"/>
    </row>
    <row r="9948" spans="2:12" x14ac:dyDescent="0.3">
      <c r="B9948" s="3" t="s">
        <v>372</v>
      </c>
      <c r="C9948" s="4">
        <v>2020</v>
      </c>
      <c r="D9948" s="3" t="s">
        <v>1458</v>
      </c>
      <c r="E9948" s="4">
        <v>16549000</v>
      </c>
      <c r="F9948" s="4"/>
      <c r="G9948" s="4">
        <v>16549000</v>
      </c>
      <c r="H9948" s="4">
        <v>3831000</v>
      </c>
      <c r="I9948" s="4">
        <v>16549000</v>
      </c>
      <c r="J9948" s="4"/>
      <c r="K9948" s="3" t="s">
        <v>1451</v>
      </c>
      <c r="L9948" s="4"/>
    </row>
    <row r="9949" spans="2:12" x14ac:dyDescent="0.3">
      <c r="B9949" s="3" t="s">
        <v>372</v>
      </c>
      <c r="C9949" s="4">
        <v>2021</v>
      </c>
      <c r="D9949" s="3" t="s">
        <v>1446</v>
      </c>
      <c r="E9949" s="4">
        <v>88886000</v>
      </c>
      <c r="F9949" s="4">
        <v>34240000</v>
      </c>
      <c r="G9949" s="4">
        <v>54646000</v>
      </c>
      <c r="H9949" s="4">
        <v>395000</v>
      </c>
      <c r="I9949" s="4">
        <v>170305000</v>
      </c>
      <c r="J9949" s="4">
        <v>3153000</v>
      </c>
      <c r="K9949" s="3" t="s">
        <v>1460</v>
      </c>
      <c r="L9949" s="4">
        <v>0.38521251940688073</v>
      </c>
    </row>
    <row r="9950" spans="2:12" x14ac:dyDescent="0.3">
      <c r="B9950" s="3" t="s">
        <v>372</v>
      </c>
      <c r="C9950" s="4">
        <v>2021</v>
      </c>
      <c r="D9950" s="3" t="s">
        <v>1448</v>
      </c>
      <c r="E9950" s="4">
        <v>83698000</v>
      </c>
      <c r="F9950" s="4">
        <v>27226000</v>
      </c>
      <c r="G9950" s="4">
        <v>56472000</v>
      </c>
      <c r="H9950" s="4">
        <v>1342000</v>
      </c>
      <c r="I9950" s="4">
        <v>197339000</v>
      </c>
      <c r="J9950" s="4">
        <v>2945000</v>
      </c>
      <c r="K9950" s="3" t="s">
        <v>1460</v>
      </c>
      <c r="L9950" s="4">
        <v>0.32528853736051039</v>
      </c>
    </row>
    <row r="9951" spans="2:12" x14ac:dyDescent="0.3">
      <c r="B9951" s="3" t="s">
        <v>372</v>
      </c>
      <c r="C9951" s="4">
        <v>2021</v>
      </c>
      <c r="D9951" s="3" t="s">
        <v>1449</v>
      </c>
      <c r="E9951" s="4">
        <v>17708000</v>
      </c>
      <c r="F9951" s="4">
        <v>8585000</v>
      </c>
      <c r="G9951" s="4">
        <v>9123000</v>
      </c>
      <c r="H9951" s="4">
        <v>1413000</v>
      </c>
      <c r="I9951" s="4">
        <v>25000000</v>
      </c>
      <c r="J9951" s="4">
        <v>2083000</v>
      </c>
      <c r="K9951" s="3" t="s">
        <v>1459</v>
      </c>
      <c r="L9951" s="4">
        <v>0.48480912581883895</v>
      </c>
    </row>
    <row r="9952" spans="2:12" x14ac:dyDescent="0.3">
      <c r="B9952" s="3" t="s">
        <v>372</v>
      </c>
      <c r="C9952" s="4">
        <v>2021</v>
      </c>
      <c r="D9952" s="3" t="s">
        <v>1450</v>
      </c>
      <c r="E9952" s="4">
        <v>286601000</v>
      </c>
      <c r="F9952" s="4"/>
      <c r="G9952" s="4">
        <v>286601000</v>
      </c>
      <c r="H9952" s="4">
        <v>1518000</v>
      </c>
      <c r="I9952" s="4">
        <v>286601000</v>
      </c>
      <c r="J9952" s="4"/>
      <c r="K9952" s="3" t="s">
        <v>1451</v>
      </c>
      <c r="L9952" s="4"/>
    </row>
    <row r="9953" spans="2:12" x14ac:dyDescent="0.3">
      <c r="B9953" s="3" t="s">
        <v>372</v>
      </c>
      <c r="C9953" s="4">
        <v>2021</v>
      </c>
      <c r="D9953" s="3" t="s">
        <v>1452</v>
      </c>
      <c r="E9953" s="4">
        <v>0</v>
      </c>
      <c r="F9953" s="4">
        <v>0</v>
      </c>
      <c r="G9953" s="4">
        <v>0</v>
      </c>
      <c r="H9953" s="4">
        <v>0</v>
      </c>
      <c r="I9953" s="4">
        <v>0</v>
      </c>
      <c r="J9953" s="4">
        <v>0</v>
      </c>
      <c r="K9953" s="3" t="s">
        <v>1451</v>
      </c>
      <c r="L9953" s="4"/>
    </row>
    <row r="9954" spans="2:12" x14ac:dyDescent="0.3">
      <c r="B9954" s="3" t="s">
        <v>372</v>
      </c>
      <c r="C9954" s="4">
        <v>2021</v>
      </c>
      <c r="D9954" s="3" t="s">
        <v>1453</v>
      </c>
      <c r="E9954" s="4">
        <v>11159000</v>
      </c>
      <c r="F9954" s="4">
        <v>4372000</v>
      </c>
      <c r="G9954" s="4">
        <v>6787000</v>
      </c>
      <c r="H9954" s="4">
        <v>2968000</v>
      </c>
      <c r="I9954" s="4">
        <v>18000000</v>
      </c>
      <c r="J9954" s="4">
        <v>1800000</v>
      </c>
      <c r="K9954" s="3" t="s">
        <v>1451</v>
      </c>
      <c r="L9954" s="4">
        <v>0.39179137915583834</v>
      </c>
    </row>
    <row r="9955" spans="2:12" x14ac:dyDescent="0.3">
      <c r="B9955" s="3" t="s">
        <v>372</v>
      </c>
      <c r="C9955" s="4">
        <v>2021</v>
      </c>
      <c r="D9955" s="3" t="s">
        <v>1454</v>
      </c>
      <c r="E9955" s="4">
        <v>0</v>
      </c>
      <c r="F9955" s="4">
        <v>0</v>
      </c>
      <c r="G9955" s="4">
        <v>0</v>
      </c>
      <c r="H9955" s="4">
        <v>0</v>
      </c>
      <c r="I9955" s="4">
        <v>0</v>
      </c>
      <c r="J9955" s="4">
        <v>0</v>
      </c>
      <c r="K9955" s="3" t="s">
        <v>1459</v>
      </c>
      <c r="L9955" s="4"/>
    </row>
    <row r="9956" spans="2:12" x14ac:dyDescent="0.3">
      <c r="B9956" s="3" t="s">
        <v>372</v>
      </c>
      <c r="C9956" s="4">
        <v>2021</v>
      </c>
      <c r="D9956" s="3" t="s">
        <v>1455</v>
      </c>
      <c r="E9956" s="4">
        <v>106348000</v>
      </c>
      <c r="F9956" s="4">
        <v>34701000</v>
      </c>
      <c r="G9956" s="4">
        <v>71647000</v>
      </c>
      <c r="H9956" s="4">
        <v>159000</v>
      </c>
      <c r="I9956" s="4">
        <v>296714000</v>
      </c>
      <c r="J9956" s="4">
        <v>4749000</v>
      </c>
      <c r="K9956" s="3" t="s">
        <v>1460</v>
      </c>
      <c r="L9956" s="4">
        <v>0.32629668635047204</v>
      </c>
    </row>
    <row r="9957" spans="2:12" x14ac:dyDescent="0.3">
      <c r="B9957" s="3" t="s">
        <v>372</v>
      </c>
      <c r="C9957" s="4">
        <v>2021</v>
      </c>
      <c r="D9957" s="3" t="s">
        <v>1456</v>
      </c>
      <c r="E9957" s="4">
        <v>244309000</v>
      </c>
      <c r="F9957" s="4">
        <v>129544000</v>
      </c>
      <c r="G9957" s="4">
        <v>114765000</v>
      </c>
      <c r="H9957" s="4">
        <v>1418000</v>
      </c>
      <c r="I9957" s="4">
        <v>576971000</v>
      </c>
      <c r="J9957" s="4">
        <v>8088000</v>
      </c>
      <c r="K9957" s="3" t="s">
        <v>1460</v>
      </c>
      <c r="L9957" s="4">
        <v>0.53024653205571637</v>
      </c>
    </row>
    <row r="9958" spans="2:12" x14ac:dyDescent="0.3">
      <c r="B9958" s="3" t="s">
        <v>372</v>
      </c>
      <c r="C9958" s="4">
        <v>2021</v>
      </c>
      <c r="D9958" s="3" t="s">
        <v>1457</v>
      </c>
      <c r="E9958" s="4">
        <v>0</v>
      </c>
      <c r="F9958" s="4">
        <v>0</v>
      </c>
      <c r="G9958" s="4">
        <v>0</v>
      </c>
      <c r="H9958" s="4">
        <v>0</v>
      </c>
      <c r="I9958" s="4">
        <v>0</v>
      </c>
      <c r="J9958" s="4">
        <v>0</v>
      </c>
      <c r="K9958" s="3" t="s">
        <v>1451</v>
      </c>
      <c r="L9958" s="4"/>
    </row>
    <row r="9959" spans="2:12" x14ac:dyDescent="0.3">
      <c r="B9959" s="3" t="s">
        <v>372</v>
      </c>
      <c r="C9959" s="4">
        <v>2021</v>
      </c>
      <c r="D9959" s="3" t="s">
        <v>1458</v>
      </c>
      <c r="E9959" s="4">
        <v>16633000</v>
      </c>
      <c r="F9959" s="4"/>
      <c r="G9959" s="4">
        <v>16633000</v>
      </c>
      <c r="H9959" s="4">
        <v>12693000</v>
      </c>
      <c r="I9959" s="4">
        <v>16633000</v>
      </c>
      <c r="J9959" s="4"/>
      <c r="K9959" s="3" t="s">
        <v>1451</v>
      </c>
      <c r="L9959" s="4"/>
    </row>
    <row r="9960" spans="2:12" x14ac:dyDescent="0.3">
      <c r="B9960" s="3" t="s">
        <v>372</v>
      </c>
      <c r="C9960" s="4">
        <v>2022</v>
      </c>
      <c r="D9960" s="3" t="s">
        <v>1446</v>
      </c>
      <c r="E9960" s="4">
        <v>94950000</v>
      </c>
      <c r="F9960" s="4">
        <v>34731000</v>
      </c>
      <c r="G9960" s="4">
        <v>60219000</v>
      </c>
      <c r="H9960" s="4">
        <v>6244000</v>
      </c>
      <c r="I9960" s="4">
        <v>131573000</v>
      </c>
      <c r="J9960" s="4">
        <v>2437000</v>
      </c>
      <c r="K9960" s="3" t="s">
        <v>1460</v>
      </c>
      <c r="L9960" s="4">
        <v>0.36578199052132704</v>
      </c>
    </row>
    <row r="9961" spans="2:12" x14ac:dyDescent="0.3">
      <c r="B9961" s="3" t="s">
        <v>372</v>
      </c>
      <c r="C9961" s="4">
        <v>2022</v>
      </c>
      <c r="D9961" s="3" t="s">
        <v>1448</v>
      </c>
      <c r="E9961" s="4">
        <v>87474000</v>
      </c>
      <c r="F9961" s="4">
        <v>28335000</v>
      </c>
      <c r="G9961" s="4">
        <v>59139000</v>
      </c>
      <c r="H9961" s="4">
        <v>3090000</v>
      </c>
      <c r="I9961" s="4">
        <v>246692000</v>
      </c>
      <c r="J9961" s="4">
        <v>3682000</v>
      </c>
      <c r="K9961" s="3" t="s">
        <v>1460</v>
      </c>
      <c r="L9961" s="4">
        <v>0.32392482337608891</v>
      </c>
    </row>
    <row r="9962" spans="2:12" x14ac:dyDescent="0.3">
      <c r="B9962" s="3" t="s">
        <v>372</v>
      </c>
      <c r="C9962" s="4">
        <v>2022</v>
      </c>
      <c r="D9962" s="3" t="s">
        <v>1449</v>
      </c>
      <c r="E9962" s="4">
        <v>18221000</v>
      </c>
      <c r="F9962" s="4">
        <v>9271000</v>
      </c>
      <c r="G9962" s="4">
        <v>8950000</v>
      </c>
      <c r="H9962" s="4">
        <v>671000</v>
      </c>
      <c r="I9962" s="4">
        <v>27500000</v>
      </c>
      <c r="J9962" s="4">
        <v>2292000</v>
      </c>
      <c r="K9962" s="3" t="s">
        <v>1447</v>
      </c>
      <c r="L9962" s="4">
        <v>0.5088085176444761</v>
      </c>
    </row>
    <row r="9963" spans="2:12" x14ac:dyDescent="0.3">
      <c r="B9963" s="3" t="s">
        <v>372</v>
      </c>
      <c r="C9963" s="4">
        <v>2022</v>
      </c>
      <c r="D9963" s="3" t="s">
        <v>1450</v>
      </c>
      <c r="E9963" s="4">
        <v>289154000</v>
      </c>
      <c r="F9963" s="4"/>
      <c r="G9963" s="4">
        <v>289154000</v>
      </c>
      <c r="H9963" s="4">
        <v>2322000</v>
      </c>
      <c r="I9963" s="4">
        <v>289154000</v>
      </c>
      <c r="J9963" s="4"/>
      <c r="K9963" s="3" t="s">
        <v>1451</v>
      </c>
      <c r="L9963" s="4"/>
    </row>
    <row r="9964" spans="2:12" x14ac:dyDescent="0.3">
      <c r="B9964" s="3" t="s">
        <v>372</v>
      </c>
      <c r="C9964" s="4">
        <v>2022</v>
      </c>
      <c r="D9964" s="3" t="s">
        <v>1452</v>
      </c>
      <c r="E9964" s="4">
        <v>0</v>
      </c>
      <c r="F9964" s="4">
        <v>0</v>
      </c>
      <c r="G9964" s="4">
        <v>0</v>
      </c>
      <c r="H9964" s="4">
        <v>0</v>
      </c>
      <c r="I9964" s="4">
        <v>0</v>
      </c>
      <c r="J9964" s="4">
        <v>0</v>
      </c>
      <c r="K9964" s="3" t="s">
        <v>1451</v>
      </c>
      <c r="L9964" s="4"/>
    </row>
    <row r="9965" spans="2:12" x14ac:dyDescent="0.3">
      <c r="B9965" s="3" t="s">
        <v>372</v>
      </c>
      <c r="C9965" s="4">
        <v>2022</v>
      </c>
      <c r="D9965" s="3" t="s">
        <v>1453</v>
      </c>
      <c r="E9965" s="4">
        <v>13179000</v>
      </c>
      <c r="F9965" s="4">
        <v>4666000</v>
      </c>
      <c r="G9965" s="4">
        <v>8513000</v>
      </c>
      <c r="H9965" s="4">
        <v>2209000</v>
      </c>
      <c r="I9965" s="4">
        <v>19000000</v>
      </c>
      <c r="J9965" s="4">
        <v>1900000</v>
      </c>
      <c r="K9965" s="3" t="s">
        <v>1451</v>
      </c>
      <c r="L9965" s="4">
        <v>0.35404810683663401</v>
      </c>
    </row>
    <row r="9966" spans="2:12" x14ac:dyDescent="0.3">
      <c r="B9966" s="3" t="s">
        <v>372</v>
      </c>
      <c r="C9966" s="4">
        <v>2022</v>
      </c>
      <c r="D9966" s="3" t="s">
        <v>1454</v>
      </c>
      <c r="E9966" s="4">
        <v>0</v>
      </c>
      <c r="F9966" s="4">
        <v>0</v>
      </c>
      <c r="G9966" s="4">
        <v>0</v>
      </c>
      <c r="H9966" s="4">
        <v>0</v>
      </c>
      <c r="I9966" s="4">
        <v>0</v>
      </c>
      <c r="J9966" s="4">
        <v>0</v>
      </c>
      <c r="K9966" s="3" t="s">
        <v>1459</v>
      </c>
      <c r="L9966" s="4"/>
    </row>
    <row r="9967" spans="2:12" x14ac:dyDescent="0.3">
      <c r="B9967" s="3" t="s">
        <v>372</v>
      </c>
      <c r="C9967" s="4">
        <v>2022</v>
      </c>
      <c r="D9967" s="3" t="s">
        <v>1455</v>
      </c>
      <c r="E9967" s="4">
        <v>111852000</v>
      </c>
      <c r="F9967" s="4">
        <v>36718000</v>
      </c>
      <c r="G9967" s="4">
        <v>75134000</v>
      </c>
      <c r="H9967" s="4">
        <v>2809000</v>
      </c>
      <c r="I9967" s="4">
        <v>338614000</v>
      </c>
      <c r="J9967" s="4">
        <v>5424000</v>
      </c>
      <c r="K9967" s="3" t="s">
        <v>1460</v>
      </c>
      <c r="L9967" s="4">
        <v>0.32827307513499981</v>
      </c>
    </row>
    <row r="9968" spans="2:12" x14ac:dyDescent="0.3">
      <c r="B9968" s="3" t="s">
        <v>372</v>
      </c>
      <c r="C9968" s="4">
        <v>2022</v>
      </c>
      <c r="D9968" s="3" t="s">
        <v>1456</v>
      </c>
      <c r="E9968" s="4">
        <v>250954000</v>
      </c>
      <c r="F9968" s="4">
        <v>134722000</v>
      </c>
      <c r="G9968" s="4">
        <v>116232000</v>
      </c>
      <c r="H9968" s="4">
        <v>3818000</v>
      </c>
      <c r="I9968" s="4">
        <v>604986000</v>
      </c>
      <c r="J9968" s="4">
        <v>8933000</v>
      </c>
      <c r="K9968" s="3" t="s">
        <v>1460</v>
      </c>
      <c r="L9968" s="4">
        <v>0.53683942077034041</v>
      </c>
    </row>
    <row r="9969" spans="2:12" x14ac:dyDescent="0.3">
      <c r="B9969" s="3" t="s">
        <v>372</v>
      </c>
      <c r="C9969" s="4">
        <v>2022</v>
      </c>
      <c r="D9969" s="3" t="s">
        <v>1457</v>
      </c>
      <c r="E9969" s="4">
        <v>0</v>
      </c>
      <c r="F9969" s="4">
        <v>0</v>
      </c>
      <c r="G9969" s="4">
        <v>0</v>
      </c>
      <c r="H9969" s="4">
        <v>0</v>
      </c>
      <c r="I9969" s="4">
        <v>0</v>
      </c>
      <c r="J9969" s="4">
        <v>0</v>
      </c>
      <c r="K9969" s="3" t="s">
        <v>1451</v>
      </c>
      <c r="L9969" s="4"/>
    </row>
    <row r="9970" spans="2:12" x14ac:dyDescent="0.3">
      <c r="B9970" s="3" t="s">
        <v>372</v>
      </c>
      <c r="C9970" s="4">
        <v>2022</v>
      </c>
      <c r="D9970" s="3" t="s">
        <v>1458</v>
      </c>
      <c r="E9970" s="4">
        <v>20688000</v>
      </c>
      <c r="F9970" s="4"/>
      <c r="G9970" s="4">
        <v>20688000</v>
      </c>
      <c r="H9970" s="4">
        <v>13965000</v>
      </c>
      <c r="I9970" s="4">
        <v>20688000</v>
      </c>
      <c r="J9970" s="4"/>
      <c r="K9970" s="3" t="s">
        <v>1451</v>
      </c>
      <c r="L9970" s="4"/>
    </row>
    <row r="9971" spans="2:12" x14ac:dyDescent="0.3">
      <c r="B9971" s="3" t="s">
        <v>372</v>
      </c>
      <c r="C9971" s="4">
        <v>2023</v>
      </c>
      <c r="D9971" s="3" t="s">
        <v>1446</v>
      </c>
      <c r="E9971" s="4">
        <v>112470000</v>
      </c>
      <c r="F9971" s="4">
        <v>37395000</v>
      </c>
      <c r="G9971" s="4">
        <v>75075000</v>
      </c>
      <c r="H9971" s="4">
        <v>2826000</v>
      </c>
      <c r="I9971" s="4">
        <v>153907000</v>
      </c>
      <c r="J9971" s="4">
        <v>2405000</v>
      </c>
      <c r="K9971" s="3" t="s">
        <v>1460</v>
      </c>
      <c r="L9971" s="4">
        <v>0.33248866364363833</v>
      </c>
    </row>
    <row r="9972" spans="2:12" x14ac:dyDescent="0.3">
      <c r="B9972" s="3" t="s">
        <v>372</v>
      </c>
      <c r="C9972" s="4">
        <v>2023</v>
      </c>
      <c r="D9972" s="3" t="s">
        <v>1448</v>
      </c>
      <c r="E9972" s="4">
        <v>92855000</v>
      </c>
      <c r="F9972" s="4">
        <v>29558000</v>
      </c>
      <c r="G9972" s="4">
        <v>63297000</v>
      </c>
      <c r="H9972" s="4">
        <v>4151000</v>
      </c>
      <c r="I9972" s="4">
        <v>296937000</v>
      </c>
      <c r="J9972" s="4">
        <v>4303000</v>
      </c>
      <c r="K9972" s="3" t="s">
        <v>1460</v>
      </c>
      <c r="L9972" s="4">
        <v>0.31832426902159283</v>
      </c>
    </row>
    <row r="9973" spans="2:12" x14ac:dyDescent="0.3">
      <c r="B9973" s="3" t="s">
        <v>372</v>
      </c>
      <c r="C9973" s="4">
        <v>2023</v>
      </c>
      <c r="D9973" s="3" t="s">
        <v>1449</v>
      </c>
      <c r="E9973" s="4">
        <v>19537000</v>
      </c>
      <c r="F9973" s="4">
        <v>9996000</v>
      </c>
      <c r="G9973" s="4">
        <v>9541000</v>
      </c>
      <c r="H9973" s="4">
        <v>1541000</v>
      </c>
      <c r="I9973" s="4">
        <v>28900000</v>
      </c>
      <c r="J9973" s="4">
        <v>2408000</v>
      </c>
      <c r="K9973" s="3" t="s">
        <v>1447</v>
      </c>
      <c r="L9973" s="4">
        <v>0.5116445718380509</v>
      </c>
    </row>
    <row r="9974" spans="2:12" x14ac:dyDescent="0.3">
      <c r="B9974" s="3" t="s">
        <v>372</v>
      </c>
      <c r="C9974" s="4">
        <v>2023</v>
      </c>
      <c r="D9974" s="3" t="s">
        <v>1450</v>
      </c>
      <c r="E9974" s="4">
        <v>288561000</v>
      </c>
      <c r="F9974" s="4"/>
      <c r="G9974" s="4">
        <v>288561000</v>
      </c>
      <c r="H9974" s="4">
        <v>259000</v>
      </c>
      <c r="I9974" s="4">
        <v>288561000</v>
      </c>
      <c r="J9974" s="4"/>
      <c r="K9974" s="3" t="s">
        <v>1451</v>
      </c>
      <c r="L9974" s="4"/>
    </row>
    <row r="9975" spans="2:12" x14ac:dyDescent="0.3">
      <c r="B9975" s="3" t="s">
        <v>372</v>
      </c>
      <c r="C9975" s="4">
        <v>2023</v>
      </c>
      <c r="D9975" s="3" t="s">
        <v>1452</v>
      </c>
      <c r="E9975" s="4">
        <v>0</v>
      </c>
      <c r="F9975" s="4">
        <v>0</v>
      </c>
      <c r="G9975" s="4">
        <v>0</v>
      </c>
      <c r="H9975" s="4">
        <v>0</v>
      </c>
      <c r="I9975" s="4">
        <v>0</v>
      </c>
      <c r="J9975" s="4">
        <v>0</v>
      </c>
      <c r="K9975" s="3" t="s">
        <v>1451</v>
      </c>
      <c r="L9975" s="4"/>
    </row>
    <row r="9976" spans="2:12" x14ac:dyDescent="0.3">
      <c r="B9976" s="3" t="s">
        <v>372</v>
      </c>
      <c r="C9976" s="4">
        <v>2023</v>
      </c>
      <c r="D9976" s="3" t="s">
        <v>1453</v>
      </c>
      <c r="E9976" s="4">
        <v>14520000</v>
      </c>
      <c r="F9976" s="4">
        <v>5673000</v>
      </c>
      <c r="G9976" s="4">
        <v>8847000</v>
      </c>
      <c r="H9976" s="4">
        <v>493000</v>
      </c>
      <c r="I9976" s="4">
        <v>19950000</v>
      </c>
      <c r="J9976" s="4">
        <v>1995000</v>
      </c>
      <c r="K9976" s="3" t="s">
        <v>1451</v>
      </c>
      <c r="L9976" s="4">
        <v>0.390702479338843</v>
      </c>
    </row>
    <row r="9977" spans="2:12" x14ac:dyDescent="0.3">
      <c r="B9977" s="3" t="s">
        <v>372</v>
      </c>
      <c r="C9977" s="4">
        <v>2023</v>
      </c>
      <c r="D9977" s="3" t="s">
        <v>1454</v>
      </c>
      <c r="E9977" s="4">
        <v>0</v>
      </c>
      <c r="F9977" s="4">
        <v>0</v>
      </c>
      <c r="G9977" s="4">
        <v>0</v>
      </c>
      <c r="H9977" s="4">
        <v>0</v>
      </c>
      <c r="I9977" s="4">
        <v>0</v>
      </c>
      <c r="J9977" s="4">
        <v>0</v>
      </c>
      <c r="K9977" s="3" t="s">
        <v>1447</v>
      </c>
      <c r="L9977" s="4"/>
    </row>
    <row r="9978" spans="2:12" x14ac:dyDescent="0.3">
      <c r="B9978" s="3" t="s">
        <v>372</v>
      </c>
      <c r="C9978" s="4">
        <v>2023</v>
      </c>
      <c r="D9978" s="3" t="s">
        <v>1455</v>
      </c>
      <c r="E9978" s="4">
        <v>116447000</v>
      </c>
      <c r="F9978" s="4">
        <v>37896000</v>
      </c>
      <c r="G9978" s="4">
        <v>78551000</v>
      </c>
      <c r="H9978" s="4">
        <v>3009000</v>
      </c>
      <c r="I9978" s="4">
        <v>393854000</v>
      </c>
      <c r="J9978" s="4">
        <v>6953000</v>
      </c>
      <c r="K9978" s="3" t="s">
        <v>1460</v>
      </c>
      <c r="L9978" s="4">
        <v>0.32543560589796217</v>
      </c>
    </row>
    <row r="9979" spans="2:12" x14ac:dyDescent="0.3">
      <c r="B9979" s="3" t="s">
        <v>372</v>
      </c>
      <c r="C9979" s="4">
        <v>2023</v>
      </c>
      <c r="D9979" s="3" t="s">
        <v>1456</v>
      </c>
      <c r="E9979" s="4">
        <v>262766000</v>
      </c>
      <c r="F9979" s="4">
        <v>140121000</v>
      </c>
      <c r="G9979" s="4">
        <v>122645000</v>
      </c>
      <c r="H9979" s="4">
        <v>5057000</v>
      </c>
      <c r="I9979" s="4">
        <v>908143000</v>
      </c>
      <c r="J9979" s="4">
        <v>8463000</v>
      </c>
      <c r="K9979" s="3" t="s">
        <v>1460</v>
      </c>
      <c r="L9979" s="4">
        <v>0.53325392174025554</v>
      </c>
    </row>
    <row r="9980" spans="2:12" x14ac:dyDescent="0.3">
      <c r="B9980" s="3" t="s">
        <v>372</v>
      </c>
      <c r="C9980" s="4">
        <v>2023</v>
      </c>
      <c r="D9980" s="3" t="s">
        <v>1457</v>
      </c>
      <c r="E9980" s="4">
        <v>0</v>
      </c>
      <c r="F9980" s="4">
        <v>0</v>
      </c>
      <c r="G9980" s="4">
        <v>0</v>
      </c>
      <c r="H9980" s="4">
        <v>0</v>
      </c>
      <c r="I9980" s="4">
        <v>0</v>
      </c>
      <c r="J9980" s="4">
        <v>0</v>
      </c>
      <c r="K9980" s="3" t="s">
        <v>1451</v>
      </c>
      <c r="L9980" s="4"/>
    </row>
    <row r="9981" spans="2:12" x14ac:dyDescent="0.3">
      <c r="B9981" s="3" t="s">
        <v>372</v>
      </c>
      <c r="C9981" s="4">
        <v>2023</v>
      </c>
      <c r="D9981" s="3" t="s">
        <v>1458</v>
      </c>
      <c r="E9981" s="4">
        <v>11116000</v>
      </c>
      <c r="F9981" s="4"/>
      <c r="G9981" s="4">
        <v>11116000</v>
      </c>
      <c r="H9981" s="4">
        <v>10246000</v>
      </c>
      <c r="I9981" s="4">
        <v>11116000</v>
      </c>
      <c r="J9981" s="4"/>
      <c r="K9981" s="3" t="s">
        <v>1451</v>
      </c>
      <c r="L9981" s="4"/>
    </row>
    <row r="9982" spans="2:12" x14ac:dyDescent="0.3">
      <c r="B9982" s="3" t="s">
        <v>372</v>
      </c>
      <c r="C9982" s="4">
        <v>2024</v>
      </c>
      <c r="D9982" s="3" t="s">
        <v>1446</v>
      </c>
      <c r="E9982" s="4">
        <v>117451000</v>
      </c>
      <c r="F9982" s="4">
        <v>40129000</v>
      </c>
      <c r="G9982" s="4">
        <v>77322000</v>
      </c>
      <c r="H9982" s="4">
        <v>4980000</v>
      </c>
      <c r="I9982" s="4">
        <v>210780000</v>
      </c>
      <c r="J9982" s="4">
        <v>2087000</v>
      </c>
      <c r="K9982" s="3" t="s">
        <v>1447</v>
      </c>
      <c r="L9982" s="4">
        <v>0.34166588619935123</v>
      </c>
    </row>
    <row r="9983" spans="2:12" x14ac:dyDescent="0.3">
      <c r="B9983" s="3" t="s">
        <v>372</v>
      </c>
      <c r="C9983" s="4">
        <v>2024</v>
      </c>
      <c r="D9983" s="3" t="s">
        <v>1448</v>
      </c>
      <c r="E9983" s="4">
        <v>95375000</v>
      </c>
      <c r="F9983" s="4">
        <v>30728000</v>
      </c>
      <c r="G9983" s="4">
        <v>64647000</v>
      </c>
      <c r="H9983" s="4">
        <v>2738000</v>
      </c>
      <c r="I9983" s="4">
        <v>572454000</v>
      </c>
      <c r="J9983" s="4">
        <v>7246000</v>
      </c>
      <c r="K9983" s="3" t="s">
        <v>1460</v>
      </c>
      <c r="L9983" s="4">
        <v>0.32218086500655307</v>
      </c>
    </row>
    <row r="9984" spans="2:12" x14ac:dyDescent="0.3">
      <c r="B9984" s="3" t="s">
        <v>372</v>
      </c>
      <c r="C9984" s="4">
        <v>2024</v>
      </c>
      <c r="D9984" s="3" t="s">
        <v>1449</v>
      </c>
      <c r="E9984" s="4">
        <v>21828000</v>
      </c>
      <c r="F9984" s="4">
        <v>10923000</v>
      </c>
      <c r="G9984" s="4">
        <v>10905000</v>
      </c>
      <c r="H9984" s="4">
        <v>2376000</v>
      </c>
      <c r="I9984" s="4">
        <v>19545000</v>
      </c>
      <c r="J9984" s="4">
        <v>1629000</v>
      </c>
      <c r="K9984" s="3" t="s">
        <v>1460</v>
      </c>
      <c r="L9984" s="4">
        <v>0.50041231445849366</v>
      </c>
    </row>
    <row r="9985" spans="2:12" x14ac:dyDescent="0.3">
      <c r="B9985" s="3" t="s">
        <v>372</v>
      </c>
      <c r="C9985" s="4">
        <v>2024</v>
      </c>
      <c r="D9985" s="3" t="s">
        <v>1450</v>
      </c>
      <c r="E9985" s="4">
        <v>291360000</v>
      </c>
      <c r="F9985" s="4"/>
      <c r="G9985" s="4">
        <v>291360000</v>
      </c>
      <c r="H9985" s="4">
        <v>2798000</v>
      </c>
      <c r="I9985" s="4">
        <v>291360000</v>
      </c>
      <c r="J9985" s="4"/>
      <c r="K9985" s="3" t="s">
        <v>1451</v>
      </c>
      <c r="L9985" s="4"/>
    </row>
    <row r="9986" spans="2:12" x14ac:dyDescent="0.3">
      <c r="B9986" s="3" t="s">
        <v>372</v>
      </c>
      <c r="C9986" s="4">
        <v>2024</v>
      </c>
      <c r="D9986" s="3" t="s">
        <v>1452</v>
      </c>
      <c r="E9986" s="4">
        <v>0</v>
      </c>
      <c r="F9986" s="4">
        <v>0</v>
      </c>
      <c r="G9986" s="4">
        <v>0</v>
      </c>
      <c r="H9986" s="4">
        <v>0</v>
      </c>
      <c r="I9986" s="4">
        <v>0</v>
      </c>
      <c r="J9986" s="4">
        <v>0</v>
      </c>
      <c r="K9986" s="3"/>
      <c r="L9986" s="4"/>
    </row>
    <row r="9987" spans="2:12" x14ac:dyDescent="0.3">
      <c r="B9987" s="3" t="s">
        <v>372</v>
      </c>
      <c r="C9987" s="4">
        <v>2024</v>
      </c>
      <c r="D9987" s="3" t="s">
        <v>1453</v>
      </c>
      <c r="E9987" s="4">
        <v>16518000</v>
      </c>
      <c r="F9987" s="4">
        <v>6686000</v>
      </c>
      <c r="G9987" s="4">
        <v>9832000</v>
      </c>
      <c r="H9987" s="4">
        <v>2032000</v>
      </c>
      <c r="I9987" s="4">
        <v>14406000</v>
      </c>
      <c r="J9987" s="4">
        <v>720000</v>
      </c>
      <c r="K9987" s="3" t="s">
        <v>1451</v>
      </c>
      <c r="L9987" s="4">
        <v>0.40477055333575496</v>
      </c>
    </row>
    <row r="9988" spans="2:12" x14ac:dyDescent="0.3">
      <c r="B9988" s="3" t="s">
        <v>372</v>
      </c>
      <c r="C9988" s="4">
        <v>2024</v>
      </c>
      <c r="D9988" s="3" t="s">
        <v>1454</v>
      </c>
      <c r="E9988" s="4">
        <v>0</v>
      </c>
      <c r="F9988" s="4">
        <v>0</v>
      </c>
      <c r="G9988" s="4">
        <v>0</v>
      </c>
      <c r="H9988" s="4">
        <v>0</v>
      </c>
      <c r="I9988" s="4">
        <v>0</v>
      </c>
      <c r="J9988" s="4">
        <v>0</v>
      </c>
      <c r="K9988" s="3"/>
      <c r="L9988" s="4"/>
    </row>
    <row r="9989" spans="2:12" x14ac:dyDescent="0.3">
      <c r="B9989" s="3" t="s">
        <v>372</v>
      </c>
      <c r="C9989" s="4">
        <v>2024</v>
      </c>
      <c r="D9989" s="3" t="s">
        <v>1455</v>
      </c>
      <c r="E9989" s="4">
        <v>120007000</v>
      </c>
      <c r="F9989" s="4">
        <v>39462000</v>
      </c>
      <c r="G9989" s="4">
        <v>80545000</v>
      </c>
      <c r="H9989" s="4">
        <v>3746000</v>
      </c>
      <c r="I9989" s="4">
        <v>797833000</v>
      </c>
      <c r="J9989" s="4">
        <v>12595000</v>
      </c>
      <c r="K9989" s="3" t="s">
        <v>1460</v>
      </c>
      <c r="L9989" s="4">
        <v>0.32883081820227156</v>
      </c>
    </row>
    <row r="9990" spans="2:12" x14ac:dyDescent="0.3">
      <c r="B9990" s="3" t="s">
        <v>372</v>
      </c>
      <c r="C9990" s="4">
        <v>2024</v>
      </c>
      <c r="D9990" s="3" t="s">
        <v>1456</v>
      </c>
      <c r="E9990" s="4">
        <v>268895000</v>
      </c>
      <c r="F9990" s="4">
        <v>144974000</v>
      </c>
      <c r="G9990" s="4">
        <v>123921000</v>
      </c>
      <c r="H9990" s="4">
        <v>7185000</v>
      </c>
      <c r="I9990" s="4">
        <v>1224997000</v>
      </c>
      <c r="J9990" s="4">
        <v>8879000</v>
      </c>
      <c r="K9990" s="3" t="s">
        <v>1460</v>
      </c>
      <c r="L9990" s="4">
        <v>0.53914725078562264</v>
      </c>
    </row>
    <row r="9991" spans="2:12" x14ac:dyDescent="0.3">
      <c r="B9991" s="3" t="s">
        <v>372</v>
      </c>
      <c r="C9991" s="4">
        <v>2024</v>
      </c>
      <c r="D9991" s="3" t="s">
        <v>1457</v>
      </c>
      <c r="E9991" s="4">
        <v>0</v>
      </c>
      <c r="F9991" s="4">
        <v>0</v>
      </c>
      <c r="G9991" s="4">
        <v>0</v>
      </c>
      <c r="H9991" s="4">
        <v>0</v>
      </c>
      <c r="I9991" s="4">
        <v>0</v>
      </c>
      <c r="J9991" s="4">
        <v>0</v>
      </c>
      <c r="K9991" s="3"/>
      <c r="L9991" s="4"/>
    </row>
    <row r="9992" spans="2:12" x14ac:dyDescent="0.3">
      <c r="B9992" s="3" t="s">
        <v>372</v>
      </c>
      <c r="C9992" s="4">
        <v>2024</v>
      </c>
      <c r="D9992" s="3" t="s">
        <v>1458</v>
      </c>
      <c r="E9992" s="4">
        <v>40693000</v>
      </c>
      <c r="F9992" s="4"/>
      <c r="G9992" s="4">
        <v>40693000</v>
      </c>
      <c r="H9992" s="4">
        <v>29578000</v>
      </c>
      <c r="I9992" s="4">
        <v>40693000</v>
      </c>
      <c r="J9992" s="4"/>
      <c r="K9992" s="3" t="s">
        <v>1451</v>
      </c>
      <c r="L9992" s="4"/>
    </row>
    <row r="9993" spans="2:12" x14ac:dyDescent="0.3">
      <c r="B9993" s="3" t="s">
        <v>374</v>
      </c>
      <c r="C9993" s="4">
        <v>2019</v>
      </c>
      <c r="D9993" s="3" t="s">
        <v>1446</v>
      </c>
      <c r="E9993" s="4">
        <v>116904677</v>
      </c>
      <c r="F9993" s="4">
        <v>51780856</v>
      </c>
      <c r="G9993" s="4">
        <v>65123821</v>
      </c>
      <c r="H9993" s="4">
        <v>2244480</v>
      </c>
      <c r="I9993" s="4">
        <v>0</v>
      </c>
      <c r="J9993" s="4">
        <v>0</v>
      </c>
      <c r="K9993" s="3" t="s">
        <v>1447</v>
      </c>
      <c r="L9993" s="4">
        <v>0.44293228747383651</v>
      </c>
    </row>
    <row r="9994" spans="2:12" x14ac:dyDescent="0.3">
      <c r="B9994" s="3" t="s">
        <v>374</v>
      </c>
      <c r="C9994" s="4">
        <v>2019</v>
      </c>
      <c r="D9994" s="3" t="s">
        <v>1448</v>
      </c>
      <c r="E9994" s="4">
        <v>35132979</v>
      </c>
      <c r="F9994" s="4">
        <v>3922378</v>
      </c>
      <c r="G9994" s="4">
        <v>31210601</v>
      </c>
      <c r="H9994" s="4">
        <v>10053404</v>
      </c>
      <c r="I9994" s="4">
        <v>0</v>
      </c>
      <c r="J9994" s="4">
        <v>0</v>
      </c>
      <c r="K9994" s="3" t="s">
        <v>1460</v>
      </c>
      <c r="L9994" s="4">
        <v>0.11164376354194161</v>
      </c>
    </row>
    <row r="9995" spans="2:12" x14ac:dyDescent="0.3">
      <c r="B9995" s="3" t="s">
        <v>374</v>
      </c>
      <c r="C9995" s="4">
        <v>2019</v>
      </c>
      <c r="D9995" s="3" t="s">
        <v>1449</v>
      </c>
      <c r="E9995" s="4">
        <v>83950358</v>
      </c>
      <c r="F9995" s="4">
        <v>60775919</v>
      </c>
      <c r="G9995" s="4">
        <v>23174439</v>
      </c>
      <c r="H9995" s="4">
        <v>5281690</v>
      </c>
      <c r="I9995" s="4">
        <v>0</v>
      </c>
      <c r="J9995" s="4">
        <v>0</v>
      </c>
      <c r="K9995" s="3" t="s">
        <v>1447</v>
      </c>
      <c r="L9995" s="4">
        <v>0.7239506828547414</v>
      </c>
    </row>
    <row r="9996" spans="2:12" x14ac:dyDescent="0.3">
      <c r="B9996" s="3" t="s">
        <v>374</v>
      </c>
      <c r="C9996" s="4">
        <v>2019</v>
      </c>
      <c r="D9996" s="3" t="s">
        <v>1450</v>
      </c>
      <c r="E9996" s="4">
        <v>127408400</v>
      </c>
      <c r="F9996" s="4"/>
      <c r="G9996" s="4">
        <v>127408400</v>
      </c>
      <c r="H9996" s="4">
        <v>4425345</v>
      </c>
      <c r="I9996" s="4">
        <v>127408400</v>
      </c>
      <c r="J9996" s="4"/>
      <c r="K9996" s="3" t="s">
        <v>1451</v>
      </c>
      <c r="L9996" s="4"/>
    </row>
    <row r="9997" spans="2:12" x14ac:dyDescent="0.3">
      <c r="B9997" s="3" t="s">
        <v>374</v>
      </c>
      <c r="C9997" s="4">
        <v>2019</v>
      </c>
      <c r="D9997" s="3" t="s">
        <v>1452</v>
      </c>
      <c r="E9997" s="4">
        <v>0</v>
      </c>
      <c r="F9997" s="4">
        <v>0</v>
      </c>
      <c r="G9997" s="4">
        <v>0</v>
      </c>
      <c r="H9997" s="4">
        <v>0</v>
      </c>
      <c r="I9997" s="4">
        <v>0</v>
      </c>
      <c r="J9997" s="4">
        <v>0</v>
      </c>
      <c r="K9997" s="3" t="s">
        <v>1451</v>
      </c>
      <c r="L9997" s="4"/>
    </row>
    <row r="9998" spans="2:12" x14ac:dyDescent="0.3">
      <c r="B9998" s="3" t="s">
        <v>374</v>
      </c>
      <c r="C9998" s="4">
        <v>2019</v>
      </c>
      <c r="D9998" s="3" t="s">
        <v>1453</v>
      </c>
      <c r="E9998" s="4">
        <v>0</v>
      </c>
      <c r="F9998" s="4">
        <v>0</v>
      </c>
      <c r="G9998" s="4">
        <v>0</v>
      </c>
      <c r="H9998" s="4">
        <v>0</v>
      </c>
      <c r="I9998" s="4">
        <v>0</v>
      </c>
      <c r="J9998" s="4">
        <v>0</v>
      </c>
      <c r="K9998" s="3" t="s">
        <v>1451</v>
      </c>
      <c r="L9998" s="4"/>
    </row>
    <row r="9999" spans="2:12" x14ac:dyDescent="0.3">
      <c r="B9999" s="3" t="s">
        <v>374</v>
      </c>
      <c r="C9999" s="4">
        <v>2019</v>
      </c>
      <c r="D9999" s="3" t="s">
        <v>1454</v>
      </c>
      <c r="E9999" s="4">
        <v>15477040</v>
      </c>
      <c r="F9999" s="4">
        <v>602001</v>
      </c>
      <c r="G9999" s="4">
        <v>14875039</v>
      </c>
      <c r="H9999" s="4">
        <v>0</v>
      </c>
      <c r="I9999" s="4">
        <v>0</v>
      </c>
      <c r="J9999" s="4">
        <v>0</v>
      </c>
      <c r="K9999" s="3" t="s">
        <v>1460</v>
      </c>
      <c r="L9999" s="4">
        <v>3.8896391041180998E-2</v>
      </c>
    </row>
    <row r="10000" spans="2:12" x14ac:dyDescent="0.3">
      <c r="B10000" s="3" t="s">
        <v>374</v>
      </c>
      <c r="C10000" s="4">
        <v>2019</v>
      </c>
      <c r="D10000" s="3" t="s">
        <v>1455</v>
      </c>
      <c r="E10000" s="4">
        <v>30996909</v>
      </c>
      <c r="F10000" s="4">
        <v>6672633</v>
      </c>
      <c r="G10000" s="4">
        <v>24324276</v>
      </c>
      <c r="H10000" s="4">
        <v>2907517</v>
      </c>
      <c r="I10000" s="4">
        <v>0</v>
      </c>
      <c r="J10000" s="4">
        <v>0</v>
      </c>
      <c r="K10000" s="3" t="s">
        <v>1460</v>
      </c>
      <c r="L10000" s="4">
        <v>0.21526769007838814</v>
      </c>
    </row>
    <row r="10001" spans="2:12" x14ac:dyDescent="0.3">
      <c r="B10001" s="3" t="s">
        <v>374</v>
      </c>
      <c r="C10001" s="4">
        <v>2019</v>
      </c>
      <c r="D10001" s="3" t="s">
        <v>1456</v>
      </c>
      <c r="E10001" s="4">
        <v>239593163</v>
      </c>
      <c r="F10001" s="4">
        <v>62604516</v>
      </c>
      <c r="G10001" s="4">
        <v>176988647</v>
      </c>
      <c r="H10001" s="4">
        <v>17097880</v>
      </c>
      <c r="I10001" s="4">
        <v>0</v>
      </c>
      <c r="J10001" s="4">
        <v>0</v>
      </c>
      <c r="K10001" s="3" t="s">
        <v>1460</v>
      </c>
      <c r="L10001" s="4">
        <v>0.26129508545283492</v>
      </c>
    </row>
    <row r="10002" spans="2:12" x14ac:dyDescent="0.3">
      <c r="B10002" s="3" t="s">
        <v>374</v>
      </c>
      <c r="C10002" s="4">
        <v>2019</v>
      </c>
      <c r="D10002" s="3" t="s">
        <v>1457</v>
      </c>
      <c r="E10002" s="4">
        <v>76690560</v>
      </c>
      <c r="F10002" s="4">
        <v>11484093</v>
      </c>
      <c r="G10002" s="4">
        <v>65206467</v>
      </c>
      <c r="H10002" s="4">
        <v>3763044</v>
      </c>
      <c r="I10002" s="4">
        <v>0</v>
      </c>
      <c r="J10002" s="4">
        <v>0</v>
      </c>
      <c r="K10002" s="3" t="s">
        <v>1460</v>
      </c>
      <c r="L10002" s="4">
        <v>0.14974584877200009</v>
      </c>
    </row>
    <row r="10003" spans="2:12" x14ac:dyDescent="0.3">
      <c r="B10003" s="3" t="s">
        <v>374</v>
      </c>
      <c r="C10003" s="4">
        <v>2019</v>
      </c>
      <c r="D10003" s="3" t="s">
        <v>1458</v>
      </c>
      <c r="E10003" s="4">
        <v>24192215</v>
      </c>
      <c r="F10003" s="4"/>
      <c r="G10003" s="4">
        <v>24192215</v>
      </c>
      <c r="H10003" s="4">
        <v>-3580655</v>
      </c>
      <c r="I10003" s="4">
        <v>24192215</v>
      </c>
      <c r="J10003" s="4"/>
      <c r="K10003" s="3" t="s">
        <v>1451</v>
      </c>
      <c r="L10003" s="4"/>
    </row>
    <row r="10004" spans="2:12" x14ac:dyDescent="0.3">
      <c r="B10004" s="3" t="s">
        <v>374</v>
      </c>
      <c r="C10004" s="4">
        <v>2020</v>
      </c>
      <c r="D10004" s="3" t="s">
        <v>1446</v>
      </c>
      <c r="E10004" s="4">
        <v>118247608</v>
      </c>
      <c r="F10004" s="4">
        <v>54872520</v>
      </c>
      <c r="G10004" s="4">
        <v>63375088</v>
      </c>
      <c r="H10004" s="4">
        <v>1342584</v>
      </c>
      <c r="I10004" s="4">
        <v>0</v>
      </c>
      <c r="J10004" s="4">
        <v>0</v>
      </c>
      <c r="K10004" s="3" t="s">
        <v>1447</v>
      </c>
      <c r="L10004" s="4">
        <v>0.46404761100960285</v>
      </c>
    </row>
    <row r="10005" spans="2:12" x14ac:dyDescent="0.3">
      <c r="B10005" s="3" t="s">
        <v>374</v>
      </c>
      <c r="C10005" s="4">
        <v>2020</v>
      </c>
      <c r="D10005" s="3" t="s">
        <v>1448</v>
      </c>
      <c r="E10005" s="4">
        <v>37991913</v>
      </c>
      <c r="F10005" s="4">
        <v>4293421</v>
      </c>
      <c r="G10005" s="4">
        <v>33698492</v>
      </c>
      <c r="H10005" s="4">
        <v>2858937</v>
      </c>
      <c r="I10005" s="4">
        <v>0</v>
      </c>
      <c r="J10005" s="4">
        <v>0</v>
      </c>
      <c r="K10005" s="3" t="s">
        <v>1460</v>
      </c>
      <c r="L10005" s="4">
        <v>0.11300881321769715</v>
      </c>
    </row>
    <row r="10006" spans="2:12" x14ac:dyDescent="0.3">
      <c r="B10006" s="3" t="s">
        <v>374</v>
      </c>
      <c r="C10006" s="4">
        <v>2020</v>
      </c>
      <c r="D10006" s="3" t="s">
        <v>1449</v>
      </c>
      <c r="E10006" s="4">
        <v>90002779</v>
      </c>
      <c r="F10006" s="4">
        <v>65203561</v>
      </c>
      <c r="G10006" s="4">
        <v>24799218</v>
      </c>
      <c r="H10006" s="4">
        <v>7053704</v>
      </c>
      <c r="I10006" s="4">
        <v>0</v>
      </c>
      <c r="J10006" s="4">
        <v>0</v>
      </c>
      <c r="K10006" s="3" t="s">
        <v>1447</v>
      </c>
      <c r="L10006" s="4">
        <v>0.72446164134554114</v>
      </c>
    </row>
    <row r="10007" spans="2:12" x14ac:dyDescent="0.3">
      <c r="B10007" s="3" t="s">
        <v>374</v>
      </c>
      <c r="C10007" s="4">
        <v>2020</v>
      </c>
      <c r="D10007" s="3" t="s">
        <v>1450</v>
      </c>
      <c r="E10007" s="4">
        <v>138186181</v>
      </c>
      <c r="F10007" s="4"/>
      <c r="G10007" s="4">
        <v>138186181</v>
      </c>
      <c r="H10007" s="4">
        <v>10777781</v>
      </c>
      <c r="I10007" s="4">
        <v>138186181</v>
      </c>
      <c r="J10007" s="4"/>
      <c r="K10007" s="3" t="s">
        <v>1451</v>
      </c>
      <c r="L10007" s="4"/>
    </row>
    <row r="10008" spans="2:12" x14ac:dyDescent="0.3">
      <c r="B10008" s="3" t="s">
        <v>374</v>
      </c>
      <c r="C10008" s="4">
        <v>2020</v>
      </c>
      <c r="D10008" s="3" t="s">
        <v>1452</v>
      </c>
      <c r="E10008" s="4">
        <v>0</v>
      </c>
      <c r="F10008" s="4">
        <v>0</v>
      </c>
      <c r="G10008" s="4">
        <v>0</v>
      </c>
      <c r="H10008" s="4">
        <v>0</v>
      </c>
      <c r="I10008" s="4">
        <v>0</v>
      </c>
      <c r="J10008" s="4">
        <v>0</v>
      </c>
      <c r="K10008" s="3" t="s">
        <v>1451</v>
      </c>
      <c r="L10008" s="4"/>
    </row>
    <row r="10009" spans="2:12" x14ac:dyDescent="0.3">
      <c r="B10009" s="3" t="s">
        <v>374</v>
      </c>
      <c r="C10009" s="4">
        <v>2020</v>
      </c>
      <c r="D10009" s="3" t="s">
        <v>1453</v>
      </c>
      <c r="E10009" s="4">
        <v>0</v>
      </c>
      <c r="F10009" s="4">
        <v>0</v>
      </c>
      <c r="G10009" s="4">
        <v>0</v>
      </c>
      <c r="H10009" s="4">
        <v>0</v>
      </c>
      <c r="I10009" s="4">
        <v>0</v>
      </c>
      <c r="J10009" s="4">
        <v>0</v>
      </c>
      <c r="K10009" s="3" t="s">
        <v>1451</v>
      </c>
      <c r="L10009" s="4"/>
    </row>
    <row r="10010" spans="2:12" x14ac:dyDescent="0.3">
      <c r="B10010" s="3" t="s">
        <v>374</v>
      </c>
      <c r="C10010" s="4">
        <v>2020</v>
      </c>
      <c r="D10010" s="3" t="s">
        <v>1454</v>
      </c>
      <c r="E10010" s="4">
        <v>16397876</v>
      </c>
      <c r="F10010" s="4">
        <v>787382</v>
      </c>
      <c r="G10010" s="4">
        <v>15610494</v>
      </c>
      <c r="H10010" s="4">
        <v>920833</v>
      </c>
      <c r="I10010" s="4">
        <v>0</v>
      </c>
      <c r="J10010" s="4">
        <v>0</v>
      </c>
      <c r="K10010" s="3" t="s">
        <v>1460</v>
      </c>
      <c r="L10010" s="4">
        <v>4.8017316389025018E-2</v>
      </c>
    </row>
    <row r="10011" spans="2:12" x14ac:dyDescent="0.3">
      <c r="B10011" s="3" t="s">
        <v>374</v>
      </c>
      <c r="C10011" s="4">
        <v>2020</v>
      </c>
      <c r="D10011" s="3" t="s">
        <v>1455</v>
      </c>
      <c r="E10011" s="4">
        <v>38472288</v>
      </c>
      <c r="F10011" s="4">
        <v>7068533</v>
      </c>
      <c r="G10011" s="4">
        <v>31403755</v>
      </c>
      <c r="H10011" s="4">
        <v>7475379</v>
      </c>
      <c r="I10011" s="4">
        <v>0</v>
      </c>
      <c r="J10011" s="4">
        <v>0</v>
      </c>
      <c r="K10011" s="3" t="s">
        <v>1460</v>
      </c>
      <c r="L10011" s="4">
        <v>0.18373050752791203</v>
      </c>
    </row>
    <row r="10012" spans="2:12" x14ac:dyDescent="0.3">
      <c r="B10012" s="3" t="s">
        <v>374</v>
      </c>
      <c r="C10012" s="4">
        <v>2020</v>
      </c>
      <c r="D10012" s="3" t="s">
        <v>1456</v>
      </c>
      <c r="E10012" s="4">
        <v>251889685</v>
      </c>
      <c r="F10012" s="4">
        <v>67953380</v>
      </c>
      <c r="G10012" s="4">
        <v>183936305</v>
      </c>
      <c r="H10012" s="4">
        <v>12296521</v>
      </c>
      <c r="I10012" s="4">
        <v>0</v>
      </c>
      <c r="J10012" s="4">
        <v>0</v>
      </c>
      <c r="K10012" s="3" t="s">
        <v>1460</v>
      </c>
      <c r="L10012" s="4">
        <v>0.26977436571092617</v>
      </c>
    </row>
    <row r="10013" spans="2:12" x14ac:dyDescent="0.3">
      <c r="B10013" s="3" t="s">
        <v>374</v>
      </c>
      <c r="C10013" s="4">
        <v>2020</v>
      </c>
      <c r="D10013" s="3" t="s">
        <v>1457</v>
      </c>
      <c r="E10013" s="4">
        <v>81479455</v>
      </c>
      <c r="F10013" s="4">
        <v>12277243</v>
      </c>
      <c r="G10013" s="4">
        <v>69202212</v>
      </c>
      <c r="H10013" s="4">
        <v>4788901</v>
      </c>
      <c r="I10013" s="4">
        <v>0</v>
      </c>
      <c r="J10013" s="4">
        <v>0</v>
      </c>
      <c r="K10013" s="3" t="s">
        <v>1460</v>
      </c>
      <c r="L10013" s="4">
        <v>0.15067900245528151</v>
      </c>
    </row>
    <row r="10014" spans="2:12" x14ac:dyDescent="0.3">
      <c r="B10014" s="3" t="s">
        <v>374</v>
      </c>
      <c r="C10014" s="4">
        <v>2020</v>
      </c>
      <c r="D10014" s="3" t="s">
        <v>1458</v>
      </c>
      <c r="E10014" s="4">
        <v>24845475</v>
      </c>
      <c r="F10014" s="4"/>
      <c r="G10014" s="4">
        <v>24845475</v>
      </c>
      <c r="H10014" s="4">
        <v>653260</v>
      </c>
      <c r="I10014" s="4">
        <v>24845475</v>
      </c>
      <c r="J10014" s="4"/>
      <c r="K10014" s="3" t="s">
        <v>1451</v>
      </c>
      <c r="L10014" s="4"/>
    </row>
    <row r="10015" spans="2:12" x14ac:dyDescent="0.3">
      <c r="B10015" s="3" t="s">
        <v>374</v>
      </c>
      <c r="C10015" s="4">
        <v>2021</v>
      </c>
      <c r="D10015" s="3" t="s">
        <v>1446</v>
      </c>
      <c r="E10015" s="4">
        <v>121277684</v>
      </c>
      <c r="F10015" s="4">
        <v>58035938</v>
      </c>
      <c r="G10015" s="4">
        <v>63241746</v>
      </c>
      <c r="H10015" s="4">
        <v>3030423</v>
      </c>
      <c r="I10015" s="4">
        <v>0</v>
      </c>
      <c r="J10015" s="4">
        <v>0</v>
      </c>
      <c r="K10015" s="3" t="s">
        <v>1447</v>
      </c>
      <c r="L10015" s="4">
        <v>0.47853765083442723</v>
      </c>
    </row>
    <row r="10016" spans="2:12" x14ac:dyDescent="0.3">
      <c r="B10016" s="3" t="s">
        <v>374</v>
      </c>
      <c r="C10016" s="4">
        <v>2021</v>
      </c>
      <c r="D10016" s="3" t="s">
        <v>1448</v>
      </c>
      <c r="E10016" s="4">
        <v>40126625</v>
      </c>
      <c r="F10016" s="4">
        <v>4690291</v>
      </c>
      <c r="G10016" s="4">
        <v>35436334</v>
      </c>
      <c r="H10016" s="4">
        <v>2134709</v>
      </c>
      <c r="I10016" s="4">
        <v>0</v>
      </c>
      <c r="J10016" s="4">
        <v>0</v>
      </c>
      <c r="K10016" s="3" t="s">
        <v>1460</v>
      </c>
      <c r="L10016" s="4">
        <v>0.11688725378722981</v>
      </c>
    </row>
    <row r="10017" spans="2:12" x14ac:dyDescent="0.3">
      <c r="B10017" s="3" t="s">
        <v>374</v>
      </c>
      <c r="C10017" s="4">
        <v>2021</v>
      </c>
      <c r="D10017" s="3" t="s">
        <v>1449</v>
      </c>
      <c r="E10017" s="4">
        <v>95112269</v>
      </c>
      <c r="F10017" s="4">
        <v>70418197</v>
      </c>
      <c r="G10017" s="4">
        <v>24694072</v>
      </c>
      <c r="H10017" s="4">
        <v>5651059</v>
      </c>
      <c r="I10017" s="4">
        <v>0</v>
      </c>
      <c r="J10017" s="4">
        <v>0</v>
      </c>
      <c r="K10017" s="3" t="s">
        <v>1447</v>
      </c>
      <c r="L10017" s="4">
        <v>0.74036922618258638</v>
      </c>
    </row>
    <row r="10018" spans="2:12" x14ac:dyDescent="0.3">
      <c r="B10018" s="3" t="s">
        <v>374</v>
      </c>
      <c r="C10018" s="4">
        <v>2021</v>
      </c>
      <c r="D10018" s="3" t="s">
        <v>1450</v>
      </c>
      <c r="E10018" s="4">
        <v>140151775</v>
      </c>
      <c r="F10018" s="4"/>
      <c r="G10018" s="4">
        <v>140151775</v>
      </c>
      <c r="H10018" s="4">
        <v>1965594</v>
      </c>
      <c r="I10018" s="4">
        <v>140151775</v>
      </c>
      <c r="J10018" s="4"/>
      <c r="K10018" s="3" t="s">
        <v>1451</v>
      </c>
      <c r="L10018" s="4"/>
    </row>
    <row r="10019" spans="2:12" x14ac:dyDescent="0.3">
      <c r="B10019" s="3" t="s">
        <v>374</v>
      </c>
      <c r="C10019" s="4">
        <v>2021</v>
      </c>
      <c r="D10019" s="3" t="s">
        <v>1452</v>
      </c>
      <c r="E10019" s="4">
        <v>0</v>
      </c>
      <c r="F10019" s="4">
        <v>0</v>
      </c>
      <c r="G10019" s="4">
        <v>0</v>
      </c>
      <c r="H10019" s="4">
        <v>0</v>
      </c>
      <c r="I10019" s="4">
        <v>0</v>
      </c>
      <c r="J10019" s="4">
        <v>0</v>
      </c>
      <c r="K10019" s="3" t="s">
        <v>1451</v>
      </c>
      <c r="L10019" s="4"/>
    </row>
    <row r="10020" spans="2:12" x14ac:dyDescent="0.3">
      <c r="B10020" s="3" t="s">
        <v>374</v>
      </c>
      <c r="C10020" s="4">
        <v>2021</v>
      </c>
      <c r="D10020" s="3" t="s">
        <v>1453</v>
      </c>
      <c r="E10020" s="4">
        <v>0</v>
      </c>
      <c r="F10020" s="4">
        <v>0</v>
      </c>
      <c r="G10020" s="4">
        <v>0</v>
      </c>
      <c r="H10020" s="4">
        <v>0</v>
      </c>
      <c r="I10020" s="4">
        <v>0</v>
      </c>
      <c r="J10020" s="4">
        <v>0</v>
      </c>
      <c r="K10020" s="3" t="s">
        <v>1451</v>
      </c>
      <c r="L10020" s="4"/>
    </row>
    <row r="10021" spans="2:12" x14ac:dyDescent="0.3">
      <c r="B10021" s="3" t="s">
        <v>374</v>
      </c>
      <c r="C10021" s="4">
        <v>2021</v>
      </c>
      <c r="D10021" s="3" t="s">
        <v>1454</v>
      </c>
      <c r="E10021" s="4">
        <v>19547341</v>
      </c>
      <c r="F10021" s="4">
        <v>1004104</v>
      </c>
      <c r="G10021" s="4">
        <v>18543237</v>
      </c>
      <c r="H10021" s="4">
        <v>3149470</v>
      </c>
      <c r="I10021" s="4">
        <v>0</v>
      </c>
      <c r="J10021" s="4">
        <v>0</v>
      </c>
      <c r="K10021" s="3" t="s">
        <v>1460</v>
      </c>
      <c r="L10021" s="4">
        <v>5.1367804961298828E-2</v>
      </c>
    </row>
    <row r="10022" spans="2:12" x14ac:dyDescent="0.3">
      <c r="B10022" s="3" t="s">
        <v>374</v>
      </c>
      <c r="C10022" s="4">
        <v>2021</v>
      </c>
      <c r="D10022" s="3" t="s">
        <v>1455</v>
      </c>
      <c r="E10022" s="4">
        <v>44855131</v>
      </c>
      <c r="F10022" s="4">
        <v>7540981</v>
      </c>
      <c r="G10022" s="4">
        <v>37314150</v>
      </c>
      <c r="H10022" s="4">
        <v>6382843</v>
      </c>
      <c r="I10022" s="4">
        <v>0</v>
      </c>
      <c r="J10022" s="4">
        <v>0</v>
      </c>
      <c r="K10022" s="3" t="s">
        <v>1460</v>
      </c>
      <c r="L10022" s="4">
        <v>0.16811858157319839</v>
      </c>
    </row>
    <row r="10023" spans="2:12" x14ac:dyDescent="0.3">
      <c r="B10023" s="3" t="s">
        <v>374</v>
      </c>
      <c r="C10023" s="4">
        <v>2021</v>
      </c>
      <c r="D10023" s="3" t="s">
        <v>1456</v>
      </c>
      <c r="E10023" s="4">
        <v>262620744</v>
      </c>
      <c r="F10023" s="4">
        <v>73731485</v>
      </c>
      <c r="G10023" s="4">
        <v>188889259</v>
      </c>
      <c r="H10023" s="4">
        <v>10731059</v>
      </c>
      <c r="I10023" s="4">
        <v>0</v>
      </c>
      <c r="J10023" s="4">
        <v>0</v>
      </c>
      <c r="K10023" s="3" t="s">
        <v>1460</v>
      </c>
      <c r="L10023" s="4">
        <v>0.28075270779066869</v>
      </c>
    </row>
    <row r="10024" spans="2:12" x14ac:dyDescent="0.3">
      <c r="B10024" s="3" t="s">
        <v>374</v>
      </c>
      <c r="C10024" s="4">
        <v>2021</v>
      </c>
      <c r="D10024" s="3" t="s">
        <v>1457</v>
      </c>
      <c r="E10024" s="4">
        <v>87625234</v>
      </c>
      <c r="F10024" s="4">
        <v>13192484</v>
      </c>
      <c r="G10024" s="4">
        <v>74432750</v>
      </c>
      <c r="H10024" s="4">
        <v>6145775</v>
      </c>
      <c r="I10024" s="4">
        <v>0</v>
      </c>
      <c r="J10024" s="4">
        <v>0</v>
      </c>
      <c r="K10024" s="3" t="s">
        <v>1460</v>
      </c>
      <c r="L10024" s="4">
        <v>0.15055576342312535</v>
      </c>
    </row>
    <row r="10025" spans="2:12" x14ac:dyDescent="0.3">
      <c r="B10025" s="3" t="s">
        <v>374</v>
      </c>
      <c r="C10025" s="4">
        <v>2021</v>
      </c>
      <c r="D10025" s="3" t="s">
        <v>1458</v>
      </c>
      <c r="E10025" s="4">
        <v>36845429</v>
      </c>
      <c r="F10025" s="4"/>
      <c r="G10025" s="4">
        <v>36845429</v>
      </c>
      <c r="H10025" s="4">
        <v>8599951</v>
      </c>
      <c r="I10025" s="4">
        <v>36845429</v>
      </c>
      <c r="J10025" s="4"/>
      <c r="K10025" s="3" t="s">
        <v>1451</v>
      </c>
      <c r="L10025" s="4"/>
    </row>
    <row r="10026" spans="2:12" x14ac:dyDescent="0.3">
      <c r="B10026" s="3" t="s">
        <v>374</v>
      </c>
      <c r="C10026" s="4">
        <v>2022</v>
      </c>
      <c r="D10026" s="3" t="s">
        <v>1446</v>
      </c>
      <c r="E10026" s="4">
        <v>123038191</v>
      </c>
      <c r="F10026" s="4">
        <v>61288466</v>
      </c>
      <c r="G10026" s="4">
        <v>61749725</v>
      </c>
      <c r="H10026" s="4">
        <v>1759071</v>
      </c>
      <c r="I10026" s="4">
        <v>0</v>
      </c>
      <c r="J10026" s="4">
        <v>0</v>
      </c>
      <c r="K10026" s="3" t="s">
        <v>1447</v>
      </c>
      <c r="L10026" s="4">
        <v>0.49812554542515991</v>
      </c>
    </row>
    <row r="10027" spans="2:12" x14ac:dyDescent="0.3">
      <c r="B10027" s="3" t="s">
        <v>374</v>
      </c>
      <c r="C10027" s="4">
        <v>2022</v>
      </c>
      <c r="D10027" s="3" t="s">
        <v>1448</v>
      </c>
      <c r="E10027" s="4">
        <v>46098527</v>
      </c>
      <c r="F10027" s="4">
        <v>5141347</v>
      </c>
      <c r="G10027" s="4">
        <v>40957180</v>
      </c>
      <c r="H10027" s="4">
        <v>5973085</v>
      </c>
      <c r="I10027" s="4">
        <v>0</v>
      </c>
      <c r="J10027" s="4">
        <v>0</v>
      </c>
      <c r="K10027" s="3" t="s">
        <v>1460</v>
      </c>
      <c r="L10027" s="4">
        <v>0.11152952891531653</v>
      </c>
    </row>
    <row r="10028" spans="2:12" x14ac:dyDescent="0.3">
      <c r="B10028" s="3" t="s">
        <v>374</v>
      </c>
      <c r="C10028" s="4">
        <v>2022</v>
      </c>
      <c r="D10028" s="3" t="s">
        <v>1449</v>
      </c>
      <c r="E10028" s="4">
        <v>101229191</v>
      </c>
      <c r="F10028" s="4">
        <v>76052663</v>
      </c>
      <c r="G10028" s="4">
        <v>25176528</v>
      </c>
      <c r="H10028" s="4">
        <v>6491914</v>
      </c>
      <c r="I10028" s="4">
        <v>0</v>
      </c>
      <c r="J10028" s="4">
        <v>0</v>
      </c>
      <c r="K10028" s="3" t="s">
        <v>1447</v>
      </c>
      <c r="L10028" s="4">
        <v>0.75129181858225069</v>
      </c>
    </row>
    <row r="10029" spans="2:12" x14ac:dyDescent="0.3">
      <c r="B10029" s="3" t="s">
        <v>374</v>
      </c>
      <c r="C10029" s="4">
        <v>2022</v>
      </c>
      <c r="D10029" s="3" t="s">
        <v>1450</v>
      </c>
      <c r="E10029" s="4">
        <v>148051597</v>
      </c>
      <c r="F10029" s="4"/>
      <c r="G10029" s="4">
        <v>148051597</v>
      </c>
      <c r="H10029" s="4">
        <v>10869351</v>
      </c>
      <c r="I10029" s="4">
        <v>148051597</v>
      </c>
      <c r="J10029" s="4"/>
      <c r="K10029" s="3" t="s">
        <v>1451</v>
      </c>
      <c r="L10029" s="4"/>
    </row>
    <row r="10030" spans="2:12" x14ac:dyDescent="0.3">
      <c r="B10030" s="3" t="s">
        <v>374</v>
      </c>
      <c r="C10030" s="4">
        <v>2022</v>
      </c>
      <c r="D10030" s="3" t="s">
        <v>1452</v>
      </c>
      <c r="E10030" s="4">
        <v>0</v>
      </c>
      <c r="F10030" s="4">
        <v>0</v>
      </c>
      <c r="G10030" s="4">
        <v>0</v>
      </c>
      <c r="H10030" s="4">
        <v>0</v>
      </c>
      <c r="I10030" s="4">
        <v>0</v>
      </c>
      <c r="J10030" s="4">
        <v>0</v>
      </c>
      <c r="K10030" s="3" t="s">
        <v>1451</v>
      </c>
      <c r="L10030" s="4"/>
    </row>
    <row r="10031" spans="2:12" x14ac:dyDescent="0.3">
      <c r="B10031" s="3" t="s">
        <v>374</v>
      </c>
      <c r="C10031" s="4">
        <v>2022</v>
      </c>
      <c r="D10031" s="3" t="s">
        <v>1453</v>
      </c>
      <c r="E10031" s="4">
        <v>0</v>
      </c>
      <c r="F10031" s="4">
        <v>0</v>
      </c>
      <c r="G10031" s="4">
        <v>0</v>
      </c>
      <c r="H10031" s="4">
        <v>0</v>
      </c>
      <c r="I10031" s="4">
        <v>0</v>
      </c>
      <c r="J10031" s="4">
        <v>0</v>
      </c>
      <c r="K10031" s="3" t="s">
        <v>1451</v>
      </c>
      <c r="L10031" s="4"/>
    </row>
    <row r="10032" spans="2:12" x14ac:dyDescent="0.3">
      <c r="B10032" s="3" t="s">
        <v>374</v>
      </c>
      <c r="C10032" s="4">
        <v>2022</v>
      </c>
      <c r="D10032" s="3" t="s">
        <v>1454</v>
      </c>
      <c r="E10032" s="4">
        <v>25176092</v>
      </c>
      <c r="F10032" s="4">
        <v>1238479</v>
      </c>
      <c r="G10032" s="4">
        <v>23937613</v>
      </c>
      <c r="H10032" s="4">
        <v>3490241</v>
      </c>
      <c r="I10032" s="4">
        <v>0</v>
      </c>
      <c r="J10032" s="4">
        <v>0</v>
      </c>
      <c r="K10032" s="3" t="s">
        <v>1460</v>
      </c>
      <c r="L10032" s="4">
        <v>4.9192662626113694E-2</v>
      </c>
    </row>
    <row r="10033" spans="2:12" x14ac:dyDescent="0.3">
      <c r="B10033" s="3" t="s">
        <v>374</v>
      </c>
      <c r="C10033" s="4">
        <v>2022</v>
      </c>
      <c r="D10033" s="3" t="s">
        <v>1455</v>
      </c>
      <c r="E10033" s="4">
        <v>48134403</v>
      </c>
      <c r="F10033" s="4">
        <v>8052382</v>
      </c>
      <c r="G10033" s="4">
        <v>40082021</v>
      </c>
      <c r="H10033" s="4">
        <v>3281247</v>
      </c>
      <c r="I10033" s="4">
        <v>0</v>
      </c>
      <c r="J10033" s="4">
        <v>0</v>
      </c>
      <c r="K10033" s="3" t="s">
        <v>1460</v>
      </c>
      <c r="L10033" s="4">
        <v>0.16728953717365103</v>
      </c>
    </row>
    <row r="10034" spans="2:12" x14ac:dyDescent="0.3">
      <c r="B10034" s="3" t="s">
        <v>374</v>
      </c>
      <c r="C10034" s="4">
        <v>2022</v>
      </c>
      <c r="D10034" s="3" t="s">
        <v>1456</v>
      </c>
      <c r="E10034" s="4">
        <v>290970782</v>
      </c>
      <c r="F10034" s="4">
        <v>80114007</v>
      </c>
      <c r="G10034" s="4">
        <v>210856775</v>
      </c>
      <c r="H10034" s="4">
        <v>28346286</v>
      </c>
      <c r="I10034" s="4">
        <v>0</v>
      </c>
      <c r="J10034" s="4">
        <v>0</v>
      </c>
      <c r="K10034" s="3" t="s">
        <v>1460</v>
      </c>
      <c r="L10034" s="4">
        <v>0.27533351097774483</v>
      </c>
    </row>
    <row r="10035" spans="2:12" x14ac:dyDescent="0.3">
      <c r="B10035" s="3" t="s">
        <v>374</v>
      </c>
      <c r="C10035" s="4">
        <v>2022</v>
      </c>
      <c r="D10035" s="3" t="s">
        <v>1457</v>
      </c>
      <c r="E10035" s="4">
        <v>93165276</v>
      </c>
      <c r="F10035" s="4">
        <v>14163007</v>
      </c>
      <c r="G10035" s="4">
        <v>79002269</v>
      </c>
      <c r="H10035" s="4">
        <v>5540046</v>
      </c>
      <c r="I10035" s="4">
        <v>0</v>
      </c>
      <c r="J10035" s="4">
        <v>0</v>
      </c>
      <c r="K10035" s="3" t="s">
        <v>1460</v>
      </c>
      <c r="L10035" s="4">
        <v>0.15202023337536186</v>
      </c>
    </row>
    <row r="10036" spans="2:12" x14ac:dyDescent="0.3">
      <c r="B10036" s="3" t="s">
        <v>374</v>
      </c>
      <c r="C10036" s="4">
        <v>2022</v>
      </c>
      <c r="D10036" s="3" t="s">
        <v>1458</v>
      </c>
      <c r="E10036" s="4">
        <v>11895935</v>
      </c>
      <c r="F10036" s="4"/>
      <c r="G10036" s="4">
        <v>11895935</v>
      </c>
      <c r="H10036" s="4">
        <v>-21549490</v>
      </c>
      <c r="I10036" s="4">
        <v>11895935</v>
      </c>
      <c r="J10036" s="4"/>
      <c r="K10036" s="3" t="s">
        <v>1451</v>
      </c>
      <c r="L10036" s="4"/>
    </row>
    <row r="10037" spans="2:12" x14ac:dyDescent="0.3">
      <c r="B10037" s="3" t="s">
        <v>374</v>
      </c>
      <c r="C10037" s="4">
        <v>2023</v>
      </c>
      <c r="D10037" s="3" t="s">
        <v>1446</v>
      </c>
      <c r="E10037" s="4">
        <v>162199741</v>
      </c>
      <c r="F10037" s="4">
        <v>66429302</v>
      </c>
      <c r="G10037" s="4">
        <v>95770439</v>
      </c>
      <c r="H10037" s="4">
        <v>37469994</v>
      </c>
      <c r="I10037" s="4">
        <v>0</v>
      </c>
      <c r="J10037" s="4">
        <v>0</v>
      </c>
      <c r="K10037" s="3" t="s">
        <v>1447</v>
      </c>
      <c r="L10037" s="4">
        <v>0.40955245421754405</v>
      </c>
    </row>
    <row r="10038" spans="2:12" x14ac:dyDescent="0.3">
      <c r="B10038" s="3" t="s">
        <v>374</v>
      </c>
      <c r="C10038" s="4">
        <v>2023</v>
      </c>
      <c r="D10038" s="3" t="s">
        <v>1448</v>
      </c>
      <c r="E10038" s="4">
        <v>47754283</v>
      </c>
      <c r="F10038" s="4">
        <v>5647743</v>
      </c>
      <c r="G10038" s="4">
        <v>42106540</v>
      </c>
      <c r="H10038" s="4">
        <v>1654573</v>
      </c>
      <c r="I10038" s="4">
        <v>0</v>
      </c>
      <c r="J10038" s="4">
        <v>0</v>
      </c>
      <c r="K10038" s="3" t="s">
        <v>1460</v>
      </c>
      <c r="L10038" s="4">
        <v>0.11826673222169412</v>
      </c>
    </row>
    <row r="10039" spans="2:12" x14ac:dyDescent="0.3">
      <c r="B10039" s="3" t="s">
        <v>374</v>
      </c>
      <c r="C10039" s="4">
        <v>2023</v>
      </c>
      <c r="D10039" s="3" t="s">
        <v>1449</v>
      </c>
      <c r="E10039" s="4">
        <v>111406401</v>
      </c>
      <c r="F10039" s="4">
        <v>82100873</v>
      </c>
      <c r="G10039" s="4">
        <v>29305528</v>
      </c>
      <c r="H10039" s="4">
        <v>10416797</v>
      </c>
      <c r="I10039" s="4">
        <v>0</v>
      </c>
      <c r="J10039" s="4">
        <v>0</v>
      </c>
      <c r="K10039" s="3" t="s">
        <v>1447</v>
      </c>
      <c r="L10039" s="4">
        <v>0.73694933381790151</v>
      </c>
    </row>
    <row r="10040" spans="2:12" x14ac:dyDescent="0.3">
      <c r="B10040" s="3" t="s">
        <v>374</v>
      </c>
      <c r="C10040" s="4">
        <v>2023</v>
      </c>
      <c r="D10040" s="3" t="s">
        <v>1450</v>
      </c>
      <c r="E10040" s="4">
        <v>148051597</v>
      </c>
      <c r="F10040" s="4"/>
      <c r="G10040" s="4">
        <v>148051597</v>
      </c>
      <c r="H10040" s="4">
        <v>0</v>
      </c>
      <c r="I10040" s="4">
        <v>148051597</v>
      </c>
      <c r="J10040" s="4"/>
      <c r="K10040" s="3" t="s">
        <v>1451</v>
      </c>
      <c r="L10040" s="4"/>
    </row>
    <row r="10041" spans="2:12" x14ac:dyDescent="0.3">
      <c r="B10041" s="3" t="s">
        <v>374</v>
      </c>
      <c r="C10041" s="4">
        <v>2023</v>
      </c>
      <c r="D10041" s="3" t="s">
        <v>1452</v>
      </c>
      <c r="E10041" s="4">
        <v>0</v>
      </c>
      <c r="F10041" s="4">
        <v>0</v>
      </c>
      <c r="G10041" s="4">
        <v>0</v>
      </c>
      <c r="H10041" s="4">
        <v>0</v>
      </c>
      <c r="I10041" s="4">
        <v>0</v>
      </c>
      <c r="J10041" s="4">
        <v>0</v>
      </c>
      <c r="K10041" s="3" t="s">
        <v>1451</v>
      </c>
      <c r="L10041" s="4"/>
    </row>
    <row r="10042" spans="2:12" x14ac:dyDescent="0.3">
      <c r="B10042" s="3" t="s">
        <v>374</v>
      </c>
      <c r="C10042" s="4">
        <v>2023</v>
      </c>
      <c r="D10042" s="3" t="s">
        <v>1453</v>
      </c>
      <c r="E10042" s="4">
        <v>0</v>
      </c>
      <c r="F10042" s="4">
        <v>0</v>
      </c>
      <c r="G10042" s="4">
        <v>0</v>
      </c>
      <c r="H10042" s="4">
        <v>0</v>
      </c>
      <c r="I10042" s="4">
        <v>0</v>
      </c>
      <c r="J10042" s="4">
        <v>0</v>
      </c>
      <c r="K10042" s="3" t="s">
        <v>1451</v>
      </c>
      <c r="L10042" s="4"/>
    </row>
    <row r="10043" spans="2:12" x14ac:dyDescent="0.3">
      <c r="B10043" s="3" t="s">
        <v>374</v>
      </c>
      <c r="C10043" s="4">
        <v>2023</v>
      </c>
      <c r="D10043" s="3" t="s">
        <v>1454</v>
      </c>
      <c r="E10043" s="4">
        <v>29543307</v>
      </c>
      <c r="F10043" s="4">
        <v>1491771</v>
      </c>
      <c r="G10043" s="4">
        <v>28051536</v>
      </c>
      <c r="H10043" s="4">
        <v>4367216</v>
      </c>
      <c r="I10043" s="4">
        <v>0</v>
      </c>
      <c r="J10043" s="4">
        <v>0</v>
      </c>
      <c r="K10043" s="3" t="s">
        <v>1460</v>
      </c>
      <c r="L10043" s="4">
        <v>5.0494381011577341E-2</v>
      </c>
    </row>
    <row r="10044" spans="2:12" x14ac:dyDescent="0.3">
      <c r="B10044" s="3" t="s">
        <v>374</v>
      </c>
      <c r="C10044" s="4">
        <v>2023</v>
      </c>
      <c r="D10044" s="3" t="s">
        <v>1455</v>
      </c>
      <c r="E10044" s="4">
        <v>51099968</v>
      </c>
      <c r="F10044" s="4">
        <v>8603691</v>
      </c>
      <c r="G10044" s="4">
        <v>42496277</v>
      </c>
      <c r="H10044" s="4">
        <v>2965378</v>
      </c>
      <c r="I10044" s="4">
        <v>0</v>
      </c>
      <c r="J10044" s="4">
        <v>0</v>
      </c>
      <c r="K10044" s="3" t="s">
        <v>1460</v>
      </c>
      <c r="L10044" s="4">
        <v>0.16836979232550595</v>
      </c>
    </row>
    <row r="10045" spans="2:12" x14ac:dyDescent="0.3">
      <c r="B10045" s="3" t="s">
        <v>374</v>
      </c>
      <c r="C10045" s="4">
        <v>2023</v>
      </c>
      <c r="D10045" s="3" t="s">
        <v>1456</v>
      </c>
      <c r="E10045" s="4">
        <v>313075960</v>
      </c>
      <c r="F10045" s="4">
        <v>87299666</v>
      </c>
      <c r="G10045" s="4">
        <v>225776294</v>
      </c>
      <c r="H10045" s="4">
        <v>22108930</v>
      </c>
      <c r="I10045" s="4">
        <v>0</v>
      </c>
      <c r="J10045" s="4">
        <v>0</v>
      </c>
      <c r="K10045" s="3" t="s">
        <v>1460</v>
      </c>
      <c r="L10045" s="4">
        <v>0.27884499978854971</v>
      </c>
    </row>
    <row r="10046" spans="2:12" x14ac:dyDescent="0.3">
      <c r="B10046" s="3" t="s">
        <v>374</v>
      </c>
      <c r="C10046" s="4">
        <v>2023</v>
      </c>
      <c r="D10046" s="3" t="s">
        <v>1457</v>
      </c>
      <c r="E10046" s="4">
        <v>95937823</v>
      </c>
      <c r="F10046" s="4">
        <v>15171913</v>
      </c>
      <c r="G10046" s="4">
        <v>80765910</v>
      </c>
      <c r="H10046" s="4">
        <v>2772543</v>
      </c>
      <c r="I10046" s="4">
        <v>0</v>
      </c>
      <c r="J10046" s="4">
        <v>0</v>
      </c>
      <c r="K10046" s="3" t="s">
        <v>1460</v>
      </c>
      <c r="L10046" s="4">
        <v>0.15814318613421111</v>
      </c>
    </row>
    <row r="10047" spans="2:12" x14ac:dyDescent="0.3">
      <c r="B10047" s="3" t="s">
        <v>374</v>
      </c>
      <c r="C10047" s="4">
        <v>2023</v>
      </c>
      <c r="D10047" s="3" t="s">
        <v>1458</v>
      </c>
      <c r="E10047" s="4">
        <v>30135841</v>
      </c>
      <c r="F10047" s="4"/>
      <c r="G10047" s="4">
        <v>30135841</v>
      </c>
      <c r="H10047" s="4">
        <v>21786628</v>
      </c>
      <c r="I10047" s="4">
        <v>30135841</v>
      </c>
      <c r="J10047" s="4"/>
      <c r="K10047" s="3" t="s">
        <v>1451</v>
      </c>
      <c r="L10047" s="4"/>
    </row>
    <row r="10048" spans="2:12" x14ac:dyDescent="0.3">
      <c r="B10048" s="3" t="s">
        <v>374</v>
      </c>
      <c r="C10048" s="4">
        <v>2024</v>
      </c>
      <c r="D10048" s="3" t="s">
        <v>1446</v>
      </c>
      <c r="E10048" s="4">
        <v>170625092</v>
      </c>
      <c r="F10048" s="4">
        <v>70891498</v>
      </c>
      <c r="G10048" s="4">
        <v>99733594</v>
      </c>
      <c r="H10048" s="4">
        <v>8425351</v>
      </c>
      <c r="I10048" s="4">
        <v>628116500</v>
      </c>
      <c r="J10048" s="4">
        <v>16426534</v>
      </c>
      <c r="K10048" s="3" t="s">
        <v>1447</v>
      </c>
      <c r="L10048" s="4">
        <v>0.41548108293474212</v>
      </c>
    </row>
    <row r="10049" spans="2:12" x14ac:dyDescent="0.3">
      <c r="B10049" s="3" t="s">
        <v>374</v>
      </c>
      <c r="C10049" s="4">
        <v>2024</v>
      </c>
      <c r="D10049" s="3" t="s">
        <v>1448</v>
      </c>
      <c r="E10049" s="4">
        <v>57596107</v>
      </c>
      <c r="F10049" s="4">
        <v>6210437</v>
      </c>
      <c r="G10049" s="4">
        <v>51385670</v>
      </c>
      <c r="H10049" s="4">
        <v>9841824</v>
      </c>
      <c r="I10049" s="4">
        <v>967000000</v>
      </c>
      <c r="J10049" s="4">
        <v>9447255</v>
      </c>
      <c r="K10049" s="3" t="s">
        <v>1460</v>
      </c>
      <c r="L10049" s="4">
        <v>0.10782737451335035</v>
      </c>
    </row>
    <row r="10050" spans="2:12" x14ac:dyDescent="0.3">
      <c r="B10050" s="3" t="s">
        <v>374</v>
      </c>
      <c r="C10050" s="4">
        <v>2024</v>
      </c>
      <c r="D10050" s="3" t="s">
        <v>1449</v>
      </c>
      <c r="E10050" s="4">
        <v>120697145</v>
      </c>
      <c r="F10050" s="4">
        <v>87607763</v>
      </c>
      <c r="G10050" s="4">
        <v>33089382</v>
      </c>
      <c r="H10050" s="4">
        <v>10716034</v>
      </c>
      <c r="I10050" s="4">
        <v>99077000</v>
      </c>
      <c r="J10050" s="4">
        <v>7587529</v>
      </c>
      <c r="K10050" s="3" t="s">
        <v>1447</v>
      </c>
      <c r="L10050" s="4">
        <v>0.7258478483480284</v>
      </c>
    </row>
    <row r="10051" spans="2:12" x14ac:dyDescent="0.3">
      <c r="B10051" s="3" t="s">
        <v>374</v>
      </c>
      <c r="C10051" s="4">
        <v>2024</v>
      </c>
      <c r="D10051" s="3" t="s">
        <v>1450</v>
      </c>
      <c r="E10051" s="4">
        <v>159456360</v>
      </c>
      <c r="F10051" s="4"/>
      <c r="G10051" s="4">
        <v>159456360</v>
      </c>
      <c r="H10051" s="4">
        <v>11753605</v>
      </c>
      <c r="I10051" s="4">
        <v>159456360</v>
      </c>
      <c r="J10051" s="4"/>
      <c r="K10051" s="3" t="s">
        <v>1451</v>
      </c>
      <c r="L10051" s="4"/>
    </row>
    <row r="10052" spans="2:12" x14ac:dyDescent="0.3">
      <c r="B10052" s="3" t="s">
        <v>374</v>
      </c>
      <c r="C10052" s="4">
        <v>2024</v>
      </c>
      <c r="D10052" s="3" t="s">
        <v>1452</v>
      </c>
      <c r="E10052" s="4">
        <v>0</v>
      </c>
      <c r="F10052" s="4">
        <v>0</v>
      </c>
      <c r="G10052" s="4">
        <v>0</v>
      </c>
      <c r="H10052" s="4">
        <v>0</v>
      </c>
      <c r="I10052" s="4">
        <v>0</v>
      </c>
      <c r="J10052" s="4">
        <v>0</v>
      </c>
      <c r="K10052" s="3"/>
      <c r="L10052" s="4"/>
    </row>
    <row r="10053" spans="2:12" x14ac:dyDescent="0.3">
      <c r="B10053" s="3" t="s">
        <v>374</v>
      </c>
      <c r="C10053" s="4">
        <v>2024</v>
      </c>
      <c r="D10053" s="3" t="s">
        <v>1453</v>
      </c>
      <c r="E10053" s="4">
        <v>0</v>
      </c>
      <c r="F10053" s="4">
        <v>0</v>
      </c>
      <c r="G10053" s="4">
        <v>0</v>
      </c>
      <c r="H10053" s="4">
        <v>0</v>
      </c>
      <c r="I10053" s="4">
        <v>0</v>
      </c>
      <c r="J10053" s="4">
        <v>0</v>
      </c>
      <c r="K10053" s="3" t="s">
        <v>1451</v>
      </c>
      <c r="L10053" s="4"/>
    </row>
    <row r="10054" spans="2:12" x14ac:dyDescent="0.3">
      <c r="B10054" s="3" t="s">
        <v>374</v>
      </c>
      <c r="C10054" s="4">
        <v>2024</v>
      </c>
      <c r="D10054" s="3" t="s">
        <v>1454</v>
      </c>
      <c r="E10054" s="4">
        <v>37236291</v>
      </c>
      <c r="F10054" s="4">
        <v>1940047</v>
      </c>
      <c r="G10054" s="4">
        <v>35296244</v>
      </c>
      <c r="H10054" s="4">
        <v>7692983</v>
      </c>
      <c r="I10054" s="4">
        <v>58970653</v>
      </c>
      <c r="J10054" s="4">
        <v>540978</v>
      </c>
      <c r="K10054" s="3" t="s">
        <v>1460</v>
      </c>
      <c r="L10054" s="4">
        <v>5.2100973214544918E-2</v>
      </c>
    </row>
    <row r="10055" spans="2:12" x14ac:dyDescent="0.3">
      <c r="B10055" s="3" t="s">
        <v>374</v>
      </c>
      <c r="C10055" s="4">
        <v>2024</v>
      </c>
      <c r="D10055" s="3" t="s">
        <v>1455</v>
      </c>
      <c r="E10055" s="4">
        <v>57614159</v>
      </c>
      <c r="F10055" s="4">
        <v>9206166</v>
      </c>
      <c r="G10055" s="4">
        <v>48407993</v>
      </c>
      <c r="H10055" s="4">
        <v>6514191</v>
      </c>
      <c r="I10055" s="4">
        <v>387654560</v>
      </c>
      <c r="J10055" s="4">
        <v>4053729</v>
      </c>
      <c r="K10055" s="3" t="s">
        <v>1460</v>
      </c>
      <c r="L10055" s="4">
        <v>0.15978999190112278</v>
      </c>
    </row>
    <row r="10056" spans="2:12" x14ac:dyDescent="0.3">
      <c r="B10056" s="3" t="s">
        <v>374</v>
      </c>
      <c r="C10056" s="4">
        <v>2024</v>
      </c>
      <c r="D10056" s="3" t="s">
        <v>1456</v>
      </c>
      <c r="E10056" s="4">
        <v>334291450</v>
      </c>
      <c r="F10056" s="4">
        <v>95309795</v>
      </c>
      <c r="G10056" s="4">
        <v>238981655</v>
      </c>
      <c r="H10056" s="4">
        <v>21215490</v>
      </c>
      <c r="I10056" s="4">
        <v>1122237100</v>
      </c>
      <c r="J10056" s="4">
        <v>7029664</v>
      </c>
      <c r="K10056" s="3" t="s">
        <v>1460</v>
      </c>
      <c r="L10056" s="4">
        <v>0.28510987941809462</v>
      </c>
    </row>
    <row r="10057" spans="2:12" x14ac:dyDescent="0.3">
      <c r="B10057" s="3" t="s">
        <v>374</v>
      </c>
      <c r="C10057" s="4">
        <v>2024</v>
      </c>
      <c r="D10057" s="3" t="s">
        <v>1457</v>
      </c>
      <c r="E10057" s="4">
        <v>106404985</v>
      </c>
      <c r="F10057" s="4">
        <v>16236726</v>
      </c>
      <c r="G10057" s="4">
        <v>90168259</v>
      </c>
      <c r="H10057" s="4">
        <v>10467162</v>
      </c>
      <c r="I10057" s="4">
        <v>336329280</v>
      </c>
      <c r="J10057" s="4">
        <v>3365705</v>
      </c>
      <c r="K10057" s="3" t="s">
        <v>1460</v>
      </c>
      <c r="L10057" s="4">
        <v>0.15259365902828706</v>
      </c>
    </row>
    <row r="10058" spans="2:12" x14ac:dyDescent="0.3">
      <c r="B10058" s="3" t="s">
        <v>374</v>
      </c>
      <c r="C10058" s="4">
        <v>2024</v>
      </c>
      <c r="D10058" s="3" t="s">
        <v>1458</v>
      </c>
      <c r="E10058" s="4">
        <v>16966448</v>
      </c>
      <c r="F10058" s="4"/>
      <c r="G10058" s="4">
        <v>16966448</v>
      </c>
      <c r="H10058" s="4">
        <v>-9402174</v>
      </c>
      <c r="I10058" s="4">
        <v>16966448</v>
      </c>
      <c r="J10058" s="4"/>
      <c r="K10058" s="3" t="s">
        <v>1451</v>
      </c>
      <c r="L10058" s="4"/>
    </row>
    <row r="10059" spans="2:12" x14ac:dyDescent="0.3">
      <c r="B10059" s="3" t="s">
        <v>376</v>
      </c>
      <c r="C10059" s="4">
        <v>2019</v>
      </c>
      <c r="D10059" s="3" t="s">
        <v>1446</v>
      </c>
      <c r="E10059" s="4">
        <v>10449534</v>
      </c>
      <c r="F10059" s="4">
        <v>2755489</v>
      </c>
      <c r="G10059" s="4">
        <v>7694045</v>
      </c>
      <c r="H10059" s="4">
        <v>180318</v>
      </c>
      <c r="I10059" s="4">
        <v>10512250</v>
      </c>
      <c r="J10059" s="4">
        <v>140163</v>
      </c>
      <c r="K10059" s="3" t="s">
        <v>1447</v>
      </c>
      <c r="L10059" s="4">
        <v>0.26369491692165409</v>
      </c>
    </row>
    <row r="10060" spans="2:12" x14ac:dyDescent="0.3">
      <c r="B10060" s="3" t="s">
        <v>376</v>
      </c>
      <c r="C10060" s="4">
        <v>2019</v>
      </c>
      <c r="D10060" s="3" t="s">
        <v>1448</v>
      </c>
      <c r="E10060" s="4">
        <v>22583274</v>
      </c>
      <c r="F10060" s="4">
        <v>4901570</v>
      </c>
      <c r="G10060" s="4">
        <v>17681704</v>
      </c>
      <c r="H10060" s="4">
        <v>263634</v>
      </c>
      <c r="I10060" s="4">
        <v>14000000</v>
      </c>
      <c r="J10060" s="4">
        <v>187000</v>
      </c>
      <c r="K10060" s="3" t="s">
        <v>1447</v>
      </c>
      <c r="L10060" s="4">
        <v>0.21704426027864693</v>
      </c>
    </row>
    <row r="10061" spans="2:12" x14ac:dyDescent="0.3">
      <c r="B10061" s="3" t="s">
        <v>376</v>
      </c>
      <c r="C10061" s="4">
        <v>2019</v>
      </c>
      <c r="D10061" s="3" t="s">
        <v>1449</v>
      </c>
      <c r="E10061" s="4">
        <v>2724450</v>
      </c>
      <c r="F10061" s="4">
        <v>1719379</v>
      </c>
      <c r="G10061" s="4">
        <v>1005071</v>
      </c>
      <c r="H10061" s="4">
        <v>124146</v>
      </c>
      <c r="I10061" s="4">
        <v>7000000</v>
      </c>
      <c r="J10061" s="4">
        <v>350000</v>
      </c>
      <c r="K10061" s="3" t="s">
        <v>1447</v>
      </c>
      <c r="L10061" s="4">
        <v>0.63109214703885186</v>
      </c>
    </row>
    <row r="10062" spans="2:12" x14ac:dyDescent="0.3">
      <c r="B10062" s="3" t="s">
        <v>376</v>
      </c>
      <c r="C10062" s="4">
        <v>2019</v>
      </c>
      <c r="D10062" s="3" t="s">
        <v>1450</v>
      </c>
      <c r="E10062" s="4">
        <v>49101425</v>
      </c>
      <c r="F10062" s="4"/>
      <c r="G10062" s="4">
        <v>49101425</v>
      </c>
      <c r="H10062" s="4">
        <v>0</v>
      </c>
      <c r="I10062" s="4">
        <v>49101425</v>
      </c>
      <c r="J10062" s="4"/>
      <c r="K10062" s="3" t="s">
        <v>1451</v>
      </c>
      <c r="L10062" s="4"/>
    </row>
    <row r="10063" spans="2:12" x14ac:dyDescent="0.3">
      <c r="B10063" s="3" t="s">
        <v>376</v>
      </c>
      <c r="C10063" s="4">
        <v>2019</v>
      </c>
      <c r="D10063" s="3" t="s">
        <v>1452</v>
      </c>
      <c r="E10063" s="4">
        <v>0</v>
      </c>
      <c r="F10063" s="4">
        <v>0</v>
      </c>
      <c r="G10063" s="4">
        <v>0</v>
      </c>
      <c r="H10063" s="4">
        <v>0</v>
      </c>
      <c r="I10063" s="4">
        <v>0</v>
      </c>
      <c r="J10063" s="4">
        <v>0</v>
      </c>
      <c r="K10063" s="3" t="s">
        <v>1451</v>
      </c>
      <c r="L10063" s="4"/>
    </row>
    <row r="10064" spans="2:12" x14ac:dyDescent="0.3">
      <c r="B10064" s="3" t="s">
        <v>376</v>
      </c>
      <c r="C10064" s="4">
        <v>2019</v>
      </c>
      <c r="D10064" s="3" t="s">
        <v>1453</v>
      </c>
      <c r="E10064" s="4">
        <v>4300443</v>
      </c>
      <c r="F10064" s="4">
        <v>2281719</v>
      </c>
      <c r="G10064" s="4">
        <v>2018724</v>
      </c>
      <c r="H10064" s="4">
        <v>347979</v>
      </c>
      <c r="I10064" s="4">
        <v>20000000</v>
      </c>
      <c r="J10064" s="4">
        <v>666667</v>
      </c>
      <c r="K10064" s="3" t="s">
        <v>1451</v>
      </c>
      <c r="L10064" s="4">
        <v>0.5305776637430144</v>
      </c>
    </row>
    <row r="10065" spans="2:12" x14ac:dyDescent="0.3">
      <c r="B10065" s="3" t="s">
        <v>376</v>
      </c>
      <c r="C10065" s="4">
        <v>2019</v>
      </c>
      <c r="D10065" s="3" t="s">
        <v>1454</v>
      </c>
      <c r="E10065" s="4">
        <v>15036791</v>
      </c>
      <c r="F10065" s="4">
        <v>5559803</v>
      </c>
      <c r="G10065" s="4">
        <v>9476988</v>
      </c>
      <c r="H10065" s="4">
        <v>561552</v>
      </c>
      <c r="I10065" s="4">
        <v>10150000</v>
      </c>
      <c r="J10065" s="4">
        <v>256000</v>
      </c>
      <c r="K10065" s="3" t="s">
        <v>1447</v>
      </c>
      <c r="L10065" s="4">
        <v>0.36974664341613844</v>
      </c>
    </row>
    <row r="10066" spans="2:12" x14ac:dyDescent="0.3">
      <c r="B10066" s="3" t="s">
        <v>376</v>
      </c>
      <c r="C10066" s="4">
        <v>2019</v>
      </c>
      <c r="D10066" s="3" t="s">
        <v>1455</v>
      </c>
      <c r="E10066" s="4">
        <v>12705056</v>
      </c>
      <c r="F10066" s="4">
        <v>3278704</v>
      </c>
      <c r="G10066" s="4">
        <v>9426352</v>
      </c>
      <c r="H10066" s="4">
        <v>61131</v>
      </c>
      <c r="I10066" s="4">
        <v>20250000</v>
      </c>
      <c r="J10066" s="4">
        <v>202500</v>
      </c>
      <c r="K10066" s="3" t="s">
        <v>1447</v>
      </c>
      <c r="L10066" s="4">
        <v>0.25806293179660128</v>
      </c>
    </row>
    <row r="10067" spans="2:12" x14ac:dyDescent="0.3">
      <c r="B10067" s="3" t="s">
        <v>376</v>
      </c>
      <c r="C10067" s="4">
        <v>2019</v>
      </c>
      <c r="D10067" s="3" t="s">
        <v>1456</v>
      </c>
      <c r="E10067" s="4">
        <v>61701512</v>
      </c>
      <c r="F10067" s="4">
        <v>26562577</v>
      </c>
      <c r="G10067" s="4">
        <v>35138935</v>
      </c>
      <c r="H10067" s="4">
        <v>533924</v>
      </c>
      <c r="I10067" s="4">
        <v>59100000</v>
      </c>
      <c r="J10067" s="4">
        <v>1305000</v>
      </c>
      <c r="K10067" s="3" t="s">
        <v>1447</v>
      </c>
      <c r="L10067" s="4">
        <v>0.43050123309782101</v>
      </c>
    </row>
    <row r="10068" spans="2:12" x14ac:dyDescent="0.3">
      <c r="B10068" s="3" t="s">
        <v>376</v>
      </c>
      <c r="C10068" s="4">
        <v>2019</v>
      </c>
      <c r="D10068" s="3" t="s">
        <v>1457</v>
      </c>
      <c r="E10068" s="4">
        <v>0</v>
      </c>
      <c r="F10068" s="4">
        <v>0</v>
      </c>
      <c r="G10068" s="4">
        <v>0</v>
      </c>
      <c r="H10068" s="4">
        <v>0</v>
      </c>
      <c r="I10068" s="4">
        <v>0</v>
      </c>
      <c r="J10068" s="4">
        <v>0</v>
      </c>
      <c r="K10068" s="3" t="s">
        <v>1451</v>
      </c>
      <c r="L10068" s="4"/>
    </row>
    <row r="10069" spans="2:12" x14ac:dyDescent="0.3">
      <c r="B10069" s="3" t="s">
        <v>376</v>
      </c>
      <c r="C10069" s="4">
        <v>2019</v>
      </c>
      <c r="D10069" s="3" t="s">
        <v>1458</v>
      </c>
      <c r="E10069" s="4">
        <v>728517</v>
      </c>
      <c r="F10069" s="4"/>
      <c r="G10069" s="4">
        <v>728517</v>
      </c>
      <c r="H10069" s="4">
        <v>562647</v>
      </c>
      <c r="I10069" s="4">
        <v>728517</v>
      </c>
      <c r="J10069" s="4"/>
      <c r="K10069" s="3" t="s">
        <v>1451</v>
      </c>
      <c r="L10069" s="4"/>
    </row>
    <row r="10070" spans="2:12" x14ac:dyDescent="0.3">
      <c r="B10070" s="3" t="s">
        <v>376</v>
      </c>
      <c r="C10070" s="4">
        <v>2020</v>
      </c>
      <c r="D10070" s="3" t="s">
        <v>1446</v>
      </c>
      <c r="E10070" s="4">
        <v>10454993</v>
      </c>
      <c r="F10070" s="4">
        <v>2975196</v>
      </c>
      <c r="G10070" s="4">
        <v>7479797</v>
      </c>
      <c r="H10070" s="4">
        <v>5459</v>
      </c>
      <c r="I10070" s="4">
        <v>10750000</v>
      </c>
      <c r="J10070" s="4">
        <v>143333</v>
      </c>
      <c r="K10070" s="3" t="s">
        <v>1447</v>
      </c>
      <c r="L10070" s="4">
        <v>0.28457178307053865</v>
      </c>
    </row>
    <row r="10071" spans="2:12" x14ac:dyDescent="0.3">
      <c r="B10071" s="3" t="s">
        <v>376</v>
      </c>
      <c r="C10071" s="4">
        <v>2020</v>
      </c>
      <c r="D10071" s="3" t="s">
        <v>1448</v>
      </c>
      <c r="E10071" s="4">
        <v>22589204</v>
      </c>
      <c r="F10071" s="4">
        <v>5165098</v>
      </c>
      <c r="G10071" s="4">
        <v>17424106</v>
      </c>
      <c r="H10071" s="4">
        <v>5930</v>
      </c>
      <c r="I10071" s="4">
        <v>15000000</v>
      </c>
      <c r="J10071" s="4">
        <v>200000</v>
      </c>
      <c r="K10071" s="3" t="s">
        <v>1447</v>
      </c>
      <c r="L10071" s="4">
        <v>0.22865338681256764</v>
      </c>
    </row>
    <row r="10072" spans="2:12" x14ac:dyDescent="0.3">
      <c r="B10072" s="3" t="s">
        <v>376</v>
      </c>
      <c r="C10072" s="4">
        <v>2020</v>
      </c>
      <c r="D10072" s="3" t="s">
        <v>1449</v>
      </c>
      <c r="E10072" s="4">
        <v>2645113</v>
      </c>
      <c r="F10072" s="4">
        <v>1717705</v>
      </c>
      <c r="G10072" s="4">
        <v>927408</v>
      </c>
      <c r="H10072" s="4">
        <v>-79337</v>
      </c>
      <c r="I10072" s="4">
        <v>7000000</v>
      </c>
      <c r="J10072" s="4">
        <v>350000</v>
      </c>
      <c r="K10072" s="3" t="s">
        <v>1460</v>
      </c>
      <c r="L10072" s="4">
        <v>0.64938813578096666</v>
      </c>
    </row>
    <row r="10073" spans="2:12" x14ac:dyDescent="0.3">
      <c r="B10073" s="3" t="s">
        <v>376</v>
      </c>
      <c r="C10073" s="4">
        <v>2020</v>
      </c>
      <c r="D10073" s="3" t="s">
        <v>1450</v>
      </c>
      <c r="E10073" s="4">
        <v>49852783</v>
      </c>
      <c r="F10073" s="4"/>
      <c r="G10073" s="4">
        <v>49852783</v>
      </c>
      <c r="H10073" s="4">
        <v>751358</v>
      </c>
      <c r="I10073" s="4">
        <v>49852783</v>
      </c>
      <c r="J10073" s="4"/>
      <c r="K10073" s="3" t="s">
        <v>1451</v>
      </c>
      <c r="L10073" s="4"/>
    </row>
    <row r="10074" spans="2:12" x14ac:dyDescent="0.3">
      <c r="B10074" s="3" t="s">
        <v>376</v>
      </c>
      <c r="C10074" s="4">
        <v>2020</v>
      </c>
      <c r="D10074" s="3" t="s">
        <v>1452</v>
      </c>
      <c r="E10074" s="4">
        <v>0</v>
      </c>
      <c r="F10074" s="4">
        <v>0</v>
      </c>
      <c r="G10074" s="4">
        <v>0</v>
      </c>
      <c r="H10074" s="4">
        <v>0</v>
      </c>
      <c r="I10074" s="4">
        <v>0</v>
      </c>
      <c r="J10074" s="4">
        <v>0</v>
      </c>
      <c r="K10074" s="3" t="s">
        <v>1447</v>
      </c>
      <c r="L10074" s="4"/>
    </row>
    <row r="10075" spans="2:12" x14ac:dyDescent="0.3">
      <c r="B10075" s="3" t="s">
        <v>376</v>
      </c>
      <c r="C10075" s="4">
        <v>2020</v>
      </c>
      <c r="D10075" s="3" t="s">
        <v>1453</v>
      </c>
      <c r="E10075" s="4">
        <v>4425822</v>
      </c>
      <c r="F10075" s="4">
        <v>2525218</v>
      </c>
      <c r="G10075" s="4">
        <v>1900604</v>
      </c>
      <c r="H10075" s="4">
        <v>181260</v>
      </c>
      <c r="I10075" s="4">
        <v>20000000</v>
      </c>
      <c r="J10075" s="4">
        <v>666667</v>
      </c>
      <c r="K10075" s="3" t="s">
        <v>1451</v>
      </c>
      <c r="L10075" s="4">
        <v>0.57056474480898689</v>
      </c>
    </row>
    <row r="10076" spans="2:12" x14ac:dyDescent="0.3">
      <c r="B10076" s="3" t="s">
        <v>376</v>
      </c>
      <c r="C10076" s="4">
        <v>2020</v>
      </c>
      <c r="D10076" s="3" t="s">
        <v>1454</v>
      </c>
      <c r="E10076" s="4">
        <v>15620374</v>
      </c>
      <c r="F10076" s="4">
        <v>6024832</v>
      </c>
      <c r="G10076" s="4">
        <v>9595542</v>
      </c>
      <c r="H10076" s="4">
        <v>583583</v>
      </c>
      <c r="I10076" s="4">
        <v>10150000</v>
      </c>
      <c r="J10076" s="4">
        <v>256000</v>
      </c>
      <c r="K10076" s="3" t="s">
        <v>1447</v>
      </c>
      <c r="L10076" s="4">
        <v>0.38570344090352765</v>
      </c>
    </row>
    <row r="10077" spans="2:12" x14ac:dyDescent="0.3">
      <c r="B10077" s="3" t="s">
        <v>376</v>
      </c>
      <c r="C10077" s="4">
        <v>2020</v>
      </c>
      <c r="D10077" s="3" t="s">
        <v>1455</v>
      </c>
      <c r="E10077" s="4">
        <v>12705056</v>
      </c>
      <c r="F10077" s="4">
        <v>3426046</v>
      </c>
      <c r="G10077" s="4">
        <v>9279010</v>
      </c>
      <c r="H10077" s="4">
        <v>0</v>
      </c>
      <c r="I10077" s="4">
        <v>20250000</v>
      </c>
      <c r="J10077" s="4">
        <v>202500</v>
      </c>
      <c r="K10077" s="3" t="s">
        <v>1447</v>
      </c>
      <c r="L10077" s="4">
        <v>0.26966004714973313</v>
      </c>
    </row>
    <row r="10078" spans="2:12" x14ac:dyDescent="0.3">
      <c r="B10078" s="3" t="s">
        <v>376</v>
      </c>
      <c r="C10078" s="4">
        <v>2020</v>
      </c>
      <c r="D10078" s="3" t="s">
        <v>1456</v>
      </c>
      <c r="E10078" s="4">
        <v>61782714</v>
      </c>
      <c r="F10078" s="4">
        <v>28246630</v>
      </c>
      <c r="G10078" s="4">
        <v>33536084</v>
      </c>
      <c r="H10078" s="4">
        <v>81202</v>
      </c>
      <c r="I10078" s="4">
        <v>61500000</v>
      </c>
      <c r="J10078" s="4">
        <v>1367857</v>
      </c>
      <c r="K10078" s="3" t="s">
        <v>1447</v>
      </c>
      <c r="L10078" s="4">
        <v>0.45719309125850316</v>
      </c>
    </row>
    <row r="10079" spans="2:12" x14ac:dyDescent="0.3">
      <c r="B10079" s="3" t="s">
        <v>376</v>
      </c>
      <c r="C10079" s="4">
        <v>2020</v>
      </c>
      <c r="D10079" s="3" t="s">
        <v>1457</v>
      </c>
      <c r="E10079" s="4">
        <v>0</v>
      </c>
      <c r="F10079" s="4">
        <v>0</v>
      </c>
      <c r="G10079" s="4">
        <v>0</v>
      </c>
      <c r="H10079" s="4">
        <v>0</v>
      </c>
      <c r="I10079" s="4">
        <v>0</v>
      </c>
      <c r="J10079" s="4">
        <v>0</v>
      </c>
      <c r="K10079" s="3" t="s">
        <v>1451</v>
      </c>
      <c r="L10079" s="4"/>
    </row>
    <row r="10080" spans="2:12" x14ac:dyDescent="0.3">
      <c r="B10080" s="3" t="s">
        <v>376</v>
      </c>
      <c r="C10080" s="4">
        <v>2020</v>
      </c>
      <c r="D10080" s="3" t="s">
        <v>1458</v>
      </c>
      <c r="E10080" s="4">
        <v>1582135</v>
      </c>
      <c r="F10080" s="4"/>
      <c r="G10080" s="4">
        <v>1582135</v>
      </c>
      <c r="H10080" s="4">
        <v>853618</v>
      </c>
      <c r="I10080" s="4">
        <v>1582135</v>
      </c>
      <c r="J10080" s="4"/>
      <c r="K10080" s="3" t="s">
        <v>1451</v>
      </c>
      <c r="L10080" s="4"/>
    </row>
    <row r="10081" spans="2:12" x14ac:dyDescent="0.3">
      <c r="B10081" s="3" t="s">
        <v>376</v>
      </c>
      <c r="C10081" s="4">
        <v>2021</v>
      </c>
      <c r="D10081" s="3" t="s">
        <v>1446</v>
      </c>
      <c r="E10081" s="4">
        <v>10526158</v>
      </c>
      <c r="F10081" s="4">
        <v>3180279</v>
      </c>
      <c r="G10081" s="4">
        <v>7345879</v>
      </c>
      <c r="H10081" s="4">
        <v>71165</v>
      </c>
      <c r="I10081" s="4">
        <v>11000000</v>
      </c>
      <c r="J10081" s="4">
        <v>146666</v>
      </c>
      <c r="K10081" s="3" t="s">
        <v>1447</v>
      </c>
      <c r="L10081" s="4">
        <v>0.30213103394419882</v>
      </c>
    </row>
    <row r="10082" spans="2:12" x14ac:dyDescent="0.3">
      <c r="B10082" s="3" t="s">
        <v>376</v>
      </c>
      <c r="C10082" s="4">
        <v>2021</v>
      </c>
      <c r="D10082" s="3" t="s">
        <v>1448</v>
      </c>
      <c r="E10082" s="4">
        <v>22710113</v>
      </c>
      <c r="F10082" s="4">
        <v>5429074</v>
      </c>
      <c r="G10082" s="4">
        <v>17281039</v>
      </c>
      <c r="H10082" s="4">
        <v>120909</v>
      </c>
      <c r="I10082" s="4">
        <v>15200000</v>
      </c>
      <c r="J10082" s="4">
        <v>202666</v>
      </c>
      <c r="K10082" s="3" t="s">
        <v>1447</v>
      </c>
      <c r="L10082" s="4">
        <v>0.23905975280704239</v>
      </c>
    </row>
    <row r="10083" spans="2:12" x14ac:dyDescent="0.3">
      <c r="B10083" s="3" t="s">
        <v>376</v>
      </c>
      <c r="C10083" s="4">
        <v>2021</v>
      </c>
      <c r="D10083" s="3" t="s">
        <v>1449</v>
      </c>
      <c r="E10083" s="4">
        <v>3739469</v>
      </c>
      <c r="F10083" s="4">
        <v>1941364</v>
      </c>
      <c r="G10083" s="4">
        <v>1798105</v>
      </c>
      <c r="H10083" s="4">
        <v>1002033</v>
      </c>
      <c r="I10083" s="4">
        <v>8000000</v>
      </c>
      <c r="J10083" s="4">
        <v>400000</v>
      </c>
      <c r="K10083" s="3" t="s">
        <v>1460</v>
      </c>
      <c r="L10083" s="4">
        <v>0.51915499232645068</v>
      </c>
    </row>
    <row r="10084" spans="2:12" x14ac:dyDescent="0.3">
      <c r="B10084" s="3" t="s">
        <v>376</v>
      </c>
      <c r="C10084" s="4">
        <v>2021</v>
      </c>
      <c r="D10084" s="3" t="s">
        <v>1450</v>
      </c>
      <c r="E10084" s="4">
        <v>49876492</v>
      </c>
      <c r="F10084" s="4"/>
      <c r="G10084" s="4">
        <v>49876492</v>
      </c>
      <c r="H10084" s="4">
        <v>157855</v>
      </c>
      <c r="I10084" s="4">
        <v>49876492</v>
      </c>
      <c r="J10084" s="4"/>
      <c r="K10084" s="3" t="s">
        <v>1451</v>
      </c>
      <c r="L10084" s="4"/>
    </row>
    <row r="10085" spans="2:12" x14ac:dyDescent="0.3">
      <c r="B10085" s="3" t="s">
        <v>376</v>
      </c>
      <c r="C10085" s="4">
        <v>2021</v>
      </c>
      <c r="D10085" s="3" t="s">
        <v>1452</v>
      </c>
      <c r="E10085" s="4">
        <v>0</v>
      </c>
      <c r="F10085" s="4">
        <v>0</v>
      </c>
      <c r="G10085" s="4">
        <v>0</v>
      </c>
      <c r="H10085" s="4">
        <v>0</v>
      </c>
      <c r="I10085" s="4">
        <v>0</v>
      </c>
      <c r="J10085" s="4">
        <v>0</v>
      </c>
      <c r="K10085" s="3" t="s">
        <v>1447</v>
      </c>
      <c r="L10085" s="4"/>
    </row>
    <row r="10086" spans="2:12" x14ac:dyDescent="0.3">
      <c r="B10086" s="3" t="s">
        <v>376</v>
      </c>
      <c r="C10086" s="4">
        <v>2021</v>
      </c>
      <c r="D10086" s="3" t="s">
        <v>1453</v>
      </c>
      <c r="E10086" s="4">
        <v>4927632</v>
      </c>
      <c r="F10086" s="4">
        <v>2587710</v>
      </c>
      <c r="G10086" s="4">
        <v>2339922</v>
      </c>
      <c r="H10086" s="4">
        <v>140107</v>
      </c>
      <c r="I10086" s="4">
        <v>20000000</v>
      </c>
      <c r="J10086" s="4">
        <v>666667</v>
      </c>
      <c r="K10086" s="3" t="s">
        <v>1451</v>
      </c>
      <c r="L10086" s="4">
        <v>0.52514270546177144</v>
      </c>
    </row>
    <row r="10087" spans="2:12" x14ac:dyDescent="0.3">
      <c r="B10087" s="3" t="s">
        <v>376</v>
      </c>
      <c r="C10087" s="4">
        <v>2021</v>
      </c>
      <c r="D10087" s="3" t="s">
        <v>1454</v>
      </c>
      <c r="E10087" s="4">
        <v>16341469</v>
      </c>
      <c r="F10087" s="4">
        <v>6384222</v>
      </c>
      <c r="G10087" s="4">
        <v>9957247</v>
      </c>
      <c r="H10087" s="4">
        <v>123206</v>
      </c>
      <c r="I10087" s="4">
        <v>20200000</v>
      </c>
      <c r="J10087" s="4">
        <v>505000</v>
      </c>
      <c r="K10087" s="3" t="s">
        <v>1447</v>
      </c>
      <c r="L10087" s="4">
        <v>0.39067613811218566</v>
      </c>
    </row>
    <row r="10088" spans="2:12" x14ac:dyDescent="0.3">
      <c r="B10088" s="3" t="s">
        <v>376</v>
      </c>
      <c r="C10088" s="4">
        <v>2021</v>
      </c>
      <c r="D10088" s="3" t="s">
        <v>1455</v>
      </c>
      <c r="E10088" s="4">
        <v>12743502</v>
      </c>
      <c r="F10088" s="4">
        <v>3573491</v>
      </c>
      <c r="G10088" s="4">
        <v>9170011</v>
      </c>
      <c r="H10088" s="4">
        <v>38446</v>
      </c>
      <c r="I10088" s="4">
        <v>22000000</v>
      </c>
      <c r="J10088" s="4">
        <v>220000</v>
      </c>
      <c r="K10088" s="3" t="s">
        <v>1447</v>
      </c>
      <c r="L10088" s="4">
        <v>0.28041671747687569</v>
      </c>
    </row>
    <row r="10089" spans="2:12" x14ac:dyDescent="0.3">
      <c r="B10089" s="3" t="s">
        <v>376</v>
      </c>
      <c r="C10089" s="4">
        <v>2021</v>
      </c>
      <c r="D10089" s="3" t="s">
        <v>1456</v>
      </c>
      <c r="E10089" s="4">
        <v>62224624</v>
      </c>
      <c r="F10089" s="4">
        <v>29841928</v>
      </c>
      <c r="G10089" s="4">
        <v>32382696</v>
      </c>
      <c r="H10089" s="4">
        <v>395202</v>
      </c>
      <c r="I10089" s="4">
        <v>72000000</v>
      </c>
      <c r="J10089" s="4">
        <v>1467857</v>
      </c>
      <c r="K10089" s="3" t="s">
        <v>1447</v>
      </c>
      <c r="L10089" s="4">
        <v>0.4795839023470837</v>
      </c>
    </row>
    <row r="10090" spans="2:12" x14ac:dyDescent="0.3">
      <c r="B10090" s="3" t="s">
        <v>376</v>
      </c>
      <c r="C10090" s="4">
        <v>2021</v>
      </c>
      <c r="D10090" s="3" t="s">
        <v>1457</v>
      </c>
      <c r="E10090" s="4">
        <v>0</v>
      </c>
      <c r="F10090" s="4">
        <v>0</v>
      </c>
      <c r="G10090" s="4">
        <v>0</v>
      </c>
      <c r="H10090" s="4">
        <v>0</v>
      </c>
      <c r="I10090" s="4">
        <v>0</v>
      </c>
      <c r="J10090" s="4">
        <v>0</v>
      </c>
      <c r="K10090" s="3" t="s">
        <v>1451</v>
      </c>
      <c r="L10090" s="4"/>
    </row>
    <row r="10091" spans="2:12" x14ac:dyDescent="0.3">
      <c r="B10091" s="3" t="s">
        <v>376</v>
      </c>
      <c r="C10091" s="4">
        <v>2021</v>
      </c>
      <c r="D10091" s="3" t="s">
        <v>1458</v>
      </c>
      <c r="E10091" s="4">
        <v>277810</v>
      </c>
      <c r="F10091" s="4"/>
      <c r="G10091" s="4">
        <v>277810</v>
      </c>
      <c r="H10091" s="4">
        <v>126185</v>
      </c>
      <c r="I10091" s="4">
        <v>277810</v>
      </c>
      <c r="J10091" s="4"/>
      <c r="K10091" s="3" t="s">
        <v>1451</v>
      </c>
      <c r="L10091" s="4"/>
    </row>
    <row r="10092" spans="2:12" x14ac:dyDescent="0.3">
      <c r="B10092" s="3" t="s">
        <v>376</v>
      </c>
      <c r="C10092" s="4">
        <v>2022</v>
      </c>
      <c r="D10092" s="3" t="s">
        <v>1446</v>
      </c>
      <c r="E10092" s="4">
        <v>10557603</v>
      </c>
      <c r="F10092" s="4">
        <v>3391007</v>
      </c>
      <c r="G10092" s="4">
        <v>7166596</v>
      </c>
      <c r="H10092" s="4">
        <v>31445</v>
      </c>
      <c r="I10092" s="4">
        <v>11000000</v>
      </c>
      <c r="J10092" s="4">
        <v>146666</v>
      </c>
      <c r="K10092" s="3" t="s">
        <v>1447</v>
      </c>
      <c r="L10092" s="4">
        <v>0.32119099382691318</v>
      </c>
    </row>
    <row r="10093" spans="2:12" x14ac:dyDescent="0.3">
      <c r="B10093" s="3" t="s">
        <v>376</v>
      </c>
      <c r="C10093" s="4">
        <v>2022</v>
      </c>
      <c r="D10093" s="3" t="s">
        <v>1448</v>
      </c>
      <c r="E10093" s="4">
        <v>22798349</v>
      </c>
      <c r="F10093" s="4">
        <v>5698514</v>
      </c>
      <c r="G10093" s="4">
        <v>17099835</v>
      </c>
      <c r="H10093" s="4">
        <v>19256</v>
      </c>
      <c r="I10093" s="4">
        <v>15200000</v>
      </c>
      <c r="J10093" s="4">
        <v>202666</v>
      </c>
      <c r="K10093" s="3" t="s">
        <v>1447</v>
      </c>
      <c r="L10093" s="4">
        <v>0.24995292422271456</v>
      </c>
    </row>
    <row r="10094" spans="2:12" x14ac:dyDescent="0.3">
      <c r="B10094" s="3" t="s">
        <v>376</v>
      </c>
      <c r="C10094" s="4">
        <v>2022</v>
      </c>
      <c r="D10094" s="3" t="s">
        <v>1449</v>
      </c>
      <c r="E10094" s="4">
        <v>3788164</v>
      </c>
      <c r="F10094" s="4">
        <v>2127493</v>
      </c>
      <c r="G10094" s="4">
        <v>1660671</v>
      </c>
      <c r="H10094" s="4">
        <v>0</v>
      </c>
      <c r="I10094" s="4">
        <v>8000000</v>
      </c>
      <c r="J10094" s="4">
        <v>400000</v>
      </c>
      <c r="K10094" s="3" t="s">
        <v>1447</v>
      </c>
      <c r="L10094" s="4">
        <v>0.56161586457186119</v>
      </c>
    </row>
    <row r="10095" spans="2:12" x14ac:dyDescent="0.3">
      <c r="B10095" s="3" t="s">
        <v>376</v>
      </c>
      <c r="C10095" s="4">
        <v>2022</v>
      </c>
      <c r="D10095" s="3" t="s">
        <v>1450</v>
      </c>
      <c r="E10095" s="4">
        <v>43479638</v>
      </c>
      <c r="F10095" s="4"/>
      <c r="G10095" s="4">
        <v>43479638</v>
      </c>
      <c r="H10095" s="4">
        <v>0</v>
      </c>
      <c r="I10095" s="4">
        <v>43479638</v>
      </c>
      <c r="J10095" s="4"/>
      <c r="K10095" s="3" t="s">
        <v>1451</v>
      </c>
      <c r="L10095" s="4"/>
    </row>
    <row r="10096" spans="2:12" x14ac:dyDescent="0.3">
      <c r="B10096" s="3" t="s">
        <v>376</v>
      </c>
      <c r="C10096" s="4">
        <v>2022</v>
      </c>
      <c r="D10096" s="3" t="s">
        <v>1452</v>
      </c>
      <c r="E10096" s="4">
        <v>0</v>
      </c>
      <c r="F10096" s="4">
        <v>0</v>
      </c>
      <c r="G10096" s="4">
        <v>0</v>
      </c>
      <c r="H10096" s="4">
        <v>0</v>
      </c>
      <c r="I10096" s="4">
        <v>0</v>
      </c>
      <c r="J10096" s="4">
        <v>0</v>
      </c>
      <c r="K10096" s="3" t="s">
        <v>1447</v>
      </c>
      <c r="L10096" s="4"/>
    </row>
    <row r="10097" spans="2:12" x14ac:dyDescent="0.3">
      <c r="B10097" s="3" t="s">
        <v>376</v>
      </c>
      <c r="C10097" s="4">
        <v>2022</v>
      </c>
      <c r="D10097" s="3" t="s">
        <v>1453</v>
      </c>
      <c r="E10097" s="4">
        <v>4841828</v>
      </c>
      <c r="F10097" s="4">
        <v>2645397</v>
      </c>
      <c r="G10097" s="4">
        <v>2196431</v>
      </c>
      <c r="H10097" s="4">
        <v>223655</v>
      </c>
      <c r="I10097" s="4">
        <v>20000000</v>
      </c>
      <c r="J10097" s="4">
        <v>666667</v>
      </c>
      <c r="K10097" s="3" t="s">
        <v>1451</v>
      </c>
      <c r="L10097" s="4">
        <v>0.54636327436662346</v>
      </c>
    </row>
    <row r="10098" spans="2:12" x14ac:dyDescent="0.3">
      <c r="B10098" s="3" t="s">
        <v>376</v>
      </c>
      <c r="C10098" s="4">
        <v>2022</v>
      </c>
      <c r="D10098" s="3" t="s">
        <v>1454</v>
      </c>
      <c r="E10098" s="4">
        <v>16206465</v>
      </c>
      <c r="F10098" s="4">
        <v>6671595</v>
      </c>
      <c r="G10098" s="4">
        <v>9534870</v>
      </c>
      <c r="H10098" s="4">
        <v>324422</v>
      </c>
      <c r="I10098" s="4">
        <v>20200000</v>
      </c>
      <c r="J10098" s="4">
        <v>505000</v>
      </c>
      <c r="K10098" s="3" t="s">
        <v>1447</v>
      </c>
      <c r="L10098" s="4">
        <v>0.41166256799369882</v>
      </c>
    </row>
    <row r="10099" spans="2:12" x14ac:dyDescent="0.3">
      <c r="B10099" s="3" t="s">
        <v>376</v>
      </c>
      <c r="C10099" s="4">
        <v>2022</v>
      </c>
      <c r="D10099" s="3" t="s">
        <v>1455</v>
      </c>
      <c r="E10099" s="4">
        <v>12769593</v>
      </c>
      <c r="F10099" s="4">
        <v>3717564</v>
      </c>
      <c r="G10099" s="4">
        <v>9052029</v>
      </c>
      <c r="H10099" s="4">
        <v>0</v>
      </c>
      <c r="I10099" s="4">
        <v>22000000</v>
      </c>
      <c r="J10099" s="4">
        <v>220000</v>
      </c>
      <c r="K10099" s="3" t="s">
        <v>1447</v>
      </c>
      <c r="L10099" s="4">
        <v>0.29112627160474103</v>
      </c>
    </row>
    <row r="10100" spans="2:12" x14ac:dyDescent="0.3">
      <c r="B10100" s="3" t="s">
        <v>376</v>
      </c>
      <c r="C10100" s="4">
        <v>2022</v>
      </c>
      <c r="D10100" s="3" t="s">
        <v>1456</v>
      </c>
      <c r="E10100" s="4">
        <v>63311882</v>
      </c>
      <c r="F10100" s="4">
        <v>31534128</v>
      </c>
      <c r="G10100" s="4">
        <v>31777754</v>
      </c>
      <c r="H10100" s="4">
        <v>426855</v>
      </c>
      <c r="I10100" s="4">
        <v>72000000</v>
      </c>
      <c r="J10100" s="4">
        <v>1467857</v>
      </c>
      <c r="K10100" s="3" t="s">
        <v>1447</v>
      </c>
      <c r="L10100" s="4">
        <v>0.49807598516815532</v>
      </c>
    </row>
    <row r="10101" spans="2:12" x14ac:dyDescent="0.3">
      <c r="B10101" s="3" t="s">
        <v>376</v>
      </c>
      <c r="C10101" s="4">
        <v>2022</v>
      </c>
      <c r="D10101" s="3" t="s">
        <v>1457</v>
      </c>
      <c r="E10101" s="4">
        <v>0</v>
      </c>
      <c r="F10101" s="4">
        <v>0</v>
      </c>
      <c r="G10101" s="4">
        <v>0</v>
      </c>
      <c r="H10101" s="4">
        <v>0</v>
      </c>
      <c r="I10101" s="4">
        <v>0</v>
      </c>
      <c r="J10101" s="4">
        <v>0</v>
      </c>
      <c r="K10101" s="3" t="s">
        <v>1447</v>
      </c>
      <c r="L10101" s="4"/>
    </row>
    <row r="10102" spans="2:12" x14ac:dyDescent="0.3">
      <c r="B10102" s="3" t="s">
        <v>376</v>
      </c>
      <c r="C10102" s="4">
        <v>2022</v>
      </c>
      <c r="D10102" s="3" t="s">
        <v>1458</v>
      </c>
      <c r="E10102" s="4">
        <v>863753</v>
      </c>
      <c r="F10102" s="4"/>
      <c r="G10102" s="4">
        <v>863753</v>
      </c>
      <c r="H10102" s="4">
        <v>585944</v>
      </c>
      <c r="I10102" s="4">
        <v>863753</v>
      </c>
      <c r="J10102" s="4"/>
      <c r="K10102" s="3" t="s">
        <v>1451</v>
      </c>
      <c r="L10102" s="4"/>
    </row>
    <row r="10103" spans="2:12" x14ac:dyDescent="0.3">
      <c r="B10103" s="3" t="s">
        <v>376</v>
      </c>
      <c r="C10103" s="4">
        <v>2023</v>
      </c>
      <c r="D10103" s="3" t="s">
        <v>1446</v>
      </c>
      <c r="E10103" s="4">
        <v>10811972</v>
      </c>
      <c r="F10103" s="4">
        <v>3605184</v>
      </c>
      <c r="G10103" s="4">
        <v>7206788</v>
      </c>
      <c r="H10103" s="4">
        <v>254370</v>
      </c>
      <c r="I10103" s="4">
        <v>26000000</v>
      </c>
      <c r="J10103" s="4">
        <v>700000</v>
      </c>
      <c r="K10103" s="3" t="s">
        <v>1447</v>
      </c>
      <c r="L10103" s="4">
        <v>0.33344370481166619</v>
      </c>
    </row>
    <row r="10104" spans="2:12" x14ac:dyDescent="0.3">
      <c r="B10104" s="3" t="s">
        <v>376</v>
      </c>
      <c r="C10104" s="4">
        <v>2023</v>
      </c>
      <c r="D10104" s="3" t="s">
        <v>1448</v>
      </c>
      <c r="E10104" s="4">
        <v>22825615</v>
      </c>
      <c r="F10104" s="4">
        <v>5965424</v>
      </c>
      <c r="G10104" s="4">
        <v>16860191</v>
      </c>
      <c r="H10104" s="4">
        <v>27267</v>
      </c>
      <c r="I10104" s="4">
        <v>66600000</v>
      </c>
      <c r="J10104" s="4">
        <v>814000</v>
      </c>
      <c r="K10104" s="3" t="s">
        <v>1447</v>
      </c>
      <c r="L10104" s="4">
        <v>0.26134778843855905</v>
      </c>
    </row>
    <row r="10105" spans="2:12" x14ac:dyDescent="0.3">
      <c r="B10105" s="3" t="s">
        <v>376</v>
      </c>
      <c r="C10105" s="4">
        <v>2023</v>
      </c>
      <c r="D10105" s="3" t="s">
        <v>1449</v>
      </c>
      <c r="E10105" s="4">
        <v>3922658</v>
      </c>
      <c r="F10105" s="4">
        <v>2250009</v>
      </c>
      <c r="G10105" s="4">
        <v>1672649</v>
      </c>
      <c r="H10105" s="4">
        <v>207293</v>
      </c>
      <c r="I10105" s="4">
        <v>8000000</v>
      </c>
      <c r="J10105" s="4">
        <v>380000</v>
      </c>
      <c r="K10105" s="3" t="s">
        <v>1447</v>
      </c>
      <c r="L10105" s="4">
        <v>0.57359295661258258</v>
      </c>
    </row>
    <row r="10106" spans="2:12" x14ac:dyDescent="0.3">
      <c r="B10106" s="3" t="s">
        <v>376</v>
      </c>
      <c r="C10106" s="4">
        <v>2023</v>
      </c>
      <c r="D10106" s="3" t="s">
        <v>1450</v>
      </c>
      <c r="E10106" s="4">
        <v>43479637</v>
      </c>
      <c r="F10106" s="4"/>
      <c r="G10106" s="4">
        <v>43479637</v>
      </c>
      <c r="H10106" s="4">
        <v>0</v>
      </c>
      <c r="I10106" s="4">
        <v>43479637</v>
      </c>
      <c r="J10106" s="4"/>
      <c r="K10106" s="3" t="s">
        <v>1451</v>
      </c>
      <c r="L10106" s="4"/>
    </row>
    <row r="10107" spans="2:12" x14ac:dyDescent="0.3">
      <c r="B10107" s="3" t="s">
        <v>376</v>
      </c>
      <c r="C10107" s="4">
        <v>2023</v>
      </c>
      <c r="D10107" s="3" t="s">
        <v>1452</v>
      </c>
      <c r="E10107" s="4">
        <v>0</v>
      </c>
      <c r="F10107" s="4">
        <v>0</v>
      </c>
      <c r="G10107" s="4">
        <v>0</v>
      </c>
      <c r="H10107" s="4">
        <v>0</v>
      </c>
      <c r="I10107" s="4">
        <v>0</v>
      </c>
      <c r="J10107" s="4">
        <v>0</v>
      </c>
      <c r="K10107" s="3" t="s">
        <v>1451</v>
      </c>
      <c r="L10107" s="4"/>
    </row>
    <row r="10108" spans="2:12" x14ac:dyDescent="0.3">
      <c r="B10108" s="3" t="s">
        <v>376</v>
      </c>
      <c r="C10108" s="4">
        <v>2023</v>
      </c>
      <c r="D10108" s="3" t="s">
        <v>1453</v>
      </c>
      <c r="E10108" s="4">
        <v>5505227</v>
      </c>
      <c r="F10108" s="4">
        <v>2911280</v>
      </c>
      <c r="G10108" s="4">
        <v>2593947</v>
      </c>
      <c r="H10108" s="4">
        <v>685661</v>
      </c>
      <c r="I10108" s="4">
        <v>0</v>
      </c>
      <c r="J10108" s="4">
        <v>0</v>
      </c>
      <c r="K10108" s="3" t="s">
        <v>1451</v>
      </c>
      <c r="L10108" s="4">
        <v>0.52882106405421614</v>
      </c>
    </row>
    <row r="10109" spans="2:12" x14ac:dyDescent="0.3">
      <c r="B10109" s="3" t="s">
        <v>376</v>
      </c>
      <c r="C10109" s="4">
        <v>2023</v>
      </c>
      <c r="D10109" s="3" t="s">
        <v>1454</v>
      </c>
      <c r="E10109" s="4">
        <v>16571310</v>
      </c>
      <c r="F10109" s="4">
        <v>7038317</v>
      </c>
      <c r="G10109" s="4">
        <v>9532993</v>
      </c>
      <c r="H10109" s="4">
        <v>712660</v>
      </c>
      <c r="I10109" s="4">
        <v>12800000</v>
      </c>
      <c r="J10109" s="4">
        <v>312000</v>
      </c>
      <c r="K10109" s="3" t="s">
        <v>1447</v>
      </c>
      <c r="L10109" s="4">
        <v>0.42472906487175727</v>
      </c>
    </row>
    <row r="10110" spans="2:12" x14ac:dyDescent="0.3">
      <c r="B10110" s="3" t="s">
        <v>376</v>
      </c>
      <c r="C10110" s="4">
        <v>2023</v>
      </c>
      <c r="D10110" s="3" t="s">
        <v>1455</v>
      </c>
      <c r="E10110" s="4">
        <v>12824259</v>
      </c>
      <c r="F10110" s="4">
        <v>3813711</v>
      </c>
      <c r="G10110" s="4">
        <v>9010548</v>
      </c>
      <c r="H10110" s="4">
        <v>94497</v>
      </c>
      <c r="I10110" s="4">
        <v>70000000</v>
      </c>
      <c r="J10110" s="4">
        <v>925000</v>
      </c>
      <c r="K10110" s="3" t="s">
        <v>1447</v>
      </c>
      <c r="L10110" s="4">
        <v>0.29738256222055404</v>
      </c>
    </row>
    <row r="10111" spans="2:12" x14ac:dyDescent="0.3">
      <c r="B10111" s="3" t="s">
        <v>376</v>
      </c>
      <c r="C10111" s="4">
        <v>2023</v>
      </c>
      <c r="D10111" s="3" t="s">
        <v>1456</v>
      </c>
      <c r="E10111" s="4">
        <v>63388461</v>
      </c>
      <c r="F10111" s="4">
        <v>33085951</v>
      </c>
      <c r="G10111" s="4">
        <v>30302510</v>
      </c>
      <c r="H10111" s="4">
        <v>137933</v>
      </c>
      <c r="I10111" s="4">
        <v>122000000</v>
      </c>
      <c r="J10111" s="4">
        <v>2096000</v>
      </c>
      <c r="K10111" s="3" t="s">
        <v>1447</v>
      </c>
      <c r="L10111" s="4">
        <v>0.521955423401114</v>
      </c>
    </row>
    <row r="10112" spans="2:12" x14ac:dyDescent="0.3">
      <c r="B10112" s="3" t="s">
        <v>376</v>
      </c>
      <c r="C10112" s="4">
        <v>2023</v>
      </c>
      <c r="D10112" s="3" t="s">
        <v>1457</v>
      </c>
      <c r="E10112" s="4">
        <v>0</v>
      </c>
      <c r="F10112" s="4">
        <v>0</v>
      </c>
      <c r="G10112" s="4">
        <v>0</v>
      </c>
      <c r="H10112" s="4">
        <v>0</v>
      </c>
      <c r="I10112" s="4">
        <v>0</v>
      </c>
      <c r="J10112" s="4">
        <v>0</v>
      </c>
      <c r="K10112" s="3" t="s">
        <v>1451</v>
      </c>
      <c r="L10112" s="4"/>
    </row>
    <row r="10113" spans="2:12" x14ac:dyDescent="0.3">
      <c r="B10113" s="3" t="s">
        <v>376</v>
      </c>
      <c r="C10113" s="4">
        <v>2023</v>
      </c>
      <c r="D10113" s="3" t="s">
        <v>1458</v>
      </c>
      <c r="E10113" s="4">
        <v>1524386</v>
      </c>
      <c r="F10113" s="4"/>
      <c r="G10113" s="4">
        <v>1524386</v>
      </c>
      <c r="H10113" s="4">
        <v>660633</v>
      </c>
      <c r="I10113" s="4">
        <v>1524386</v>
      </c>
      <c r="J10113" s="4"/>
      <c r="K10113" s="3" t="s">
        <v>1451</v>
      </c>
      <c r="L10113" s="4"/>
    </row>
    <row r="10114" spans="2:12" x14ac:dyDescent="0.3">
      <c r="B10114" s="3" t="s">
        <v>376</v>
      </c>
      <c r="C10114" s="4">
        <v>2024</v>
      </c>
      <c r="D10114" s="3" t="s">
        <v>1446</v>
      </c>
      <c r="E10114" s="4">
        <v>10756142</v>
      </c>
      <c r="F10114" s="4">
        <v>3789554</v>
      </c>
      <c r="G10114" s="4">
        <v>6966588</v>
      </c>
      <c r="H10114" s="4">
        <v>51051</v>
      </c>
      <c r="I10114" s="4">
        <v>26000000</v>
      </c>
      <c r="J10114" s="4">
        <v>700000</v>
      </c>
      <c r="K10114" s="3" t="s">
        <v>1447</v>
      </c>
      <c r="L10114" s="4">
        <v>0.35231535619369847</v>
      </c>
    </row>
    <row r="10115" spans="2:12" x14ac:dyDescent="0.3">
      <c r="B10115" s="3" t="s">
        <v>376</v>
      </c>
      <c r="C10115" s="4">
        <v>2024</v>
      </c>
      <c r="D10115" s="3" t="s">
        <v>1448</v>
      </c>
      <c r="E10115" s="4">
        <v>23192562</v>
      </c>
      <c r="F10115" s="4">
        <v>6236394</v>
      </c>
      <c r="G10115" s="4">
        <v>16956168</v>
      </c>
      <c r="H10115" s="4">
        <v>366947</v>
      </c>
      <c r="I10115" s="4">
        <v>66600000</v>
      </c>
      <c r="J10115" s="4">
        <v>814000</v>
      </c>
      <c r="K10115" s="3" t="s">
        <v>1447</v>
      </c>
      <c r="L10115" s="4">
        <v>0.26889629528639397</v>
      </c>
    </row>
    <row r="10116" spans="2:12" x14ac:dyDescent="0.3">
      <c r="B10116" s="3" t="s">
        <v>376</v>
      </c>
      <c r="C10116" s="4">
        <v>2024</v>
      </c>
      <c r="D10116" s="3" t="s">
        <v>1449</v>
      </c>
      <c r="E10116" s="4">
        <v>4374468</v>
      </c>
      <c r="F10116" s="4">
        <v>2409856</v>
      </c>
      <c r="G10116" s="4">
        <v>1964612</v>
      </c>
      <c r="H10116" s="4">
        <v>515336</v>
      </c>
      <c r="I10116" s="4">
        <v>8000000</v>
      </c>
      <c r="J10116" s="4">
        <v>380000</v>
      </c>
      <c r="K10116" s="3" t="s">
        <v>1460</v>
      </c>
      <c r="L10116" s="4">
        <v>0.55089121694340892</v>
      </c>
    </row>
    <row r="10117" spans="2:12" x14ac:dyDescent="0.3">
      <c r="B10117" s="3" t="s">
        <v>376</v>
      </c>
      <c r="C10117" s="4">
        <v>2024</v>
      </c>
      <c r="D10117" s="3" t="s">
        <v>1450</v>
      </c>
      <c r="E10117" s="4">
        <v>43479637</v>
      </c>
      <c r="F10117" s="4"/>
      <c r="G10117" s="4">
        <v>43479637</v>
      </c>
      <c r="H10117" s="4">
        <v>0</v>
      </c>
      <c r="I10117" s="4">
        <v>43479637</v>
      </c>
      <c r="J10117" s="4"/>
      <c r="K10117" s="3" t="s">
        <v>1451</v>
      </c>
      <c r="L10117" s="4"/>
    </row>
    <row r="10118" spans="2:12" x14ac:dyDescent="0.3">
      <c r="B10118" s="3" t="s">
        <v>376</v>
      </c>
      <c r="C10118" s="4">
        <v>2024</v>
      </c>
      <c r="D10118" s="3" t="s">
        <v>1452</v>
      </c>
      <c r="E10118" s="4">
        <v>0</v>
      </c>
      <c r="F10118" s="4">
        <v>0</v>
      </c>
      <c r="G10118" s="4">
        <v>0</v>
      </c>
      <c r="H10118" s="4">
        <v>0</v>
      </c>
      <c r="I10118" s="4">
        <v>0</v>
      </c>
      <c r="J10118" s="4">
        <v>0</v>
      </c>
      <c r="K10118" s="3"/>
      <c r="L10118" s="4"/>
    </row>
    <row r="10119" spans="2:12" x14ac:dyDescent="0.3">
      <c r="B10119" s="3" t="s">
        <v>376</v>
      </c>
      <c r="C10119" s="4">
        <v>2024</v>
      </c>
      <c r="D10119" s="3" t="s">
        <v>1453</v>
      </c>
      <c r="E10119" s="4">
        <v>6265067</v>
      </c>
      <c r="F10119" s="4">
        <v>3127467</v>
      </c>
      <c r="G10119" s="4">
        <v>3137600</v>
      </c>
      <c r="H10119" s="4">
        <v>807086</v>
      </c>
      <c r="I10119" s="4">
        <v>0</v>
      </c>
      <c r="J10119" s="4">
        <v>0</v>
      </c>
      <c r="K10119" s="3" t="s">
        <v>1451</v>
      </c>
      <c r="L10119" s="4">
        <v>0.49919130952629875</v>
      </c>
    </row>
    <row r="10120" spans="2:12" x14ac:dyDescent="0.3">
      <c r="B10120" s="3" t="s">
        <v>376</v>
      </c>
      <c r="C10120" s="4">
        <v>2024</v>
      </c>
      <c r="D10120" s="3" t="s">
        <v>1454</v>
      </c>
      <c r="E10120" s="4">
        <v>16585523</v>
      </c>
      <c r="F10120" s="4">
        <v>7460777</v>
      </c>
      <c r="G10120" s="4">
        <v>9124746</v>
      </c>
      <c r="H10120" s="4">
        <v>302277</v>
      </c>
      <c r="I10120" s="4">
        <v>12800000</v>
      </c>
      <c r="J10120" s="4">
        <v>312000</v>
      </c>
      <c r="K10120" s="3" t="s">
        <v>1447</v>
      </c>
      <c r="L10120" s="4">
        <v>0.44983670397370046</v>
      </c>
    </row>
    <row r="10121" spans="2:12" x14ac:dyDescent="0.3">
      <c r="B10121" s="3" t="s">
        <v>376</v>
      </c>
      <c r="C10121" s="4">
        <v>2024</v>
      </c>
      <c r="D10121" s="3" t="s">
        <v>1455</v>
      </c>
      <c r="E10121" s="4">
        <v>12854266</v>
      </c>
      <c r="F10121" s="4">
        <v>3950177</v>
      </c>
      <c r="G10121" s="4">
        <v>8904089</v>
      </c>
      <c r="H10121" s="4">
        <v>30007</v>
      </c>
      <c r="I10121" s="4">
        <v>70000000</v>
      </c>
      <c r="J10121" s="4">
        <v>925000</v>
      </c>
      <c r="K10121" s="3" t="s">
        <v>1447</v>
      </c>
      <c r="L10121" s="4">
        <v>0.30730475003395757</v>
      </c>
    </row>
    <row r="10122" spans="2:12" x14ac:dyDescent="0.3">
      <c r="B10122" s="3" t="s">
        <v>376</v>
      </c>
      <c r="C10122" s="4">
        <v>2024</v>
      </c>
      <c r="D10122" s="3" t="s">
        <v>1456</v>
      </c>
      <c r="E10122" s="4">
        <v>66680697</v>
      </c>
      <c r="F10122" s="4">
        <v>34704367</v>
      </c>
      <c r="G10122" s="4">
        <v>31976330</v>
      </c>
      <c r="H10122" s="4">
        <v>2399721</v>
      </c>
      <c r="I10122" s="4">
        <v>122000000</v>
      </c>
      <c r="J10122" s="4">
        <v>2096000</v>
      </c>
      <c r="K10122" s="3" t="s">
        <v>1447</v>
      </c>
      <c r="L10122" s="4">
        <v>0.52045597243832054</v>
      </c>
    </row>
    <row r="10123" spans="2:12" x14ac:dyDescent="0.3">
      <c r="B10123" s="3" t="s">
        <v>376</v>
      </c>
      <c r="C10123" s="4">
        <v>2024</v>
      </c>
      <c r="D10123" s="3" t="s">
        <v>1457</v>
      </c>
      <c r="E10123" s="4">
        <v>0</v>
      </c>
      <c r="F10123" s="4">
        <v>0</v>
      </c>
      <c r="G10123" s="4">
        <v>0</v>
      </c>
      <c r="H10123" s="4">
        <v>0</v>
      </c>
      <c r="I10123" s="4">
        <v>0</v>
      </c>
      <c r="J10123" s="4">
        <v>0</v>
      </c>
      <c r="K10123" s="3" t="s">
        <v>1459</v>
      </c>
      <c r="L10123" s="4"/>
    </row>
    <row r="10124" spans="2:12" x14ac:dyDescent="0.3">
      <c r="B10124" s="3" t="s">
        <v>376</v>
      </c>
      <c r="C10124" s="4">
        <v>2024</v>
      </c>
      <c r="D10124" s="3" t="s">
        <v>1458</v>
      </c>
      <c r="E10124" s="4">
        <v>768661</v>
      </c>
      <c r="F10124" s="4"/>
      <c r="G10124" s="4">
        <v>768661</v>
      </c>
      <c r="H10124" s="4">
        <v>281444</v>
      </c>
      <c r="I10124" s="4">
        <v>768661</v>
      </c>
      <c r="J10124" s="4"/>
      <c r="K10124" s="3" t="s">
        <v>1451</v>
      </c>
      <c r="L10124" s="4"/>
    </row>
    <row r="10125" spans="2:12" x14ac:dyDescent="0.3">
      <c r="B10125" s="3" t="s">
        <v>378</v>
      </c>
      <c r="C10125" s="4">
        <v>2019</v>
      </c>
      <c r="D10125" s="3" t="s">
        <v>1446</v>
      </c>
      <c r="E10125" s="4">
        <v>1951502</v>
      </c>
      <c r="F10125" s="4">
        <v>956687</v>
      </c>
      <c r="G10125" s="4">
        <v>994815</v>
      </c>
      <c r="H10125" s="4">
        <v>26732</v>
      </c>
      <c r="I10125" s="4">
        <v>0</v>
      </c>
      <c r="J10125" s="4">
        <v>0</v>
      </c>
      <c r="K10125" s="3" t="s">
        <v>1447</v>
      </c>
      <c r="L10125" s="4">
        <v>0.49023111429042859</v>
      </c>
    </row>
    <row r="10126" spans="2:12" x14ac:dyDescent="0.3">
      <c r="B10126" s="3" t="s">
        <v>378</v>
      </c>
      <c r="C10126" s="4">
        <v>2019</v>
      </c>
      <c r="D10126" s="3" t="s">
        <v>1448</v>
      </c>
      <c r="E10126" s="4">
        <v>685070</v>
      </c>
      <c r="F10126" s="4">
        <v>358156</v>
      </c>
      <c r="G10126" s="4">
        <v>326914</v>
      </c>
      <c r="H10126" s="4">
        <v>0</v>
      </c>
      <c r="I10126" s="4">
        <v>0</v>
      </c>
      <c r="J10126" s="4">
        <v>0</v>
      </c>
      <c r="K10126" s="3" t="s">
        <v>1447</v>
      </c>
      <c r="L10126" s="4">
        <v>0.52280204942560615</v>
      </c>
    </row>
    <row r="10127" spans="2:12" x14ac:dyDescent="0.3">
      <c r="B10127" s="3" t="s">
        <v>378</v>
      </c>
      <c r="C10127" s="4">
        <v>2019</v>
      </c>
      <c r="D10127" s="3" t="s">
        <v>1449</v>
      </c>
      <c r="E10127" s="4">
        <v>2020820</v>
      </c>
      <c r="F10127" s="4">
        <v>1123229</v>
      </c>
      <c r="G10127" s="4">
        <v>897591</v>
      </c>
      <c r="H10127" s="4">
        <v>333593</v>
      </c>
      <c r="I10127" s="4">
        <v>0</v>
      </c>
      <c r="J10127" s="4">
        <v>0</v>
      </c>
      <c r="K10127" s="3" t="s">
        <v>1447</v>
      </c>
      <c r="L10127" s="4">
        <v>0.55582832711473562</v>
      </c>
    </row>
    <row r="10128" spans="2:12" x14ac:dyDescent="0.3">
      <c r="B10128" s="3" t="s">
        <v>378</v>
      </c>
      <c r="C10128" s="4">
        <v>2019</v>
      </c>
      <c r="D10128" s="3" t="s">
        <v>1450</v>
      </c>
      <c r="E10128" s="4">
        <v>77240</v>
      </c>
      <c r="F10128" s="4"/>
      <c r="G10128" s="4">
        <v>77240</v>
      </c>
      <c r="H10128" s="4">
        <v>0</v>
      </c>
      <c r="I10128" s="4">
        <v>77240</v>
      </c>
      <c r="J10128" s="4"/>
      <c r="K10128" s="3" t="s">
        <v>1451</v>
      </c>
      <c r="L10128" s="4"/>
    </row>
    <row r="10129" spans="2:12" x14ac:dyDescent="0.3">
      <c r="B10129" s="3" t="s">
        <v>378</v>
      </c>
      <c r="C10129" s="4">
        <v>2019</v>
      </c>
      <c r="D10129" s="3" t="s">
        <v>1452</v>
      </c>
      <c r="E10129" s="4">
        <v>0</v>
      </c>
      <c r="F10129" s="4">
        <v>0</v>
      </c>
      <c r="G10129" s="4">
        <v>0</v>
      </c>
      <c r="H10129" s="4">
        <v>0</v>
      </c>
      <c r="I10129" s="4">
        <v>0</v>
      </c>
      <c r="J10129" s="4">
        <v>0</v>
      </c>
      <c r="K10129" s="3" t="s">
        <v>1451</v>
      </c>
      <c r="L10129" s="4"/>
    </row>
    <row r="10130" spans="2:12" x14ac:dyDescent="0.3">
      <c r="B10130" s="3" t="s">
        <v>378</v>
      </c>
      <c r="C10130" s="4">
        <v>2019</v>
      </c>
      <c r="D10130" s="3" t="s">
        <v>1453</v>
      </c>
      <c r="E10130" s="4">
        <v>32319</v>
      </c>
      <c r="F10130" s="4">
        <v>32319</v>
      </c>
      <c r="G10130" s="4">
        <v>0</v>
      </c>
      <c r="H10130" s="4">
        <v>0</v>
      </c>
      <c r="I10130" s="4">
        <v>0</v>
      </c>
      <c r="J10130" s="4">
        <v>0</v>
      </c>
      <c r="K10130" s="3" t="s">
        <v>1451</v>
      </c>
      <c r="L10130" s="4">
        <v>1</v>
      </c>
    </row>
    <row r="10131" spans="2:12" x14ac:dyDescent="0.3">
      <c r="B10131" s="3" t="s">
        <v>378</v>
      </c>
      <c r="C10131" s="4">
        <v>2019</v>
      </c>
      <c r="D10131" s="3" t="s">
        <v>1454</v>
      </c>
      <c r="E10131" s="4">
        <v>0</v>
      </c>
      <c r="F10131" s="4">
        <v>0</v>
      </c>
      <c r="G10131" s="4">
        <v>0</v>
      </c>
      <c r="H10131" s="4">
        <v>0</v>
      </c>
      <c r="I10131" s="4">
        <v>0</v>
      </c>
      <c r="J10131" s="4">
        <v>0</v>
      </c>
      <c r="K10131" s="3" t="s">
        <v>1447</v>
      </c>
      <c r="L10131" s="4"/>
    </row>
    <row r="10132" spans="2:12" x14ac:dyDescent="0.3">
      <c r="B10132" s="3" t="s">
        <v>378</v>
      </c>
      <c r="C10132" s="4">
        <v>2019</v>
      </c>
      <c r="D10132" s="3" t="s">
        <v>1455</v>
      </c>
      <c r="E10132" s="4">
        <v>1103852</v>
      </c>
      <c r="F10132" s="4">
        <v>531636</v>
      </c>
      <c r="G10132" s="4">
        <v>572216</v>
      </c>
      <c r="H10132" s="4">
        <v>0</v>
      </c>
      <c r="I10132" s="4">
        <v>0</v>
      </c>
      <c r="J10132" s="4">
        <v>0</v>
      </c>
      <c r="K10132" s="3" t="s">
        <v>1447</v>
      </c>
      <c r="L10132" s="4">
        <v>0.48161891268032309</v>
      </c>
    </row>
    <row r="10133" spans="2:12" x14ac:dyDescent="0.3">
      <c r="B10133" s="3" t="s">
        <v>378</v>
      </c>
      <c r="C10133" s="4">
        <v>2019</v>
      </c>
      <c r="D10133" s="3" t="s">
        <v>1456</v>
      </c>
      <c r="E10133" s="4">
        <v>2301960</v>
      </c>
      <c r="F10133" s="4">
        <v>1652846</v>
      </c>
      <c r="G10133" s="4">
        <v>649114</v>
      </c>
      <c r="H10133" s="4">
        <v>0</v>
      </c>
      <c r="I10133" s="4">
        <v>0</v>
      </c>
      <c r="J10133" s="4">
        <v>0</v>
      </c>
      <c r="K10133" s="3" t="s">
        <v>1447</v>
      </c>
      <c r="L10133" s="4">
        <v>0.71801682044866111</v>
      </c>
    </row>
    <row r="10134" spans="2:12" x14ac:dyDescent="0.3">
      <c r="B10134" s="3" t="s">
        <v>378</v>
      </c>
      <c r="C10134" s="4">
        <v>2019</v>
      </c>
      <c r="D10134" s="3" t="s">
        <v>1457</v>
      </c>
      <c r="E10134" s="4">
        <v>5526231</v>
      </c>
      <c r="F10134" s="4">
        <v>1719353</v>
      </c>
      <c r="G10134" s="4">
        <v>3806878</v>
      </c>
      <c r="H10134" s="4">
        <v>82483</v>
      </c>
      <c r="I10134" s="4">
        <v>0</v>
      </c>
      <c r="J10134" s="4">
        <v>0</v>
      </c>
      <c r="K10134" s="3" t="s">
        <v>1447</v>
      </c>
      <c r="L10134" s="4">
        <v>0.31112579260620848</v>
      </c>
    </row>
    <row r="10135" spans="2:12" x14ac:dyDescent="0.3">
      <c r="B10135" s="3" t="s">
        <v>378</v>
      </c>
      <c r="C10135" s="4">
        <v>2019</v>
      </c>
      <c r="D10135" s="3" t="s">
        <v>1458</v>
      </c>
      <c r="E10135" s="4">
        <v>0</v>
      </c>
      <c r="F10135" s="4"/>
      <c r="G10135" s="4">
        <v>0</v>
      </c>
      <c r="H10135" s="4">
        <v>0</v>
      </c>
      <c r="I10135" s="4">
        <v>0</v>
      </c>
      <c r="J10135" s="4"/>
      <c r="K10135" s="3" t="s">
        <v>1451</v>
      </c>
      <c r="L10135" s="4"/>
    </row>
    <row r="10136" spans="2:12" x14ac:dyDescent="0.3">
      <c r="B10136" s="3" t="s">
        <v>378</v>
      </c>
      <c r="C10136" s="4">
        <v>2020</v>
      </c>
      <c r="D10136" s="3" t="s">
        <v>1446</v>
      </c>
      <c r="E10136" s="4">
        <v>1951502</v>
      </c>
      <c r="F10136" s="4">
        <v>1016168</v>
      </c>
      <c r="G10136" s="4">
        <v>935334</v>
      </c>
      <c r="H10136" s="4">
        <v>0</v>
      </c>
      <c r="I10136" s="4">
        <v>0</v>
      </c>
      <c r="J10136" s="4">
        <v>0</v>
      </c>
      <c r="K10136" s="3" t="s">
        <v>1447</v>
      </c>
      <c r="L10136" s="4">
        <v>0.52071071410636527</v>
      </c>
    </row>
    <row r="10137" spans="2:12" x14ac:dyDescent="0.3">
      <c r="B10137" s="3" t="s">
        <v>378</v>
      </c>
      <c r="C10137" s="4">
        <v>2020</v>
      </c>
      <c r="D10137" s="3" t="s">
        <v>1448</v>
      </c>
      <c r="E10137" s="4">
        <v>685070</v>
      </c>
      <c r="F10137" s="4">
        <v>367448</v>
      </c>
      <c r="G10137" s="4">
        <v>317622</v>
      </c>
      <c r="H10137" s="4">
        <v>0</v>
      </c>
      <c r="I10137" s="4">
        <v>0</v>
      </c>
      <c r="J10137" s="4">
        <v>0</v>
      </c>
      <c r="K10137" s="3" t="s">
        <v>1447</v>
      </c>
      <c r="L10137" s="4">
        <v>0.5363656268702468</v>
      </c>
    </row>
    <row r="10138" spans="2:12" x14ac:dyDescent="0.3">
      <c r="B10138" s="3" t="s">
        <v>378</v>
      </c>
      <c r="C10138" s="4">
        <v>2020</v>
      </c>
      <c r="D10138" s="3" t="s">
        <v>1449</v>
      </c>
      <c r="E10138" s="4">
        <v>2020820</v>
      </c>
      <c r="F10138" s="4">
        <v>1211838</v>
      </c>
      <c r="G10138" s="4">
        <v>808982</v>
      </c>
      <c r="H10138" s="4">
        <v>0</v>
      </c>
      <c r="I10138" s="4">
        <v>0</v>
      </c>
      <c r="J10138" s="4">
        <v>0</v>
      </c>
      <c r="K10138" s="3" t="s">
        <v>1447</v>
      </c>
      <c r="L10138" s="4">
        <v>0.59967636899872334</v>
      </c>
    </row>
    <row r="10139" spans="2:12" x14ac:dyDescent="0.3">
      <c r="B10139" s="3" t="s">
        <v>378</v>
      </c>
      <c r="C10139" s="4">
        <v>2020</v>
      </c>
      <c r="D10139" s="3" t="s">
        <v>1450</v>
      </c>
      <c r="E10139" s="4">
        <v>77240</v>
      </c>
      <c r="F10139" s="4"/>
      <c r="G10139" s="4">
        <v>77240</v>
      </c>
      <c r="H10139" s="4">
        <v>0</v>
      </c>
      <c r="I10139" s="4">
        <v>77240</v>
      </c>
      <c r="J10139" s="4"/>
      <c r="K10139" s="3" t="s">
        <v>1451</v>
      </c>
      <c r="L10139" s="4"/>
    </row>
    <row r="10140" spans="2:12" x14ac:dyDescent="0.3">
      <c r="B10140" s="3" t="s">
        <v>378</v>
      </c>
      <c r="C10140" s="4">
        <v>2020</v>
      </c>
      <c r="D10140" s="3" t="s">
        <v>1452</v>
      </c>
      <c r="E10140" s="4">
        <v>0</v>
      </c>
      <c r="F10140" s="4">
        <v>0</v>
      </c>
      <c r="G10140" s="4">
        <v>0</v>
      </c>
      <c r="H10140" s="4">
        <v>0</v>
      </c>
      <c r="I10140" s="4">
        <v>0</v>
      </c>
      <c r="J10140" s="4">
        <v>0</v>
      </c>
      <c r="K10140" s="3" t="s">
        <v>1447</v>
      </c>
      <c r="L10140" s="4"/>
    </row>
    <row r="10141" spans="2:12" x14ac:dyDescent="0.3">
      <c r="B10141" s="3" t="s">
        <v>378</v>
      </c>
      <c r="C10141" s="4">
        <v>2020</v>
      </c>
      <c r="D10141" s="3" t="s">
        <v>1453</v>
      </c>
      <c r="E10141" s="4">
        <v>32319</v>
      </c>
      <c r="F10141" s="4">
        <v>32319</v>
      </c>
      <c r="G10141" s="4">
        <v>0</v>
      </c>
      <c r="H10141" s="4">
        <v>0</v>
      </c>
      <c r="I10141" s="4">
        <v>0</v>
      </c>
      <c r="J10141" s="4">
        <v>0</v>
      </c>
      <c r="K10141" s="3" t="s">
        <v>1451</v>
      </c>
      <c r="L10141" s="4">
        <v>1</v>
      </c>
    </row>
    <row r="10142" spans="2:12" x14ac:dyDescent="0.3">
      <c r="B10142" s="3" t="s">
        <v>378</v>
      </c>
      <c r="C10142" s="4">
        <v>2020</v>
      </c>
      <c r="D10142" s="3" t="s">
        <v>1454</v>
      </c>
      <c r="E10142" s="4">
        <v>0</v>
      </c>
      <c r="F10142" s="4">
        <v>0</v>
      </c>
      <c r="G10142" s="4">
        <v>0</v>
      </c>
      <c r="H10142" s="4">
        <v>0</v>
      </c>
      <c r="I10142" s="4">
        <v>0</v>
      </c>
      <c r="J10142" s="4">
        <v>0</v>
      </c>
      <c r="K10142" s="3" t="s">
        <v>1447</v>
      </c>
      <c r="L10142" s="4"/>
    </row>
    <row r="10143" spans="2:12" x14ac:dyDescent="0.3">
      <c r="B10143" s="3" t="s">
        <v>378</v>
      </c>
      <c r="C10143" s="4">
        <v>2020</v>
      </c>
      <c r="D10143" s="3" t="s">
        <v>1455</v>
      </c>
      <c r="E10143" s="4">
        <v>1103852</v>
      </c>
      <c r="F10143" s="4">
        <v>550151</v>
      </c>
      <c r="G10143" s="4">
        <v>553701</v>
      </c>
      <c r="H10143" s="4">
        <v>0</v>
      </c>
      <c r="I10143" s="4">
        <v>0</v>
      </c>
      <c r="J10143" s="4">
        <v>0</v>
      </c>
      <c r="K10143" s="3" t="s">
        <v>1447</v>
      </c>
      <c r="L10143" s="4">
        <v>0.49839199457898342</v>
      </c>
    </row>
    <row r="10144" spans="2:12" x14ac:dyDescent="0.3">
      <c r="B10144" s="3" t="s">
        <v>378</v>
      </c>
      <c r="C10144" s="4">
        <v>2020</v>
      </c>
      <c r="D10144" s="3" t="s">
        <v>1456</v>
      </c>
      <c r="E10144" s="4">
        <v>2301960</v>
      </c>
      <c r="F10144" s="4">
        <v>1707585</v>
      </c>
      <c r="G10144" s="4">
        <v>594375</v>
      </c>
      <c r="H10144" s="4">
        <v>0</v>
      </c>
      <c r="I10144" s="4">
        <v>0</v>
      </c>
      <c r="J10144" s="4">
        <v>0</v>
      </c>
      <c r="K10144" s="3" t="s">
        <v>1447</v>
      </c>
      <c r="L10144" s="4">
        <v>0.74179612156596986</v>
      </c>
    </row>
    <row r="10145" spans="2:12" x14ac:dyDescent="0.3">
      <c r="B10145" s="3" t="s">
        <v>378</v>
      </c>
      <c r="C10145" s="4">
        <v>2020</v>
      </c>
      <c r="D10145" s="3" t="s">
        <v>1457</v>
      </c>
      <c r="E10145" s="4">
        <v>5526231</v>
      </c>
      <c r="F10145" s="4">
        <v>1888833</v>
      </c>
      <c r="G10145" s="4">
        <v>3637398</v>
      </c>
      <c r="H10145" s="4">
        <v>0</v>
      </c>
      <c r="I10145" s="4">
        <v>0</v>
      </c>
      <c r="J10145" s="4">
        <v>0</v>
      </c>
      <c r="K10145" s="3" t="s">
        <v>1447</v>
      </c>
      <c r="L10145" s="4">
        <v>0.34179407266905781</v>
      </c>
    </row>
    <row r="10146" spans="2:12" x14ac:dyDescent="0.3">
      <c r="B10146" s="3" t="s">
        <v>378</v>
      </c>
      <c r="C10146" s="4">
        <v>2020</v>
      </c>
      <c r="D10146" s="3" t="s">
        <v>1458</v>
      </c>
      <c r="E10146" s="4">
        <v>0</v>
      </c>
      <c r="F10146" s="4"/>
      <c r="G10146" s="4">
        <v>0</v>
      </c>
      <c r="H10146" s="4">
        <v>0</v>
      </c>
      <c r="I10146" s="4">
        <v>0</v>
      </c>
      <c r="J10146" s="4"/>
      <c r="K10146" s="3" t="s">
        <v>1451</v>
      </c>
      <c r="L10146" s="4"/>
    </row>
    <row r="10147" spans="2:12" x14ac:dyDescent="0.3">
      <c r="B10147" s="3" t="s">
        <v>378</v>
      </c>
      <c r="C10147" s="4">
        <v>2021</v>
      </c>
      <c r="D10147" s="3" t="s">
        <v>1446</v>
      </c>
      <c r="E10147" s="4">
        <v>1951502</v>
      </c>
      <c r="F10147" s="4">
        <v>1075626</v>
      </c>
      <c r="G10147" s="4">
        <v>875876</v>
      </c>
      <c r="H10147" s="4">
        <v>0</v>
      </c>
      <c r="I10147" s="4">
        <v>0</v>
      </c>
      <c r="J10147" s="4">
        <v>0</v>
      </c>
      <c r="K10147" s="3" t="s">
        <v>1447</v>
      </c>
      <c r="L10147" s="4">
        <v>0.55117852812859014</v>
      </c>
    </row>
    <row r="10148" spans="2:12" x14ac:dyDescent="0.3">
      <c r="B10148" s="3" t="s">
        <v>378</v>
      </c>
      <c r="C10148" s="4">
        <v>2021</v>
      </c>
      <c r="D10148" s="3" t="s">
        <v>1448</v>
      </c>
      <c r="E10148" s="4">
        <v>685070</v>
      </c>
      <c r="F10148" s="4">
        <v>367448</v>
      </c>
      <c r="G10148" s="4">
        <v>317622</v>
      </c>
      <c r="H10148" s="4">
        <v>0</v>
      </c>
      <c r="I10148" s="4">
        <v>0</v>
      </c>
      <c r="J10148" s="4">
        <v>0</v>
      </c>
      <c r="K10148" s="3" t="s">
        <v>1447</v>
      </c>
      <c r="L10148" s="4">
        <v>0.5363656268702468</v>
      </c>
    </row>
    <row r="10149" spans="2:12" x14ac:dyDescent="0.3">
      <c r="B10149" s="3" t="s">
        <v>378</v>
      </c>
      <c r="C10149" s="4">
        <v>2021</v>
      </c>
      <c r="D10149" s="3" t="s">
        <v>1449</v>
      </c>
      <c r="E10149" s="4">
        <v>2019278</v>
      </c>
      <c r="F10149" s="4">
        <v>1235284</v>
      </c>
      <c r="G10149" s="4">
        <v>783994</v>
      </c>
      <c r="H10149" s="4">
        <v>65000</v>
      </c>
      <c r="I10149" s="4">
        <v>0</v>
      </c>
      <c r="J10149" s="4">
        <v>0</v>
      </c>
      <c r="K10149" s="3" t="s">
        <v>1447</v>
      </c>
      <c r="L10149" s="4">
        <v>0.6117453862222042</v>
      </c>
    </row>
    <row r="10150" spans="2:12" x14ac:dyDescent="0.3">
      <c r="B10150" s="3" t="s">
        <v>378</v>
      </c>
      <c r="C10150" s="4">
        <v>2021</v>
      </c>
      <c r="D10150" s="3" t="s">
        <v>1450</v>
      </c>
      <c r="E10150" s="4">
        <v>77240</v>
      </c>
      <c r="F10150" s="4"/>
      <c r="G10150" s="4">
        <v>77240</v>
      </c>
      <c r="H10150" s="4">
        <v>0</v>
      </c>
      <c r="I10150" s="4">
        <v>77240</v>
      </c>
      <c r="J10150" s="4"/>
      <c r="K10150" s="3" t="s">
        <v>1451</v>
      </c>
      <c r="L10150" s="4"/>
    </row>
    <row r="10151" spans="2:12" x14ac:dyDescent="0.3">
      <c r="B10151" s="3" t="s">
        <v>378</v>
      </c>
      <c r="C10151" s="4">
        <v>2021</v>
      </c>
      <c r="D10151" s="3" t="s">
        <v>1452</v>
      </c>
      <c r="E10151" s="4">
        <v>0</v>
      </c>
      <c r="F10151" s="4">
        <v>0</v>
      </c>
      <c r="G10151" s="4">
        <v>0</v>
      </c>
      <c r="H10151" s="4">
        <v>0</v>
      </c>
      <c r="I10151" s="4">
        <v>0</v>
      </c>
      <c r="J10151" s="4">
        <v>0</v>
      </c>
      <c r="K10151" s="3" t="s">
        <v>1447</v>
      </c>
      <c r="L10151" s="4"/>
    </row>
    <row r="10152" spans="2:12" x14ac:dyDescent="0.3">
      <c r="B10152" s="3" t="s">
        <v>378</v>
      </c>
      <c r="C10152" s="4">
        <v>2021</v>
      </c>
      <c r="D10152" s="3" t="s">
        <v>1453</v>
      </c>
      <c r="E10152" s="4">
        <v>32319</v>
      </c>
      <c r="F10152" s="4">
        <v>32319</v>
      </c>
      <c r="G10152" s="4">
        <v>0</v>
      </c>
      <c r="H10152" s="4">
        <v>0</v>
      </c>
      <c r="I10152" s="4">
        <v>0</v>
      </c>
      <c r="J10152" s="4">
        <v>0</v>
      </c>
      <c r="K10152" s="3" t="s">
        <v>1451</v>
      </c>
      <c r="L10152" s="4">
        <v>1</v>
      </c>
    </row>
    <row r="10153" spans="2:12" x14ac:dyDescent="0.3">
      <c r="B10153" s="3" t="s">
        <v>378</v>
      </c>
      <c r="C10153" s="4">
        <v>2021</v>
      </c>
      <c r="D10153" s="3" t="s">
        <v>1454</v>
      </c>
      <c r="E10153" s="4">
        <v>0</v>
      </c>
      <c r="F10153" s="4">
        <v>0</v>
      </c>
      <c r="G10153" s="4">
        <v>0</v>
      </c>
      <c r="H10153" s="4">
        <v>0</v>
      </c>
      <c r="I10153" s="4">
        <v>0</v>
      </c>
      <c r="J10153" s="4">
        <v>0</v>
      </c>
      <c r="K10153" s="3" t="s">
        <v>1447</v>
      </c>
      <c r="L10153" s="4"/>
    </row>
    <row r="10154" spans="2:12" x14ac:dyDescent="0.3">
      <c r="B10154" s="3" t="s">
        <v>378</v>
      </c>
      <c r="C10154" s="4">
        <v>2021</v>
      </c>
      <c r="D10154" s="3" t="s">
        <v>1455</v>
      </c>
      <c r="E10154" s="4">
        <v>1103852</v>
      </c>
      <c r="F10154" s="4">
        <v>568427</v>
      </c>
      <c r="G10154" s="4">
        <v>535425</v>
      </c>
      <c r="H10154" s="4">
        <v>0</v>
      </c>
      <c r="I10154" s="4">
        <v>0</v>
      </c>
      <c r="J10154" s="4">
        <v>0</v>
      </c>
      <c r="K10154" s="3" t="s">
        <v>1447</v>
      </c>
      <c r="L10154" s="4">
        <v>0.51494856194489846</v>
      </c>
    </row>
    <row r="10155" spans="2:12" x14ac:dyDescent="0.3">
      <c r="B10155" s="3" t="s">
        <v>378</v>
      </c>
      <c r="C10155" s="4">
        <v>2021</v>
      </c>
      <c r="D10155" s="3" t="s">
        <v>1456</v>
      </c>
      <c r="E10155" s="4">
        <v>2301960</v>
      </c>
      <c r="F10155" s="4">
        <v>1761621</v>
      </c>
      <c r="G10155" s="4">
        <v>540339</v>
      </c>
      <c r="H10155" s="4">
        <v>0</v>
      </c>
      <c r="I10155" s="4">
        <v>0</v>
      </c>
      <c r="J10155" s="4">
        <v>0</v>
      </c>
      <c r="K10155" s="3" t="s">
        <v>1447</v>
      </c>
      <c r="L10155" s="4">
        <v>0.76527003075639888</v>
      </c>
    </row>
    <row r="10156" spans="2:12" x14ac:dyDescent="0.3">
      <c r="B10156" s="3" t="s">
        <v>378</v>
      </c>
      <c r="C10156" s="4">
        <v>2021</v>
      </c>
      <c r="D10156" s="3" t="s">
        <v>1457</v>
      </c>
      <c r="E10156" s="4">
        <v>5526231</v>
      </c>
      <c r="F10156" s="4">
        <v>1985230</v>
      </c>
      <c r="G10156" s="4">
        <v>3541001</v>
      </c>
      <c r="H10156" s="4">
        <v>0</v>
      </c>
      <c r="I10156" s="4">
        <v>0</v>
      </c>
      <c r="J10156" s="4">
        <v>0</v>
      </c>
      <c r="K10156" s="3" t="s">
        <v>1447</v>
      </c>
      <c r="L10156" s="4">
        <v>0.35923760696937929</v>
      </c>
    </row>
    <row r="10157" spans="2:12" x14ac:dyDescent="0.3">
      <c r="B10157" s="3" t="s">
        <v>378</v>
      </c>
      <c r="C10157" s="4">
        <v>2021</v>
      </c>
      <c r="D10157" s="3" t="s">
        <v>1458</v>
      </c>
      <c r="E10157" s="4">
        <v>0</v>
      </c>
      <c r="F10157" s="4"/>
      <c r="G10157" s="4">
        <v>0</v>
      </c>
      <c r="H10157" s="4">
        <v>0</v>
      </c>
      <c r="I10157" s="4">
        <v>0</v>
      </c>
      <c r="J10157" s="4"/>
      <c r="K10157" s="3" t="s">
        <v>1451</v>
      </c>
      <c r="L10157" s="4"/>
    </row>
    <row r="10158" spans="2:12" x14ac:dyDescent="0.3">
      <c r="B10158" s="3" t="s">
        <v>378</v>
      </c>
      <c r="C10158" s="4">
        <v>2022</v>
      </c>
      <c r="D10158" s="3" t="s">
        <v>1446</v>
      </c>
      <c r="E10158" s="4">
        <v>2070066</v>
      </c>
      <c r="F10158" s="4">
        <v>1137602</v>
      </c>
      <c r="G10158" s="4">
        <v>932464</v>
      </c>
      <c r="H10158" s="4">
        <v>118564</v>
      </c>
      <c r="I10158" s="4">
        <v>0</v>
      </c>
      <c r="J10158" s="4">
        <v>0</v>
      </c>
      <c r="K10158" s="3" t="s">
        <v>1447</v>
      </c>
      <c r="L10158" s="4">
        <v>0.5495486617334906</v>
      </c>
    </row>
    <row r="10159" spans="2:12" x14ac:dyDescent="0.3">
      <c r="B10159" s="3" t="s">
        <v>378</v>
      </c>
      <c r="C10159" s="4">
        <v>2022</v>
      </c>
      <c r="D10159" s="3" t="s">
        <v>1448</v>
      </c>
      <c r="E10159" s="4">
        <v>685070</v>
      </c>
      <c r="F10159" s="4">
        <v>385381</v>
      </c>
      <c r="G10159" s="4">
        <v>299689</v>
      </c>
      <c r="H10159" s="4">
        <v>0</v>
      </c>
      <c r="I10159" s="4">
        <v>0</v>
      </c>
      <c r="J10159" s="4">
        <v>0</v>
      </c>
      <c r="K10159" s="3" t="s">
        <v>1447</v>
      </c>
      <c r="L10159" s="4">
        <v>0.5625425139036887</v>
      </c>
    </row>
    <row r="10160" spans="2:12" x14ac:dyDescent="0.3">
      <c r="B10160" s="3" t="s">
        <v>378</v>
      </c>
      <c r="C10160" s="4">
        <v>2022</v>
      </c>
      <c r="D10160" s="3" t="s">
        <v>1449</v>
      </c>
      <c r="E10160" s="4">
        <v>2019278</v>
      </c>
      <c r="F10160" s="4">
        <v>1325070</v>
      </c>
      <c r="G10160" s="4">
        <v>694208</v>
      </c>
      <c r="H10160" s="4">
        <v>0</v>
      </c>
      <c r="I10160" s="4">
        <v>0</v>
      </c>
      <c r="J10160" s="4">
        <v>0</v>
      </c>
      <c r="K10160" s="3" t="s">
        <v>1447</v>
      </c>
      <c r="L10160" s="4">
        <v>0.65620979379758504</v>
      </c>
    </row>
    <row r="10161" spans="2:12" x14ac:dyDescent="0.3">
      <c r="B10161" s="3" t="s">
        <v>378</v>
      </c>
      <c r="C10161" s="4">
        <v>2022</v>
      </c>
      <c r="D10161" s="3" t="s">
        <v>1450</v>
      </c>
      <c r="E10161" s="4">
        <v>127304</v>
      </c>
      <c r="F10161" s="4"/>
      <c r="G10161" s="4">
        <v>127304</v>
      </c>
      <c r="H10161" s="4">
        <v>50064</v>
      </c>
      <c r="I10161" s="4">
        <v>127304</v>
      </c>
      <c r="J10161" s="4"/>
      <c r="K10161" s="3" t="s">
        <v>1451</v>
      </c>
      <c r="L10161" s="4"/>
    </row>
    <row r="10162" spans="2:12" x14ac:dyDescent="0.3">
      <c r="B10162" s="3" t="s">
        <v>378</v>
      </c>
      <c r="C10162" s="4">
        <v>2022</v>
      </c>
      <c r="D10162" s="3" t="s">
        <v>1452</v>
      </c>
      <c r="E10162" s="4">
        <v>0</v>
      </c>
      <c r="F10162" s="4">
        <v>0</v>
      </c>
      <c r="G10162" s="4">
        <v>0</v>
      </c>
      <c r="H10162" s="4">
        <v>0</v>
      </c>
      <c r="I10162" s="4">
        <v>0</v>
      </c>
      <c r="J10162" s="4">
        <v>0</v>
      </c>
      <c r="K10162" s="3" t="s">
        <v>1447</v>
      </c>
      <c r="L10162" s="4"/>
    </row>
    <row r="10163" spans="2:12" x14ac:dyDescent="0.3">
      <c r="B10163" s="3" t="s">
        <v>378</v>
      </c>
      <c r="C10163" s="4">
        <v>2022</v>
      </c>
      <c r="D10163" s="3" t="s">
        <v>1453</v>
      </c>
      <c r="E10163" s="4">
        <v>32319</v>
      </c>
      <c r="F10163" s="4">
        <v>32319</v>
      </c>
      <c r="G10163" s="4">
        <v>0</v>
      </c>
      <c r="H10163" s="4">
        <v>0</v>
      </c>
      <c r="I10163" s="4">
        <v>0</v>
      </c>
      <c r="J10163" s="4">
        <v>0</v>
      </c>
      <c r="K10163" s="3" t="s">
        <v>1451</v>
      </c>
      <c r="L10163" s="4">
        <v>1</v>
      </c>
    </row>
    <row r="10164" spans="2:12" x14ac:dyDescent="0.3">
      <c r="B10164" s="3" t="s">
        <v>378</v>
      </c>
      <c r="C10164" s="4">
        <v>2022</v>
      </c>
      <c r="D10164" s="3" t="s">
        <v>1454</v>
      </c>
      <c r="E10164" s="4">
        <v>0</v>
      </c>
      <c r="F10164" s="4">
        <v>0</v>
      </c>
      <c r="G10164" s="4">
        <v>0</v>
      </c>
      <c r="H10164" s="4">
        <v>0</v>
      </c>
      <c r="I10164" s="4">
        <v>0</v>
      </c>
      <c r="J10164" s="4">
        <v>0</v>
      </c>
      <c r="K10164" s="3" t="s">
        <v>1447</v>
      </c>
      <c r="L10164" s="4"/>
    </row>
    <row r="10165" spans="2:12" x14ac:dyDescent="0.3">
      <c r="B10165" s="3" t="s">
        <v>378</v>
      </c>
      <c r="C10165" s="4">
        <v>2022</v>
      </c>
      <c r="D10165" s="3" t="s">
        <v>1455</v>
      </c>
      <c r="E10165" s="4">
        <v>1132066</v>
      </c>
      <c r="F10165" s="4">
        <v>587407</v>
      </c>
      <c r="G10165" s="4">
        <v>544659</v>
      </c>
      <c r="H10165" s="4">
        <v>28214</v>
      </c>
      <c r="I10165" s="4">
        <v>0</v>
      </c>
      <c r="J10165" s="4">
        <v>0</v>
      </c>
      <c r="K10165" s="3" t="s">
        <v>1447</v>
      </c>
      <c r="L10165" s="4">
        <v>0.51888052463372281</v>
      </c>
    </row>
    <row r="10166" spans="2:12" x14ac:dyDescent="0.3">
      <c r="B10166" s="3" t="s">
        <v>378</v>
      </c>
      <c r="C10166" s="4">
        <v>2022</v>
      </c>
      <c r="D10166" s="3" t="s">
        <v>1456</v>
      </c>
      <c r="E10166" s="4">
        <v>2358901</v>
      </c>
      <c r="F10166" s="4">
        <v>1801220</v>
      </c>
      <c r="G10166" s="4">
        <v>557681</v>
      </c>
      <c r="H10166" s="4">
        <v>56941</v>
      </c>
      <c r="I10166" s="4">
        <v>0</v>
      </c>
      <c r="J10166" s="4">
        <v>0</v>
      </c>
      <c r="K10166" s="3" t="s">
        <v>1447</v>
      </c>
      <c r="L10166" s="4">
        <v>0.76358439798872446</v>
      </c>
    </row>
    <row r="10167" spans="2:12" x14ac:dyDescent="0.3">
      <c r="B10167" s="3" t="s">
        <v>378</v>
      </c>
      <c r="C10167" s="4">
        <v>2022</v>
      </c>
      <c r="D10167" s="3" t="s">
        <v>1457</v>
      </c>
      <c r="E10167" s="4">
        <v>5618254</v>
      </c>
      <c r="F10167" s="4">
        <v>2082724</v>
      </c>
      <c r="G10167" s="4">
        <v>3535530</v>
      </c>
      <c r="H10167" s="4">
        <v>92023</v>
      </c>
      <c r="I10167" s="4">
        <v>0</v>
      </c>
      <c r="J10167" s="4">
        <v>0</v>
      </c>
      <c r="K10167" s="3" t="s">
        <v>1447</v>
      </c>
      <c r="L10167" s="4">
        <v>0.37070662878538424</v>
      </c>
    </row>
    <row r="10168" spans="2:12" x14ac:dyDescent="0.3">
      <c r="B10168" s="3" t="s">
        <v>378</v>
      </c>
      <c r="C10168" s="4">
        <v>2022</v>
      </c>
      <c r="D10168" s="3" t="s">
        <v>1458</v>
      </c>
      <c r="E10168" s="4">
        <v>0</v>
      </c>
      <c r="F10168" s="4"/>
      <c r="G10168" s="4">
        <v>0</v>
      </c>
      <c r="H10168" s="4">
        <v>0</v>
      </c>
      <c r="I10168" s="4">
        <v>0</v>
      </c>
      <c r="J10168" s="4"/>
      <c r="K10168" s="3" t="s">
        <v>1451</v>
      </c>
      <c r="L10168" s="4"/>
    </row>
    <row r="10169" spans="2:12" x14ac:dyDescent="0.3">
      <c r="B10169" s="3" t="s">
        <v>378</v>
      </c>
      <c r="C10169" s="4">
        <v>2023</v>
      </c>
      <c r="D10169" s="3" t="s">
        <v>1446</v>
      </c>
      <c r="E10169" s="4">
        <v>1260475</v>
      </c>
      <c r="F10169" s="4">
        <v>410079</v>
      </c>
      <c r="G10169" s="4">
        <v>850396</v>
      </c>
      <c r="H10169" s="4">
        <v>0</v>
      </c>
      <c r="I10169" s="4">
        <v>0</v>
      </c>
      <c r="J10169" s="4">
        <v>0</v>
      </c>
      <c r="K10169" s="3" t="s">
        <v>1447</v>
      </c>
      <c r="L10169" s="4">
        <v>0.32533687697098318</v>
      </c>
    </row>
    <row r="10170" spans="2:12" x14ac:dyDescent="0.3">
      <c r="B10170" s="3" t="s">
        <v>378</v>
      </c>
      <c r="C10170" s="4">
        <v>2023</v>
      </c>
      <c r="D10170" s="3" t="s">
        <v>1448</v>
      </c>
      <c r="E10170" s="4">
        <v>685069</v>
      </c>
      <c r="F10170" s="4">
        <v>394563</v>
      </c>
      <c r="G10170" s="4">
        <v>290506</v>
      </c>
      <c r="H10170" s="4">
        <v>0</v>
      </c>
      <c r="I10170" s="4">
        <v>0</v>
      </c>
      <c r="J10170" s="4">
        <v>0</v>
      </c>
      <c r="K10170" s="3" t="s">
        <v>1447</v>
      </c>
      <c r="L10170" s="4">
        <v>0.57594636452678494</v>
      </c>
    </row>
    <row r="10171" spans="2:12" x14ac:dyDescent="0.3">
      <c r="B10171" s="3" t="s">
        <v>378</v>
      </c>
      <c r="C10171" s="4">
        <v>2023</v>
      </c>
      <c r="D10171" s="3" t="s">
        <v>1449</v>
      </c>
      <c r="E10171" s="4">
        <v>2350030</v>
      </c>
      <c r="F10171" s="4">
        <v>1391692</v>
      </c>
      <c r="G10171" s="4">
        <v>958338</v>
      </c>
      <c r="H10171" s="4">
        <v>330752</v>
      </c>
      <c r="I10171" s="4">
        <v>0</v>
      </c>
      <c r="J10171" s="4">
        <v>0</v>
      </c>
      <c r="K10171" s="3" t="s">
        <v>1447</v>
      </c>
      <c r="L10171" s="4">
        <v>0.5922018016791275</v>
      </c>
    </row>
    <row r="10172" spans="2:12" x14ac:dyDescent="0.3">
      <c r="B10172" s="3" t="s">
        <v>378</v>
      </c>
      <c r="C10172" s="4">
        <v>2023</v>
      </c>
      <c r="D10172" s="3" t="s">
        <v>1450</v>
      </c>
      <c r="E10172" s="4">
        <v>392136</v>
      </c>
      <c r="F10172" s="4"/>
      <c r="G10172" s="4">
        <v>392136</v>
      </c>
      <c r="H10172" s="4">
        <v>264832</v>
      </c>
      <c r="I10172" s="4">
        <v>392136</v>
      </c>
      <c r="J10172" s="4"/>
      <c r="K10172" s="3" t="s">
        <v>1451</v>
      </c>
      <c r="L10172" s="4"/>
    </row>
    <row r="10173" spans="2:12" x14ac:dyDescent="0.3">
      <c r="B10173" s="3" t="s">
        <v>378</v>
      </c>
      <c r="C10173" s="4">
        <v>2023</v>
      </c>
      <c r="D10173" s="3" t="s">
        <v>1452</v>
      </c>
      <c r="E10173" s="4">
        <v>0</v>
      </c>
      <c r="F10173" s="4">
        <v>0</v>
      </c>
      <c r="G10173" s="4">
        <v>0</v>
      </c>
      <c r="H10173" s="4">
        <v>0</v>
      </c>
      <c r="I10173" s="4">
        <v>0</v>
      </c>
      <c r="J10173" s="4">
        <v>0</v>
      </c>
      <c r="K10173" s="3" t="s">
        <v>1447</v>
      </c>
      <c r="L10173" s="4"/>
    </row>
    <row r="10174" spans="2:12" x14ac:dyDescent="0.3">
      <c r="B10174" s="3" t="s">
        <v>378</v>
      </c>
      <c r="C10174" s="4">
        <v>2023</v>
      </c>
      <c r="D10174" s="3" t="s">
        <v>1453</v>
      </c>
      <c r="E10174" s="4">
        <v>32319</v>
      </c>
      <c r="F10174" s="4">
        <v>32319</v>
      </c>
      <c r="G10174" s="4">
        <v>0</v>
      </c>
      <c r="H10174" s="4">
        <v>0</v>
      </c>
      <c r="I10174" s="4">
        <v>0</v>
      </c>
      <c r="J10174" s="4">
        <v>0</v>
      </c>
      <c r="K10174" s="3" t="s">
        <v>1451</v>
      </c>
      <c r="L10174" s="4">
        <v>1</v>
      </c>
    </row>
    <row r="10175" spans="2:12" x14ac:dyDescent="0.3">
      <c r="B10175" s="3" t="s">
        <v>378</v>
      </c>
      <c r="C10175" s="4">
        <v>2023</v>
      </c>
      <c r="D10175" s="3" t="s">
        <v>1454</v>
      </c>
      <c r="E10175" s="4">
        <v>1225876</v>
      </c>
      <c r="F10175" s="4">
        <v>811129</v>
      </c>
      <c r="G10175" s="4">
        <v>414747</v>
      </c>
      <c r="H10175" s="4">
        <v>174239</v>
      </c>
      <c r="I10175" s="4">
        <v>0</v>
      </c>
      <c r="J10175" s="4">
        <v>0</v>
      </c>
      <c r="K10175" s="3" t="s">
        <v>1447</v>
      </c>
      <c r="L10175" s="4">
        <v>0.66167295876581322</v>
      </c>
    </row>
    <row r="10176" spans="2:12" x14ac:dyDescent="0.3">
      <c r="B10176" s="3" t="s">
        <v>378</v>
      </c>
      <c r="C10176" s="4">
        <v>2023</v>
      </c>
      <c r="D10176" s="3" t="s">
        <v>1455</v>
      </c>
      <c r="E10176" s="4">
        <v>1304160</v>
      </c>
      <c r="F10176" s="4">
        <v>608048</v>
      </c>
      <c r="G10176" s="4">
        <v>696112</v>
      </c>
      <c r="H10176" s="4">
        <v>172093</v>
      </c>
      <c r="I10176" s="4">
        <v>0</v>
      </c>
      <c r="J10176" s="4">
        <v>0</v>
      </c>
      <c r="K10176" s="3" t="s">
        <v>1447</v>
      </c>
      <c r="L10176" s="4">
        <v>0.46623727150042937</v>
      </c>
    </row>
    <row r="10177" spans="2:12" x14ac:dyDescent="0.3">
      <c r="B10177" s="3" t="s">
        <v>378</v>
      </c>
      <c r="C10177" s="4">
        <v>2023</v>
      </c>
      <c r="D10177" s="3" t="s">
        <v>1456</v>
      </c>
      <c r="E10177" s="4">
        <v>2533142</v>
      </c>
      <c r="F10177" s="4">
        <v>1880451</v>
      </c>
      <c r="G10177" s="4">
        <v>652691</v>
      </c>
      <c r="H10177" s="4">
        <v>0</v>
      </c>
      <c r="I10177" s="4">
        <v>0</v>
      </c>
      <c r="J10177" s="4">
        <v>0</v>
      </c>
      <c r="K10177" s="3" t="s">
        <v>1447</v>
      </c>
      <c r="L10177" s="4">
        <v>0.74233935563028053</v>
      </c>
    </row>
    <row r="10178" spans="2:12" x14ac:dyDescent="0.3">
      <c r="B10178" s="3" t="s">
        <v>378</v>
      </c>
      <c r="C10178" s="4">
        <v>2023</v>
      </c>
      <c r="D10178" s="3" t="s">
        <v>1457</v>
      </c>
      <c r="E10178" s="4">
        <v>6107969</v>
      </c>
      <c r="F10178" s="4">
        <v>2200485</v>
      </c>
      <c r="G10178" s="4">
        <v>3907484</v>
      </c>
      <c r="H10178" s="4">
        <v>227178</v>
      </c>
      <c r="I10178" s="4">
        <v>0</v>
      </c>
      <c r="J10178" s="4">
        <v>0</v>
      </c>
      <c r="K10178" s="3" t="s">
        <v>1447</v>
      </c>
      <c r="L10178" s="4">
        <v>0.36026459859242899</v>
      </c>
    </row>
    <row r="10179" spans="2:12" x14ac:dyDescent="0.3">
      <c r="B10179" s="3" t="s">
        <v>378</v>
      </c>
      <c r="C10179" s="4">
        <v>2023</v>
      </c>
      <c r="D10179" s="3" t="s">
        <v>1458</v>
      </c>
      <c r="E10179" s="4">
        <v>0</v>
      </c>
      <c r="F10179" s="4"/>
      <c r="G10179" s="4">
        <v>0</v>
      </c>
      <c r="H10179" s="4">
        <v>0</v>
      </c>
      <c r="I10179" s="4">
        <v>0</v>
      </c>
      <c r="J10179" s="4"/>
      <c r="K10179" s="3" t="s">
        <v>1451</v>
      </c>
      <c r="L10179" s="4"/>
    </row>
    <row r="10180" spans="2:12" x14ac:dyDescent="0.3">
      <c r="B10180" s="3" t="s">
        <v>378</v>
      </c>
      <c r="C10180" s="4">
        <v>2024</v>
      </c>
      <c r="D10180" s="3" t="s">
        <v>1446</v>
      </c>
      <c r="E10180" s="4">
        <v>1283695</v>
      </c>
      <c r="F10180" s="4">
        <v>454537</v>
      </c>
      <c r="G10180" s="4">
        <v>829158</v>
      </c>
      <c r="H10180" s="4">
        <v>0</v>
      </c>
      <c r="I10180" s="4">
        <v>3681100</v>
      </c>
      <c r="J10180" s="4">
        <v>85115</v>
      </c>
      <c r="K10180" s="3" t="s">
        <v>1460</v>
      </c>
      <c r="L10180" s="4">
        <v>0.35408488776539598</v>
      </c>
    </row>
    <row r="10181" spans="2:12" x14ac:dyDescent="0.3">
      <c r="B10181" s="3" t="s">
        <v>378</v>
      </c>
      <c r="C10181" s="4">
        <v>2024</v>
      </c>
      <c r="D10181" s="3" t="s">
        <v>1448</v>
      </c>
      <c r="E10181" s="4">
        <v>685069</v>
      </c>
      <c r="F10181" s="4">
        <v>403636</v>
      </c>
      <c r="G10181" s="4">
        <v>281433</v>
      </c>
      <c r="H10181" s="4">
        <v>0</v>
      </c>
      <c r="I10181" s="4">
        <v>27308348</v>
      </c>
      <c r="J10181" s="4">
        <v>54243</v>
      </c>
      <c r="K10181" s="3" t="s">
        <v>1460</v>
      </c>
      <c r="L10181" s="4">
        <v>0.58919028594199996</v>
      </c>
    </row>
    <row r="10182" spans="2:12" x14ac:dyDescent="0.3">
      <c r="B10182" s="3" t="s">
        <v>378</v>
      </c>
      <c r="C10182" s="4">
        <v>2024</v>
      </c>
      <c r="D10182" s="3" t="s">
        <v>1449</v>
      </c>
      <c r="E10182" s="4">
        <v>2350030</v>
      </c>
      <c r="F10182" s="4">
        <v>1470649</v>
      </c>
      <c r="G10182" s="4">
        <v>879381</v>
      </c>
      <c r="H10182" s="4">
        <v>0</v>
      </c>
      <c r="I10182" s="4">
        <v>1825000</v>
      </c>
      <c r="J10182" s="4">
        <v>107300</v>
      </c>
      <c r="K10182" s="3" t="s">
        <v>1459</v>
      </c>
      <c r="L10182" s="4">
        <v>0.62580009616898513</v>
      </c>
    </row>
    <row r="10183" spans="2:12" x14ac:dyDescent="0.3">
      <c r="B10183" s="3" t="s">
        <v>378</v>
      </c>
      <c r="C10183" s="4">
        <v>2024</v>
      </c>
      <c r="D10183" s="3" t="s">
        <v>1450</v>
      </c>
      <c r="E10183" s="4">
        <v>392136</v>
      </c>
      <c r="F10183" s="4"/>
      <c r="G10183" s="4">
        <v>392136</v>
      </c>
      <c r="H10183" s="4">
        <v>0</v>
      </c>
      <c r="I10183" s="4">
        <v>392136</v>
      </c>
      <c r="J10183" s="4"/>
      <c r="K10183" s="3" t="s">
        <v>1451</v>
      </c>
      <c r="L10183" s="4"/>
    </row>
    <row r="10184" spans="2:12" x14ac:dyDescent="0.3">
      <c r="B10184" s="3" t="s">
        <v>378</v>
      </c>
      <c r="C10184" s="4">
        <v>2024</v>
      </c>
      <c r="D10184" s="3" t="s">
        <v>1452</v>
      </c>
      <c r="E10184" s="4">
        <v>0</v>
      </c>
      <c r="F10184" s="4">
        <v>0</v>
      </c>
      <c r="G10184" s="4">
        <v>0</v>
      </c>
      <c r="H10184" s="4">
        <v>0</v>
      </c>
      <c r="I10184" s="4">
        <v>0</v>
      </c>
      <c r="J10184" s="4">
        <v>0</v>
      </c>
      <c r="K10184" s="3"/>
      <c r="L10184" s="4"/>
    </row>
    <row r="10185" spans="2:12" x14ac:dyDescent="0.3">
      <c r="B10185" s="3" t="s">
        <v>378</v>
      </c>
      <c r="C10185" s="4">
        <v>2024</v>
      </c>
      <c r="D10185" s="3" t="s">
        <v>1453</v>
      </c>
      <c r="E10185" s="4">
        <v>32319</v>
      </c>
      <c r="F10185" s="4">
        <v>32319</v>
      </c>
      <c r="G10185" s="4">
        <v>0</v>
      </c>
      <c r="H10185" s="4">
        <v>0</v>
      </c>
      <c r="I10185" s="4">
        <v>75000</v>
      </c>
      <c r="J10185" s="4">
        <v>15000</v>
      </c>
      <c r="K10185" s="3" t="s">
        <v>1451</v>
      </c>
      <c r="L10185" s="4">
        <v>1</v>
      </c>
    </row>
    <row r="10186" spans="2:12" x14ac:dyDescent="0.3">
      <c r="B10186" s="3" t="s">
        <v>378</v>
      </c>
      <c r="C10186" s="4">
        <v>2024</v>
      </c>
      <c r="D10186" s="3" t="s">
        <v>1454</v>
      </c>
      <c r="E10186" s="4">
        <v>1250952</v>
      </c>
      <c r="F10186" s="4">
        <v>852779</v>
      </c>
      <c r="G10186" s="4">
        <v>398173</v>
      </c>
      <c r="H10186" s="4">
        <v>25076</v>
      </c>
      <c r="I10186" s="4">
        <v>3773000</v>
      </c>
      <c r="J10186" s="4">
        <v>79514</v>
      </c>
      <c r="K10186" s="3" t="s">
        <v>1460</v>
      </c>
      <c r="L10186" s="4">
        <v>0.68170401422276794</v>
      </c>
    </row>
    <row r="10187" spans="2:12" x14ac:dyDescent="0.3">
      <c r="B10187" s="3" t="s">
        <v>378</v>
      </c>
      <c r="C10187" s="4">
        <v>2024</v>
      </c>
      <c r="D10187" s="3" t="s">
        <v>1455</v>
      </c>
      <c r="E10187" s="4">
        <v>1333325</v>
      </c>
      <c r="F10187" s="4">
        <v>630706</v>
      </c>
      <c r="G10187" s="4">
        <v>702619</v>
      </c>
      <c r="H10187" s="4">
        <v>29165</v>
      </c>
      <c r="I10187" s="4">
        <v>15492252</v>
      </c>
      <c r="J10187" s="4">
        <v>222000</v>
      </c>
      <c r="K10187" s="3" t="s">
        <v>1460</v>
      </c>
      <c r="L10187" s="4">
        <v>0.47303245645285286</v>
      </c>
    </row>
    <row r="10188" spans="2:12" x14ac:dyDescent="0.3">
      <c r="B10188" s="3" t="s">
        <v>378</v>
      </c>
      <c r="C10188" s="4">
        <v>2024</v>
      </c>
      <c r="D10188" s="3" t="s">
        <v>1456</v>
      </c>
      <c r="E10188" s="4">
        <v>2652207</v>
      </c>
      <c r="F10188" s="4">
        <v>1965640</v>
      </c>
      <c r="G10188" s="4">
        <v>686567</v>
      </c>
      <c r="H10188" s="4">
        <v>119065</v>
      </c>
      <c r="I10188" s="4">
        <v>8565000</v>
      </c>
      <c r="J10188" s="4">
        <v>131850</v>
      </c>
      <c r="K10188" s="3" t="s">
        <v>1460</v>
      </c>
      <c r="L10188" s="4">
        <v>0.74113370487296049</v>
      </c>
    </row>
    <row r="10189" spans="2:12" x14ac:dyDescent="0.3">
      <c r="B10189" s="3" t="s">
        <v>378</v>
      </c>
      <c r="C10189" s="4">
        <v>2024</v>
      </c>
      <c r="D10189" s="3" t="s">
        <v>1457</v>
      </c>
      <c r="E10189" s="4">
        <v>6538577</v>
      </c>
      <c r="F10189" s="4">
        <v>2325757</v>
      </c>
      <c r="G10189" s="4">
        <v>4212820</v>
      </c>
      <c r="H10189" s="4">
        <v>424199</v>
      </c>
      <c r="I10189" s="4">
        <v>25623898</v>
      </c>
      <c r="J10189" s="4">
        <v>352578</v>
      </c>
      <c r="K10189" s="3" t="s">
        <v>1460</v>
      </c>
      <c r="L10189" s="4">
        <v>0.35569773056125209</v>
      </c>
    </row>
    <row r="10190" spans="2:12" x14ac:dyDescent="0.3">
      <c r="B10190" s="3" t="s">
        <v>378</v>
      </c>
      <c r="C10190" s="4">
        <v>2024</v>
      </c>
      <c r="D10190" s="3" t="s">
        <v>1458</v>
      </c>
      <c r="E10190" s="4">
        <v>0</v>
      </c>
      <c r="F10190" s="4"/>
      <c r="G10190" s="4">
        <v>0</v>
      </c>
      <c r="H10190" s="4">
        <v>0</v>
      </c>
      <c r="I10190" s="4">
        <v>0</v>
      </c>
      <c r="J10190" s="4"/>
      <c r="K10190" s="3" t="s">
        <v>1451</v>
      </c>
      <c r="L10190" s="4"/>
    </row>
    <row r="10191" spans="2:12" x14ac:dyDescent="0.3">
      <c r="B10191" s="3" t="s">
        <v>380</v>
      </c>
      <c r="C10191" s="4">
        <v>2019</v>
      </c>
      <c r="D10191" s="3" t="s">
        <v>1446</v>
      </c>
      <c r="E10191" s="4">
        <v>3240090</v>
      </c>
      <c r="F10191" s="4">
        <v>1128948</v>
      </c>
      <c r="G10191" s="4">
        <v>2111142</v>
      </c>
      <c r="H10191" s="4">
        <v>303568</v>
      </c>
      <c r="I10191" s="4">
        <v>0</v>
      </c>
      <c r="J10191" s="4">
        <v>0</v>
      </c>
      <c r="K10191" s="3" t="s">
        <v>1460</v>
      </c>
      <c r="L10191" s="4">
        <v>0.34843106210012686</v>
      </c>
    </row>
    <row r="10192" spans="2:12" x14ac:dyDescent="0.3">
      <c r="B10192" s="3" t="s">
        <v>380</v>
      </c>
      <c r="C10192" s="4">
        <v>2019</v>
      </c>
      <c r="D10192" s="3" t="s">
        <v>1448</v>
      </c>
      <c r="E10192" s="4">
        <v>0</v>
      </c>
      <c r="F10192" s="4">
        <v>0</v>
      </c>
      <c r="G10192" s="4">
        <v>0</v>
      </c>
      <c r="H10192" s="4">
        <v>0</v>
      </c>
      <c r="I10192" s="4">
        <v>0</v>
      </c>
      <c r="J10192" s="4">
        <v>0</v>
      </c>
      <c r="K10192" s="3" t="s">
        <v>1451</v>
      </c>
      <c r="L10192" s="4"/>
    </row>
    <row r="10193" spans="2:12" x14ac:dyDescent="0.3">
      <c r="B10193" s="3" t="s">
        <v>380</v>
      </c>
      <c r="C10193" s="4">
        <v>2019</v>
      </c>
      <c r="D10193" s="3" t="s">
        <v>1449</v>
      </c>
      <c r="E10193" s="4">
        <v>759936</v>
      </c>
      <c r="F10193" s="4">
        <v>749407</v>
      </c>
      <c r="G10193" s="4">
        <v>10529</v>
      </c>
      <c r="H10193" s="4">
        <v>0</v>
      </c>
      <c r="I10193" s="4">
        <v>0</v>
      </c>
      <c r="J10193" s="4">
        <v>0</v>
      </c>
      <c r="K10193" s="3" t="s">
        <v>1459</v>
      </c>
      <c r="L10193" s="4">
        <v>0.98614488588512716</v>
      </c>
    </row>
    <row r="10194" spans="2:12" x14ac:dyDescent="0.3">
      <c r="B10194" s="3" t="s">
        <v>380</v>
      </c>
      <c r="C10194" s="4">
        <v>2019</v>
      </c>
      <c r="D10194" s="3" t="s">
        <v>1450</v>
      </c>
      <c r="E10194" s="4">
        <v>257524</v>
      </c>
      <c r="F10194" s="4"/>
      <c r="G10194" s="4">
        <v>257524</v>
      </c>
      <c r="H10194" s="4">
        <v>0</v>
      </c>
      <c r="I10194" s="4">
        <v>257524</v>
      </c>
      <c r="J10194" s="4"/>
      <c r="K10194" s="3" t="s">
        <v>1451</v>
      </c>
      <c r="L10194" s="4"/>
    </row>
    <row r="10195" spans="2:12" x14ac:dyDescent="0.3">
      <c r="B10195" s="3" t="s">
        <v>380</v>
      </c>
      <c r="C10195" s="4">
        <v>2019</v>
      </c>
      <c r="D10195" s="3" t="s">
        <v>1452</v>
      </c>
      <c r="E10195" s="4">
        <v>0</v>
      </c>
      <c r="F10195" s="4">
        <v>0</v>
      </c>
      <c r="G10195" s="4">
        <v>0</v>
      </c>
      <c r="H10195" s="4">
        <v>0</v>
      </c>
      <c r="I10195" s="4">
        <v>0</v>
      </c>
      <c r="J10195" s="4">
        <v>0</v>
      </c>
      <c r="K10195" s="3" t="s">
        <v>1451</v>
      </c>
      <c r="L10195" s="4"/>
    </row>
    <row r="10196" spans="2:12" x14ac:dyDescent="0.3">
      <c r="B10196" s="3" t="s">
        <v>380</v>
      </c>
      <c r="C10196" s="4">
        <v>2019</v>
      </c>
      <c r="D10196" s="3" t="s">
        <v>1453</v>
      </c>
      <c r="E10196" s="4">
        <v>0</v>
      </c>
      <c r="F10196" s="4">
        <v>0</v>
      </c>
      <c r="G10196" s="4">
        <v>0</v>
      </c>
      <c r="H10196" s="4">
        <v>0</v>
      </c>
      <c r="I10196" s="4">
        <v>0</v>
      </c>
      <c r="J10196" s="4">
        <v>0</v>
      </c>
      <c r="K10196" s="3" t="s">
        <v>1451</v>
      </c>
      <c r="L10196" s="4"/>
    </row>
    <row r="10197" spans="2:12" x14ac:dyDescent="0.3">
      <c r="B10197" s="3" t="s">
        <v>380</v>
      </c>
      <c r="C10197" s="4">
        <v>2019</v>
      </c>
      <c r="D10197" s="3" t="s">
        <v>1454</v>
      </c>
      <c r="E10197" s="4">
        <v>181580</v>
      </c>
      <c r="F10197" s="4">
        <v>12251</v>
      </c>
      <c r="G10197" s="4">
        <v>169329</v>
      </c>
      <c r="H10197" s="4">
        <v>0</v>
      </c>
      <c r="I10197" s="4">
        <v>0</v>
      </c>
      <c r="J10197" s="4">
        <v>0</v>
      </c>
      <c r="K10197" s="3" t="s">
        <v>1459</v>
      </c>
      <c r="L10197" s="4">
        <v>6.7468884238352247E-2</v>
      </c>
    </row>
    <row r="10198" spans="2:12" x14ac:dyDescent="0.3">
      <c r="B10198" s="3" t="s">
        <v>380</v>
      </c>
      <c r="C10198" s="4">
        <v>2019</v>
      </c>
      <c r="D10198" s="3" t="s">
        <v>1455</v>
      </c>
      <c r="E10198" s="4">
        <v>1449819</v>
      </c>
      <c r="F10198" s="4">
        <v>355817</v>
      </c>
      <c r="G10198" s="4">
        <v>1094002</v>
      </c>
      <c r="H10198" s="4">
        <v>0</v>
      </c>
      <c r="I10198" s="4">
        <v>0</v>
      </c>
      <c r="J10198" s="4">
        <v>0</v>
      </c>
      <c r="K10198" s="3" t="s">
        <v>1460</v>
      </c>
      <c r="L10198" s="4">
        <v>0.24542166987741229</v>
      </c>
    </row>
    <row r="10199" spans="2:12" x14ac:dyDescent="0.3">
      <c r="B10199" s="3" t="s">
        <v>380</v>
      </c>
      <c r="C10199" s="4">
        <v>2019</v>
      </c>
      <c r="D10199" s="3" t="s">
        <v>1456</v>
      </c>
      <c r="E10199" s="4">
        <v>727244</v>
      </c>
      <c r="F10199" s="4">
        <v>237121</v>
      </c>
      <c r="G10199" s="4">
        <v>490123</v>
      </c>
      <c r="H10199" s="4">
        <v>0</v>
      </c>
      <c r="I10199" s="4">
        <v>0</v>
      </c>
      <c r="J10199" s="4">
        <v>0</v>
      </c>
      <c r="K10199" s="3" t="s">
        <v>1460</v>
      </c>
      <c r="L10199" s="4">
        <v>0.32605425414303862</v>
      </c>
    </row>
    <row r="10200" spans="2:12" x14ac:dyDescent="0.3">
      <c r="B10200" s="3" t="s">
        <v>380</v>
      </c>
      <c r="C10200" s="4">
        <v>2019</v>
      </c>
      <c r="D10200" s="3" t="s">
        <v>1457</v>
      </c>
      <c r="E10200" s="4">
        <v>2821154</v>
      </c>
      <c r="F10200" s="4">
        <v>535770</v>
      </c>
      <c r="G10200" s="4">
        <v>2285384</v>
      </c>
      <c r="H10200" s="4">
        <v>0</v>
      </c>
      <c r="I10200" s="4">
        <v>0</v>
      </c>
      <c r="J10200" s="4">
        <v>0</v>
      </c>
      <c r="K10200" s="3" t="s">
        <v>1460</v>
      </c>
      <c r="L10200" s="4">
        <v>0.18991164608525449</v>
      </c>
    </row>
    <row r="10201" spans="2:12" x14ac:dyDescent="0.3">
      <c r="B10201" s="3" t="s">
        <v>380</v>
      </c>
      <c r="C10201" s="4">
        <v>2019</v>
      </c>
      <c r="D10201" s="3" t="s">
        <v>1458</v>
      </c>
      <c r="E10201" s="4">
        <v>0</v>
      </c>
      <c r="F10201" s="4"/>
      <c r="G10201" s="4">
        <v>0</v>
      </c>
      <c r="H10201" s="4">
        <v>0</v>
      </c>
      <c r="I10201" s="4">
        <v>0</v>
      </c>
      <c r="J10201" s="4"/>
      <c r="K10201" s="3" t="s">
        <v>1451</v>
      </c>
      <c r="L10201" s="4"/>
    </row>
    <row r="10202" spans="2:12" x14ac:dyDescent="0.3">
      <c r="B10202" s="3" t="s">
        <v>380</v>
      </c>
      <c r="C10202" s="4">
        <v>2020</v>
      </c>
      <c r="D10202" s="3" t="s">
        <v>1446</v>
      </c>
      <c r="E10202" s="4">
        <v>3240090</v>
      </c>
      <c r="F10202" s="4">
        <v>1209925</v>
      </c>
      <c r="G10202" s="4">
        <v>2030165</v>
      </c>
      <c r="H10202" s="4">
        <v>0</v>
      </c>
      <c r="I10202" s="4">
        <v>1128948</v>
      </c>
      <c r="J10202" s="4">
        <v>80977</v>
      </c>
      <c r="K10202" s="3" t="s">
        <v>1460</v>
      </c>
      <c r="L10202" s="4">
        <v>0.37342326910672236</v>
      </c>
    </row>
    <row r="10203" spans="2:12" x14ac:dyDescent="0.3">
      <c r="B10203" s="3" t="s">
        <v>380</v>
      </c>
      <c r="C10203" s="4">
        <v>2020</v>
      </c>
      <c r="D10203" s="3" t="s">
        <v>1448</v>
      </c>
      <c r="E10203" s="4">
        <v>0</v>
      </c>
      <c r="F10203" s="4">
        <v>0</v>
      </c>
      <c r="G10203" s="4">
        <v>0</v>
      </c>
      <c r="H10203" s="4">
        <v>0</v>
      </c>
      <c r="I10203" s="4">
        <v>0</v>
      </c>
      <c r="J10203" s="4">
        <v>0</v>
      </c>
      <c r="K10203" s="3" t="s">
        <v>1447</v>
      </c>
      <c r="L10203" s="4"/>
    </row>
    <row r="10204" spans="2:12" x14ac:dyDescent="0.3">
      <c r="B10204" s="3" t="s">
        <v>380</v>
      </c>
      <c r="C10204" s="4">
        <v>2020</v>
      </c>
      <c r="D10204" s="3" t="s">
        <v>1449</v>
      </c>
      <c r="E10204" s="4">
        <v>0</v>
      </c>
      <c r="F10204" s="4">
        <v>0</v>
      </c>
      <c r="G10204" s="4">
        <v>0</v>
      </c>
      <c r="H10204" s="4">
        <v>0</v>
      </c>
      <c r="I10204" s="4">
        <v>0</v>
      </c>
      <c r="J10204" s="4">
        <v>0</v>
      </c>
      <c r="K10204" s="3" t="s">
        <v>1451</v>
      </c>
      <c r="L10204" s="4"/>
    </row>
    <row r="10205" spans="2:12" x14ac:dyDescent="0.3">
      <c r="B10205" s="3" t="s">
        <v>380</v>
      </c>
      <c r="C10205" s="4">
        <v>2020</v>
      </c>
      <c r="D10205" s="3" t="s">
        <v>1450</v>
      </c>
      <c r="E10205" s="4">
        <v>257524</v>
      </c>
      <c r="F10205" s="4"/>
      <c r="G10205" s="4">
        <v>257524</v>
      </c>
      <c r="H10205" s="4">
        <v>0</v>
      </c>
      <c r="I10205" s="4">
        <v>257524</v>
      </c>
      <c r="J10205" s="4"/>
      <c r="K10205" s="3" t="s">
        <v>1451</v>
      </c>
      <c r="L10205" s="4"/>
    </row>
    <row r="10206" spans="2:12" x14ac:dyDescent="0.3">
      <c r="B10206" s="3" t="s">
        <v>380</v>
      </c>
      <c r="C10206" s="4">
        <v>2020</v>
      </c>
      <c r="D10206" s="3" t="s">
        <v>1452</v>
      </c>
      <c r="E10206" s="4">
        <v>0</v>
      </c>
      <c r="F10206" s="4">
        <v>0</v>
      </c>
      <c r="G10206" s="4">
        <v>0</v>
      </c>
      <c r="H10206" s="4">
        <v>0</v>
      </c>
      <c r="I10206" s="4">
        <v>0</v>
      </c>
      <c r="J10206" s="4">
        <v>0</v>
      </c>
      <c r="K10206" s="3" t="s">
        <v>1459</v>
      </c>
      <c r="L10206" s="4"/>
    </row>
    <row r="10207" spans="2:12" x14ac:dyDescent="0.3">
      <c r="B10207" s="3" t="s">
        <v>380</v>
      </c>
      <c r="C10207" s="4">
        <v>2020</v>
      </c>
      <c r="D10207" s="3" t="s">
        <v>1453</v>
      </c>
      <c r="E10207" s="4">
        <v>778778</v>
      </c>
      <c r="F10207" s="4">
        <v>753282</v>
      </c>
      <c r="G10207" s="4">
        <v>25496</v>
      </c>
      <c r="H10207" s="4">
        <v>18842</v>
      </c>
      <c r="I10207" s="4">
        <v>749407</v>
      </c>
      <c r="J10207" s="4">
        <v>3875</v>
      </c>
      <c r="K10207" s="3" t="s">
        <v>1451</v>
      </c>
      <c r="L10207" s="4">
        <v>0.96726153024353534</v>
      </c>
    </row>
    <row r="10208" spans="2:12" x14ac:dyDescent="0.3">
      <c r="B10208" s="3" t="s">
        <v>380</v>
      </c>
      <c r="C10208" s="4">
        <v>2020</v>
      </c>
      <c r="D10208" s="3" t="s">
        <v>1454</v>
      </c>
      <c r="E10208" s="4">
        <v>181580</v>
      </c>
      <c r="F10208" s="4">
        <v>13386</v>
      </c>
      <c r="G10208" s="4">
        <v>168194</v>
      </c>
      <c r="H10208" s="4">
        <v>0</v>
      </c>
      <c r="I10208" s="4">
        <v>12251</v>
      </c>
      <c r="J10208" s="4">
        <v>1135</v>
      </c>
      <c r="K10208" s="3" t="s">
        <v>1460</v>
      </c>
      <c r="L10208" s="4">
        <v>7.3719572640158604E-2</v>
      </c>
    </row>
    <row r="10209" spans="2:12" x14ac:dyDescent="0.3">
      <c r="B10209" s="3" t="s">
        <v>380</v>
      </c>
      <c r="C10209" s="4">
        <v>2020</v>
      </c>
      <c r="D10209" s="3" t="s">
        <v>1455</v>
      </c>
      <c r="E10209" s="4">
        <v>1449819</v>
      </c>
      <c r="F10209" s="4">
        <v>373940</v>
      </c>
      <c r="G10209" s="4">
        <v>1075879</v>
      </c>
      <c r="H10209" s="4">
        <v>0</v>
      </c>
      <c r="I10209" s="4">
        <v>355817</v>
      </c>
      <c r="J10209" s="4">
        <v>18123</v>
      </c>
      <c r="K10209" s="3" t="s">
        <v>1447</v>
      </c>
      <c r="L10209" s="4">
        <v>0.25792185093449599</v>
      </c>
    </row>
    <row r="10210" spans="2:12" x14ac:dyDescent="0.3">
      <c r="B10210" s="3" t="s">
        <v>380</v>
      </c>
      <c r="C10210" s="4">
        <v>2020</v>
      </c>
      <c r="D10210" s="3" t="s">
        <v>1456</v>
      </c>
      <c r="E10210" s="4">
        <v>727244</v>
      </c>
      <c r="F10210" s="4">
        <v>251666</v>
      </c>
      <c r="G10210" s="4">
        <v>475578</v>
      </c>
      <c r="H10210" s="4">
        <v>0</v>
      </c>
      <c r="I10210" s="4">
        <v>251666</v>
      </c>
      <c r="J10210" s="4">
        <v>0</v>
      </c>
      <c r="K10210" s="3" t="s">
        <v>1459</v>
      </c>
      <c r="L10210" s="4">
        <v>0.34605441914955642</v>
      </c>
    </row>
    <row r="10211" spans="2:12" x14ac:dyDescent="0.3">
      <c r="B10211" s="3" t="s">
        <v>380</v>
      </c>
      <c r="C10211" s="4">
        <v>2020</v>
      </c>
      <c r="D10211" s="3" t="s">
        <v>1457</v>
      </c>
      <c r="E10211" s="4">
        <v>2821154</v>
      </c>
      <c r="F10211" s="4">
        <v>571034</v>
      </c>
      <c r="G10211" s="4">
        <v>2250120</v>
      </c>
      <c r="H10211" s="4">
        <v>0</v>
      </c>
      <c r="I10211" s="4">
        <v>535770</v>
      </c>
      <c r="J10211" s="4">
        <v>35264</v>
      </c>
      <c r="K10211" s="3" t="s">
        <v>1460</v>
      </c>
      <c r="L10211" s="4">
        <v>0.20241149543768258</v>
      </c>
    </row>
    <row r="10212" spans="2:12" x14ac:dyDescent="0.3">
      <c r="B10212" s="3" t="s">
        <v>380</v>
      </c>
      <c r="C10212" s="4">
        <v>2020</v>
      </c>
      <c r="D10212" s="3" t="s">
        <v>1458</v>
      </c>
      <c r="E10212" s="4">
        <v>0</v>
      </c>
      <c r="F10212" s="4"/>
      <c r="G10212" s="4">
        <v>0</v>
      </c>
      <c r="H10212" s="4">
        <v>0</v>
      </c>
      <c r="I10212" s="4">
        <v>0</v>
      </c>
      <c r="J10212" s="4"/>
      <c r="K10212" s="3" t="s">
        <v>1451</v>
      </c>
      <c r="L10212" s="4"/>
    </row>
    <row r="10213" spans="2:12" x14ac:dyDescent="0.3">
      <c r="B10213" s="3" t="s">
        <v>380</v>
      </c>
      <c r="C10213" s="4">
        <v>2021</v>
      </c>
      <c r="D10213" s="3" t="s">
        <v>1446</v>
      </c>
      <c r="E10213" s="4"/>
      <c r="F10213" s="4"/>
      <c r="G10213" s="4"/>
      <c r="H10213" s="4"/>
      <c r="I10213" s="4"/>
      <c r="J10213" s="4"/>
      <c r="K10213" s="3"/>
      <c r="L10213" s="4"/>
    </row>
    <row r="10214" spans="2:12" x14ac:dyDescent="0.3">
      <c r="B10214" s="3" t="s">
        <v>380</v>
      </c>
      <c r="C10214" s="4">
        <v>2021</v>
      </c>
      <c r="D10214" s="3" t="s">
        <v>1448</v>
      </c>
      <c r="E10214" s="4"/>
      <c r="F10214" s="4"/>
      <c r="G10214" s="4"/>
      <c r="H10214" s="4"/>
      <c r="I10214" s="4"/>
      <c r="J10214" s="4"/>
      <c r="K10214" s="3"/>
      <c r="L10214" s="4"/>
    </row>
    <row r="10215" spans="2:12" x14ac:dyDescent="0.3">
      <c r="B10215" s="3" t="s">
        <v>380</v>
      </c>
      <c r="C10215" s="4">
        <v>2021</v>
      </c>
      <c r="D10215" s="3" t="s">
        <v>1449</v>
      </c>
      <c r="E10215" s="4"/>
      <c r="F10215" s="4"/>
      <c r="G10215" s="4"/>
      <c r="H10215" s="4"/>
      <c r="I10215" s="4"/>
      <c r="J10215" s="4"/>
      <c r="K10215" s="3"/>
      <c r="L10215" s="4"/>
    </row>
    <row r="10216" spans="2:12" x14ac:dyDescent="0.3">
      <c r="B10216" s="3" t="s">
        <v>380</v>
      </c>
      <c r="C10216" s="4">
        <v>2021</v>
      </c>
      <c r="D10216" s="3" t="s">
        <v>1450</v>
      </c>
      <c r="E10216" s="4"/>
      <c r="F10216" s="4"/>
      <c r="G10216" s="4"/>
      <c r="H10216" s="4"/>
      <c r="I10216" s="4"/>
      <c r="J10216" s="4"/>
      <c r="K10216" s="3"/>
      <c r="L10216" s="4"/>
    </row>
    <row r="10217" spans="2:12" x14ac:dyDescent="0.3">
      <c r="B10217" s="3" t="s">
        <v>380</v>
      </c>
      <c r="C10217" s="4">
        <v>2021</v>
      </c>
      <c r="D10217" s="3" t="s">
        <v>1452</v>
      </c>
      <c r="E10217" s="4"/>
      <c r="F10217" s="4"/>
      <c r="G10217" s="4"/>
      <c r="H10217" s="4"/>
      <c r="I10217" s="4"/>
      <c r="J10217" s="4"/>
      <c r="K10217" s="3"/>
      <c r="L10217" s="4"/>
    </row>
    <row r="10218" spans="2:12" x14ac:dyDescent="0.3">
      <c r="B10218" s="3" t="s">
        <v>380</v>
      </c>
      <c r="C10218" s="4">
        <v>2021</v>
      </c>
      <c r="D10218" s="3" t="s">
        <v>1453</v>
      </c>
      <c r="E10218" s="4"/>
      <c r="F10218" s="4"/>
      <c r="G10218" s="4"/>
      <c r="H10218" s="4"/>
      <c r="I10218" s="4"/>
      <c r="J10218" s="4"/>
      <c r="K10218" s="3"/>
      <c r="L10218" s="4"/>
    </row>
    <row r="10219" spans="2:12" x14ac:dyDescent="0.3">
      <c r="B10219" s="3" t="s">
        <v>380</v>
      </c>
      <c r="C10219" s="4">
        <v>2021</v>
      </c>
      <c r="D10219" s="3" t="s">
        <v>1454</v>
      </c>
      <c r="E10219" s="4"/>
      <c r="F10219" s="4"/>
      <c r="G10219" s="4"/>
      <c r="H10219" s="4"/>
      <c r="I10219" s="4"/>
      <c r="J10219" s="4"/>
      <c r="K10219" s="3"/>
      <c r="L10219" s="4"/>
    </row>
    <row r="10220" spans="2:12" x14ac:dyDescent="0.3">
      <c r="B10220" s="3" t="s">
        <v>380</v>
      </c>
      <c r="C10220" s="4">
        <v>2021</v>
      </c>
      <c r="D10220" s="3" t="s">
        <v>1455</v>
      </c>
      <c r="E10220" s="4"/>
      <c r="F10220" s="4"/>
      <c r="G10220" s="4"/>
      <c r="H10220" s="4"/>
      <c r="I10220" s="4"/>
      <c r="J10220" s="4"/>
      <c r="K10220" s="3"/>
      <c r="L10220" s="4"/>
    </row>
    <row r="10221" spans="2:12" x14ac:dyDescent="0.3">
      <c r="B10221" s="3" t="s">
        <v>380</v>
      </c>
      <c r="C10221" s="4">
        <v>2021</v>
      </c>
      <c r="D10221" s="3" t="s">
        <v>1456</v>
      </c>
      <c r="E10221" s="4"/>
      <c r="F10221" s="4"/>
      <c r="G10221" s="4"/>
      <c r="H10221" s="4"/>
      <c r="I10221" s="4"/>
      <c r="J10221" s="4"/>
      <c r="K10221" s="3"/>
      <c r="L10221" s="4"/>
    </row>
    <row r="10222" spans="2:12" x14ac:dyDescent="0.3">
      <c r="B10222" s="3" t="s">
        <v>380</v>
      </c>
      <c r="C10222" s="4">
        <v>2021</v>
      </c>
      <c r="D10222" s="3" t="s">
        <v>1457</v>
      </c>
      <c r="E10222" s="4"/>
      <c r="F10222" s="4"/>
      <c r="G10222" s="4"/>
      <c r="H10222" s="4"/>
      <c r="I10222" s="4"/>
      <c r="J10222" s="4"/>
      <c r="K10222" s="3"/>
      <c r="L10222" s="4"/>
    </row>
    <row r="10223" spans="2:12" x14ac:dyDescent="0.3">
      <c r="B10223" s="3" t="s">
        <v>380</v>
      </c>
      <c r="C10223" s="4">
        <v>2021</v>
      </c>
      <c r="D10223" s="3" t="s">
        <v>1458</v>
      </c>
      <c r="E10223" s="4"/>
      <c r="F10223" s="4"/>
      <c r="G10223" s="4"/>
      <c r="H10223" s="4"/>
      <c r="I10223" s="4"/>
      <c r="J10223" s="4"/>
      <c r="K10223" s="3"/>
      <c r="L10223" s="4"/>
    </row>
    <row r="10224" spans="2:12" x14ac:dyDescent="0.3">
      <c r="B10224" s="3" t="s">
        <v>380</v>
      </c>
      <c r="C10224" s="4">
        <v>2022</v>
      </c>
      <c r="D10224" s="3" t="s">
        <v>1446</v>
      </c>
      <c r="E10224" s="4"/>
      <c r="F10224" s="4"/>
      <c r="G10224" s="4"/>
      <c r="H10224" s="4"/>
      <c r="I10224" s="4"/>
      <c r="J10224" s="4"/>
      <c r="K10224" s="3"/>
      <c r="L10224" s="4"/>
    </row>
    <row r="10225" spans="2:12" x14ac:dyDescent="0.3">
      <c r="B10225" s="3" t="s">
        <v>380</v>
      </c>
      <c r="C10225" s="4">
        <v>2022</v>
      </c>
      <c r="D10225" s="3" t="s">
        <v>1448</v>
      </c>
      <c r="E10225" s="4"/>
      <c r="F10225" s="4"/>
      <c r="G10225" s="4"/>
      <c r="H10225" s="4"/>
      <c r="I10225" s="4"/>
      <c r="J10225" s="4"/>
      <c r="K10225" s="3"/>
      <c r="L10225" s="4"/>
    </row>
    <row r="10226" spans="2:12" x14ac:dyDescent="0.3">
      <c r="B10226" s="3" t="s">
        <v>380</v>
      </c>
      <c r="C10226" s="4">
        <v>2022</v>
      </c>
      <c r="D10226" s="3" t="s">
        <v>1449</v>
      </c>
      <c r="E10226" s="4"/>
      <c r="F10226" s="4"/>
      <c r="G10226" s="4"/>
      <c r="H10226" s="4"/>
      <c r="I10226" s="4"/>
      <c r="J10226" s="4"/>
      <c r="K10226" s="3"/>
      <c r="L10226" s="4"/>
    </row>
    <row r="10227" spans="2:12" x14ac:dyDescent="0.3">
      <c r="B10227" s="3" t="s">
        <v>380</v>
      </c>
      <c r="C10227" s="4">
        <v>2022</v>
      </c>
      <c r="D10227" s="3" t="s">
        <v>1450</v>
      </c>
      <c r="E10227" s="4"/>
      <c r="F10227" s="4"/>
      <c r="G10227" s="4"/>
      <c r="H10227" s="4"/>
      <c r="I10227" s="4"/>
      <c r="J10227" s="4"/>
      <c r="K10227" s="3"/>
      <c r="L10227" s="4"/>
    </row>
    <row r="10228" spans="2:12" x14ac:dyDescent="0.3">
      <c r="B10228" s="3" t="s">
        <v>380</v>
      </c>
      <c r="C10228" s="4">
        <v>2022</v>
      </c>
      <c r="D10228" s="3" t="s">
        <v>1452</v>
      </c>
      <c r="E10228" s="4"/>
      <c r="F10228" s="4"/>
      <c r="G10228" s="4"/>
      <c r="H10228" s="4"/>
      <c r="I10228" s="4"/>
      <c r="J10228" s="4"/>
      <c r="K10228" s="3"/>
      <c r="L10228" s="4"/>
    </row>
    <row r="10229" spans="2:12" x14ac:dyDescent="0.3">
      <c r="B10229" s="3" t="s">
        <v>380</v>
      </c>
      <c r="C10229" s="4">
        <v>2022</v>
      </c>
      <c r="D10229" s="3" t="s">
        <v>1453</v>
      </c>
      <c r="E10229" s="4"/>
      <c r="F10229" s="4"/>
      <c r="G10229" s="4"/>
      <c r="H10229" s="4"/>
      <c r="I10229" s="4"/>
      <c r="J10229" s="4"/>
      <c r="K10229" s="3"/>
      <c r="L10229" s="4"/>
    </row>
    <row r="10230" spans="2:12" x14ac:dyDescent="0.3">
      <c r="B10230" s="3" t="s">
        <v>380</v>
      </c>
      <c r="C10230" s="4">
        <v>2022</v>
      </c>
      <c r="D10230" s="3" t="s">
        <v>1454</v>
      </c>
      <c r="E10230" s="4"/>
      <c r="F10230" s="4"/>
      <c r="G10230" s="4"/>
      <c r="H10230" s="4"/>
      <c r="I10230" s="4"/>
      <c r="J10230" s="4"/>
      <c r="K10230" s="3"/>
      <c r="L10230" s="4"/>
    </row>
    <row r="10231" spans="2:12" x14ac:dyDescent="0.3">
      <c r="B10231" s="3" t="s">
        <v>380</v>
      </c>
      <c r="C10231" s="4">
        <v>2022</v>
      </c>
      <c r="D10231" s="3" t="s">
        <v>1455</v>
      </c>
      <c r="E10231" s="4"/>
      <c r="F10231" s="4"/>
      <c r="G10231" s="4"/>
      <c r="H10231" s="4"/>
      <c r="I10231" s="4"/>
      <c r="J10231" s="4"/>
      <c r="K10231" s="3"/>
      <c r="L10231" s="4"/>
    </row>
    <row r="10232" spans="2:12" x14ac:dyDescent="0.3">
      <c r="B10232" s="3" t="s">
        <v>380</v>
      </c>
      <c r="C10232" s="4">
        <v>2022</v>
      </c>
      <c r="D10232" s="3" t="s">
        <v>1456</v>
      </c>
      <c r="E10232" s="4"/>
      <c r="F10232" s="4"/>
      <c r="G10232" s="4"/>
      <c r="H10232" s="4"/>
      <c r="I10232" s="4"/>
      <c r="J10232" s="4"/>
      <c r="K10232" s="3"/>
      <c r="L10232" s="4"/>
    </row>
    <row r="10233" spans="2:12" x14ac:dyDescent="0.3">
      <c r="B10233" s="3" t="s">
        <v>380</v>
      </c>
      <c r="C10233" s="4">
        <v>2022</v>
      </c>
      <c r="D10233" s="3" t="s">
        <v>1457</v>
      </c>
      <c r="E10233" s="4"/>
      <c r="F10233" s="4"/>
      <c r="G10233" s="4"/>
      <c r="H10233" s="4"/>
      <c r="I10233" s="4"/>
      <c r="J10233" s="4"/>
      <c r="K10233" s="3"/>
      <c r="L10233" s="4"/>
    </row>
    <row r="10234" spans="2:12" x14ac:dyDescent="0.3">
      <c r="B10234" s="3" t="s">
        <v>380</v>
      </c>
      <c r="C10234" s="4">
        <v>2022</v>
      </c>
      <c r="D10234" s="3" t="s">
        <v>1458</v>
      </c>
      <c r="E10234" s="4"/>
      <c r="F10234" s="4"/>
      <c r="G10234" s="4"/>
      <c r="H10234" s="4"/>
      <c r="I10234" s="4"/>
      <c r="J10234" s="4"/>
      <c r="K10234" s="3"/>
      <c r="L10234" s="4"/>
    </row>
    <row r="10235" spans="2:12" x14ac:dyDescent="0.3">
      <c r="B10235" s="3" t="s">
        <v>380</v>
      </c>
      <c r="C10235" s="4">
        <v>2023</v>
      </c>
      <c r="D10235" s="3" t="s">
        <v>1446</v>
      </c>
      <c r="E10235" s="4"/>
      <c r="F10235" s="4"/>
      <c r="G10235" s="4"/>
      <c r="H10235" s="4"/>
      <c r="I10235" s="4"/>
      <c r="J10235" s="4"/>
      <c r="K10235" s="3"/>
      <c r="L10235" s="4"/>
    </row>
    <row r="10236" spans="2:12" x14ac:dyDescent="0.3">
      <c r="B10236" s="3" t="s">
        <v>380</v>
      </c>
      <c r="C10236" s="4">
        <v>2023</v>
      </c>
      <c r="D10236" s="3" t="s">
        <v>1448</v>
      </c>
      <c r="E10236" s="4"/>
      <c r="F10236" s="4"/>
      <c r="G10236" s="4"/>
      <c r="H10236" s="4"/>
      <c r="I10236" s="4"/>
      <c r="J10236" s="4"/>
      <c r="K10236" s="3"/>
      <c r="L10236" s="4"/>
    </row>
    <row r="10237" spans="2:12" x14ac:dyDescent="0.3">
      <c r="B10237" s="3" t="s">
        <v>380</v>
      </c>
      <c r="C10237" s="4">
        <v>2023</v>
      </c>
      <c r="D10237" s="3" t="s">
        <v>1449</v>
      </c>
      <c r="E10237" s="4"/>
      <c r="F10237" s="4"/>
      <c r="G10237" s="4"/>
      <c r="H10237" s="4"/>
      <c r="I10237" s="4"/>
      <c r="J10237" s="4"/>
      <c r="K10237" s="3"/>
      <c r="L10237" s="4"/>
    </row>
    <row r="10238" spans="2:12" x14ac:dyDescent="0.3">
      <c r="B10238" s="3" t="s">
        <v>380</v>
      </c>
      <c r="C10238" s="4">
        <v>2023</v>
      </c>
      <c r="D10238" s="3" t="s">
        <v>1450</v>
      </c>
      <c r="E10238" s="4"/>
      <c r="F10238" s="4"/>
      <c r="G10238" s="4"/>
      <c r="H10238" s="4"/>
      <c r="I10238" s="4"/>
      <c r="J10238" s="4"/>
      <c r="K10238" s="3"/>
      <c r="L10238" s="4"/>
    </row>
    <row r="10239" spans="2:12" x14ac:dyDescent="0.3">
      <c r="B10239" s="3" t="s">
        <v>380</v>
      </c>
      <c r="C10239" s="4">
        <v>2023</v>
      </c>
      <c r="D10239" s="3" t="s">
        <v>1452</v>
      </c>
      <c r="E10239" s="4"/>
      <c r="F10239" s="4"/>
      <c r="G10239" s="4"/>
      <c r="H10239" s="4"/>
      <c r="I10239" s="4"/>
      <c r="J10239" s="4"/>
      <c r="K10239" s="3"/>
      <c r="L10239" s="4"/>
    </row>
    <row r="10240" spans="2:12" x14ac:dyDescent="0.3">
      <c r="B10240" s="3" t="s">
        <v>380</v>
      </c>
      <c r="C10240" s="4">
        <v>2023</v>
      </c>
      <c r="D10240" s="3" t="s">
        <v>1453</v>
      </c>
      <c r="E10240" s="4"/>
      <c r="F10240" s="4"/>
      <c r="G10240" s="4"/>
      <c r="H10240" s="4"/>
      <c r="I10240" s="4"/>
      <c r="J10240" s="4"/>
      <c r="K10240" s="3"/>
      <c r="L10240" s="4"/>
    </row>
    <row r="10241" spans="2:12" x14ac:dyDescent="0.3">
      <c r="B10241" s="3" t="s">
        <v>380</v>
      </c>
      <c r="C10241" s="4">
        <v>2023</v>
      </c>
      <c r="D10241" s="3" t="s">
        <v>1454</v>
      </c>
      <c r="E10241" s="4"/>
      <c r="F10241" s="4"/>
      <c r="G10241" s="4"/>
      <c r="H10241" s="4"/>
      <c r="I10241" s="4"/>
      <c r="J10241" s="4"/>
      <c r="K10241" s="3"/>
      <c r="L10241" s="4"/>
    </row>
    <row r="10242" spans="2:12" x14ac:dyDescent="0.3">
      <c r="B10242" s="3" t="s">
        <v>380</v>
      </c>
      <c r="C10242" s="4">
        <v>2023</v>
      </c>
      <c r="D10242" s="3" t="s">
        <v>1455</v>
      </c>
      <c r="E10242" s="4"/>
      <c r="F10242" s="4"/>
      <c r="G10242" s="4"/>
      <c r="H10242" s="4"/>
      <c r="I10242" s="4"/>
      <c r="J10242" s="4"/>
      <c r="K10242" s="3"/>
      <c r="L10242" s="4"/>
    </row>
    <row r="10243" spans="2:12" x14ac:dyDescent="0.3">
      <c r="B10243" s="3" t="s">
        <v>380</v>
      </c>
      <c r="C10243" s="4">
        <v>2023</v>
      </c>
      <c r="D10243" s="3" t="s">
        <v>1456</v>
      </c>
      <c r="E10243" s="4"/>
      <c r="F10243" s="4"/>
      <c r="G10243" s="4"/>
      <c r="H10243" s="4"/>
      <c r="I10243" s="4"/>
      <c r="J10243" s="4"/>
      <c r="K10243" s="3"/>
      <c r="L10243" s="4"/>
    </row>
    <row r="10244" spans="2:12" x14ac:dyDescent="0.3">
      <c r="B10244" s="3" t="s">
        <v>380</v>
      </c>
      <c r="C10244" s="4">
        <v>2023</v>
      </c>
      <c r="D10244" s="3" t="s">
        <v>1457</v>
      </c>
      <c r="E10244" s="4"/>
      <c r="F10244" s="4"/>
      <c r="G10244" s="4"/>
      <c r="H10244" s="4"/>
      <c r="I10244" s="4"/>
      <c r="J10244" s="4"/>
      <c r="K10244" s="3"/>
      <c r="L10244" s="4"/>
    </row>
    <row r="10245" spans="2:12" x14ac:dyDescent="0.3">
      <c r="B10245" s="3" t="s">
        <v>380</v>
      </c>
      <c r="C10245" s="4">
        <v>2023</v>
      </c>
      <c r="D10245" s="3" t="s">
        <v>1458</v>
      </c>
      <c r="E10245" s="4"/>
      <c r="F10245" s="4"/>
      <c r="G10245" s="4"/>
      <c r="H10245" s="4"/>
      <c r="I10245" s="4"/>
      <c r="J10245" s="4"/>
      <c r="K10245" s="3"/>
      <c r="L10245" s="4"/>
    </row>
    <row r="10246" spans="2:12" x14ac:dyDescent="0.3">
      <c r="B10246" s="3" t="s">
        <v>380</v>
      </c>
      <c r="C10246" s="4">
        <v>2024</v>
      </c>
      <c r="D10246" s="3" t="s">
        <v>1446</v>
      </c>
      <c r="E10246" s="4"/>
      <c r="F10246" s="4"/>
      <c r="G10246" s="4"/>
      <c r="H10246" s="4"/>
      <c r="I10246" s="4"/>
      <c r="J10246" s="4"/>
      <c r="K10246" s="3"/>
      <c r="L10246" s="4"/>
    </row>
    <row r="10247" spans="2:12" x14ac:dyDescent="0.3">
      <c r="B10247" s="3" t="s">
        <v>380</v>
      </c>
      <c r="C10247" s="4">
        <v>2024</v>
      </c>
      <c r="D10247" s="3" t="s">
        <v>1448</v>
      </c>
      <c r="E10247" s="4"/>
      <c r="F10247" s="4"/>
      <c r="G10247" s="4"/>
      <c r="H10247" s="4"/>
      <c r="I10247" s="4"/>
      <c r="J10247" s="4"/>
      <c r="K10247" s="3"/>
      <c r="L10247" s="4"/>
    </row>
    <row r="10248" spans="2:12" x14ac:dyDescent="0.3">
      <c r="B10248" s="3" t="s">
        <v>380</v>
      </c>
      <c r="C10248" s="4">
        <v>2024</v>
      </c>
      <c r="D10248" s="3" t="s">
        <v>1449</v>
      </c>
      <c r="E10248" s="4"/>
      <c r="F10248" s="4"/>
      <c r="G10248" s="4"/>
      <c r="H10248" s="4"/>
      <c r="I10248" s="4"/>
      <c r="J10248" s="4"/>
      <c r="K10248" s="3"/>
      <c r="L10248" s="4"/>
    </row>
    <row r="10249" spans="2:12" x14ac:dyDescent="0.3">
      <c r="B10249" s="3" t="s">
        <v>380</v>
      </c>
      <c r="C10249" s="4">
        <v>2024</v>
      </c>
      <c r="D10249" s="3" t="s">
        <v>1450</v>
      </c>
      <c r="E10249" s="4"/>
      <c r="F10249" s="4"/>
      <c r="G10249" s="4"/>
      <c r="H10249" s="4"/>
      <c r="I10249" s="4"/>
      <c r="J10249" s="4"/>
      <c r="K10249" s="3"/>
      <c r="L10249" s="4"/>
    </row>
    <row r="10250" spans="2:12" x14ac:dyDescent="0.3">
      <c r="B10250" s="3" t="s">
        <v>380</v>
      </c>
      <c r="C10250" s="4">
        <v>2024</v>
      </c>
      <c r="D10250" s="3" t="s">
        <v>1452</v>
      </c>
      <c r="E10250" s="4"/>
      <c r="F10250" s="4"/>
      <c r="G10250" s="4"/>
      <c r="H10250" s="4"/>
      <c r="I10250" s="4"/>
      <c r="J10250" s="4"/>
      <c r="K10250" s="3"/>
      <c r="L10250" s="4"/>
    </row>
    <row r="10251" spans="2:12" x14ac:dyDescent="0.3">
      <c r="B10251" s="3" t="s">
        <v>380</v>
      </c>
      <c r="C10251" s="4">
        <v>2024</v>
      </c>
      <c r="D10251" s="3" t="s">
        <v>1453</v>
      </c>
      <c r="E10251" s="4"/>
      <c r="F10251" s="4"/>
      <c r="G10251" s="4"/>
      <c r="H10251" s="4"/>
      <c r="I10251" s="4"/>
      <c r="J10251" s="4"/>
      <c r="K10251" s="3"/>
      <c r="L10251" s="4"/>
    </row>
    <row r="10252" spans="2:12" x14ac:dyDescent="0.3">
      <c r="B10252" s="3" t="s">
        <v>380</v>
      </c>
      <c r="C10252" s="4">
        <v>2024</v>
      </c>
      <c r="D10252" s="3" t="s">
        <v>1454</v>
      </c>
      <c r="E10252" s="4"/>
      <c r="F10252" s="4"/>
      <c r="G10252" s="4"/>
      <c r="H10252" s="4"/>
      <c r="I10252" s="4"/>
      <c r="J10252" s="4"/>
      <c r="K10252" s="3"/>
      <c r="L10252" s="4"/>
    </row>
    <row r="10253" spans="2:12" x14ac:dyDescent="0.3">
      <c r="B10253" s="3" t="s">
        <v>380</v>
      </c>
      <c r="C10253" s="4">
        <v>2024</v>
      </c>
      <c r="D10253" s="3" t="s">
        <v>1455</v>
      </c>
      <c r="E10253" s="4"/>
      <c r="F10253" s="4"/>
      <c r="G10253" s="4"/>
      <c r="H10253" s="4"/>
      <c r="I10253" s="4"/>
      <c r="J10253" s="4"/>
      <c r="K10253" s="3"/>
      <c r="L10253" s="4"/>
    </row>
    <row r="10254" spans="2:12" x14ac:dyDescent="0.3">
      <c r="B10254" s="3" t="s">
        <v>380</v>
      </c>
      <c r="C10254" s="4">
        <v>2024</v>
      </c>
      <c r="D10254" s="3" t="s">
        <v>1456</v>
      </c>
      <c r="E10254" s="4"/>
      <c r="F10254" s="4"/>
      <c r="G10254" s="4"/>
      <c r="H10254" s="4"/>
      <c r="I10254" s="4"/>
      <c r="J10254" s="4"/>
      <c r="K10254" s="3"/>
      <c r="L10254" s="4"/>
    </row>
    <row r="10255" spans="2:12" x14ac:dyDescent="0.3">
      <c r="B10255" s="3" t="s">
        <v>380</v>
      </c>
      <c r="C10255" s="4">
        <v>2024</v>
      </c>
      <c r="D10255" s="3" t="s">
        <v>1457</v>
      </c>
      <c r="E10255" s="4"/>
      <c r="F10255" s="4"/>
      <c r="G10255" s="4"/>
      <c r="H10255" s="4"/>
      <c r="I10255" s="4"/>
      <c r="J10255" s="4"/>
      <c r="K10255" s="3"/>
      <c r="L10255" s="4"/>
    </row>
    <row r="10256" spans="2:12" x14ac:dyDescent="0.3">
      <c r="B10256" s="3" t="s">
        <v>380</v>
      </c>
      <c r="C10256" s="4">
        <v>2024</v>
      </c>
      <c r="D10256" s="3" t="s">
        <v>1458</v>
      </c>
      <c r="E10256" s="4"/>
      <c r="F10256" s="4"/>
      <c r="G10256" s="4"/>
      <c r="H10256" s="4"/>
      <c r="I10256" s="4"/>
      <c r="J10256" s="4"/>
      <c r="K10256" s="3"/>
      <c r="L10256" s="4"/>
    </row>
    <row r="10257" spans="2:12" x14ac:dyDescent="0.3">
      <c r="B10257" s="3" t="s">
        <v>382</v>
      </c>
      <c r="C10257" s="4">
        <v>2019</v>
      </c>
      <c r="D10257" s="3" t="s">
        <v>1446</v>
      </c>
      <c r="E10257" s="4">
        <v>44210459</v>
      </c>
      <c r="F10257" s="4">
        <v>14384061</v>
      </c>
      <c r="G10257" s="4">
        <v>29826398</v>
      </c>
      <c r="H10257" s="4">
        <v>4424295</v>
      </c>
      <c r="I10257" s="4">
        <v>0</v>
      </c>
      <c r="J10257" s="4">
        <v>0</v>
      </c>
      <c r="K10257" s="3" t="s">
        <v>1447</v>
      </c>
      <c r="L10257" s="4">
        <v>0.32535425610487329</v>
      </c>
    </row>
    <row r="10258" spans="2:12" x14ac:dyDescent="0.3">
      <c r="B10258" s="3" t="s">
        <v>382</v>
      </c>
      <c r="C10258" s="4">
        <v>2019</v>
      </c>
      <c r="D10258" s="3" t="s">
        <v>1448</v>
      </c>
      <c r="E10258" s="4">
        <v>5051285</v>
      </c>
      <c r="F10258" s="4">
        <v>1601301</v>
      </c>
      <c r="G10258" s="4">
        <v>3449984</v>
      </c>
      <c r="H10258" s="4">
        <v>934280</v>
      </c>
      <c r="I10258" s="4">
        <v>0</v>
      </c>
      <c r="J10258" s="4">
        <v>0</v>
      </c>
      <c r="K10258" s="3" t="s">
        <v>1447</v>
      </c>
      <c r="L10258" s="4">
        <v>0.31700864235536108</v>
      </c>
    </row>
    <row r="10259" spans="2:12" x14ac:dyDescent="0.3">
      <c r="B10259" s="3" t="s">
        <v>382</v>
      </c>
      <c r="C10259" s="4">
        <v>2019</v>
      </c>
      <c r="D10259" s="3" t="s">
        <v>1449</v>
      </c>
      <c r="E10259" s="4">
        <v>9529934</v>
      </c>
      <c r="F10259" s="4">
        <v>5816738</v>
      </c>
      <c r="G10259" s="4">
        <v>3713196</v>
      </c>
      <c r="H10259" s="4">
        <v>1273113</v>
      </c>
      <c r="I10259" s="4">
        <v>0</v>
      </c>
      <c r="J10259" s="4">
        <v>0</v>
      </c>
      <c r="K10259" s="3" t="s">
        <v>1447</v>
      </c>
      <c r="L10259" s="4">
        <v>0.61036498259064542</v>
      </c>
    </row>
    <row r="10260" spans="2:12" x14ac:dyDescent="0.3">
      <c r="B10260" s="3" t="s">
        <v>382</v>
      </c>
      <c r="C10260" s="4">
        <v>2019</v>
      </c>
      <c r="D10260" s="3" t="s">
        <v>1450</v>
      </c>
      <c r="E10260" s="4">
        <v>110188962</v>
      </c>
      <c r="F10260" s="4"/>
      <c r="G10260" s="4">
        <v>110188962</v>
      </c>
      <c r="H10260" s="4">
        <v>1521707</v>
      </c>
      <c r="I10260" s="4">
        <v>110188962</v>
      </c>
      <c r="J10260" s="4"/>
      <c r="K10260" s="3" t="s">
        <v>1451</v>
      </c>
      <c r="L10260" s="4"/>
    </row>
    <row r="10261" spans="2:12" x14ac:dyDescent="0.3">
      <c r="B10261" s="3" t="s">
        <v>382</v>
      </c>
      <c r="C10261" s="4">
        <v>2019</v>
      </c>
      <c r="D10261" s="3" t="s">
        <v>1452</v>
      </c>
      <c r="E10261" s="4">
        <v>1473776</v>
      </c>
      <c r="F10261" s="4">
        <v>242396</v>
      </c>
      <c r="G10261" s="4">
        <v>1231380</v>
      </c>
      <c r="H10261" s="4">
        <v>53819</v>
      </c>
      <c r="I10261" s="4">
        <v>0</v>
      </c>
      <c r="J10261" s="4">
        <v>0</v>
      </c>
      <c r="K10261" s="3" t="s">
        <v>1460</v>
      </c>
      <c r="L10261" s="4">
        <v>0.16447275569693087</v>
      </c>
    </row>
    <row r="10262" spans="2:12" x14ac:dyDescent="0.3">
      <c r="B10262" s="3" t="s">
        <v>382</v>
      </c>
      <c r="C10262" s="4">
        <v>2019</v>
      </c>
      <c r="D10262" s="3" t="s">
        <v>1453</v>
      </c>
      <c r="E10262" s="4">
        <v>11448384</v>
      </c>
      <c r="F10262" s="4">
        <v>7982180</v>
      </c>
      <c r="G10262" s="4">
        <v>3466204</v>
      </c>
      <c r="H10262" s="4">
        <v>824367</v>
      </c>
      <c r="I10262" s="4">
        <v>0</v>
      </c>
      <c r="J10262" s="4">
        <v>0</v>
      </c>
      <c r="K10262" s="3" t="s">
        <v>1451</v>
      </c>
      <c r="L10262" s="4">
        <v>0.69723202855529653</v>
      </c>
    </row>
    <row r="10263" spans="2:12" x14ac:dyDescent="0.3">
      <c r="B10263" s="3" t="s">
        <v>382</v>
      </c>
      <c r="C10263" s="4">
        <v>2019</v>
      </c>
      <c r="D10263" s="3" t="s">
        <v>1454</v>
      </c>
      <c r="E10263" s="4">
        <v>14292381</v>
      </c>
      <c r="F10263" s="4">
        <v>3982251</v>
      </c>
      <c r="G10263" s="4">
        <v>10310130</v>
      </c>
      <c r="H10263" s="4">
        <v>408410</v>
      </c>
      <c r="I10263" s="4">
        <v>0</v>
      </c>
      <c r="J10263" s="4">
        <v>0</v>
      </c>
      <c r="K10263" s="3" t="s">
        <v>1447</v>
      </c>
      <c r="L10263" s="4">
        <v>0.27862754288456204</v>
      </c>
    </row>
    <row r="10264" spans="2:12" x14ac:dyDescent="0.3">
      <c r="B10264" s="3" t="s">
        <v>382</v>
      </c>
      <c r="C10264" s="4">
        <v>2019</v>
      </c>
      <c r="D10264" s="3" t="s">
        <v>1455</v>
      </c>
      <c r="E10264" s="4">
        <v>68717341</v>
      </c>
      <c r="F10264" s="4">
        <v>16798651</v>
      </c>
      <c r="G10264" s="4">
        <v>51918690</v>
      </c>
      <c r="H10264" s="4">
        <v>171619</v>
      </c>
      <c r="I10264" s="4">
        <v>0</v>
      </c>
      <c r="J10264" s="4">
        <v>0</v>
      </c>
      <c r="K10264" s="3" t="s">
        <v>1447</v>
      </c>
      <c r="L10264" s="4">
        <v>0.24446014289173384</v>
      </c>
    </row>
    <row r="10265" spans="2:12" x14ac:dyDescent="0.3">
      <c r="B10265" s="3" t="s">
        <v>382</v>
      </c>
      <c r="C10265" s="4">
        <v>2019</v>
      </c>
      <c r="D10265" s="3" t="s">
        <v>1456</v>
      </c>
      <c r="E10265" s="4">
        <v>252981085</v>
      </c>
      <c r="F10265" s="4">
        <v>155262710</v>
      </c>
      <c r="G10265" s="4">
        <v>97718375</v>
      </c>
      <c r="H10265" s="4">
        <v>2344857</v>
      </c>
      <c r="I10265" s="4">
        <v>0</v>
      </c>
      <c r="J10265" s="4">
        <v>0</v>
      </c>
      <c r="K10265" s="3" t="s">
        <v>1447</v>
      </c>
      <c r="L10265" s="4">
        <v>0.61373248517769619</v>
      </c>
    </row>
    <row r="10266" spans="2:12" x14ac:dyDescent="0.3">
      <c r="B10266" s="3" t="s">
        <v>382</v>
      </c>
      <c r="C10266" s="4">
        <v>2019</v>
      </c>
      <c r="D10266" s="3" t="s">
        <v>1457</v>
      </c>
      <c r="E10266" s="4">
        <v>93897581</v>
      </c>
      <c r="F10266" s="4">
        <v>33046535</v>
      </c>
      <c r="G10266" s="4">
        <v>60851046</v>
      </c>
      <c r="H10266" s="4">
        <v>2563995</v>
      </c>
      <c r="I10266" s="4">
        <v>0</v>
      </c>
      <c r="J10266" s="4">
        <v>0</v>
      </c>
      <c r="K10266" s="3" t="s">
        <v>1447</v>
      </c>
      <c r="L10266" s="4">
        <v>0.35194234662978163</v>
      </c>
    </row>
    <row r="10267" spans="2:12" x14ac:dyDescent="0.3">
      <c r="B10267" s="3" t="s">
        <v>382</v>
      </c>
      <c r="C10267" s="4">
        <v>2019</v>
      </c>
      <c r="D10267" s="3" t="s">
        <v>1458</v>
      </c>
      <c r="E10267" s="4">
        <v>4669986</v>
      </c>
      <c r="F10267" s="4"/>
      <c r="G10267" s="4">
        <v>4669986</v>
      </c>
      <c r="H10267" s="4">
        <v>586484</v>
      </c>
      <c r="I10267" s="4">
        <v>4669986</v>
      </c>
      <c r="J10267" s="4"/>
      <c r="K10267" s="3" t="s">
        <v>1451</v>
      </c>
      <c r="L10267" s="4"/>
    </row>
    <row r="10268" spans="2:12" x14ac:dyDescent="0.3">
      <c r="B10268" s="3" t="s">
        <v>382</v>
      </c>
      <c r="C10268" s="4">
        <v>2020</v>
      </c>
      <c r="D10268" s="3" t="s">
        <v>1446</v>
      </c>
      <c r="E10268" s="4">
        <v>44350328</v>
      </c>
      <c r="F10268" s="4">
        <v>15485267</v>
      </c>
      <c r="G10268" s="4">
        <v>28865061</v>
      </c>
      <c r="H10268" s="4">
        <v>139869</v>
      </c>
      <c r="I10268" s="4">
        <v>0</v>
      </c>
      <c r="J10268" s="4">
        <v>0</v>
      </c>
      <c r="K10268" s="3" t="s">
        <v>1447</v>
      </c>
      <c r="L10268" s="4">
        <v>0.34915789123363417</v>
      </c>
    </row>
    <row r="10269" spans="2:12" x14ac:dyDescent="0.3">
      <c r="B10269" s="3" t="s">
        <v>382</v>
      </c>
      <c r="C10269" s="4">
        <v>2020</v>
      </c>
      <c r="D10269" s="3" t="s">
        <v>1448</v>
      </c>
      <c r="E10269" s="4">
        <v>5155330</v>
      </c>
      <c r="F10269" s="4">
        <v>1900442</v>
      </c>
      <c r="G10269" s="4">
        <v>3254888</v>
      </c>
      <c r="H10269" s="4">
        <v>104045</v>
      </c>
      <c r="I10269" s="4">
        <v>0</v>
      </c>
      <c r="J10269" s="4">
        <v>0</v>
      </c>
      <c r="K10269" s="3" t="s">
        <v>1447</v>
      </c>
      <c r="L10269" s="4">
        <v>0.36863634335726325</v>
      </c>
    </row>
    <row r="10270" spans="2:12" x14ac:dyDescent="0.3">
      <c r="B10270" s="3" t="s">
        <v>382</v>
      </c>
      <c r="C10270" s="4">
        <v>2020</v>
      </c>
      <c r="D10270" s="3" t="s">
        <v>1449</v>
      </c>
      <c r="E10270" s="4">
        <v>11265044</v>
      </c>
      <c r="F10270" s="4">
        <v>5907970</v>
      </c>
      <c r="G10270" s="4">
        <v>5357074</v>
      </c>
      <c r="H10270" s="4">
        <v>2202896</v>
      </c>
      <c r="I10270" s="4">
        <v>0</v>
      </c>
      <c r="J10270" s="4">
        <v>0</v>
      </c>
      <c r="K10270" s="3" t="s">
        <v>1447</v>
      </c>
      <c r="L10270" s="4">
        <v>0.52445156894194112</v>
      </c>
    </row>
    <row r="10271" spans="2:12" x14ac:dyDescent="0.3">
      <c r="B10271" s="3" t="s">
        <v>382</v>
      </c>
      <c r="C10271" s="4">
        <v>2020</v>
      </c>
      <c r="D10271" s="3" t="s">
        <v>1450</v>
      </c>
      <c r="E10271" s="4">
        <v>110873279</v>
      </c>
      <c r="F10271" s="4"/>
      <c r="G10271" s="4">
        <v>110873279</v>
      </c>
      <c r="H10271" s="4">
        <v>684317</v>
      </c>
      <c r="I10271" s="4">
        <v>110873279</v>
      </c>
      <c r="J10271" s="4"/>
      <c r="K10271" s="3" t="s">
        <v>1451</v>
      </c>
      <c r="L10271" s="4"/>
    </row>
    <row r="10272" spans="2:12" x14ac:dyDescent="0.3">
      <c r="B10272" s="3" t="s">
        <v>382</v>
      </c>
      <c r="C10272" s="4">
        <v>2020</v>
      </c>
      <c r="D10272" s="3" t="s">
        <v>1452</v>
      </c>
      <c r="E10272" s="4">
        <v>1473773</v>
      </c>
      <c r="F10272" s="4">
        <v>290357</v>
      </c>
      <c r="G10272" s="4">
        <v>1183416</v>
      </c>
      <c r="H10272" s="4">
        <v>0</v>
      </c>
      <c r="I10272" s="4">
        <v>0</v>
      </c>
      <c r="J10272" s="4">
        <v>0</v>
      </c>
      <c r="K10272" s="3" t="s">
        <v>1447</v>
      </c>
      <c r="L10272" s="4">
        <v>0.19701609406604681</v>
      </c>
    </row>
    <row r="10273" spans="2:12" x14ac:dyDescent="0.3">
      <c r="B10273" s="3" t="s">
        <v>382</v>
      </c>
      <c r="C10273" s="4">
        <v>2020</v>
      </c>
      <c r="D10273" s="3" t="s">
        <v>1453</v>
      </c>
      <c r="E10273" s="4">
        <v>13083213</v>
      </c>
      <c r="F10273" s="4">
        <v>9073254</v>
      </c>
      <c r="G10273" s="4">
        <v>4009959</v>
      </c>
      <c r="H10273" s="4">
        <v>1639030</v>
      </c>
      <c r="I10273" s="4">
        <v>0</v>
      </c>
      <c r="J10273" s="4">
        <v>0</v>
      </c>
      <c r="K10273" s="3" t="s">
        <v>1451</v>
      </c>
      <c r="L10273" s="4">
        <v>0.69350349948441559</v>
      </c>
    </row>
    <row r="10274" spans="2:12" x14ac:dyDescent="0.3">
      <c r="B10274" s="3" t="s">
        <v>382</v>
      </c>
      <c r="C10274" s="4">
        <v>2020</v>
      </c>
      <c r="D10274" s="3" t="s">
        <v>1454</v>
      </c>
      <c r="E10274" s="4">
        <v>14834397</v>
      </c>
      <c r="F10274" s="4">
        <v>4901157</v>
      </c>
      <c r="G10274" s="4">
        <v>9933240</v>
      </c>
      <c r="H10274" s="4">
        <v>449388</v>
      </c>
      <c r="I10274" s="4">
        <v>0</v>
      </c>
      <c r="J10274" s="4">
        <v>0</v>
      </c>
      <c r="K10274" s="3" t="s">
        <v>1447</v>
      </c>
      <c r="L10274" s="4">
        <v>0.33039138699065423</v>
      </c>
    </row>
    <row r="10275" spans="2:12" x14ac:dyDescent="0.3">
      <c r="B10275" s="3" t="s">
        <v>382</v>
      </c>
      <c r="C10275" s="4">
        <v>2020</v>
      </c>
      <c r="D10275" s="3" t="s">
        <v>1455</v>
      </c>
      <c r="E10275" s="4">
        <v>68756803</v>
      </c>
      <c r="F10275" s="4">
        <v>17887329</v>
      </c>
      <c r="G10275" s="4">
        <v>50869474</v>
      </c>
      <c r="H10275" s="4">
        <v>39462</v>
      </c>
      <c r="I10275" s="4">
        <v>0</v>
      </c>
      <c r="J10275" s="4">
        <v>0</v>
      </c>
      <c r="K10275" s="3" t="s">
        <v>1447</v>
      </c>
      <c r="L10275" s="4">
        <v>0.2601535880020483</v>
      </c>
    </row>
    <row r="10276" spans="2:12" x14ac:dyDescent="0.3">
      <c r="B10276" s="3" t="s">
        <v>382</v>
      </c>
      <c r="C10276" s="4">
        <v>2020</v>
      </c>
      <c r="D10276" s="3" t="s">
        <v>1456</v>
      </c>
      <c r="E10276" s="4">
        <v>255900895</v>
      </c>
      <c r="F10276" s="4">
        <v>160093024</v>
      </c>
      <c r="G10276" s="4">
        <v>95807871</v>
      </c>
      <c r="H10276" s="4">
        <v>3919290</v>
      </c>
      <c r="I10276" s="4">
        <v>0</v>
      </c>
      <c r="J10276" s="4">
        <v>0</v>
      </c>
      <c r="K10276" s="3" t="s">
        <v>1447</v>
      </c>
      <c r="L10276" s="4">
        <v>0.62560556499812159</v>
      </c>
    </row>
    <row r="10277" spans="2:12" x14ac:dyDescent="0.3">
      <c r="B10277" s="3" t="s">
        <v>382</v>
      </c>
      <c r="C10277" s="4">
        <v>2020</v>
      </c>
      <c r="D10277" s="3" t="s">
        <v>1457</v>
      </c>
      <c r="E10277" s="4">
        <v>94093579</v>
      </c>
      <c r="F10277" s="4">
        <v>34696844</v>
      </c>
      <c r="G10277" s="4">
        <v>59396735</v>
      </c>
      <c r="H10277" s="4">
        <v>288622</v>
      </c>
      <c r="I10277" s="4">
        <v>0</v>
      </c>
      <c r="J10277" s="4">
        <v>0</v>
      </c>
      <c r="K10277" s="3" t="s">
        <v>1447</v>
      </c>
      <c r="L10277" s="4">
        <v>0.36874826495865354</v>
      </c>
    </row>
    <row r="10278" spans="2:12" x14ac:dyDescent="0.3">
      <c r="B10278" s="3" t="s">
        <v>382</v>
      </c>
      <c r="C10278" s="4">
        <v>2020</v>
      </c>
      <c r="D10278" s="3" t="s">
        <v>1458</v>
      </c>
      <c r="E10278" s="4">
        <v>15798444</v>
      </c>
      <c r="F10278" s="4"/>
      <c r="G10278" s="4">
        <v>15798444</v>
      </c>
      <c r="H10278" s="4">
        <v>11128458</v>
      </c>
      <c r="I10278" s="4">
        <v>15798444</v>
      </c>
      <c r="J10278" s="4"/>
      <c r="K10278" s="3" t="s">
        <v>1451</v>
      </c>
      <c r="L10278" s="4"/>
    </row>
    <row r="10279" spans="2:12" x14ac:dyDescent="0.3">
      <c r="B10279" s="3" t="s">
        <v>382</v>
      </c>
      <c r="C10279" s="4">
        <v>2021</v>
      </c>
      <c r="D10279" s="3" t="s">
        <v>1446</v>
      </c>
      <c r="E10279" s="4">
        <v>44546042</v>
      </c>
      <c r="F10279" s="4">
        <v>16591251</v>
      </c>
      <c r="G10279" s="4">
        <v>27954791</v>
      </c>
      <c r="H10279" s="4">
        <v>195714</v>
      </c>
      <c r="I10279" s="4">
        <v>0</v>
      </c>
      <c r="J10279" s="4">
        <v>0</v>
      </c>
      <c r="K10279" s="3" t="s">
        <v>1447</v>
      </c>
      <c r="L10279" s="4">
        <v>0.37245174329966285</v>
      </c>
    </row>
    <row r="10280" spans="2:12" x14ac:dyDescent="0.3">
      <c r="B10280" s="3" t="s">
        <v>382</v>
      </c>
      <c r="C10280" s="4">
        <v>2021</v>
      </c>
      <c r="D10280" s="3" t="s">
        <v>1448</v>
      </c>
      <c r="E10280" s="4">
        <v>6021244</v>
      </c>
      <c r="F10280" s="4">
        <v>2275666</v>
      </c>
      <c r="G10280" s="4">
        <v>3745578</v>
      </c>
      <c r="H10280" s="4">
        <v>865915</v>
      </c>
      <c r="I10280" s="4">
        <v>0</v>
      </c>
      <c r="J10280" s="4">
        <v>0</v>
      </c>
      <c r="K10280" s="3" t="s">
        <v>1447</v>
      </c>
      <c r="L10280" s="4">
        <v>0.37793950884568039</v>
      </c>
    </row>
    <row r="10281" spans="2:12" x14ac:dyDescent="0.3">
      <c r="B10281" s="3" t="s">
        <v>382</v>
      </c>
      <c r="C10281" s="4">
        <v>2021</v>
      </c>
      <c r="D10281" s="3" t="s">
        <v>1449</v>
      </c>
      <c r="E10281" s="4">
        <v>11563535</v>
      </c>
      <c r="F10281" s="4">
        <v>6426751</v>
      </c>
      <c r="G10281" s="4">
        <v>5136784</v>
      </c>
      <c r="H10281" s="4">
        <v>480267</v>
      </c>
      <c r="I10281" s="4">
        <v>0</v>
      </c>
      <c r="J10281" s="4">
        <v>0</v>
      </c>
      <c r="K10281" s="3" t="s">
        <v>1447</v>
      </c>
      <c r="L10281" s="4">
        <v>0.55577736392893695</v>
      </c>
    </row>
    <row r="10282" spans="2:12" x14ac:dyDescent="0.3">
      <c r="B10282" s="3" t="s">
        <v>382</v>
      </c>
      <c r="C10282" s="4">
        <v>2021</v>
      </c>
      <c r="D10282" s="3" t="s">
        <v>1450</v>
      </c>
      <c r="E10282" s="4">
        <v>110873279</v>
      </c>
      <c r="F10282" s="4"/>
      <c r="G10282" s="4">
        <v>110873279</v>
      </c>
      <c r="H10282" s="4">
        <v>0</v>
      </c>
      <c r="I10282" s="4">
        <v>110873279</v>
      </c>
      <c r="J10282" s="4"/>
      <c r="K10282" s="3" t="s">
        <v>1451</v>
      </c>
      <c r="L10282" s="4"/>
    </row>
    <row r="10283" spans="2:12" x14ac:dyDescent="0.3">
      <c r="B10283" s="3" t="s">
        <v>382</v>
      </c>
      <c r="C10283" s="4">
        <v>2021</v>
      </c>
      <c r="D10283" s="3" t="s">
        <v>1452</v>
      </c>
      <c r="E10283" s="4">
        <v>1473774</v>
      </c>
      <c r="F10283" s="4">
        <v>338319</v>
      </c>
      <c r="G10283" s="4">
        <v>1135455</v>
      </c>
      <c r="H10283" s="4">
        <v>0</v>
      </c>
      <c r="I10283" s="4">
        <v>0</v>
      </c>
      <c r="J10283" s="4">
        <v>0</v>
      </c>
      <c r="K10283" s="3" t="s">
        <v>1447</v>
      </c>
      <c r="L10283" s="4">
        <v>0.2295596204031283</v>
      </c>
    </row>
    <row r="10284" spans="2:12" x14ac:dyDescent="0.3">
      <c r="B10284" s="3" t="s">
        <v>382</v>
      </c>
      <c r="C10284" s="4">
        <v>2021</v>
      </c>
      <c r="D10284" s="3" t="s">
        <v>1453</v>
      </c>
      <c r="E10284" s="4">
        <v>12694699</v>
      </c>
      <c r="F10284" s="4">
        <v>7467637</v>
      </c>
      <c r="G10284" s="4">
        <v>5227062</v>
      </c>
      <c r="H10284" s="4">
        <v>2165237</v>
      </c>
      <c r="I10284" s="4">
        <v>0</v>
      </c>
      <c r="J10284" s="4">
        <v>0</v>
      </c>
      <c r="K10284" s="3" t="s">
        <v>1451</v>
      </c>
      <c r="L10284" s="4">
        <v>0.5882484492149046</v>
      </c>
    </row>
    <row r="10285" spans="2:12" x14ac:dyDescent="0.3">
      <c r="B10285" s="3" t="s">
        <v>382</v>
      </c>
      <c r="C10285" s="4">
        <v>2021</v>
      </c>
      <c r="D10285" s="3" t="s">
        <v>1454</v>
      </c>
      <c r="E10285" s="4">
        <v>15549625</v>
      </c>
      <c r="F10285" s="4">
        <v>5527948</v>
      </c>
      <c r="G10285" s="4">
        <v>10021677</v>
      </c>
      <c r="H10285" s="4">
        <v>1337033</v>
      </c>
      <c r="I10285" s="4">
        <v>0</v>
      </c>
      <c r="J10285" s="4">
        <v>0</v>
      </c>
      <c r="K10285" s="3" t="s">
        <v>1447</v>
      </c>
      <c r="L10285" s="4">
        <v>0.35550362146997116</v>
      </c>
    </row>
    <row r="10286" spans="2:12" x14ac:dyDescent="0.3">
      <c r="B10286" s="3" t="s">
        <v>382</v>
      </c>
      <c r="C10286" s="4">
        <v>2021</v>
      </c>
      <c r="D10286" s="3" t="s">
        <v>1455</v>
      </c>
      <c r="E10286" s="4">
        <v>68919279</v>
      </c>
      <c r="F10286" s="4">
        <v>18971039</v>
      </c>
      <c r="G10286" s="4">
        <v>49948240</v>
      </c>
      <c r="H10286" s="4">
        <v>162476</v>
      </c>
      <c r="I10286" s="4">
        <v>0</v>
      </c>
      <c r="J10286" s="4">
        <v>0</v>
      </c>
      <c r="K10286" s="3" t="s">
        <v>1447</v>
      </c>
      <c r="L10286" s="4">
        <v>0.27526461790176304</v>
      </c>
    </row>
    <row r="10287" spans="2:12" x14ac:dyDescent="0.3">
      <c r="B10287" s="3" t="s">
        <v>382</v>
      </c>
      <c r="C10287" s="4">
        <v>2021</v>
      </c>
      <c r="D10287" s="3" t="s">
        <v>1456</v>
      </c>
      <c r="E10287" s="4">
        <v>262222117</v>
      </c>
      <c r="F10287" s="4">
        <v>165175932</v>
      </c>
      <c r="G10287" s="4">
        <v>97046185</v>
      </c>
      <c r="H10287" s="4">
        <v>7161752</v>
      </c>
      <c r="I10287" s="4">
        <v>0</v>
      </c>
      <c r="J10287" s="4">
        <v>0</v>
      </c>
      <c r="K10287" s="3" t="s">
        <v>1447</v>
      </c>
      <c r="L10287" s="4">
        <v>0.62990846801835565</v>
      </c>
    </row>
    <row r="10288" spans="2:12" x14ac:dyDescent="0.3">
      <c r="B10288" s="3" t="s">
        <v>382</v>
      </c>
      <c r="C10288" s="4">
        <v>2021</v>
      </c>
      <c r="D10288" s="3" t="s">
        <v>1457</v>
      </c>
      <c r="E10288" s="4">
        <v>94716625</v>
      </c>
      <c r="F10288" s="4">
        <v>36529827</v>
      </c>
      <c r="G10288" s="4">
        <v>58186798</v>
      </c>
      <c r="H10288" s="4">
        <v>530423</v>
      </c>
      <c r="I10288" s="4">
        <v>0</v>
      </c>
      <c r="J10288" s="4">
        <v>0</v>
      </c>
      <c r="K10288" s="3" t="s">
        <v>1447</v>
      </c>
      <c r="L10288" s="4">
        <v>0.38567492243309981</v>
      </c>
    </row>
    <row r="10289" spans="2:12" x14ac:dyDescent="0.3">
      <c r="B10289" s="3" t="s">
        <v>382</v>
      </c>
      <c r="C10289" s="4">
        <v>2021</v>
      </c>
      <c r="D10289" s="3" t="s">
        <v>1458</v>
      </c>
      <c r="E10289" s="4">
        <v>31546005</v>
      </c>
      <c r="F10289" s="4"/>
      <c r="G10289" s="4">
        <v>31546005</v>
      </c>
      <c r="H10289" s="4">
        <v>15747563</v>
      </c>
      <c r="I10289" s="4">
        <v>31546005</v>
      </c>
      <c r="J10289" s="4"/>
      <c r="K10289" s="3" t="s">
        <v>1451</v>
      </c>
      <c r="L10289" s="4"/>
    </row>
    <row r="10290" spans="2:12" x14ac:dyDescent="0.3">
      <c r="B10290" s="3" t="s">
        <v>382</v>
      </c>
      <c r="C10290" s="4">
        <v>2022</v>
      </c>
      <c r="D10290" s="3" t="s">
        <v>1446</v>
      </c>
      <c r="E10290" s="4">
        <v>46767291</v>
      </c>
      <c r="F10290" s="4">
        <v>17729975</v>
      </c>
      <c r="G10290" s="4">
        <v>29037316</v>
      </c>
      <c r="H10290" s="4">
        <v>2221251</v>
      </c>
      <c r="I10290" s="4">
        <v>0</v>
      </c>
      <c r="J10290" s="4">
        <v>0</v>
      </c>
      <c r="K10290" s="3" t="s">
        <v>1447</v>
      </c>
      <c r="L10290" s="4">
        <v>0.37911058393354452</v>
      </c>
    </row>
    <row r="10291" spans="2:12" x14ac:dyDescent="0.3">
      <c r="B10291" s="3" t="s">
        <v>382</v>
      </c>
      <c r="C10291" s="4">
        <v>2022</v>
      </c>
      <c r="D10291" s="3" t="s">
        <v>1448</v>
      </c>
      <c r="E10291" s="4">
        <v>6071243</v>
      </c>
      <c r="F10291" s="4">
        <v>2573909</v>
      </c>
      <c r="G10291" s="4">
        <v>3497334</v>
      </c>
      <c r="H10291" s="4">
        <v>50000</v>
      </c>
      <c r="I10291" s="4">
        <v>0</v>
      </c>
      <c r="J10291" s="4">
        <v>0</v>
      </c>
      <c r="K10291" s="3" t="s">
        <v>1460</v>
      </c>
      <c r="L10291" s="4">
        <v>0.42395091087607595</v>
      </c>
    </row>
    <row r="10292" spans="2:12" x14ac:dyDescent="0.3">
      <c r="B10292" s="3" t="s">
        <v>382</v>
      </c>
      <c r="C10292" s="4">
        <v>2022</v>
      </c>
      <c r="D10292" s="3" t="s">
        <v>1449</v>
      </c>
      <c r="E10292" s="4">
        <v>12996074</v>
      </c>
      <c r="F10292" s="4">
        <v>7039771</v>
      </c>
      <c r="G10292" s="4">
        <v>5956303</v>
      </c>
      <c r="H10292" s="4">
        <v>1481537</v>
      </c>
      <c r="I10292" s="4">
        <v>0</v>
      </c>
      <c r="J10292" s="4">
        <v>0</v>
      </c>
      <c r="K10292" s="3" t="s">
        <v>1447</v>
      </c>
      <c r="L10292" s="4">
        <v>0.54168443485317186</v>
      </c>
    </row>
    <row r="10293" spans="2:12" x14ac:dyDescent="0.3">
      <c r="B10293" s="3" t="s">
        <v>382</v>
      </c>
      <c r="C10293" s="4">
        <v>2022</v>
      </c>
      <c r="D10293" s="3" t="s">
        <v>1450</v>
      </c>
      <c r="E10293" s="4">
        <v>111263279</v>
      </c>
      <c r="F10293" s="4"/>
      <c r="G10293" s="4">
        <v>111263279</v>
      </c>
      <c r="H10293" s="4">
        <v>390000</v>
      </c>
      <c r="I10293" s="4">
        <v>111263279</v>
      </c>
      <c r="J10293" s="4"/>
      <c r="K10293" s="3" t="s">
        <v>1451</v>
      </c>
      <c r="L10293" s="4"/>
    </row>
    <row r="10294" spans="2:12" x14ac:dyDescent="0.3">
      <c r="B10294" s="3" t="s">
        <v>382</v>
      </c>
      <c r="C10294" s="4">
        <v>2022</v>
      </c>
      <c r="D10294" s="3" t="s">
        <v>1452</v>
      </c>
      <c r="E10294" s="4">
        <v>1473774</v>
      </c>
      <c r="F10294" s="4">
        <v>386281</v>
      </c>
      <c r="G10294" s="4">
        <v>1087493</v>
      </c>
      <c r="H10294" s="4">
        <v>0</v>
      </c>
      <c r="I10294" s="4">
        <v>0</v>
      </c>
      <c r="J10294" s="4">
        <v>0</v>
      </c>
      <c r="K10294" s="3" t="s">
        <v>1460</v>
      </c>
      <c r="L10294" s="4">
        <v>0.26210328042155717</v>
      </c>
    </row>
    <row r="10295" spans="2:12" x14ac:dyDescent="0.3">
      <c r="B10295" s="3" t="s">
        <v>382</v>
      </c>
      <c r="C10295" s="4">
        <v>2022</v>
      </c>
      <c r="D10295" s="3" t="s">
        <v>1453</v>
      </c>
      <c r="E10295" s="4">
        <v>13188227</v>
      </c>
      <c r="F10295" s="4">
        <v>8687810</v>
      </c>
      <c r="G10295" s="4">
        <v>4500417</v>
      </c>
      <c r="H10295" s="4">
        <v>400899</v>
      </c>
      <c r="I10295" s="4">
        <v>0</v>
      </c>
      <c r="J10295" s="4">
        <v>0</v>
      </c>
      <c r="K10295" s="3" t="s">
        <v>1451</v>
      </c>
      <c r="L10295" s="4">
        <v>0.65875496380218512</v>
      </c>
    </row>
    <row r="10296" spans="2:12" x14ac:dyDescent="0.3">
      <c r="B10296" s="3" t="s">
        <v>382</v>
      </c>
      <c r="C10296" s="4">
        <v>2022</v>
      </c>
      <c r="D10296" s="3" t="s">
        <v>1454</v>
      </c>
      <c r="E10296" s="4">
        <v>15976860</v>
      </c>
      <c r="F10296" s="4">
        <v>6392600</v>
      </c>
      <c r="G10296" s="4">
        <v>9584260</v>
      </c>
      <c r="H10296" s="4">
        <v>519860</v>
      </c>
      <c r="I10296" s="4">
        <v>0</v>
      </c>
      <c r="J10296" s="4">
        <v>0</v>
      </c>
      <c r="K10296" s="3" t="s">
        <v>1447</v>
      </c>
      <c r="L10296" s="4">
        <v>0.40011616800798155</v>
      </c>
    </row>
    <row r="10297" spans="2:12" x14ac:dyDescent="0.3">
      <c r="B10297" s="3" t="s">
        <v>382</v>
      </c>
      <c r="C10297" s="4">
        <v>2022</v>
      </c>
      <c r="D10297" s="3" t="s">
        <v>1455</v>
      </c>
      <c r="E10297" s="4">
        <v>69576031</v>
      </c>
      <c r="F10297" s="4">
        <v>20067117</v>
      </c>
      <c r="G10297" s="4">
        <v>49508914</v>
      </c>
      <c r="H10297" s="4">
        <v>656751</v>
      </c>
      <c r="I10297" s="4">
        <v>0</v>
      </c>
      <c r="J10297" s="4">
        <v>0</v>
      </c>
      <c r="K10297" s="3" t="s">
        <v>1460</v>
      </c>
      <c r="L10297" s="4">
        <v>0.28841997325199537</v>
      </c>
    </row>
    <row r="10298" spans="2:12" x14ac:dyDescent="0.3">
      <c r="B10298" s="3" t="s">
        <v>382</v>
      </c>
      <c r="C10298" s="4">
        <v>2022</v>
      </c>
      <c r="D10298" s="3" t="s">
        <v>1456</v>
      </c>
      <c r="E10298" s="4">
        <v>272465750</v>
      </c>
      <c r="F10298" s="4">
        <v>170082738</v>
      </c>
      <c r="G10298" s="4">
        <v>102383012</v>
      </c>
      <c r="H10298" s="4">
        <v>10931279</v>
      </c>
      <c r="I10298" s="4">
        <v>0</v>
      </c>
      <c r="J10298" s="4">
        <v>0</v>
      </c>
      <c r="K10298" s="3" t="s">
        <v>1460</v>
      </c>
      <c r="L10298" s="4">
        <v>0.62423529562890012</v>
      </c>
    </row>
    <row r="10299" spans="2:12" x14ac:dyDescent="0.3">
      <c r="B10299" s="3" t="s">
        <v>382</v>
      </c>
      <c r="C10299" s="4">
        <v>2022</v>
      </c>
      <c r="D10299" s="3" t="s">
        <v>1457</v>
      </c>
      <c r="E10299" s="4">
        <v>99044854</v>
      </c>
      <c r="F10299" s="4">
        <v>38311038</v>
      </c>
      <c r="G10299" s="4">
        <v>60733816</v>
      </c>
      <c r="H10299" s="4">
        <v>4328229</v>
      </c>
      <c r="I10299" s="4">
        <v>0</v>
      </c>
      <c r="J10299" s="4">
        <v>0</v>
      </c>
      <c r="K10299" s="3" t="s">
        <v>1460</v>
      </c>
      <c r="L10299" s="4">
        <v>0.38680493183421727</v>
      </c>
    </row>
    <row r="10300" spans="2:12" x14ac:dyDescent="0.3">
      <c r="B10300" s="3" t="s">
        <v>382</v>
      </c>
      <c r="C10300" s="4">
        <v>2022</v>
      </c>
      <c r="D10300" s="3" t="s">
        <v>1458</v>
      </c>
      <c r="E10300" s="4">
        <v>66746223</v>
      </c>
      <c r="F10300" s="4"/>
      <c r="G10300" s="4">
        <v>66746223</v>
      </c>
      <c r="H10300" s="4">
        <v>35200218</v>
      </c>
      <c r="I10300" s="4">
        <v>66746223</v>
      </c>
      <c r="J10300" s="4"/>
      <c r="K10300" s="3" t="s">
        <v>1451</v>
      </c>
      <c r="L10300" s="4"/>
    </row>
    <row r="10301" spans="2:12" x14ac:dyDescent="0.3">
      <c r="B10301" s="3" t="s">
        <v>382</v>
      </c>
      <c r="C10301" s="4">
        <v>2023</v>
      </c>
      <c r="D10301" s="3" t="s">
        <v>1446</v>
      </c>
      <c r="E10301" s="4">
        <v>46807419</v>
      </c>
      <c r="F10301" s="4">
        <v>18328451</v>
      </c>
      <c r="G10301" s="4">
        <v>28478968</v>
      </c>
      <c r="H10301" s="4">
        <v>629032</v>
      </c>
      <c r="I10301" s="4">
        <v>0</v>
      </c>
      <c r="J10301" s="4">
        <v>0</v>
      </c>
      <c r="K10301" s="3" t="s">
        <v>1460</v>
      </c>
      <c r="L10301" s="4">
        <v>0.39157149425393439</v>
      </c>
    </row>
    <row r="10302" spans="2:12" x14ac:dyDescent="0.3">
      <c r="B10302" s="3" t="s">
        <v>382</v>
      </c>
      <c r="C10302" s="4">
        <v>2023</v>
      </c>
      <c r="D10302" s="3" t="s">
        <v>1448</v>
      </c>
      <c r="E10302" s="4">
        <v>7981534</v>
      </c>
      <c r="F10302" s="4">
        <v>2827466</v>
      </c>
      <c r="G10302" s="4">
        <v>5154068</v>
      </c>
      <c r="H10302" s="4">
        <v>1910290</v>
      </c>
      <c r="I10302" s="4">
        <v>0</v>
      </c>
      <c r="J10302" s="4">
        <v>0</v>
      </c>
      <c r="K10302" s="3" t="s">
        <v>1460</v>
      </c>
      <c r="L10302" s="4">
        <v>0.35425094975477145</v>
      </c>
    </row>
    <row r="10303" spans="2:12" x14ac:dyDescent="0.3">
      <c r="B10303" s="3" t="s">
        <v>382</v>
      </c>
      <c r="C10303" s="4">
        <v>2023</v>
      </c>
      <c r="D10303" s="3" t="s">
        <v>1449</v>
      </c>
      <c r="E10303" s="4">
        <v>28144378</v>
      </c>
      <c r="F10303" s="4">
        <v>16310102</v>
      </c>
      <c r="G10303" s="4">
        <v>11834276</v>
      </c>
      <c r="H10303" s="4">
        <v>3205005</v>
      </c>
      <c r="I10303" s="4">
        <v>0</v>
      </c>
      <c r="J10303" s="4">
        <v>0</v>
      </c>
      <c r="K10303" s="3" t="s">
        <v>1460</v>
      </c>
      <c r="L10303" s="4">
        <v>0.57951545420545447</v>
      </c>
    </row>
    <row r="10304" spans="2:12" x14ac:dyDescent="0.3">
      <c r="B10304" s="3" t="s">
        <v>382</v>
      </c>
      <c r="C10304" s="4">
        <v>2023</v>
      </c>
      <c r="D10304" s="3" t="s">
        <v>1450</v>
      </c>
      <c r="E10304" s="4">
        <v>111243279</v>
      </c>
      <c r="F10304" s="4"/>
      <c r="G10304" s="4">
        <v>111243279</v>
      </c>
      <c r="H10304" s="4">
        <v>0</v>
      </c>
      <c r="I10304" s="4">
        <v>111243279</v>
      </c>
      <c r="J10304" s="4"/>
      <c r="K10304" s="3" t="s">
        <v>1451</v>
      </c>
      <c r="L10304" s="4"/>
    </row>
    <row r="10305" spans="2:12" x14ac:dyDescent="0.3">
      <c r="B10305" s="3" t="s">
        <v>382</v>
      </c>
      <c r="C10305" s="4">
        <v>2023</v>
      </c>
      <c r="D10305" s="3" t="s">
        <v>1452</v>
      </c>
      <c r="E10305" s="4">
        <v>0</v>
      </c>
      <c r="F10305" s="4">
        <v>0</v>
      </c>
      <c r="G10305" s="4">
        <v>0</v>
      </c>
      <c r="H10305" s="4">
        <v>0</v>
      </c>
      <c r="I10305" s="4">
        <v>0</v>
      </c>
      <c r="J10305" s="4">
        <v>0</v>
      </c>
      <c r="K10305" s="3" t="s">
        <v>1451</v>
      </c>
      <c r="L10305" s="4"/>
    </row>
    <row r="10306" spans="2:12" x14ac:dyDescent="0.3">
      <c r="B10306" s="3" t="s">
        <v>382</v>
      </c>
      <c r="C10306" s="4">
        <v>2023</v>
      </c>
      <c r="D10306" s="3" t="s">
        <v>1453</v>
      </c>
      <c r="E10306" s="4">
        <v>0</v>
      </c>
      <c r="F10306" s="4">
        <v>0</v>
      </c>
      <c r="G10306" s="4">
        <v>0</v>
      </c>
      <c r="H10306" s="4">
        <v>0</v>
      </c>
      <c r="I10306" s="4">
        <v>0</v>
      </c>
      <c r="J10306" s="4">
        <v>0</v>
      </c>
      <c r="K10306" s="3" t="s">
        <v>1451</v>
      </c>
      <c r="L10306" s="4"/>
    </row>
    <row r="10307" spans="2:12" x14ac:dyDescent="0.3">
      <c r="B10307" s="3" t="s">
        <v>382</v>
      </c>
      <c r="C10307" s="4">
        <v>2023</v>
      </c>
      <c r="D10307" s="3" t="s">
        <v>1454</v>
      </c>
      <c r="E10307" s="4">
        <v>19210630</v>
      </c>
      <c r="F10307" s="4">
        <v>7879850</v>
      </c>
      <c r="G10307" s="4">
        <v>11330780</v>
      </c>
      <c r="H10307" s="4">
        <v>1667372</v>
      </c>
      <c r="I10307" s="4">
        <v>0</v>
      </c>
      <c r="J10307" s="4">
        <v>0</v>
      </c>
      <c r="K10307" s="3" t="s">
        <v>1460</v>
      </c>
      <c r="L10307" s="4">
        <v>0.41018175874502816</v>
      </c>
    </row>
    <row r="10308" spans="2:12" x14ac:dyDescent="0.3">
      <c r="B10308" s="3" t="s">
        <v>382</v>
      </c>
      <c r="C10308" s="4">
        <v>2023</v>
      </c>
      <c r="D10308" s="3" t="s">
        <v>1455</v>
      </c>
      <c r="E10308" s="4">
        <v>70946856</v>
      </c>
      <c r="F10308" s="4">
        <v>21263367</v>
      </c>
      <c r="G10308" s="4">
        <v>49683489</v>
      </c>
      <c r="H10308" s="4">
        <v>0</v>
      </c>
      <c r="I10308" s="4">
        <v>0</v>
      </c>
      <c r="J10308" s="4">
        <v>0</v>
      </c>
      <c r="K10308" s="3" t="s">
        <v>1460</v>
      </c>
      <c r="L10308" s="4">
        <v>0.29970837608364209</v>
      </c>
    </row>
    <row r="10309" spans="2:12" x14ac:dyDescent="0.3">
      <c r="B10309" s="3" t="s">
        <v>382</v>
      </c>
      <c r="C10309" s="4">
        <v>2023</v>
      </c>
      <c r="D10309" s="3" t="s">
        <v>1456</v>
      </c>
      <c r="E10309" s="4">
        <v>275968255</v>
      </c>
      <c r="F10309" s="4">
        <v>175195331</v>
      </c>
      <c r="G10309" s="4">
        <v>100772924</v>
      </c>
      <c r="H10309" s="4">
        <v>3969663</v>
      </c>
      <c r="I10309" s="4">
        <v>0</v>
      </c>
      <c r="J10309" s="4">
        <v>0</v>
      </c>
      <c r="K10309" s="3" t="s">
        <v>1460</v>
      </c>
      <c r="L10309" s="4">
        <v>0.63483870998133463</v>
      </c>
    </row>
    <row r="10310" spans="2:12" x14ac:dyDescent="0.3">
      <c r="B10310" s="3" t="s">
        <v>382</v>
      </c>
      <c r="C10310" s="4">
        <v>2023</v>
      </c>
      <c r="D10310" s="3" t="s">
        <v>1457</v>
      </c>
      <c r="E10310" s="4">
        <v>160820461</v>
      </c>
      <c r="F10310" s="4">
        <v>40722798</v>
      </c>
      <c r="G10310" s="4">
        <v>120097663</v>
      </c>
      <c r="H10310" s="4">
        <v>61091764</v>
      </c>
      <c r="I10310" s="4">
        <v>0</v>
      </c>
      <c r="J10310" s="4">
        <v>0</v>
      </c>
      <c r="K10310" s="3" t="s">
        <v>1460</v>
      </c>
      <c r="L10310" s="4">
        <v>0.25321901048399559</v>
      </c>
    </row>
    <row r="10311" spans="2:12" x14ac:dyDescent="0.3">
      <c r="B10311" s="3" t="s">
        <v>382</v>
      </c>
      <c r="C10311" s="4">
        <v>2023</v>
      </c>
      <c r="D10311" s="3" t="s">
        <v>1458</v>
      </c>
      <c r="E10311" s="4">
        <v>43968695</v>
      </c>
      <c r="F10311" s="4"/>
      <c r="G10311" s="4">
        <v>43968695</v>
      </c>
      <c r="H10311" s="4">
        <v>-22777527</v>
      </c>
      <c r="I10311" s="4">
        <v>43968695</v>
      </c>
      <c r="J10311" s="4"/>
      <c r="K10311" s="3" t="s">
        <v>1451</v>
      </c>
      <c r="L10311" s="4"/>
    </row>
    <row r="10312" spans="2:12" x14ac:dyDescent="0.3">
      <c r="B10312" s="3" t="s">
        <v>382</v>
      </c>
      <c r="C10312" s="4">
        <v>2024</v>
      </c>
      <c r="D10312" s="3" t="s">
        <v>1446</v>
      </c>
      <c r="E10312" s="4">
        <v>71376184</v>
      </c>
      <c r="F10312" s="4">
        <v>19592351</v>
      </c>
      <c r="G10312" s="4">
        <v>51783833</v>
      </c>
      <c r="H10312" s="4">
        <v>24568765</v>
      </c>
      <c r="I10312" s="4">
        <v>51783833</v>
      </c>
      <c r="J10312" s="4">
        <v>1263900</v>
      </c>
      <c r="K10312" s="3" t="s">
        <v>1460</v>
      </c>
      <c r="L10312" s="4">
        <v>0.27449423465956097</v>
      </c>
    </row>
    <row r="10313" spans="2:12" x14ac:dyDescent="0.3">
      <c r="B10313" s="3" t="s">
        <v>382</v>
      </c>
      <c r="C10313" s="4">
        <v>2024</v>
      </c>
      <c r="D10313" s="3" t="s">
        <v>1448</v>
      </c>
      <c r="E10313" s="4">
        <v>8067801</v>
      </c>
      <c r="F10313" s="4">
        <v>3189394</v>
      </c>
      <c r="G10313" s="4">
        <v>4878407</v>
      </c>
      <c r="H10313" s="4">
        <v>86267</v>
      </c>
      <c r="I10313" s="4">
        <v>4878407</v>
      </c>
      <c r="J10313" s="4">
        <v>361928</v>
      </c>
      <c r="K10313" s="3" t="s">
        <v>1447</v>
      </c>
      <c r="L10313" s="4">
        <v>0.39532383111581459</v>
      </c>
    </row>
    <row r="10314" spans="2:12" x14ac:dyDescent="0.3">
      <c r="B10314" s="3" t="s">
        <v>382</v>
      </c>
      <c r="C10314" s="4">
        <v>2024</v>
      </c>
      <c r="D10314" s="3" t="s">
        <v>1449</v>
      </c>
      <c r="E10314" s="4">
        <v>29698819</v>
      </c>
      <c r="F10314" s="4">
        <v>17912812</v>
      </c>
      <c r="G10314" s="4">
        <v>11786007</v>
      </c>
      <c r="H10314" s="4">
        <v>1807448</v>
      </c>
      <c r="I10314" s="4">
        <v>11786007</v>
      </c>
      <c r="J10314" s="4">
        <v>1854317</v>
      </c>
      <c r="K10314" s="3" t="s">
        <v>1447</v>
      </c>
      <c r="L10314" s="4">
        <v>0.60314896696733966</v>
      </c>
    </row>
    <row r="10315" spans="2:12" x14ac:dyDescent="0.3">
      <c r="B10315" s="3" t="s">
        <v>382</v>
      </c>
      <c r="C10315" s="4">
        <v>2024</v>
      </c>
      <c r="D10315" s="3" t="s">
        <v>1450</v>
      </c>
      <c r="E10315" s="4">
        <v>111243279</v>
      </c>
      <c r="F10315" s="4"/>
      <c r="G10315" s="4">
        <v>111243279</v>
      </c>
      <c r="H10315" s="4">
        <v>0</v>
      </c>
      <c r="I10315" s="4">
        <v>111243279</v>
      </c>
      <c r="J10315" s="4"/>
      <c r="K10315" s="3" t="s">
        <v>1451</v>
      </c>
      <c r="L10315" s="4"/>
    </row>
    <row r="10316" spans="2:12" x14ac:dyDescent="0.3">
      <c r="B10316" s="3" t="s">
        <v>382</v>
      </c>
      <c r="C10316" s="4">
        <v>2024</v>
      </c>
      <c r="D10316" s="3" t="s">
        <v>1452</v>
      </c>
      <c r="E10316" s="4">
        <v>0</v>
      </c>
      <c r="F10316" s="4">
        <v>0</v>
      </c>
      <c r="G10316" s="4">
        <v>0</v>
      </c>
      <c r="H10316" s="4">
        <v>0</v>
      </c>
      <c r="I10316" s="4">
        <v>0</v>
      </c>
      <c r="J10316" s="4">
        <v>0</v>
      </c>
      <c r="K10316" s="3"/>
      <c r="L10316" s="4"/>
    </row>
    <row r="10317" spans="2:12" x14ac:dyDescent="0.3">
      <c r="B10317" s="3" t="s">
        <v>382</v>
      </c>
      <c r="C10317" s="4">
        <v>2024</v>
      </c>
      <c r="D10317" s="3" t="s">
        <v>1453</v>
      </c>
      <c r="E10317" s="4">
        <v>0</v>
      </c>
      <c r="F10317" s="4">
        <v>0</v>
      </c>
      <c r="G10317" s="4">
        <v>0</v>
      </c>
      <c r="H10317" s="4">
        <v>0</v>
      </c>
      <c r="I10317" s="4">
        <v>0</v>
      </c>
      <c r="J10317" s="4">
        <v>0</v>
      </c>
      <c r="K10317" s="3" t="s">
        <v>1451</v>
      </c>
      <c r="L10317" s="4"/>
    </row>
    <row r="10318" spans="2:12" x14ac:dyDescent="0.3">
      <c r="B10318" s="3" t="s">
        <v>382</v>
      </c>
      <c r="C10318" s="4">
        <v>2024</v>
      </c>
      <c r="D10318" s="3" t="s">
        <v>1454</v>
      </c>
      <c r="E10318" s="4">
        <v>20353637</v>
      </c>
      <c r="F10318" s="4">
        <v>8866336</v>
      </c>
      <c r="G10318" s="4">
        <v>11487301</v>
      </c>
      <c r="H10318" s="4">
        <v>1143007</v>
      </c>
      <c r="I10318" s="4">
        <v>11487301</v>
      </c>
      <c r="J10318" s="4">
        <v>986486</v>
      </c>
      <c r="K10318" s="3" t="s">
        <v>1460</v>
      </c>
      <c r="L10318" s="4">
        <v>0.43561433271115135</v>
      </c>
    </row>
    <row r="10319" spans="2:12" x14ac:dyDescent="0.3">
      <c r="B10319" s="3" t="s">
        <v>382</v>
      </c>
      <c r="C10319" s="4">
        <v>2024</v>
      </c>
      <c r="D10319" s="3" t="s">
        <v>1455</v>
      </c>
      <c r="E10319" s="4">
        <v>70983079</v>
      </c>
      <c r="F10319" s="4">
        <v>22402944</v>
      </c>
      <c r="G10319" s="4">
        <v>48580135</v>
      </c>
      <c r="H10319" s="4">
        <v>36223</v>
      </c>
      <c r="I10319" s="4">
        <v>48580135</v>
      </c>
      <c r="J10319" s="4">
        <v>1139577</v>
      </c>
      <c r="K10319" s="3" t="s">
        <v>1447</v>
      </c>
      <c r="L10319" s="4">
        <v>0.31560963986924262</v>
      </c>
    </row>
    <row r="10320" spans="2:12" x14ac:dyDescent="0.3">
      <c r="B10320" s="3" t="s">
        <v>382</v>
      </c>
      <c r="C10320" s="4">
        <v>2024</v>
      </c>
      <c r="D10320" s="3" t="s">
        <v>1456</v>
      </c>
      <c r="E10320" s="4">
        <v>282120746</v>
      </c>
      <c r="F10320" s="4">
        <v>180401703</v>
      </c>
      <c r="G10320" s="4">
        <v>101719043</v>
      </c>
      <c r="H10320" s="4">
        <v>6492718</v>
      </c>
      <c r="I10320" s="4">
        <v>101719043</v>
      </c>
      <c r="J10320" s="4">
        <v>5520170</v>
      </c>
      <c r="K10320" s="3" t="s">
        <v>1460</v>
      </c>
      <c r="L10320" s="4">
        <v>0.63944855370544074</v>
      </c>
    </row>
    <row r="10321" spans="2:12" x14ac:dyDescent="0.3">
      <c r="B10321" s="3" t="s">
        <v>382</v>
      </c>
      <c r="C10321" s="4">
        <v>2024</v>
      </c>
      <c r="D10321" s="3" t="s">
        <v>1457</v>
      </c>
      <c r="E10321" s="4">
        <v>160820461</v>
      </c>
      <c r="F10321" s="4">
        <v>43445426</v>
      </c>
      <c r="G10321" s="4">
        <v>117375035</v>
      </c>
      <c r="H10321" s="4">
        <v>0</v>
      </c>
      <c r="I10321" s="4">
        <v>117375035</v>
      </c>
      <c r="J10321" s="4">
        <v>2722628</v>
      </c>
      <c r="K10321" s="3" t="s">
        <v>1447</v>
      </c>
      <c r="L10321" s="4">
        <v>0.27014862244425475</v>
      </c>
    </row>
    <row r="10322" spans="2:12" x14ac:dyDescent="0.3">
      <c r="B10322" s="3" t="s">
        <v>382</v>
      </c>
      <c r="C10322" s="4">
        <v>2024</v>
      </c>
      <c r="D10322" s="3" t="s">
        <v>1458</v>
      </c>
      <c r="E10322" s="4">
        <v>45856666</v>
      </c>
      <c r="F10322" s="4"/>
      <c r="G10322" s="4">
        <v>45856666</v>
      </c>
      <c r="H10322" s="4">
        <v>1887971</v>
      </c>
      <c r="I10322" s="4">
        <v>45856666</v>
      </c>
      <c r="J10322" s="4"/>
      <c r="K10322" s="3" t="s">
        <v>1451</v>
      </c>
      <c r="L10322" s="4"/>
    </row>
    <row r="10323" spans="2:12" x14ac:dyDescent="0.3">
      <c r="B10323" s="3" t="s">
        <v>384</v>
      </c>
      <c r="C10323" s="4">
        <v>2019</v>
      </c>
      <c r="D10323" s="3" t="s">
        <v>1446</v>
      </c>
      <c r="E10323" s="4">
        <v>129726260</v>
      </c>
      <c r="F10323" s="4">
        <v>41218466</v>
      </c>
      <c r="G10323" s="4">
        <v>88507794</v>
      </c>
      <c r="H10323" s="4">
        <v>2570267</v>
      </c>
      <c r="I10323" s="4">
        <v>223687877</v>
      </c>
      <c r="J10323" s="4">
        <v>8947515</v>
      </c>
      <c r="K10323" s="3" t="s">
        <v>1460</v>
      </c>
      <c r="L10323" s="4">
        <v>0.31773417348191491</v>
      </c>
    </row>
    <row r="10324" spans="2:12" x14ac:dyDescent="0.3">
      <c r="B10324" s="3" t="s">
        <v>384</v>
      </c>
      <c r="C10324" s="4">
        <v>2019</v>
      </c>
      <c r="D10324" s="3" t="s">
        <v>1448</v>
      </c>
      <c r="E10324" s="4">
        <v>0</v>
      </c>
      <c r="F10324" s="4">
        <v>0</v>
      </c>
      <c r="G10324" s="4">
        <v>0</v>
      </c>
      <c r="H10324" s="4">
        <v>0</v>
      </c>
      <c r="I10324" s="4">
        <v>0</v>
      </c>
      <c r="J10324" s="4">
        <v>0</v>
      </c>
      <c r="K10324" s="3" t="s">
        <v>1451</v>
      </c>
      <c r="L10324" s="4"/>
    </row>
    <row r="10325" spans="2:12" x14ac:dyDescent="0.3">
      <c r="B10325" s="3" t="s">
        <v>384</v>
      </c>
      <c r="C10325" s="4">
        <v>2019</v>
      </c>
      <c r="D10325" s="3" t="s">
        <v>1449</v>
      </c>
      <c r="E10325" s="4">
        <v>25804369</v>
      </c>
      <c r="F10325" s="4">
        <v>16171240</v>
      </c>
      <c r="G10325" s="4">
        <v>9633129</v>
      </c>
      <c r="H10325" s="4">
        <v>1342765</v>
      </c>
      <c r="I10325" s="4">
        <v>29939962</v>
      </c>
      <c r="J10325" s="4">
        <v>2374910</v>
      </c>
      <c r="K10325" s="3" t="s">
        <v>1460</v>
      </c>
      <c r="L10325" s="4">
        <v>0.62668612435359294</v>
      </c>
    </row>
    <row r="10326" spans="2:12" x14ac:dyDescent="0.3">
      <c r="B10326" s="3" t="s">
        <v>384</v>
      </c>
      <c r="C10326" s="4">
        <v>2019</v>
      </c>
      <c r="D10326" s="3" t="s">
        <v>1450</v>
      </c>
      <c r="E10326" s="4">
        <v>138660997</v>
      </c>
      <c r="F10326" s="4"/>
      <c r="G10326" s="4">
        <v>138660997</v>
      </c>
      <c r="H10326" s="4">
        <v>0</v>
      </c>
      <c r="I10326" s="4">
        <v>138660997</v>
      </c>
      <c r="J10326" s="4"/>
      <c r="K10326" s="3" t="s">
        <v>1451</v>
      </c>
      <c r="L10326" s="4"/>
    </row>
    <row r="10327" spans="2:12" x14ac:dyDescent="0.3">
      <c r="B10327" s="3" t="s">
        <v>384</v>
      </c>
      <c r="C10327" s="4">
        <v>2019</v>
      </c>
      <c r="D10327" s="3" t="s">
        <v>1452</v>
      </c>
      <c r="E10327" s="4">
        <v>0</v>
      </c>
      <c r="F10327" s="4">
        <v>0</v>
      </c>
      <c r="G10327" s="4">
        <v>0</v>
      </c>
      <c r="H10327" s="4">
        <v>0</v>
      </c>
      <c r="I10327" s="4">
        <v>0</v>
      </c>
      <c r="J10327" s="4">
        <v>0</v>
      </c>
      <c r="K10327" s="3" t="s">
        <v>1451</v>
      </c>
      <c r="L10327" s="4"/>
    </row>
    <row r="10328" spans="2:12" x14ac:dyDescent="0.3">
      <c r="B10328" s="3" t="s">
        <v>384</v>
      </c>
      <c r="C10328" s="4">
        <v>2019</v>
      </c>
      <c r="D10328" s="3" t="s">
        <v>1453</v>
      </c>
      <c r="E10328" s="4">
        <v>4334706</v>
      </c>
      <c r="F10328" s="4">
        <v>0</v>
      </c>
      <c r="G10328" s="4">
        <v>4334706</v>
      </c>
      <c r="H10328" s="4">
        <v>509088</v>
      </c>
      <c r="I10328" s="4">
        <v>4334706</v>
      </c>
      <c r="J10328" s="4">
        <v>0</v>
      </c>
      <c r="K10328" s="3" t="s">
        <v>1451</v>
      </c>
      <c r="L10328" s="4">
        <v>0</v>
      </c>
    </row>
    <row r="10329" spans="2:12" x14ac:dyDescent="0.3">
      <c r="B10329" s="3" t="s">
        <v>384</v>
      </c>
      <c r="C10329" s="4">
        <v>2019</v>
      </c>
      <c r="D10329" s="3" t="s">
        <v>1454</v>
      </c>
      <c r="E10329" s="4">
        <v>31360015</v>
      </c>
      <c r="F10329" s="4">
        <v>18815159</v>
      </c>
      <c r="G10329" s="4">
        <v>12544856</v>
      </c>
      <c r="H10329" s="4">
        <v>1704554</v>
      </c>
      <c r="I10329" s="4">
        <v>34301862</v>
      </c>
      <c r="J10329" s="4">
        <v>1182282</v>
      </c>
      <c r="K10329" s="3" t="s">
        <v>1460</v>
      </c>
      <c r="L10329" s="4">
        <v>0.59997289542112786</v>
      </c>
    </row>
    <row r="10330" spans="2:12" x14ac:dyDescent="0.3">
      <c r="B10330" s="3" t="s">
        <v>384</v>
      </c>
      <c r="C10330" s="4">
        <v>2019</v>
      </c>
      <c r="D10330" s="3" t="s">
        <v>1455</v>
      </c>
      <c r="E10330" s="4">
        <v>232832912</v>
      </c>
      <c r="F10330" s="4">
        <v>141361470</v>
      </c>
      <c r="G10330" s="4">
        <v>91471442</v>
      </c>
      <c r="H10330" s="4">
        <v>8679924</v>
      </c>
      <c r="I10330" s="4">
        <v>233703951</v>
      </c>
      <c r="J10330" s="4">
        <v>4082397</v>
      </c>
      <c r="K10330" s="3" t="s">
        <v>1460</v>
      </c>
      <c r="L10330" s="4">
        <v>0.60713697554922996</v>
      </c>
    </row>
    <row r="10331" spans="2:12" x14ac:dyDescent="0.3">
      <c r="B10331" s="3" t="s">
        <v>384</v>
      </c>
      <c r="C10331" s="4">
        <v>2019</v>
      </c>
      <c r="D10331" s="3" t="s">
        <v>1456</v>
      </c>
      <c r="E10331" s="4">
        <v>99706164</v>
      </c>
      <c r="F10331" s="4">
        <v>40363185</v>
      </c>
      <c r="G10331" s="4">
        <v>59342979</v>
      </c>
      <c r="H10331" s="4">
        <v>3213179</v>
      </c>
      <c r="I10331" s="4">
        <v>100079053</v>
      </c>
      <c r="J10331" s="4">
        <v>0</v>
      </c>
      <c r="K10331" s="3" t="s">
        <v>1460</v>
      </c>
      <c r="L10331" s="4">
        <v>0.40482136089399651</v>
      </c>
    </row>
    <row r="10332" spans="2:12" x14ac:dyDescent="0.3">
      <c r="B10332" s="3" t="s">
        <v>384</v>
      </c>
      <c r="C10332" s="4">
        <v>2019</v>
      </c>
      <c r="D10332" s="3" t="s">
        <v>1457</v>
      </c>
      <c r="E10332" s="4">
        <v>157673036</v>
      </c>
      <c r="F10332" s="4">
        <v>67243860</v>
      </c>
      <c r="G10332" s="4">
        <v>90429176</v>
      </c>
      <c r="H10332" s="4">
        <v>4802775</v>
      </c>
      <c r="I10332" s="4">
        <v>154015185</v>
      </c>
      <c r="J10332" s="4">
        <v>2766939</v>
      </c>
      <c r="K10332" s="3" t="s">
        <v>1460</v>
      </c>
      <c r="L10332" s="4">
        <v>0.42647659806588617</v>
      </c>
    </row>
    <row r="10333" spans="2:12" x14ac:dyDescent="0.3">
      <c r="B10333" s="3" t="s">
        <v>384</v>
      </c>
      <c r="C10333" s="4">
        <v>2019</v>
      </c>
      <c r="D10333" s="3" t="s">
        <v>1458</v>
      </c>
      <c r="E10333" s="4">
        <v>17252044</v>
      </c>
      <c r="F10333" s="4"/>
      <c r="G10333" s="4">
        <v>17252044</v>
      </c>
      <c r="H10333" s="4">
        <v>5333223</v>
      </c>
      <c r="I10333" s="4">
        <v>17252044</v>
      </c>
      <c r="J10333" s="4"/>
      <c r="K10333" s="3" t="s">
        <v>1451</v>
      </c>
      <c r="L10333" s="4"/>
    </row>
    <row r="10334" spans="2:12" x14ac:dyDescent="0.3">
      <c r="B10334" s="3" t="s">
        <v>384</v>
      </c>
      <c r="C10334" s="4">
        <v>2020</v>
      </c>
      <c r="D10334" s="3" t="s">
        <v>1446</v>
      </c>
      <c r="E10334" s="4">
        <v>132871859</v>
      </c>
      <c r="F10334" s="4">
        <v>45603908</v>
      </c>
      <c r="G10334" s="4">
        <v>87267951</v>
      </c>
      <c r="H10334" s="4">
        <v>3339364</v>
      </c>
      <c r="I10334" s="4">
        <v>223687877</v>
      </c>
      <c r="J10334" s="4">
        <v>8947515</v>
      </c>
      <c r="K10334" s="3" t="s">
        <v>1460</v>
      </c>
      <c r="L10334" s="4">
        <v>0.34321720447969345</v>
      </c>
    </row>
    <row r="10335" spans="2:12" x14ac:dyDescent="0.3">
      <c r="B10335" s="3" t="s">
        <v>384</v>
      </c>
      <c r="C10335" s="4">
        <v>2020</v>
      </c>
      <c r="D10335" s="3" t="s">
        <v>1448</v>
      </c>
      <c r="E10335" s="4">
        <v>0</v>
      </c>
      <c r="F10335" s="4">
        <v>0</v>
      </c>
      <c r="G10335" s="4">
        <v>0</v>
      </c>
      <c r="H10335" s="4">
        <v>0</v>
      </c>
      <c r="I10335" s="4">
        <v>0</v>
      </c>
      <c r="J10335" s="4">
        <v>0</v>
      </c>
      <c r="K10335" s="3" t="s">
        <v>1451</v>
      </c>
      <c r="L10335" s="4"/>
    </row>
    <row r="10336" spans="2:12" x14ac:dyDescent="0.3">
      <c r="B10336" s="3" t="s">
        <v>384</v>
      </c>
      <c r="C10336" s="4">
        <v>2020</v>
      </c>
      <c r="D10336" s="3" t="s">
        <v>1449</v>
      </c>
      <c r="E10336" s="4">
        <v>27878720</v>
      </c>
      <c r="F10336" s="4">
        <v>17838193</v>
      </c>
      <c r="G10336" s="4">
        <v>10040527</v>
      </c>
      <c r="H10336" s="4">
        <v>2395988</v>
      </c>
      <c r="I10336" s="4">
        <v>28903785</v>
      </c>
      <c r="J10336" s="4">
        <v>3258026</v>
      </c>
      <c r="K10336" s="3" t="s">
        <v>1460</v>
      </c>
      <c r="L10336" s="4">
        <v>0.63984978506904189</v>
      </c>
    </row>
    <row r="10337" spans="2:12" x14ac:dyDescent="0.3">
      <c r="B10337" s="3" t="s">
        <v>384</v>
      </c>
      <c r="C10337" s="4">
        <v>2020</v>
      </c>
      <c r="D10337" s="3" t="s">
        <v>1450</v>
      </c>
      <c r="E10337" s="4">
        <v>143765597</v>
      </c>
      <c r="F10337" s="4"/>
      <c r="G10337" s="4">
        <v>143765597</v>
      </c>
      <c r="H10337" s="4">
        <v>5104600</v>
      </c>
      <c r="I10337" s="4">
        <v>143765597</v>
      </c>
      <c r="J10337" s="4"/>
      <c r="K10337" s="3" t="s">
        <v>1451</v>
      </c>
      <c r="L10337" s="4"/>
    </row>
    <row r="10338" spans="2:12" x14ac:dyDescent="0.3">
      <c r="B10338" s="3" t="s">
        <v>384</v>
      </c>
      <c r="C10338" s="4">
        <v>2020</v>
      </c>
      <c r="D10338" s="3" t="s">
        <v>1452</v>
      </c>
      <c r="E10338" s="4">
        <v>0</v>
      </c>
      <c r="F10338" s="4">
        <v>0</v>
      </c>
      <c r="G10338" s="4">
        <v>0</v>
      </c>
      <c r="H10338" s="4">
        <v>0</v>
      </c>
      <c r="I10338" s="4">
        <v>0</v>
      </c>
      <c r="J10338" s="4">
        <v>0</v>
      </c>
      <c r="K10338" s="3" t="s">
        <v>1451</v>
      </c>
      <c r="L10338" s="4"/>
    </row>
    <row r="10339" spans="2:12" x14ac:dyDescent="0.3">
      <c r="B10339" s="3" t="s">
        <v>384</v>
      </c>
      <c r="C10339" s="4">
        <v>2020</v>
      </c>
      <c r="D10339" s="3" t="s">
        <v>1453</v>
      </c>
      <c r="E10339" s="4">
        <v>4623114</v>
      </c>
      <c r="F10339" s="4">
        <v>0</v>
      </c>
      <c r="G10339" s="4">
        <v>4623114</v>
      </c>
      <c r="H10339" s="4">
        <v>0</v>
      </c>
      <c r="I10339" s="4">
        <v>4623114</v>
      </c>
      <c r="J10339" s="4">
        <v>0</v>
      </c>
      <c r="K10339" s="3" t="s">
        <v>1451</v>
      </c>
      <c r="L10339" s="4">
        <v>0</v>
      </c>
    </row>
    <row r="10340" spans="2:12" x14ac:dyDescent="0.3">
      <c r="B10340" s="3" t="s">
        <v>384</v>
      </c>
      <c r="C10340" s="4">
        <v>2020</v>
      </c>
      <c r="D10340" s="3" t="s">
        <v>1454</v>
      </c>
      <c r="E10340" s="4">
        <v>31611424</v>
      </c>
      <c r="F10340" s="4">
        <v>19019997</v>
      </c>
      <c r="G10340" s="4">
        <v>12591427</v>
      </c>
      <c r="H10340" s="4">
        <v>1170909</v>
      </c>
      <c r="I10340" s="4">
        <v>20951673</v>
      </c>
      <c r="J10340" s="4">
        <v>789022</v>
      </c>
      <c r="K10340" s="3" t="s">
        <v>1460</v>
      </c>
      <c r="L10340" s="4">
        <v>0.60168112009126828</v>
      </c>
    </row>
    <row r="10341" spans="2:12" x14ac:dyDescent="0.3">
      <c r="B10341" s="3" t="s">
        <v>384</v>
      </c>
      <c r="C10341" s="4">
        <v>2020</v>
      </c>
      <c r="D10341" s="3" t="s">
        <v>1455</v>
      </c>
      <c r="E10341" s="4">
        <v>234192408</v>
      </c>
      <c r="F10341" s="4">
        <v>144552302</v>
      </c>
      <c r="G10341" s="4">
        <v>89640106</v>
      </c>
      <c r="H10341" s="4">
        <v>1626610</v>
      </c>
      <c r="I10341" s="4">
        <v>234192408</v>
      </c>
      <c r="J10341" s="4">
        <v>4182007</v>
      </c>
      <c r="K10341" s="3" t="s">
        <v>1460</v>
      </c>
      <c r="L10341" s="4">
        <v>0.61723735297174964</v>
      </c>
    </row>
    <row r="10342" spans="2:12" x14ac:dyDescent="0.3">
      <c r="B10342" s="3" t="s">
        <v>384</v>
      </c>
      <c r="C10342" s="4">
        <v>2020</v>
      </c>
      <c r="D10342" s="3" t="s">
        <v>1456</v>
      </c>
      <c r="E10342" s="4">
        <v>79681095</v>
      </c>
      <c r="F10342" s="4">
        <v>18250235</v>
      </c>
      <c r="G10342" s="4">
        <v>61430860</v>
      </c>
      <c r="H10342" s="4">
        <v>1631678</v>
      </c>
      <c r="I10342" s="4">
        <v>101337842</v>
      </c>
      <c r="J10342" s="4">
        <v>0</v>
      </c>
      <c r="K10342" s="3" t="s">
        <v>1460</v>
      </c>
      <c r="L10342" s="4">
        <v>0.22904096636724181</v>
      </c>
    </row>
    <row r="10343" spans="2:12" x14ac:dyDescent="0.3">
      <c r="B10343" s="3" t="s">
        <v>384</v>
      </c>
      <c r="C10343" s="4">
        <v>2020</v>
      </c>
      <c r="D10343" s="3" t="s">
        <v>1457</v>
      </c>
      <c r="E10343" s="4">
        <v>159635401</v>
      </c>
      <c r="F10343" s="4">
        <v>70088564</v>
      </c>
      <c r="G10343" s="4">
        <v>89546837</v>
      </c>
      <c r="H10343" s="4">
        <v>2383647</v>
      </c>
      <c r="I10343" s="4">
        <v>159635401</v>
      </c>
      <c r="J10343" s="4">
        <v>2902462</v>
      </c>
      <c r="K10343" s="3" t="s">
        <v>1460</v>
      </c>
      <c r="L10343" s="4">
        <v>0.43905401659623106</v>
      </c>
    </row>
    <row r="10344" spans="2:12" x14ac:dyDescent="0.3">
      <c r="B10344" s="3" t="s">
        <v>384</v>
      </c>
      <c r="C10344" s="4">
        <v>2020</v>
      </c>
      <c r="D10344" s="3" t="s">
        <v>1458</v>
      </c>
      <c r="E10344" s="4">
        <v>24533875</v>
      </c>
      <c r="F10344" s="4"/>
      <c r="G10344" s="4">
        <v>24533875</v>
      </c>
      <c r="H10344" s="4">
        <v>7281831</v>
      </c>
      <c r="I10344" s="4">
        <v>24533875</v>
      </c>
      <c r="J10344" s="4"/>
      <c r="K10344" s="3" t="s">
        <v>1451</v>
      </c>
      <c r="L10344" s="4"/>
    </row>
    <row r="10345" spans="2:12" x14ac:dyDescent="0.3">
      <c r="B10345" s="3" t="s">
        <v>384</v>
      </c>
      <c r="C10345" s="4">
        <v>2021</v>
      </c>
      <c r="D10345" s="3" t="s">
        <v>1446</v>
      </c>
      <c r="E10345" s="4">
        <v>134773975</v>
      </c>
      <c r="F10345" s="4">
        <v>50157656</v>
      </c>
      <c r="G10345" s="4">
        <v>84616319</v>
      </c>
      <c r="H10345" s="4">
        <v>1921128</v>
      </c>
      <c r="I10345" s="4">
        <v>223687877</v>
      </c>
      <c r="J10345" s="4">
        <v>8947515</v>
      </c>
      <c r="K10345" s="3" t="s">
        <v>1460</v>
      </c>
      <c r="L10345" s="4">
        <v>0.37216128707341312</v>
      </c>
    </row>
    <row r="10346" spans="2:12" x14ac:dyDescent="0.3">
      <c r="B10346" s="3" t="s">
        <v>384</v>
      </c>
      <c r="C10346" s="4">
        <v>2021</v>
      </c>
      <c r="D10346" s="3" t="s">
        <v>1448</v>
      </c>
      <c r="E10346" s="4">
        <v>0</v>
      </c>
      <c r="F10346" s="4">
        <v>0</v>
      </c>
      <c r="G10346" s="4">
        <v>0</v>
      </c>
      <c r="H10346" s="4">
        <v>0</v>
      </c>
      <c r="I10346" s="4">
        <v>0</v>
      </c>
      <c r="J10346" s="4">
        <v>0</v>
      </c>
      <c r="K10346" s="3" t="s">
        <v>1451</v>
      </c>
      <c r="L10346" s="4"/>
    </row>
    <row r="10347" spans="2:12" x14ac:dyDescent="0.3">
      <c r="B10347" s="3" t="s">
        <v>384</v>
      </c>
      <c r="C10347" s="4">
        <v>2021</v>
      </c>
      <c r="D10347" s="3" t="s">
        <v>1449</v>
      </c>
      <c r="E10347" s="4">
        <v>28389471</v>
      </c>
      <c r="F10347" s="4">
        <v>18666619</v>
      </c>
      <c r="G10347" s="4">
        <v>9722852</v>
      </c>
      <c r="H10347" s="4">
        <v>1301567</v>
      </c>
      <c r="I10347" s="4">
        <v>28984012</v>
      </c>
      <c r="J10347" s="4">
        <v>2904750</v>
      </c>
      <c r="K10347" s="3" t="s">
        <v>1460</v>
      </c>
      <c r="L10347" s="4">
        <v>0.65751908515660618</v>
      </c>
    </row>
    <row r="10348" spans="2:12" x14ac:dyDescent="0.3">
      <c r="B10348" s="3" t="s">
        <v>384</v>
      </c>
      <c r="C10348" s="4">
        <v>2021</v>
      </c>
      <c r="D10348" s="3" t="s">
        <v>1450</v>
      </c>
      <c r="E10348" s="4">
        <v>143765597</v>
      </c>
      <c r="F10348" s="4"/>
      <c r="G10348" s="4">
        <v>143765597</v>
      </c>
      <c r="H10348" s="4">
        <v>0</v>
      </c>
      <c r="I10348" s="4">
        <v>143765597</v>
      </c>
      <c r="J10348" s="4"/>
      <c r="K10348" s="3" t="s">
        <v>1451</v>
      </c>
      <c r="L10348" s="4"/>
    </row>
    <row r="10349" spans="2:12" x14ac:dyDescent="0.3">
      <c r="B10349" s="3" t="s">
        <v>384</v>
      </c>
      <c r="C10349" s="4">
        <v>2021</v>
      </c>
      <c r="D10349" s="3" t="s">
        <v>1452</v>
      </c>
      <c r="E10349" s="4">
        <v>0</v>
      </c>
      <c r="F10349" s="4">
        <v>0</v>
      </c>
      <c r="G10349" s="4">
        <v>0</v>
      </c>
      <c r="H10349" s="4">
        <v>0</v>
      </c>
      <c r="I10349" s="4">
        <v>0</v>
      </c>
      <c r="J10349" s="4">
        <v>0</v>
      </c>
      <c r="K10349" s="3" t="s">
        <v>1451</v>
      </c>
      <c r="L10349" s="4"/>
    </row>
    <row r="10350" spans="2:12" x14ac:dyDescent="0.3">
      <c r="B10350" s="3" t="s">
        <v>384</v>
      </c>
      <c r="C10350" s="4">
        <v>2021</v>
      </c>
      <c r="D10350" s="3" t="s">
        <v>1453</v>
      </c>
      <c r="E10350" s="4">
        <v>5035483</v>
      </c>
      <c r="F10350" s="4">
        <v>0</v>
      </c>
      <c r="G10350" s="4">
        <v>5035483</v>
      </c>
      <c r="H10350" s="4">
        <v>0</v>
      </c>
      <c r="I10350" s="4">
        <v>5035483</v>
      </c>
      <c r="J10350" s="4">
        <v>0</v>
      </c>
      <c r="K10350" s="3" t="s">
        <v>1451</v>
      </c>
      <c r="L10350" s="4">
        <v>0</v>
      </c>
    </row>
    <row r="10351" spans="2:12" x14ac:dyDescent="0.3">
      <c r="B10351" s="3" t="s">
        <v>384</v>
      </c>
      <c r="C10351" s="4">
        <v>2021</v>
      </c>
      <c r="D10351" s="3" t="s">
        <v>1454</v>
      </c>
      <c r="E10351" s="4">
        <v>31684614</v>
      </c>
      <c r="F10351" s="4">
        <v>19971688</v>
      </c>
      <c r="G10351" s="4">
        <v>11712926</v>
      </c>
      <c r="H10351" s="4">
        <v>73190</v>
      </c>
      <c r="I10351" s="4">
        <v>42687000</v>
      </c>
      <c r="J10351" s="4">
        <v>1391876</v>
      </c>
      <c r="K10351" s="3" t="s">
        <v>1460</v>
      </c>
      <c r="L10351" s="4">
        <v>0.63032764104369399</v>
      </c>
    </row>
    <row r="10352" spans="2:12" x14ac:dyDescent="0.3">
      <c r="B10352" s="3" t="s">
        <v>384</v>
      </c>
      <c r="C10352" s="4">
        <v>2021</v>
      </c>
      <c r="D10352" s="3" t="s">
        <v>1455</v>
      </c>
      <c r="E10352" s="4">
        <v>237626795</v>
      </c>
      <c r="F10352" s="4">
        <v>147758918</v>
      </c>
      <c r="G10352" s="4">
        <v>89867877</v>
      </c>
      <c r="H10352" s="4">
        <v>3849782</v>
      </c>
      <c r="I10352" s="4">
        <v>238381027</v>
      </c>
      <c r="J10352" s="4">
        <v>3878048</v>
      </c>
      <c r="K10352" s="3" t="s">
        <v>1460</v>
      </c>
      <c r="L10352" s="4">
        <v>0.62181084418531163</v>
      </c>
    </row>
    <row r="10353" spans="2:12" x14ac:dyDescent="0.3">
      <c r="B10353" s="3" t="s">
        <v>384</v>
      </c>
      <c r="C10353" s="4">
        <v>2021</v>
      </c>
      <c r="D10353" s="3" t="s">
        <v>1456</v>
      </c>
      <c r="E10353" s="4">
        <v>87686386</v>
      </c>
      <c r="F10353" s="4">
        <v>18346718</v>
      </c>
      <c r="G10353" s="4">
        <v>69339668</v>
      </c>
      <c r="H10353" s="4">
        <v>4651136</v>
      </c>
      <c r="I10353" s="4">
        <v>60951923</v>
      </c>
      <c r="J10353" s="4">
        <v>0</v>
      </c>
      <c r="K10353" s="3" t="s">
        <v>1460</v>
      </c>
      <c r="L10353" s="4">
        <v>0.20923108862075807</v>
      </c>
    </row>
    <row r="10354" spans="2:12" x14ac:dyDescent="0.3">
      <c r="B10354" s="3" t="s">
        <v>384</v>
      </c>
      <c r="C10354" s="4">
        <v>2021</v>
      </c>
      <c r="D10354" s="3" t="s">
        <v>1457</v>
      </c>
      <c r="E10354" s="4">
        <v>142442486</v>
      </c>
      <c r="F10354" s="4">
        <v>52743565</v>
      </c>
      <c r="G10354" s="4">
        <v>89698921</v>
      </c>
      <c r="H10354" s="4">
        <v>2767020</v>
      </c>
      <c r="I10354" s="4">
        <v>147500716</v>
      </c>
      <c r="J10354" s="4">
        <v>2394651</v>
      </c>
      <c r="K10354" s="3" t="s">
        <v>1460</v>
      </c>
      <c r="L10354" s="4">
        <v>0.37027972819850952</v>
      </c>
    </row>
    <row r="10355" spans="2:12" x14ac:dyDescent="0.3">
      <c r="B10355" s="3" t="s">
        <v>384</v>
      </c>
      <c r="C10355" s="4">
        <v>2021</v>
      </c>
      <c r="D10355" s="3" t="s">
        <v>1458</v>
      </c>
      <c r="E10355" s="4">
        <v>33247758</v>
      </c>
      <c r="F10355" s="4"/>
      <c r="G10355" s="4">
        <v>33247758</v>
      </c>
      <c r="H10355" s="4">
        <v>8713883</v>
      </c>
      <c r="I10355" s="4">
        <v>33247758</v>
      </c>
      <c r="J10355" s="4"/>
      <c r="K10355" s="3" t="s">
        <v>1451</v>
      </c>
      <c r="L10355" s="4"/>
    </row>
    <row r="10356" spans="2:12" x14ac:dyDescent="0.3">
      <c r="B10356" s="3" t="s">
        <v>384</v>
      </c>
      <c r="C10356" s="4">
        <v>2022</v>
      </c>
      <c r="D10356" s="3" t="s">
        <v>1446</v>
      </c>
      <c r="E10356" s="4">
        <v>135004741</v>
      </c>
      <c r="F10356" s="4">
        <v>54463605</v>
      </c>
      <c r="G10356" s="4">
        <v>80541136</v>
      </c>
      <c r="H10356" s="4">
        <v>331202</v>
      </c>
      <c r="I10356" s="4">
        <v>237109150</v>
      </c>
      <c r="J10356" s="4">
        <v>9848366</v>
      </c>
      <c r="K10356" s="3" t="s">
        <v>1460</v>
      </c>
      <c r="L10356" s="4">
        <v>0.40341994360035105</v>
      </c>
    </row>
    <row r="10357" spans="2:12" x14ac:dyDescent="0.3">
      <c r="B10357" s="3" t="s">
        <v>384</v>
      </c>
      <c r="C10357" s="4">
        <v>2022</v>
      </c>
      <c r="D10357" s="3" t="s">
        <v>1448</v>
      </c>
      <c r="E10357" s="4">
        <v>0</v>
      </c>
      <c r="F10357" s="4">
        <v>0</v>
      </c>
      <c r="G10357" s="4">
        <v>0</v>
      </c>
      <c r="H10357" s="4">
        <v>0</v>
      </c>
      <c r="I10357" s="4">
        <v>0</v>
      </c>
      <c r="J10357" s="4">
        <v>0</v>
      </c>
      <c r="K10357" s="3" t="s">
        <v>1451</v>
      </c>
      <c r="L10357" s="4"/>
    </row>
    <row r="10358" spans="2:12" x14ac:dyDescent="0.3">
      <c r="B10358" s="3" t="s">
        <v>384</v>
      </c>
      <c r="C10358" s="4">
        <v>2022</v>
      </c>
      <c r="D10358" s="3" t="s">
        <v>1449</v>
      </c>
      <c r="E10358" s="4">
        <v>30905730</v>
      </c>
      <c r="F10358" s="4">
        <v>18836491</v>
      </c>
      <c r="G10358" s="4">
        <v>12069239</v>
      </c>
      <c r="H10358" s="4">
        <v>4291964</v>
      </c>
      <c r="I10358" s="4">
        <v>38184794</v>
      </c>
      <c r="J10358" s="4">
        <v>2854442</v>
      </c>
      <c r="K10358" s="3" t="s">
        <v>1460</v>
      </c>
      <c r="L10358" s="4">
        <v>0.60948215751577461</v>
      </c>
    </row>
    <row r="10359" spans="2:12" x14ac:dyDescent="0.3">
      <c r="B10359" s="3" t="s">
        <v>384</v>
      </c>
      <c r="C10359" s="4">
        <v>2022</v>
      </c>
      <c r="D10359" s="3" t="s">
        <v>1450</v>
      </c>
      <c r="E10359" s="4">
        <v>149214922</v>
      </c>
      <c r="F10359" s="4"/>
      <c r="G10359" s="4">
        <v>149214922</v>
      </c>
      <c r="H10359" s="4">
        <v>5449325</v>
      </c>
      <c r="I10359" s="4">
        <v>149214922</v>
      </c>
      <c r="J10359" s="4"/>
      <c r="K10359" s="3" t="s">
        <v>1451</v>
      </c>
      <c r="L10359" s="4"/>
    </row>
    <row r="10360" spans="2:12" x14ac:dyDescent="0.3">
      <c r="B10360" s="3" t="s">
        <v>384</v>
      </c>
      <c r="C10360" s="4">
        <v>2022</v>
      </c>
      <c r="D10360" s="3" t="s">
        <v>1452</v>
      </c>
      <c r="E10360" s="4">
        <v>0</v>
      </c>
      <c r="F10360" s="4">
        <v>0</v>
      </c>
      <c r="G10360" s="4">
        <v>0</v>
      </c>
      <c r="H10360" s="4">
        <v>0</v>
      </c>
      <c r="I10360" s="4">
        <v>0</v>
      </c>
      <c r="J10360" s="4">
        <v>0</v>
      </c>
      <c r="K10360" s="3" t="s">
        <v>1451</v>
      </c>
      <c r="L10360" s="4"/>
    </row>
    <row r="10361" spans="2:12" x14ac:dyDescent="0.3">
      <c r="B10361" s="3" t="s">
        <v>384</v>
      </c>
      <c r="C10361" s="4">
        <v>2022</v>
      </c>
      <c r="D10361" s="3" t="s">
        <v>1453</v>
      </c>
      <c r="E10361" s="4">
        <v>0</v>
      </c>
      <c r="F10361" s="4">
        <v>0</v>
      </c>
      <c r="G10361" s="4">
        <v>0</v>
      </c>
      <c r="H10361" s="4">
        <v>0</v>
      </c>
      <c r="I10361" s="4">
        <v>4393236</v>
      </c>
      <c r="J10361" s="4">
        <v>0</v>
      </c>
      <c r="K10361" s="3" t="s">
        <v>1451</v>
      </c>
      <c r="L10361" s="4"/>
    </row>
    <row r="10362" spans="2:12" x14ac:dyDescent="0.3">
      <c r="B10362" s="3" t="s">
        <v>384</v>
      </c>
      <c r="C10362" s="4">
        <v>2022</v>
      </c>
      <c r="D10362" s="3" t="s">
        <v>1454</v>
      </c>
      <c r="E10362" s="4">
        <v>33399287</v>
      </c>
      <c r="F10362" s="4">
        <v>20905920</v>
      </c>
      <c r="G10362" s="4">
        <v>12493367</v>
      </c>
      <c r="H10362" s="4">
        <v>1736873</v>
      </c>
      <c r="I10362" s="4">
        <v>42687000</v>
      </c>
      <c r="J10362" s="4">
        <v>1391876</v>
      </c>
      <c r="K10362" s="3" t="s">
        <v>1460</v>
      </c>
      <c r="L10362" s="4">
        <v>0.62593911061634344</v>
      </c>
    </row>
    <row r="10363" spans="2:12" x14ac:dyDescent="0.3">
      <c r="B10363" s="3" t="s">
        <v>384</v>
      </c>
      <c r="C10363" s="4">
        <v>2022</v>
      </c>
      <c r="D10363" s="3" t="s">
        <v>1455</v>
      </c>
      <c r="E10363" s="4">
        <v>240642248</v>
      </c>
      <c r="F10363" s="4">
        <v>151068535</v>
      </c>
      <c r="G10363" s="4">
        <v>89573713</v>
      </c>
      <c r="H10363" s="4">
        <v>3226966</v>
      </c>
      <c r="I10363" s="4">
        <v>238381027</v>
      </c>
      <c r="J10363" s="4">
        <v>3878048</v>
      </c>
      <c r="K10363" s="3" t="s">
        <v>1460</v>
      </c>
      <c r="L10363" s="4">
        <v>0.62777228959397025</v>
      </c>
    </row>
    <row r="10364" spans="2:12" x14ac:dyDescent="0.3">
      <c r="B10364" s="3" t="s">
        <v>384</v>
      </c>
      <c r="C10364" s="4">
        <v>2022</v>
      </c>
      <c r="D10364" s="3" t="s">
        <v>1456</v>
      </c>
      <c r="E10364" s="4">
        <v>89965429</v>
      </c>
      <c r="F10364" s="4">
        <v>20734796</v>
      </c>
      <c r="G10364" s="4">
        <v>69230633</v>
      </c>
      <c r="H10364" s="4">
        <v>2626874</v>
      </c>
      <c r="I10364" s="4">
        <v>98961971</v>
      </c>
      <c r="J10364" s="4">
        <v>0</v>
      </c>
      <c r="K10364" s="3" t="s">
        <v>1460</v>
      </c>
      <c r="L10364" s="4">
        <v>0.23047515285010201</v>
      </c>
    </row>
    <row r="10365" spans="2:12" x14ac:dyDescent="0.3">
      <c r="B10365" s="3" t="s">
        <v>384</v>
      </c>
      <c r="C10365" s="4">
        <v>2022</v>
      </c>
      <c r="D10365" s="3" t="s">
        <v>1457</v>
      </c>
      <c r="E10365" s="4">
        <v>120186309</v>
      </c>
      <c r="F10365" s="4">
        <v>29882250</v>
      </c>
      <c r="G10365" s="4">
        <v>90304059</v>
      </c>
      <c r="H10365" s="4">
        <v>3953424</v>
      </c>
      <c r="I10365" s="4">
        <v>147500716</v>
      </c>
      <c r="J10365" s="4">
        <v>2394651</v>
      </c>
      <c r="K10365" s="3" t="s">
        <v>1460</v>
      </c>
      <c r="L10365" s="4">
        <v>0.24863272904070963</v>
      </c>
    </row>
    <row r="10366" spans="2:12" x14ac:dyDescent="0.3">
      <c r="B10366" s="3" t="s">
        <v>384</v>
      </c>
      <c r="C10366" s="4">
        <v>2022</v>
      </c>
      <c r="D10366" s="3" t="s">
        <v>1458</v>
      </c>
      <c r="E10366" s="4">
        <v>44491545</v>
      </c>
      <c r="F10366" s="4"/>
      <c r="G10366" s="4">
        <v>44491545</v>
      </c>
      <c r="H10366" s="4">
        <v>11243787</v>
      </c>
      <c r="I10366" s="4">
        <v>44491545</v>
      </c>
      <c r="J10366" s="4"/>
      <c r="K10366" s="3" t="s">
        <v>1451</v>
      </c>
      <c r="L10366" s="4"/>
    </row>
    <row r="10367" spans="2:12" x14ac:dyDescent="0.3">
      <c r="B10367" s="3" t="s">
        <v>384</v>
      </c>
      <c r="C10367" s="4">
        <v>2023</v>
      </c>
      <c r="D10367" s="3" t="s">
        <v>1446</v>
      </c>
      <c r="E10367" s="4">
        <v>165011812</v>
      </c>
      <c r="F10367" s="4">
        <v>59794550</v>
      </c>
      <c r="G10367" s="4">
        <v>105217262</v>
      </c>
      <c r="H10367" s="4">
        <v>27461445</v>
      </c>
      <c r="I10367" s="4">
        <v>251335699</v>
      </c>
      <c r="J10367" s="4">
        <v>10053428</v>
      </c>
      <c r="K10367" s="3" t="s">
        <v>1460</v>
      </c>
      <c r="L10367" s="4">
        <v>0.36236527116010336</v>
      </c>
    </row>
    <row r="10368" spans="2:12" x14ac:dyDescent="0.3">
      <c r="B10368" s="3" t="s">
        <v>384</v>
      </c>
      <c r="C10368" s="4">
        <v>2023</v>
      </c>
      <c r="D10368" s="3" t="s">
        <v>1448</v>
      </c>
      <c r="E10368" s="4">
        <v>0</v>
      </c>
      <c r="F10368" s="4">
        <v>0</v>
      </c>
      <c r="G10368" s="4">
        <v>0</v>
      </c>
      <c r="H10368" s="4">
        <v>0</v>
      </c>
      <c r="I10368" s="4">
        <v>0</v>
      </c>
      <c r="J10368" s="4">
        <v>0</v>
      </c>
      <c r="K10368" s="3" t="s">
        <v>1451</v>
      </c>
      <c r="L10368" s="4"/>
    </row>
    <row r="10369" spans="2:12" x14ac:dyDescent="0.3">
      <c r="B10369" s="3" t="s">
        <v>384</v>
      </c>
      <c r="C10369" s="4">
        <v>2023</v>
      </c>
      <c r="D10369" s="3" t="s">
        <v>1449</v>
      </c>
      <c r="E10369" s="4">
        <v>33544937</v>
      </c>
      <c r="F10369" s="4">
        <v>19714585</v>
      </c>
      <c r="G10369" s="4">
        <v>13830352</v>
      </c>
      <c r="H10369" s="4">
        <v>4194429</v>
      </c>
      <c r="I10369" s="4">
        <v>57434087</v>
      </c>
      <c r="J10369" s="4">
        <v>4418007</v>
      </c>
      <c r="K10369" s="3" t="s">
        <v>1460</v>
      </c>
      <c r="L10369" s="4">
        <v>0.58770672307418548</v>
      </c>
    </row>
    <row r="10370" spans="2:12" x14ac:dyDescent="0.3">
      <c r="B10370" s="3" t="s">
        <v>384</v>
      </c>
      <c r="C10370" s="4">
        <v>2023</v>
      </c>
      <c r="D10370" s="3" t="s">
        <v>1450</v>
      </c>
      <c r="E10370" s="4">
        <v>150709851</v>
      </c>
      <c r="F10370" s="4"/>
      <c r="G10370" s="4">
        <v>150709851</v>
      </c>
      <c r="H10370" s="4">
        <v>2546929</v>
      </c>
      <c r="I10370" s="4">
        <v>150709851</v>
      </c>
      <c r="J10370" s="4"/>
      <c r="K10370" s="3" t="s">
        <v>1451</v>
      </c>
      <c r="L10370" s="4"/>
    </row>
    <row r="10371" spans="2:12" x14ac:dyDescent="0.3">
      <c r="B10371" s="3" t="s">
        <v>384</v>
      </c>
      <c r="C10371" s="4">
        <v>2023</v>
      </c>
      <c r="D10371" s="3" t="s">
        <v>1452</v>
      </c>
      <c r="E10371" s="4">
        <v>0</v>
      </c>
      <c r="F10371" s="4">
        <v>0</v>
      </c>
      <c r="G10371" s="4">
        <v>0</v>
      </c>
      <c r="H10371" s="4">
        <v>0</v>
      </c>
      <c r="I10371" s="4">
        <v>0</v>
      </c>
      <c r="J10371" s="4">
        <v>0</v>
      </c>
      <c r="K10371" s="3" t="s">
        <v>1451</v>
      </c>
      <c r="L10371" s="4"/>
    </row>
    <row r="10372" spans="2:12" x14ac:dyDescent="0.3">
      <c r="B10372" s="3" t="s">
        <v>384</v>
      </c>
      <c r="C10372" s="4">
        <v>2023</v>
      </c>
      <c r="D10372" s="3" t="s">
        <v>1453</v>
      </c>
      <c r="E10372" s="4">
        <v>0</v>
      </c>
      <c r="F10372" s="4">
        <v>0</v>
      </c>
      <c r="G10372" s="4">
        <v>0</v>
      </c>
      <c r="H10372" s="4">
        <v>0</v>
      </c>
      <c r="I10372" s="4">
        <v>0</v>
      </c>
      <c r="J10372" s="4">
        <v>0</v>
      </c>
      <c r="K10372" s="3" t="s">
        <v>1451</v>
      </c>
      <c r="L10372" s="4"/>
    </row>
    <row r="10373" spans="2:12" x14ac:dyDescent="0.3">
      <c r="B10373" s="3" t="s">
        <v>384</v>
      </c>
      <c r="C10373" s="4">
        <v>2023</v>
      </c>
      <c r="D10373" s="3" t="s">
        <v>1454</v>
      </c>
      <c r="E10373" s="4">
        <v>33467481</v>
      </c>
      <c r="F10373" s="4">
        <v>21844357</v>
      </c>
      <c r="G10373" s="4">
        <v>11623124</v>
      </c>
      <c r="H10373" s="4">
        <v>68194</v>
      </c>
      <c r="I10373" s="4">
        <v>45248220</v>
      </c>
      <c r="J10373" s="4">
        <v>1508274</v>
      </c>
      <c r="K10373" s="3" t="s">
        <v>1460</v>
      </c>
      <c r="L10373" s="4">
        <v>0.65270394864794279</v>
      </c>
    </row>
    <row r="10374" spans="2:12" x14ac:dyDescent="0.3">
      <c r="B10374" s="3" t="s">
        <v>384</v>
      </c>
      <c r="C10374" s="4">
        <v>2023</v>
      </c>
      <c r="D10374" s="3" t="s">
        <v>1455</v>
      </c>
      <c r="E10374" s="4">
        <v>242774552</v>
      </c>
      <c r="F10374" s="4">
        <v>155224031</v>
      </c>
      <c r="G10374" s="4">
        <v>87550521</v>
      </c>
      <c r="H10374" s="4">
        <v>2219028</v>
      </c>
      <c r="I10374" s="4">
        <v>257341025</v>
      </c>
      <c r="J10374" s="4">
        <v>4595375</v>
      </c>
      <c r="K10374" s="3" t="s">
        <v>1460</v>
      </c>
      <c r="L10374" s="4">
        <v>0.63937521342846515</v>
      </c>
    </row>
    <row r="10375" spans="2:12" x14ac:dyDescent="0.3">
      <c r="B10375" s="3" t="s">
        <v>384</v>
      </c>
      <c r="C10375" s="4">
        <v>2023</v>
      </c>
      <c r="D10375" s="3" t="s">
        <v>1456</v>
      </c>
      <c r="E10375" s="4">
        <v>92396289</v>
      </c>
      <c r="F10375" s="4">
        <v>23073033</v>
      </c>
      <c r="G10375" s="4">
        <v>69323256</v>
      </c>
      <c r="H10375" s="4">
        <v>4000482</v>
      </c>
      <c r="I10375" s="4">
        <v>97940066</v>
      </c>
      <c r="J10375" s="4">
        <v>0</v>
      </c>
      <c r="K10375" s="3" t="s">
        <v>1460</v>
      </c>
      <c r="L10375" s="4">
        <v>0.24971817861645937</v>
      </c>
    </row>
    <row r="10376" spans="2:12" x14ac:dyDescent="0.3">
      <c r="B10376" s="3" t="s">
        <v>384</v>
      </c>
      <c r="C10376" s="4">
        <v>2023</v>
      </c>
      <c r="D10376" s="3" t="s">
        <v>1457</v>
      </c>
      <c r="E10376" s="4">
        <v>129700602</v>
      </c>
      <c r="F10376" s="4">
        <v>32954339</v>
      </c>
      <c r="G10376" s="4">
        <v>96746263</v>
      </c>
      <c r="H10376" s="4">
        <v>10342033</v>
      </c>
      <c r="I10376" s="4">
        <v>147500716</v>
      </c>
      <c r="J10376" s="4">
        <v>2681831</v>
      </c>
      <c r="K10376" s="3" t="s">
        <v>1460</v>
      </c>
      <c r="L10376" s="4">
        <v>0.25408007743865368</v>
      </c>
    </row>
    <row r="10377" spans="2:12" x14ac:dyDescent="0.3">
      <c r="B10377" s="3" t="s">
        <v>384</v>
      </c>
      <c r="C10377" s="4">
        <v>2023</v>
      </c>
      <c r="D10377" s="3" t="s">
        <v>1458</v>
      </c>
      <c r="E10377" s="4">
        <v>26614801</v>
      </c>
      <c r="F10377" s="4"/>
      <c r="G10377" s="4">
        <v>26614801</v>
      </c>
      <c r="H10377" s="4">
        <v>-17876744</v>
      </c>
      <c r="I10377" s="4">
        <v>26614801</v>
      </c>
      <c r="J10377" s="4"/>
      <c r="K10377" s="3" t="s">
        <v>1451</v>
      </c>
      <c r="L10377" s="4"/>
    </row>
    <row r="10378" spans="2:12" x14ac:dyDescent="0.3">
      <c r="B10378" s="3" t="s">
        <v>384</v>
      </c>
      <c r="C10378" s="4">
        <v>2024</v>
      </c>
      <c r="D10378" s="3" t="s">
        <v>1446</v>
      </c>
      <c r="E10378" s="4">
        <v>166965759</v>
      </c>
      <c r="F10378" s="4">
        <v>65356946</v>
      </c>
      <c r="G10378" s="4">
        <v>101608813</v>
      </c>
      <c r="H10378" s="4">
        <v>2501409</v>
      </c>
      <c r="I10378" s="4">
        <v>281495982</v>
      </c>
      <c r="J10378" s="4">
        <v>11259839</v>
      </c>
      <c r="K10378" s="3" t="s">
        <v>1460</v>
      </c>
      <c r="L10378" s="4">
        <v>0.39143921718704011</v>
      </c>
    </row>
    <row r="10379" spans="2:12" x14ac:dyDescent="0.3">
      <c r="B10379" s="3" t="s">
        <v>384</v>
      </c>
      <c r="C10379" s="4">
        <v>2024</v>
      </c>
      <c r="D10379" s="3" t="s">
        <v>1448</v>
      </c>
      <c r="E10379" s="4">
        <v>0</v>
      </c>
      <c r="F10379" s="4">
        <v>0</v>
      </c>
      <c r="G10379" s="4">
        <v>0</v>
      </c>
      <c r="H10379" s="4">
        <v>0</v>
      </c>
      <c r="I10379" s="4">
        <v>0</v>
      </c>
      <c r="J10379" s="4">
        <v>0</v>
      </c>
      <c r="K10379" s="3"/>
      <c r="L10379" s="4"/>
    </row>
    <row r="10380" spans="2:12" x14ac:dyDescent="0.3">
      <c r="B10380" s="3" t="s">
        <v>384</v>
      </c>
      <c r="C10380" s="4">
        <v>2024</v>
      </c>
      <c r="D10380" s="3" t="s">
        <v>1449</v>
      </c>
      <c r="E10380" s="4">
        <v>36446909</v>
      </c>
      <c r="F10380" s="4">
        <v>20849394</v>
      </c>
      <c r="G10380" s="4">
        <v>15597515</v>
      </c>
      <c r="H10380" s="4">
        <v>4360921</v>
      </c>
      <c r="I10380" s="4">
        <v>60880132</v>
      </c>
      <c r="J10380" s="4">
        <v>4683087</v>
      </c>
      <c r="K10380" s="3" t="s">
        <v>1460</v>
      </c>
      <c r="L10380" s="4">
        <v>0.57204834571842567</v>
      </c>
    </row>
    <row r="10381" spans="2:12" x14ac:dyDescent="0.3">
      <c r="B10381" s="3" t="s">
        <v>384</v>
      </c>
      <c r="C10381" s="4">
        <v>2024</v>
      </c>
      <c r="D10381" s="3" t="s">
        <v>1450</v>
      </c>
      <c r="E10381" s="4">
        <v>150704194</v>
      </c>
      <c r="F10381" s="4"/>
      <c r="G10381" s="4">
        <v>150704194</v>
      </c>
      <c r="H10381" s="4">
        <v>0</v>
      </c>
      <c r="I10381" s="4">
        <v>150704194</v>
      </c>
      <c r="J10381" s="4"/>
      <c r="K10381" s="3" t="s">
        <v>1451</v>
      </c>
      <c r="L10381" s="4"/>
    </row>
    <row r="10382" spans="2:12" x14ac:dyDescent="0.3">
      <c r="B10382" s="3" t="s">
        <v>384</v>
      </c>
      <c r="C10382" s="4">
        <v>2024</v>
      </c>
      <c r="D10382" s="3" t="s">
        <v>1452</v>
      </c>
      <c r="E10382" s="4">
        <v>0</v>
      </c>
      <c r="F10382" s="4">
        <v>0</v>
      </c>
      <c r="G10382" s="4">
        <v>0</v>
      </c>
      <c r="H10382" s="4">
        <v>0</v>
      </c>
      <c r="I10382" s="4">
        <v>0</v>
      </c>
      <c r="J10382" s="4">
        <v>0</v>
      </c>
      <c r="K10382" s="3" t="s">
        <v>1459</v>
      </c>
      <c r="L10382" s="4"/>
    </row>
    <row r="10383" spans="2:12" x14ac:dyDescent="0.3">
      <c r="B10383" s="3" t="s">
        <v>384</v>
      </c>
      <c r="C10383" s="4">
        <v>2024</v>
      </c>
      <c r="D10383" s="3" t="s">
        <v>1453</v>
      </c>
      <c r="E10383" s="4">
        <v>0</v>
      </c>
      <c r="F10383" s="4">
        <v>0</v>
      </c>
      <c r="G10383" s="4">
        <v>0</v>
      </c>
      <c r="H10383" s="4">
        <v>0</v>
      </c>
      <c r="I10383" s="4">
        <v>5016320</v>
      </c>
      <c r="J10383" s="4">
        <v>0</v>
      </c>
      <c r="K10383" s="3" t="s">
        <v>1451</v>
      </c>
      <c r="L10383" s="4"/>
    </row>
    <row r="10384" spans="2:12" x14ac:dyDescent="0.3">
      <c r="B10384" s="3" t="s">
        <v>384</v>
      </c>
      <c r="C10384" s="4">
        <v>2024</v>
      </c>
      <c r="D10384" s="3" t="s">
        <v>1454</v>
      </c>
      <c r="E10384" s="4">
        <v>40404088</v>
      </c>
      <c r="F10384" s="4">
        <v>22445587</v>
      </c>
      <c r="G10384" s="4">
        <v>17958501</v>
      </c>
      <c r="H10384" s="4">
        <v>7419927</v>
      </c>
      <c r="I10384" s="4">
        <v>47963113</v>
      </c>
      <c r="J10384" s="4">
        <v>1598770</v>
      </c>
      <c r="K10384" s="3" t="s">
        <v>1460</v>
      </c>
      <c r="L10384" s="4">
        <v>0.55552762383845911</v>
      </c>
    </row>
    <row r="10385" spans="2:12" x14ac:dyDescent="0.3">
      <c r="B10385" s="3" t="s">
        <v>384</v>
      </c>
      <c r="C10385" s="4">
        <v>2024</v>
      </c>
      <c r="D10385" s="3" t="s">
        <v>1455</v>
      </c>
      <c r="E10385" s="4">
        <v>245870596</v>
      </c>
      <c r="F10385" s="4">
        <v>159524631</v>
      </c>
      <c r="G10385" s="4">
        <v>86345965</v>
      </c>
      <c r="H10385" s="4">
        <v>4513236</v>
      </c>
      <c r="I10385" s="4">
        <v>265540244</v>
      </c>
      <c r="J10385" s="4">
        <v>4741790</v>
      </c>
      <c r="K10385" s="3" t="s">
        <v>1460</v>
      </c>
      <c r="L10385" s="4">
        <v>0.64881540776026747</v>
      </c>
    </row>
    <row r="10386" spans="2:12" x14ac:dyDescent="0.3">
      <c r="B10386" s="3" t="s">
        <v>384</v>
      </c>
      <c r="C10386" s="4">
        <v>2024</v>
      </c>
      <c r="D10386" s="3" t="s">
        <v>1456</v>
      </c>
      <c r="E10386" s="4">
        <v>96242572</v>
      </c>
      <c r="F10386" s="4">
        <v>25507083</v>
      </c>
      <c r="G10386" s="4">
        <v>70735489</v>
      </c>
      <c r="H10386" s="4">
        <v>4214176</v>
      </c>
      <c r="I10386" s="4">
        <v>103941978</v>
      </c>
      <c r="J10386" s="4">
        <v>0</v>
      </c>
      <c r="K10386" s="3" t="s">
        <v>1460</v>
      </c>
      <c r="L10386" s="4">
        <v>0.26502910790871215</v>
      </c>
    </row>
    <row r="10387" spans="2:12" x14ac:dyDescent="0.3">
      <c r="B10387" s="3" t="s">
        <v>384</v>
      </c>
      <c r="C10387" s="4">
        <v>2024</v>
      </c>
      <c r="D10387" s="3" t="s">
        <v>1457</v>
      </c>
      <c r="E10387" s="4">
        <v>132729240</v>
      </c>
      <c r="F10387" s="4">
        <v>36611464</v>
      </c>
      <c r="G10387" s="4">
        <v>96117776</v>
      </c>
      <c r="H10387" s="4">
        <v>3483639</v>
      </c>
      <c r="I10387" s="4">
        <v>156350759</v>
      </c>
      <c r="J10387" s="4">
        <v>2842741</v>
      </c>
      <c r="K10387" s="3" t="s">
        <v>1460</v>
      </c>
      <c r="L10387" s="4">
        <v>0.27583570884606889</v>
      </c>
    </row>
    <row r="10388" spans="2:12" x14ac:dyDescent="0.3">
      <c r="B10388" s="3" t="s">
        <v>384</v>
      </c>
      <c r="C10388" s="4">
        <v>2024</v>
      </c>
      <c r="D10388" s="3" t="s">
        <v>1458</v>
      </c>
      <c r="E10388" s="4">
        <v>31867985</v>
      </c>
      <c r="F10388" s="4"/>
      <c r="G10388" s="4">
        <v>31867985</v>
      </c>
      <c r="H10388" s="4">
        <v>5253184</v>
      </c>
      <c r="I10388" s="4">
        <v>31867985</v>
      </c>
      <c r="J10388" s="4"/>
      <c r="K10388" s="3" t="s">
        <v>1451</v>
      </c>
      <c r="L10388" s="4"/>
    </row>
    <row r="10389" spans="2:12" x14ac:dyDescent="0.3">
      <c r="B10389" s="3" t="s">
        <v>386</v>
      </c>
      <c r="C10389" s="4">
        <v>2019</v>
      </c>
      <c r="D10389" s="3" t="s">
        <v>1446</v>
      </c>
      <c r="E10389" s="4">
        <v>194890294</v>
      </c>
      <c r="F10389" s="4">
        <v>74255897</v>
      </c>
      <c r="G10389" s="4">
        <v>120634397</v>
      </c>
      <c r="H10389" s="4">
        <v>8137080</v>
      </c>
      <c r="I10389" s="4">
        <v>276989044</v>
      </c>
      <c r="J10389" s="4">
        <v>11480623</v>
      </c>
      <c r="K10389" s="3" t="s">
        <v>1447</v>
      </c>
      <c r="L10389" s="4">
        <v>0.38101382822071173</v>
      </c>
    </row>
    <row r="10390" spans="2:12" x14ac:dyDescent="0.3">
      <c r="B10390" s="3" t="s">
        <v>386</v>
      </c>
      <c r="C10390" s="4">
        <v>2019</v>
      </c>
      <c r="D10390" s="3" t="s">
        <v>1448</v>
      </c>
      <c r="E10390" s="4">
        <v>23866243</v>
      </c>
      <c r="F10390" s="4">
        <v>7369129</v>
      </c>
      <c r="G10390" s="4">
        <v>16497114</v>
      </c>
      <c r="H10390" s="4">
        <v>0</v>
      </c>
      <c r="I10390" s="4">
        <v>47191693</v>
      </c>
      <c r="J10390" s="4">
        <v>848703</v>
      </c>
      <c r="K10390" s="3" t="s">
        <v>1447</v>
      </c>
      <c r="L10390" s="4">
        <v>0.30876786932907707</v>
      </c>
    </row>
    <row r="10391" spans="2:12" x14ac:dyDescent="0.3">
      <c r="B10391" s="3" t="s">
        <v>386</v>
      </c>
      <c r="C10391" s="4">
        <v>2019</v>
      </c>
      <c r="D10391" s="3" t="s">
        <v>1449</v>
      </c>
      <c r="E10391" s="4">
        <v>12941761</v>
      </c>
      <c r="F10391" s="4">
        <v>8025785</v>
      </c>
      <c r="G10391" s="4">
        <v>4915976</v>
      </c>
      <c r="H10391" s="4">
        <v>1722201</v>
      </c>
      <c r="I10391" s="4">
        <v>99094489</v>
      </c>
      <c r="J10391" s="4">
        <v>1427271</v>
      </c>
      <c r="K10391" s="3" t="s">
        <v>1447</v>
      </c>
      <c r="L10391" s="4">
        <v>0.6201462845744099</v>
      </c>
    </row>
    <row r="10392" spans="2:12" x14ac:dyDescent="0.3">
      <c r="B10392" s="3" t="s">
        <v>386</v>
      </c>
      <c r="C10392" s="4">
        <v>2019</v>
      </c>
      <c r="D10392" s="3" t="s">
        <v>1450</v>
      </c>
      <c r="E10392" s="4">
        <v>105015219</v>
      </c>
      <c r="F10392" s="4"/>
      <c r="G10392" s="4">
        <v>105015219</v>
      </c>
      <c r="H10392" s="4">
        <v>0</v>
      </c>
      <c r="I10392" s="4">
        <v>105015219</v>
      </c>
      <c r="J10392" s="4"/>
      <c r="K10392" s="3" t="s">
        <v>1451</v>
      </c>
      <c r="L10392" s="4"/>
    </row>
    <row r="10393" spans="2:12" x14ac:dyDescent="0.3">
      <c r="B10393" s="3" t="s">
        <v>386</v>
      </c>
      <c r="C10393" s="4">
        <v>2019</v>
      </c>
      <c r="D10393" s="3" t="s">
        <v>1452</v>
      </c>
      <c r="E10393" s="4">
        <v>0</v>
      </c>
      <c r="F10393" s="4">
        <v>0</v>
      </c>
      <c r="G10393" s="4">
        <v>0</v>
      </c>
      <c r="H10393" s="4">
        <v>0</v>
      </c>
      <c r="I10393" s="4">
        <v>0</v>
      </c>
      <c r="J10393" s="4">
        <v>0</v>
      </c>
      <c r="K10393" s="3" t="s">
        <v>1447</v>
      </c>
      <c r="L10393" s="4"/>
    </row>
    <row r="10394" spans="2:12" x14ac:dyDescent="0.3">
      <c r="B10394" s="3" t="s">
        <v>386</v>
      </c>
      <c r="C10394" s="4">
        <v>2019</v>
      </c>
      <c r="D10394" s="3" t="s">
        <v>1453</v>
      </c>
      <c r="E10394" s="4">
        <v>56758390</v>
      </c>
      <c r="F10394" s="4">
        <v>20712093</v>
      </c>
      <c r="G10394" s="4">
        <v>36046297</v>
      </c>
      <c r="H10394" s="4">
        <v>570791</v>
      </c>
      <c r="I10394" s="4">
        <v>0</v>
      </c>
      <c r="J10394" s="4">
        <v>0</v>
      </c>
      <c r="K10394" s="3" t="s">
        <v>1451</v>
      </c>
      <c r="L10394" s="4">
        <v>0.36491685194030343</v>
      </c>
    </row>
    <row r="10395" spans="2:12" x14ac:dyDescent="0.3">
      <c r="B10395" s="3" t="s">
        <v>386</v>
      </c>
      <c r="C10395" s="4">
        <v>2019</v>
      </c>
      <c r="D10395" s="3" t="s">
        <v>1454</v>
      </c>
      <c r="E10395" s="4">
        <v>48695845</v>
      </c>
      <c r="F10395" s="4">
        <v>11713618</v>
      </c>
      <c r="G10395" s="4">
        <v>36982227</v>
      </c>
      <c r="H10395" s="4">
        <v>692233</v>
      </c>
      <c r="I10395" s="4">
        <v>72472881</v>
      </c>
      <c r="J10395" s="4">
        <v>2049022</v>
      </c>
      <c r="K10395" s="3" t="s">
        <v>1447</v>
      </c>
      <c r="L10395" s="4">
        <v>0.24054655997857724</v>
      </c>
    </row>
    <row r="10396" spans="2:12" x14ac:dyDescent="0.3">
      <c r="B10396" s="3" t="s">
        <v>386</v>
      </c>
      <c r="C10396" s="4">
        <v>2019</v>
      </c>
      <c r="D10396" s="3" t="s">
        <v>1455</v>
      </c>
      <c r="E10396" s="4">
        <v>56736274</v>
      </c>
      <c r="F10396" s="4">
        <v>15510579</v>
      </c>
      <c r="G10396" s="4">
        <v>41225695</v>
      </c>
      <c r="H10396" s="4">
        <v>1722945</v>
      </c>
      <c r="I10396" s="4">
        <v>192317314</v>
      </c>
      <c r="J10396" s="4">
        <v>3907294</v>
      </c>
      <c r="K10396" s="3" t="s">
        <v>1447</v>
      </c>
      <c r="L10396" s="4">
        <v>0.27338028930133834</v>
      </c>
    </row>
    <row r="10397" spans="2:12" x14ac:dyDescent="0.3">
      <c r="B10397" s="3" t="s">
        <v>386</v>
      </c>
      <c r="C10397" s="4">
        <v>2019</v>
      </c>
      <c r="D10397" s="3" t="s">
        <v>1456</v>
      </c>
      <c r="E10397" s="4">
        <v>86313295</v>
      </c>
      <c r="F10397" s="4">
        <v>30089243</v>
      </c>
      <c r="G10397" s="4">
        <v>56224052</v>
      </c>
      <c r="H10397" s="4">
        <v>1921322</v>
      </c>
      <c r="I10397" s="4">
        <v>108868382</v>
      </c>
      <c r="J10397" s="4">
        <v>3240090</v>
      </c>
      <c r="K10397" s="3" t="s">
        <v>1447</v>
      </c>
      <c r="L10397" s="4">
        <v>0.34860496288549753</v>
      </c>
    </row>
    <row r="10398" spans="2:12" x14ac:dyDescent="0.3">
      <c r="B10398" s="3" t="s">
        <v>386</v>
      </c>
      <c r="C10398" s="4">
        <v>2019</v>
      </c>
      <c r="D10398" s="3" t="s">
        <v>1457</v>
      </c>
      <c r="E10398" s="4">
        <v>86658784</v>
      </c>
      <c r="F10398" s="4">
        <v>22183482</v>
      </c>
      <c r="G10398" s="4">
        <v>64475302</v>
      </c>
      <c r="H10398" s="4">
        <v>2375972</v>
      </c>
      <c r="I10398" s="4">
        <v>163884092</v>
      </c>
      <c r="J10398" s="4">
        <v>3229550</v>
      </c>
      <c r="K10398" s="3" t="s">
        <v>1447</v>
      </c>
      <c r="L10398" s="4">
        <v>0.25598653680623995</v>
      </c>
    </row>
    <row r="10399" spans="2:12" x14ac:dyDescent="0.3">
      <c r="B10399" s="3" t="s">
        <v>386</v>
      </c>
      <c r="C10399" s="4">
        <v>2019</v>
      </c>
      <c r="D10399" s="3" t="s">
        <v>1458</v>
      </c>
      <c r="E10399" s="4">
        <v>15120527</v>
      </c>
      <c r="F10399" s="4"/>
      <c r="G10399" s="4">
        <v>15120527</v>
      </c>
      <c r="H10399" s="4">
        <v>12257220</v>
      </c>
      <c r="I10399" s="4">
        <v>15120527</v>
      </c>
      <c r="J10399" s="4"/>
      <c r="K10399" s="3" t="s">
        <v>1451</v>
      </c>
      <c r="L10399" s="4"/>
    </row>
    <row r="10400" spans="2:12" x14ac:dyDescent="0.3">
      <c r="B10400" s="3" t="s">
        <v>386</v>
      </c>
      <c r="C10400" s="4">
        <v>2020</v>
      </c>
      <c r="D10400" s="3" t="s">
        <v>1446</v>
      </c>
      <c r="E10400" s="4">
        <v>206007664</v>
      </c>
      <c r="F10400" s="4">
        <v>79614381</v>
      </c>
      <c r="G10400" s="4">
        <v>126393283</v>
      </c>
      <c r="H10400" s="4">
        <v>904847</v>
      </c>
      <c r="I10400" s="4">
        <v>278182767</v>
      </c>
      <c r="J10400" s="4">
        <v>11489005</v>
      </c>
      <c r="K10400" s="3" t="s">
        <v>1447</v>
      </c>
      <c r="L10400" s="4">
        <v>0.38646319973804472</v>
      </c>
    </row>
    <row r="10401" spans="2:12" x14ac:dyDescent="0.3">
      <c r="B10401" s="3" t="s">
        <v>386</v>
      </c>
      <c r="C10401" s="4">
        <v>2020</v>
      </c>
      <c r="D10401" s="3" t="s">
        <v>1448</v>
      </c>
      <c r="E10401" s="4">
        <v>23866243</v>
      </c>
      <c r="F10401" s="4">
        <v>7729859</v>
      </c>
      <c r="G10401" s="4">
        <v>16136384</v>
      </c>
      <c r="H10401" s="4">
        <v>0</v>
      </c>
      <c r="I10401" s="4">
        <v>48607444</v>
      </c>
      <c r="J10401" s="4">
        <v>874164</v>
      </c>
      <c r="K10401" s="3" t="s">
        <v>1447</v>
      </c>
      <c r="L10401" s="4">
        <v>0.32388252311015187</v>
      </c>
    </row>
    <row r="10402" spans="2:12" x14ac:dyDescent="0.3">
      <c r="B10402" s="3" t="s">
        <v>386</v>
      </c>
      <c r="C10402" s="4">
        <v>2020</v>
      </c>
      <c r="D10402" s="3" t="s">
        <v>1449</v>
      </c>
      <c r="E10402" s="4">
        <v>14170941</v>
      </c>
      <c r="F10402" s="4">
        <v>8953504</v>
      </c>
      <c r="G10402" s="4">
        <v>5217437</v>
      </c>
      <c r="H10402" s="4">
        <v>1229180</v>
      </c>
      <c r="I10402" s="4">
        <v>12043252</v>
      </c>
      <c r="J10402" s="4">
        <v>1394004</v>
      </c>
      <c r="K10402" s="3" t="s">
        <v>1447</v>
      </c>
      <c r="L10402" s="4">
        <v>0.63182141538801129</v>
      </c>
    </row>
    <row r="10403" spans="2:12" x14ac:dyDescent="0.3">
      <c r="B10403" s="3" t="s">
        <v>386</v>
      </c>
      <c r="C10403" s="4">
        <v>2020</v>
      </c>
      <c r="D10403" s="3" t="s">
        <v>1450</v>
      </c>
      <c r="E10403" s="4">
        <v>110045381</v>
      </c>
      <c r="F10403" s="4"/>
      <c r="G10403" s="4">
        <v>110045381</v>
      </c>
      <c r="H10403" s="4">
        <v>5030162</v>
      </c>
      <c r="I10403" s="4">
        <v>110045381</v>
      </c>
      <c r="J10403" s="4"/>
      <c r="K10403" s="3" t="s">
        <v>1451</v>
      </c>
      <c r="L10403" s="4"/>
    </row>
    <row r="10404" spans="2:12" x14ac:dyDescent="0.3">
      <c r="B10404" s="3" t="s">
        <v>386</v>
      </c>
      <c r="C10404" s="4">
        <v>2020</v>
      </c>
      <c r="D10404" s="3" t="s">
        <v>1452</v>
      </c>
      <c r="E10404" s="4">
        <v>0</v>
      </c>
      <c r="F10404" s="4">
        <v>0</v>
      </c>
      <c r="G10404" s="4">
        <v>0</v>
      </c>
      <c r="H10404" s="4">
        <v>0</v>
      </c>
      <c r="I10404" s="4">
        <v>0</v>
      </c>
      <c r="J10404" s="4">
        <v>0</v>
      </c>
      <c r="K10404" s="3" t="s">
        <v>1451</v>
      </c>
      <c r="L10404" s="4"/>
    </row>
    <row r="10405" spans="2:12" x14ac:dyDescent="0.3">
      <c r="B10405" s="3" t="s">
        <v>386</v>
      </c>
      <c r="C10405" s="4">
        <v>2020</v>
      </c>
      <c r="D10405" s="3" t="s">
        <v>1453</v>
      </c>
      <c r="E10405" s="4">
        <v>59398150</v>
      </c>
      <c r="F10405" s="4">
        <v>22673902</v>
      </c>
      <c r="G10405" s="4">
        <v>36724248</v>
      </c>
      <c r="H10405" s="4">
        <v>1585155</v>
      </c>
      <c r="I10405" s="4">
        <v>52460564</v>
      </c>
      <c r="J10405" s="4">
        <v>4069515</v>
      </c>
      <c r="K10405" s="3" t="s">
        <v>1451</v>
      </c>
      <c r="L10405" s="4">
        <v>0.38172741070218519</v>
      </c>
    </row>
    <row r="10406" spans="2:12" x14ac:dyDescent="0.3">
      <c r="B10406" s="3" t="s">
        <v>386</v>
      </c>
      <c r="C10406" s="4">
        <v>2020</v>
      </c>
      <c r="D10406" s="3" t="s">
        <v>1454</v>
      </c>
      <c r="E10406" s="4">
        <v>48803179</v>
      </c>
      <c r="F10406" s="4">
        <v>12914153</v>
      </c>
      <c r="G10406" s="4">
        <v>35889026</v>
      </c>
      <c r="H10406" s="4">
        <v>107334</v>
      </c>
      <c r="I10406" s="4">
        <v>74519308</v>
      </c>
      <c r="J10406" s="4">
        <v>2082607</v>
      </c>
      <c r="K10406" s="3" t="s">
        <v>1447</v>
      </c>
      <c r="L10406" s="4">
        <v>0.26461704472161535</v>
      </c>
    </row>
    <row r="10407" spans="2:12" x14ac:dyDescent="0.3">
      <c r="B10407" s="3" t="s">
        <v>386</v>
      </c>
      <c r="C10407" s="4">
        <v>2020</v>
      </c>
      <c r="D10407" s="3" t="s">
        <v>1455</v>
      </c>
      <c r="E10407" s="4">
        <v>60231972</v>
      </c>
      <c r="F10407" s="4">
        <v>16370008</v>
      </c>
      <c r="G10407" s="4">
        <v>43861964</v>
      </c>
      <c r="H10407" s="4">
        <v>1104855</v>
      </c>
      <c r="I10407" s="4">
        <v>196801914</v>
      </c>
      <c r="J10407" s="4">
        <v>3945038</v>
      </c>
      <c r="K10407" s="3" t="s">
        <v>1447</v>
      </c>
      <c r="L10407" s="4">
        <v>0.27178270039041724</v>
      </c>
    </row>
    <row r="10408" spans="2:12" x14ac:dyDescent="0.3">
      <c r="B10408" s="3" t="s">
        <v>386</v>
      </c>
      <c r="C10408" s="4">
        <v>2020</v>
      </c>
      <c r="D10408" s="3" t="s">
        <v>1456</v>
      </c>
      <c r="E10408" s="4">
        <v>87104309</v>
      </c>
      <c r="F10408" s="4">
        <v>32324926</v>
      </c>
      <c r="G10408" s="4">
        <v>54779383</v>
      </c>
      <c r="H10408" s="4">
        <v>870428</v>
      </c>
      <c r="I10408" s="4">
        <v>111868633</v>
      </c>
      <c r="J10408" s="4">
        <v>3293316</v>
      </c>
      <c r="K10408" s="3" t="s">
        <v>1447</v>
      </c>
      <c r="L10408" s="4">
        <v>0.37110593460996288</v>
      </c>
    </row>
    <row r="10409" spans="2:12" x14ac:dyDescent="0.3">
      <c r="B10409" s="3" t="s">
        <v>386</v>
      </c>
      <c r="C10409" s="4">
        <v>2020</v>
      </c>
      <c r="D10409" s="3" t="s">
        <v>1457</v>
      </c>
      <c r="E10409" s="4">
        <v>86460163</v>
      </c>
      <c r="F10409" s="4">
        <v>23449690</v>
      </c>
      <c r="G10409" s="4">
        <v>63010473</v>
      </c>
      <c r="H10409" s="4">
        <v>155505</v>
      </c>
      <c r="I10409" s="4">
        <v>170959607</v>
      </c>
      <c r="J10409" s="4">
        <v>3318244</v>
      </c>
      <c r="K10409" s="3" t="s">
        <v>1447</v>
      </c>
      <c r="L10409" s="4">
        <v>0.27121959046040661</v>
      </c>
    </row>
    <row r="10410" spans="2:12" x14ac:dyDescent="0.3">
      <c r="B10410" s="3" t="s">
        <v>386</v>
      </c>
      <c r="C10410" s="4">
        <v>2020</v>
      </c>
      <c r="D10410" s="3" t="s">
        <v>1458</v>
      </c>
      <c r="E10410" s="4">
        <v>20961488</v>
      </c>
      <c r="F10410" s="4"/>
      <c r="G10410" s="4">
        <v>20961488</v>
      </c>
      <c r="H10410" s="4">
        <v>18920483</v>
      </c>
      <c r="I10410" s="4">
        <v>20961488</v>
      </c>
      <c r="J10410" s="4"/>
      <c r="K10410" s="3" t="s">
        <v>1451</v>
      </c>
      <c r="L10410" s="4"/>
    </row>
    <row r="10411" spans="2:12" x14ac:dyDescent="0.3">
      <c r="B10411" s="3" t="s">
        <v>386</v>
      </c>
      <c r="C10411" s="4">
        <v>2021</v>
      </c>
      <c r="D10411" s="3" t="s">
        <v>1446</v>
      </c>
      <c r="E10411" s="4">
        <v>221699191</v>
      </c>
      <c r="F10411" s="4">
        <v>85432280</v>
      </c>
      <c r="G10411" s="4">
        <v>136266911</v>
      </c>
      <c r="H10411" s="4">
        <v>1258890</v>
      </c>
      <c r="I10411" s="4">
        <v>362935225</v>
      </c>
      <c r="J10411" s="4">
        <v>12097841</v>
      </c>
      <c r="K10411" s="3" t="s">
        <v>1460</v>
      </c>
      <c r="L10411" s="4">
        <v>0.38535224064033685</v>
      </c>
    </row>
    <row r="10412" spans="2:12" x14ac:dyDescent="0.3">
      <c r="B10412" s="3" t="s">
        <v>386</v>
      </c>
      <c r="C10412" s="4">
        <v>2021</v>
      </c>
      <c r="D10412" s="3" t="s">
        <v>1448</v>
      </c>
      <c r="E10412" s="4">
        <v>23976199</v>
      </c>
      <c r="F10412" s="4">
        <v>8090955</v>
      </c>
      <c r="G10412" s="4">
        <v>15885244</v>
      </c>
      <c r="H10412" s="4">
        <v>0</v>
      </c>
      <c r="I10412" s="4">
        <v>48607444</v>
      </c>
      <c r="J10412" s="4">
        <v>895165</v>
      </c>
      <c r="K10412" s="3" t="s">
        <v>1460</v>
      </c>
      <c r="L10412" s="4">
        <v>0.33745778469723248</v>
      </c>
    </row>
    <row r="10413" spans="2:12" x14ac:dyDescent="0.3">
      <c r="B10413" s="3" t="s">
        <v>386</v>
      </c>
      <c r="C10413" s="4">
        <v>2021</v>
      </c>
      <c r="D10413" s="3" t="s">
        <v>1449</v>
      </c>
      <c r="E10413" s="4">
        <v>14920828</v>
      </c>
      <c r="F10413" s="4">
        <v>9502126</v>
      </c>
      <c r="G10413" s="4">
        <v>5418702</v>
      </c>
      <c r="H10413" s="4">
        <v>1317389</v>
      </c>
      <c r="I10413" s="4">
        <v>13360641</v>
      </c>
      <c r="J10413" s="4">
        <v>1539244</v>
      </c>
      <c r="K10413" s="3" t="s">
        <v>1460</v>
      </c>
      <c r="L10413" s="4">
        <v>0.63683637395994375</v>
      </c>
    </row>
    <row r="10414" spans="2:12" x14ac:dyDescent="0.3">
      <c r="B10414" s="3" t="s">
        <v>386</v>
      </c>
      <c r="C10414" s="4">
        <v>2021</v>
      </c>
      <c r="D10414" s="3" t="s">
        <v>1450</v>
      </c>
      <c r="E10414" s="4">
        <v>109866562</v>
      </c>
      <c r="F10414" s="4"/>
      <c r="G10414" s="4">
        <v>109866562</v>
      </c>
      <c r="H10414" s="4">
        <v>148322</v>
      </c>
      <c r="I10414" s="4">
        <v>109866562</v>
      </c>
      <c r="J10414" s="4"/>
      <c r="K10414" s="3" t="s">
        <v>1451</v>
      </c>
      <c r="L10414" s="4"/>
    </row>
    <row r="10415" spans="2:12" x14ac:dyDescent="0.3">
      <c r="B10415" s="3" t="s">
        <v>386</v>
      </c>
      <c r="C10415" s="4">
        <v>2021</v>
      </c>
      <c r="D10415" s="3" t="s">
        <v>1452</v>
      </c>
      <c r="E10415" s="4">
        <v>0</v>
      </c>
      <c r="F10415" s="4">
        <v>0</v>
      </c>
      <c r="G10415" s="4">
        <v>0</v>
      </c>
      <c r="H10415" s="4">
        <v>0</v>
      </c>
      <c r="I10415" s="4">
        <v>0</v>
      </c>
      <c r="J10415" s="4">
        <v>0</v>
      </c>
      <c r="K10415" s="3" t="s">
        <v>1460</v>
      </c>
      <c r="L10415" s="4"/>
    </row>
    <row r="10416" spans="2:12" x14ac:dyDescent="0.3">
      <c r="B10416" s="3" t="s">
        <v>386</v>
      </c>
      <c r="C10416" s="4">
        <v>2021</v>
      </c>
      <c r="D10416" s="3" t="s">
        <v>1453</v>
      </c>
      <c r="E10416" s="4">
        <v>83789661</v>
      </c>
      <c r="F10416" s="4">
        <v>24771415</v>
      </c>
      <c r="G10416" s="4">
        <v>59018246</v>
      </c>
      <c r="H10416" s="4">
        <v>2035506</v>
      </c>
      <c r="I10416" s="4">
        <v>48361729</v>
      </c>
      <c r="J10416" s="4">
        <v>2686763</v>
      </c>
      <c r="K10416" s="3" t="s">
        <v>1451</v>
      </c>
      <c r="L10416" s="4">
        <v>0.29563808594475638</v>
      </c>
    </row>
    <row r="10417" spans="2:12" x14ac:dyDescent="0.3">
      <c r="B10417" s="3" t="s">
        <v>386</v>
      </c>
      <c r="C10417" s="4">
        <v>2021</v>
      </c>
      <c r="D10417" s="3" t="s">
        <v>1454</v>
      </c>
      <c r="E10417" s="4">
        <v>53497136</v>
      </c>
      <c r="F10417" s="4">
        <v>14122344</v>
      </c>
      <c r="G10417" s="4">
        <v>39374792</v>
      </c>
      <c r="H10417" s="4">
        <v>245501</v>
      </c>
      <c r="I10417" s="4">
        <v>74764809</v>
      </c>
      <c r="J10417" s="4">
        <v>2195736</v>
      </c>
      <c r="K10417" s="3" t="s">
        <v>1460</v>
      </c>
      <c r="L10417" s="4">
        <v>0.26398317846398356</v>
      </c>
    </row>
    <row r="10418" spans="2:12" x14ac:dyDescent="0.3">
      <c r="B10418" s="3" t="s">
        <v>386</v>
      </c>
      <c r="C10418" s="4">
        <v>2021</v>
      </c>
      <c r="D10418" s="3" t="s">
        <v>1455</v>
      </c>
      <c r="E10418" s="4">
        <v>62739713</v>
      </c>
      <c r="F10418" s="4">
        <v>17334114</v>
      </c>
      <c r="G10418" s="4">
        <v>45405599</v>
      </c>
      <c r="H10418" s="4">
        <v>1318474</v>
      </c>
      <c r="I10418" s="4">
        <v>196801914</v>
      </c>
      <c r="J10418" s="4">
        <v>4447258</v>
      </c>
      <c r="K10418" s="3" t="s">
        <v>1460</v>
      </c>
      <c r="L10418" s="4">
        <v>0.27628615387513805</v>
      </c>
    </row>
    <row r="10419" spans="2:12" x14ac:dyDescent="0.3">
      <c r="B10419" s="3" t="s">
        <v>386</v>
      </c>
      <c r="C10419" s="4">
        <v>2021</v>
      </c>
      <c r="D10419" s="3" t="s">
        <v>1456</v>
      </c>
      <c r="E10419" s="4">
        <v>89049485</v>
      </c>
      <c r="F10419" s="4">
        <v>34630180</v>
      </c>
      <c r="G10419" s="4">
        <v>54419305</v>
      </c>
      <c r="H10419" s="4">
        <v>128677</v>
      </c>
      <c r="I10419" s="4">
        <v>123825673</v>
      </c>
      <c r="J10419" s="4">
        <v>3218961</v>
      </c>
      <c r="K10419" s="3" t="s">
        <v>1460</v>
      </c>
      <c r="L10419" s="4">
        <v>0.3888869205700628</v>
      </c>
    </row>
    <row r="10420" spans="2:12" x14ac:dyDescent="0.3">
      <c r="B10420" s="3" t="s">
        <v>386</v>
      </c>
      <c r="C10420" s="4">
        <v>2021</v>
      </c>
      <c r="D10420" s="3" t="s">
        <v>1457</v>
      </c>
      <c r="E10420" s="4">
        <v>89000657</v>
      </c>
      <c r="F10420" s="4">
        <v>24562156</v>
      </c>
      <c r="G10420" s="4">
        <v>64438501</v>
      </c>
      <c r="H10420" s="4">
        <v>143000</v>
      </c>
      <c r="I10420" s="4">
        <v>170959607</v>
      </c>
      <c r="J10420" s="4">
        <v>3071346</v>
      </c>
      <c r="K10420" s="3" t="s">
        <v>1460</v>
      </c>
      <c r="L10420" s="4">
        <v>0.27597724362866222</v>
      </c>
    </row>
    <row r="10421" spans="2:12" x14ac:dyDescent="0.3">
      <c r="B10421" s="3" t="s">
        <v>386</v>
      </c>
      <c r="C10421" s="4">
        <v>2021</v>
      </c>
      <c r="D10421" s="3" t="s">
        <v>1458</v>
      </c>
      <c r="E10421" s="4">
        <v>6739256</v>
      </c>
      <c r="F10421" s="4"/>
      <c r="G10421" s="4">
        <v>6739256</v>
      </c>
      <c r="H10421" s="4">
        <v>12430379</v>
      </c>
      <c r="I10421" s="4">
        <v>6739256</v>
      </c>
      <c r="J10421" s="4"/>
      <c r="K10421" s="3" t="s">
        <v>1451</v>
      </c>
      <c r="L10421" s="4"/>
    </row>
    <row r="10422" spans="2:12" x14ac:dyDescent="0.3">
      <c r="B10422" s="3" t="s">
        <v>386</v>
      </c>
      <c r="C10422" s="4">
        <v>2022</v>
      </c>
      <c r="D10422" s="3" t="s">
        <v>1446</v>
      </c>
      <c r="E10422" s="4">
        <v>223745092</v>
      </c>
      <c r="F10422" s="4">
        <v>91116664</v>
      </c>
      <c r="G10422" s="4">
        <v>132628428</v>
      </c>
      <c r="H10422" s="4">
        <v>99164</v>
      </c>
      <c r="I10422" s="4">
        <v>369184252</v>
      </c>
      <c r="J10422" s="4">
        <v>12306142</v>
      </c>
      <c r="K10422" s="3" t="s">
        <v>1460</v>
      </c>
      <c r="L10422" s="4">
        <v>0.40723424672930925</v>
      </c>
    </row>
    <row r="10423" spans="2:12" x14ac:dyDescent="0.3">
      <c r="B10423" s="3" t="s">
        <v>386</v>
      </c>
      <c r="C10423" s="4">
        <v>2022</v>
      </c>
      <c r="D10423" s="3" t="s">
        <v>1448</v>
      </c>
      <c r="E10423" s="4">
        <v>24150327</v>
      </c>
      <c r="F10423" s="4">
        <v>8454539</v>
      </c>
      <c r="G10423" s="4">
        <v>15695788</v>
      </c>
      <c r="H10423" s="4">
        <v>0</v>
      </c>
      <c r="I10423" s="4">
        <v>48607444</v>
      </c>
      <c r="J10423" s="4">
        <v>895165</v>
      </c>
      <c r="K10423" s="3" t="s">
        <v>1460</v>
      </c>
      <c r="L10423" s="4">
        <v>0.35007969043234899</v>
      </c>
    </row>
    <row r="10424" spans="2:12" x14ac:dyDescent="0.3">
      <c r="B10424" s="3" t="s">
        <v>386</v>
      </c>
      <c r="C10424" s="4">
        <v>2022</v>
      </c>
      <c r="D10424" s="3" t="s">
        <v>1449</v>
      </c>
      <c r="E10424" s="4">
        <v>15911402</v>
      </c>
      <c r="F10424" s="4">
        <v>10182662</v>
      </c>
      <c r="G10424" s="4">
        <v>5728740</v>
      </c>
      <c r="H10424" s="4">
        <v>1440566</v>
      </c>
      <c r="I10424" s="4">
        <v>19770687</v>
      </c>
      <c r="J10424" s="4">
        <v>2277729</v>
      </c>
      <c r="K10424" s="3" t="s">
        <v>1460</v>
      </c>
      <c r="L10424" s="4">
        <v>0.63996007391429111</v>
      </c>
    </row>
    <row r="10425" spans="2:12" x14ac:dyDescent="0.3">
      <c r="B10425" s="3" t="s">
        <v>386</v>
      </c>
      <c r="C10425" s="4">
        <v>2022</v>
      </c>
      <c r="D10425" s="3" t="s">
        <v>1450</v>
      </c>
      <c r="E10425" s="4">
        <v>110596895</v>
      </c>
      <c r="F10425" s="4"/>
      <c r="G10425" s="4">
        <v>110596895</v>
      </c>
      <c r="H10425" s="4">
        <v>0</v>
      </c>
      <c r="I10425" s="4">
        <v>110596895</v>
      </c>
      <c r="J10425" s="4"/>
      <c r="K10425" s="3" t="s">
        <v>1451</v>
      </c>
      <c r="L10425" s="4"/>
    </row>
    <row r="10426" spans="2:12" x14ac:dyDescent="0.3">
      <c r="B10426" s="3" t="s">
        <v>386</v>
      </c>
      <c r="C10426" s="4">
        <v>2022</v>
      </c>
      <c r="D10426" s="3" t="s">
        <v>1452</v>
      </c>
      <c r="E10426" s="4">
        <v>0</v>
      </c>
      <c r="F10426" s="4">
        <v>0</v>
      </c>
      <c r="G10426" s="4">
        <v>0</v>
      </c>
      <c r="H10426" s="4">
        <v>0</v>
      </c>
      <c r="I10426" s="4">
        <v>0</v>
      </c>
      <c r="J10426" s="4">
        <v>0</v>
      </c>
      <c r="K10426" s="3" t="s">
        <v>1460</v>
      </c>
      <c r="L10426" s="4"/>
    </row>
    <row r="10427" spans="2:12" x14ac:dyDescent="0.3">
      <c r="B10427" s="3" t="s">
        <v>386</v>
      </c>
      <c r="C10427" s="4">
        <v>2022</v>
      </c>
      <c r="D10427" s="3" t="s">
        <v>1453</v>
      </c>
      <c r="E10427" s="4">
        <v>58464988</v>
      </c>
      <c r="F10427" s="4">
        <v>16469642</v>
      </c>
      <c r="G10427" s="4">
        <v>41995346</v>
      </c>
      <c r="H10427" s="4">
        <v>25000624</v>
      </c>
      <c r="I10427" s="4">
        <v>62233501</v>
      </c>
      <c r="J10427" s="4">
        <v>3457417</v>
      </c>
      <c r="K10427" s="3" t="s">
        <v>1451</v>
      </c>
      <c r="L10427" s="4">
        <v>0.28170093868829665</v>
      </c>
    </row>
    <row r="10428" spans="2:12" x14ac:dyDescent="0.3">
      <c r="B10428" s="3" t="s">
        <v>386</v>
      </c>
      <c r="C10428" s="4">
        <v>2022</v>
      </c>
      <c r="D10428" s="3" t="s">
        <v>1454</v>
      </c>
      <c r="E10428" s="4">
        <v>54255716</v>
      </c>
      <c r="F10428" s="4">
        <v>15494940</v>
      </c>
      <c r="G10428" s="4">
        <v>38760776</v>
      </c>
      <c r="H10428" s="4">
        <v>38277</v>
      </c>
      <c r="I10428" s="4">
        <v>71951934</v>
      </c>
      <c r="J10428" s="4">
        <v>2113126</v>
      </c>
      <c r="K10428" s="3" t="s">
        <v>1460</v>
      </c>
      <c r="L10428" s="4">
        <v>0.28559092280710108</v>
      </c>
    </row>
    <row r="10429" spans="2:12" x14ac:dyDescent="0.3">
      <c r="B10429" s="3" t="s">
        <v>386</v>
      </c>
      <c r="C10429" s="4">
        <v>2022</v>
      </c>
      <c r="D10429" s="3" t="s">
        <v>1455</v>
      </c>
      <c r="E10429" s="4">
        <v>91829818</v>
      </c>
      <c r="F10429" s="4">
        <v>27684899</v>
      </c>
      <c r="G10429" s="4">
        <v>64144919</v>
      </c>
      <c r="H10429" s="4">
        <v>1532706</v>
      </c>
      <c r="I10429" s="4">
        <v>166157233</v>
      </c>
      <c r="J10429" s="4">
        <v>3751744</v>
      </c>
      <c r="K10429" s="3" t="s">
        <v>1460</v>
      </c>
      <c r="L10429" s="4">
        <v>0.30148049514810105</v>
      </c>
    </row>
    <row r="10430" spans="2:12" x14ac:dyDescent="0.3">
      <c r="B10430" s="3" t="s">
        <v>386</v>
      </c>
      <c r="C10430" s="4">
        <v>2022</v>
      </c>
      <c r="D10430" s="3" t="s">
        <v>1456</v>
      </c>
      <c r="E10430" s="4">
        <v>90584805</v>
      </c>
      <c r="F10430" s="4">
        <v>37212974</v>
      </c>
      <c r="G10430" s="4">
        <v>53371831</v>
      </c>
      <c r="H10430" s="4">
        <v>912483</v>
      </c>
      <c r="I10430" s="4">
        <v>113518746</v>
      </c>
      <c r="J10430" s="4">
        <v>2901971</v>
      </c>
      <c r="K10430" s="3" t="s">
        <v>1460</v>
      </c>
      <c r="L10430" s="4">
        <v>0.41080812615316664</v>
      </c>
    </row>
    <row r="10431" spans="2:12" x14ac:dyDescent="0.3">
      <c r="B10431" s="3" t="s">
        <v>386</v>
      </c>
      <c r="C10431" s="4">
        <v>2022</v>
      </c>
      <c r="D10431" s="3" t="s">
        <v>1457</v>
      </c>
      <c r="E10431" s="4">
        <v>92805541</v>
      </c>
      <c r="F10431" s="4">
        <v>27007666</v>
      </c>
      <c r="G10431" s="4">
        <v>65797875</v>
      </c>
      <c r="H10431" s="4">
        <v>983768</v>
      </c>
      <c r="I10431" s="4">
        <v>109841450</v>
      </c>
      <c r="J10431" s="4">
        <v>1977501</v>
      </c>
      <c r="K10431" s="3" t="s">
        <v>1460</v>
      </c>
      <c r="L10431" s="4">
        <v>0.29101350748011912</v>
      </c>
    </row>
    <row r="10432" spans="2:12" x14ac:dyDescent="0.3">
      <c r="B10432" s="3" t="s">
        <v>386</v>
      </c>
      <c r="C10432" s="4">
        <v>2022</v>
      </c>
      <c r="D10432" s="3" t="s">
        <v>1458</v>
      </c>
      <c r="E10432" s="4">
        <v>14198552</v>
      </c>
      <c r="F10432" s="4"/>
      <c r="G10432" s="4">
        <v>14198552</v>
      </c>
      <c r="H10432" s="4">
        <v>10868392</v>
      </c>
      <c r="I10432" s="4">
        <v>14198552</v>
      </c>
      <c r="J10432" s="4"/>
      <c r="K10432" s="3" t="s">
        <v>1451</v>
      </c>
      <c r="L10432" s="4"/>
    </row>
    <row r="10433" spans="2:12" x14ac:dyDescent="0.3">
      <c r="B10433" s="3" t="s">
        <v>386</v>
      </c>
      <c r="C10433" s="4">
        <v>2023</v>
      </c>
      <c r="D10433" s="3" t="s">
        <v>1446</v>
      </c>
      <c r="E10433" s="4">
        <v>228553513</v>
      </c>
      <c r="F10433" s="4">
        <v>98135780</v>
      </c>
      <c r="G10433" s="4">
        <v>130417733</v>
      </c>
      <c r="H10433" s="4">
        <v>3658741</v>
      </c>
      <c r="I10433" s="4">
        <v>374728000</v>
      </c>
      <c r="J10433" s="4">
        <v>9368000</v>
      </c>
      <c r="K10433" s="3" t="s">
        <v>1460</v>
      </c>
      <c r="L10433" s="4">
        <v>0.42937769239189072</v>
      </c>
    </row>
    <row r="10434" spans="2:12" x14ac:dyDescent="0.3">
      <c r="B10434" s="3" t="s">
        <v>386</v>
      </c>
      <c r="C10434" s="4">
        <v>2023</v>
      </c>
      <c r="D10434" s="3" t="s">
        <v>1448</v>
      </c>
      <c r="E10434" s="4">
        <v>29483359</v>
      </c>
      <c r="F10434" s="4">
        <v>8831901</v>
      </c>
      <c r="G10434" s="4">
        <v>20651458</v>
      </c>
      <c r="H10434" s="4">
        <v>4438413</v>
      </c>
      <c r="I10434" s="4">
        <v>53220000</v>
      </c>
      <c r="J10434" s="4">
        <v>980000</v>
      </c>
      <c r="K10434" s="3" t="s">
        <v>1460</v>
      </c>
      <c r="L10434" s="4">
        <v>0.2995554543157718</v>
      </c>
    </row>
    <row r="10435" spans="2:12" x14ac:dyDescent="0.3">
      <c r="B10435" s="3" t="s">
        <v>386</v>
      </c>
      <c r="C10435" s="4">
        <v>2023</v>
      </c>
      <c r="D10435" s="3" t="s">
        <v>1449</v>
      </c>
      <c r="E10435" s="4">
        <v>16691523</v>
      </c>
      <c r="F10435" s="4">
        <v>10827466</v>
      </c>
      <c r="G10435" s="4">
        <v>5864057</v>
      </c>
      <c r="H10435" s="4">
        <v>1295749</v>
      </c>
      <c r="I10435" s="4">
        <v>21066000</v>
      </c>
      <c r="J10435" s="4">
        <v>1756000</v>
      </c>
      <c r="K10435" s="3" t="s">
        <v>1460</v>
      </c>
      <c r="L10435" s="4">
        <v>0.64868053082993082</v>
      </c>
    </row>
    <row r="10436" spans="2:12" x14ac:dyDescent="0.3">
      <c r="B10436" s="3" t="s">
        <v>386</v>
      </c>
      <c r="C10436" s="4">
        <v>2023</v>
      </c>
      <c r="D10436" s="3" t="s">
        <v>1450</v>
      </c>
      <c r="E10436" s="4">
        <v>113404324</v>
      </c>
      <c r="F10436" s="4"/>
      <c r="G10436" s="4">
        <v>113404324</v>
      </c>
      <c r="H10436" s="4">
        <v>2652577</v>
      </c>
      <c r="I10436" s="4">
        <v>113404324</v>
      </c>
      <c r="J10436" s="4"/>
      <c r="K10436" s="3" t="s">
        <v>1451</v>
      </c>
      <c r="L10436" s="4"/>
    </row>
    <row r="10437" spans="2:12" x14ac:dyDescent="0.3">
      <c r="B10437" s="3" t="s">
        <v>386</v>
      </c>
      <c r="C10437" s="4">
        <v>2023</v>
      </c>
      <c r="D10437" s="3" t="s">
        <v>1452</v>
      </c>
      <c r="E10437" s="4">
        <v>0</v>
      </c>
      <c r="F10437" s="4">
        <v>0</v>
      </c>
      <c r="G10437" s="4">
        <v>0</v>
      </c>
      <c r="H10437" s="4">
        <v>0</v>
      </c>
      <c r="I10437" s="4">
        <v>0</v>
      </c>
      <c r="J10437" s="4">
        <v>0</v>
      </c>
      <c r="K10437" s="3" t="s">
        <v>1451</v>
      </c>
      <c r="L10437" s="4"/>
    </row>
    <row r="10438" spans="2:12" x14ac:dyDescent="0.3">
      <c r="B10438" s="3" t="s">
        <v>386</v>
      </c>
      <c r="C10438" s="4">
        <v>2023</v>
      </c>
      <c r="D10438" s="3" t="s">
        <v>1453</v>
      </c>
      <c r="E10438" s="4">
        <v>62748167</v>
      </c>
      <c r="F10438" s="4">
        <v>28807641</v>
      </c>
      <c r="G10438" s="4">
        <v>33940526</v>
      </c>
      <c r="H10438" s="4">
        <v>2843769</v>
      </c>
      <c r="I10438" s="4">
        <v>65077000</v>
      </c>
      <c r="J10438" s="4">
        <v>2169000</v>
      </c>
      <c r="K10438" s="3" t="s">
        <v>1451</v>
      </c>
      <c r="L10438" s="4">
        <v>0.45909932317226093</v>
      </c>
    </row>
    <row r="10439" spans="2:12" x14ac:dyDescent="0.3">
      <c r="B10439" s="3" t="s">
        <v>386</v>
      </c>
      <c r="C10439" s="4">
        <v>2023</v>
      </c>
      <c r="D10439" s="3" t="s">
        <v>1454</v>
      </c>
      <c r="E10439" s="4">
        <v>54902850</v>
      </c>
      <c r="F10439" s="4">
        <v>16875813</v>
      </c>
      <c r="G10439" s="4">
        <v>38027037</v>
      </c>
      <c r="H10439" s="4">
        <v>647134</v>
      </c>
      <c r="I10439" s="4">
        <v>72599000</v>
      </c>
      <c r="J10439" s="4">
        <v>2132000</v>
      </c>
      <c r="K10439" s="3" t="s">
        <v>1460</v>
      </c>
      <c r="L10439" s="4">
        <v>0.30737590125102793</v>
      </c>
    </row>
    <row r="10440" spans="2:12" x14ac:dyDescent="0.3">
      <c r="B10440" s="3" t="s">
        <v>386</v>
      </c>
      <c r="C10440" s="4">
        <v>2023</v>
      </c>
      <c r="D10440" s="3" t="s">
        <v>1455</v>
      </c>
      <c r="E10440" s="4">
        <v>73556394</v>
      </c>
      <c r="F10440" s="4">
        <v>19419759</v>
      </c>
      <c r="G10440" s="4">
        <v>54136635</v>
      </c>
      <c r="H10440" s="4">
        <v>7657518</v>
      </c>
      <c r="I10440" s="4">
        <v>172318000</v>
      </c>
      <c r="J10440" s="4">
        <v>3811000</v>
      </c>
      <c r="K10440" s="3" t="s">
        <v>1460</v>
      </c>
      <c r="L10440" s="4">
        <v>0.26401184103723191</v>
      </c>
    </row>
    <row r="10441" spans="2:12" x14ac:dyDescent="0.3">
      <c r="B10441" s="3" t="s">
        <v>386</v>
      </c>
      <c r="C10441" s="4">
        <v>2023</v>
      </c>
      <c r="D10441" s="3" t="s">
        <v>1456</v>
      </c>
      <c r="E10441" s="4">
        <v>96346629</v>
      </c>
      <c r="F10441" s="4">
        <v>39380420</v>
      </c>
      <c r="G10441" s="4">
        <v>56966209</v>
      </c>
      <c r="H10441" s="4">
        <v>2924841</v>
      </c>
      <c r="I10441" s="4">
        <v>116444000</v>
      </c>
      <c r="J10441" s="4">
        <v>2977000</v>
      </c>
      <c r="K10441" s="3" t="s">
        <v>1460</v>
      </c>
      <c r="L10441" s="4">
        <v>0.40873687443698731</v>
      </c>
    </row>
    <row r="10442" spans="2:12" x14ac:dyDescent="0.3">
      <c r="B10442" s="3" t="s">
        <v>386</v>
      </c>
      <c r="C10442" s="4">
        <v>2023</v>
      </c>
      <c r="D10442" s="3" t="s">
        <v>1457</v>
      </c>
      <c r="E10442" s="4">
        <v>96305691</v>
      </c>
      <c r="F10442" s="4">
        <v>27400207</v>
      </c>
      <c r="G10442" s="4">
        <v>68905484</v>
      </c>
      <c r="H10442" s="4">
        <v>4187711</v>
      </c>
      <c r="I10442" s="4">
        <v>113045000</v>
      </c>
      <c r="J10442" s="4">
        <v>2040000</v>
      </c>
      <c r="K10442" s="3" t="s">
        <v>1460</v>
      </c>
      <c r="L10442" s="4">
        <v>0.28451285397038478</v>
      </c>
    </row>
    <row r="10443" spans="2:12" x14ac:dyDescent="0.3">
      <c r="B10443" s="3" t="s">
        <v>386</v>
      </c>
      <c r="C10443" s="4">
        <v>2023</v>
      </c>
      <c r="D10443" s="3" t="s">
        <v>1458</v>
      </c>
      <c r="E10443" s="4">
        <v>28521330</v>
      </c>
      <c r="F10443" s="4"/>
      <c r="G10443" s="4">
        <v>28521330</v>
      </c>
      <c r="H10443" s="4">
        <v>14338111</v>
      </c>
      <c r="I10443" s="4">
        <v>28521330</v>
      </c>
      <c r="J10443" s="4"/>
      <c r="K10443" s="3" t="s">
        <v>1451</v>
      </c>
      <c r="L10443" s="4"/>
    </row>
    <row r="10444" spans="2:12" x14ac:dyDescent="0.3">
      <c r="B10444" s="3" t="s">
        <v>386</v>
      </c>
      <c r="C10444" s="4">
        <v>2024</v>
      </c>
      <c r="D10444" s="3" t="s">
        <v>1446</v>
      </c>
      <c r="E10444" s="4">
        <v>263885728</v>
      </c>
      <c r="F10444" s="4">
        <v>104143601</v>
      </c>
      <c r="G10444" s="4">
        <v>159742127</v>
      </c>
      <c r="H10444" s="4">
        <v>34967133</v>
      </c>
      <c r="I10444" s="4">
        <v>441949000</v>
      </c>
      <c r="J10444" s="4">
        <v>11049000</v>
      </c>
      <c r="K10444" s="3" t="s">
        <v>1459</v>
      </c>
      <c r="L10444" s="4">
        <v>0.39465416257752295</v>
      </c>
    </row>
    <row r="10445" spans="2:12" x14ac:dyDescent="0.3">
      <c r="B10445" s="3" t="s">
        <v>386</v>
      </c>
      <c r="C10445" s="4">
        <v>2024</v>
      </c>
      <c r="D10445" s="3" t="s">
        <v>1448</v>
      </c>
      <c r="E10445" s="4">
        <v>29577631</v>
      </c>
      <c r="F10445" s="4">
        <v>9302491</v>
      </c>
      <c r="G10445" s="4">
        <v>20275140</v>
      </c>
      <c r="H10445" s="4">
        <v>94272</v>
      </c>
      <c r="I10445" s="4">
        <v>53314000</v>
      </c>
      <c r="J10445" s="4">
        <v>982000</v>
      </c>
      <c r="K10445" s="3" t="s">
        <v>1459</v>
      </c>
      <c r="L10445" s="4">
        <v>0.31451102355019578</v>
      </c>
    </row>
    <row r="10446" spans="2:12" x14ac:dyDescent="0.3">
      <c r="B10446" s="3" t="s">
        <v>386</v>
      </c>
      <c r="C10446" s="4">
        <v>2024</v>
      </c>
      <c r="D10446" s="3" t="s">
        <v>1449</v>
      </c>
      <c r="E10446" s="4">
        <v>17172152</v>
      </c>
      <c r="F10446" s="4">
        <v>11659355</v>
      </c>
      <c r="G10446" s="4">
        <v>5512797</v>
      </c>
      <c r="H10446" s="4">
        <v>992889</v>
      </c>
      <c r="I10446" s="4">
        <v>22059000</v>
      </c>
      <c r="J10446" s="4">
        <v>1838000</v>
      </c>
      <c r="K10446" s="3" t="s">
        <v>1459</v>
      </c>
      <c r="L10446" s="4">
        <v>0.6789687745601134</v>
      </c>
    </row>
    <row r="10447" spans="2:12" x14ac:dyDescent="0.3">
      <c r="B10447" s="3" t="s">
        <v>386</v>
      </c>
      <c r="C10447" s="4">
        <v>2024</v>
      </c>
      <c r="D10447" s="3" t="s">
        <v>1450</v>
      </c>
      <c r="E10447" s="4">
        <v>113025562</v>
      </c>
      <c r="F10447" s="4"/>
      <c r="G10447" s="4">
        <v>113025562</v>
      </c>
      <c r="H10447" s="4">
        <v>0</v>
      </c>
      <c r="I10447" s="4">
        <v>113025562</v>
      </c>
      <c r="J10447" s="4"/>
      <c r="K10447" s="3" t="s">
        <v>1451</v>
      </c>
      <c r="L10447" s="4"/>
    </row>
    <row r="10448" spans="2:12" x14ac:dyDescent="0.3">
      <c r="B10448" s="3" t="s">
        <v>386</v>
      </c>
      <c r="C10448" s="4">
        <v>2024</v>
      </c>
      <c r="D10448" s="3" t="s">
        <v>1452</v>
      </c>
      <c r="E10448" s="4">
        <v>0</v>
      </c>
      <c r="F10448" s="4">
        <v>0</v>
      </c>
      <c r="G10448" s="4">
        <v>0</v>
      </c>
      <c r="H10448" s="4">
        <v>0</v>
      </c>
      <c r="I10448" s="4">
        <v>0</v>
      </c>
      <c r="J10448" s="4">
        <v>0</v>
      </c>
      <c r="K10448" s="3"/>
      <c r="L10448" s="4"/>
    </row>
    <row r="10449" spans="2:12" x14ac:dyDescent="0.3">
      <c r="B10449" s="3" t="s">
        <v>386</v>
      </c>
      <c r="C10449" s="4">
        <v>2024</v>
      </c>
      <c r="D10449" s="3" t="s">
        <v>1453</v>
      </c>
      <c r="E10449" s="4">
        <v>64691273</v>
      </c>
      <c r="F10449" s="4">
        <v>31364718</v>
      </c>
      <c r="G10449" s="4">
        <v>33326555</v>
      </c>
      <c r="H10449" s="4">
        <v>2085326</v>
      </c>
      <c r="I10449" s="4">
        <v>67162000</v>
      </c>
      <c r="J10449" s="4">
        <v>2239000</v>
      </c>
      <c r="K10449" s="3" t="s">
        <v>1451</v>
      </c>
      <c r="L10449" s="4">
        <v>0.48483692692212133</v>
      </c>
    </row>
    <row r="10450" spans="2:12" x14ac:dyDescent="0.3">
      <c r="B10450" s="3" t="s">
        <v>386</v>
      </c>
      <c r="C10450" s="4">
        <v>2024</v>
      </c>
      <c r="D10450" s="3" t="s">
        <v>1454</v>
      </c>
      <c r="E10450" s="4">
        <v>55454198</v>
      </c>
      <c r="F10450" s="4">
        <v>18087561</v>
      </c>
      <c r="G10450" s="4">
        <v>37366637</v>
      </c>
      <c r="H10450" s="4">
        <v>747738</v>
      </c>
      <c r="I10450" s="4">
        <v>76091000</v>
      </c>
      <c r="J10450" s="4">
        <v>2235000</v>
      </c>
      <c r="K10450" s="3" t="s">
        <v>1459</v>
      </c>
      <c r="L10450" s="4">
        <v>0.32617117643645299</v>
      </c>
    </row>
    <row r="10451" spans="2:12" x14ac:dyDescent="0.3">
      <c r="B10451" s="3" t="s">
        <v>386</v>
      </c>
      <c r="C10451" s="4">
        <v>2024</v>
      </c>
      <c r="D10451" s="3" t="s">
        <v>1455</v>
      </c>
      <c r="E10451" s="4">
        <v>74963694</v>
      </c>
      <c r="F10451" s="4">
        <v>20682807</v>
      </c>
      <c r="G10451" s="4">
        <v>54280887</v>
      </c>
      <c r="H10451" s="4">
        <v>1407300</v>
      </c>
      <c r="I10451" s="4">
        <v>173725000</v>
      </c>
      <c r="J10451" s="4">
        <v>3833000</v>
      </c>
      <c r="K10451" s="3" t="s">
        <v>1459</v>
      </c>
      <c r="L10451" s="4">
        <v>0.27590431976311092</v>
      </c>
    </row>
    <row r="10452" spans="2:12" x14ac:dyDescent="0.3">
      <c r="B10452" s="3" t="s">
        <v>386</v>
      </c>
      <c r="C10452" s="4">
        <v>2024</v>
      </c>
      <c r="D10452" s="3" t="s">
        <v>1456</v>
      </c>
      <c r="E10452" s="4">
        <v>98361840</v>
      </c>
      <c r="F10452" s="4">
        <v>41946993</v>
      </c>
      <c r="G10452" s="4">
        <v>56414847</v>
      </c>
      <c r="H10452" s="4">
        <v>2015211</v>
      </c>
      <c r="I10452" s="4">
        <v>121729000</v>
      </c>
      <c r="J10452" s="4">
        <v>3075000</v>
      </c>
      <c r="K10452" s="3" t="s">
        <v>1459</v>
      </c>
      <c r="L10452" s="4">
        <v>0.42645596097022992</v>
      </c>
    </row>
    <row r="10453" spans="2:12" x14ac:dyDescent="0.3">
      <c r="B10453" s="3" t="s">
        <v>386</v>
      </c>
      <c r="C10453" s="4">
        <v>2024</v>
      </c>
      <c r="D10453" s="3" t="s">
        <v>1457</v>
      </c>
      <c r="E10453" s="4">
        <v>99555880</v>
      </c>
      <c r="F10453" s="4">
        <v>29107563</v>
      </c>
      <c r="G10453" s="4">
        <v>70448317</v>
      </c>
      <c r="H10453" s="4">
        <v>3331929</v>
      </c>
      <c r="I10453" s="4">
        <v>116377000</v>
      </c>
      <c r="J10453" s="4">
        <v>2095000</v>
      </c>
      <c r="K10453" s="3" t="s">
        <v>1459</v>
      </c>
      <c r="L10453" s="4">
        <v>0.29237412195040613</v>
      </c>
    </row>
    <row r="10454" spans="2:12" x14ac:dyDescent="0.3">
      <c r="B10454" s="3" t="s">
        <v>386</v>
      </c>
      <c r="C10454" s="4">
        <v>2024</v>
      </c>
      <c r="D10454" s="3" t="s">
        <v>1458</v>
      </c>
      <c r="E10454" s="4">
        <v>28660880</v>
      </c>
      <c r="F10454" s="4"/>
      <c r="G10454" s="4">
        <v>28660880</v>
      </c>
      <c r="H10454" s="4">
        <v>232690</v>
      </c>
      <c r="I10454" s="4">
        <v>28660880</v>
      </c>
      <c r="J10454" s="4"/>
      <c r="K10454" s="3" t="s">
        <v>1451</v>
      </c>
      <c r="L10454" s="4"/>
    </row>
    <row r="10455" spans="2:12" x14ac:dyDescent="0.3">
      <c r="B10455" s="3" t="s">
        <v>388</v>
      </c>
      <c r="C10455" s="4">
        <v>2019</v>
      </c>
      <c r="D10455" s="3" t="s">
        <v>1446</v>
      </c>
      <c r="E10455" s="4">
        <v>42436153</v>
      </c>
      <c r="F10455" s="4">
        <v>15970784</v>
      </c>
      <c r="G10455" s="4">
        <v>26465369</v>
      </c>
      <c r="H10455" s="4">
        <v>4021366</v>
      </c>
      <c r="I10455" s="4">
        <v>0</v>
      </c>
      <c r="J10455" s="4">
        <v>0</v>
      </c>
      <c r="K10455" s="3" t="s">
        <v>1459</v>
      </c>
      <c r="L10455" s="4">
        <v>0.37634853470341667</v>
      </c>
    </row>
    <row r="10456" spans="2:12" x14ac:dyDescent="0.3">
      <c r="B10456" s="3" t="s">
        <v>388</v>
      </c>
      <c r="C10456" s="4">
        <v>2019</v>
      </c>
      <c r="D10456" s="3" t="s">
        <v>1448</v>
      </c>
      <c r="E10456" s="4">
        <v>23380339</v>
      </c>
      <c r="F10456" s="4">
        <v>9570777</v>
      </c>
      <c r="G10456" s="4">
        <v>13809562</v>
      </c>
      <c r="H10456" s="4">
        <v>0</v>
      </c>
      <c r="I10456" s="4">
        <v>0</v>
      </c>
      <c r="J10456" s="4">
        <v>0</v>
      </c>
      <c r="K10456" s="3" t="s">
        <v>1447</v>
      </c>
      <c r="L10456" s="4">
        <v>0.40935150683657751</v>
      </c>
    </row>
    <row r="10457" spans="2:12" x14ac:dyDescent="0.3">
      <c r="B10457" s="3" t="s">
        <v>388</v>
      </c>
      <c r="C10457" s="4">
        <v>2019</v>
      </c>
      <c r="D10457" s="3" t="s">
        <v>1449</v>
      </c>
      <c r="E10457" s="4">
        <v>6249211</v>
      </c>
      <c r="F10457" s="4">
        <v>2527271</v>
      </c>
      <c r="G10457" s="4">
        <v>3721940</v>
      </c>
      <c r="H10457" s="4">
        <v>315596</v>
      </c>
      <c r="I10457" s="4">
        <v>0</v>
      </c>
      <c r="J10457" s="4">
        <v>0</v>
      </c>
      <c r="K10457" s="3" t="s">
        <v>1447</v>
      </c>
      <c r="L10457" s="4">
        <v>0.4044144132755319</v>
      </c>
    </row>
    <row r="10458" spans="2:12" x14ac:dyDescent="0.3">
      <c r="B10458" s="3" t="s">
        <v>388</v>
      </c>
      <c r="C10458" s="4">
        <v>2019</v>
      </c>
      <c r="D10458" s="3" t="s">
        <v>1450</v>
      </c>
      <c r="E10458" s="4">
        <v>17312185</v>
      </c>
      <c r="F10458" s="4"/>
      <c r="G10458" s="4">
        <v>17312185</v>
      </c>
      <c r="H10458" s="4">
        <v>1631900</v>
      </c>
      <c r="I10458" s="4">
        <v>17312185</v>
      </c>
      <c r="J10458" s="4"/>
      <c r="K10458" s="3" t="s">
        <v>1451</v>
      </c>
      <c r="L10458" s="4"/>
    </row>
    <row r="10459" spans="2:12" x14ac:dyDescent="0.3">
      <c r="B10459" s="3" t="s">
        <v>388</v>
      </c>
      <c r="C10459" s="4">
        <v>2019</v>
      </c>
      <c r="D10459" s="3" t="s">
        <v>1452</v>
      </c>
      <c r="E10459" s="4">
        <v>0</v>
      </c>
      <c r="F10459" s="4">
        <v>0</v>
      </c>
      <c r="G10459" s="4">
        <v>0</v>
      </c>
      <c r="H10459" s="4">
        <v>0</v>
      </c>
      <c r="I10459" s="4">
        <v>0</v>
      </c>
      <c r="J10459" s="4">
        <v>0</v>
      </c>
      <c r="K10459" s="3" t="s">
        <v>1451</v>
      </c>
      <c r="L10459" s="4"/>
    </row>
    <row r="10460" spans="2:12" x14ac:dyDescent="0.3">
      <c r="B10460" s="3" t="s">
        <v>388</v>
      </c>
      <c r="C10460" s="4">
        <v>2019</v>
      </c>
      <c r="D10460" s="3" t="s">
        <v>1453</v>
      </c>
      <c r="E10460" s="4">
        <v>7753970</v>
      </c>
      <c r="F10460" s="4">
        <v>4506837</v>
      </c>
      <c r="G10460" s="4">
        <v>3247133</v>
      </c>
      <c r="H10460" s="4">
        <v>435208</v>
      </c>
      <c r="I10460" s="4">
        <v>0</v>
      </c>
      <c r="J10460" s="4">
        <v>0</v>
      </c>
      <c r="K10460" s="3" t="s">
        <v>1451</v>
      </c>
      <c r="L10460" s="4">
        <v>0.58122961528094641</v>
      </c>
    </row>
    <row r="10461" spans="2:12" x14ac:dyDescent="0.3">
      <c r="B10461" s="3" t="s">
        <v>388</v>
      </c>
      <c r="C10461" s="4">
        <v>2019</v>
      </c>
      <c r="D10461" s="3" t="s">
        <v>1454</v>
      </c>
      <c r="E10461" s="4">
        <v>24216491</v>
      </c>
      <c r="F10461" s="4">
        <v>6805942</v>
      </c>
      <c r="G10461" s="4">
        <v>17410549</v>
      </c>
      <c r="H10461" s="4">
        <v>9866198</v>
      </c>
      <c r="I10461" s="4">
        <v>0</v>
      </c>
      <c r="J10461" s="4">
        <v>0</v>
      </c>
      <c r="K10461" s="3" t="s">
        <v>1459</v>
      </c>
      <c r="L10461" s="4">
        <v>0.28104575514264224</v>
      </c>
    </row>
    <row r="10462" spans="2:12" x14ac:dyDescent="0.3">
      <c r="B10462" s="3" t="s">
        <v>388</v>
      </c>
      <c r="C10462" s="4">
        <v>2019</v>
      </c>
      <c r="D10462" s="3" t="s">
        <v>1455</v>
      </c>
      <c r="E10462" s="4">
        <v>21090317</v>
      </c>
      <c r="F10462" s="4">
        <v>7197157</v>
      </c>
      <c r="G10462" s="4">
        <v>13893160</v>
      </c>
      <c r="H10462" s="4">
        <v>2428</v>
      </c>
      <c r="I10462" s="4">
        <v>0</v>
      </c>
      <c r="J10462" s="4">
        <v>0</v>
      </c>
      <c r="K10462" s="3" t="s">
        <v>1447</v>
      </c>
      <c r="L10462" s="4">
        <v>0.34125409305132776</v>
      </c>
    </row>
    <row r="10463" spans="2:12" x14ac:dyDescent="0.3">
      <c r="B10463" s="3" t="s">
        <v>388</v>
      </c>
      <c r="C10463" s="4">
        <v>2019</v>
      </c>
      <c r="D10463" s="3" t="s">
        <v>1456</v>
      </c>
      <c r="E10463" s="4">
        <v>45533121</v>
      </c>
      <c r="F10463" s="4">
        <v>21425130</v>
      </c>
      <c r="G10463" s="4">
        <v>24107991</v>
      </c>
      <c r="H10463" s="4">
        <v>440638</v>
      </c>
      <c r="I10463" s="4">
        <v>0</v>
      </c>
      <c r="J10463" s="4">
        <v>0</v>
      </c>
      <c r="K10463" s="3" t="s">
        <v>1447</v>
      </c>
      <c r="L10463" s="4">
        <v>0.47053945632235489</v>
      </c>
    </row>
    <row r="10464" spans="2:12" x14ac:dyDescent="0.3">
      <c r="B10464" s="3" t="s">
        <v>388</v>
      </c>
      <c r="C10464" s="4">
        <v>2019</v>
      </c>
      <c r="D10464" s="3" t="s">
        <v>1457</v>
      </c>
      <c r="E10464" s="4">
        <v>36333615</v>
      </c>
      <c r="F10464" s="4">
        <v>2429612</v>
      </c>
      <c r="G10464" s="4">
        <v>33904003</v>
      </c>
      <c r="H10464" s="4">
        <v>2181127</v>
      </c>
      <c r="I10464" s="4">
        <v>0</v>
      </c>
      <c r="J10464" s="4">
        <v>0</v>
      </c>
      <c r="K10464" s="3" t="s">
        <v>1447</v>
      </c>
      <c r="L10464" s="4">
        <v>6.6869536653591993E-2</v>
      </c>
    </row>
    <row r="10465" spans="2:12" x14ac:dyDescent="0.3">
      <c r="B10465" s="3" t="s">
        <v>388</v>
      </c>
      <c r="C10465" s="4">
        <v>2019</v>
      </c>
      <c r="D10465" s="3" t="s">
        <v>1458</v>
      </c>
      <c r="E10465" s="4">
        <v>2568985</v>
      </c>
      <c r="F10465" s="4"/>
      <c r="G10465" s="4">
        <v>2568985</v>
      </c>
      <c r="H10465" s="4">
        <v>886984</v>
      </c>
      <c r="I10465" s="4">
        <v>2568985</v>
      </c>
      <c r="J10465" s="4"/>
      <c r="K10465" s="3" t="s">
        <v>1451</v>
      </c>
      <c r="L10465" s="4"/>
    </row>
    <row r="10466" spans="2:12" x14ac:dyDescent="0.3">
      <c r="B10466" s="3" t="s">
        <v>388</v>
      </c>
      <c r="C10466" s="4">
        <v>2020</v>
      </c>
      <c r="D10466" s="3" t="s">
        <v>1446</v>
      </c>
      <c r="E10466" s="4">
        <v>42856241</v>
      </c>
      <c r="F10466" s="4">
        <v>17332361</v>
      </c>
      <c r="G10466" s="4">
        <v>25523880</v>
      </c>
      <c r="H10466" s="4">
        <v>407287</v>
      </c>
      <c r="I10466" s="4">
        <v>0</v>
      </c>
      <c r="J10466" s="4">
        <v>0</v>
      </c>
      <c r="K10466" s="3" t="s">
        <v>1459</v>
      </c>
      <c r="L10466" s="4">
        <v>0.40443026722759001</v>
      </c>
    </row>
    <row r="10467" spans="2:12" x14ac:dyDescent="0.3">
      <c r="B10467" s="3" t="s">
        <v>388</v>
      </c>
      <c r="C10467" s="4">
        <v>2020</v>
      </c>
      <c r="D10467" s="3" t="s">
        <v>1448</v>
      </c>
      <c r="E10467" s="4">
        <v>23840136</v>
      </c>
      <c r="F10467" s="4">
        <v>9880305</v>
      </c>
      <c r="G10467" s="4">
        <v>13959831</v>
      </c>
      <c r="H10467" s="4">
        <v>316957</v>
      </c>
      <c r="I10467" s="4">
        <v>0</v>
      </c>
      <c r="J10467" s="4">
        <v>0</v>
      </c>
      <c r="K10467" s="3" t="s">
        <v>1447</v>
      </c>
      <c r="L10467" s="4">
        <v>0.41443995957070046</v>
      </c>
    </row>
    <row r="10468" spans="2:12" x14ac:dyDescent="0.3">
      <c r="B10468" s="3" t="s">
        <v>388</v>
      </c>
      <c r="C10468" s="4">
        <v>2020</v>
      </c>
      <c r="D10468" s="3" t="s">
        <v>1449</v>
      </c>
      <c r="E10468" s="4">
        <v>6080481</v>
      </c>
      <c r="F10468" s="4">
        <v>2716417</v>
      </c>
      <c r="G10468" s="4">
        <v>3364064</v>
      </c>
      <c r="H10468" s="4">
        <v>79595</v>
      </c>
      <c r="I10468" s="4">
        <v>0</v>
      </c>
      <c r="J10468" s="4">
        <v>0</v>
      </c>
      <c r="K10468" s="3" t="s">
        <v>1447</v>
      </c>
      <c r="L10468" s="4">
        <v>0.44674376911958119</v>
      </c>
    </row>
    <row r="10469" spans="2:12" x14ac:dyDescent="0.3">
      <c r="B10469" s="3" t="s">
        <v>388</v>
      </c>
      <c r="C10469" s="4">
        <v>2020</v>
      </c>
      <c r="D10469" s="3" t="s">
        <v>1450</v>
      </c>
      <c r="E10469" s="4">
        <v>17310385</v>
      </c>
      <c r="F10469" s="4"/>
      <c r="G10469" s="4">
        <v>17310385</v>
      </c>
      <c r="H10469" s="4">
        <v>0</v>
      </c>
      <c r="I10469" s="4">
        <v>17310385</v>
      </c>
      <c r="J10469" s="4"/>
      <c r="K10469" s="3" t="s">
        <v>1451</v>
      </c>
      <c r="L10469" s="4"/>
    </row>
    <row r="10470" spans="2:12" x14ac:dyDescent="0.3">
      <c r="B10470" s="3" t="s">
        <v>388</v>
      </c>
      <c r="C10470" s="4">
        <v>2020</v>
      </c>
      <c r="D10470" s="3" t="s">
        <v>1452</v>
      </c>
      <c r="E10470" s="4">
        <v>0</v>
      </c>
      <c r="F10470" s="4">
        <v>0</v>
      </c>
      <c r="G10470" s="4">
        <v>0</v>
      </c>
      <c r="H10470" s="4">
        <v>0</v>
      </c>
      <c r="I10470" s="4">
        <v>0</v>
      </c>
      <c r="J10470" s="4">
        <v>0</v>
      </c>
      <c r="K10470" s="3" t="s">
        <v>1459</v>
      </c>
      <c r="L10470" s="4"/>
    </row>
    <row r="10471" spans="2:12" x14ac:dyDescent="0.3">
      <c r="B10471" s="3" t="s">
        <v>388</v>
      </c>
      <c r="C10471" s="4">
        <v>2020</v>
      </c>
      <c r="D10471" s="3" t="s">
        <v>1453</v>
      </c>
      <c r="E10471" s="4">
        <v>7988839</v>
      </c>
      <c r="F10471" s="4">
        <v>4479820</v>
      </c>
      <c r="G10471" s="4">
        <v>3509019</v>
      </c>
      <c r="H10471" s="4">
        <v>863502</v>
      </c>
      <c r="I10471" s="4">
        <v>0</v>
      </c>
      <c r="J10471" s="4">
        <v>0</v>
      </c>
      <c r="K10471" s="3" t="s">
        <v>1451</v>
      </c>
      <c r="L10471" s="4">
        <v>0.56075983005790953</v>
      </c>
    </row>
    <row r="10472" spans="2:12" x14ac:dyDescent="0.3">
      <c r="B10472" s="3" t="s">
        <v>388</v>
      </c>
      <c r="C10472" s="4">
        <v>2020</v>
      </c>
      <c r="D10472" s="3" t="s">
        <v>1454</v>
      </c>
      <c r="E10472" s="4">
        <v>24698389</v>
      </c>
      <c r="F10472" s="4">
        <v>7852933</v>
      </c>
      <c r="G10472" s="4">
        <v>16845456</v>
      </c>
      <c r="H10472" s="4">
        <v>458136</v>
      </c>
      <c r="I10472" s="4">
        <v>0</v>
      </c>
      <c r="J10472" s="4">
        <v>0</v>
      </c>
      <c r="K10472" s="3" t="s">
        <v>1447</v>
      </c>
      <c r="L10472" s="4">
        <v>0.31795324788187601</v>
      </c>
    </row>
    <row r="10473" spans="2:12" x14ac:dyDescent="0.3">
      <c r="B10473" s="3" t="s">
        <v>388</v>
      </c>
      <c r="C10473" s="4">
        <v>2020</v>
      </c>
      <c r="D10473" s="3" t="s">
        <v>1455</v>
      </c>
      <c r="E10473" s="4">
        <v>21497841</v>
      </c>
      <c r="F10473" s="4">
        <v>7499126</v>
      </c>
      <c r="G10473" s="4">
        <v>13998715</v>
      </c>
      <c r="H10473" s="4">
        <v>311041</v>
      </c>
      <c r="I10473" s="4">
        <v>0</v>
      </c>
      <c r="J10473" s="4">
        <v>0</v>
      </c>
      <c r="K10473" s="3" t="s">
        <v>1447</v>
      </c>
      <c r="L10473" s="4">
        <v>0.34883158732079189</v>
      </c>
    </row>
    <row r="10474" spans="2:12" x14ac:dyDescent="0.3">
      <c r="B10474" s="3" t="s">
        <v>388</v>
      </c>
      <c r="C10474" s="4">
        <v>2020</v>
      </c>
      <c r="D10474" s="3" t="s">
        <v>1456</v>
      </c>
      <c r="E10474" s="4">
        <v>46482120</v>
      </c>
      <c r="F10474" s="4">
        <v>22416546</v>
      </c>
      <c r="G10474" s="4">
        <v>24065574</v>
      </c>
      <c r="H10474" s="4">
        <v>977774</v>
      </c>
      <c r="I10474" s="4">
        <v>0</v>
      </c>
      <c r="J10474" s="4">
        <v>0</v>
      </c>
      <c r="K10474" s="3" t="s">
        <v>1447</v>
      </c>
      <c r="L10474" s="4">
        <v>0.48226169546483683</v>
      </c>
    </row>
    <row r="10475" spans="2:12" x14ac:dyDescent="0.3">
      <c r="B10475" s="3" t="s">
        <v>388</v>
      </c>
      <c r="C10475" s="4">
        <v>2020</v>
      </c>
      <c r="D10475" s="3" t="s">
        <v>1457</v>
      </c>
      <c r="E10475" s="4">
        <v>37077251</v>
      </c>
      <c r="F10475" s="4">
        <v>3407989</v>
      </c>
      <c r="G10475" s="4">
        <v>33669262</v>
      </c>
      <c r="H10475" s="4">
        <v>376164</v>
      </c>
      <c r="I10475" s="4">
        <v>0</v>
      </c>
      <c r="J10475" s="4">
        <v>0</v>
      </c>
      <c r="K10475" s="3" t="s">
        <v>1447</v>
      </c>
      <c r="L10475" s="4">
        <v>9.1915902826776447E-2</v>
      </c>
    </row>
    <row r="10476" spans="2:12" x14ac:dyDescent="0.3">
      <c r="B10476" s="3" t="s">
        <v>388</v>
      </c>
      <c r="C10476" s="4">
        <v>2020</v>
      </c>
      <c r="D10476" s="3" t="s">
        <v>1458</v>
      </c>
      <c r="E10476" s="4">
        <v>4179781</v>
      </c>
      <c r="F10476" s="4"/>
      <c r="G10476" s="4">
        <v>4179781</v>
      </c>
      <c r="H10476" s="4">
        <v>2727035</v>
      </c>
      <c r="I10476" s="4">
        <v>4179781</v>
      </c>
      <c r="J10476" s="4"/>
      <c r="K10476" s="3" t="s">
        <v>1451</v>
      </c>
      <c r="L10476" s="4"/>
    </row>
    <row r="10477" spans="2:12" x14ac:dyDescent="0.3">
      <c r="B10477" s="3" t="s">
        <v>388</v>
      </c>
      <c r="C10477" s="4">
        <v>2021</v>
      </c>
      <c r="D10477" s="3" t="s">
        <v>1446</v>
      </c>
      <c r="E10477" s="4">
        <v>43049976</v>
      </c>
      <c r="F10477" s="4">
        <v>18611507</v>
      </c>
      <c r="G10477" s="4">
        <v>24438469</v>
      </c>
      <c r="H10477" s="4">
        <v>287163</v>
      </c>
      <c r="I10477" s="4">
        <v>0</v>
      </c>
      <c r="J10477" s="4">
        <v>0</v>
      </c>
      <c r="K10477" s="3" t="s">
        <v>1447</v>
      </c>
      <c r="L10477" s="4">
        <v>0.43232328398975184</v>
      </c>
    </row>
    <row r="10478" spans="2:12" x14ac:dyDescent="0.3">
      <c r="B10478" s="3" t="s">
        <v>388</v>
      </c>
      <c r="C10478" s="4">
        <v>2021</v>
      </c>
      <c r="D10478" s="3" t="s">
        <v>1448</v>
      </c>
      <c r="E10478" s="4">
        <v>24243129</v>
      </c>
      <c r="F10478" s="4">
        <v>10116450</v>
      </c>
      <c r="G10478" s="4">
        <v>14126679</v>
      </c>
      <c r="H10478" s="4">
        <v>460373</v>
      </c>
      <c r="I10478" s="4">
        <v>0</v>
      </c>
      <c r="J10478" s="4">
        <v>0</v>
      </c>
      <c r="K10478" s="3" t="s">
        <v>1447</v>
      </c>
      <c r="L10478" s="4">
        <v>0.41729143131647733</v>
      </c>
    </row>
    <row r="10479" spans="2:12" x14ac:dyDescent="0.3">
      <c r="B10479" s="3" t="s">
        <v>388</v>
      </c>
      <c r="C10479" s="4">
        <v>2021</v>
      </c>
      <c r="D10479" s="3" t="s">
        <v>1449</v>
      </c>
      <c r="E10479" s="4">
        <v>6468040</v>
      </c>
      <c r="F10479" s="4">
        <v>2721810</v>
      </c>
      <c r="G10479" s="4">
        <v>3746230</v>
      </c>
      <c r="H10479" s="4">
        <v>785472</v>
      </c>
      <c r="I10479" s="4">
        <v>0</v>
      </c>
      <c r="J10479" s="4">
        <v>0</v>
      </c>
      <c r="K10479" s="3" t="s">
        <v>1447</v>
      </c>
      <c r="L10479" s="4">
        <v>0.42080908590546751</v>
      </c>
    </row>
    <row r="10480" spans="2:12" x14ac:dyDescent="0.3">
      <c r="B10480" s="3" t="s">
        <v>388</v>
      </c>
      <c r="C10480" s="4">
        <v>2021</v>
      </c>
      <c r="D10480" s="3" t="s">
        <v>1450</v>
      </c>
      <c r="E10480" s="4">
        <v>17310385</v>
      </c>
      <c r="F10480" s="4"/>
      <c r="G10480" s="4">
        <v>17310385</v>
      </c>
      <c r="H10480" s="4">
        <v>0</v>
      </c>
      <c r="I10480" s="4">
        <v>17310385</v>
      </c>
      <c r="J10480" s="4"/>
      <c r="K10480" s="3" t="s">
        <v>1451</v>
      </c>
      <c r="L10480" s="4"/>
    </row>
    <row r="10481" spans="2:12" x14ac:dyDescent="0.3">
      <c r="B10481" s="3" t="s">
        <v>388</v>
      </c>
      <c r="C10481" s="4">
        <v>2021</v>
      </c>
      <c r="D10481" s="3" t="s">
        <v>1452</v>
      </c>
      <c r="E10481" s="4">
        <v>0</v>
      </c>
      <c r="F10481" s="4">
        <v>0</v>
      </c>
      <c r="G10481" s="4">
        <v>0</v>
      </c>
      <c r="H10481" s="4">
        <v>0</v>
      </c>
      <c r="I10481" s="4">
        <v>0</v>
      </c>
      <c r="J10481" s="4">
        <v>0</v>
      </c>
      <c r="K10481" s="3" t="s">
        <v>1447</v>
      </c>
      <c r="L10481" s="4"/>
    </row>
    <row r="10482" spans="2:12" x14ac:dyDescent="0.3">
      <c r="B10482" s="3" t="s">
        <v>388</v>
      </c>
      <c r="C10482" s="4">
        <v>2021</v>
      </c>
      <c r="D10482" s="3" t="s">
        <v>1453</v>
      </c>
      <c r="E10482" s="4">
        <v>8283565</v>
      </c>
      <c r="F10482" s="4">
        <v>5004707</v>
      </c>
      <c r="G10482" s="4">
        <v>3278858</v>
      </c>
      <c r="H10482" s="4">
        <v>369123</v>
      </c>
      <c r="I10482" s="4">
        <v>0</v>
      </c>
      <c r="J10482" s="4">
        <v>0</v>
      </c>
      <c r="K10482" s="3" t="s">
        <v>1451</v>
      </c>
      <c r="L10482" s="4">
        <v>0.60417308248320623</v>
      </c>
    </row>
    <row r="10483" spans="2:12" x14ac:dyDescent="0.3">
      <c r="B10483" s="3" t="s">
        <v>388</v>
      </c>
      <c r="C10483" s="4">
        <v>2021</v>
      </c>
      <c r="D10483" s="3" t="s">
        <v>1454</v>
      </c>
      <c r="E10483" s="4">
        <v>26757858</v>
      </c>
      <c r="F10483" s="4">
        <v>8863754</v>
      </c>
      <c r="G10483" s="4">
        <v>17894104</v>
      </c>
      <c r="H10483" s="4">
        <v>639944</v>
      </c>
      <c r="I10483" s="4">
        <v>0</v>
      </c>
      <c r="J10483" s="4">
        <v>0</v>
      </c>
      <c r="K10483" s="3" t="s">
        <v>1447</v>
      </c>
      <c r="L10483" s="4">
        <v>0.33125798036599191</v>
      </c>
    </row>
    <row r="10484" spans="2:12" x14ac:dyDescent="0.3">
      <c r="B10484" s="3" t="s">
        <v>388</v>
      </c>
      <c r="C10484" s="4">
        <v>2021</v>
      </c>
      <c r="D10484" s="3" t="s">
        <v>1455</v>
      </c>
      <c r="E10484" s="4">
        <v>21957944</v>
      </c>
      <c r="F10484" s="4">
        <v>7773816</v>
      </c>
      <c r="G10484" s="4">
        <v>14184128</v>
      </c>
      <c r="H10484" s="4">
        <v>553830</v>
      </c>
      <c r="I10484" s="4">
        <v>0</v>
      </c>
      <c r="J10484" s="4">
        <v>0</v>
      </c>
      <c r="K10484" s="3" t="s">
        <v>1447</v>
      </c>
      <c r="L10484" s="4">
        <v>0.35403205327420456</v>
      </c>
    </row>
    <row r="10485" spans="2:12" x14ac:dyDescent="0.3">
      <c r="B10485" s="3" t="s">
        <v>388</v>
      </c>
      <c r="C10485" s="4">
        <v>2021</v>
      </c>
      <c r="D10485" s="3" t="s">
        <v>1456</v>
      </c>
      <c r="E10485" s="4">
        <v>46868372</v>
      </c>
      <c r="F10485" s="4">
        <v>23067045</v>
      </c>
      <c r="G10485" s="4">
        <v>23801327</v>
      </c>
      <c r="H10485" s="4">
        <v>854741</v>
      </c>
      <c r="I10485" s="4">
        <v>0</v>
      </c>
      <c r="J10485" s="4">
        <v>0</v>
      </c>
      <c r="K10485" s="3" t="s">
        <v>1447</v>
      </c>
      <c r="L10485" s="4">
        <v>0.4921665510378726</v>
      </c>
    </row>
    <row r="10486" spans="2:12" x14ac:dyDescent="0.3">
      <c r="B10486" s="3" t="s">
        <v>388</v>
      </c>
      <c r="C10486" s="4">
        <v>2021</v>
      </c>
      <c r="D10486" s="3" t="s">
        <v>1457</v>
      </c>
      <c r="E10486" s="4">
        <v>38528548</v>
      </c>
      <c r="F10486" s="4">
        <v>4478030</v>
      </c>
      <c r="G10486" s="4">
        <v>34050518</v>
      </c>
      <c r="H10486" s="4">
        <v>782935</v>
      </c>
      <c r="I10486" s="4">
        <v>0</v>
      </c>
      <c r="J10486" s="4">
        <v>0</v>
      </c>
      <c r="K10486" s="3" t="s">
        <v>1447</v>
      </c>
      <c r="L10486" s="4">
        <v>0.11622628498743322</v>
      </c>
    </row>
    <row r="10487" spans="2:12" x14ac:dyDescent="0.3">
      <c r="B10487" s="3" t="s">
        <v>388</v>
      </c>
      <c r="C10487" s="4">
        <v>2021</v>
      </c>
      <c r="D10487" s="3" t="s">
        <v>1458</v>
      </c>
      <c r="E10487" s="4">
        <v>4291447</v>
      </c>
      <c r="F10487" s="4"/>
      <c r="G10487" s="4">
        <v>4291447</v>
      </c>
      <c r="H10487" s="4">
        <v>2536642</v>
      </c>
      <c r="I10487" s="4">
        <v>4291447</v>
      </c>
      <c r="J10487" s="4"/>
      <c r="K10487" s="3" t="s">
        <v>1451</v>
      </c>
      <c r="L10487" s="4"/>
    </row>
    <row r="10488" spans="2:12" x14ac:dyDescent="0.3">
      <c r="B10488" s="3" t="s">
        <v>388</v>
      </c>
      <c r="C10488" s="4">
        <v>2022</v>
      </c>
      <c r="D10488" s="3" t="s">
        <v>1446</v>
      </c>
      <c r="E10488" s="4">
        <v>43170070</v>
      </c>
      <c r="F10488" s="4">
        <v>19849360</v>
      </c>
      <c r="G10488" s="4">
        <v>23320710</v>
      </c>
      <c r="H10488" s="4">
        <v>224316</v>
      </c>
      <c r="I10488" s="4">
        <v>0</v>
      </c>
      <c r="J10488" s="4">
        <v>0</v>
      </c>
      <c r="K10488" s="3" t="s">
        <v>1447</v>
      </c>
      <c r="L10488" s="4">
        <v>0.45979448261260636</v>
      </c>
    </row>
    <row r="10489" spans="2:12" x14ac:dyDescent="0.3">
      <c r="B10489" s="3" t="s">
        <v>388</v>
      </c>
      <c r="C10489" s="4">
        <v>2022</v>
      </c>
      <c r="D10489" s="3" t="s">
        <v>1448</v>
      </c>
      <c r="E10489" s="4">
        <v>24626425</v>
      </c>
      <c r="F10489" s="4">
        <v>10414274</v>
      </c>
      <c r="G10489" s="4">
        <v>14212151</v>
      </c>
      <c r="H10489" s="4">
        <v>421196</v>
      </c>
      <c r="I10489" s="4">
        <v>0</v>
      </c>
      <c r="J10489" s="4">
        <v>0</v>
      </c>
      <c r="K10489" s="3" t="s">
        <v>1447</v>
      </c>
      <c r="L10489" s="4">
        <v>0.42289020838388031</v>
      </c>
    </row>
    <row r="10490" spans="2:12" x14ac:dyDescent="0.3">
      <c r="B10490" s="3" t="s">
        <v>388</v>
      </c>
      <c r="C10490" s="4">
        <v>2022</v>
      </c>
      <c r="D10490" s="3" t="s">
        <v>1449</v>
      </c>
      <c r="E10490" s="4">
        <v>7801578</v>
      </c>
      <c r="F10490" s="4">
        <v>2579027</v>
      </c>
      <c r="G10490" s="4">
        <v>5222551</v>
      </c>
      <c r="H10490" s="4">
        <v>1973505</v>
      </c>
      <c r="I10490" s="4">
        <v>0</v>
      </c>
      <c r="J10490" s="4">
        <v>0</v>
      </c>
      <c r="K10490" s="3" t="s">
        <v>1447</v>
      </c>
      <c r="L10490" s="4">
        <v>0.33057760878632503</v>
      </c>
    </row>
    <row r="10491" spans="2:12" x14ac:dyDescent="0.3">
      <c r="B10491" s="3" t="s">
        <v>388</v>
      </c>
      <c r="C10491" s="4">
        <v>2022</v>
      </c>
      <c r="D10491" s="3" t="s">
        <v>1450</v>
      </c>
      <c r="E10491" s="4">
        <v>28280365</v>
      </c>
      <c r="F10491" s="4"/>
      <c r="G10491" s="4">
        <v>28280365</v>
      </c>
      <c r="H10491" s="4">
        <v>10970000</v>
      </c>
      <c r="I10491" s="4">
        <v>28280365</v>
      </c>
      <c r="J10491" s="4"/>
      <c r="K10491" s="3" t="s">
        <v>1451</v>
      </c>
      <c r="L10491" s="4"/>
    </row>
    <row r="10492" spans="2:12" x14ac:dyDescent="0.3">
      <c r="B10492" s="3" t="s">
        <v>388</v>
      </c>
      <c r="C10492" s="4">
        <v>2022</v>
      </c>
      <c r="D10492" s="3" t="s">
        <v>1452</v>
      </c>
      <c r="E10492" s="4">
        <v>0</v>
      </c>
      <c r="F10492" s="4">
        <v>0</v>
      </c>
      <c r="G10492" s="4">
        <v>0</v>
      </c>
      <c r="H10492" s="4">
        <v>0</v>
      </c>
      <c r="I10492" s="4">
        <v>0</v>
      </c>
      <c r="J10492" s="4">
        <v>0</v>
      </c>
      <c r="K10492" s="3" t="s">
        <v>1451</v>
      </c>
      <c r="L10492" s="4"/>
    </row>
    <row r="10493" spans="2:12" x14ac:dyDescent="0.3">
      <c r="B10493" s="3" t="s">
        <v>388</v>
      </c>
      <c r="C10493" s="4">
        <v>2022</v>
      </c>
      <c r="D10493" s="3" t="s">
        <v>1453</v>
      </c>
      <c r="E10493" s="4">
        <v>8708873</v>
      </c>
      <c r="F10493" s="4">
        <v>5442997</v>
      </c>
      <c r="G10493" s="4">
        <v>3265876</v>
      </c>
      <c r="H10493" s="4">
        <v>543396</v>
      </c>
      <c r="I10493" s="4">
        <v>0</v>
      </c>
      <c r="J10493" s="4">
        <v>0</v>
      </c>
      <c r="K10493" s="3" t="s">
        <v>1451</v>
      </c>
      <c r="L10493" s="4">
        <v>0.62499441661395227</v>
      </c>
    </row>
    <row r="10494" spans="2:12" x14ac:dyDescent="0.3">
      <c r="B10494" s="3" t="s">
        <v>388</v>
      </c>
      <c r="C10494" s="4">
        <v>2022</v>
      </c>
      <c r="D10494" s="3" t="s">
        <v>1454</v>
      </c>
      <c r="E10494" s="4">
        <v>29373270</v>
      </c>
      <c r="F10494" s="4">
        <v>9967452</v>
      </c>
      <c r="G10494" s="4">
        <v>19405818</v>
      </c>
      <c r="H10494" s="4">
        <v>1528361</v>
      </c>
      <c r="I10494" s="4">
        <v>0</v>
      </c>
      <c r="J10494" s="4">
        <v>0</v>
      </c>
      <c r="K10494" s="3" t="s">
        <v>1447</v>
      </c>
      <c r="L10494" s="4">
        <v>0.33933749970636568</v>
      </c>
    </row>
    <row r="10495" spans="2:12" x14ac:dyDescent="0.3">
      <c r="B10495" s="3" t="s">
        <v>388</v>
      </c>
      <c r="C10495" s="4">
        <v>2022</v>
      </c>
      <c r="D10495" s="3" t="s">
        <v>1455</v>
      </c>
      <c r="E10495" s="4">
        <v>21957944</v>
      </c>
      <c r="F10495" s="4">
        <v>8105397</v>
      </c>
      <c r="G10495" s="4">
        <v>13852547</v>
      </c>
      <c r="H10495" s="4">
        <v>0</v>
      </c>
      <c r="I10495" s="4">
        <v>0</v>
      </c>
      <c r="J10495" s="4">
        <v>0</v>
      </c>
      <c r="K10495" s="3" t="s">
        <v>1447</v>
      </c>
      <c r="L10495" s="4">
        <v>0.36913278401657279</v>
      </c>
    </row>
    <row r="10496" spans="2:12" x14ac:dyDescent="0.3">
      <c r="B10496" s="3" t="s">
        <v>388</v>
      </c>
      <c r="C10496" s="4">
        <v>2022</v>
      </c>
      <c r="D10496" s="3" t="s">
        <v>1456</v>
      </c>
      <c r="E10496" s="4">
        <v>48613706</v>
      </c>
      <c r="F10496" s="4">
        <v>24075977</v>
      </c>
      <c r="G10496" s="4">
        <v>24537729</v>
      </c>
      <c r="H10496" s="4">
        <v>976621</v>
      </c>
      <c r="I10496" s="4">
        <v>0</v>
      </c>
      <c r="J10496" s="4">
        <v>0</v>
      </c>
      <c r="K10496" s="3" t="s">
        <v>1447</v>
      </c>
      <c r="L10496" s="4">
        <v>0.49525080437191932</v>
      </c>
    </row>
    <row r="10497" spans="2:12" x14ac:dyDescent="0.3">
      <c r="B10497" s="3" t="s">
        <v>388</v>
      </c>
      <c r="C10497" s="4">
        <v>2022</v>
      </c>
      <c r="D10497" s="3" t="s">
        <v>1457</v>
      </c>
      <c r="E10497" s="4">
        <v>38782732</v>
      </c>
      <c r="F10497" s="4">
        <v>5569505</v>
      </c>
      <c r="G10497" s="4">
        <v>33213227</v>
      </c>
      <c r="H10497" s="4">
        <v>257816</v>
      </c>
      <c r="I10497" s="4">
        <v>0</v>
      </c>
      <c r="J10497" s="4">
        <v>0</v>
      </c>
      <c r="K10497" s="3" t="s">
        <v>1447</v>
      </c>
      <c r="L10497" s="4">
        <v>0.14360785619744376</v>
      </c>
    </row>
    <row r="10498" spans="2:12" x14ac:dyDescent="0.3">
      <c r="B10498" s="3" t="s">
        <v>388</v>
      </c>
      <c r="C10498" s="4">
        <v>2022</v>
      </c>
      <c r="D10498" s="3" t="s">
        <v>1458</v>
      </c>
      <c r="E10498" s="4">
        <v>3634037</v>
      </c>
      <c r="F10498" s="4"/>
      <c r="G10498" s="4">
        <v>3634037</v>
      </c>
      <c r="H10498" s="4">
        <v>1664122</v>
      </c>
      <c r="I10498" s="4">
        <v>3634037</v>
      </c>
      <c r="J10498" s="4"/>
      <c r="K10498" s="3" t="s">
        <v>1451</v>
      </c>
      <c r="L10498" s="4"/>
    </row>
    <row r="10499" spans="2:12" x14ac:dyDescent="0.3">
      <c r="B10499" s="3" t="s">
        <v>388</v>
      </c>
      <c r="C10499" s="4">
        <v>2023</v>
      </c>
      <c r="D10499" s="3" t="s">
        <v>1446</v>
      </c>
      <c r="E10499" s="4">
        <v>44939595</v>
      </c>
      <c r="F10499" s="4">
        <v>21193696</v>
      </c>
      <c r="G10499" s="4">
        <v>23745899</v>
      </c>
      <c r="H10499" s="4">
        <v>290103</v>
      </c>
      <c r="I10499" s="4">
        <v>0</v>
      </c>
      <c r="J10499" s="4">
        <v>0</v>
      </c>
      <c r="K10499" s="3" t="s">
        <v>1447</v>
      </c>
      <c r="L10499" s="4">
        <v>0.47160407208832211</v>
      </c>
    </row>
    <row r="10500" spans="2:12" x14ac:dyDescent="0.3">
      <c r="B10500" s="3" t="s">
        <v>388</v>
      </c>
      <c r="C10500" s="4">
        <v>2023</v>
      </c>
      <c r="D10500" s="3" t="s">
        <v>1448</v>
      </c>
      <c r="E10500" s="4">
        <v>24855487</v>
      </c>
      <c r="F10500" s="4">
        <v>10722790</v>
      </c>
      <c r="G10500" s="4">
        <v>14132697</v>
      </c>
      <c r="H10500" s="4">
        <v>114879</v>
      </c>
      <c r="I10500" s="4">
        <v>0</v>
      </c>
      <c r="J10500" s="4">
        <v>0</v>
      </c>
      <c r="K10500" s="3" t="s">
        <v>1447</v>
      </c>
      <c r="L10500" s="4">
        <v>0.43140534723781515</v>
      </c>
    </row>
    <row r="10501" spans="2:12" x14ac:dyDescent="0.3">
      <c r="B10501" s="3" t="s">
        <v>388</v>
      </c>
      <c r="C10501" s="4">
        <v>2023</v>
      </c>
      <c r="D10501" s="3" t="s">
        <v>1449</v>
      </c>
      <c r="E10501" s="4">
        <v>7817232</v>
      </c>
      <c r="F10501" s="4">
        <v>2810968</v>
      </c>
      <c r="G10501" s="4">
        <v>5006264</v>
      </c>
      <c r="H10501" s="4">
        <v>315124</v>
      </c>
      <c r="I10501" s="4">
        <v>0</v>
      </c>
      <c r="J10501" s="4">
        <v>0</v>
      </c>
      <c r="K10501" s="3" t="s">
        <v>1447</v>
      </c>
      <c r="L10501" s="4">
        <v>0.35958610413506981</v>
      </c>
    </row>
    <row r="10502" spans="2:12" x14ac:dyDescent="0.3">
      <c r="B10502" s="3" t="s">
        <v>388</v>
      </c>
      <c r="C10502" s="4">
        <v>2023</v>
      </c>
      <c r="D10502" s="3" t="s">
        <v>1450</v>
      </c>
      <c r="E10502" s="4">
        <v>27575365</v>
      </c>
      <c r="F10502" s="4"/>
      <c r="G10502" s="4">
        <v>27575365</v>
      </c>
      <c r="H10502" s="4">
        <v>-705000</v>
      </c>
      <c r="I10502" s="4">
        <v>27575365</v>
      </c>
      <c r="J10502" s="4"/>
      <c r="K10502" s="3" t="s">
        <v>1451</v>
      </c>
      <c r="L10502" s="4"/>
    </row>
    <row r="10503" spans="2:12" x14ac:dyDescent="0.3">
      <c r="B10503" s="3" t="s">
        <v>388</v>
      </c>
      <c r="C10503" s="4">
        <v>2023</v>
      </c>
      <c r="D10503" s="3" t="s">
        <v>1452</v>
      </c>
      <c r="E10503" s="4">
        <v>0</v>
      </c>
      <c r="F10503" s="4">
        <v>0</v>
      </c>
      <c r="G10503" s="4">
        <v>0</v>
      </c>
      <c r="H10503" s="4">
        <v>0</v>
      </c>
      <c r="I10503" s="4">
        <v>0</v>
      </c>
      <c r="J10503" s="4">
        <v>0</v>
      </c>
      <c r="K10503" s="3" t="s">
        <v>1451</v>
      </c>
      <c r="L10503" s="4"/>
    </row>
    <row r="10504" spans="2:12" x14ac:dyDescent="0.3">
      <c r="B10504" s="3" t="s">
        <v>388</v>
      </c>
      <c r="C10504" s="4">
        <v>2023</v>
      </c>
      <c r="D10504" s="3" t="s">
        <v>1453</v>
      </c>
      <c r="E10504" s="4">
        <v>9264296</v>
      </c>
      <c r="F10504" s="4">
        <v>5979540</v>
      </c>
      <c r="G10504" s="4">
        <v>3284756</v>
      </c>
      <c r="H10504" s="4">
        <v>680045</v>
      </c>
      <c r="I10504" s="4">
        <v>0</v>
      </c>
      <c r="J10504" s="4">
        <v>0</v>
      </c>
      <c r="K10504" s="3" t="s">
        <v>1451</v>
      </c>
      <c r="L10504" s="4">
        <v>0.64543922171744084</v>
      </c>
    </row>
    <row r="10505" spans="2:12" x14ac:dyDescent="0.3">
      <c r="B10505" s="3" t="s">
        <v>388</v>
      </c>
      <c r="C10505" s="4">
        <v>2023</v>
      </c>
      <c r="D10505" s="3" t="s">
        <v>1454</v>
      </c>
      <c r="E10505" s="4">
        <v>30071576</v>
      </c>
      <c r="F10505" s="4">
        <v>11310977</v>
      </c>
      <c r="G10505" s="4">
        <v>18760599</v>
      </c>
      <c r="H10505" s="4">
        <v>592602</v>
      </c>
      <c r="I10505" s="4">
        <v>0</v>
      </c>
      <c r="J10505" s="4">
        <v>0</v>
      </c>
      <c r="K10505" s="3" t="s">
        <v>1447</v>
      </c>
      <c r="L10505" s="4">
        <v>0.37613515833024513</v>
      </c>
    </row>
    <row r="10506" spans="2:12" x14ac:dyDescent="0.3">
      <c r="B10506" s="3" t="s">
        <v>388</v>
      </c>
      <c r="C10506" s="4">
        <v>2023</v>
      </c>
      <c r="D10506" s="3" t="s">
        <v>1455</v>
      </c>
      <c r="E10506" s="4">
        <v>22542230</v>
      </c>
      <c r="F10506" s="4">
        <v>8432083</v>
      </c>
      <c r="G10506" s="4">
        <v>14110147</v>
      </c>
      <c r="H10506" s="4">
        <v>592350</v>
      </c>
      <c r="I10506" s="4">
        <v>0</v>
      </c>
      <c r="J10506" s="4">
        <v>0</v>
      </c>
      <c r="K10506" s="3" t="s">
        <v>1447</v>
      </c>
      <c r="L10506" s="4">
        <v>0.37405718067822041</v>
      </c>
    </row>
    <row r="10507" spans="2:12" x14ac:dyDescent="0.3">
      <c r="B10507" s="3" t="s">
        <v>388</v>
      </c>
      <c r="C10507" s="4">
        <v>2023</v>
      </c>
      <c r="D10507" s="3" t="s">
        <v>1456</v>
      </c>
      <c r="E10507" s="4">
        <v>49641930</v>
      </c>
      <c r="F10507" s="4">
        <v>25094199</v>
      </c>
      <c r="G10507" s="4">
        <v>24547731</v>
      </c>
      <c r="H10507" s="4">
        <v>1131115</v>
      </c>
      <c r="I10507" s="4">
        <v>0</v>
      </c>
      <c r="J10507" s="4">
        <v>0</v>
      </c>
      <c r="K10507" s="3" t="s">
        <v>1447</v>
      </c>
      <c r="L10507" s="4">
        <v>0.50550409704054622</v>
      </c>
    </row>
    <row r="10508" spans="2:12" x14ac:dyDescent="0.3">
      <c r="B10508" s="3" t="s">
        <v>388</v>
      </c>
      <c r="C10508" s="4">
        <v>2023</v>
      </c>
      <c r="D10508" s="3" t="s">
        <v>1457</v>
      </c>
      <c r="E10508" s="4">
        <v>39584081</v>
      </c>
      <c r="F10508" s="4">
        <v>6672866</v>
      </c>
      <c r="G10508" s="4">
        <v>32911215</v>
      </c>
      <c r="H10508" s="4">
        <v>586026</v>
      </c>
      <c r="I10508" s="4">
        <v>0</v>
      </c>
      <c r="J10508" s="4">
        <v>0</v>
      </c>
      <c r="K10508" s="3" t="s">
        <v>1447</v>
      </c>
      <c r="L10508" s="4">
        <v>0.16857448326260246</v>
      </c>
    </row>
    <row r="10509" spans="2:12" x14ac:dyDescent="0.3">
      <c r="B10509" s="3" t="s">
        <v>388</v>
      </c>
      <c r="C10509" s="4">
        <v>2023</v>
      </c>
      <c r="D10509" s="3" t="s">
        <v>1458</v>
      </c>
      <c r="E10509" s="4">
        <v>4657570</v>
      </c>
      <c r="F10509" s="4"/>
      <c r="G10509" s="4">
        <v>4657570</v>
      </c>
      <c r="H10509" s="4">
        <v>2615359</v>
      </c>
      <c r="I10509" s="4">
        <v>4657570</v>
      </c>
      <c r="J10509" s="4"/>
      <c r="K10509" s="3" t="s">
        <v>1451</v>
      </c>
      <c r="L10509" s="4"/>
    </row>
    <row r="10510" spans="2:12" x14ac:dyDescent="0.3">
      <c r="B10510" s="3" t="s">
        <v>388</v>
      </c>
      <c r="C10510" s="4">
        <v>2024</v>
      </c>
      <c r="D10510" s="3" t="s">
        <v>1446</v>
      </c>
      <c r="E10510" s="4">
        <v>45453195</v>
      </c>
      <c r="F10510" s="4">
        <v>22557742</v>
      </c>
      <c r="G10510" s="4">
        <v>22895453</v>
      </c>
      <c r="H10510" s="4">
        <v>368529</v>
      </c>
      <c r="I10510" s="4">
        <v>0</v>
      </c>
      <c r="J10510" s="4">
        <v>0</v>
      </c>
      <c r="K10510" s="3" t="s">
        <v>1447</v>
      </c>
      <c r="L10510" s="4">
        <v>0.49628506862938898</v>
      </c>
    </row>
    <row r="10511" spans="2:12" x14ac:dyDescent="0.3">
      <c r="B10511" s="3" t="s">
        <v>388</v>
      </c>
      <c r="C10511" s="4">
        <v>2024</v>
      </c>
      <c r="D10511" s="3" t="s">
        <v>1448</v>
      </c>
      <c r="E10511" s="4">
        <v>26572232</v>
      </c>
      <c r="F10511" s="4">
        <v>10971794</v>
      </c>
      <c r="G10511" s="4">
        <v>15600438</v>
      </c>
      <c r="H10511" s="4">
        <v>1409795</v>
      </c>
      <c r="I10511" s="4">
        <v>0</v>
      </c>
      <c r="J10511" s="4">
        <v>0</v>
      </c>
      <c r="K10511" s="3" t="s">
        <v>1447</v>
      </c>
      <c r="L10511" s="4">
        <v>0.41290449368348131</v>
      </c>
    </row>
    <row r="10512" spans="2:12" x14ac:dyDescent="0.3">
      <c r="B10512" s="3" t="s">
        <v>388</v>
      </c>
      <c r="C10512" s="4">
        <v>2024</v>
      </c>
      <c r="D10512" s="3" t="s">
        <v>1449</v>
      </c>
      <c r="E10512" s="4">
        <v>7841558</v>
      </c>
      <c r="F10512" s="4">
        <v>3257065</v>
      </c>
      <c r="G10512" s="4">
        <v>4584493</v>
      </c>
      <c r="H10512" s="4">
        <v>132503</v>
      </c>
      <c r="I10512" s="4">
        <v>0</v>
      </c>
      <c r="J10512" s="4">
        <v>0</v>
      </c>
      <c r="K10512" s="3" t="s">
        <v>1447</v>
      </c>
      <c r="L10512" s="4">
        <v>0.41535942219645638</v>
      </c>
    </row>
    <row r="10513" spans="2:12" x14ac:dyDescent="0.3">
      <c r="B10513" s="3" t="s">
        <v>388</v>
      </c>
      <c r="C10513" s="4">
        <v>2024</v>
      </c>
      <c r="D10513" s="3" t="s">
        <v>1450</v>
      </c>
      <c r="E10513" s="4">
        <v>27575365</v>
      </c>
      <c r="F10513" s="4"/>
      <c r="G10513" s="4">
        <v>27575365</v>
      </c>
      <c r="H10513" s="4">
        <v>0</v>
      </c>
      <c r="I10513" s="4">
        <v>27575365</v>
      </c>
      <c r="J10513" s="4"/>
      <c r="K10513" s="3" t="s">
        <v>1451</v>
      </c>
      <c r="L10513" s="4"/>
    </row>
    <row r="10514" spans="2:12" x14ac:dyDescent="0.3">
      <c r="B10514" s="3" t="s">
        <v>388</v>
      </c>
      <c r="C10514" s="4">
        <v>2024</v>
      </c>
      <c r="D10514" s="3" t="s">
        <v>1452</v>
      </c>
      <c r="E10514" s="4">
        <v>0</v>
      </c>
      <c r="F10514" s="4">
        <v>0</v>
      </c>
      <c r="G10514" s="4">
        <v>0</v>
      </c>
      <c r="H10514" s="4">
        <v>0</v>
      </c>
      <c r="I10514" s="4">
        <v>0</v>
      </c>
      <c r="J10514" s="4">
        <v>0</v>
      </c>
      <c r="K10514" s="3"/>
      <c r="L10514" s="4"/>
    </row>
    <row r="10515" spans="2:12" x14ac:dyDescent="0.3">
      <c r="B10515" s="3" t="s">
        <v>388</v>
      </c>
      <c r="C10515" s="4">
        <v>2024</v>
      </c>
      <c r="D10515" s="3" t="s">
        <v>1453</v>
      </c>
      <c r="E10515" s="4">
        <v>9488776</v>
      </c>
      <c r="F10515" s="4">
        <v>6439491</v>
      </c>
      <c r="G10515" s="4">
        <v>3049285</v>
      </c>
      <c r="H10515" s="4">
        <v>363014</v>
      </c>
      <c r="I10515" s="4">
        <v>0</v>
      </c>
      <c r="J10515" s="4">
        <v>0</v>
      </c>
      <c r="K10515" s="3" t="s">
        <v>1451</v>
      </c>
      <c r="L10515" s="4">
        <v>0.67864295668903973</v>
      </c>
    </row>
    <row r="10516" spans="2:12" x14ac:dyDescent="0.3">
      <c r="B10516" s="3" t="s">
        <v>388</v>
      </c>
      <c r="C10516" s="4">
        <v>2024</v>
      </c>
      <c r="D10516" s="3" t="s">
        <v>1454</v>
      </c>
      <c r="E10516" s="4">
        <v>31111291</v>
      </c>
      <c r="F10516" s="4">
        <v>12601170</v>
      </c>
      <c r="G10516" s="4">
        <v>18510121</v>
      </c>
      <c r="H10516" s="4">
        <v>565835</v>
      </c>
      <c r="I10516" s="4">
        <v>0</v>
      </c>
      <c r="J10516" s="4">
        <v>0</v>
      </c>
      <c r="K10516" s="3" t="s">
        <v>1447</v>
      </c>
      <c r="L10516" s="4">
        <v>0.40503526517109173</v>
      </c>
    </row>
    <row r="10517" spans="2:12" x14ac:dyDescent="0.3">
      <c r="B10517" s="3" t="s">
        <v>388</v>
      </c>
      <c r="C10517" s="4">
        <v>2024</v>
      </c>
      <c r="D10517" s="3" t="s">
        <v>1455</v>
      </c>
      <c r="E10517" s="4">
        <v>24546628</v>
      </c>
      <c r="F10517" s="4">
        <v>8709922</v>
      </c>
      <c r="G10517" s="4">
        <v>15836706</v>
      </c>
      <c r="H10517" s="4">
        <v>1549511</v>
      </c>
      <c r="I10517" s="4">
        <v>0</v>
      </c>
      <c r="J10517" s="4">
        <v>0</v>
      </c>
      <c r="K10517" s="3" t="s">
        <v>1447</v>
      </c>
      <c r="L10517" s="4">
        <v>0.35483171048992962</v>
      </c>
    </row>
    <row r="10518" spans="2:12" x14ac:dyDescent="0.3">
      <c r="B10518" s="3" t="s">
        <v>388</v>
      </c>
      <c r="C10518" s="4">
        <v>2024</v>
      </c>
      <c r="D10518" s="3" t="s">
        <v>1456</v>
      </c>
      <c r="E10518" s="4">
        <v>52860057</v>
      </c>
      <c r="F10518" s="4">
        <v>26221732</v>
      </c>
      <c r="G10518" s="4">
        <v>26638325</v>
      </c>
      <c r="H10518" s="4">
        <v>2693179</v>
      </c>
      <c r="I10518" s="4">
        <v>0</v>
      </c>
      <c r="J10518" s="4">
        <v>0</v>
      </c>
      <c r="K10518" s="3" t="s">
        <v>1447</v>
      </c>
      <c r="L10518" s="4">
        <v>0.49605947265626293</v>
      </c>
    </row>
    <row r="10519" spans="2:12" x14ac:dyDescent="0.3">
      <c r="B10519" s="3" t="s">
        <v>388</v>
      </c>
      <c r="C10519" s="4">
        <v>2024</v>
      </c>
      <c r="D10519" s="3" t="s">
        <v>1457</v>
      </c>
      <c r="E10519" s="4">
        <v>40832296</v>
      </c>
      <c r="F10519" s="4">
        <v>7786369</v>
      </c>
      <c r="G10519" s="4">
        <v>33045927</v>
      </c>
      <c r="H10519" s="4">
        <v>1241422</v>
      </c>
      <c r="I10519" s="4">
        <v>0</v>
      </c>
      <c r="J10519" s="4">
        <v>0</v>
      </c>
      <c r="K10519" s="3" t="s">
        <v>1447</v>
      </c>
      <c r="L10519" s="4">
        <v>0.19069143209580966</v>
      </c>
    </row>
    <row r="10520" spans="2:12" x14ac:dyDescent="0.3">
      <c r="B10520" s="3" t="s">
        <v>388</v>
      </c>
      <c r="C10520" s="4">
        <v>2024</v>
      </c>
      <c r="D10520" s="3" t="s">
        <v>1458</v>
      </c>
      <c r="E10520" s="4">
        <v>4425085</v>
      </c>
      <c r="F10520" s="4"/>
      <c r="G10520" s="4">
        <v>4425085</v>
      </c>
      <c r="H10520" s="4">
        <v>2196771</v>
      </c>
      <c r="I10520" s="4">
        <v>4425085</v>
      </c>
      <c r="J10520" s="4"/>
      <c r="K10520" s="3" t="s">
        <v>1451</v>
      </c>
      <c r="L10520" s="4"/>
    </row>
    <row r="10521" spans="2:12" x14ac:dyDescent="0.3">
      <c r="B10521" s="3" t="s">
        <v>390</v>
      </c>
      <c r="C10521" s="4">
        <v>2019</v>
      </c>
      <c r="D10521" s="3" t="s">
        <v>1446</v>
      </c>
      <c r="E10521" s="4">
        <v>19578351</v>
      </c>
      <c r="F10521" s="4">
        <v>7786269</v>
      </c>
      <c r="G10521" s="4">
        <v>11792082</v>
      </c>
      <c r="H10521" s="4">
        <v>505807</v>
      </c>
      <c r="I10521" s="4">
        <v>0</v>
      </c>
      <c r="J10521" s="4">
        <v>0</v>
      </c>
      <c r="K10521" s="3" t="s">
        <v>1447</v>
      </c>
      <c r="L10521" s="4">
        <v>0.39769789600768729</v>
      </c>
    </row>
    <row r="10522" spans="2:12" x14ac:dyDescent="0.3">
      <c r="B10522" s="3" t="s">
        <v>390</v>
      </c>
      <c r="C10522" s="4">
        <v>2019</v>
      </c>
      <c r="D10522" s="3" t="s">
        <v>1448</v>
      </c>
      <c r="E10522" s="4">
        <v>0</v>
      </c>
      <c r="F10522" s="4">
        <v>0</v>
      </c>
      <c r="G10522" s="4">
        <v>0</v>
      </c>
      <c r="H10522" s="4">
        <v>0</v>
      </c>
      <c r="I10522" s="4">
        <v>0</v>
      </c>
      <c r="J10522" s="4">
        <v>0</v>
      </c>
      <c r="K10522" s="3" t="s">
        <v>1451</v>
      </c>
      <c r="L10522" s="4"/>
    </row>
    <row r="10523" spans="2:12" x14ac:dyDescent="0.3">
      <c r="B10523" s="3" t="s">
        <v>390</v>
      </c>
      <c r="C10523" s="4">
        <v>2019</v>
      </c>
      <c r="D10523" s="3" t="s">
        <v>1449</v>
      </c>
      <c r="E10523" s="4">
        <v>19649933</v>
      </c>
      <c r="F10523" s="4">
        <v>14089580</v>
      </c>
      <c r="G10523" s="4">
        <v>5560353</v>
      </c>
      <c r="H10523" s="4">
        <v>995450</v>
      </c>
      <c r="I10523" s="4">
        <v>0</v>
      </c>
      <c r="J10523" s="4">
        <v>0</v>
      </c>
      <c r="K10523" s="3" t="s">
        <v>1447</v>
      </c>
      <c r="L10523" s="4">
        <v>0.71702941684330423</v>
      </c>
    </row>
    <row r="10524" spans="2:12" x14ac:dyDescent="0.3">
      <c r="B10524" s="3" t="s">
        <v>390</v>
      </c>
      <c r="C10524" s="4">
        <v>2019</v>
      </c>
      <c r="D10524" s="3" t="s">
        <v>1450</v>
      </c>
      <c r="E10524" s="4">
        <v>28328482</v>
      </c>
      <c r="F10524" s="4"/>
      <c r="G10524" s="4">
        <v>28328482</v>
      </c>
      <c r="H10524" s="4">
        <v>0</v>
      </c>
      <c r="I10524" s="4">
        <v>28328482</v>
      </c>
      <c r="J10524" s="4"/>
      <c r="K10524" s="3" t="s">
        <v>1451</v>
      </c>
      <c r="L10524" s="4"/>
    </row>
    <row r="10525" spans="2:12" x14ac:dyDescent="0.3">
      <c r="B10525" s="3" t="s">
        <v>390</v>
      </c>
      <c r="C10525" s="4">
        <v>2019</v>
      </c>
      <c r="D10525" s="3" t="s">
        <v>1452</v>
      </c>
      <c r="E10525" s="4">
        <v>16250764</v>
      </c>
      <c r="F10525" s="4">
        <v>9604157</v>
      </c>
      <c r="G10525" s="4">
        <v>6646607</v>
      </c>
      <c r="H10525" s="4">
        <v>64631</v>
      </c>
      <c r="I10525" s="4">
        <v>0</v>
      </c>
      <c r="J10525" s="4">
        <v>0</v>
      </c>
      <c r="K10525" s="3" t="s">
        <v>1447</v>
      </c>
      <c r="L10525" s="4">
        <v>0.5909972601903517</v>
      </c>
    </row>
    <row r="10526" spans="2:12" x14ac:dyDescent="0.3">
      <c r="B10526" s="3" t="s">
        <v>390</v>
      </c>
      <c r="C10526" s="4">
        <v>2019</v>
      </c>
      <c r="D10526" s="3" t="s">
        <v>1453</v>
      </c>
      <c r="E10526" s="4">
        <v>18895009</v>
      </c>
      <c r="F10526" s="4">
        <v>13627765</v>
      </c>
      <c r="G10526" s="4">
        <v>5267244</v>
      </c>
      <c r="H10526" s="4">
        <v>2874082</v>
      </c>
      <c r="I10526" s="4">
        <v>0</v>
      </c>
      <c r="J10526" s="4">
        <v>0</v>
      </c>
      <c r="K10526" s="3" t="s">
        <v>1451</v>
      </c>
      <c r="L10526" s="4">
        <v>0.72123622698459688</v>
      </c>
    </row>
    <row r="10527" spans="2:12" x14ac:dyDescent="0.3">
      <c r="B10527" s="3" t="s">
        <v>390</v>
      </c>
      <c r="C10527" s="4">
        <v>2019</v>
      </c>
      <c r="D10527" s="3" t="s">
        <v>1454</v>
      </c>
      <c r="E10527" s="4">
        <v>0</v>
      </c>
      <c r="F10527" s="4">
        <v>0</v>
      </c>
      <c r="G10527" s="4">
        <v>0</v>
      </c>
      <c r="H10527" s="4">
        <v>0</v>
      </c>
      <c r="I10527" s="4">
        <v>0</v>
      </c>
      <c r="J10527" s="4">
        <v>0</v>
      </c>
      <c r="K10527" s="3" t="s">
        <v>1451</v>
      </c>
      <c r="L10527" s="4"/>
    </row>
    <row r="10528" spans="2:12" x14ac:dyDescent="0.3">
      <c r="B10528" s="3" t="s">
        <v>390</v>
      </c>
      <c r="C10528" s="4">
        <v>2019</v>
      </c>
      <c r="D10528" s="3" t="s">
        <v>1455</v>
      </c>
      <c r="E10528" s="4">
        <v>27048533</v>
      </c>
      <c r="F10528" s="4">
        <v>11673641</v>
      </c>
      <c r="G10528" s="4">
        <v>15374892</v>
      </c>
      <c r="H10528" s="4">
        <v>0</v>
      </c>
      <c r="I10528" s="4">
        <v>0</v>
      </c>
      <c r="J10528" s="4">
        <v>0</v>
      </c>
      <c r="K10528" s="3" t="s">
        <v>1447</v>
      </c>
      <c r="L10528" s="4">
        <v>0.43158129869741918</v>
      </c>
    </row>
    <row r="10529" spans="2:12" x14ac:dyDescent="0.3">
      <c r="B10529" s="3" t="s">
        <v>390</v>
      </c>
      <c r="C10529" s="4">
        <v>2019</v>
      </c>
      <c r="D10529" s="3" t="s">
        <v>1456</v>
      </c>
      <c r="E10529" s="4">
        <v>45544008</v>
      </c>
      <c r="F10529" s="4">
        <v>24769386</v>
      </c>
      <c r="G10529" s="4">
        <v>20774622</v>
      </c>
      <c r="H10529" s="4">
        <v>346331</v>
      </c>
      <c r="I10529" s="4">
        <v>0</v>
      </c>
      <c r="J10529" s="4">
        <v>0</v>
      </c>
      <c r="K10529" s="3" t="s">
        <v>1447</v>
      </c>
      <c r="L10529" s="4">
        <v>0.54385608750112635</v>
      </c>
    </row>
    <row r="10530" spans="2:12" x14ac:dyDescent="0.3">
      <c r="B10530" s="3" t="s">
        <v>390</v>
      </c>
      <c r="C10530" s="4">
        <v>2019</v>
      </c>
      <c r="D10530" s="3" t="s">
        <v>1457</v>
      </c>
      <c r="E10530" s="4">
        <v>21773793</v>
      </c>
      <c r="F10530" s="4">
        <v>11956316</v>
      </c>
      <c r="G10530" s="4">
        <v>9817477</v>
      </c>
      <c r="H10530" s="4">
        <v>0</v>
      </c>
      <c r="I10530" s="4">
        <v>0</v>
      </c>
      <c r="J10530" s="4">
        <v>0</v>
      </c>
      <c r="K10530" s="3" t="s">
        <v>1447</v>
      </c>
      <c r="L10530" s="4">
        <v>0.54911498423816185</v>
      </c>
    </row>
    <row r="10531" spans="2:12" x14ac:dyDescent="0.3">
      <c r="B10531" s="3" t="s">
        <v>390</v>
      </c>
      <c r="C10531" s="4">
        <v>2019</v>
      </c>
      <c r="D10531" s="3" t="s">
        <v>1458</v>
      </c>
      <c r="E10531" s="4">
        <v>3586766</v>
      </c>
      <c r="F10531" s="4"/>
      <c r="G10531" s="4">
        <v>3586766</v>
      </c>
      <c r="H10531" s="4">
        <v>0</v>
      </c>
      <c r="I10531" s="4">
        <v>3586766</v>
      </c>
      <c r="J10531" s="4"/>
      <c r="K10531" s="3" t="s">
        <v>1451</v>
      </c>
      <c r="L10531" s="4"/>
    </row>
    <row r="10532" spans="2:12" x14ac:dyDescent="0.3">
      <c r="B10532" s="3" t="s">
        <v>390</v>
      </c>
      <c r="C10532" s="4">
        <v>2020</v>
      </c>
      <c r="D10532" s="3" t="s">
        <v>1446</v>
      </c>
      <c r="E10532" s="4">
        <v>19732109</v>
      </c>
      <c r="F10532" s="4">
        <v>8224904</v>
      </c>
      <c r="G10532" s="4">
        <v>11507205</v>
      </c>
      <c r="H10532" s="4">
        <v>153758</v>
      </c>
      <c r="I10532" s="4">
        <v>0</v>
      </c>
      <c r="J10532" s="4">
        <v>0</v>
      </c>
      <c r="K10532" s="3" t="s">
        <v>1447</v>
      </c>
      <c r="L10532" s="4">
        <v>0.41682842923683422</v>
      </c>
    </row>
    <row r="10533" spans="2:12" x14ac:dyDescent="0.3">
      <c r="B10533" s="3" t="s">
        <v>390</v>
      </c>
      <c r="C10533" s="4">
        <v>2020</v>
      </c>
      <c r="D10533" s="3" t="s">
        <v>1448</v>
      </c>
      <c r="E10533" s="4">
        <v>0</v>
      </c>
      <c r="F10533" s="4">
        <v>0</v>
      </c>
      <c r="G10533" s="4">
        <v>0</v>
      </c>
      <c r="H10533" s="4">
        <v>0</v>
      </c>
      <c r="I10533" s="4">
        <v>0</v>
      </c>
      <c r="J10533" s="4">
        <v>0</v>
      </c>
      <c r="K10533" s="3" t="s">
        <v>1451</v>
      </c>
      <c r="L10533" s="4"/>
    </row>
    <row r="10534" spans="2:12" x14ac:dyDescent="0.3">
      <c r="B10534" s="3" t="s">
        <v>390</v>
      </c>
      <c r="C10534" s="4">
        <v>2020</v>
      </c>
      <c r="D10534" s="3" t="s">
        <v>1449</v>
      </c>
      <c r="E10534" s="4">
        <v>20714043</v>
      </c>
      <c r="F10534" s="4">
        <v>14616684</v>
      </c>
      <c r="G10534" s="4">
        <v>6097359</v>
      </c>
      <c r="H10534" s="4">
        <v>1153637</v>
      </c>
      <c r="I10534" s="4">
        <v>0</v>
      </c>
      <c r="J10534" s="4">
        <v>0</v>
      </c>
      <c r="K10534" s="3" t="s">
        <v>1447</v>
      </c>
      <c r="L10534" s="4">
        <v>0.70564128885896393</v>
      </c>
    </row>
    <row r="10535" spans="2:12" x14ac:dyDescent="0.3">
      <c r="B10535" s="3" t="s">
        <v>390</v>
      </c>
      <c r="C10535" s="4">
        <v>2020</v>
      </c>
      <c r="D10535" s="3" t="s">
        <v>1450</v>
      </c>
      <c r="E10535" s="4">
        <v>28328482</v>
      </c>
      <c r="F10535" s="4"/>
      <c r="G10535" s="4">
        <v>28328482</v>
      </c>
      <c r="H10535" s="4">
        <v>0</v>
      </c>
      <c r="I10535" s="4">
        <v>28328482</v>
      </c>
      <c r="J10535" s="4"/>
      <c r="K10535" s="3" t="s">
        <v>1451</v>
      </c>
      <c r="L10535" s="4"/>
    </row>
    <row r="10536" spans="2:12" x14ac:dyDescent="0.3">
      <c r="B10536" s="3" t="s">
        <v>390</v>
      </c>
      <c r="C10536" s="4">
        <v>2020</v>
      </c>
      <c r="D10536" s="3" t="s">
        <v>1452</v>
      </c>
      <c r="E10536" s="4">
        <v>16250763</v>
      </c>
      <c r="F10536" s="4">
        <v>9951994</v>
      </c>
      <c r="G10536" s="4">
        <v>6298769</v>
      </c>
      <c r="H10536" s="4">
        <v>0</v>
      </c>
      <c r="I10536" s="4">
        <v>0</v>
      </c>
      <c r="J10536" s="4">
        <v>0</v>
      </c>
      <c r="K10536" s="3" t="s">
        <v>1447</v>
      </c>
      <c r="L10536" s="4">
        <v>0.61240164538735808</v>
      </c>
    </row>
    <row r="10537" spans="2:12" x14ac:dyDescent="0.3">
      <c r="B10537" s="3" t="s">
        <v>390</v>
      </c>
      <c r="C10537" s="4">
        <v>2020</v>
      </c>
      <c r="D10537" s="3" t="s">
        <v>1453</v>
      </c>
      <c r="E10537" s="4">
        <v>21311965</v>
      </c>
      <c r="F10537" s="4">
        <v>14654754</v>
      </c>
      <c r="G10537" s="4">
        <v>6657211</v>
      </c>
      <c r="H10537" s="4">
        <v>720694</v>
      </c>
      <c r="I10537" s="4">
        <v>0</v>
      </c>
      <c r="J10537" s="4">
        <v>0</v>
      </c>
      <c r="K10537" s="3" t="s">
        <v>1451</v>
      </c>
      <c r="L10537" s="4">
        <v>0.6876303522457925</v>
      </c>
    </row>
    <row r="10538" spans="2:12" x14ac:dyDescent="0.3">
      <c r="B10538" s="3" t="s">
        <v>390</v>
      </c>
      <c r="C10538" s="4">
        <v>2020</v>
      </c>
      <c r="D10538" s="3" t="s">
        <v>1454</v>
      </c>
      <c r="E10538" s="4">
        <v>0</v>
      </c>
      <c r="F10538" s="4">
        <v>0</v>
      </c>
      <c r="G10538" s="4">
        <v>0</v>
      </c>
      <c r="H10538" s="4">
        <v>0</v>
      </c>
      <c r="I10538" s="4">
        <v>0</v>
      </c>
      <c r="J10538" s="4">
        <v>0</v>
      </c>
      <c r="K10538" s="3" t="s">
        <v>1451</v>
      </c>
      <c r="L10538" s="4"/>
    </row>
    <row r="10539" spans="2:12" x14ac:dyDescent="0.3">
      <c r="B10539" s="3" t="s">
        <v>390</v>
      </c>
      <c r="C10539" s="4">
        <v>2020</v>
      </c>
      <c r="D10539" s="3" t="s">
        <v>1455</v>
      </c>
      <c r="E10539" s="4">
        <v>27076249</v>
      </c>
      <c r="F10539" s="4">
        <v>12188459</v>
      </c>
      <c r="G10539" s="4">
        <v>14887790</v>
      </c>
      <c r="H10539" s="4">
        <v>22806</v>
      </c>
      <c r="I10539" s="4">
        <v>0</v>
      </c>
      <c r="J10539" s="4">
        <v>0</v>
      </c>
      <c r="K10539" s="3" t="s">
        <v>1447</v>
      </c>
      <c r="L10539" s="4">
        <v>0.4501531582162655</v>
      </c>
    </row>
    <row r="10540" spans="2:12" x14ac:dyDescent="0.3">
      <c r="B10540" s="3" t="s">
        <v>390</v>
      </c>
      <c r="C10540" s="4">
        <v>2020</v>
      </c>
      <c r="D10540" s="3" t="s">
        <v>1456</v>
      </c>
      <c r="E10540" s="4">
        <v>50043713</v>
      </c>
      <c r="F10540" s="4">
        <v>25813719</v>
      </c>
      <c r="G10540" s="4">
        <v>24229994</v>
      </c>
      <c r="H10540" s="4">
        <v>3458084</v>
      </c>
      <c r="I10540" s="4">
        <v>0</v>
      </c>
      <c r="J10540" s="4">
        <v>0</v>
      </c>
      <c r="K10540" s="3" t="s">
        <v>1447</v>
      </c>
      <c r="L10540" s="4">
        <v>0.51582341622013539</v>
      </c>
    </row>
    <row r="10541" spans="2:12" x14ac:dyDescent="0.3">
      <c r="B10541" s="3" t="s">
        <v>390</v>
      </c>
      <c r="C10541" s="4">
        <v>2020</v>
      </c>
      <c r="D10541" s="3" t="s">
        <v>1457</v>
      </c>
      <c r="E10541" s="4">
        <v>21773792</v>
      </c>
      <c r="F10541" s="4">
        <v>12408807</v>
      </c>
      <c r="G10541" s="4">
        <v>9364985</v>
      </c>
      <c r="H10541" s="4">
        <v>0</v>
      </c>
      <c r="I10541" s="4">
        <v>0</v>
      </c>
      <c r="J10541" s="4">
        <v>0</v>
      </c>
      <c r="K10541" s="3" t="s">
        <v>1447</v>
      </c>
      <c r="L10541" s="4">
        <v>0.56989646084614021</v>
      </c>
    </row>
    <row r="10542" spans="2:12" x14ac:dyDescent="0.3">
      <c r="B10542" s="3" t="s">
        <v>390</v>
      </c>
      <c r="C10542" s="4">
        <v>2020</v>
      </c>
      <c r="D10542" s="3" t="s">
        <v>1458</v>
      </c>
      <c r="E10542" s="4">
        <v>1355304</v>
      </c>
      <c r="F10542" s="4"/>
      <c r="G10542" s="4">
        <v>1355304</v>
      </c>
      <c r="H10542" s="4">
        <v>682675</v>
      </c>
      <c r="I10542" s="4">
        <v>1355304</v>
      </c>
      <c r="J10542" s="4"/>
      <c r="K10542" s="3" t="s">
        <v>1451</v>
      </c>
      <c r="L10542" s="4"/>
    </row>
    <row r="10543" spans="2:12" x14ac:dyDescent="0.3">
      <c r="B10543" s="3" t="s">
        <v>390</v>
      </c>
      <c r="C10543" s="4">
        <v>2021</v>
      </c>
      <c r="D10543" s="3" t="s">
        <v>1446</v>
      </c>
      <c r="E10543" s="4">
        <v>20257752</v>
      </c>
      <c r="F10543" s="4">
        <v>8646044</v>
      </c>
      <c r="G10543" s="4">
        <v>11611708</v>
      </c>
      <c r="H10543" s="4">
        <v>465945</v>
      </c>
      <c r="I10543" s="4">
        <v>0</v>
      </c>
      <c r="J10543" s="4">
        <v>0</v>
      </c>
      <c r="K10543" s="3" t="s">
        <v>1447</v>
      </c>
      <c r="L10543" s="4">
        <v>0.42680174976966845</v>
      </c>
    </row>
    <row r="10544" spans="2:12" x14ac:dyDescent="0.3">
      <c r="B10544" s="3" t="s">
        <v>390</v>
      </c>
      <c r="C10544" s="4">
        <v>2021</v>
      </c>
      <c r="D10544" s="3" t="s">
        <v>1448</v>
      </c>
      <c r="E10544" s="4">
        <v>0</v>
      </c>
      <c r="F10544" s="4">
        <v>0</v>
      </c>
      <c r="G10544" s="4">
        <v>0</v>
      </c>
      <c r="H10544" s="4">
        <v>0</v>
      </c>
      <c r="I10544" s="4">
        <v>0</v>
      </c>
      <c r="J10544" s="4">
        <v>0</v>
      </c>
      <c r="K10544" s="3" t="s">
        <v>1451</v>
      </c>
      <c r="L10544" s="4"/>
    </row>
    <row r="10545" spans="2:12" x14ac:dyDescent="0.3">
      <c r="B10545" s="3" t="s">
        <v>390</v>
      </c>
      <c r="C10545" s="4">
        <v>2021</v>
      </c>
      <c r="D10545" s="3" t="s">
        <v>1449</v>
      </c>
      <c r="E10545" s="4">
        <v>21014764</v>
      </c>
      <c r="F10545" s="4">
        <v>15073538</v>
      </c>
      <c r="G10545" s="4">
        <v>5941226</v>
      </c>
      <c r="H10545" s="4">
        <v>609326</v>
      </c>
      <c r="I10545" s="4">
        <v>0</v>
      </c>
      <c r="J10545" s="4">
        <v>0</v>
      </c>
      <c r="K10545" s="3" t="s">
        <v>1447</v>
      </c>
      <c r="L10545" s="4">
        <v>0.71728323953578543</v>
      </c>
    </row>
    <row r="10546" spans="2:12" x14ac:dyDescent="0.3">
      <c r="B10546" s="3" t="s">
        <v>390</v>
      </c>
      <c r="C10546" s="4">
        <v>2021</v>
      </c>
      <c r="D10546" s="3" t="s">
        <v>1450</v>
      </c>
      <c r="E10546" s="4">
        <v>28328482</v>
      </c>
      <c r="F10546" s="4"/>
      <c r="G10546" s="4">
        <v>28328482</v>
      </c>
      <c r="H10546" s="4">
        <v>0</v>
      </c>
      <c r="I10546" s="4">
        <v>28328482</v>
      </c>
      <c r="J10546" s="4"/>
      <c r="K10546" s="3" t="s">
        <v>1451</v>
      </c>
      <c r="L10546" s="4"/>
    </row>
    <row r="10547" spans="2:12" x14ac:dyDescent="0.3">
      <c r="B10547" s="3" t="s">
        <v>390</v>
      </c>
      <c r="C10547" s="4">
        <v>2021</v>
      </c>
      <c r="D10547" s="3" t="s">
        <v>1452</v>
      </c>
      <c r="E10547" s="4">
        <v>16543188</v>
      </c>
      <c r="F10547" s="4">
        <v>10304710</v>
      </c>
      <c r="G10547" s="4">
        <v>6238478</v>
      </c>
      <c r="H10547" s="4">
        <v>292426</v>
      </c>
      <c r="I10547" s="4">
        <v>0</v>
      </c>
      <c r="J10547" s="4">
        <v>0</v>
      </c>
      <c r="K10547" s="3" t="s">
        <v>1447</v>
      </c>
      <c r="L10547" s="4">
        <v>0.62289747296591202</v>
      </c>
    </row>
    <row r="10548" spans="2:12" x14ac:dyDescent="0.3">
      <c r="B10548" s="3" t="s">
        <v>390</v>
      </c>
      <c r="C10548" s="4">
        <v>2021</v>
      </c>
      <c r="D10548" s="3" t="s">
        <v>1453</v>
      </c>
      <c r="E10548" s="4">
        <v>335323</v>
      </c>
      <c r="F10548" s="4">
        <v>167660</v>
      </c>
      <c r="G10548" s="4">
        <v>167663</v>
      </c>
      <c r="H10548" s="4">
        <v>0</v>
      </c>
      <c r="I10548" s="4">
        <v>0</v>
      </c>
      <c r="J10548" s="4">
        <v>0</v>
      </c>
      <c r="K10548" s="3" t="s">
        <v>1451</v>
      </c>
      <c r="L10548" s="4">
        <v>0.49999552670112102</v>
      </c>
    </row>
    <row r="10549" spans="2:12" x14ac:dyDescent="0.3">
      <c r="B10549" s="3" t="s">
        <v>390</v>
      </c>
      <c r="C10549" s="4">
        <v>2021</v>
      </c>
      <c r="D10549" s="3" t="s">
        <v>1454</v>
      </c>
      <c r="E10549" s="4">
        <v>21124484</v>
      </c>
      <c r="F10549" s="4">
        <v>15582628</v>
      </c>
      <c r="G10549" s="4">
        <v>5541856</v>
      </c>
      <c r="H10549" s="4">
        <v>147841</v>
      </c>
      <c r="I10549" s="4">
        <v>0</v>
      </c>
      <c r="J10549" s="4">
        <v>0</v>
      </c>
      <c r="K10549" s="3" t="s">
        <v>1447</v>
      </c>
      <c r="L10549" s="4">
        <v>0.73765721330755341</v>
      </c>
    </row>
    <row r="10550" spans="2:12" x14ac:dyDescent="0.3">
      <c r="B10550" s="3" t="s">
        <v>390</v>
      </c>
      <c r="C10550" s="4">
        <v>2021</v>
      </c>
      <c r="D10550" s="3" t="s">
        <v>1455</v>
      </c>
      <c r="E10550" s="4">
        <v>27619325</v>
      </c>
      <c r="F10550" s="4">
        <v>12708237</v>
      </c>
      <c r="G10550" s="4">
        <v>14911088</v>
      </c>
      <c r="H10550" s="4">
        <v>543076</v>
      </c>
      <c r="I10550" s="4">
        <v>0</v>
      </c>
      <c r="J10550" s="4">
        <v>0</v>
      </c>
      <c r="K10550" s="3" t="s">
        <v>1447</v>
      </c>
      <c r="L10550" s="4">
        <v>0.460121201368969</v>
      </c>
    </row>
    <row r="10551" spans="2:12" x14ac:dyDescent="0.3">
      <c r="B10551" s="3" t="s">
        <v>390</v>
      </c>
      <c r="C10551" s="4">
        <v>2021</v>
      </c>
      <c r="D10551" s="3" t="s">
        <v>1456</v>
      </c>
      <c r="E10551" s="4">
        <v>50631865</v>
      </c>
      <c r="F10551" s="4">
        <v>26863676</v>
      </c>
      <c r="G10551" s="4">
        <v>23768189</v>
      </c>
      <c r="H10551" s="4">
        <v>656553</v>
      </c>
      <c r="I10551" s="4">
        <v>0</v>
      </c>
      <c r="J10551" s="4">
        <v>0</v>
      </c>
      <c r="K10551" s="3" t="s">
        <v>1447</v>
      </c>
      <c r="L10551" s="4">
        <v>0.53056856586262424</v>
      </c>
    </row>
    <row r="10552" spans="2:12" x14ac:dyDescent="0.3">
      <c r="B10552" s="3" t="s">
        <v>390</v>
      </c>
      <c r="C10552" s="4">
        <v>2021</v>
      </c>
      <c r="D10552" s="3" t="s">
        <v>1457</v>
      </c>
      <c r="E10552" s="4">
        <v>22130793</v>
      </c>
      <c r="F10552" s="4">
        <v>12859340</v>
      </c>
      <c r="G10552" s="4">
        <v>9271453</v>
      </c>
      <c r="H10552" s="4">
        <v>357000</v>
      </c>
      <c r="I10552" s="4">
        <v>0</v>
      </c>
      <c r="J10552" s="4">
        <v>0</v>
      </c>
      <c r="K10552" s="3" t="s">
        <v>1447</v>
      </c>
      <c r="L10552" s="4">
        <v>0.58106096785596428</v>
      </c>
    </row>
    <row r="10553" spans="2:12" x14ac:dyDescent="0.3">
      <c r="B10553" s="3" t="s">
        <v>390</v>
      </c>
      <c r="C10553" s="4">
        <v>2021</v>
      </c>
      <c r="D10553" s="3" t="s">
        <v>1458</v>
      </c>
      <c r="E10553" s="4">
        <v>3219484</v>
      </c>
      <c r="F10553" s="4"/>
      <c r="G10553" s="4">
        <v>3219484</v>
      </c>
      <c r="H10553" s="4">
        <v>1990100</v>
      </c>
      <c r="I10553" s="4">
        <v>3219484</v>
      </c>
      <c r="J10553" s="4"/>
      <c r="K10553" s="3" t="s">
        <v>1451</v>
      </c>
      <c r="L10553" s="4"/>
    </row>
    <row r="10554" spans="2:12" x14ac:dyDescent="0.3">
      <c r="B10554" s="3" t="s">
        <v>390</v>
      </c>
      <c r="C10554" s="4">
        <v>2022</v>
      </c>
      <c r="D10554" s="3" t="s">
        <v>1446</v>
      </c>
      <c r="E10554" s="4">
        <v>20323601</v>
      </c>
      <c r="F10554" s="4">
        <v>9078041</v>
      </c>
      <c r="G10554" s="4">
        <v>11245560</v>
      </c>
      <c r="H10554" s="4">
        <v>65850</v>
      </c>
      <c r="I10554" s="4">
        <v>0</v>
      </c>
      <c r="J10554" s="4">
        <v>0</v>
      </c>
      <c r="K10554" s="3" t="s">
        <v>1447</v>
      </c>
      <c r="L10554" s="4">
        <v>0.44667482893410476</v>
      </c>
    </row>
    <row r="10555" spans="2:12" x14ac:dyDescent="0.3">
      <c r="B10555" s="3" t="s">
        <v>390</v>
      </c>
      <c r="C10555" s="4">
        <v>2022</v>
      </c>
      <c r="D10555" s="3" t="s">
        <v>1448</v>
      </c>
      <c r="E10555" s="4">
        <v>0</v>
      </c>
      <c r="F10555" s="4">
        <v>0</v>
      </c>
      <c r="G10555" s="4">
        <v>0</v>
      </c>
      <c r="H10555" s="4">
        <v>0</v>
      </c>
      <c r="I10555" s="4">
        <v>0</v>
      </c>
      <c r="J10555" s="4">
        <v>0</v>
      </c>
      <c r="K10555" s="3" t="s">
        <v>1451</v>
      </c>
      <c r="L10555" s="4"/>
    </row>
    <row r="10556" spans="2:12" x14ac:dyDescent="0.3">
      <c r="B10556" s="3" t="s">
        <v>390</v>
      </c>
      <c r="C10556" s="4">
        <v>2022</v>
      </c>
      <c r="D10556" s="3" t="s">
        <v>1449</v>
      </c>
      <c r="E10556" s="4">
        <v>22616562</v>
      </c>
      <c r="F10556" s="4">
        <v>15724565</v>
      </c>
      <c r="G10556" s="4">
        <v>6891997</v>
      </c>
      <c r="H10556" s="4">
        <v>1677660</v>
      </c>
      <c r="I10556" s="4">
        <v>0</v>
      </c>
      <c r="J10556" s="4">
        <v>0</v>
      </c>
      <c r="K10556" s="3" t="s">
        <v>1447</v>
      </c>
      <c r="L10556" s="4">
        <v>0.69526769807011335</v>
      </c>
    </row>
    <row r="10557" spans="2:12" x14ac:dyDescent="0.3">
      <c r="B10557" s="3" t="s">
        <v>390</v>
      </c>
      <c r="C10557" s="4">
        <v>2022</v>
      </c>
      <c r="D10557" s="3" t="s">
        <v>1450</v>
      </c>
      <c r="E10557" s="4">
        <v>28328482</v>
      </c>
      <c r="F10557" s="4"/>
      <c r="G10557" s="4">
        <v>28328482</v>
      </c>
      <c r="H10557" s="4">
        <v>0</v>
      </c>
      <c r="I10557" s="4">
        <v>28328482</v>
      </c>
      <c r="J10557" s="4"/>
      <c r="K10557" s="3" t="s">
        <v>1451</v>
      </c>
      <c r="L10557" s="4"/>
    </row>
    <row r="10558" spans="2:12" x14ac:dyDescent="0.3">
      <c r="B10558" s="3" t="s">
        <v>390</v>
      </c>
      <c r="C10558" s="4">
        <v>2022</v>
      </c>
      <c r="D10558" s="3" t="s">
        <v>1452</v>
      </c>
      <c r="E10558" s="4">
        <v>16543188</v>
      </c>
      <c r="F10558" s="4">
        <v>10662293</v>
      </c>
      <c r="G10558" s="4">
        <v>5880895</v>
      </c>
      <c r="H10558" s="4">
        <v>802454</v>
      </c>
      <c r="I10558" s="4">
        <v>0</v>
      </c>
      <c r="J10558" s="4">
        <v>0</v>
      </c>
      <c r="K10558" s="3" t="s">
        <v>1447</v>
      </c>
      <c r="L10558" s="4">
        <v>0.6445125933405339</v>
      </c>
    </row>
    <row r="10559" spans="2:12" x14ac:dyDescent="0.3">
      <c r="B10559" s="3" t="s">
        <v>390</v>
      </c>
      <c r="C10559" s="4">
        <v>2022</v>
      </c>
      <c r="D10559" s="3" t="s">
        <v>1453</v>
      </c>
      <c r="E10559" s="4">
        <v>335322</v>
      </c>
      <c r="F10559" s="4">
        <v>234724</v>
      </c>
      <c r="G10559" s="4">
        <v>100598</v>
      </c>
      <c r="H10559" s="4">
        <v>0</v>
      </c>
      <c r="I10559" s="4">
        <v>0</v>
      </c>
      <c r="J10559" s="4">
        <v>0</v>
      </c>
      <c r="K10559" s="3" t="s">
        <v>1451</v>
      </c>
      <c r="L10559" s="4">
        <v>0.69999582490859535</v>
      </c>
    </row>
    <row r="10560" spans="2:12" x14ac:dyDescent="0.3">
      <c r="B10560" s="3" t="s">
        <v>390</v>
      </c>
      <c r="C10560" s="4">
        <v>2022</v>
      </c>
      <c r="D10560" s="3" t="s">
        <v>1454</v>
      </c>
      <c r="E10560" s="4">
        <v>21292367</v>
      </c>
      <c r="F10560" s="4">
        <v>16617215</v>
      </c>
      <c r="G10560" s="4">
        <v>4675152</v>
      </c>
      <c r="H10560" s="4">
        <v>167883</v>
      </c>
      <c r="I10560" s="4">
        <v>0</v>
      </c>
      <c r="J10560" s="4">
        <v>0</v>
      </c>
      <c r="K10560" s="3" t="s">
        <v>1447</v>
      </c>
      <c r="L10560" s="4">
        <v>0.78043061158958982</v>
      </c>
    </row>
    <row r="10561" spans="2:12" x14ac:dyDescent="0.3">
      <c r="B10561" s="3" t="s">
        <v>390</v>
      </c>
      <c r="C10561" s="4">
        <v>2022</v>
      </c>
      <c r="D10561" s="3" t="s">
        <v>1455</v>
      </c>
      <c r="E10561" s="4">
        <v>27619325</v>
      </c>
      <c r="F10561" s="4">
        <v>13229534</v>
      </c>
      <c r="G10561" s="4">
        <v>14389791</v>
      </c>
      <c r="H10561" s="4">
        <v>0</v>
      </c>
      <c r="I10561" s="4">
        <v>0</v>
      </c>
      <c r="J10561" s="4">
        <v>0</v>
      </c>
      <c r="K10561" s="3" t="s">
        <v>1447</v>
      </c>
      <c r="L10561" s="4">
        <v>0.47899555836357333</v>
      </c>
    </row>
    <row r="10562" spans="2:12" x14ac:dyDescent="0.3">
      <c r="B10562" s="3" t="s">
        <v>390</v>
      </c>
      <c r="C10562" s="4">
        <v>2022</v>
      </c>
      <c r="D10562" s="3" t="s">
        <v>1456</v>
      </c>
      <c r="E10562" s="4">
        <v>52356820</v>
      </c>
      <c r="F10562" s="4">
        <v>27996819</v>
      </c>
      <c r="G10562" s="4">
        <v>24360001</v>
      </c>
      <c r="H10562" s="4">
        <v>1724956</v>
      </c>
      <c r="I10562" s="4">
        <v>0</v>
      </c>
      <c r="J10562" s="4">
        <v>0</v>
      </c>
      <c r="K10562" s="3" t="s">
        <v>1447</v>
      </c>
      <c r="L10562" s="4">
        <v>0.53473108183422902</v>
      </c>
    </row>
    <row r="10563" spans="2:12" x14ac:dyDescent="0.3">
      <c r="B10563" s="3" t="s">
        <v>390</v>
      </c>
      <c r="C10563" s="4">
        <v>2022</v>
      </c>
      <c r="D10563" s="3" t="s">
        <v>1457</v>
      </c>
      <c r="E10563" s="4">
        <v>22933247</v>
      </c>
      <c r="F10563" s="4">
        <v>13325970</v>
      </c>
      <c r="G10563" s="4">
        <v>9607277</v>
      </c>
      <c r="H10563" s="4">
        <v>0</v>
      </c>
      <c r="I10563" s="4">
        <v>0</v>
      </c>
      <c r="J10563" s="4">
        <v>0</v>
      </c>
      <c r="K10563" s="3" t="s">
        <v>1447</v>
      </c>
      <c r="L10563" s="4">
        <v>0.58107646073842056</v>
      </c>
    </row>
    <row r="10564" spans="2:12" x14ac:dyDescent="0.3">
      <c r="B10564" s="3" t="s">
        <v>390</v>
      </c>
      <c r="C10564" s="4">
        <v>2022</v>
      </c>
      <c r="D10564" s="3" t="s">
        <v>1458</v>
      </c>
      <c r="E10564" s="4">
        <v>7042221</v>
      </c>
      <c r="F10564" s="4"/>
      <c r="G10564" s="4">
        <v>7042221</v>
      </c>
      <c r="H10564" s="4">
        <v>3822737</v>
      </c>
      <c r="I10564" s="4">
        <v>7042221</v>
      </c>
      <c r="J10564" s="4"/>
      <c r="K10564" s="3" t="s">
        <v>1451</v>
      </c>
      <c r="L10564" s="4"/>
    </row>
    <row r="10565" spans="2:12" x14ac:dyDescent="0.3">
      <c r="B10565" s="3" t="s">
        <v>390</v>
      </c>
      <c r="C10565" s="4">
        <v>2023</v>
      </c>
      <c r="D10565" s="3" t="s">
        <v>1446</v>
      </c>
      <c r="E10565" s="4">
        <v>20499784</v>
      </c>
      <c r="F10565" s="4">
        <v>9571048</v>
      </c>
      <c r="G10565" s="4">
        <v>10928736</v>
      </c>
      <c r="H10565" s="4">
        <v>176183</v>
      </c>
      <c r="I10565" s="4">
        <v>0</v>
      </c>
      <c r="J10565" s="4">
        <v>0</v>
      </c>
      <c r="K10565" s="3" t="s">
        <v>1447</v>
      </c>
      <c r="L10565" s="4">
        <v>0.46688530962082331</v>
      </c>
    </row>
    <row r="10566" spans="2:12" x14ac:dyDescent="0.3">
      <c r="B10566" s="3" t="s">
        <v>390</v>
      </c>
      <c r="C10566" s="4">
        <v>2023</v>
      </c>
      <c r="D10566" s="3" t="s">
        <v>1448</v>
      </c>
      <c r="E10566" s="4">
        <v>0</v>
      </c>
      <c r="F10566" s="4">
        <v>0</v>
      </c>
      <c r="G10566" s="4">
        <v>0</v>
      </c>
      <c r="H10566" s="4">
        <v>0</v>
      </c>
      <c r="I10566" s="4">
        <v>0</v>
      </c>
      <c r="J10566" s="4">
        <v>0</v>
      </c>
      <c r="K10566" s="3" t="s">
        <v>1451</v>
      </c>
      <c r="L10566" s="4"/>
    </row>
    <row r="10567" spans="2:12" x14ac:dyDescent="0.3">
      <c r="B10567" s="3" t="s">
        <v>390</v>
      </c>
      <c r="C10567" s="4">
        <v>2023</v>
      </c>
      <c r="D10567" s="3" t="s">
        <v>1449</v>
      </c>
      <c r="E10567" s="4">
        <v>22297981</v>
      </c>
      <c r="F10567" s="4">
        <v>15560943</v>
      </c>
      <c r="G10567" s="4">
        <v>6737038</v>
      </c>
      <c r="H10567" s="4">
        <v>0</v>
      </c>
      <c r="I10567" s="4">
        <v>0</v>
      </c>
      <c r="J10567" s="4">
        <v>0</v>
      </c>
      <c r="K10567" s="3" t="s">
        <v>1447</v>
      </c>
      <c r="L10567" s="4">
        <v>0.69786331775957655</v>
      </c>
    </row>
    <row r="10568" spans="2:12" x14ac:dyDescent="0.3">
      <c r="B10568" s="3" t="s">
        <v>390</v>
      </c>
      <c r="C10568" s="4">
        <v>2023</v>
      </c>
      <c r="D10568" s="3" t="s">
        <v>1450</v>
      </c>
      <c r="E10568" s="4">
        <v>28328482</v>
      </c>
      <c r="F10568" s="4"/>
      <c r="G10568" s="4">
        <v>28328482</v>
      </c>
      <c r="H10568" s="4">
        <v>0</v>
      </c>
      <c r="I10568" s="4">
        <v>28328482</v>
      </c>
      <c r="J10568" s="4"/>
      <c r="K10568" s="3" t="s">
        <v>1451</v>
      </c>
      <c r="L10568" s="4"/>
    </row>
    <row r="10569" spans="2:12" x14ac:dyDescent="0.3">
      <c r="B10569" s="3" t="s">
        <v>390</v>
      </c>
      <c r="C10569" s="4">
        <v>2023</v>
      </c>
      <c r="D10569" s="3" t="s">
        <v>1452</v>
      </c>
      <c r="E10569" s="4">
        <v>16543188</v>
      </c>
      <c r="F10569" s="4">
        <v>11019875</v>
      </c>
      <c r="G10569" s="4">
        <v>5523313</v>
      </c>
      <c r="H10569" s="4">
        <v>1190745</v>
      </c>
      <c r="I10569" s="4">
        <v>0</v>
      </c>
      <c r="J10569" s="4">
        <v>0</v>
      </c>
      <c r="K10569" s="3" t="s">
        <v>1447</v>
      </c>
      <c r="L10569" s="4">
        <v>0.6661276532673146</v>
      </c>
    </row>
    <row r="10570" spans="2:12" x14ac:dyDescent="0.3">
      <c r="B10570" s="3" t="s">
        <v>390</v>
      </c>
      <c r="C10570" s="4">
        <v>2023</v>
      </c>
      <c r="D10570" s="3" t="s">
        <v>1453</v>
      </c>
      <c r="E10570" s="4">
        <v>335322</v>
      </c>
      <c r="F10570" s="4">
        <v>301788</v>
      </c>
      <c r="G10570" s="4">
        <v>33534</v>
      </c>
      <c r="H10570" s="4">
        <v>0</v>
      </c>
      <c r="I10570" s="4">
        <v>0</v>
      </c>
      <c r="J10570" s="4">
        <v>0</v>
      </c>
      <c r="K10570" s="3" t="s">
        <v>1451</v>
      </c>
      <c r="L10570" s="4">
        <v>0.8999946320253368</v>
      </c>
    </row>
    <row r="10571" spans="2:12" x14ac:dyDescent="0.3">
      <c r="B10571" s="3" t="s">
        <v>390</v>
      </c>
      <c r="C10571" s="4">
        <v>2023</v>
      </c>
      <c r="D10571" s="3" t="s">
        <v>1454</v>
      </c>
      <c r="E10571" s="4">
        <v>21686477</v>
      </c>
      <c r="F10571" s="4">
        <v>16940942</v>
      </c>
      <c r="G10571" s="4">
        <v>4745535</v>
      </c>
      <c r="H10571" s="4">
        <v>394110</v>
      </c>
      <c r="I10571" s="4">
        <v>0</v>
      </c>
      <c r="J10571" s="4">
        <v>0</v>
      </c>
      <c r="K10571" s="3" t="s">
        <v>1447</v>
      </c>
      <c r="L10571" s="4">
        <v>0.78117538408843445</v>
      </c>
    </row>
    <row r="10572" spans="2:12" x14ac:dyDescent="0.3">
      <c r="B10572" s="3" t="s">
        <v>390</v>
      </c>
      <c r="C10572" s="4">
        <v>2023</v>
      </c>
      <c r="D10572" s="3" t="s">
        <v>1455</v>
      </c>
      <c r="E10572" s="4">
        <v>28200753</v>
      </c>
      <c r="F10572" s="4">
        <v>13765348</v>
      </c>
      <c r="G10572" s="4">
        <v>14435405</v>
      </c>
      <c r="H10572" s="4">
        <v>0</v>
      </c>
      <c r="I10572" s="4">
        <v>0</v>
      </c>
      <c r="J10572" s="4">
        <v>0</v>
      </c>
      <c r="K10572" s="3" t="s">
        <v>1447</v>
      </c>
      <c r="L10572" s="4">
        <v>0.48811987396223072</v>
      </c>
    </row>
    <row r="10573" spans="2:12" x14ac:dyDescent="0.3">
      <c r="B10573" s="3" t="s">
        <v>390</v>
      </c>
      <c r="C10573" s="4">
        <v>2023</v>
      </c>
      <c r="D10573" s="3" t="s">
        <v>1456</v>
      </c>
      <c r="E10573" s="4">
        <v>54367133</v>
      </c>
      <c r="F10573" s="4">
        <v>29222781</v>
      </c>
      <c r="G10573" s="4">
        <v>25144352</v>
      </c>
      <c r="H10573" s="4">
        <v>2010312</v>
      </c>
      <c r="I10573" s="4">
        <v>0</v>
      </c>
      <c r="J10573" s="4">
        <v>0</v>
      </c>
      <c r="K10573" s="3" t="s">
        <v>1447</v>
      </c>
      <c r="L10573" s="4">
        <v>0.53750822210911875</v>
      </c>
    </row>
    <row r="10574" spans="2:12" x14ac:dyDescent="0.3">
      <c r="B10574" s="3" t="s">
        <v>390</v>
      </c>
      <c r="C10574" s="4">
        <v>2023</v>
      </c>
      <c r="D10574" s="3" t="s">
        <v>1457</v>
      </c>
      <c r="E10574" s="4">
        <v>22933247</v>
      </c>
      <c r="F10574" s="4">
        <v>13799171</v>
      </c>
      <c r="G10574" s="4">
        <v>9134076</v>
      </c>
      <c r="H10574" s="4">
        <v>0</v>
      </c>
      <c r="I10574" s="4">
        <v>0</v>
      </c>
      <c r="J10574" s="4">
        <v>0</v>
      </c>
      <c r="K10574" s="3" t="s">
        <v>1447</v>
      </c>
      <c r="L10574" s="4">
        <v>0.60171030295012307</v>
      </c>
    </row>
    <row r="10575" spans="2:12" x14ac:dyDescent="0.3">
      <c r="B10575" s="3" t="s">
        <v>390</v>
      </c>
      <c r="C10575" s="4">
        <v>2023</v>
      </c>
      <c r="D10575" s="3" t="s">
        <v>1458</v>
      </c>
      <c r="E10575" s="4">
        <v>8527802</v>
      </c>
      <c r="F10575" s="4"/>
      <c r="G10575" s="4">
        <v>8527802</v>
      </c>
      <c r="H10575" s="4">
        <v>1485581</v>
      </c>
      <c r="I10575" s="4">
        <v>8527802</v>
      </c>
      <c r="J10575" s="4"/>
      <c r="K10575" s="3" t="s">
        <v>1451</v>
      </c>
      <c r="L10575" s="4"/>
    </row>
    <row r="10576" spans="2:12" x14ac:dyDescent="0.3">
      <c r="B10576" s="3" t="s">
        <v>390</v>
      </c>
      <c r="C10576" s="4">
        <v>2024</v>
      </c>
      <c r="D10576" s="3" t="s">
        <v>1446</v>
      </c>
      <c r="E10576" s="4">
        <v>23493706</v>
      </c>
      <c r="F10576" s="4">
        <v>10188965</v>
      </c>
      <c r="G10576" s="4">
        <v>13304741</v>
      </c>
      <c r="H10576" s="4">
        <v>683930</v>
      </c>
      <c r="I10576" s="4">
        <v>48994687</v>
      </c>
      <c r="J10576" s="4">
        <v>740364</v>
      </c>
      <c r="K10576" s="3" t="s">
        <v>1459</v>
      </c>
      <c r="L10576" s="4">
        <v>0.43368913359177985</v>
      </c>
    </row>
    <row r="10577" spans="2:12" x14ac:dyDescent="0.3">
      <c r="B10577" s="3" t="s">
        <v>390</v>
      </c>
      <c r="C10577" s="4">
        <v>2024</v>
      </c>
      <c r="D10577" s="3" t="s">
        <v>1448</v>
      </c>
      <c r="E10577" s="4">
        <v>0</v>
      </c>
      <c r="F10577" s="4">
        <v>0</v>
      </c>
      <c r="G10577" s="4">
        <v>0</v>
      </c>
      <c r="H10577" s="4">
        <v>0</v>
      </c>
      <c r="I10577" s="4">
        <v>0</v>
      </c>
      <c r="J10577" s="4">
        <v>0</v>
      </c>
      <c r="K10577" s="3"/>
      <c r="L10577" s="4"/>
    </row>
    <row r="10578" spans="2:12" x14ac:dyDescent="0.3">
      <c r="B10578" s="3" t="s">
        <v>390</v>
      </c>
      <c r="C10578" s="4">
        <v>2024</v>
      </c>
      <c r="D10578" s="3" t="s">
        <v>1449</v>
      </c>
      <c r="E10578" s="4">
        <v>23270798</v>
      </c>
      <c r="F10578" s="4">
        <v>15755064</v>
      </c>
      <c r="G10578" s="4">
        <v>7515734</v>
      </c>
      <c r="H10578" s="4">
        <v>1722378</v>
      </c>
      <c r="I10578" s="4">
        <v>10049830</v>
      </c>
      <c r="J10578" s="4">
        <v>1004983</v>
      </c>
      <c r="K10578" s="3" t="s">
        <v>1459</v>
      </c>
      <c r="L10578" s="4">
        <v>0.67703153110606695</v>
      </c>
    </row>
    <row r="10579" spans="2:12" x14ac:dyDescent="0.3">
      <c r="B10579" s="3" t="s">
        <v>390</v>
      </c>
      <c r="C10579" s="4">
        <v>2024</v>
      </c>
      <c r="D10579" s="3" t="s">
        <v>1450</v>
      </c>
      <c r="E10579" s="4">
        <v>28733483</v>
      </c>
      <c r="F10579" s="4"/>
      <c r="G10579" s="4">
        <v>28733483</v>
      </c>
      <c r="H10579" s="4">
        <v>405000</v>
      </c>
      <c r="I10579" s="4">
        <v>28733483</v>
      </c>
      <c r="J10579" s="4"/>
      <c r="K10579" s="3" t="s">
        <v>1451</v>
      </c>
      <c r="L10579" s="4"/>
    </row>
    <row r="10580" spans="2:12" x14ac:dyDescent="0.3">
      <c r="B10580" s="3" t="s">
        <v>390</v>
      </c>
      <c r="C10580" s="4">
        <v>2024</v>
      </c>
      <c r="D10580" s="3" t="s">
        <v>1452</v>
      </c>
      <c r="E10580" s="4">
        <v>16543187</v>
      </c>
      <c r="F10580" s="4">
        <v>11377417</v>
      </c>
      <c r="G10580" s="4">
        <v>5165770</v>
      </c>
      <c r="H10580" s="4">
        <v>585232</v>
      </c>
      <c r="I10580" s="4">
        <v>825319</v>
      </c>
      <c r="J10580" s="4">
        <v>35214</v>
      </c>
      <c r="K10580" s="3" t="s">
        <v>1459</v>
      </c>
      <c r="L10580" s="4">
        <v>0.68774033685286884</v>
      </c>
    </row>
    <row r="10581" spans="2:12" x14ac:dyDescent="0.3">
      <c r="B10581" s="3" t="s">
        <v>390</v>
      </c>
      <c r="C10581" s="4">
        <v>2024</v>
      </c>
      <c r="D10581" s="3" t="s">
        <v>1453</v>
      </c>
      <c r="E10581" s="4">
        <v>335322</v>
      </c>
      <c r="F10581" s="4">
        <v>335322</v>
      </c>
      <c r="G10581" s="4">
        <v>0</v>
      </c>
      <c r="H10581" s="4">
        <v>0</v>
      </c>
      <c r="I10581" s="4">
        <v>4595667</v>
      </c>
      <c r="J10581" s="4">
        <v>130805</v>
      </c>
      <c r="K10581" s="3" t="s">
        <v>1451</v>
      </c>
      <c r="L10581" s="4">
        <v>1</v>
      </c>
    </row>
    <row r="10582" spans="2:12" x14ac:dyDescent="0.3">
      <c r="B10582" s="3" t="s">
        <v>390</v>
      </c>
      <c r="C10582" s="4">
        <v>2024</v>
      </c>
      <c r="D10582" s="3" t="s">
        <v>1454</v>
      </c>
      <c r="E10582" s="4">
        <v>21735466</v>
      </c>
      <c r="F10582" s="4">
        <v>17275135</v>
      </c>
      <c r="G10582" s="4">
        <v>4460331</v>
      </c>
      <c r="H10582" s="4">
        <v>48989</v>
      </c>
      <c r="I10582" s="4">
        <v>484280176</v>
      </c>
      <c r="J10582" s="4">
        <v>11175696</v>
      </c>
      <c r="K10582" s="3" t="s">
        <v>1459</v>
      </c>
      <c r="L10582" s="4">
        <v>0.79479018301240933</v>
      </c>
    </row>
    <row r="10583" spans="2:12" x14ac:dyDescent="0.3">
      <c r="B10583" s="3" t="s">
        <v>390</v>
      </c>
      <c r="C10583" s="4">
        <v>2024</v>
      </c>
      <c r="D10583" s="3" t="s">
        <v>1455</v>
      </c>
      <c r="E10583" s="4">
        <v>28583013</v>
      </c>
      <c r="F10583" s="4">
        <v>14308308</v>
      </c>
      <c r="G10583" s="4">
        <v>14274705</v>
      </c>
      <c r="H10583" s="4">
        <v>0</v>
      </c>
      <c r="I10583" s="4">
        <v>350085371</v>
      </c>
      <c r="J10583" s="4">
        <v>5108707</v>
      </c>
      <c r="K10583" s="3" t="s">
        <v>1459</v>
      </c>
      <c r="L10583" s="4">
        <v>0.50058781416780662</v>
      </c>
    </row>
    <row r="10584" spans="2:12" x14ac:dyDescent="0.3">
      <c r="B10584" s="3" t="s">
        <v>390</v>
      </c>
      <c r="C10584" s="4">
        <v>2024</v>
      </c>
      <c r="D10584" s="3" t="s">
        <v>1456</v>
      </c>
      <c r="E10584" s="4">
        <v>61720917</v>
      </c>
      <c r="F10584" s="4">
        <v>30587680</v>
      </c>
      <c r="G10584" s="4">
        <v>31133237</v>
      </c>
      <c r="H10584" s="4">
        <v>7353784</v>
      </c>
      <c r="I10584" s="4">
        <v>161581700</v>
      </c>
      <c r="J10584" s="4">
        <v>0</v>
      </c>
      <c r="K10584" s="3" t="s">
        <v>1459</v>
      </c>
      <c r="L10584" s="4">
        <v>0.49558045289573388</v>
      </c>
    </row>
    <row r="10585" spans="2:12" x14ac:dyDescent="0.3">
      <c r="B10585" s="3" t="s">
        <v>390</v>
      </c>
      <c r="C10585" s="4">
        <v>2024</v>
      </c>
      <c r="D10585" s="3" t="s">
        <v>1457</v>
      </c>
      <c r="E10585" s="4">
        <v>23136219</v>
      </c>
      <c r="F10585" s="4">
        <v>14259332</v>
      </c>
      <c r="G10585" s="4">
        <v>8876887</v>
      </c>
      <c r="H10585" s="4">
        <v>0</v>
      </c>
      <c r="I10585" s="4">
        <v>230251269</v>
      </c>
      <c r="J10585" s="4">
        <v>3658952</v>
      </c>
      <c r="K10585" s="3" t="s">
        <v>1459</v>
      </c>
      <c r="L10585" s="4">
        <v>0.61632075664567321</v>
      </c>
    </row>
    <row r="10586" spans="2:12" x14ac:dyDescent="0.3">
      <c r="B10586" s="3" t="s">
        <v>390</v>
      </c>
      <c r="C10586" s="4">
        <v>2024</v>
      </c>
      <c r="D10586" s="3" t="s">
        <v>1458</v>
      </c>
      <c r="E10586" s="4">
        <v>3693402</v>
      </c>
      <c r="F10586" s="4"/>
      <c r="G10586" s="4">
        <v>3693402</v>
      </c>
      <c r="H10586" s="4">
        <v>-4834402</v>
      </c>
      <c r="I10586" s="4">
        <v>3693402</v>
      </c>
      <c r="J10586" s="4"/>
      <c r="K10586" s="3" t="s">
        <v>1451</v>
      </c>
      <c r="L10586" s="4"/>
    </row>
    <row r="10587" spans="2:12" x14ac:dyDescent="0.3">
      <c r="B10587" s="3" t="s">
        <v>392</v>
      </c>
      <c r="C10587" s="4">
        <v>2019</v>
      </c>
      <c r="D10587" s="3" t="s">
        <v>1446</v>
      </c>
      <c r="E10587" s="4">
        <v>1476567</v>
      </c>
      <c r="F10587" s="4">
        <v>640697</v>
      </c>
      <c r="G10587" s="4">
        <v>835870</v>
      </c>
      <c r="H10587" s="4">
        <v>15803</v>
      </c>
      <c r="I10587" s="4">
        <v>835870</v>
      </c>
      <c r="J10587" s="4">
        <v>46584</v>
      </c>
      <c r="K10587" s="3" t="s">
        <v>1447</v>
      </c>
      <c r="L10587" s="4">
        <v>0.43390987337520071</v>
      </c>
    </row>
    <row r="10588" spans="2:12" x14ac:dyDescent="0.3">
      <c r="B10588" s="3" t="s">
        <v>392</v>
      </c>
      <c r="C10588" s="4">
        <v>2019</v>
      </c>
      <c r="D10588" s="3" t="s">
        <v>1448</v>
      </c>
      <c r="E10588" s="4">
        <v>0</v>
      </c>
      <c r="F10588" s="4">
        <v>0</v>
      </c>
      <c r="G10588" s="4">
        <v>0</v>
      </c>
      <c r="H10588" s="4">
        <v>0</v>
      </c>
      <c r="I10588" s="4">
        <v>0</v>
      </c>
      <c r="J10588" s="4">
        <v>0</v>
      </c>
      <c r="K10588" s="3" t="s">
        <v>1447</v>
      </c>
      <c r="L10588" s="4"/>
    </row>
    <row r="10589" spans="2:12" x14ac:dyDescent="0.3">
      <c r="B10589" s="3" t="s">
        <v>392</v>
      </c>
      <c r="C10589" s="4">
        <v>2019</v>
      </c>
      <c r="D10589" s="3" t="s">
        <v>1449</v>
      </c>
      <c r="E10589" s="4">
        <v>795971</v>
      </c>
      <c r="F10589" s="4">
        <v>380787</v>
      </c>
      <c r="G10589" s="4">
        <v>415184</v>
      </c>
      <c r="H10589" s="4">
        <v>6313</v>
      </c>
      <c r="I10589" s="4">
        <v>415184</v>
      </c>
      <c r="J10589" s="4">
        <v>34236</v>
      </c>
      <c r="K10589" s="3" t="s">
        <v>1447</v>
      </c>
      <c r="L10589" s="4">
        <v>0.47839305703348489</v>
      </c>
    </row>
    <row r="10590" spans="2:12" x14ac:dyDescent="0.3">
      <c r="B10590" s="3" t="s">
        <v>392</v>
      </c>
      <c r="C10590" s="4">
        <v>2019</v>
      </c>
      <c r="D10590" s="3" t="s">
        <v>1450</v>
      </c>
      <c r="E10590" s="4">
        <v>342442</v>
      </c>
      <c r="F10590" s="4"/>
      <c r="G10590" s="4">
        <v>342442</v>
      </c>
      <c r="H10590" s="4">
        <v>0</v>
      </c>
      <c r="I10590" s="4">
        <v>342442</v>
      </c>
      <c r="J10590" s="4"/>
      <c r="K10590" s="3" t="s">
        <v>1451</v>
      </c>
      <c r="L10590" s="4"/>
    </row>
    <row r="10591" spans="2:12" x14ac:dyDescent="0.3">
      <c r="B10591" s="3" t="s">
        <v>392</v>
      </c>
      <c r="C10591" s="4">
        <v>2019</v>
      </c>
      <c r="D10591" s="3" t="s">
        <v>1452</v>
      </c>
      <c r="E10591" s="4">
        <v>0</v>
      </c>
      <c r="F10591" s="4">
        <v>0</v>
      </c>
      <c r="G10591" s="4">
        <v>0</v>
      </c>
      <c r="H10591" s="4">
        <v>0</v>
      </c>
      <c r="I10591" s="4">
        <v>0</v>
      </c>
      <c r="J10591" s="4">
        <v>0</v>
      </c>
      <c r="K10591" s="3" t="s">
        <v>1447</v>
      </c>
      <c r="L10591" s="4"/>
    </row>
    <row r="10592" spans="2:12" x14ac:dyDescent="0.3">
      <c r="B10592" s="3" t="s">
        <v>392</v>
      </c>
      <c r="C10592" s="4">
        <v>2019</v>
      </c>
      <c r="D10592" s="3" t="s">
        <v>1453</v>
      </c>
      <c r="E10592" s="4">
        <v>0</v>
      </c>
      <c r="F10592" s="4">
        <v>0</v>
      </c>
      <c r="G10592" s="4">
        <v>0</v>
      </c>
      <c r="H10592" s="4">
        <v>0</v>
      </c>
      <c r="I10592" s="4">
        <v>0</v>
      </c>
      <c r="J10592" s="4">
        <v>0</v>
      </c>
      <c r="K10592" s="3" t="s">
        <v>1451</v>
      </c>
      <c r="L10592" s="4"/>
    </row>
    <row r="10593" spans="2:12" x14ac:dyDescent="0.3">
      <c r="B10593" s="3" t="s">
        <v>392</v>
      </c>
      <c r="C10593" s="4">
        <v>2019</v>
      </c>
      <c r="D10593" s="3" t="s">
        <v>1454</v>
      </c>
      <c r="E10593" s="4">
        <v>612227</v>
      </c>
      <c r="F10593" s="4">
        <v>360690</v>
      </c>
      <c r="G10593" s="4">
        <v>251537</v>
      </c>
      <c r="H10593" s="4">
        <v>0</v>
      </c>
      <c r="I10593" s="4">
        <v>251537</v>
      </c>
      <c r="J10593" s="4">
        <v>20223</v>
      </c>
      <c r="K10593" s="3" t="s">
        <v>1447</v>
      </c>
      <c r="L10593" s="4">
        <v>0.58914422264944211</v>
      </c>
    </row>
    <row r="10594" spans="2:12" x14ac:dyDescent="0.3">
      <c r="B10594" s="3" t="s">
        <v>392</v>
      </c>
      <c r="C10594" s="4">
        <v>2019</v>
      </c>
      <c r="D10594" s="3" t="s">
        <v>1455</v>
      </c>
      <c r="E10594" s="4">
        <v>1037070</v>
      </c>
      <c r="F10594" s="4">
        <v>501817</v>
      </c>
      <c r="G10594" s="4">
        <v>535253</v>
      </c>
      <c r="H10594" s="4">
        <v>0</v>
      </c>
      <c r="I10594" s="4">
        <v>535253</v>
      </c>
      <c r="J10594" s="4">
        <v>20741</v>
      </c>
      <c r="K10594" s="3" t="s">
        <v>1447</v>
      </c>
      <c r="L10594" s="4">
        <v>0.48387958382751406</v>
      </c>
    </row>
    <row r="10595" spans="2:12" x14ac:dyDescent="0.3">
      <c r="B10595" s="3" t="s">
        <v>392</v>
      </c>
      <c r="C10595" s="4">
        <v>2019</v>
      </c>
      <c r="D10595" s="3" t="s">
        <v>1456</v>
      </c>
      <c r="E10595" s="4">
        <v>4060572</v>
      </c>
      <c r="F10595" s="4">
        <v>1002638</v>
      </c>
      <c r="G10595" s="4">
        <v>3057934</v>
      </c>
      <c r="H10595" s="4">
        <v>148163</v>
      </c>
      <c r="I10595" s="4">
        <v>3057934</v>
      </c>
      <c r="J10595" s="4">
        <v>86135</v>
      </c>
      <c r="K10595" s="3" t="s">
        <v>1447</v>
      </c>
      <c r="L10595" s="4">
        <v>0.24692038461576349</v>
      </c>
    </row>
    <row r="10596" spans="2:12" x14ac:dyDescent="0.3">
      <c r="B10596" s="3" t="s">
        <v>392</v>
      </c>
      <c r="C10596" s="4">
        <v>2019</v>
      </c>
      <c r="D10596" s="3" t="s">
        <v>1457</v>
      </c>
      <c r="E10596" s="4">
        <v>985975</v>
      </c>
      <c r="F10596" s="4">
        <v>383738</v>
      </c>
      <c r="G10596" s="4">
        <v>602237</v>
      </c>
      <c r="H10596" s="4">
        <v>0</v>
      </c>
      <c r="I10596" s="4">
        <v>602237</v>
      </c>
      <c r="J10596" s="4">
        <v>22083</v>
      </c>
      <c r="K10596" s="3" t="s">
        <v>1447</v>
      </c>
      <c r="L10596" s="4">
        <v>0.38919648064098988</v>
      </c>
    </row>
    <row r="10597" spans="2:12" x14ac:dyDescent="0.3">
      <c r="B10597" s="3" t="s">
        <v>392</v>
      </c>
      <c r="C10597" s="4">
        <v>2019</v>
      </c>
      <c r="D10597" s="3" t="s">
        <v>1458</v>
      </c>
      <c r="E10597" s="4">
        <v>0</v>
      </c>
      <c r="F10597" s="4"/>
      <c r="G10597" s="4">
        <v>0</v>
      </c>
      <c r="H10597" s="4">
        <v>0</v>
      </c>
      <c r="I10597" s="4">
        <v>0</v>
      </c>
      <c r="J10597" s="4"/>
      <c r="K10597" s="3" t="s">
        <v>1451</v>
      </c>
      <c r="L10597" s="4"/>
    </row>
    <row r="10598" spans="2:12" x14ac:dyDescent="0.3">
      <c r="B10598" s="3" t="s">
        <v>392</v>
      </c>
      <c r="C10598" s="4">
        <v>2020</v>
      </c>
      <c r="D10598" s="3" t="s">
        <v>1446</v>
      </c>
      <c r="E10598" s="4">
        <v>1476567</v>
      </c>
      <c r="F10598" s="4">
        <v>687656</v>
      </c>
      <c r="G10598" s="4">
        <v>788911</v>
      </c>
      <c r="H10598" s="4">
        <v>0</v>
      </c>
      <c r="I10598" s="4">
        <v>788912</v>
      </c>
      <c r="J10598" s="4">
        <v>46959</v>
      </c>
      <c r="K10598" s="3" t="s">
        <v>1447</v>
      </c>
      <c r="L10598" s="4">
        <v>0.46571269708723007</v>
      </c>
    </row>
    <row r="10599" spans="2:12" x14ac:dyDescent="0.3">
      <c r="B10599" s="3" t="s">
        <v>392</v>
      </c>
      <c r="C10599" s="4">
        <v>2020</v>
      </c>
      <c r="D10599" s="3" t="s">
        <v>1448</v>
      </c>
      <c r="E10599" s="4">
        <v>0</v>
      </c>
      <c r="F10599" s="4">
        <v>0</v>
      </c>
      <c r="G10599" s="4">
        <v>0</v>
      </c>
      <c r="H10599" s="4">
        <v>0</v>
      </c>
      <c r="I10599" s="4">
        <v>0</v>
      </c>
      <c r="J10599" s="4">
        <v>0</v>
      </c>
      <c r="K10599" s="3" t="s">
        <v>1459</v>
      </c>
      <c r="L10599" s="4"/>
    </row>
    <row r="10600" spans="2:12" x14ac:dyDescent="0.3">
      <c r="B10600" s="3" t="s">
        <v>392</v>
      </c>
      <c r="C10600" s="4">
        <v>2020</v>
      </c>
      <c r="D10600" s="3" t="s">
        <v>1449</v>
      </c>
      <c r="E10600" s="4">
        <v>883918</v>
      </c>
      <c r="F10600" s="4">
        <v>415699</v>
      </c>
      <c r="G10600" s="4">
        <v>468219</v>
      </c>
      <c r="H10600" s="4">
        <v>87948</v>
      </c>
      <c r="I10600" s="4">
        <v>468219</v>
      </c>
      <c r="J10600" s="4">
        <v>34912</v>
      </c>
      <c r="K10600" s="3" t="s">
        <v>1447</v>
      </c>
      <c r="L10600" s="4">
        <v>0.47029136186840859</v>
      </c>
    </row>
    <row r="10601" spans="2:12" x14ac:dyDescent="0.3">
      <c r="B10601" s="3" t="s">
        <v>392</v>
      </c>
      <c r="C10601" s="4">
        <v>2020</v>
      </c>
      <c r="D10601" s="3" t="s">
        <v>1450</v>
      </c>
      <c r="E10601" s="4">
        <v>342442</v>
      </c>
      <c r="F10601" s="4"/>
      <c r="G10601" s="4">
        <v>342442</v>
      </c>
      <c r="H10601" s="4">
        <v>0</v>
      </c>
      <c r="I10601" s="4">
        <v>342442</v>
      </c>
      <c r="J10601" s="4"/>
      <c r="K10601" s="3" t="s">
        <v>1451</v>
      </c>
      <c r="L10601" s="4"/>
    </row>
    <row r="10602" spans="2:12" x14ac:dyDescent="0.3">
      <c r="B10602" s="3" t="s">
        <v>392</v>
      </c>
      <c r="C10602" s="4">
        <v>2020</v>
      </c>
      <c r="D10602" s="3" t="s">
        <v>1452</v>
      </c>
      <c r="E10602" s="4">
        <v>0</v>
      </c>
      <c r="F10602" s="4">
        <v>0</v>
      </c>
      <c r="G10602" s="4">
        <v>0</v>
      </c>
      <c r="H10602" s="4">
        <v>0</v>
      </c>
      <c r="I10602" s="4">
        <v>0</v>
      </c>
      <c r="J10602" s="4">
        <v>0</v>
      </c>
      <c r="K10602" s="3" t="s">
        <v>1459</v>
      </c>
      <c r="L10602" s="4"/>
    </row>
    <row r="10603" spans="2:12" x14ac:dyDescent="0.3">
      <c r="B10603" s="3" t="s">
        <v>392</v>
      </c>
      <c r="C10603" s="4">
        <v>2020</v>
      </c>
      <c r="D10603" s="3" t="s">
        <v>1453</v>
      </c>
      <c r="E10603" s="4">
        <v>0</v>
      </c>
      <c r="F10603" s="4">
        <v>0</v>
      </c>
      <c r="G10603" s="4">
        <v>0</v>
      </c>
      <c r="H10603" s="4">
        <v>0</v>
      </c>
      <c r="I10603" s="4">
        <v>0</v>
      </c>
      <c r="J10603" s="4">
        <v>0</v>
      </c>
      <c r="K10603" s="3" t="s">
        <v>1451</v>
      </c>
      <c r="L10603" s="4"/>
    </row>
    <row r="10604" spans="2:12" x14ac:dyDescent="0.3">
      <c r="B10604" s="3" t="s">
        <v>392</v>
      </c>
      <c r="C10604" s="4">
        <v>2020</v>
      </c>
      <c r="D10604" s="3" t="s">
        <v>1454</v>
      </c>
      <c r="E10604" s="4">
        <v>687444</v>
      </c>
      <c r="F10604" s="4">
        <v>380913</v>
      </c>
      <c r="G10604" s="4">
        <v>306531</v>
      </c>
      <c r="H10604" s="4">
        <v>75217</v>
      </c>
      <c r="I10604" s="4">
        <v>306531</v>
      </c>
      <c r="J10604" s="4">
        <v>20223</v>
      </c>
      <c r="K10604" s="3" t="s">
        <v>1447</v>
      </c>
      <c r="L10604" s="4">
        <v>0.5541004067240386</v>
      </c>
    </row>
    <row r="10605" spans="2:12" x14ac:dyDescent="0.3">
      <c r="B10605" s="3" t="s">
        <v>392</v>
      </c>
      <c r="C10605" s="4">
        <v>2020</v>
      </c>
      <c r="D10605" s="3" t="s">
        <v>1455</v>
      </c>
      <c r="E10605" s="4">
        <v>1037070</v>
      </c>
      <c r="F10605" s="4">
        <v>522558</v>
      </c>
      <c r="G10605" s="4">
        <v>514512</v>
      </c>
      <c r="H10605" s="4">
        <v>0</v>
      </c>
      <c r="I10605" s="4">
        <v>514512</v>
      </c>
      <c r="J10605" s="4">
        <v>20741</v>
      </c>
      <c r="K10605" s="3" t="s">
        <v>1447</v>
      </c>
      <c r="L10605" s="4">
        <v>0.5038791981254882</v>
      </c>
    </row>
    <row r="10606" spans="2:12" x14ac:dyDescent="0.3">
      <c r="B10606" s="3" t="s">
        <v>392</v>
      </c>
      <c r="C10606" s="4">
        <v>2020</v>
      </c>
      <c r="D10606" s="3" t="s">
        <v>1456</v>
      </c>
      <c r="E10606" s="4">
        <v>4060571</v>
      </c>
      <c r="F10606" s="4">
        <v>1098759</v>
      </c>
      <c r="G10606" s="4">
        <v>2961812</v>
      </c>
      <c r="H10606" s="4">
        <v>0</v>
      </c>
      <c r="I10606" s="4">
        <v>2961812</v>
      </c>
      <c r="J10606" s="4">
        <v>96121</v>
      </c>
      <c r="K10606" s="3" t="s">
        <v>1447</v>
      </c>
      <c r="L10606" s="4">
        <v>0.27059223936732052</v>
      </c>
    </row>
    <row r="10607" spans="2:12" x14ac:dyDescent="0.3">
      <c r="B10607" s="3" t="s">
        <v>392</v>
      </c>
      <c r="C10607" s="4">
        <v>2020</v>
      </c>
      <c r="D10607" s="3" t="s">
        <v>1457</v>
      </c>
      <c r="E10607" s="4">
        <v>985975</v>
      </c>
      <c r="F10607" s="4">
        <v>405821</v>
      </c>
      <c r="G10607" s="4">
        <v>580154</v>
      </c>
      <c r="H10607" s="4">
        <v>0</v>
      </c>
      <c r="I10607" s="4">
        <v>580154</v>
      </c>
      <c r="J10607" s="4">
        <v>22083</v>
      </c>
      <c r="K10607" s="3" t="s">
        <v>1447</v>
      </c>
      <c r="L10607" s="4">
        <v>0.4115936002434139</v>
      </c>
    </row>
    <row r="10608" spans="2:12" x14ac:dyDescent="0.3">
      <c r="B10608" s="3" t="s">
        <v>392</v>
      </c>
      <c r="C10608" s="4">
        <v>2020</v>
      </c>
      <c r="D10608" s="3" t="s">
        <v>1458</v>
      </c>
      <c r="E10608" s="4">
        <v>0</v>
      </c>
      <c r="F10608" s="4"/>
      <c r="G10608" s="4">
        <v>0</v>
      </c>
      <c r="H10608" s="4">
        <v>0</v>
      </c>
      <c r="I10608" s="4">
        <v>0</v>
      </c>
      <c r="J10608" s="4"/>
      <c r="K10608" s="3" t="s">
        <v>1451</v>
      </c>
      <c r="L10608" s="4"/>
    </row>
    <row r="10609" spans="2:12" x14ac:dyDescent="0.3">
      <c r="B10609" s="3" t="s">
        <v>392</v>
      </c>
      <c r="C10609" s="4">
        <v>2021</v>
      </c>
      <c r="D10609" s="3" t="s">
        <v>1446</v>
      </c>
      <c r="E10609" s="4">
        <v>1476115</v>
      </c>
      <c r="F10609" s="4">
        <v>725037</v>
      </c>
      <c r="G10609" s="4">
        <v>751078</v>
      </c>
      <c r="H10609" s="4">
        <v>9630</v>
      </c>
      <c r="I10609" s="4">
        <v>751077</v>
      </c>
      <c r="J10609" s="4">
        <v>46540</v>
      </c>
      <c r="K10609" s="3" t="s">
        <v>1447</v>
      </c>
      <c r="L10609" s="4">
        <v>0.49117921029188105</v>
      </c>
    </row>
    <row r="10610" spans="2:12" x14ac:dyDescent="0.3">
      <c r="B10610" s="3" t="s">
        <v>392</v>
      </c>
      <c r="C10610" s="4">
        <v>2021</v>
      </c>
      <c r="D10610" s="3" t="s">
        <v>1448</v>
      </c>
      <c r="E10610" s="4">
        <v>0</v>
      </c>
      <c r="F10610" s="4">
        <v>0</v>
      </c>
      <c r="G10610" s="4">
        <v>0</v>
      </c>
      <c r="H10610" s="4">
        <v>0</v>
      </c>
      <c r="I10610" s="4">
        <v>0</v>
      </c>
      <c r="J10610" s="4">
        <v>0</v>
      </c>
      <c r="K10610" s="3" t="s">
        <v>1451</v>
      </c>
      <c r="L10610" s="4"/>
    </row>
    <row r="10611" spans="2:12" x14ac:dyDescent="0.3">
      <c r="B10611" s="3" t="s">
        <v>392</v>
      </c>
      <c r="C10611" s="4">
        <v>2021</v>
      </c>
      <c r="D10611" s="3" t="s">
        <v>1449</v>
      </c>
      <c r="E10611" s="4">
        <v>899488</v>
      </c>
      <c r="F10611" s="4">
        <v>454216</v>
      </c>
      <c r="G10611" s="4">
        <v>445272</v>
      </c>
      <c r="H10611" s="4">
        <v>15574</v>
      </c>
      <c r="I10611" s="4">
        <v>445273</v>
      </c>
      <c r="J10611" s="4">
        <v>38517</v>
      </c>
      <c r="K10611" s="3" t="s">
        <v>1447</v>
      </c>
      <c r="L10611" s="4">
        <v>0.50497171724358747</v>
      </c>
    </row>
    <row r="10612" spans="2:12" x14ac:dyDescent="0.3">
      <c r="B10612" s="3" t="s">
        <v>392</v>
      </c>
      <c r="C10612" s="4">
        <v>2021</v>
      </c>
      <c r="D10612" s="3" t="s">
        <v>1450</v>
      </c>
      <c r="E10612" s="4">
        <v>357742</v>
      </c>
      <c r="F10612" s="4"/>
      <c r="G10612" s="4">
        <v>357742</v>
      </c>
      <c r="H10612" s="4">
        <v>15300</v>
      </c>
      <c r="I10612" s="4">
        <v>357742</v>
      </c>
      <c r="J10612" s="4"/>
      <c r="K10612" s="3" t="s">
        <v>1451</v>
      </c>
      <c r="L10612" s="4"/>
    </row>
    <row r="10613" spans="2:12" x14ac:dyDescent="0.3">
      <c r="B10613" s="3" t="s">
        <v>392</v>
      </c>
      <c r="C10613" s="4">
        <v>2021</v>
      </c>
      <c r="D10613" s="3" t="s">
        <v>1452</v>
      </c>
      <c r="E10613" s="4">
        <v>0</v>
      </c>
      <c r="F10613" s="4">
        <v>0</v>
      </c>
      <c r="G10613" s="4">
        <v>0</v>
      </c>
      <c r="H10613" s="4">
        <v>0</v>
      </c>
      <c r="I10613" s="4">
        <v>0</v>
      </c>
      <c r="J10613" s="4">
        <v>0</v>
      </c>
      <c r="K10613" s="3" t="s">
        <v>1447</v>
      </c>
      <c r="L10613" s="4"/>
    </row>
    <row r="10614" spans="2:12" x14ac:dyDescent="0.3">
      <c r="B10614" s="3" t="s">
        <v>392</v>
      </c>
      <c r="C10614" s="4">
        <v>2021</v>
      </c>
      <c r="D10614" s="3" t="s">
        <v>1453</v>
      </c>
      <c r="E10614" s="4">
        <v>0</v>
      </c>
      <c r="F10614" s="4">
        <v>0</v>
      </c>
      <c r="G10614" s="4">
        <v>0</v>
      </c>
      <c r="H10614" s="4">
        <v>0</v>
      </c>
      <c r="I10614" s="4">
        <v>0</v>
      </c>
      <c r="J10614" s="4">
        <v>0</v>
      </c>
      <c r="K10614" s="3" t="s">
        <v>1451</v>
      </c>
      <c r="L10614" s="4"/>
    </row>
    <row r="10615" spans="2:12" x14ac:dyDescent="0.3">
      <c r="B10615" s="3" t="s">
        <v>392</v>
      </c>
      <c r="C10615" s="4">
        <v>2021</v>
      </c>
      <c r="D10615" s="3" t="s">
        <v>1454</v>
      </c>
      <c r="E10615" s="4">
        <v>737845</v>
      </c>
      <c r="F10615" s="4">
        <v>399808</v>
      </c>
      <c r="G10615" s="4">
        <v>338037</v>
      </c>
      <c r="H10615" s="4">
        <v>50400</v>
      </c>
      <c r="I10615" s="4">
        <v>338035</v>
      </c>
      <c r="J10615" s="4">
        <v>18897</v>
      </c>
      <c r="K10615" s="3" t="s">
        <v>1447</v>
      </c>
      <c r="L10615" s="4">
        <v>0.54185906254023541</v>
      </c>
    </row>
    <row r="10616" spans="2:12" x14ac:dyDescent="0.3">
      <c r="B10616" s="3" t="s">
        <v>392</v>
      </c>
      <c r="C10616" s="4">
        <v>2021</v>
      </c>
      <c r="D10616" s="3" t="s">
        <v>1455</v>
      </c>
      <c r="E10616" s="4">
        <v>1093044</v>
      </c>
      <c r="F10616" s="4">
        <v>545856</v>
      </c>
      <c r="G10616" s="4">
        <v>547188</v>
      </c>
      <c r="H10616" s="4">
        <v>55974</v>
      </c>
      <c r="I10616" s="4">
        <v>547188</v>
      </c>
      <c r="J10616" s="4">
        <v>23298</v>
      </c>
      <c r="K10616" s="3" t="s">
        <v>1447</v>
      </c>
      <c r="L10616" s="4">
        <v>0.49939069241494394</v>
      </c>
    </row>
    <row r="10617" spans="2:12" x14ac:dyDescent="0.3">
      <c r="B10617" s="3" t="s">
        <v>392</v>
      </c>
      <c r="C10617" s="4">
        <v>2021</v>
      </c>
      <c r="D10617" s="3" t="s">
        <v>1456</v>
      </c>
      <c r="E10617" s="4">
        <v>4060571</v>
      </c>
      <c r="F10617" s="4">
        <v>1194879</v>
      </c>
      <c r="G10617" s="4">
        <v>2865692</v>
      </c>
      <c r="H10617" s="4">
        <v>0</v>
      </c>
      <c r="I10617" s="4">
        <v>2865692</v>
      </c>
      <c r="J10617" s="4">
        <v>96120</v>
      </c>
      <c r="K10617" s="3" t="s">
        <v>1447</v>
      </c>
      <c r="L10617" s="4">
        <v>0.29426378703881795</v>
      </c>
    </row>
    <row r="10618" spans="2:12" x14ac:dyDescent="0.3">
      <c r="B10618" s="3" t="s">
        <v>392</v>
      </c>
      <c r="C10618" s="4">
        <v>2021</v>
      </c>
      <c r="D10618" s="3" t="s">
        <v>1457</v>
      </c>
      <c r="E10618" s="4">
        <v>1007895</v>
      </c>
      <c r="F10618" s="4">
        <v>430459</v>
      </c>
      <c r="G10618" s="4">
        <v>577436</v>
      </c>
      <c r="H10618" s="4">
        <v>21920</v>
      </c>
      <c r="I10618" s="4">
        <v>577436</v>
      </c>
      <c r="J10618" s="4">
        <v>24638</v>
      </c>
      <c r="K10618" s="3" t="s">
        <v>1447</v>
      </c>
      <c r="L10618" s="4">
        <v>0.42708714697463523</v>
      </c>
    </row>
    <row r="10619" spans="2:12" x14ac:dyDescent="0.3">
      <c r="B10619" s="3" t="s">
        <v>392</v>
      </c>
      <c r="C10619" s="4">
        <v>2021</v>
      </c>
      <c r="D10619" s="3" t="s">
        <v>1458</v>
      </c>
      <c r="E10619" s="4">
        <v>0</v>
      </c>
      <c r="F10619" s="4"/>
      <c r="G10619" s="4">
        <v>0</v>
      </c>
      <c r="H10619" s="4">
        <v>0</v>
      </c>
      <c r="I10619" s="4">
        <v>0</v>
      </c>
      <c r="J10619" s="4"/>
      <c r="K10619" s="3" t="s">
        <v>1451</v>
      </c>
      <c r="L10619" s="4"/>
    </row>
    <row r="10620" spans="2:12" x14ac:dyDescent="0.3">
      <c r="B10620" s="3" t="s">
        <v>392</v>
      </c>
      <c r="C10620" s="4">
        <v>2022</v>
      </c>
      <c r="D10620" s="3" t="s">
        <v>1446</v>
      </c>
      <c r="E10620" s="4">
        <v>1552884</v>
      </c>
      <c r="F10620" s="4">
        <v>775111</v>
      </c>
      <c r="G10620" s="4">
        <v>777773</v>
      </c>
      <c r="H10620" s="4">
        <v>76769</v>
      </c>
      <c r="I10620" s="4">
        <v>1552884</v>
      </c>
      <c r="J10620" s="4">
        <v>50074</v>
      </c>
      <c r="K10620" s="3" t="s">
        <v>1447</v>
      </c>
      <c r="L10620" s="4">
        <v>0.49914288510925475</v>
      </c>
    </row>
    <row r="10621" spans="2:12" x14ac:dyDescent="0.3">
      <c r="B10621" s="3" t="s">
        <v>392</v>
      </c>
      <c r="C10621" s="4">
        <v>2022</v>
      </c>
      <c r="D10621" s="3" t="s">
        <v>1448</v>
      </c>
      <c r="E10621" s="4">
        <v>0</v>
      </c>
      <c r="F10621" s="4">
        <v>0</v>
      </c>
      <c r="G10621" s="4">
        <v>0</v>
      </c>
      <c r="H10621" s="4">
        <v>0</v>
      </c>
      <c r="I10621" s="4">
        <v>0</v>
      </c>
      <c r="J10621" s="4">
        <v>0</v>
      </c>
      <c r="K10621" s="3" t="s">
        <v>1451</v>
      </c>
      <c r="L10621" s="4"/>
    </row>
    <row r="10622" spans="2:12" x14ac:dyDescent="0.3">
      <c r="B10622" s="3" t="s">
        <v>392</v>
      </c>
      <c r="C10622" s="4">
        <v>2022</v>
      </c>
      <c r="D10622" s="3" t="s">
        <v>1449</v>
      </c>
      <c r="E10622" s="4">
        <v>899492</v>
      </c>
      <c r="F10622" s="4">
        <v>493252</v>
      </c>
      <c r="G10622" s="4">
        <v>406240</v>
      </c>
      <c r="H10622" s="4">
        <v>0</v>
      </c>
      <c r="I10622" s="4">
        <v>899492</v>
      </c>
      <c r="J10622" s="4">
        <v>39036</v>
      </c>
      <c r="K10622" s="3" t="s">
        <v>1447</v>
      </c>
      <c r="L10622" s="4">
        <v>0.54836730065414696</v>
      </c>
    </row>
    <row r="10623" spans="2:12" x14ac:dyDescent="0.3">
      <c r="B10623" s="3" t="s">
        <v>392</v>
      </c>
      <c r="C10623" s="4">
        <v>2022</v>
      </c>
      <c r="D10623" s="3" t="s">
        <v>1450</v>
      </c>
      <c r="E10623" s="4">
        <v>357742</v>
      </c>
      <c r="F10623" s="4"/>
      <c r="G10623" s="4">
        <v>357742</v>
      </c>
      <c r="H10623" s="4">
        <v>0</v>
      </c>
      <c r="I10623" s="4">
        <v>357742</v>
      </c>
      <c r="J10623" s="4"/>
      <c r="K10623" s="3" t="s">
        <v>1451</v>
      </c>
      <c r="L10623" s="4"/>
    </row>
    <row r="10624" spans="2:12" x14ac:dyDescent="0.3">
      <c r="B10624" s="3" t="s">
        <v>392</v>
      </c>
      <c r="C10624" s="4">
        <v>2022</v>
      </c>
      <c r="D10624" s="3" t="s">
        <v>1452</v>
      </c>
      <c r="E10624" s="4">
        <v>0</v>
      </c>
      <c r="F10624" s="4">
        <v>0</v>
      </c>
      <c r="G10624" s="4">
        <v>0</v>
      </c>
      <c r="H10624" s="4">
        <v>0</v>
      </c>
      <c r="I10624" s="4">
        <v>0</v>
      </c>
      <c r="J10624" s="4">
        <v>0</v>
      </c>
      <c r="K10624" s="3" t="s">
        <v>1451</v>
      </c>
      <c r="L10624" s="4"/>
    </row>
    <row r="10625" spans="2:12" x14ac:dyDescent="0.3">
      <c r="B10625" s="3" t="s">
        <v>392</v>
      </c>
      <c r="C10625" s="4">
        <v>2022</v>
      </c>
      <c r="D10625" s="3" t="s">
        <v>1453</v>
      </c>
      <c r="E10625" s="4">
        <v>0</v>
      </c>
      <c r="F10625" s="4">
        <v>0</v>
      </c>
      <c r="G10625" s="4">
        <v>0</v>
      </c>
      <c r="H10625" s="4">
        <v>0</v>
      </c>
      <c r="I10625" s="4">
        <v>0</v>
      </c>
      <c r="J10625" s="4">
        <v>0</v>
      </c>
      <c r="K10625" s="3" t="s">
        <v>1451</v>
      </c>
      <c r="L10625" s="4"/>
    </row>
    <row r="10626" spans="2:12" x14ac:dyDescent="0.3">
      <c r="B10626" s="3" t="s">
        <v>392</v>
      </c>
      <c r="C10626" s="4">
        <v>2022</v>
      </c>
      <c r="D10626" s="3" t="s">
        <v>1454</v>
      </c>
      <c r="E10626" s="4">
        <v>730511</v>
      </c>
      <c r="F10626" s="4">
        <v>399945</v>
      </c>
      <c r="G10626" s="4">
        <v>330566</v>
      </c>
      <c r="H10626" s="4">
        <v>42249</v>
      </c>
      <c r="I10626" s="4">
        <v>730511</v>
      </c>
      <c r="J10626" s="4">
        <v>17071</v>
      </c>
      <c r="K10626" s="3" t="s">
        <v>1447</v>
      </c>
      <c r="L10626" s="4">
        <v>0.54748662237803403</v>
      </c>
    </row>
    <row r="10627" spans="2:12" x14ac:dyDescent="0.3">
      <c r="B10627" s="3" t="s">
        <v>392</v>
      </c>
      <c r="C10627" s="4">
        <v>2022</v>
      </c>
      <c r="D10627" s="3" t="s">
        <v>1455</v>
      </c>
      <c r="E10627" s="4">
        <v>1093044</v>
      </c>
      <c r="F10627" s="4">
        <v>572622</v>
      </c>
      <c r="G10627" s="4">
        <v>520422</v>
      </c>
      <c r="H10627" s="4">
        <v>0</v>
      </c>
      <c r="I10627" s="4">
        <v>1093044</v>
      </c>
      <c r="J10627" s="4">
        <v>26766</v>
      </c>
      <c r="K10627" s="3" t="s">
        <v>1447</v>
      </c>
      <c r="L10627" s="4">
        <v>0.52387827022516931</v>
      </c>
    </row>
    <row r="10628" spans="2:12" x14ac:dyDescent="0.3">
      <c r="B10628" s="3" t="s">
        <v>392</v>
      </c>
      <c r="C10628" s="4">
        <v>2022</v>
      </c>
      <c r="D10628" s="3" t="s">
        <v>1456</v>
      </c>
      <c r="E10628" s="4">
        <v>4060571</v>
      </c>
      <c r="F10628" s="4">
        <v>1269078</v>
      </c>
      <c r="G10628" s="4">
        <v>2791493</v>
      </c>
      <c r="H10628" s="4">
        <v>0</v>
      </c>
      <c r="I10628" s="4">
        <v>0</v>
      </c>
      <c r="J10628" s="4">
        <v>0</v>
      </c>
      <c r="K10628" s="3" t="s">
        <v>1447</v>
      </c>
      <c r="L10628" s="4">
        <v>0.31253683287399725</v>
      </c>
    </row>
    <row r="10629" spans="2:12" x14ac:dyDescent="0.3">
      <c r="B10629" s="3" t="s">
        <v>392</v>
      </c>
      <c r="C10629" s="4">
        <v>2022</v>
      </c>
      <c r="D10629" s="3" t="s">
        <v>1457</v>
      </c>
      <c r="E10629" s="4">
        <v>1007895</v>
      </c>
      <c r="F10629" s="4">
        <v>456925</v>
      </c>
      <c r="G10629" s="4">
        <v>550970</v>
      </c>
      <c r="H10629" s="4">
        <v>0</v>
      </c>
      <c r="I10629" s="4">
        <v>1007895</v>
      </c>
      <c r="J10629" s="4">
        <v>26467</v>
      </c>
      <c r="K10629" s="3" t="s">
        <v>1447</v>
      </c>
      <c r="L10629" s="4">
        <v>0.45334583463555234</v>
      </c>
    </row>
    <row r="10630" spans="2:12" x14ac:dyDescent="0.3">
      <c r="B10630" s="3" t="s">
        <v>392</v>
      </c>
      <c r="C10630" s="4">
        <v>2022</v>
      </c>
      <c r="D10630" s="3" t="s">
        <v>1458</v>
      </c>
      <c r="E10630" s="4">
        <v>0</v>
      </c>
      <c r="F10630" s="4"/>
      <c r="G10630" s="4">
        <v>0</v>
      </c>
      <c r="H10630" s="4">
        <v>0</v>
      </c>
      <c r="I10630" s="4">
        <v>0</v>
      </c>
      <c r="J10630" s="4"/>
      <c r="K10630" s="3" t="s">
        <v>1451</v>
      </c>
      <c r="L10630" s="4"/>
    </row>
    <row r="10631" spans="2:12" x14ac:dyDescent="0.3">
      <c r="B10631" s="3" t="s">
        <v>392</v>
      </c>
      <c r="C10631" s="4">
        <v>2023</v>
      </c>
      <c r="D10631" s="3" t="s">
        <v>1446</v>
      </c>
      <c r="E10631" s="4">
        <v>2197990</v>
      </c>
      <c r="F10631" s="4">
        <v>851179</v>
      </c>
      <c r="G10631" s="4">
        <v>1346811</v>
      </c>
      <c r="H10631" s="4">
        <v>0</v>
      </c>
      <c r="I10631" s="4">
        <v>2197990</v>
      </c>
      <c r="J10631" s="4">
        <v>76068</v>
      </c>
      <c r="K10631" s="3" t="s">
        <v>1447</v>
      </c>
      <c r="L10631" s="4">
        <v>0.38725335420088353</v>
      </c>
    </row>
    <row r="10632" spans="2:12" x14ac:dyDescent="0.3">
      <c r="B10632" s="3" t="s">
        <v>392</v>
      </c>
      <c r="C10632" s="4">
        <v>2023</v>
      </c>
      <c r="D10632" s="3" t="s">
        <v>1448</v>
      </c>
      <c r="E10632" s="4">
        <v>0</v>
      </c>
      <c r="F10632" s="4">
        <v>0</v>
      </c>
      <c r="G10632" s="4">
        <v>0</v>
      </c>
      <c r="H10632" s="4">
        <v>0</v>
      </c>
      <c r="I10632" s="4">
        <v>0</v>
      </c>
      <c r="J10632" s="4">
        <v>0</v>
      </c>
      <c r="K10632" s="3" t="s">
        <v>1447</v>
      </c>
      <c r="L10632" s="4"/>
    </row>
    <row r="10633" spans="2:12" x14ac:dyDescent="0.3">
      <c r="B10633" s="3" t="s">
        <v>392</v>
      </c>
      <c r="C10633" s="4">
        <v>2023</v>
      </c>
      <c r="D10633" s="3" t="s">
        <v>1449</v>
      </c>
      <c r="E10633" s="4">
        <v>914697</v>
      </c>
      <c r="F10633" s="4">
        <v>524001</v>
      </c>
      <c r="G10633" s="4">
        <v>390696</v>
      </c>
      <c r="H10633" s="4">
        <v>15205</v>
      </c>
      <c r="I10633" s="4">
        <v>914697</v>
      </c>
      <c r="J10633" s="4">
        <v>30749</v>
      </c>
      <c r="K10633" s="3" t="s">
        <v>1447</v>
      </c>
      <c r="L10633" s="4">
        <v>0.57286839248406851</v>
      </c>
    </row>
    <row r="10634" spans="2:12" x14ac:dyDescent="0.3">
      <c r="B10634" s="3" t="s">
        <v>392</v>
      </c>
      <c r="C10634" s="4">
        <v>2023</v>
      </c>
      <c r="D10634" s="3" t="s">
        <v>1450</v>
      </c>
      <c r="E10634" s="4">
        <v>357742</v>
      </c>
      <c r="F10634" s="4"/>
      <c r="G10634" s="4">
        <v>357742</v>
      </c>
      <c r="H10634" s="4">
        <v>0</v>
      </c>
      <c r="I10634" s="4">
        <v>357742</v>
      </c>
      <c r="J10634" s="4"/>
      <c r="K10634" s="3" t="s">
        <v>1451</v>
      </c>
      <c r="L10634" s="4"/>
    </row>
    <row r="10635" spans="2:12" x14ac:dyDescent="0.3">
      <c r="B10635" s="3" t="s">
        <v>392</v>
      </c>
      <c r="C10635" s="4">
        <v>2023</v>
      </c>
      <c r="D10635" s="3" t="s">
        <v>1452</v>
      </c>
      <c r="E10635" s="4">
        <v>0</v>
      </c>
      <c r="F10635" s="4">
        <v>0</v>
      </c>
      <c r="G10635" s="4">
        <v>0</v>
      </c>
      <c r="H10635" s="4">
        <v>0</v>
      </c>
      <c r="I10635" s="4">
        <v>0</v>
      </c>
      <c r="J10635" s="4">
        <v>0</v>
      </c>
      <c r="K10635" s="3" t="s">
        <v>1447</v>
      </c>
      <c r="L10635" s="4"/>
    </row>
    <row r="10636" spans="2:12" x14ac:dyDescent="0.3">
      <c r="B10636" s="3" t="s">
        <v>392</v>
      </c>
      <c r="C10636" s="4">
        <v>2023</v>
      </c>
      <c r="D10636" s="3" t="s">
        <v>1453</v>
      </c>
      <c r="E10636" s="4">
        <v>0</v>
      </c>
      <c r="F10636" s="4">
        <v>0</v>
      </c>
      <c r="G10636" s="4">
        <v>0</v>
      </c>
      <c r="H10636" s="4">
        <v>0</v>
      </c>
      <c r="I10636" s="4">
        <v>0</v>
      </c>
      <c r="J10636" s="4">
        <v>0</v>
      </c>
      <c r="K10636" s="3" t="s">
        <v>1451</v>
      </c>
      <c r="L10636" s="4"/>
    </row>
    <row r="10637" spans="2:12" x14ac:dyDescent="0.3">
      <c r="B10637" s="3" t="s">
        <v>392</v>
      </c>
      <c r="C10637" s="4">
        <v>2023</v>
      </c>
      <c r="D10637" s="3" t="s">
        <v>1454</v>
      </c>
      <c r="E10637" s="4">
        <v>1115501</v>
      </c>
      <c r="F10637" s="4">
        <v>436665</v>
      </c>
      <c r="G10637" s="4">
        <v>678836</v>
      </c>
      <c r="H10637" s="4">
        <v>44990</v>
      </c>
      <c r="I10637" s="4">
        <v>1115501</v>
      </c>
      <c r="J10637" s="4">
        <v>36720</v>
      </c>
      <c r="K10637" s="3" t="s">
        <v>1447</v>
      </c>
      <c r="L10637" s="4">
        <v>0.3914519126383571</v>
      </c>
    </row>
    <row r="10638" spans="2:12" x14ac:dyDescent="0.3">
      <c r="B10638" s="3" t="s">
        <v>392</v>
      </c>
      <c r="C10638" s="4">
        <v>2023</v>
      </c>
      <c r="D10638" s="3" t="s">
        <v>1455</v>
      </c>
      <c r="E10638" s="4">
        <v>1095445</v>
      </c>
      <c r="F10638" s="4">
        <v>597871</v>
      </c>
      <c r="G10638" s="4">
        <v>497574</v>
      </c>
      <c r="H10638" s="4">
        <v>2401</v>
      </c>
      <c r="I10638" s="4">
        <v>1095445</v>
      </c>
      <c r="J10638" s="4">
        <v>25249</v>
      </c>
      <c r="K10638" s="3" t="s">
        <v>1447</v>
      </c>
      <c r="L10638" s="4">
        <v>0.54577911259807654</v>
      </c>
    </row>
    <row r="10639" spans="2:12" x14ac:dyDescent="0.3">
      <c r="B10639" s="3" t="s">
        <v>392</v>
      </c>
      <c r="C10639" s="4">
        <v>2023</v>
      </c>
      <c r="D10639" s="3" t="s">
        <v>1456</v>
      </c>
      <c r="E10639" s="4">
        <v>4070886</v>
      </c>
      <c r="F10639" s="4">
        <v>1354237</v>
      </c>
      <c r="G10639" s="4">
        <v>2716649</v>
      </c>
      <c r="H10639" s="4">
        <v>10315</v>
      </c>
      <c r="I10639" s="4">
        <v>4070886</v>
      </c>
      <c r="J10639" s="4">
        <v>85159</v>
      </c>
      <c r="K10639" s="3" t="s">
        <v>1447</v>
      </c>
      <c r="L10639" s="4">
        <v>0.33266394588303383</v>
      </c>
    </row>
    <row r="10640" spans="2:12" x14ac:dyDescent="0.3">
      <c r="B10640" s="3" t="s">
        <v>392</v>
      </c>
      <c r="C10640" s="4">
        <v>2023</v>
      </c>
      <c r="D10640" s="3" t="s">
        <v>1457</v>
      </c>
      <c r="E10640" s="4">
        <v>1023417</v>
      </c>
      <c r="F10640" s="4">
        <v>479116</v>
      </c>
      <c r="G10640" s="4">
        <v>544301</v>
      </c>
      <c r="H10640" s="4">
        <v>0</v>
      </c>
      <c r="I10640" s="4">
        <v>1023417</v>
      </c>
      <c r="J10640" s="4">
        <v>22191</v>
      </c>
      <c r="K10640" s="3" t="s">
        <v>1447</v>
      </c>
      <c r="L10640" s="4">
        <v>0.46815325522245577</v>
      </c>
    </row>
    <row r="10641" spans="2:12" x14ac:dyDescent="0.3">
      <c r="B10641" s="3" t="s">
        <v>392</v>
      </c>
      <c r="C10641" s="4">
        <v>2023</v>
      </c>
      <c r="D10641" s="3" t="s">
        <v>1458</v>
      </c>
      <c r="E10641" s="4">
        <v>0</v>
      </c>
      <c r="F10641" s="4"/>
      <c r="G10641" s="4">
        <v>0</v>
      </c>
      <c r="H10641" s="4">
        <v>0</v>
      </c>
      <c r="I10641" s="4">
        <v>0</v>
      </c>
      <c r="J10641" s="4"/>
      <c r="K10641" s="3" t="s">
        <v>1451</v>
      </c>
      <c r="L10641" s="4"/>
    </row>
    <row r="10642" spans="2:12" x14ac:dyDescent="0.3">
      <c r="B10642" s="3" t="s">
        <v>392</v>
      </c>
      <c r="C10642" s="4">
        <v>2024</v>
      </c>
      <c r="D10642" s="3" t="s">
        <v>1446</v>
      </c>
      <c r="E10642" s="4">
        <v>2238918</v>
      </c>
      <c r="F10642" s="4">
        <v>913921</v>
      </c>
      <c r="G10642" s="4">
        <v>1324997</v>
      </c>
      <c r="H10642" s="4">
        <v>25445</v>
      </c>
      <c r="I10642" s="4">
        <v>12000000</v>
      </c>
      <c r="J10642" s="4">
        <v>387096</v>
      </c>
      <c r="K10642" s="3" t="s">
        <v>1460</v>
      </c>
      <c r="L10642" s="4">
        <v>0.40819762045773894</v>
      </c>
    </row>
    <row r="10643" spans="2:12" x14ac:dyDescent="0.3">
      <c r="B10643" s="3" t="s">
        <v>392</v>
      </c>
      <c r="C10643" s="4">
        <v>2024</v>
      </c>
      <c r="D10643" s="3" t="s">
        <v>1448</v>
      </c>
      <c r="E10643" s="4">
        <v>0</v>
      </c>
      <c r="F10643" s="4">
        <v>0</v>
      </c>
      <c r="G10643" s="4">
        <v>0</v>
      </c>
      <c r="H10643" s="4">
        <v>0</v>
      </c>
      <c r="I10643" s="4">
        <v>0</v>
      </c>
      <c r="J10643" s="4">
        <v>0</v>
      </c>
      <c r="K10643" s="3" t="s">
        <v>1459</v>
      </c>
      <c r="L10643" s="4"/>
    </row>
    <row r="10644" spans="2:12" x14ac:dyDescent="0.3">
      <c r="B10644" s="3" t="s">
        <v>392</v>
      </c>
      <c r="C10644" s="4">
        <v>2024</v>
      </c>
      <c r="D10644" s="3" t="s">
        <v>1449</v>
      </c>
      <c r="E10644" s="4">
        <v>1066386</v>
      </c>
      <c r="F10644" s="4">
        <v>560499</v>
      </c>
      <c r="G10644" s="4">
        <v>505887</v>
      </c>
      <c r="H10644" s="4">
        <v>151689</v>
      </c>
      <c r="I10644" s="4">
        <v>1500000</v>
      </c>
      <c r="J10644" s="4">
        <v>107142</v>
      </c>
      <c r="K10644" s="3" t="s">
        <v>1460</v>
      </c>
      <c r="L10644" s="4">
        <v>0.52560611260838008</v>
      </c>
    </row>
    <row r="10645" spans="2:12" x14ac:dyDescent="0.3">
      <c r="B10645" s="3" t="s">
        <v>392</v>
      </c>
      <c r="C10645" s="4">
        <v>2024</v>
      </c>
      <c r="D10645" s="3" t="s">
        <v>1450</v>
      </c>
      <c r="E10645" s="4">
        <v>357742</v>
      </c>
      <c r="F10645" s="4"/>
      <c r="G10645" s="4">
        <v>357742</v>
      </c>
      <c r="H10645" s="4">
        <v>0</v>
      </c>
      <c r="I10645" s="4">
        <v>357742</v>
      </c>
      <c r="J10645" s="4"/>
      <c r="K10645" s="3" t="s">
        <v>1451</v>
      </c>
      <c r="L10645" s="4"/>
    </row>
    <row r="10646" spans="2:12" x14ac:dyDescent="0.3">
      <c r="B10646" s="3" t="s">
        <v>392</v>
      </c>
      <c r="C10646" s="4">
        <v>2024</v>
      </c>
      <c r="D10646" s="3" t="s">
        <v>1452</v>
      </c>
      <c r="E10646" s="4">
        <v>0</v>
      </c>
      <c r="F10646" s="4">
        <v>0</v>
      </c>
      <c r="G10646" s="4">
        <v>0</v>
      </c>
      <c r="H10646" s="4">
        <v>0</v>
      </c>
      <c r="I10646" s="4">
        <v>0</v>
      </c>
      <c r="J10646" s="4">
        <v>0</v>
      </c>
      <c r="K10646" s="3" t="s">
        <v>1459</v>
      </c>
      <c r="L10646" s="4"/>
    </row>
    <row r="10647" spans="2:12" x14ac:dyDescent="0.3">
      <c r="B10647" s="3" t="s">
        <v>392</v>
      </c>
      <c r="C10647" s="4">
        <v>2024</v>
      </c>
      <c r="D10647" s="3" t="s">
        <v>1453</v>
      </c>
      <c r="E10647" s="4">
        <v>0</v>
      </c>
      <c r="F10647" s="4">
        <v>0</v>
      </c>
      <c r="G10647" s="4">
        <v>0</v>
      </c>
      <c r="H10647" s="4">
        <v>0</v>
      </c>
      <c r="I10647" s="4">
        <v>0</v>
      </c>
      <c r="J10647" s="4">
        <v>0</v>
      </c>
      <c r="K10647" s="3" t="s">
        <v>1451</v>
      </c>
      <c r="L10647" s="4"/>
    </row>
    <row r="10648" spans="2:12" x14ac:dyDescent="0.3">
      <c r="B10648" s="3" t="s">
        <v>392</v>
      </c>
      <c r="C10648" s="4">
        <v>2024</v>
      </c>
      <c r="D10648" s="3" t="s">
        <v>1454</v>
      </c>
      <c r="E10648" s="4">
        <v>1770265</v>
      </c>
      <c r="F10648" s="4">
        <v>473798</v>
      </c>
      <c r="G10648" s="4">
        <v>1296467</v>
      </c>
      <c r="H10648" s="4">
        <v>646604</v>
      </c>
      <c r="I10648" s="4">
        <v>2000000</v>
      </c>
      <c r="J10648" s="4">
        <v>43478</v>
      </c>
      <c r="K10648" s="3" t="s">
        <v>1460</v>
      </c>
      <c r="L10648" s="4">
        <v>0.26764241511864045</v>
      </c>
    </row>
    <row r="10649" spans="2:12" x14ac:dyDescent="0.3">
      <c r="B10649" s="3" t="s">
        <v>392</v>
      </c>
      <c r="C10649" s="4">
        <v>2024</v>
      </c>
      <c r="D10649" s="3" t="s">
        <v>1455</v>
      </c>
      <c r="E10649" s="4">
        <v>1151407</v>
      </c>
      <c r="F10649" s="4">
        <v>624712</v>
      </c>
      <c r="G10649" s="4">
        <v>526695</v>
      </c>
      <c r="H10649" s="4">
        <v>55962</v>
      </c>
      <c r="I10649" s="4">
        <v>7800000</v>
      </c>
      <c r="J10649" s="4">
        <v>169565</v>
      </c>
      <c r="K10649" s="3" t="s">
        <v>1460</v>
      </c>
      <c r="L10649" s="4">
        <v>0.54256401081459471</v>
      </c>
    </row>
    <row r="10650" spans="2:12" x14ac:dyDescent="0.3">
      <c r="B10650" s="3" t="s">
        <v>392</v>
      </c>
      <c r="C10650" s="4">
        <v>2024</v>
      </c>
      <c r="D10650" s="3" t="s">
        <v>1456</v>
      </c>
      <c r="E10650" s="4">
        <v>4060571</v>
      </c>
      <c r="F10650" s="4">
        <v>1439396</v>
      </c>
      <c r="G10650" s="4">
        <v>2621175</v>
      </c>
      <c r="H10650" s="4">
        <v>-10315</v>
      </c>
      <c r="I10650" s="4">
        <v>10000000</v>
      </c>
      <c r="J10650" s="4">
        <v>0</v>
      </c>
      <c r="K10650" s="3" t="s">
        <v>1460</v>
      </c>
      <c r="L10650" s="4">
        <v>0.35448118010989094</v>
      </c>
    </row>
    <row r="10651" spans="2:12" x14ac:dyDescent="0.3">
      <c r="B10651" s="3" t="s">
        <v>392</v>
      </c>
      <c r="C10651" s="4">
        <v>2024</v>
      </c>
      <c r="D10651" s="3" t="s">
        <v>1457</v>
      </c>
      <c r="E10651" s="4">
        <v>1023790</v>
      </c>
      <c r="F10651" s="4">
        <v>502788</v>
      </c>
      <c r="G10651" s="4">
        <v>521002</v>
      </c>
      <c r="H10651" s="4">
        <v>0</v>
      </c>
      <c r="I10651" s="4">
        <v>10000000</v>
      </c>
      <c r="J10651" s="4">
        <v>232558</v>
      </c>
      <c r="K10651" s="3" t="s">
        <v>1460</v>
      </c>
      <c r="L10651" s="4">
        <v>0.4911046210648668</v>
      </c>
    </row>
    <row r="10652" spans="2:12" x14ac:dyDescent="0.3">
      <c r="B10652" s="3" t="s">
        <v>392</v>
      </c>
      <c r="C10652" s="4">
        <v>2024</v>
      </c>
      <c r="D10652" s="3" t="s">
        <v>1458</v>
      </c>
      <c r="E10652" s="4">
        <v>0</v>
      </c>
      <c r="F10652" s="4"/>
      <c r="G10652" s="4">
        <v>0</v>
      </c>
      <c r="H10652" s="4">
        <v>0</v>
      </c>
      <c r="I10652" s="4">
        <v>0</v>
      </c>
      <c r="J10652" s="4"/>
      <c r="K10652" s="3" t="s">
        <v>1451</v>
      </c>
      <c r="L10652" s="4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D22D-FCF1-46C2-9A58-80C1365C0187}">
  <sheetPr>
    <tabColor rgb="FF98A2B3"/>
  </sheetPr>
  <dimension ref="B1:J8716"/>
  <sheetViews>
    <sheetView zoomScale="90" zoomScaleNormal="90" workbookViewId="0"/>
  </sheetViews>
  <sheetFormatPr defaultRowHeight="13" x14ac:dyDescent="0.3"/>
  <cols>
    <col min="2" max="2" width="15.8984375" customWidth="1"/>
    <col min="4" max="4" width="15.296875" customWidth="1"/>
    <col min="5" max="5" width="13" customWidth="1"/>
    <col min="6" max="6" width="15.59765625" customWidth="1"/>
    <col min="7" max="7" width="15.09765625" customWidth="1"/>
    <col min="8" max="8" width="19.09765625" customWidth="1"/>
    <col min="9" max="9" width="20.19921875" customWidth="1"/>
    <col min="10" max="10" width="16.69921875" customWidth="1"/>
  </cols>
  <sheetData>
    <row r="1" spans="2:10" ht="30" customHeight="1" x14ac:dyDescent="0.55000000000000004">
      <c r="B1" s="1" t="s">
        <v>3</v>
      </c>
    </row>
    <row r="2" spans="2:10" x14ac:dyDescent="0.3">
      <c r="B2" s="2" t="s">
        <v>1</v>
      </c>
    </row>
    <row r="4" spans="2:10" x14ac:dyDescent="0.3">
      <c r="B4" s="3" t="s">
        <v>6</v>
      </c>
      <c r="C4" s="3" t="s">
        <v>394</v>
      </c>
      <c r="D4" s="3" t="s">
        <v>1461</v>
      </c>
      <c r="E4" s="3" t="s">
        <v>1462</v>
      </c>
      <c r="F4" s="3" t="s">
        <v>1463</v>
      </c>
      <c r="G4" s="3" t="s">
        <v>1464</v>
      </c>
      <c r="H4" s="3" t="s">
        <v>1465</v>
      </c>
      <c r="I4" s="3" t="s">
        <v>1466</v>
      </c>
      <c r="J4" s="3" t="s">
        <v>1467</v>
      </c>
    </row>
    <row r="5" spans="2:10" x14ac:dyDescent="0.3">
      <c r="B5" s="3" t="s">
        <v>18</v>
      </c>
      <c r="C5" s="4">
        <v>2019</v>
      </c>
      <c r="D5" s="3" t="s">
        <v>1468</v>
      </c>
      <c r="E5" s="4">
        <v>98223600</v>
      </c>
      <c r="F5" s="4">
        <v>8.0025700000000004</v>
      </c>
      <c r="G5" s="4">
        <v>2.0731831794489199</v>
      </c>
      <c r="H5" s="4">
        <v>786041.23465200001</v>
      </c>
      <c r="I5" s="4"/>
      <c r="J5" s="4">
        <v>786041.23465200001</v>
      </c>
    </row>
    <row r="6" spans="2:10" x14ac:dyDescent="0.3">
      <c r="B6" s="3" t="s">
        <v>18</v>
      </c>
      <c r="C6" s="4">
        <v>2019</v>
      </c>
      <c r="D6" s="3" t="s">
        <v>1469</v>
      </c>
      <c r="E6" s="4">
        <v>357362</v>
      </c>
      <c r="F6" s="4">
        <v>3.7499099999999999</v>
      </c>
      <c r="G6" s="4">
        <v>0.97146920757297806</v>
      </c>
      <c r="H6" s="4">
        <v>1340.0753374200001</v>
      </c>
      <c r="I6" s="4"/>
      <c r="J6" s="4">
        <v>1340.0753374200001</v>
      </c>
    </row>
    <row r="7" spans="2:10" x14ac:dyDescent="0.3">
      <c r="B7" s="3" t="s">
        <v>18</v>
      </c>
      <c r="C7" s="4">
        <v>2019</v>
      </c>
      <c r="D7" s="3" t="s">
        <v>1470</v>
      </c>
      <c r="E7" s="4">
        <v>2465400</v>
      </c>
      <c r="F7" s="4">
        <v>10.545339999999999</v>
      </c>
      <c r="G7" s="4">
        <v>2.73192505777142</v>
      </c>
      <c r="H7" s="4">
        <v>25998.481236</v>
      </c>
      <c r="I7" s="4"/>
      <c r="J7" s="4">
        <v>25998.481236</v>
      </c>
    </row>
    <row r="8" spans="2:10" x14ac:dyDescent="0.3">
      <c r="B8" s="3" t="s">
        <v>18</v>
      </c>
      <c r="C8" s="4">
        <v>2019</v>
      </c>
      <c r="D8" s="3" t="s">
        <v>1471</v>
      </c>
      <c r="E8" s="4">
        <v>14613200</v>
      </c>
      <c r="F8" s="4">
        <v>57.073090000000001</v>
      </c>
      <c r="G8" s="4">
        <v>14.7856213925244</v>
      </c>
      <c r="H8" s="4">
        <v>834020.47878799995</v>
      </c>
      <c r="I8" s="4"/>
      <c r="J8" s="4">
        <v>834020.47878799995</v>
      </c>
    </row>
    <row r="9" spans="2:10" x14ac:dyDescent="0.3">
      <c r="B9" s="3" t="s">
        <v>18</v>
      </c>
      <c r="C9" s="4">
        <v>2019</v>
      </c>
      <c r="D9" s="3" t="s">
        <v>1472</v>
      </c>
      <c r="E9" s="4">
        <v>0</v>
      </c>
      <c r="F9" s="4">
        <v>10.460710000000001</v>
      </c>
      <c r="G9" s="4">
        <v>2.7100004145034799</v>
      </c>
      <c r="H9" s="4">
        <v>0</v>
      </c>
      <c r="I9" s="4"/>
      <c r="J9" s="4">
        <v>0</v>
      </c>
    </row>
    <row r="10" spans="2:10" x14ac:dyDescent="0.3">
      <c r="B10" s="3" t="s">
        <v>18</v>
      </c>
      <c r="C10" s="4">
        <v>2019</v>
      </c>
      <c r="D10" s="3" t="s">
        <v>1473</v>
      </c>
      <c r="E10" s="4">
        <v>536200</v>
      </c>
      <c r="F10" s="4">
        <v>3.3433000000000002</v>
      </c>
      <c r="G10" s="4">
        <v>0.86613092092309896</v>
      </c>
      <c r="H10" s="4">
        <v>1792.6774600000001</v>
      </c>
      <c r="I10" s="4"/>
      <c r="J10" s="4">
        <v>1792.6774600000001</v>
      </c>
    </row>
    <row r="11" spans="2:10" x14ac:dyDescent="0.3">
      <c r="B11" s="3" t="s">
        <v>18</v>
      </c>
      <c r="C11" s="4">
        <v>2019</v>
      </c>
      <c r="D11" s="3" t="s">
        <v>1474</v>
      </c>
      <c r="E11" s="4">
        <v>163660200</v>
      </c>
      <c r="F11" s="4">
        <v>3.8600400000000001</v>
      </c>
      <c r="G11" s="4">
        <v>1</v>
      </c>
      <c r="H11" s="4">
        <v>631734.91840800003</v>
      </c>
      <c r="I11" s="4">
        <v>0</v>
      </c>
      <c r="J11" s="4">
        <v>631734.91840800003</v>
      </c>
    </row>
    <row r="12" spans="2:10" x14ac:dyDescent="0.3">
      <c r="B12" s="3" t="s">
        <v>18</v>
      </c>
      <c r="C12" s="4">
        <v>2019</v>
      </c>
      <c r="D12" s="3" t="s">
        <v>1475</v>
      </c>
      <c r="E12" s="4">
        <v>0</v>
      </c>
      <c r="F12" s="4">
        <v>3.8600400000000001</v>
      </c>
      <c r="G12" s="4">
        <v>1</v>
      </c>
      <c r="H12" s="4">
        <v>0</v>
      </c>
      <c r="I12" s="4"/>
      <c r="J12" s="4">
        <v>0</v>
      </c>
    </row>
    <row r="13" spans="2:10" x14ac:dyDescent="0.3">
      <c r="B13" s="3" t="s">
        <v>18</v>
      </c>
      <c r="C13" s="4">
        <v>2019</v>
      </c>
      <c r="D13" s="3" t="s">
        <v>1476</v>
      </c>
      <c r="E13" s="4">
        <v>10839880</v>
      </c>
      <c r="F13" s="4">
        <v>40</v>
      </c>
      <c r="G13" s="4">
        <v>10.362586916197801</v>
      </c>
      <c r="H13" s="4">
        <v>433595.2</v>
      </c>
      <c r="I13" s="4"/>
      <c r="J13" s="4">
        <v>433595.2</v>
      </c>
    </row>
    <row r="14" spans="2:10" x14ac:dyDescent="0.3">
      <c r="B14" s="3" t="s">
        <v>18</v>
      </c>
      <c r="C14" s="4">
        <v>2020</v>
      </c>
      <c r="D14" s="3" t="s">
        <v>1468</v>
      </c>
      <c r="E14" s="4">
        <v>98454355</v>
      </c>
      <c r="F14" s="4">
        <v>8.0341400000000007</v>
      </c>
      <c r="G14" s="4">
        <v>2.1142640599794209</v>
      </c>
      <c r="H14" s="4">
        <v>790996</v>
      </c>
      <c r="I14" s="4"/>
      <c r="J14" s="4">
        <v>790996</v>
      </c>
    </row>
    <row r="15" spans="2:10" x14ac:dyDescent="0.3">
      <c r="B15" s="3" t="s">
        <v>18</v>
      </c>
      <c r="C15" s="4">
        <v>2020</v>
      </c>
      <c r="D15" s="3" t="s">
        <v>1469</v>
      </c>
      <c r="E15" s="4">
        <v>353204</v>
      </c>
      <c r="F15" s="4">
        <v>3.7486700000000002</v>
      </c>
      <c r="G15" s="4">
        <v>0.98649989342021127</v>
      </c>
      <c r="H15" s="4">
        <v>1324</v>
      </c>
      <c r="I15" s="4"/>
      <c r="J15" s="4">
        <v>1324</v>
      </c>
    </row>
    <row r="16" spans="2:10" x14ac:dyDescent="0.3">
      <c r="B16" s="3" t="s">
        <v>18</v>
      </c>
      <c r="C16" s="4">
        <v>2020</v>
      </c>
      <c r="D16" s="3" t="s">
        <v>1470</v>
      </c>
      <c r="E16" s="4">
        <v>2596400</v>
      </c>
      <c r="F16" s="4">
        <v>10.01328</v>
      </c>
      <c r="G16" s="4">
        <v>2.6350944875880598</v>
      </c>
      <c r="H16" s="4">
        <v>25998</v>
      </c>
      <c r="I16" s="4"/>
      <c r="J16" s="4">
        <v>25998</v>
      </c>
    </row>
    <row r="17" spans="2:10" x14ac:dyDescent="0.3">
      <c r="B17" s="3" t="s">
        <v>18</v>
      </c>
      <c r="C17" s="4">
        <v>2020</v>
      </c>
      <c r="D17" s="3" t="s">
        <v>1471</v>
      </c>
      <c r="E17" s="4">
        <v>14644100</v>
      </c>
      <c r="F17" s="4">
        <v>56.952660000000002</v>
      </c>
      <c r="G17" s="4">
        <v>14.987660428898122</v>
      </c>
      <c r="H17" s="4">
        <v>834020</v>
      </c>
      <c r="I17" s="4"/>
      <c r="J17" s="4">
        <v>834020</v>
      </c>
    </row>
    <row r="18" spans="2:10" x14ac:dyDescent="0.3">
      <c r="B18" s="3" t="s">
        <v>18</v>
      </c>
      <c r="C18" s="4">
        <v>2020</v>
      </c>
      <c r="D18" s="3" t="s">
        <v>1472</v>
      </c>
      <c r="E18" s="4">
        <v>0</v>
      </c>
      <c r="F18" s="4">
        <v>10.29792</v>
      </c>
      <c r="G18" s="4">
        <v>2.7100003421079637</v>
      </c>
      <c r="H18" s="4">
        <v>0</v>
      </c>
      <c r="I18" s="4"/>
      <c r="J18" s="4">
        <v>0</v>
      </c>
    </row>
    <row r="19" spans="2:10" x14ac:dyDescent="0.3">
      <c r="B19" s="3" t="s">
        <v>18</v>
      </c>
      <c r="C19" s="4">
        <v>2020</v>
      </c>
      <c r="D19" s="3" t="s">
        <v>1473</v>
      </c>
      <c r="E19" s="4">
        <v>550200</v>
      </c>
      <c r="F19" s="4">
        <v>3.2582300000000002</v>
      </c>
      <c r="G19" s="4">
        <v>0.85743571659776263</v>
      </c>
      <c r="H19" s="4">
        <v>1793</v>
      </c>
      <c r="I19" s="4"/>
      <c r="J19" s="4">
        <v>1793</v>
      </c>
    </row>
    <row r="20" spans="2:10" x14ac:dyDescent="0.3">
      <c r="B20" s="3" t="s">
        <v>18</v>
      </c>
      <c r="C20" s="4">
        <v>2020</v>
      </c>
      <c r="D20" s="3" t="s">
        <v>1474</v>
      </c>
      <c r="E20" s="4">
        <v>167800887</v>
      </c>
      <c r="F20" s="4">
        <v>3.7999700000000001</v>
      </c>
      <c r="G20" s="4">
        <v>1</v>
      </c>
      <c r="H20" s="4">
        <v>637638</v>
      </c>
      <c r="I20" s="4"/>
      <c r="J20" s="4">
        <v>637638</v>
      </c>
    </row>
    <row r="21" spans="2:10" x14ac:dyDescent="0.3">
      <c r="B21" s="3" t="s">
        <v>18</v>
      </c>
      <c r="C21" s="4">
        <v>2020</v>
      </c>
      <c r="D21" s="3" t="s">
        <v>1475</v>
      </c>
      <c r="E21" s="4">
        <v>0</v>
      </c>
      <c r="F21" s="4">
        <v>3.7999700000000001</v>
      </c>
      <c r="G21" s="4">
        <v>1</v>
      </c>
      <c r="H21" s="4">
        <v>0</v>
      </c>
      <c r="I21" s="4"/>
      <c r="J21" s="4">
        <v>0</v>
      </c>
    </row>
    <row r="22" spans="2:10" x14ac:dyDescent="0.3">
      <c r="B22" s="3" t="s">
        <v>18</v>
      </c>
      <c r="C22" s="4">
        <v>2020</v>
      </c>
      <c r="D22" s="3" t="s">
        <v>1476</v>
      </c>
      <c r="E22" s="4">
        <v>11588970</v>
      </c>
      <c r="F22" s="4">
        <v>40</v>
      </c>
      <c r="G22" s="4">
        <v>10.526398892622836</v>
      </c>
      <c r="H22" s="4">
        <v>463559</v>
      </c>
      <c r="I22" s="4">
        <v>91485</v>
      </c>
      <c r="J22" s="4">
        <v>555044</v>
      </c>
    </row>
    <row r="23" spans="2:10" x14ac:dyDescent="0.3">
      <c r="B23" s="3" t="s">
        <v>18</v>
      </c>
      <c r="C23" s="4">
        <v>2021</v>
      </c>
      <c r="D23" s="3" t="s">
        <v>1468</v>
      </c>
      <c r="E23" s="4">
        <v>97678950</v>
      </c>
      <c r="F23" s="4">
        <v>8.1839700000000004</v>
      </c>
      <c r="G23" s="4">
        <v>2.2169227893671835</v>
      </c>
      <c r="H23" s="4">
        <v>799402</v>
      </c>
      <c r="I23" s="4"/>
      <c r="J23" s="4">
        <v>799402</v>
      </c>
    </row>
    <row r="24" spans="2:10" x14ac:dyDescent="0.3">
      <c r="B24" s="3" t="s">
        <v>18</v>
      </c>
      <c r="C24" s="4">
        <v>2021</v>
      </c>
      <c r="D24" s="3" t="s">
        <v>1469</v>
      </c>
      <c r="E24" s="4">
        <v>356106</v>
      </c>
      <c r="F24" s="4">
        <v>3.7476500000000001</v>
      </c>
      <c r="G24" s="4">
        <v>1.0151858684198407</v>
      </c>
      <c r="H24" s="4">
        <v>1335</v>
      </c>
      <c r="I24" s="4"/>
      <c r="J24" s="4">
        <v>1335</v>
      </c>
    </row>
    <row r="25" spans="2:10" x14ac:dyDescent="0.3">
      <c r="B25" s="3" t="s">
        <v>18</v>
      </c>
      <c r="C25" s="4">
        <v>2021</v>
      </c>
      <c r="D25" s="3" t="s">
        <v>1470</v>
      </c>
      <c r="E25" s="4">
        <v>2180000</v>
      </c>
      <c r="F25" s="4">
        <v>10.038539999999999</v>
      </c>
      <c r="G25" s="4">
        <v>2.7192998139013267</v>
      </c>
      <c r="H25" s="4">
        <v>21884</v>
      </c>
      <c r="I25" s="4"/>
      <c r="J25" s="4">
        <v>21884</v>
      </c>
    </row>
    <row r="26" spans="2:10" x14ac:dyDescent="0.3">
      <c r="B26" s="3" t="s">
        <v>18</v>
      </c>
      <c r="C26" s="4">
        <v>2021</v>
      </c>
      <c r="D26" s="3" t="s">
        <v>1471</v>
      </c>
      <c r="E26" s="4">
        <v>14548900</v>
      </c>
      <c r="F26" s="4">
        <v>57.325330000000001</v>
      </c>
      <c r="G26" s="4">
        <v>15.528628585514642</v>
      </c>
      <c r="H26" s="4">
        <v>834020</v>
      </c>
      <c r="I26" s="4"/>
      <c r="J26" s="4">
        <v>834020</v>
      </c>
    </row>
    <row r="27" spans="2:10" x14ac:dyDescent="0.3">
      <c r="B27" s="3" t="s">
        <v>18</v>
      </c>
      <c r="C27" s="4">
        <v>2021</v>
      </c>
      <c r="D27" s="3" t="s">
        <v>1472</v>
      </c>
      <c r="E27" s="4">
        <v>0</v>
      </c>
      <c r="F27" s="4">
        <v>10.00421</v>
      </c>
      <c r="G27" s="4">
        <v>2.7100002979745854</v>
      </c>
      <c r="H27" s="4">
        <v>0</v>
      </c>
      <c r="I27" s="4"/>
      <c r="J27" s="4">
        <v>0</v>
      </c>
    </row>
    <row r="28" spans="2:10" x14ac:dyDescent="0.3">
      <c r="B28" s="3" t="s">
        <v>18</v>
      </c>
      <c r="C28" s="4">
        <v>2021</v>
      </c>
      <c r="D28" s="3" t="s">
        <v>1473</v>
      </c>
      <c r="E28" s="4">
        <v>547600</v>
      </c>
      <c r="F28" s="4">
        <v>3.2522799999999998</v>
      </c>
      <c r="G28" s="4">
        <v>0.88099707714020237</v>
      </c>
      <c r="H28" s="4">
        <v>1781</v>
      </c>
      <c r="I28" s="4"/>
      <c r="J28" s="4">
        <v>1781</v>
      </c>
    </row>
    <row r="29" spans="2:10" x14ac:dyDescent="0.3">
      <c r="B29" s="3" t="s">
        <v>18</v>
      </c>
      <c r="C29" s="4">
        <v>2021</v>
      </c>
      <c r="D29" s="3" t="s">
        <v>1474</v>
      </c>
      <c r="E29" s="4">
        <v>177465137</v>
      </c>
      <c r="F29" s="4">
        <v>3.6915900000000001</v>
      </c>
      <c r="G29" s="4">
        <v>1</v>
      </c>
      <c r="H29" s="4">
        <v>655129</v>
      </c>
      <c r="I29" s="4"/>
      <c r="J29" s="4">
        <v>655129</v>
      </c>
    </row>
    <row r="30" spans="2:10" x14ac:dyDescent="0.3">
      <c r="B30" s="3" t="s">
        <v>18</v>
      </c>
      <c r="C30" s="4">
        <v>2021</v>
      </c>
      <c r="D30" s="3" t="s">
        <v>1475</v>
      </c>
      <c r="E30" s="4">
        <v>0</v>
      </c>
      <c r="F30" s="4">
        <v>3.6915900000000001</v>
      </c>
      <c r="G30" s="4">
        <v>1</v>
      </c>
      <c r="H30" s="4">
        <v>0</v>
      </c>
      <c r="I30" s="4"/>
      <c r="J30" s="4">
        <v>0</v>
      </c>
    </row>
    <row r="31" spans="2:10" x14ac:dyDescent="0.3">
      <c r="B31" s="3" t="s">
        <v>18</v>
      </c>
      <c r="C31" s="4">
        <v>2021</v>
      </c>
      <c r="D31" s="3" t="s">
        <v>1476</v>
      </c>
      <c r="E31" s="4">
        <v>11827895</v>
      </c>
      <c r="F31" s="4">
        <v>40</v>
      </c>
      <c r="G31" s="4">
        <v>10.835439471880679</v>
      </c>
      <c r="H31" s="4">
        <v>473116</v>
      </c>
      <c r="I31" s="4">
        <v>77429</v>
      </c>
      <c r="J31" s="4">
        <v>550545</v>
      </c>
    </row>
    <row r="32" spans="2:10" x14ac:dyDescent="0.3">
      <c r="B32" s="3" t="s">
        <v>18</v>
      </c>
      <c r="C32" s="4">
        <v>2022</v>
      </c>
      <c r="D32" s="3" t="s">
        <v>1468</v>
      </c>
      <c r="E32" s="4">
        <v>101759950</v>
      </c>
      <c r="F32" s="4">
        <v>7.9626599999999996</v>
      </c>
      <c r="G32" s="4">
        <v>2.6715135980245455</v>
      </c>
      <c r="H32" s="4">
        <v>810280</v>
      </c>
      <c r="I32" s="4"/>
      <c r="J32" s="4">
        <v>810280</v>
      </c>
    </row>
    <row r="33" spans="2:10" x14ac:dyDescent="0.3">
      <c r="B33" s="3" t="s">
        <v>18</v>
      </c>
      <c r="C33" s="4">
        <v>2022</v>
      </c>
      <c r="D33" s="3" t="s">
        <v>1469</v>
      </c>
      <c r="E33" s="4">
        <v>360368</v>
      </c>
      <c r="F33" s="4">
        <v>3.7631600000000001</v>
      </c>
      <c r="G33" s="4">
        <v>1.2625596360439915</v>
      </c>
      <c r="H33" s="4">
        <v>1356</v>
      </c>
      <c r="I33" s="4"/>
      <c r="J33" s="4">
        <v>1356</v>
      </c>
    </row>
    <row r="34" spans="2:10" x14ac:dyDescent="0.3">
      <c r="B34" s="3" t="s">
        <v>18</v>
      </c>
      <c r="C34" s="4">
        <v>2022</v>
      </c>
      <c r="D34" s="3" t="s">
        <v>1470</v>
      </c>
      <c r="E34" s="4">
        <v>2487600</v>
      </c>
      <c r="F34" s="4">
        <v>8.7817500000000006</v>
      </c>
      <c r="G34" s="4">
        <v>2.9463225278301541</v>
      </c>
      <c r="H34" s="4">
        <v>21845</v>
      </c>
      <c r="I34" s="4"/>
      <c r="J34" s="4">
        <v>21845</v>
      </c>
    </row>
    <row r="35" spans="2:10" x14ac:dyDescent="0.3">
      <c r="B35" s="3" t="s">
        <v>18</v>
      </c>
      <c r="C35" s="4">
        <v>2022</v>
      </c>
      <c r="D35" s="3" t="s">
        <v>1471</v>
      </c>
      <c r="E35" s="4">
        <v>10784800</v>
      </c>
      <c r="F35" s="4">
        <v>58.050870000000003</v>
      </c>
      <c r="G35" s="4">
        <v>19.476367015815715</v>
      </c>
      <c r="H35" s="4">
        <v>626067</v>
      </c>
      <c r="I35" s="4"/>
      <c r="J35" s="4">
        <v>626067</v>
      </c>
    </row>
    <row r="36" spans="2:10" x14ac:dyDescent="0.3">
      <c r="B36" s="3" t="s">
        <v>18</v>
      </c>
      <c r="C36" s="4">
        <v>2022</v>
      </c>
      <c r="D36" s="3" t="s">
        <v>1472</v>
      </c>
      <c r="E36" s="4">
        <v>0</v>
      </c>
      <c r="F36" s="4">
        <v>8.0773700000000002</v>
      </c>
      <c r="G36" s="4">
        <v>2.7099993960906938</v>
      </c>
      <c r="H36" s="4">
        <v>0</v>
      </c>
      <c r="I36" s="4"/>
      <c r="J36" s="4">
        <v>0</v>
      </c>
    </row>
    <row r="37" spans="2:10" x14ac:dyDescent="0.3">
      <c r="B37" s="3" t="s">
        <v>18</v>
      </c>
      <c r="C37" s="4">
        <v>2022</v>
      </c>
      <c r="D37" s="3" t="s">
        <v>1473</v>
      </c>
      <c r="E37" s="4">
        <v>562800</v>
      </c>
      <c r="F37" s="4">
        <v>3.21191</v>
      </c>
      <c r="G37" s="4">
        <v>1.0776124110072538</v>
      </c>
      <c r="H37" s="4">
        <v>1808</v>
      </c>
      <c r="I37" s="4"/>
      <c r="J37" s="4">
        <v>1808</v>
      </c>
    </row>
    <row r="38" spans="2:10" x14ac:dyDescent="0.3">
      <c r="B38" s="3" t="s">
        <v>18</v>
      </c>
      <c r="C38" s="4">
        <v>2022</v>
      </c>
      <c r="D38" s="3" t="s">
        <v>1474</v>
      </c>
      <c r="E38" s="4">
        <v>228648537</v>
      </c>
      <c r="F38" s="4">
        <v>2.9805799999999998</v>
      </c>
      <c r="G38" s="4">
        <v>1</v>
      </c>
      <c r="H38" s="4">
        <v>681505</v>
      </c>
      <c r="I38" s="4"/>
      <c r="J38" s="4">
        <v>681505</v>
      </c>
    </row>
    <row r="39" spans="2:10" x14ac:dyDescent="0.3">
      <c r="B39" s="3" t="s">
        <v>18</v>
      </c>
      <c r="C39" s="4">
        <v>2022</v>
      </c>
      <c r="D39" s="3" t="s">
        <v>1475</v>
      </c>
      <c r="E39" s="4">
        <v>0</v>
      </c>
      <c r="F39" s="4">
        <v>2.9805799999999998</v>
      </c>
      <c r="G39" s="4">
        <v>1</v>
      </c>
      <c r="H39" s="4">
        <v>0</v>
      </c>
      <c r="I39" s="4"/>
      <c r="J39" s="4">
        <v>0</v>
      </c>
    </row>
    <row r="40" spans="2:10" x14ac:dyDescent="0.3">
      <c r="B40" s="3" t="s">
        <v>18</v>
      </c>
      <c r="C40" s="4">
        <v>2022</v>
      </c>
      <c r="D40" s="3" t="s">
        <v>1476</v>
      </c>
      <c r="E40" s="4">
        <v>12332150</v>
      </c>
      <c r="F40" s="4">
        <v>40</v>
      </c>
      <c r="G40" s="4">
        <v>13.420206805386872</v>
      </c>
      <c r="H40" s="4">
        <v>493286</v>
      </c>
      <c r="I40" s="4">
        <v>62405</v>
      </c>
      <c r="J40" s="4">
        <v>555691</v>
      </c>
    </row>
    <row r="41" spans="2:10" x14ac:dyDescent="0.3">
      <c r="B41" s="3" t="s">
        <v>18</v>
      </c>
      <c r="C41" s="4">
        <v>2023</v>
      </c>
      <c r="D41" s="3" t="s">
        <v>1468</v>
      </c>
      <c r="E41" s="4">
        <v>109496300</v>
      </c>
      <c r="F41" s="4">
        <v>7.4081900000000003</v>
      </c>
      <c r="G41" s="4">
        <v>3.0460430826415359</v>
      </c>
      <c r="H41" s="4">
        <v>811169</v>
      </c>
      <c r="I41" s="4"/>
      <c r="J41" s="4">
        <v>811169</v>
      </c>
    </row>
    <row r="42" spans="2:10" x14ac:dyDescent="0.3">
      <c r="B42" s="3" t="s">
        <v>18</v>
      </c>
      <c r="C42" s="4">
        <v>2023</v>
      </c>
      <c r="D42" s="3" t="s">
        <v>1469</v>
      </c>
      <c r="E42" s="4">
        <v>366679</v>
      </c>
      <c r="F42" s="4">
        <v>3.6975600000000002</v>
      </c>
      <c r="G42" s="4">
        <v>1.5203345298449471</v>
      </c>
      <c r="H42" s="4">
        <v>1356</v>
      </c>
      <c r="I42" s="4"/>
      <c r="J42" s="4">
        <v>1356</v>
      </c>
    </row>
    <row r="43" spans="2:10" x14ac:dyDescent="0.3">
      <c r="B43" s="3" t="s">
        <v>18</v>
      </c>
      <c r="C43" s="4">
        <v>2023</v>
      </c>
      <c r="D43" s="3" t="s">
        <v>1470</v>
      </c>
      <c r="E43" s="4">
        <v>2859100</v>
      </c>
      <c r="F43" s="4">
        <v>7.8526199999999999</v>
      </c>
      <c r="G43" s="4">
        <v>3.228780421616154</v>
      </c>
      <c r="H43" s="4">
        <v>22451</v>
      </c>
      <c r="I43" s="4"/>
      <c r="J43" s="4">
        <v>22451</v>
      </c>
    </row>
    <row r="44" spans="2:10" x14ac:dyDescent="0.3">
      <c r="B44" s="3" t="s">
        <v>18</v>
      </c>
      <c r="C44" s="4">
        <v>2023</v>
      </c>
      <c r="D44" s="3" t="s">
        <v>1471</v>
      </c>
      <c r="E44" s="4">
        <v>10928400</v>
      </c>
      <c r="F44" s="4">
        <v>57.250889999999998</v>
      </c>
      <c r="G44" s="4">
        <v>23.539984457684195</v>
      </c>
      <c r="H44" s="4">
        <v>625661</v>
      </c>
      <c r="I44" s="4"/>
      <c r="J44" s="4">
        <v>625661</v>
      </c>
    </row>
    <row r="45" spans="2:10" x14ac:dyDescent="0.3">
      <c r="B45" s="3" t="s">
        <v>18</v>
      </c>
      <c r="C45" s="4">
        <v>2023</v>
      </c>
      <c r="D45" s="3" t="s">
        <v>1472</v>
      </c>
      <c r="E45" s="4">
        <v>0</v>
      </c>
      <c r="F45" s="4">
        <v>6.59091</v>
      </c>
      <c r="G45" s="4">
        <v>2.7100001233517128</v>
      </c>
      <c r="H45" s="4">
        <v>0</v>
      </c>
      <c r="I45" s="4"/>
      <c r="J45" s="4">
        <v>0</v>
      </c>
    </row>
    <row r="46" spans="2:10" x14ac:dyDescent="0.3">
      <c r="B46" s="3" t="s">
        <v>18</v>
      </c>
      <c r="C46" s="4">
        <v>2023</v>
      </c>
      <c r="D46" s="3" t="s">
        <v>1473</v>
      </c>
      <c r="E46" s="4">
        <v>729700</v>
      </c>
      <c r="F46" s="4">
        <v>2.4772699999999999</v>
      </c>
      <c r="G46" s="4">
        <v>1.0185849913859386</v>
      </c>
      <c r="H46" s="4">
        <v>1808</v>
      </c>
      <c r="I46" s="4"/>
      <c r="J46" s="4">
        <v>1808</v>
      </c>
    </row>
    <row r="47" spans="2:10" x14ac:dyDescent="0.3">
      <c r="B47" s="3" t="s">
        <v>18</v>
      </c>
      <c r="C47" s="4">
        <v>2023</v>
      </c>
      <c r="D47" s="3" t="s">
        <v>1474</v>
      </c>
      <c r="E47" s="4">
        <v>290013850</v>
      </c>
      <c r="F47" s="4">
        <v>2.43207</v>
      </c>
      <c r="G47" s="4">
        <v>1</v>
      </c>
      <c r="H47" s="4">
        <v>705334</v>
      </c>
      <c r="I47" s="4"/>
      <c r="J47" s="4">
        <v>705334</v>
      </c>
    </row>
    <row r="48" spans="2:10" x14ac:dyDescent="0.3">
      <c r="B48" s="3" t="s">
        <v>18</v>
      </c>
      <c r="C48" s="4">
        <v>2023</v>
      </c>
      <c r="D48" s="3" t="s">
        <v>1475</v>
      </c>
      <c r="E48" s="4">
        <v>0</v>
      </c>
      <c r="F48" s="4">
        <v>2.43207</v>
      </c>
      <c r="G48" s="4">
        <v>1</v>
      </c>
      <c r="H48" s="4">
        <v>0</v>
      </c>
      <c r="I48" s="4"/>
      <c r="J48" s="4">
        <v>0</v>
      </c>
    </row>
    <row r="49" spans="2:10" x14ac:dyDescent="0.3">
      <c r="B49" s="3" t="s">
        <v>18</v>
      </c>
      <c r="C49" s="4">
        <v>2023</v>
      </c>
      <c r="D49" s="3" t="s">
        <v>1476</v>
      </c>
      <c r="E49" s="4">
        <v>13538845</v>
      </c>
      <c r="F49" s="4">
        <v>40</v>
      </c>
      <c r="G49" s="4">
        <v>16.446895031804182</v>
      </c>
      <c r="H49" s="4">
        <v>541554</v>
      </c>
      <c r="I49" s="4">
        <v>64860</v>
      </c>
      <c r="J49" s="4">
        <v>606414</v>
      </c>
    </row>
    <row r="50" spans="2:10" x14ac:dyDescent="0.3">
      <c r="B50" s="3" t="s">
        <v>18</v>
      </c>
      <c r="C50" s="4">
        <v>2024</v>
      </c>
      <c r="D50" s="3" t="s">
        <v>1468</v>
      </c>
      <c r="E50" s="4">
        <v>118589350</v>
      </c>
      <c r="F50" s="4">
        <v>7.8526800000000003</v>
      </c>
      <c r="G50" s="4">
        <v>3.0460475021237481</v>
      </c>
      <c r="H50" s="4">
        <v>931244</v>
      </c>
      <c r="I50" s="4"/>
      <c r="J50" s="4">
        <v>931244</v>
      </c>
    </row>
    <row r="51" spans="2:10" x14ac:dyDescent="0.3">
      <c r="B51" s="3" t="s">
        <v>18</v>
      </c>
      <c r="C51" s="4">
        <v>2024</v>
      </c>
      <c r="D51" s="3" t="s">
        <v>1469</v>
      </c>
      <c r="E51" s="4">
        <v>364500</v>
      </c>
      <c r="F51" s="4">
        <v>3.9194100000000001</v>
      </c>
      <c r="G51" s="4">
        <v>1.5203356103010486</v>
      </c>
      <c r="H51" s="4">
        <v>1429</v>
      </c>
      <c r="I51" s="4"/>
      <c r="J51" s="4">
        <v>1429</v>
      </c>
    </row>
    <row r="52" spans="2:10" x14ac:dyDescent="0.3">
      <c r="B52" s="3" t="s">
        <v>18</v>
      </c>
      <c r="C52" s="4">
        <v>2024</v>
      </c>
      <c r="D52" s="3" t="s">
        <v>1470</v>
      </c>
      <c r="E52" s="4">
        <v>3829500</v>
      </c>
      <c r="F52" s="4">
        <v>8.3237799999999993</v>
      </c>
      <c r="G52" s="4">
        <v>3.2287867679859117</v>
      </c>
      <c r="H52" s="4">
        <v>31876</v>
      </c>
      <c r="I52" s="4"/>
      <c r="J52" s="4">
        <v>31876</v>
      </c>
    </row>
    <row r="53" spans="2:10" x14ac:dyDescent="0.3">
      <c r="B53" s="3" t="s">
        <v>18</v>
      </c>
      <c r="C53" s="4">
        <v>2024</v>
      </c>
      <c r="D53" s="3" t="s">
        <v>1471</v>
      </c>
      <c r="E53" s="4">
        <v>7330000</v>
      </c>
      <c r="F53" s="4">
        <v>60.685949999999998</v>
      </c>
      <c r="G53" s="4">
        <v>23.540025368601121</v>
      </c>
      <c r="H53" s="4">
        <v>444828</v>
      </c>
      <c r="I53" s="4"/>
      <c r="J53" s="4">
        <v>444828</v>
      </c>
    </row>
    <row r="54" spans="2:10" x14ac:dyDescent="0.3">
      <c r="B54" s="3" t="s">
        <v>18</v>
      </c>
      <c r="C54" s="4">
        <v>2024</v>
      </c>
      <c r="D54" s="3" t="s">
        <v>1472</v>
      </c>
      <c r="E54" s="4">
        <v>0</v>
      </c>
      <c r="F54" s="4">
        <v>6.9863499999999998</v>
      </c>
      <c r="G54" s="4">
        <v>2.7099988750926109</v>
      </c>
      <c r="H54" s="4">
        <v>0</v>
      </c>
      <c r="I54" s="4"/>
      <c r="J54" s="4">
        <v>0</v>
      </c>
    </row>
    <row r="55" spans="2:10" x14ac:dyDescent="0.3">
      <c r="B55" s="3" t="s">
        <v>18</v>
      </c>
      <c r="C55" s="4">
        <v>2024</v>
      </c>
      <c r="D55" s="3" t="s">
        <v>1473</v>
      </c>
      <c r="E55" s="4">
        <v>461700</v>
      </c>
      <c r="F55" s="4">
        <v>2.6259000000000001</v>
      </c>
      <c r="G55" s="4">
        <v>1.0185842458659655</v>
      </c>
      <c r="H55" s="4">
        <v>1212</v>
      </c>
      <c r="I55" s="4"/>
      <c r="J55" s="4">
        <v>1212</v>
      </c>
    </row>
    <row r="56" spans="2:10" x14ac:dyDescent="0.3">
      <c r="B56" s="3" t="s">
        <v>18</v>
      </c>
      <c r="C56" s="4">
        <v>2024</v>
      </c>
      <c r="D56" s="3" t="s">
        <v>1474</v>
      </c>
      <c r="E56" s="4">
        <v>288750787</v>
      </c>
      <c r="F56" s="4">
        <v>2.5779899999999998</v>
      </c>
      <c r="G56" s="4">
        <v>1</v>
      </c>
      <c r="H56" s="4">
        <v>744397</v>
      </c>
      <c r="I56" s="4"/>
      <c r="J56" s="4">
        <v>744397</v>
      </c>
    </row>
    <row r="57" spans="2:10" x14ac:dyDescent="0.3">
      <c r="B57" s="3" t="s">
        <v>18</v>
      </c>
      <c r="C57" s="4">
        <v>2024</v>
      </c>
      <c r="D57" s="3" t="s">
        <v>1475</v>
      </c>
      <c r="E57" s="4">
        <v>0</v>
      </c>
      <c r="F57" s="4">
        <v>2.5779899999999998</v>
      </c>
      <c r="G57" s="4">
        <v>1</v>
      </c>
      <c r="H57" s="4">
        <v>0</v>
      </c>
      <c r="I57" s="4"/>
      <c r="J57" s="4">
        <v>0</v>
      </c>
    </row>
    <row r="58" spans="2:10" x14ac:dyDescent="0.3">
      <c r="B58" s="3" t="s">
        <v>18</v>
      </c>
      <c r="C58" s="4">
        <v>2024</v>
      </c>
      <c r="D58" s="3" t="s">
        <v>1476</v>
      </c>
      <c r="E58" s="4">
        <v>14829590</v>
      </c>
      <c r="F58" s="4">
        <v>40</v>
      </c>
      <c r="G58" s="4">
        <v>15.515963987447586</v>
      </c>
      <c r="H58" s="4">
        <v>593184</v>
      </c>
      <c r="I58" s="4">
        <v>64785</v>
      </c>
      <c r="J58" s="4">
        <v>657969</v>
      </c>
    </row>
    <row r="59" spans="2:10" x14ac:dyDescent="0.3">
      <c r="B59" s="3" t="s">
        <v>24</v>
      </c>
      <c r="C59" s="4">
        <v>2019</v>
      </c>
      <c r="D59" s="3" t="s">
        <v>1468</v>
      </c>
      <c r="E59" s="4">
        <v>4442056089</v>
      </c>
      <c r="F59" s="4">
        <v>9.2475799999999992</v>
      </c>
      <c r="G59" s="4">
        <v>2.9912245234621899</v>
      </c>
      <c r="H59" s="4">
        <v>41078269.047514603</v>
      </c>
      <c r="I59" s="4"/>
      <c r="J59" s="4">
        <v>41078269.047514603</v>
      </c>
    </row>
    <row r="60" spans="2:10" x14ac:dyDescent="0.3">
      <c r="B60" s="3" t="s">
        <v>24</v>
      </c>
      <c r="C60" s="4">
        <v>2019</v>
      </c>
      <c r="D60" s="3" t="s">
        <v>1469</v>
      </c>
      <c r="E60" s="4">
        <v>140555586</v>
      </c>
      <c r="F60" s="4">
        <v>20.17033</v>
      </c>
      <c r="G60" s="4">
        <v>6.5242999511575004</v>
      </c>
      <c r="H60" s="4">
        <v>2835052.5529633798</v>
      </c>
      <c r="I60" s="4"/>
      <c r="J60" s="4">
        <v>2835052.5529633798</v>
      </c>
    </row>
    <row r="61" spans="2:10" x14ac:dyDescent="0.3">
      <c r="B61" s="3" t="s">
        <v>24</v>
      </c>
      <c r="C61" s="4">
        <v>2019</v>
      </c>
      <c r="D61" s="3" t="s">
        <v>1470</v>
      </c>
      <c r="E61" s="4">
        <v>857970628</v>
      </c>
      <c r="F61" s="4">
        <v>6.86409</v>
      </c>
      <c r="G61" s="4">
        <v>2.2202602561158198</v>
      </c>
      <c r="H61" s="4">
        <v>5889187.6079485202</v>
      </c>
      <c r="I61" s="4"/>
      <c r="J61" s="4">
        <v>5889187.6079485202</v>
      </c>
    </row>
    <row r="62" spans="2:10" x14ac:dyDescent="0.3">
      <c r="B62" s="3" t="s">
        <v>24</v>
      </c>
      <c r="C62" s="4">
        <v>2019</v>
      </c>
      <c r="D62" s="3" t="s">
        <v>1471</v>
      </c>
      <c r="E62" s="4">
        <v>0</v>
      </c>
      <c r="F62" s="4">
        <v>0</v>
      </c>
      <c r="G62" s="4">
        <v>0</v>
      </c>
      <c r="H62" s="4">
        <v>0</v>
      </c>
      <c r="I62" s="4"/>
      <c r="J62" s="4">
        <v>0</v>
      </c>
    </row>
    <row r="63" spans="2:10" x14ac:dyDescent="0.3">
      <c r="B63" s="3" t="s">
        <v>24</v>
      </c>
      <c r="C63" s="4">
        <v>2019</v>
      </c>
      <c r="D63" s="3" t="s">
        <v>1472</v>
      </c>
      <c r="E63" s="4">
        <v>0</v>
      </c>
      <c r="F63" s="4">
        <v>0</v>
      </c>
      <c r="G63" s="4">
        <v>0</v>
      </c>
      <c r="H63" s="4">
        <v>0</v>
      </c>
      <c r="I63" s="4"/>
      <c r="J63" s="4">
        <v>0</v>
      </c>
    </row>
    <row r="64" spans="2:10" x14ac:dyDescent="0.3">
      <c r="B64" s="3" t="s">
        <v>24</v>
      </c>
      <c r="C64" s="4">
        <v>2019</v>
      </c>
      <c r="D64" s="3" t="s">
        <v>1473</v>
      </c>
      <c r="E64" s="4">
        <v>17772800</v>
      </c>
      <c r="F64" s="4">
        <v>6.6704699999999999</v>
      </c>
      <c r="G64" s="4">
        <v>2.1576318828297598</v>
      </c>
      <c r="H64" s="4">
        <v>118552.929216</v>
      </c>
      <c r="I64" s="4"/>
      <c r="J64" s="4">
        <v>118552.929216</v>
      </c>
    </row>
    <row r="65" spans="2:10" x14ac:dyDescent="0.3">
      <c r="B65" s="3" t="s">
        <v>24</v>
      </c>
      <c r="C65" s="4">
        <v>2019</v>
      </c>
      <c r="D65" s="3" t="s">
        <v>1474</v>
      </c>
      <c r="E65" s="4">
        <v>29206505574</v>
      </c>
      <c r="F65" s="4">
        <v>3.0915699999999999</v>
      </c>
      <c r="G65" s="4">
        <v>1</v>
      </c>
      <c r="H65" s="4">
        <v>90293956.437411204</v>
      </c>
      <c r="I65" s="4">
        <v>0</v>
      </c>
      <c r="J65" s="4">
        <v>90293956.437411204</v>
      </c>
    </row>
    <row r="66" spans="2:10" x14ac:dyDescent="0.3">
      <c r="B66" s="3" t="s">
        <v>24</v>
      </c>
      <c r="C66" s="4">
        <v>2019</v>
      </c>
      <c r="D66" s="3" t="s">
        <v>1475</v>
      </c>
      <c r="E66" s="4">
        <v>4</v>
      </c>
      <c r="F66" s="4">
        <v>3.0915699999999999</v>
      </c>
      <c r="G66" s="4">
        <v>1</v>
      </c>
      <c r="H66" s="4">
        <v>1.236628E-2</v>
      </c>
      <c r="I66" s="4"/>
      <c r="J66" s="4">
        <v>1.236628E-2</v>
      </c>
    </row>
    <row r="67" spans="2:10" x14ac:dyDescent="0.3">
      <c r="B67" s="3" t="s">
        <v>24</v>
      </c>
      <c r="C67" s="4">
        <v>2019</v>
      </c>
      <c r="D67" s="3" t="s">
        <v>1476</v>
      </c>
      <c r="E67" s="4">
        <v>94758155</v>
      </c>
      <c r="F67" s="4">
        <v>40</v>
      </c>
      <c r="G67" s="4">
        <v>12.9384099341111</v>
      </c>
      <c r="H67" s="4">
        <v>3790326.2</v>
      </c>
      <c r="I67" s="4"/>
      <c r="J67" s="4">
        <v>3790326.2</v>
      </c>
    </row>
    <row r="68" spans="2:10" x14ac:dyDescent="0.3">
      <c r="B68" s="3" t="s">
        <v>24</v>
      </c>
      <c r="C68" s="4">
        <v>2020</v>
      </c>
      <c r="D68" s="3" t="s">
        <v>1468</v>
      </c>
      <c r="E68" s="4">
        <v>5024489750</v>
      </c>
      <c r="F68" s="4">
        <v>8.4987700000000004</v>
      </c>
      <c r="G68" s="4">
        <v>2.5977808683957146</v>
      </c>
      <c r="H68" s="4">
        <v>42701983</v>
      </c>
      <c r="I68" s="4"/>
      <c r="J68" s="4">
        <v>42701983</v>
      </c>
    </row>
    <row r="69" spans="2:10" x14ac:dyDescent="0.3">
      <c r="B69" s="3" t="s">
        <v>24</v>
      </c>
      <c r="C69" s="4">
        <v>2020</v>
      </c>
      <c r="D69" s="3" t="s">
        <v>1469</v>
      </c>
      <c r="E69" s="4">
        <v>140372328</v>
      </c>
      <c r="F69" s="4">
        <v>20.54083</v>
      </c>
      <c r="G69" s="4">
        <v>6.2786232825419139</v>
      </c>
      <c r="H69" s="4">
        <v>2883364</v>
      </c>
      <c r="I69" s="4"/>
      <c r="J69" s="4">
        <v>2883364</v>
      </c>
    </row>
    <row r="70" spans="2:10" x14ac:dyDescent="0.3">
      <c r="B70" s="3" t="s">
        <v>24</v>
      </c>
      <c r="C70" s="4">
        <v>2020</v>
      </c>
      <c r="D70" s="3" t="s">
        <v>1470</v>
      </c>
      <c r="E70" s="4">
        <v>1030713730</v>
      </c>
      <c r="F70" s="4">
        <v>5.8679800000000002</v>
      </c>
      <c r="G70" s="4">
        <v>1.7936391007320689</v>
      </c>
      <c r="H70" s="4">
        <v>6048208</v>
      </c>
      <c r="I70" s="4"/>
      <c r="J70" s="4">
        <v>6048208</v>
      </c>
    </row>
    <row r="71" spans="2:10" x14ac:dyDescent="0.3">
      <c r="B71" s="3" t="s">
        <v>24</v>
      </c>
      <c r="C71" s="4">
        <v>2020</v>
      </c>
      <c r="D71" s="3" t="s">
        <v>1471</v>
      </c>
      <c r="E71" s="4">
        <v>0</v>
      </c>
      <c r="F71" s="4">
        <v>0</v>
      </c>
      <c r="G71" s="4">
        <v>0</v>
      </c>
      <c r="H71" s="4">
        <v>0</v>
      </c>
      <c r="I71" s="4"/>
      <c r="J71" s="4">
        <v>0</v>
      </c>
    </row>
    <row r="72" spans="2:10" x14ac:dyDescent="0.3">
      <c r="B72" s="3" t="s">
        <v>24</v>
      </c>
      <c r="C72" s="4">
        <v>2020</v>
      </c>
      <c r="D72" s="3" t="s">
        <v>1472</v>
      </c>
      <c r="E72" s="4">
        <v>0</v>
      </c>
      <c r="F72" s="4">
        <v>0</v>
      </c>
      <c r="G72" s="4">
        <v>0</v>
      </c>
      <c r="H72" s="4">
        <v>0</v>
      </c>
      <c r="I72" s="4"/>
      <c r="J72" s="4">
        <v>0</v>
      </c>
    </row>
    <row r="73" spans="2:10" x14ac:dyDescent="0.3">
      <c r="B73" s="3" t="s">
        <v>24</v>
      </c>
      <c r="C73" s="4">
        <v>2020</v>
      </c>
      <c r="D73" s="3" t="s">
        <v>1473</v>
      </c>
      <c r="E73" s="4">
        <v>18051300</v>
      </c>
      <c r="F73" s="4">
        <v>6.6428799999999999</v>
      </c>
      <c r="G73" s="4">
        <v>2.0304993046109643</v>
      </c>
      <c r="H73" s="4">
        <v>119913</v>
      </c>
      <c r="I73" s="4"/>
      <c r="J73" s="4">
        <v>119913</v>
      </c>
    </row>
    <row r="74" spans="2:10" x14ac:dyDescent="0.3">
      <c r="B74" s="3" t="s">
        <v>24</v>
      </c>
      <c r="C74" s="4">
        <v>2020</v>
      </c>
      <c r="D74" s="3" t="s">
        <v>1474</v>
      </c>
      <c r="E74" s="4">
        <v>28717500198</v>
      </c>
      <c r="F74" s="4">
        <v>3.27155</v>
      </c>
      <c r="G74" s="4">
        <v>1</v>
      </c>
      <c r="H74" s="4">
        <v>93950738</v>
      </c>
      <c r="I74" s="4"/>
      <c r="J74" s="4">
        <v>93950738</v>
      </c>
    </row>
    <row r="75" spans="2:10" x14ac:dyDescent="0.3">
      <c r="B75" s="3" t="s">
        <v>24</v>
      </c>
      <c r="C75" s="4">
        <v>2020</v>
      </c>
      <c r="D75" s="3" t="s">
        <v>1475</v>
      </c>
      <c r="E75" s="4">
        <v>8</v>
      </c>
      <c r="F75" s="4">
        <v>3.27155</v>
      </c>
      <c r="G75" s="4">
        <v>1</v>
      </c>
      <c r="H75" s="4">
        <v>0</v>
      </c>
      <c r="I75" s="4"/>
      <c r="J75" s="4">
        <v>0</v>
      </c>
    </row>
    <row r="76" spans="2:10" x14ac:dyDescent="0.3">
      <c r="B76" s="3" t="s">
        <v>24</v>
      </c>
      <c r="C76" s="4">
        <v>2020</v>
      </c>
      <c r="D76" s="3" t="s">
        <v>1476</v>
      </c>
      <c r="E76" s="4">
        <v>102782889</v>
      </c>
      <c r="F76" s="4">
        <v>40</v>
      </c>
      <c r="G76" s="4">
        <v>12.226620409286118</v>
      </c>
      <c r="H76" s="4">
        <v>4111316</v>
      </c>
      <c r="I76" s="4">
        <v>2166000</v>
      </c>
      <c r="J76" s="4">
        <v>6277316</v>
      </c>
    </row>
    <row r="77" spans="2:10" x14ac:dyDescent="0.3">
      <c r="B77" s="3" t="s">
        <v>24</v>
      </c>
      <c r="C77" s="4">
        <v>2021</v>
      </c>
      <c r="D77" s="3" t="s">
        <v>1468</v>
      </c>
      <c r="E77" s="4">
        <v>5365865555</v>
      </c>
      <c r="F77" s="4">
        <v>7.9837199999999999</v>
      </c>
      <c r="G77" s="4">
        <v>2.5161741717512984</v>
      </c>
      <c r="H77" s="4">
        <v>42839568</v>
      </c>
      <c r="I77" s="4"/>
      <c r="J77" s="4">
        <v>42839568</v>
      </c>
    </row>
    <row r="78" spans="2:10" x14ac:dyDescent="0.3">
      <c r="B78" s="3" t="s">
        <v>24</v>
      </c>
      <c r="C78" s="4">
        <v>2021</v>
      </c>
      <c r="D78" s="3" t="s">
        <v>1469</v>
      </c>
      <c r="E78" s="4">
        <v>142315530</v>
      </c>
      <c r="F78" s="4">
        <v>20.932410000000001</v>
      </c>
      <c r="G78" s="4">
        <v>6.5971238212898999</v>
      </c>
      <c r="H78" s="4">
        <v>2979007</v>
      </c>
      <c r="I78" s="4"/>
      <c r="J78" s="4">
        <v>2979007</v>
      </c>
    </row>
    <row r="79" spans="2:10" x14ac:dyDescent="0.3">
      <c r="B79" s="3" t="s">
        <v>24</v>
      </c>
      <c r="C79" s="4">
        <v>2021</v>
      </c>
      <c r="D79" s="3" t="s">
        <v>1470</v>
      </c>
      <c r="E79" s="4">
        <v>1220541131</v>
      </c>
      <c r="F79" s="4">
        <v>6.3328600000000002</v>
      </c>
      <c r="G79" s="4">
        <v>1.9958839695426354</v>
      </c>
      <c r="H79" s="4">
        <v>7729516</v>
      </c>
      <c r="I79" s="4"/>
      <c r="J79" s="4">
        <v>7729516</v>
      </c>
    </row>
    <row r="80" spans="2:10" x14ac:dyDescent="0.3">
      <c r="B80" s="3" t="s">
        <v>24</v>
      </c>
      <c r="C80" s="4">
        <v>2021</v>
      </c>
      <c r="D80" s="3" t="s">
        <v>1471</v>
      </c>
      <c r="E80" s="4">
        <v>0</v>
      </c>
      <c r="F80" s="4">
        <v>0</v>
      </c>
      <c r="G80" s="4">
        <v>0</v>
      </c>
      <c r="H80" s="4">
        <v>0</v>
      </c>
      <c r="I80" s="4"/>
      <c r="J80" s="4">
        <v>0</v>
      </c>
    </row>
    <row r="81" spans="2:10" x14ac:dyDescent="0.3">
      <c r="B81" s="3" t="s">
        <v>24</v>
      </c>
      <c r="C81" s="4">
        <v>2021</v>
      </c>
      <c r="D81" s="3" t="s">
        <v>1472</v>
      </c>
      <c r="E81" s="4">
        <v>0</v>
      </c>
      <c r="F81" s="4">
        <v>0</v>
      </c>
      <c r="G81" s="4">
        <v>0</v>
      </c>
      <c r="H81" s="4">
        <v>0</v>
      </c>
      <c r="I81" s="4"/>
      <c r="J81" s="4">
        <v>0</v>
      </c>
    </row>
    <row r="82" spans="2:10" x14ac:dyDescent="0.3">
      <c r="B82" s="3" t="s">
        <v>24</v>
      </c>
      <c r="C82" s="4">
        <v>2021</v>
      </c>
      <c r="D82" s="3" t="s">
        <v>1473</v>
      </c>
      <c r="E82" s="4">
        <v>15822200</v>
      </c>
      <c r="F82" s="4">
        <v>6.4182600000000001</v>
      </c>
      <c r="G82" s="4">
        <v>2.0227989007110083</v>
      </c>
      <c r="H82" s="4">
        <v>101551</v>
      </c>
      <c r="I82" s="4"/>
      <c r="J82" s="4">
        <v>101551</v>
      </c>
    </row>
    <row r="83" spans="2:10" x14ac:dyDescent="0.3">
      <c r="B83" s="3" t="s">
        <v>24</v>
      </c>
      <c r="C83" s="4">
        <v>2021</v>
      </c>
      <c r="D83" s="3" t="s">
        <v>1474</v>
      </c>
      <c r="E83" s="4">
        <v>30541446528</v>
      </c>
      <c r="F83" s="4">
        <v>3.1729599999999998</v>
      </c>
      <c r="G83" s="4">
        <v>1</v>
      </c>
      <c r="H83" s="4">
        <v>96906788</v>
      </c>
      <c r="I83" s="4"/>
      <c r="J83" s="4">
        <v>96906788</v>
      </c>
    </row>
    <row r="84" spans="2:10" x14ac:dyDescent="0.3">
      <c r="B84" s="3" t="s">
        <v>24</v>
      </c>
      <c r="C84" s="4">
        <v>2021</v>
      </c>
      <c r="D84" s="3" t="s">
        <v>1475</v>
      </c>
      <c r="E84" s="4">
        <v>6</v>
      </c>
      <c r="F84" s="4">
        <v>3.1729599999999998</v>
      </c>
      <c r="G84" s="4">
        <v>1</v>
      </c>
      <c r="H84" s="4">
        <v>0</v>
      </c>
      <c r="I84" s="4"/>
      <c r="J84" s="4">
        <v>0</v>
      </c>
    </row>
    <row r="85" spans="2:10" x14ac:dyDescent="0.3">
      <c r="B85" s="3" t="s">
        <v>24</v>
      </c>
      <c r="C85" s="4">
        <v>2021</v>
      </c>
      <c r="D85" s="3" t="s">
        <v>1476</v>
      </c>
      <c r="E85" s="4">
        <v>107936825</v>
      </c>
      <c r="F85" s="4">
        <v>40</v>
      </c>
      <c r="G85" s="4">
        <v>12.606525137411126</v>
      </c>
      <c r="H85" s="4">
        <v>4317473</v>
      </c>
      <c r="I85" s="4">
        <v>2244000</v>
      </c>
      <c r="J85" s="4">
        <v>6561473</v>
      </c>
    </row>
    <row r="86" spans="2:10" x14ac:dyDescent="0.3">
      <c r="B86" s="3" t="s">
        <v>24</v>
      </c>
      <c r="C86" s="4">
        <v>2022</v>
      </c>
      <c r="D86" s="3" t="s">
        <v>1468</v>
      </c>
      <c r="E86" s="4">
        <v>6576593309</v>
      </c>
      <c r="F86" s="4">
        <v>7.1683899999999996</v>
      </c>
      <c r="G86" s="4">
        <v>2.8993415358232015</v>
      </c>
      <c r="H86" s="4">
        <v>47143586</v>
      </c>
      <c r="I86" s="4"/>
      <c r="J86" s="4">
        <v>47143586</v>
      </c>
    </row>
    <row r="87" spans="2:10" x14ac:dyDescent="0.3">
      <c r="B87" s="3" t="s">
        <v>24</v>
      </c>
      <c r="C87" s="4">
        <v>2022</v>
      </c>
      <c r="D87" s="3" t="s">
        <v>1469</v>
      </c>
      <c r="E87" s="4">
        <v>142252804</v>
      </c>
      <c r="F87" s="4">
        <v>21.53285</v>
      </c>
      <c r="G87" s="4">
        <v>8.7092201163232783</v>
      </c>
      <c r="H87" s="4">
        <v>3063108</v>
      </c>
      <c r="I87" s="4"/>
      <c r="J87" s="4">
        <v>3063108</v>
      </c>
    </row>
    <row r="88" spans="2:10" x14ac:dyDescent="0.3">
      <c r="B88" s="3" t="s">
        <v>24</v>
      </c>
      <c r="C88" s="4">
        <v>2022</v>
      </c>
      <c r="D88" s="3" t="s">
        <v>1470</v>
      </c>
      <c r="E88" s="4">
        <v>1536247233</v>
      </c>
      <c r="F88" s="4">
        <v>4.9345100000000004</v>
      </c>
      <c r="G88" s="4">
        <v>1.9958219072811254</v>
      </c>
      <c r="H88" s="4">
        <v>7580627</v>
      </c>
      <c r="I88" s="4"/>
      <c r="J88" s="4">
        <v>7580627</v>
      </c>
    </row>
    <row r="89" spans="2:10" x14ac:dyDescent="0.3">
      <c r="B89" s="3" t="s">
        <v>24</v>
      </c>
      <c r="C89" s="4">
        <v>2022</v>
      </c>
      <c r="D89" s="3" t="s">
        <v>1471</v>
      </c>
      <c r="E89" s="4">
        <v>0</v>
      </c>
      <c r="F89" s="4">
        <v>0</v>
      </c>
      <c r="G89" s="4">
        <v>0</v>
      </c>
      <c r="H89" s="4">
        <v>0</v>
      </c>
      <c r="I89" s="4"/>
      <c r="J89" s="4">
        <v>0</v>
      </c>
    </row>
    <row r="90" spans="2:10" x14ac:dyDescent="0.3">
      <c r="B90" s="3" t="s">
        <v>24</v>
      </c>
      <c r="C90" s="4">
        <v>2022</v>
      </c>
      <c r="D90" s="3" t="s">
        <v>1472</v>
      </c>
      <c r="E90" s="4">
        <v>0</v>
      </c>
      <c r="F90" s="4">
        <v>0</v>
      </c>
      <c r="G90" s="4">
        <v>0</v>
      </c>
      <c r="H90" s="4">
        <v>0</v>
      </c>
      <c r="I90" s="4"/>
      <c r="J90" s="4">
        <v>0</v>
      </c>
    </row>
    <row r="91" spans="2:10" x14ac:dyDescent="0.3">
      <c r="B91" s="3" t="s">
        <v>24</v>
      </c>
      <c r="C91" s="4">
        <v>2022</v>
      </c>
      <c r="D91" s="3" t="s">
        <v>1473</v>
      </c>
      <c r="E91" s="4">
        <v>23200600</v>
      </c>
      <c r="F91" s="4">
        <v>4.52318</v>
      </c>
      <c r="G91" s="4">
        <v>1.8294545425130033</v>
      </c>
      <c r="H91" s="4">
        <v>104940</v>
      </c>
      <c r="I91" s="4"/>
      <c r="J91" s="4">
        <v>104940</v>
      </c>
    </row>
    <row r="92" spans="2:10" x14ac:dyDescent="0.3">
      <c r="B92" s="3" t="s">
        <v>24</v>
      </c>
      <c r="C92" s="4">
        <v>2022</v>
      </c>
      <c r="D92" s="3" t="s">
        <v>1474</v>
      </c>
      <c r="E92" s="4">
        <v>41066005479</v>
      </c>
      <c r="F92" s="4">
        <v>2.4724200000000001</v>
      </c>
      <c r="G92" s="4">
        <v>1</v>
      </c>
      <c r="H92" s="4">
        <v>101532413</v>
      </c>
      <c r="I92" s="4"/>
      <c r="J92" s="4">
        <v>101532413</v>
      </c>
    </row>
    <row r="93" spans="2:10" x14ac:dyDescent="0.3">
      <c r="B93" s="3" t="s">
        <v>24</v>
      </c>
      <c r="C93" s="4">
        <v>2022</v>
      </c>
      <c r="D93" s="3" t="s">
        <v>1475</v>
      </c>
      <c r="E93" s="4">
        <v>6</v>
      </c>
      <c r="F93" s="4">
        <v>2.4724200000000001</v>
      </c>
      <c r="G93" s="4">
        <v>1</v>
      </c>
      <c r="H93" s="4">
        <v>0</v>
      </c>
      <c r="I93" s="4"/>
      <c r="J93" s="4">
        <v>0</v>
      </c>
    </row>
    <row r="94" spans="2:10" x14ac:dyDescent="0.3">
      <c r="B94" s="3" t="s">
        <v>24</v>
      </c>
      <c r="C94" s="4">
        <v>2022</v>
      </c>
      <c r="D94" s="3" t="s">
        <v>1476</v>
      </c>
      <c r="E94" s="4">
        <v>117235489</v>
      </c>
      <c r="F94" s="4">
        <v>40</v>
      </c>
      <c r="G94" s="4">
        <v>16.178481002418682</v>
      </c>
      <c r="H94" s="4">
        <v>4689420</v>
      </c>
      <c r="I94" s="4">
        <v>2327000</v>
      </c>
      <c r="J94" s="4">
        <v>7016420</v>
      </c>
    </row>
    <row r="95" spans="2:10" x14ac:dyDescent="0.3">
      <c r="B95" s="3" t="s">
        <v>24</v>
      </c>
      <c r="C95" s="4">
        <v>2023</v>
      </c>
      <c r="D95" s="3" t="s">
        <v>1468</v>
      </c>
      <c r="E95" s="4">
        <v>8393521655</v>
      </c>
      <c r="F95" s="4">
        <v>5.7422300000000002</v>
      </c>
      <c r="G95" s="4">
        <v>2.4155130130445941</v>
      </c>
      <c r="H95" s="4">
        <v>48197532</v>
      </c>
      <c r="I95" s="4"/>
      <c r="J95" s="4">
        <v>48197532</v>
      </c>
    </row>
    <row r="96" spans="2:10" x14ac:dyDescent="0.3">
      <c r="B96" s="3" t="s">
        <v>24</v>
      </c>
      <c r="C96" s="4">
        <v>2023</v>
      </c>
      <c r="D96" s="3" t="s">
        <v>1469</v>
      </c>
      <c r="E96" s="4">
        <v>142175901</v>
      </c>
      <c r="F96" s="4">
        <v>28.351500000000001</v>
      </c>
      <c r="G96" s="4">
        <v>11.926275539177952</v>
      </c>
      <c r="H96" s="4">
        <v>4030900</v>
      </c>
      <c r="I96" s="4"/>
      <c r="J96" s="4">
        <v>4030900</v>
      </c>
    </row>
    <row r="97" spans="2:10" x14ac:dyDescent="0.3">
      <c r="B97" s="3" t="s">
        <v>24</v>
      </c>
      <c r="C97" s="4">
        <v>2023</v>
      </c>
      <c r="D97" s="3" t="s">
        <v>1470</v>
      </c>
      <c r="E97" s="4">
        <v>2177592942</v>
      </c>
      <c r="F97" s="4">
        <v>4.76044</v>
      </c>
      <c r="G97" s="4">
        <v>2.0025155327839546</v>
      </c>
      <c r="H97" s="4">
        <v>10366301</v>
      </c>
      <c r="I97" s="4"/>
      <c r="J97" s="4">
        <v>10366301</v>
      </c>
    </row>
    <row r="98" spans="2:10" x14ac:dyDescent="0.3">
      <c r="B98" s="3" t="s">
        <v>24</v>
      </c>
      <c r="C98" s="4">
        <v>2023</v>
      </c>
      <c r="D98" s="3" t="s">
        <v>1471</v>
      </c>
      <c r="E98" s="4">
        <v>2100</v>
      </c>
      <c r="F98" s="4">
        <v>4.7619100000000003</v>
      </c>
      <c r="G98" s="4">
        <v>2.0031338995385388</v>
      </c>
      <c r="H98" s="4">
        <v>10</v>
      </c>
      <c r="I98" s="4"/>
      <c r="J98" s="4">
        <v>10</v>
      </c>
    </row>
    <row r="99" spans="2:10" x14ac:dyDescent="0.3">
      <c r="B99" s="3" t="s">
        <v>24</v>
      </c>
      <c r="C99" s="4">
        <v>2023</v>
      </c>
      <c r="D99" s="3" t="s">
        <v>1472</v>
      </c>
      <c r="E99" s="4">
        <v>0</v>
      </c>
      <c r="F99" s="4">
        <v>0</v>
      </c>
      <c r="G99" s="4">
        <v>0</v>
      </c>
      <c r="H99" s="4">
        <v>0</v>
      </c>
      <c r="I99" s="4"/>
      <c r="J99" s="4">
        <v>0</v>
      </c>
    </row>
    <row r="100" spans="2:10" x14ac:dyDescent="0.3">
      <c r="B100" s="3" t="s">
        <v>24</v>
      </c>
      <c r="C100" s="4">
        <v>2023</v>
      </c>
      <c r="D100" s="3" t="s">
        <v>1473</v>
      </c>
      <c r="E100" s="4">
        <v>24740500</v>
      </c>
      <c r="F100" s="4">
        <v>4.4037899999999999</v>
      </c>
      <c r="G100" s="4">
        <v>1.8524879797074747</v>
      </c>
      <c r="H100" s="4">
        <v>108952</v>
      </c>
      <c r="I100" s="4"/>
      <c r="J100" s="4">
        <v>108952</v>
      </c>
    </row>
    <row r="101" spans="2:10" x14ac:dyDescent="0.3">
      <c r="B101" s="3" t="s">
        <v>24</v>
      </c>
      <c r="C101" s="4">
        <v>2023</v>
      </c>
      <c r="D101" s="3" t="s">
        <v>1474</v>
      </c>
      <c r="E101" s="4">
        <v>45262759216</v>
      </c>
      <c r="F101" s="4">
        <v>2.37723</v>
      </c>
      <c r="G101" s="4">
        <v>1</v>
      </c>
      <c r="H101" s="4">
        <v>107599989</v>
      </c>
      <c r="I101" s="4"/>
      <c r="J101" s="4">
        <v>107599989</v>
      </c>
    </row>
    <row r="102" spans="2:10" x14ac:dyDescent="0.3">
      <c r="B102" s="3" t="s">
        <v>24</v>
      </c>
      <c r="C102" s="4">
        <v>2023</v>
      </c>
      <c r="D102" s="3" t="s">
        <v>1475</v>
      </c>
      <c r="E102" s="4">
        <v>10</v>
      </c>
      <c r="F102" s="4">
        <v>2.37723</v>
      </c>
      <c r="G102" s="4">
        <v>1</v>
      </c>
      <c r="H102" s="4">
        <v>0</v>
      </c>
      <c r="I102" s="4"/>
      <c r="J102" s="4">
        <v>0</v>
      </c>
    </row>
    <row r="103" spans="2:10" x14ac:dyDescent="0.3">
      <c r="B103" s="3" t="s">
        <v>24</v>
      </c>
      <c r="C103" s="4">
        <v>2023</v>
      </c>
      <c r="D103" s="3" t="s">
        <v>1476</v>
      </c>
      <c r="E103" s="4">
        <v>136047777</v>
      </c>
      <c r="F103" s="4">
        <v>39.999989999999997</v>
      </c>
      <c r="G103" s="4">
        <v>16.82630204061029</v>
      </c>
      <c r="H103" s="4">
        <v>5441910</v>
      </c>
      <c r="I103" s="4">
        <v>2503000</v>
      </c>
      <c r="J103" s="4">
        <v>7944910</v>
      </c>
    </row>
    <row r="104" spans="2:10" x14ac:dyDescent="0.3">
      <c r="B104" s="3" t="s">
        <v>24</v>
      </c>
      <c r="C104" s="4">
        <v>2024</v>
      </c>
      <c r="D104" s="3" t="s">
        <v>1468</v>
      </c>
      <c r="E104" s="4">
        <v>8887369408</v>
      </c>
      <c r="F104" s="4">
        <v>5.6773100000000003</v>
      </c>
      <c r="G104" s="4">
        <v>2.2183924663957488</v>
      </c>
      <c r="H104" s="4">
        <v>50456351</v>
      </c>
      <c r="I104" s="4"/>
      <c r="J104" s="4">
        <v>50456351</v>
      </c>
    </row>
    <row r="105" spans="2:10" x14ac:dyDescent="0.3">
      <c r="B105" s="3" t="s">
        <v>24</v>
      </c>
      <c r="C105" s="4">
        <v>2024</v>
      </c>
      <c r="D105" s="3" t="s">
        <v>1469</v>
      </c>
      <c r="E105" s="4">
        <v>139782448</v>
      </c>
      <c r="F105" s="4">
        <v>29.635200000000001</v>
      </c>
      <c r="G105" s="4">
        <v>11.579868708971553</v>
      </c>
      <c r="H105" s="4">
        <v>4142481</v>
      </c>
      <c r="I105" s="4"/>
      <c r="J105" s="4">
        <v>4142481</v>
      </c>
    </row>
    <row r="106" spans="2:10" x14ac:dyDescent="0.3">
      <c r="B106" s="3" t="s">
        <v>24</v>
      </c>
      <c r="C106" s="4">
        <v>2024</v>
      </c>
      <c r="D106" s="3" t="s">
        <v>1470</v>
      </c>
      <c r="E106" s="4">
        <v>2698809320</v>
      </c>
      <c r="F106" s="4">
        <v>4.4701599999999999</v>
      </c>
      <c r="G106" s="4">
        <v>1.7467020944045013</v>
      </c>
      <c r="H106" s="4">
        <v>12064109</v>
      </c>
      <c r="I106" s="4"/>
      <c r="J106" s="4">
        <v>12064109</v>
      </c>
    </row>
    <row r="107" spans="2:10" x14ac:dyDescent="0.3">
      <c r="B107" s="3" t="s">
        <v>24</v>
      </c>
      <c r="C107" s="4">
        <v>2024</v>
      </c>
      <c r="D107" s="3" t="s">
        <v>1471</v>
      </c>
      <c r="E107" s="4">
        <v>0</v>
      </c>
      <c r="F107" s="4">
        <v>0</v>
      </c>
      <c r="G107" s="4">
        <v>0</v>
      </c>
      <c r="H107" s="4">
        <v>0</v>
      </c>
      <c r="I107" s="4"/>
      <c r="J107" s="4">
        <v>0</v>
      </c>
    </row>
    <row r="108" spans="2:10" x14ac:dyDescent="0.3">
      <c r="B108" s="3" t="s">
        <v>24</v>
      </c>
      <c r="C108" s="4">
        <v>2024</v>
      </c>
      <c r="D108" s="3" t="s">
        <v>1472</v>
      </c>
      <c r="E108" s="4">
        <v>0</v>
      </c>
      <c r="F108" s="4">
        <v>0</v>
      </c>
      <c r="G108" s="4">
        <v>0</v>
      </c>
      <c r="H108" s="4">
        <v>0</v>
      </c>
      <c r="I108" s="4"/>
      <c r="J108" s="4">
        <v>0</v>
      </c>
    </row>
    <row r="109" spans="2:10" x14ac:dyDescent="0.3">
      <c r="B109" s="3" t="s">
        <v>24</v>
      </c>
      <c r="C109" s="4">
        <v>2024</v>
      </c>
      <c r="D109" s="3" t="s">
        <v>1473</v>
      </c>
      <c r="E109" s="4">
        <v>35875100</v>
      </c>
      <c r="F109" s="4">
        <v>4.5540599999999998</v>
      </c>
      <c r="G109" s="4">
        <v>1.7794857768052514</v>
      </c>
      <c r="H109" s="4">
        <v>163377</v>
      </c>
      <c r="I109" s="4"/>
      <c r="J109" s="4">
        <v>163377</v>
      </c>
    </row>
    <row r="110" spans="2:10" x14ac:dyDescent="0.3">
      <c r="B110" s="3" t="s">
        <v>24</v>
      </c>
      <c r="C110" s="4">
        <v>2024</v>
      </c>
      <c r="D110" s="3" t="s">
        <v>1474</v>
      </c>
      <c r="E110" s="4">
        <v>44720046151</v>
      </c>
      <c r="F110" s="4">
        <v>2.5592000000000001</v>
      </c>
      <c r="G110" s="4">
        <v>1</v>
      </c>
      <c r="H110" s="4">
        <v>114447542</v>
      </c>
      <c r="I110" s="4"/>
      <c r="J110" s="4">
        <v>114447542</v>
      </c>
    </row>
    <row r="111" spans="2:10" x14ac:dyDescent="0.3">
      <c r="B111" s="3" t="s">
        <v>24</v>
      </c>
      <c r="C111" s="4">
        <v>2024</v>
      </c>
      <c r="D111" s="3" t="s">
        <v>1475</v>
      </c>
      <c r="E111" s="4">
        <v>12</v>
      </c>
      <c r="F111" s="4">
        <v>2.5592000000000001</v>
      </c>
      <c r="G111" s="4">
        <v>1</v>
      </c>
      <c r="H111" s="4">
        <v>0</v>
      </c>
      <c r="I111" s="4"/>
      <c r="J111" s="4">
        <v>0</v>
      </c>
    </row>
    <row r="112" spans="2:10" x14ac:dyDescent="0.3">
      <c r="B112" s="3" t="s">
        <v>24</v>
      </c>
      <c r="C112" s="4">
        <v>2024</v>
      </c>
      <c r="D112" s="3" t="s">
        <v>1476</v>
      </c>
      <c r="E112" s="4">
        <v>180239843</v>
      </c>
      <c r="F112" s="4">
        <v>40</v>
      </c>
      <c r="G112" s="4">
        <v>15.629884338855891</v>
      </c>
      <c r="H112" s="4">
        <v>7209594</v>
      </c>
      <c r="I112" s="4">
        <v>2525900</v>
      </c>
      <c r="J112" s="4">
        <v>9735494</v>
      </c>
    </row>
    <row r="113" spans="2:10" x14ac:dyDescent="0.3">
      <c r="B113" s="3" t="s">
        <v>31</v>
      </c>
      <c r="C113" s="4">
        <v>2019</v>
      </c>
      <c r="D113" s="3" t="s">
        <v>1468</v>
      </c>
      <c r="E113" s="4">
        <v>3479500</v>
      </c>
      <c r="F113" s="4">
        <v>18.749659999999999</v>
      </c>
      <c r="G113" s="4">
        <v>2.2700005811306898</v>
      </c>
      <c r="H113" s="4">
        <v>65239.44197</v>
      </c>
      <c r="I113" s="4"/>
      <c r="J113" s="4">
        <v>65239.44197</v>
      </c>
    </row>
    <row r="114" spans="2:10" x14ac:dyDescent="0.3">
      <c r="B114" s="3" t="s">
        <v>31</v>
      </c>
      <c r="C114" s="4">
        <v>2019</v>
      </c>
      <c r="D114" s="3" t="s">
        <v>1469</v>
      </c>
      <c r="E114" s="4">
        <v>0</v>
      </c>
      <c r="F114" s="4">
        <v>8.25976</v>
      </c>
      <c r="G114" s="4">
        <v>1</v>
      </c>
      <c r="H114" s="4">
        <v>0</v>
      </c>
      <c r="I114" s="4"/>
      <c r="J114" s="4">
        <v>0</v>
      </c>
    </row>
    <row r="115" spans="2:10" x14ac:dyDescent="0.3">
      <c r="B115" s="3" t="s">
        <v>31</v>
      </c>
      <c r="C115" s="4">
        <v>2019</v>
      </c>
      <c r="D115" s="3" t="s">
        <v>1470</v>
      </c>
      <c r="E115" s="4">
        <v>57300</v>
      </c>
      <c r="F115" s="4">
        <v>28.759699999999999</v>
      </c>
      <c r="G115" s="4">
        <v>3.4819050432458098</v>
      </c>
      <c r="H115" s="4">
        <v>1647.9308100000001</v>
      </c>
      <c r="I115" s="4"/>
      <c r="J115" s="4">
        <v>1647.9308100000001</v>
      </c>
    </row>
    <row r="116" spans="2:10" x14ac:dyDescent="0.3">
      <c r="B116" s="3" t="s">
        <v>31</v>
      </c>
      <c r="C116" s="4">
        <v>2019</v>
      </c>
      <c r="D116" s="3" t="s">
        <v>1471</v>
      </c>
      <c r="E116" s="4">
        <v>0</v>
      </c>
      <c r="F116" s="4">
        <v>28.08323</v>
      </c>
      <c r="G116" s="4">
        <v>3.40000556916908</v>
      </c>
      <c r="H116" s="4">
        <v>0</v>
      </c>
      <c r="I116" s="4"/>
      <c r="J116" s="4">
        <v>0</v>
      </c>
    </row>
    <row r="117" spans="2:10" x14ac:dyDescent="0.3">
      <c r="B117" s="3" t="s">
        <v>31</v>
      </c>
      <c r="C117" s="4">
        <v>2019</v>
      </c>
      <c r="D117" s="3" t="s">
        <v>1472</v>
      </c>
      <c r="E117" s="4">
        <v>0</v>
      </c>
      <c r="F117" s="4">
        <v>24.779319999999998</v>
      </c>
      <c r="G117" s="4">
        <v>3.00000484275572</v>
      </c>
      <c r="H117" s="4">
        <v>0</v>
      </c>
      <c r="I117" s="4"/>
      <c r="J117" s="4">
        <v>0</v>
      </c>
    </row>
    <row r="118" spans="2:10" x14ac:dyDescent="0.3">
      <c r="B118" s="3" t="s">
        <v>31</v>
      </c>
      <c r="C118" s="4">
        <v>2019</v>
      </c>
      <c r="D118" s="3" t="s">
        <v>1473</v>
      </c>
      <c r="E118" s="4">
        <v>0</v>
      </c>
      <c r="F118" s="4">
        <v>8.25976</v>
      </c>
      <c r="G118" s="4">
        <v>1</v>
      </c>
      <c r="H118" s="4">
        <v>0</v>
      </c>
      <c r="I118" s="4"/>
      <c r="J118" s="4">
        <v>0</v>
      </c>
    </row>
    <row r="119" spans="2:10" x14ac:dyDescent="0.3">
      <c r="B119" s="3" t="s">
        <v>31</v>
      </c>
      <c r="C119" s="4">
        <v>2019</v>
      </c>
      <c r="D119" s="3" t="s">
        <v>1474</v>
      </c>
      <c r="E119" s="4">
        <v>34166000</v>
      </c>
      <c r="F119" s="4">
        <v>8.25976</v>
      </c>
      <c r="G119" s="4">
        <v>1</v>
      </c>
      <c r="H119" s="4">
        <v>282202.96016000002</v>
      </c>
      <c r="I119" s="4">
        <v>0</v>
      </c>
      <c r="J119" s="4">
        <v>282202.96016000002</v>
      </c>
    </row>
    <row r="120" spans="2:10" x14ac:dyDescent="0.3">
      <c r="B120" s="3" t="s">
        <v>31</v>
      </c>
      <c r="C120" s="4">
        <v>2019</v>
      </c>
      <c r="D120" s="3" t="s">
        <v>1475</v>
      </c>
      <c r="E120" s="4">
        <v>0</v>
      </c>
      <c r="F120" s="4">
        <v>0.33039000000000002</v>
      </c>
      <c r="G120" s="4">
        <v>3.99999515724428E-2</v>
      </c>
      <c r="H120" s="4">
        <v>0</v>
      </c>
      <c r="I120" s="4"/>
      <c r="J120" s="4">
        <v>0</v>
      </c>
    </row>
    <row r="121" spans="2:10" x14ac:dyDescent="0.3">
      <c r="B121" s="3" t="s">
        <v>31</v>
      </c>
      <c r="C121" s="4">
        <v>2019</v>
      </c>
      <c r="D121" s="3" t="s">
        <v>1476</v>
      </c>
      <c r="E121" s="4">
        <v>238300</v>
      </c>
      <c r="F121" s="4">
        <v>39.9773</v>
      </c>
      <c r="G121" s="4">
        <v>4.8400074578438099</v>
      </c>
      <c r="H121" s="4">
        <v>9526.5905899999998</v>
      </c>
      <c r="I121" s="4"/>
      <c r="J121" s="4">
        <v>9526.5905899999998</v>
      </c>
    </row>
    <row r="122" spans="2:10" x14ac:dyDescent="0.3">
      <c r="B122" s="3" t="s">
        <v>31</v>
      </c>
      <c r="C122" s="4">
        <v>2020</v>
      </c>
      <c r="D122" s="3" t="s">
        <v>1468</v>
      </c>
      <c r="E122" s="4">
        <v>3766100</v>
      </c>
      <c r="F122" s="4">
        <v>17.194780000000002</v>
      </c>
      <c r="G122" s="4">
        <v>2.4000005583091055</v>
      </c>
      <c r="H122" s="4">
        <v>64757</v>
      </c>
      <c r="I122" s="4"/>
      <c r="J122" s="4">
        <v>64757</v>
      </c>
    </row>
    <row r="123" spans="2:10" x14ac:dyDescent="0.3">
      <c r="B123" s="3" t="s">
        <v>31</v>
      </c>
      <c r="C123" s="4">
        <v>2020</v>
      </c>
      <c r="D123" s="3" t="s">
        <v>1469</v>
      </c>
      <c r="E123" s="4">
        <v>9413</v>
      </c>
      <c r="F123" s="4">
        <v>7.1644899999999998</v>
      </c>
      <c r="G123" s="4">
        <v>1</v>
      </c>
      <c r="H123" s="4">
        <v>67</v>
      </c>
      <c r="I123" s="4"/>
      <c r="J123" s="4">
        <v>67</v>
      </c>
    </row>
    <row r="124" spans="2:10" x14ac:dyDescent="0.3">
      <c r="B124" s="3" t="s">
        <v>31</v>
      </c>
      <c r="C124" s="4">
        <v>2020</v>
      </c>
      <c r="D124" s="3" t="s">
        <v>1470</v>
      </c>
      <c r="E124" s="4">
        <v>55400</v>
      </c>
      <c r="F124" s="4">
        <v>24.946069999999999</v>
      </c>
      <c r="G124" s="4">
        <v>3.4819045040191274</v>
      </c>
      <c r="H124" s="4">
        <v>1382</v>
      </c>
      <c r="I124" s="4"/>
      <c r="J124" s="4">
        <v>1382</v>
      </c>
    </row>
    <row r="125" spans="2:10" x14ac:dyDescent="0.3">
      <c r="B125" s="3" t="s">
        <v>31</v>
      </c>
      <c r="C125" s="4">
        <v>2020</v>
      </c>
      <c r="D125" s="3" t="s">
        <v>1471</v>
      </c>
      <c r="E125" s="4">
        <v>0</v>
      </c>
      <c r="F125" s="4">
        <v>24.359290000000001</v>
      </c>
      <c r="G125" s="4">
        <v>3.4000033498546305</v>
      </c>
      <c r="H125" s="4">
        <v>0</v>
      </c>
      <c r="I125" s="4"/>
      <c r="J125" s="4">
        <v>0</v>
      </c>
    </row>
    <row r="126" spans="2:10" x14ac:dyDescent="0.3">
      <c r="B126" s="3" t="s">
        <v>31</v>
      </c>
      <c r="C126" s="4">
        <v>2020</v>
      </c>
      <c r="D126" s="3" t="s">
        <v>1472</v>
      </c>
      <c r="E126" s="4">
        <v>0</v>
      </c>
      <c r="F126" s="4">
        <v>21.493500000000001</v>
      </c>
      <c r="G126" s="4">
        <v>3.0000041873182881</v>
      </c>
      <c r="H126" s="4">
        <v>0</v>
      </c>
      <c r="I126" s="4"/>
      <c r="J126" s="4">
        <v>0</v>
      </c>
    </row>
    <row r="127" spans="2:10" x14ac:dyDescent="0.3">
      <c r="B127" s="3" t="s">
        <v>31</v>
      </c>
      <c r="C127" s="4">
        <v>2020</v>
      </c>
      <c r="D127" s="3" t="s">
        <v>1473</v>
      </c>
      <c r="E127" s="4">
        <v>0</v>
      </c>
      <c r="F127" s="4">
        <v>7.1644899999999998</v>
      </c>
      <c r="G127" s="4">
        <v>1</v>
      </c>
      <c r="H127" s="4">
        <v>0</v>
      </c>
      <c r="I127" s="4"/>
      <c r="J127" s="4">
        <v>0</v>
      </c>
    </row>
    <row r="128" spans="2:10" x14ac:dyDescent="0.3">
      <c r="B128" s="3" t="s">
        <v>31</v>
      </c>
      <c r="C128" s="4">
        <v>2020</v>
      </c>
      <c r="D128" s="3" t="s">
        <v>1474</v>
      </c>
      <c r="E128" s="4">
        <v>39281000</v>
      </c>
      <c r="F128" s="4">
        <v>7.1644899999999998</v>
      </c>
      <c r="G128" s="4">
        <v>1</v>
      </c>
      <c r="H128" s="4">
        <v>281428</v>
      </c>
      <c r="I128" s="4"/>
      <c r="J128" s="4">
        <v>281428</v>
      </c>
    </row>
    <row r="129" spans="2:10" x14ac:dyDescent="0.3">
      <c r="B129" s="3" t="s">
        <v>31</v>
      </c>
      <c r="C129" s="4">
        <v>2020</v>
      </c>
      <c r="D129" s="3" t="s">
        <v>1475</v>
      </c>
      <c r="E129" s="4">
        <v>0</v>
      </c>
      <c r="F129" s="4">
        <v>0.28656999999999999</v>
      </c>
      <c r="G129" s="4">
        <v>3.9998660058147895E-2</v>
      </c>
      <c r="H129" s="4">
        <v>0</v>
      </c>
      <c r="I129" s="4"/>
      <c r="J129" s="4">
        <v>0</v>
      </c>
    </row>
    <row r="130" spans="2:10" x14ac:dyDescent="0.3">
      <c r="B130" s="3" t="s">
        <v>31</v>
      </c>
      <c r="C130" s="4">
        <v>2020</v>
      </c>
      <c r="D130" s="3" t="s">
        <v>1476</v>
      </c>
      <c r="E130" s="4">
        <v>259700</v>
      </c>
      <c r="F130" s="4">
        <v>33.314920000000001</v>
      </c>
      <c r="G130" s="4">
        <v>4.6500057924569651</v>
      </c>
      <c r="H130" s="4">
        <v>8652</v>
      </c>
      <c r="I130" s="4">
        <v>10464</v>
      </c>
      <c r="J130" s="4">
        <v>19116</v>
      </c>
    </row>
    <row r="131" spans="2:10" x14ac:dyDescent="0.3">
      <c r="B131" s="3" t="s">
        <v>31</v>
      </c>
      <c r="C131" s="4">
        <v>2021</v>
      </c>
      <c r="D131" s="3" t="s">
        <v>1468</v>
      </c>
      <c r="E131" s="4">
        <v>4035100</v>
      </c>
      <c r="F131" s="4">
        <v>16.327940000000002</v>
      </c>
      <c r="G131" s="4">
        <v>2.4299988689331662</v>
      </c>
      <c r="H131" s="4">
        <v>65885</v>
      </c>
      <c r="I131" s="4"/>
      <c r="J131" s="4">
        <v>65885</v>
      </c>
    </row>
    <row r="132" spans="2:10" x14ac:dyDescent="0.3">
      <c r="B132" s="3" t="s">
        <v>31</v>
      </c>
      <c r="C132" s="4">
        <v>2021</v>
      </c>
      <c r="D132" s="3" t="s">
        <v>1469</v>
      </c>
      <c r="E132" s="4">
        <v>13183</v>
      </c>
      <c r="F132" s="4">
        <v>6.7193199999999997</v>
      </c>
      <c r="G132" s="4">
        <v>1</v>
      </c>
      <c r="H132" s="4">
        <v>89</v>
      </c>
      <c r="I132" s="4"/>
      <c r="J132" s="4">
        <v>89</v>
      </c>
    </row>
    <row r="133" spans="2:10" x14ac:dyDescent="0.3">
      <c r="B133" s="3" t="s">
        <v>31</v>
      </c>
      <c r="C133" s="4">
        <v>2021</v>
      </c>
      <c r="D133" s="3" t="s">
        <v>1470</v>
      </c>
      <c r="E133" s="4">
        <v>19500</v>
      </c>
      <c r="F133" s="4">
        <v>23.39602</v>
      </c>
      <c r="G133" s="4">
        <v>3.481902930653697</v>
      </c>
      <c r="H133" s="4">
        <v>456</v>
      </c>
      <c r="I133" s="4"/>
      <c r="J133" s="4">
        <v>456</v>
      </c>
    </row>
    <row r="134" spans="2:10" x14ac:dyDescent="0.3">
      <c r="B134" s="3" t="s">
        <v>31</v>
      </c>
      <c r="C134" s="4">
        <v>2021</v>
      </c>
      <c r="D134" s="3" t="s">
        <v>1471</v>
      </c>
      <c r="E134" s="4">
        <v>0</v>
      </c>
      <c r="F134" s="4">
        <v>22.84571</v>
      </c>
      <c r="G134" s="4">
        <v>3.4000032741408357</v>
      </c>
      <c r="H134" s="4">
        <v>0</v>
      </c>
      <c r="I134" s="4"/>
      <c r="J134" s="4">
        <v>0</v>
      </c>
    </row>
    <row r="135" spans="2:10" x14ac:dyDescent="0.3">
      <c r="B135" s="3" t="s">
        <v>31</v>
      </c>
      <c r="C135" s="4">
        <v>2021</v>
      </c>
      <c r="D135" s="3" t="s">
        <v>1472</v>
      </c>
      <c r="E135" s="4">
        <v>0</v>
      </c>
      <c r="F135" s="4">
        <v>20.157979999999998</v>
      </c>
      <c r="G135" s="4">
        <v>3.0000029764916687</v>
      </c>
      <c r="H135" s="4">
        <v>0</v>
      </c>
      <c r="I135" s="4"/>
      <c r="J135" s="4">
        <v>0</v>
      </c>
    </row>
    <row r="136" spans="2:10" x14ac:dyDescent="0.3">
      <c r="B136" s="3" t="s">
        <v>31</v>
      </c>
      <c r="C136" s="4">
        <v>2021</v>
      </c>
      <c r="D136" s="3" t="s">
        <v>1473</v>
      </c>
      <c r="E136" s="4">
        <v>0</v>
      </c>
      <c r="F136" s="4">
        <v>6.7193199999999997</v>
      </c>
      <c r="G136" s="4">
        <v>1</v>
      </c>
      <c r="H136" s="4">
        <v>0</v>
      </c>
      <c r="I136" s="4"/>
      <c r="J136" s="4">
        <v>0</v>
      </c>
    </row>
    <row r="137" spans="2:10" x14ac:dyDescent="0.3">
      <c r="B137" s="3" t="s">
        <v>31</v>
      </c>
      <c r="C137" s="4">
        <v>2021</v>
      </c>
      <c r="D137" s="3" t="s">
        <v>1474</v>
      </c>
      <c r="E137" s="4">
        <v>43139512</v>
      </c>
      <c r="F137" s="4">
        <v>6.7193199999999997</v>
      </c>
      <c r="G137" s="4">
        <v>1</v>
      </c>
      <c r="H137" s="4">
        <v>289868</v>
      </c>
      <c r="I137" s="4"/>
      <c r="J137" s="4">
        <v>289868</v>
      </c>
    </row>
    <row r="138" spans="2:10" x14ac:dyDescent="0.3">
      <c r="B138" s="3" t="s">
        <v>31</v>
      </c>
      <c r="C138" s="4">
        <v>2021</v>
      </c>
      <c r="D138" s="3" t="s">
        <v>1475</v>
      </c>
      <c r="E138" s="4">
        <v>0</v>
      </c>
      <c r="F138" s="4">
        <v>0.26877000000000001</v>
      </c>
      <c r="G138" s="4">
        <v>3.9999583291166374E-2</v>
      </c>
      <c r="H138" s="4">
        <v>0</v>
      </c>
      <c r="I138" s="4"/>
      <c r="J138" s="4">
        <v>0</v>
      </c>
    </row>
    <row r="139" spans="2:10" x14ac:dyDescent="0.3">
      <c r="B139" s="3" t="s">
        <v>31</v>
      </c>
      <c r="C139" s="4">
        <v>2021</v>
      </c>
      <c r="D139" s="3" t="s">
        <v>1476</v>
      </c>
      <c r="E139" s="4">
        <v>278000</v>
      </c>
      <c r="F139" s="4">
        <v>32.252760000000002</v>
      </c>
      <c r="G139" s="4">
        <v>4.8000035717900031</v>
      </c>
      <c r="H139" s="4">
        <v>8966</v>
      </c>
      <c r="I139" s="4">
        <v>10475</v>
      </c>
      <c r="J139" s="4">
        <v>19441</v>
      </c>
    </row>
    <row r="140" spans="2:10" x14ac:dyDescent="0.3">
      <c r="B140" s="3" t="s">
        <v>31</v>
      </c>
      <c r="C140" s="4">
        <v>2022</v>
      </c>
      <c r="D140" s="3" t="s">
        <v>1468</v>
      </c>
      <c r="E140" s="4">
        <v>5517400</v>
      </c>
      <c r="F140" s="4">
        <v>12.8828</v>
      </c>
      <c r="G140" s="4">
        <v>2.3099998744838146</v>
      </c>
      <c r="H140" s="4">
        <v>71080</v>
      </c>
      <c r="I140" s="4"/>
      <c r="J140" s="4">
        <v>71080</v>
      </c>
    </row>
    <row r="141" spans="2:10" x14ac:dyDescent="0.3">
      <c r="B141" s="3" t="s">
        <v>31</v>
      </c>
      <c r="C141" s="4">
        <v>2022</v>
      </c>
      <c r="D141" s="3" t="s">
        <v>1469</v>
      </c>
      <c r="E141" s="4">
        <v>12743</v>
      </c>
      <c r="F141" s="4">
        <v>5.5769700000000002</v>
      </c>
      <c r="G141" s="4">
        <v>1</v>
      </c>
      <c r="H141" s="4">
        <v>71</v>
      </c>
      <c r="I141" s="4"/>
      <c r="J141" s="4">
        <v>71</v>
      </c>
    </row>
    <row r="142" spans="2:10" x14ac:dyDescent="0.3">
      <c r="B142" s="3" t="s">
        <v>31</v>
      </c>
      <c r="C142" s="4">
        <v>2022</v>
      </c>
      <c r="D142" s="3" t="s">
        <v>1470</v>
      </c>
      <c r="E142" s="4">
        <v>26400</v>
      </c>
      <c r="F142" s="4">
        <v>19.418479999999999</v>
      </c>
      <c r="G142" s="4">
        <v>3.4819050487988994</v>
      </c>
      <c r="H142" s="4">
        <v>513</v>
      </c>
      <c r="I142" s="4"/>
      <c r="J142" s="4">
        <v>513</v>
      </c>
    </row>
    <row r="143" spans="2:10" x14ac:dyDescent="0.3">
      <c r="B143" s="3" t="s">
        <v>31</v>
      </c>
      <c r="C143" s="4">
        <v>2022</v>
      </c>
      <c r="D143" s="3" t="s">
        <v>1471</v>
      </c>
      <c r="E143" s="4">
        <v>0</v>
      </c>
      <c r="F143" s="4">
        <v>18.961729999999999</v>
      </c>
      <c r="G143" s="4">
        <v>3.4000057378827568</v>
      </c>
      <c r="H143" s="4">
        <v>0</v>
      </c>
      <c r="I143" s="4"/>
      <c r="J143" s="4">
        <v>0</v>
      </c>
    </row>
    <row r="144" spans="2:10" x14ac:dyDescent="0.3">
      <c r="B144" s="3" t="s">
        <v>31</v>
      </c>
      <c r="C144" s="4">
        <v>2022</v>
      </c>
      <c r="D144" s="3" t="s">
        <v>1472</v>
      </c>
      <c r="E144" s="4">
        <v>0</v>
      </c>
      <c r="F144" s="4">
        <v>16.73094</v>
      </c>
      <c r="G144" s="4">
        <v>3.0000053792650849</v>
      </c>
      <c r="H144" s="4">
        <v>0</v>
      </c>
      <c r="I144" s="4"/>
      <c r="J144" s="4">
        <v>0</v>
      </c>
    </row>
    <row r="145" spans="2:10" x14ac:dyDescent="0.3">
      <c r="B145" s="3" t="s">
        <v>31</v>
      </c>
      <c r="C145" s="4">
        <v>2022</v>
      </c>
      <c r="D145" s="3" t="s">
        <v>1473</v>
      </c>
      <c r="E145" s="4">
        <v>0</v>
      </c>
      <c r="F145" s="4">
        <v>5.5769700000000002</v>
      </c>
      <c r="G145" s="4">
        <v>1</v>
      </c>
      <c r="H145" s="4">
        <v>0</v>
      </c>
      <c r="I145" s="4"/>
      <c r="J145" s="4">
        <v>0</v>
      </c>
    </row>
    <row r="146" spans="2:10" x14ac:dyDescent="0.3">
      <c r="B146" s="3" t="s">
        <v>31</v>
      </c>
      <c r="C146" s="4">
        <v>2022</v>
      </c>
      <c r="D146" s="3" t="s">
        <v>1474</v>
      </c>
      <c r="E146" s="4">
        <v>58200675</v>
      </c>
      <c r="F146" s="4">
        <v>5.5769700000000002</v>
      </c>
      <c r="G146" s="4">
        <v>1</v>
      </c>
      <c r="H146" s="4">
        <v>324583</v>
      </c>
      <c r="I146" s="4"/>
      <c r="J146" s="4">
        <v>324583</v>
      </c>
    </row>
    <row r="147" spans="2:10" x14ac:dyDescent="0.3">
      <c r="B147" s="3" t="s">
        <v>31</v>
      </c>
      <c r="C147" s="4">
        <v>2022</v>
      </c>
      <c r="D147" s="3" t="s">
        <v>1475</v>
      </c>
      <c r="E147" s="4">
        <v>0</v>
      </c>
      <c r="F147" s="4">
        <v>0.22308</v>
      </c>
      <c r="G147" s="4">
        <v>4.0000215170603391E-2</v>
      </c>
      <c r="H147" s="4">
        <v>0</v>
      </c>
      <c r="I147" s="4"/>
      <c r="J147" s="4">
        <v>0</v>
      </c>
    </row>
    <row r="148" spans="2:10" x14ac:dyDescent="0.3">
      <c r="B148" s="3" t="s">
        <v>31</v>
      </c>
      <c r="C148" s="4">
        <v>2022</v>
      </c>
      <c r="D148" s="3" t="s">
        <v>1476</v>
      </c>
      <c r="E148" s="4">
        <v>301700</v>
      </c>
      <c r="F148" s="4">
        <v>31.231089999999998</v>
      </c>
      <c r="G148" s="4">
        <v>5.600010399912497</v>
      </c>
      <c r="H148" s="4">
        <v>9422</v>
      </c>
      <c r="I148" s="4">
        <v>10551</v>
      </c>
      <c r="J148" s="4">
        <v>19973</v>
      </c>
    </row>
    <row r="149" spans="2:10" x14ac:dyDescent="0.3">
      <c r="B149" s="3" t="s">
        <v>31</v>
      </c>
      <c r="C149" s="4">
        <v>2023</v>
      </c>
      <c r="D149" s="3" t="s">
        <v>1468</v>
      </c>
      <c r="E149" s="4">
        <v>4794050</v>
      </c>
      <c r="F149" s="4">
        <v>15.868510000000001</v>
      </c>
      <c r="G149" s="4">
        <v>2.7699970848585456</v>
      </c>
      <c r="H149" s="4">
        <v>76074</v>
      </c>
      <c r="I149" s="4"/>
      <c r="J149" s="4">
        <v>76074</v>
      </c>
    </row>
    <row r="150" spans="2:10" x14ac:dyDescent="0.3">
      <c r="B150" s="3" t="s">
        <v>31</v>
      </c>
      <c r="C150" s="4">
        <v>2023</v>
      </c>
      <c r="D150" s="3" t="s">
        <v>1469</v>
      </c>
      <c r="E150" s="4">
        <v>11922</v>
      </c>
      <c r="F150" s="4">
        <v>5.7287100000000004</v>
      </c>
      <c r="G150" s="4">
        <v>1</v>
      </c>
      <c r="H150" s="4">
        <v>68</v>
      </c>
      <c r="I150" s="4"/>
      <c r="J150" s="4">
        <v>68</v>
      </c>
    </row>
    <row r="151" spans="2:10" x14ac:dyDescent="0.3">
      <c r="B151" s="3" t="s">
        <v>31</v>
      </c>
      <c r="C151" s="4">
        <v>2023</v>
      </c>
      <c r="D151" s="3" t="s">
        <v>1470</v>
      </c>
      <c r="E151" s="4">
        <v>26700</v>
      </c>
      <c r="F151" s="4">
        <v>19.9468</v>
      </c>
      <c r="G151" s="4">
        <v>3.4819008118756227</v>
      </c>
      <c r="H151" s="4">
        <v>533</v>
      </c>
      <c r="I151" s="4"/>
      <c r="J151" s="4">
        <v>533</v>
      </c>
    </row>
    <row r="152" spans="2:10" x14ac:dyDescent="0.3">
      <c r="B152" s="3" t="s">
        <v>31</v>
      </c>
      <c r="C152" s="4">
        <v>2023</v>
      </c>
      <c r="D152" s="3" t="s">
        <v>1471</v>
      </c>
      <c r="E152" s="4">
        <v>0</v>
      </c>
      <c r="F152" s="4">
        <v>19.477609999999999</v>
      </c>
      <c r="G152" s="4">
        <v>3.3999993017625254</v>
      </c>
      <c r="H152" s="4">
        <v>0</v>
      </c>
      <c r="I152" s="4"/>
      <c r="J152" s="4">
        <v>0</v>
      </c>
    </row>
    <row r="153" spans="2:10" x14ac:dyDescent="0.3">
      <c r="B153" s="3" t="s">
        <v>31</v>
      </c>
      <c r="C153" s="4">
        <v>2023</v>
      </c>
      <c r="D153" s="3" t="s">
        <v>1472</v>
      </c>
      <c r="E153" s="4">
        <v>0</v>
      </c>
      <c r="F153" s="4">
        <v>17.186129999999999</v>
      </c>
      <c r="G153" s="4">
        <v>2.9999999999999996</v>
      </c>
      <c r="H153" s="4">
        <v>0</v>
      </c>
      <c r="I153" s="4"/>
      <c r="J153" s="4">
        <v>0</v>
      </c>
    </row>
    <row r="154" spans="2:10" x14ac:dyDescent="0.3">
      <c r="B154" s="3" t="s">
        <v>31</v>
      </c>
      <c r="C154" s="4">
        <v>2023</v>
      </c>
      <c r="D154" s="3" t="s">
        <v>1473</v>
      </c>
      <c r="E154" s="4">
        <v>166600</v>
      </c>
      <c r="F154" s="4">
        <v>5.7287100000000004</v>
      </c>
      <c r="G154" s="4">
        <v>1</v>
      </c>
      <c r="H154" s="4">
        <v>954</v>
      </c>
      <c r="I154" s="4"/>
      <c r="J154" s="4">
        <v>954</v>
      </c>
    </row>
    <row r="155" spans="2:10" x14ac:dyDescent="0.3">
      <c r="B155" s="3" t="s">
        <v>31</v>
      </c>
      <c r="C155" s="4">
        <v>2023</v>
      </c>
      <c r="D155" s="3" t="s">
        <v>1474</v>
      </c>
      <c r="E155" s="4">
        <v>60038250</v>
      </c>
      <c r="F155" s="4">
        <v>5.7287100000000004</v>
      </c>
      <c r="G155" s="4">
        <v>1</v>
      </c>
      <c r="H155" s="4">
        <v>343942</v>
      </c>
      <c r="I155" s="4"/>
      <c r="J155" s="4">
        <v>343942</v>
      </c>
    </row>
    <row r="156" spans="2:10" x14ac:dyDescent="0.3">
      <c r="B156" s="3" t="s">
        <v>31</v>
      </c>
      <c r="C156" s="4">
        <v>2023</v>
      </c>
      <c r="D156" s="3" t="s">
        <v>1475</v>
      </c>
      <c r="E156" s="4">
        <v>0</v>
      </c>
      <c r="F156" s="4">
        <v>0.22914999999999999</v>
      </c>
      <c r="G156" s="4">
        <v>4.0000279294989616E-2</v>
      </c>
      <c r="H156" s="4">
        <v>0</v>
      </c>
      <c r="I156" s="4"/>
      <c r="J156" s="4">
        <v>0</v>
      </c>
    </row>
    <row r="157" spans="2:10" x14ac:dyDescent="0.3">
      <c r="B157" s="3" t="s">
        <v>31</v>
      </c>
      <c r="C157" s="4">
        <v>2023</v>
      </c>
      <c r="D157" s="3" t="s">
        <v>1476</v>
      </c>
      <c r="E157" s="4">
        <v>317400</v>
      </c>
      <c r="F157" s="4">
        <v>31.765699999999999</v>
      </c>
      <c r="G157" s="4">
        <v>5.5450005324060738</v>
      </c>
      <c r="H157" s="4">
        <v>10082</v>
      </c>
      <c r="I157" s="4">
        <v>11594</v>
      </c>
      <c r="J157" s="4">
        <v>21676</v>
      </c>
    </row>
    <row r="158" spans="2:10" x14ac:dyDescent="0.3">
      <c r="B158" s="3" t="s">
        <v>31</v>
      </c>
      <c r="C158" s="4">
        <v>2024</v>
      </c>
      <c r="D158" s="3" t="s">
        <v>1468</v>
      </c>
      <c r="E158" s="4">
        <v>5453950</v>
      </c>
      <c r="F158" s="4">
        <v>13.46283</v>
      </c>
      <c r="G158" s="4">
        <v>2.770004238491262</v>
      </c>
      <c r="H158" s="4">
        <v>73426</v>
      </c>
      <c r="I158" s="4"/>
      <c r="J158" s="4">
        <v>73426</v>
      </c>
    </row>
    <row r="159" spans="2:10" x14ac:dyDescent="0.3">
      <c r="B159" s="3" t="s">
        <v>31</v>
      </c>
      <c r="C159" s="4">
        <v>2024</v>
      </c>
      <c r="D159" s="3" t="s">
        <v>1469</v>
      </c>
      <c r="E159" s="4">
        <v>11922</v>
      </c>
      <c r="F159" s="4">
        <v>4.86022</v>
      </c>
      <c r="G159" s="4">
        <v>1</v>
      </c>
      <c r="H159" s="4">
        <v>58</v>
      </c>
      <c r="I159" s="4"/>
      <c r="J159" s="4">
        <v>58</v>
      </c>
    </row>
    <row r="160" spans="2:10" x14ac:dyDescent="0.3">
      <c r="B160" s="3" t="s">
        <v>31</v>
      </c>
      <c r="C160" s="4">
        <v>2024</v>
      </c>
      <c r="D160" s="3" t="s">
        <v>1470</v>
      </c>
      <c r="E160" s="4">
        <v>33100</v>
      </c>
      <c r="F160" s="4">
        <v>16.922840000000001</v>
      </c>
      <c r="G160" s="4">
        <v>3.4819082263765839</v>
      </c>
      <c r="H160" s="4">
        <v>560</v>
      </c>
      <c r="I160" s="4"/>
      <c r="J160" s="4">
        <v>560</v>
      </c>
    </row>
    <row r="161" spans="2:10" x14ac:dyDescent="0.3">
      <c r="B161" s="3" t="s">
        <v>31</v>
      </c>
      <c r="C161" s="4">
        <v>2024</v>
      </c>
      <c r="D161" s="3" t="s">
        <v>1471</v>
      </c>
      <c r="E161" s="4">
        <v>0</v>
      </c>
      <c r="F161" s="4">
        <v>16.524789999999999</v>
      </c>
      <c r="G161" s="4">
        <v>3.4000086415841255</v>
      </c>
      <c r="H161" s="4">
        <v>0</v>
      </c>
      <c r="I161" s="4"/>
      <c r="J161" s="4">
        <v>0</v>
      </c>
    </row>
    <row r="162" spans="2:10" x14ac:dyDescent="0.3">
      <c r="B162" s="3" t="s">
        <v>31</v>
      </c>
      <c r="C162" s="4">
        <v>2024</v>
      </c>
      <c r="D162" s="3" t="s">
        <v>1472</v>
      </c>
      <c r="E162" s="4">
        <v>0</v>
      </c>
      <c r="F162" s="4">
        <v>14.5807</v>
      </c>
      <c r="G162" s="4">
        <v>3.0000082300801201</v>
      </c>
      <c r="H162" s="4">
        <v>0</v>
      </c>
      <c r="I162" s="4"/>
      <c r="J162" s="4">
        <v>0</v>
      </c>
    </row>
    <row r="163" spans="2:10" x14ac:dyDescent="0.3">
      <c r="B163" s="3" t="s">
        <v>31</v>
      </c>
      <c r="C163" s="4">
        <v>2024</v>
      </c>
      <c r="D163" s="3" t="s">
        <v>1473</v>
      </c>
      <c r="E163" s="4">
        <v>172600</v>
      </c>
      <c r="F163" s="4">
        <v>4.86022</v>
      </c>
      <c r="G163" s="4">
        <v>1</v>
      </c>
      <c r="H163" s="4">
        <v>839</v>
      </c>
      <c r="I163" s="4"/>
      <c r="J163" s="4">
        <v>839</v>
      </c>
    </row>
    <row r="164" spans="2:10" x14ac:dyDescent="0.3">
      <c r="B164" s="3" t="s">
        <v>31</v>
      </c>
      <c r="C164" s="4">
        <v>2024</v>
      </c>
      <c r="D164" s="3" t="s">
        <v>1474</v>
      </c>
      <c r="E164" s="4">
        <v>73878775</v>
      </c>
      <c r="F164" s="4">
        <v>4.86022</v>
      </c>
      <c r="G164" s="4">
        <v>1</v>
      </c>
      <c r="H164" s="4">
        <v>359067</v>
      </c>
      <c r="I164" s="4"/>
      <c r="J164" s="4">
        <v>359067</v>
      </c>
    </row>
    <row r="165" spans="2:10" x14ac:dyDescent="0.3">
      <c r="B165" s="3" t="s">
        <v>31</v>
      </c>
      <c r="C165" s="4">
        <v>2024</v>
      </c>
      <c r="D165" s="3" t="s">
        <v>1475</v>
      </c>
      <c r="E165" s="4">
        <v>0</v>
      </c>
      <c r="F165" s="4">
        <v>0.19441</v>
      </c>
      <c r="G165" s="4">
        <v>4.0000246902403593E-2</v>
      </c>
      <c r="H165" s="4">
        <v>0</v>
      </c>
      <c r="I165" s="4"/>
      <c r="J165" s="4">
        <v>0</v>
      </c>
    </row>
    <row r="166" spans="2:10" x14ac:dyDescent="0.3">
      <c r="B166" s="3" t="s">
        <v>31</v>
      </c>
      <c r="C166" s="4">
        <v>2024</v>
      </c>
      <c r="D166" s="3" t="s">
        <v>1476</v>
      </c>
      <c r="E166" s="4">
        <v>419300</v>
      </c>
      <c r="F166" s="4">
        <v>26.925689999999999</v>
      </c>
      <c r="G166" s="4">
        <v>5.5400146495426128</v>
      </c>
      <c r="H166" s="4">
        <v>11290</v>
      </c>
      <c r="I166" s="4">
        <v>10769</v>
      </c>
      <c r="J166" s="4">
        <v>22059</v>
      </c>
    </row>
    <row r="167" spans="2:10" x14ac:dyDescent="0.3">
      <c r="B167" s="3" t="s">
        <v>36</v>
      </c>
      <c r="C167" s="4">
        <v>2019</v>
      </c>
      <c r="D167" s="3" t="s">
        <v>1468</v>
      </c>
      <c r="E167" s="4">
        <v>628800</v>
      </c>
      <c r="F167" s="4">
        <v>1.3644000000000001</v>
      </c>
      <c r="G167" s="4">
        <v>1</v>
      </c>
      <c r="H167" s="4">
        <v>857.93471999999997</v>
      </c>
      <c r="I167" s="4"/>
      <c r="J167" s="4">
        <v>857.93471999999997</v>
      </c>
    </row>
    <row r="168" spans="2:10" x14ac:dyDescent="0.3">
      <c r="B168" s="3" t="s">
        <v>36</v>
      </c>
      <c r="C168" s="4">
        <v>2019</v>
      </c>
      <c r="D168" s="3" t="s">
        <v>1469</v>
      </c>
      <c r="E168" s="4">
        <v>0</v>
      </c>
      <c r="F168" s="4">
        <v>0</v>
      </c>
      <c r="G168" s="4">
        <v>0</v>
      </c>
      <c r="H168" s="4">
        <v>0</v>
      </c>
      <c r="I168" s="4"/>
      <c r="J168" s="4">
        <v>0</v>
      </c>
    </row>
    <row r="169" spans="2:10" x14ac:dyDescent="0.3">
      <c r="B169" s="3" t="s">
        <v>36</v>
      </c>
      <c r="C169" s="4">
        <v>2019</v>
      </c>
      <c r="D169" s="3" t="s">
        <v>1470</v>
      </c>
      <c r="E169" s="4">
        <v>0</v>
      </c>
      <c r="F169" s="4">
        <v>0</v>
      </c>
      <c r="G169" s="4">
        <v>0</v>
      </c>
      <c r="H169" s="4">
        <v>0</v>
      </c>
      <c r="I169" s="4"/>
      <c r="J169" s="4">
        <v>0</v>
      </c>
    </row>
    <row r="170" spans="2:10" x14ac:dyDescent="0.3">
      <c r="B170" s="3" t="s">
        <v>36</v>
      </c>
      <c r="C170" s="4">
        <v>2019</v>
      </c>
      <c r="D170" s="3" t="s">
        <v>1471</v>
      </c>
      <c r="E170" s="4">
        <v>0</v>
      </c>
      <c r="F170" s="4">
        <v>0</v>
      </c>
      <c r="G170" s="4">
        <v>0</v>
      </c>
      <c r="H170" s="4">
        <v>0</v>
      </c>
      <c r="I170" s="4"/>
      <c r="J170" s="4">
        <v>0</v>
      </c>
    </row>
    <row r="171" spans="2:10" x14ac:dyDescent="0.3">
      <c r="B171" s="3" t="s">
        <v>36</v>
      </c>
      <c r="C171" s="4">
        <v>2019</v>
      </c>
      <c r="D171" s="3" t="s">
        <v>1472</v>
      </c>
      <c r="E171" s="4">
        <v>0</v>
      </c>
      <c r="F171" s="4">
        <v>0</v>
      </c>
      <c r="G171" s="4">
        <v>0</v>
      </c>
      <c r="H171" s="4">
        <v>0</v>
      </c>
      <c r="I171" s="4"/>
      <c r="J171" s="4">
        <v>0</v>
      </c>
    </row>
    <row r="172" spans="2:10" x14ac:dyDescent="0.3">
      <c r="B172" s="3" t="s">
        <v>36</v>
      </c>
      <c r="C172" s="4">
        <v>2019</v>
      </c>
      <c r="D172" s="3" t="s">
        <v>1473</v>
      </c>
      <c r="E172" s="4">
        <v>2229000</v>
      </c>
      <c r="F172" s="4">
        <v>1.3644000000000001</v>
      </c>
      <c r="G172" s="4">
        <v>1</v>
      </c>
      <c r="H172" s="4">
        <v>3041.2476000000001</v>
      </c>
      <c r="I172" s="4"/>
      <c r="J172" s="4">
        <v>3041.2476000000001</v>
      </c>
    </row>
    <row r="173" spans="2:10" x14ac:dyDescent="0.3">
      <c r="B173" s="3" t="s">
        <v>36</v>
      </c>
      <c r="C173" s="4">
        <v>2019</v>
      </c>
      <c r="D173" s="3" t="s">
        <v>1474</v>
      </c>
      <c r="E173" s="4">
        <v>1617472200</v>
      </c>
      <c r="F173" s="4">
        <v>1.3644000000000001</v>
      </c>
      <c r="G173" s="4">
        <v>1</v>
      </c>
      <c r="H173" s="4">
        <v>2206879.0696800002</v>
      </c>
      <c r="I173" s="4">
        <v>0</v>
      </c>
      <c r="J173" s="4">
        <v>2206879.0696800002</v>
      </c>
    </row>
    <row r="174" spans="2:10" x14ac:dyDescent="0.3">
      <c r="B174" s="3" t="s">
        <v>36</v>
      </c>
      <c r="C174" s="4">
        <v>2019</v>
      </c>
      <c r="D174" s="3" t="s">
        <v>1475</v>
      </c>
      <c r="E174" s="4">
        <v>0</v>
      </c>
      <c r="F174" s="4">
        <v>0</v>
      </c>
      <c r="G174" s="4">
        <v>0</v>
      </c>
      <c r="H174" s="4">
        <v>0</v>
      </c>
      <c r="I174" s="4"/>
      <c r="J174" s="4">
        <v>0</v>
      </c>
    </row>
    <row r="175" spans="2:10" x14ac:dyDescent="0.3">
      <c r="B175" s="3" t="s">
        <v>36</v>
      </c>
      <c r="C175" s="4">
        <v>2019</v>
      </c>
      <c r="D175" s="3" t="s">
        <v>1476</v>
      </c>
      <c r="E175" s="4">
        <v>11100</v>
      </c>
      <c r="F175" s="4">
        <v>1.3644000000000001</v>
      </c>
      <c r="G175" s="4">
        <v>1</v>
      </c>
      <c r="H175" s="4">
        <v>15.14484</v>
      </c>
      <c r="I175" s="4"/>
      <c r="J175" s="4">
        <v>15.14484</v>
      </c>
    </row>
    <row r="176" spans="2:10" x14ac:dyDescent="0.3">
      <c r="B176" s="3" t="s">
        <v>36</v>
      </c>
      <c r="C176" s="4">
        <v>2020</v>
      </c>
      <c r="D176" s="3" t="s">
        <v>1468</v>
      </c>
      <c r="E176" s="4">
        <v>574000</v>
      </c>
      <c r="F176" s="4">
        <v>1.5064</v>
      </c>
      <c r="G176" s="4">
        <v>1</v>
      </c>
      <c r="H176" s="4">
        <v>865</v>
      </c>
      <c r="I176" s="4"/>
      <c r="J176" s="4">
        <v>865</v>
      </c>
    </row>
    <row r="177" spans="2:10" x14ac:dyDescent="0.3">
      <c r="B177" s="3" t="s">
        <v>36</v>
      </c>
      <c r="C177" s="4">
        <v>2020</v>
      </c>
      <c r="D177" s="3" t="s">
        <v>1469</v>
      </c>
      <c r="E177" s="4">
        <v>0</v>
      </c>
      <c r="F177" s="4">
        <v>0</v>
      </c>
      <c r="G177" s="4">
        <v>0</v>
      </c>
      <c r="H177" s="4">
        <v>0</v>
      </c>
      <c r="I177" s="4"/>
      <c r="J177" s="4">
        <v>0</v>
      </c>
    </row>
    <row r="178" spans="2:10" x14ac:dyDescent="0.3">
      <c r="B178" s="3" t="s">
        <v>36</v>
      </c>
      <c r="C178" s="4">
        <v>2020</v>
      </c>
      <c r="D178" s="3" t="s">
        <v>1470</v>
      </c>
      <c r="E178" s="4">
        <v>0</v>
      </c>
      <c r="F178" s="4">
        <v>0</v>
      </c>
      <c r="G178" s="4">
        <v>0</v>
      </c>
      <c r="H178" s="4">
        <v>0</v>
      </c>
      <c r="I178" s="4"/>
      <c r="J178" s="4">
        <v>0</v>
      </c>
    </row>
    <row r="179" spans="2:10" x14ac:dyDescent="0.3">
      <c r="B179" s="3" t="s">
        <v>36</v>
      </c>
      <c r="C179" s="4">
        <v>2020</v>
      </c>
      <c r="D179" s="3" t="s">
        <v>1471</v>
      </c>
      <c r="E179" s="4">
        <v>0</v>
      </c>
      <c r="F179" s="4">
        <v>0</v>
      </c>
      <c r="G179" s="4">
        <v>0</v>
      </c>
      <c r="H179" s="4">
        <v>0</v>
      </c>
      <c r="I179" s="4"/>
      <c r="J179" s="4">
        <v>0</v>
      </c>
    </row>
    <row r="180" spans="2:10" x14ac:dyDescent="0.3">
      <c r="B180" s="3" t="s">
        <v>36</v>
      </c>
      <c r="C180" s="4">
        <v>2020</v>
      </c>
      <c r="D180" s="3" t="s">
        <v>1472</v>
      </c>
      <c r="E180" s="4">
        <v>0</v>
      </c>
      <c r="F180" s="4">
        <v>0</v>
      </c>
      <c r="G180" s="4">
        <v>0</v>
      </c>
      <c r="H180" s="4">
        <v>0</v>
      </c>
      <c r="I180" s="4"/>
      <c r="J180" s="4">
        <v>0</v>
      </c>
    </row>
    <row r="181" spans="2:10" x14ac:dyDescent="0.3">
      <c r="B181" s="3" t="s">
        <v>36</v>
      </c>
      <c r="C181" s="4">
        <v>2020</v>
      </c>
      <c r="D181" s="3" t="s">
        <v>1473</v>
      </c>
      <c r="E181" s="4">
        <v>2399000</v>
      </c>
      <c r="F181" s="4">
        <v>1.5064</v>
      </c>
      <c r="G181" s="4">
        <v>1</v>
      </c>
      <c r="H181" s="4">
        <v>3614</v>
      </c>
      <c r="I181" s="4"/>
      <c r="J181" s="4">
        <v>3614</v>
      </c>
    </row>
    <row r="182" spans="2:10" x14ac:dyDescent="0.3">
      <c r="B182" s="3" t="s">
        <v>36</v>
      </c>
      <c r="C182" s="4">
        <v>2020</v>
      </c>
      <c r="D182" s="3" t="s">
        <v>1474</v>
      </c>
      <c r="E182" s="4">
        <v>1561412300</v>
      </c>
      <c r="F182" s="4">
        <v>1.5064</v>
      </c>
      <c r="G182" s="4">
        <v>1</v>
      </c>
      <c r="H182" s="4">
        <v>2352111</v>
      </c>
      <c r="I182" s="4"/>
      <c r="J182" s="4">
        <v>2352111</v>
      </c>
    </row>
    <row r="183" spans="2:10" x14ac:dyDescent="0.3">
      <c r="B183" s="3" t="s">
        <v>36</v>
      </c>
      <c r="C183" s="4">
        <v>2020</v>
      </c>
      <c r="D183" s="3" t="s">
        <v>1475</v>
      </c>
      <c r="E183" s="4">
        <v>0</v>
      </c>
      <c r="F183" s="4">
        <v>0</v>
      </c>
      <c r="G183" s="4">
        <v>0</v>
      </c>
      <c r="H183" s="4">
        <v>0</v>
      </c>
      <c r="I183" s="4"/>
      <c r="J183" s="4">
        <v>0</v>
      </c>
    </row>
    <row r="184" spans="2:10" x14ac:dyDescent="0.3">
      <c r="B184" s="3" t="s">
        <v>36</v>
      </c>
      <c r="C184" s="4">
        <v>2020</v>
      </c>
      <c r="D184" s="3" t="s">
        <v>1476</v>
      </c>
      <c r="E184" s="4">
        <v>11900</v>
      </c>
      <c r="F184" s="4">
        <v>1.5064</v>
      </c>
      <c r="G184" s="4">
        <v>1</v>
      </c>
      <c r="H184" s="4">
        <v>18</v>
      </c>
      <c r="I184" s="4">
        <v>110368</v>
      </c>
      <c r="J184" s="4">
        <v>110386</v>
      </c>
    </row>
    <row r="185" spans="2:10" x14ac:dyDescent="0.3">
      <c r="B185" s="3" t="s">
        <v>36</v>
      </c>
      <c r="C185" s="4">
        <v>2021</v>
      </c>
      <c r="D185" s="3" t="s">
        <v>1468</v>
      </c>
      <c r="E185" s="4">
        <v>560400</v>
      </c>
      <c r="F185" s="4">
        <v>1.5315000000000001</v>
      </c>
      <c r="G185" s="4">
        <v>1</v>
      </c>
      <c r="H185" s="4">
        <v>858</v>
      </c>
      <c r="I185" s="4"/>
      <c r="J185" s="4">
        <v>858</v>
      </c>
    </row>
    <row r="186" spans="2:10" x14ac:dyDescent="0.3">
      <c r="B186" s="3" t="s">
        <v>36</v>
      </c>
      <c r="C186" s="4">
        <v>2021</v>
      </c>
      <c r="D186" s="3" t="s">
        <v>1469</v>
      </c>
      <c r="E186" s="4">
        <v>0</v>
      </c>
      <c r="F186" s="4">
        <v>0</v>
      </c>
      <c r="G186" s="4">
        <v>0</v>
      </c>
      <c r="H186" s="4">
        <v>0</v>
      </c>
      <c r="I186" s="4"/>
      <c r="J186" s="4">
        <v>0</v>
      </c>
    </row>
    <row r="187" spans="2:10" x14ac:dyDescent="0.3">
      <c r="B187" s="3" t="s">
        <v>36</v>
      </c>
      <c r="C187" s="4">
        <v>2021</v>
      </c>
      <c r="D187" s="3" t="s">
        <v>1470</v>
      </c>
      <c r="E187" s="4">
        <v>0</v>
      </c>
      <c r="F187" s="4">
        <v>0</v>
      </c>
      <c r="G187" s="4">
        <v>0</v>
      </c>
      <c r="H187" s="4">
        <v>0</v>
      </c>
      <c r="I187" s="4"/>
      <c r="J187" s="4">
        <v>0</v>
      </c>
    </row>
    <row r="188" spans="2:10" x14ac:dyDescent="0.3">
      <c r="B188" s="3" t="s">
        <v>36</v>
      </c>
      <c r="C188" s="4">
        <v>2021</v>
      </c>
      <c r="D188" s="3" t="s">
        <v>1471</v>
      </c>
      <c r="E188" s="4">
        <v>0</v>
      </c>
      <c r="F188" s="4">
        <v>0</v>
      </c>
      <c r="G188" s="4">
        <v>0</v>
      </c>
      <c r="H188" s="4">
        <v>0</v>
      </c>
      <c r="I188" s="4"/>
      <c r="J188" s="4">
        <v>0</v>
      </c>
    </row>
    <row r="189" spans="2:10" x14ac:dyDescent="0.3">
      <c r="B189" s="3" t="s">
        <v>36</v>
      </c>
      <c r="C189" s="4">
        <v>2021</v>
      </c>
      <c r="D189" s="3" t="s">
        <v>1472</v>
      </c>
      <c r="E189" s="4">
        <v>0</v>
      </c>
      <c r="F189" s="4">
        <v>0</v>
      </c>
      <c r="G189" s="4">
        <v>0</v>
      </c>
      <c r="H189" s="4">
        <v>0</v>
      </c>
      <c r="I189" s="4"/>
      <c r="J189" s="4">
        <v>0</v>
      </c>
    </row>
    <row r="190" spans="2:10" x14ac:dyDescent="0.3">
      <c r="B190" s="3" t="s">
        <v>36</v>
      </c>
      <c r="C190" s="4">
        <v>2021</v>
      </c>
      <c r="D190" s="3" t="s">
        <v>1473</v>
      </c>
      <c r="E190" s="4">
        <v>2191000</v>
      </c>
      <c r="F190" s="4">
        <v>1.5315000000000001</v>
      </c>
      <c r="G190" s="4">
        <v>1</v>
      </c>
      <c r="H190" s="4">
        <v>3356</v>
      </c>
      <c r="I190" s="4"/>
      <c r="J190" s="4">
        <v>3356</v>
      </c>
    </row>
    <row r="191" spans="2:10" x14ac:dyDescent="0.3">
      <c r="B191" s="3" t="s">
        <v>36</v>
      </c>
      <c r="C191" s="4">
        <v>2021</v>
      </c>
      <c r="D191" s="3" t="s">
        <v>1474</v>
      </c>
      <c r="E191" s="4">
        <v>1581260400</v>
      </c>
      <c r="F191" s="4">
        <v>1.5315000000000001</v>
      </c>
      <c r="G191" s="4">
        <v>1</v>
      </c>
      <c r="H191" s="4">
        <v>2421700</v>
      </c>
      <c r="I191" s="4"/>
      <c r="J191" s="4">
        <v>2421700</v>
      </c>
    </row>
    <row r="192" spans="2:10" x14ac:dyDescent="0.3">
      <c r="B192" s="3" t="s">
        <v>36</v>
      </c>
      <c r="C192" s="4">
        <v>2021</v>
      </c>
      <c r="D192" s="3" t="s">
        <v>1475</v>
      </c>
      <c r="E192" s="4">
        <v>0</v>
      </c>
      <c r="F192" s="4">
        <v>0</v>
      </c>
      <c r="G192" s="4">
        <v>0</v>
      </c>
      <c r="H192" s="4">
        <v>0</v>
      </c>
      <c r="I192" s="4"/>
      <c r="J192" s="4">
        <v>0</v>
      </c>
    </row>
    <row r="193" spans="2:10" x14ac:dyDescent="0.3">
      <c r="B193" s="3" t="s">
        <v>36</v>
      </c>
      <c r="C193" s="4">
        <v>2021</v>
      </c>
      <c r="D193" s="3" t="s">
        <v>1476</v>
      </c>
      <c r="E193" s="4">
        <v>17500</v>
      </c>
      <c r="F193" s="4">
        <v>1.5315000000000001</v>
      </c>
      <c r="G193" s="4">
        <v>1</v>
      </c>
      <c r="H193" s="4">
        <v>27</v>
      </c>
      <c r="I193" s="4">
        <v>113984</v>
      </c>
      <c r="J193" s="4">
        <v>114011</v>
      </c>
    </row>
    <row r="194" spans="2:10" x14ac:dyDescent="0.3">
      <c r="B194" s="3" t="s">
        <v>36</v>
      </c>
      <c r="C194" s="4">
        <v>2022</v>
      </c>
      <c r="D194" s="3" t="s">
        <v>1468</v>
      </c>
      <c r="E194" s="4">
        <v>638000</v>
      </c>
      <c r="F194" s="4">
        <v>1.3287</v>
      </c>
      <c r="G194" s="4">
        <v>1</v>
      </c>
      <c r="H194" s="4">
        <v>848</v>
      </c>
      <c r="I194" s="4"/>
      <c r="J194" s="4">
        <v>848</v>
      </c>
    </row>
    <row r="195" spans="2:10" x14ac:dyDescent="0.3">
      <c r="B195" s="3" t="s">
        <v>36</v>
      </c>
      <c r="C195" s="4">
        <v>2022</v>
      </c>
      <c r="D195" s="3" t="s">
        <v>1469</v>
      </c>
      <c r="E195" s="4">
        <v>0</v>
      </c>
      <c r="F195" s="4">
        <v>1.3287</v>
      </c>
      <c r="G195" s="4">
        <v>1</v>
      </c>
      <c r="H195" s="4">
        <v>0</v>
      </c>
      <c r="I195" s="4"/>
      <c r="J195" s="4">
        <v>0</v>
      </c>
    </row>
    <row r="196" spans="2:10" x14ac:dyDescent="0.3">
      <c r="B196" s="3" t="s">
        <v>36</v>
      </c>
      <c r="C196" s="4">
        <v>2022</v>
      </c>
      <c r="D196" s="3" t="s">
        <v>1470</v>
      </c>
      <c r="E196" s="4">
        <v>0</v>
      </c>
      <c r="F196" s="4">
        <v>1.3287</v>
      </c>
      <c r="G196" s="4">
        <v>1</v>
      </c>
      <c r="H196" s="4">
        <v>0</v>
      </c>
      <c r="I196" s="4"/>
      <c r="J196" s="4">
        <v>0</v>
      </c>
    </row>
    <row r="197" spans="2:10" x14ac:dyDescent="0.3">
      <c r="B197" s="3" t="s">
        <v>36</v>
      </c>
      <c r="C197" s="4">
        <v>2022</v>
      </c>
      <c r="D197" s="3" t="s">
        <v>1471</v>
      </c>
      <c r="E197" s="4">
        <v>0</v>
      </c>
      <c r="F197" s="4">
        <v>1.3287</v>
      </c>
      <c r="G197" s="4">
        <v>1</v>
      </c>
      <c r="H197" s="4">
        <v>0</v>
      </c>
      <c r="I197" s="4"/>
      <c r="J197" s="4">
        <v>0</v>
      </c>
    </row>
    <row r="198" spans="2:10" x14ac:dyDescent="0.3">
      <c r="B198" s="3" t="s">
        <v>36</v>
      </c>
      <c r="C198" s="4">
        <v>2022</v>
      </c>
      <c r="D198" s="3" t="s">
        <v>1472</v>
      </c>
      <c r="E198" s="4">
        <v>0</v>
      </c>
      <c r="F198" s="4">
        <v>1.3287</v>
      </c>
      <c r="G198" s="4">
        <v>1</v>
      </c>
      <c r="H198" s="4">
        <v>0</v>
      </c>
      <c r="I198" s="4"/>
      <c r="J198" s="4">
        <v>0</v>
      </c>
    </row>
    <row r="199" spans="2:10" x14ac:dyDescent="0.3">
      <c r="B199" s="3" t="s">
        <v>36</v>
      </c>
      <c r="C199" s="4">
        <v>2022</v>
      </c>
      <c r="D199" s="3" t="s">
        <v>1473</v>
      </c>
      <c r="E199" s="4">
        <v>2850000</v>
      </c>
      <c r="F199" s="4">
        <v>1.3287</v>
      </c>
      <c r="G199" s="4">
        <v>1</v>
      </c>
      <c r="H199" s="4">
        <v>3787</v>
      </c>
      <c r="I199" s="4"/>
      <c r="J199" s="4">
        <v>3787</v>
      </c>
    </row>
    <row r="200" spans="2:10" x14ac:dyDescent="0.3">
      <c r="B200" s="3" t="s">
        <v>36</v>
      </c>
      <c r="C200" s="4">
        <v>2022</v>
      </c>
      <c r="D200" s="3" t="s">
        <v>1474</v>
      </c>
      <c r="E200" s="4">
        <v>1870951000</v>
      </c>
      <c r="F200" s="4">
        <v>1.3287</v>
      </c>
      <c r="G200" s="4">
        <v>1</v>
      </c>
      <c r="H200" s="4">
        <v>2485933</v>
      </c>
      <c r="I200" s="4"/>
      <c r="J200" s="4">
        <v>2485933</v>
      </c>
    </row>
    <row r="201" spans="2:10" x14ac:dyDescent="0.3">
      <c r="B201" s="3" t="s">
        <v>36</v>
      </c>
      <c r="C201" s="4">
        <v>2022</v>
      </c>
      <c r="D201" s="3" t="s">
        <v>1475</v>
      </c>
      <c r="E201" s="4">
        <v>0</v>
      </c>
      <c r="F201" s="4">
        <v>1.3287</v>
      </c>
      <c r="G201" s="4">
        <v>1</v>
      </c>
      <c r="H201" s="4">
        <v>0</v>
      </c>
      <c r="I201" s="4"/>
      <c r="J201" s="4">
        <v>0</v>
      </c>
    </row>
    <row r="202" spans="2:10" x14ac:dyDescent="0.3">
      <c r="B202" s="3" t="s">
        <v>36</v>
      </c>
      <c r="C202" s="4">
        <v>2022</v>
      </c>
      <c r="D202" s="3" t="s">
        <v>1476</v>
      </c>
      <c r="E202" s="4">
        <v>22800</v>
      </c>
      <c r="F202" s="4">
        <v>1.3287</v>
      </c>
      <c r="G202" s="4">
        <v>1</v>
      </c>
      <c r="H202" s="4">
        <v>30</v>
      </c>
      <c r="I202" s="4">
        <v>122914</v>
      </c>
      <c r="J202" s="4">
        <v>122944</v>
      </c>
    </row>
    <row r="203" spans="2:10" x14ac:dyDescent="0.3">
      <c r="B203" s="3" t="s">
        <v>36</v>
      </c>
      <c r="C203" s="4">
        <v>2023</v>
      </c>
      <c r="D203" s="3" t="s">
        <v>1468</v>
      </c>
      <c r="E203" s="4">
        <v>888000</v>
      </c>
      <c r="F203" s="4">
        <v>1.3605</v>
      </c>
      <c r="G203" s="4">
        <v>1</v>
      </c>
      <c r="H203" s="4">
        <v>1208</v>
      </c>
      <c r="I203" s="4"/>
      <c r="J203" s="4">
        <v>1208</v>
      </c>
    </row>
    <row r="204" spans="2:10" x14ac:dyDescent="0.3">
      <c r="B204" s="3" t="s">
        <v>36</v>
      </c>
      <c r="C204" s="4">
        <v>2023</v>
      </c>
      <c r="D204" s="3" t="s">
        <v>1469</v>
      </c>
      <c r="E204" s="4">
        <v>0</v>
      </c>
      <c r="F204" s="4">
        <v>1.3605</v>
      </c>
      <c r="G204" s="4">
        <v>1</v>
      </c>
      <c r="H204" s="4">
        <v>0</v>
      </c>
      <c r="I204" s="4"/>
      <c r="J204" s="4">
        <v>0</v>
      </c>
    </row>
    <row r="205" spans="2:10" x14ac:dyDescent="0.3">
      <c r="B205" s="3" t="s">
        <v>36</v>
      </c>
      <c r="C205" s="4">
        <v>2023</v>
      </c>
      <c r="D205" s="3" t="s">
        <v>1470</v>
      </c>
      <c r="E205" s="4">
        <v>0</v>
      </c>
      <c r="F205" s="4">
        <v>1.3605</v>
      </c>
      <c r="G205" s="4">
        <v>1</v>
      </c>
      <c r="H205" s="4">
        <v>0</v>
      </c>
      <c r="I205" s="4"/>
      <c r="J205" s="4">
        <v>0</v>
      </c>
    </row>
    <row r="206" spans="2:10" x14ac:dyDescent="0.3">
      <c r="B206" s="3" t="s">
        <v>36</v>
      </c>
      <c r="C206" s="4">
        <v>2023</v>
      </c>
      <c r="D206" s="3" t="s">
        <v>1471</v>
      </c>
      <c r="E206" s="4">
        <v>0</v>
      </c>
      <c r="F206" s="4">
        <v>0</v>
      </c>
      <c r="G206" s="4">
        <v>0</v>
      </c>
      <c r="H206" s="4">
        <v>0</v>
      </c>
      <c r="I206" s="4"/>
      <c r="J206" s="4">
        <v>0</v>
      </c>
    </row>
    <row r="207" spans="2:10" x14ac:dyDescent="0.3">
      <c r="B207" s="3" t="s">
        <v>36</v>
      </c>
      <c r="C207" s="4">
        <v>2023</v>
      </c>
      <c r="D207" s="3" t="s">
        <v>1472</v>
      </c>
      <c r="E207" s="4">
        <v>0</v>
      </c>
      <c r="F207" s="4">
        <v>1.3605</v>
      </c>
      <c r="G207" s="4">
        <v>1</v>
      </c>
      <c r="H207" s="4">
        <v>0</v>
      </c>
      <c r="I207" s="4"/>
      <c r="J207" s="4">
        <v>0</v>
      </c>
    </row>
    <row r="208" spans="2:10" x14ac:dyDescent="0.3">
      <c r="B208" s="3" t="s">
        <v>36</v>
      </c>
      <c r="C208" s="4">
        <v>2023</v>
      </c>
      <c r="D208" s="3" t="s">
        <v>1473</v>
      </c>
      <c r="E208" s="4">
        <v>2853000</v>
      </c>
      <c r="F208" s="4">
        <v>1.3605</v>
      </c>
      <c r="G208" s="4">
        <v>1</v>
      </c>
      <c r="H208" s="4">
        <v>3882</v>
      </c>
      <c r="I208" s="4"/>
      <c r="J208" s="4">
        <v>3882</v>
      </c>
    </row>
    <row r="209" spans="2:10" x14ac:dyDescent="0.3">
      <c r="B209" s="3" t="s">
        <v>36</v>
      </c>
      <c r="C209" s="4">
        <v>2023</v>
      </c>
      <c r="D209" s="3" t="s">
        <v>1474</v>
      </c>
      <c r="E209" s="4">
        <v>1980381600</v>
      </c>
      <c r="F209" s="4">
        <v>1.3605</v>
      </c>
      <c r="G209" s="4">
        <v>1</v>
      </c>
      <c r="H209" s="4">
        <v>2694309</v>
      </c>
      <c r="I209" s="4"/>
      <c r="J209" s="4">
        <v>2694309</v>
      </c>
    </row>
    <row r="210" spans="2:10" x14ac:dyDescent="0.3">
      <c r="B210" s="3" t="s">
        <v>36</v>
      </c>
      <c r="C210" s="4">
        <v>2023</v>
      </c>
      <c r="D210" s="3" t="s">
        <v>1475</v>
      </c>
      <c r="E210" s="4">
        <v>0</v>
      </c>
      <c r="F210" s="4">
        <v>1.3605</v>
      </c>
      <c r="G210" s="4">
        <v>1</v>
      </c>
      <c r="H210" s="4">
        <v>0</v>
      </c>
      <c r="I210" s="4"/>
      <c r="J210" s="4">
        <v>0</v>
      </c>
    </row>
    <row r="211" spans="2:10" x14ac:dyDescent="0.3">
      <c r="B211" s="3" t="s">
        <v>36</v>
      </c>
      <c r="C211" s="4">
        <v>2023</v>
      </c>
      <c r="D211" s="3" t="s">
        <v>1476</v>
      </c>
      <c r="E211" s="4">
        <v>22800</v>
      </c>
      <c r="F211" s="4">
        <v>1.3605</v>
      </c>
      <c r="G211" s="4">
        <v>1</v>
      </c>
      <c r="H211" s="4">
        <v>31</v>
      </c>
      <c r="I211" s="4">
        <v>19573</v>
      </c>
      <c r="J211" s="4">
        <v>19604</v>
      </c>
    </row>
    <row r="212" spans="2:10" x14ac:dyDescent="0.3">
      <c r="B212" s="3" t="s">
        <v>36</v>
      </c>
      <c r="C212" s="4">
        <v>2024</v>
      </c>
      <c r="D212" s="3" t="s">
        <v>1468</v>
      </c>
      <c r="E212" s="4">
        <v>791700</v>
      </c>
      <c r="F212" s="4">
        <v>1.4641999999999999</v>
      </c>
      <c r="G212" s="4">
        <v>1</v>
      </c>
      <c r="H212" s="4">
        <v>1159</v>
      </c>
      <c r="I212" s="4"/>
      <c r="J212" s="4">
        <v>1159</v>
      </c>
    </row>
    <row r="213" spans="2:10" x14ac:dyDescent="0.3">
      <c r="B213" s="3" t="s">
        <v>36</v>
      </c>
      <c r="C213" s="4">
        <v>2024</v>
      </c>
      <c r="D213" s="3" t="s">
        <v>1469</v>
      </c>
      <c r="E213" s="4">
        <v>0</v>
      </c>
      <c r="F213" s="4">
        <v>1.4641999999999999</v>
      </c>
      <c r="G213" s="4">
        <v>1</v>
      </c>
      <c r="H213" s="4">
        <v>0</v>
      </c>
      <c r="I213" s="4"/>
      <c r="J213" s="4">
        <v>0</v>
      </c>
    </row>
    <row r="214" spans="2:10" x14ac:dyDescent="0.3">
      <c r="B214" s="3" t="s">
        <v>36</v>
      </c>
      <c r="C214" s="4">
        <v>2024</v>
      </c>
      <c r="D214" s="3" t="s">
        <v>1470</v>
      </c>
      <c r="E214" s="4">
        <v>0</v>
      </c>
      <c r="F214" s="4">
        <v>1.4641999999999999</v>
      </c>
      <c r="G214" s="4">
        <v>1</v>
      </c>
      <c r="H214" s="4">
        <v>0</v>
      </c>
      <c r="I214" s="4"/>
      <c r="J214" s="4">
        <v>0</v>
      </c>
    </row>
    <row r="215" spans="2:10" x14ac:dyDescent="0.3">
      <c r="B215" s="3" t="s">
        <v>36</v>
      </c>
      <c r="C215" s="4">
        <v>2024</v>
      </c>
      <c r="D215" s="3" t="s">
        <v>1471</v>
      </c>
      <c r="E215" s="4">
        <v>0</v>
      </c>
      <c r="F215" s="4">
        <v>0</v>
      </c>
      <c r="G215" s="4">
        <v>0</v>
      </c>
      <c r="H215" s="4">
        <v>0</v>
      </c>
      <c r="I215" s="4"/>
      <c r="J215" s="4">
        <v>0</v>
      </c>
    </row>
    <row r="216" spans="2:10" x14ac:dyDescent="0.3">
      <c r="B216" s="3" t="s">
        <v>36</v>
      </c>
      <c r="C216" s="4">
        <v>2024</v>
      </c>
      <c r="D216" s="3" t="s">
        <v>1472</v>
      </c>
      <c r="E216" s="4">
        <v>0</v>
      </c>
      <c r="F216" s="4">
        <v>1.4641999999999999</v>
      </c>
      <c r="G216" s="4">
        <v>1</v>
      </c>
      <c r="H216" s="4">
        <v>0</v>
      </c>
      <c r="I216" s="4"/>
      <c r="J216" s="4">
        <v>0</v>
      </c>
    </row>
    <row r="217" spans="2:10" x14ac:dyDescent="0.3">
      <c r="B217" s="3" t="s">
        <v>36</v>
      </c>
      <c r="C217" s="4">
        <v>2024</v>
      </c>
      <c r="D217" s="3" t="s">
        <v>1473</v>
      </c>
      <c r="E217" s="4">
        <v>2803000</v>
      </c>
      <c r="F217" s="4">
        <v>1.4641999999999999</v>
      </c>
      <c r="G217" s="4">
        <v>1</v>
      </c>
      <c r="H217" s="4">
        <v>4104</v>
      </c>
      <c r="I217" s="4"/>
      <c r="J217" s="4">
        <v>4104</v>
      </c>
    </row>
    <row r="218" spans="2:10" x14ac:dyDescent="0.3">
      <c r="B218" s="3" t="s">
        <v>36</v>
      </c>
      <c r="C218" s="4">
        <v>2024</v>
      </c>
      <c r="D218" s="3" t="s">
        <v>1474</v>
      </c>
      <c r="E218" s="4">
        <v>2008008400</v>
      </c>
      <c r="F218" s="4">
        <v>1.4641999999999999</v>
      </c>
      <c r="G218" s="4">
        <v>1</v>
      </c>
      <c r="H218" s="4">
        <v>2940126</v>
      </c>
      <c r="I218" s="4"/>
      <c r="J218" s="4">
        <v>2940126</v>
      </c>
    </row>
    <row r="219" spans="2:10" x14ac:dyDescent="0.3">
      <c r="B219" s="3" t="s">
        <v>36</v>
      </c>
      <c r="C219" s="4">
        <v>2024</v>
      </c>
      <c r="D219" s="3" t="s">
        <v>1475</v>
      </c>
      <c r="E219" s="4">
        <v>0</v>
      </c>
      <c r="F219" s="4">
        <v>1.4641999999999999</v>
      </c>
      <c r="G219" s="4">
        <v>1</v>
      </c>
      <c r="H219" s="4">
        <v>0</v>
      </c>
      <c r="I219" s="4"/>
      <c r="J219" s="4">
        <v>0</v>
      </c>
    </row>
    <row r="220" spans="2:10" x14ac:dyDescent="0.3">
      <c r="B220" s="3" t="s">
        <v>36</v>
      </c>
      <c r="C220" s="4">
        <v>2024</v>
      </c>
      <c r="D220" s="3" t="s">
        <v>1476</v>
      </c>
      <c r="E220" s="4">
        <v>22300</v>
      </c>
      <c r="F220" s="4">
        <v>1.4641999999999999</v>
      </c>
      <c r="G220" s="4">
        <v>1</v>
      </c>
      <c r="H220" s="4">
        <v>33</v>
      </c>
      <c r="I220" s="4">
        <v>18627</v>
      </c>
      <c r="J220" s="4">
        <v>18660</v>
      </c>
    </row>
    <row r="221" spans="2:10" x14ac:dyDescent="0.3">
      <c r="B221" s="3" t="s">
        <v>40</v>
      </c>
      <c r="C221" s="4">
        <v>2019</v>
      </c>
      <c r="D221" s="3" t="s">
        <v>1468</v>
      </c>
      <c r="E221" s="4">
        <v>68601300</v>
      </c>
      <c r="F221" s="4">
        <v>8.1105900000000002</v>
      </c>
      <c r="G221" s="4">
        <v>2.86331237489365</v>
      </c>
      <c r="H221" s="4">
        <v>556397.01776700001</v>
      </c>
      <c r="I221" s="4"/>
      <c r="J221" s="4">
        <v>556397.01776700001</v>
      </c>
    </row>
    <row r="222" spans="2:10" x14ac:dyDescent="0.3">
      <c r="B222" s="3" t="s">
        <v>40</v>
      </c>
      <c r="C222" s="4">
        <v>2019</v>
      </c>
      <c r="D222" s="3" t="s">
        <v>1469</v>
      </c>
      <c r="E222" s="4">
        <v>311829</v>
      </c>
      <c r="F222" s="4">
        <v>17.81213</v>
      </c>
      <c r="G222" s="4">
        <v>6.2882838674146297</v>
      </c>
      <c r="H222" s="4">
        <v>5554.3386857699998</v>
      </c>
      <c r="I222" s="4"/>
      <c r="J222" s="4">
        <v>5554.3386857699998</v>
      </c>
    </row>
    <row r="223" spans="2:10" x14ac:dyDescent="0.3">
      <c r="B223" s="3" t="s">
        <v>40</v>
      </c>
      <c r="C223" s="4">
        <v>2019</v>
      </c>
      <c r="D223" s="3" t="s">
        <v>1470</v>
      </c>
      <c r="E223" s="4">
        <v>951200</v>
      </c>
      <c r="F223" s="4">
        <v>20.39827</v>
      </c>
      <c r="G223" s="4">
        <v>7.2012786884088396</v>
      </c>
      <c r="H223" s="4">
        <v>19402.834424000001</v>
      </c>
      <c r="I223" s="4"/>
      <c r="J223" s="4">
        <v>19402.834424000001</v>
      </c>
    </row>
    <row r="224" spans="2:10" x14ac:dyDescent="0.3">
      <c r="B224" s="3" t="s">
        <v>40</v>
      </c>
      <c r="C224" s="4">
        <v>2019</v>
      </c>
      <c r="D224" s="3" t="s">
        <v>1471</v>
      </c>
      <c r="E224" s="4">
        <v>0</v>
      </c>
      <c r="F224" s="4">
        <v>0</v>
      </c>
      <c r="G224" s="4">
        <v>0</v>
      </c>
      <c r="H224" s="4">
        <v>0</v>
      </c>
      <c r="I224" s="4"/>
      <c r="J224" s="4">
        <v>0</v>
      </c>
    </row>
    <row r="225" spans="2:10" x14ac:dyDescent="0.3">
      <c r="B225" s="3" t="s">
        <v>40</v>
      </c>
      <c r="C225" s="4">
        <v>2019</v>
      </c>
      <c r="D225" s="3" t="s">
        <v>1472</v>
      </c>
      <c r="E225" s="4">
        <v>0</v>
      </c>
      <c r="F225" s="4">
        <v>0</v>
      </c>
      <c r="G225" s="4">
        <v>0</v>
      </c>
      <c r="H225" s="4">
        <v>0</v>
      </c>
      <c r="I225" s="4"/>
      <c r="J225" s="4">
        <v>0</v>
      </c>
    </row>
    <row r="226" spans="2:10" x14ac:dyDescent="0.3">
      <c r="B226" s="3" t="s">
        <v>40</v>
      </c>
      <c r="C226" s="4">
        <v>2019</v>
      </c>
      <c r="D226" s="3" t="s">
        <v>1473</v>
      </c>
      <c r="E226" s="4">
        <v>870000</v>
      </c>
      <c r="F226" s="4">
        <v>11.56382</v>
      </c>
      <c r="G226" s="4">
        <v>4.0824192699967199</v>
      </c>
      <c r="H226" s="4">
        <v>10060.5234</v>
      </c>
      <c r="I226" s="4"/>
      <c r="J226" s="4">
        <v>10060.5234</v>
      </c>
    </row>
    <row r="227" spans="2:10" x14ac:dyDescent="0.3">
      <c r="B227" s="3" t="s">
        <v>40</v>
      </c>
      <c r="C227" s="4">
        <v>2019</v>
      </c>
      <c r="D227" s="3" t="s">
        <v>1474</v>
      </c>
      <c r="E227" s="4">
        <v>811317900</v>
      </c>
      <c r="F227" s="4">
        <v>2.8325900000000002</v>
      </c>
      <c r="G227" s="4">
        <v>1</v>
      </c>
      <c r="H227" s="4">
        <v>2298130.9703609999</v>
      </c>
      <c r="I227" s="4">
        <v>0</v>
      </c>
      <c r="J227" s="4">
        <v>2298130.9703609999</v>
      </c>
    </row>
    <row r="228" spans="2:10" x14ac:dyDescent="0.3">
      <c r="B228" s="3" t="s">
        <v>40</v>
      </c>
      <c r="C228" s="4">
        <v>2019</v>
      </c>
      <c r="D228" s="3" t="s">
        <v>1475</v>
      </c>
      <c r="E228" s="4">
        <v>0</v>
      </c>
      <c r="F228" s="4">
        <v>0</v>
      </c>
      <c r="G228" s="4">
        <v>0</v>
      </c>
      <c r="H228" s="4">
        <v>0</v>
      </c>
      <c r="I228" s="4"/>
      <c r="J228" s="4">
        <v>0</v>
      </c>
    </row>
    <row r="229" spans="2:10" x14ac:dyDescent="0.3">
      <c r="B229" s="3" t="s">
        <v>40</v>
      </c>
      <c r="C229" s="4">
        <v>2019</v>
      </c>
      <c r="D229" s="3" t="s">
        <v>1476</v>
      </c>
      <c r="E229" s="4">
        <v>968890</v>
      </c>
      <c r="F229" s="4">
        <v>20.679970000000001</v>
      </c>
      <c r="G229" s="4">
        <v>7.3007283087209904</v>
      </c>
      <c r="H229" s="4">
        <v>20036.616133299998</v>
      </c>
      <c r="I229" s="4"/>
      <c r="J229" s="4">
        <v>20036.616133299998</v>
      </c>
    </row>
    <row r="230" spans="2:10" x14ac:dyDescent="0.3">
      <c r="B230" s="3" t="s">
        <v>40</v>
      </c>
      <c r="C230" s="4">
        <v>2020</v>
      </c>
      <c r="D230" s="3" t="s">
        <v>1468</v>
      </c>
      <c r="E230" s="4">
        <v>74492800</v>
      </c>
      <c r="F230" s="4">
        <v>8.22715</v>
      </c>
      <c r="G230" s="4">
        <v>2.849969689096735</v>
      </c>
      <c r="H230" s="4">
        <v>612863</v>
      </c>
      <c r="I230" s="4"/>
      <c r="J230" s="4">
        <v>612863</v>
      </c>
    </row>
    <row r="231" spans="2:10" x14ac:dyDescent="0.3">
      <c r="B231" s="3" t="s">
        <v>40</v>
      </c>
      <c r="C231" s="4">
        <v>2020</v>
      </c>
      <c r="D231" s="3" t="s">
        <v>1469</v>
      </c>
      <c r="E231" s="4">
        <v>313696</v>
      </c>
      <c r="F231" s="4">
        <v>18.54984</v>
      </c>
      <c r="G231" s="4">
        <v>6.4258560665107813</v>
      </c>
      <c r="H231" s="4">
        <v>5819</v>
      </c>
      <c r="I231" s="4"/>
      <c r="J231" s="4">
        <v>5819</v>
      </c>
    </row>
    <row r="232" spans="2:10" x14ac:dyDescent="0.3">
      <c r="B232" s="3" t="s">
        <v>40</v>
      </c>
      <c r="C232" s="4">
        <v>2020</v>
      </c>
      <c r="D232" s="3" t="s">
        <v>1470</v>
      </c>
      <c r="E232" s="4">
        <v>989200</v>
      </c>
      <c r="F232" s="4">
        <v>20.963429999999999</v>
      </c>
      <c r="G232" s="4">
        <v>7.2619485580670293</v>
      </c>
      <c r="H232" s="4">
        <v>20737</v>
      </c>
      <c r="I232" s="4"/>
      <c r="J232" s="4">
        <v>20737</v>
      </c>
    </row>
    <row r="233" spans="2:10" x14ac:dyDescent="0.3">
      <c r="B233" s="3" t="s">
        <v>40</v>
      </c>
      <c r="C233" s="4">
        <v>2020</v>
      </c>
      <c r="D233" s="3" t="s">
        <v>1471</v>
      </c>
      <c r="E233" s="4">
        <v>0</v>
      </c>
      <c r="F233" s="4">
        <v>20.963429999999999</v>
      </c>
      <c r="G233" s="4">
        <v>7.2619485580670293</v>
      </c>
      <c r="H233" s="4">
        <v>0</v>
      </c>
      <c r="I233" s="4"/>
      <c r="J233" s="4">
        <v>0</v>
      </c>
    </row>
    <row r="234" spans="2:10" x14ac:dyDescent="0.3">
      <c r="B234" s="3" t="s">
        <v>40</v>
      </c>
      <c r="C234" s="4">
        <v>2020</v>
      </c>
      <c r="D234" s="3" t="s">
        <v>1472</v>
      </c>
      <c r="E234" s="4">
        <v>0</v>
      </c>
      <c r="F234" s="4">
        <v>18.54984</v>
      </c>
      <c r="G234" s="4">
        <v>6.4258560665107813</v>
      </c>
      <c r="H234" s="4">
        <v>0</v>
      </c>
      <c r="I234" s="4"/>
      <c r="J234" s="4">
        <v>0</v>
      </c>
    </row>
    <row r="235" spans="2:10" x14ac:dyDescent="0.3">
      <c r="B235" s="3" t="s">
        <v>40</v>
      </c>
      <c r="C235" s="4">
        <v>2020</v>
      </c>
      <c r="D235" s="3" t="s">
        <v>1473</v>
      </c>
      <c r="E235" s="4">
        <v>870000</v>
      </c>
      <c r="F235" s="4">
        <v>12.049989999999999</v>
      </c>
      <c r="G235" s="4">
        <v>4.1742409283796649</v>
      </c>
      <c r="H235" s="4">
        <v>10483</v>
      </c>
      <c r="I235" s="4"/>
      <c r="J235" s="4">
        <v>10483</v>
      </c>
    </row>
    <row r="236" spans="2:10" x14ac:dyDescent="0.3">
      <c r="B236" s="3" t="s">
        <v>40</v>
      </c>
      <c r="C236" s="4">
        <v>2020</v>
      </c>
      <c r="D236" s="3" t="s">
        <v>1474</v>
      </c>
      <c r="E236" s="4">
        <v>841127700</v>
      </c>
      <c r="F236" s="4">
        <v>2.8867500000000001</v>
      </c>
      <c r="G236" s="4">
        <v>1</v>
      </c>
      <c r="H236" s="4">
        <v>2428125</v>
      </c>
      <c r="I236" s="4"/>
      <c r="J236" s="4">
        <v>2428125</v>
      </c>
    </row>
    <row r="237" spans="2:10" x14ac:dyDescent="0.3">
      <c r="B237" s="3" t="s">
        <v>40</v>
      </c>
      <c r="C237" s="4">
        <v>2020</v>
      </c>
      <c r="D237" s="3" t="s">
        <v>1475</v>
      </c>
      <c r="E237" s="4">
        <v>0</v>
      </c>
      <c r="F237" s="4">
        <v>2.8867500000000001</v>
      </c>
      <c r="G237" s="4">
        <v>1</v>
      </c>
      <c r="H237" s="4">
        <v>0</v>
      </c>
      <c r="I237" s="4"/>
      <c r="J237" s="4">
        <v>0</v>
      </c>
    </row>
    <row r="238" spans="2:10" x14ac:dyDescent="0.3">
      <c r="B238" s="3" t="s">
        <v>40</v>
      </c>
      <c r="C238" s="4">
        <v>2020</v>
      </c>
      <c r="D238" s="3" t="s">
        <v>1476</v>
      </c>
      <c r="E238" s="4">
        <v>1052990</v>
      </c>
      <c r="F238" s="4">
        <v>20.760570000000001</v>
      </c>
      <c r="G238" s="4">
        <v>7.1916757599376462</v>
      </c>
      <c r="H238" s="4">
        <v>21861</v>
      </c>
      <c r="I238" s="4">
        <v>79900</v>
      </c>
      <c r="J238" s="4">
        <v>101761</v>
      </c>
    </row>
    <row r="239" spans="2:10" x14ac:dyDescent="0.3">
      <c r="B239" s="3" t="s">
        <v>40</v>
      </c>
      <c r="C239" s="4">
        <v>2021</v>
      </c>
      <c r="D239" s="3" t="s">
        <v>1468</v>
      </c>
      <c r="E239" s="4">
        <v>74537200</v>
      </c>
      <c r="F239" s="4">
        <v>8.5387699999999995</v>
      </c>
      <c r="G239" s="4">
        <v>2.9416342546499328</v>
      </c>
      <c r="H239" s="4">
        <v>636456</v>
      </c>
      <c r="I239" s="4"/>
      <c r="J239" s="4">
        <v>636456</v>
      </c>
    </row>
    <row r="240" spans="2:10" x14ac:dyDescent="0.3">
      <c r="B240" s="3" t="s">
        <v>40</v>
      </c>
      <c r="C240" s="4">
        <v>2021</v>
      </c>
      <c r="D240" s="3" t="s">
        <v>1469</v>
      </c>
      <c r="E240" s="4">
        <v>336978</v>
      </c>
      <c r="F240" s="4">
        <v>19.100539999999999</v>
      </c>
      <c r="G240" s="4">
        <v>6.5801986405900648</v>
      </c>
      <c r="H240" s="4">
        <v>6436</v>
      </c>
      <c r="I240" s="4"/>
      <c r="J240" s="4">
        <v>6436</v>
      </c>
    </row>
    <row r="241" spans="2:10" x14ac:dyDescent="0.3">
      <c r="B241" s="3" t="s">
        <v>40</v>
      </c>
      <c r="C241" s="4">
        <v>2021</v>
      </c>
      <c r="D241" s="3" t="s">
        <v>1470</v>
      </c>
      <c r="E241" s="4">
        <v>1018800</v>
      </c>
      <c r="F241" s="4">
        <v>20.976189999999999</v>
      </c>
      <c r="G241" s="4">
        <v>7.2263662138745248</v>
      </c>
      <c r="H241" s="4">
        <v>21371</v>
      </c>
      <c r="I241" s="4"/>
      <c r="J241" s="4">
        <v>21371</v>
      </c>
    </row>
    <row r="242" spans="2:10" x14ac:dyDescent="0.3">
      <c r="B242" s="3" t="s">
        <v>40</v>
      </c>
      <c r="C242" s="4">
        <v>2021</v>
      </c>
      <c r="D242" s="3" t="s">
        <v>1471</v>
      </c>
      <c r="E242" s="4">
        <v>0</v>
      </c>
      <c r="F242" s="4">
        <v>20.976189999999999</v>
      </c>
      <c r="G242" s="4">
        <v>7.2263662138745248</v>
      </c>
      <c r="H242" s="4">
        <v>0</v>
      </c>
      <c r="I242" s="4"/>
      <c r="J242" s="4">
        <v>0</v>
      </c>
    </row>
    <row r="243" spans="2:10" x14ac:dyDescent="0.3">
      <c r="B243" s="3" t="s">
        <v>40</v>
      </c>
      <c r="C243" s="4">
        <v>2021</v>
      </c>
      <c r="D243" s="3" t="s">
        <v>1472</v>
      </c>
      <c r="E243" s="4">
        <v>0</v>
      </c>
      <c r="F243" s="4">
        <v>19.100539999999999</v>
      </c>
      <c r="G243" s="4">
        <v>6.5801986405900648</v>
      </c>
      <c r="H243" s="4">
        <v>0</v>
      </c>
      <c r="I243" s="4"/>
      <c r="J243" s="4">
        <v>0</v>
      </c>
    </row>
    <row r="244" spans="2:10" x14ac:dyDescent="0.3">
      <c r="B244" s="3" t="s">
        <v>40</v>
      </c>
      <c r="C244" s="4">
        <v>2021</v>
      </c>
      <c r="D244" s="3" t="s">
        <v>1473</v>
      </c>
      <c r="E244" s="4">
        <v>821000</v>
      </c>
      <c r="F244" s="4">
        <v>13.15494</v>
      </c>
      <c r="G244" s="4">
        <v>4.5319199512183355</v>
      </c>
      <c r="H244" s="4">
        <v>10800</v>
      </c>
      <c r="I244" s="4"/>
      <c r="J244" s="4">
        <v>10800</v>
      </c>
    </row>
    <row r="245" spans="2:10" x14ac:dyDescent="0.3">
      <c r="B245" s="3" t="s">
        <v>40</v>
      </c>
      <c r="C245" s="4">
        <v>2021</v>
      </c>
      <c r="D245" s="3" t="s">
        <v>1474</v>
      </c>
      <c r="E245" s="4">
        <v>886947812</v>
      </c>
      <c r="F245" s="4">
        <v>2.90273</v>
      </c>
      <c r="G245" s="4">
        <v>1</v>
      </c>
      <c r="H245" s="4">
        <v>2574570</v>
      </c>
      <c r="I245" s="4"/>
      <c r="J245" s="4">
        <v>2574570</v>
      </c>
    </row>
    <row r="246" spans="2:10" x14ac:dyDescent="0.3">
      <c r="B246" s="3" t="s">
        <v>40</v>
      </c>
      <c r="C246" s="4">
        <v>2021</v>
      </c>
      <c r="D246" s="3" t="s">
        <v>1475</v>
      </c>
      <c r="E246" s="4">
        <v>0</v>
      </c>
      <c r="F246" s="4">
        <v>2.90273</v>
      </c>
      <c r="G246" s="4">
        <v>1</v>
      </c>
      <c r="H246" s="4">
        <v>0</v>
      </c>
      <c r="I246" s="4"/>
      <c r="J246" s="4">
        <v>0</v>
      </c>
    </row>
    <row r="247" spans="2:10" x14ac:dyDescent="0.3">
      <c r="B247" s="3" t="s">
        <v>40</v>
      </c>
      <c r="C247" s="4">
        <v>2021</v>
      </c>
      <c r="D247" s="3" t="s">
        <v>1476</v>
      </c>
      <c r="E247" s="4">
        <v>1076195</v>
      </c>
      <c r="F247" s="4">
        <v>20.932099999999998</v>
      </c>
      <c r="G247" s="4">
        <v>7.2111770643497666</v>
      </c>
      <c r="H247" s="4">
        <v>22527</v>
      </c>
      <c r="I247" s="4">
        <v>82450</v>
      </c>
      <c r="J247" s="4">
        <v>104977</v>
      </c>
    </row>
    <row r="248" spans="2:10" x14ac:dyDescent="0.3">
      <c r="B248" s="3" t="s">
        <v>40</v>
      </c>
      <c r="C248" s="4">
        <v>2022</v>
      </c>
      <c r="D248" s="3" t="s">
        <v>1468</v>
      </c>
      <c r="E248" s="4">
        <v>80836650</v>
      </c>
      <c r="F248" s="4">
        <v>8.1865699999999997</v>
      </c>
      <c r="G248" s="4">
        <v>3.5498861739262404</v>
      </c>
      <c r="H248" s="4">
        <v>661775</v>
      </c>
      <c r="I248" s="4"/>
      <c r="J248" s="4">
        <v>661775</v>
      </c>
    </row>
    <row r="249" spans="2:10" x14ac:dyDescent="0.3">
      <c r="B249" s="3" t="s">
        <v>40</v>
      </c>
      <c r="C249" s="4">
        <v>2022</v>
      </c>
      <c r="D249" s="3" t="s">
        <v>1469</v>
      </c>
      <c r="E249" s="4">
        <v>336044</v>
      </c>
      <c r="F249" s="4">
        <v>19.88054</v>
      </c>
      <c r="G249" s="4">
        <v>8.6206621425319252</v>
      </c>
      <c r="H249" s="4">
        <v>6681</v>
      </c>
      <c r="I249" s="4"/>
      <c r="J249" s="4">
        <v>6681</v>
      </c>
    </row>
    <row r="250" spans="2:10" x14ac:dyDescent="0.3">
      <c r="B250" s="3" t="s">
        <v>40</v>
      </c>
      <c r="C250" s="4">
        <v>2022</v>
      </c>
      <c r="D250" s="3" t="s">
        <v>1470</v>
      </c>
      <c r="E250" s="4">
        <v>1033800</v>
      </c>
      <c r="F250" s="4">
        <v>21.515999999999998</v>
      </c>
      <c r="G250" s="4">
        <v>9.3298354400190782</v>
      </c>
      <c r="H250" s="4">
        <v>22243</v>
      </c>
      <c r="I250" s="4"/>
      <c r="J250" s="4">
        <v>22243</v>
      </c>
    </row>
    <row r="251" spans="2:10" x14ac:dyDescent="0.3">
      <c r="B251" s="3" t="s">
        <v>40</v>
      </c>
      <c r="C251" s="4">
        <v>2022</v>
      </c>
      <c r="D251" s="3" t="s">
        <v>1471</v>
      </c>
      <c r="E251" s="4">
        <v>0</v>
      </c>
      <c r="F251" s="4">
        <v>21.515999999999998</v>
      </c>
      <c r="G251" s="4">
        <v>9.3298354400190782</v>
      </c>
      <c r="H251" s="4">
        <v>0</v>
      </c>
      <c r="I251" s="4"/>
      <c r="J251" s="4">
        <v>0</v>
      </c>
    </row>
    <row r="252" spans="2:10" x14ac:dyDescent="0.3">
      <c r="B252" s="3" t="s">
        <v>40</v>
      </c>
      <c r="C252" s="4">
        <v>2022</v>
      </c>
      <c r="D252" s="3" t="s">
        <v>1472</v>
      </c>
      <c r="E252" s="4">
        <v>0</v>
      </c>
      <c r="F252" s="4">
        <v>19.88054</v>
      </c>
      <c r="G252" s="4">
        <v>8.6206621425319252</v>
      </c>
      <c r="H252" s="4">
        <v>0</v>
      </c>
      <c r="I252" s="4"/>
      <c r="J252" s="4">
        <v>0</v>
      </c>
    </row>
    <row r="253" spans="2:10" x14ac:dyDescent="0.3">
      <c r="B253" s="3" t="s">
        <v>40</v>
      </c>
      <c r="C253" s="4">
        <v>2022</v>
      </c>
      <c r="D253" s="3" t="s">
        <v>1473</v>
      </c>
      <c r="E253" s="4">
        <v>922000</v>
      </c>
      <c r="F253" s="4">
        <v>12.194470000000001</v>
      </c>
      <c r="G253" s="4">
        <v>5.2878043492400755</v>
      </c>
      <c r="H253" s="4">
        <v>11243</v>
      </c>
      <c r="I253" s="4"/>
      <c r="J253" s="4">
        <v>11243</v>
      </c>
    </row>
    <row r="254" spans="2:10" x14ac:dyDescent="0.3">
      <c r="B254" s="3" t="s">
        <v>40</v>
      </c>
      <c r="C254" s="4">
        <v>2022</v>
      </c>
      <c r="D254" s="3" t="s">
        <v>1474</v>
      </c>
      <c r="E254" s="4">
        <v>1172221524</v>
      </c>
      <c r="F254" s="4">
        <v>2.3061500000000001</v>
      </c>
      <c r="G254" s="4">
        <v>1</v>
      </c>
      <c r="H254" s="4">
        <v>2703319</v>
      </c>
      <c r="I254" s="4"/>
      <c r="J254" s="4">
        <v>2703319</v>
      </c>
    </row>
    <row r="255" spans="2:10" x14ac:dyDescent="0.3">
      <c r="B255" s="3" t="s">
        <v>40</v>
      </c>
      <c r="C255" s="4">
        <v>2022</v>
      </c>
      <c r="D255" s="3" t="s">
        <v>1475</v>
      </c>
      <c r="E255" s="4">
        <v>0</v>
      </c>
      <c r="F255" s="4">
        <v>2.3061500000000001</v>
      </c>
      <c r="G255" s="4">
        <v>1</v>
      </c>
      <c r="H255" s="4">
        <v>0</v>
      </c>
      <c r="I255" s="4"/>
      <c r="J255" s="4">
        <v>0</v>
      </c>
    </row>
    <row r="256" spans="2:10" x14ac:dyDescent="0.3">
      <c r="B256" s="3" t="s">
        <v>40</v>
      </c>
      <c r="C256" s="4">
        <v>2022</v>
      </c>
      <c r="D256" s="3" t="s">
        <v>1476</v>
      </c>
      <c r="E256" s="4">
        <v>1130525</v>
      </c>
      <c r="F256" s="4">
        <v>20.739270000000001</v>
      </c>
      <c r="G256" s="4">
        <v>8.9930273399388589</v>
      </c>
      <c r="H256" s="4">
        <v>23446</v>
      </c>
      <c r="I256" s="4">
        <v>81340</v>
      </c>
      <c r="J256" s="4">
        <v>104786</v>
      </c>
    </row>
    <row r="257" spans="2:10" x14ac:dyDescent="0.3">
      <c r="B257" s="3" t="s">
        <v>40</v>
      </c>
      <c r="C257" s="4">
        <v>2023</v>
      </c>
      <c r="D257" s="3" t="s">
        <v>1468</v>
      </c>
      <c r="E257" s="4">
        <v>91075900</v>
      </c>
      <c r="F257" s="4">
        <v>7.9681899999999999</v>
      </c>
      <c r="G257" s="4">
        <v>3.6009209967371953</v>
      </c>
      <c r="H257" s="4">
        <v>725710</v>
      </c>
      <c r="I257" s="4"/>
      <c r="J257" s="4">
        <v>725710</v>
      </c>
    </row>
    <row r="258" spans="2:10" x14ac:dyDescent="0.3">
      <c r="B258" s="3" t="s">
        <v>40</v>
      </c>
      <c r="C258" s="4">
        <v>2023</v>
      </c>
      <c r="D258" s="3" t="s">
        <v>1469</v>
      </c>
      <c r="E258" s="4">
        <v>303174</v>
      </c>
      <c r="F258" s="4">
        <v>21.63336</v>
      </c>
      <c r="G258" s="4">
        <v>9.7763758462052959</v>
      </c>
      <c r="H258" s="4">
        <v>6559</v>
      </c>
      <c r="I258" s="4"/>
      <c r="J258" s="4">
        <v>6559</v>
      </c>
    </row>
    <row r="259" spans="2:10" x14ac:dyDescent="0.3">
      <c r="B259" s="3" t="s">
        <v>40</v>
      </c>
      <c r="C259" s="4">
        <v>2023</v>
      </c>
      <c r="D259" s="3" t="s">
        <v>1470</v>
      </c>
      <c r="E259" s="4">
        <v>978400</v>
      </c>
      <c r="F259" s="4">
        <v>26.00226</v>
      </c>
      <c r="G259" s="4">
        <v>11.750734357064742</v>
      </c>
      <c r="H259" s="4">
        <v>25441</v>
      </c>
      <c r="I259" s="4"/>
      <c r="J259" s="4">
        <v>25441</v>
      </c>
    </row>
    <row r="260" spans="2:10" x14ac:dyDescent="0.3">
      <c r="B260" s="3" t="s">
        <v>40</v>
      </c>
      <c r="C260" s="4">
        <v>2023</v>
      </c>
      <c r="D260" s="3" t="s">
        <v>1471</v>
      </c>
      <c r="E260" s="4">
        <v>0</v>
      </c>
      <c r="F260" s="4">
        <v>26.00226</v>
      </c>
      <c r="G260" s="4">
        <v>11.750734357064742</v>
      </c>
      <c r="H260" s="4">
        <v>0</v>
      </c>
      <c r="I260" s="4"/>
      <c r="J260" s="4">
        <v>0</v>
      </c>
    </row>
    <row r="261" spans="2:10" x14ac:dyDescent="0.3">
      <c r="B261" s="3" t="s">
        <v>40</v>
      </c>
      <c r="C261" s="4">
        <v>2023</v>
      </c>
      <c r="D261" s="3" t="s">
        <v>1472</v>
      </c>
      <c r="E261" s="4">
        <v>0</v>
      </c>
      <c r="F261" s="4">
        <v>21.63336</v>
      </c>
      <c r="G261" s="4">
        <v>9.7763758462052959</v>
      </c>
      <c r="H261" s="4">
        <v>0</v>
      </c>
      <c r="I261" s="4"/>
      <c r="J261" s="4">
        <v>0</v>
      </c>
    </row>
    <row r="262" spans="2:10" x14ac:dyDescent="0.3">
      <c r="B262" s="3" t="s">
        <v>40</v>
      </c>
      <c r="C262" s="4">
        <v>2023</v>
      </c>
      <c r="D262" s="3" t="s">
        <v>1473</v>
      </c>
      <c r="E262" s="4">
        <v>1366000</v>
      </c>
      <c r="F262" s="4">
        <v>13.27281</v>
      </c>
      <c r="G262" s="4">
        <v>5.9981426415162558</v>
      </c>
      <c r="H262" s="4">
        <v>18131</v>
      </c>
      <c r="I262" s="4"/>
      <c r="J262" s="4">
        <v>18131</v>
      </c>
    </row>
    <row r="263" spans="2:10" x14ac:dyDescent="0.3">
      <c r="B263" s="3" t="s">
        <v>40</v>
      </c>
      <c r="C263" s="4">
        <v>2023</v>
      </c>
      <c r="D263" s="3" t="s">
        <v>1474</v>
      </c>
      <c r="E263" s="4">
        <v>1338246887</v>
      </c>
      <c r="F263" s="4">
        <v>2.2128199999999998</v>
      </c>
      <c r="G263" s="4">
        <v>1</v>
      </c>
      <c r="H263" s="4">
        <v>2961299</v>
      </c>
      <c r="I263" s="4"/>
      <c r="J263" s="4">
        <v>2961299</v>
      </c>
    </row>
    <row r="264" spans="2:10" x14ac:dyDescent="0.3">
      <c r="B264" s="3" t="s">
        <v>40</v>
      </c>
      <c r="C264" s="4">
        <v>2023</v>
      </c>
      <c r="D264" s="3" t="s">
        <v>1475</v>
      </c>
      <c r="E264" s="4">
        <v>0</v>
      </c>
      <c r="F264" s="4">
        <v>2.2128199999999998</v>
      </c>
      <c r="G264" s="4">
        <v>1</v>
      </c>
      <c r="H264" s="4">
        <v>0</v>
      </c>
      <c r="I264" s="4"/>
      <c r="J264" s="4">
        <v>0</v>
      </c>
    </row>
    <row r="265" spans="2:10" x14ac:dyDescent="0.3">
      <c r="B265" s="3" t="s">
        <v>40</v>
      </c>
      <c r="C265" s="4">
        <v>2023</v>
      </c>
      <c r="D265" s="3" t="s">
        <v>1476</v>
      </c>
      <c r="E265" s="4">
        <v>1268440</v>
      </c>
      <c r="F265" s="4">
        <v>20.113199999999999</v>
      </c>
      <c r="G265" s="4">
        <v>9.0893972397212615</v>
      </c>
      <c r="H265" s="4">
        <v>25512</v>
      </c>
      <c r="I265" s="4">
        <v>85437</v>
      </c>
      <c r="J265" s="4">
        <v>110949</v>
      </c>
    </row>
    <row r="266" spans="2:10" x14ac:dyDescent="0.3">
      <c r="B266" s="3" t="s">
        <v>40</v>
      </c>
      <c r="C266" s="4">
        <v>2024</v>
      </c>
      <c r="D266" s="3" t="s">
        <v>1468</v>
      </c>
      <c r="E266" s="4">
        <v>103363000</v>
      </c>
      <c r="F266" s="4">
        <v>7.7222</v>
      </c>
      <c r="G266" s="4">
        <v>3.2686837560529609</v>
      </c>
      <c r="H266" s="4">
        <v>798190</v>
      </c>
      <c r="I266" s="4"/>
      <c r="J266" s="4">
        <v>798190</v>
      </c>
    </row>
    <row r="267" spans="2:10" x14ac:dyDescent="0.3">
      <c r="B267" s="3" t="s">
        <v>40</v>
      </c>
      <c r="C267" s="4">
        <v>2024</v>
      </c>
      <c r="D267" s="3" t="s">
        <v>1469</v>
      </c>
      <c r="E267" s="4">
        <v>332017</v>
      </c>
      <c r="F267" s="4">
        <v>21.517779999999998</v>
      </c>
      <c r="G267" s="4">
        <v>9.1081321323355109</v>
      </c>
      <c r="H267" s="4">
        <v>7144</v>
      </c>
      <c r="I267" s="4"/>
      <c r="J267" s="4">
        <v>7144</v>
      </c>
    </row>
    <row r="268" spans="2:10" x14ac:dyDescent="0.3">
      <c r="B268" s="3" t="s">
        <v>40</v>
      </c>
      <c r="C268" s="4">
        <v>2024</v>
      </c>
      <c r="D268" s="3" t="s">
        <v>1470</v>
      </c>
      <c r="E268" s="4">
        <v>1137700</v>
      </c>
      <c r="F268" s="4">
        <v>24.140740000000001</v>
      </c>
      <c r="G268" s="4">
        <v>10.218389150384342</v>
      </c>
      <c r="H268" s="4">
        <v>27465</v>
      </c>
      <c r="I268" s="4"/>
      <c r="J268" s="4">
        <v>27465</v>
      </c>
    </row>
    <row r="269" spans="2:10" x14ac:dyDescent="0.3">
      <c r="B269" s="3" t="s">
        <v>40</v>
      </c>
      <c r="C269" s="4">
        <v>2024</v>
      </c>
      <c r="D269" s="3" t="s">
        <v>1471</v>
      </c>
      <c r="E269" s="4">
        <v>0</v>
      </c>
      <c r="F269" s="4">
        <v>24.140730000000001</v>
      </c>
      <c r="G269" s="4">
        <v>10.218384917544276</v>
      </c>
      <c r="H269" s="4">
        <v>0</v>
      </c>
      <c r="I269" s="4"/>
      <c r="J269" s="4">
        <v>0</v>
      </c>
    </row>
    <row r="270" spans="2:10" x14ac:dyDescent="0.3">
      <c r="B270" s="3" t="s">
        <v>40</v>
      </c>
      <c r="C270" s="4">
        <v>2024</v>
      </c>
      <c r="D270" s="3" t="s">
        <v>1472</v>
      </c>
      <c r="E270" s="4">
        <v>0</v>
      </c>
      <c r="F270" s="4">
        <v>21.517779999999998</v>
      </c>
      <c r="G270" s="4">
        <v>9.1081321323355109</v>
      </c>
      <c r="H270" s="4">
        <v>0</v>
      </c>
      <c r="I270" s="4"/>
      <c r="J270" s="4">
        <v>0</v>
      </c>
    </row>
    <row r="271" spans="2:10" x14ac:dyDescent="0.3">
      <c r="B271" s="3" t="s">
        <v>40</v>
      </c>
      <c r="C271" s="4">
        <v>2024</v>
      </c>
      <c r="D271" s="3" t="s">
        <v>1473</v>
      </c>
      <c r="E271" s="4">
        <v>1473000</v>
      </c>
      <c r="F271" s="4">
        <v>15.6814</v>
      </c>
      <c r="G271" s="4">
        <v>6.6376858216789136</v>
      </c>
      <c r="H271" s="4">
        <v>23099</v>
      </c>
      <c r="I271" s="4"/>
      <c r="J271" s="4">
        <v>23099</v>
      </c>
    </row>
    <row r="272" spans="2:10" x14ac:dyDescent="0.3">
      <c r="B272" s="3" t="s">
        <v>40</v>
      </c>
      <c r="C272" s="4">
        <v>2024</v>
      </c>
      <c r="D272" s="3" t="s">
        <v>1474</v>
      </c>
      <c r="E272" s="4">
        <v>1358301900</v>
      </c>
      <c r="F272" s="4">
        <v>2.3624800000000001</v>
      </c>
      <c r="G272" s="4">
        <v>1</v>
      </c>
      <c r="H272" s="4">
        <v>3208961</v>
      </c>
      <c r="I272" s="4"/>
      <c r="J272" s="4">
        <v>3208961</v>
      </c>
    </row>
    <row r="273" spans="2:10" x14ac:dyDescent="0.3">
      <c r="B273" s="3" t="s">
        <v>40</v>
      </c>
      <c r="C273" s="4">
        <v>2024</v>
      </c>
      <c r="D273" s="3" t="s">
        <v>1475</v>
      </c>
      <c r="E273" s="4">
        <v>0</v>
      </c>
      <c r="F273" s="4">
        <v>2.3624800000000001</v>
      </c>
      <c r="G273" s="4">
        <v>1</v>
      </c>
      <c r="H273" s="4">
        <v>0</v>
      </c>
      <c r="I273" s="4"/>
      <c r="J273" s="4">
        <v>0</v>
      </c>
    </row>
    <row r="274" spans="2:10" x14ac:dyDescent="0.3">
      <c r="B274" s="3" t="s">
        <v>40</v>
      </c>
      <c r="C274" s="4">
        <v>2024</v>
      </c>
      <c r="D274" s="3" t="s">
        <v>1476</v>
      </c>
      <c r="E274" s="4">
        <v>1491850</v>
      </c>
      <c r="F274" s="4">
        <v>18.819459999999999</v>
      </c>
      <c r="G274" s="4">
        <v>7.96597643154651</v>
      </c>
      <c r="H274" s="4">
        <v>28076</v>
      </c>
      <c r="I274" s="4">
        <v>88350</v>
      </c>
      <c r="J274" s="4">
        <v>116426</v>
      </c>
    </row>
    <row r="275" spans="2:10" x14ac:dyDescent="0.3">
      <c r="B275" s="3" t="s">
        <v>43</v>
      </c>
      <c r="C275" s="4">
        <v>2019</v>
      </c>
      <c r="D275" s="3" t="s">
        <v>1468</v>
      </c>
      <c r="E275" s="4">
        <v>16409700</v>
      </c>
      <c r="F275" s="4">
        <v>18.641100000000002</v>
      </c>
      <c r="G275" s="4">
        <v>3.68481290399099</v>
      </c>
      <c r="H275" s="4">
        <v>305894.85866999999</v>
      </c>
      <c r="I275" s="4"/>
      <c r="J275" s="4">
        <v>305894.85866999999</v>
      </c>
    </row>
    <row r="276" spans="2:10" x14ac:dyDescent="0.3">
      <c r="B276" s="3" t="s">
        <v>43</v>
      </c>
      <c r="C276" s="4">
        <v>2019</v>
      </c>
      <c r="D276" s="3" t="s">
        <v>1469</v>
      </c>
      <c r="E276" s="4">
        <v>1449828</v>
      </c>
      <c r="F276" s="4">
        <v>11.3409</v>
      </c>
      <c r="G276" s="4">
        <v>2.24177192670343</v>
      </c>
      <c r="H276" s="4">
        <v>16442.354365200001</v>
      </c>
      <c r="I276" s="4"/>
      <c r="J276" s="4">
        <v>16442.354365200001</v>
      </c>
    </row>
    <row r="277" spans="2:10" x14ac:dyDescent="0.3">
      <c r="B277" s="3" t="s">
        <v>43</v>
      </c>
      <c r="C277" s="4">
        <v>2019</v>
      </c>
      <c r="D277" s="3" t="s">
        <v>1470</v>
      </c>
      <c r="E277" s="4">
        <v>147400</v>
      </c>
      <c r="F277" s="4">
        <v>22.4739</v>
      </c>
      <c r="G277" s="4">
        <v>4.4424479629959102</v>
      </c>
      <c r="H277" s="4">
        <v>3312.6528600000001</v>
      </c>
      <c r="I277" s="4"/>
      <c r="J277" s="4">
        <v>3312.6528600000001</v>
      </c>
    </row>
    <row r="278" spans="2:10" x14ac:dyDescent="0.3">
      <c r="B278" s="3" t="s">
        <v>43</v>
      </c>
      <c r="C278" s="4">
        <v>2019</v>
      </c>
      <c r="D278" s="3" t="s">
        <v>1471</v>
      </c>
      <c r="E278" s="4">
        <v>0</v>
      </c>
      <c r="F278" s="4">
        <v>0</v>
      </c>
      <c r="G278" s="4">
        <v>0</v>
      </c>
      <c r="H278" s="4">
        <v>0</v>
      </c>
      <c r="I278" s="4">
        <v>230390</v>
      </c>
      <c r="J278" s="4">
        <v>230390</v>
      </c>
    </row>
    <row r="279" spans="2:10" x14ac:dyDescent="0.3">
      <c r="B279" s="3" t="s">
        <v>43</v>
      </c>
      <c r="C279" s="4">
        <v>2019</v>
      </c>
      <c r="D279" s="3" t="s">
        <v>1472</v>
      </c>
      <c r="E279" s="4">
        <v>0</v>
      </c>
      <c r="F279" s="4">
        <v>0</v>
      </c>
      <c r="G279" s="4">
        <v>0</v>
      </c>
      <c r="H279" s="4">
        <v>0</v>
      </c>
      <c r="I279" s="4"/>
      <c r="J279" s="4">
        <v>0</v>
      </c>
    </row>
    <row r="280" spans="2:10" x14ac:dyDescent="0.3">
      <c r="B280" s="3" t="s">
        <v>43</v>
      </c>
      <c r="C280" s="4">
        <v>2019</v>
      </c>
      <c r="D280" s="3" t="s">
        <v>1473</v>
      </c>
      <c r="E280" s="4">
        <v>63600</v>
      </c>
      <c r="F280" s="4">
        <v>10.2034</v>
      </c>
      <c r="G280" s="4">
        <v>2.0169206744549202</v>
      </c>
      <c r="H280" s="4">
        <v>648.93624</v>
      </c>
      <c r="I280" s="4"/>
      <c r="J280" s="4">
        <v>648.93624</v>
      </c>
    </row>
    <row r="281" spans="2:10" x14ac:dyDescent="0.3">
      <c r="B281" s="3" t="s">
        <v>43</v>
      </c>
      <c r="C281" s="4">
        <v>2019</v>
      </c>
      <c r="D281" s="3" t="s">
        <v>1474</v>
      </c>
      <c r="E281" s="4">
        <v>151472725</v>
      </c>
      <c r="F281" s="4">
        <v>5.0589000000000004</v>
      </c>
      <c r="G281" s="4">
        <v>1</v>
      </c>
      <c r="H281" s="4">
        <v>766285.3685025</v>
      </c>
      <c r="I281" s="4">
        <v>0</v>
      </c>
      <c r="J281" s="4">
        <v>766285.3685025</v>
      </c>
    </row>
    <row r="282" spans="2:10" x14ac:dyDescent="0.3">
      <c r="B282" s="3" t="s">
        <v>43</v>
      </c>
      <c r="C282" s="4">
        <v>2019</v>
      </c>
      <c r="D282" s="3" t="s">
        <v>1475</v>
      </c>
      <c r="E282" s="4">
        <v>0</v>
      </c>
      <c r="F282" s="4">
        <v>0</v>
      </c>
      <c r="G282" s="4">
        <v>0</v>
      </c>
      <c r="H282" s="4">
        <v>0</v>
      </c>
      <c r="I282" s="4"/>
      <c r="J282" s="4">
        <v>0</v>
      </c>
    </row>
    <row r="283" spans="2:10" x14ac:dyDescent="0.3">
      <c r="B283" s="3" t="s">
        <v>43</v>
      </c>
      <c r="C283" s="4">
        <v>2019</v>
      </c>
      <c r="D283" s="3" t="s">
        <v>1476</v>
      </c>
      <c r="E283" s="4">
        <v>4233469</v>
      </c>
      <c r="F283" s="4">
        <v>37.506599999999999</v>
      </c>
      <c r="G283" s="4">
        <v>7.4139832769969702</v>
      </c>
      <c r="H283" s="4">
        <v>158783.0283954</v>
      </c>
      <c r="I283" s="4"/>
      <c r="J283" s="4">
        <v>158783.0283954</v>
      </c>
    </row>
    <row r="284" spans="2:10" x14ac:dyDescent="0.3">
      <c r="B284" s="3" t="s">
        <v>43</v>
      </c>
      <c r="C284" s="4">
        <v>2020</v>
      </c>
      <c r="D284" s="3" t="s">
        <v>1468</v>
      </c>
      <c r="E284" s="4">
        <v>17146100</v>
      </c>
      <c r="F284" s="4">
        <v>17.840399999999999</v>
      </c>
      <c r="G284" s="4">
        <v>4.0821911539253595</v>
      </c>
      <c r="H284" s="4">
        <v>305893</v>
      </c>
      <c r="I284" s="4"/>
      <c r="J284" s="4">
        <v>305893</v>
      </c>
    </row>
    <row r="285" spans="2:10" x14ac:dyDescent="0.3">
      <c r="B285" s="3" t="s">
        <v>43</v>
      </c>
      <c r="C285" s="4">
        <v>2020</v>
      </c>
      <c r="D285" s="3" t="s">
        <v>1469</v>
      </c>
      <c r="E285" s="4">
        <v>1285770</v>
      </c>
      <c r="F285" s="4">
        <v>12.7879</v>
      </c>
      <c r="G285" s="4">
        <v>2.9260920302954028</v>
      </c>
      <c r="H285" s="4">
        <v>16442</v>
      </c>
      <c r="I285" s="4"/>
      <c r="J285" s="4">
        <v>16442</v>
      </c>
    </row>
    <row r="286" spans="2:10" x14ac:dyDescent="0.3">
      <c r="B286" s="3" t="s">
        <v>43</v>
      </c>
      <c r="C286" s="4">
        <v>2020</v>
      </c>
      <c r="D286" s="3" t="s">
        <v>1470</v>
      </c>
      <c r="E286" s="4">
        <v>155400</v>
      </c>
      <c r="F286" s="4">
        <v>21.317599999999999</v>
      </c>
      <c r="G286" s="4">
        <v>4.8778344736059305</v>
      </c>
      <c r="H286" s="4">
        <v>3313</v>
      </c>
      <c r="I286" s="4"/>
      <c r="J286" s="4">
        <v>3313</v>
      </c>
    </row>
    <row r="287" spans="2:10" x14ac:dyDescent="0.3">
      <c r="B287" s="3" t="s">
        <v>43</v>
      </c>
      <c r="C287" s="4">
        <v>2020</v>
      </c>
      <c r="D287" s="3" t="s">
        <v>1471</v>
      </c>
      <c r="E287" s="4">
        <v>0</v>
      </c>
      <c r="F287" s="4">
        <v>0</v>
      </c>
      <c r="G287" s="4">
        <v>0</v>
      </c>
      <c r="H287" s="4">
        <v>0</v>
      </c>
      <c r="I287" s="4">
        <v>230412</v>
      </c>
      <c r="J287" s="4">
        <v>230412</v>
      </c>
    </row>
    <row r="288" spans="2:10" x14ac:dyDescent="0.3">
      <c r="B288" s="3" t="s">
        <v>43</v>
      </c>
      <c r="C288" s="4">
        <v>2020</v>
      </c>
      <c r="D288" s="3" t="s">
        <v>1472</v>
      </c>
      <c r="E288" s="4">
        <v>0</v>
      </c>
      <c r="F288" s="4">
        <v>0</v>
      </c>
      <c r="G288" s="4">
        <v>0</v>
      </c>
      <c r="H288" s="4">
        <v>0</v>
      </c>
      <c r="I288" s="4"/>
      <c r="J288" s="4">
        <v>0</v>
      </c>
    </row>
    <row r="289" spans="2:10" x14ac:dyDescent="0.3">
      <c r="B289" s="3" t="s">
        <v>43</v>
      </c>
      <c r="C289" s="4">
        <v>2020</v>
      </c>
      <c r="D289" s="3" t="s">
        <v>1473</v>
      </c>
      <c r="E289" s="4">
        <v>72400</v>
      </c>
      <c r="F289" s="4">
        <v>8.9632000000000005</v>
      </c>
      <c r="G289" s="4">
        <v>2.0509347184403817</v>
      </c>
      <c r="H289" s="4">
        <v>649</v>
      </c>
      <c r="I289" s="4"/>
      <c r="J289" s="4">
        <v>649</v>
      </c>
    </row>
    <row r="290" spans="2:10" x14ac:dyDescent="0.3">
      <c r="B290" s="3" t="s">
        <v>43</v>
      </c>
      <c r="C290" s="4">
        <v>2020</v>
      </c>
      <c r="D290" s="3" t="s">
        <v>1474</v>
      </c>
      <c r="E290" s="4">
        <v>175339500</v>
      </c>
      <c r="F290" s="4">
        <v>4.3703000000000003</v>
      </c>
      <c r="G290" s="4">
        <v>1</v>
      </c>
      <c r="H290" s="4">
        <v>766286</v>
      </c>
      <c r="I290" s="4"/>
      <c r="J290" s="4">
        <v>766286</v>
      </c>
    </row>
    <row r="291" spans="2:10" x14ac:dyDescent="0.3">
      <c r="B291" s="3" t="s">
        <v>43</v>
      </c>
      <c r="C291" s="4">
        <v>2020</v>
      </c>
      <c r="D291" s="3" t="s">
        <v>1475</v>
      </c>
      <c r="E291" s="4">
        <v>0</v>
      </c>
      <c r="F291" s="4">
        <v>0</v>
      </c>
      <c r="G291" s="4">
        <v>0</v>
      </c>
      <c r="H291" s="4">
        <v>0</v>
      </c>
      <c r="I291" s="4"/>
      <c r="J291" s="4">
        <v>0</v>
      </c>
    </row>
    <row r="292" spans="2:10" x14ac:dyDescent="0.3">
      <c r="B292" s="3" t="s">
        <v>43</v>
      </c>
      <c r="C292" s="4">
        <v>2020</v>
      </c>
      <c r="D292" s="3" t="s">
        <v>1476</v>
      </c>
      <c r="E292" s="4">
        <v>4719207</v>
      </c>
      <c r="F292" s="4">
        <v>33.645200000000003</v>
      </c>
      <c r="G292" s="4">
        <v>7.6986019266411914</v>
      </c>
      <c r="H292" s="4">
        <v>158779</v>
      </c>
      <c r="I292" s="4">
        <v>37283</v>
      </c>
      <c r="J292" s="4">
        <v>196062</v>
      </c>
    </row>
    <row r="293" spans="2:10" x14ac:dyDescent="0.3">
      <c r="B293" s="3" t="s">
        <v>43</v>
      </c>
      <c r="C293" s="4">
        <v>2021</v>
      </c>
      <c r="D293" s="3" t="s">
        <v>1468</v>
      </c>
      <c r="E293" s="4">
        <v>18140300</v>
      </c>
      <c r="F293" s="4">
        <v>17.382400000000001</v>
      </c>
      <c r="G293" s="4">
        <v>4.0877642687486775</v>
      </c>
      <c r="H293" s="4">
        <v>315322</v>
      </c>
      <c r="I293" s="4"/>
      <c r="J293" s="4">
        <v>315322</v>
      </c>
    </row>
    <row r="294" spans="2:10" x14ac:dyDescent="0.3">
      <c r="B294" s="3" t="s">
        <v>43</v>
      </c>
      <c r="C294" s="4">
        <v>2021</v>
      </c>
      <c r="D294" s="3" t="s">
        <v>1469</v>
      </c>
      <c r="E294" s="4">
        <v>1275850</v>
      </c>
      <c r="F294" s="4">
        <v>13.2095</v>
      </c>
      <c r="G294" s="4">
        <v>3.1064365167086048</v>
      </c>
      <c r="H294" s="4">
        <v>16853</v>
      </c>
      <c r="I294" s="4"/>
      <c r="J294" s="4">
        <v>16853</v>
      </c>
    </row>
    <row r="295" spans="2:10" x14ac:dyDescent="0.3">
      <c r="B295" s="3" t="s">
        <v>43</v>
      </c>
      <c r="C295" s="4">
        <v>2021</v>
      </c>
      <c r="D295" s="3" t="s">
        <v>1470</v>
      </c>
      <c r="E295" s="4">
        <v>164400</v>
      </c>
      <c r="F295" s="4">
        <v>20.653700000000001</v>
      </c>
      <c r="G295" s="4">
        <v>4.8570655880347111</v>
      </c>
      <c r="H295" s="4">
        <v>3395</v>
      </c>
      <c r="I295" s="4"/>
      <c r="J295" s="4">
        <v>3395</v>
      </c>
    </row>
    <row r="296" spans="2:10" x14ac:dyDescent="0.3">
      <c r="B296" s="3" t="s">
        <v>43</v>
      </c>
      <c r="C296" s="4">
        <v>2021</v>
      </c>
      <c r="D296" s="3" t="s">
        <v>1471</v>
      </c>
      <c r="E296" s="4">
        <v>0</v>
      </c>
      <c r="F296" s="4">
        <v>0</v>
      </c>
      <c r="G296" s="4">
        <v>0</v>
      </c>
      <c r="H296" s="4">
        <v>0</v>
      </c>
      <c r="I296" s="4">
        <v>235066</v>
      </c>
      <c r="J296" s="4">
        <v>235066</v>
      </c>
    </row>
    <row r="297" spans="2:10" x14ac:dyDescent="0.3">
      <c r="B297" s="3" t="s">
        <v>43</v>
      </c>
      <c r="C297" s="4">
        <v>2021</v>
      </c>
      <c r="D297" s="3" t="s">
        <v>1472</v>
      </c>
      <c r="E297" s="4">
        <v>0</v>
      </c>
      <c r="F297" s="4">
        <v>0</v>
      </c>
      <c r="G297" s="4">
        <v>0</v>
      </c>
      <c r="H297" s="4">
        <v>0</v>
      </c>
      <c r="I297" s="4"/>
      <c r="J297" s="4">
        <v>0</v>
      </c>
    </row>
    <row r="298" spans="2:10" x14ac:dyDescent="0.3">
      <c r="B298" s="3" t="s">
        <v>43</v>
      </c>
      <c r="C298" s="4">
        <v>2021</v>
      </c>
      <c r="D298" s="3" t="s">
        <v>1473</v>
      </c>
      <c r="E298" s="4">
        <v>68400</v>
      </c>
      <c r="F298" s="4">
        <v>9.7245000000000008</v>
      </c>
      <c r="G298" s="4">
        <v>2.2868800413893662</v>
      </c>
      <c r="H298" s="4">
        <v>665</v>
      </c>
      <c r="I298" s="4"/>
      <c r="J298" s="4">
        <v>665</v>
      </c>
    </row>
    <row r="299" spans="2:10" x14ac:dyDescent="0.3">
      <c r="B299" s="3" t="s">
        <v>43</v>
      </c>
      <c r="C299" s="4">
        <v>2021</v>
      </c>
      <c r="D299" s="3" t="s">
        <v>1474</v>
      </c>
      <c r="E299" s="4">
        <v>185023200</v>
      </c>
      <c r="F299" s="4">
        <v>4.2523</v>
      </c>
      <c r="G299" s="4">
        <v>1</v>
      </c>
      <c r="H299" s="4">
        <v>786774</v>
      </c>
      <c r="I299" s="4"/>
      <c r="J299" s="4">
        <v>786774</v>
      </c>
    </row>
    <row r="300" spans="2:10" x14ac:dyDescent="0.3">
      <c r="B300" s="3" t="s">
        <v>43</v>
      </c>
      <c r="C300" s="4">
        <v>2021</v>
      </c>
      <c r="D300" s="3" t="s">
        <v>1475</v>
      </c>
      <c r="E300" s="4">
        <v>0</v>
      </c>
      <c r="F300" s="4">
        <v>0</v>
      </c>
      <c r="G300" s="4">
        <v>0</v>
      </c>
      <c r="H300" s="4">
        <v>0</v>
      </c>
      <c r="I300" s="4"/>
      <c r="J300" s="4">
        <v>0</v>
      </c>
    </row>
    <row r="301" spans="2:10" x14ac:dyDescent="0.3">
      <c r="B301" s="3" t="s">
        <v>43</v>
      </c>
      <c r="C301" s="4">
        <v>2021</v>
      </c>
      <c r="D301" s="3" t="s">
        <v>1476</v>
      </c>
      <c r="E301" s="4">
        <v>5196052</v>
      </c>
      <c r="F301" s="4">
        <v>33.716500000000003</v>
      </c>
      <c r="G301" s="4">
        <v>7.9290031277191177</v>
      </c>
      <c r="H301" s="4">
        <v>175193</v>
      </c>
      <c r="I301" s="4">
        <v>43288</v>
      </c>
      <c r="J301" s="4">
        <v>218481</v>
      </c>
    </row>
    <row r="302" spans="2:10" x14ac:dyDescent="0.3">
      <c r="B302" s="3" t="s">
        <v>43</v>
      </c>
      <c r="C302" s="4">
        <v>2022</v>
      </c>
      <c r="D302" s="3" t="s">
        <v>1468</v>
      </c>
      <c r="E302" s="4">
        <v>23358100</v>
      </c>
      <c r="F302" s="4">
        <v>15.596299999999999</v>
      </c>
      <c r="G302" s="4">
        <v>4.6709493860437252</v>
      </c>
      <c r="H302" s="4">
        <v>364300</v>
      </c>
      <c r="I302" s="4"/>
      <c r="J302" s="4">
        <v>364300</v>
      </c>
    </row>
    <row r="303" spans="2:10" x14ac:dyDescent="0.3">
      <c r="B303" s="3" t="s">
        <v>43</v>
      </c>
      <c r="C303" s="4">
        <v>2022</v>
      </c>
      <c r="D303" s="3" t="s">
        <v>1469</v>
      </c>
      <c r="E303" s="4">
        <v>1336220</v>
      </c>
      <c r="F303" s="4">
        <v>12.928100000000001</v>
      </c>
      <c r="G303" s="4">
        <v>3.8718478586403116</v>
      </c>
      <c r="H303" s="4">
        <v>17275</v>
      </c>
      <c r="I303" s="4"/>
      <c r="J303" s="4">
        <v>17275</v>
      </c>
    </row>
    <row r="304" spans="2:10" x14ac:dyDescent="0.3">
      <c r="B304" s="3" t="s">
        <v>43</v>
      </c>
      <c r="C304" s="4">
        <v>2022</v>
      </c>
      <c r="D304" s="3" t="s">
        <v>1470</v>
      </c>
      <c r="E304" s="4">
        <v>5320600</v>
      </c>
      <c r="F304" s="4">
        <v>19.684699999999999</v>
      </c>
      <c r="G304" s="4">
        <v>5.8953878406708595</v>
      </c>
      <c r="H304" s="4">
        <v>104734</v>
      </c>
      <c r="I304" s="4"/>
      <c r="J304" s="4">
        <v>104734</v>
      </c>
    </row>
    <row r="305" spans="2:10" x14ac:dyDescent="0.3">
      <c r="B305" s="3" t="s">
        <v>43</v>
      </c>
      <c r="C305" s="4">
        <v>2022</v>
      </c>
      <c r="D305" s="3" t="s">
        <v>1471</v>
      </c>
      <c r="E305" s="4">
        <v>0</v>
      </c>
      <c r="F305" s="4">
        <v>0</v>
      </c>
      <c r="G305" s="4">
        <v>0</v>
      </c>
      <c r="H305" s="4">
        <v>0</v>
      </c>
      <c r="I305" s="4">
        <v>241646</v>
      </c>
      <c r="J305" s="4">
        <v>241646</v>
      </c>
    </row>
    <row r="306" spans="2:10" x14ac:dyDescent="0.3">
      <c r="B306" s="3" t="s">
        <v>43</v>
      </c>
      <c r="C306" s="4">
        <v>2022</v>
      </c>
      <c r="D306" s="3" t="s">
        <v>1472</v>
      </c>
      <c r="E306" s="4">
        <v>0</v>
      </c>
      <c r="F306" s="4">
        <v>0</v>
      </c>
      <c r="G306" s="4">
        <v>0</v>
      </c>
      <c r="H306" s="4">
        <v>0</v>
      </c>
      <c r="I306" s="4"/>
      <c r="J306" s="4">
        <v>0</v>
      </c>
    </row>
    <row r="307" spans="2:10" x14ac:dyDescent="0.3">
      <c r="B307" s="3" t="s">
        <v>43</v>
      </c>
      <c r="C307" s="4">
        <v>2022</v>
      </c>
      <c r="D307" s="3" t="s">
        <v>1473</v>
      </c>
      <c r="E307" s="4">
        <v>85500</v>
      </c>
      <c r="F307" s="4">
        <v>7.9688999999999997</v>
      </c>
      <c r="G307" s="4">
        <v>2.3866127583108714</v>
      </c>
      <c r="H307" s="4">
        <v>681</v>
      </c>
      <c r="I307" s="4"/>
      <c r="J307" s="4">
        <v>681</v>
      </c>
    </row>
    <row r="308" spans="2:10" x14ac:dyDescent="0.3">
      <c r="B308" s="3" t="s">
        <v>43</v>
      </c>
      <c r="C308" s="4">
        <v>2022</v>
      </c>
      <c r="D308" s="3" t="s">
        <v>1474</v>
      </c>
      <c r="E308" s="4">
        <v>243947825</v>
      </c>
      <c r="F308" s="4">
        <v>3.339</v>
      </c>
      <c r="G308" s="4">
        <v>1</v>
      </c>
      <c r="H308" s="4">
        <v>814542</v>
      </c>
      <c r="I308" s="4"/>
      <c r="J308" s="4">
        <v>814542</v>
      </c>
    </row>
    <row r="309" spans="2:10" x14ac:dyDescent="0.3">
      <c r="B309" s="3" t="s">
        <v>43</v>
      </c>
      <c r="C309" s="4">
        <v>2022</v>
      </c>
      <c r="D309" s="3" t="s">
        <v>1475</v>
      </c>
      <c r="E309" s="4">
        <v>0</v>
      </c>
      <c r="F309" s="4">
        <v>0</v>
      </c>
      <c r="G309" s="4">
        <v>0</v>
      </c>
      <c r="H309" s="4">
        <v>0</v>
      </c>
      <c r="I309" s="4"/>
      <c r="J309" s="4">
        <v>0</v>
      </c>
    </row>
    <row r="310" spans="2:10" x14ac:dyDescent="0.3">
      <c r="B310" s="3" t="s">
        <v>43</v>
      </c>
      <c r="C310" s="4">
        <v>2022</v>
      </c>
      <c r="D310" s="3" t="s">
        <v>1476</v>
      </c>
      <c r="E310" s="4">
        <v>5435571</v>
      </c>
      <c r="F310" s="4">
        <v>34.111600000000003</v>
      </c>
      <c r="G310" s="4">
        <v>10.216112608565441</v>
      </c>
      <c r="H310" s="4">
        <v>185416</v>
      </c>
      <c r="I310" s="4">
        <v>39375</v>
      </c>
      <c r="J310" s="4">
        <v>224791</v>
      </c>
    </row>
    <row r="311" spans="2:10" x14ac:dyDescent="0.3">
      <c r="B311" s="3" t="s">
        <v>43</v>
      </c>
      <c r="C311" s="4">
        <v>2023</v>
      </c>
      <c r="D311" s="3" t="s">
        <v>1468</v>
      </c>
      <c r="E311" s="4">
        <v>24835900</v>
      </c>
      <c r="F311" s="4">
        <v>14.1332</v>
      </c>
      <c r="G311" s="4">
        <v>4.8411317393985067</v>
      </c>
      <c r="H311" s="4">
        <v>351011</v>
      </c>
      <c r="I311" s="4"/>
      <c r="J311" s="4">
        <v>351011</v>
      </c>
    </row>
    <row r="312" spans="2:10" x14ac:dyDescent="0.3">
      <c r="B312" s="3" t="s">
        <v>43</v>
      </c>
      <c r="C312" s="4">
        <v>2023</v>
      </c>
      <c r="D312" s="3" t="s">
        <v>1469</v>
      </c>
      <c r="E312" s="4">
        <v>1343552</v>
      </c>
      <c r="F312" s="4">
        <v>13.178100000000001</v>
      </c>
      <c r="G312" s="4">
        <v>4.5139754744125504</v>
      </c>
      <c r="H312" s="4">
        <v>17705</v>
      </c>
      <c r="I312" s="4"/>
      <c r="J312" s="4">
        <v>17705</v>
      </c>
    </row>
    <row r="313" spans="2:10" x14ac:dyDescent="0.3">
      <c r="B313" s="3" t="s">
        <v>43</v>
      </c>
      <c r="C313" s="4">
        <v>2023</v>
      </c>
      <c r="D313" s="3" t="s">
        <v>1470</v>
      </c>
      <c r="E313" s="4">
        <v>13142600</v>
      </c>
      <c r="F313" s="4">
        <v>19.871300000000002</v>
      </c>
      <c r="G313" s="4">
        <v>6.8066383503459624</v>
      </c>
      <c r="H313" s="4">
        <v>261161</v>
      </c>
      <c r="I313" s="4"/>
      <c r="J313" s="4">
        <v>261161</v>
      </c>
    </row>
    <row r="314" spans="2:10" x14ac:dyDescent="0.3">
      <c r="B314" s="3" t="s">
        <v>43</v>
      </c>
      <c r="C314" s="4">
        <v>2023</v>
      </c>
      <c r="D314" s="3" t="s">
        <v>1471</v>
      </c>
      <c r="E314" s="4">
        <v>0</v>
      </c>
      <c r="F314" s="4">
        <v>0</v>
      </c>
      <c r="G314" s="4">
        <v>0</v>
      </c>
      <c r="H314" s="4">
        <v>0</v>
      </c>
      <c r="I314" s="4">
        <v>253728</v>
      </c>
      <c r="J314" s="4">
        <v>253728</v>
      </c>
    </row>
    <row r="315" spans="2:10" x14ac:dyDescent="0.3">
      <c r="B315" s="3" t="s">
        <v>43</v>
      </c>
      <c r="C315" s="4">
        <v>2023</v>
      </c>
      <c r="D315" s="3" t="s">
        <v>1472</v>
      </c>
      <c r="E315" s="4">
        <v>0</v>
      </c>
      <c r="F315" s="4">
        <v>0</v>
      </c>
      <c r="G315" s="4">
        <v>0</v>
      </c>
      <c r="H315" s="4">
        <v>0</v>
      </c>
      <c r="I315" s="4"/>
      <c r="J315" s="4">
        <v>0</v>
      </c>
    </row>
    <row r="316" spans="2:10" x14ac:dyDescent="0.3">
      <c r="B316" s="3" t="s">
        <v>43</v>
      </c>
      <c r="C316" s="4">
        <v>2023</v>
      </c>
      <c r="D316" s="3" t="s">
        <v>1473</v>
      </c>
      <c r="E316" s="4">
        <v>102700</v>
      </c>
      <c r="F316" s="4">
        <v>6.8002000000000002</v>
      </c>
      <c r="G316" s="4">
        <v>2.3293142426525999</v>
      </c>
      <c r="H316" s="4">
        <v>698</v>
      </c>
      <c r="I316" s="4"/>
      <c r="J316" s="4">
        <v>698</v>
      </c>
    </row>
    <row r="317" spans="2:10" x14ac:dyDescent="0.3">
      <c r="B317" s="3" t="s">
        <v>43</v>
      </c>
      <c r="C317" s="4">
        <v>2023</v>
      </c>
      <c r="D317" s="3" t="s">
        <v>1474</v>
      </c>
      <c r="E317" s="4">
        <v>287196000</v>
      </c>
      <c r="F317" s="4">
        <v>2.9194</v>
      </c>
      <c r="G317" s="4">
        <v>1</v>
      </c>
      <c r="H317" s="4">
        <v>838440</v>
      </c>
      <c r="I317" s="4"/>
      <c r="J317" s="4">
        <v>838440</v>
      </c>
    </row>
    <row r="318" spans="2:10" x14ac:dyDescent="0.3">
      <c r="B318" s="3" t="s">
        <v>43</v>
      </c>
      <c r="C318" s="4">
        <v>2023</v>
      </c>
      <c r="D318" s="3" t="s">
        <v>1475</v>
      </c>
      <c r="E318" s="4">
        <v>0</v>
      </c>
      <c r="F318" s="4">
        <v>0</v>
      </c>
      <c r="G318" s="4">
        <v>0</v>
      </c>
      <c r="H318" s="4">
        <v>0</v>
      </c>
      <c r="I318" s="4"/>
      <c r="J318" s="4">
        <v>0</v>
      </c>
    </row>
    <row r="319" spans="2:10" x14ac:dyDescent="0.3">
      <c r="B319" s="3" t="s">
        <v>43</v>
      </c>
      <c r="C319" s="4">
        <v>2023</v>
      </c>
      <c r="D319" s="3" t="s">
        <v>1476</v>
      </c>
      <c r="E319" s="4">
        <v>5592179</v>
      </c>
      <c r="F319" s="4">
        <v>33.720500000000001</v>
      </c>
      <c r="G319" s="4">
        <v>11.550489826676715</v>
      </c>
      <c r="H319" s="4">
        <v>188571</v>
      </c>
      <c r="I319" s="4">
        <v>47603</v>
      </c>
      <c r="J319" s="4">
        <v>236174</v>
      </c>
    </row>
    <row r="320" spans="2:10" x14ac:dyDescent="0.3">
      <c r="B320" s="3" t="s">
        <v>43</v>
      </c>
      <c r="C320" s="4">
        <v>2024</v>
      </c>
      <c r="D320" s="3" t="s">
        <v>1468</v>
      </c>
      <c r="E320" s="4">
        <v>27490400</v>
      </c>
      <c r="F320" s="4">
        <v>13.2197</v>
      </c>
      <c r="G320" s="4">
        <v>4.056989412306276</v>
      </c>
      <c r="H320" s="4">
        <v>363415</v>
      </c>
      <c r="I320" s="4"/>
      <c r="J320" s="4">
        <v>363415</v>
      </c>
    </row>
    <row r="321" spans="2:10" x14ac:dyDescent="0.3">
      <c r="B321" s="3" t="s">
        <v>43</v>
      </c>
      <c r="C321" s="4">
        <v>2024</v>
      </c>
      <c r="D321" s="3" t="s">
        <v>1469</v>
      </c>
      <c r="E321" s="4">
        <v>1347660</v>
      </c>
      <c r="F321" s="4">
        <v>13.597799999999999</v>
      </c>
      <c r="G321" s="4">
        <v>4.1730243977290158</v>
      </c>
      <c r="H321" s="4">
        <v>18325</v>
      </c>
      <c r="I321" s="4"/>
      <c r="J321" s="4">
        <v>18325</v>
      </c>
    </row>
    <row r="322" spans="2:10" x14ac:dyDescent="0.3">
      <c r="B322" s="3" t="s">
        <v>43</v>
      </c>
      <c r="C322" s="4">
        <v>2024</v>
      </c>
      <c r="D322" s="3" t="s">
        <v>1470</v>
      </c>
      <c r="E322" s="4">
        <v>17996000</v>
      </c>
      <c r="F322" s="4">
        <v>19.597000000000001</v>
      </c>
      <c r="G322" s="4">
        <v>6.0141169249654753</v>
      </c>
      <c r="H322" s="4">
        <v>352668</v>
      </c>
      <c r="I322" s="4"/>
      <c r="J322" s="4">
        <v>352668</v>
      </c>
    </row>
    <row r="323" spans="2:10" x14ac:dyDescent="0.3">
      <c r="B323" s="3" t="s">
        <v>43</v>
      </c>
      <c r="C323" s="4">
        <v>2024</v>
      </c>
      <c r="D323" s="3" t="s">
        <v>1471</v>
      </c>
      <c r="E323" s="4">
        <v>0</v>
      </c>
      <c r="F323" s="4">
        <v>0</v>
      </c>
      <c r="G323" s="4">
        <v>0</v>
      </c>
      <c r="H323" s="4">
        <v>0</v>
      </c>
      <c r="I323" s="4">
        <v>263623</v>
      </c>
      <c r="J323" s="4">
        <v>263623</v>
      </c>
    </row>
    <row r="324" spans="2:10" x14ac:dyDescent="0.3">
      <c r="B324" s="3" t="s">
        <v>43</v>
      </c>
      <c r="C324" s="4">
        <v>2024</v>
      </c>
      <c r="D324" s="3" t="s">
        <v>1472</v>
      </c>
      <c r="E324" s="4">
        <v>0</v>
      </c>
      <c r="F324" s="4">
        <v>0</v>
      </c>
      <c r="G324" s="4">
        <v>0</v>
      </c>
      <c r="H324" s="4">
        <v>0</v>
      </c>
      <c r="I324" s="4"/>
      <c r="J324" s="4">
        <v>0</v>
      </c>
    </row>
    <row r="325" spans="2:10" x14ac:dyDescent="0.3">
      <c r="B325" s="3" t="s">
        <v>43</v>
      </c>
      <c r="C325" s="4">
        <v>2024</v>
      </c>
      <c r="D325" s="3" t="s">
        <v>1473</v>
      </c>
      <c r="E325" s="4">
        <v>118100</v>
      </c>
      <c r="F325" s="4">
        <v>6.1204999999999998</v>
      </c>
      <c r="G325" s="4">
        <v>1.8783182445910693</v>
      </c>
      <c r="H325" s="4">
        <v>723</v>
      </c>
      <c r="I325" s="4"/>
      <c r="J325" s="4">
        <v>723</v>
      </c>
    </row>
    <row r="326" spans="2:10" x14ac:dyDescent="0.3">
      <c r="B326" s="3" t="s">
        <v>43</v>
      </c>
      <c r="C326" s="4">
        <v>2024</v>
      </c>
      <c r="D326" s="3" t="s">
        <v>1474</v>
      </c>
      <c r="E326" s="4">
        <v>267710975</v>
      </c>
      <c r="F326" s="4">
        <v>3.2585000000000002</v>
      </c>
      <c r="G326" s="4">
        <v>1</v>
      </c>
      <c r="H326" s="4">
        <v>872336</v>
      </c>
      <c r="I326" s="4"/>
      <c r="J326" s="4">
        <v>872336</v>
      </c>
    </row>
    <row r="327" spans="2:10" x14ac:dyDescent="0.3">
      <c r="B327" s="3" t="s">
        <v>43</v>
      </c>
      <c r="C327" s="4">
        <v>2024</v>
      </c>
      <c r="D327" s="3" t="s">
        <v>1475</v>
      </c>
      <c r="E327" s="4">
        <v>0</v>
      </c>
      <c r="F327" s="4">
        <v>0</v>
      </c>
      <c r="G327" s="4">
        <v>0</v>
      </c>
      <c r="H327" s="4">
        <v>0</v>
      </c>
      <c r="I327" s="4"/>
      <c r="J327" s="4">
        <v>0</v>
      </c>
    </row>
    <row r="328" spans="2:10" x14ac:dyDescent="0.3">
      <c r="B328" s="3" t="s">
        <v>43</v>
      </c>
      <c r="C328" s="4">
        <v>2024</v>
      </c>
      <c r="D328" s="3" t="s">
        <v>1476</v>
      </c>
      <c r="E328" s="4">
        <v>6125751</v>
      </c>
      <c r="F328" s="4">
        <v>32.263800000000003</v>
      </c>
      <c r="G328" s="4">
        <v>9.9014270369802055</v>
      </c>
      <c r="H328" s="4">
        <v>197640</v>
      </c>
      <c r="I328" s="4">
        <v>-3485</v>
      </c>
      <c r="J328" s="4">
        <v>194155</v>
      </c>
    </row>
    <row r="329" spans="2:10" x14ac:dyDescent="0.3">
      <c r="B329" s="3" t="s">
        <v>46</v>
      </c>
      <c r="C329" s="4">
        <v>2019</v>
      </c>
      <c r="D329" s="3" t="s">
        <v>1468</v>
      </c>
      <c r="E329" s="4">
        <v>16400100</v>
      </c>
      <c r="F329" s="4">
        <v>8.6239399999999993</v>
      </c>
      <c r="G329" s="4">
        <v>2.49999710109637</v>
      </c>
      <c r="H329" s="4">
        <v>141433.47839400001</v>
      </c>
      <c r="I329" s="4"/>
      <c r="J329" s="4">
        <v>141433.47839400001</v>
      </c>
    </row>
    <row r="330" spans="2:10" x14ac:dyDescent="0.3">
      <c r="B330" s="3" t="s">
        <v>46</v>
      </c>
      <c r="C330" s="4">
        <v>2019</v>
      </c>
      <c r="D330" s="3" t="s">
        <v>1469</v>
      </c>
      <c r="E330" s="4">
        <v>73952</v>
      </c>
      <c r="F330" s="4">
        <v>3.4495800000000001</v>
      </c>
      <c r="G330" s="4">
        <v>1</v>
      </c>
      <c r="H330" s="4">
        <v>255.10334015999999</v>
      </c>
      <c r="I330" s="4"/>
      <c r="J330" s="4">
        <v>255.10334015999999</v>
      </c>
    </row>
    <row r="331" spans="2:10" x14ac:dyDescent="0.3">
      <c r="B331" s="3" t="s">
        <v>46</v>
      </c>
      <c r="C331" s="4">
        <v>2019</v>
      </c>
      <c r="D331" s="3" t="s">
        <v>1470</v>
      </c>
      <c r="E331" s="4">
        <v>1264000</v>
      </c>
      <c r="F331" s="4">
        <v>12.590949999999999</v>
      </c>
      <c r="G331" s="4">
        <v>3.6499950718638199</v>
      </c>
      <c r="H331" s="4">
        <v>15914.960800000001</v>
      </c>
      <c r="I331" s="4"/>
      <c r="J331" s="4">
        <v>15914.960800000001</v>
      </c>
    </row>
    <row r="332" spans="2:10" x14ac:dyDescent="0.3">
      <c r="B332" s="3" t="s">
        <v>46</v>
      </c>
      <c r="C332" s="4">
        <v>2019</v>
      </c>
      <c r="D332" s="3" t="s">
        <v>1471</v>
      </c>
      <c r="E332" s="4">
        <v>3262900</v>
      </c>
      <c r="F332" s="4">
        <v>12.590949999999999</v>
      </c>
      <c r="G332" s="4">
        <v>3.6499950718638199</v>
      </c>
      <c r="H332" s="4">
        <v>41083.010755000003</v>
      </c>
      <c r="I332" s="4"/>
      <c r="J332" s="4">
        <v>41083.010755000003</v>
      </c>
    </row>
    <row r="333" spans="2:10" x14ac:dyDescent="0.3">
      <c r="B333" s="3" t="s">
        <v>46</v>
      </c>
      <c r="C333" s="4">
        <v>2019</v>
      </c>
      <c r="D333" s="3" t="s">
        <v>1472</v>
      </c>
      <c r="E333" s="4">
        <v>0</v>
      </c>
      <c r="F333" s="4">
        <v>10.34873</v>
      </c>
      <c r="G333" s="4">
        <v>2.99999710109637</v>
      </c>
      <c r="H333" s="4">
        <v>0</v>
      </c>
      <c r="I333" s="4"/>
      <c r="J333" s="4">
        <v>0</v>
      </c>
    </row>
    <row r="334" spans="2:10" x14ac:dyDescent="0.3">
      <c r="B334" s="3" t="s">
        <v>46</v>
      </c>
      <c r="C334" s="4">
        <v>2019</v>
      </c>
      <c r="D334" s="3" t="s">
        <v>1473</v>
      </c>
      <c r="E334" s="4">
        <v>219700</v>
      </c>
      <c r="F334" s="4">
        <v>3.4495800000000001</v>
      </c>
      <c r="G334" s="4">
        <v>1</v>
      </c>
      <c r="H334" s="4">
        <v>757.87272599999994</v>
      </c>
      <c r="I334" s="4"/>
      <c r="J334" s="4">
        <v>757.87272599999994</v>
      </c>
    </row>
    <row r="335" spans="2:10" x14ac:dyDescent="0.3">
      <c r="B335" s="3" t="s">
        <v>46</v>
      </c>
      <c r="C335" s="4">
        <v>2019</v>
      </c>
      <c r="D335" s="3" t="s">
        <v>1474</v>
      </c>
      <c r="E335" s="4">
        <v>190687000</v>
      </c>
      <c r="F335" s="4">
        <v>3.4495800000000001</v>
      </c>
      <c r="G335" s="4">
        <v>1</v>
      </c>
      <c r="H335" s="4">
        <v>657790.06146</v>
      </c>
      <c r="I335" s="4">
        <v>0</v>
      </c>
      <c r="J335" s="4">
        <v>657790.06146</v>
      </c>
    </row>
    <row r="336" spans="2:10" x14ac:dyDescent="0.3">
      <c r="B336" s="3" t="s">
        <v>46</v>
      </c>
      <c r="C336" s="4">
        <v>2019</v>
      </c>
      <c r="D336" s="3" t="s">
        <v>1475</v>
      </c>
      <c r="E336" s="4">
        <v>0</v>
      </c>
      <c r="F336" s="4">
        <v>0</v>
      </c>
      <c r="G336" s="4">
        <v>0</v>
      </c>
      <c r="H336" s="4">
        <v>0</v>
      </c>
      <c r="I336" s="4"/>
      <c r="J336" s="4">
        <v>0</v>
      </c>
    </row>
    <row r="337" spans="2:10" x14ac:dyDescent="0.3">
      <c r="B337" s="3" t="s">
        <v>46</v>
      </c>
      <c r="C337" s="4">
        <v>2019</v>
      </c>
      <c r="D337" s="3" t="s">
        <v>1476</v>
      </c>
      <c r="E337" s="4">
        <v>898255</v>
      </c>
      <c r="F337" s="4">
        <v>21.559850000000001</v>
      </c>
      <c r="G337" s="4">
        <v>6.2499927527409103</v>
      </c>
      <c r="H337" s="4">
        <v>19366.243061749999</v>
      </c>
      <c r="I337" s="4"/>
      <c r="J337" s="4">
        <v>19366.243061749999</v>
      </c>
    </row>
    <row r="338" spans="2:10" x14ac:dyDescent="0.3">
      <c r="B338" s="3" t="s">
        <v>46</v>
      </c>
      <c r="C338" s="4">
        <v>2020</v>
      </c>
      <c r="D338" s="3" t="s">
        <v>1468</v>
      </c>
      <c r="E338" s="4">
        <v>17868550</v>
      </c>
      <c r="F338" s="4">
        <v>7.8180399999999999</v>
      </c>
      <c r="G338" s="4">
        <v>2.4999968022716663</v>
      </c>
      <c r="H338" s="4">
        <v>139697</v>
      </c>
      <c r="I338" s="4"/>
      <c r="J338" s="4">
        <v>139697</v>
      </c>
    </row>
    <row r="339" spans="2:10" x14ac:dyDescent="0.3">
      <c r="B339" s="3" t="s">
        <v>46</v>
      </c>
      <c r="C339" s="4">
        <v>2020</v>
      </c>
      <c r="D339" s="3" t="s">
        <v>1469</v>
      </c>
      <c r="E339" s="4">
        <v>74748</v>
      </c>
      <c r="F339" s="4">
        <v>3.1272199999999999</v>
      </c>
      <c r="G339" s="4">
        <v>1</v>
      </c>
      <c r="H339" s="4">
        <v>234</v>
      </c>
      <c r="I339" s="4"/>
      <c r="J339" s="4">
        <v>234</v>
      </c>
    </row>
    <row r="340" spans="2:10" x14ac:dyDescent="0.3">
      <c r="B340" s="3" t="s">
        <v>46</v>
      </c>
      <c r="C340" s="4">
        <v>2020</v>
      </c>
      <c r="D340" s="3" t="s">
        <v>1470</v>
      </c>
      <c r="E340" s="4">
        <v>1339300</v>
      </c>
      <c r="F340" s="4">
        <v>11.414350000000001</v>
      </c>
      <c r="G340" s="4">
        <v>3.6499990406815002</v>
      </c>
      <c r="H340" s="4">
        <v>15287</v>
      </c>
      <c r="I340" s="4"/>
      <c r="J340" s="4">
        <v>15287</v>
      </c>
    </row>
    <row r="341" spans="2:10" x14ac:dyDescent="0.3">
      <c r="B341" s="3" t="s">
        <v>46</v>
      </c>
      <c r="C341" s="4">
        <v>2020</v>
      </c>
      <c r="D341" s="3" t="s">
        <v>1471</v>
      </c>
      <c r="E341" s="4">
        <v>3210900</v>
      </c>
      <c r="F341" s="4">
        <v>11.414350000000001</v>
      </c>
      <c r="G341" s="4">
        <v>3.6499990406815002</v>
      </c>
      <c r="H341" s="4">
        <v>36650</v>
      </c>
      <c r="I341" s="4"/>
      <c r="J341" s="4">
        <v>36650</v>
      </c>
    </row>
    <row r="342" spans="2:10" x14ac:dyDescent="0.3">
      <c r="B342" s="3" t="s">
        <v>46</v>
      </c>
      <c r="C342" s="4">
        <v>2020</v>
      </c>
      <c r="D342" s="3" t="s">
        <v>1472</v>
      </c>
      <c r="E342" s="4">
        <v>0</v>
      </c>
      <c r="F342" s="4">
        <v>9.3816500000000005</v>
      </c>
      <c r="G342" s="4">
        <v>2.9999968022716663</v>
      </c>
      <c r="H342" s="4">
        <v>0</v>
      </c>
      <c r="I342" s="4"/>
      <c r="J342" s="4">
        <v>0</v>
      </c>
    </row>
    <row r="343" spans="2:10" x14ac:dyDescent="0.3">
      <c r="B343" s="3" t="s">
        <v>46</v>
      </c>
      <c r="C343" s="4">
        <v>2020</v>
      </c>
      <c r="D343" s="3" t="s">
        <v>1473</v>
      </c>
      <c r="E343" s="4">
        <v>218700</v>
      </c>
      <c r="F343" s="4">
        <v>3.1272199999999999</v>
      </c>
      <c r="G343" s="4">
        <v>1</v>
      </c>
      <c r="H343" s="4">
        <v>684</v>
      </c>
      <c r="I343" s="4"/>
      <c r="J343" s="4">
        <v>684</v>
      </c>
    </row>
    <row r="344" spans="2:10" x14ac:dyDescent="0.3">
      <c r="B344" s="3" t="s">
        <v>46</v>
      </c>
      <c r="C344" s="4">
        <v>2020</v>
      </c>
      <c r="D344" s="3" t="s">
        <v>1474</v>
      </c>
      <c r="E344" s="4">
        <v>212118312</v>
      </c>
      <c r="F344" s="4">
        <v>3.1272199999999999</v>
      </c>
      <c r="G344" s="4">
        <v>1</v>
      </c>
      <c r="H344" s="4">
        <v>663341</v>
      </c>
      <c r="I344" s="4"/>
      <c r="J344" s="4">
        <v>663341</v>
      </c>
    </row>
    <row r="345" spans="2:10" x14ac:dyDescent="0.3">
      <c r="B345" s="3" t="s">
        <v>46</v>
      </c>
      <c r="C345" s="4">
        <v>2020</v>
      </c>
      <c r="D345" s="3" t="s">
        <v>1475</v>
      </c>
      <c r="E345" s="4">
        <v>0</v>
      </c>
      <c r="F345" s="4">
        <v>0</v>
      </c>
      <c r="G345" s="4">
        <v>0</v>
      </c>
      <c r="H345" s="4">
        <v>0</v>
      </c>
      <c r="I345" s="4"/>
      <c r="J345" s="4">
        <v>0</v>
      </c>
    </row>
    <row r="346" spans="2:10" x14ac:dyDescent="0.3">
      <c r="B346" s="3" t="s">
        <v>46</v>
      </c>
      <c r="C346" s="4">
        <v>2020</v>
      </c>
      <c r="D346" s="3" t="s">
        <v>1476</v>
      </c>
      <c r="E346" s="4">
        <v>1059470</v>
      </c>
      <c r="F346" s="4">
        <v>19.545110000000001</v>
      </c>
      <c r="G346" s="4">
        <v>6.2499952034074999</v>
      </c>
      <c r="H346" s="4">
        <v>20707</v>
      </c>
      <c r="I346" s="4">
        <v>30913</v>
      </c>
      <c r="J346" s="4">
        <v>51620</v>
      </c>
    </row>
    <row r="347" spans="2:10" x14ac:dyDescent="0.3">
      <c r="B347" s="3" t="s">
        <v>46</v>
      </c>
      <c r="C347" s="4">
        <v>2021</v>
      </c>
      <c r="D347" s="3" t="s">
        <v>1468</v>
      </c>
      <c r="E347" s="4">
        <v>17491550</v>
      </c>
      <c r="F347" s="4">
        <v>7.5058299999999996</v>
      </c>
      <c r="G347" s="4">
        <v>2.4500032641336986</v>
      </c>
      <c r="H347" s="4">
        <v>131289</v>
      </c>
      <c r="I347" s="4"/>
      <c r="J347" s="4">
        <v>131289</v>
      </c>
    </row>
    <row r="348" spans="2:10" x14ac:dyDescent="0.3">
      <c r="B348" s="3" t="s">
        <v>46</v>
      </c>
      <c r="C348" s="4">
        <v>2021</v>
      </c>
      <c r="D348" s="3" t="s">
        <v>1469</v>
      </c>
      <c r="E348" s="4">
        <v>79241</v>
      </c>
      <c r="F348" s="4">
        <v>3.0636000000000001</v>
      </c>
      <c r="G348" s="4">
        <v>1</v>
      </c>
      <c r="H348" s="4">
        <v>243</v>
      </c>
      <c r="I348" s="4"/>
      <c r="J348" s="4">
        <v>243</v>
      </c>
    </row>
    <row r="349" spans="2:10" x14ac:dyDescent="0.3">
      <c r="B349" s="3" t="s">
        <v>46</v>
      </c>
      <c r="C349" s="4">
        <v>2021</v>
      </c>
      <c r="D349" s="3" t="s">
        <v>1470</v>
      </c>
      <c r="E349" s="4">
        <v>3578300</v>
      </c>
      <c r="F349" s="4">
        <v>10.44689</v>
      </c>
      <c r="G349" s="4">
        <v>3.4100045697871781</v>
      </c>
      <c r="H349" s="4">
        <v>37382</v>
      </c>
      <c r="I349" s="4"/>
      <c r="J349" s="4">
        <v>37382</v>
      </c>
    </row>
    <row r="350" spans="2:10" x14ac:dyDescent="0.3">
      <c r="B350" s="3" t="s">
        <v>46</v>
      </c>
      <c r="C350" s="4">
        <v>2021</v>
      </c>
      <c r="D350" s="3" t="s">
        <v>1471</v>
      </c>
      <c r="E350" s="4">
        <v>3129700</v>
      </c>
      <c r="F350" s="4">
        <v>10.44689</v>
      </c>
      <c r="G350" s="4">
        <v>3.4100045697871781</v>
      </c>
      <c r="H350" s="4">
        <v>32696</v>
      </c>
      <c r="I350" s="4"/>
      <c r="J350" s="4">
        <v>32696</v>
      </c>
    </row>
    <row r="351" spans="2:10" x14ac:dyDescent="0.3">
      <c r="B351" s="3" t="s">
        <v>46</v>
      </c>
      <c r="C351" s="4">
        <v>2021</v>
      </c>
      <c r="D351" s="3" t="s">
        <v>1472</v>
      </c>
      <c r="E351" s="4">
        <v>0</v>
      </c>
      <c r="F351" s="4">
        <v>9.1908100000000008</v>
      </c>
      <c r="G351" s="4">
        <v>3.0000032641336989</v>
      </c>
      <c r="H351" s="4">
        <v>0</v>
      </c>
      <c r="I351" s="4"/>
      <c r="J351" s="4">
        <v>0</v>
      </c>
    </row>
    <row r="352" spans="2:10" x14ac:dyDescent="0.3">
      <c r="B352" s="3" t="s">
        <v>46</v>
      </c>
      <c r="C352" s="4">
        <v>2021</v>
      </c>
      <c r="D352" s="3" t="s">
        <v>1473</v>
      </c>
      <c r="E352" s="4">
        <v>217700</v>
      </c>
      <c r="F352" s="4">
        <v>3.0636000000000001</v>
      </c>
      <c r="G352" s="4">
        <v>1</v>
      </c>
      <c r="H352" s="4">
        <v>667</v>
      </c>
      <c r="I352" s="4"/>
      <c r="J352" s="4">
        <v>667</v>
      </c>
    </row>
    <row r="353" spans="2:10" x14ac:dyDescent="0.3">
      <c r="B353" s="3" t="s">
        <v>46</v>
      </c>
      <c r="C353" s="4">
        <v>2021</v>
      </c>
      <c r="D353" s="3" t="s">
        <v>1474</v>
      </c>
      <c r="E353" s="4">
        <v>230623600</v>
      </c>
      <c r="F353" s="4">
        <v>3.0636000000000001</v>
      </c>
      <c r="G353" s="4">
        <v>1</v>
      </c>
      <c r="H353" s="4">
        <v>706538</v>
      </c>
      <c r="I353" s="4"/>
      <c r="J353" s="4">
        <v>706538</v>
      </c>
    </row>
    <row r="354" spans="2:10" x14ac:dyDescent="0.3">
      <c r="B354" s="3" t="s">
        <v>46</v>
      </c>
      <c r="C354" s="4">
        <v>2021</v>
      </c>
      <c r="D354" s="3" t="s">
        <v>1475</v>
      </c>
      <c r="E354" s="4">
        <v>0</v>
      </c>
      <c r="F354" s="4">
        <v>0</v>
      </c>
      <c r="G354" s="4">
        <v>0</v>
      </c>
      <c r="H354" s="4">
        <v>0</v>
      </c>
      <c r="I354" s="4"/>
      <c r="J354" s="4">
        <v>0</v>
      </c>
    </row>
    <row r="355" spans="2:10" x14ac:dyDescent="0.3">
      <c r="B355" s="3" t="s">
        <v>46</v>
      </c>
      <c r="C355" s="4">
        <v>2021</v>
      </c>
      <c r="D355" s="3" t="s">
        <v>1476</v>
      </c>
      <c r="E355" s="4">
        <v>1083190</v>
      </c>
      <c r="F355" s="4">
        <v>10.72261</v>
      </c>
      <c r="G355" s="4">
        <v>3.5000032641336984</v>
      </c>
      <c r="H355" s="4">
        <v>11615</v>
      </c>
      <c r="I355" s="4">
        <v>33088</v>
      </c>
      <c r="J355" s="4">
        <v>44703</v>
      </c>
    </row>
    <row r="356" spans="2:10" x14ac:dyDescent="0.3">
      <c r="B356" s="3" t="s">
        <v>46</v>
      </c>
      <c r="C356" s="4">
        <v>2022</v>
      </c>
      <c r="D356" s="3" t="s">
        <v>1468</v>
      </c>
      <c r="E356" s="4">
        <v>21790200</v>
      </c>
      <c r="F356" s="4">
        <v>6.0631199999999996</v>
      </c>
      <c r="G356" s="4">
        <v>2.4500028285799718</v>
      </c>
      <c r="H356" s="4">
        <v>132117</v>
      </c>
      <c r="I356" s="4"/>
      <c r="J356" s="4">
        <v>132117</v>
      </c>
    </row>
    <row r="357" spans="2:10" x14ac:dyDescent="0.3">
      <c r="B357" s="3" t="s">
        <v>46</v>
      </c>
      <c r="C357" s="4">
        <v>2022</v>
      </c>
      <c r="D357" s="3" t="s">
        <v>1469</v>
      </c>
      <c r="E357" s="4">
        <v>82913</v>
      </c>
      <c r="F357" s="4">
        <v>2.4747400000000002</v>
      </c>
      <c r="G357" s="4">
        <v>1</v>
      </c>
      <c r="H357" s="4">
        <v>205</v>
      </c>
      <c r="I357" s="4"/>
      <c r="J357" s="4">
        <v>205</v>
      </c>
    </row>
    <row r="358" spans="2:10" x14ac:dyDescent="0.3">
      <c r="B358" s="3" t="s">
        <v>46</v>
      </c>
      <c r="C358" s="4">
        <v>2022</v>
      </c>
      <c r="D358" s="3" t="s">
        <v>1470</v>
      </c>
      <c r="E358" s="4">
        <v>3976100</v>
      </c>
      <c r="F358" s="4">
        <v>8.4388799999999993</v>
      </c>
      <c r="G358" s="4">
        <v>3.4100067077753615</v>
      </c>
      <c r="H358" s="4">
        <v>33554</v>
      </c>
      <c r="I358" s="4"/>
      <c r="J358" s="4">
        <v>33554</v>
      </c>
    </row>
    <row r="359" spans="2:10" x14ac:dyDescent="0.3">
      <c r="B359" s="3" t="s">
        <v>46</v>
      </c>
      <c r="C359" s="4">
        <v>2022</v>
      </c>
      <c r="D359" s="3" t="s">
        <v>1471</v>
      </c>
      <c r="E359" s="4">
        <v>3103700</v>
      </c>
      <c r="F359" s="4">
        <v>8.4388799999999993</v>
      </c>
      <c r="G359" s="4">
        <v>3.4100067077753615</v>
      </c>
      <c r="H359" s="4">
        <v>26192</v>
      </c>
      <c r="I359" s="4"/>
      <c r="J359" s="4">
        <v>26192</v>
      </c>
    </row>
    <row r="360" spans="2:10" x14ac:dyDescent="0.3">
      <c r="B360" s="3" t="s">
        <v>46</v>
      </c>
      <c r="C360" s="4">
        <v>2022</v>
      </c>
      <c r="D360" s="3" t="s">
        <v>1472</v>
      </c>
      <c r="E360" s="4">
        <v>0</v>
      </c>
      <c r="F360" s="4">
        <v>7.4242299999999997</v>
      </c>
      <c r="G360" s="4">
        <v>3.0000040408285313</v>
      </c>
      <c r="H360" s="4">
        <v>0</v>
      </c>
      <c r="I360" s="4"/>
      <c r="J360" s="4">
        <v>0</v>
      </c>
    </row>
    <row r="361" spans="2:10" x14ac:dyDescent="0.3">
      <c r="B361" s="3" t="s">
        <v>46</v>
      </c>
      <c r="C361" s="4">
        <v>2022</v>
      </c>
      <c r="D361" s="3" t="s">
        <v>1473</v>
      </c>
      <c r="E361" s="4">
        <v>468500</v>
      </c>
      <c r="F361" s="4">
        <v>2.4747400000000002</v>
      </c>
      <c r="G361" s="4">
        <v>1</v>
      </c>
      <c r="H361" s="4">
        <v>1159</v>
      </c>
      <c r="I361" s="4"/>
      <c r="J361" s="4">
        <v>1159</v>
      </c>
    </row>
    <row r="362" spans="2:10" x14ac:dyDescent="0.3">
      <c r="B362" s="3" t="s">
        <v>46</v>
      </c>
      <c r="C362" s="4">
        <v>2022</v>
      </c>
      <c r="D362" s="3" t="s">
        <v>1474</v>
      </c>
      <c r="E362" s="4">
        <v>308726300</v>
      </c>
      <c r="F362" s="4">
        <v>2.4747400000000002</v>
      </c>
      <c r="G362" s="4">
        <v>1</v>
      </c>
      <c r="H362" s="4">
        <v>764017</v>
      </c>
      <c r="I362" s="4"/>
      <c r="J362" s="4">
        <v>764017</v>
      </c>
    </row>
    <row r="363" spans="2:10" x14ac:dyDescent="0.3">
      <c r="B363" s="3" t="s">
        <v>46</v>
      </c>
      <c r="C363" s="4">
        <v>2022</v>
      </c>
      <c r="D363" s="3" t="s">
        <v>1475</v>
      </c>
      <c r="E363" s="4">
        <v>0</v>
      </c>
      <c r="F363" s="4">
        <v>0</v>
      </c>
      <c r="G363" s="4">
        <v>0</v>
      </c>
      <c r="H363" s="4">
        <v>0</v>
      </c>
      <c r="I363" s="4"/>
      <c r="J363" s="4">
        <v>0</v>
      </c>
    </row>
    <row r="364" spans="2:10" x14ac:dyDescent="0.3">
      <c r="B364" s="3" t="s">
        <v>46</v>
      </c>
      <c r="C364" s="4">
        <v>2022</v>
      </c>
      <c r="D364" s="3" t="s">
        <v>1476</v>
      </c>
      <c r="E364" s="4">
        <v>1062845</v>
      </c>
      <c r="F364" s="4">
        <v>8.6616099999999996</v>
      </c>
      <c r="G364" s="4">
        <v>3.5000080816570627</v>
      </c>
      <c r="H364" s="4">
        <v>9206</v>
      </c>
      <c r="I364" s="4">
        <v>46579</v>
      </c>
      <c r="J364" s="4">
        <v>55785</v>
      </c>
    </row>
    <row r="365" spans="2:10" x14ac:dyDescent="0.3">
      <c r="B365" s="3" t="s">
        <v>46</v>
      </c>
      <c r="C365" s="4">
        <v>2023</v>
      </c>
      <c r="D365" s="3" t="s">
        <v>1468</v>
      </c>
      <c r="E365" s="4">
        <v>25695300</v>
      </c>
      <c r="F365" s="4">
        <v>5.4731399999999999</v>
      </c>
      <c r="G365" s="4">
        <v>2.4499941806852465</v>
      </c>
      <c r="H365" s="4">
        <v>140634</v>
      </c>
      <c r="I365" s="4"/>
      <c r="J365" s="4">
        <v>140634</v>
      </c>
    </row>
    <row r="366" spans="2:10" x14ac:dyDescent="0.3">
      <c r="B366" s="3" t="s">
        <v>46</v>
      </c>
      <c r="C366" s="4">
        <v>2023</v>
      </c>
      <c r="D366" s="3" t="s">
        <v>1469</v>
      </c>
      <c r="E366" s="4">
        <v>82921</v>
      </c>
      <c r="F366" s="4">
        <v>2.23394</v>
      </c>
      <c r="G366" s="4">
        <v>1</v>
      </c>
      <c r="H366" s="4">
        <v>185</v>
      </c>
      <c r="I366" s="4"/>
      <c r="J366" s="4">
        <v>185</v>
      </c>
    </row>
    <row r="367" spans="2:10" x14ac:dyDescent="0.3">
      <c r="B367" s="3" t="s">
        <v>46</v>
      </c>
      <c r="C367" s="4">
        <v>2023</v>
      </c>
      <c r="D367" s="3" t="s">
        <v>1470</v>
      </c>
      <c r="E367" s="4">
        <v>4212000</v>
      </c>
      <c r="F367" s="4">
        <v>7.6177200000000003</v>
      </c>
      <c r="G367" s="4">
        <v>3.4099931063502154</v>
      </c>
      <c r="H367" s="4">
        <v>32086</v>
      </c>
      <c r="I367" s="4"/>
      <c r="J367" s="4">
        <v>32086</v>
      </c>
    </row>
    <row r="368" spans="2:10" x14ac:dyDescent="0.3">
      <c r="B368" s="3" t="s">
        <v>46</v>
      </c>
      <c r="C368" s="4">
        <v>2023</v>
      </c>
      <c r="D368" s="3" t="s">
        <v>1471</v>
      </c>
      <c r="E368" s="4">
        <v>3264000</v>
      </c>
      <c r="F368" s="4">
        <v>7.6177200000000003</v>
      </c>
      <c r="G368" s="4">
        <v>3.4099931063502154</v>
      </c>
      <c r="H368" s="4">
        <v>24864</v>
      </c>
      <c r="I368" s="4"/>
      <c r="J368" s="4">
        <v>24864</v>
      </c>
    </row>
    <row r="369" spans="2:10" x14ac:dyDescent="0.3">
      <c r="B369" s="3" t="s">
        <v>46</v>
      </c>
      <c r="C369" s="4">
        <v>2023</v>
      </c>
      <c r="D369" s="3" t="s">
        <v>1472</v>
      </c>
      <c r="E369" s="4">
        <v>0</v>
      </c>
      <c r="F369" s="4">
        <v>6.70181</v>
      </c>
      <c r="G369" s="4">
        <v>2.9999955236040359</v>
      </c>
      <c r="H369" s="4">
        <v>0</v>
      </c>
      <c r="I369" s="4"/>
      <c r="J369" s="4">
        <v>0</v>
      </c>
    </row>
    <row r="370" spans="2:10" x14ac:dyDescent="0.3">
      <c r="B370" s="3" t="s">
        <v>46</v>
      </c>
      <c r="C370" s="4">
        <v>2023</v>
      </c>
      <c r="D370" s="3" t="s">
        <v>1473</v>
      </c>
      <c r="E370" s="4">
        <v>493500</v>
      </c>
      <c r="F370" s="4">
        <v>2.23394</v>
      </c>
      <c r="G370" s="4">
        <v>1</v>
      </c>
      <c r="H370" s="4">
        <v>1102</v>
      </c>
      <c r="I370" s="4"/>
      <c r="J370" s="4">
        <v>1102</v>
      </c>
    </row>
    <row r="371" spans="2:10" x14ac:dyDescent="0.3">
      <c r="B371" s="3" t="s">
        <v>46</v>
      </c>
      <c r="C371" s="4">
        <v>2023</v>
      </c>
      <c r="D371" s="3" t="s">
        <v>1474</v>
      </c>
      <c r="E371" s="4">
        <v>360253400</v>
      </c>
      <c r="F371" s="4">
        <v>2.23394</v>
      </c>
      <c r="G371" s="4">
        <v>1</v>
      </c>
      <c r="H371" s="4">
        <v>804784</v>
      </c>
      <c r="I371" s="4"/>
      <c r="J371" s="4">
        <v>804784</v>
      </c>
    </row>
    <row r="372" spans="2:10" x14ac:dyDescent="0.3">
      <c r="B372" s="3" t="s">
        <v>46</v>
      </c>
      <c r="C372" s="4">
        <v>2023</v>
      </c>
      <c r="D372" s="3" t="s">
        <v>1475</v>
      </c>
      <c r="E372" s="4">
        <v>0</v>
      </c>
      <c r="F372" s="4">
        <v>0</v>
      </c>
      <c r="G372" s="4">
        <v>0</v>
      </c>
      <c r="H372" s="4">
        <v>0</v>
      </c>
      <c r="I372" s="4"/>
      <c r="J372" s="4">
        <v>0</v>
      </c>
    </row>
    <row r="373" spans="2:10" x14ac:dyDescent="0.3">
      <c r="B373" s="3" t="s">
        <v>46</v>
      </c>
      <c r="C373" s="4">
        <v>2023</v>
      </c>
      <c r="D373" s="3" t="s">
        <v>1476</v>
      </c>
      <c r="E373" s="4">
        <v>1091275</v>
      </c>
      <c r="F373" s="4">
        <v>7.7818699999999996</v>
      </c>
      <c r="G373" s="4">
        <v>3.4834731461006112</v>
      </c>
      <c r="H373" s="4">
        <v>8492</v>
      </c>
      <c r="I373" s="4">
        <v>32900</v>
      </c>
      <c r="J373" s="4">
        <v>41392</v>
      </c>
    </row>
    <row r="374" spans="2:10" x14ac:dyDescent="0.3">
      <c r="B374" s="3" t="s">
        <v>46</v>
      </c>
      <c r="C374" s="4">
        <v>2024</v>
      </c>
      <c r="D374" s="3" t="s">
        <v>1468</v>
      </c>
      <c r="E374" s="4">
        <v>29379550</v>
      </c>
      <c r="F374" s="4">
        <v>5.8037099999999997</v>
      </c>
      <c r="G374" s="4">
        <v>2.4500012664319541</v>
      </c>
      <c r="H374" s="4">
        <v>170510</v>
      </c>
      <c r="I374" s="4"/>
      <c r="J374" s="4">
        <v>170510</v>
      </c>
    </row>
    <row r="375" spans="2:10" x14ac:dyDescent="0.3">
      <c r="B375" s="3" t="s">
        <v>46</v>
      </c>
      <c r="C375" s="4">
        <v>2024</v>
      </c>
      <c r="D375" s="3" t="s">
        <v>1469</v>
      </c>
      <c r="E375" s="4">
        <v>96537</v>
      </c>
      <c r="F375" s="4">
        <v>2.3688600000000002</v>
      </c>
      <c r="G375" s="4">
        <v>1</v>
      </c>
      <c r="H375" s="4">
        <v>229</v>
      </c>
      <c r="I375" s="4"/>
      <c r="J375" s="4">
        <v>229</v>
      </c>
    </row>
    <row r="376" spans="2:10" x14ac:dyDescent="0.3">
      <c r="B376" s="3" t="s">
        <v>46</v>
      </c>
      <c r="C376" s="4">
        <v>2024</v>
      </c>
      <c r="D376" s="3" t="s">
        <v>1470</v>
      </c>
      <c r="E376" s="4">
        <v>3827800</v>
      </c>
      <c r="F376" s="4">
        <v>8.0778199999999991</v>
      </c>
      <c r="G376" s="4">
        <v>3.4100031238654873</v>
      </c>
      <c r="H376" s="4">
        <v>30920</v>
      </c>
      <c r="I376" s="4"/>
      <c r="J376" s="4">
        <v>30920</v>
      </c>
    </row>
    <row r="377" spans="2:10" x14ac:dyDescent="0.3">
      <c r="B377" s="3" t="s">
        <v>46</v>
      </c>
      <c r="C377" s="4">
        <v>2024</v>
      </c>
      <c r="D377" s="3" t="s">
        <v>1471</v>
      </c>
      <c r="E377" s="4">
        <v>3589800</v>
      </c>
      <c r="F377" s="4">
        <v>8.0778199999999991</v>
      </c>
      <c r="G377" s="4">
        <v>3.4100031238654873</v>
      </c>
      <c r="H377" s="4">
        <v>28998</v>
      </c>
      <c r="I377" s="4"/>
      <c r="J377" s="4">
        <v>28998</v>
      </c>
    </row>
    <row r="378" spans="2:10" x14ac:dyDescent="0.3">
      <c r="B378" s="3" t="s">
        <v>46</v>
      </c>
      <c r="C378" s="4">
        <v>2024</v>
      </c>
      <c r="D378" s="3" t="s">
        <v>1472</v>
      </c>
      <c r="E378" s="4">
        <v>0</v>
      </c>
      <c r="F378" s="4">
        <v>7.1302700000000003</v>
      </c>
      <c r="G378" s="4">
        <v>3.0100005910015786</v>
      </c>
      <c r="H378" s="4">
        <v>0</v>
      </c>
      <c r="I378" s="4"/>
      <c r="J378" s="4">
        <v>0</v>
      </c>
    </row>
    <row r="379" spans="2:10" x14ac:dyDescent="0.3">
      <c r="B379" s="3" t="s">
        <v>46</v>
      </c>
      <c r="C379" s="4">
        <v>2024</v>
      </c>
      <c r="D379" s="3" t="s">
        <v>1473</v>
      </c>
      <c r="E379" s="4">
        <v>520200</v>
      </c>
      <c r="F379" s="4">
        <v>2.3688600000000002</v>
      </c>
      <c r="G379" s="4">
        <v>1</v>
      </c>
      <c r="H379" s="4">
        <v>1232</v>
      </c>
      <c r="I379" s="4"/>
      <c r="J379" s="4">
        <v>1232</v>
      </c>
    </row>
    <row r="380" spans="2:10" x14ac:dyDescent="0.3">
      <c r="B380" s="3" t="s">
        <v>46</v>
      </c>
      <c r="C380" s="4">
        <v>2024</v>
      </c>
      <c r="D380" s="3" t="s">
        <v>1474</v>
      </c>
      <c r="E380" s="4">
        <v>346276000</v>
      </c>
      <c r="F380" s="4">
        <v>2.3688600000000002</v>
      </c>
      <c r="G380" s="4">
        <v>1</v>
      </c>
      <c r="H380" s="4">
        <v>820279</v>
      </c>
      <c r="I380" s="4"/>
      <c r="J380" s="4">
        <v>820279</v>
      </c>
    </row>
    <row r="381" spans="2:10" x14ac:dyDescent="0.3">
      <c r="B381" s="3" t="s">
        <v>46</v>
      </c>
      <c r="C381" s="4">
        <v>2024</v>
      </c>
      <c r="D381" s="3" t="s">
        <v>1475</v>
      </c>
      <c r="E381" s="4">
        <v>0</v>
      </c>
      <c r="F381" s="4">
        <v>0</v>
      </c>
      <c r="G381" s="4">
        <v>0</v>
      </c>
      <c r="H381" s="4">
        <v>0</v>
      </c>
      <c r="I381" s="4"/>
      <c r="J381" s="4">
        <v>0</v>
      </c>
    </row>
    <row r="382" spans="2:10" x14ac:dyDescent="0.3">
      <c r="B382" s="3" t="s">
        <v>46</v>
      </c>
      <c r="C382" s="4">
        <v>2024</v>
      </c>
      <c r="D382" s="3" t="s">
        <v>1476</v>
      </c>
      <c r="E382" s="4">
        <v>1205785</v>
      </c>
      <c r="F382" s="4">
        <v>8.3147000000000002</v>
      </c>
      <c r="G382" s="4">
        <v>3.5100005910015786</v>
      </c>
      <c r="H382" s="4">
        <v>10026</v>
      </c>
      <c r="I382" s="4">
        <v>33909</v>
      </c>
      <c r="J382" s="4">
        <v>43935</v>
      </c>
    </row>
    <row r="383" spans="2:10" x14ac:dyDescent="0.3">
      <c r="B383" s="3" t="s">
        <v>48</v>
      </c>
      <c r="C383" s="4">
        <v>2019</v>
      </c>
      <c r="D383" s="3" t="s">
        <v>1468</v>
      </c>
      <c r="E383" s="4">
        <v>3700</v>
      </c>
      <c r="F383" s="4">
        <v>2.7486799999999998</v>
      </c>
      <c r="G383" s="4">
        <v>2.4500004456685498</v>
      </c>
      <c r="H383" s="4">
        <v>10.170116</v>
      </c>
      <c r="I383" s="4"/>
      <c r="J383" s="4">
        <v>10.170116</v>
      </c>
    </row>
    <row r="384" spans="2:10" x14ac:dyDescent="0.3">
      <c r="B384" s="3" t="s">
        <v>48</v>
      </c>
      <c r="C384" s="4">
        <v>2019</v>
      </c>
      <c r="D384" s="3" t="s">
        <v>1469</v>
      </c>
      <c r="E384" s="4">
        <v>0</v>
      </c>
      <c r="F384" s="4">
        <v>0</v>
      </c>
      <c r="G384" s="4">
        <v>0</v>
      </c>
      <c r="H384" s="4">
        <v>0</v>
      </c>
      <c r="I384" s="4"/>
      <c r="J384" s="4">
        <v>0</v>
      </c>
    </row>
    <row r="385" spans="2:10" x14ac:dyDescent="0.3">
      <c r="B385" s="3" t="s">
        <v>48</v>
      </c>
      <c r="C385" s="4">
        <v>2019</v>
      </c>
      <c r="D385" s="3" t="s">
        <v>1470</v>
      </c>
      <c r="E385" s="4">
        <v>0</v>
      </c>
      <c r="F385" s="4">
        <v>0</v>
      </c>
      <c r="G385" s="4">
        <v>0</v>
      </c>
      <c r="H385" s="4">
        <v>0</v>
      </c>
      <c r="I385" s="4"/>
      <c r="J385" s="4">
        <v>0</v>
      </c>
    </row>
    <row r="386" spans="2:10" x14ac:dyDescent="0.3">
      <c r="B386" s="3" t="s">
        <v>48</v>
      </c>
      <c r="C386" s="4">
        <v>2019</v>
      </c>
      <c r="D386" s="3" t="s">
        <v>1471</v>
      </c>
      <c r="E386" s="4">
        <v>0</v>
      </c>
      <c r="F386" s="4">
        <v>0</v>
      </c>
      <c r="G386" s="4">
        <v>0</v>
      </c>
      <c r="H386" s="4">
        <v>0</v>
      </c>
      <c r="I386" s="4"/>
      <c r="J386" s="4">
        <v>0</v>
      </c>
    </row>
    <row r="387" spans="2:10" x14ac:dyDescent="0.3">
      <c r="B387" s="3" t="s">
        <v>48</v>
      </c>
      <c r="C387" s="4">
        <v>2019</v>
      </c>
      <c r="D387" s="3" t="s">
        <v>1472</v>
      </c>
      <c r="E387" s="4">
        <v>0</v>
      </c>
      <c r="F387" s="4">
        <v>0</v>
      </c>
      <c r="G387" s="4">
        <v>0</v>
      </c>
      <c r="H387" s="4">
        <v>0</v>
      </c>
      <c r="I387" s="4"/>
      <c r="J387" s="4">
        <v>0</v>
      </c>
    </row>
    <row r="388" spans="2:10" x14ac:dyDescent="0.3">
      <c r="B388" s="3" t="s">
        <v>48</v>
      </c>
      <c r="C388" s="4">
        <v>2019</v>
      </c>
      <c r="D388" s="3" t="s">
        <v>1473</v>
      </c>
      <c r="E388" s="4">
        <v>8332200</v>
      </c>
      <c r="F388" s="4">
        <v>1.12191</v>
      </c>
      <c r="G388" s="4">
        <v>1</v>
      </c>
      <c r="H388" s="4">
        <v>9347.9785019999999</v>
      </c>
      <c r="I388" s="4"/>
      <c r="J388" s="4">
        <v>9347.9785019999999</v>
      </c>
    </row>
    <row r="389" spans="2:10" x14ac:dyDescent="0.3">
      <c r="B389" s="3" t="s">
        <v>48</v>
      </c>
      <c r="C389" s="4">
        <v>2019</v>
      </c>
      <c r="D389" s="3" t="s">
        <v>1474</v>
      </c>
      <c r="E389" s="4">
        <v>645174700</v>
      </c>
      <c r="F389" s="4">
        <v>1.12191</v>
      </c>
      <c r="G389" s="4">
        <v>1</v>
      </c>
      <c r="H389" s="4">
        <v>723827.94767699996</v>
      </c>
      <c r="I389" s="4">
        <v>0</v>
      </c>
      <c r="J389" s="4">
        <v>723827.94767699996</v>
      </c>
    </row>
    <row r="390" spans="2:10" x14ac:dyDescent="0.3">
      <c r="B390" s="3" t="s">
        <v>48</v>
      </c>
      <c r="C390" s="4">
        <v>2019</v>
      </c>
      <c r="D390" s="3" t="s">
        <v>1475</v>
      </c>
      <c r="E390" s="4">
        <v>0</v>
      </c>
      <c r="F390" s="4">
        <v>0</v>
      </c>
      <c r="G390" s="4">
        <v>0</v>
      </c>
      <c r="H390" s="4">
        <v>0</v>
      </c>
      <c r="I390" s="4"/>
      <c r="J390" s="4">
        <v>0</v>
      </c>
    </row>
    <row r="391" spans="2:10" x14ac:dyDescent="0.3">
      <c r="B391" s="3" t="s">
        <v>48</v>
      </c>
      <c r="C391" s="4">
        <v>2019</v>
      </c>
      <c r="D391" s="3" t="s">
        <v>1476</v>
      </c>
      <c r="E391" s="4">
        <v>219700</v>
      </c>
      <c r="F391" s="4">
        <v>3.9266899999999998</v>
      </c>
      <c r="G391" s="4">
        <v>3.50000445668547</v>
      </c>
      <c r="H391" s="4">
        <v>862.69379300000003</v>
      </c>
      <c r="I391" s="4"/>
      <c r="J391" s="4">
        <v>862.69379300000003</v>
      </c>
    </row>
    <row r="392" spans="2:10" x14ac:dyDescent="0.3">
      <c r="B392" s="3" t="s">
        <v>48</v>
      </c>
      <c r="C392" s="4">
        <v>2020</v>
      </c>
      <c r="D392" s="3" t="s">
        <v>1468</v>
      </c>
      <c r="E392" s="4">
        <v>3700</v>
      </c>
      <c r="F392" s="4">
        <v>3.5041099999999998</v>
      </c>
      <c r="G392" s="4">
        <v>2.4499982520538368</v>
      </c>
      <c r="H392" s="4">
        <v>13</v>
      </c>
      <c r="I392" s="4"/>
      <c r="J392" s="4">
        <v>13</v>
      </c>
    </row>
    <row r="393" spans="2:10" x14ac:dyDescent="0.3">
      <c r="B393" s="3" t="s">
        <v>48</v>
      </c>
      <c r="C393" s="4">
        <v>2020</v>
      </c>
      <c r="D393" s="3" t="s">
        <v>1469</v>
      </c>
      <c r="E393" s="4">
        <v>0</v>
      </c>
      <c r="F393" s="4">
        <v>0</v>
      </c>
      <c r="G393" s="4">
        <v>0</v>
      </c>
      <c r="H393" s="4">
        <v>0</v>
      </c>
      <c r="I393" s="4"/>
      <c r="J393" s="4">
        <v>0</v>
      </c>
    </row>
    <row r="394" spans="2:10" x14ac:dyDescent="0.3">
      <c r="B394" s="3" t="s">
        <v>48</v>
      </c>
      <c r="C394" s="4">
        <v>2020</v>
      </c>
      <c r="D394" s="3" t="s">
        <v>1470</v>
      </c>
      <c r="E394" s="4">
        <v>0</v>
      </c>
      <c r="F394" s="4">
        <v>0</v>
      </c>
      <c r="G394" s="4">
        <v>0</v>
      </c>
      <c r="H394" s="4">
        <v>0</v>
      </c>
      <c r="I394" s="4"/>
      <c r="J394" s="4">
        <v>0</v>
      </c>
    </row>
    <row r="395" spans="2:10" x14ac:dyDescent="0.3">
      <c r="B395" s="3" t="s">
        <v>48</v>
      </c>
      <c r="C395" s="4">
        <v>2020</v>
      </c>
      <c r="D395" s="3" t="s">
        <v>1471</v>
      </c>
      <c r="E395" s="4">
        <v>0</v>
      </c>
      <c r="F395" s="4">
        <v>0</v>
      </c>
      <c r="G395" s="4">
        <v>0</v>
      </c>
      <c r="H395" s="4">
        <v>0</v>
      </c>
      <c r="I395" s="4"/>
      <c r="J395" s="4">
        <v>0</v>
      </c>
    </row>
    <row r="396" spans="2:10" x14ac:dyDescent="0.3">
      <c r="B396" s="3" t="s">
        <v>48</v>
      </c>
      <c r="C396" s="4">
        <v>2020</v>
      </c>
      <c r="D396" s="3" t="s">
        <v>1472</v>
      </c>
      <c r="E396" s="4">
        <v>0</v>
      </c>
      <c r="F396" s="4">
        <v>0</v>
      </c>
      <c r="G396" s="4">
        <v>0</v>
      </c>
      <c r="H396" s="4">
        <v>0</v>
      </c>
      <c r="I396" s="4"/>
      <c r="J396" s="4">
        <v>0</v>
      </c>
    </row>
    <row r="397" spans="2:10" x14ac:dyDescent="0.3">
      <c r="B397" s="3" t="s">
        <v>48</v>
      </c>
      <c r="C397" s="4">
        <v>2020</v>
      </c>
      <c r="D397" s="3" t="s">
        <v>1473</v>
      </c>
      <c r="E397" s="4">
        <v>7408200</v>
      </c>
      <c r="F397" s="4">
        <v>1.43025</v>
      </c>
      <c r="G397" s="4">
        <v>1</v>
      </c>
      <c r="H397" s="4">
        <v>10596</v>
      </c>
      <c r="I397" s="4"/>
      <c r="J397" s="4">
        <v>10596</v>
      </c>
    </row>
    <row r="398" spans="2:10" x14ac:dyDescent="0.3">
      <c r="B398" s="3" t="s">
        <v>48</v>
      </c>
      <c r="C398" s="4">
        <v>2020</v>
      </c>
      <c r="D398" s="3" t="s">
        <v>1474</v>
      </c>
      <c r="E398" s="4">
        <v>584525700</v>
      </c>
      <c r="F398" s="4">
        <v>1.43025</v>
      </c>
      <c r="G398" s="4">
        <v>1</v>
      </c>
      <c r="H398" s="4">
        <v>836018</v>
      </c>
      <c r="I398" s="4"/>
      <c r="J398" s="4">
        <v>836018</v>
      </c>
    </row>
    <row r="399" spans="2:10" x14ac:dyDescent="0.3">
      <c r="B399" s="3" t="s">
        <v>48</v>
      </c>
      <c r="C399" s="4">
        <v>2020</v>
      </c>
      <c r="D399" s="3" t="s">
        <v>1475</v>
      </c>
      <c r="E399" s="4">
        <v>0</v>
      </c>
      <c r="F399" s="4">
        <v>0</v>
      </c>
      <c r="G399" s="4">
        <v>0</v>
      </c>
      <c r="H399" s="4">
        <v>0</v>
      </c>
      <c r="I399" s="4"/>
      <c r="J399" s="4">
        <v>0</v>
      </c>
    </row>
    <row r="400" spans="2:10" x14ac:dyDescent="0.3">
      <c r="B400" s="3" t="s">
        <v>48</v>
      </c>
      <c r="C400" s="4">
        <v>2020</v>
      </c>
      <c r="D400" s="3" t="s">
        <v>1476</v>
      </c>
      <c r="E400" s="4">
        <v>203400</v>
      </c>
      <c r="F400" s="4">
        <v>5.0058800000000003</v>
      </c>
      <c r="G400" s="4">
        <v>3.5000034958923267</v>
      </c>
      <c r="H400" s="4">
        <v>1018</v>
      </c>
      <c r="I400" s="4">
        <v>11693</v>
      </c>
      <c r="J400" s="4">
        <v>12711</v>
      </c>
    </row>
    <row r="401" spans="2:10" x14ac:dyDescent="0.3">
      <c r="B401" s="3" t="s">
        <v>48</v>
      </c>
      <c r="C401" s="4">
        <v>2021</v>
      </c>
      <c r="D401" s="3" t="s">
        <v>1468</v>
      </c>
      <c r="E401" s="4">
        <v>3700</v>
      </c>
      <c r="F401" s="4">
        <v>3.762</v>
      </c>
      <c r="G401" s="4">
        <v>2.4500003256247109</v>
      </c>
      <c r="H401" s="4">
        <v>14</v>
      </c>
      <c r="I401" s="4"/>
      <c r="J401" s="4">
        <v>14</v>
      </c>
    </row>
    <row r="402" spans="2:10" x14ac:dyDescent="0.3">
      <c r="B402" s="3" t="s">
        <v>48</v>
      </c>
      <c r="C402" s="4">
        <v>2021</v>
      </c>
      <c r="D402" s="3" t="s">
        <v>1469</v>
      </c>
      <c r="E402" s="4">
        <v>0</v>
      </c>
      <c r="F402" s="4">
        <v>1.5355099999999999</v>
      </c>
      <c r="G402" s="4">
        <v>1</v>
      </c>
      <c r="H402" s="4">
        <v>0</v>
      </c>
      <c r="I402" s="4"/>
      <c r="J402" s="4">
        <v>0</v>
      </c>
    </row>
    <row r="403" spans="2:10" x14ac:dyDescent="0.3">
      <c r="B403" s="3" t="s">
        <v>48</v>
      </c>
      <c r="C403" s="4">
        <v>2021</v>
      </c>
      <c r="D403" s="3" t="s">
        <v>1470</v>
      </c>
      <c r="E403" s="4">
        <v>0</v>
      </c>
      <c r="F403" s="4">
        <v>5.2207299999999996</v>
      </c>
      <c r="G403" s="4">
        <v>3.3999973950023117</v>
      </c>
      <c r="H403" s="4">
        <v>0</v>
      </c>
      <c r="I403" s="4"/>
      <c r="J403" s="4">
        <v>0</v>
      </c>
    </row>
    <row r="404" spans="2:10" x14ac:dyDescent="0.3">
      <c r="B404" s="3" t="s">
        <v>48</v>
      </c>
      <c r="C404" s="4">
        <v>2021</v>
      </c>
      <c r="D404" s="3" t="s">
        <v>1471</v>
      </c>
      <c r="E404" s="4">
        <v>0</v>
      </c>
      <c r="F404" s="4">
        <v>5.2207299999999996</v>
      </c>
      <c r="G404" s="4">
        <v>3.3999973950023117</v>
      </c>
      <c r="H404" s="4">
        <v>0</v>
      </c>
      <c r="I404" s="4"/>
      <c r="J404" s="4">
        <v>0</v>
      </c>
    </row>
    <row r="405" spans="2:10" x14ac:dyDescent="0.3">
      <c r="B405" s="3" t="s">
        <v>48</v>
      </c>
      <c r="C405" s="4">
        <v>2021</v>
      </c>
      <c r="D405" s="3" t="s">
        <v>1472</v>
      </c>
      <c r="E405" s="4">
        <v>0</v>
      </c>
      <c r="F405" s="4">
        <v>4.6065300000000002</v>
      </c>
      <c r="G405" s="4">
        <v>3.0000000000000004</v>
      </c>
      <c r="H405" s="4">
        <v>0</v>
      </c>
      <c r="I405" s="4"/>
      <c r="J405" s="4">
        <v>0</v>
      </c>
    </row>
    <row r="406" spans="2:10" x14ac:dyDescent="0.3">
      <c r="B406" s="3" t="s">
        <v>48</v>
      </c>
      <c r="C406" s="4">
        <v>2021</v>
      </c>
      <c r="D406" s="3" t="s">
        <v>1473</v>
      </c>
      <c r="E406" s="4">
        <v>7412000</v>
      </c>
      <c r="F406" s="4">
        <v>1.5355099999999999</v>
      </c>
      <c r="G406" s="4">
        <v>1</v>
      </c>
      <c r="H406" s="4">
        <v>11381</v>
      </c>
      <c r="I406" s="4"/>
      <c r="J406" s="4">
        <v>11381</v>
      </c>
    </row>
    <row r="407" spans="2:10" x14ac:dyDescent="0.3">
      <c r="B407" s="3" t="s">
        <v>48</v>
      </c>
      <c r="C407" s="4">
        <v>2021</v>
      </c>
      <c r="D407" s="3" t="s">
        <v>1474</v>
      </c>
      <c r="E407" s="4">
        <v>586965100</v>
      </c>
      <c r="F407" s="4">
        <v>1.5355099999999999</v>
      </c>
      <c r="G407" s="4">
        <v>1</v>
      </c>
      <c r="H407" s="4">
        <v>901291</v>
      </c>
      <c r="I407" s="4"/>
      <c r="J407" s="4">
        <v>901291</v>
      </c>
    </row>
    <row r="408" spans="2:10" x14ac:dyDescent="0.3">
      <c r="B408" s="3" t="s">
        <v>48</v>
      </c>
      <c r="C408" s="4">
        <v>2021</v>
      </c>
      <c r="D408" s="3" t="s">
        <v>1475</v>
      </c>
      <c r="E408" s="4">
        <v>0</v>
      </c>
      <c r="F408" s="4">
        <v>1.5355099999999999</v>
      </c>
      <c r="G408" s="4">
        <v>1</v>
      </c>
      <c r="H408" s="4">
        <v>0</v>
      </c>
      <c r="I408" s="4"/>
      <c r="J408" s="4">
        <v>0</v>
      </c>
    </row>
    <row r="409" spans="2:10" x14ac:dyDescent="0.3">
      <c r="B409" s="3" t="s">
        <v>48</v>
      </c>
      <c r="C409" s="4">
        <v>2021</v>
      </c>
      <c r="D409" s="3" t="s">
        <v>1476</v>
      </c>
      <c r="E409" s="4">
        <v>204100</v>
      </c>
      <c r="F409" s="4">
        <v>5.3742900000000002</v>
      </c>
      <c r="G409" s="4">
        <v>3.5000032562471102</v>
      </c>
      <c r="H409" s="4">
        <v>1097</v>
      </c>
      <c r="I409" s="4">
        <v>11348</v>
      </c>
      <c r="J409" s="4">
        <v>12445</v>
      </c>
    </row>
    <row r="410" spans="2:10" x14ac:dyDescent="0.3">
      <c r="B410" s="3" t="s">
        <v>48</v>
      </c>
      <c r="C410" s="4">
        <v>2022</v>
      </c>
      <c r="D410" s="3" t="s">
        <v>1468</v>
      </c>
      <c r="E410" s="4">
        <v>52000</v>
      </c>
      <c r="F410" s="4">
        <v>3.2606299999999999</v>
      </c>
      <c r="G410" s="4">
        <v>2.4499988729177153</v>
      </c>
      <c r="H410" s="4">
        <v>170</v>
      </c>
      <c r="I410" s="4"/>
      <c r="J410" s="4">
        <v>170</v>
      </c>
    </row>
    <row r="411" spans="2:10" x14ac:dyDescent="0.3">
      <c r="B411" s="3" t="s">
        <v>48</v>
      </c>
      <c r="C411" s="4">
        <v>2022</v>
      </c>
      <c r="D411" s="3" t="s">
        <v>1469</v>
      </c>
      <c r="E411" s="4">
        <v>0</v>
      </c>
      <c r="F411" s="4">
        <v>1.33087</v>
      </c>
      <c r="G411" s="4">
        <v>1</v>
      </c>
      <c r="H411" s="4">
        <v>0</v>
      </c>
      <c r="I411" s="4"/>
      <c r="J411" s="4">
        <v>0</v>
      </c>
    </row>
    <row r="412" spans="2:10" x14ac:dyDescent="0.3">
      <c r="B412" s="3" t="s">
        <v>48</v>
      </c>
      <c r="C412" s="4">
        <v>2022</v>
      </c>
      <c r="D412" s="3" t="s">
        <v>1470</v>
      </c>
      <c r="E412" s="4">
        <v>0</v>
      </c>
      <c r="F412" s="4">
        <v>4.5249600000000001</v>
      </c>
      <c r="G412" s="4">
        <v>3.4000015027763792</v>
      </c>
      <c r="H412" s="4">
        <v>0</v>
      </c>
      <c r="I412" s="4"/>
      <c r="J412" s="4">
        <v>0</v>
      </c>
    </row>
    <row r="413" spans="2:10" x14ac:dyDescent="0.3">
      <c r="B413" s="3" t="s">
        <v>48</v>
      </c>
      <c r="C413" s="4">
        <v>2022</v>
      </c>
      <c r="D413" s="3" t="s">
        <v>1471</v>
      </c>
      <c r="E413" s="4">
        <v>0</v>
      </c>
      <c r="F413" s="4">
        <v>4.5249600000000001</v>
      </c>
      <c r="G413" s="4">
        <v>3.4000015027763792</v>
      </c>
      <c r="H413" s="4">
        <v>0</v>
      </c>
      <c r="I413" s="4"/>
      <c r="J413" s="4">
        <v>0</v>
      </c>
    </row>
    <row r="414" spans="2:10" x14ac:dyDescent="0.3">
      <c r="B414" s="3" t="s">
        <v>48</v>
      </c>
      <c r="C414" s="4">
        <v>2022</v>
      </c>
      <c r="D414" s="3" t="s">
        <v>1472</v>
      </c>
      <c r="E414" s="4">
        <v>0</v>
      </c>
      <c r="F414" s="4">
        <v>3.99261</v>
      </c>
      <c r="G414" s="4">
        <v>3</v>
      </c>
      <c r="H414" s="4">
        <v>0</v>
      </c>
      <c r="I414" s="4"/>
      <c r="J414" s="4">
        <v>0</v>
      </c>
    </row>
    <row r="415" spans="2:10" x14ac:dyDescent="0.3">
      <c r="B415" s="3" t="s">
        <v>48</v>
      </c>
      <c r="C415" s="4">
        <v>2022</v>
      </c>
      <c r="D415" s="3" t="s">
        <v>1473</v>
      </c>
      <c r="E415" s="4">
        <v>9782500</v>
      </c>
      <c r="F415" s="4">
        <v>1.33087</v>
      </c>
      <c r="G415" s="4">
        <v>1</v>
      </c>
      <c r="H415" s="4">
        <v>13019</v>
      </c>
      <c r="I415" s="4"/>
      <c r="J415" s="4">
        <v>13019</v>
      </c>
    </row>
    <row r="416" spans="2:10" x14ac:dyDescent="0.3">
      <c r="B416" s="3" t="s">
        <v>48</v>
      </c>
      <c r="C416" s="4">
        <v>2022</v>
      </c>
      <c r="D416" s="3" t="s">
        <v>1474</v>
      </c>
      <c r="E416" s="4">
        <v>715599700</v>
      </c>
      <c r="F416" s="4">
        <v>1.33087</v>
      </c>
      <c r="G416" s="4">
        <v>1</v>
      </c>
      <c r="H416" s="4">
        <v>952370</v>
      </c>
      <c r="I416" s="4"/>
      <c r="J416" s="4">
        <v>952370</v>
      </c>
    </row>
    <row r="417" spans="2:10" x14ac:dyDescent="0.3">
      <c r="B417" s="3" t="s">
        <v>48</v>
      </c>
      <c r="C417" s="4">
        <v>2022</v>
      </c>
      <c r="D417" s="3" t="s">
        <v>1475</v>
      </c>
      <c r="E417" s="4">
        <v>0</v>
      </c>
      <c r="F417" s="4">
        <v>1.33087</v>
      </c>
      <c r="G417" s="4">
        <v>1</v>
      </c>
      <c r="H417" s="4">
        <v>0</v>
      </c>
      <c r="I417" s="4"/>
      <c r="J417" s="4">
        <v>0</v>
      </c>
    </row>
    <row r="418" spans="2:10" x14ac:dyDescent="0.3">
      <c r="B418" s="3" t="s">
        <v>48</v>
      </c>
      <c r="C418" s="4">
        <v>2022</v>
      </c>
      <c r="D418" s="3" t="s">
        <v>1476</v>
      </c>
      <c r="E418" s="4">
        <v>238800</v>
      </c>
      <c r="F418" s="4">
        <v>4.6580500000000002</v>
      </c>
      <c r="G418" s="4">
        <v>3.5000037569409486</v>
      </c>
      <c r="H418" s="4">
        <v>1112</v>
      </c>
      <c r="I418" s="4">
        <v>10187</v>
      </c>
      <c r="J418" s="4">
        <v>11299</v>
      </c>
    </row>
    <row r="419" spans="2:10" x14ac:dyDescent="0.3">
      <c r="B419" s="3" t="s">
        <v>48</v>
      </c>
      <c r="C419" s="4">
        <v>2023</v>
      </c>
      <c r="D419" s="3" t="s">
        <v>1468</v>
      </c>
      <c r="E419" s="4">
        <v>70700</v>
      </c>
      <c r="F419" s="4">
        <v>3.0633300000000001</v>
      </c>
      <c r="G419" s="4">
        <v>2.4499976006526225</v>
      </c>
      <c r="H419" s="4">
        <v>217</v>
      </c>
      <c r="I419" s="4"/>
      <c r="J419" s="4">
        <v>217</v>
      </c>
    </row>
    <row r="420" spans="2:10" x14ac:dyDescent="0.3">
      <c r="B420" s="3" t="s">
        <v>48</v>
      </c>
      <c r="C420" s="4">
        <v>2023</v>
      </c>
      <c r="D420" s="3" t="s">
        <v>1469</v>
      </c>
      <c r="E420" s="4">
        <v>0</v>
      </c>
      <c r="F420" s="4">
        <v>1.25034</v>
      </c>
      <c r="G420" s="4">
        <v>1</v>
      </c>
      <c r="H420" s="4">
        <v>0</v>
      </c>
      <c r="I420" s="4"/>
      <c r="J420" s="4">
        <v>0</v>
      </c>
    </row>
    <row r="421" spans="2:10" x14ac:dyDescent="0.3">
      <c r="B421" s="3" t="s">
        <v>48</v>
      </c>
      <c r="C421" s="4">
        <v>2023</v>
      </c>
      <c r="D421" s="3" t="s">
        <v>1470</v>
      </c>
      <c r="E421" s="4">
        <v>0</v>
      </c>
      <c r="F421" s="4">
        <v>4.2511599999999996</v>
      </c>
      <c r="G421" s="4">
        <v>3.4000031991298365</v>
      </c>
      <c r="H421" s="4">
        <v>0</v>
      </c>
      <c r="I421" s="4"/>
      <c r="J421" s="4">
        <v>0</v>
      </c>
    </row>
    <row r="422" spans="2:10" x14ac:dyDescent="0.3">
      <c r="B422" s="3" t="s">
        <v>48</v>
      </c>
      <c r="C422" s="4">
        <v>2023</v>
      </c>
      <c r="D422" s="3" t="s">
        <v>1471</v>
      </c>
      <c r="E422" s="4">
        <v>0</v>
      </c>
      <c r="F422" s="4">
        <v>4.2511599999999996</v>
      </c>
      <c r="G422" s="4">
        <v>3.4000031991298365</v>
      </c>
      <c r="H422" s="4">
        <v>0</v>
      </c>
      <c r="I422" s="4"/>
      <c r="J422" s="4">
        <v>0</v>
      </c>
    </row>
    <row r="423" spans="2:10" x14ac:dyDescent="0.3">
      <c r="B423" s="3" t="s">
        <v>48</v>
      </c>
      <c r="C423" s="4">
        <v>2023</v>
      </c>
      <c r="D423" s="3" t="s">
        <v>1472</v>
      </c>
      <c r="E423" s="4">
        <v>0</v>
      </c>
      <c r="F423" s="4">
        <v>3.75102</v>
      </c>
      <c r="G423" s="4">
        <v>3</v>
      </c>
      <c r="H423" s="4">
        <v>0</v>
      </c>
      <c r="I423" s="4"/>
      <c r="J423" s="4">
        <v>0</v>
      </c>
    </row>
    <row r="424" spans="2:10" x14ac:dyDescent="0.3">
      <c r="B424" s="3" t="s">
        <v>48</v>
      </c>
      <c r="C424" s="4">
        <v>2023</v>
      </c>
      <c r="D424" s="3" t="s">
        <v>1473</v>
      </c>
      <c r="E424" s="4">
        <v>10145100</v>
      </c>
      <c r="F424" s="4">
        <v>1.25034</v>
      </c>
      <c r="G424" s="4">
        <v>1</v>
      </c>
      <c r="H424" s="4">
        <v>12685</v>
      </c>
      <c r="I424" s="4"/>
      <c r="J424" s="4">
        <v>12685</v>
      </c>
    </row>
    <row r="425" spans="2:10" x14ac:dyDescent="0.3">
      <c r="B425" s="3" t="s">
        <v>48</v>
      </c>
      <c r="C425" s="4">
        <v>2023</v>
      </c>
      <c r="D425" s="3" t="s">
        <v>1474</v>
      </c>
      <c r="E425" s="4">
        <v>785128800</v>
      </c>
      <c r="F425" s="4">
        <v>1.25034</v>
      </c>
      <c r="G425" s="4">
        <v>1</v>
      </c>
      <c r="H425" s="4">
        <v>981678</v>
      </c>
      <c r="I425" s="4"/>
      <c r="J425" s="4">
        <v>981678</v>
      </c>
    </row>
    <row r="426" spans="2:10" x14ac:dyDescent="0.3">
      <c r="B426" s="3" t="s">
        <v>48</v>
      </c>
      <c r="C426" s="4">
        <v>2023</v>
      </c>
      <c r="D426" s="3" t="s">
        <v>1475</v>
      </c>
      <c r="E426" s="4">
        <v>0</v>
      </c>
      <c r="F426" s="4">
        <v>1.25034</v>
      </c>
      <c r="G426" s="4">
        <v>1</v>
      </c>
      <c r="H426" s="4">
        <v>0</v>
      </c>
      <c r="I426" s="4"/>
      <c r="J426" s="4">
        <v>0</v>
      </c>
    </row>
    <row r="427" spans="2:10" x14ac:dyDescent="0.3">
      <c r="B427" s="3" t="s">
        <v>48</v>
      </c>
      <c r="C427" s="4">
        <v>2023</v>
      </c>
      <c r="D427" s="3" t="s">
        <v>1476</v>
      </c>
      <c r="E427" s="4">
        <v>248600</v>
      </c>
      <c r="F427" s="4">
        <v>4.3761900000000002</v>
      </c>
      <c r="G427" s="4">
        <v>3.5</v>
      </c>
      <c r="H427" s="4">
        <v>1088</v>
      </c>
      <c r="I427" s="4">
        <v>10628</v>
      </c>
      <c r="J427" s="4">
        <v>11716</v>
      </c>
    </row>
    <row r="428" spans="2:10" x14ac:dyDescent="0.3">
      <c r="B428" s="3" t="s">
        <v>48</v>
      </c>
      <c r="C428" s="4">
        <v>2024</v>
      </c>
      <c r="D428" s="3" t="s">
        <v>1468</v>
      </c>
      <c r="E428" s="4">
        <v>71400</v>
      </c>
      <c r="F428" s="4">
        <v>3.1797800000000001</v>
      </c>
      <c r="G428" s="4">
        <v>2.449998844260211</v>
      </c>
      <c r="H428" s="4">
        <v>227</v>
      </c>
      <c r="I428" s="4"/>
      <c r="J428" s="4">
        <v>227</v>
      </c>
    </row>
    <row r="429" spans="2:10" x14ac:dyDescent="0.3">
      <c r="B429" s="3" t="s">
        <v>48</v>
      </c>
      <c r="C429" s="4">
        <v>2024</v>
      </c>
      <c r="D429" s="3" t="s">
        <v>1469</v>
      </c>
      <c r="E429" s="4">
        <v>0</v>
      </c>
      <c r="F429" s="4">
        <v>1.2978700000000001</v>
      </c>
      <c r="G429" s="4">
        <v>1</v>
      </c>
      <c r="H429" s="4">
        <v>0</v>
      </c>
      <c r="I429" s="4"/>
      <c r="J429" s="4">
        <v>0</v>
      </c>
    </row>
    <row r="430" spans="2:10" x14ac:dyDescent="0.3">
      <c r="B430" s="3" t="s">
        <v>48</v>
      </c>
      <c r="C430" s="4">
        <v>2024</v>
      </c>
      <c r="D430" s="3" t="s">
        <v>1470</v>
      </c>
      <c r="E430" s="4">
        <v>0</v>
      </c>
      <c r="F430" s="4">
        <v>4.4127599999999996</v>
      </c>
      <c r="G430" s="4">
        <v>3.4000015409863846</v>
      </c>
      <c r="H430" s="4">
        <v>0</v>
      </c>
      <c r="I430" s="4"/>
      <c r="J430" s="4">
        <v>0</v>
      </c>
    </row>
    <row r="431" spans="2:10" x14ac:dyDescent="0.3">
      <c r="B431" s="3" t="s">
        <v>48</v>
      </c>
      <c r="C431" s="4">
        <v>2024</v>
      </c>
      <c r="D431" s="3" t="s">
        <v>1471</v>
      </c>
      <c r="E431" s="4">
        <v>0</v>
      </c>
      <c r="F431" s="4">
        <v>4.4127599999999996</v>
      </c>
      <c r="G431" s="4">
        <v>3.4000015409863846</v>
      </c>
      <c r="H431" s="4">
        <v>0</v>
      </c>
      <c r="I431" s="4"/>
      <c r="J431" s="4">
        <v>0</v>
      </c>
    </row>
    <row r="432" spans="2:10" x14ac:dyDescent="0.3">
      <c r="B432" s="3" t="s">
        <v>48</v>
      </c>
      <c r="C432" s="4">
        <v>2024</v>
      </c>
      <c r="D432" s="3" t="s">
        <v>1472</v>
      </c>
      <c r="E432" s="4">
        <v>0</v>
      </c>
      <c r="F432" s="4">
        <v>3.8936099999999998</v>
      </c>
      <c r="G432" s="4">
        <v>2.9999999999999996</v>
      </c>
      <c r="H432" s="4">
        <v>0</v>
      </c>
      <c r="I432" s="4"/>
      <c r="J432" s="4">
        <v>0</v>
      </c>
    </row>
    <row r="433" spans="2:10" x14ac:dyDescent="0.3">
      <c r="B433" s="3" t="s">
        <v>48</v>
      </c>
      <c r="C433" s="4">
        <v>2024</v>
      </c>
      <c r="D433" s="3" t="s">
        <v>1473</v>
      </c>
      <c r="E433" s="4">
        <v>10682600</v>
      </c>
      <c r="F433" s="4">
        <v>1.2978700000000001</v>
      </c>
      <c r="G433" s="4">
        <v>1</v>
      </c>
      <c r="H433" s="4">
        <v>13865</v>
      </c>
      <c r="I433" s="4"/>
      <c r="J433" s="4">
        <v>13865</v>
      </c>
    </row>
    <row r="434" spans="2:10" x14ac:dyDescent="0.3">
      <c r="B434" s="3" t="s">
        <v>48</v>
      </c>
      <c r="C434" s="4">
        <v>2024</v>
      </c>
      <c r="D434" s="3" t="s">
        <v>1474</v>
      </c>
      <c r="E434" s="4">
        <v>835188800</v>
      </c>
      <c r="F434" s="4">
        <v>1.2978700000000001</v>
      </c>
      <c r="G434" s="4">
        <v>1</v>
      </c>
      <c r="H434" s="4">
        <v>1083966</v>
      </c>
      <c r="I434" s="4"/>
      <c r="J434" s="4">
        <v>1083966</v>
      </c>
    </row>
    <row r="435" spans="2:10" x14ac:dyDescent="0.3">
      <c r="B435" s="3" t="s">
        <v>48</v>
      </c>
      <c r="C435" s="4">
        <v>2024</v>
      </c>
      <c r="D435" s="3" t="s">
        <v>1475</v>
      </c>
      <c r="E435" s="4">
        <v>0</v>
      </c>
      <c r="F435" s="4">
        <v>1.2978700000000001</v>
      </c>
      <c r="G435" s="4">
        <v>1</v>
      </c>
      <c r="H435" s="4">
        <v>0</v>
      </c>
      <c r="I435" s="4"/>
      <c r="J435" s="4">
        <v>0</v>
      </c>
    </row>
    <row r="436" spans="2:10" x14ac:dyDescent="0.3">
      <c r="B436" s="3" t="s">
        <v>48</v>
      </c>
      <c r="C436" s="4">
        <v>2024</v>
      </c>
      <c r="D436" s="3" t="s">
        <v>1476</v>
      </c>
      <c r="E436" s="4">
        <v>259400</v>
      </c>
      <c r="F436" s="4">
        <v>4.5425500000000003</v>
      </c>
      <c r="G436" s="4">
        <v>3.5000038524659636</v>
      </c>
      <c r="H436" s="4">
        <v>1178</v>
      </c>
      <c r="I436" s="4">
        <v>13440</v>
      </c>
      <c r="J436" s="4">
        <v>14618</v>
      </c>
    </row>
    <row r="437" spans="2:10" x14ac:dyDescent="0.3">
      <c r="B437" s="3" t="s">
        <v>50</v>
      </c>
      <c r="C437" s="4">
        <v>2019</v>
      </c>
      <c r="D437" s="3" t="s">
        <v>1468</v>
      </c>
      <c r="E437" s="4">
        <v>51542900</v>
      </c>
      <c r="F437" s="4">
        <v>2.1066099999999999</v>
      </c>
      <c r="G437" s="4">
        <v>1</v>
      </c>
      <c r="H437" s="4">
        <v>108580.788569</v>
      </c>
      <c r="I437" s="4"/>
      <c r="J437" s="4">
        <v>108580.788569</v>
      </c>
    </row>
    <row r="438" spans="2:10" x14ac:dyDescent="0.3">
      <c r="B438" s="3" t="s">
        <v>50</v>
      </c>
      <c r="C438" s="4">
        <v>2019</v>
      </c>
      <c r="D438" s="3" t="s">
        <v>1469</v>
      </c>
      <c r="E438" s="4">
        <v>169956</v>
      </c>
      <c r="F438" s="4">
        <v>1.05633</v>
      </c>
      <c r="G438" s="4">
        <v>0.50143595634692695</v>
      </c>
      <c r="H438" s="4">
        <v>179.52962148</v>
      </c>
      <c r="I438" s="4"/>
      <c r="J438" s="4">
        <v>179.52962148</v>
      </c>
    </row>
    <row r="439" spans="2:10" x14ac:dyDescent="0.3">
      <c r="B439" s="3" t="s">
        <v>50</v>
      </c>
      <c r="C439" s="4">
        <v>2019</v>
      </c>
      <c r="D439" s="3" t="s">
        <v>1470</v>
      </c>
      <c r="E439" s="4">
        <v>211400</v>
      </c>
      <c r="F439" s="4">
        <v>8.7635000000000005</v>
      </c>
      <c r="G439" s="4">
        <v>4.1600011392711496</v>
      </c>
      <c r="H439" s="4">
        <v>1852.6039000000001</v>
      </c>
      <c r="I439" s="4"/>
      <c r="J439" s="4">
        <v>1852.6039000000001</v>
      </c>
    </row>
    <row r="440" spans="2:10" x14ac:dyDescent="0.3">
      <c r="B440" s="3" t="s">
        <v>50</v>
      </c>
      <c r="C440" s="4">
        <v>2019</v>
      </c>
      <c r="D440" s="3" t="s">
        <v>1471</v>
      </c>
      <c r="E440" s="4">
        <v>0</v>
      </c>
      <c r="F440" s="4">
        <v>0</v>
      </c>
      <c r="G440" s="4">
        <v>0</v>
      </c>
      <c r="H440" s="4">
        <v>0</v>
      </c>
      <c r="I440" s="4"/>
      <c r="J440" s="4">
        <v>0</v>
      </c>
    </row>
    <row r="441" spans="2:10" x14ac:dyDescent="0.3">
      <c r="B441" s="3" t="s">
        <v>50</v>
      </c>
      <c r="C441" s="4">
        <v>2019</v>
      </c>
      <c r="D441" s="3" t="s">
        <v>1472</v>
      </c>
      <c r="E441" s="4">
        <v>0</v>
      </c>
      <c r="F441" s="4">
        <v>0</v>
      </c>
      <c r="G441" s="4">
        <v>0</v>
      </c>
      <c r="H441" s="4">
        <v>0</v>
      </c>
      <c r="I441" s="4"/>
      <c r="J441" s="4">
        <v>0</v>
      </c>
    </row>
    <row r="442" spans="2:10" x14ac:dyDescent="0.3">
      <c r="B442" s="3" t="s">
        <v>50</v>
      </c>
      <c r="C442" s="4">
        <v>2019</v>
      </c>
      <c r="D442" s="3" t="s">
        <v>1473</v>
      </c>
      <c r="E442" s="4">
        <v>7955300</v>
      </c>
      <c r="F442" s="4">
        <v>2.1066099999999999</v>
      </c>
      <c r="G442" s="4">
        <v>1</v>
      </c>
      <c r="H442" s="4">
        <v>16758.714532999998</v>
      </c>
      <c r="I442" s="4"/>
      <c r="J442" s="4">
        <v>16758.714532999998</v>
      </c>
    </row>
    <row r="443" spans="2:10" x14ac:dyDescent="0.3">
      <c r="B443" s="3" t="s">
        <v>50</v>
      </c>
      <c r="C443" s="4">
        <v>2019</v>
      </c>
      <c r="D443" s="3" t="s">
        <v>1474</v>
      </c>
      <c r="E443" s="4">
        <v>2486508744</v>
      </c>
      <c r="F443" s="4">
        <v>2.1066099999999999</v>
      </c>
      <c r="G443" s="4">
        <v>1</v>
      </c>
      <c r="H443" s="4">
        <v>5238104.1851978404</v>
      </c>
      <c r="I443" s="4">
        <v>0</v>
      </c>
      <c r="J443" s="4">
        <v>5238104.1851978404</v>
      </c>
    </row>
    <row r="444" spans="2:10" x14ac:dyDescent="0.3">
      <c r="B444" s="3" t="s">
        <v>50</v>
      </c>
      <c r="C444" s="4">
        <v>2019</v>
      </c>
      <c r="D444" s="3" t="s">
        <v>1475</v>
      </c>
      <c r="E444" s="4">
        <v>0</v>
      </c>
      <c r="F444" s="4">
        <v>0</v>
      </c>
      <c r="G444" s="4">
        <v>0</v>
      </c>
      <c r="H444" s="4">
        <v>0</v>
      </c>
      <c r="I444" s="4"/>
      <c r="J444" s="4">
        <v>0</v>
      </c>
    </row>
    <row r="445" spans="2:10" x14ac:dyDescent="0.3">
      <c r="B445" s="3" t="s">
        <v>50</v>
      </c>
      <c r="C445" s="4">
        <v>2019</v>
      </c>
      <c r="D445" s="3" t="s">
        <v>1476</v>
      </c>
      <c r="E445" s="4">
        <v>1584800</v>
      </c>
      <c r="F445" s="4">
        <v>8.7635000000000005</v>
      </c>
      <c r="G445" s="4">
        <v>4.1600011392711496</v>
      </c>
      <c r="H445" s="4">
        <v>13888.3948</v>
      </c>
      <c r="I445" s="4"/>
      <c r="J445" s="4">
        <v>13888.3948</v>
      </c>
    </row>
    <row r="446" spans="2:10" x14ac:dyDescent="0.3">
      <c r="B446" s="3" t="s">
        <v>50</v>
      </c>
      <c r="C446" s="4">
        <v>2020</v>
      </c>
      <c r="D446" s="3" t="s">
        <v>1468</v>
      </c>
      <c r="E446" s="4">
        <v>52005700</v>
      </c>
      <c r="F446" s="4">
        <v>2.2688199999999998</v>
      </c>
      <c r="G446" s="4">
        <v>1</v>
      </c>
      <c r="H446" s="4">
        <v>117992</v>
      </c>
      <c r="I446" s="4"/>
      <c r="J446" s="4">
        <v>117992</v>
      </c>
    </row>
    <row r="447" spans="2:10" x14ac:dyDescent="0.3">
      <c r="B447" s="3" t="s">
        <v>50</v>
      </c>
      <c r="C447" s="4">
        <v>2020</v>
      </c>
      <c r="D447" s="3" t="s">
        <v>1469</v>
      </c>
      <c r="E447" s="4">
        <v>178518</v>
      </c>
      <c r="F447" s="4">
        <v>1.1344099999999999</v>
      </c>
      <c r="G447" s="4">
        <v>0.5</v>
      </c>
      <c r="H447" s="4">
        <v>203</v>
      </c>
      <c r="I447" s="4"/>
      <c r="J447" s="4">
        <v>203</v>
      </c>
    </row>
    <row r="448" spans="2:10" x14ac:dyDescent="0.3">
      <c r="B448" s="3" t="s">
        <v>50</v>
      </c>
      <c r="C448" s="4">
        <v>2020</v>
      </c>
      <c r="D448" s="3" t="s">
        <v>1470</v>
      </c>
      <c r="E448" s="4">
        <v>188700</v>
      </c>
      <c r="F448" s="4">
        <v>9.4382900000000003</v>
      </c>
      <c r="G448" s="4">
        <v>4.1599994710906998</v>
      </c>
      <c r="H448" s="4">
        <v>1781</v>
      </c>
      <c r="I448" s="4"/>
      <c r="J448" s="4">
        <v>1781</v>
      </c>
    </row>
    <row r="449" spans="2:10" x14ac:dyDescent="0.3">
      <c r="B449" s="3" t="s">
        <v>50</v>
      </c>
      <c r="C449" s="4">
        <v>2020</v>
      </c>
      <c r="D449" s="3" t="s">
        <v>1471</v>
      </c>
      <c r="E449" s="4">
        <v>0</v>
      </c>
      <c r="F449" s="4">
        <v>0</v>
      </c>
      <c r="G449" s="4">
        <v>0</v>
      </c>
      <c r="H449" s="4">
        <v>0</v>
      </c>
      <c r="I449" s="4"/>
      <c r="J449" s="4">
        <v>0</v>
      </c>
    </row>
    <row r="450" spans="2:10" x14ac:dyDescent="0.3">
      <c r="B450" s="3" t="s">
        <v>50</v>
      </c>
      <c r="C450" s="4">
        <v>2020</v>
      </c>
      <c r="D450" s="3" t="s">
        <v>1472</v>
      </c>
      <c r="E450" s="4">
        <v>0</v>
      </c>
      <c r="F450" s="4">
        <v>0</v>
      </c>
      <c r="G450" s="4">
        <v>0</v>
      </c>
      <c r="H450" s="4">
        <v>0</v>
      </c>
      <c r="I450" s="4"/>
      <c r="J450" s="4">
        <v>0</v>
      </c>
    </row>
    <row r="451" spans="2:10" x14ac:dyDescent="0.3">
      <c r="B451" s="3" t="s">
        <v>50</v>
      </c>
      <c r="C451" s="4">
        <v>2020</v>
      </c>
      <c r="D451" s="3" t="s">
        <v>1473</v>
      </c>
      <c r="E451" s="4">
        <v>7710400</v>
      </c>
      <c r="F451" s="4">
        <v>2.2688199999999998</v>
      </c>
      <c r="G451" s="4">
        <v>1</v>
      </c>
      <c r="H451" s="4">
        <v>17494</v>
      </c>
      <c r="I451" s="4"/>
      <c r="J451" s="4">
        <v>17494</v>
      </c>
    </row>
    <row r="452" spans="2:10" x14ac:dyDescent="0.3">
      <c r="B452" s="3" t="s">
        <v>50</v>
      </c>
      <c r="C452" s="4">
        <v>2020</v>
      </c>
      <c r="D452" s="3" t="s">
        <v>1474</v>
      </c>
      <c r="E452" s="4">
        <v>2436053669</v>
      </c>
      <c r="F452" s="4">
        <v>2.2688199999999998</v>
      </c>
      <c r="G452" s="4">
        <v>1</v>
      </c>
      <c r="H452" s="4">
        <v>5526967</v>
      </c>
      <c r="I452" s="4"/>
      <c r="J452" s="4">
        <v>5526967</v>
      </c>
    </row>
    <row r="453" spans="2:10" x14ac:dyDescent="0.3">
      <c r="B453" s="3" t="s">
        <v>50</v>
      </c>
      <c r="C453" s="4">
        <v>2020</v>
      </c>
      <c r="D453" s="3" t="s">
        <v>1475</v>
      </c>
      <c r="E453" s="4">
        <v>0</v>
      </c>
      <c r="F453" s="4">
        <v>0</v>
      </c>
      <c r="G453" s="4">
        <v>0</v>
      </c>
      <c r="H453" s="4">
        <v>0</v>
      </c>
      <c r="I453" s="4"/>
      <c r="J453" s="4">
        <v>0</v>
      </c>
    </row>
    <row r="454" spans="2:10" x14ac:dyDescent="0.3">
      <c r="B454" s="3" t="s">
        <v>50</v>
      </c>
      <c r="C454" s="4">
        <v>2020</v>
      </c>
      <c r="D454" s="3" t="s">
        <v>1476</v>
      </c>
      <c r="E454" s="4">
        <v>1553300</v>
      </c>
      <c r="F454" s="4">
        <v>9.4382900000000003</v>
      </c>
      <c r="G454" s="4">
        <v>4.1599994710906998</v>
      </c>
      <c r="H454" s="4">
        <v>14660</v>
      </c>
      <c r="I454" s="4">
        <v>64500</v>
      </c>
      <c r="J454" s="4">
        <v>79160</v>
      </c>
    </row>
    <row r="455" spans="2:10" x14ac:dyDescent="0.3">
      <c r="B455" s="3" t="s">
        <v>50</v>
      </c>
      <c r="C455" s="4">
        <v>2021</v>
      </c>
      <c r="D455" s="3" t="s">
        <v>1468</v>
      </c>
      <c r="E455" s="4">
        <v>52783300</v>
      </c>
      <c r="F455" s="4">
        <v>2.17361</v>
      </c>
      <c r="G455" s="4">
        <v>1</v>
      </c>
      <c r="H455" s="4">
        <v>114730</v>
      </c>
      <c r="I455" s="4"/>
      <c r="J455" s="4">
        <v>114730</v>
      </c>
    </row>
    <row r="456" spans="2:10" x14ac:dyDescent="0.3">
      <c r="B456" s="3" t="s">
        <v>50</v>
      </c>
      <c r="C456" s="4">
        <v>2021</v>
      </c>
      <c r="D456" s="3" t="s">
        <v>1469</v>
      </c>
      <c r="E456" s="4">
        <v>178518</v>
      </c>
      <c r="F456" s="4">
        <v>1.0868100000000001</v>
      </c>
      <c r="G456" s="4">
        <v>0.50000230032066473</v>
      </c>
      <c r="H456" s="4">
        <v>194</v>
      </c>
      <c r="I456" s="4"/>
      <c r="J456" s="4">
        <v>194</v>
      </c>
    </row>
    <row r="457" spans="2:10" x14ac:dyDescent="0.3">
      <c r="B457" s="3" t="s">
        <v>50</v>
      </c>
      <c r="C457" s="4">
        <v>2021</v>
      </c>
      <c r="D457" s="3" t="s">
        <v>1470</v>
      </c>
      <c r="E457" s="4">
        <v>188000</v>
      </c>
      <c r="F457" s="4">
        <v>9.04223</v>
      </c>
      <c r="G457" s="4">
        <v>4.1600057047952488</v>
      </c>
      <c r="H457" s="4">
        <v>1700</v>
      </c>
      <c r="I457" s="4"/>
      <c r="J457" s="4">
        <v>1700</v>
      </c>
    </row>
    <row r="458" spans="2:10" x14ac:dyDescent="0.3">
      <c r="B458" s="3" t="s">
        <v>50</v>
      </c>
      <c r="C458" s="4">
        <v>2021</v>
      </c>
      <c r="D458" s="3" t="s">
        <v>1471</v>
      </c>
      <c r="E458" s="4">
        <v>0</v>
      </c>
      <c r="F458" s="4">
        <v>0</v>
      </c>
      <c r="G458" s="4">
        <v>0</v>
      </c>
      <c r="H458" s="4">
        <v>0</v>
      </c>
      <c r="I458" s="4"/>
      <c r="J458" s="4">
        <v>0</v>
      </c>
    </row>
    <row r="459" spans="2:10" x14ac:dyDescent="0.3">
      <c r="B459" s="3" t="s">
        <v>50</v>
      </c>
      <c r="C459" s="4">
        <v>2021</v>
      </c>
      <c r="D459" s="3" t="s">
        <v>1472</v>
      </c>
      <c r="E459" s="4">
        <v>0</v>
      </c>
      <c r="F459" s="4">
        <v>0</v>
      </c>
      <c r="G459" s="4">
        <v>0</v>
      </c>
      <c r="H459" s="4">
        <v>0</v>
      </c>
      <c r="I459" s="4"/>
      <c r="J459" s="4">
        <v>0</v>
      </c>
    </row>
    <row r="460" spans="2:10" x14ac:dyDescent="0.3">
      <c r="B460" s="3" t="s">
        <v>50</v>
      </c>
      <c r="C460" s="4">
        <v>2021</v>
      </c>
      <c r="D460" s="3" t="s">
        <v>1473</v>
      </c>
      <c r="E460" s="4">
        <v>8232600</v>
      </c>
      <c r="F460" s="4">
        <v>2.17361</v>
      </c>
      <c r="G460" s="4">
        <v>1</v>
      </c>
      <c r="H460" s="4">
        <v>17894</v>
      </c>
      <c r="I460" s="4"/>
      <c r="J460" s="4">
        <v>17894</v>
      </c>
    </row>
    <row r="461" spans="2:10" x14ac:dyDescent="0.3">
      <c r="B461" s="3" t="s">
        <v>50</v>
      </c>
      <c r="C461" s="4">
        <v>2021</v>
      </c>
      <c r="D461" s="3" t="s">
        <v>1474</v>
      </c>
      <c r="E461" s="4">
        <v>2744055757</v>
      </c>
      <c r="F461" s="4">
        <v>2.17361</v>
      </c>
      <c r="G461" s="4">
        <v>1</v>
      </c>
      <c r="H461" s="4">
        <v>5964507</v>
      </c>
      <c r="I461" s="4"/>
      <c r="J461" s="4">
        <v>5964507</v>
      </c>
    </row>
    <row r="462" spans="2:10" x14ac:dyDescent="0.3">
      <c r="B462" s="3" t="s">
        <v>50</v>
      </c>
      <c r="C462" s="4">
        <v>2021</v>
      </c>
      <c r="D462" s="3" t="s">
        <v>1475</v>
      </c>
      <c r="E462" s="4">
        <v>0</v>
      </c>
      <c r="F462" s="4">
        <v>0</v>
      </c>
      <c r="G462" s="4">
        <v>0</v>
      </c>
      <c r="H462" s="4">
        <v>0</v>
      </c>
      <c r="I462" s="4"/>
      <c r="J462" s="4">
        <v>0</v>
      </c>
    </row>
    <row r="463" spans="2:10" x14ac:dyDescent="0.3">
      <c r="B463" s="3" t="s">
        <v>50</v>
      </c>
      <c r="C463" s="4">
        <v>2021</v>
      </c>
      <c r="D463" s="3" t="s">
        <v>1476</v>
      </c>
      <c r="E463" s="4">
        <v>1555500</v>
      </c>
      <c r="F463" s="4">
        <v>9.04223</v>
      </c>
      <c r="G463" s="4">
        <v>4.1600057047952488</v>
      </c>
      <c r="H463" s="4">
        <v>14065</v>
      </c>
      <c r="I463" s="4">
        <v>66700</v>
      </c>
      <c r="J463" s="4">
        <v>80765</v>
      </c>
    </row>
    <row r="464" spans="2:10" x14ac:dyDescent="0.3">
      <c r="B464" s="3" t="s">
        <v>50</v>
      </c>
      <c r="C464" s="4">
        <v>2022</v>
      </c>
      <c r="D464" s="3" t="s">
        <v>1468</v>
      </c>
      <c r="E464" s="4">
        <v>62180700</v>
      </c>
      <c r="F464" s="4">
        <v>1.8784099999999999</v>
      </c>
      <c r="G464" s="4">
        <v>1</v>
      </c>
      <c r="H464" s="4">
        <v>116801</v>
      </c>
      <c r="I464" s="4"/>
      <c r="J464" s="4">
        <v>116801</v>
      </c>
    </row>
    <row r="465" spans="2:10" x14ac:dyDescent="0.3">
      <c r="B465" s="3" t="s">
        <v>50</v>
      </c>
      <c r="C465" s="4">
        <v>2022</v>
      </c>
      <c r="D465" s="3" t="s">
        <v>1469</v>
      </c>
      <c r="E465" s="4">
        <v>123030</v>
      </c>
      <c r="F465" s="4">
        <v>0.93920000000000003</v>
      </c>
      <c r="G465" s="4">
        <v>0.49999733817430703</v>
      </c>
      <c r="H465" s="4">
        <v>116</v>
      </c>
      <c r="I465" s="4"/>
      <c r="J465" s="4">
        <v>116</v>
      </c>
    </row>
    <row r="466" spans="2:10" x14ac:dyDescent="0.3">
      <c r="B466" s="3" t="s">
        <v>50</v>
      </c>
      <c r="C466" s="4">
        <v>2022</v>
      </c>
      <c r="D466" s="3" t="s">
        <v>1470</v>
      </c>
      <c r="E466" s="4">
        <v>1021500</v>
      </c>
      <c r="F466" s="4">
        <v>7.81419</v>
      </c>
      <c r="G466" s="4">
        <v>4.1600023424066102</v>
      </c>
      <c r="H466" s="4">
        <v>7982</v>
      </c>
      <c r="I466" s="4"/>
      <c r="J466" s="4">
        <v>7982</v>
      </c>
    </row>
    <row r="467" spans="2:10" x14ac:dyDescent="0.3">
      <c r="B467" s="3" t="s">
        <v>50</v>
      </c>
      <c r="C467" s="4">
        <v>2022</v>
      </c>
      <c r="D467" s="3" t="s">
        <v>1471</v>
      </c>
      <c r="E467" s="4">
        <v>0</v>
      </c>
      <c r="F467" s="4">
        <v>0</v>
      </c>
      <c r="G467" s="4">
        <v>0</v>
      </c>
      <c r="H467" s="4">
        <v>0</v>
      </c>
      <c r="I467" s="4"/>
      <c r="J467" s="4">
        <v>0</v>
      </c>
    </row>
    <row r="468" spans="2:10" x14ac:dyDescent="0.3">
      <c r="B468" s="3" t="s">
        <v>50</v>
      </c>
      <c r="C468" s="4">
        <v>2022</v>
      </c>
      <c r="D468" s="3" t="s">
        <v>1472</v>
      </c>
      <c r="E468" s="4">
        <v>0</v>
      </c>
      <c r="F468" s="4">
        <v>0</v>
      </c>
      <c r="G468" s="4">
        <v>0</v>
      </c>
      <c r="H468" s="4">
        <v>0</v>
      </c>
      <c r="I468" s="4"/>
      <c r="J468" s="4">
        <v>0</v>
      </c>
    </row>
    <row r="469" spans="2:10" x14ac:dyDescent="0.3">
      <c r="B469" s="3" t="s">
        <v>50</v>
      </c>
      <c r="C469" s="4">
        <v>2022</v>
      </c>
      <c r="D469" s="3" t="s">
        <v>1473</v>
      </c>
      <c r="E469" s="4">
        <v>9426900</v>
      </c>
      <c r="F469" s="4">
        <v>1.8784099999999999</v>
      </c>
      <c r="G469" s="4">
        <v>1</v>
      </c>
      <c r="H469" s="4">
        <v>17708</v>
      </c>
      <c r="I469" s="4"/>
      <c r="J469" s="4">
        <v>17708</v>
      </c>
    </row>
    <row r="470" spans="2:10" x14ac:dyDescent="0.3">
      <c r="B470" s="3" t="s">
        <v>50</v>
      </c>
      <c r="C470" s="4">
        <v>2022</v>
      </c>
      <c r="D470" s="3" t="s">
        <v>1474</v>
      </c>
      <c r="E470" s="4">
        <v>3424648332</v>
      </c>
      <c r="F470" s="4">
        <v>1.8784099999999999</v>
      </c>
      <c r="G470" s="4">
        <v>1</v>
      </c>
      <c r="H470" s="4">
        <v>6432894</v>
      </c>
      <c r="I470" s="4"/>
      <c r="J470" s="4">
        <v>6432894</v>
      </c>
    </row>
    <row r="471" spans="2:10" x14ac:dyDescent="0.3">
      <c r="B471" s="3" t="s">
        <v>50</v>
      </c>
      <c r="C471" s="4">
        <v>2022</v>
      </c>
      <c r="D471" s="3" t="s">
        <v>1475</v>
      </c>
      <c r="E471" s="4">
        <v>0</v>
      </c>
      <c r="F471" s="4">
        <v>0</v>
      </c>
      <c r="G471" s="4">
        <v>0</v>
      </c>
      <c r="H471" s="4">
        <v>0</v>
      </c>
      <c r="I471" s="4"/>
      <c r="J471" s="4">
        <v>0</v>
      </c>
    </row>
    <row r="472" spans="2:10" x14ac:dyDescent="0.3">
      <c r="B472" s="3" t="s">
        <v>50</v>
      </c>
      <c r="C472" s="4">
        <v>2022</v>
      </c>
      <c r="D472" s="3" t="s">
        <v>1476</v>
      </c>
      <c r="E472" s="4">
        <v>1901900</v>
      </c>
      <c r="F472" s="4">
        <v>7.81419</v>
      </c>
      <c r="G472" s="4">
        <v>4.1600023424066102</v>
      </c>
      <c r="H472" s="4">
        <v>14862</v>
      </c>
      <c r="I472" s="4">
        <v>68759</v>
      </c>
      <c r="J472" s="4">
        <v>83621</v>
      </c>
    </row>
    <row r="473" spans="2:10" x14ac:dyDescent="0.3">
      <c r="B473" s="3" t="s">
        <v>50</v>
      </c>
      <c r="C473" s="4">
        <v>2023</v>
      </c>
      <c r="D473" s="3" t="s">
        <v>1468</v>
      </c>
      <c r="E473" s="4">
        <v>79908700</v>
      </c>
      <c r="F473" s="4">
        <v>1.9983</v>
      </c>
      <c r="G473" s="4">
        <v>1</v>
      </c>
      <c r="H473" s="4">
        <v>159682</v>
      </c>
      <c r="I473" s="4"/>
      <c r="J473" s="4">
        <v>159682</v>
      </c>
    </row>
    <row r="474" spans="2:10" x14ac:dyDescent="0.3">
      <c r="B474" s="3" t="s">
        <v>50</v>
      </c>
      <c r="C474" s="4">
        <v>2023</v>
      </c>
      <c r="D474" s="3" t="s">
        <v>1469</v>
      </c>
      <c r="E474" s="4">
        <v>115335</v>
      </c>
      <c r="F474" s="4">
        <v>0.99914999999999998</v>
      </c>
      <c r="G474" s="4">
        <v>0.5</v>
      </c>
      <c r="H474" s="4">
        <v>115</v>
      </c>
      <c r="I474" s="4"/>
      <c r="J474" s="4">
        <v>115</v>
      </c>
    </row>
    <row r="475" spans="2:10" x14ac:dyDescent="0.3">
      <c r="B475" s="3" t="s">
        <v>50</v>
      </c>
      <c r="C475" s="4">
        <v>2023</v>
      </c>
      <c r="D475" s="3" t="s">
        <v>1470</v>
      </c>
      <c r="E475" s="4">
        <v>1371100</v>
      </c>
      <c r="F475" s="4">
        <v>8.3129399999999993</v>
      </c>
      <c r="G475" s="4">
        <v>4.1600060051043384</v>
      </c>
      <c r="H475" s="4">
        <v>11398</v>
      </c>
      <c r="I475" s="4"/>
      <c r="J475" s="4">
        <v>11398</v>
      </c>
    </row>
    <row r="476" spans="2:10" x14ac:dyDescent="0.3">
      <c r="B476" s="3" t="s">
        <v>50</v>
      </c>
      <c r="C476" s="4">
        <v>2023</v>
      </c>
      <c r="D476" s="3" t="s">
        <v>1471</v>
      </c>
      <c r="E476" s="4">
        <v>0</v>
      </c>
      <c r="F476" s="4">
        <v>0</v>
      </c>
      <c r="G476" s="4">
        <v>0</v>
      </c>
      <c r="H476" s="4">
        <v>0</v>
      </c>
      <c r="I476" s="4"/>
      <c r="J476" s="4">
        <v>0</v>
      </c>
    </row>
    <row r="477" spans="2:10" x14ac:dyDescent="0.3">
      <c r="B477" s="3" t="s">
        <v>50</v>
      </c>
      <c r="C477" s="4">
        <v>2023</v>
      </c>
      <c r="D477" s="3" t="s">
        <v>1472</v>
      </c>
      <c r="E477" s="4">
        <v>0</v>
      </c>
      <c r="F477" s="4">
        <v>0</v>
      </c>
      <c r="G477" s="4">
        <v>0</v>
      </c>
      <c r="H477" s="4">
        <v>0</v>
      </c>
      <c r="I477" s="4"/>
      <c r="J477" s="4">
        <v>0</v>
      </c>
    </row>
    <row r="478" spans="2:10" x14ac:dyDescent="0.3">
      <c r="B478" s="3" t="s">
        <v>50</v>
      </c>
      <c r="C478" s="4">
        <v>2023</v>
      </c>
      <c r="D478" s="3" t="s">
        <v>1473</v>
      </c>
      <c r="E478" s="4">
        <v>10077900</v>
      </c>
      <c r="F478" s="4">
        <v>1.9983</v>
      </c>
      <c r="G478" s="4">
        <v>1</v>
      </c>
      <c r="H478" s="4">
        <v>20139</v>
      </c>
      <c r="I478" s="4"/>
      <c r="J478" s="4">
        <v>20139</v>
      </c>
    </row>
    <row r="479" spans="2:10" x14ac:dyDescent="0.3">
      <c r="B479" s="3" t="s">
        <v>50</v>
      </c>
      <c r="C479" s="4">
        <v>2023</v>
      </c>
      <c r="D479" s="3" t="s">
        <v>1474</v>
      </c>
      <c r="E479" s="4">
        <v>3629693444</v>
      </c>
      <c r="F479" s="4">
        <v>1.9983</v>
      </c>
      <c r="G479" s="4">
        <v>1</v>
      </c>
      <c r="H479" s="4">
        <v>7253216</v>
      </c>
      <c r="I479" s="4"/>
      <c r="J479" s="4">
        <v>7253216</v>
      </c>
    </row>
    <row r="480" spans="2:10" x14ac:dyDescent="0.3">
      <c r="B480" s="3" t="s">
        <v>50</v>
      </c>
      <c r="C480" s="4">
        <v>2023</v>
      </c>
      <c r="D480" s="3" t="s">
        <v>1475</v>
      </c>
      <c r="E480" s="4">
        <v>0</v>
      </c>
      <c r="F480" s="4">
        <v>0</v>
      </c>
      <c r="G480" s="4">
        <v>0</v>
      </c>
      <c r="H480" s="4">
        <v>0</v>
      </c>
      <c r="I480" s="4"/>
      <c r="J480" s="4">
        <v>0</v>
      </c>
    </row>
    <row r="481" spans="2:10" x14ac:dyDescent="0.3">
      <c r="B481" s="3" t="s">
        <v>50</v>
      </c>
      <c r="C481" s="4">
        <v>2023</v>
      </c>
      <c r="D481" s="3" t="s">
        <v>1476</v>
      </c>
      <c r="E481" s="4">
        <v>2137700</v>
      </c>
      <c r="F481" s="4">
        <v>39.966079999999998</v>
      </c>
      <c r="G481" s="4">
        <v>20.000040034028924</v>
      </c>
      <c r="H481" s="4">
        <v>85435</v>
      </c>
      <c r="I481" s="4">
        <v>72617</v>
      </c>
      <c r="J481" s="4">
        <v>158052</v>
      </c>
    </row>
    <row r="482" spans="2:10" x14ac:dyDescent="0.3">
      <c r="B482" s="3" t="s">
        <v>50</v>
      </c>
      <c r="C482" s="4">
        <v>2024</v>
      </c>
      <c r="D482" s="3" t="s">
        <v>1468</v>
      </c>
      <c r="E482" s="4">
        <v>75193200</v>
      </c>
      <c r="F482" s="4">
        <v>2.2379600000000002</v>
      </c>
      <c r="G482" s="4">
        <v>1</v>
      </c>
      <c r="H482" s="4">
        <v>168279</v>
      </c>
      <c r="I482" s="4"/>
      <c r="J482" s="4">
        <v>168279</v>
      </c>
    </row>
    <row r="483" spans="2:10" x14ac:dyDescent="0.3">
      <c r="B483" s="3" t="s">
        <v>50</v>
      </c>
      <c r="C483" s="4">
        <v>2024</v>
      </c>
      <c r="D483" s="3" t="s">
        <v>1469</v>
      </c>
      <c r="E483" s="4">
        <v>128349</v>
      </c>
      <c r="F483" s="4">
        <v>1.1189800000000001</v>
      </c>
      <c r="G483" s="4">
        <v>0.5</v>
      </c>
      <c r="H483" s="4">
        <v>144</v>
      </c>
      <c r="I483" s="4"/>
      <c r="J483" s="4">
        <v>144</v>
      </c>
    </row>
    <row r="484" spans="2:10" x14ac:dyDescent="0.3">
      <c r="B484" s="3" t="s">
        <v>50</v>
      </c>
      <c r="C484" s="4">
        <v>2024</v>
      </c>
      <c r="D484" s="3" t="s">
        <v>1470</v>
      </c>
      <c r="E484" s="4">
        <v>1236800</v>
      </c>
      <c r="F484" s="4">
        <v>9.30992</v>
      </c>
      <c r="G484" s="4">
        <v>4.1600028597472694</v>
      </c>
      <c r="H484" s="4">
        <v>11515</v>
      </c>
      <c r="I484" s="4"/>
      <c r="J484" s="4">
        <v>11515</v>
      </c>
    </row>
    <row r="485" spans="2:10" x14ac:dyDescent="0.3">
      <c r="B485" s="3" t="s">
        <v>50</v>
      </c>
      <c r="C485" s="4">
        <v>2024</v>
      </c>
      <c r="D485" s="3" t="s">
        <v>1471</v>
      </c>
      <c r="E485" s="4">
        <v>0</v>
      </c>
      <c r="F485" s="4">
        <v>0</v>
      </c>
      <c r="G485" s="4">
        <v>0</v>
      </c>
      <c r="H485" s="4">
        <v>0</v>
      </c>
      <c r="I485" s="4"/>
      <c r="J485" s="4">
        <v>0</v>
      </c>
    </row>
    <row r="486" spans="2:10" x14ac:dyDescent="0.3">
      <c r="B486" s="3" t="s">
        <v>50</v>
      </c>
      <c r="C486" s="4">
        <v>2024</v>
      </c>
      <c r="D486" s="3" t="s">
        <v>1472</v>
      </c>
      <c r="E486" s="4">
        <v>0</v>
      </c>
      <c r="F486" s="4">
        <v>0</v>
      </c>
      <c r="G486" s="4">
        <v>0</v>
      </c>
      <c r="H486" s="4">
        <v>0</v>
      </c>
      <c r="I486" s="4"/>
      <c r="J486" s="4">
        <v>0</v>
      </c>
    </row>
    <row r="487" spans="2:10" x14ac:dyDescent="0.3">
      <c r="B487" s="3" t="s">
        <v>50</v>
      </c>
      <c r="C487" s="4">
        <v>2024</v>
      </c>
      <c r="D487" s="3" t="s">
        <v>1473</v>
      </c>
      <c r="E487" s="4">
        <v>9890100</v>
      </c>
      <c r="F487" s="4">
        <v>2.2379600000000002</v>
      </c>
      <c r="G487" s="4">
        <v>1</v>
      </c>
      <c r="H487" s="4">
        <v>22134</v>
      </c>
      <c r="I487" s="4"/>
      <c r="J487" s="4">
        <v>22134</v>
      </c>
    </row>
    <row r="488" spans="2:10" x14ac:dyDescent="0.3">
      <c r="B488" s="3" t="s">
        <v>50</v>
      </c>
      <c r="C488" s="4">
        <v>2024</v>
      </c>
      <c r="D488" s="3" t="s">
        <v>1474</v>
      </c>
      <c r="E488" s="4">
        <v>3554253927</v>
      </c>
      <c r="F488" s="4">
        <v>2.2379600000000002</v>
      </c>
      <c r="G488" s="4">
        <v>1</v>
      </c>
      <c r="H488" s="4">
        <v>7954278</v>
      </c>
      <c r="I488" s="4"/>
      <c r="J488" s="4">
        <v>7954278</v>
      </c>
    </row>
    <row r="489" spans="2:10" x14ac:dyDescent="0.3">
      <c r="B489" s="3" t="s">
        <v>50</v>
      </c>
      <c r="C489" s="4">
        <v>2024</v>
      </c>
      <c r="D489" s="3" t="s">
        <v>1475</v>
      </c>
      <c r="E489" s="4">
        <v>0</v>
      </c>
      <c r="F489" s="4">
        <v>0</v>
      </c>
      <c r="G489" s="4">
        <v>0</v>
      </c>
      <c r="H489" s="4">
        <v>0</v>
      </c>
      <c r="I489" s="4"/>
      <c r="J489" s="4">
        <v>0</v>
      </c>
    </row>
    <row r="490" spans="2:10" x14ac:dyDescent="0.3">
      <c r="B490" s="3" t="s">
        <v>50</v>
      </c>
      <c r="C490" s="4">
        <v>2024</v>
      </c>
      <c r="D490" s="3" t="s">
        <v>1476</v>
      </c>
      <c r="E490" s="4">
        <v>2225300</v>
      </c>
      <c r="F490" s="4">
        <v>39.992379999999997</v>
      </c>
      <c r="G490" s="4">
        <v>17.870015549875777</v>
      </c>
      <c r="H490" s="4">
        <v>88995</v>
      </c>
      <c r="I490" s="4">
        <v>68891</v>
      </c>
      <c r="J490" s="4">
        <v>157886</v>
      </c>
    </row>
    <row r="491" spans="2:10" x14ac:dyDescent="0.3">
      <c r="B491" s="3" t="s">
        <v>52</v>
      </c>
      <c r="C491" s="4">
        <v>2019</v>
      </c>
      <c r="D491" s="3" t="s">
        <v>1468</v>
      </c>
      <c r="E491" s="4">
        <v>20148882507</v>
      </c>
      <c r="F491" s="4">
        <v>5.3525</v>
      </c>
      <c r="G491" s="4">
        <v>3.5402473708578599</v>
      </c>
      <c r="H491" s="4">
        <v>107846893.618717</v>
      </c>
      <c r="I491" s="4"/>
      <c r="J491" s="4">
        <v>107846893.618717</v>
      </c>
    </row>
    <row r="492" spans="2:10" x14ac:dyDescent="0.3">
      <c r="B492" s="3" t="s">
        <v>52</v>
      </c>
      <c r="C492" s="4">
        <v>2019</v>
      </c>
      <c r="D492" s="3" t="s">
        <v>1469</v>
      </c>
      <c r="E492" s="4">
        <v>1267236</v>
      </c>
      <c r="F492" s="4">
        <v>5.3525</v>
      </c>
      <c r="G492" s="4">
        <v>3.5402473708578599</v>
      </c>
      <c r="H492" s="4">
        <v>6782.88069</v>
      </c>
      <c r="I492" s="4"/>
      <c r="J492" s="4">
        <v>6782.88069</v>
      </c>
    </row>
    <row r="493" spans="2:10" x14ac:dyDescent="0.3">
      <c r="B493" s="3" t="s">
        <v>52</v>
      </c>
      <c r="C493" s="4">
        <v>2019</v>
      </c>
      <c r="D493" s="3" t="s">
        <v>1470</v>
      </c>
      <c r="E493" s="4">
        <v>3023848700</v>
      </c>
      <c r="F493" s="4">
        <v>5.3525</v>
      </c>
      <c r="G493" s="4">
        <v>3.5402473708578599</v>
      </c>
      <c r="H493" s="4">
        <v>16185150.166750001</v>
      </c>
      <c r="I493" s="4"/>
      <c r="J493" s="4">
        <v>16185150.166750001</v>
      </c>
    </row>
    <row r="494" spans="2:10" x14ac:dyDescent="0.3">
      <c r="B494" s="3" t="s">
        <v>52</v>
      </c>
      <c r="C494" s="4">
        <v>2019</v>
      </c>
      <c r="D494" s="3" t="s">
        <v>1471</v>
      </c>
      <c r="E494" s="4">
        <v>310889500</v>
      </c>
      <c r="F494" s="4">
        <v>24.653700000000001</v>
      </c>
      <c r="G494" s="4">
        <v>16.306435610820799</v>
      </c>
      <c r="H494" s="4">
        <v>7664576.4661499998</v>
      </c>
      <c r="I494" s="4"/>
      <c r="J494" s="4">
        <v>7664576.4661499998</v>
      </c>
    </row>
    <row r="495" spans="2:10" x14ac:dyDescent="0.3">
      <c r="B495" s="3" t="s">
        <v>52</v>
      </c>
      <c r="C495" s="4">
        <v>2019</v>
      </c>
      <c r="D495" s="3" t="s">
        <v>1472</v>
      </c>
      <c r="E495" s="4">
        <v>0</v>
      </c>
      <c r="F495" s="4">
        <v>0</v>
      </c>
      <c r="G495" s="4">
        <v>0</v>
      </c>
      <c r="H495" s="4">
        <v>0</v>
      </c>
      <c r="I495" s="4"/>
      <c r="J495" s="4">
        <v>0</v>
      </c>
    </row>
    <row r="496" spans="2:10" x14ac:dyDescent="0.3">
      <c r="B496" s="3" t="s">
        <v>52</v>
      </c>
      <c r="C496" s="4">
        <v>2019</v>
      </c>
      <c r="D496" s="3" t="s">
        <v>1473</v>
      </c>
      <c r="E496" s="4">
        <v>194717300</v>
      </c>
      <c r="F496" s="4">
        <v>0.63400000000000001</v>
      </c>
      <c r="G496" s="4">
        <v>0.419339903432767</v>
      </c>
      <c r="H496" s="4">
        <v>123450.76820000001</v>
      </c>
      <c r="I496" s="4"/>
      <c r="J496" s="4">
        <v>123450.76820000001</v>
      </c>
    </row>
    <row r="497" spans="2:10" x14ac:dyDescent="0.3">
      <c r="B497" s="3" t="s">
        <v>52</v>
      </c>
      <c r="C497" s="4">
        <v>2019</v>
      </c>
      <c r="D497" s="3" t="s">
        <v>1474</v>
      </c>
      <c r="E497" s="4">
        <v>89985021125</v>
      </c>
      <c r="F497" s="4">
        <v>1.5119</v>
      </c>
      <c r="G497" s="4">
        <v>1</v>
      </c>
      <c r="H497" s="4">
        <v>136048353.43888801</v>
      </c>
      <c r="I497" s="4">
        <v>0</v>
      </c>
      <c r="J497" s="4">
        <v>136048353.43888801</v>
      </c>
    </row>
    <row r="498" spans="2:10" x14ac:dyDescent="0.3">
      <c r="B498" s="3" t="s">
        <v>52</v>
      </c>
      <c r="C498" s="4">
        <v>2019</v>
      </c>
      <c r="D498" s="3" t="s">
        <v>1475</v>
      </c>
      <c r="E498" s="4">
        <v>14</v>
      </c>
      <c r="F498" s="4">
        <v>1.5119</v>
      </c>
      <c r="G498" s="4">
        <v>1</v>
      </c>
      <c r="H498" s="4">
        <v>2.1166600000000001E-2</v>
      </c>
      <c r="I498" s="4"/>
      <c r="J498" s="4">
        <v>2.1166600000000001E-2</v>
      </c>
    </row>
    <row r="499" spans="2:10" x14ac:dyDescent="0.3">
      <c r="B499" s="3" t="s">
        <v>52</v>
      </c>
      <c r="C499" s="4">
        <v>2019</v>
      </c>
      <c r="D499" s="3" t="s">
        <v>1476</v>
      </c>
      <c r="E499" s="4">
        <v>322426670</v>
      </c>
      <c r="F499" s="4">
        <v>18.0184</v>
      </c>
      <c r="G499" s="4">
        <v>11.917719425888</v>
      </c>
      <c r="H499" s="4">
        <v>5809612.7107279999</v>
      </c>
      <c r="I499" s="4"/>
      <c r="J499" s="4">
        <v>5809612.7107279999</v>
      </c>
    </row>
    <row r="500" spans="2:10" x14ac:dyDescent="0.3">
      <c r="B500" s="3" t="s">
        <v>52</v>
      </c>
      <c r="C500" s="4">
        <v>2020</v>
      </c>
      <c r="D500" s="3" t="s">
        <v>1468</v>
      </c>
      <c r="E500" s="4">
        <v>20890143408</v>
      </c>
      <c r="F500" s="4">
        <v>5.2995000000000001</v>
      </c>
      <c r="G500" s="4">
        <v>3.1102177357826166</v>
      </c>
      <c r="H500" s="4">
        <v>110707315</v>
      </c>
      <c r="I500" s="4"/>
      <c r="J500" s="4">
        <v>110707315</v>
      </c>
    </row>
    <row r="501" spans="2:10" x14ac:dyDescent="0.3">
      <c r="B501" s="3" t="s">
        <v>52</v>
      </c>
      <c r="C501" s="4">
        <v>2020</v>
      </c>
      <c r="D501" s="3" t="s">
        <v>1469</v>
      </c>
      <c r="E501" s="4">
        <v>1290889</v>
      </c>
      <c r="F501" s="4">
        <v>5.4509999999999996</v>
      </c>
      <c r="G501" s="4">
        <v>3.1991314044251422</v>
      </c>
      <c r="H501" s="4">
        <v>7037</v>
      </c>
      <c r="I501" s="4"/>
      <c r="J501" s="4">
        <v>7037</v>
      </c>
    </row>
    <row r="502" spans="2:10" x14ac:dyDescent="0.3">
      <c r="B502" s="3" t="s">
        <v>52</v>
      </c>
      <c r="C502" s="4">
        <v>2020</v>
      </c>
      <c r="D502" s="3" t="s">
        <v>1470</v>
      </c>
      <c r="E502" s="4">
        <v>3261479900</v>
      </c>
      <c r="F502" s="4">
        <v>5.0624000000000002</v>
      </c>
      <c r="G502" s="4">
        <v>2.9710663771348087</v>
      </c>
      <c r="H502" s="4">
        <v>16510916</v>
      </c>
      <c r="I502" s="4"/>
      <c r="J502" s="4">
        <v>16510916</v>
      </c>
    </row>
    <row r="503" spans="2:10" x14ac:dyDescent="0.3">
      <c r="B503" s="3" t="s">
        <v>52</v>
      </c>
      <c r="C503" s="4">
        <v>2020</v>
      </c>
      <c r="D503" s="3" t="s">
        <v>1471</v>
      </c>
      <c r="E503" s="4">
        <v>319444600</v>
      </c>
      <c r="F503" s="4">
        <v>24.1554</v>
      </c>
      <c r="G503" s="4">
        <v>14.176536181700804</v>
      </c>
      <c r="H503" s="4">
        <v>7716312</v>
      </c>
      <c r="I503" s="4"/>
      <c r="J503" s="4">
        <v>7716312</v>
      </c>
    </row>
    <row r="504" spans="2:10" x14ac:dyDescent="0.3">
      <c r="B504" s="3" t="s">
        <v>52</v>
      </c>
      <c r="C504" s="4">
        <v>2020</v>
      </c>
      <c r="D504" s="3" t="s">
        <v>1472</v>
      </c>
      <c r="E504" s="4">
        <v>0</v>
      </c>
      <c r="F504" s="4">
        <v>0</v>
      </c>
      <c r="G504" s="4">
        <v>0</v>
      </c>
      <c r="H504" s="4">
        <v>0</v>
      </c>
      <c r="I504" s="4"/>
      <c r="J504" s="4">
        <v>0</v>
      </c>
    </row>
    <row r="505" spans="2:10" x14ac:dyDescent="0.3">
      <c r="B505" s="3" t="s">
        <v>52</v>
      </c>
      <c r="C505" s="4">
        <v>2020</v>
      </c>
      <c r="D505" s="3" t="s">
        <v>1473</v>
      </c>
      <c r="E505" s="4">
        <v>101438600</v>
      </c>
      <c r="F505" s="4">
        <v>0.63419999999999999</v>
      </c>
      <c r="G505" s="4">
        <v>0.37220494160455425</v>
      </c>
      <c r="H505" s="4">
        <v>64332</v>
      </c>
      <c r="I505" s="4"/>
      <c r="J505" s="4">
        <v>64332</v>
      </c>
    </row>
    <row r="506" spans="2:10" x14ac:dyDescent="0.3">
      <c r="B506" s="3" t="s">
        <v>52</v>
      </c>
      <c r="C506" s="4">
        <v>2020</v>
      </c>
      <c r="D506" s="3" t="s">
        <v>1474</v>
      </c>
      <c r="E506" s="4">
        <v>83173795836</v>
      </c>
      <c r="F506" s="4">
        <v>1.7039</v>
      </c>
      <c r="G506" s="4">
        <v>1</v>
      </c>
      <c r="H506" s="4">
        <v>141719831</v>
      </c>
      <c r="I506" s="4"/>
      <c r="J506" s="4">
        <v>141719831</v>
      </c>
    </row>
    <row r="507" spans="2:10" x14ac:dyDescent="0.3">
      <c r="B507" s="3" t="s">
        <v>52</v>
      </c>
      <c r="C507" s="4">
        <v>2020</v>
      </c>
      <c r="D507" s="3" t="s">
        <v>1475</v>
      </c>
      <c r="E507" s="4">
        <v>18</v>
      </c>
      <c r="F507" s="4">
        <v>1.7039</v>
      </c>
      <c r="G507" s="4">
        <v>1</v>
      </c>
      <c r="H507" s="4">
        <v>0</v>
      </c>
      <c r="I507" s="4"/>
      <c r="J507" s="4">
        <v>0</v>
      </c>
    </row>
    <row r="508" spans="2:10" x14ac:dyDescent="0.3">
      <c r="B508" s="3" t="s">
        <v>52</v>
      </c>
      <c r="C508" s="4">
        <v>2020</v>
      </c>
      <c r="D508" s="3" t="s">
        <v>1476</v>
      </c>
      <c r="E508" s="4">
        <v>323994700</v>
      </c>
      <c r="F508" s="4">
        <v>18.337599999999998</v>
      </c>
      <c r="G508" s="4">
        <v>10.762133928047421</v>
      </c>
      <c r="H508" s="4">
        <v>5941285</v>
      </c>
      <c r="I508" s="4">
        <v>3273890</v>
      </c>
      <c r="J508" s="4">
        <v>9215175</v>
      </c>
    </row>
    <row r="509" spans="2:10" x14ac:dyDescent="0.3">
      <c r="B509" s="3" t="s">
        <v>52</v>
      </c>
      <c r="C509" s="4">
        <v>2021</v>
      </c>
      <c r="D509" s="3" t="s">
        <v>1468</v>
      </c>
      <c r="E509" s="4">
        <v>19866522798</v>
      </c>
      <c r="F509" s="4">
        <v>5.6870000000000003</v>
      </c>
      <c r="G509" s="4">
        <v>3.3439172105603574</v>
      </c>
      <c r="H509" s="4">
        <v>112980915</v>
      </c>
      <c r="I509" s="4"/>
      <c r="J509" s="4">
        <v>112980915</v>
      </c>
    </row>
    <row r="510" spans="2:10" x14ac:dyDescent="0.3">
      <c r="B510" s="3" t="s">
        <v>52</v>
      </c>
      <c r="C510" s="4">
        <v>2021</v>
      </c>
      <c r="D510" s="3" t="s">
        <v>1469</v>
      </c>
      <c r="E510" s="4">
        <v>1321141</v>
      </c>
      <c r="F510" s="4">
        <v>5.4828999999999999</v>
      </c>
      <c r="G510" s="4">
        <v>3.2239078026694887</v>
      </c>
      <c r="H510" s="4">
        <v>7244</v>
      </c>
      <c r="I510" s="4"/>
      <c r="J510" s="4">
        <v>7244</v>
      </c>
    </row>
    <row r="511" spans="2:10" x14ac:dyDescent="0.3">
      <c r="B511" s="3" t="s">
        <v>52</v>
      </c>
      <c r="C511" s="4">
        <v>2021</v>
      </c>
      <c r="D511" s="3" t="s">
        <v>1470</v>
      </c>
      <c r="E511" s="4">
        <v>3323123900</v>
      </c>
      <c r="F511" s="4">
        <v>5.1501999999999999</v>
      </c>
      <c r="G511" s="4">
        <v>3.0282824719233252</v>
      </c>
      <c r="H511" s="4">
        <v>17114753</v>
      </c>
      <c r="I511" s="4"/>
      <c r="J511" s="4">
        <v>17114753</v>
      </c>
    </row>
    <row r="512" spans="2:10" x14ac:dyDescent="0.3">
      <c r="B512" s="3" t="s">
        <v>52</v>
      </c>
      <c r="C512" s="4">
        <v>2021</v>
      </c>
      <c r="D512" s="3" t="s">
        <v>1471</v>
      </c>
      <c r="E512" s="4">
        <v>333203400</v>
      </c>
      <c r="F512" s="4">
        <v>23.837299999999999</v>
      </c>
      <c r="G512" s="4">
        <v>14.016169812430174</v>
      </c>
      <c r="H512" s="4">
        <v>7942669</v>
      </c>
      <c r="I512" s="4"/>
      <c r="J512" s="4">
        <v>7942669</v>
      </c>
    </row>
    <row r="513" spans="2:10" x14ac:dyDescent="0.3">
      <c r="B513" s="3" t="s">
        <v>52</v>
      </c>
      <c r="C513" s="4">
        <v>2021</v>
      </c>
      <c r="D513" s="3" t="s">
        <v>1472</v>
      </c>
      <c r="E513" s="4">
        <v>0</v>
      </c>
      <c r="F513" s="4">
        <v>0</v>
      </c>
      <c r="G513" s="4">
        <v>0</v>
      </c>
      <c r="H513" s="4">
        <v>0</v>
      </c>
      <c r="I513" s="4"/>
      <c r="J513" s="4">
        <v>0</v>
      </c>
    </row>
    <row r="514" spans="2:10" x14ac:dyDescent="0.3">
      <c r="B514" s="3" t="s">
        <v>52</v>
      </c>
      <c r="C514" s="4">
        <v>2021</v>
      </c>
      <c r="D514" s="3" t="s">
        <v>1473</v>
      </c>
      <c r="E514" s="4">
        <v>100235300</v>
      </c>
      <c r="F514" s="4">
        <v>0.67010000000000003</v>
      </c>
      <c r="G514" s="4">
        <v>0.39401422943493852</v>
      </c>
      <c r="H514" s="4">
        <v>67168</v>
      </c>
      <c r="I514" s="4"/>
      <c r="J514" s="4">
        <v>67168</v>
      </c>
    </row>
    <row r="515" spans="2:10" x14ac:dyDescent="0.3">
      <c r="B515" s="3" t="s">
        <v>52</v>
      </c>
      <c r="C515" s="4">
        <v>2021</v>
      </c>
      <c r="D515" s="3" t="s">
        <v>1474</v>
      </c>
      <c r="E515" s="4">
        <v>87173209398</v>
      </c>
      <c r="F515" s="4">
        <v>1.7007000000000001</v>
      </c>
      <c r="G515" s="4">
        <v>1</v>
      </c>
      <c r="H515" s="4">
        <v>148255477</v>
      </c>
      <c r="I515" s="4"/>
      <c r="J515" s="4">
        <v>148255477</v>
      </c>
    </row>
    <row r="516" spans="2:10" x14ac:dyDescent="0.3">
      <c r="B516" s="3" t="s">
        <v>52</v>
      </c>
      <c r="C516" s="4">
        <v>2021</v>
      </c>
      <c r="D516" s="3" t="s">
        <v>1475</v>
      </c>
      <c r="E516" s="4">
        <v>16</v>
      </c>
      <c r="F516" s="4">
        <v>1.7007000000000001</v>
      </c>
      <c r="G516" s="4">
        <v>1</v>
      </c>
      <c r="H516" s="4">
        <v>0</v>
      </c>
      <c r="I516" s="4"/>
      <c r="J516" s="4">
        <v>0</v>
      </c>
    </row>
    <row r="517" spans="2:10" x14ac:dyDescent="0.3">
      <c r="B517" s="3" t="s">
        <v>52</v>
      </c>
      <c r="C517" s="4">
        <v>2021</v>
      </c>
      <c r="D517" s="3" t="s">
        <v>1476</v>
      </c>
      <c r="E517" s="4">
        <v>329867260</v>
      </c>
      <c r="F517" s="4">
        <v>18.579899999999999</v>
      </c>
      <c r="G517" s="4">
        <v>10.924854471688127</v>
      </c>
      <c r="H517" s="4">
        <v>6128901</v>
      </c>
      <c r="I517" s="4">
        <v>3287730</v>
      </c>
      <c r="J517" s="4">
        <v>9416631</v>
      </c>
    </row>
    <row r="518" spans="2:10" x14ac:dyDescent="0.3">
      <c r="B518" s="3" t="s">
        <v>52</v>
      </c>
      <c r="C518" s="4">
        <v>2022</v>
      </c>
      <c r="D518" s="3" t="s">
        <v>1468</v>
      </c>
      <c r="E518" s="4">
        <v>23771372508</v>
      </c>
      <c r="F518" s="4">
        <v>5.1207000000000003</v>
      </c>
      <c r="G518" s="4">
        <v>3.3098700795035878</v>
      </c>
      <c r="H518" s="4">
        <v>121726067</v>
      </c>
      <c r="I518" s="4"/>
      <c r="J518" s="4">
        <v>121726067</v>
      </c>
    </row>
    <row r="519" spans="2:10" x14ac:dyDescent="0.3">
      <c r="B519" s="3" t="s">
        <v>52</v>
      </c>
      <c r="C519" s="4">
        <v>2022</v>
      </c>
      <c r="D519" s="3" t="s">
        <v>1469</v>
      </c>
      <c r="E519" s="4">
        <v>1323133</v>
      </c>
      <c r="F519" s="4">
        <v>5.6448999999999998</v>
      </c>
      <c r="G519" s="4">
        <v>3.6486975631827292</v>
      </c>
      <c r="H519" s="4">
        <v>7469</v>
      </c>
      <c r="I519" s="4"/>
      <c r="J519" s="4">
        <v>7469</v>
      </c>
    </row>
    <row r="520" spans="2:10" x14ac:dyDescent="0.3">
      <c r="B520" s="3" t="s">
        <v>52</v>
      </c>
      <c r="C520" s="4">
        <v>2022</v>
      </c>
      <c r="D520" s="3" t="s">
        <v>1470</v>
      </c>
      <c r="E520" s="4">
        <v>4077384316</v>
      </c>
      <c r="F520" s="4">
        <v>4.3163</v>
      </c>
      <c r="G520" s="4">
        <v>2.7899295456014479</v>
      </c>
      <c r="H520" s="4">
        <v>17599214</v>
      </c>
      <c r="I520" s="4"/>
      <c r="J520" s="4">
        <v>17599214</v>
      </c>
    </row>
    <row r="521" spans="2:10" x14ac:dyDescent="0.3">
      <c r="B521" s="3" t="s">
        <v>52</v>
      </c>
      <c r="C521" s="4">
        <v>2022</v>
      </c>
      <c r="D521" s="3" t="s">
        <v>1471</v>
      </c>
      <c r="E521" s="4">
        <v>429175000</v>
      </c>
      <c r="F521" s="4">
        <v>19.9909</v>
      </c>
      <c r="G521" s="4">
        <v>12.921530605649281</v>
      </c>
      <c r="H521" s="4">
        <v>8579595</v>
      </c>
      <c r="I521" s="4"/>
      <c r="J521" s="4">
        <v>8579595</v>
      </c>
    </row>
    <row r="522" spans="2:10" x14ac:dyDescent="0.3">
      <c r="B522" s="3" t="s">
        <v>52</v>
      </c>
      <c r="C522" s="4">
        <v>2022</v>
      </c>
      <c r="D522" s="3" t="s">
        <v>1472</v>
      </c>
      <c r="E522" s="4">
        <v>0</v>
      </c>
      <c r="F522" s="4">
        <v>0</v>
      </c>
      <c r="G522" s="4">
        <v>0</v>
      </c>
      <c r="H522" s="4">
        <v>0</v>
      </c>
      <c r="I522" s="4"/>
      <c r="J522" s="4">
        <v>0</v>
      </c>
    </row>
    <row r="523" spans="2:10" x14ac:dyDescent="0.3">
      <c r="B523" s="3" t="s">
        <v>52</v>
      </c>
      <c r="C523" s="4">
        <v>2022</v>
      </c>
      <c r="D523" s="3" t="s">
        <v>1473</v>
      </c>
      <c r="E523" s="4">
        <v>102179700</v>
      </c>
      <c r="F523" s="4">
        <v>0.57310000000000005</v>
      </c>
      <c r="G523" s="4">
        <v>0.3704350074332623</v>
      </c>
      <c r="H523" s="4">
        <v>58559</v>
      </c>
      <c r="I523" s="4"/>
      <c r="J523" s="4">
        <v>58559</v>
      </c>
    </row>
    <row r="524" spans="2:10" x14ac:dyDescent="0.3">
      <c r="B524" s="3" t="s">
        <v>52</v>
      </c>
      <c r="C524" s="4">
        <v>2022</v>
      </c>
      <c r="D524" s="3" t="s">
        <v>1474</v>
      </c>
      <c r="E524" s="4">
        <v>100779976583</v>
      </c>
      <c r="F524" s="4">
        <v>1.5470999999999999</v>
      </c>
      <c r="G524" s="4">
        <v>1</v>
      </c>
      <c r="H524" s="4">
        <v>155916702</v>
      </c>
      <c r="I524" s="4"/>
      <c r="J524" s="4">
        <v>155916702</v>
      </c>
    </row>
    <row r="525" spans="2:10" x14ac:dyDescent="0.3">
      <c r="B525" s="3" t="s">
        <v>52</v>
      </c>
      <c r="C525" s="4">
        <v>2022</v>
      </c>
      <c r="D525" s="3" t="s">
        <v>1475</v>
      </c>
      <c r="E525" s="4">
        <v>16</v>
      </c>
      <c r="F525" s="4">
        <v>1.5470999999999999</v>
      </c>
      <c r="G525" s="4">
        <v>1</v>
      </c>
      <c r="H525" s="4">
        <v>0</v>
      </c>
      <c r="I525" s="4"/>
      <c r="J525" s="4">
        <v>0</v>
      </c>
    </row>
    <row r="526" spans="2:10" x14ac:dyDescent="0.3">
      <c r="B526" s="3" t="s">
        <v>52</v>
      </c>
      <c r="C526" s="4">
        <v>2022</v>
      </c>
      <c r="D526" s="3" t="s">
        <v>1476</v>
      </c>
      <c r="E526" s="4">
        <v>436324080</v>
      </c>
      <c r="F526" s="4">
        <v>15.1045</v>
      </c>
      <c r="G526" s="4">
        <v>9.7631051645013258</v>
      </c>
      <c r="H526" s="4">
        <v>6590457</v>
      </c>
      <c r="I526" s="4">
        <v>3154661</v>
      </c>
      <c r="J526" s="4">
        <v>9745118</v>
      </c>
    </row>
    <row r="527" spans="2:10" x14ac:dyDescent="0.3">
      <c r="B527" s="3" t="s">
        <v>52</v>
      </c>
      <c r="C527" s="4">
        <v>2023</v>
      </c>
      <c r="D527" s="3" t="s">
        <v>1468</v>
      </c>
      <c r="E527" s="4">
        <v>26685307073</v>
      </c>
      <c r="F527" s="4">
        <v>4.7526000000000002</v>
      </c>
      <c r="G527" s="4">
        <v>3.2480863860032803</v>
      </c>
      <c r="H527" s="4">
        <v>126824590</v>
      </c>
      <c r="I527" s="4"/>
      <c r="J527" s="4">
        <v>126824590</v>
      </c>
    </row>
    <row r="528" spans="2:10" x14ac:dyDescent="0.3">
      <c r="B528" s="3" t="s">
        <v>52</v>
      </c>
      <c r="C528" s="4">
        <v>2023</v>
      </c>
      <c r="D528" s="3" t="s">
        <v>1469</v>
      </c>
      <c r="E528" s="4">
        <v>1279624</v>
      </c>
      <c r="F528" s="4">
        <v>5.8703000000000003</v>
      </c>
      <c r="G528" s="4">
        <v>4.0119600874794967</v>
      </c>
      <c r="H528" s="4">
        <v>7512</v>
      </c>
      <c r="I528" s="4"/>
      <c r="J528" s="4">
        <v>7512</v>
      </c>
    </row>
    <row r="529" spans="2:10" x14ac:dyDescent="0.3">
      <c r="B529" s="3" t="s">
        <v>52</v>
      </c>
      <c r="C529" s="4">
        <v>2023</v>
      </c>
      <c r="D529" s="3" t="s">
        <v>1470</v>
      </c>
      <c r="E529" s="4">
        <v>5029164400</v>
      </c>
      <c r="F529" s="4">
        <v>3.5861999999999998</v>
      </c>
      <c r="G529" s="4">
        <v>2.4509294696555495</v>
      </c>
      <c r="H529" s="4">
        <v>18035589</v>
      </c>
      <c r="I529" s="4"/>
      <c r="J529" s="4">
        <v>18035589</v>
      </c>
    </row>
    <row r="530" spans="2:10" x14ac:dyDescent="0.3">
      <c r="B530" s="3" t="s">
        <v>52</v>
      </c>
      <c r="C530" s="4">
        <v>2023</v>
      </c>
      <c r="D530" s="3" t="s">
        <v>1471</v>
      </c>
      <c r="E530" s="4">
        <v>432782000</v>
      </c>
      <c r="F530" s="4">
        <v>20.309000000000001</v>
      </c>
      <c r="G530" s="4">
        <v>13.879852378348824</v>
      </c>
      <c r="H530" s="4">
        <v>8789370</v>
      </c>
      <c r="I530" s="4"/>
      <c r="J530" s="4">
        <v>8789370</v>
      </c>
    </row>
    <row r="531" spans="2:10" x14ac:dyDescent="0.3">
      <c r="B531" s="3" t="s">
        <v>52</v>
      </c>
      <c r="C531" s="4">
        <v>2023</v>
      </c>
      <c r="D531" s="3" t="s">
        <v>1472</v>
      </c>
      <c r="E531" s="4">
        <v>0</v>
      </c>
      <c r="F531" s="4">
        <v>0</v>
      </c>
      <c r="G531" s="4">
        <v>0</v>
      </c>
      <c r="H531" s="4">
        <v>0</v>
      </c>
      <c r="I531" s="4"/>
      <c r="J531" s="4">
        <v>0</v>
      </c>
    </row>
    <row r="532" spans="2:10" x14ac:dyDescent="0.3">
      <c r="B532" s="3" t="s">
        <v>52</v>
      </c>
      <c r="C532" s="4">
        <v>2023</v>
      </c>
      <c r="D532" s="3" t="s">
        <v>1473</v>
      </c>
      <c r="E532" s="4">
        <v>115568900</v>
      </c>
      <c r="F532" s="4">
        <v>0.55610000000000004</v>
      </c>
      <c r="G532" s="4">
        <v>0.3800574084199016</v>
      </c>
      <c r="H532" s="4">
        <v>64268</v>
      </c>
      <c r="I532" s="4"/>
      <c r="J532" s="4">
        <v>64268</v>
      </c>
    </row>
    <row r="533" spans="2:10" x14ac:dyDescent="0.3">
      <c r="B533" s="3" t="s">
        <v>52</v>
      </c>
      <c r="C533" s="4">
        <v>2023</v>
      </c>
      <c r="D533" s="3" t="s">
        <v>1474</v>
      </c>
      <c r="E533" s="4">
        <v>113739171045</v>
      </c>
      <c r="F533" s="4">
        <v>1.4632000000000001</v>
      </c>
      <c r="G533" s="4">
        <v>1</v>
      </c>
      <c r="H533" s="4">
        <v>166423155</v>
      </c>
      <c r="I533" s="4"/>
      <c r="J533" s="4">
        <v>166423155</v>
      </c>
    </row>
    <row r="534" spans="2:10" x14ac:dyDescent="0.3">
      <c r="B534" s="3" t="s">
        <v>52</v>
      </c>
      <c r="C534" s="4">
        <v>2023</v>
      </c>
      <c r="D534" s="3" t="s">
        <v>1475</v>
      </c>
      <c r="E534" s="4">
        <v>16</v>
      </c>
      <c r="F534" s="4">
        <v>1.4632000000000001</v>
      </c>
      <c r="G534" s="4">
        <v>1</v>
      </c>
      <c r="H534" s="4">
        <v>0</v>
      </c>
      <c r="I534" s="4"/>
      <c r="J534" s="4">
        <v>0</v>
      </c>
    </row>
    <row r="535" spans="2:10" x14ac:dyDescent="0.3">
      <c r="B535" s="3" t="s">
        <v>52</v>
      </c>
      <c r="C535" s="4">
        <v>2023</v>
      </c>
      <c r="D535" s="3" t="s">
        <v>1476</v>
      </c>
      <c r="E535" s="4">
        <v>519474140</v>
      </c>
      <c r="F535" s="4">
        <v>15.3558</v>
      </c>
      <c r="G535" s="4">
        <v>10.494669218151996</v>
      </c>
      <c r="H535" s="4">
        <v>7976941</v>
      </c>
      <c r="I535" s="4">
        <v>3177000</v>
      </c>
      <c r="J535" s="4">
        <v>11153941</v>
      </c>
    </row>
    <row r="536" spans="2:10" x14ac:dyDescent="0.3">
      <c r="B536" s="3" t="s">
        <v>52</v>
      </c>
      <c r="C536" s="4">
        <v>2024</v>
      </c>
      <c r="D536" s="3" t="s">
        <v>1468</v>
      </c>
      <c r="E536" s="4">
        <v>27497567808</v>
      </c>
      <c r="F536" s="4">
        <v>4.8414000000000001</v>
      </c>
      <c r="G536" s="4">
        <v>3.2490436883430642</v>
      </c>
      <c r="H536" s="4">
        <v>133126725</v>
      </c>
      <c r="I536" s="4"/>
      <c r="J536" s="4">
        <v>133126725</v>
      </c>
    </row>
    <row r="537" spans="2:10" x14ac:dyDescent="0.3">
      <c r="B537" s="3" t="s">
        <v>52</v>
      </c>
      <c r="C537" s="4">
        <v>2024</v>
      </c>
      <c r="D537" s="3" t="s">
        <v>1469</v>
      </c>
      <c r="E537" s="4">
        <v>1272924</v>
      </c>
      <c r="F537" s="4">
        <v>6.0834999999999999</v>
      </c>
      <c r="G537" s="4">
        <v>4.0826119052412588</v>
      </c>
      <c r="H537" s="4">
        <v>7744</v>
      </c>
      <c r="I537" s="4"/>
      <c r="J537" s="4">
        <v>7744</v>
      </c>
    </row>
    <row r="538" spans="2:10" x14ac:dyDescent="0.3">
      <c r="B538" s="3" t="s">
        <v>52</v>
      </c>
      <c r="C538" s="4">
        <v>2024</v>
      </c>
      <c r="D538" s="3" t="s">
        <v>1470</v>
      </c>
      <c r="E538" s="4">
        <v>5547882300</v>
      </c>
      <c r="F538" s="4">
        <v>3.4666999999999999</v>
      </c>
      <c r="G538" s="4">
        <v>2.3264881551573717</v>
      </c>
      <c r="H538" s="4">
        <v>19232844</v>
      </c>
      <c r="I538" s="4"/>
      <c r="J538" s="4">
        <v>19232844</v>
      </c>
    </row>
    <row r="539" spans="2:10" x14ac:dyDescent="0.3">
      <c r="B539" s="3" t="s">
        <v>52</v>
      </c>
      <c r="C539" s="4">
        <v>2024</v>
      </c>
      <c r="D539" s="3" t="s">
        <v>1471</v>
      </c>
      <c r="E539" s="4">
        <v>543900700</v>
      </c>
      <c r="F539" s="4">
        <v>17.376200000000001</v>
      </c>
      <c r="G539" s="4">
        <v>11.661096570699954</v>
      </c>
      <c r="H539" s="4">
        <v>9450927</v>
      </c>
      <c r="I539" s="4"/>
      <c r="J539" s="4">
        <v>9450927</v>
      </c>
    </row>
    <row r="540" spans="2:10" x14ac:dyDescent="0.3">
      <c r="B540" s="3" t="s">
        <v>52</v>
      </c>
      <c r="C540" s="4">
        <v>2024</v>
      </c>
      <c r="D540" s="3" t="s">
        <v>1472</v>
      </c>
      <c r="E540" s="4">
        <v>0</v>
      </c>
      <c r="F540" s="4">
        <v>0</v>
      </c>
      <c r="G540" s="4">
        <v>0</v>
      </c>
      <c r="H540" s="4">
        <v>0</v>
      </c>
      <c r="I540" s="4"/>
      <c r="J540" s="4">
        <v>0</v>
      </c>
    </row>
    <row r="541" spans="2:10" x14ac:dyDescent="0.3">
      <c r="B541" s="3" t="s">
        <v>52</v>
      </c>
      <c r="C541" s="4">
        <v>2024</v>
      </c>
      <c r="D541" s="3" t="s">
        <v>1473</v>
      </c>
      <c r="E541" s="4">
        <v>120341900</v>
      </c>
      <c r="F541" s="4">
        <v>0.49530000000000002</v>
      </c>
      <c r="G541" s="4">
        <v>0.33239379907388766</v>
      </c>
      <c r="H541" s="4">
        <v>59605</v>
      </c>
      <c r="I541" s="4"/>
      <c r="J541" s="4">
        <v>59605</v>
      </c>
    </row>
    <row r="542" spans="2:10" x14ac:dyDescent="0.3">
      <c r="B542" s="3" t="s">
        <v>52</v>
      </c>
      <c r="C542" s="4">
        <v>2024</v>
      </c>
      <c r="D542" s="3" t="s">
        <v>1474</v>
      </c>
      <c r="E542" s="4">
        <v>120464359054</v>
      </c>
      <c r="F542" s="4">
        <v>1.4901</v>
      </c>
      <c r="G542" s="4">
        <v>1</v>
      </c>
      <c r="H542" s="4">
        <v>179503941</v>
      </c>
      <c r="I542" s="4"/>
      <c r="J542" s="4">
        <v>179503941</v>
      </c>
    </row>
    <row r="543" spans="2:10" x14ac:dyDescent="0.3">
      <c r="B543" s="3" t="s">
        <v>52</v>
      </c>
      <c r="C543" s="4">
        <v>2024</v>
      </c>
      <c r="D543" s="3" t="s">
        <v>1475</v>
      </c>
      <c r="E543" s="4">
        <v>14</v>
      </c>
      <c r="F543" s="4">
        <v>1.4901</v>
      </c>
      <c r="G543" s="4">
        <v>1</v>
      </c>
      <c r="H543" s="4">
        <v>0</v>
      </c>
      <c r="I543" s="4"/>
      <c r="J543" s="4">
        <v>0</v>
      </c>
    </row>
    <row r="544" spans="2:10" x14ac:dyDescent="0.3">
      <c r="B544" s="3" t="s">
        <v>52</v>
      </c>
      <c r="C544" s="4">
        <v>2024</v>
      </c>
      <c r="D544" s="3" t="s">
        <v>1476</v>
      </c>
      <c r="E544" s="4">
        <v>630272580</v>
      </c>
      <c r="F544" s="4">
        <v>12.997199999999999</v>
      </c>
      <c r="G544" s="4">
        <v>8.7223676263338028</v>
      </c>
      <c r="H544" s="4">
        <v>8191779</v>
      </c>
      <c r="I544" s="4">
        <v>3494000</v>
      </c>
      <c r="J544" s="4">
        <v>11685779</v>
      </c>
    </row>
    <row r="545" spans="2:10" x14ac:dyDescent="0.3">
      <c r="B545" s="3" t="s">
        <v>54</v>
      </c>
      <c r="C545" s="4">
        <v>2019</v>
      </c>
      <c r="D545" s="3" t="s">
        <v>1468</v>
      </c>
      <c r="E545" s="4">
        <v>31758800</v>
      </c>
      <c r="F545" s="4">
        <v>14.846299999999999</v>
      </c>
      <c r="G545" s="4">
        <v>2.11256442437127</v>
      </c>
      <c r="H545" s="4">
        <v>471500.67243999999</v>
      </c>
      <c r="I545" s="4"/>
      <c r="J545" s="4">
        <v>471500.67243999999</v>
      </c>
    </row>
    <row r="546" spans="2:10" x14ac:dyDescent="0.3">
      <c r="B546" s="3" t="s">
        <v>54</v>
      </c>
      <c r="C546" s="4">
        <v>2019</v>
      </c>
      <c r="D546" s="3" t="s">
        <v>1469</v>
      </c>
      <c r="E546" s="4">
        <v>0</v>
      </c>
      <c r="F546" s="4">
        <v>0</v>
      </c>
      <c r="G546" s="4">
        <v>0</v>
      </c>
      <c r="H546" s="4">
        <v>0</v>
      </c>
      <c r="I546" s="4"/>
      <c r="J546" s="4">
        <v>0</v>
      </c>
    </row>
    <row r="547" spans="2:10" x14ac:dyDescent="0.3">
      <c r="B547" s="3" t="s">
        <v>54</v>
      </c>
      <c r="C547" s="4">
        <v>2019</v>
      </c>
      <c r="D547" s="3" t="s">
        <v>1470</v>
      </c>
      <c r="E547" s="4">
        <v>954700</v>
      </c>
      <c r="F547" s="4">
        <v>44.133459999999999</v>
      </c>
      <c r="G547" s="4">
        <v>6.2800009106923804</v>
      </c>
      <c r="H547" s="4">
        <v>42134.214262000001</v>
      </c>
      <c r="I547" s="4"/>
      <c r="J547" s="4">
        <v>42134.214262000001</v>
      </c>
    </row>
    <row r="548" spans="2:10" x14ac:dyDescent="0.3">
      <c r="B548" s="3" t="s">
        <v>54</v>
      </c>
      <c r="C548" s="4">
        <v>2019</v>
      </c>
      <c r="D548" s="3" t="s">
        <v>1471</v>
      </c>
      <c r="E548" s="4">
        <v>0</v>
      </c>
      <c r="F548" s="4">
        <v>44.133459999999999</v>
      </c>
      <c r="G548" s="4">
        <v>6.2800009106923804</v>
      </c>
      <c r="H548" s="4">
        <v>0</v>
      </c>
      <c r="I548" s="4"/>
      <c r="J548" s="4">
        <v>0</v>
      </c>
    </row>
    <row r="549" spans="2:10" x14ac:dyDescent="0.3">
      <c r="B549" s="3" t="s">
        <v>54</v>
      </c>
      <c r="C549" s="4">
        <v>2019</v>
      </c>
      <c r="D549" s="3" t="s">
        <v>1472</v>
      </c>
      <c r="E549" s="4">
        <v>0</v>
      </c>
      <c r="F549" s="4">
        <v>0</v>
      </c>
      <c r="G549" s="4">
        <v>0</v>
      </c>
      <c r="H549" s="4">
        <v>0</v>
      </c>
      <c r="I549" s="4"/>
      <c r="J549" s="4">
        <v>0</v>
      </c>
    </row>
    <row r="550" spans="2:10" x14ac:dyDescent="0.3">
      <c r="B550" s="3" t="s">
        <v>54</v>
      </c>
      <c r="C550" s="4">
        <v>2019</v>
      </c>
      <c r="D550" s="3" t="s">
        <v>1473</v>
      </c>
      <c r="E550" s="4">
        <v>63600</v>
      </c>
      <c r="F550" s="4">
        <v>7.0276199999999998</v>
      </c>
      <c r="G550" s="4">
        <v>1</v>
      </c>
      <c r="H550" s="4">
        <v>446.95663200000001</v>
      </c>
      <c r="I550" s="4"/>
      <c r="J550" s="4">
        <v>446.95663200000001</v>
      </c>
    </row>
    <row r="551" spans="2:10" x14ac:dyDescent="0.3">
      <c r="B551" s="3" t="s">
        <v>54</v>
      </c>
      <c r="C551" s="4">
        <v>2019</v>
      </c>
      <c r="D551" s="3" t="s">
        <v>1474</v>
      </c>
      <c r="E551" s="4">
        <v>89173300</v>
      </c>
      <c r="F551" s="4">
        <v>7.0276199999999998</v>
      </c>
      <c r="G551" s="4">
        <v>1</v>
      </c>
      <c r="H551" s="4">
        <v>626676.06654599996</v>
      </c>
      <c r="I551" s="4">
        <v>0</v>
      </c>
      <c r="J551" s="4">
        <v>626676.06654599996</v>
      </c>
    </row>
    <row r="552" spans="2:10" x14ac:dyDescent="0.3">
      <c r="B552" s="3" t="s">
        <v>54</v>
      </c>
      <c r="C552" s="4">
        <v>2019</v>
      </c>
      <c r="D552" s="3" t="s">
        <v>1475</v>
      </c>
      <c r="E552" s="4">
        <v>0</v>
      </c>
      <c r="F552" s="4">
        <v>0</v>
      </c>
      <c r="G552" s="4">
        <v>0</v>
      </c>
      <c r="H552" s="4">
        <v>0</v>
      </c>
      <c r="I552" s="4"/>
      <c r="J552" s="4">
        <v>0</v>
      </c>
    </row>
    <row r="553" spans="2:10" x14ac:dyDescent="0.3">
      <c r="B553" s="3" t="s">
        <v>54</v>
      </c>
      <c r="C553" s="4">
        <v>2019</v>
      </c>
      <c r="D553" s="3" t="s">
        <v>1476</v>
      </c>
      <c r="E553" s="4">
        <v>1208680</v>
      </c>
      <c r="F553" s="4">
        <v>34.92727</v>
      </c>
      <c r="G553" s="4">
        <v>4.9699998007860398</v>
      </c>
      <c r="H553" s="4">
        <v>42215.892703600002</v>
      </c>
      <c r="I553" s="4"/>
      <c r="J553" s="4">
        <v>42215.892703600002</v>
      </c>
    </row>
    <row r="554" spans="2:10" x14ac:dyDescent="0.3">
      <c r="B554" s="3" t="s">
        <v>54</v>
      </c>
      <c r="C554" s="4">
        <v>2020</v>
      </c>
      <c r="D554" s="3" t="s">
        <v>1468</v>
      </c>
      <c r="E554" s="4">
        <v>33261700</v>
      </c>
      <c r="F554" s="4">
        <v>14.70486</v>
      </c>
      <c r="G554" s="4">
        <v>2.0862633044001351</v>
      </c>
      <c r="H554" s="4">
        <v>489109</v>
      </c>
      <c r="I554" s="4"/>
      <c r="J554" s="4">
        <v>489109</v>
      </c>
    </row>
    <row r="555" spans="2:10" x14ac:dyDescent="0.3">
      <c r="B555" s="3" t="s">
        <v>54</v>
      </c>
      <c r="C555" s="4">
        <v>2020</v>
      </c>
      <c r="D555" s="3" t="s">
        <v>1469</v>
      </c>
      <c r="E555" s="4">
        <v>0</v>
      </c>
      <c r="F555" s="4">
        <v>0</v>
      </c>
      <c r="G555" s="4">
        <v>0</v>
      </c>
      <c r="H555" s="4">
        <v>0</v>
      </c>
      <c r="I555" s="4"/>
      <c r="J555" s="4">
        <v>0</v>
      </c>
    </row>
    <row r="556" spans="2:10" x14ac:dyDescent="0.3">
      <c r="B556" s="3" t="s">
        <v>54</v>
      </c>
      <c r="C556" s="4">
        <v>2020</v>
      </c>
      <c r="D556" s="3" t="s">
        <v>1470</v>
      </c>
      <c r="E556" s="4">
        <v>1308700</v>
      </c>
      <c r="F556" s="4">
        <v>44.26408</v>
      </c>
      <c r="G556" s="4">
        <v>6.280000340501843</v>
      </c>
      <c r="H556" s="4">
        <v>57928</v>
      </c>
      <c r="I556" s="4"/>
      <c r="J556" s="4">
        <v>57928</v>
      </c>
    </row>
    <row r="557" spans="2:10" x14ac:dyDescent="0.3">
      <c r="B557" s="3" t="s">
        <v>54</v>
      </c>
      <c r="C557" s="4">
        <v>2020</v>
      </c>
      <c r="D557" s="3" t="s">
        <v>1471</v>
      </c>
      <c r="E557" s="4">
        <v>0</v>
      </c>
      <c r="F557" s="4">
        <v>44.26408</v>
      </c>
      <c r="G557" s="4">
        <v>6.280000340501843</v>
      </c>
      <c r="H557" s="4">
        <v>0</v>
      </c>
      <c r="I557" s="4"/>
      <c r="J557" s="4">
        <v>0</v>
      </c>
    </row>
    <row r="558" spans="2:10" x14ac:dyDescent="0.3">
      <c r="B558" s="3" t="s">
        <v>54</v>
      </c>
      <c r="C558" s="4">
        <v>2020</v>
      </c>
      <c r="D558" s="3" t="s">
        <v>1472</v>
      </c>
      <c r="E558" s="4">
        <v>0</v>
      </c>
      <c r="F558" s="4">
        <v>0</v>
      </c>
      <c r="G558" s="4">
        <v>0</v>
      </c>
      <c r="H558" s="4">
        <v>0</v>
      </c>
      <c r="I558" s="4"/>
      <c r="J558" s="4">
        <v>0</v>
      </c>
    </row>
    <row r="559" spans="2:10" x14ac:dyDescent="0.3">
      <c r="B559" s="3" t="s">
        <v>54</v>
      </c>
      <c r="C559" s="4">
        <v>2020</v>
      </c>
      <c r="D559" s="3" t="s">
        <v>1473</v>
      </c>
      <c r="E559" s="4">
        <v>67000</v>
      </c>
      <c r="F559" s="4">
        <v>7.0484200000000001</v>
      </c>
      <c r="G559" s="4">
        <v>1</v>
      </c>
      <c r="H559" s="4">
        <v>472</v>
      </c>
      <c r="I559" s="4"/>
      <c r="J559" s="4">
        <v>472</v>
      </c>
    </row>
    <row r="560" spans="2:10" x14ac:dyDescent="0.3">
      <c r="B560" s="3" t="s">
        <v>54</v>
      </c>
      <c r="C560" s="4">
        <v>2020</v>
      </c>
      <c r="D560" s="3" t="s">
        <v>1474</v>
      </c>
      <c r="E560" s="4">
        <v>89907100</v>
      </c>
      <c r="F560" s="4">
        <v>7.0484200000000001</v>
      </c>
      <c r="G560" s="4">
        <v>1</v>
      </c>
      <c r="H560" s="4">
        <v>633703</v>
      </c>
      <c r="I560" s="4"/>
      <c r="J560" s="4">
        <v>633703</v>
      </c>
    </row>
    <row r="561" spans="2:10" x14ac:dyDescent="0.3">
      <c r="B561" s="3" t="s">
        <v>54</v>
      </c>
      <c r="C561" s="4">
        <v>2020</v>
      </c>
      <c r="D561" s="3" t="s">
        <v>1475</v>
      </c>
      <c r="E561" s="4">
        <v>0</v>
      </c>
      <c r="F561" s="4">
        <v>0</v>
      </c>
      <c r="G561" s="4">
        <v>0</v>
      </c>
      <c r="H561" s="4">
        <v>0</v>
      </c>
      <c r="I561" s="4"/>
      <c r="J561" s="4">
        <v>0</v>
      </c>
    </row>
    <row r="562" spans="2:10" x14ac:dyDescent="0.3">
      <c r="B562" s="3" t="s">
        <v>54</v>
      </c>
      <c r="C562" s="4">
        <v>2020</v>
      </c>
      <c r="D562" s="3" t="s">
        <v>1476</v>
      </c>
      <c r="E562" s="4">
        <v>1307750</v>
      </c>
      <c r="F562" s="4">
        <v>40</v>
      </c>
      <c r="G562" s="4">
        <v>5.675030716103751</v>
      </c>
      <c r="H562" s="4">
        <v>52310</v>
      </c>
      <c r="I562" s="4">
        <v>90125</v>
      </c>
      <c r="J562" s="4">
        <v>142435</v>
      </c>
    </row>
    <row r="563" spans="2:10" x14ac:dyDescent="0.3">
      <c r="B563" s="3" t="s">
        <v>54</v>
      </c>
      <c r="C563" s="4">
        <v>2021</v>
      </c>
      <c r="D563" s="3" t="s">
        <v>1468</v>
      </c>
      <c r="E563" s="4">
        <v>36826150</v>
      </c>
      <c r="F563" s="4">
        <v>14.15762</v>
      </c>
      <c r="G563" s="4">
        <v>2.0862644431051072</v>
      </c>
      <c r="H563" s="4">
        <v>521371</v>
      </c>
      <c r="I563" s="4"/>
      <c r="J563" s="4">
        <v>521371</v>
      </c>
    </row>
    <row r="564" spans="2:10" x14ac:dyDescent="0.3">
      <c r="B564" s="3" t="s">
        <v>54</v>
      </c>
      <c r="C564" s="4">
        <v>2021</v>
      </c>
      <c r="D564" s="3" t="s">
        <v>1469</v>
      </c>
      <c r="E564" s="4">
        <v>0</v>
      </c>
      <c r="F564" s="4">
        <v>0</v>
      </c>
      <c r="G564" s="4">
        <v>0</v>
      </c>
      <c r="H564" s="4">
        <v>0</v>
      </c>
      <c r="I564" s="4"/>
      <c r="J564" s="4">
        <v>0</v>
      </c>
    </row>
    <row r="565" spans="2:10" x14ac:dyDescent="0.3">
      <c r="B565" s="3" t="s">
        <v>54</v>
      </c>
      <c r="C565" s="4">
        <v>2021</v>
      </c>
      <c r="D565" s="3" t="s">
        <v>1470</v>
      </c>
      <c r="E565" s="4">
        <v>410200</v>
      </c>
      <c r="F565" s="4">
        <v>42.616779999999999</v>
      </c>
      <c r="G565" s="4">
        <v>6.2800013557104144</v>
      </c>
      <c r="H565" s="4">
        <v>17481</v>
      </c>
      <c r="I565" s="4"/>
      <c r="J565" s="4">
        <v>17481</v>
      </c>
    </row>
    <row r="566" spans="2:10" x14ac:dyDescent="0.3">
      <c r="B566" s="3" t="s">
        <v>54</v>
      </c>
      <c r="C566" s="4">
        <v>2021</v>
      </c>
      <c r="D566" s="3" t="s">
        <v>1471</v>
      </c>
      <c r="E566" s="4">
        <v>0</v>
      </c>
      <c r="F566" s="4">
        <v>42.616779999999999</v>
      </c>
      <c r="G566" s="4">
        <v>6.2800013557104144</v>
      </c>
      <c r="H566" s="4">
        <v>0</v>
      </c>
      <c r="I566" s="4"/>
      <c r="J566" s="4">
        <v>0</v>
      </c>
    </row>
    <row r="567" spans="2:10" x14ac:dyDescent="0.3">
      <c r="B567" s="3" t="s">
        <v>54</v>
      </c>
      <c r="C567" s="4">
        <v>2021</v>
      </c>
      <c r="D567" s="3" t="s">
        <v>1472</v>
      </c>
      <c r="E567" s="4">
        <v>0</v>
      </c>
      <c r="F567" s="4">
        <v>0</v>
      </c>
      <c r="G567" s="4">
        <v>0</v>
      </c>
      <c r="H567" s="4">
        <v>0</v>
      </c>
      <c r="I567" s="4"/>
      <c r="J567" s="4">
        <v>0</v>
      </c>
    </row>
    <row r="568" spans="2:10" x14ac:dyDescent="0.3">
      <c r="B568" s="3" t="s">
        <v>54</v>
      </c>
      <c r="C568" s="4">
        <v>2021</v>
      </c>
      <c r="D568" s="3" t="s">
        <v>1473</v>
      </c>
      <c r="E568" s="4">
        <v>71400</v>
      </c>
      <c r="F568" s="4">
        <v>6.7861099999999999</v>
      </c>
      <c r="G568" s="4">
        <v>1</v>
      </c>
      <c r="H568" s="4">
        <v>485</v>
      </c>
      <c r="I568" s="4"/>
      <c r="J568" s="4">
        <v>485</v>
      </c>
    </row>
    <row r="569" spans="2:10" x14ac:dyDescent="0.3">
      <c r="B569" s="3" t="s">
        <v>54</v>
      </c>
      <c r="C569" s="4">
        <v>2021</v>
      </c>
      <c r="D569" s="3" t="s">
        <v>1474</v>
      </c>
      <c r="E569" s="4">
        <v>102654500</v>
      </c>
      <c r="F569" s="4">
        <v>6.7861099999999999</v>
      </c>
      <c r="G569" s="4">
        <v>1</v>
      </c>
      <c r="H569" s="4">
        <v>696625</v>
      </c>
      <c r="I569" s="4"/>
      <c r="J569" s="4">
        <v>696625</v>
      </c>
    </row>
    <row r="570" spans="2:10" x14ac:dyDescent="0.3">
      <c r="B570" s="3" t="s">
        <v>54</v>
      </c>
      <c r="C570" s="4">
        <v>2021</v>
      </c>
      <c r="D570" s="3" t="s">
        <v>1475</v>
      </c>
      <c r="E570" s="4">
        <v>0</v>
      </c>
      <c r="F570" s="4">
        <v>0</v>
      </c>
      <c r="G570" s="4">
        <v>0</v>
      </c>
      <c r="H570" s="4">
        <v>0</v>
      </c>
      <c r="I570" s="4"/>
      <c r="J570" s="4">
        <v>0</v>
      </c>
    </row>
    <row r="571" spans="2:10" x14ac:dyDescent="0.3">
      <c r="B571" s="3" t="s">
        <v>54</v>
      </c>
      <c r="C571" s="4">
        <v>2021</v>
      </c>
      <c r="D571" s="3" t="s">
        <v>1476</v>
      </c>
      <c r="E571" s="4">
        <v>1327220</v>
      </c>
      <c r="F571" s="4">
        <v>38.511389999999999</v>
      </c>
      <c r="G571" s="4">
        <v>5.6750317928828151</v>
      </c>
      <c r="H571" s="4">
        <v>51113</v>
      </c>
      <c r="I571" s="4">
        <v>104032</v>
      </c>
      <c r="J571" s="4">
        <v>155145</v>
      </c>
    </row>
    <row r="572" spans="2:10" x14ac:dyDescent="0.3">
      <c r="B572" s="3" t="s">
        <v>54</v>
      </c>
      <c r="C572" s="4">
        <v>2022</v>
      </c>
      <c r="D572" s="3" t="s">
        <v>1468</v>
      </c>
      <c r="E572" s="4">
        <v>38248000</v>
      </c>
      <c r="F572" s="4">
        <v>13.13072</v>
      </c>
      <c r="G572" s="4">
        <v>2.0862646153650601</v>
      </c>
      <c r="H572" s="4">
        <v>502224</v>
      </c>
      <c r="I572" s="4"/>
      <c r="J572" s="4">
        <v>502224</v>
      </c>
    </row>
    <row r="573" spans="2:10" x14ac:dyDescent="0.3">
      <c r="B573" s="3" t="s">
        <v>54</v>
      </c>
      <c r="C573" s="4">
        <v>2022</v>
      </c>
      <c r="D573" s="3" t="s">
        <v>1469</v>
      </c>
      <c r="E573" s="4">
        <v>0</v>
      </c>
      <c r="F573" s="4">
        <v>0</v>
      </c>
      <c r="G573" s="4">
        <v>0</v>
      </c>
      <c r="H573" s="4">
        <v>0</v>
      </c>
      <c r="I573" s="4"/>
      <c r="J573" s="4">
        <v>0</v>
      </c>
    </row>
    <row r="574" spans="2:10" x14ac:dyDescent="0.3">
      <c r="B574" s="3" t="s">
        <v>54</v>
      </c>
      <c r="C574" s="4">
        <v>2022</v>
      </c>
      <c r="D574" s="3" t="s">
        <v>1470</v>
      </c>
      <c r="E574" s="4">
        <v>583900</v>
      </c>
      <c r="F574" s="4">
        <v>39.525649999999999</v>
      </c>
      <c r="G574" s="4">
        <v>6.2800033047924249</v>
      </c>
      <c r="H574" s="4">
        <v>23079</v>
      </c>
      <c r="I574" s="4"/>
      <c r="J574" s="4">
        <v>23079</v>
      </c>
    </row>
    <row r="575" spans="2:10" x14ac:dyDescent="0.3">
      <c r="B575" s="3" t="s">
        <v>54</v>
      </c>
      <c r="C575" s="4">
        <v>2022</v>
      </c>
      <c r="D575" s="3" t="s">
        <v>1471</v>
      </c>
      <c r="E575" s="4">
        <v>0</v>
      </c>
      <c r="F575" s="4">
        <v>39.525649999999999</v>
      </c>
      <c r="G575" s="4">
        <v>6.2800033047924249</v>
      </c>
      <c r="H575" s="4">
        <v>0</v>
      </c>
      <c r="I575" s="4"/>
      <c r="J575" s="4">
        <v>0</v>
      </c>
    </row>
    <row r="576" spans="2:10" x14ac:dyDescent="0.3">
      <c r="B576" s="3" t="s">
        <v>54</v>
      </c>
      <c r="C576" s="4">
        <v>2022</v>
      </c>
      <c r="D576" s="3" t="s">
        <v>1472</v>
      </c>
      <c r="E576" s="4">
        <v>0</v>
      </c>
      <c r="F576" s="4">
        <v>0</v>
      </c>
      <c r="G576" s="4">
        <v>0</v>
      </c>
      <c r="H576" s="4">
        <v>0</v>
      </c>
      <c r="I576" s="4"/>
      <c r="J576" s="4">
        <v>0</v>
      </c>
    </row>
    <row r="577" spans="2:10" x14ac:dyDescent="0.3">
      <c r="B577" s="3" t="s">
        <v>54</v>
      </c>
      <c r="C577" s="4">
        <v>2022</v>
      </c>
      <c r="D577" s="3" t="s">
        <v>1473</v>
      </c>
      <c r="E577" s="4">
        <v>79500</v>
      </c>
      <c r="F577" s="4">
        <v>6.2938900000000002</v>
      </c>
      <c r="G577" s="4">
        <v>1</v>
      </c>
      <c r="H577" s="4">
        <v>500</v>
      </c>
      <c r="I577" s="4"/>
      <c r="J577" s="4">
        <v>500</v>
      </c>
    </row>
    <row r="578" spans="2:10" x14ac:dyDescent="0.3">
      <c r="B578" s="3" t="s">
        <v>54</v>
      </c>
      <c r="C578" s="4">
        <v>2022</v>
      </c>
      <c r="D578" s="3" t="s">
        <v>1474</v>
      </c>
      <c r="E578" s="4">
        <v>125459000</v>
      </c>
      <c r="F578" s="4">
        <v>6.2938900000000002</v>
      </c>
      <c r="G578" s="4">
        <v>1</v>
      </c>
      <c r="H578" s="4">
        <v>789625</v>
      </c>
      <c r="I578" s="4"/>
      <c r="J578" s="4">
        <v>789625</v>
      </c>
    </row>
    <row r="579" spans="2:10" x14ac:dyDescent="0.3">
      <c r="B579" s="3" t="s">
        <v>54</v>
      </c>
      <c r="C579" s="4">
        <v>2022</v>
      </c>
      <c r="D579" s="3" t="s">
        <v>1475</v>
      </c>
      <c r="E579" s="4">
        <v>0</v>
      </c>
      <c r="F579" s="4">
        <v>0</v>
      </c>
      <c r="G579" s="4">
        <v>0</v>
      </c>
      <c r="H579" s="4">
        <v>0</v>
      </c>
      <c r="I579" s="4"/>
      <c r="J579" s="4">
        <v>0</v>
      </c>
    </row>
    <row r="580" spans="2:10" x14ac:dyDescent="0.3">
      <c r="B580" s="3" t="s">
        <v>54</v>
      </c>
      <c r="C580" s="4">
        <v>2022</v>
      </c>
      <c r="D580" s="3" t="s">
        <v>1476</v>
      </c>
      <c r="E580" s="4">
        <v>1352625</v>
      </c>
      <c r="F580" s="4">
        <v>39.96622</v>
      </c>
      <c r="G580" s="4">
        <v>6.3500029393586477</v>
      </c>
      <c r="H580" s="4">
        <v>54059</v>
      </c>
      <c r="I580" s="4">
        <v>101847</v>
      </c>
      <c r="J580" s="4">
        <v>155906</v>
      </c>
    </row>
    <row r="581" spans="2:10" x14ac:dyDescent="0.3">
      <c r="B581" s="3" t="s">
        <v>54</v>
      </c>
      <c r="C581" s="4">
        <v>2023</v>
      </c>
      <c r="D581" s="3" t="s">
        <v>1468</v>
      </c>
      <c r="E581" s="4">
        <v>42292200</v>
      </c>
      <c r="F581" s="4">
        <v>12.461880000000001</v>
      </c>
      <c r="G581" s="4">
        <v>2.086326743812279</v>
      </c>
      <c r="H581" s="4">
        <v>527040</v>
      </c>
      <c r="I581" s="4"/>
      <c r="J581" s="4">
        <v>527040</v>
      </c>
    </row>
    <row r="582" spans="2:10" x14ac:dyDescent="0.3">
      <c r="B582" s="3" t="s">
        <v>54</v>
      </c>
      <c r="C582" s="4">
        <v>2023</v>
      </c>
      <c r="D582" s="3" t="s">
        <v>1469</v>
      </c>
      <c r="E582" s="4">
        <v>0</v>
      </c>
      <c r="F582" s="4">
        <v>0</v>
      </c>
      <c r="G582" s="4">
        <v>0</v>
      </c>
      <c r="H582" s="4">
        <v>0</v>
      </c>
      <c r="I582" s="4"/>
      <c r="J582" s="4">
        <v>0</v>
      </c>
    </row>
    <row r="583" spans="2:10" x14ac:dyDescent="0.3">
      <c r="B583" s="3" t="s">
        <v>54</v>
      </c>
      <c r="C583" s="4">
        <v>2023</v>
      </c>
      <c r="D583" s="3" t="s">
        <v>1470</v>
      </c>
      <c r="E583" s="4">
        <v>611400</v>
      </c>
      <c r="F583" s="4">
        <v>37.511850000000003</v>
      </c>
      <c r="G583" s="4">
        <v>6.2801098923175838</v>
      </c>
      <c r="H583" s="4">
        <v>22935</v>
      </c>
      <c r="I583" s="4"/>
      <c r="J583" s="4">
        <v>22935</v>
      </c>
    </row>
    <row r="584" spans="2:10" x14ac:dyDescent="0.3">
      <c r="B584" s="3" t="s">
        <v>54</v>
      </c>
      <c r="C584" s="4">
        <v>2023</v>
      </c>
      <c r="D584" s="3" t="s">
        <v>1471</v>
      </c>
      <c r="E584" s="4">
        <v>0</v>
      </c>
      <c r="F584" s="4">
        <v>37.511850000000003</v>
      </c>
      <c r="G584" s="4">
        <v>6.2801098923175838</v>
      </c>
      <c r="H584" s="4">
        <v>0</v>
      </c>
      <c r="I584" s="4"/>
      <c r="J584" s="4">
        <v>0</v>
      </c>
    </row>
    <row r="585" spans="2:10" x14ac:dyDescent="0.3">
      <c r="B585" s="3" t="s">
        <v>54</v>
      </c>
      <c r="C585" s="4">
        <v>2023</v>
      </c>
      <c r="D585" s="3" t="s">
        <v>1472</v>
      </c>
      <c r="E585" s="4">
        <v>0</v>
      </c>
      <c r="F585" s="4">
        <v>0</v>
      </c>
      <c r="G585" s="4">
        <v>0</v>
      </c>
      <c r="H585" s="4">
        <v>0</v>
      </c>
      <c r="I585" s="4"/>
      <c r="J585" s="4">
        <v>0</v>
      </c>
    </row>
    <row r="586" spans="2:10" x14ac:dyDescent="0.3">
      <c r="B586" s="3" t="s">
        <v>54</v>
      </c>
      <c r="C586" s="4">
        <v>2023</v>
      </c>
      <c r="D586" s="3" t="s">
        <v>1473</v>
      </c>
      <c r="E586" s="4">
        <v>85600</v>
      </c>
      <c r="F586" s="4">
        <v>5.9731199999999998</v>
      </c>
      <c r="G586" s="4">
        <v>1</v>
      </c>
      <c r="H586" s="4">
        <v>511</v>
      </c>
      <c r="I586" s="4"/>
      <c r="J586" s="4">
        <v>511</v>
      </c>
    </row>
    <row r="587" spans="2:10" x14ac:dyDescent="0.3">
      <c r="B587" s="3" t="s">
        <v>54</v>
      </c>
      <c r="C587" s="4">
        <v>2023</v>
      </c>
      <c r="D587" s="3" t="s">
        <v>1474</v>
      </c>
      <c r="E587" s="4">
        <v>143327900</v>
      </c>
      <c r="F587" s="4">
        <v>5.9731199999999998</v>
      </c>
      <c r="G587" s="4">
        <v>1</v>
      </c>
      <c r="H587" s="4">
        <v>856115</v>
      </c>
      <c r="I587" s="4"/>
      <c r="J587" s="4">
        <v>856115</v>
      </c>
    </row>
    <row r="588" spans="2:10" x14ac:dyDescent="0.3">
      <c r="B588" s="3" t="s">
        <v>54</v>
      </c>
      <c r="C588" s="4">
        <v>2023</v>
      </c>
      <c r="D588" s="3" t="s">
        <v>1475</v>
      </c>
      <c r="E588" s="4">
        <v>0</v>
      </c>
      <c r="F588" s="4">
        <v>0</v>
      </c>
      <c r="G588" s="4">
        <v>0</v>
      </c>
      <c r="H588" s="4">
        <v>0</v>
      </c>
      <c r="I588" s="4"/>
      <c r="J588" s="4">
        <v>0</v>
      </c>
    </row>
    <row r="589" spans="2:10" x14ac:dyDescent="0.3">
      <c r="B589" s="3" t="s">
        <v>54</v>
      </c>
      <c r="C589" s="4">
        <v>2023</v>
      </c>
      <c r="D589" s="3" t="s">
        <v>1476</v>
      </c>
      <c r="E589" s="4">
        <v>1452625</v>
      </c>
      <c r="F589" s="4">
        <v>39.976999999999997</v>
      </c>
      <c r="G589" s="4">
        <v>6.6928171541840777</v>
      </c>
      <c r="H589" s="4">
        <v>58072</v>
      </c>
      <c r="I589" s="4">
        <v>108953</v>
      </c>
      <c r="J589" s="4">
        <v>167025</v>
      </c>
    </row>
    <row r="590" spans="2:10" x14ac:dyDescent="0.3">
      <c r="B590" s="3" t="s">
        <v>54</v>
      </c>
      <c r="C590" s="4">
        <v>2024</v>
      </c>
      <c r="D590" s="3" t="s">
        <v>1468</v>
      </c>
      <c r="E590" s="4">
        <v>48457550</v>
      </c>
      <c r="F590" s="4">
        <v>12.64593</v>
      </c>
      <c r="G590" s="4">
        <v>2.0863223539310551</v>
      </c>
      <c r="H590" s="4">
        <v>612791</v>
      </c>
      <c r="I590" s="4"/>
      <c r="J590" s="4">
        <v>612791</v>
      </c>
    </row>
    <row r="591" spans="2:10" x14ac:dyDescent="0.3">
      <c r="B591" s="3" t="s">
        <v>54</v>
      </c>
      <c r="C591" s="4">
        <v>2024</v>
      </c>
      <c r="D591" s="3" t="s">
        <v>1469</v>
      </c>
      <c r="E591" s="4">
        <v>0</v>
      </c>
      <c r="F591" s="4">
        <v>0</v>
      </c>
      <c r="G591" s="4">
        <v>0</v>
      </c>
      <c r="H591" s="4">
        <v>0</v>
      </c>
      <c r="I591" s="4"/>
      <c r="J591" s="4">
        <v>0</v>
      </c>
    </row>
    <row r="592" spans="2:10" x14ac:dyDescent="0.3">
      <c r="B592" s="3" t="s">
        <v>54</v>
      </c>
      <c r="C592" s="4">
        <v>2024</v>
      </c>
      <c r="D592" s="3" t="s">
        <v>1470</v>
      </c>
      <c r="E592" s="4">
        <v>739300</v>
      </c>
      <c r="F592" s="4">
        <v>38.06597</v>
      </c>
      <c r="G592" s="4">
        <v>6.2801141659861255</v>
      </c>
      <c r="H592" s="4">
        <v>28142</v>
      </c>
      <c r="I592" s="4"/>
      <c r="J592" s="4">
        <v>28142</v>
      </c>
    </row>
    <row r="593" spans="2:10" x14ac:dyDescent="0.3">
      <c r="B593" s="3" t="s">
        <v>54</v>
      </c>
      <c r="C593" s="4">
        <v>2024</v>
      </c>
      <c r="D593" s="3" t="s">
        <v>1471</v>
      </c>
      <c r="E593" s="4">
        <v>0</v>
      </c>
      <c r="F593" s="4">
        <v>38.06597</v>
      </c>
      <c r="G593" s="4">
        <v>6.2801141659861255</v>
      </c>
      <c r="H593" s="4">
        <v>0</v>
      </c>
      <c r="I593" s="4"/>
      <c r="J593" s="4">
        <v>0</v>
      </c>
    </row>
    <row r="594" spans="2:10" x14ac:dyDescent="0.3">
      <c r="B594" s="3" t="s">
        <v>54</v>
      </c>
      <c r="C594" s="4">
        <v>2024</v>
      </c>
      <c r="D594" s="3" t="s">
        <v>1472</v>
      </c>
      <c r="E594" s="4">
        <v>0</v>
      </c>
      <c r="F594" s="4">
        <v>0</v>
      </c>
      <c r="G594" s="4">
        <v>0</v>
      </c>
      <c r="H594" s="4">
        <v>0</v>
      </c>
      <c r="I594" s="4"/>
      <c r="J594" s="4">
        <v>0</v>
      </c>
    </row>
    <row r="595" spans="2:10" x14ac:dyDescent="0.3">
      <c r="B595" s="3" t="s">
        <v>54</v>
      </c>
      <c r="C595" s="4">
        <v>2024</v>
      </c>
      <c r="D595" s="3" t="s">
        <v>1473</v>
      </c>
      <c r="E595" s="4">
        <v>92900</v>
      </c>
      <c r="F595" s="4">
        <v>6.06135</v>
      </c>
      <c r="G595" s="4">
        <v>1</v>
      </c>
      <c r="H595" s="4">
        <v>563</v>
      </c>
      <c r="I595" s="4"/>
      <c r="J595" s="4">
        <v>563</v>
      </c>
    </row>
    <row r="596" spans="2:10" x14ac:dyDescent="0.3">
      <c r="B596" s="3" t="s">
        <v>54</v>
      </c>
      <c r="C596" s="4">
        <v>2024</v>
      </c>
      <c r="D596" s="3" t="s">
        <v>1474</v>
      </c>
      <c r="E596" s="4">
        <v>139901400</v>
      </c>
      <c r="F596" s="4">
        <v>6.06135</v>
      </c>
      <c r="G596" s="4">
        <v>1</v>
      </c>
      <c r="H596" s="4">
        <v>847991</v>
      </c>
      <c r="I596" s="4"/>
      <c r="J596" s="4">
        <v>847991</v>
      </c>
    </row>
    <row r="597" spans="2:10" x14ac:dyDescent="0.3">
      <c r="B597" s="3" t="s">
        <v>54</v>
      </c>
      <c r="C597" s="4">
        <v>2024</v>
      </c>
      <c r="D597" s="3" t="s">
        <v>1475</v>
      </c>
      <c r="E597" s="4">
        <v>0</v>
      </c>
      <c r="F597" s="4">
        <v>0</v>
      </c>
      <c r="G597" s="4">
        <v>0</v>
      </c>
      <c r="H597" s="4">
        <v>0</v>
      </c>
      <c r="I597" s="4"/>
      <c r="J597" s="4">
        <v>0</v>
      </c>
    </row>
    <row r="598" spans="2:10" x14ac:dyDescent="0.3">
      <c r="B598" s="3" t="s">
        <v>54</v>
      </c>
      <c r="C598" s="4">
        <v>2024</v>
      </c>
      <c r="D598" s="3" t="s">
        <v>1476</v>
      </c>
      <c r="E598" s="4">
        <v>1657240</v>
      </c>
      <c r="F598" s="4">
        <v>39.976999999999997</v>
      </c>
      <c r="G598" s="4">
        <v>6.5953954152127823</v>
      </c>
      <c r="H598" s="4">
        <v>66251</v>
      </c>
      <c r="I598" s="4">
        <v>112053</v>
      </c>
      <c r="J598" s="4">
        <v>178304</v>
      </c>
    </row>
    <row r="599" spans="2:10" x14ac:dyDescent="0.3">
      <c r="B599" s="3" t="s">
        <v>57</v>
      </c>
      <c r="C599" s="4">
        <v>2019</v>
      </c>
      <c r="D599" s="3" t="s">
        <v>1468</v>
      </c>
      <c r="E599" s="4">
        <v>24983400</v>
      </c>
      <c r="F599" s="4">
        <v>6.2641</v>
      </c>
      <c r="G599" s="4">
        <v>2.0738619433868601</v>
      </c>
      <c r="H599" s="4">
        <v>156498.51594000001</v>
      </c>
      <c r="I599" s="4"/>
      <c r="J599" s="4">
        <v>156498.51594000001</v>
      </c>
    </row>
    <row r="600" spans="2:10" x14ac:dyDescent="0.3">
      <c r="B600" s="3" t="s">
        <v>57</v>
      </c>
      <c r="C600" s="4">
        <v>2019</v>
      </c>
      <c r="D600" s="3" t="s">
        <v>1469</v>
      </c>
      <c r="E600" s="4">
        <v>26662</v>
      </c>
      <c r="F600" s="4">
        <v>3.0205000000000002</v>
      </c>
      <c r="G600" s="4">
        <v>1</v>
      </c>
      <c r="H600" s="4">
        <v>80.532571000000004</v>
      </c>
      <c r="I600" s="4"/>
      <c r="J600" s="4">
        <v>80.532571000000004</v>
      </c>
    </row>
    <row r="601" spans="2:10" x14ac:dyDescent="0.3">
      <c r="B601" s="3" t="s">
        <v>57</v>
      </c>
      <c r="C601" s="4">
        <v>2019</v>
      </c>
      <c r="D601" s="3" t="s">
        <v>1470</v>
      </c>
      <c r="E601" s="4">
        <v>499500</v>
      </c>
      <c r="F601" s="4">
        <v>223.5384</v>
      </c>
      <c r="G601" s="4">
        <v>74.007084919715297</v>
      </c>
      <c r="H601" s="4">
        <v>111657.4308</v>
      </c>
      <c r="I601" s="4"/>
      <c r="J601" s="4">
        <v>111657.4308</v>
      </c>
    </row>
    <row r="602" spans="2:10" x14ac:dyDescent="0.3">
      <c r="B602" s="3" t="s">
        <v>57</v>
      </c>
      <c r="C602" s="4">
        <v>2019</v>
      </c>
      <c r="D602" s="3" t="s">
        <v>1471</v>
      </c>
      <c r="E602" s="4">
        <v>0</v>
      </c>
      <c r="F602" s="4">
        <v>0</v>
      </c>
      <c r="G602" s="4">
        <v>0</v>
      </c>
      <c r="H602" s="4">
        <v>0</v>
      </c>
      <c r="I602" s="4"/>
      <c r="J602" s="4">
        <v>0</v>
      </c>
    </row>
    <row r="603" spans="2:10" x14ac:dyDescent="0.3">
      <c r="B603" s="3" t="s">
        <v>57</v>
      </c>
      <c r="C603" s="4">
        <v>2019</v>
      </c>
      <c r="D603" s="3" t="s">
        <v>1472</v>
      </c>
      <c r="E603" s="4">
        <v>0</v>
      </c>
      <c r="F603" s="4">
        <v>0</v>
      </c>
      <c r="G603" s="4">
        <v>0</v>
      </c>
      <c r="H603" s="4">
        <v>0</v>
      </c>
      <c r="I603" s="4"/>
      <c r="J603" s="4">
        <v>0</v>
      </c>
    </row>
    <row r="604" spans="2:10" x14ac:dyDescent="0.3">
      <c r="B604" s="3" t="s">
        <v>57</v>
      </c>
      <c r="C604" s="4">
        <v>2019</v>
      </c>
      <c r="D604" s="3" t="s">
        <v>1473</v>
      </c>
      <c r="E604" s="4">
        <v>666000</v>
      </c>
      <c r="F604" s="4">
        <v>3.0205000000000002</v>
      </c>
      <c r="G604" s="4">
        <v>1</v>
      </c>
      <c r="H604" s="4">
        <v>2011.653</v>
      </c>
      <c r="I604" s="4"/>
      <c r="J604" s="4">
        <v>2011.653</v>
      </c>
    </row>
    <row r="605" spans="2:10" x14ac:dyDescent="0.3">
      <c r="B605" s="3" t="s">
        <v>57</v>
      </c>
      <c r="C605" s="4">
        <v>2019</v>
      </c>
      <c r="D605" s="3" t="s">
        <v>1474</v>
      </c>
      <c r="E605" s="4">
        <v>73075800</v>
      </c>
      <c r="F605" s="4">
        <v>3.0205000000000002</v>
      </c>
      <c r="G605" s="4">
        <v>1</v>
      </c>
      <c r="H605" s="4">
        <v>220725.45389999999</v>
      </c>
      <c r="I605" s="4">
        <v>0</v>
      </c>
      <c r="J605" s="4">
        <v>220725.45389999999</v>
      </c>
    </row>
    <row r="606" spans="2:10" x14ac:dyDescent="0.3">
      <c r="B606" s="3" t="s">
        <v>57</v>
      </c>
      <c r="C606" s="4">
        <v>2019</v>
      </c>
      <c r="D606" s="3" t="s">
        <v>1475</v>
      </c>
      <c r="E606" s="4">
        <v>0</v>
      </c>
      <c r="F606" s="4">
        <v>0</v>
      </c>
      <c r="G606" s="4">
        <v>0</v>
      </c>
      <c r="H606" s="4">
        <v>0</v>
      </c>
      <c r="I606" s="4"/>
      <c r="J606" s="4">
        <v>0</v>
      </c>
    </row>
    <row r="607" spans="2:10" x14ac:dyDescent="0.3">
      <c r="B607" s="3" t="s">
        <v>57</v>
      </c>
      <c r="C607" s="4">
        <v>2019</v>
      </c>
      <c r="D607" s="3" t="s">
        <v>1476</v>
      </c>
      <c r="E607" s="4">
        <v>778400</v>
      </c>
      <c r="F607" s="4">
        <v>40</v>
      </c>
      <c r="G607" s="4">
        <v>13.2428405893064</v>
      </c>
      <c r="H607" s="4">
        <v>31136</v>
      </c>
      <c r="I607" s="4"/>
      <c r="J607" s="4">
        <v>31136</v>
      </c>
    </row>
    <row r="608" spans="2:10" x14ac:dyDescent="0.3">
      <c r="B608" s="3" t="s">
        <v>57</v>
      </c>
      <c r="C608" s="4">
        <v>2020</v>
      </c>
      <c r="D608" s="3" t="s">
        <v>1468</v>
      </c>
      <c r="E608" s="4">
        <v>25833450</v>
      </c>
      <c r="F608" s="4">
        <v>6.2641</v>
      </c>
      <c r="G608" s="4">
        <v>2.0738619433868561</v>
      </c>
      <c r="H608" s="4">
        <v>161823</v>
      </c>
      <c r="I608" s="4"/>
      <c r="J608" s="4">
        <v>161823</v>
      </c>
    </row>
    <row r="609" spans="2:10" x14ac:dyDescent="0.3">
      <c r="B609" s="3" t="s">
        <v>57</v>
      </c>
      <c r="C609" s="4">
        <v>2020</v>
      </c>
      <c r="D609" s="3" t="s">
        <v>1469</v>
      </c>
      <c r="E609" s="4">
        <v>26662</v>
      </c>
      <c r="F609" s="4">
        <v>3.0205000000000002</v>
      </c>
      <c r="G609" s="4">
        <v>1</v>
      </c>
      <c r="H609" s="4">
        <v>81</v>
      </c>
      <c r="I609" s="4"/>
      <c r="J609" s="4">
        <v>81</v>
      </c>
    </row>
    <row r="610" spans="2:10" x14ac:dyDescent="0.3">
      <c r="B610" s="3" t="s">
        <v>57</v>
      </c>
      <c r="C610" s="4">
        <v>2020</v>
      </c>
      <c r="D610" s="3" t="s">
        <v>1470</v>
      </c>
      <c r="E610" s="4">
        <v>499300</v>
      </c>
      <c r="F610" s="4">
        <v>223.5384</v>
      </c>
      <c r="G610" s="4">
        <v>74.007084919715268</v>
      </c>
      <c r="H610" s="4">
        <v>111613</v>
      </c>
      <c r="I610" s="4"/>
      <c r="J610" s="4">
        <v>111613</v>
      </c>
    </row>
    <row r="611" spans="2:10" x14ac:dyDescent="0.3">
      <c r="B611" s="3" t="s">
        <v>57</v>
      </c>
      <c r="C611" s="4">
        <v>2020</v>
      </c>
      <c r="D611" s="3" t="s">
        <v>1471</v>
      </c>
      <c r="E611" s="4">
        <v>0</v>
      </c>
      <c r="F611" s="4">
        <v>0</v>
      </c>
      <c r="G611" s="4">
        <v>0</v>
      </c>
      <c r="H611" s="4">
        <v>0</v>
      </c>
      <c r="I611" s="4"/>
      <c r="J611" s="4">
        <v>0</v>
      </c>
    </row>
    <row r="612" spans="2:10" x14ac:dyDescent="0.3">
      <c r="B612" s="3" t="s">
        <v>57</v>
      </c>
      <c r="C612" s="4">
        <v>2020</v>
      </c>
      <c r="D612" s="3" t="s">
        <v>1472</v>
      </c>
      <c r="E612" s="4">
        <v>0</v>
      </c>
      <c r="F612" s="4">
        <v>0</v>
      </c>
      <c r="G612" s="4">
        <v>0</v>
      </c>
      <c r="H612" s="4">
        <v>0</v>
      </c>
      <c r="I612" s="4"/>
      <c r="J612" s="4">
        <v>0</v>
      </c>
    </row>
    <row r="613" spans="2:10" x14ac:dyDescent="0.3">
      <c r="B613" s="3" t="s">
        <v>57</v>
      </c>
      <c r="C613" s="4">
        <v>2020</v>
      </c>
      <c r="D613" s="3" t="s">
        <v>1473</v>
      </c>
      <c r="E613" s="4">
        <v>705000</v>
      </c>
      <c r="F613" s="4">
        <v>3.0205000000000002</v>
      </c>
      <c r="G613" s="4">
        <v>1</v>
      </c>
      <c r="H613" s="4">
        <v>2129</v>
      </c>
      <c r="I613" s="4"/>
      <c r="J613" s="4">
        <v>2129</v>
      </c>
    </row>
    <row r="614" spans="2:10" x14ac:dyDescent="0.3">
      <c r="B614" s="3" t="s">
        <v>57</v>
      </c>
      <c r="C614" s="4">
        <v>2020</v>
      </c>
      <c r="D614" s="3" t="s">
        <v>1474</v>
      </c>
      <c r="E614" s="4">
        <v>77982200</v>
      </c>
      <c r="F614" s="4">
        <v>3.0205000000000002</v>
      </c>
      <c r="G614" s="4">
        <v>1</v>
      </c>
      <c r="H614" s="4">
        <v>235545</v>
      </c>
      <c r="I614" s="4"/>
      <c r="J614" s="4">
        <v>235545</v>
      </c>
    </row>
    <row r="615" spans="2:10" x14ac:dyDescent="0.3">
      <c r="B615" s="3" t="s">
        <v>57</v>
      </c>
      <c r="C615" s="4">
        <v>2020</v>
      </c>
      <c r="D615" s="3" t="s">
        <v>1475</v>
      </c>
      <c r="E615" s="4">
        <v>0</v>
      </c>
      <c r="F615" s="4">
        <v>0</v>
      </c>
      <c r="G615" s="4">
        <v>0</v>
      </c>
      <c r="H615" s="4">
        <v>0</v>
      </c>
      <c r="I615" s="4"/>
      <c r="J615" s="4">
        <v>0</v>
      </c>
    </row>
    <row r="616" spans="2:10" x14ac:dyDescent="0.3">
      <c r="B616" s="3" t="s">
        <v>57</v>
      </c>
      <c r="C616" s="4">
        <v>2020</v>
      </c>
      <c r="D616" s="3" t="s">
        <v>1476</v>
      </c>
      <c r="E616" s="4">
        <v>843000</v>
      </c>
      <c r="F616" s="4">
        <v>40</v>
      </c>
      <c r="G616" s="4">
        <v>13.242840589306406</v>
      </c>
      <c r="H616" s="4">
        <v>33720</v>
      </c>
      <c r="I616" s="4">
        <v>21865</v>
      </c>
      <c r="J616" s="4">
        <v>55585</v>
      </c>
    </row>
    <row r="617" spans="2:10" x14ac:dyDescent="0.3">
      <c r="B617" s="3" t="s">
        <v>57</v>
      </c>
      <c r="C617" s="4">
        <v>2021</v>
      </c>
      <c r="D617" s="3" t="s">
        <v>1468</v>
      </c>
      <c r="E617" s="4">
        <v>25358700</v>
      </c>
      <c r="F617" s="4">
        <v>7.0191999999999997</v>
      </c>
      <c r="G617" s="4">
        <v>1.9659972551326217</v>
      </c>
      <c r="H617" s="4">
        <v>177998</v>
      </c>
      <c r="I617" s="4"/>
      <c r="J617" s="4">
        <v>177998</v>
      </c>
    </row>
    <row r="618" spans="2:10" x14ac:dyDescent="0.3">
      <c r="B618" s="3" t="s">
        <v>57</v>
      </c>
      <c r="C618" s="4">
        <v>2021</v>
      </c>
      <c r="D618" s="3" t="s">
        <v>1469</v>
      </c>
      <c r="E618" s="4">
        <v>38517</v>
      </c>
      <c r="F618" s="4">
        <v>10.869400000000001</v>
      </c>
      <c r="G618" s="4">
        <v>3.0443940285130102</v>
      </c>
      <c r="H618" s="4">
        <v>419</v>
      </c>
      <c r="I618" s="4"/>
      <c r="J618" s="4">
        <v>419</v>
      </c>
    </row>
    <row r="619" spans="2:10" x14ac:dyDescent="0.3">
      <c r="B619" s="3" t="s">
        <v>57</v>
      </c>
      <c r="C619" s="4">
        <v>2021</v>
      </c>
      <c r="D619" s="3" t="s">
        <v>1470</v>
      </c>
      <c r="E619" s="4">
        <v>498300</v>
      </c>
      <c r="F619" s="4">
        <v>200</v>
      </c>
      <c r="G619" s="4">
        <v>56.017701593703613</v>
      </c>
      <c r="H619" s="4">
        <v>99660</v>
      </c>
      <c r="I619" s="4"/>
      <c r="J619" s="4">
        <v>99660</v>
      </c>
    </row>
    <row r="620" spans="2:10" x14ac:dyDescent="0.3">
      <c r="B620" s="3" t="s">
        <v>57</v>
      </c>
      <c r="C620" s="4">
        <v>2021</v>
      </c>
      <c r="D620" s="3" t="s">
        <v>1471</v>
      </c>
      <c r="E620" s="4">
        <v>0</v>
      </c>
      <c r="F620" s="4">
        <v>0</v>
      </c>
      <c r="G620" s="4">
        <v>0</v>
      </c>
      <c r="H620" s="4">
        <v>0</v>
      </c>
      <c r="I620" s="4"/>
      <c r="J620" s="4">
        <v>0</v>
      </c>
    </row>
    <row r="621" spans="2:10" x14ac:dyDescent="0.3">
      <c r="B621" s="3" t="s">
        <v>57</v>
      </c>
      <c r="C621" s="4">
        <v>2021</v>
      </c>
      <c r="D621" s="3" t="s">
        <v>1472</v>
      </c>
      <c r="E621" s="4">
        <v>0</v>
      </c>
      <c r="F621" s="4">
        <v>0</v>
      </c>
      <c r="G621" s="4">
        <v>0</v>
      </c>
      <c r="H621" s="4">
        <v>0</v>
      </c>
      <c r="I621" s="4"/>
      <c r="J621" s="4">
        <v>0</v>
      </c>
    </row>
    <row r="622" spans="2:10" x14ac:dyDescent="0.3">
      <c r="B622" s="3" t="s">
        <v>57</v>
      </c>
      <c r="C622" s="4">
        <v>2021</v>
      </c>
      <c r="D622" s="3" t="s">
        <v>1473</v>
      </c>
      <c r="E622" s="4">
        <v>255000</v>
      </c>
      <c r="F622" s="4">
        <v>8.9078999999999997</v>
      </c>
      <c r="G622" s="4">
        <v>2.495000420132762</v>
      </c>
      <c r="H622" s="4">
        <v>2272</v>
      </c>
      <c r="I622" s="4"/>
      <c r="J622" s="4">
        <v>2272</v>
      </c>
    </row>
    <row r="623" spans="2:10" x14ac:dyDescent="0.3">
      <c r="B623" s="3" t="s">
        <v>57</v>
      </c>
      <c r="C623" s="4">
        <v>2021</v>
      </c>
      <c r="D623" s="3" t="s">
        <v>1474</v>
      </c>
      <c r="E623" s="4">
        <v>85776500</v>
      </c>
      <c r="F623" s="4">
        <v>3.5703</v>
      </c>
      <c r="G623" s="4">
        <v>1</v>
      </c>
      <c r="H623" s="4">
        <v>306248</v>
      </c>
      <c r="I623" s="4"/>
      <c r="J623" s="4">
        <v>306248</v>
      </c>
    </row>
    <row r="624" spans="2:10" x14ac:dyDescent="0.3">
      <c r="B624" s="3" t="s">
        <v>57</v>
      </c>
      <c r="C624" s="4">
        <v>2021</v>
      </c>
      <c r="D624" s="3" t="s">
        <v>1475</v>
      </c>
      <c r="E624" s="4">
        <v>0</v>
      </c>
      <c r="F624" s="4">
        <v>0</v>
      </c>
      <c r="G624" s="4">
        <v>0</v>
      </c>
      <c r="H624" s="4">
        <v>0</v>
      </c>
      <c r="I624" s="4"/>
      <c r="J624" s="4">
        <v>0</v>
      </c>
    </row>
    <row r="625" spans="2:10" x14ac:dyDescent="0.3">
      <c r="B625" s="3" t="s">
        <v>57</v>
      </c>
      <c r="C625" s="4">
        <v>2021</v>
      </c>
      <c r="D625" s="3" t="s">
        <v>1476</v>
      </c>
      <c r="E625" s="4">
        <v>906700</v>
      </c>
      <c r="F625" s="4">
        <v>40</v>
      </c>
      <c r="G625" s="4">
        <v>11.203540318740721</v>
      </c>
      <c r="H625" s="4">
        <v>36268</v>
      </c>
      <c r="I625" s="4">
        <v>19076</v>
      </c>
      <c r="J625" s="4">
        <v>55344</v>
      </c>
    </row>
    <row r="626" spans="2:10" x14ac:dyDescent="0.3">
      <c r="B626" s="3" t="s">
        <v>57</v>
      </c>
      <c r="C626" s="4">
        <v>2022</v>
      </c>
      <c r="D626" s="3" t="s">
        <v>1468</v>
      </c>
      <c r="E626" s="4">
        <v>28833900</v>
      </c>
      <c r="F626" s="4">
        <v>8.8895</v>
      </c>
      <c r="G626" s="4">
        <v>2.3269724098214755</v>
      </c>
      <c r="H626" s="4">
        <v>256319</v>
      </c>
      <c r="I626" s="4"/>
      <c r="J626" s="4">
        <v>256319</v>
      </c>
    </row>
    <row r="627" spans="2:10" x14ac:dyDescent="0.3">
      <c r="B627" s="3" t="s">
        <v>57</v>
      </c>
      <c r="C627" s="4">
        <v>2022</v>
      </c>
      <c r="D627" s="3" t="s">
        <v>1469</v>
      </c>
      <c r="E627" s="4">
        <v>48298</v>
      </c>
      <c r="F627" s="4">
        <v>11.6303</v>
      </c>
      <c r="G627" s="4">
        <v>3.0444217580231405</v>
      </c>
      <c r="H627" s="4">
        <v>562</v>
      </c>
      <c r="I627" s="4"/>
      <c r="J627" s="4">
        <v>562</v>
      </c>
    </row>
    <row r="628" spans="2:10" x14ac:dyDescent="0.3">
      <c r="B628" s="3" t="s">
        <v>57</v>
      </c>
      <c r="C628" s="4">
        <v>2022</v>
      </c>
      <c r="D628" s="3" t="s">
        <v>1470</v>
      </c>
      <c r="E628" s="4">
        <v>514500</v>
      </c>
      <c r="F628" s="4">
        <v>125</v>
      </c>
      <c r="G628" s="4">
        <v>32.720799958117375</v>
      </c>
      <c r="H628" s="4">
        <v>64312</v>
      </c>
      <c r="I628" s="4"/>
      <c r="J628" s="4">
        <v>64312</v>
      </c>
    </row>
    <row r="629" spans="2:10" x14ac:dyDescent="0.3">
      <c r="B629" s="3" t="s">
        <v>57</v>
      </c>
      <c r="C629" s="4">
        <v>2022</v>
      </c>
      <c r="D629" s="3" t="s">
        <v>1471</v>
      </c>
      <c r="E629" s="4">
        <v>0</v>
      </c>
      <c r="F629" s="4">
        <v>0</v>
      </c>
      <c r="G629" s="4">
        <v>0</v>
      </c>
      <c r="H629" s="4">
        <v>0</v>
      </c>
      <c r="I629" s="4"/>
      <c r="J629" s="4">
        <v>0</v>
      </c>
    </row>
    <row r="630" spans="2:10" x14ac:dyDescent="0.3">
      <c r="B630" s="3" t="s">
        <v>57</v>
      </c>
      <c r="C630" s="4">
        <v>2022</v>
      </c>
      <c r="D630" s="3" t="s">
        <v>1472</v>
      </c>
      <c r="E630" s="4">
        <v>0</v>
      </c>
      <c r="F630" s="4">
        <v>0</v>
      </c>
      <c r="G630" s="4">
        <v>0</v>
      </c>
      <c r="H630" s="4">
        <v>0</v>
      </c>
      <c r="I630" s="4"/>
      <c r="J630" s="4">
        <v>0</v>
      </c>
    </row>
    <row r="631" spans="2:10" x14ac:dyDescent="0.3">
      <c r="B631" s="3" t="s">
        <v>57</v>
      </c>
      <c r="C631" s="4">
        <v>2022</v>
      </c>
      <c r="D631" s="3" t="s">
        <v>1473</v>
      </c>
      <c r="E631" s="4">
        <v>232000</v>
      </c>
      <c r="F631" s="4">
        <v>9.5314999999999994</v>
      </c>
      <c r="G631" s="4">
        <v>2.4950264384063661</v>
      </c>
      <c r="H631" s="4">
        <v>2211</v>
      </c>
      <c r="I631" s="4"/>
      <c r="J631" s="4">
        <v>2211</v>
      </c>
    </row>
    <row r="632" spans="2:10" x14ac:dyDescent="0.3">
      <c r="B632" s="3" t="s">
        <v>57</v>
      </c>
      <c r="C632" s="4">
        <v>2022</v>
      </c>
      <c r="D632" s="3" t="s">
        <v>1474</v>
      </c>
      <c r="E632" s="4">
        <v>115422300</v>
      </c>
      <c r="F632" s="4">
        <v>3.8201999999999998</v>
      </c>
      <c r="G632" s="4">
        <v>1</v>
      </c>
      <c r="H632" s="4">
        <v>440936</v>
      </c>
      <c r="I632" s="4"/>
      <c r="J632" s="4">
        <v>440936</v>
      </c>
    </row>
    <row r="633" spans="2:10" x14ac:dyDescent="0.3">
      <c r="B633" s="3" t="s">
        <v>57</v>
      </c>
      <c r="C633" s="4">
        <v>2022</v>
      </c>
      <c r="D633" s="3" t="s">
        <v>1475</v>
      </c>
      <c r="E633" s="4">
        <v>0</v>
      </c>
      <c r="F633" s="4">
        <v>0</v>
      </c>
      <c r="G633" s="4">
        <v>0</v>
      </c>
      <c r="H633" s="4">
        <v>0</v>
      </c>
      <c r="I633" s="4"/>
      <c r="J633" s="4">
        <v>0</v>
      </c>
    </row>
    <row r="634" spans="2:10" x14ac:dyDescent="0.3">
      <c r="B634" s="3" t="s">
        <v>57</v>
      </c>
      <c r="C634" s="4">
        <v>2022</v>
      </c>
      <c r="D634" s="3" t="s">
        <v>1476</v>
      </c>
      <c r="E634" s="4">
        <v>971800</v>
      </c>
      <c r="F634" s="4">
        <v>40</v>
      </c>
      <c r="G634" s="4">
        <v>10.470655986597562</v>
      </c>
      <c r="H634" s="4">
        <v>38872</v>
      </c>
      <c r="I634" s="4">
        <v>18088</v>
      </c>
      <c r="J634" s="4">
        <v>56960</v>
      </c>
    </row>
    <row r="635" spans="2:10" x14ac:dyDescent="0.3">
      <c r="B635" s="3" t="s">
        <v>57</v>
      </c>
      <c r="C635" s="4">
        <v>2023</v>
      </c>
      <c r="D635" s="3" t="s">
        <v>1468</v>
      </c>
      <c r="E635" s="4">
        <v>30890900</v>
      </c>
      <c r="F635" s="4">
        <v>9.1273</v>
      </c>
      <c r="G635" s="4">
        <v>2.5686103450216695</v>
      </c>
      <c r="H635" s="4">
        <v>281951</v>
      </c>
      <c r="I635" s="4"/>
      <c r="J635" s="4">
        <v>281951</v>
      </c>
    </row>
    <row r="636" spans="2:10" x14ac:dyDescent="0.3">
      <c r="B636" s="3" t="s">
        <v>57</v>
      </c>
      <c r="C636" s="4">
        <v>2023</v>
      </c>
      <c r="D636" s="3" t="s">
        <v>1469</v>
      </c>
      <c r="E636" s="4">
        <v>56448</v>
      </c>
      <c r="F636" s="4">
        <v>10.946199999999999</v>
      </c>
      <c r="G636" s="4">
        <v>3.0804862948162324</v>
      </c>
      <c r="H636" s="4">
        <v>618</v>
      </c>
      <c r="I636" s="4"/>
      <c r="J636" s="4">
        <v>618</v>
      </c>
    </row>
    <row r="637" spans="2:10" x14ac:dyDescent="0.3">
      <c r="B637" s="3" t="s">
        <v>57</v>
      </c>
      <c r="C637" s="4">
        <v>2023</v>
      </c>
      <c r="D637" s="3" t="s">
        <v>1470</v>
      </c>
      <c r="E637" s="4">
        <v>495200</v>
      </c>
      <c r="F637" s="4">
        <v>75</v>
      </c>
      <c r="G637" s="4">
        <v>21.106545843417571</v>
      </c>
      <c r="H637" s="4">
        <v>37140</v>
      </c>
      <c r="I637" s="4"/>
      <c r="J637" s="4">
        <v>37140</v>
      </c>
    </row>
    <row r="638" spans="2:10" x14ac:dyDescent="0.3">
      <c r="B638" s="3" t="s">
        <v>57</v>
      </c>
      <c r="C638" s="4">
        <v>2023</v>
      </c>
      <c r="D638" s="3" t="s">
        <v>1471</v>
      </c>
      <c r="E638" s="4">
        <v>0</v>
      </c>
      <c r="F638" s="4">
        <v>0</v>
      </c>
      <c r="G638" s="4">
        <v>0</v>
      </c>
      <c r="H638" s="4">
        <v>0</v>
      </c>
      <c r="I638" s="4"/>
      <c r="J638" s="4">
        <v>0</v>
      </c>
    </row>
    <row r="639" spans="2:10" x14ac:dyDescent="0.3">
      <c r="B639" s="3" t="s">
        <v>57</v>
      </c>
      <c r="C639" s="4">
        <v>2023</v>
      </c>
      <c r="D639" s="3" t="s">
        <v>1472</v>
      </c>
      <c r="E639" s="4">
        <v>0</v>
      </c>
      <c r="F639" s="4">
        <v>0</v>
      </c>
      <c r="G639" s="4">
        <v>0</v>
      </c>
      <c r="H639" s="4">
        <v>0</v>
      </c>
      <c r="I639" s="4"/>
      <c r="J639" s="4">
        <v>0</v>
      </c>
    </row>
    <row r="640" spans="2:10" x14ac:dyDescent="0.3">
      <c r="B640" s="3" t="s">
        <v>57</v>
      </c>
      <c r="C640" s="4">
        <v>2023</v>
      </c>
      <c r="D640" s="3" t="s">
        <v>1473</v>
      </c>
      <c r="E640" s="4">
        <v>291000</v>
      </c>
      <c r="F640" s="4">
        <v>8.3589000000000002</v>
      </c>
      <c r="G640" s="4">
        <v>2.3523667473405752</v>
      </c>
      <c r="H640" s="4">
        <v>2432</v>
      </c>
      <c r="I640" s="4"/>
      <c r="J640" s="4">
        <v>2432</v>
      </c>
    </row>
    <row r="641" spans="2:10" x14ac:dyDescent="0.3">
      <c r="B641" s="3" t="s">
        <v>57</v>
      </c>
      <c r="C641" s="4">
        <v>2023</v>
      </c>
      <c r="D641" s="3" t="s">
        <v>1474</v>
      </c>
      <c r="E641" s="4">
        <v>136497727</v>
      </c>
      <c r="F641" s="4">
        <v>3.5533999999999999</v>
      </c>
      <c r="G641" s="4">
        <v>1</v>
      </c>
      <c r="H641" s="4">
        <v>485031</v>
      </c>
      <c r="I641" s="4"/>
      <c r="J641" s="4">
        <v>485031</v>
      </c>
    </row>
    <row r="642" spans="2:10" x14ac:dyDescent="0.3">
      <c r="B642" s="3" t="s">
        <v>57</v>
      </c>
      <c r="C642" s="4">
        <v>2023</v>
      </c>
      <c r="D642" s="3" t="s">
        <v>1475</v>
      </c>
      <c r="E642" s="4">
        <v>0</v>
      </c>
      <c r="F642" s="4">
        <v>0</v>
      </c>
      <c r="G642" s="4">
        <v>0</v>
      </c>
      <c r="H642" s="4">
        <v>0</v>
      </c>
      <c r="I642" s="4"/>
      <c r="J642" s="4">
        <v>0</v>
      </c>
    </row>
    <row r="643" spans="2:10" x14ac:dyDescent="0.3">
      <c r="B643" s="3" t="s">
        <v>57</v>
      </c>
      <c r="C643" s="4">
        <v>2023</v>
      </c>
      <c r="D643" s="3" t="s">
        <v>1476</v>
      </c>
      <c r="E643" s="4">
        <v>1134400</v>
      </c>
      <c r="F643" s="4">
        <v>40</v>
      </c>
      <c r="G643" s="4">
        <v>11.256824449822705</v>
      </c>
      <c r="H643" s="4">
        <v>45376</v>
      </c>
      <c r="I643" s="4">
        <v>22972</v>
      </c>
      <c r="J643" s="4">
        <v>68348</v>
      </c>
    </row>
    <row r="644" spans="2:10" x14ac:dyDescent="0.3">
      <c r="B644" s="3" t="s">
        <v>57</v>
      </c>
      <c r="C644" s="4">
        <v>2024</v>
      </c>
      <c r="D644" s="3" t="s">
        <v>1468</v>
      </c>
      <c r="E644" s="4">
        <v>34063650</v>
      </c>
      <c r="F644" s="4">
        <v>9.1273</v>
      </c>
      <c r="G644" s="4">
        <v>2.4340115736419641</v>
      </c>
      <c r="H644" s="4">
        <v>310909</v>
      </c>
      <c r="I644" s="4"/>
      <c r="J644" s="4">
        <v>310909</v>
      </c>
    </row>
    <row r="645" spans="2:10" x14ac:dyDescent="0.3">
      <c r="B645" s="3" t="s">
        <v>57</v>
      </c>
      <c r="C645" s="4">
        <v>2024</v>
      </c>
      <c r="D645" s="3" t="s">
        <v>1469</v>
      </c>
      <c r="E645" s="4">
        <v>66997</v>
      </c>
      <c r="F645" s="4">
        <v>11.0672</v>
      </c>
      <c r="G645" s="4">
        <v>2.9513320355209474</v>
      </c>
      <c r="H645" s="4">
        <v>741</v>
      </c>
      <c r="I645" s="4"/>
      <c r="J645" s="4">
        <v>741</v>
      </c>
    </row>
    <row r="646" spans="2:10" x14ac:dyDescent="0.3">
      <c r="B646" s="3" t="s">
        <v>57</v>
      </c>
      <c r="C646" s="4">
        <v>2024</v>
      </c>
      <c r="D646" s="3" t="s">
        <v>1470</v>
      </c>
      <c r="E646" s="4">
        <v>528100</v>
      </c>
      <c r="F646" s="4">
        <v>70.327600000000004</v>
      </c>
      <c r="G646" s="4">
        <v>18.754526787381</v>
      </c>
      <c r="H646" s="4">
        <v>37140</v>
      </c>
      <c r="I646" s="4"/>
      <c r="J646" s="4">
        <v>37140</v>
      </c>
    </row>
    <row r="647" spans="2:10" x14ac:dyDescent="0.3">
      <c r="B647" s="3" t="s">
        <v>57</v>
      </c>
      <c r="C647" s="4">
        <v>2024</v>
      </c>
      <c r="D647" s="3" t="s">
        <v>1471</v>
      </c>
      <c r="E647" s="4">
        <v>0</v>
      </c>
      <c r="F647" s="4">
        <v>0</v>
      </c>
      <c r="G647" s="4">
        <v>0</v>
      </c>
      <c r="H647" s="4">
        <v>0</v>
      </c>
      <c r="I647" s="4"/>
      <c r="J647" s="4">
        <v>0</v>
      </c>
    </row>
    <row r="648" spans="2:10" x14ac:dyDescent="0.3">
      <c r="B648" s="3" t="s">
        <v>57</v>
      </c>
      <c r="C648" s="4">
        <v>2024</v>
      </c>
      <c r="D648" s="3" t="s">
        <v>1472</v>
      </c>
      <c r="E648" s="4">
        <v>0</v>
      </c>
      <c r="F648" s="4">
        <v>0</v>
      </c>
      <c r="G648" s="4">
        <v>0</v>
      </c>
      <c r="H648" s="4">
        <v>0</v>
      </c>
      <c r="I648" s="4"/>
      <c r="J648" s="4">
        <v>0</v>
      </c>
    </row>
    <row r="649" spans="2:10" x14ac:dyDescent="0.3">
      <c r="B649" s="3" t="s">
        <v>57</v>
      </c>
      <c r="C649" s="4">
        <v>2024</v>
      </c>
      <c r="D649" s="3" t="s">
        <v>1473</v>
      </c>
      <c r="E649" s="4">
        <v>312000</v>
      </c>
      <c r="F649" s="4">
        <v>8.5759000000000007</v>
      </c>
      <c r="G649" s="4">
        <v>2.2869676524707327</v>
      </c>
      <c r="H649" s="4">
        <v>2676</v>
      </c>
      <c r="I649" s="4"/>
      <c r="J649" s="4">
        <v>2676</v>
      </c>
    </row>
    <row r="650" spans="2:10" x14ac:dyDescent="0.3">
      <c r="B650" s="3" t="s">
        <v>57</v>
      </c>
      <c r="C650" s="4">
        <v>2024</v>
      </c>
      <c r="D650" s="3" t="s">
        <v>1474</v>
      </c>
      <c r="E650" s="4">
        <v>138323394</v>
      </c>
      <c r="F650" s="4">
        <v>3.7498999999999998</v>
      </c>
      <c r="G650" s="4">
        <v>1</v>
      </c>
      <c r="H650" s="4">
        <v>518699</v>
      </c>
      <c r="I650" s="4"/>
      <c r="J650" s="4">
        <v>518699</v>
      </c>
    </row>
    <row r="651" spans="2:10" x14ac:dyDescent="0.3">
      <c r="B651" s="3" t="s">
        <v>57</v>
      </c>
      <c r="C651" s="4">
        <v>2024</v>
      </c>
      <c r="D651" s="3" t="s">
        <v>1475</v>
      </c>
      <c r="E651" s="4">
        <v>0</v>
      </c>
      <c r="F651" s="4">
        <v>0</v>
      </c>
      <c r="G651" s="4">
        <v>0</v>
      </c>
      <c r="H651" s="4">
        <v>0</v>
      </c>
      <c r="I651" s="4"/>
      <c r="J651" s="4">
        <v>0</v>
      </c>
    </row>
    <row r="652" spans="2:10" x14ac:dyDescent="0.3">
      <c r="B652" s="3" t="s">
        <v>57</v>
      </c>
      <c r="C652" s="4">
        <v>2024</v>
      </c>
      <c r="D652" s="3" t="s">
        <v>1476</v>
      </c>
      <c r="E652" s="4">
        <v>1159200</v>
      </c>
      <c r="F652" s="4">
        <v>40</v>
      </c>
      <c r="G652" s="4">
        <v>10.666951118696499</v>
      </c>
      <c r="H652" s="4">
        <v>46368</v>
      </c>
      <c r="I652" s="4">
        <v>80438</v>
      </c>
      <c r="J652" s="4">
        <v>126806</v>
      </c>
    </row>
    <row r="653" spans="2:10" x14ac:dyDescent="0.3">
      <c r="B653" s="3" t="s">
        <v>59</v>
      </c>
      <c r="C653" s="4">
        <v>2019</v>
      </c>
      <c r="D653" s="3" t="s">
        <v>1468</v>
      </c>
      <c r="E653" s="4">
        <v>576149700</v>
      </c>
      <c r="F653" s="4">
        <v>12.54641</v>
      </c>
      <c r="G653" s="4">
        <v>2.66926719882902</v>
      </c>
      <c r="H653" s="4">
        <v>7228610.3575769998</v>
      </c>
      <c r="I653" s="4"/>
      <c r="J653" s="4">
        <v>7228610.3575769998</v>
      </c>
    </row>
    <row r="654" spans="2:10" x14ac:dyDescent="0.3">
      <c r="B654" s="3" t="s">
        <v>59</v>
      </c>
      <c r="C654" s="4">
        <v>2019</v>
      </c>
      <c r="D654" s="3" t="s">
        <v>1469</v>
      </c>
      <c r="E654" s="4">
        <v>203506</v>
      </c>
      <c r="F654" s="4">
        <v>6.19963</v>
      </c>
      <c r="G654" s="4">
        <v>1.31898040984444</v>
      </c>
      <c r="H654" s="4">
        <v>1261.66190278</v>
      </c>
      <c r="I654" s="4"/>
      <c r="J654" s="4">
        <v>1261.66190278</v>
      </c>
    </row>
    <row r="655" spans="2:10" x14ac:dyDescent="0.3">
      <c r="B655" s="3" t="s">
        <v>59</v>
      </c>
      <c r="C655" s="4">
        <v>2019</v>
      </c>
      <c r="D655" s="3" t="s">
        <v>1470</v>
      </c>
      <c r="E655" s="4">
        <v>27619800</v>
      </c>
      <c r="F655" s="4">
        <v>12.51207</v>
      </c>
      <c r="G655" s="4">
        <v>2.6619613132722901</v>
      </c>
      <c r="H655" s="4">
        <v>345580.87098599999</v>
      </c>
      <c r="I655" s="4"/>
      <c r="J655" s="4">
        <v>345580.87098599999</v>
      </c>
    </row>
    <row r="656" spans="2:10" x14ac:dyDescent="0.3">
      <c r="B656" s="3" t="s">
        <v>59</v>
      </c>
      <c r="C656" s="4">
        <v>2019</v>
      </c>
      <c r="D656" s="3" t="s">
        <v>1471</v>
      </c>
      <c r="E656" s="4">
        <v>4176800</v>
      </c>
      <c r="F656" s="4">
        <v>34.430840000000003</v>
      </c>
      <c r="G656" s="4">
        <v>7.3252119004663498</v>
      </c>
      <c r="H656" s="4">
        <v>143810.73251199999</v>
      </c>
      <c r="I656" s="4">
        <v>-73642</v>
      </c>
      <c r="J656" s="4">
        <v>70168.732511999988</v>
      </c>
    </row>
    <row r="657" spans="2:10" x14ac:dyDescent="0.3">
      <c r="B657" s="3" t="s">
        <v>59</v>
      </c>
      <c r="C657" s="4">
        <v>2019</v>
      </c>
      <c r="D657" s="3" t="s">
        <v>1472</v>
      </c>
      <c r="E657" s="4">
        <v>21227300</v>
      </c>
      <c r="F657" s="4">
        <v>19.21048</v>
      </c>
      <c r="G657" s="4">
        <v>4.0870579024406899</v>
      </c>
      <c r="H657" s="4">
        <v>407786.62210400001</v>
      </c>
      <c r="I657" s="4">
        <v>-59067</v>
      </c>
      <c r="J657" s="4">
        <v>348719.62210400001</v>
      </c>
    </row>
    <row r="658" spans="2:10" x14ac:dyDescent="0.3">
      <c r="B658" s="3" t="s">
        <v>59</v>
      </c>
      <c r="C658" s="4">
        <v>2019</v>
      </c>
      <c r="D658" s="3" t="s">
        <v>1473</v>
      </c>
      <c r="E658" s="4">
        <v>11637400</v>
      </c>
      <c r="F658" s="4">
        <v>8.4659499999999994</v>
      </c>
      <c r="G658" s="4">
        <v>1.80114332641182</v>
      </c>
      <c r="H658" s="4">
        <v>98521.646529999998</v>
      </c>
      <c r="I658" s="4"/>
      <c r="J658" s="4">
        <v>98521.646529999998</v>
      </c>
    </row>
    <row r="659" spans="2:10" x14ac:dyDescent="0.3">
      <c r="B659" s="3" t="s">
        <v>59</v>
      </c>
      <c r="C659" s="4">
        <v>2019</v>
      </c>
      <c r="D659" s="3" t="s">
        <v>1474</v>
      </c>
      <c r="E659" s="4">
        <v>5432578045</v>
      </c>
      <c r="F659" s="4">
        <v>4.7003199999999996</v>
      </c>
      <c r="G659" s="4">
        <v>1</v>
      </c>
      <c r="H659" s="4">
        <v>25534855.236474399</v>
      </c>
      <c r="I659" s="4">
        <v>0</v>
      </c>
      <c r="J659" s="4">
        <v>25534855.236474399</v>
      </c>
    </row>
    <row r="660" spans="2:10" x14ac:dyDescent="0.3">
      <c r="B660" s="3" t="s">
        <v>59</v>
      </c>
      <c r="C660" s="4">
        <v>2019</v>
      </c>
      <c r="D660" s="3" t="s">
        <v>1475</v>
      </c>
      <c r="E660" s="4">
        <v>2</v>
      </c>
      <c r="F660" s="4">
        <v>4.7003199999999996</v>
      </c>
      <c r="G660" s="4">
        <v>1</v>
      </c>
      <c r="H660" s="4">
        <v>9.40064E-3</v>
      </c>
      <c r="I660" s="4"/>
      <c r="J660" s="4">
        <v>9.40064E-3</v>
      </c>
    </row>
    <row r="661" spans="2:10" x14ac:dyDescent="0.3">
      <c r="B661" s="3" t="s">
        <v>59</v>
      </c>
      <c r="C661" s="4">
        <v>2019</v>
      </c>
      <c r="D661" s="3" t="s">
        <v>1476</v>
      </c>
      <c r="E661" s="4">
        <v>32023300</v>
      </c>
      <c r="F661" s="4">
        <v>36.367620000000002</v>
      </c>
      <c r="G661" s="4">
        <v>7.7372646968716996</v>
      </c>
      <c r="H661" s="4">
        <v>1164611.205546</v>
      </c>
      <c r="I661" s="4"/>
      <c r="J661" s="4">
        <v>1164611.205546</v>
      </c>
    </row>
    <row r="662" spans="2:10" x14ac:dyDescent="0.3">
      <c r="B662" s="3" t="s">
        <v>59</v>
      </c>
      <c r="C662" s="4">
        <v>2020</v>
      </c>
      <c r="D662" s="3" t="s">
        <v>1468</v>
      </c>
      <c r="E662" s="4">
        <v>630448400</v>
      </c>
      <c r="F662" s="4">
        <v>12.11932</v>
      </c>
      <c r="G662" s="4">
        <v>2.717580052022603</v>
      </c>
      <c r="H662" s="4">
        <v>7640606</v>
      </c>
      <c r="I662" s="4"/>
      <c r="J662" s="4">
        <v>7640606</v>
      </c>
    </row>
    <row r="663" spans="2:10" x14ac:dyDescent="0.3">
      <c r="B663" s="3" t="s">
        <v>59</v>
      </c>
      <c r="C663" s="4">
        <v>2020</v>
      </c>
      <c r="D663" s="3" t="s">
        <v>1469</v>
      </c>
      <c r="E663" s="4">
        <v>183908</v>
      </c>
      <c r="F663" s="4">
        <v>6.3851500000000003</v>
      </c>
      <c r="G663" s="4">
        <v>1.4317763925015696</v>
      </c>
      <c r="H663" s="4">
        <v>1174</v>
      </c>
      <c r="I663" s="4"/>
      <c r="J663" s="4">
        <v>1174</v>
      </c>
    </row>
    <row r="664" spans="2:10" x14ac:dyDescent="0.3">
      <c r="B664" s="3" t="s">
        <v>59</v>
      </c>
      <c r="C664" s="4">
        <v>2020</v>
      </c>
      <c r="D664" s="3" t="s">
        <v>1470</v>
      </c>
      <c r="E664" s="4">
        <v>27530800</v>
      </c>
      <c r="F664" s="4">
        <v>12.835369999999999</v>
      </c>
      <c r="G664" s="4">
        <v>2.8781437797111846</v>
      </c>
      <c r="H664" s="4">
        <v>353368</v>
      </c>
      <c r="I664" s="4"/>
      <c r="J664" s="4">
        <v>353368</v>
      </c>
    </row>
    <row r="665" spans="2:10" x14ac:dyDescent="0.3">
      <c r="B665" s="3" t="s">
        <v>59</v>
      </c>
      <c r="C665" s="4">
        <v>2020</v>
      </c>
      <c r="D665" s="3" t="s">
        <v>1471</v>
      </c>
      <c r="E665" s="4">
        <v>4240300</v>
      </c>
      <c r="F665" s="4">
        <v>34.440289999999997</v>
      </c>
      <c r="G665" s="4">
        <v>7.7227307381827961</v>
      </c>
      <c r="H665" s="4">
        <v>146037</v>
      </c>
      <c r="I665" s="4">
        <v>-72970</v>
      </c>
      <c r="J665" s="4">
        <v>73067</v>
      </c>
    </row>
    <row r="666" spans="2:10" x14ac:dyDescent="0.3">
      <c r="B666" s="3" t="s">
        <v>59</v>
      </c>
      <c r="C666" s="4">
        <v>2020</v>
      </c>
      <c r="D666" s="3" t="s">
        <v>1472</v>
      </c>
      <c r="E666" s="4">
        <v>19064400</v>
      </c>
      <c r="F666" s="4">
        <v>18.899190000000001</v>
      </c>
      <c r="G666" s="4">
        <v>4.2378666248094001</v>
      </c>
      <c r="H666" s="4">
        <v>360302</v>
      </c>
      <c r="I666" s="4">
        <v>-59821</v>
      </c>
      <c r="J666" s="4">
        <v>300481</v>
      </c>
    </row>
    <row r="667" spans="2:10" x14ac:dyDescent="0.3">
      <c r="B667" s="3" t="s">
        <v>59</v>
      </c>
      <c r="C667" s="4">
        <v>2020</v>
      </c>
      <c r="D667" s="3" t="s">
        <v>1473</v>
      </c>
      <c r="E667" s="4">
        <v>13177700</v>
      </c>
      <c r="F667" s="4">
        <v>8.0740499999999997</v>
      </c>
      <c r="G667" s="4">
        <v>1.8104874876670554</v>
      </c>
      <c r="H667" s="4">
        <v>106397</v>
      </c>
      <c r="I667" s="4"/>
      <c r="J667" s="4">
        <v>106397</v>
      </c>
    </row>
    <row r="668" spans="2:10" x14ac:dyDescent="0.3">
      <c r="B668" s="3" t="s">
        <v>59</v>
      </c>
      <c r="C668" s="4">
        <v>2020</v>
      </c>
      <c r="D668" s="3" t="s">
        <v>1474</v>
      </c>
      <c r="E668" s="4">
        <v>6002921895</v>
      </c>
      <c r="F668" s="4">
        <v>4.4596</v>
      </c>
      <c r="G668" s="4">
        <v>1</v>
      </c>
      <c r="H668" s="4">
        <v>26770630</v>
      </c>
      <c r="I668" s="4"/>
      <c r="J668" s="4">
        <v>26770630</v>
      </c>
    </row>
    <row r="669" spans="2:10" x14ac:dyDescent="0.3">
      <c r="B669" s="3" t="s">
        <v>59</v>
      </c>
      <c r="C669" s="4">
        <v>2020</v>
      </c>
      <c r="D669" s="3" t="s">
        <v>1475</v>
      </c>
      <c r="E669" s="4">
        <v>2</v>
      </c>
      <c r="F669" s="4">
        <v>4.4596</v>
      </c>
      <c r="G669" s="4">
        <v>1</v>
      </c>
      <c r="H669" s="4">
        <v>0</v>
      </c>
      <c r="I669" s="4"/>
      <c r="J669" s="4">
        <v>0</v>
      </c>
    </row>
    <row r="670" spans="2:10" x14ac:dyDescent="0.3">
      <c r="B670" s="3" t="s">
        <v>59</v>
      </c>
      <c r="C670" s="4">
        <v>2020</v>
      </c>
      <c r="D670" s="3" t="s">
        <v>1476</v>
      </c>
      <c r="E670" s="4">
        <v>32475500</v>
      </c>
      <c r="F670" s="4">
        <v>36.934350000000002</v>
      </c>
      <c r="G670" s="4">
        <v>8.281987173737555</v>
      </c>
      <c r="H670" s="4">
        <v>1199461</v>
      </c>
      <c r="I670" s="4">
        <v>521245</v>
      </c>
      <c r="J670" s="4">
        <v>1720706</v>
      </c>
    </row>
    <row r="671" spans="2:10" x14ac:dyDescent="0.3">
      <c r="B671" s="3" t="s">
        <v>59</v>
      </c>
      <c r="C671" s="4">
        <v>2021</v>
      </c>
      <c r="D671" s="3" t="s">
        <v>1468</v>
      </c>
      <c r="E671" s="4">
        <v>627082450</v>
      </c>
      <c r="F671" s="4">
        <v>12.13795</v>
      </c>
      <c r="G671" s="4">
        <v>2.9334520768433241</v>
      </c>
      <c r="H671" s="4">
        <v>7611495</v>
      </c>
      <c r="I671" s="4"/>
      <c r="J671" s="4">
        <v>7611495</v>
      </c>
    </row>
    <row r="672" spans="2:10" x14ac:dyDescent="0.3">
      <c r="B672" s="3" t="s">
        <v>59</v>
      </c>
      <c r="C672" s="4">
        <v>2021</v>
      </c>
      <c r="D672" s="3" t="s">
        <v>1469</v>
      </c>
      <c r="E672" s="4">
        <v>204806</v>
      </c>
      <c r="F672" s="4">
        <v>6.2650899999999998</v>
      </c>
      <c r="G672" s="4">
        <v>1.5141223412611142</v>
      </c>
      <c r="H672" s="4">
        <v>1283</v>
      </c>
      <c r="I672" s="4"/>
      <c r="J672" s="4">
        <v>1283</v>
      </c>
    </row>
    <row r="673" spans="2:10" x14ac:dyDescent="0.3">
      <c r="B673" s="3" t="s">
        <v>59</v>
      </c>
      <c r="C673" s="4">
        <v>2021</v>
      </c>
      <c r="D673" s="3" t="s">
        <v>1470</v>
      </c>
      <c r="E673" s="4">
        <v>28270200</v>
      </c>
      <c r="F673" s="4">
        <v>11.74047</v>
      </c>
      <c r="G673" s="4">
        <v>2.8373906717869772</v>
      </c>
      <c r="H673" s="4">
        <v>331905</v>
      </c>
      <c r="I673" s="4"/>
      <c r="J673" s="4">
        <v>331905</v>
      </c>
    </row>
    <row r="674" spans="2:10" x14ac:dyDescent="0.3">
      <c r="B674" s="3" t="s">
        <v>59</v>
      </c>
      <c r="C674" s="4">
        <v>2021</v>
      </c>
      <c r="D674" s="3" t="s">
        <v>1471</v>
      </c>
      <c r="E674" s="4">
        <v>4212900</v>
      </c>
      <c r="F674" s="4">
        <v>32.357909999999997</v>
      </c>
      <c r="G674" s="4">
        <v>7.8201325834930406</v>
      </c>
      <c r="H674" s="4">
        <v>136321</v>
      </c>
      <c r="I674" s="4">
        <v>-85320</v>
      </c>
      <c r="J674" s="4">
        <v>51001</v>
      </c>
    </row>
    <row r="675" spans="2:10" x14ac:dyDescent="0.3">
      <c r="B675" s="3" t="s">
        <v>59</v>
      </c>
      <c r="C675" s="4">
        <v>2021</v>
      </c>
      <c r="D675" s="3" t="s">
        <v>1472</v>
      </c>
      <c r="E675" s="4">
        <v>18588200</v>
      </c>
      <c r="F675" s="4">
        <v>18.973269999999999</v>
      </c>
      <c r="G675" s="4">
        <v>4.5853853645804383</v>
      </c>
      <c r="H675" s="4">
        <v>352679</v>
      </c>
      <c r="I675" s="4">
        <v>-72800</v>
      </c>
      <c r="J675" s="4">
        <v>279879</v>
      </c>
    </row>
    <row r="676" spans="2:10" x14ac:dyDescent="0.3">
      <c r="B676" s="3" t="s">
        <v>59</v>
      </c>
      <c r="C676" s="4">
        <v>2021</v>
      </c>
      <c r="D676" s="3" t="s">
        <v>1473</v>
      </c>
      <c r="E676" s="4">
        <v>13230500</v>
      </c>
      <c r="F676" s="4">
        <v>8.2292100000000001</v>
      </c>
      <c r="G676" s="4">
        <v>1.9888031475891605</v>
      </c>
      <c r="H676" s="4">
        <v>108877</v>
      </c>
      <c r="I676" s="4"/>
      <c r="J676" s="4">
        <v>108877</v>
      </c>
    </row>
    <row r="677" spans="2:10" x14ac:dyDescent="0.3">
      <c r="B677" s="3" t="s">
        <v>59</v>
      </c>
      <c r="C677" s="4">
        <v>2021</v>
      </c>
      <c r="D677" s="3" t="s">
        <v>1474</v>
      </c>
      <c r="E677" s="4">
        <v>6467252099</v>
      </c>
      <c r="F677" s="4">
        <v>4.1377699999999997</v>
      </c>
      <c r="G677" s="4">
        <v>1</v>
      </c>
      <c r="H677" s="4">
        <v>26760002</v>
      </c>
      <c r="I677" s="4"/>
      <c r="J677" s="4">
        <v>26760002</v>
      </c>
    </row>
    <row r="678" spans="2:10" x14ac:dyDescent="0.3">
      <c r="B678" s="3" t="s">
        <v>59</v>
      </c>
      <c r="C678" s="4">
        <v>2021</v>
      </c>
      <c r="D678" s="3" t="s">
        <v>1475</v>
      </c>
      <c r="E678" s="4">
        <v>2</v>
      </c>
      <c r="F678" s="4">
        <v>4.1377699999999997</v>
      </c>
      <c r="G678" s="4">
        <v>1</v>
      </c>
      <c r="H678" s="4">
        <v>0</v>
      </c>
      <c r="I678" s="4"/>
      <c r="J678" s="4">
        <v>0</v>
      </c>
    </row>
    <row r="679" spans="2:10" x14ac:dyDescent="0.3">
      <c r="B679" s="3" t="s">
        <v>59</v>
      </c>
      <c r="C679" s="4">
        <v>2021</v>
      </c>
      <c r="D679" s="3" t="s">
        <v>1476</v>
      </c>
      <c r="E679" s="4">
        <v>32694000</v>
      </c>
      <c r="F679" s="4">
        <v>36.611400000000003</v>
      </c>
      <c r="G679" s="4">
        <v>8.8480993385325934</v>
      </c>
      <c r="H679" s="4">
        <v>1196973</v>
      </c>
      <c r="I679" s="4">
        <v>516549</v>
      </c>
      <c r="J679" s="4">
        <v>1713522</v>
      </c>
    </row>
    <row r="680" spans="2:10" x14ac:dyDescent="0.3">
      <c r="B680" s="3" t="s">
        <v>59</v>
      </c>
      <c r="C680" s="4">
        <v>2022</v>
      </c>
      <c r="D680" s="3" t="s">
        <v>1468</v>
      </c>
      <c r="E680" s="4">
        <v>752530750</v>
      </c>
      <c r="F680" s="4">
        <v>10.37377</v>
      </c>
      <c r="G680" s="4">
        <v>3.1757086879324068</v>
      </c>
      <c r="H680" s="4">
        <v>7806581</v>
      </c>
      <c r="I680" s="4"/>
      <c r="J680" s="4">
        <v>7806581</v>
      </c>
    </row>
    <row r="681" spans="2:10" x14ac:dyDescent="0.3">
      <c r="B681" s="3" t="s">
        <v>59</v>
      </c>
      <c r="C681" s="4">
        <v>2022</v>
      </c>
      <c r="D681" s="3" t="s">
        <v>1469</v>
      </c>
      <c r="E681" s="4">
        <v>192180</v>
      </c>
      <c r="F681" s="4">
        <v>6.4793799999999999</v>
      </c>
      <c r="G681" s="4">
        <v>1.9835241535541541</v>
      </c>
      <c r="H681" s="4">
        <v>1245</v>
      </c>
      <c r="I681" s="4"/>
      <c r="J681" s="4">
        <v>1245</v>
      </c>
    </row>
    <row r="682" spans="2:10" x14ac:dyDescent="0.3">
      <c r="B682" s="3" t="s">
        <v>59</v>
      </c>
      <c r="C682" s="4">
        <v>2022</v>
      </c>
      <c r="D682" s="3" t="s">
        <v>1470</v>
      </c>
      <c r="E682" s="4">
        <v>37561800</v>
      </c>
      <c r="F682" s="4">
        <v>9.3649900000000006</v>
      </c>
      <c r="G682" s="4">
        <v>2.8668921814730917</v>
      </c>
      <c r="H682" s="4">
        <v>351766</v>
      </c>
      <c r="I682" s="4"/>
      <c r="J682" s="4">
        <v>351766</v>
      </c>
    </row>
    <row r="683" spans="2:10" x14ac:dyDescent="0.3">
      <c r="B683" s="3" t="s">
        <v>59</v>
      </c>
      <c r="C683" s="4">
        <v>2022</v>
      </c>
      <c r="D683" s="3" t="s">
        <v>1471</v>
      </c>
      <c r="E683" s="4">
        <v>2591300</v>
      </c>
      <c r="F683" s="4">
        <v>6.0527499999999996</v>
      </c>
      <c r="G683" s="4">
        <v>1.8529204677646482</v>
      </c>
      <c r="H683" s="4">
        <v>15684</v>
      </c>
      <c r="I683" s="4">
        <v>7435</v>
      </c>
      <c r="J683" s="4">
        <v>23119</v>
      </c>
    </row>
    <row r="684" spans="2:10" x14ac:dyDescent="0.3">
      <c r="B684" s="3" t="s">
        <v>59</v>
      </c>
      <c r="C684" s="4">
        <v>2022</v>
      </c>
      <c r="D684" s="3" t="s">
        <v>1472</v>
      </c>
      <c r="E684" s="4">
        <v>16091400</v>
      </c>
      <c r="F684" s="4">
        <v>17.724489999999999</v>
      </c>
      <c r="G684" s="4">
        <v>5.4259750198983649</v>
      </c>
      <c r="H684" s="4">
        <v>285212</v>
      </c>
      <c r="I684" s="4">
        <v>-37964</v>
      </c>
      <c r="J684" s="4">
        <v>247248</v>
      </c>
    </row>
    <row r="685" spans="2:10" x14ac:dyDescent="0.3">
      <c r="B685" s="3" t="s">
        <v>59</v>
      </c>
      <c r="C685" s="4">
        <v>2022</v>
      </c>
      <c r="D685" s="3" t="s">
        <v>1473</v>
      </c>
      <c r="E685" s="4">
        <v>15092800</v>
      </c>
      <c r="F685" s="4">
        <v>7.8049999999999997</v>
      </c>
      <c r="G685" s="4">
        <v>2.3893344762138002</v>
      </c>
      <c r="H685" s="4">
        <v>117799</v>
      </c>
      <c r="I685" s="4"/>
      <c r="J685" s="4">
        <v>117799</v>
      </c>
    </row>
    <row r="686" spans="2:10" x14ac:dyDescent="0.3">
      <c r="B686" s="3" t="s">
        <v>59</v>
      </c>
      <c r="C686" s="4">
        <v>2022</v>
      </c>
      <c r="D686" s="3" t="s">
        <v>1474</v>
      </c>
      <c r="E686" s="4">
        <v>8646880744</v>
      </c>
      <c r="F686" s="4">
        <v>3.2665999999999999</v>
      </c>
      <c r="G686" s="4">
        <v>1</v>
      </c>
      <c r="H686" s="4">
        <v>28245901</v>
      </c>
      <c r="I686" s="4"/>
      <c r="J686" s="4">
        <v>28245901</v>
      </c>
    </row>
    <row r="687" spans="2:10" x14ac:dyDescent="0.3">
      <c r="B687" s="3" t="s">
        <v>59</v>
      </c>
      <c r="C687" s="4">
        <v>2022</v>
      </c>
      <c r="D687" s="3" t="s">
        <v>1475</v>
      </c>
      <c r="E687" s="4">
        <v>4</v>
      </c>
      <c r="F687" s="4">
        <v>3.2665999999999999</v>
      </c>
      <c r="G687" s="4">
        <v>1</v>
      </c>
      <c r="H687" s="4">
        <v>0</v>
      </c>
      <c r="I687" s="4"/>
      <c r="J687" s="4">
        <v>0</v>
      </c>
    </row>
    <row r="688" spans="2:10" x14ac:dyDescent="0.3">
      <c r="B688" s="3" t="s">
        <v>59</v>
      </c>
      <c r="C688" s="4">
        <v>2022</v>
      </c>
      <c r="D688" s="3" t="s">
        <v>1476</v>
      </c>
      <c r="E688" s="4">
        <v>34303600</v>
      </c>
      <c r="F688" s="4">
        <v>36.232759999999999</v>
      </c>
      <c r="G688" s="4">
        <v>11.091887589542644</v>
      </c>
      <c r="H688" s="4">
        <v>1242914</v>
      </c>
      <c r="I688" s="4">
        <v>511952</v>
      </c>
      <c r="J688" s="4">
        <v>1754866</v>
      </c>
    </row>
    <row r="689" spans="2:10" x14ac:dyDescent="0.3">
      <c r="B689" s="3" t="s">
        <v>59</v>
      </c>
      <c r="C689" s="4">
        <v>2023</v>
      </c>
      <c r="D689" s="3" t="s">
        <v>1468</v>
      </c>
      <c r="E689" s="4">
        <v>826120600</v>
      </c>
      <c r="F689" s="4">
        <v>10.499650000000001</v>
      </c>
      <c r="G689" s="4">
        <v>3.2581503019319928</v>
      </c>
      <c r="H689" s="4">
        <v>8673977</v>
      </c>
      <c r="I689" s="4"/>
      <c r="J689" s="4">
        <v>8673977</v>
      </c>
    </row>
    <row r="690" spans="2:10" x14ac:dyDescent="0.3">
      <c r="B690" s="3" t="s">
        <v>59</v>
      </c>
      <c r="C690" s="4">
        <v>2023</v>
      </c>
      <c r="D690" s="3" t="s">
        <v>1469</v>
      </c>
      <c r="E690" s="4">
        <v>122426</v>
      </c>
      <c r="F690" s="4">
        <v>7.1217699999999997</v>
      </c>
      <c r="G690" s="4">
        <v>2.2099591010929132</v>
      </c>
      <c r="H690" s="4">
        <v>872</v>
      </c>
      <c r="I690" s="4"/>
      <c r="J690" s="4">
        <v>872</v>
      </c>
    </row>
    <row r="691" spans="2:10" x14ac:dyDescent="0.3">
      <c r="B691" s="3" t="s">
        <v>59</v>
      </c>
      <c r="C691" s="4">
        <v>2023</v>
      </c>
      <c r="D691" s="3" t="s">
        <v>1470</v>
      </c>
      <c r="E691" s="4">
        <v>45938800</v>
      </c>
      <c r="F691" s="4">
        <v>8.4754100000000001</v>
      </c>
      <c r="G691" s="4">
        <v>2.6300076336351621</v>
      </c>
      <c r="H691" s="4">
        <v>389350</v>
      </c>
      <c r="I691" s="4"/>
      <c r="J691" s="4">
        <v>389350</v>
      </c>
    </row>
    <row r="692" spans="2:10" x14ac:dyDescent="0.3">
      <c r="B692" s="3" t="s">
        <v>59</v>
      </c>
      <c r="C692" s="4">
        <v>2023</v>
      </c>
      <c r="D692" s="3" t="s">
        <v>1471</v>
      </c>
      <c r="E692" s="4">
        <v>2745500</v>
      </c>
      <c r="F692" s="4">
        <v>6.2857500000000002</v>
      </c>
      <c r="G692" s="4">
        <v>1.9505334235302152</v>
      </c>
      <c r="H692" s="4">
        <v>17258</v>
      </c>
      <c r="I692" s="4">
        <v>10254</v>
      </c>
      <c r="J692" s="4">
        <v>27512</v>
      </c>
    </row>
    <row r="693" spans="2:10" x14ac:dyDescent="0.3">
      <c r="B693" s="3" t="s">
        <v>59</v>
      </c>
      <c r="C693" s="4">
        <v>2023</v>
      </c>
      <c r="D693" s="3" t="s">
        <v>1472</v>
      </c>
      <c r="E693" s="4">
        <v>17386800</v>
      </c>
      <c r="F693" s="4">
        <v>19.276160000000001</v>
      </c>
      <c r="G693" s="4">
        <v>5.9815923887071856</v>
      </c>
      <c r="H693" s="4">
        <v>335151</v>
      </c>
      <c r="I693" s="4">
        <v>-33899</v>
      </c>
      <c r="J693" s="4">
        <v>301252</v>
      </c>
    </row>
    <row r="694" spans="2:10" x14ac:dyDescent="0.3">
      <c r="B694" s="3" t="s">
        <v>59</v>
      </c>
      <c r="C694" s="4">
        <v>2023</v>
      </c>
      <c r="D694" s="3" t="s">
        <v>1473</v>
      </c>
      <c r="E694" s="4">
        <v>15975600</v>
      </c>
      <c r="F694" s="4">
        <v>7.95641</v>
      </c>
      <c r="G694" s="4">
        <v>2.4689565503416517</v>
      </c>
      <c r="H694" s="4">
        <v>127108</v>
      </c>
      <c r="I694" s="4"/>
      <c r="J694" s="4">
        <v>127108</v>
      </c>
    </row>
    <row r="695" spans="2:10" x14ac:dyDescent="0.3">
      <c r="B695" s="3" t="s">
        <v>59</v>
      </c>
      <c r="C695" s="4">
        <v>2023</v>
      </c>
      <c r="D695" s="3" t="s">
        <v>1474</v>
      </c>
      <c r="E695" s="4">
        <v>9745168830</v>
      </c>
      <c r="F695" s="4">
        <v>3.2225799999999998</v>
      </c>
      <c r="G695" s="4">
        <v>1</v>
      </c>
      <c r="H695" s="4">
        <v>31404586</v>
      </c>
      <c r="I695" s="4"/>
      <c r="J695" s="4">
        <v>31404586</v>
      </c>
    </row>
    <row r="696" spans="2:10" x14ac:dyDescent="0.3">
      <c r="B696" s="3" t="s">
        <v>59</v>
      </c>
      <c r="C696" s="4">
        <v>2023</v>
      </c>
      <c r="D696" s="3" t="s">
        <v>1475</v>
      </c>
      <c r="E696" s="4">
        <v>4</v>
      </c>
      <c r="F696" s="4">
        <v>3.2225799999999998</v>
      </c>
      <c r="G696" s="4">
        <v>1</v>
      </c>
      <c r="H696" s="4">
        <v>0</v>
      </c>
      <c r="I696" s="4"/>
      <c r="J696" s="4">
        <v>0</v>
      </c>
    </row>
    <row r="697" spans="2:10" x14ac:dyDescent="0.3">
      <c r="B697" s="3" t="s">
        <v>59</v>
      </c>
      <c r="C697" s="4">
        <v>2023</v>
      </c>
      <c r="D697" s="3" t="s">
        <v>1476</v>
      </c>
      <c r="E697" s="4">
        <v>36591500</v>
      </c>
      <c r="F697" s="4">
        <v>37.335929999999998</v>
      </c>
      <c r="G697" s="4">
        <v>11.585726343488757</v>
      </c>
      <c r="H697" s="4">
        <v>1366178</v>
      </c>
      <c r="I697" s="4">
        <v>553648</v>
      </c>
      <c r="J697" s="4">
        <v>1919826</v>
      </c>
    </row>
    <row r="698" spans="2:10" x14ac:dyDescent="0.3">
      <c r="B698" s="3" t="s">
        <v>59</v>
      </c>
      <c r="C698" s="4">
        <v>2024</v>
      </c>
      <c r="D698" s="3" t="s">
        <v>1468</v>
      </c>
      <c r="E698" s="4">
        <v>883825750</v>
      </c>
      <c r="F698" s="4">
        <v>10.249700000000001</v>
      </c>
      <c r="G698" s="4">
        <v>3.0464621365687217</v>
      </c>
      <c r="H698" s="4">
        <v>9058949</v>
      </c>
      <c r="I698" s="4"/>
      <c r="J698" s="4">
        <v>9058949</v>
      </c>
    </row>
    <row r="699" spans="2:10" x14ac:dyDescent="0.3">
      <c r="B699" s="3" t="s">
        <v>59</v>
      </c>
      <c r="C699" s="4">
        <v>2024</v>
      </c>
      <c r="D699" s="3" t="s">
        <v>1469</v>
      </c>
      <c r="E699" s="4">
        <v>135970</v>
      </c>
      <c r="F699" s="4">
        <v>6.6949199999999998</v>
      </c>
      <c r="G699" s="4">
        <v>1.9898943664064961</v>
      </c>
      <c r="H699" s="4">
        <v>910</v>
      </c>
      <c r="I699" s="4"/>
      <c r="J699" s="4">
        <v>910</v>
      </c>
    </row>
    <row r="700" spans="2:10" x14ac:dyDescent="0.3">
      <c r="B700" s="3" t="s">
        <v>59</v>
      </c>
      <c r="C700" s="4">
        <v>2024</v>
      </c>
      <c r="D700" s="3" t="s">
        <v>1470</v>
      </c>
      <c r="E700" s="4">
        <v>47787700</v>
      </c>
      <c r="F700" s="4">
        <v>8.5065000000000008</v>
      </c>
      <c r="G700" s="4">
        <v>2.5283403577394297</v>
      </c>
      <c r="H700" s="4">
        <v>406506</v>
      </c>
      <c r="I700" s="4"/>
      <c r="J700" s="4">
        <v>406506</v>
      </c>
    </row>
    <row r="701" spans="2:10" x14ac:dyDescent="0.3">
      <c r="B701" s="3" t="s">
        <v>59</v>
      </c>
      <c r="C701" s="4">
        <v>2024</v>
      </c>
      <c r="D701" s="3" t="s">
        <v>1471</v>
      </c>
      <c r="E701" s="4">
        <v>2878500</v>
      </c>
      <c r="F701" s="4">
        <v>6.2462</v>
      </c>
      <c r="G701" s="4">
        <v>1.8565237809336417</v>
      </c>
      <c r="H701" s="4">
        <v>17980</v>
      </c>
      <c r="I701" s="4">
        <v>13938</v>
      </c>
      <c r="J701" s="4">
        <v>31918</v>
      </c>
    </row>
    <row r="702" spans="2:10" x14ac:dyDescent="0.3">
      <c r="B702" s="3" t="s">
        <v>59</v>
      </c>
      <c r="C702" s="4">
        <v>2024</v>
      </c>
      <c r="D702" s="3" t="s">
        <v>1472</v>
      </c>
      <c r="E702" s="4">
        <v>17809100</v>
      </c>
      <c r="F702" s="4">
        <v>19.348410000000001</v>
      </c>
      <c r="G702" s="4">
        <v>5.7508218257907666</v>
      </c>
      <c r="H702" s="4">
        <v>344578</v>
      </c>
      <c r="I702" s="4">
        <v>-36436</v>
      </c>
      <c r="J702" s="4">
        <v>308142</v>
      </c>
    </row>
    <row r="703" spans="2:10" x14ac:dyDescent="0.3">
      <c r="B703" s="3" t="s">
        <v>59</v>
      </c>
      <c r="C703" s="4">
        <v>2024</v>
      </c>
      <c r="D703" s="3" t="s">
        <v>1473</v>
      </c>
      <c r="E703" s="4">
        <v>15533900</v>
      </c>
      <c r="F703" s="4">
        <v>8.1123600000000007</v>
      </c>
      <c r="G703" s="4">
        <v>2.4111922864293232</v>
      </c>
      <c r="H703" s="4">
        <v>126017</v>
      </c>
      <c r="I703" s="4"/>
      <c r="J703" s="4">
        <v>126017</v>
      </c>
    </row>
    <row r="704" spans="2:10" x14ac:dyDescent="0.3">
      <c r="B704" s="3" t="s">
        <v>59</v>
      </c>
      <c r="C704" s="4">
        <v>2024</v>
      </c>
      <c r="D704" s="3" t="s">
        <v>1474</v>
      </c>
      <c r="E704" s="4">
        <v>9864319373</v>
      </c>
      <c r="F704" s="4">
        <v>3.3644599999999998</v>
      </c>
      <c r="G704" s="4">
        <v>1</v>
      </c>
      <c r="H704" s="4">
        <v>33188108</v>
      </c>
      <c r="I704" s="4"/>
      <c r="J704" s="4">
        <v>33188108</v>
      </c>
    </row>
    <row r="705" spans="2:10" x14ac:dyDescent="0.3">
      <c r="B705" s="3" t="s">
        <v>59</v>
      </c>
      <c r="C705" s="4">
        <v>2024</v>
      </c>
      <c r="D705" s="3" t="s">
        <v>1475</v>
      </c>
      <c r="E705" s="4">
        <v>4</v>
      </c>
      <c r="F705" s="4">
        <v>3.3644599999999998</v>
      </c>
      <c r="G705" s="4">
        <v>1</v>
      </c>
      <c r="H705" s="4">
        <v>0</v>
      </c>
      <c r="I705" s="4"/>
      <c r="J705" s="4">
        <v>0</v>
      </c>
    </row>
    <row r="706" spans="2:10" x14ac:dyDescent="0.3">
      <c r="B706" s="3" t="s">
        <v>59</v>
      </c>
      <c r="C706" s="4">
        <v>2024</v>
      </c>
      <c r="D706" s="3" t="s">
        <v>1476</v>
      </c>
      <c r="E706" s="4">
        <v>38420000</v>
      </c>
      <c r="F706" s="4">
        <v>37.129640000000002</v>
      </c>
      <c r="G706" s="4">
        <v>11.035839332314845</v>
      </c>
      <c r="H706" s="4">
        <v>1426521</v>
      </c>
      <c r="I706" s="4">
        <v>540627</v>
      </c>
      <c r="J706" s="4">
        <v>1967148</v>
      </c>
    </row>
    <row r="707" spans="2:10" x14ac:dyDescent="0.3">
      <c r="B707" s="3" t="s">
        <v>63</v>
      </c>
      <c r="C707" s="4">
        <v>2019</v>
      </c>
      <c r="D707" s="3" t="s">
        <v>1468</v>
      </c>
      <c r="E707" s="4">
        <v>7088750</v>
      </c>
      <c r="F707" s="4">
        <v>7.9710000000000001</v>
      </c>
      <c r="G707" s="4">
        <v>2.2497883149872999</v>
      </c>
      <c r="H707" s="4">
        <v>56504.426249999997</v>
      </c>
      <c r="I707" s="4"/>
      <c r="J707" s="4">
        <v>56504.426249999997</v>
      </c>
    </row>
    <row r="708" spans="2:10" x14ac:dyDescent="0.3">
      <c r="B708" s="3" t="s">
        <v>63</v>
      </c>
      <c r="C708" s="4">
        <v>2019</v>
      </c>
      <c r="D708" s="3" t="s">
        <v>1469</v>
      </c>
      <c r="E708" s="4">
        <v>90364</v>
      </c>
      <c r="F708" s="4">
        <v>3.5430000000000001</v>
      </c>
      <c r="G708" s="4">
        <v>1</v>
      </c>
      <c r="H708" s="4">
        <v>320.15965199999999</v>
      </c>
      <c r="I708" s="4"/>
      <c r="J708" s="4">
        <v>320.15965199999999</v>
      </c>
    </row>
    <row r="709" spans="2:10" x14ac:dyDescent="0.3">
      <c r="B709" s="3" t="s">
        <v>63</v>
      </c>
      <c r="C709" s="4">
        <v>2019</v>
      </c>
      <c r="D709" s="3" t="s">
        <v>1470</v>
      </c>
      <c r="E709" s="4">
        <v>2239500</v>
      </c>
      <c r="F709" s="4">
        <v>14.17</v>
      </c>
      <c r="G709" s="4">
        <v>3.9994355066327998</v>
      </c>
      <c r="H709" s="4">
        <v>31733.715</v>
      </c>
      <c r="I709" s="4"/>
      <c r="J709" s="4">
        <v>31733.715</v>
      </c>
    </row>
    <row r="710" spans="2:10" x14ac:dyDescent="0.3">
      <c r="B710" s="3" t="s">
        <v>63</v>
      </c>
      <c r="C710" s="4">
        <v>2019</v>
      </c>
      <c r="D710" s="3" t="s">
        <v>1471</v>
      </c>
      <c r="E710" s="4">
        <v>0</v>
      </c>
      <c r="F710" s="4">
        <v>21.254999999999999</v>
      </c>
      <c r="G710" s="4">
        <v>5.9991532599491997</v>
      </c>
      <c r="H710" s="4">
        <v>0</v>
      </c>
      <c r="I710" s="4"/>
      <c r="J710" s="4">
        <v>0</v>
      </c>
    </row>
    <row r="711" spans="2:10" x14ac:dyDescent="0.3">
      <c r="B711" s="3" t="s">
        <v>63</v>
      </c>
      <c r="C711" s="4">
        <v>2019</v>
      </c>
      <c r="D711" s="3" t="s">
        <v>1472</v>
      </c>
      <c r="E711" s="4">
        <v>0</v>
      </c>
      <c r="F711" s="4">
        <v>10.628</v>
      </c>
      <c r="G711" s="4">
        <v>2.9997177533163999</v>
      </c>
      <c r="H711" s="4">
        <v>0</v>
      </c>
      <c r="I711" s="4"/>
      <c r="J711" s="4">
        <v>0</v>
      </c>
    </row>
    <row r="712" spans="2:10" x14ac:dyDescent="0.3">
      <c r="B712" s="3" t="s">
        <v>63</v>
      </c>
      <c r="C712" s="4">
        <v>2019</v>
      </c>
      <c r="D712" s="3" t="s">
        <v>1473</v>
      </c>
      <c r="E712" s="4">
        <v>280000</v>
      </c>
      <c r="F712" s="4">
        <v>3.5430000000000001</v>
      </c>
      <c r="G712" s="4">
        <v>1</v>
      </c>
      <c r="H712" s="4">
        <v>992.04</v>
      </c>
      <c r="I712" s="4"/>
      <c r="J712" s="4">
        <v>992.04</v>
      </c>
    </row>
    <row r="713" spans="2:10" x14ac:dyDescent="0.3">
      <c r="B713" s="3" t="s">
        <v>63</v>
      </c>
      <c r="C713" s="4">
        <v>2019</v>
      </c>
      <c r="D713" s="3" t="s">
        <v>1474</v>
      </c>
      <c r="E713" s="4">
        <v>123351700</v>
      </c>
      <c r="F713" s="4">
        <v>3.5430000000000001</v>
      </c>
      <c r="G713" s="4">
        <v>1</v>
      </c>
      <c r="H713" s="4">
        <v>437035.07309999998</v>
      </c>
      <c r="I713" s="4">
        <v>0</v>
      </c>
      <c r="J713" s="4">
        <v>437035.07309999998</v>
      </c>
    </row>
    <row r="714" spans="2:10" x14ac:dyDescent="0.3">
      <c r="B714" s="3" t="s">
        <v>63</v>
      </c>
      <c r="C714" s="4">
        <v>2019</v>
      </c>
      <c r="D714" s="3" t="s">
        <v>1475</v>
      </c>
      <c r="E714" s="4">
        <v>0</v>
      </c>
      <c r="F714" s="4">
        <v>0</v>
      </c>
      <c r="G714" s="4">
        <v>0</v>
      </c>
      <c r="H714" s="4">
        <v>0</v>
      </c>
      <c r="I714" s="4"/>
      <c r="J714" s="4">
        <v>0</v>
      </c>
    </row>
    <row r="715" spans="2:10" x14ac:dyDescent="0.3">
      <c r="B715" s="3" t="s">
        <v>63</v>
      </c>
      <c r="C715" s="4">
        <v>2019</v>
      </c>
      <c r="D715" s="3" t="s">
        <v>1476</v>
      </c>
      <c r="E715" s="4">
        <v>1038170</v>
      </c>
      <c r="F715" s="4">
        <v>31.882999999999999</v>
      </c>
      <c r="G715" s="4">
        <v>8.9988710132655907</v>
      </c>
      <c r="H715" s="4">
        <v>33099.974110000003</v>
      </c>
      <c r="I715" s="4"/>
      <c r="J715" s="4">
        <v>33099.974110000003</v>
      </c>
    </row>
    <row r="716" spans="2:10" x14ac:dyDescent="0.3">
      <c r="B716" s="3" t="s">
        <v>63</v>
      </c>
      <c r="C716" s="4">
        <v>2020</v>
      </c>
      <c r="D716" s="3" t="s">
        <v>1468</v>
      </c>
      <c r="E716" s="4">
        <v>10399050</v>
      </c>
      <c r="F716" s="4">
        <v>7.8150000000000004</v>
      </c>
      <c r="G716" s="4">
        <v>2.2502159516268359</v>
      </c>
      <c r="H716" s="4">
        <v>81269</v>
      </c>
      <c r="I716" s="4"/>
      <c r="J716" s="4">
        <v>81269</v>
      </c>
    </row>
    <row r="717" spans="2:10" x14ac:dyDescent="0.3">
      <c r="B717" s="3" t="s">
        <v>63</v>
      </c>
      <c r="C717" s="4">
        <v>2020</v>
      </c>
      <c r="D717" s="3" t="s">
        <v>1469</v>
      </c>
      <c r="E717" s="4">
        <v>90364</v>
      </c>
      <c r="F717" s="4">
        <v>3.4729999999999999</v>
      </c>
      <c r="G717" s="4">
        <v>1</v>
      </c>
      <c r="H717" s="4">
        <v>314</v>
      </c>
      <c r="I717" s="4"/>
      <c r="J717" s="4">
        <v>314</v>
      </c>
    </row>
    <row r="718" spans="2:10" x14ac:dyDescent="0.3">
      <c r="B718" s="3" t="s">
        <v>63</v>
      </c>
      <c r="C718" s="4">
        <v>2020</v>
      </c>
      <c r="D718" s="3" t="s">
        <v>1470</v>
      </c>
      <c r="E718" s="4">
        <v>2862300</v>
      </c>
      <c r="F718" s="4">
        <v>13.893000000000001</v>
      </c>
      <c r="G718" s="4">
        <v>4.0002879355024481</v>
      </c>
      <c r="H718" s="4">
        <v>39766</v>
      </c>
      <c r="I718" s="4"/>
      <c r="J718" s="4">
        <v>39766</v>
      </c>
    </row>
    <row r="719" spans="2:10" x14ac:dyDescent="0.3">
      <c r="B719" s="3" t="s">
        <v>63</v>
      </c>
      <c r="C719" s="4">
        <v>2020</v>
      </c>
      <c r="D719" s="3" t="s">
        <v>1471</v>
      </c>
      <c r="E719" s="4">
        <v>0</v>
      </c>
      <c r="F719" s="4">
        <v>20.838999999999999</v>
      </c>
      <c r="G719" s="4">
        <v>6.0002879355024472</v>
      </c>
      <c r="H719" s="4">
        <v>0</v>
      </c>
      <c r="I719" s="4"/>
      <c r="J719" s="4">
        <v>0</v>
      </c>
    </row>
    <row r="720" spans="2:10" x14ac:dyDescent="0.3">
      <c r="B720" s="3" t="s">
        <v>63</v>
      </c>
      <c r="C720" s="4">
        <v>2020</v>
      </c>
      <c r="D720" s="3" t="s">
        <v>1472</v>
      </c>
      <c r="E720" s="4">
        <v>0</v>
      </c>
      <c r="F720" s="4">
        <v>10.42</v>
      </c>
      <c r="G720" s="4">
        <v>3.0002879355024477</v>
      </c>
      <c r="H720" s="4">
        <v>0</v>
      </c>
      <c r="I720" s="4"/>
      <c r="J720" s="4">
        <v>0</v>
      </c>
    </row>
    <row r="721" spans="2:10" x14ac:dyDescent="0.3">
      <c r="B721" s="3" t="s">
        <v>63</v>
      </c>
      <c r="C721" s="4">
        <v>2020</v>
      </c>
      <c r="D721" s="3" t="s">
        <v>1473</v>
      </c>
      <c r="E721" s="4">
        <v>467000</v>
      </c>
      <c r="F721" s="4">
        <v>3.4729999999999999</v>
      </c>
      <c r="G721" s="4">
        <v>1</v>
      </c>
      <c r="H721" s="4">
        <v>1622</v>
      </c>
      <c r="I721" s="4"/>
      <c r="J721" s="4">
        <v>1622</v>
      </c>
    </row>
    <row r="722" spans="2:10" x14ac:dyDescent="0.3">
      <c r="B722" s="3" t="s">
        <v>63</v>
      </c>
      <c r="C722" s="4">
        <v>2020</v>
      </c>
      <c r="D722" s="3" t="s">
        <v>1474</v>
      </c>
      <c r="E722" s="4">
        <v>129420300</v>
      </c>
      <c r="F722" s="4">
        <v>3.4729999999999999</v>
      </c>
      <c r="G722" s="4">
        <v>1</v>
      </c>
      <c r="H722" s="4">
        <v>449477</v>
      </c>
      <c r="I722" s="4"/>
      <c r="J722" s="4">
        <v>449477</v>
      </c>
    </row>
    <row r="723" spans="2:10" x14ac:dyDescent="0.3">
      <c r="B723" s="3" t="s">
        <v>63</v>
      </c>
      <c r="C723" s="4">
        <v>2020</v>
      </c>
      <c r="D723" s="3" t="s">
        <v>1475</v>
      </c>
      <c r="E723" s="4">
        <v>0</v>
      </c>
      <c r="F723" s="4">
        <v>0</v>
      </c>
      <c r="G723" s="4">
        <v>0</v>
      </c>
      <c r="H723" s="4">
        <v>0</v>
      </c>
      <c r="I723" s="4"/>
      <c r="J723" s="4">
        <v>0</v>
      </c>
    </row>
    <row r="724" spans="2:10" x14ac:dyDescent="0.3">
      <c r="B724" s="3" t="s">
        <v>63</v>
      </c>
      <c r="C724" s="4">
        <v>2020</v>
      </c>
      <c r="D724" s="3" t="s">
        <v>1476</v>
      </c>
      <c r="E724" s="4">
        <v>1135710</v>
      </c>
      <c r="F724" s="4">
        <v>31.259</v>
      </c>
      <c r="G724" s="4">
        <v>9.0005758710048962</v>
      </c>
      <c r="H724" s="4">
        <v>35501</v>
      </c>
      <c r="I724" s="4">
        <v>13380</v>
      </c>
      <c r="J724" s="4">
        <v>48881</v>
      </c>
    </row>
    <row r="725" spans="2:10" x14ac:dyDescent="0.3">
      <c r="B725" s="3" t="s">
        <v>63</v>
      </c>
      <c r="C725" s="4">
        <v>2021</v>
      </c>
      <c r="D725" s="3" t="s">
        <v>1468</v>
      </c>
      <c r="E725" s="4">
        <v>10365350</v>
      </c>
      <c r="F725" s="4">
        <v>7.758</v>
      </c>
      <c r="G725" s="4">
        <v>2.25</v>
      </c>
      <c r="H725" s="4">
        <v>80414</v>
      </c>
      <c r="I725" s="4"/>
      <c r="J725" s="4">
        <v>80414</v>
      </c>
    </row>
    <row r="726" spans="2:10" x14ac:dyDescent="0.3">
      <c r="B726" s="3" t="s">
        <v>63</v>
      </c>
      <c r="C726" s="4">
        <v>2021</v>
      </c>
      <c r="D726" s="3" t="s">
        <v>1469</v>
      </c>
      <c r="E726" s="4">
        <v>90364</v>
      </c>
      <c r="F726" s="4">
        <v>3.448</v>
      </c>
      <c r="G726" s="4">
        <v>1</v>
      </c>
      <c r="H726" s="4">
        <v>312</v>
      </c>
      <c r="I726" s="4"/>
      <c r="J726" s="4">
        <v>312</v>
      </c>
    </row>
    <row r="727" spans="2:10" x14ac:dyDescent="0.3">
      <c r="B727" s="3" t="s">
        <v>63</v>
      </c>
      <c r="C727" s="4">
        <v>2021</v>
      </c>
      <c r="D727" s="3" t="s">
        <v>1470</v>
      </c>
      <c r="E727" s="4">
        <v>2913300</v>
      </c>
      <c r="F727" s="4">
        <v>13.792999999999999</v>
      </c>
      <c r="G727" s="4">
        <v>4.0002900232018561</v>
      </c>
      <c r="H727" s="4">
        <v>40183</v>
      </c>
      <c r="I727" s="4"/>
      <c r="J727" s="4">
        <v>40183</v>
      </c>
    </row>
    <row r="728" spans="2:10" x14ac:dyDescent="0.3">
      <c r="B728" s="3" t="s">
        <v>63</v>
      </c>
      <c r="C728" s="4">
        <v>2021</v>
      </c>
      <c r="D728" s="3" t="s">
        <v>1471</v>
      </c>
      <c r="E728" s="4">
        <v>0</v>
      </c>
      <c r="F728" s="4">
        <v>20.689</v>
      </c>
      <c r="G728" s="4">
        <v>6.0002900232018561</v>
      </c>
      <c r="H728" s="4">
        <v>0</v>
      </c>
      <c r="I728" s="4"/>
      <c r="J728" s="4">
        <v>0</v>
      </c>
    </row>
    <row r="729" spans="2:10" x14ac:dyDescent="0.3">
      <c r="B729" s="3" t="s">
        <v>63</v>
      </c>
      <c r="C729" s="4">
        <v>2021</v>
      </c>
      <c r="D729" s="3" t="s">
        <v>1472</v>
      </c>
      <c r="E729" s="4">
        <v>0</v>
      </c>
      <c r="F729" s="4">
        <v>10.343999999999999</v>
      </c>
      <c r="G729" s="4">
        <v>3</v>
      </c>
      <c r="H729" s="4">
        <v>0</v>
      </c>
      <c r="I729" s="4"/>
      <c r="J729" s="4">
        <v>0</v>
      </c>
    </row>
    <row r="730" spans="2:10" x14ac:dyDescent="0.3">
      <c r="B730" s="3" t="s">
        <v>63</v>
      </c>
      <c r="C730" s="4">
        <v>2021</v>
      </c>
      <c r="D730" s="3" t="s">
        <v>1473</v>
      </c>
      <c r="E730" s="4">
        <v>467000</v>
      </c>
      <c r="F730" s="4">
        <v>3.448</v>
      </c>
      <c r="G730" s="4">
        <v>1</v>
      </c>
      <c r="H730" s="4">
        <v>1610</v>
      </c>
      <c r="I730" s="4"/>
      <c r="J730" s="4">
        <v>1610</v>
      </c>
    </row>
    <row r="731" spans="2:10" x14ac:dyDescent="0.3">
      <c r="B731" s="3" t="s">
        <v>63</v>
      </c>
      <c r="C731" s="4">
        <v>2021</v>
      </c>
      <c r="D731" s="3" t="s">
        <v>1474</v>
      </c>
      <c r="E731" s="4">
        <v>141295487</v>
      </c>
      <c r="F731" s="4">
        <v>3.448</v>
      </c>
      <c r="G731" s="4">
        <v>1</v>
      </c>
      <c r="H731" s="4">
        <v>487187</v>
      </c>
      <c r="I731" s="4"/>
      <c r="J731" s="4">
        <v>487187</v>
      </c>
    </row>
    <row r="732" spans="2:10" x14ac:dyDescent="0.3">
      <c r="B732" s="3" t="s">
        <v>63</v>
      </c>
      <c r="C732" s="4">
        <v>2021</v>
      </c>
      <c r="D732" s="3" t="s">
        <v>1475</v>
      </c>
      <c r="E732" s="4">
        <v>0</v>
      </c>
      <c r="F732" s="4">
        <v>0</v>
      </c>
      <c r="G732" s="4">
        <v>0</v>
      </c>
      <c r="H732" s="4">
        <v>0</v>
      </c>
      <c r="I732" s="4"/>
      <c r="J732" s="4">
        <v>0</v>
      </c>
    </row>
    <row r="733" spans="2:10" x14ac:dyDescent="0.3">
      <c r="B733" s="3" t="s">
        <v>63</v>
      </c>
      <c r="C733" s="4">
        <v>2021</v>
      </c>
      <c r="D733" s="3" t="s">
        <v>1476</v>
      </c>
      <c r="E733" s="4">
        <v>1158675</v>
      </c>
      <c r="F733" s="4">
        <v>31.033000000000001</v>
      </c>
      <c r="G733" s="4">
        <v>9.0002900232018561</v>
      </c>
      <c r="H733" s="4">
        <v>35957</v>
      </c>
      <c r="I733" s="4">
        <v>25010</v>
      </c>
      <c r="J733" s="4">
        <v>60967</v>
      </c>
    </row>
    <row r="734" spans="2:10" x14ac:dyDescent="0.3">
      <c r="B734" s="3" t="s">
        <v>63</v>
      </c>
      <c r="C734" s="4">
        <v>2022</v>
      </c>
      <c r="D734" s="3" t="s">
        <v>1468</v>
      </c>
      <c r="E734" s="4">
        <v>11763250</v>
      </c>
      <c r="F734" s="4">
        <v>7.06</v>
      </c>
      <c r="G734" s="4">
        <v>2.4496877168632891</v>
      </c>
      <c r="H734" s="4">
        <v>83049</v>
      </c>
      <c r="I734" s="4"/>
      <c r="J734" s="4">
        <v>83049</v>
      </c>
    </row>
    <row r="735" spans="2:10" x14ac:dyDescent="0.3">
      <c r="B735" s="3" t="s">
        <v>63</v>
      </c>
      <c r="C735" s="4">
        <v>2022</v>
      </c>
      <c r="D735" s="3" t="s">
        <v>1469</v>
      </c>
      <c r="E735" s="4">
        <v>90364</v>
      </c>
      <c r="F735" s="4">
        <v>2.8820000000000001</v>
      </c>
      <c r="G735" s="4">
        <v>1</v>
      </c>
      <c r="H735" s="4">
        <v>260</v>
      </c>
      <c r="I735" s="4"/>
      <c r="J735" s="4">
        <v>260</v>
      </c>
    </row>
    <row r="736" spans="2:10" x14ac:dyDescent="0.3">
      <c r="B736" s="3" t="s">
        <v>63</v>
      </c>
      <c r="C736" s="4">
        <v>2022</v>
      </c>
      <c r="D736" s="3" t="s">
        <v>1470</v>
      </c>
      <c r="E736" s="4">
        <v>3616000</v>
      </c>
      <c r="F736" s="4">
        <v>13.544</v>
      </c>
      <c r="G736" s="4">
        <v>4.6995142262317833</v>
      </c>
      <c r="H736" s="4">
        <v>48975</v>
      </c>
      <c r="I736" s="4"/>
      <c r="J736" s="4">
        <v>48975</v>
      </c>
    </row>
    <row r="737" spans="2:10" x14ac:dyDescent="0.3">
      <c r="B737" s="3" t="s">
        <v>63</v>
      </c>
      <c r="C737" s="4">
        <v>2022</v>
      </c>
      <c r="D737" s="3" t="s">
        <v>1471</v>
      </c>
      <c r="E737" s="4">
        <v>0</v>
      </c>
      <c r="F737" s="4">
        <v>17.29</v>
      </c>
      <c r="G737" s="4">
        <v>5.9993060374739757</v>
      </c>
      <c r="H737" s="4">
        <v>0</v>
      </c>
      <c r="I737" s="4"/>
      <c r="J737" s="4">
        <v>0</v>
      </c>
    </row>
    <row r="738" spans="2:10" x14ac:dyDescent="0.3">
      <c r="B738" s="3" t="s">
        <v>63</v>
      </c>
      <c r="C738" s="4">
        <v>2022</v>
      </c>
      <c r="D738" s="3" t="s">
        <v>1472</v>
      </c>
      <c r="E738" s="4">
        <v>0</v>
      </c>
      <c r="F738" s="4">
        <v>8.6449999999999996</v>
      </c>
      <c r="G738" s="4">
        <v>2.9996530187369879</v>
      </c>
      <c r="H738" s="4">
        <v>0</v>
      </c>
      <c r="I738" s="4"/>
      <c r="J738" s="4">
        <v>0</v>
      </c>
    </row>
    <row r="739" spans="2:10" x14ac:dyDescent="0.3">
      <c r="B739" s="3" t="s">
        <v>63</v>
      </c>
      <c r="C739" s="4">
        <v>2022</v>
      </c>
      <c r="D739" s="3" t="s">
        <v>1473</v>
      </c>
      <c r="E739" s="4">
        <v>397000</v>
      </c>
      <c r="F739" s="4">
        <v>2.8820000000000001</v>
      </c>
      <c r="G739" s="4">
        <v>1</v>
      </c>
      <c r="H739" s="4">
        <v>1144</v>
      </c>
      <c r="I739" s="4"/>
      <c r="J739" s="4">
        <v>1144</v>
      </c>
    </row>
    <row r="740" spans="2:10" x14ac:dyDescent="0.3">
      <c r="B740" s="3" t="s">
        <v>63</v>
      </c>
      <c r="C740" s="4">
        <v>2022</v>
      </c>
      <c r="D740" s="3" t="s">
        <v>1474</v>
      </c>
      <c r="E740" s="4">
        <v>177219525</v>
      </c>
      <c r="F740" s="4">
        <v>2.8820000000000001</v>
      </c>
      <c r="G740" s="4">
        <v>1</v>
      </c>
      <c r="H740" s="4">
        <v>510747</v>
      </c>
      <c r="I740" s="4"/>
      <c r="J740" s="4">
        <v>510747</v>
      </c>
    </row>
    <row r="741" spans="2:10" x14ac:dyDescent="0.3">
      <c r="B741" s="3" t="s">
        <v>63</v>
      </c>
      <c r="C741" s="4">
        <v>2022</v>
      </c>
      <c r="D741" s="3" t="s">
        <v>1475</v>
      </c>
      <c r="E741" s="4">
        <v>0</v>
      </c>
      <c r="F741" s="4">
        <v>0</v>
      </c>
      <c r="G741" s="4">
        <v>0</v>
      </c>
      <c r="H741" s="4">
        <v>0</v>
      </c>
      <c r="I741" s="4"/>
      <c r="J741" s="4">
        <v>0</v>
      </c>
    </row>
    <row r="742" spans="2:10" x14ac:dyDescent="0.3">
      <c r="B742" s="3" t="s">
        <v>63</v>
      </c>
      <c r="C742" s="4">
        <v>2022</v>
      </c>
      <c r="D742" s="3" t="s">
        <v>1476</v>
      </c>
      <c r="E742" s="4">
        <v>1170645</v>
      </c>
      <c r="F742" s="4">
        <v>25.934999999999999</v>
      </c>
      <c r="G742" s="4">
        <v>8.998959056210964</v>
      </c>
      <c r="H742" s="4">
        <v>30361</v>
      </c>
      <c r="I742" s="4">
        <v>42220</v>
      </c>
      <c r="J742" s="4">
        <v>72581</v>
      </c>
    </row>
    <row r="743" spans="2:10" x14ac:dyDescent="0.3">
      <c r="B743" s="3" t="s">
        <v>63</v>
      </c>
      <c r="C743" s="4">
        <v>2023</v>
      </c>
      <c r="D743" s="3" t="s">
        <v>1468</v>
      </c>
      <c r="E743" s="4">
        <v>14577750</v>
      </c>
      <c r="F743" s="4">
        <v>6.50631</v>
      </c>
      <c r="G743" s="4">
        <v>2.4499969875434924</v>
      </c>
      <c r="H743" s="4">
        <v>94847</v>
      </c>
      <c r="I743" s="4"/>
      <c r="J743" s="4">
        <v>94847</v>
      </c>
    </row>
    <row r="744" spans="2:10" x14ac:dyDescent="0.3">
      <c r="B744" s="3" t="s">
        <v>63</v>
      </c>
      <c r="C744" s="4">
        <v>2023</v>
      </c>
      <c r="D744" s="3" t="s">
        <v>1469</v>
      </c>
      <c r="E744" s="4">
        <v>90365</v>
      </c>
      <c r="F744" s="4">
        <v>2.65564</v>
      </c>
      <c r="G744" s="4">
        <v>1</v>
      </c>
      <c r="H744" s="4">
        <v>240</v>
      </c>
      <c r="I744" s="4"/>
      <c r="J744" s="4">
        <v>240</v>
      </c>
    </row>
    <row r="745" spans="2:10" x14ac:dyDescent="0.3">
      <c r="B745" s="3" t="s">
        <v>63</v>
      </c>
      <c r="C745" s="4">
        <v>2023</v>
      </c>
      <c r="D745" s="3" t="s">
        <v>1470</v>
      </c>
      <c r="E745" s="4">
        <v>4608000</v>
      </c>
      <c r="F745" s="4">
        <v>12.481490000000001</v>
      </c>
      <c r="G745" s="4">
        <v>4.699993221972858</v>
      </c>
      <c r="H745" s="4">
        <v>57515</v>
      </c>
      <c r="I745" s="4"/>
      <c r="J745" s="4">
        <v>57515</v>
      </c>
    </row>
    <row r="746" spans="2:10" x14ac:dyDescent="0.3">
      <c r="B746" s="3" t="s">
        <v>63</v>
      </c>
      <c r="C746" s="4">
        <v>2023</v>
      </c>
      <c r="D746" s="3" t="s">
        <v>1471</v>
      </c>
      <c r="E746" s="4">
        <v>0</v>
      </c>
      <c r="F746" s="4">
        <v>15.933820000000001</v>
      </c>
      <c r="G746" s="4">
        <v>5.9999924688587312</v>
      </c>
      <c r="H746" s="4">
        <v>0</v>
      </c>
      <c r="I746" s="4"/>
      <c r="J746" s="4">
        <v>0</v>
      </c>
    </row>
    <row r="747" spans="2:10" x14ac:dyDescent="0.3">
      <c r="B747" s="3" t="s">
        <v>63</v>
      </c>
      <c r="C747" s="4">
        <v>2023</v>
      </c>
      <c r="D747" s="3" t="s">
        <v>1472</v>
      </c>
      <c r="E747" s="4">
        <v>0</v>
      </c>
      <c r="F747" s="4">
        <v>7.9669100000000004</v>
      </c>
      <c r="G747" s="4">
        <v>2.9999962344293656</v>
      </c>
      <c r="H747" s="4">
        <v>0</v>
      </c>
      <c r="I747" s="4"/>
      <c r="J747" s="4">
        <v>0</v>
      </c>
    </row>
    <row r="748" spans="2:10" x14ac:dyDescent="0.3">
      <c r="B748" s="3" t="s">
        <v>63</v>
      </c>
      <c r="C748" s="4">
        <v>2023</v>
      </c>
      <c r="D748" s="3" t="s">
        <v>1473</v>
      </c>
      <c r="E748" s="4">
        <v>183000</v>
      </c>
      <c r="F748" s="4">
        <v>2.65564</v>
      </c>
      <c r="G748" s="4">
        <v>1</v>
      </c>
      <c r="H748" s="4">
        <v>486</v>
      </c>
      <c r="I748" s="4"/>
      <c r="J748" s="4">
        <v>486</v>
      </c>
    </row>
    <row r="749" spans="2:10" x14ac:dyDescent="0.3">
      <c r="B749" s="3" t="s">
        <v>63</v>
      </c>
      <c r="C749" s="4">
        <v>2023</v>
      </c>
      <c r="D749" s="3" t="s">
        <v>1474</v>
      </c>
      <c r="E749" s="4">
        <v>193378937</v>
      </c>
      <c r="F749" s="4">
        <v>2.65564</v>
      </c>
      <c r="G749" s="4">
        <v>1</v>
      </c>
      <c r="H749" s="4">
        <v>513545</v>
      </c>
      <c r="I749" s="4"/>
      <c r="J749" s="4">
        <v>513545</v>
      </c>
    </row>
    <row r="750" spans="2:10" x14ac:dyDescent="0.3">
      <c r="B750" s="3" t="s">
        <v>63</v>
      </c>
      <c r="C750" s="4">
        <v>2023</v>
      </c>
      <c r="D750" s="3" t="s">
        <v>1475</v>
      </c>
      <c r="E750" s="4">
        <v>0</v>
      </c>
      <c r="F750" s="4">
        <v>0</v>
      </c>
      <c r="G750" s="4">
        <v>0</v>
      </c>
      <c r="H750" s="4">
        <v>0</v>
      </c>
      <c r="I750" s="4"/>
      <c r="J750" s="4">
        <v>0</v>
      </c>
    </row>
    <row r="751" spans="2:10" x14ac:dyDescent="0.3">
      <c r="B751" s="3" t="s">
        <v>63</v>
      </c>
      <c r="C751" s="4">
        <v>2023</v>
      </c>
      <c r="D751" s="3" t="s">
        <v>1476</v>
      </c>
      <c r="E751" s="4">
        <v>1247900</v>
      </c>
      <c r="F751" s="4">
        <v>23.900729999999999</v>
      </c>
      <c r="G751" s="4">
        <v>8.9999887032880963</v>
      </c>
      <c r="H751" s="4">
        <v>29826</v>
      </c>
      <c r="I751" s="4">
        <v>113200</v>
      </c>
      <c r="J751" s="4">
        <v>143026</v>
      </c>
    </row>
    <row r="752" spans="2:10" x14ac:dyDescent="0.3">
      <c r="B752" s="3" t="s">
        <v>63</v>
      </c>
      <c r="C752" s="4">
        <v>2024</v>
      </c>
      <c r="D752" s="3" t="s">
        <v>1468</v>
      </c>
      <c r="E752" s="4">
        <v>15859850</v>
      </c>
      <c r="F752" s="4">
        <v>8.5466099999999994</v>
      </c>
      <c r="G752" s="4">
        <v>3.599997472683925</v>
      </c>
      <c r="H752" s="4">
        <v>135548</v>
      </c>
      <c r="I752" s="4"/>
      <c r="J752" s="4">
        <v>135548</v>
      </c>
    </row>
    <row r="753" spans="2:10" x14ac:dyDescent="0.3">
      <c r="B753" s="3" t="s">
        <v>63</v>
      </c>
      <c r="C753" s="4">
        <v>2024</v>
      </c>
      <c r="D753" s="3" t="s">
        <v>1469</v>
      </c>
      <c r="E753" s="4">
        <v>90365</v>
      </c>
      <c r="F753" s="4">
        <v>2.3740600000000001</v>
      </c>
      <c r="G753" s="4">
        <v>1</v>
      </c>
      <c r="H753" s="4">
        <v>215</v>
      </c>
      <c r="I753" s="4"/>
      <c r="J753" s="4">
        <v>215</v>
      </c>
    </row>
    <row r="754" spans="2:10" x14ac:dyDescent="0.3">
      <c r="B754" s="3" t="s">
        <v>63</v>
      </c>
      <c r="C754" s="4">
        <v>2024</v>
      </c>
      <c r="D754" s="3" t="s">
        <v>1470</v>
      </c>
      <c r="E754" s="4">
        <v>4864000</v>
      </c>
      <c r="F754" s="4">
        <v>14.24436</v>
      </c>
      <c r="G754" s="4">
        <v>6</v>
      </c>
      <c r="H754" s="4">
        <v>69285</v>
      </c>
      <c r="I754" s="4"/>
      <c r="J754" s="4">
        <v>69285</v>
      </c>
    </row>
    <row r="755" spans="2:10" x14ac:dyDescent="0.3">
      <c r="B755" s="3" t="s">
        <v>63</v>
      </c>
      <c r="C755" s="4">
        <v>2024</v>
      </c>
      <c r="D755" s="3" t="s">
        <v>1471</v>
      </c>
      <c r="E755" s="4">
        <v>0</v>
      </c>
      <c r="F755" s="4">
        <v>14.24436</v>
      </c>
      <c r="G755" s="4">
        <v>6</v>
      </c>
      <c r="H755" s="4">
        <v>0</v>
      </c>
      <c r="I755" s="4"/>
      <c r="J755" s="4">
        <v>0</v>
      </c>
    </row>
    <row r="756" spans="2:10" x14ac:dyDescent="0.3">
      <c r="B756" s="3" t="s">
        <v>63</v>
      </c>
      <c r="C756" s="4">
        <v>2024</v>
      </c>
      <c r="D756" s="3" t="s">
        <v>1472</v>
      </c>
      <c r="E756" s="4">
        <v>0</v>
      </c>
      <c r="F756" s="4">
        <v>7.1221800000000002</v>
      </c>
      <c r="G756" s="4">
        <v>3</v>
      </c>
      <c r="H756" s="4">
        <v>0</v>
      </c>
      <c r="I756" s="4"/>
      <c r="J756" s="4">
        <v>0</v>
      </c>
    </row>
    <row r="757" spans="2:10" x14ac:dyDescent="0.3">
      <c r="B757" s="3" t="s">
        <v>63</v>
      </c>
      <c r="C757" s="4">
        <v>2024</v>
      </c>
      <c r="D757" s="3" t="s">
        <v>1473</v>
      </c>
      <c r="E757" s="4">
        <v>240000</v>
      </c>
      <c r="F757" s="4">
        <v>2.3740600000000001</v>
      </c>
      <c r="G757" s="4">
        <v>1</v>
      </c>
      <c r="H757" s="4">
        <v>570</v>
      </c>
      <c r="I757" s="4"/>
      <c r="J757" s="4">
        <v>570</v>
      </c>
    </row>
    <row r="758" spans="2:10" x14ac:dyDescent="0.3">
      <c r="B758" s="3" t="s">
        <v>63</v>
      </c>
      <c r="C758" s="4">
        <v>2024</v>
      </c>
      <c r="D758" s="3" t="s">
        <v>1474</v>
      </c>
      <c r="E758" s="4">
        <v>214573825</v>
      </c>
      <c r="F758" s="4">
        <v>2.3740600000000001</v>
      </c>
      <c r="G758" s="4">
        <v>1</v>
      </c>
      <c r="H758" s="4">
        <v>509411</v>
      </c>
      <c r="I758" s="4"/>
      <c r="J758" s="4">
        <v>509411</v>
      </c>
    </row>
    <row r="759" spans="2:10" x14ac:dyDescent="0.3">
      <c r="B759" s="3" t="s">
        <v>63</v>
      </c>
      <c r="C759" s="4">
        <v>2024</v>
      </c>
      <c r="D759" s="3" t="s">
        <v>1475</v>
      </c>
      <c r="E759" s="4">
        <v>0</v>
      </c>
      <c r="F759" s="4">
        <v>0</v>
      </c>
      <c r="G759" s="4">
        <v>0</v>
      </c>
      <c r="H759" s="4">
        <v>0</v>
      </c>
      <c r="I759" s="4"/>
      <c r="J759" s="4">
        <v>0</v>
      </c>
    </row>
    <row r="760" spans="2:10" x14ac:dyDescent="0.3">
      <c r="B760" s="3" t="s">
        <v>63</v>
      </c>
      <c r="C760" s="4">
        <v>2024</v>
      </c>
      <c r="D760" s="3" t="s">
        <v>1476</v>
      </c>
      <c r="E760" s="4">
        <v>1379355</v>
      </c>
      <c r="F760" s="4">
        <v>21.366540000000001</v>
      </c>
      <c r="G760" s="4">
        <v>9</v>
      </c>
      <c r="H760" s="4">
        <v>29472</v>
      </c>
      <c r="I760" s="4">
        <v>138531</v>
      </c>
      <c r="J760" s="4">
        <v>168003</v>
      </c>
    </row>
    <row r="761" spans="2:10" x14ac:dyDescent="0.3">
      <c r="B761" s="3" t="s">
        <v>66</v>
      </c>
      <c r="C761" s="4">
        <v>2019</v>
      </c>
      <c r="D761" s="3" t="s">
        <v>1468</v>
      </c>
      <c r="E761" s="4">
        <v>172505650</v>
      </c>
      <c r="F761" s="4">
        <v>11.5158</v>
      </c>
      <c r="G761" s="4">
        <v>3.4601724707791202</v>
      </c>
      <c r="H761" s="4">
        <v>1986540.56427</v>
      </c>
      <c r="I761" s="4">
        <v>-181</v>
      </c>
      <c r="J761" s="4">
        <v>1986359.56427</v>
      </c>
    </row>
    <row r="762" spans="2:10" x14ac:dyDescent="0.3">
      <c r="B762" s="3" t="s">
        <v>66</v>
      </c>
      <c r="C762" s="4">
        <v>2019</v>
      </c>
      <c r="D762" s="3" t="s">
        <v>1469</v>
      </c>
      <c r="E762" s="4">
        <v>0</v>
      </c>
      <c r="F762" s="4">
        <v>0</v>
      </c>
      <c r="G762" s="4">
        <v>0</v>
      </c>
      <c r="H762" s="4">
        <v>0</v>
      </c>
      <c r="I762" s="4"/>
      <c r="J762" s="4">
        <v>0</v>
      </c>
    </row>
    <row r="763" spans="2:10" x14ac:dyDescent="0.3">
      <c r="B763" s="3" t="s">
        <v>66</v>
      </c>
      <c r="C763" s="4">
        <v>2019</v>
      </c>
      <c r="D763" s="3" t="s">
        <v>1470</v>
      </c>
      <c r="E763" s="4">
        <v>5072500</v>
      </c>
      <c r="F763" s="4">
        <v>11.463800000000001</v>
      </c>
      <c r="G763" s="4">
        <v>3.44454794026622</v>
      </c>
      <c r="H763" s="4">
        <v>58150.125500000002</v>
      </c>
      <c r="I763" s="4"/>
      <c r="J763" s="4">
        <v>58150.125500000002</v>
      </c>
    </row>
    <row r="764" spans="2:10" x14ac:dyDescent="0.3">
      <c r="B764" s="3" t="s">
        <v>66</v>
      </c>
      <c r="C764" s="4">
        <v>2019</v>
      </c>
      <c r="D764" s="3" t="s">
        <v>1471</v>
      </c>
      <c r="E764" s="4">
        <v>60123900</v>
      </c>
      <c r="F764" s="4">
        <v>38.213999999999999</v>
      </c>
      <c r="G764" s="4">
        <v>11.4822270965416</v>
      </c>
      <c r="H764" s="4">
        <v>2297574.7146000001</v>
      </c>
      <c r="I764" s="4"/>
      <c r="J764" s="4">
        <v>2297574.7146000001</v>
      </c>
    </row>
    <row r="765" spans="2:10" x14ac:dyDescent="0.3">
      <c r="B765" s="3" t="s">
        <v>66</v>
      </c>
      <c r="C765" s="4">
        <v>2019</v>
      </c>
      <c r="D765" s="3" t="s">
        <v>1472</v>
      </c>
      <c r="E765" s="4">
        <v>0</v>
      </c>
      <c r="F765" s="4">
        <v>0</v>
      </c>
      <c r="G765" s="4">
        <v>0</v>
      </c>
      <c r="H765" s="4">
        <v>0</v>
      </c>
      <c r="I765" s="4"/>
      <c r="J765" s="4">
        <v>0</v>
      </c>
    </row>
    <row r="766" spans="2:10" x14ac:dyDescent="0.3">
      <c r="B766" s="3" t="s">
        <v>66</v>
      </c>
      <c r="C766" s="4">
        <v>2019</v>
      </c>
      <c r="D766" s="3" t="s">
        <v>1473</v>
      </c>
      <c r="E766" s="4">
        <v>231400</v>
      </c>
      <c r="F766" s="4">
        <v>8.5259</v>
      </c>
      <c r="G766" s="4">
        <v>2.5617920134611301</v>
      </c>
      <c r="H766" s="4">
        <v>1972.8932600000001</v>
      </c>
      <c r="I766" s="4"/>
      <c r="J766" s="4">
        <v>1972.8932600000001</v>
      </c>
    </row>
    <row r="767" spans="2:10" x14ac:dyDescent="0.3">
      <c r="B767" s="3" t="s">
        <v>66</v>
      </c>
      <c r="C767" s="4">
        <v>2019</v>
      </c>
      <c r="D767" s="3" t="s">
        <v>1474</v>
      </c>
      <c r="E767" s="4">
        <v>974101042</v>
      </c>
      <c r="F767" s="4">
        <v>3.3281000000000001</v>
      </c>
      <c r="G767" s="4">
        <v>1</v>
      </c>
      <c r="H767" s="4">
        <v>3241905.6778802001</v>
      </c>
      <c r="I767" s="4">
        <v>0</v>
      </c>
      <c r="J767" s="4">
        <v>3241905.6778802001</v>
      </c>
    </row>
    <row r="768" spans="2:10" x14ac:dyDescent="0.3">
      <c r="B768" s="3" t="s">
        <v>66</v>
      </c>
      <c r="C768" s="4">
        <v>2019</v>
      </c>
      <c r="D768" s="3" t="s">
        <v>1475</v>
      </c>
      <c r="E768" s="4">
        <v>0</v>
      </c>
      <c r="F768" s="4">
        <v>0</v>
      </c>
      <c r="G768" s="4">
        <v>0</v>
      </c>
      <c r="H768" s="4">
        <v>0</v>
      </c>
      <c r="I768" s="4"/>
      <c r="J768" s="4">
        <v>0</v>
      </c>
    </row>
    <row r="769" spans="2:10" x14ac:dyDescent="0.3">
      <c r="B769" s="3" t="s">
        <v>66</v>
      </c>
      <c r="C769" s="4">
        <v>2019</v>
      </c>
      <c r="D769" s="3" t="s">
        <v>1476</v>
      </c>
      <c r="E769" s="4">
        <v>87488855</v>
      </c>
      <c r="F769" s="4">
        <v>40</v>
      </c>
      <c r="G769" s="4">
        <v>12.0188696253117</v>
      </c>
      <c r="H769" s="4">
        <v>3499554.2</v>
      </c>
      <c r="I769" s="4">
        <v>-2720580</v>
      </c>
      <c r="J769" s="4">
        <v>778974.20000000019</v>
      </c>
    </row>
    <row r="770" spans="2:10" x14ac:dyDescent="0.3">
      <c r="B770" s="3" t="s">
        <v>66</v>
      </c>
      <c r="C770" s="4">
        <v>2020</v>
      </c>
      <c r="D770" s="3" t="s">
        <v>1468</v>
      </c>
      <c r="E770" s="4">
        <v>176530850</v>
      </c>
      <c r="F770" s="4">
        <v>12.053699999999999</v>
      </c>
      <c r="G770" s="4">
        <v>3.5849567260506201</v>
      </c>
      <c r="H770" s="4">
        <v>2127850</v>
      </c>
      <c r="I770" s="4">
        <v>-190</v>
      </c>
      <c r="J770" s="4">
        <v>2127660</v>
      </c>
    </row>
    <row r="771" spans="2:10" x14ac:dyDescent="0.3">
      <c r="B771" s="3" t="s">
        <v>66</v>
      </c>
      <c r="C771" s="4">
        <v>2020</v>
      </c>
      <c r="D771" s="3" t="s">
        <v>1469</v>
      </c>
      <c r="E771" s="4">
        <v>0</v>
      </c>
      <c r="F771" s="4">
        <v>0</v>
      </c>
      <c r="G771" s="4">
        <v>0</v>
      </c>
      <c r="H771" s="4">
        <v>0</v>
      </c>
      <c r="I771" s="4"/>
      <c r="J771" s="4">
        <v>0</v>
      </c>
    </row>
    <row r="772" spans="2:10" x14ac:dyDescent="0.3">
      <c r="B772" s="3" t="s">
        <v>66</v>
      </c>
      <c r="C772" s="4">
        <v>2020</v>
      </c>
      <c r="D772" s="3" t="s">
        <v>1470</v>
      </c>
      <c r="E772" s="4">
        <v>5196500</v>
      </c>
      <c r="F772" s="4">
        <v>12.4863</v>
      </c>
      <c r="G772" s="4">
        <v>3.7136186538976297</v>
      </c>
      <c r="H772" s="4">
        <v>64885</v>
      </c>
      <c r="I772" s="4"/>
      <c r="J772" s="4">
        <v>64885</v>
      </c>
    </row>
    <row r="773" spans="2:10" x14ac:dyDescent="0.3">
      <c r="B773" s="3" t="s">
        <v>66</v>
      </c>
      <c r="C773" s="4">
        <v>2020</v>
      </c>
      <c r="D773" s="3" t="s">
        <v>1471</v>
      </c>
      <c r="E773" s="4">
        <v>59402700</v>
      </c>
      <c r="F773" s="4">
        <v>41.62</v>
      </c>
      <c r="G773" s="4">
        <v>12.378431430865776</v>
      </c>
      <c r="H773" s="4">
        <v>2472340</v>
      </c>
      <c r="I773" s="4"/>
      <c r="J773" s="4">
        <v>2472340</v>
      </c>
    </row>
    <row r="774" spans="2:10" x14ac:dyDescent="0.3">
      <c r="B774" s="3" t="s">
        <v>66</v>
      </c>
      <c r="C774" s="4">
        <v>2020</v>
      </c>
      <c r="D774" s="3" t="s">
        <v>1472</v>
      </c>
      <c r="E774" s="4">
        <v>0</v>
      </c>
      <c r="F774" s="4">
        <v>0</v>
      </c>
      <c r="G774" s="4">
        <v>0</v>
      </c>
      <c r="H774" s="4">
        <v>0</v>
      </c>
      <c r="I774" s="4"/>
      <c r="J774" s="4">
        <v>0</v>
      </c>
    </row>
    <row r="775" spans="2:10" x14ac:dyDescent="0.3">
      <c r="B775" s="3" t="s">
        <v>66</v>
      </c>
      <c r="C775" s="4">
        <v>2020</v>
      </c>
      <c r="D775" s="3" t="s">
        <v>1473</v>
      </c>
      <c r="E775" s="4">
        <v>441400</v>
      </c>
      <c r="F775" s="4">
        <v>4.8329000000000004</v>
      </c>
      <c r="G775" s="4">
        <v>1.4373791749695151</v>
      </c>
      <c r="H775" s="4">
        <v>2133</v>
      </c>
      <c r="I775" s="4"/>
      <c r="J775" s="4">
        <v>2133</v>
      </c>
    </row>
    <row r="776" spans="2:10" x14ac:dyDescent="0.3">
      <c r="B776" s="3" t="s">
        <v>66</v>
      </c>
      <c r="C776" s="4">
        <v>2020</v>
      </c>
      <c r="D776" s="3" t="s">
        <v>1474</v>
      </c>
      <c r="E776" s="4">
        <v>1034535842</v>
      </c>
      <c r="F776" s="4">
        <v>3.3622999999999998</v>
      </c>
      <c r="G776" s="4">
        <v>1</v>
      </c>
      <c r="H776" s="4">
        <v>3478420</v>
      </c>
      <c r="I776" s="4"/>
      <c r="J776" s="4">
        <v>3478420</v>
      </c>
    </row>
    <row r="777" spans="2:10" x14ac:dyDescent="0.3">
      <c r="B777" s="3" t="s">
        <v>66</v>
      </c>
      <c r="C777" s="4">
        <v>2020</v>
      </c>
      <c r="D777" s="3" t="s">
        <v>1475</v>
      </c>
      <c r="E777" s="4">
        <v>0</v>
      </c>
      <c r="F777" s="4">
        <v>0</v>
      </c>
      <c r="G777" s="4">
        <v>0</v>
      </c>
      <c r="H777" s="4">
        <v>0</v>
      </c>
      <c r="I777" s="4"/>
      <c r="J777" s="4">
        <v>0</v>
      </c>
    </row>
    <row r="778" spans="2:10" x14ac:dyDescent="0.3">
      <c r="B778" s="3" t="s">
        <v>66</v>
      </c>
      <c r="C778" s="4">
        <v>2020</v>
      </c>
      <c r="D778" s="3" t="s">
        <v>1476</v>
      </c>
      <c r="E778" s="4">
        <v>89878680</v>
      </c>
      <c r="F778" s="4">
        <v>40</v>
      </c>
      <c r="G778" s="4">
        <v>11.896618386223716</v>
      </c>
      <c r="H778" s="4">
        <v>3595147</v>
      </c>
      <c r="I778" s="4">
        <v>-2704573</v>
      </c>
      <c r="J778" s="4">
        <v>890574</v>
      </c>
    </row>
    <row r="779" spans="2:10" x14ac:dyDescent="0.3">
      <c r="B779" s="3" t="s">
        <v>66</v>
      </c>
      <c r="C779" s="4">
        <v>2021</v>
      </c>
      <c r="D779" s="3" t="s">
        <v>1468</v>
      </c>
      <c r="E779" s="4">
        <v>175145400</v>
      </c>
      <c r="F779" s="4">
        <v>12.794499999999999</v>
      </c>
      <c r="G779" s="4">
        <v>3.9421062361350749</v>
      </c>
      <c r="H779" s="4">
        <v>2240898</v>
      </c>
      <c r="I779" s="4"/>
      <c r="J779" s="4">
        <v>2240898</v>
      </c>
    </row>
    <row r="780" spans="2:10" x14ac:dyDescent="0.3">
      <c r="B780" s="3" t="s">
        <v>66</v>
      </c>
      <c r="C780" s="4">
        <v>2021</v>
      </c>
      <c r="D780" s="3" t="s">
        <v>1469</v>
      </c>
      <c r="E780" s="4">
        <v>0</v>
      </c>
      <c r="F780" s="4">
        <v>0</v>
      </c>
      <c r="G780" s="4">
        <v>0</v>
      </c>
      <c r="H780" s="4">
        <v>0</v>
      </c>
      <c r="I780" s="4"/>
      <c r="J780" s="4">
        <v>0</v>
      </c>
    </row>
    <row r="781" spans="2:10" x14ac:dyDescent="0.3">
      <c r="B781" s="3" t="s">
        <v>66</v>
      </c>
      <c r="C781" s="4">
        <v>2021</v>
      </c>
      <c r="D781" s="3" t="s">
        <v>1470</v>
      </c>
      <c r="E781" s="4">
        <v>5213800</v>
      </c>
      <c r="F781" s="4">
        <v>12.9276</v>
      </c>
      <c r="G781" s="4">
        <v>3.9831156026620653</v>
      </c>
      <c r="H781" s="4">
        <v>67402</v>
      </c>
      <c r="I781" s="4"/>
      <c r="J781" s="4">
        <v>67402</v>
      </c>
    </row>
    <row r="782" spans="2:10" x14ac:dyDescent="0.3">
      <c r="B782" s="3" t="s">
        <v>66</v>
      </c>
      <c r="C782" s="4">
        <v>2021</v>
      </c>
      <c r="D782" s="3" t="s">
        <v>1471</v>
      </c>
      <c r="E782" s="4">
        <v>60492300</v>
      </c>
      <c r="F782" s="4">
        <v>43.306199999999997</v>
      </c>
      <c r="G782" s="4">
        <v>13.343049051022922</v>
      </c>
      <c r="H782" s="4">
        <v>2619692</v>
      </c>
      <c r="I782" s="4"/>
      <c r="J782" s="4">
        <v>2619692</v>
      </c>
    </row>
    <row r="783" spans="2:10" x14ac:dyDescent="0.3">
      <c r="B783" s="3" t="s">
        <v>66</v>
      </c>
      <c r="C783" s="4">
        <v>2021</v>
      </c>
      <c r="D783" s="3" t="s">
        <v>1472</v>
      </c>
      <c r="E783" s="4">
        <v>0</v>
      </c>
      <c r="F783" s="4">
        <v>0</v>
      </c>
      <c r="G783" s="4">
        <v>0</v>
      </c>
      <c r="H783" s="4">
        <v>0</v>
      </c>
      <c r="I783" s="4"/>
      <c r="J783" s="4">
        <v>0</v>
      </c>
    </row>
    <row r="784" spans="2:10" x14ac:dyDescent="0.3">
      <c r="B784" s="3" t="s">
        <v>66</v>
      </c>
      <c r="C784" s="4">
        <v>2021</v>
      </c>
      <c r="D784" s="3" t="s">
        <v>1473</v>
      </c>
      <c r="E784" s="4">
        <v>561100</v>
      </c>
      <c r="F784" s="4">
        <v>4.7925000000000004</v>
      </c>
      <c r="G784" s="4">
        <v>1.47661449346808</v>
      </c>
      <c r="H784" s="4">
        <v>2689</v>
      </c>
      <c r="I784" s="4"/>
      <c r="J784" s="4">
        <v>2689</v>
      </c>
    </row>
    <row r="785" spans="2:10" x14ac:dyDescent="0.3">
      <c r="B785" s="3" t="s">
        <v>66</v>
      </c>
      <c r="C785" s="4">
        <v>2021</v>
      </c>
      <c r="D785" s="3" t="s">
        <v>1474</v>
      </c>
      <c r="E785" s="4">
        <v>1119296941</v>
      </c>
      <c r="F785" s="4">
        <v>3.2456</v>
      </c>
      <c r="G785" s="4">
        <v>1</v>
      </c>
      <c r="H785" s="4">
        <v>3632790</v>
      </c>
      <c r="I785" s="4"/>
      <c r="J785" s="4">
        <v>3632790</v>
      </c>
    </row>
    <row r="786" spans="2:10" x14ac:dyDescent="0.3">
      <c r="B786" s="3" t="s">
        <v>66</v>
      </c>
      <c r="C786" s="4">
        <v>2021</v>
      </c>
      <c r="D786" s="3" t="s">
        <v>1475</v>
      </c>
      <c r="E786" s="4">
        <v>4</v>
      </c>
      <c r="F786" s="4">
        <v>0</v>
      </c>
      <c r="G786" s="4">
        <v>0</v>
      </c>
      <c r="H786" s="4">
        <v>0</v>
      </c>
      <c r="I786" s="4"/>
      <c r="J786" s="4">
        <v>0</v>
      </c>
    </row>
    <row r="787" spans="2:10" x14ac:dyDescent="0.3">
      <c r="B787" s="3" t="s">
        <v>66</v>
      </c>
      <c r="C787" s="4">
        <v>2021</v>
      </c>
      <c r="D787" s="3" t="s">
        <v>1476</v>
      </c>
      <c r="E787" s="4">
        <v>92092925</v>
      </c>
      <c r="F787" s="4">
        <v>40</v>
      </c>
      <c r="G787" s="4">
        <v>12.324377618930244</v>
      </c>
      <c r="H787" s="4">
        <v>3683717</v>
      </c>
      <c r="I787" s="4">
        <v>203786</v>
      </c>
      <c r="J787" s="4">
        <v>3887503</v>
      </c>
    </row>
    <row r="788" spans="2:10" x14ac:dyDescent="0.3">
      <c r="B788" s="3" t="s">
        <v>66</v>
      </c>
      <c r="C788" s="4">
        <v>2022</v>
      </c>
      <c r="D788" s="3" t="s">
        <v>1468</v>
      </c>
      <c r="E788" s="4">
        <v>202683100</v>
      </c>
      <c r="F788" s="4">
        <v>11.6713</v>
      </c>
      <c r="G788" s="4">
        <v>4.148762974548557</v>
      </c>
      <c r="H788" s="4">
        <v>2365575</v>
      </c>
      <c r="I788" s="4"/>
      <c r="J788" s="4">
        <v>2365575</v>
      </c>
    </row>
    <row r="789" spans="2:10" x14ac:dyDescent="0.3">
      <c r="B789" s="3" t="s">
        <v>66</v>
      </c>
      <c r="C789" s="4">
        <v>2022</v>
      </c>
      <c r="D789" s="3" t="s">
        <v>1469</v>
      </c>
      <c r="E789" s="4">
        <v>0</v>
      </c>
      <c r="F789" s="4">
        <v>0</v>
      </c>
      <c r="G789" s="4">
        <v>0</v>
      </c>
      <c r="H789" s="4">
        <v>0</v>
      </c>
      <c r="I789" s="4"/>
      <c r="J789" s="4">
        <v>0</v>
      </c>
    </row>
    <row r="790" spans="2:10" x14ac:dyDescent="0.3">
      <c r="B790" s="3" t="s">
        <v>66</v>
      </c>
      <c r="C790" s="4">
        <v>2022</v>
      </c>
      <c r="D790" s="3" t="s">
        <v>1470</v>
      </c>
      <c r="E790" s="4">
        <v>6269400</v>
      </c>
      <c r="F790" s="4">
        <v>11.368600000000001</v>
      </c>
      <c r="G790" s="4">
        <v>4.0411630882980241</v>
      </c>
      <c r="H790" s="4">
        <v>71274</v>
      </c>
      <c r="I790" s="4"/>
      <c r="J790" s="4">
        <v>71274</v>
      </c>
    </row>
    <row r="791" spans="2:10" x14ac:dyDescent="0.3">
      <c r="B791" s="3" t="s">
        <v>66</v>
      </c>
      <c r="C791" s="4">
        <v>2022</v>
      </c>
      <c r="D791" s="3" t="s">
        <v>1471</v>
      </c>
      <c r="E791" s="4">
        <v>62734700</v>
      </c>
      <c r="F791" s="4">
        <v>44.303100000000001</v>
      </c>
      <c r="G791" s="4">
        <v>15.74829375799801</v>
      </c>
      <c r="H791" s="4">
        <v>2779342</v>
      </c>
      <c r="I791" s="4"/>
      <c r="J791" s="4">
        <v>2779342</v>
      </c>
    </row>
    <row r="792" spans="2:10" x14ac:dyDescent="0.3">
      <c r="B792" s="3" t="s">
        <v>66</v>
      </c>
      <c r="C792" s="4">
        <v>2022</v>
      </c>
      <c r="D792" s="3" t="s">
        <v>1472</v>
      </c>
      <c r="E792" s="4">
        <v>0</v>
      </c>
      <c r="F792" s="4">
        <v>0</v>
      </c>
      <c r="G792" s="4">
        <v>0</v>
      </c>
      <c r="H792" s="4">
        <v>0</v>
      </c>
      <c r="I792" s="4"/>
      <c r="J792" s="4">
        <v>0</v>
      </c>
    </row>
    <row r="793" spans="2:10" x14ac:dyDescent="0.3">
      <c r="B793" s="3" t="s">
        <v>66</v>
      </c>
      <c r="C793" s="4">
        <v>2022</v>
      </c>
      <c r="D793" s="3" t="s">
        <v>1473</v>
      </c>
      <c r="E793" s="4">
        <v>734400</v>
      </c>
      <c r="F793" s="4">
        <v>3.8717999999999999</v>
      </c>
      <c r="G793" s="4">
        <v>1.3762974548556803</v>
      </c>
      <c r="H793" s="4">
        <v>2843</v>
      </c>
      <c r="I793" s="4"/>
      <c r="J793" s="4">
        <v>2843</v>
      </c>
    </row>
    <row r="794" spans="2:10" x14ac:dyDescent="0.3">
      <c r="B794" s="3" t="s">
        <v>66</v>
      </c>
      <c r="C794" s="4">
        <v>2022</v>
      </c>
      <c r="D794" s="3" t="s">
        <v>1474</v>
      </c>
      <c r="E794" s="4">
        <v>1379533541</v>
      </c>
      <c r="F794" s="4">
        <v>2.8132000000000001</v>
      </c>
      <c r="G794" s="4">
        <v>1</v>
      </c>
      <c r="H794" s="4">
        <v>3880904</v>
      </c>
      <c r="I794" s="4"/>
      <c r="J794" s="4">
        <v>3880904</v>
      </c>
    </row>
    <row r="795" spans="2:10" x14ac:dyDescent="0.3">
      <c r="B795" s="3" t="s">
        <v>66</v>
      </c>
      <c r="C795" s="4">
        <v>2022</v>
      </c>
      <c r="D795" s="3" t="s">
        <v>1475</v>
      </c>
      <c r="E795" s="4">
        <v>4</v>
      </c>
      <c r="F795" s="4">
        <v>0</v>
      </c>
      <c r="G795" s="4">
        <v>0</v>
      </c>
      <c r="H795" s="4">
        <v>0</v>
      </c>
      <c r="I795" s="4"/>
      <c r="J795" s="4">
        <v>0</v>
      </c>
    </row>
    <row r="796" spans="2:10" x14ac:dyDescent="0.3">
      <c r="B796" s="3" t="s">
        <v>66</v>
      </c>
      <c r="C796" s="4">
        <v>2022</v>
      </c>
      <c r="D796" s="3" t="s">
        <v>1476</v>
      </c>
      <c r="E796" s="4">
        <v>94953965</v>
      </c>
      <c r="F796" s="4">
        <v>40</v>
      </c>
      <c r="G796" s="4">
        <v>14.218683349921797</v>
      </c>
      <c r="H796" s="4">
        <v>3798159</v>
      </c>
      <c r="I796" s="4">
        <v>193000</v>
      </c>
      <c r="J796" s="4">
        <v>3991159</v>
      </c>
    </row>
    <row r="797" spans="2:10" x14ac:dyDescent="0.3">
      <c r="B797" s="3" t="s">
        <v>66</v>
      </c>
      <c r="C797" s="4">
        <v>2023</v>
      </c>
      <c r="D797" s="3" t="s">
        <v>1468</v>
      </c>
      <c r="E797" s="4">
        <v>225247000</v>
      </c>
      <c r="F797" s="4">
        <v>11.203799999999999</v>
      </c>
      <c r="G797" s="4">
        <v>4.2687647641545379</v>
      </c>
      <c r="H797" s="4">
        <v>2523622</v>
      </c>
      <c r="I797" s="4">
        <v>-173</v>
      </c>
      <c r="J797" s="4">
        <v>2523449</v>
      </c>
    </row>
    <row r="798" spans="2:10" x14ac:dyDescent="0.3">
      <c r="B798" s="3" t="s">
        <v>66</v>
      </c>
      <c r="C798" s="4">
        <v>2023</v>
      </c>
      <c r="D798" s="3" t="s">
        <v>1469</v>
      </c>
      <c r="E798" s="4">
        <v>0</v>
      </c>
      <c r="F798" s="4">
        <v>0</v>
      </c>
      <c r="G798" s="4">
        <v>0</v>
      </c>
      <c r="H798" s="4">
        <v>0</v>
      </c>
      <c r="I798" s="4"/>
      <c r="J798" s="4">
        <v>0</v>
      </c>
    </row>
    <row r="799" spans="2:10" x14ac:dyDescent="0.3">
      <c r="B799" s="3" t="s">
        <v>66</v>
      </c>
      <c r="C799" s="4">
        <v>2023</v>
      </c>
      <c r="D799" s="3" t="s">
        <v>1470</v>
      </c>
      <c r="E799" s="4">
        <v>6946800</v>
      </c>
      <c r="F799" s="4">
        <v>10.946</v>
      </c>
      <c r="G799" s="4">
        <v>4.1705402728034748</v>
      </c>
      <c r="H799" s="4">
        <v>76040</v>
      </c>
      <c r="I799" s="4"/>
      <c r="J799" s="4">
        <v>76040</v>
      </c>
    </row>
    <row r="800" spans="2:10" x14ac:dyDescent="0.3">
      <c r="B800" s="3" t="s">
        <v>66</v>
      </c>
      <c r="C800" s="4">
        <v>2023</v>
      </c>
      <c r="D800" s="3" t="s">
        <v>1471</v>
      </c>
      <c r="E800" s="4">
        <v>65578500</v>
      </c>
      <c r="F800" s="4">
        <v>45.618000000000002</v>
      </c>
      <c r="G800" s="4">
        <v>17.380934237598112</v>
      </c>
      <c r="H800" s="4">
        <v>2991560</v>
      </c>
      <c r="I800" s="4"/>
      <c r="J800" s="4">
        <v>2991560</v>
      </c>
    </row>
    <row r="801" spans="2:10" x14ac:dyDescent="0.3">
      <c r="B801" s="3" t="s">
        <v>66</v>
      </c>
      <c r="C801" s="4">
        <v>2023</v>
      </c>
      <c r="D801" s="3" t="s">
        <v>1472</v>
      </c>
      <c r="E801" s="4">
        <v>0</v>
      </c>
      <c r="F801" s="4">
        <v>0</v>
      </c>
      <c r="G801" s="4">
        <v>0</v>
      </c>
      <c r="H801" s="4">
        <v>0</v>
      </c>
      <c r="I801" s="4"/>
      <c r="J801" s="4">
        <v>0</v>
      </c>
    </row>
    <row r="802" spans="2:10" x14ac:dyDescent="0.3">
      <c r="B802" s="3" t="s">
        <v>66</v>
      </c>
      <c r="C802" s="4">
        <v>2023</v>
      </c>
      <c r="D802" s="3" t="s">
        <v>1473</v>
      </c>
      <c r="E802" s="4">
        <v>502800</v>
      </c>
      <c r="F802" s="4">
        <v>3.8052999999999999</v>
      </c>
      <c r="G802" s="4">
        <v>1.4498590261373161</v>
      </c>
      <c r="H802" s="4">
        <v>1913</v>
      </c>
      <c r="I802" s="4"/>
      <c r="J802" s="4">
        <v>1913</v>
      </c>
    </row>
    <row r="803" spans="2:10" x14ac:dyDescent="0.3">
      <c r="B803" s="3" t="s">
        <v>66</v>
      </c>
      <c r="C803" s="4">
        <v>2023</v>
      </c>
      <c r="D803" s="3" t="s">
        <v>1474</v>
      </c>
      <c r="E803" s="4">
        <v>1587376041</v>
      </c>
      <c r="F803" s="4">
        <v>2.6246</v>
      </c>
      <c r="G803" s="4">
        <v>1</v>
      </c>
      <c r="H803" s="4">
        <v>4166227</v>
      </c>
      <c r="I803" s="4"/>
      <c r="J803" s="4">
        <v>4166227</v>
      </c>
    </row>
    <row r="804" spans="2:10" x14ac:dyDescent="0.3">
      <c r="B804" s="3" t="s">
        <v>66</v>
      </c>
      <c r="C804" s="4">
        <v>2023</v>
      </c>
      <c r="D804" s="3" t="s">
        <v>1475</v>
      </c>
      <c r="E804" s="4">
        <v>4</v>
      </c>
      <c r="F804" s="4">
        <v>0</v>
      </c>
      <c r="G804" s="4">
        <v>0</v>
      </c>
      <c r="H804" s="4">
        <v>0</v>
      </c>
      <c r="I804" s="4"/>
      <c r="J804" s="4">
        <v>0</v>
      </c>
    </row>
    <row r="805" spans="2:10" x14ac:dyDescent="0.3">
      <c r="B805" s="3" t="s">
        <v>66</v>
      </c>
      <c r="C805" s="4">
        <v>2023</v>
      </c>
      <c r="D805" s="3" t="s">
        <v>1476</v>
      </c>
      <c r="E805" s="4">
        <v>100313400</v>
      </c>
      <c r="F805" s="4">
        <v>40</v>
      </c>
      <c r="G805" s="4">
        <v>15.240417587441895</v>
      </c>
      <c r="H805" s="4">
        <v>4012536</v>
      </c>
      <c r="I805" s="4">
        <v>-2666424</v>
      </c>
      <c r="J805" s="4">
        <v>1346112</v>
      </c>
    </row>
    <row r="806" spans="2:10" x14ac:dyDescent="0.3">
      <c r="B806" s="3" t="s">
        <v>66</v>
      </c>
      <c r="C806" s="4">
        <v>2024</v>
      </c>
      <c r="D806" s="3" t="s">
        <v>1468</v>
      </c>
      <c r="E806" s="4">
        <v>244518800</v>
      </c>
      <c r="F806" s="4">
        <v>10.9727</v>
      </c>
      <c r="G806" s="4">
        <v>3.9515629501584555</v>
      </c>
      <c r="H806" s="4">
        <v>2683031</v>
      </c>
      <c r="I806" s="4">
        <v>-327</v>
      </c>
      <c r="J806" s="4">
        <v>2682704</v>
      </c>
    </row>
    <row r="807" spans="2:10" x14ac:dyDescent="0.3">
      <c r="B807" s="3" t="s">
        <v>66</v>
      </c>
      <c r="C807" s="4">
        <v>2024</v>
      </c>
      <c r="D807" s="3" t="s">
        <v>1469</v>
      </c>
      <c r="E807" s="4">
        <v>0</v>
      </c>
      <c r="F807" s="4">
        <v>0</v>
      </c>
      <c r="G807" s="4">
        <v>0</v>
      </c>
      <c r="H807" s="4">
        <v>0</v>
      </c>
      <c r="I807" s="4"/>
      <c r="J807" s="4">
        <v>0</v>
      </c>
    </row>
    <row r="808" spans="2:10" x14ac:dyDescent="0.3">
      <c r="B808" s="3" t="s">
        <v>66</v>
      </c>
      <c r="C808" s="4">
        <v>2024</v>
      </c>
      <c r="D808" s="3" t="s">
        <v>1470</v>
      </c>
      <c r="E808" s="4">
        <v>7685000</v>
      </c>
      <c r="F808" s="4">
        <v>10.4344</v>
      </c>
      <c r="G808" s="4">
        <v>3.7577067127628925</v>
      </c>
      <c r="H808" s="4">
        <v>80188</v>
      </c>
      <c r="I808" s="4"/>
      <c r="J808" s="4">
        <v>80188</v>
      </c>
    </row>
    <row r="809" spans="2:10" x14ac:dyDescent="0.3">
      <c r="B809" s="3" t="s">
        <v>66</v>
      </c>
      <c r="C809" s="4">
        <v>2024</v>
      </c>
      <c r="D809" s="3" t="s">
        <v>1471</v>
      </c>
      <c r="E809" s="4">
        <v>70702600</v>
      </c>
      <c r="F809" s="4">
        <v>44.936500000000002</v>
      </c>
      <c r="G809" s="4">
        <v>16.182836358398156</v>
      </c>
      <c r="H809" s="4">
        <v>3177127</v>
      </c>
      <c r="I809" s="4"/>
      <c r="J809" s="4">
        <v>3177127</v>
      </c>
    </row>
    <row r="810" spans="2:10" x14ac:dyDescent="0.3">
      <c r="B810" s="3" t="s">
        <v>66</v>
      </c>
      <c r="C810" s="4">
        <v>2024</v>
      </c>
      <c r="D810" s="3" t="s">
        <v>1472</v>
      </c>
      <c r="E810" s="4">
        <v>0</v>
      </c>
      <c r="F810" s="4">
        <v>0</v>
      </c>
      <c r="G810" s="4">
        <v>0</v>
      </c>
      <c r="H810" s="4">
        <v>0</v>
      </c>
      <c r="I810" s="4"/>
      <c r="J810" s="4">
        <v>0</v>
      </c>
    </row>
    <row r="811" spans="2:10" x14ac:dyDescent="0.3">
      <c r="B811" s="3" t="s">
        <v>66</v>
      </c>
      <c r="C811" s="4">
        <v>2024</v>
      </c>
      <c r="D811" s="3" t="s">
        <v>1473</v>
      </c>
      <c r="E811" s="4">
        <v>815700</v>
      </c>
      <c r="F811" s="4">
        <v>3.6825999999999999</v>
      </c>
      <c r="G811" s="4">
        <v>1.3262028233938346</v>
      </c>
      <c r="H811" s="4">
        <v>3004</v>
      </c>
      <c r="I811" s="4"/>
      <c r="J811" s="4">
        <v>3004</v>
      </c>
    </row>
    <row r="812" spans="2:10" x14ac:dyDescent="0.3">
      <c r="B812" s="3" t="s">
        <v>66</v>
      </c>
      <c r="C812" s="4">
        <v>2024</v>
      </c>
      <c r="D812" s="3" t="s">
        <v>1474</v>
      </c>
      <c r="E812" s="4">
        <v>1589286141</v>
      </c>
      <c r="F812" s="4">
        <v>2.7768000000000002</v>
      </c>
      <c r="G812" s="4">
        <v>1</v>
      </c>
      <c r="H812" s="4">
        <v>4413130</v>
      </c>
      <c r="I812" s="4"/>
      <c r="J812" s="4">
        <v>4413130</v>
      </c>
    </row>
    <row r="813" spans="2:10" x14ac:dyDescent="0.3">
      <c r="B813" s="3" t="s">
        <v>66</v>
      </c>
      <c r="C813" s="4">
        <v>2024</v>
      </c>
      <c r="D813" s="3" t="s">
        <v>1475</v>
      </c>
      <c r="E813" s="4">
        <v>4</v>
      </c>
      <c r="F813" s="4">
        <v>0</v>
      </c>
      <c r="G813" s="4">
        <v>0</v>
      </c>
      <c r="H813" s="4">
        <v>0</v>
      </c>
      <c r="I813" s="4"/>
      <c r="J813" s="4">
        <v>0</v>
      </c>
    </row>
    <row r="814" spans="2:10" x14ac:dyDescent="0.3">
      <c r="B814" s="3" t="s">
        <v>66</v>
      </c>
      <c r="C814" s="4">
        <v>2024</v>
      </c>
      <c r="D814" s="3" t="s">
        <v>1476</v>
      </c>
      <c r="E814" s="4">
        <v>108556660</v>
      </c>
      <c r="F814" s="4">
        <v>40</v>
      </c>
      <c r="G814" s="4">
        <v>14.405070584845864</v>
      </c>
      <c r="H814" s="4">
        <v>4342266</v>
      </c>
      <c r="I814" s="4">
        <v>-3284673</v>
      </c>
      <c r="J814" s="4">
        <v>1057593</v>
      </c>
    </row>
    <row r="815" spans="2:10" x14ac:dyDescent="0.3">
      <c r="B815" s="3" t="s">
        <v>69</v>
      </c>
      <c r="C815" s="4">
        <v>2019</v>
      </c>
      <c r="D815" s="3" t="s">
        <v>1468</v>
      </c>
      <c r="E815" s="4">
        <v>511718156</v>
      </c>
      <c r="F815" s="4">
        <v>5.9009099999999997</v>
      </c>
      <c r="G815" s="4">
        <v>2.10556532847106</v>
      </c>
      <c r="H815" s="4">
        <v>3019602.7839219598</v>
      </c>
      <c r="I815" s="4"/>
      <c r="J815" s="4">
        <v>3019602.7839219598</v>
      </c>
    </row>
    <row r="816" spans="2:10" x14ac:dyDescent="0.3">
      <c r="B816" s="3" t="s">
        <v>69</v>
      </c>
      <c r="C816" s="4">
        <v>2019</v>
      </c>
      <c r="D816" s="3" t="s">
        <v>1469</v>
      </c>
      <c r="E816" s="4">
        <v>7046533</v>
      </c>
      <c r="F816" s="4">
        <v>4.5093899999999998</v>
      </c>
      <c r="G816" s="4">
        <v>1.6090425437015801</v>
      </c>
      <c r="H816" s="4">
        <v>31775.565444870001</v>
      </c>
      <c r="I816" s="4"/>
      <c r="J816" s="4">
        <v>31775.565444870001</v>
      </c>
    </row>
    <row r="817" spans="2:10" x14ac:dyDescent="0.3">
      <c r="B817" s="3" t="s">
        <v>69</v>
      </c>
      <c r="C817" s="4">
        <v>2019</v>
      </c>
      <c r="D817" s="3" t="s">
        <v>1470</v>
      </c>
      <c r="E817" s="4">
        <v>99457700</v>
      </c>
      <c r="F817" s="4">
        <v>4.9140300000000003</v>
      </c>
      <c r="G817" s="4">
        <v>1.7534263683172</v>
      </c>
      <c r="H817" s="4">
        <v>488738.12153100001</v>
      </c>
      <c r="I817" s="4"/>
      <c r="J817" s="4">
        <v>488738.12153100001</v>
      </c>
    </row>
    <row r="818" spans="2:10" x14ac:dyDescent="0.3">
      <c r="B818" s="3" t="s">
        <v>69</v>
      </c>
      <c r="C818" s="4">
        <v>2019</v>
      </c>
      <c r="D818" s="3" t="s">
        <v>1471</v>
      </c>
      <c r="E818" s="4">
        <v>0</v>
      </c>
      <c r="F818" s="4">
        <v>0</v>
      </c>
      <c r="G818" s="4">
        <v>0</v>
      </c>
      <c r="H818" s="4">
        <v>0</v>
      </c>
      <c r="I818" s="4"/>
      <c r="J818" s="4">
        <v>0</v>
      </c>
    </row>
    <row r="819" spans="2:10" x14ac:dyDescent="0.3">
      <c r="B819" s="3" t="s">
        <v>69</v>
      </c>
      <c r="C819" s="4">
        <v>2019</v>
      </c>
      <c r="D819" s="3" t="s">
        <v>1472</v>
      </c>
      <c r="E819" s="4">
        <v>0</v>
      </c>
      <c r="F819" s="4">
        <v>0</v>
      </c>
      <c r="G819" s="4">
        <v>0</v>
      </c>
      <c r="H819" s="4">
        <v>0</v>
      </c>
      <c r="I819" s="4"/>
      <c r="J819" s="4">
        <v>0</v>
      </c>
    </row>
    <row r="820" spans="2:10" x14ac:dyDescent="0.3">
      <c r="B820" s="3" t="s">
        <v>69</v>
      </c>
      <c r="C820" s="4">
        <v>2019</v>
      </c>
      <c r="D820" s="3" t="s">
        <v>1473</v>
      </c>
      <c r="E820" s="4">
        <v>27711200</v>
      </c>
      <c r="F820" s="4">
        <v>7.0810599999999999</v>
      </c>
      <c r="G820" s="4">
        <v>2.5266669759110498</v>
      </c>
      <c r="H820" s="4">
        <v>196224.669872</v>
      </c>
      <c r="I820" s="4"/>
      <c r="J820" s="4">
        <v>196224.669872</v>
      </c>
    </row>
    <row r="821" spans="2:10" x14ac:dyDescent="0.3">
      <c r="B821" s="3" t="s">
        <v>69</v>
      </c>
      <c r="C821" s="4">
        <v>2019</v>
      </c>
      <c r="D821" s="3" t="s">
        <v>1474</v>
      </c>
      <c r="E821" s="4">
        <v>4718527662</v>
      </c>
      <c r="F821" s="4">
        <v>2.80253</v>
      </c>
      <c r="G821" s="4">
        <v>1</v>
      </c>
      <c r="H821" s="4">
        <v>13223815.3285849</v>
      </c>
      <c r="I821" s="4">
        <v>0</v>
      </c>
      <c r="J821" s="4">
        <v>13223815.3285849</v>
      </c>
    </row>
    <row r="822" spans="2:10" x14ac:dyDescent="0.3">
      <c r="B822" s="3" t="s">
        <v>69</v>
      </c>
      <c r="C822" s="4">
        <v>2019</v>
      </c>
      <c r="D822" s="3" t="s">
        <v>1475</v>
      </c>
      <c r="E822" s="4">
        <v>0</v>
      </c>
      <c r="F822" s="4">
        <v>0</v>
      </c>
      <c r="G822" s="4">
        <v>0</v>
      </c>
      <c r="H822" s="4">
        <v>0</v>
      </c>
      <c r="I822" s="4"/>
      <c r="J822" s="4">
        <v>0</v>
      </c>
    </row>
    <row r="823" spans="2:10" x14ac:dyDescent="0.3">
      <c r="B823" s="3" t="s">
        <v>69</v>
      </c>
      <c r="C823" s="4">
        <v>2019</v>
      </c>
      <c r="D823" s="3" t="s">
        <v>1476</v>
      </c>
      <c r="E823" s="4">
        <v>1048900</v>
      </c>
      <c r="F823" s="4">
        <v>14.75229</v>
      </c>
      <c r="G823" s="4">
        <v>5.2639186734843202</v>
      </c>
      <c r="H823" s="4">
        <v>15473.676981000001</v>
      </c>
      <c r="I823" s="4"/>
      <c r="J823" s="4">
        <v>15473.676981000001</v>
      </c>
    </row>
    <row r="824" spans="2:10" x14ac:dyDescent="0.3">
      <c r="B824" s="3" t="s">
        <v>69</v>
      </c>
      <c r="C824" s="4">
        <v>2020</v>
      </c>
      <c r="D824" s="3" t="s">
        <v>1468</v>
      </c>
      <c r="E824" s="4">
        <v>570887583</v>
      </c>
      <c r="F824" s="4">
        <v>5.5558699999999996</v>
      </c>
      <c r="G824" s="4">
        <v>1.9252576426477415</v>
      </c>
      <c r="H824" s="4">
        <v>3171777</v>
      </c>
      <c r="I824" s="4"/>
      <c r="J824" s="4">
        <v>3171777</v>
      </c>
    </row>
    <row r="825" spans="2:10" x14ac:dyDescent="0.3">
      <c r="B825" s="3" t="s">
        <v>69</v>
      </c>
      <c r="C825" s="4">
        <v>2020</v>
      </c>
      <c r="D825" s="3" t="s">
        <v>1469</v>
      </c>
      <c r="E825" s="4">
        <v>7060009</v>
      </c>
      <c r="F825" s="4">
        <v>4.5650399999999998</v>
      </c>
      <c r="G825" s="4">
        <v>1.5819085307958334</v>
      </c>
      <c r="H825" s="4">
        <v>32229</v>
      </c>
      <c r="I825" s="4"/>
      <c r="J825" s="4">
        <v>32229</v>
      </c>
    </row>
    <row r="826" spans="2:10" x14ac:dyDescent="0.3">
      <c r="B826" s="3" t="s">
        <v>69</v>
      </c>
      <c r="C826" s="4">
        <v>2020</v>
      </c>
      <c r="D826" s="3" t="s">
        <v>1470</v>
      </c>
      <c r="E826" s="4">
        <v>112953500</v>
      </c>
      <c r="F826" s="4">
        <v>4.4085400000000003</v>
      </c>
      <c r="G826" s="4">
        <v>1.5276770925018541</v>
      </c>
      <c r="H826" s="4">
        <v>497960</v>
      </c>
      <c r="I826" s="4"/>
      <c r="J826" s="4">
        <v>497960</v>
      </c>
    </row>
    <row r="827" spans="2:10" x14ac:dyDescent="0.3">
      <c r="B827" s="3" t="s">
        <v>69</v>
      </c>
      <c r="C827" s="4">
        <v>2020</v>
      </c>
      <c r="D827" s="3" t="s">
        <v>1471</v>
      </c>
      <c r="E827" s="4">
        <v>0</v>
      </c>
      <c r="F827" s="4">
        <v>0</v>
      </c>
      <c r="G827" s="4">
        <v>0</v>
      </c>
      <c r="H827" s="4">
        <v>0</v>
      </c>
      <c r="I827" s="4"/>
      <c r="J827" s="4">
        <v>0</v>
      </c>
    </row>
    <row r="828" spans="2:10" x14ac:dyDescent="0.3">
      <c r="B828" s="3" t="s">
        <v>69</v>
      </c>
      <c r="C828" s="4">
        <v>2020</v>
      </c>
      <c r="D828" s="3" t="s">
        <v>1472</v>
      </c>
      <c r="E828" s="4">
        <v>0</v>
      </c>
      <c r="F828" s="4">
        <v>0</v>
      </c>
      <c r="G828" s="4">
        <v>0</v>
      </c>
      <c r="H828" s="4">
        <v>0</v>
      </c>
      <c r="I828" s="4"/>
      <c r="J828" s="4">
        <v>0</v>
      </c>
    </row>
    <row r="829" spans="2:10" x14ac:dyDescent="0.3">
      <c r="B829" s="3" t="s">
        <v>69</v>
      </c>
      <c r="C829" s="4">
        <v>2020</v>
      </c>
      <c r="D829" s="3" t="s">
        <v>1473</v>
      </c>
      <c r="E829" s="4">
        <v>30434100</v>
      </c>
      <c r="F829" s="4">
        <v>6.49404</v>
      </c>
      <c r="G829" s="4">
        <v>2.2503586551989412</v>
      </c>
      <c r="H829" s="4">
        <v>197640</v>
      </c>
      <c r="I829" s="4"/>
      <c r="J829" s="4">
        <v>197640</v>
      </c>
    </row>
    <row r="830" spans="2:10" x14ac:dyDescent="0.3">
      <c r="B830" s="3" t="s">
        <v>69</v>
      </c>
      <c r="C830" s="4">
        <v>2020</v>
      </c>
      <c r="D830" s="3" t="s">
        <v>1474</v>
      </c>
      <c r="E830" s="4">
        <v>4801132406</v>
      </c>
      <c r="F830" s="4">
        <v>2.88578</v>
      </c>
      <c r="G830" s="4">
        <v>1</v>
      </c>
      <c r="H830" s="4">
        <v>13855012</v>
      </c>
      <c r="I830" s="4"/>
      <c r="J830" s="4">
        <v>13855012</v>
      </c>
    </row>
    <row r="831" spans="2:10" x14ac:dyDescent="0.3">
      <c r="B831" s="3" t="s">
        <v>69</v>
      </c>
      <c r="C831" s="4">
        <v>2020</v>
      </c>
      <c r="D831" s="3" t="s">
        <v>1475</v>
      </c>
      <c r="E831" s="4">
        <v>0</v>
      </c>
      <c r="F831" s="4">
        <v>0</v>
      </c>
      <c r="G831" s="4">
        <v>0</v>
      </c>
      <c r="H831" s="4">
        <v>0</v>
      </c>
      <c r="I831" s="4"/>
      <c r="J831" s="4">
        <v>0</v>
      </c>
    </row>
    <row r="832" spans="2:10" x14ac:dyDescent="0.3">
      <c r="B832" s="3" t="s">
        <v>69</v>
      </c>
      <c r="C832" s="4">
        <v>2020</v>
      </c>
      <c r="D832" s="3" t="s">
        <v>1476</v>
      </c>
      <c r="E832" s="4">
        <v>1199200</v>
      </c>
      <c r="F832" s="4">
        <v>13.88969</v>
      </c>
      <c r="G832" s="4">
        <v>4.8131493045207883</v>
      </c>
      <c r="H832" s="4">
        <v>16657</v>
      </c>
      <c r="I832" s="4">
        <v>257900</v>
      </c>
      <c r="J832" s="4">
        <v>274557</v>
      </c>
    </row>
    <row r="833" spans="2:10" x14ac:dyDescent="0.3">
      <c r="B833" s="3" t="s">
        <v>69</v>
      </c>
      <c r="C833" s="4">
        <v>2021</v>
      </c>
      <c r="D833" s="3" t="s">
        <v>1468</v>
      </c>
      <c r="E833" s="4">
        <v>573727781</v>
      </c>
      <c r="F833" s="4">
        <v>5.7340999999999998</v>
      </c>
      <c r="G833" s="4">
        <v>2.0174083755818333</v>
      </c>
      <c r="H833" s="4">
        <v>3289812</v>
      </c>
      <c r="I833" s="4"/>
      <c r="J833" s="4">
        <v>3289812</v>
      </c>
    </row>
    <row r="834" spans="2:10" x14ac:dyDescent="0.3">
      <c r="B834" s="3" t="s">
        <v>69</v>
      </c>
      <c r="C834" s="4">
        <v>2021</v>
      </c>
      <c r="D834" s="3" t="s">
        <v>1469</v>
      </c>
      <c r="E834" s="4">
        <v>7122363</v>
      </c>
      <c r="F834" s="4">
        <v>4.6798599999999997</v>
      </c>
      <c r="G834" s="4">
        <v>1.6464987985124775</v>
      </c>
      <c r="H834" s="4">
        <v>33332</v>
      </c>
      <c r="I834" s="4"/>
      <c r="J834" s="4">
        <v>33332</v>
      </c>
    </row>
    <row r="835" spans="2:10" x14ac:dyDescent="0.3">
      <c r="B835" s="3" t="s">
        <v>69</v>
      </c>
      <c r="C835" s="4">
        <v>2021</v>
      </c>
      <c r="D835" s="3" t="s">
        <v>1470</v>
      </c>
      <c r="E835" s="4">
        <v>114899600</v>
      </c>
      <c r="F835" s="4">
        <v>4.4633799999999999</v>
      </c>
      <c r="G835" s="4">
        <v>1.5703353962094213</v>
      </c>
      <c r="H835" s="4">
        <v>512841</v>
      </c>
      <c r="I835" s="4"/>
      <c r="J835" s="4">
        <v>512841</v>
      </c>
    </row>
    <row r="836" spans="2:10" x14ac:dyDescent="0.3">
      <c r="B836" s="3" t="s">
        <v>69</v>
      </c>
      <c r="C836" s="4">
        <v>2021</v>
      </c>
      <c r="D836" s="3" t="s">
        <v>1471</v>
      </c>
      <c r="E836" s="4">
        <v>0</v>
      </c>
      <c r="F836" s="4">
        <v>0</v>
      </c>
      <c r="G836" s="4">
        <v>0</v>
      </c>
      <c r="H836" s="4">
        <v>0</v>
      </c>
      <c r="I836" s="4"/>
      <c r="J836" s="4">
        <v>0</v>
      </c>
    </row>
    <row r="837" spans="2:10" x14ac:dyDescent="0.3">
      <c r="B837" s="3" t="s">
        <v>69</v>
      </c>
      <c r="C837" s="4">
        <v>2021</v>
      </c>
      <c r="D837" s="3" t="s">
        <v>1472</v>
      </c>
      <c r="E837" s="4">
        <v>0</v>
      </c>
      <c r="F837" s="4">
        <v>0</v>
      </c>
      <c r="G837" s="4">
        <v>0</v>
      </c>
      <c r="H837" s="4">
        <v>0</v>
      </c>
      <c r="I837" s="4"/>
      <c r="J837" s="4">
        <v>0</v>
      </c>
    </row>
    <row r="838" spans="2:10" x14ac:dyDescent="0.3">
      <c r="B838" s="3" t="s">
        <v>69</v>
      </c>
      <c r="C838" s="4">
        <v>2021</v>
      </c>
      <c r="D838" s="3" t="s">
        <v>1473</v>
      </c>
      <c r="E838" s="4">
        <v>31054300</v>
      </c>
      <c r="F838" s="4">
        <v>6.5534100000000004</v>
      </c>
      <c r="G838" s="4">
        <v>2.3056633512882132</v>
      </c>
      <c r="H838" s="4">
        <v>203512</v>
      </c>
      <c r="I838" s="4"/>
      <c r="J838" s="4">
        <v>203512</v>
      </c>
    </row>
    <row r="839" spans="2:10" x14ac:dyDescent="0.3">
      <c r="B839" s="3" t="s">
        <v>69</v>
      </c>
      <c r="C839" s="4">
        <v>2021</v>
      </c>
      <c r="D839" s="3" t="s">
        <v>1474</v>
      </c>
      <c r="E839" s="4">
        <v>5035528083</v>
      </c>
      <c r="F839" s="4">
        <v>2.8423099999999999</v>
      </c>
      <c r="G839" s="4">
        <v>1</v>
      </c>
      <c r="H839" s="4">
        <v>14312532</v>
      </c>
      <c r="I839" s="4"/>
      <c r="J839" s="4">
        <v>14312532</v>
      </c>
    </row>
    <row r="840" spans="2:10" x14ac:dyDescent="0.3">
      <c r="B840" s="3" t="s">
        <v>69</v>
      </c>
      <c r="C840" s="4">
        <v>2021</v>
      </c>
      <c r="D840" s="3" t="s">
        <v>1475</v>
      </c>
      <c r="E840" s="4">
        <v>0</v>
      </c>
      <c r="F840" s="4">
        <v>0</v>
      </c>
      <c r="G840" s="4">
        <v>0</v>
      </c>
      <c r="H840" s="4">
        <v>0</v>
      </c>
      <c r="I840" s="4"/>
      <c r="J840" s="4">
        <v>0</v>
      </c>
    </row>
    <row r="841" spans="2:10" x14ac:dyDescent="0.3">
      <c r="B841" s="3" t="s">
        <v>69</v>
      </c>
      <c r="C841" s="4">
        <v>2021</v>
      </c>
      <c r="D841" s="3" t="s">
        <v>1476</v>
      </c>
      <c r="E841" s="4">
        <v>1234500</v>
      </c>
      <c r="F841" s="4">
        <v>14.33525</v>
      </c>
      <c r="G841" s="4">
        <v>5.0435209389545834</v>
      </c>
      <c r="H841" s="4">
        <v>17697</v>
      </c>
      <c r="I841" s="4">
        <v>275900</v>
      </c>
      <c r="J841" s="4">
        <v>293597</v>
      </c>
    </row>
    <row r="842" spans="2:10" x14ac:dyDescent="0.3">
      <c r="B842" s="3" t="s">
        <v>69</v>
      </c>
      <c r="C842" s="4">
        <v>2022</v>
      </c>
      <c r="D842" s="3" t="s">
        <v>1468</v>
      </c>
      <c r="E842" s="4">
        <v>630724700</v>
      </c>
      <c r="F842" s="4">
        <v>5.4751099999999999</v>
      </c>
      <c r="G842" s="4">
        <v>2.2644352260460652</v>
      </c>
      <c r="H842" s="4">
        <v>3453287</v>
      </c>
      <c r="I842" s="4"/>
      <c r="J842" s="4">
        <v>3453287</v>
      </c>
    </row>
    <row r="843" spans="2:10" x14ac:dyDescent="0.3">
      <c r="B843" s="3" t="s">
        <v>69</v>
      </c>
      <c r="C843" s="4">
        <v>2022</v>
      </c>
      <c r="D843" s="3" t="s">
        <v>1469</v>
      </c>
      <c r="E843" s="4">
        <v>6844146</v>
      </c>
      <c r="F843" s="4">
        <v>4.9297899999999997</v>
      </c>
      <c r="G843" s="4">
        <v>2.0388978729212073</v>
      </c>
      <c r="H843" s="4">
        <v>33740</v>
      </c>
      <c r="I843" s="4"/>
      <c r="J843" s="4">
        <v>33740</v>
      </c>
    </row>
    <row r="844" spans="2:10" x14ac:dyDescent="0.3">
      <c r="B844" s="3" t="s">
        <v>69</v>
      </c>
      <c r="C844" s="4">
        <v>2022</v>
      </c>
      <c r="D844" s="3" t="s">
        <v>1470</v>
      </c>
      <c r="E844" s="4">
        <v>129028500</v>
      </c>
      <c r="F844" s="4">
        <v>4.1590499999999997</v>
      </c>
      <c r="G844" s="4">
        <v>1.7201297009351204</v>
      </c>
      <c r="H844" s="4">
        <v>536636</v>
      </c>
      <c r="I844" s="4"/>
      <c r="J844" s="4">
        <v>536636</v>
      </c>
    </row>
    <row r="845" spans="2:10" x14ac:dyDescent="0.3">
      <c r="B845" s="3" t="s">
        <v>69</v>
      </c>
      <c r="C845" s="4">
        <v>2022</v>
      </c>
      <c r="D845" s="3" t="s">
        <v>1471</v>
      </c>
      <c r="E845" s="4">
        <v>0</v>
      </c>
      <c r="F845" s="4">
        <v>0</v>
      </c>
      <c r="G845" s="4">
        <v>0</v>
      </c>
      <c r="H845" s="4">
        <v>0</v>
      </c>
      <c r="I845" s="4"/>
      <c r="J845" s="4">
        <v>0</v>
      </c>
    </row>
    <row r="846" spans="2:10" x14ac:dyDescent="0.3">
      <c r="B846" s="3" t="s">
        <v>69</v>
      </c>
      <c r="C846" s="4">
        <v>2022</v>
      </c>
      <c r="D846" s="3" t="s">
        <v>1472</v>
      </c>
      <c r="E846" s="4">
        <v>0</v>
      </c>
      <c r="F846" s="4">
        <v>0</v>
      </c>
      <c r="G846" s="4">
        <v>0</v>
      </c>
      <c r="H846" s="4">
        <v>0</v>
      </c>
      <c r="I846" s="4"/>
      <c r="J846" s="4">
        <v>0</v>
      </c>
    </row>
    <row r="847" spans="2:10" x14ac:dyDescent="0.3">
      <c r="B847" s="3" t="s">
        <v>69</v>
      </c>
      <c r="C847" s="4">
        <v>2022</v>
      </c>
      <c r="D847" s="3" t="s">
        <v>1473</v>
      </c>
      <c r="E847" s="4">
        <v>37956200</v>
      </c>
      <c r="F847" s="4">
        <v>5.5966800000000001</v>
      </c>
      <c r="G847" s="4">
        <v>2.3147150177635685</v>
      </c>
      <c r="H847" s="4">
        <v>212429</v>
      </c>
      <c r="I847" s="4"/>
      <c r="J847" s="4">
        <v>212429</v>
      </c>
    </row>
    <row r="848" spans="2:10" x14ac:dyDescent="0.3">
      <c r="B848" s="3" t="s">
        <v>69</v>
      </c>
      <c r="C848" s="4">
        <v>2022</v>
      </c>
      <c r="D848" s="3" t="s">
        <v>1474</v>
      </c>
      <c r="E848" s="4">
        <v>6243391031</v>
      </c>
      <c r="F848" s="4">
        <v>2.4178700000000002</v>
      </c>
      <c r="G848" s="4">
        <v>1</v>
      </c>
      <c r="H848" s="4">
        <v>15095708</v>
      </c>
      <c r="I848" s="4"/>
      <c r="J848" s="4">
        <v>15095708</v>
      </c>
    </row>
    <row r="849" spans="2:10" x14ac:dyDescent="0.3">
      <c r="B849" s="3" t="s">
        <v>69</v>
      </c>
      <c r="C849" s="4">
        <v>2022</v>
      </c>
      <c r="D849" s="3" t="s">
        <v>1475</v>
      </c>
      <c r="E849" s="4">
        <v>0</v>
      </c>
      <c r="F849" s="4">
        <v>0</v>
      </c>
      <c r="G849" s="4">
        <v>0</v>
      </c>
      <c r="H849" s="4">
        <v>0</v>
      </c>
      <c r="I849" s="4"/>
      <c r="J849" s="4">
        <v>0</v>
      </c>
    </row>
    <row r="850" spans="2:10" x14ac:dyDescent="0.3">
      <c r="B850" s="3" t="s">
        <v>69</v>
      </c>
      <c r="C850" s="4">
        <v>2022</v>
      </c>
      <c r="D850" s="3" t="s">
        <v>1476</v>
      </c>
      <c r="E850" s="4">
        <v>1725800</v>
      </c>
      <c r="F850" s="4">
        <v>13.687749999999999</v>
      </c>
      <c r="G850" s="4">
        <v>5.6610777254360238</v>
      </c>
      <c r="H850" s="4">
        <v>23622</v>
      </c>
      <c r="I850" s="4">
        <v>270470</v>
      </c>
      <c r="J850" s="4">
        <v>294092</v>
      </c>
    </row>
    <row r="851" spans="2:10" x14ac:dyDescent="0.3">
      <c r="B851" s="3" t="s">
        <v>69</v>
      </c>
      <c r="C851" s="4">
        <v>2023</v>
      </c>
      <c r="D851" s="3" t="s">
        <v>1468</v>
      </c>
      <c r="E851" s="4">
        <v>690882079</v>
      </c>
      <c r="F851" s="4">
        <v>5.2402199999999999</v>
      </c>
      <c r="G851" s="4">
        <v>2.3162421874309356</v>
      </c>
      <c r="H851" s="4">
        <v>3620374</v>
      </c>
      <c r="I851" s="4"/>
      <c r="J851" s="4">
        <v>3620374</v>
      </c>
    </row>
    <row r="852" spans="2:10" x14ac:dyDescent="0.3">
      <c r="B852" s="3" t="s">
        <v>69</v>
      </c>
      <c r="C852" s="4">
        <v>2023</v>
      </c>
      <c r="D852" s="3" t="s">
        <v>1469</v>
      </c>
      <c r="E852" s="4">
        <v>6801334</v>
      </c>
      <c r="F852" s="4">
        <v>5.1964199999999998</v>
      </c>
      <c r="G852" s="4">
        <v>2.2968820445725298</v>
      </c>
      <c r="H852" s="4">
        <v>35343</v>
      </c>
      <c r="I852" s="4"/>
      <c r="J852" s="4">
        <v>35343</v>
      </c>
    </row>
    <row r="853" spans="2:10" x14ac:dyDescent="0.3">
      <c r="B853" s="3" t="s">
        <v>69</v>
      </c>
      <c r="C853" s="4">
        <v>2023</v>
      </c>
      <c r="D853" s="3" t="s">
        <v>1470</v>
      </c>
      <c r="E853" s="4">
        <v>139924900</v>
      </c>
      <c r="F853" s="4">
        <v>4.0353000000000003</v>
      </c>
      <c r="G853" s="4">
        <v>1.7836526136192861</v>
      </c>
      <c r="H853" s="4">
        <v>564639</v>
      </c>
      <c r="I853" s="4"/>
      <c r="J853" s="4">
        <v>564639</v>
      </c>
    </row>
    <row r="854" spans="2:10" x14ac:dyDescent="0.3">
      <c r="B854" s="3" t="s">
        <v>69</v>
      </c>
      <c r="C854" s="4">
        <v>2023</v>
      </c>
      <c r="D854" s="3" t="s">
        <v>1471</v>
      </c>
      <c r="E854" s="4">
        <v>0</v>
      </c>
      <c r="F854" s="4">
        <v>0</v>
      </c>
      <c r="G854" s="4">
        <v>0</v>
      </c>
      <c r="H854" s="4">
        <v>0</v>
      </c>
      <c r="I854" s="4"/>
      <c r="J854" s="4">
        <v>0</v>
      </c>
    </row>
    <row r="855" spans="2:10" x14ac:dyDescent="0.3">
      <c r="B855" s="3" t="s">
        <v>69</v>
      </c>
      <c r="C855" s="4">
        <v>2023</v>
      </c>
      <c r="D855" s="3" t="s">
        <v>1472</v>
      </c>
      <c r="E855" s="4">
        <v>0</v>
      </c>
      <c r="F855" s="4">
        <v>0</v>
      </c>
      <c r="G855" s="4">
        <v>0</v>
      </c>
      <c r="H855" s="4">
        <v>0</v>
      </c>
      <c r="I855" s="4"/>
      <c r="J855" s="4">
        <v>0</v>
      </c>
    </row>
    <row r="856" spans="2:10" x14ac:dyDescent="0.3">
      <c r="B856" s="3" t="s">
        <v>69</v>
      </c>
      <c r="C856" s="4">
        <v>2023</v>
      </c>
      <c r="D856" s="3" t="s">
        <v>1473</v>
      </c>
      <c r="E856" s="4">
        <v>38618000</v>
      </c>
      <c r="F856" s="4">
        <v>4.9511000000000003</v>
      </c>
      <c r="G856" s="4">
        <v>2.1884475640696968</v>
      </c>
      <c r="H856" s="4">
        <v>191202</v>
      </c>
      <c r="I856" s="4"/>
      <c r="J856" s="4">
        <v>191202</v>
      </c>
    </row>
    <row r="857" spans="2:10" x14ac:dyDescent="0.3">
      <c r="B857" s="3" t="s">
        <v>69</v>
      </c>
      <c r="C857" s="4">
        <v>2023</v>
      </c>
      <c r="D857" s="3" t="s">
        <v>1474</v>
      </c>
      <c r="E857" s="4">
        <v>7085871072</v>
      </c>
      <c r="F857" s="4">
        <v>2.2623799999999998</v>
      </c>
      <c r="G857" s="4">
        <v>1</v>
      </c>
      <c r="H857" s="4">
        <v>16030933</v>
      </c>
      <c r="I857" s="4"/>
      <c r="J857" s="4">
        <v>16030933</v>
      </c>
    </row>
    <row r="858" spans="2:10" x14ac:dyDescent="0.3">
      <c r="B858" s="3" t="s">
        <v>69</v>
      </c>
      <c r="C858" s="4">
        <v>2023</v>
      </c>
      <c r="D858" s="3" t="s">
        <v>1475</v>
      </c>
      <c r="E858" s="4">
        <v>0</v>
      </c>
      <c r="F858" s="4">
        <v>0</v>
      </c>
      <c r="G858" s="4">
        <v>0</v>
      </c>
      <c r="H858" s="4">
        <v>0</v>
      </c>
      <c r="I858" s="4"/>
      <c r="J858" s="4">
        <v>0</v>
      </c>
    </row>
    <row r="859" spans="2:10" x14ac:dyDescent="0.3">
      <c r="B859" s="3" t="s">
        <v>69</v>
      </c>
      <c r="C859" s="4">
        <v>2023</v>
      </c>
      <c r="D859" s="3" t="s">
        <v>1476</v>
      </c>
      <c r="E859" s="4">
        <v>2080200</v>
      </c>
      <c r="F859" s="4">
        <v>13.10055</v>
      </c>
      <c r="G859" s="4">
        <v>5.7906054685773398</v>
      </c>
      <c r="H859" s="4">
        <v>27252</v>
      </c>
      <c r="I859" s="4">
        <v>283600</v>
      </c>
      <c r="J859" s="4">
        <v>310852</v>
      </c>
    </row>
    <row r="860" spans="2:10" x14ac:dyDescent="0.3">
      <c r="B860" s="3" t="s">
        <v>69</v>
      </c>
      <c r="C860" s="4">
        <v>2024</v>
      </c>
      <c r="D860" s="3" t="s">
        <v>1468</v>
      </c>
      <c r="E860" s="4">
        <v>731975300</v>
      </c>
      <c r="F860" s="4">
        <v>5.2858499999999999</v>
      </c>
      <c r="G860" s="4">
        <v>2.1735831832424566</v>
      </c>
      <c r="H860" s="4">
        <v>3869112</v>
      </c>
      <c r="I860" s="4"/>
      <c r="J860" s="4">
        <v>3869112</v>
      </c>
    </row>
    <row r="861" spans="2:10" x14ac:dyDescent="0.3">
      <c r="B861" s="3" t="s">
        <v>69</v>
      </c>
      <c r="C861" s="4">
        <v>2024</v>
      </c>
      <c r="D861" s="3" t="s">
        <v>1469</v>
      </c>
      <c r="E861" s="4">
        <v>6779450</v>
      </c>
      <c r="F861" s="4">
        <v>5.5746200000000004</v>
      </c>
      <c r="G861" s="4">
        <v>2.2923276833370343</v>
      </c>
      <c r="H861" s="4">
        <v>37793</v>
      </c>
      <c r="I861" s="4"/>
      <c r="J861" s="4">
        <v>37793</v>
      </c>
    </row>
    <row r="862" spans="2:10" x14ac:dyDescent="0.3">
      <c r="B862" s="3" t="s">
        <v>69</v>
      </c>
      <c r="C862" s="4">
        <v>2024</v>
      </c>
      <c r="D862" s="3" t="s">
        <v>1470</v>
      </c>
      <c r="E862" s="4">
        <v>152233000</v>
      </c>
      <c r="F862" s="4">
        <v>4.01572</v>
      </c>
      <c r="G862" s="4">
        <v>1.6512957160362851</v>
      </c>
      <c r="H862" s="4">
        <v>611325</v>
      </c>
      <c r="I862" s="4"/>
      <c r="J862" s="4">
        <v>611325</v>
      </c>
    </row>
    <row r="863" spans="2:10" x14ac:dyDescent="0.3">
      <c r="B863" s="3" t="s">
        <v>69</v>
      </c>
      <c r="C863" s="4">
        <v>2024</v>
      </c>
      <c r="D863" s="3" t="s">
        <v>1471</v>
      </c>
      <c r="E863" s="4">
        <v>0</v>
      </c>
      <c r="F863" s="4">
        <v>0</v>
      </c>
      <c r="G863" s="4">
        <v>0</v>
      </c>
      <c r="H863" s="4">
        <v>0</v>
      </c>
      <c r="I863" s="4"/>
      <c r="J863" s="4">
        <v>0</v>
      </c>
    </row>
    <row r="864" spans="2:10" x14ac:dyDescent="0.3">
      <c r="B864" s="3" t="s">
        <v>69</v>
      </c>
      <c r="C864" s="4">
        <v>2024</v>
      </c>
      <c r="D864" s="3" t="s">
        <v>1472</v>
      </c>
      <c r="E864" s="4">
        <v>0</v>
      </c>
      <c r="F864" s="4">
        <v>0</v>
      </c>
      <c r="G864" s="4">
        <v>0</v>
      </c>
      <c r="H864" s="4">
        <v>0</v>
      </c>
      <c r="I864" s="4"/>
      <c r="J864" s="4">
        <v>0</v>
      </c>
    </row>
    <row r="865" spans="2:10" x14ac:dyDescent="0.3">
      <c r="B865" s="3" t="s">
        <v>69</v>
      </c>
      <c r="C865" s="4">
        <v>2024</v>
      </c>
      <c r="D865" s="3" t="s">
        <v>1473</v>
      </c>
      <c r="E865" s="4">
        <v>37654000</v>
      </c>
      <c r="F865" s="4">
        <v>5.3437200000000002</v>
      </c>
      <c r="G865" s="4">
        <v>2.1973797833756881</v>
      </c>
      <c r="H865" s="4">
        <v>201212</v>
      </c>
      <c r="I865" s="4"/>
      <c r="J865" s="4">
        <v>201212</v>
      </c>
    </row>
    <row r="866" spans="2:10" x14ac:dyDescent="0.3">
      <c r="B866" s="3" t="s">
        <v>69</v>
      </c>
      <c r="C866" s="4">
        <v>2024</v>
      </c>
      <c r="D866" s="3" t="s">
        <v>1474</v>
      </c>
      <c r="E866" s="4">
        <v>7118278959</v>
      </c>
      <c r="F866" s="4">
        <v>2.4318599999999999</v>
      </c>
      <c r="G866" s="4">
        <v>1</v>
      </c>
      <c r="H866" s="4">
        <v>17310658</v>
      </c>
      <c r="I866" s="4"/>
      <c r="J866" s="4">
        <v>17310658</v>
      </c>
    </row>
    <row r="867" spans="2:10" x14ac:dyDescent="0.3">
      <c r="B867" s="3" t="s">
        <v>69</v>
      </c>
      <c r="C867" s="4">
        <v>2024</v>
      </c>
      <c r="D867" s="3" t="s">
        <v>1475</v>
      </c>
      <c r="E867" s="4">
        <v>0</v>
      </c>
      <c r="F867" s="4">
        <v>0</v>
      </c>
      <c r="G867" s="4">
        <v>0</v>
      </c>
      <c r="H867" s="4">
        <v>0</v>
      </c>
      <c r="I867" s="4"/>
      <c r="J867" s="4">
        <v>0</v>
      </c>
    </row>
    <row r="868" spans="2:10" x14ac:dyDescent="0.3">
      <c r="B868" s="3" t="s">
        <v>69</v>
      </c>
      <c r="C868" s="4">
        <v>2024</v>
      </c>
      <c r="D868" s="3" t="s">
        <v>1476</v>
      </c>
      <c r="E868" s="4">
        <v>1979000</v>
      </c>
      <c r="F868" s="4">
        <v>13.21462</v>
      </c>
      <c r="G868" s="4">
        <v>5.4339559020667307</v>
      </c>
      <c r="H868" s="4">
        <v>26152</v>
      </c>
      <c r="I868" s="4">
        <v>277000</v>
      </c>
      <c r="J868" s="4">
        <v>303152</v>
      </c>
    </row>
    <row r="869" spans="2:10" x14ac:dyDescent="0.3">
      <c r="B869" s="3" t="s">
        <v>72</v>
      </c>
      <c r="C869" s="4">
        <v>2019</v>
      </c>
      <c r="D869" s="3" t="s">
        <v>1468</v>
      </c>
      <c r="E869" s="4">
        <v>24662100</v>
      </c>
      <c r="F869" s="4">
        <v>11.4871</v>
      </c>
      <c r="G869" s="4">
        <v>2.6000090536656</v>
      </c>
      <c r="H869" s="4">
        <v>283296.00890999998</v>
      </c>
      <c r="I869" s="4"/>
      <c r="J869" s="4">
        <v>283296.00890999998</v>
      </c>
    </row>
    <row r="870" spans="2:10" x14ac:dyDescent="0.3">
      <c r="B870" s="3" t="s">
        <v>72</v>
      </c>
      <c r="C870" s="4">
        <v>2019</v>
      </c>
      <c r="D870" s="3" t="s">
        <v>1469</v>
      </c>
      <c r="E870" s="4">
        <v>84907</v>
      </c>
      <c r="F870" s="4">
        <v>16.788799999999998</v>
      </c>
      <c r="G870" s="4">
        <v>3.8000045268328</v>
      </c>
      <c r="H870" s="4">
        <v>1425.4866416</v>
      </c>
      <c r="I870" s="4"/>
      <c r="J870" s="4">
        <v>1425.4866416</v>
      </c>
    </row>
    <row r="871" spans="2:10" x14ac:dyDescent="0.3">
      <c r="B871" s="3" t="s">
        <v>72</v>
      </c>
      <c r="C871" s="4">
        <v>2019</v>
      </c>
      <c r="D871" s="3" t="s">
        <v>1470</v>
      </c>
      <c r="E871" s="4">
        <v>0</v>
      </c>
      <c r="F871" s="4">
        <v>0</v>
      </c>
      <c r="G871" s="4">
        <v>0</v>
      </c>
      <c r="H871" s="4">
        <v>0</v>
      </c>
      <c r="I871" s="4"/>
      <c r="J871" s="4">
        <v>0</v>
      </c>
    </row>
    <row r="872" spans="2:10" x14ac:dyDescent="0.3">
      <c r="B872" s="3" t="s">
        <v>72</v>
      </c>
      <c r="C872" s="4">
        <v>2019</v>
      </c>
      <c r="D872" s="3" t="s">
        <v>1471</v>
      </c>
      <c r="E872" s="4">
        <v>21836300</v>
      </c>
      <c r="F872" s="4">
        <v>6.51</v>
      </c>
      <c r="G872" s="4">
        <v>1.4734840768656201</v>
      </c>
      <c r="H872" s="4">
        <v>142154.31299999999</v>
      </c>
      <c r="I872" s="4"/>
      <c r="J872" s="4">
        <v>142154.31299999999</v>
      </c>
    </row>
    <row r="873" spans="2:10" x14ac:dyDescent="0.3">
      <c r="B873" s="3" t="s">
        <v>72</v>
      </c>
      <c r="C873" s="4">
        <v>2019</v>
      </c>
      <c r="D873" s="3" t="s">
        <v>1472</v>
      </c>
      <c r="E873" s="4">
        <v>0</v>
      </c>
      <c r="F873" s="4">
        <v>0</v>
      </c>
      <c r="G873" s="4">
        <v>0</v>
      </c>
      <c r="H873" s="4">
        <v>0</v>
      </c>
      <c r="I873" s="4"/>
      <c r="J873" s="4">
        <v>0</v>
      </c>
    </row>
    <row r="874" spans="2:10" x14ac:dyDescent="0.3">
      <c r="B874" s="3" t="s">
        <v>72</v>
      </c>
      <c r="C874" s="4">
        <v>2019</v>
      </c>
      <c r="D874" s="3" t="s">
        <v>1473</v>
      </c>
      <c r="E874" s="4">
        <v>120000</v>
      </c>
      <c r="F874" s="4">
        <v>9.7197999999999993</v>
      </c>
      <c r="G874" s="4">
        <v>2.1999954731672</v>
      </c>
      <c r="H874" s="4">
        <v>1166.376</v>
      </c>
      <c r="I874" s="4"/>
      <c r="J874" s="4">
        <v>1166.376</v>
      </c>
    </row>
    <row r="875" spans="2:10" x14ac:dyDescent="0.3">
      <c r="B875" s="3" t="s">
        <v>72</v>
      </c>
      <c r="C875" s="4">
        <v>2019</v>
      </c>
      <c r="D875" s="3" t="s">
        <v>1474</v>
      </c>
      <c r="E875" s="4">
        <v>336953300</v>
      </c>
      <c r="F875" s="4">
        <v>4.4180999999999999</v>
      </c>
      <c r="G875" s="4">
        <v>1</v>
      </c>
      <c r="H875" s="4">
        <v>1488693.37473</v>
      </c>
      <c r="I875" s="4">
        <v>0</v>
      </c>
      <c r="J875" s="4">
        <v>1488693.37473</v>
      </c>
    </row>
    <row r="876" spans="2:10" x14ac:dyDescent="0.3">
      <c r="B876" s="3" t="s">
        <v>72</v>
      </c>
      <c r="C876" s="4">
        <v>2019</v>
      </c>
      <c r="D876" s="3" t="s">
        <v>1475</v>
      </c>
      <c r="E876" s="4">
        <v>0</v>
      </c>
      <c r="F876" s="4">
        <v>0</v>
      </c>
      <c r="G876" s="4">
        <v>0</v>
      </c>
      <c r="H876" s="4">
        <v>0</v>
      </c>
      <c r="I876" s="4"/>
      <c r="J876" s="4">
        <v>0</v>
      </c>
    </row>
    <row r="877" spans="2:10" x14ac:dyDescent="0.3">
      <c r="B877" s="3" t="s">
        <v>72</v>
      </c>
      <c r="C877" s="4">
        <v>2019</v>
      </c>
      <c r="D877" s="3" t="s">
        <v>1476</v>
      </c>
      <c r="E877" s="4">
        <v>755250</v>
      </c>
      <c r="F877" s="4">
        <v>40</v>
      </c>
      <c r="G877" s="4">
        <v>9.0536656028609599</v>
      </c>
      <c r="H877" s="4">
        <v>30210</v>
      </c>
      <c r="I877" s="4"/>
      <c r="J877" s="4">
        <v>30210</v>
      </c>
    </row>
    <row r="878" spans="2:10" x14ac:dyDescent="0.3">
      <c r="B878" s="3" t="s">
        <v>72</v>
      </c>
      <c r="C878" s="4">
        <v>2020</v>
      </c>
      <c r="D878" s="3" t="s">
        <v>1468</v>
      </c>
      <c r="E878" s="4">
        <v>26897200</v>
      </c>
      <c r="F878" s="4">
        <v>10.341699999999999</v>
      </c>
      <c r="G878" s="4">
        <v>2.3407573391276792</v>
      </c>
      <c r="H878" s="4">
        <v>278163</v>
      </c>
      <c r="I878" s="4"/>
      <c r="J878" s="4">
        <v>278163</v>
      </c>
    </row>
    <row r="879" spans="2:10" x14ac:dyDescent="0.3">
      <c r="B879" s="3" t="s">
        <v>72</v>
      </c>
      <c r="C879" s="4">
        <v>2020</v>
      </c>
      <c r="D879" s="3" t="s">
        <v>1469</v>
      </c>
      <c r="E879" s="4">
        <v>82507</v>
      </c>
      <c r="F879" s="4">
        <v>16.788799999999998</v>
      </c>
      <c r="G879" s="4">
        <v>3.8000045268328013</v>
      </c>
      <c r="H879" s="4">
        <v>1385</v>
      </c>
      <c r="I879" s="4"/>
      <c r="J879" s="4">
        <v>1385</v>
      </c>
    </row>
    <row r="880" spans="2:10" x14ac:dyDescent="0.3">
      <c r="B880" s="3" t="s">
        <v>72</v>
      </c>
      <c r="C880" s="4">
        <v>2020</v>
      </c>
      <c r="D880" s="3" t="s">
        <v>1470</v>
      </c>
      <c r="E880" s="4">
        <v>0</v>
      </c>
      <c r="F880" s="4">
        <v>15</v>
      </c>
      <c r="G880" s="4">
        <v>3.3951246010728595</v>
      </c>
      <c r="H880" s="4">
        <v>0</v>
      </c>
      <c r="I880" s="4"/>
      <c r="J880" s="4">
        <v>0</v>
      </c>
    </row>
    <row r="881" spans="2:10" x14ac:dyDescent="0.3">
      <c r="B881" s="3" t="s">
        <v>72</v>
      </c>
      <c r="C881" s="4">
        <v>2020</v>
      </c>
      <c r="D881" s="3" t="s">
        <v>1471</v>
      </c>
      <c r="E881" s="4">
        <v>21197100</v>
      </c>
      <c r="F881" s="4">
        <v>6.77</v>
      </c>
      <c r="G881" s="4">
        <v>1.5323329032842172</v>
      </c>
      <c r="H881" s="4">
        <v>143504</v>
      </c>
      <c r="I881" s="4"/>
      <c r="J881" s="4">
        <v>143504</v>
      </c>
    </row>
    <row r="882" spans="2:10" x14ac:dyDescent="0.3">
      <c r="B882" s="3" t="s">
        <v>72</v>
      </c>
      <c r="C882" s="4">
        <v>2020</v>
      </c>
      <c r="D882" s="3" t="s">
        <v>1472</v>
      </c>
      <c r="E882" s="4">
        <v>0</v>
      </c>
      <c r="F882" s="4">
        <v>0</v>
      </c>
      <c r="G882" s="4">
        <v>0</v>
      </c>
      <c r="H882" s="4">
        <v>0</v>
      </c>
      <c r="I882" s="4"/>
      <c r="J882" s="4">
        <v>0</v>
      </c>
    </row>
    <row r="883" spans="2:10" x14ac:dyDescent="0.3">
      <c r="B883" s="3" t="s">
        <v>72</v>
      </c>
      <c r="C883" s="4">
        <v>2020</v>
      </c>
      <c r="D883" s="3" t="s">
        <v>1473</v>
      </c>
      <c r="E883" s="4">
        <v>120000</v>
      </c>
      <c r="F883" s="4">
        <v>9.7197999999999993</v>
      </c>
      <c r="G883" s="4">
        <v>2.1999954731671987</v>
      </c>
      <c r="H883" s="4">
        <v>1166</v>
      </c>
      <c r="I883" s="4"/>
      <c r="J883" s="4">
        <v>1166</v>
      </c>
    </row>
    <row r="884" spans="2:10" x14ac:dyDescent="0.3">
      <c r="B884" s="3" t="s">
        <v>72</v>
      </c>
      <c r="C884" s="4">
        <v>2020</v>
      </c>
      <c r="D884" s="3" t="s">
        <v>1474</v>
      </c>
      <c r="E884" s="4">
        <v>355678600</v>
      </c>
      <c r="F884" s="4">
        <v>4.4180999999999999</v>
      </c>
      <c r="G884" s="4">
        <v>1</v>
      </c>
      <c r="H884" s="4">
        <v>1571424</v>
      </c>
      <c r="I884" s="4"/>
      <c r="J884" s="4">
        <v>1571424</v>
      </c>
    </row>
    <row r="885" spans="2:10" x14ac:dyDescent="0.3">
      <c r="B885" s="3" t="s">
        <v>72</v>
      </c>
      <c r="C885" s="4">
        <v>2020</v>
      </c>
      <c r="D885" s="3" t="s">
        <v>1475</v>
      </c>
      <c r="E885" s="4">
        <v>0</v>
      </c>
      <c r="F885" s="4">
        <v>0</v>
      </c>
      <c r="G885" s="4">
        <v>0</v>
      </c>
      <c r="H885" s="4">
        <v>0</v>
      </c>
      <c r="I885" s="4"/>
      <c r="J885" s="4">
        <v>0</v>
      </c>
    </row>
    <row r="886" spans="2:10" x14ac:dyDescent="0.3">
      <c r="B886" s="3" t="s">
        <v>72</v>
      </c>
      <c r="C886" s="4">
        <v>2020</v>
      </c>
      <c r="D886" s="3" t="s">
        <v>1476</v>
      </c>
      <c r="E886" s="4">
        <v>843500</v>
      </c>
      <c r="F886" s="4">
        <v>40</v>
      </c>
      <c r="G886" s="4">
        <v>9.0536656028609581</v>
      </c>
      <c r="H886" s="4">
        <v>33740</v>
      </c>
      <c r="I886" s="4">
        <v>40517</v>
      </c>
      <c r="J886" s="4">
        <v>74257</v>
      </c>
    </row>
    <row r="887" spans="2:10" x14ac:dyDescent="0.3">
      <c r="B887" s="3" t="s">
        <v>72</v>
      </c>
      <c r="C887" s="4">
        <v>2021</v>
      </c>
      <c r="D887" s="3" t="s">
        <v>1468</v>
      </c>
      <c r="E887" s="4">
        <v>28148200</v>
      </c>
      <c r="F887" s="4">
        <v>10.341699999999999</v>
      </c>
      <c r="G887" s="4">
        <v>2.3407573391276792</v>
      </c>
      <c r="H887" s="4">
        <v>291100</v>
      </c>
      <c r="I887" s="4"/>
      <c r="J887" s="4">
        <v>291100</v>
      </c>
    </row>
    <row r="888" spans="2:10" x14ac:dyDescent="0.3">
      <c r="B888" s="3" t="s">
        <v>72</v>
      </c>
      <c r="C888" s="4">
        <v>2021</v>
      </c>
      <c r="D888" s="3" t="s">
        <v>1469</v>
      </c>
      <c r="E888" s="4">
        <v>86703</v>
      </c>
      <c r="F888" s="4">
        <v>16.788799999999998</v>
      </c>
      <c r="G888" s="4">
        <v>3.8000045268328013</v>
      </c>
      <c r="H888" s="4">
        <v>1456</v>
      </c>
      <c r="I888" s="4"/>
      <c r="J888" s="4">
        <v>1456</v>
      </c>
    </row>
    <row r="889" spans="2:10" x14ac:dyDescent="0.3">
      <c r="B889" s="3" t="s">
        <v>72</v>
      </c>
      <c r="C889" s="4">
        <v>2021</v>
      </c>
      <c r="D889" s="3" t="s">
        <v>1470</v>
      </c>
      <c r="E889" s="4">
        <v>0</v>
      </c>
      <c r="F889" s="4">
        <v>15</v>
      </c>
      <c r="G889" s="4">
        <v>3.3951246010728595</v>
      </c>
      <c r="H889" s="4">
        <v>0</v>
      </c>
      <c r="I889" s="4"/>
      <c r="J889" s="4">
        <v>0</v>
      </c>
    </row>
    <row r="890" spans="2:10" x14ac:dyDescent="0.3">
      <c r="B890" s="3" t="s">
        <v>72</v>
      </c>
      <c r="C890" s="4">
        <v>2021</v>
      </c>
      <c r="D890" s="3" t="s">
        <v>1471</v>
      </c>
      <c r="E890" s="4">
        <v>20298100</v>
      </c>
      <c r="F890" s="4">
        <v>6.92</v>
      </c>
      <c r="G890" s="4">
        <v>1.5662841492949457</v>
      </c>
      <c r="H890" s="4">
        <v>140463</v>
      </c>
      <c r="I890" s="4"/>
      <c r="J890" s="4">
        <v>140463</v>
      </c>
    </row>
    <row r="891" spans="2:10" x14ac:dyDescent="0.3">
      <c r="B891" s="3" t="s">
        <v>72</v>
      </c>
      <c r="C891" s="4">
        <v>2021</v>
      </c>
      <c r="D891" s="3" t="s">
        <v>1472</v>
      </c>
      <c r="E891" s="4">
        <v>0</v>
      </c>
      <c r="F891" s="4">
        <v>0</v>
      </c>
      <c r="G891" s="4">
        <v>0</v>
      </c>
      <c r="H891" s="4">
        <v>0</v>
      </c>
      <c r="I891" s="4"/>
      <c r="J891" s="4">
        <v>0</v>
      </c>
    </row>
    <row r="892" spans="2:10" x14ac:dyDescent="0.3">
      <c r="B892" s="3" t="s">
        <v>72</v>
      </c>
      <c r="C892" s="4">
        <v>2021</v>
      </c>
      <c r="D892" s="3" t="s">
        <v>1473</v>
      </c>
      <c r="E892" s="4">
        <v>0</v>
      </c>
      <c r="F892" s="4">
        <v>9.7197999999999993</v>
      </c>
      <c r="G892" s="4">
        <v>2.1999954731671987</v>
      </c>
      <c r="H892" s="4">
        <v>0</v>
      </c>
      <c r="I892" s="4"/>
      <c r="J892" s="4">
        <v>0</v>
      </c>
    </row>
    <row r="893" spans="2:10" x14ac:dyDescent="0.3">
      <c r="B893" s="3" t="s">
        <v>72</v>
      </c>
      <c r="C893" s="4">
        <v>2021</v>
      </c>
      <c r="D893" s="3" t="s">
        <v>1474</v>
      </c>
      <c r="E893" s="4">
        <v>370201700</v>
      </c>
      <c r="F893" s="4">
        <v>4.4180999999999999</v>
      </c>
      <c r="G893" s="4">
        <v>1</v>
      </c>
      <c r="H893" s="4">
        <v>1635588</v>
      </c>
      <c r="I893" s="4"/>
      <c r="J893" s="4">
        <v>1635588</v>
      </c>
    </row>
    <row r="894" spans="2:10" x14ac:dyDescent="0.3">
      <c r="B894" s="3" t="s">
        <v>72</v>
      </c>
      <c r="C894" s="4">
        <v>2021</v>
      </c>
      <c r="D894" s="3" t="s">
        <v>1475</v>
      </c>
      <c r="E894" s="4">
        <v>0</v>
      </c>
      <c r="F894" s="4">
        <v>0</v>
      </c>
      <c r="G894" s="4">
        <v>0</v>
      </c>
      <c r="H894" s="4">
        <v>0</v>
      </c>
      <c r="I894" s="4"/>
      <c r="J894" s="4">
        <v>0</v>
      </c>
    </row>
    <row r="895" spans="2:10" x14ac:dyDescent="0.3">
      <c r="B895" s="3" t="s">
        <v>72</v>
      </c>
      <c r="C895" s="4">
        <v>2021</v>
      </c>
      <c r="D895" s="3" t="s">
        <v>1476</v>
      </c>
      <c r="E895" s="4">
        <v>856100</v>
      </c>
      <c r="F895" s="4">
        <v>40</v>
      </c>
      <c r="G895" s="4">
        <v>9.0536656028609581</v>
      </c>
      <c r="H895" s="4">
        <v>34244</v>
      </c>
      <c r="I895" s="4">
        <v>40736</v>
      </c>
      <c r="J895" s="4">
        <v>74980</v>
      </c>
    </row>
    <row r="896" spans="2:10" x14ac:dyDescent="0.3">
      <c r="B896" s="3" t="s">
        <v>72</v>
      </c>
      <c r="C896" s="4">
        <v>2022</v>
      </c>
      <c r="D896" s="3" t="s">
        <v>1468</v>
      </c>
      <c r="E896" s="4">
        <v>31833400</v>
      </c>
      <c r="F896" s="4">
        <v>9.3294999999999995</v>
      </c>
      <c r="G896" s="4">
        <v>2.7665095038994156</v>
      </c>
      <c r="H896" s="4">
        <v>296990</v>
      </c>
      <c r="I896" s="4"/>
      <c r="J896" s="4">
        <v>296990</v>
      </c>
    </row>
    <row r="897" spans="2:10" x14ac:dyDescent="0.3">
      <c r="B897" s="3" t="s">
        <v>72</v>
      </c>
      <c r="C897" s="4">
        <v>2022</v>
      </c>
      <c r="D897" s="3" t="s">
        <v>1469</v>
      </c>
      <c r="E897" s="4">
        <v>82507</v>
      </c>
      <c r="F897" s="4">
        <v>3.3723000000000001</v>
      </c>
      <c r="G897" s="4">
        <v>1</v>
      </c>
      <c r="H897" s="4">
        <v>278</v>
      </c>
      <c r="I897" s="4"/>
      <c r="J897" s="4">
        <v>278</v>
      </c>
    </row>
    <row r="898" spans="2:10" x14ac:dyDescent="0.3">
      <c r="B898" s="3" t="s">
        <v>72</v>
      </c>
      <c r="C898" s="4">
        <v>2022</v>
      </c>
      <c r="D898" s="3" t="s">
        <v>1470</v>
      </c>
      <c r="E898" s="4">
        <v>0</v>
      </c>
      <c r="F898" s="4">
        <v>15</v>
      </c>
      <c r="G898" s="4">
        <v>4.4480028467218222</v>
      </c>
      <c r="H898" s="4">
        <v>0</v>
      </c>
      <c r="I898" s="4"/>
      <c r="J898" s="4">
        <v>0</v>
      </c>
    </row>
    <row r="899" spans="2:10" x14ac:dyDescent="0.3">
      <c r="B899" s="3" t="s">
        <v>72</v>
      </c>
      <c r="C899" s="4">
        <v>2022</v>
      </c>
      <c r="D899" s="3" t="s">
        <v>1471</v>
      </c>
      <c r="E899" s="4">
        <v>20206400</v>
      </c>
      <c r="F899" s="4">
        <v>7.09</v>
      </c>
      <c r="G899" s="4">
        <v>2.1024226788838476</v>
      </c>
      <c r="H899" s="4">
        <v>143263</v>
      </c>
      <c r="I899" s="4"/>
      <c r="J899" s="4">
        <v>143263</v>
      </c>
    </row>
    <row r="900" spans="2:10" x14ac:dyDescent="0.3">
      <c r="B900" s="3" t="s">
        <v>72</v>
      </c>
      <c r="C900" s="4">
        <v>2022</v>
      </c>
      <c r="D900" s="3" t="s">
        <v>1472</v>
      </c>
      <c r="E900" s="4">
        <v>0</v>
      </c>
      <c r="F900" s="4">
        <v>0</v>
      </c>
      <c r="G900" s="4">
        <v>0</v>
      </c>
      <c r="H900" s="4">
        <v>0</v>
      </c>
      <c r="I900" s="4"/>
      <c r="J900" s="4">
        <v>0</v>
      </c>
    </row>
    <row r="901" spans="2:10" x14ac:dyDescent="0.3">
      <c r="B901" s="3" t="s">
        <v>72</v>
      </c>
      <c r="C901" s="4">
        <v>2022</v>
      </c>
      <c r="D901" s="3" t="s">
        <v>1473</v>
      </c>
      <c r="E901" s="4">
        <v>0</v>
      </c>
      <c r="F901" s="4">
        <v>9.3294999999999995</v>
      </c>
      <c r="G901" s="4">
        <v>2.7665095038994156</v>
      </c>
      <c r="H901" s="4">
        <v>0</v>
      </c>
      <c r="I901" s="4"/>
      <c r="J901" s="4">
        <v>0</v>
      </c>
    </row>
    <row r="902" spans="2:10" x14ac:dyDescent="0.3">
      <c r="B902" s="3" t="s">
        <v>72</v>
      </c>
      <c r="C902" s="4">
        <v>2022</v>
      </c>
      <c r="D902" s="3" t="s">
        <v>1474</v>
      </c>
      <c r="E902" s="4">
        <v>500568800</v>
      </c>
      <c r="F902" s="4">
        <v>3.3723000000000001</v>
      </c>
      <c r="G902" s="4">
        <v>1</v>
      </c>
      <c r="H902" s="4">
        <v>1688068</v>
      </c>
      <c r="I902" s="4"/>
      <c r="J902" s="4">
        <v>1688068</v>
      </c>
    </row>
    <row r="903" spans="2:10" x14ac:dyDescent="0.3">
      <c r="B903" s="3" t="s">
        <v>72</v>
      </c>
      <c r="C903" s="4">
        <v>2022</v>
      </c>
      <c r="D903" s="3" t="s">
        <v>1475</v>
      </c>
      <c r="E903" s="4">
        <v>0</v>
      </c>
      <c r="F903" s="4">
        <v>0</v>
      </c>
      <c r="G903" s="4">
        <v>0</v>
      </c>
      <c r="H903" s="4">
        <v>0</v>
      </c>
      <c r="I903" s="4"/>
      <c r="J903" s="4">
        <v>0</v>
      </c>
    </row>
    <row r="904" spans="2:10" x14ac:dyDescent="0.3">
      <c r="B904" s="3" t="s">
        <v>72</v>
      </c>
      <c r="C904" s="4">
        <v>2022</v>
      </c>
      <c r="D904" s="3" t="s">
        <v>1476</v>
      </c>
      <c r="E904" s="4">
        <v>838500</v>
      </c>
      <c r="F904" s="4">
        <v>40</v>
      </c>
      <c r="G904" s="4">
        <v>11.861340924591525</v>
      </c>
      <c r="H904" s="4">
        <v>33540</v>
      </c>
      <c r="I904" s="4">
        <v>40368</v>
      </c>
      <c r="J904" s="4">
        <v>73908</v>
      </c>
    </row>
    <row r="905" spans="2:10" x14ac:dyDescent="0.3">
      <c r="B905" s="3" t="s">
        <v>72</v>
      </c>
      <c r="C905" s="4">
        <v>2023</v>
      </c>
      <c r="D905" s="3" t="s">
        <v>1468</v>
      </c>
      <c r="E905" s="4">
        <v>36959600</v>
      </c>
      <c r="F905" s="4">
        <v>8.2769999999999992</v>
      </c>
      <c r="G905" s="4">
        <v>2.7700803212851404</v>
      </c>
      <c r="H905" s="4">
        <v>305915</v>
      </c>
      <c r="I905" s="4"/>
      <c r="J905" s="4">
        <v>305915</v>
      </c>
    </row>
    <row r="906" spans="2:10" x14ac:dyDescent="0.3">
      <c r="B906" s="3" t="s">
        <v>72</v>
      </c>
      <c r="C906" s="4">
        <v>2023</v>
      </c>
      <c r="D906" s="3" t="s">
        <v>1469</v>
      </c>
      <c r="E906" s="4">
        <v>82509</v>
      </c>
      <c r="F906" s="4">
        <v>2.988</v>
      </c>
      <c r="G906" s="4">
        <v>1</v>
      </c>
      <c r="H906" s="4">
        <v>247</v>
      </c>
      <c r="I906" s="4"/>
      <c r="J906" s="4">
        <v>247</v>
      </c>
    </row>
    <row r="907" spans="2:10" x14ac:dyDescent="0.3">
      <c r="B907" s="3" t="s">
        <v>72</v>
      </c>
      <c r="C907" s="4">
        <v>2023</v>
      </c>
      <c r="D907" s="3" t="s">
        <v>1470</v>
      </c>
      <c r="E907" s="4">
        <v>0</v>
      </c>
      <c r="F907" s="4">
        <v>11.952</v>
      </c>
      <c r="G907" s="4">
        <v>4</v>
      </c>
      <c r="H907" s="4">
        <v>0</v>
      </c>
      <c r="I907" s="4"/>
      <c r="J907" s="4">
        <v>0</v>
      </c>
    </row>
    <row r="908" spans="2:10" x14ac:dyDescent="0.3">
      <c r="B908" s="3" t="s">
        <v>72</v>
      </c>
      <c r="C908" s="4">
        <v>2023</v>
      </c>
      <c r="D908" s="3" t="s">
        <v>1471</v>
      </c>
      <c r="E908" s="4">
        <v>19602700</v>
      </c>
      <c r="F908" s="4">
        <v>7.49</v>
      </c>
      <c r="G908" s="4">
        <v>2.5066934404283803</v>
      </c>
      <c r="H908" s="4">
        <v>146824</v>
      </c>
      <c r="I908" s="4"/>
      <c r="J908" s="4">
        <v>146824</v>
      </c>
    </row>
    <row r="909" spans="2:10" x14ac:dyDescent="0.3">
      <c r="B909" s="3" t="s">
        <v>72</v>
      </c>
      <c r="C909" s="4">
        <v>2023</v>
      </c>
      <c r="D909" s="3" t="s">
        <v>1472</v>
      </c>
      <c r="E909" s="4">
        <v>0</v>
      </c>
      <c r="F909" s="4">
        <v>8.9640000000000004</v>
      </c>
      <c r="G909" s="4">
        <v>3</v>
      </c>
      <c r="H909" s="4">
        <v>0</v>
      </c>
      <c r="I909" s="4"/>
      <c r="J909" s="4">
        <v>0</v>
      </c>
    </row>
    <row r="910" spans="2:10" x14ac:dyDescent="0.3">
      <c r="B910" s="3" t="s">
        <v>72</v>
      </c>
      <c r="C910" s="4">
        <v>2023</v>
      </c>
      <c r="D910" s="3" t="s">
        <v>1473</v>
      </c>
      <c r="E910" s="4">
        <v>0</v>
      </c>
      <c r="F910" s="4">
        <v>8.2769999999999992</v>
      </c>
      <c r="G910" s="4">
        <v>2.7700803212851404</v>
      </c>
      <c r="H910" s="4">
        <v>0</v>
      </c>
      <c r="I910" s="4"/>
      <c r="J910" s="4">
        <v>0</v>
      </c>
    </row>
    <row r="911" spans="2:10" x14ac:dyDescent="0.3">
      <c r="B911" s="3" t="s">
        <v>72</v>
      </c>
      <c r="C911" s="4">
        <v>2023</v>
      </c>
      <c r="D911" s="3" t="s">
        <v>1474</v>
      </c>
      <c r="E911" s="4">
        <v>591885100</v>
      </c>
      <c r="F911" s="4">
        <v>2.988</v>
      </c>
      <c r="G911" s="4">
        <v>1</v>
      </c>
      <c r="H911" s="4">
        <v>1768553</v>
      </c>
      <c r="I911" s="4"/>
      <c r="J911" s="4">
        <v>1768553</v>
      </c>
    </row>
    <row r="912" spans="2:10" x14ac:dyDescent="0.3">
      <c r="B912" s="3" t="s">
        <v>72</v>
      </c>
      <c r="C912" s="4">
        <v>2023</v>
      </c>
      <c r="D912" s="3" t="s">
        <v>1475</v>
      </c>
      <c r="E912" s="4">
        <v>0</v>
      </c>
      <c r="F912" s="4">
        <v>2.988</v>
      </c>
      <c r="G912" s="4">
        <v>1</v>
      </c>
      <c r="H912" s="4">
        <v>0</v>
      </c>
      <c r="I912" s="4"/>
      <c r="J912" s="4">
        <v>0</v>
      </c>
    </row>
    <row r="913" spans="2:10" x14ac:dyDescent="0.3">
      <c r="B913" s="3" t="s">
        <v>72</v>
      </c>
      <c r="C913" s="4">
        <v>2023</v>
      </c>
      <c r="D913" s="3" t="s">
        <v>1476</v>
      </c>
      <c r="E913" s="4">
        <v>919150</v>
      </c>
      <c r="F913" s="4">
        <v>40</v>
      </c>
      <c r="G913" s="4">
        <v>13.386880856760374</v>
      </c>
      <c r="H913" s="4">
        <v>36766</v>
      </c>
      <c r="I913" s="4">
        <v>43200</v>
      </c>
      <c r="J913" s="4">
        <v>79966</v>
      </c>
    </row>
    <row r="914" spans="2:10" x14ac:dyDescent="0.3">
      <c r="B914" s="3" t="s">
        <v>72</v>
      </c>
      <c r="C914" s="4">
        <v>2024</v>
      </c>
      <c r="D914" s="3" t="s">
        <v>1468</v>
      </c>
      <c r="E914" s="4">
        <v>41783100</v>
      </c>
      <c r="F914" s="4">
        <v>9.1326999999999998</v>
      </c>
      <c r="G914" s="4">
        <v>2.7700030330603576</v>
      </c>
      <c r="H914" s="4">
        <v>381593</v>
      </c>
      <c r="I914" s="4"/>
      <c r="J914" s="4">
        <v>381593</v>
      </c>
    </row>
    <row r="915" spans="2:10" x14ac:dyDescent="0.3">
      <c r="B915" s="3" t="s">
        <v>72</v>
      </c>
      <c r="C915" s="4">
        <v>2024</v>
      </c>
      <c r="D915" s="3" t="s">
        <v>1469</v>
      </c>
      <c r="E915" s="4">
        <v>63913</v>
      </c>
      <c r="F915" s="4">
        <v>3.2970000000000002</v>
      </c>
      <c r="G915" s="4">
        <v>1</v>
      </c>
      <c r="H915" s="4">
        <v>211</v>
      </c>
      <c r="I915" s="4"/>
      <c r="J915" s="4">
        <v>211</v>
      </c>
    </row>
    <row r="916" spans="2:10" x14ac:dyDescent="0.3">
      <c r="B916" s="3" t="s">
        <v>72</v>
      </c>
      <c r="C916" s="4">
        <v>2024</v>
      </c>
      <c r="D916" s="3" t="s">
        <v>1470</v>
      </c>
      <c r="E916" s="4">
        <v>0</v>
      </c>
      <c r="F916" s="4">
        <v>13.188000000000001</v>
      </c>
      <c r="G916" s="4">
        <v>4</v>
      </c>
      <c r="H916" s="4">
        <v>0</v>
      </c>
      <c r="I916" s="4"/>
      <c r="J916" s="4">
        <v>0</v>
      </c>
    </row>
    <row r="917" spans="2:10" x14ac:dyDescent="0.3">
      <c r="B917" s="3" t="s">
        <v>72</v>
      </c>
      <c r="C917" s="4">
        <v>2024</v>
      </c>
      <c r="D917" s="3" t="s">
        <v>1471</v>
      </c>
      <c r="E917" s="4">
        <v>19589000</v>
      </c>
      <c r="F917" s="4">
        <v>7.5</v>
      </c>
      <c r="G917" s="4">
        <v>2.2747952684258417</v>
      </c>
      <c r="H917" s="4">
        <v>146918</v>
      </c>
      <c r="I917" s="4"/>
      <c r="J917" s="4">
        <v>146918</v>
      </c>
    </row>
    <row r="918" spans="2:10" x14ac:dyDescent="0.3">
      <c r="B918" s="3" t="s">
        <v>72</v>
      </c>
      <c r="C918" s="4">
        <v>2024</v>
      </c>
      <c r="D918" s="3" t="s">
        <v>1472</v>
      </c>
      <c r="E918" s="4">
        <v>0</v>
      </c>
      <c r="F918" s="4">
        <v>9.891</v>
      </c>
      <c r="G918" s="4">
        <v>3</v>
      </c>
      <c r="H918" s="4">
        <v>0</v>
      </c>
      <c r="I918" s="4"/>
      <c r="J918" s="4">
        <v>0</v>
      </c>
    </row>
    <row r="919" spans="2:10" x14ac:dyDescent="0.3">
      <c r="B919" s="3" t="s">
        <v>72</v>
      </c>
      <c r="C919" s="4">
        <v>2024</v>
      </c>
      <c r="D919" s="3" t="s">
        <v>1473</v>
      </c>
      <c r="E919" s="4">
        <v>0</v>
      </c>
      <c r="F919" s="4">
        <v>9.1326999999999998</v>
      </c>
      <c r="G919" s="4">
        <v>2.7700030330603576</v>
      </c>
      <c r="H919" s="4">
        <v>0</v>
      </c>
      <c r="I919" s="4"/>
      <c r="J919" s="4">
        <v>0</v>
      </c>
    </row>
    <row r="920" spans="2:10" x14ac:dyDescent="0.3">
      <c r="B920" s="3" t="s">
        <v>72</v>
      </c>
      <c r="C920" s="4">
        <v>2024</v>
      </c>
      <c r="D920" s="3" t="s">
        <v>1474</v>
      </c>
      <c r="E920" s="4">
        <v>585764601</v>
      </c>
      <c r="F920" s="4">
        <v>3.2970000000000002</v>
      </c>
      <c r="G920" s="4">
        <v>1</v>
      </c>
      <c r="H920" s="4">
        <v>1931266</v>
      </c>
      <c r="I920" s="4"/>
      <c r="J920" s="4">
        <v>1931266</v>
      </c>
    </row>
    <row r="921" spans="2:10" x14ac:dyDescent="0.3">
      <c r="B921" s="3" t="s">
        <v>72</v>
      </c>
      <c r="C921" s="4">
        <v>2024</v>
      </c>
      <c r="D921" s="3" t="s">
        <v>1475</v>
      </c>
      <c r="E921" s="4">
        <v>0</v>
      </c>
      <c r="F921" s="4">
        <v>3.2970000000000002</v>
      </c>
      <c r="G921" s="4">
        <v>1</v>
      </c>
      <c r="H921" s="4">
        <v>0</v>
      </c>
      <c r="I921" s="4"/>
      <c r="J921" s="4">
        <v>0</v>
      </c>
    </row>
    <row r="922" spans="2:10" x14ac:dyDescent="0.3">
      <c r="B922" s="3" t="s">
        <v>72</v>
      </c>
      <c r="C922" s="4">
        <v>2024</v>
      </c>
      <c r="D922" s="3" t="s">
        <v>1476</v>
      </c>
      <c r="E922" s="4">
        <v>1027100</v>
      </c>
      <c r="F922" s="4">
        <v>40</v>
      </c>
      <c r="G922" s="4">
        <v>12.132241431604488</v>
      </c>
      <c r="H922" s="4">
        <v>41084</v>
      </c>
      <c r="I922" s="4">
        <v>43900</v>
      </c>
      <c r="J922" s="4">
        <v>84984</v>
      </c>
    </row>
    <row r="923" spans="2:10" x14ac:dyDescent="0.3">
      <c r="B923" s="3" t="s">
        <v>74</v>
      </c>
      <c r="C923" s="4">
        <v>2019</v>
      </c>
      <c r="D923" s="3" t="s">
        <v>1468</v>
      </c>
      <c r="E923" s="4">
        <v>69309100</v>
      </c>
      <c r="F923" s="4">
        <v>10.648999999999999</v>
      </c>
      <c r="G923" s="4">
        <v>2.4707083362334998</v>
      </c>
      <c r="H923" s="4">
        <v>738072.60589999997</v>
      </c>
      <c r="I923" s="4"/>
      <c r="J923" s="4">
        <v>738072.60589999997</v>
      </c>
    </row>
    <row r="924" spans="2:10" x14ac:dyDescent="0.3">
      <c r="B924" s="3" t="s">
        <v>74</v>
      </c>
      <c r="C924" s="4">
        <v>2019</v>
      </c>
      <c r="D924" s="3" t="s">
        <v>1469</v>
      </c>
      <c r="E924" s="4">
        <v>3036</v>
      </c>
      <c r="F924" s="4">
        <v>4.5206999999999997</v>
      </c>
      <c r="G924" s="4">
        <v>1.0488619753602</v>
      </c>
      <c r="H924" s="4">
        <v>13.724845200000001</v>
      </c>
      <c r="I924" s="4"/>
      <c r="J924" s="4">
        <v>13.724845200000001</v>
      </c>
    </row>
    <row r="925" spans="2:10" x14ac:dyDescent="0.3">
      <c r="B925" s="3" t="s">
        <v>74</v>
      </c>
      <c r="C925" s="4">
        <v>2019</v>
      </c>
      <c r="D925" s="3" t="s">
        <v>1470</v>
      </c>
      <c r="E925" s="4">
        <v>10731600</v>
      </c>
      <c r="F925" s="4">
        <v>18</v>
      </c>
      <c r="G925" s="4">
        <v>4.1762372102735403</v>
      </c>
      <c r="H925" s="4">
        <v>193168.8</v>
      </c>
      <c r="I925" s="4"/>
      <c r="J925" s="4">
        <v>193168.8</v>
      </c>
    </row>
    <row r="926" spans="2:10" x14ac:dyDescent="0.3">
      <c r="B926" s="3" t="s">
        <v>74</v>
      </c>
      <c r="C926" s="4">
        <v>2019</v>
      </c>
      <c r="D926" s="3" t="s">
        <v>1471</v>
      </c>
      <c r="E926" s="4">
        <v>40094800</v>
      </c>
      <c r="F926" s="4">
        <v>22</v>
      </c>
      <c r="G926" s="4">
        <v>5.1042899236676602</v>
      </c>
      <c r="H926" s="4">
        <v>882085.6</v>
      </c>
      <c r="I926" s="4">
        <v>-196435</v>
      </c>
      <c r="J926" s="4">
        <v>685650.6</v>
      </c>
    </row>
    <row r="927" spans="2:10" x14ac:dyDescent="0.3">
      <c r="B927" s="3" t="s">
        <v>74</v>
      </c>
      <c r="C927" s="4">
        <v>2019</v>
      </c>
      <c r="D927" s="3" t="s">
        <v>1472</v>
      </c>
      <c r="E927" s="4">
        <v>0</v>
      </c>
      <c r="F927" s="4">
        <v>12.930199999999999</v>
      </c>
      <c r="G927" s="4">
        <v>2.9999767986821602</v>
      </c>
      <c r="H927" s="4">
        <v>0</v>
      </c>
      <c r="I927" s="4"/>
      <c r="J927" s="4">
        <v>0</v>
      </c>
    </row>
    <row r="928" spans="2:10" x14ac:dyDescent="0.3">
      <c r="B928" s="3" t="s">
        <v>74</v>
      </c>
      <c r="C928" s="4">
        <v>2019</v>
      </c>
      <c r="D928" s="3" t="s">
        <v>1473</v>
      </c>
      <c r="E928" s="4">
        <v>357000</v>
      </c>
      <c r="F928" s="4">
        <v>5.3199999999999997E-2</v>
      </c>
      <c r="G928" s="4">
        <v>1.23431010881418E-2</v>
      </c>
      <c r="H928" s="4">
        <v>18.9924</v>
      </c>
      <c r="I928" s="4"/>
      <c r="J928" s="4">
        <v>18.9924</v>
      </c>
    </row>
    <row r="929" spans="2:10" x14ac:dyDescent="0.3">
      <c r="B929" s="3" t="s">
        <v>74</v>
      </c>
      <c r="C929" s="4">
        <v>2019</v>
      </c>
      <c r="D929" s="3" t="s">
        <v>1474</v>
      </c>
      <c r="E929" s="4">
        <v>214051900</v>
      </c>
      <c r="F929" s="4">
        <v>4.3101000000000003</v>
      </c>
      <c r="G929" s="4">
        <v>1</v>
      </c>
      <c r="H929" s="4">
        <v>922585.09418999997</v>
      </c>
      <c r="I929" s="4">
        <v>0</v>
      </c>
      <c r="J929" s="4">
        <v>922585.09418999997</v>
      </c>
    </row>
    <row r="930" spans="2:10" x14ac:dyDescent="0.3">
      <c r="B930" s="3" t="s">
        <v>74</v>
      </c>
      <c r="C930" s="4">
        <v>2019</v>
      </c>
      <c r="D930" s="3" t="s">
        <v>1475</v>
      </c>
      <c r="E930" s="4">
        <v>0</v>
      </c>
      <c r="F930" s="4">
        <v>4.3101000000000003</v>
      </c>
      <c r="G930" s="4">
        <v>1</v>
      </c>
      <c r="H930" s="4">
        <v>0</v>
      </c>
      <c r="I930" s="4"/>
      <c r="J930" s="4">
        <v>0</v>
      </c>
    </row>
    <row r="931" spans="2:10" x14ac:dyDescent="0.3">
      <c r="B931" s="3" t="s">
        <v>74</v>
      </c>
      <c r="C931" s="4">
        <v>2019</v>
      </c>
      <c r="D931" s="3" t="s">
        <v>1476</v>
      </c>
      <c r="E931" s="4">
        <v>14705600</v>
      </c>
      <c r="F931" s="4">
        <v>43.63</v>
      </c>
      <c r="G931" s="4">
        <v>10.1227349713464</v>
      </c>
      <c r="H931" s="4">
        <v>641605.32799999998</v>
      </c>
      <c r="I931" s="4">
        <v>-225142</v>
      </c>
      <c r="J931" s="4">
        <v>416463.32799999998</v>
      </c>
    </row>
    <row r="932" spans="2:10" x14ac:dyDescent="0.3">
      <c r="B932" s="3" t="s">
        <v>74</v>
      </c>
      <c r="C932" s="4">
        <v>2020</v>
      </c>
      <c r="D932" s="3" t="s">
        <v>1468</v>
      </c>
      <c r="E932" s="4">
        <v>72249500</v>
      </c>
      <c r="F932" s="4">
        <v>10.299300000000001</v>
      </c>
      <c r="G932" s="4">
        <v>2.3483286971590136</v>
      </c>
      <c r="H932" s="4">
        <v>744119</v>
      </c>
      <c r="I932" s="4"/>
      <c r="J932" s="4">
        <v>744119</v>
      </c>
    </row>
    <row r="933" spans="2:10" x14ac:dyDescent="0.3">
      <c r="B933" s="3" t="s">
        <v>74</v>
      </c>
      <c r="C933" s="4">
        <v>2020</v>
      </c>
      <c r="D933" s="3" t="s">
        <v>1469</v>
      </c>
      <c r="E933" s="4">
        <v>7052</v>
      </c>
      <c r="F933" s="4">
        <v>4.5221999999999998</v>
      </c>
      <c r="G933" s="4">
        <v>1.0311003693738885</v>
      </c>
      <c r="H933" s="4">
        <v>32</v>
      </c>
      <c r="I933" s="4"/>
      <c r="J933" s="4">
        <v>32</v>
      </c>
    </row>
    <row r="934" spans="2:10" x14ac:dyDescent="0.3">
      <c r="B934" s="3" t="s">
        <v>74</v>
      </c>
      <c r="C934" s="4">
        <v>2020</v>
      </c>
      <c r="D934" s="3" t="s">
        <v>1470</v>
      </c>
      <c r="E934" s="4">
        <v>11307200</v>
      </c>
      <c r="F934" s="4">
        <v>18</v>
      </c>
      <c r="G934" s="4">
        <v>4.1041543162022895</v>
      </c>
      <c r="H934" s="4">
        <v>203530</v>
      </c>
      <c r="I934" s="4"/>
      <c r="J934" s="4">
        <v>203530</v>
      </c>
    </row>
    <row r="935" spans="2:10" x14ac:dyDescent="0.3">
      <c r="B935" s="3" t="s">
        <v>74</v>
      </c>
      <c r="C935" s="4">
        <v>2020</v>
      </c>
      <c r="D935" s="3" t="s">
        <v>1471</v>
      </c>
      <c r="E935" s="4">
        <v>41127800</v>
      </c>
      <c r="F935" s="4">
        <v>22</v>
      </c>
      <c r="G935" s="4">
        <v>5.0161886086916869</v>
      </c>
      <c r="H935" s="4">
        <v>904812</v>
      </c>
      <c r="I935" s="4">
        <v>-62928</v>
      </c>
      <c r="J935" s="4">
        <v>841884</v>
      </c>
    </row>
    <row r="936" spans="2:10" x14ac:dyDescent="0.3">
      <c r="B936" s="3" t="s">
        <v>74</v>
      </c>
      <c r="C936" s="4">
        <v>2020</v>
      </c>
      <c r="D936" s="3" t="s">
        <v>1472</v>
      </c>
      <c r="E936" s="4">
        <v>0</v>
      </c>
      <c r="F936" s="4">
        <v>13.157400000000001</v>
      </c>
      <c r="G936" s="4">
        <v>3.0000000000000004</v>
      </c>
      <c r="H936" s="4">
        <v>0</v>
      </c>
      <c r="I936" s="4"/>
      <c r="J936" s="4">
        <v>0</v>
      </c>
    </row>
    <row r="937" spans="2:10" x14ac:dyDescent="0.3">
      <c r="B937" s="3" t="s">
        <v>74</v>
      </c>
      <c r="C937" s="4">
        <v>2020</v>
      </c>
      <c r="D937" s="3" t="s">
        <v>1473</v>
      </c>
      <c r="E937" s="4">
        <v>363000</v>
      </c>
      <c r="F937" s="4">
        <v>5.2299999999999999E-2</v>
      </c>
      <c r="G937" s="4">
        <v>1.1924848374298875E-2</v>
      </c>
      <c r="H937" s="4">
        <v>19</v>
      </c>
      <c r="I937" s="4"/>
      <c r="J937" s="4">
        <v>19</v>
      </c>
    </row>
    <row r="938" spans="2:10" x14ac:dyDescent="0.3">
      <c r="B938" s="3" t="s">
        <v>74</v>
      </c>
      <c r="C938" s="4">
        <v>2020</v>
      </c>
      <c r="D938" s="3" t="s">
        <v>1474</v>
      </c>
      <c r="E938" s="4">
        <v>210816300</v>
      </c>
      <c r="F938" s="4">
        <v>4.3857999999999997</v>
      </c>
      <c r="G938" s="4">
        <v>1</v>
      </c>
      <c r="H938" s="4">
        <v>924598</v>
      </c>
      <c r="I938" s="4"/>
      <c r="J938" s="4">
        <v>924598</v>
      </c>
    </row>
    <row r="939" spans="2:10" x14ac:dyDescent="0.3">
      <c r="B939" s="3" t="s">
        <v>74</v>
      </c>
      <c r="C939" s="4">
        <v>2020</v>
      </c>
      <c r="D939" s="3" t="s">
        <v>1475</v>
      </c>
      <c r="E939" s="4">
        <v>0</v>
      </c>
      <c r="F939" s="4">
        <v>4.3857999999999997</v>
      </c>
      <c r="G939" s="4">
        <v>1</v>
      </c>
      <c r="H939" s="4">
        <v>0</v>
      </c>
      <c r="I939" s="4"/>
      <c r="J939" s="4">
        <v>0</v>
      </c>
    </row>
    <row r="940" spans="2:10" x14ac:dyDescent="0.3">
      <c r="B940" s="3" t="s">
        <v>74</v>
      </c>
      <c r="C940" s="4">
        <v>2020</v>
      </c>
      <c r="D940" s="3" t="s">
        <v>1476</v>
      </c>
      <c r="E940" s="4">
        <v>14109805</v>
      </c>
      <c r="F940" s="4">
        <v>43.63</v>
      </c>
      <c r="G940" s="4">
        <v>9.9480140453281063</v>
      </c>
      <c r="H940" s="4">
        <v>615611</v>
      </c>
      <c r="I940" s="4">
        <v>114622</v>
      </c>
      <c r="J940" s="4">
        <v>730233</v>
      </c>
    </row>
    <row r="941" spans="2:10" x14ac:dyDescent="0.3">
      <c r="B941" s="3" t="s">
        <v>74</v>
      </c>
      <c r="C941" s="4">
        <v>2021</v>
      </c>
      <c r="D941" s="3" t="s">
        <v>1468</v>
      </c>
      <c r="E941" s="4">
        <v>65387700</v>
      </c>
      <c r="F941" s="4">
        <v>10.882400000000001</v>
      </c>
      <c r="G941" s="4">
        <v>2.5102996470669652</v>
      </c>
      <c r="H941" s="4">
        <v>711575</v>
      </c>
      <c r="I941" s="4"/>
      <c r="J941" s="4">
        <v>711575</v>
      </c>
    </row>
    <row r="942" spans="2:10" x14ac:dyDescent="0.3">
      <c r="B942" s="3" t="s">
        <v>74</v>
      </c>
      <c r="C942" s="4">
        <v>2021</v>
      </c>
      <c r="D942" s="3" t="s">
        <v>1469</v>
      </c>
      <c r="E942" s="4">
        <v>7052</v>
      </c>
      <c r="F942" s="4">
        <v>4.6125999999999996</v>
      </c>
      <c r="G942" s="4">
        <v>1.0640123641899841</v>
      </c>
      <c r="H942" s="4">
        <v>33</v>
      </c>
      <c r="I942" s="4"/>
      <c r="J942" s="4">
        <v>33</v>
      </c>
    </row>
    <row r="943" spans="2:10" x14ac:dyDescent="0.3">
      <c r="B943" s="3" t="s">
        <v>74</v>
      </c>
      <c r="C943" s="4">
        <v>2021</v>
      </c>
      <c r="D943" s="3" t="s">
        <v>1470</v>
      </c>
      <c r="E943" s="4">
        <v>15208900</v>
      </c>
      <c r="F943" s="4">
        <v>18</v>
      </c>
      <c r="G943" s="4">
        <v>4.1521533528638326</v>
      </c>
      <c r="H943" s="4">
        <v>273760</v>
      </c>
      <c r="I943" s="4"/>
      <c r="J943" s="4">
        <v>273760</v>
      </c>
    </row>
    <row r="944" spans="2:10" x14ac:dyDescent="0.3">
      <c r="B944" s="3" t="s">
        <v>74</v>
      </c>
      <c r="C944" s="4">
        <v>2021</v>
      </c>
      <c r="D944" s="3" t="s">
        <v>1471</v>
      </c>
      <c r="E944" s="4">
        <v>40810400</v>
      </c>
      <c r="F944" s="4">
        <v>22</v>
      </c>
      <c r="G944" s="4">
        <v>5.0748540979446846</v>
      </c>
      <c r="H944" s="4">
        <v>897829</v>
      </c>
      <c r="I944" s="4">
        <v>-64217</v>
      </c>
      <c r="J944" s="4">
        <v>833612</v>
      </c>
    </row>
    <row r="945" spans="2:10" x14ac:dyDescent="0.3">
      <c r="B945" s="3" t="s">
        <v>74</v>
      </c>
      <c r="C945" s="4">
        <v>2021</v>
      </c>
      <c r="D945" s="3" t="s">
        <v>1472</v>
      </c>
      <c r="E945" s="4">
        <v>0</v>
      </c>
      <c r="F945" s="4">
        <v>13.0054</v>
      </c>
      <c r="G945" s="4">
        <v>3.0000230675186272</v>
      </c>
      <c r="H945" s="4">
        <v>0</v>
      </c>
      <c r="I945" s="4"/>
      <c r="J945" s="4">
        <v>0</v>
      </c>
    </row>
    <row r="946" spans="2:10" x14ac:dyDescent="0.3">
      <c r="B946" s="3" t="s">
        <v>74</v>
      </c>
      <c r="C946" s="4">
        <v>2021</v>
      </c>
      <c r="D946" s="3" t="s">
        <v>1473</v>
      </c>
      <c r="E946" s="4">
        <v>406000</v>
      </c>
      <c r="F946" s="4">
        <v>4.7699999999999999E-2</v>
      </c>
      <c r="G946" s="4">
        <v>1.1003206385089156E-2</v>
      </c>
      <c r="H946" s="4">
        <v>19</v>
      </c>
      <c r="I946" s="4"/>
      <c r="J946" s="4">
        <v>19</v>
      </c>
    </row>
    <row r="947" spans="2:10" x14ac:dyDescent="0.3">
      <c r="B947" s="3" t="s">
        <v>74</v>
      </c>
      <c r="C947" s="4">
        <v>2021</v>
      </c>
      <c r="D947" s="3" t="s">
        <v>1474</v>
      </c>
      <c r="E947" s="4">
        <v>221216300</v>
      </c>
      <c r="F947" s="4">
        <v>4.3350999999999997</v>
      </c>
      <c r="G947" s="4">
        <v>1</v>
      </c>
      <c r="H947" s="4">
        <v>958995</v>
      </c>
      <c r="I947" s="4"/>
      <c r="J947" s="4">
        <v>958995</v>
      </c>
    </row>
    <row r="948" spans="2:10" x14ac:dyDescent="0.3">
      <c r="B948" s="3" t="s">
        <v>74</v>
      </c>
      <c r="C948" s="4">
        <v>2021</v>
      </c>
      <c r="D948" s="3" t="s">
        <v>1475</v>
      </c>
      <c r="E948" s="4">
        <v>0</v>
      </c>
      <c r="F948" s="4">
        <v>4.3350999999999997</v>
      </c>
      <c r="G948" s="4">
        <v>1</v>
      </c>
      <c r="H948" s="4">
        <v>0</v>
      </c>
      <c r="I948" s="4"/>
      <c r="J948" s="4">
        <v>0</v>
      </c>
    </row>
    <row r="949" spans="2:10" x14ac:dyDescent="0.3">
      <c r="B949" s="3" t="s">
        <v>74</v>
      </c>
      <c r="C949" s="4">
        <v>2021</v>
      </c>
      <c r="D949" s="3" t="s">
        <v>1476</v>
      </c>
      <c r="E949" s="4">
        <v>14300065</v>
      </c>
      <c r="F949" s="4">
        <v>43.63</v>
      </c>
      <c r="G949" s="4">
        <v>10.064358376969391</v>
      </c>
      <c r="H949" s="4">
        <v>623912</v>
      </c>
      <c r="I949" s="4">
        <v>114191</v>
      </c>
      <c r="J949" s="4">
        <v>738103</v>
      </c>
    </row>
    <row r="950" spans="2:10" x14ac:dyDescent="0.3">
      <c r="B950" s="3" t="s">
        <v>74</v>
      </c>
      <c r="C950" s="4">
        <v>2022</v>
      </c>
      <c r="D950" s="3" t="s">
        <v>1468</v>
      </c>
      <c r="E950" s="4">
        <v>66058850</v>
      </c>
      <c r="F950" s="4">
        <v>11.2242</v>
      </c>
      <c r="G950" s="4">
        <v>2.6137437999208255</v>
      </c>
      <c r="H950" s="4">
        <v>741458</v>
      </c>
      <c r="I950" s="4"/>
      <c r="J950" s="4">
        <v>741458</v>
      </c>
    </row>
    <row r="951" spans="2:10" x14ac:dyDescent="0.3">
      <c r="B951" s="3" t="s">
        <v>74</v>
      </c>
      <c r="C951" s="4">
        <v>2022</v>
      </c>
      <c r="D951" s="3" t="s">
        <v>1469</v>
      </c>
      <c r="E951" s="4">
        <v>7052</v>
      </c>
      <c r="F951" s="4">
        <v>4.7510000000000003</v>
      </c>
      <c r="G951" s="4">
        <v>1.1063502782758541</v>
      </c>
      <c r="H951" s="4">
        <v>34</v>
      </c>
      <c r="I951" s="4"/>
      <c r="J951" s="4">
        <v>34</v>
      </c>
    </row>
    <row r="952" spans="2:10" x14ac:dyDescent="0.3">
      <c r="B952" s="3" t="s">
        <v>74</v>
      </c>
      <c r="C952" s="4">
        <v>2022</v>
      </c>
      <c r="D952" s="3" t="s">
        <v>1470</v>
      </c>
      <c r="E952" s="4">
        <v>15386700</v>
      </c>
      <c r="F952" s="4">
        <v>18</v>
      </c>
      <c r="G952" s="4">
        <v>4.1916028223459003</v>
      </c>
      <c r="H952" s="4">
        <v>276961</v>
      </c>
      <c r="I952" s="4"/>
      <c r="J952" s="4">
        <v>276961</v>
      </c>
    </row>
    <row r="953" spans="2:10" x14ac:dyDescent="0.3">
      <c r="B953" s="3" t="s">
        <v>74</v>
      </c>
      <c r="C953" s="4">
        <v>2022</v>
      </c>
      <c r="D953" s="3" t="s">
        <v>1471</v>
      </c>
      <c r="E953" s="4">
        <v>40943500</v>
      </c>
      <c r="F953" s="4">
        <v>22</v>
      </c>
      <c r="G953" s="4">
        <v>5.1230701162005454</v>
      </c>
      <c r="H953" s="4">
        <v>900757</v>
      </c>
      <c r="I953" s="4">
        <v>-66434</v>
      </c>
      <c r="J953" s="4">
        <v>834323</v>
      </c>
    </row>
    <row r="954" spans="2:10" x14ac:dyDescent="0.3">
      <c r="B954" s="3" t="s">
        <v>74</v>
      </c>
      <c r="C954" s="4">
        <v>2022</v>
      </c>
      <c r="D954" s="3" t="s">
        <v>1472</v>
      </c>
      <c r="E954" s="4">
        <v>0</v>
      </c>
      <c r="F954" s="4">
        <v>12.882899999999999</v>
      </c>
      <c r="G954" s="4">
        <v>3</v>
      </c>
      <c r="H954" s="4">
        <v>0</v>
      </c>
      <c r="I954" s="4"/>
      <c r="J954" s="4">
        <v>0</v>
      </c>
    </row>
    <row r="955" spans="2:10" x14ac:dyDescent="0.3">
      <c r="B955" s="3" t="s">
        <v>74</v>
      </c>
      <c r="C955" s="4">
        <v>2022</v>
      </c>
      <c r="D955" s="3" t="s">
        <v>1473</v>
      </c>
      <c r="E955" s="4">
        <v>406000</v>
      </c>
      <c r="F955" s="4">
        <v>4.9099999999999998E-2</v>
      </c>
      <c r="G955" s="4">
        <v>1.1433761032065762E-2</v>
      </c>
      <c r="H955" s="4">
        <v>20</v>
      </c>
      <c r="I955" s="4"/>
      <c r="J955" s="4">
        <v>20</v>
      </c>
    </row>
    <row r="956" spans="2:10" x14ac:dyDescent="0.3">
      <c r="B956" s="3" t="s">
        <v>74</v>
      </c>
      <c r="C956" s="4">
        <v>2022</v>
      </c>
      <c r="D956" s="3" t="s">
        <v>1474</v>
      </c>
      <c r="E956" s="4">
        <v>230885500</v>
      </c>
      <c r="F956" s="4">
        <v>4.2942999999999998</v>
      </c>
      <c r="G956" s="4">
        <v>1</v>
      </c>
      <c r="H956" s="4">
        <v>991492</v>
      </c>
      <c r="I956" s="4"/>
      <c r="J956" s="4">
        <v>991492</v>
      </c>
    </row>
    <row r="957" spans="2:10" x14ac:dyDescent="0.3">
      <c r="B957" s="3" t="s">
        <v>74</v>
      </c>
      <c r="C957" s="4">
        <v>2022</v>
      </c>
      <c r="D957" s="3" t="s">
        <v>1475</v>
      </c>
      <c r="E957" s="4">
        <v>0</v>
      </c>
      <c r="F957" s="4">
        <v>4.2942999999999998</v>
      </c>
      <c r="G957" s="4">
        <v>1</v>
      </c>
      <c r="H957" s="4">
        <v>0</v>
      </c>
      <c r="I957" s="4"/>
      <c r="J957" s="4">
        <v>0</v>
      </c>
    </row>
    <row r="958" spans="2:10" x14ac:dyDescent="0.3">
      <c r="B958" s="3" t="s">
        <v>74</v>
      </c>
      <c r="C958" s="4">
        <v>2022</v>
      </c>
      <c r="D958" s="3" t="s">
        <v>1476</v>
      </c>
      <c r="E958" s="4">
        <v>15391870</v>
      </c>
      <c r="F958" s="4">
        <v>43.63</v>
      </c>
      <c r="G958" s="4">
        <v>10.159979507719536</v>
      </c>
      <c r="H958" s="4">
        <v>671547</v>
      </c>
      <c r="I958" s="4">
        <v>114714</v>
      </c>
      <c r="J958" s="4">
        <v>786261</v>
      </c>
    </row>
    <row r="959" spans="2:10" x14ac:dyDescent="0.3">
      <c r="B959" s="3" t="s">
        <v>74</v>
      </c>
      <c r="C959" s="4">
        <v>2023</v>
      </c>
      <c r="D959" s="3" t="s">
        <v>1468</v>
      </c>
      <c r="E959" s="4">
        <v>78106200</v>
      </c>
      <c r="F959" s="4">
        <v>10.533200000000001</v>
      </c>
      <c r="G959" s="4">
        <v>2.5829328102010791</v>
      </c>
      <c r="H959" s="4">
        <v>822708</v>
      </c>
      <c r="I959" s="4"/>
      <c r="J959" s="4">
        <v>822708</v>
      </c>
    </row>
    <row r="960" spans="2:10" x14ac:dyDescent="0.3">
      <c r="B960" s="3" t="s">
        <v>74</v>
      </c>
      <c r="C960" s="4">
        <v>2023</v>
      </c>
      <c r="D960" s="3" t="s">
        <v>1469</v>
      </c>
      <c r="E960" s="4">
        <v>7053</v>
      </c>
      <c r="F960" s="4">
        <v>4.8452999999999999</v>
      </c>
      <c r="G960" s="4">
        <v>1.1881559588033348</v>
      </c>
      <c r="H960" s="4">
        <v>34</v>
      </c>
      <c r="I960" s="4"/>
      <c r="J960" s="4">
        <v>34</v>
      </c>
    </row>
    <row r="961" spans="2:10" x14ac:dyDescent="0.3">
      <c r="B961" s="3" t="s">
        <v>74</v>
      </c>
      <c r="C961" s="4">
        <v>2023</v>
      </c>
      <c r="D961" s="3" t="s">
        <v>1470</v>
      </c>
      <c r="E961" s="4">
        <v>16031300</v>
      </c>
      <c r="F961" s="4">
        <v>18</v>
      </c>
      <c r="G961" s="4">
        <v>4.4139283962726825</v>
      </c>
      <c r="H961" s="4">
        <v>288563</v>
      </c>
      <c r="I961" s="4"/>
      <c r="J961" s="4">
        <v>288563</v>
      </c>
    </row>
    <row r="962" spans="2:10" x14ac:dyDescent="0.3">
      <c r="B962" s="3" t="s">
        <v>74</v>
      </c>
      <c r="C962" s="4">
        <v>2023</v>
      </c>
      <c r="D962" s="3" t="s">
        <v>1471</v>
      </c>
      <c r="E962" s="4">
        <v>32411700</v>
      </c>
      <c r="F962" s="4">
        <v>40.715699999999998</v>
      </c>
      <c r="G962" s="4">
        <v>9.984232466895536</v>
      </c>
      <c r="H962" s="4">
        <v>1319665</v>
      </c>
      <c r="I962" s="4">
        <v>-66434</v>
      </c>
      <c r="J962" s="4">
        <v>1253231</v>
      </c>
    </row>
    <row r="963" spans="2:10" x14ac:dyDescent="0.3">
      <c r="B963" s="3" t="s">
        <v>74</v>
      </c>
      <c r="C963" s="4">
        <v>2023</v>
      </c>
      <c r="D963" s="3" t="s">
        <v>1472</v>
      </c>
      <c r="E963" s="4">
        <v>0</v>
      </c>
      <c r="F963" s="4">
        <v>12.234</v>
      </c>
      <c r="G963" s="4">
        <v>3</v>
      </c>
      <c r="H963" s="4">
        <v>0</v>
      </c>
      <c r="I963" s="4"/>
      <c r="J963" s="4">
        <v>0</v>
      </c>
    </row>
    <row r="964" spans="2:10" x14ac:dyDescent="0.3">
      <c r="B964" s="3" t="s">
        <v>74</v>
      </c>
      <c r="C964" s="4">
        <v>2023</v>
      </c>
      <c r="D964" s="3" t="s">
        <v>1473</v>
      </c>
      <c r="E964" s="4">
        <v>608000</v>
      </c>
      <c r="F964" s="4">
        <v>3.3500000000000002E-2</v>
      </c>
      <c r="G964" s="4">
        <v>8.2148111819519368E-3</v>
      </c>
      <c r="H964" s="4">
        <v>20</v>
      </c>
      <c r="I964" s="4"/>
      <c r="J964" s="4">
        <v>20</v>
      </c>
    </row>
    <row r="965" spans="2:10" x14ac:dyDescent="0.3">
      <c r="B965" s="3" t="s">
        <v>74</v>
      </c>
      <c r="C965" s="4">
        <v>2023</v>
      </c>
      <c r="D965" s="3" t="s">
        <v>1474</v>
      </c>
      <c r="E965" s="4">
        <v>248100500</v>
      </c>
      <c r="F965" s="4">
        <v>4.0780000000000003</v>
      </c>
      <c r="G965" s="4">
        <v>1</v>
      </c>
      <c r="H965" s="4">
        <v>1011754</v>
      </c>
      <c r="I965" s="4"/>
      <c r="J965" s="4">
        <v>1011754</v>
      </c>
    </row>
    <row r="966" spans="2:10" x14ac:dyDescent="0.3">
      <c r="B966" s="3" t="s">
        <v>74</v>
      </c>
      <c r="C966" s="4">
        <v>2023</v>
      </c>
      <c r="D966" s="3" t="s">
        <v>1475</v>
      </c>
      <c r="E966" s="4">
        <v>0</v>
      </c>
      <c r="F966" s="4">
        <v>4.0780000000000003</v>
      </c>
      <c r="G966" s="4">
        <v>1</v>
      </c>
      <c r="H966" s="4">
        <v>0</v>
      </c>
      <c r="I966" s="4"/>
      <c r="J966" s="4">
        <v>0</v>
      </c>
    </row>
    <row r="967" spans="2:10" x14ac:dyDescent="0.3">
      <c r="B967" s="3" t="s">
        <v>74</v>
      </c>
      <c r="C967" s="4">
        <v>2023</v>
      </c>
      <c r="D967" s="3" t="s">
        <v>1476</v>
      </c>
      <c r="E967" s="4">
        <v>16226160</v>
      </c>
      <c r="F967" s="4">
        <v>43.63</v>
      </c>
      <c r="G967" s="4">
        <v>10.698871996076507</v>
      </c>
      <c r="H967" s="4">
        <v>707947</v>
      </c>
      <c r="I967" s="4">
        <v>112455</v>
      </c>
      <c r="J967" s="4">
        <v>820402</v>
      </c>
    </row>
    <row r="968" spans="2:10" x14ac:dyDescent="0.3">
      <c r="B968" s="3" t="s">
        <v>74</v>
      </c>
      <c r="C968" s="4">
        <v>2024</v>
      </c>
      <c r="D968" s="3" t="s">
        <v>1468</v>
      </c>
      <c r="E968" s="4">
        <v>82787500</v>
      </c>
      <c r="F968" s="4">
        <v>10.501799999999999</v>
      </c>
      <c r="G968" s="4">
        <v>2.4589196656442436</v>
      </c>
      <c r="H968" s="4">
        <v>869418</v>
      </c>
      <c r="I968" s="4"/>
      <c r="J968" s="4">
        <v>869418</v>
      </c>
    </row>
    <row r="969" spans="2:10" x14ac:dyDescent="0.3">
      <c r="B969" s="3" t="s">
        <v>74</v>
      </c>
      <c r="C969" s="4">
        <v>2024</v>
      </c>
      <c r="D969" s="3" t="s">
        <v>1469</v>
      </c>
      <c r="E969" s="4">
        <v>7053</v>
      </c>
      <c r="F969" s="4">
        <v>5.0876000000000001</v>
      </c>
      <c r="G969" s="4">
        <v>1.1912243321079865</v>
      </c>
      <c r="H969" s="4">
        <v>36</v>
      </c>
      <c r="I969" s="4"/>
      <c r="J969" s="4">
        <v>36</v>
      </c>
    </row>
    <row r="970" spans="2:10" x14ac:dyDescent="0.3">
      <c r="B970" s="3" t="s">
        <v>74</v>
      </c>
      <c r="C970" s="4">
        <v>2024</v>
      </c>
      <c r="D970" s="3" t="s">
        <v>1470</v>
      </c>
      <c r="E970" s="4">
        <v>16655200</v>
      </c>
      <c r="F970" s="4">
        <v>18</v>
      </c>
      <c r="G970" s="4">
        <v>4.2145683579573392</v>
      </c>
      <c r="H970" s="4">
        <v>299794</v>
      </c>
      <c r="I970" s="4"/>
      <c r="J970" s="4">
        <v>299794</v>
      </c>
    </row>
    <row r="971" spans="2:10" x14ac:dyDescent="0.3">
      <c r="B971" s="3" t="s">
        <v>74</v>
      </c>
      <c r="C971" s="4">
        <v>2024</v>
      </c>
      <c r="D971" s="3" t="s">
        <v>1471</v>
      </c>
      <c r="E971" s="4">
        <v>33538000</v>
      </c>
      <c r="F971" s="4">
        <v>39.6783</v>
      </c>
      <c r="G971" s="4">
        <v>9.2903837598632606</v>
      </c>
      <c r="H971" s="4">
        <v>1330731</v>
      </c>
      <c r="I971" s="4">
        <v>-581304</v>
      </c>
      <c r="J971" s="4">
        <v>749427</v>
      </c>
    </row>
    <row r="972" spans="2:10" x14ac:dyDescent="0.3">
      <c r="B972" s="3" t="s">
        <v>74</v>
      </c>
      <c r="C972" s="4">
        <v>2024</v>
      </c>
      <c r="D972" s="3" t="s">
        <v>1472</v>
      </c>
      <c r="E972" s="4">
        <v>0</v>
      </c>
      <c r="F972" s="4">
        <v>12.8126</v>
      </c>
      <c r="G972" s="4">
        <v>2.9999765857313445</v>
      </c>
      <c r="H972" s="4">
        <v>0</v>
      </c>
      <c r="I972" s="4"/>
      <c r="J972" s="4">
        <v>0</v>
      </c>
    </row>
    <row r="973" spans="2:10" x14ac:dyDescent="0.3">
      <c r="B973" s="3" t="s">
        <v>74</v>
      </c>
      <c r="C973" s="4">
        <v>2024</v>
      </c>
      <c r="D973" s="3" t="s">
        <v>1473</v>
      </c>
      <c r="E973" s="4">
        <v>628000</v>
      </c>
      <c r="F973" s="4">
        <v>3.4099999999999998E-2</v>
      </c>
      <c r="G973" s="4">
        <v>7.9842656114636253E-3</v>
      </c>
      <c r="H973" s="4">
        <v>21</v>
      </c>
      <c r="I973" s="4"/>
      <c r="J973" s="4">
        <v>21</v>
      </c>
    </row>
    <row r="974" spans="2:10" x14ac:dyDescent="0.3">
      <c r="B974" s="3" t="s">
        <v>74</v>
      </c>
      <c r="C974" s="4">
        <v>2024</v>
      </c>
      <c r="D974" s="3" t="s">
        <v>1474</v>
      </c>
      <c r="E974" s="4">
        <v>248741000</v>
      </c>
      <c r="F974" s="4">
        <v>4.2709000000000001</v>
      </c>
      <c r="G974" s="4">
        <v>1</v>
      </c>
      <c r="H974" s="4">
        <v>1062348</v>
      </c>
      <c r="I974" s="4"/>
      <c r="J974" s="4">
        <v>1062348</v>
      </c>
    </row>
    <row r="975" spans="2:10" x14ac:dyDescent="0.3">
      <c r="B975" s="3" t="s">
        <v>74</v>
      </c>
      <c r="C975" s="4">
        <v>2024</v>
      </c>
      <c r="D975" s="3" t="s">
        <v>1475</v>
      </c>
      <c r="E975" s="4">
        <v>0</v>
      </c>
      <c r="F975" s="4">
        <v>4.2709000000000001</v>
      </c>
      <c r="G975" s="4">
        <v>1</v>
      </c>
      <c r="H975" s="4">
        <v>0</v>
      </c>
      <c r="I975" s="4"/>
      <c r="J975" s="4">
        <v>0</v>
      </c>
    </row>
    <row r="976" spans="2:10" x14ac:dyDescent="0.3">
      <c r="B976" s="3" t="s">
        <v>74</v>
      </c>
      <c r="C976" s="4">
        <v>2024</v>
      </c>
      <c r="D976" s="3" t="s">
        <v>1476</v>
      </c>
      <c r="E976" s="4">
        <v>17391195</v>
      </c>
      <c r="F976" s="4">
        <v>43.63</v>
      </c>
      <c r="G976" s="4">
        <v>10.215645414315484</v>
      </c>
      <c r="H976" s="4">
        <v>758778</v>
      </c>
      <c r="I976" s="4">
        <v>-256815</v>
      </c>
      <c r="J976" s="4">
        <v>501963</v>
      </c>
    </row>
    <row r="977" spans="2:10" x14ac:dyDescent="0.3">
      <c r="B977" s="3" t="s">
        <v>77</v>
      </c>
      <c r="C977" s="4">
        <v>2019</v>
      </c>
      <c r="D977" s="3" t="s">
        <v>1468</v>
      </c>
      <c r="E977" s="4">
        <v>1945349275</v>
      </c>
      <c r="F977" s="4">
        <v>7.1076800000000002</v>
      </c>
      <c r="G977" s="4">
        <v>2.35686881783184</v>
      </c>
      <c r="H977" s="4">
        <v>13826920.134932</v>
      </c>
      <c r="I977" s="4"/>
      <c r="J977" s="4">
        <v>13826920.134932</v>
      </c>
    </row>
    <row r="978" spans="2:10" x14ac:dyDescent="0.3">
      <c r="B978" s="3" t="s">
        <v>77</v>
      </c>
      <c r="C978" s="4">
        <v>2019</v>
      </c>
      <c r="D978" s="3" t="s">
        <v>1469</v>
      </c>
      <c r="E978" s="4">
        <v>80261058</v>
      </c>
      <c r="F978" s="4">
        <v>23.477070000000001</v>
      </c>
      <c r="G978" s="4">
        <v>7.7848713246875496</v>
      </c>
      <c r="H978" s="4">
        <v>1884294.47694006</v>
      </c>
      <c r="I978" s="4"/>
      <c r="J978" s="4">
        <v>1884294.47694006</v>
      </c>
    </row>
    <row r="979" spans="2:10" x14ac:dyDescent="0.3">
      <c r="B979" s="3" t="s">
        <v>77</v>
      </c>
      <c r="C979" s="4">
        <v>2019</v>
      </c>
      <c r="D979" s="3" t="s">
        <v>1470</v>
      </c>
      <c r="E979" s="4">
        <v>562504900</v>
      </c>
      <c r="F979" s="4">
        <v>5.54535</v>
      </c>
      <c r="G979" s="4">
        <v>1.8388085140248001</v>
      </c>
      <c r="H979" s="4">
        <v>3119286.5472149998</v>
      </c>
      <c r="I979" s="4"/>
      <c r="J979" s="4">
        <v>3119286.5472149998</v>
      </c>
    </row>
    <row r="980" spans="2:10" x14ac:dyDescent="0.3">
      <c r="B980" s="3" t="s">
        <v>77</v>
      </c>
      <c r="C980" s="4">
        <v>2019</v>
      </c>
      <c r="D980" s="3" t="s">
        <v>1471</v>
      </c>
      <c r="E980" s="4">
        <v>0</v>
      </c>
      <c r="F980" s="4">
        <v>5.54535</v>
      </c>
      <c r="G980" s="4">
        <v>1.8388085140248001</v>
      </c>
      <c r="H980" s="4">
        <v>0</v>
      </c>
      <c r="I980" s="4"/>
      <c r="J980" s="4">
        <v>0</v>
      </c>
    </row>
    <row r="981" spans="2:10" x14ac:dyDescent="0.3">
      <c r="B981" s="3" t="s">
        <v>77</v>
      </c>
      <c r="C981" s="4">
        <v>2019</v>
      </c>
      <c r="D981" s="3" t="s">
        <v>1472</v>
      </c>
      <c r="E981" s="4">
        <v>0</v>
      </c>
      <c r="F981" s="4">
        <v>0</v>
      </c>
      <c r="G981" s="4">
        <v>0</v>
      </c>
      <c r="H981" s="4">
        <v>0</v>
      </c>
      <c r="I981" s="4"/>
      <c r="J981" s="4">
        <v>0</v>
      </c>
    </row>
    <row r="982" spans="2:10" x14ac:dyDescent="0.3">
      <c r="B982" s="3" t="s">
        <v>77</v>
      </c>
      <c r="C982" s="4">
        <v>2019</v>
      </c>
      <c r="D982" s="3" t="s">
        <v>1473</v>
      </c>
      <c r="E982" s="4">
        <v>17563600</v>
      </c>
      <c r="F982" s="4">
        <v>4.5749300000000002</v>
      </c>
      <c r="G982" s="4">
        <v>1.51702241248388</v>
      </c>
      <c r="H982" s="4">
        <v>80352.240548000002</v>
      </c>
      <c r="I982" s="4"/>
      <c r="J982" s="4">
        <v>80352.240548000002</v>
      </c>
    </row>
    <row r="983" spans="2:10" x14ac:dyDescent="0.3">
      <c r="B983" s="3" t="s">
        <v>77</v>
      </c>
      <c r="C983" s="4">
        <v>2019</v>
      </c>
      <c r="D983" s="3" t="s">
        <v>1474</v>
      </c>
      <c r="E983" s="4">
        <v>17668244146</v>
      </c>
      <c r="F983" s="4">
        <v>3.01573</v>
      </c>
      <c r="G983" s="4">
        <v>1</v>
      </c>
      <c r="H983" s="4">
        <v>53282653.918416597</v>
      </c>
      <c r="I983" s="4">
        <v>0</v>
      </c>
      <c r="J983" s="4">
        <v>53282653.918416597</v>
      </c>
    </row>
    <row r="984" spans="2:10" x14ac:dyDescent="0.3">
      <c r="B984" s="3" t="s">
        <v>77</v>
      </c>
      <c r="C984" s="4">
        <v>2019</v>
      </c>
      <c r="D984" s="3" t="s">
        <v>1475</v>
      </c>
      <c r="E984" s="4">
        <v>0</v>
      </c>
      <c r="F984" s="4">
        <v>3.01573</v>
      </c>
      <c r="G984" s="4">
        <v>1</v>
      </c>
      <c r="H984" s="4">
        <v>0</v>
      </c>
      <c r="I984" s="4"/>
      <c r="J984" s="4">
        <v>0</v>
      </c>
    </row>
    <row r="985" spans="2:10" x14ac:dyDescent="0.3">
      <c r="B985" s="3" t="s">
        <v>77</v>
      </c>
      <c r="C985" s="4">
        <v>2019</v>
      </c>
      <c r="D985" s="3" t="s">
        <v>1476</v>
      </c>
      <c r="E985" s="4">
        <v>65627827</v>
      </c>
      <c r="F985" s="4">
        <v>37.746099999999998</v>
      </c>
      <c r="G985" s="4">
        <v>12.5164056463941</v>
      </c>
      <c r="H985" s="4">
        <v>2477194.5207246998</v>
      </c>
      <c r="I985" s="4"/>
      <c r="J985" s="4">
        <v>2477194.5207246998</v>
      </c>
    </row>
    <row r="986" spans="2:10" x14ac:dyDescent="0.3">
      <c r="B986" s="3" t="s">
        <v>77</v>
      </c>
      <c r="C986" s="4">
        <v>2020</v>
      </c>
      <c r="D986" s="3" t="s">
        <v>1468</v>
      </c>
      <c r="E986" s="4">
        <v>2118512266</v>
      </c>
      <c r="F986" s="4">
        <v>6.8115399999999999</v>
      </c>
      <c r="G986" s="4">
        <v>2.1043275706535844</v>
      </c>
      <c r="H986" s="4">
        <v>14430331</v>
      </c>
      <c r="I986" s="4"/>
      <c r="J986" s="4">
        <v>14430331</v>
      </c>
    </row>
    <row r="987" spans="2:10" x14ac:dyDescent="0.3">
      <c r="B987" s="3" t="s">
        <v>77</v>
      </c>
      <c r="C987" s="4">
        <v>2020</v>
      </c>
      <c r="D987" s="3" t="s">
        <v>1469</v>
      </c>
      <c r="E987" s="4">
        <v>79957547</v>
      </c>
      <c r="F987" s="4">
        <v>24.144390000000001</v>
      </c>
      <c r="G987" s="4">
        <v>7.4590629363716126</v>
      </c>
      <c r="H987" s="4">
        <v>1930526</v>
      </c>
      <c r="I987" s="4"/>
      <c r="J987" s="4">
        <v>1930526</v>
      </c>
    </row>
    <row r="988" spans="2:10" x14ac:dyDescent="0.3">
      <c r="B988" s="3" t="s">
        <v>77</v>
      </c>
      <c r="C988" s="4">
        <v>2020</v>
      </c>
      <c r="D988" s="3" t="s">
        <v>1470</v>
      </c>
      <c r="E988" s="4">
        <v>545508400</v>
      </c>
      <c r="F988" s="4">
        <v>5.3965500000000004</v>
      </c>
      <c r="G988" s="4">
        <v>1.6671867083523846</v>
      </c>
      <c r="H988" s="4">
        <v>2943863</v>
      </c>
      <c r="I988" s="4"/>
      <c r="J988" s="4">
        <v>2943863</v>
      </c>
    </row>
    <row r="989" spans="2:10" x14ac:dyDescent="0.3">
      <c r="B989" s="3" t="s">
        <v>77</v>
      </c>
      <c r="C989" s="4">
        <v>2020</v>
      </c>
      <c r="D989" s="3" t="s">
        <v>1471</v>
      </c>
      <c r="E989" s="4">
        <v>0</v>
      </c>
      <c r="F989" s="4">
        <v>5.3965500000000004</v>
      </c>
      <c r="G989" s="4">
        <v>1.6671867083523846</v>
      </c>
      <c r="H989" s="4">
        <v>0</v>
      </c>
      <c r="I989" s="4"/>
      <c r="J989" s="4">
        <v>0</v>
      </c>
    </row>
    <row r="990" spans="2:10" x14ac:dyDescent="0.3">
      <c r="B990" s="3" t="s">
        <v>77</v>
      </c>
      <c r="C990" s="4">
        <v>2020</v>
      </c>
      <c r="D990" s="3" t="s">
        <v>1472</v>
      </c>
      <c r="E990" s="4">
        <v>0</v>
      </c>
      <c r="F990" s="4">
        <v>0</v>
      </c>
      <c r="G990" s="4">
        <v>0</v>
      </c>
      <c r="H990" s="4">
        <v>0</v>
      </c>
      <c r="I990" s="4"/>
      <c r="J990" s="4">
        <v>0</v>
      </c>
    </row>
    <row r="991" spans="2:10" x14ac:dyDescent="0.3">
      <c r="B991" s="3" t="s">
        <v>77</v>
      </c>
      <c r="C991" s="4">
        <v>2020</v>
      </c>
      <c r="D991" s="3" t="s">
        <v>1473</v>
      </c>
      <c r="E991" s="4">
        <v>19168800</v>
      </c>
      <c r="F991" s="4">
        <v>3.7671299999999999</v>
      </c>
      <c r="G991" s="4">
        <v>1.1638007735748799</v>
      </c>
      <c r="H991" s="4">
        <v>72211</v>
      </c>
      <c r="I991" s="4"/>
      <c r="J991" s="4">
        <v>72211</v>
      </c>
    </row>
    <row r="992" spans="2:10" x14ac:dyDescent="0.3">
      <c r="B992" s="3" t="s">
        <v>77</v>
      </c>
      <c r="C992" s="4">
        <v>2020</v>
      </c>
      <c r="D992" s="3" t="s">
        <v>1474</v>
      </c>
      <c r="E992" s="4">
        <v>17251513656</v>
      </c>
      <c r="F992" s="4">
        <v>3.23692</v>
      </c>
      <c r="G992" s="4">
        <v>1</v>
      </c>
      <c r="H992" s="4">
        <v>55841770</v>
      </c>
      <c r="I992" s="4"/>
      <c r="J992" s="4">
        <v>55841770</v>
      </c>
    </row>
    <row r="993" spans="2:10" x14ac:dyDescent="0.3">
      <c r="B993" s="3" t="s">
        <v>77</v>
      </c>
      <c r="C993" s="4">
        <v>2020</v>
      </c>
      <c r="D993" s="3" t="s">
        <v>1475</v>
      </c>
      <c r="E993" s="4">
        <v>4</v>
      </c>
      <c r="F993" s="4">
        <v>3.23692</v>
      </c>
      <c r="G993" s="4">
        <v>1</v>
      </c>
      <c r="H993" s="4">
        <v>0</v>
      </c>
      <c r="I993" s="4"/>
      <c r="J993" s="4">
        <v>0</v>
      </c>
    </row>
    <row r="994" spans="2:10" x14ac:dyDescent="0.3">
      <c r="B994" s="3" t="s">
        <v>77</v>
      </c>
      <c r="C994" s="4">
        <v>2020</v>
      </c>
      <c r="D994" s="3" t="s">
        <v>1476</v>
      </c>
      <c r="E994" s="4">
        <v>69356987</v>
      </c>
      <c r="F994" s="4">
        <v>36.810369999999999</v>
      </c>
      <c r="G994" s="4">
        <v>11.372035762391409</v>
      </c>
      <c r="H994" s="4">
        <v>2553056</v>
      </c>
      <c r="I994" s="4">
        <v>1245000</v>
      </c>
      <c r="J994" s="4">
        <v>3798056</v>
      </c>
    </row>
    <row r="995" spans="2:10" x14ac:dyDescent="0.3">
      <c r="B995" s="3" t="s">
        <v>77</v>
      </c>
      <c r="C995" s="4">
        <v>2021</v>
      </c>
      <c r="D995" s="3" t="s">
        <v>1468</v>
      </c>
      <c r="E995" s="4">
        <v>2294440514</v>
      </c>
      <c r="F995" s="4">
        <v>6.5144000000000002</v>
      </c>
      <c r="G995" s="4">
        <v>2.0755089686813011</v>
      </c>
      <c r="H995" s="4">
        <v>14946903</v>
      </c>
      <c r="I995" s="4"/>
      <c r="J995" s="4">
        <v>14946903</v>
      </c>
    </row>
    <row r="996" spans="2:10" x14ac:dyDescent="0.3">
      <c r="B996" s="3" t="s">
        <v>77</v>
      </c>
      <c r="C996" s="4">
        <v>2021</v>
      </c>
      <c r="D996" s="3" t="s">
        <v>1469</v>
      </c>
      <c r="E996" s="4">
        <v>80654792</v>
      </c>
      <c r="F996" s="4">
        <v>24.812809999999999</v>
      </c>
      <c r="G996" s="4">
        <v>7.9054417433969473</v>
      </c>
      <c r="H996" s="4">
        <v>2001272</v>
      </c>
      <c r="I996" s="4"/>
      <c r="J996" s="4">
        <v>2001272</v>
      </c>
    </row>
    <row r="997" spans="2:10" x14ac:dyDescent="0.3">
      <c r="B997" s="3" t="s">
        <v>77</v>
      </c>
      <c r="C997" s="4">
        <v>2021</v>
      </c>
      <c r="D997" s="3" t="s">
        <v>1470</v>
      </c>
      <c r="E997" s="4">
        <v>673054800</v>
      </c>
      <c r="F997" s="4">
        <v>5.16465</v>
      </c>
      <c r="G997" s="4">
        <v>1.6454742409277725</v>
      </c>
      <c r="H997" s="4">
        <v>3476092</v>
      </c>
      <c r="I997" s="4"/>
      <c r="J997" s="4">
        <v>3476092</v>
      </c>
    </row>
    <row r="998" spans="2:10" x14ac:dyDescent="0.3">
      <c r="B998" s="3" t="s">
        <v>77</v>
      </c>
      <c r="C998" s="4">
        <v>2021</v>
      </c>
      <c r="D998" s="3" t="s">
        <v>1471</v>
      </c>
      <c r="E998" s="4">
        <v>0</v>
      </c>
      <c r="F998" s="4">
        <v>5.16465</v>
      </c>
      <c r="G998" s="4">
        <v>1.6454742409277725</v>
      </c>
      <c r="H998" s="4">
        <v>0</v>
      </c>
      <c r="I998" s="4"/>
      <c r="J998" s="4">
        <v>0</v>
      </c>
    </row>
    <row r="999" spans="2:10" x14ac:dyDescent="0.3">
      <c r="B999" s="3" t="s">
        <v>77</v>
      </c>
      <c r="C999" s="4">
        <v>2021</v>
      </c>
      <c r="D999" s="3" t="s">
        <v>1472</v>
      </c>
      <c r="E999" s="4">
        <v>0</v>
      </c>
      <c r="F999" s="4">
        <v>0</v>
      </c>
      <c r="G999" s="4">
        <v>0</v>
      </c>
      <c r="H999" s="4">
        <v>0</v>
      </c>
      <c r="I999" s="4"/>
      <c r="J999" s="4">
        <v>0</v>
      </c>
    </row>
    <row r="1000" spans="2:10" x14ac:dyDescent="0.3">
      <c r="B1000" s="3" t="s">
        <v>77</v>
      </c>
      <c r="C1000" s="4">
        <v>2021</v>
      </c>
      <c r="D1000" s="3" t="s">
        <v>1473</v>
      </c>
      <c r="E1000" s="4">
        <v>18785800</v>
      </c>
      <c r="F1000" s="4">
        <v>4.5575799999999997</v>
      </c>
      <c r="G1000" s="4">
        <v>1.4520597699684581</v>
      </c>
      <c r="H1000" s="4">
        <v>85618</v>
      </c>
      <c r="I1000" s="4"/>
      <c r="J1000" s="4">
        <v>85618</v>
      </c>
    </row>
    <row r="1001" spans="2:10" x14ac:dyDescent="0.3">
      <c r="B1001" s="3" t="s">
        <v>77</v>
      </c>
      <c r="C1001" s="4">
        <v>2021</v>
      </c>
      <c r="D1001" s="3" t="s">
        <v>1474</v>
      </c>
      <c r="E1001" s="4">
        <v>18544953211</v>
      </c>
      <c r="F1001" s="4">
        <v>3.1387</v>
      </c>
      <c r="G1001" s="4">
        <v>1</v>
      </c>
      <c r="H1001" s="4">
        <v>58207045</v>
      </c>
      <c r="I1001" s="4"/>
      <c r="J1001" s="4">
        <v>58207045</v>
      </c>
    </row>
    <row r="1002" spans="2:10" x14ac:dyDescent="0.3">
      <c r="B1002" s="3" t="s">
        <v>77</v>
      </c>
      <c r="C1002" s="4">
        <v>2021</v>
      </c>
      <c r="D1002" s="3" t="s">
        <v>1475</v>
      </c>
      <c r="E1002" s="4">
        <v>0</v>
      </c>
      <c r="F1002" s="4">
        <v>3.1387</v>
      </c>
      <c r="G1002" s="4">
        <v>1</v>
      </c>
      <c r="H1002" s="4">
        <v>0</v>
      </c>
      <c r="I1002" s="4"/>
      <c r="J1002" s="4">
        <v>0</v>
      </c>
    </row>
    <row r="1003" spans="2:10" x14ac:dyDescent="0.3">
      <c r="B1003" s="3" t="s">
        <v>77</v>
      </c>
      <c r="C1003" s="4">
        <v>2021</v>
      </c>
      <c r="D1003" s="3" t="s">
        <v>1476</v>
      </c>
      <c r="E1003" s="4">
        <v>71436197</v>
      </c>
      <c r="F1003" s="4">
        <v>36.842930000000003</v>
      </c>
      <c r="G1003" s="4">
        <v>11.738276993659795</v>
      </c>
      <c r="H1003" s="4">
        <v>2631919</v>
      </c>
      <c r="I1003" s="4">
        <v>1285000</v>
      </c>
      <c r="J1003" s="4">
        <v>3916919</v>
      </c>
    </row>
    <row r="1004" spans="2:10" x14ac:dyDescent="0.3">
      <c r="B1004" s="3" t="s">
        <v>77</v>
      </c>
      <c r="C1004" s="4">
        <v>2022</v>
      </c>
      <c r="D1004" s="3" t="s">
        <v>1468</v>
      </c>
      <c r="E1004" s="4">
        <v>2898432088</v>
      </c>
      <c r="F1004" s="4">
        <v>5.4652799999999999</v>
      </c>
      <c r="G1004" s="4">
        <v>2.2863549462639989</v>
      </c>
      <c r="H1004" s="4">
        <v>15840743</v>
      </c>
      <c r="I1004" s="4"/>
      <c r="J1004" s="4">
        <v>15840743</v>
      </c>
    </row>
    <row r="1005" spans="2:10" x14ac:dyDescent="0.3">
      <c r="B1005" s="3" t="s">
        <v>77</v>
      </c>
      <c r="C1005" s="4">
        <v>2022</v>
      </c>
      <c r="D1005" s="3" t="s">
        <v>1469</v>
      </c>
      <c r="E1005" s="4">
        <v>80948545</v>
      </c>
      <c r="F1005" s="4">
        <v>25.413720000000001</v>
      </c>
      <c r="G1005" s="4">
        <v>10.631620781546108</v>
      </c>
      <c r="H1005" s="4">
        <v>2057204</v>
      </c>
      <c r="I1005" s="4"/>
      <c r="J1005" s="4">
        <v>2057204</v>
      </c>
    </row>
    <row r="1006" spans="2:10" x14ac:dyDescent="0.3">
      <c r="B1006" s="3" t="s">
        <v>77</v>
      </c>
      <c r="C1006" s="4">
        <v>2022</v>
      </c>
      <c r="D1006" s="3" t="s">
        <v>1470</v>
      </c>
      <c r="E1006" s="4">
        <v>870058300</v>
      </c>
      <c r="F1006" s="4">
        <v>4.5112300000000003</v>
      </c>
      <c r="G1006" s="4">
        <v>1.8872359740460762</v>
      </c>
      <c r="H1006" s="4">
        <v>3925033</v>
      </c>
      <c r="I1006" s="4"/>
      <c r="J1006" s="4">
        <v>3925033</v>
      </c>
    </row>
    <row r="1007" spans="2:10" x14ac:dyDescent="0.3">
      <c r="B1007" s="3" t="s">
        <v>77</v>
      </c>
      <c r="C1007" s="4">
        <v>2022</v>
      </c>
      <c r="D1007" s="3" t="s">
        <v>1471</v>
      </c>
      <c r="E1007" s="4">
        <v>0</v>
      </c>
      <c r="F1007" s="4">
        <v>4.5112300000000003</v>
      </c>
      <c r="G1007" s="4">
        <v>1.8872359740460762</v>
      </c>
      <c r="H1007" s="4">
        <v>0</v>
      </c>
      <c r="I1007" s="4"/>
      <c r="J1007" s="4">
        <v>0</v>
      </c>
    </row>
    <row r="1008" spans="2:10" x14ac:dyDescent="0.3">
      <c r="B1008" s="3" t="s">
        <v>77</v>
      </c>
      <c r="C1008" s="4">
        <v>2022</v>
      </c>
      <c r="D1008" s="3" t="s">
        <v>1472</v>
      </c>
      <c r="E1008" s="4">
        <v>0</v>
      </c>
      <c r="F1008" s="4">
        <v>0</v>
      </c>
      <c r="G1008" s="4">
        <v>0</v>
      </c>
      <c r="H1008" s="4">
        <v>0</v>
      </c>
      <c r="I1008" s="4"/>
      <c r="J1008" s="4">
        <v>0</v>
      </c>
    </row>
    <row r="1009" spans="2:10" x14ac:dyDescent="0.3">
      <c r="B1009" s="3" t="s">
        <v>77</v>
      </c>
      <c r="C1009" s="4">
        <v>2022</v>
      </c>
      <c r="D1009" s="3" t="s">
        <v>1473</v>
      </c>
      <c r="E1009" s="4">
        <v>32719000</v>
      </c>
      <c r="F1009" s="4">
        <v>2.4805000000000001</v>
      </c>
      <c r="G1009" s="4">
        <v>1.0376967775132928</v>
      </c>
      <c r="H1009" s="4">
        <v>81159</v>
      </c>
      <c r="I1009" s="4"/>
      <c r="J1009" s="4">
        <v>81159</v>
      </c>
    </row>
    <row r="1010" spans="2:10" x14ac:dyDescent="0.3">
      <c r="B1010" s="3" t="s">
        <v>77</v>
      </c>
      <c r="C1010" s="4">
        <v>2022</v>
      </c>
      <c r="D1010" s="3" t="s">
        <v>1474</v>
      </c>
      <c r="E1010" s="4">
        <v>25387934052</v>
      </c>
      <c r="F1010" s="4">
        <v>2.39039</v>
      </c>
      <c r="G1010" s="4">
        <v>1</v>
      </c>
      <c r="H1010" s="4">
        <v>60687064</v>
      </c>
      <c r="I1010" s="4"/>
      <c r="J1010" s="4">
        <v>60687064</v>
      </c>
    </row>
    <row r="1011" spans="2:10" x14ac:dyDescent="0.3">
      <c r="B1011" s="3" t="s">
        <v>77</v>
      </c>
      <c r="C1011" s="4">
        <v>2022</v>
      </c>
      <c r="D1011" s="3" t="s">
        <v>1475</v>
      </c>
      <c r="E1011" s="4">
        <v>0</v>
      </c>
      <c r="F1011" s="4">
        <v>2.39039</v>
      </c>
      <c r="G1011" s="4">
        <v>1</v>
      </c>
      <c r="H1011" s="4">
        <v>0</v>
      </c>
      <c r="I1011" s="4"/>
      <c r="J1011" s="4">
        <v>0</v>
      </c>
    </row>
    <row r="1012" spans="2:10" x14ac:dyDescent="0.3">
      <c r="B1012" s="3" t="s">
        <v>77</v>
      </c>
      <c r="C1012" s="4">
        <v>2022</v>
      </c>
      <c r="D1012" s="3" t="s">
        <v>1476</v>
      </c>
      <c r="E1012" s="4">
        <v>76846852</v>
      </c>
      <c r="F1012" s="4">
        <v>35.252600000000001</v>
      </c>
      <c r="G1012" s="4">
        <v>14.747635323106271</v>
      </c>
      <c r="H1012" s="4">
        <v>2709051</v>
      </c>
      <c r="I1012" s="4">
        <v>1335000</v>
      </c>
      <c r="J1012" s="4">
        <v>4044051</v>
      </c>
    </row>
    <row r="1013" spans="2:10" x14ac:dyDescent="0.3">
      <c r="B1013" s="3" t="s">
        <v>77</v>
      </c>
      <c r="C1013" s="4">
        <v>2023</v>
      </c>
      <c r="D1013" s="3" t="s">
        <v>1468</v>
      </c>
      <c r="E1013" s="4">
        <v>3809735328</v>
      </c>
      <c r="F1013" s="4">
        <v>4.4236899999999997</v>
      </c>
      <c r="G1013" s="4">
        <v>1.9081858454796032</v>
      </c>
      <c r="H1013" s="4">
        <v>16853088</v>
      </c>
      <c r="I1013" s="4"/>
      <c r="J1013" s="4">
        <v>16853088</v>
      </c>
    </row>
    <row r="1014" spans="2:10" x14ac:dyDescent="0.3">
      <c r="B1014" s="3" t="s">
        <v>77</v>
      </c>
      <c r="C1014" s="4">
        <v>2023</v>
      </c>
      <c r="D1014" s="3" t="s">
        <v>1469</v>
      </c>
      <c r="E1014" s="4">
        <v>81052528</v>
      </c>
      <c r="F1014" s="4">
        <v>26.644539999999999</v>
      </c>
      <c r="G1014" s="4">
        <v>11.493285941672022</v>
      </c>
      <c r="H1014" s="4">
        <v>2159607</v>
      </c>
      <c r="I1014" s="4"/>
      <c r="J1014" s="4">
        <v>2159607</v>
      </c>
    </row>
    <row r="1015" spans="2:10" x14ac:dyDescent="0.3">
      <c r="B1015" s="3" t="s">
        <v>77</v>
      </c>
      <c r="C1015" s="4">
        <v>2023</v>
      </c>
      <c r="D1015" s="3" t="s">
        <v>1470</v>
      </c>
      <c r="E1015" s="4">
        <v>1362890900</v>
      </c>
      <c r="F1015" s="4">
        <v>3.3546</v>
      </c>
      <c r="G1015" s="4">
        <v>1.4470273091572594</v>
      </c>
      <c r="H1015" s="4">
        <v>4571954</v>
      </c>
      <c r="I1015" s="4"/>
      <c r="J1015" s="4">
        <v>4571954</v>
      </c>
    </row>
    <row r="1016" spans="2:10" x14ac:dyDescent="0.3">
      <c r="B1016" s="3" t="s">
        <v>77</v>
      </c>
      <c r="C1016" s="4">
        <v>2023</v>
      </c>
      <c r="D1016" s="3" t="s">
        <v>1471</v>
      </c>
      <c r="E1016" s="4">
        <v>0</v>
      </c>
      <c r="F1016" s="4">
        <v>3.3546</v>
      </c>
      <c r="G1016" s="4">
        <v>1.4470273091572594</v>
      </c>
      <c r="H1016" s="4">
        <v>0</v>
      </c>
      <c r="I1016" s="4"/>
      <c r="J1016" s="4">
        <v>0</v>
      </c>
    </row>
    <row r="1017" spans="2:10" x14ac:dyDescent="0.3">
      <c r="B1017" s="3" t="s">
        <v>77</v>
      </c>
      <c r="C1017" s="4">
        <v>2023</v>
      </c>
      <c r="D1017" s="3" t="s">
        <v>1472</v>
      </c>
      <c r="E1017" s="4">
        <v>0</v>
      </c>
      <c r="F1017" s="4">
        <v>0</v>
      </c>
      <c r="G1017" s="4">
        <v>0</v>
      </c>
      <c r="H1017" s="4">
        <v>0</v>
      </c>
      <c r="I1017" s="4"/>
      <c r="J1017" s="4">
        <v>0</v>
      </c>
    </row>
    <row r="1018" spans="2:10" x14ac:dyDescent="0.3">
      <c r="B1018" s="3" t="s">
        <v>77</v>
      </c>
      <c r="C1018" s="4">
        <v>2023</v>
      </c>
      <c r="D1018" s="3" t="s">
        <v>1473</v>
      </c>
      <c r="E1018" s="4">
        <v>34371600</v>
      </c>
      <c r="F1018" s="4">
        <v>2.6091500000000001</v>
      </c>
      <c r="G1018" s="4">
        <v>1.1254728741691002</v>
      </c>
      <c r="H1018" s="4">
        <v>89681</v>
      </c>
      <c r="I1018" s="4"/>
      <c r="J1018" s="4">
        <v>89681</v>
      </c>
    </row>
    <row r="1019" spans="2:10" x14ac:dyDescent="0.3">
      <c r="B1019" s="3" t="s">
        <v>77</v>
      </c>
      <c r="C1019" s="4">
        <v>2023</v>
      </c>
      <c r="D1019" s="3" t="s">
        <v>1474</v>
      </c>
      <c r="E1019" s="4">
        <v>27745053947</v>
      </c>
      <c r="F1019" s="4">
        <v>2.3182700000000001</v>
      </c>
      <c r="G1019" s="4">
        <v>1</v>
      </c>
      <c r="H1019" s="4">
        <v>64320526</v>
      </c>
      <c r="I1019" s="4"/>
      <c r="J1019" s="4">
        <v>64320526</v>
      </c>
    </row>
    <row r="1020" spans="2:10" x14ac:dyDescent="0.3">
      <c r="B1020" s="3" t="s">
        <v>77</v>
      </c>
      <c r="C1020" s="4">
        <v>2023</v>
      </c>
      <c r="D1020" s="3" t="s">
        <v>1475</v>
      </c>
      <c r="E1020" s="4">
        <v>0</v>
      </c>
      <c r="F1020" s="4">
        <v>2.3182700000000001</v>
      </c>
      <c r="G1020" s="4">
        <v>1</v>
      </c>
      <c r="H1020" s="4">
        <v>0</v>
      </c>
      <c r="I1020" s="4"/>
      <c r="J1020" s="4">
        <v>0</v>
      </c>
    </row>
    <row r="1021" spans="2:10" x14ac:dyDescent="0.3">
      <c r="B1021" s="3" t="s">
        <v>77</v>
      </c>
      <c r="C1021" s="4">
        <v>2023</v>
      </c>
      <c r="D1021" s="3" t="s">
        <v>1476</v>
      </c>
      <c r="E1021" s="4">
        <v>85729267</v>
      </c>
      <c r="F1021" s="4">
        <v>33.046900000000001</v>
      </c>
      <c r="G1021" s="4">
        <v>14.254983241813939</v>
      </c>
      <c r="H1021" s="4">
        <v>2833087</v>
      </c>
      <c r="I1021" s="4">
        <v>1440000</v>
      </c>
      <c r="J1021" s="4">
        <v>4273087</v>
      </c>
    </row>
    <row r="1022" spans="2:10" x14ac:dyDescent="0.3">
      <c r="B1022" s="3" t="s">
        <v>77</v>
      </c>
      <c r="C1022" s="4">
        <v>2024</v>
      </c>
      <c r="D1022" s="3" t="s">
        <v>1468</v>
      </c>
      <c r="E1022" s="4">
        <v>4065578700</v>
      </c>
      <c r="F1022" s="4">
        <v>4.5750900000000003</v>
      </c>
      <c r="G1022" s="4">
        <v>1.7552281751740808</v>
      </c>
      <c r="H1022" s="4">
        <v>18600388</v>
      </c>
      <c r="I1022" s="4"/>
      <c r="J1022" s="4">
        <v>18600388</v>
      </c>
    </row>
    <row r="1023" spans="2:10" x14ac:dyDescent="0.3">
      <c r="B1023" s="3" t="s">
        <v>77</v>
      </c>
      <c r="C1023" s="4">
        <v>2024</v>
      </c>
      <c r="D1023" s="3" t="s">
        <v>1469</v>
      </c>
      <c r="E1023" s="4">
        <v>80160344</v>
      </c>
      <c r="F1023" s="4">
        <v>28.48489</v>
      </c>
      <c r="G1023" s="4">
        <v>10.928196274769331</v>
      </c>
      <c r="H1023" s="4">
        <v>2283359</v>
      </c>
      <c r="I1023" s="4"/>
      <c r="J1023" s="4">
        <v>2283359</v>
      </c>
    </row>
    <row r="1024" spans="2:10" x14ac:dyDescent="0.3">
      <c r="B1024" s="3" t="s">
        <v>77</v>
      </c>
      <c r="C1024" s="4">
        <v>2024</v>
      </c>
      <c r="D1024" s="3" t="s">
        <v>1470</v>
      </c>
      <c r="E1024" s="4">
        <v>1579348800</v>
      </c>
      <c r="F1024" s="4">
        <v>3.2959399999999999</v>
      </c>
      <c r="G1024" s="4">
        <v>1.264483704513629</v>
      </c>
      <c r="H1024" s="4">
        <v>5205439</v>
      </c>
      <c r="I1024" s="4"/>
      <c r="J1024" s="4">
        <v>5205439</v>
      </c>
    </row>
    <row r="1025" spans="2:10" x14ac:dyDescent="0.3">
      <c r="B1025" s="3" t="s">
        <v>77</v>
      </c>
      <c r="C1025" s="4">
        <v>2024</v>
      </c>
      <c r="D1025" s="3" t="s">
        <v>1471</v>
      </c>
      <c r="E1025" s="4">
        <v>0</v>
      </c>
      <c r="F1025" s="4">
        <v>3.2959399999999999</v>
      </c>
      <c r="G1025" s="4">
        <v>1.264483704513629</v>
      </c>
      <c r="H1025" s="4">
        <v>0</v>
      </c>
      <c r="I1025" s="4"/>
      <c r="J1025" s="4">
        <v>0</v>
      </c>
    </row>
    <row r="1026" spans="2:10" x14ac:dyDescent="0.3">
      <c r="B1026" s="3" t="s">
        <v>77</v>
      </c>
      <c r="C1026" s="4">
        <v>2024</v>
      </c>
      <c r="D1026" s="3" t="s">
        <v>1472</v>
      </c>
      <c r="E1026" s="4">
        <v>0</v>
      </c>
      <c r="F1026" s="4">
        <v>7.8196300000000001</v>
      </c>
      <c r="G1026" s="4">
        <v>2.9999923270223094</v>
      </c>
      <c r="H1026" s="4">
        <v>0</v>
      </c>
      <c r="I1026" s="4"/>
      <c r="J1026" s="4">
        <v>0</v>
      </c>
    </row>
    <row r="1027" spans="2:10" x14ac:dyDescent="0.3">
      <c r="B1027" s="3" t="s">
        <v>77</v>
      </c>
      <c r="C1027" s="4">
        <v>2024</v>
      </c>
      <c r="D1027" s="3" t="s">
        <v>1473</v>
      </c>
      <c r="E1027" s="4">
        <v>23048000</v>
      </c>
      <c r="F1027" s="4">
        <v>4.1746600000000003</v>
      </c>
      <c r="G1027" s="4">
        <v>1.6016036523373809</v>
      </c>
      <c r="H1027" s="4">
        <v>96218</v>
      </c>
      <c r="I1027" s="4"/>
      <c r="J1027" s="4">
        <v>96218</v>
      </c>
    </row>
    <row r="1028" spans="2:10" x14ac:dyDescent="0.3">
      <c r="B1028" s="3" t="s">
        <v>77</v>
      </c>
      <c r="C1028" s="4">
        <v>2024</v>
      </c>
      <c r="D1028" s="3" t="s">
        <v>1474</v>
      </c>
      <c r="E1028" s="4">
        <v>26940798009</v>
      </c>
      <c r="F1028" s="4">
        <v>2.6065499999999999</v>
      </c>
      <c r="G1028" s="4">
        <v>1</v>
      </c>
      <c r="H1028" s="4">
        <v>70222537</v>
      </c>
      <c r="I1028" s="4"/>
      <c r="J1028" s="4">
        <v>70222537</v>
      </c>
    </row>
    <row r="1029" spans="2:10" x14ac:dyDescent="0.3">
      <c r="B1029" s="3" t="s">
        <v>77</v>
      </c>
      <c r="C1029" s="4">
        <v>2024</v>
      </c>
      <c r="D1029" s="3" t="s">
        <v>1475</v>
      </c>
      <c r="E1029" s="4">
        <v>0</v>
      </c>
      <c r="F1029" s="4">
        <v>2.6065499999999999</v>
      </c>
      <c r="G1029" s="4">
        <v>1</v>
      </c>
      <c r="H1029" s="4">
        <v>0</v>
      </c>
      <c r="I1029" s="4"/>
      <c r="J1029" s="4">
        <v>0</v>
      </c>
    </row>
    <row r="1030" spans="2:10" x14ac:dyDescent="0.3">
      <c r="B1030" s="3" t="s">
        <v>77</v>
      </c>
      <c r="C1030" s="4">
        <v>2024</v>
      </c>
      <c r="D1030" s="3" t="s">
        <v>1476</v>
      </c>
      <c r="E1030" s="4">
        <v>114823457</v>
      </c>
      <c r="F1030" s="4">
        <v>32.891370000000002</v>
      </c>
      <c r="G1030" s="4">
        <v>12.618737411520977</v>
      </c>
      <c r="H1030" s="4">
        <v>3776701</v>
      </c>
      <c r="I1030" s="4">
        <v>1690000</v>
      </c>
      <c r="J1030" s="4">
        <v>5466701</v>
      </c>
    </row>
    <row r="1031" spans="2:10" x14ac:dyDescent="0.3">
      <c r="B1031" s="3" t="s">
        <v>80</v>
      </c>
      <c r="C1031" s="4">
        <v>2019</v>
      </c>
      <c r="D1031" s="3" t="s">
        <v>1468</v>
      </c>
      <c r="E1031" s="4">
        <v>40362350</v>
      </c>
      <c r="F1031" s="4">
        <v>15.8584</v>
      </c>
      <c r="G1031" s="4">
        <v>3.2723370888531198</v>
      </c>
      <c r="H1031" s="4">
        <v>640082.29124000005</v>
      </c>
      <c r="I1031" s="4"/>
      <c r="J1031" s="4">
        <v>640082.29124000005</v>
      </c>
    </row>
    <row r="1032" spans="2:10" x14ac:dyDescent="0.3">
      <c r="B1032" s="3" t="s">
        <v>80</v>
      </c>
      <c r="C1032" s="4">
        <v>2019</v>
      </c>
      <c r="D1032" s="3" t="s">
        <v>1469</v>
      </c>
      <c r="E1032" s="4">
        <v>474560</v>
      </c>
      <c r="F1032" s="4">
        <v>4.8461999999999996</v>
      </c>
      <c r="G1032" s="4">
        <v>1</v>
      </c>
      <c r="H1032" s="4">
        <v>2299.812672</v>
      </c>
      <c r="I1032" s="4"/>
      <c r="J1032" s="4">
        <v>2299.812672</v>
      </c>
    </row>
    <row r="1033" spans="2:10" x14ac:dyDescent="0.3">
      <c r="B1033" s="3" t="s">
        <v>80</v>
      </c>
      <c r="C1033" s="4">
        <v>2019</v>
      </c>
      <c r="D1033" s="3" t="s">
        <v>1470</v>
      </c>
      <c r="E1033" s="4">
        <v>111100</v>
      </c>
      <c r="F1033" s="4">
        <v>16.476900000000001</v>
      </c>
      <c r="G1033" s="4">
        <v>3.3999628574965999</v>
      </c>
      <c r="H1033" s="4">
        <v>1830.58359</v>
      </c>
      <c r="I1033" s="4"/>
      <c r="J1033" s="4">
        <v>1830.58359</v>
      </c>
    </row>
    <row r="1034" spans="2:10" x14ac:dyDescent="0.3">
      <c r="B1034" s="3" t="s">
        <v>80</v>
      </c>
      <c r="C1034" s="4">
        <v>2019</v>
      </c>
      <c r="D1034" s="3" t="s">
        <v>1471</v>
      </c>
      <c r="E1034" s="4">
        <v>6453700</v>
      </c>
      <c r="F1034" s="4">
        <v>16.476900000000001</v>
      </c>
      <c r="G1034" s="4">
        <v>3.3999628574965999</v>
      </c>
      <c r="H1034" s="4">
        <v>106336.96953</v>
      </c>
      <c r="I1034" s="4"/>
      <c r="J1034" s="4">
        <v>106336.96953</v>
      </c>
    </row>
    <row r="1035" spans="2:10" x14ac:dyDescent="0.3">
      <c r="B1035" s="3" t="s">
        <v>80</v>
      </c>
      <c r="C1035" s="4">
        <v>2019</v>
      </c>
      <c r="D1035" s="3" t="s">
        <v>1472</v>
      </c>
      <c r="E1035" s="4">
        <v>76900</v>
      </c>
      <c r="F1035" s="4">
        <v>14.538399999999999</v>
      </c>
      <c r="G1035" s="4">
        <v>2.9999587305517701</v>
      </c>
      <c r="H1035" s="4">
        <v>1118.00296</v>
      </c>
      <c r="I1035" s="4"/>
      <c r="J1035" s="4">
        <v>1118.00296</v>
      </c>
    </row>
    <row r="1036" spans="2:10" x14ac:dyDescent="0.3">
      <c r="B1036" s="3" t="s">
        <v>80</v>
      </c>
      <c r="C1036" s="4">
        <v>2019</v>
      </c>
      <c r="D1036" s="3" t="s">
        <v>1473</v>
      </c>
      <c r="E1036" s="4">
        <v>786000</v>
      </c>
      <c r="F1036" s="4">
        <v>4.8461999999999996</v>
      </c>
      <c r="G1036" s="4">
        <v>1</v>
      </c>
      <c r="H1036" s="4">
        <v>3809.1131999999998</v>
      </c>
      <c r="I1036" s="4"/>
      <c r="J1036" s="4">
        <v>3809.1131999999998</v>
      </c>
    </row>
    <row r="1037" spans="2:10" x14ac:dyDescent="0.3">
      <c r="B1037" s="3" t="s">
        <v>80</v>
      </c>
      <c r="C1037" s="4">
        <v>2019</v>
      </c>
      <c r="D1037" s="3" t="s">
        <v>1474</v>
      </c>
      <c r="E1037" s="4">
        <v>274329862</v>
      </c>
      <c r="F1037" s="4">
        <v>4.8461999999999996</v>
      </c>
      <c r="G1037" s="4">
        <v>1</v>
      </c>
      <c r="H1037" s="4">
        <v>1329457.3772243999</v>
      </c>
      <c r="I1037" s="4">
        <v>0</v>
      </c>
      <c r="J1037" s="4">
        <v>1329457.3772243999</v>
      </c>
    </row>
    <row r="1038" spans="2:10" x14ac:dyDescent="0.3">
      <c r="B1038" s="3" t="s">
        <v>80</v>
      </c>
      <c r="C1038" s="4">
        <v>2019</v>
      </c>
      <c r="D1038" s="3" t="s">
        <v>1475</v>
      </c>
      <c r="E1038" s="4">
        <v>0</v>
      </c>
      <c r="F1038" s="4">
        <v>4.8461999999999996</v>
      </c>
      <c r="G1038" s="4">
        <v>1</v>
      </c>
      <c r="H1038" s="4">
        <v>0</v>
      </c>
      <c r="I1038" s="4"/>
      <c r="J1038" s="4">
        <v>0</v>
      </c>
    </row>
    <row r="1039" spans="2:10" x14ac:dyDescent="0.3">
      <c r="B1039" s="3" t="s">
        <v>80</v>
      </c>
      <c r="C1039" s="4">
        <v>2019</v>
      </c>
      <c r="D1039" s="3" t="s">
        <v>1476</v>
      </c>
      <c r="E1039" s="4">
        <v>10394680</v>
      </c>
      <c r="F1039" s="4">
        <v>40</v>
      </c>
      <c r="G1039" s="4">
        <v>8.2538896454954394</v>
      </c>
      <c r="H1039" s="4">
        <v>415787.2</v>
      </c>
      <c r="I1039" s="4"/>
      <c r="J1039" s="4">
        <v>415787.2</v>
      </c>
    </row>
    <row r="1040" spans="2:10" x14ac:dyDescent="0.3">
      <c r="B1040" s="3" t="s">
        <v>80</v>
      </c>
      <c r="C1040" s="4">
        <v>2020</v>
      </c>
      <c r="D1040" s="3" t="s">
        <v>1468</v>
      </c>
      <c r="E1040" s="4">
        <v>44141750</v>
      </c>
      <c r="F1040" s="4">
        <v>15.8584</v>
      </c>
      <c r="G1040" s="4">
        <v>3.2031347835747037</v>
      </c>
      <c r="H1040" s="4">
        <v>700018</v>
      </c>
      <c r="I1040" s="4"/>
      <c r="J1040" s="4">
        <v>700018</v>
      </c>
    </row>
    <row r="1041" spans="2:10" x14ac:dyDescent="0.3">
      <c r="B1041" s="3" t="s">
        <v>80</v>
      </c>
      <c r="C1041" s="4">
        <v>2020</v>
      </c>
      <c r="D1041" s="3" t="s">
        <v>1469</v>
      </c>
      <c r="E1041" s="4">
        <v>450975</v>
      </c>
      <c r="F1041" s="4">
        <v>4.9508999999999999</v>
      </c>
      <c r="G1041" s="4">
        <v>1</v>
      </c>
      <c r="H1041" s="4">
        <v>2233</v>
      </c>
      <c r="I1041" s="4"/>
      <c r="J1041" s="4">
        <v>2233</v>
      </c>
    </row>
    <row r="1042" spans="2:10" x14ac:dyDescent="0.3">
      <c r="B1042" s="3" t="s">
        <v>80</v>
      </c>
      <c r="C1042" s="4">
        <v>2020</v>
      </c>
      <c r="D1042" s="3" t="s">
        <v>1470</v>
      </c>
      <c r="E1042" s="4">
        <v>111000</v>
      </c>
      <c r="F1042" s="4">
        <v>16.476900000000001</v>
      </c>
      <c r="G1042" s="4">
        <v>3.328061564564019</v>
      </c>
      <c r="H1042" s="4">
        <v>1829</v>
      </c>
      <c r="I1042" s="4"/>
      <c r="J1042" s="4">
        <v>1829</v>
      </c>
    </row>
    <row r="1043" spans="2:10" x14ac:dyDescent="0.3">
      <c r="B1043" s="3" t="s">
        <v>80</v>
      </c>
      <c r="C1043" s="4">
        <v>2020</v>
      </c>
      <c r="D1043" s="3" t="s">
        <v>1471</v>
      </c>
      <c r="E1043" s="4">
        <v>2971200</v>
      </c>
      <c r="F1043" s="4">
        <v>16.476900000000001</v>
      </c>
      <c r="G1043" s="4">
        <v>3.328061564564019</v>
      </c>
      <c r="H1043" s="4">
        <v>48956</v>
      </c>
      <c r="I1043" s="4"/>
      <c r="J1043" s="4">
        <v>48956</v>
      </c>
    </row>
    <row r="1044" spans="2:10" x14ac:dyDescent="0.3">
      <c r="B1044" s="3" t="s">
        <v>80</v>
      </c>
      <c r="C1044" s="4">
        <v>2020</v>
      </c>
      <c r="D1044" s="3" t="s">
        <v>1472</v>
      </c>
      <c r="E1044" s="4">
        <v>58900</v>
      </c>
      <c r="F1044" s="4">
        <v>14.538399999999999</v>
      </c>
      <c r="G1044" s="4">
        <v>2.9365165929426973</v>
      </c>
      <c r="H1044" s="4">
        <v>856</v>
      </c>
      <c r="I1044" s="4"/>
      <c r="J1044" s="4">
        <v>856</v>
      </c>
    </row>
    <row r="1045" spans="2:10" x14ac:dyDescent="0.3">
      <c r="B1045" s="3" t="s">
        <v>80</v>
      </c>
      <c r="C1045" s="4">
        <v>2020</v>
      </c>
      <c r="D1045" s="3" t="s">
        <v>1473</v>
      </c>
      <c r="E1045" s="4">
        <v>783000</v>
      </c>
      <c r="F1045" s="4">
        <v>4.9508999999999999</v>
      </c>
      <c r="G1045" s="4">
        <v>1</v>
      </c>
      <c r="H1045" s="4">
        <v>3877</v>
      </c>
      <c r="I1045" s="4"/>
      <c r="J1045" s="4">
        <v>3877</v>
      </c>
    </row>
    <row r="1046" spans="2:10" x14ac:dyDescent="0.3">
      <c r="B1046" s="3" t="s">
        <v>80</v>
      </c>
      <c r="C1046" s="4">
        <v>2020</v>
      </c>
      <c r="D1046" s="3" t="s">
        <v>1474</v>
      </c>
      <c r="E1046" s="4">
        <v>290076737</v>
      </c>
      <c r="F1046" s="4">
        <v>4.9508999999999999</v>
      </c>
      <c r="G1046" s="4">
        <v>1</v>
      </c>
      <c r="H1046" s="4">
        <v>1436141</v>
      </c>
      <c r="I1046" s="4"/>
      <c r="J1046" s="4">
        <v>1436141</v>
      </c>
    </row>
    <row r="1047" spans="2:10" x14ac:dyDescent="0.3">
      <c r="B1047" s="3" t="s">
        <v>80</v>
      </c>
      <c r="C1047" s="4">
        <v>2020</v>
      </c>
      <c r="D1047" s="3" t="s">
        <v>1475</v>
      </c>
      <c r="E1047" s="4">
        <v>2</v>
      </c>
      <c r="F1047" s="4">
        <v>4.9508999999999999</v>
      </c>
      <c r="G1047" s="4">
        <v>1</v>
      </c>
      <c r="H1047" s="4">
        <v>0</v>
      </c>
      <c r="I1047" s="4"/>
      <c r="J1047" s="4">
        <v>0</v>
      </c>
    </row>
    <row r="1048" spans="2:10" x14ac:dyDescent="0.3">
      <c r="B1048" s="3" t="s">
        <v>80</v>
      </c>
      <c r="C1048" s="4">
        <v>2020</v>
      </c>
      <c r="D1048" s="3" t="s">
        <v>1476</v>
      </c>
      <c r="E1048" s="4">
        <v>12361425</v>
      </c>
      <c r="F1048" s="4">
        <v>40</v>
      </c>
      <c r="G1048" s="4">
        <v>8.079339110060797</v>
      </c>
      <c r="H1048" s="4">
        <v>494457</v>
      </c>
      <c r="I1048" s="4">
        <v>36746</v>
      </c>
      <c r="J1048" s="4">
        <v>531203</v>
      </c>
    </row>
    <row r="1049" spans="2:10" x14ac:dyDescent="0.3">
      <c r="B1049" s="3" t="s">
        <v>80</v>
      </c>
      <c r="C1049" s="4">
        <v>2021</v>
      </c>
      <c r="D1049" s="3" t="s">
        <v>1468</v>
      </c>
      <c r="E1049" s="4">
        <v>47875950</v>
      </c>
      <c r="F1049" s="4">
        <v>16.016999999999999</v>
      </c>
      <c r="G1049" s="4">
        <v>3.1717459751678247</v>
      </c>
      <c r="H1049" s="4">
        <v>766829</v>
      </c>
      <c r="I1049" s="4"/>
      <c r="J1049" s="4">
        <v>766829</v>
      </c>
    </row>
    <row r="1050" spans="2:10" x14ac:dyDescent="0.3">
      <c r="B1050" s="3" t="s">
        <v>80</v>
      </c>
      <c r="C1050" s="4">
        <v>2021</v>
      </c>
      <c r="D1050" s="3" t="s">
        <v>1469</v>
      </c>
      <c r="E1050" s="4">
        <v>450975</v>
      </c>
      <c r="F1050" s="4">
        <v>5.0499000000000001</v>
      </c>
      <c r="G1050" s="4">
        <v>1</v>
      </c>
      <c r="H1050" s="4">
        <v>2277</v>
      </c>
      <c r="I1050" s="4"/>
      <c r="J1050" s="4">
        <v>2277</v>
      </c>
    </row>
    <row r="1051" spans="2:10" x14ac:dyDescent="0.3">
      <c r="B1051" s="3" t="s">
        <v>80</v>
      </c>
      <c r="C1051" s="4">
        <v>2021</v>
      </c>
      <c r="D1051" s="3" t="s">
        <v>1470</v>
      </c>
      <c r="E1051" s="4">
        <v>108800</v>
      </c>
      <c r="F1051" s="4">
        <v>16.6417</v>
      </c>
      <c r="G1051" s="4">
        <v>3.29545139507713</v>
      </c>
      <c r="H1051" s="4">
        <v>1811</v>
      </c>
      <c r="I1051" s="4"/>
      <c r="J1051" s="4">
        <v>1811</v>
      </c>
    </row>
    <row r="1052" spans="2:10" x14ac:dyDescent="0.3">
      <c r="B1052" s="3" t="s">
        <v>80</v>
      </c>
      <c r="C1052" s="4">
        <v>2021</v>
      </c>
      <c r="D1052" s="3" t="s">
        <v>1471</v>
      </c>
      <c r="E1052" s="4">
        <v>0</v>
      </c>
      <c r="F1052" s="4">
        <v>16.6417</v>
      </c>
      <c r="G1052" s="4">
        <v>3.29545139507713</v>
      </c>
      <c r="H1052" s="4">
        <v>0</v>
      </c>
      <c r="I1052" s="4"/>
      <c r="J1052" s="4">
        <v>0</v>
      </c>
    </row>
    <row r="1053" spans="2:10" x14ac:dyDescent="0.3">
      <c r="B1053" s="3" t="s">
        <v>80</v>
      </c>
      <c r="C1053" s="4">
        <v>2021</v>
      </c>
      <c r="D1053" s="3" t="s">
        <v>1472</v>
      </c>
      <c r="E1053" s="4">
        <v>88000</v>
      </c>
      <c r="F1053" s="4">
        <v>14.8292</v>
      </c>
      <c r="G1053" s="4">
        <v>2.9365333967009248</v>
      </c>
      <c r="H1053" s="4">
        <v>1305</v>
      </c>
      <c r="I1053" s="4"/>
      <c r="J1053" s="4">
        <v>1305</v>
      </c>
    </row>
    <row r="1054" spans="2:10" x14ac:dyDescent="0.3">
      <c r="B1054" s="3" t="s">
        <v>80</v>
      </c>
      <c r="C1054" s="4">
        <v>2021</v>
      </c>
      <c r="D1054" s="3" t="s">
        <v>1473</v>
      </c>
      <c r="E1054" s="4">
        <v>766800</v>
      </c>
      <c r="F1054" s="4">
        <v>5.0499000000000001</v>
      </c>
      <c r="G1054" s="4">
        <v>1</v>
      </c>
      <c r="H1054" s="4">
        <v>3872</v>
      </c>
      <c r="I1054" s="4"/>
      <c r="J1054" s="4">
        <v>3872</v>
      </c>
    </row>
    <row r="1055" spans="2:10" x14ac:dyDescent="0.3">
      <c r="B1055" s="3" t="s">
        <v>80</v>
      </c>
      <c r="C1055" s="4">
        <v>2021</v>
      </c>
      <c r="D1055" s="3" t="s">
        <v>1474</v>
      </c>
      <c r="E1055" s="4">
        <v>303672236</v>
      </c>
      <c r="F1055" s="4">
        <v>5.0499000000000001</v>
      </c>
      <c r="G1055" s="4">
        <v>1</v>
      </c>
      <c r="H1055" s="4">
        <v>1533514</v>
      </c>
      <c r="I1055" s="4"/>
      <c r="J1055" s="4">
        <v>1533514</v>
      </c>
    </row>
    <row r="1056" spans="2:10" x14ac:dyDescent="0.3">
      <c r="B1056" s="3" t="s">
        <v>80</v>
      </c>
      <c r="C1056" s="4">
        <v>2021</v>
      </c>
      <c r="D1056" s="3" t="s">
        <v>1475</v>
      </c>
      <c r="E1056" s="4">
        <v>2</v>
      </c>
      <c r="F1056" s="4">
        <v>5.0499000000000001</v>
      </c>
      <c r="G1056" s="4">
        <v>1</v>
      </c>
      <c r="H1056" s="4">
        <v>0</v>
      </c>
      <c r="I1056" s="4"/>
      <c r="J1056" s="4">
        <v>0</v>
      </c>
    </row>
    <row r="1057" spans="2:10" x14ac:dyDescent="0.3">
      <c r="B1057" s="3" t="s">
        <v>80</v>
      </c>
      <c r="C1057" s="4">
        <v>2021</v>
      </c>
      <c r="D1057" s="3" t="s">
        <v>1476</v>
      </c>
      <c r="E1057" s="4">
        <v>12646790</v>
      </c>
      <c r="F1057" s="4">
        <v>40.042499999999997</v>
      </c>
      <c r="G1057" s="4">
        <v>7.9293649379195621</v>
      </c>
      <c r="H1057" s="4">
        <v>506409</v>
      </c>
      <c r="I1057" s="4">
        <v>21281</v>
      </c>
      <c r="J1057" s="4">
        <v>527690</v>
      </c>
    </row>
    <row r="1058" spans="2:10" x14ac:dyDescent="0.3">
      <c r="B1058" s="3" t="s">
        <v>80</v>
      </c>
      <c r="C1058" s="4">
        <v>2022</v>
      </c>
      <c r="D1058" s="3" t="s">
        <v>1468</v>
      </c>
      <c r="E1058" s="4">
        <v>53743650</v>
      </c>
      <c r="F1058" s="4">
        <v>14.308199999999999</v>
      </c>
      <c r="G1058" s="4">
        <v>3.8999672917575228</v>
      </c>
      <c r="H1058" s="4">
        <v>768975</v>
      </c>
      <c r="I1058" s="4"/>
      <c r="J1058" s="4">
        <v>768975</v>
      </c>
    </row>
    <row r="1059" spans="2:10" x14ac:dyDescent="0.3">
      <c r="B1059" s="3" t="s">
        <v>80</v>
      </c>
      <c r="C1059" s="4">
        <v>2022</v>
      </c>
      <c r="D1059" s="3" t="s">
        <v>1469</v>
      </c>
      <c r="E1059" s="4">
        <v>451572</v>
      </c>
      <c r="F1059" s="4">
        <v>3.6688000000000001</v>
      </c>
      <c r="G1059" s="4">
        <v>1</v>
      </c>
      <c r="H1059" s="4">
        <v>1657</v>
      </c>
      <c r="I1059" s="4"/>
      <c r="J1059" s="4">
        <v>1657</v>
      </c>
    </row>
    <row r="1060" spans="2:10" x14ac:dyDescent="0.3">
      <c r="B1060" s="3" t="s">
        <v>80</v>
      </c>
      <c r="C1060" s="4">
        <v>2022</v>
      </c>
      <c r="D1060" s="3" t="s">
        <v>1470</v>
      </c>
      <c r="E1060" s="4">
        <v>131000</v>
      </c>
      <c r="F1060" s="4">
        <v>14.308199999999999</v>
      </c>
      <c r="G1060" s="4">
        <v>3.8999672917575228</v>
      </c>
      <c r="H1060" s="4">
        <v>1874</v>
      </c>
      <c r="I1060" s="4"/>
      <c r="J1060" s="4">
        <v>1874</v>
      </c>
    </row>
    <row r="1061" spans="2:10" x14ac:dyDescent="0.3">
      <c r="B1061" s="3" t="s">
        <v>80</v>
      </c>
      <c r="C1061" s="4">
        <v>2022</v>
      </c>
      <c r="D1061" s="3" t="s">
        <v>1471</v>
      </c>
      <c r="E1061" s="4">
        <v>0</v>
      </c>
      <c r="F1061" s="4">
        <v>14.308199999999999</v>
      </c>
      <c r="G1061" s="4">
        <v>3.8999672917575228</v>
      </c>
      <c r="H1061" s="4">
        <v>0</v>
      </c>
      <c r="I1061" s="4"/>
      <c r="J1061" s="4">
        <v>0</v>
      </c>
    </row>
    <row r="1062" spans="2:10" x14ac:dyDescent="0.3">
      <c r="B1062" s="3" t="s">
        <v>80</v>
      </c>
      <c r="C1062" s="4">
        <v>2022</v>
      </c>
      <c r="D1062" s="3" t="s">
        <v>1472</v>
      </c>
      <c r="E1062" s="4">
        <v>58900</v>
      </c>
      <c r="F1062" s="4">
        <v>10.7735</v>
      </c>
      <c r="G1062" s="4">
        <v>2.9365187527256871</v>
      </c>
      <c r="H1062" s="4">
        <v>635</v>
      </c>
      <c r="I1062" s="4"/>
      <c r="J1062" s="4">
        <v>635</v>
      </c>
    </row>
    <row r="1063" spans="2:10" x14ac:dyDescent="0.3">
      <c r="B1063" s="3" t="s">
        <v>80</v>
      </c>
      <c r="C1063" s="4">
        <v>2022</v>
      </c>
      <c r="D1063" s="3" t="s">
        <v>1473</v>
      </c>
      <c r="E1063" s="4">
        <v>917000</v>
      </c>
      <c r="F1063" s="4">
        <v>3.6688000000000001</v>
      </c>
      <c r="G1063" s="4">
        <v>1</v>
      </c>
      <c r="H1063" s="4">
        <v>3364</v>
      </c>
      <c r="I1063" s="4"/>
      <c r="J1063" s="4">
        <v>3364</v>
      </c>
    </row>
    <row r="1064" spans="2:10" x14ac:dyDescent="0.3">
      <c r="B1064" s="3" t="s">
        <v>80</v>
      </c>
      <c r="C1064" s="4">
        <v>2022</v>
      </c>
      <c r="D1064" s="3" t="s">
        <v>1474</v>
      </c>
      <c r="E1064" s="4">
        <v>412747137</v>
      </c>
      <c r="F1064" s="4">
        <v>3.6688000000000001</v>
      </c>
      <c r="G1064" s="4">
        <v>1</v>
      </c>
      <c r="H1064" s="4">
        <v>1514287</v>
      </c>
      <c r="I1064" s="4"/>
      <c r="J1064" s="4">
        <v>1514287</v>
      </c>
    </row>
    <row r="1065" spans="2:10" x14ac:dyDescent="0.3">
      <c r="B1065" s="3" t="s">
        <v>80</v>
      </c>
      <c r="C1065" s="4">
        <v>2022</v>
      </c>
      <c r="D1065" s="3" t="s">
        <v>1475</v>
      </c>
      <c r="E1065" s="4">
        <v>2</v>
      </c>
      <c r="F1065" s="4">
        <v>3.6688000000000001</v>
      </c>
      <c r="G1065" s="4">
        <v>1</v>
      </c>
      <c r="H1065" s="4">
        <v>0</v>
      </c>
      <c r="I1065" s="4"/>
      <c r="J1065" s="4">
        <v>0</v>
      </c>
    </row>
    <row r="1066" spans="2:10" x14ac:dyDescent="0.3">
      <c r="B1066" s="3" t="s">
        <v>80</v>
      </c>
      <c r="C1066" s="4">
        <v>2022</v>
      </c>
      <c r="D1066" s="3" t="s">
        <v>1476</v>
      </c>
      <c r="E1066" s="4">
        <v>14951520</v>
      </c>
      <c r="F1066" s="4">
        <v>40.000100000000003</v>
      </c>
      <c r="G1066" s="4">
        <v>10.902774749236809</v>
      </c>
      <c r="H1066" s="4">
        <v>598062</v>
      </c>
      <c r="I1066" s="4">
        <v>17095</v>
      </c>
      <c r="J1066" s="4">
        <v>615157</v>
      </c>
    </row>
    <row r="1067" spans="2:10" x14ac:dyDescent="0.3">
      <c r="B1067" s="3" t="s">
        <v>80</v>
      </c>
      <c r="C1067" s="4">
        <v>2023</v>
      </c>
      <c r="D1067" s="3" t="s">
        <v>1468</v>
      </c>
      <c r="E1067" s="4">
        <v>61133900</v>
      </c>
      <c r="F1067" s="4">
        <v>11.543100000000001</v>
      </c>
      <c r="G1067" s="4">
        <v>3.8999594567200488</v>
      </c>
      <c r="H1067" s="4">
        <v>705675</v>
      </c>
      <c r="I1067" s="4"/>
      <c r="J1067" s="4">
        <v>705675</v>
      </c>
    </row>
    <row r="1068" spans="2:10" x14ac:dyDescent="0.3">
      <c r="B1068" s="3" t="s">
        <v>80</v>
      </c>
      <c r="C1068" s="4">
        <v>2023</v>
      </c>
      <c r="D1068" s="3" t="s">
        <v>1469</v>
      </c>
      <c r="E1068" s="4">
        <v>450569</v>
      </c>
      <c r="F1068" s="4">
        <v>2.9598</v>
      </c>
      <c r="G1068" s="4">
        <v>1</v>
      </c>
      <c r="H1068" s="4">
        <v>1334</v>
      </c>
      <c r="I1068" s="4"/>
      <c r="J1068" s="4">
        <v>1334</v>
      </c>
    </row>
    <row r="1069" spans="2:10" x14ac:dyDescent="0.3">
      <c r="B1069" s="3" t="s">
        <v>80</v>
      </c>
      <c r="C1069" s="4">
        <v>2023</v>
      </c>
      <c r="D1069" s="3" t="s">
        <v>1470</v>
      </c>
      <c r="E1069" s="4">
        <v>156100</v>
      </c>
      <c r="F1069" s="4">
        <v>11.543100000000001</v>
      </c>
      <c r="G1069" s="4">
        <v>3.8999594567200488</v>
      </c>
      <c r="H1069" s="4">
        <v>1802</v>
      </c>
      <c r="I1069" s="4"/>
      <c r="J1069" s="4">
        <v>1802</v>
      </c>
    </row>
    <row r="1070" spans="2:10" x14ac:dyDescent="0.3">
      <c r="B1070" s="3" t="s">
        <v>80</v>
      </c>
      <c r="C1070" s="4">
        <v>2023</v>
      </c>
      <c r="D1070" s="3" t="s">
        <v>1471</v>
      </c>
      <c r="E1070" s="4">
        <v>0</v>
      </c>
      <c r="F1070" s="4">
        <v>11.543100000000001</v>
      </c>
      <c r="G1070" s="4">
        <v>3.8999594567200488</v>
      </c>
      <c r="H1070" s="4">
        <v>0</v>
      </c>
      <c r="I1070" s="4"/>
      <c r="J1070" s="4">
        <v>0</v>
      </c>
    </row>
    <row r="1071" spans="2:10" x14ac:dyDescent="0.3">
      <c r="B1071" s="3" t="s">
        <v>80</v>
      </c>
      <c r="C1071" s="4">
        <v>2023</v>
      </c>
      <c r="D1071" s="3" t="s">
        <v>1472</v>
      </c>
      <c r="E1071" s="4">
        <v>58900</v>
      </c>
      <c r="F1071" s="4">
        <v>8.6914999999999996</v>
      </c>
      <c r="G1071" s="4">
        <v>2.936515980809514</v>
      </c>
      <c r="H1071" s="4">
        <v>512</v>
      </c>
      <c r="I1071" s="4"/>
      <c r="J1071" s="4">
        <v>512</v>
      </c>
    </row>
    <row r="1072" spans="2:10" x14ac:dyDescent="0.3">
      <c r="B1072" s="3" t="s">
        <v>80</v>
      </c>
      <c r="C1072" s="4">
        <v>2023</v>
      </c>
      <c r="D1072" s="3" t="s">
        <v>1473</v>
      </c>
      <c r="E1072" s="4">
        <v>1046000</v>
      </c>
      <c r="F1072" s="4">
        <v>2.9598</v>
      </c>
      <c r="G1072" s="4">
        <v>1</v>
      </c>
      <c r="H1072" s="4">
        <v>3096</v>
      </c>
      <c r="I1072" s="4"/>
      <c r="J1072" s="4">
        <v>3096</v>
      </c>
    </row>
    <row r="1073" spans="2:10" x14ac:dyDescent="0.3">
      <c r="B1073" s="3" t="s">
        <v>80</v>
      </c>
      <c r="C1073" s="4">
        <v>2023</v>
      </c>
      <c r="D1073" s="3" t="s">
        <v>1474</v>
      </c>
      <c r="E1073" s="4">
        <v>523336912</v>
      </c>
      <c r="F1073" s="4">
        <v>2.9598</v>
      </c>
      <c r="G1073" s="4">
        <v>1</v>
      </c>
      <c r="H1073" s="4">
        <v>1548973</v>
      </c>
      <c r="I1073" s="4"/>
      <c r="J1073" s="4">
        <v>1548973</v>
      </c>
    </row>
    <row r="1074" spans="2:10" x14ac:dyDescent="0.3">
      <c r="B1074" s="3" t="s">
        <v>80</v>
      </c>
      <c r="C1074" s="4">
        <v>2023</v>
      </c>
      <c r="D1074" s="3" t="s">
        <v>1475</v>
      </c>
      <c r="E1074" s="4">
        <v>2</v>
      </c>
      <c r="F1074" s="4">
        <v>2.9598</v>
      </c>
      <c r="G1074" s="4">
        <v>1</v>
      </c>
      <c r="H1074" s="4">
        <v>0</v>
      </c>
      <c r="I1074" s="4"/>
      <c r="J1074" s="4">
        <v>0</v>
      </c>
    </row>
    <row r="1075" spans="2:10" x14ac:dyDescent="0.3">
      <c r="B1075" s="3" t="s">
        <v>80</v>
      </c>
      <c r="C1075" s="4">
        <v>2023</v>
      </c>
      <c r="D1075" s="3" t="s">
        <v>1476</v>
      </c>
      <c r="E1075" s="4">
        <v>20339560</v>
      </c>
      <c r="F1075" s="4">
        <v>40</v>
      </c>
      <c r="G1075" s="4">
        <v>13.514426650449355</v>
      </c>
      <c r="H1075" s="4">
        <v>813582</v>
      </c>
      <c r="I1075" s="4">
        <v>17095</v>
      </c>
      <c r="J1075" s="4">
        <v>830677</v>
      </c>
    </row>
    <row r="1076" spans="2:10" x14ac:dyDescent="0.3">
      <c r="B1076" s="3" t="s">
        <v>80</v>
      </c>
      <c r="C1076" s="4">
        <v>2024</v>
      </c>
      <c r="D1076" s="3" t="s">
        <v>1468</v>
      </c>
      <c r="E1076" s="4">
        <v>68603000</v>
      </c>
      <c r="F1076" s="4">
        <v>10.507099999999999</v>
      </c>
      <c r="G1076" s="4">
        <v>3.0999881985012094</v>
      </c>
      <c r="H1076" s="4">
        <v>720819</v>
      </c>
      <c r="I1076" s="4"/>
      <c r="J1076" s="4">
        <v>720819</v>
      </c>
    </row>
    <row r="1077" spans="2:10" x14ac:dyDescent="0.3">
      <c r="B1077" s="3" t="s">
        <v>80</v>
      </c>
      <c r="C1077" s="4">
        <v>2024</v>
      </c>
      <c r="D1077" s="3" t="s">
        <v>1469</v>
      </c>
      <c r="E1077" s="4">
        <v>495237</v>
      </c>
      <c r="F1077" s="4">
        <v>3.3894000000000002</v>
      </c>
      <c r="G1077" s="4">
        <v>1</v>
      </c>
      <c r="H1077" s="4">
        <v>1679</v>
      </c>
      <c r="I1077" s="4"/>
      <c r="J1077" s="4">
        <v>1679</v>
      </c>
    </row>
    <row r="1078" spans="2:10" x14ac:dyDescent="0.3">
      <c r="B1078" s="3" t="s">
        <v>80</v>
      </c>
      <c r="C1078" s="4">
        <v>2024</v>
      </c>
      <c r="D1078" s="3" t="s">
        <v>1470</v>
      </c>
      <c r="E1078" s="4">
        <v>152700</v>
      </c>
      <c r="F1078" s="4">
        <v>10.507099999999999</v>
      </c>
      <c r="G1078" s="4">
        <v>3.0999881985012094</v>
      </c>
      <c r="H1078" s="4">
        <v>1604</v>
      </c>
      <c r="I1078" s="4"/>
      <c r="J1078" s="4">
        <v>1604</v>
      </c>
    </row>
    <row r="1079" spans="2:10" x14ac:dyDescent="0.3">
      <c r="B1079" s="3" t="s">
        <v>80</v>
      </c>
      <c r="C1079" s="4">
        <v>2024</v>
      </c>
      <c r="D1079" s="3" t="s">
        <v>1471</v>
      </c>
      <c r="E1079" s="4">
        <v>0</v>
      </c>
      <c r="F1079" s="4">
        <v>10.507099999999999</v>
      </c>
      <c r="G1079" s="4">
        <v>3.0999881985012094</v>
      </c>
      <c r="H1079" s="4">
        <v>0</v>
      </c>
      <c r="I1079" s="4"/>
      <c r="J1079" s="4">
        <v>0</v>
      </c>
    </row>
    <row r="1080" spans="2:10" x14ac:dyDescent="0.3">
      <c r="B1080" s="3" t="s">
        <v>80</v>
      </c>
      <c r="C1080" s="4">
        <v>2024</v>
      </c>
      <c r="D1080" s="3" t="s">
        <v>1472</v>
      </c>
      <c r="E1080" s="4">
        <v>58900</v>
      </c>
      <c r="F1080" s="4">
        <v>9.9529999999999994</v>
      </c>
      <c r="G1080" s="4">
        <v>2.9365079365079363</v>
      </c>
      <c r="H1080" s="4">
        <v>586</v>
      </c>
      <c r="I1080" s="4"/>
      <c r="J1080" s="4">
        <v>586</v>
      </c>
    </row>
    <row r="1081" spans="2:10" x14ac:dyDescent="0.3">
      <c r="B1081" s="3" t="s">
        <v>80</v>
      </c>
      <c r="C1081" s="4">
        <v>2024</v>
      </c>
      <c r="D1081" s="3" t="s">
        <v>1473</v>
      </c>
      <c r="E1081" s="4">
        <v>1049600</v>
      </c>
      <c r="F1081" s="4">
        <v>3.3894000000000002</v>
      </c>
      <c r="G1081" s="4">
        <v>1</v>
      </c>
      <c r="H1081" s="4">
        <v>3558</v>
      </c>
      <c r="I1081" s="4"/>
      <c r="J1081" s="4">
        <v>3558</v>
      </c>
    </row>
    <row r="1082" spans="2:10" x14ac:dyDescent="0.3">
      <c r="B1082" s="3" t="s">
        <v>80</v>
      </c>
      <c r="C1082" s="4">
        <v>2024</v>
      </c>
      <c r="D1082" s="3" t="s">
        <v>1474</v>
      </c>
      <c r="E1082" s="4">
        <v>470668562</v>
      </c>
      <c r="F1082" s="4">
        <v>3.3894000000000002</v>
      </c>
      <c r="G1082" s="4">
        <v>1</v>
      </c>
      <c r="H1082" s="4">
        <v>1595284</v>
      </c>
      <c r="I1082" s="4"/>
      <c r="J1082" s="4">
        <v>1595284</v>
      </c>
    </row>
    <row r="1083" spans="2:10" x14ac:dyDescent="0.3">
      <c r="B1083" s="3" t="s">
        <v>80</v>
      </c>
      <c r="C1083" s="4">
        <v>2024</v>
      </c>
      <c r="D1083" s="3" t="s">
        <v>1475</v>
      </c>
      <c r="E1083" s="4">
        <v>2</v>
      </c>
      <c r="F1083" s="4">
        <v>3.3894000000000002</v>
      </c>
      <c r="G1083" s="4">
        <v>1</v>
      </c>
      <c r="H1083" s="4">
        <v>0</v>
      </c>
      <c r="I1083" s="4"/>
      <c r="J1083" s="4">
        <v>0</v>
      </c>
    </row>
    <row r="1084" spans="2:10" x14ac:dyDescent="0.3">
      <c r="B1084" s="3" t="s">
        <v>80</v>
      </c>
      <c r="C1084" s="4">
        <v>2024</v>
      </c>
      <c r="D1084" s="3" t="s">
        <v>1476</v>
      </c>
      <c r="E1084" s="4">
        <v>27408665</v>
      </c>
      <c r="F1084" s="4">
        <v>40</v>
      </c>
      <c r="G1084" s="4">
        <v>11.801498790346374</v>
      </c>
      <c r="H1084" s="4">
        <v>1096347</v>
      </c>
      <c r="I1084" s="4">
        <v>17296</v>
      </c>
      <c r="J1084" s="4">
        <v>1113643</v>
      </c>
    </row>
    <row r="1085" spans="2:10" x14ac:dyDescent="0.3">
      <c r="B1085" s="3" t="s">
        <v>82</v>
      </c>
      <c r="C1085" s="4">
        <v>2019</v>
      </c>
      <c r="D1085" s="3" t="s">
        <v>1468</v>
      </c>
      <c r="E1085" s="4">
        <v>7607300</v>
      </c>
      <c r="F1085" s="4">
        <v>19.600899999999999</v>
      </c>
      <c r="G1085" s="4">
        <v>2.20039515486254</v>
      </c>
      <c r="H1085" s="4">
        <v>149109.92657000001</v>
      </c>
      <c r="I1085" s="4"/>
      <c r="J1085" s="4">
        <v>149109.92657000001</v>
      </c>
    </row>
    <row r="1086" spans="2:10" x14ac:dyDescent="0.3">
      <c r="B1086" s="3" t="s">
        <v>82</v>
      </c>
      <c r="C1086" s="4">
        <v>2019</v>
      </c>
      <c r="D1086" s="3" t="s">
        <v>1469</v>
      </c>
      <c r="E1086" s="4">
        <v>36718</v>
      </c>
      <c r="F1086" s="4">
        <v>8.9078999999999997</v>
      </c>
      <c r="G1086" s="4">
        <v>1</v>
      </c>
      <c r="H1086" s="4">
        <v>327.08027220000002</v>
      </c>
      <c r="I1086" s="4"/>
      <c r="J1086" s="4">
        <v>327.08027220000002</v>
      </c>
    </row>
    <row r="1087" spans="2:10" x14ac:dyDescent="0.3">
      <c r="B1087" s="3" t="s">
        <v>82</v>
      </c>
      <c r="C1087" s="4">
        <v>2019</v>
      </c>
      <c r="D1087" s="3" t="s">
        <v>1470</v>
      </c>
      <c r="E1087" s="4">
        <v>639900</v>
      </c>
      <c r="F1087" s="4">
        <v>19.600899999999999</v>
      </c>
      <c r="G1087" s="4">
        <v>2.20039515486254</v>
      </c>
      <c r="H1087" s="4">
        <v>12542.61591</v>
      </c>
      <c r="I1087" s="4"/>
      <c r="J1087" s="4">
        <v>12542.61591</v>
      </c>
    </row>
    <row r="1088" spans="2:10" x14ac:dyDescent="0.3">
      <c r="B1088" s="3" t="s">
        <v>82</v>
      </c>
      <c r="C1088" s="4">
        <v>2019</v>
      </c>
      <c r="D1088" s="3" t="s">
        <v>1471</v>
      </c>
      <c r="E1088" s="4">
        <v>7606600</v>
      </c>
      <c r="F1088" s="4">
        <v>11.332000000000001</v>
      </c>
      <c r="G1088" s="4">
        <v>1.2721292336016301</v>
      </c>
      <c r="H1088" s="4">
        <v>86197.991200000004</v>
      </c>
      <c r="I1088" s="4"/>
      <c r="J1088" s="4">
        <v>86197.991200000004</v>
      </c>
    </row>
    <row r="1089" spans="2:10" x14ac:dyDescent="0.3">
      <c r="B1089" s="3" t="s">
        <v>82</v>
      </c>
      <c r="C1089" s="4">
        <v>2019</v>
      </c>
      <c r="D1089" s="3" t="s">
        <v>1472</v>
      </c>
      <c r="E1089" s="4">
        <v>0</v>
      </c>
      <c r="F1089" s="4">
        <v>0</v>
      </c>
      <c r="G1089" s="4">
        <v>0</v>
      </c>
      <c r="H1089" s="4">
        <v>0</v>
      </c>
      <c r="I1089" s="4"/>
      <c r="J1089" s="4">
        <v>0</v>
      </c>
    </row>
    <row r="1090" spans="2:10" x14ac:dyDescent="0.3">
      <c r="B1090" s="3" t="s">
        <v>82</v>
      </c>
      <c r="C1090" s="4">
        <v>2019</v>
      </c>
      <c r="D1090" s="3" t="s">
        <v>1473</v>
      </c>
      <c r="E1090" s="4">
        <v>58600</v>
      </c>
      <c r="F1090" s="4">
        <v>8.9078999999999997</v>
      </c>
      <c r="G1090" s="4">
        <v>1</v>
      </c>
      <c r="H1090" s="4">
        <v>522.00293999999997</v>
      </c>
      <c r="I1090" s="4"/>
      <c r="J1090" s="4">
        <v>522.00293999999997</v>
      </c>
    </row>
    <row r="1091" spans="2:10" x14ac:dyDescent="0.3">
      <c r="B1091" s="3" t="s">
        <v>82</v>
      </c>
      <c r="C1091" s="4">
        <v>2019</v>
      </c>
      <c r="D1091" s="3" t="s">
        <v>1474</v>
      </c>
      <c r="E1091" s="4">
        <v>47274700</v>
      </c>
      <c r="F1091" s="4">
        <v>8.9078999999999997</v>
      </c>
      <c r="G1091" s="4">
        <v>1</v>
      </c>
      <c r="H1091" s="4">
        <v>421118.30012999999</v>
      </c>
      <c r="I1091" s="4">
        <v>0</v>
      </c>
      <c r="J1091" s="4">
        <v>421118.30012999999</v>
      </c>
    </row>
    <row r="1092" spans="2:10" x14ac:dyDescent="0.3">
      <c r="B1092" s="3" t="s">
        <v>82</v>
      </c>
      <c r="C1092" s="4">
        <v>2019</v>
      </c>
      <c r="D1092" s="3" t="s">
        <v>1475</v>
      </c>
      <c r="E1092" s="4">
        <v>0</v>
      </c>
      <c r="F1092" s="4">
        <v>0</v>
      </c>
      <c r="G1092" s="4">
        <v>0</v>
      </c>
      <c r="H1092" s="4">
        <v>0</v>
      </c>
      <c r="I1092" s="4"/>
      <c r="J1092" s="4">
        <v>0</v>
      </c>
    </row>
    <row r="1093" spans="2:10" x14ac:dyDescent="0.3">
      <c r="B1093" s="3" t="s">
        <v>82</v>
      </c>
      <c r="C1093" s="4">
        <v>2019</v>
      </c>
      <c r="D1093" s="3" t="s">
        <v>1476</v>
      </c>
      <c r="E1093" s="4">
        <v>244145</v>
      </c>
      <c r="F1093" s="4">
        <v>40</v>
      </c>
      <c r="G1093" s="4">
        <v>4.4903961652016804</v>
      </c>
      <c r="H1093" s="4">
        <v>9765.7999999999993</v>
      </c>
      <c r="I1093" s="4"/>
      <c r="J1093" s="4">
        <v>9765.7999999999993</v>
      </c>
    </row>
    <row r="1094" spans="2:10" x14ac:dyDescent="0.3">
      <c r="B1094" s="3" t="s">
        <v>82</v>
      </c>
      <c r="C1094" s="4">
        <v>2020</v>
      </c>
      <c r="D1094" s="3" t="s">
        <v>1468</v>
      </c>
      <c r="E1094" s="4">
        <v>8023400</v>
      </c>
      <c r="F1094" s="4">
        <v>19.600899999999999</v>
      </c>
      <c r="G1094" s="4">
        <v>2.2003951548625378</v>
      </c>
      <c r="H1094" s="4">
        <v>157266</v>
      </c>
      <c r="I1094" s="4"/>
      <c r="J1094" s="4">
        <v>157266</v>
      </c>
    </row>
    <row r="1095" spans="2:10" x14ac:dyDescent="0.3">
      <c r="B1095" s="3" t="s">
        <v>82</v>
      </c>
      <c r="C1095" s="4">
        <v>2020</v>
      </c>
      <c r="D1095" s="3" t="s">
        <v>1469</v>
      </c>
      <c r="E1095" s="4">
        <v>40672</v>
      </c>
      <c r="F1095" s="4">
        <v>8.9078999999999997</v>
      </c>
      <c r="G1095" s="4">
        <v>1</v>
      </c>
      <c r="H1095" s="4">
        <v>362</v>
      </c>
      <c r="I1095" s="4"/>
      <c r="J1095" s="4">
        <v>362</v>
      </c>
    </row>
    <row r="1096" spans="2:10" x14ac:dyDescent="0.3">
      <c r="B1096" s="3" t="s">
        <v>82</v>
      </c>
      <c r="C1096" s="4">
        <v>2020</v>
      </c>
      <c r="D1096" s="3" t="s">
        <v>1470</v>
      </c>
      <c r="E1096" s="4">
        <v>632100</v>
      </c>
      <c r="F1096" s="4">
        <v>19.600899999999999</v>
      </c>
      <c r="G1096" s="4">
        <v>2.2003951548625378</v>
      </c>
      <c r="H1096" s="4">
        <v>12390</v>
      </c>
      <c r="I1096" s="4"/>
      <c r="J1096" s="4">
        <v>12390</v>
      </c>
    </row>
    <row r="1097" spans="2:10" x14ac:dyDescent="0.3">
      <c r="B1097" s="3" t="s">
        <v>82</v>
      </c>
      <c r="C1097" s="4">
        <v>2020</v>
      </c>
      <c r="D1097" s="3" t="s">
        <v>1471</v>
      </c>
      <c r="E1097" s="4">
        <v>3417900</v>
      </c>
      <c r="F1097" s="4">
        <v>11.332000000000001</v>
      </c>
      <c r="G1097" s="4">
        <v>1.2721292336016345</v>
      </c>
      <c r="H1097" s="4">
        <v>38732</v>
      </c>
      <c r="I1097" s="4"/>
      <c r="J1097" s="4">
        <v>38732</v>
      </c>
    </row>
    <row r="1098" spans="2:10" x14ac:dyDescent="0.3">
      <c r="B1098" s="3" t="s">
        <v>82</v>
      </c>
      <c r="C1098" s="4">
        <v>2020</v>
      </c>
      <c r="D1098" s="3" t="s">
        <v>1472</v>
      </c>
      <c r="E1098" s="4">
        <v>0</v>
      </c>
      <c r="F1098" s="4">
        <v>0</v>
      </c>
      <c r="G1098" s="4">
        <v>0</v>
      </c>
      <c r="H1098" s="4">
        <v>0</v>
      </c>
      <c r="I1098" s="4"/>
      <c r="J1098" s="4">
        <v>0</v>
      </c>
    </row>
    <row r="1099" spans="2:10" x14ac:dyDescent="0.3">
      <c r="B1099" s="3" t="s">
        <v>82</v>
      </c>
      <c r="C1099" s="4">
        <v>2020</v>
      </c>
      <c r="D1099" s="3" t="s">
        <v>1473</v>
      </c>
      <c r="E1099" s="4">
        <v>124000</v>
      </c>
      <c r="F1099" s="4">
        <v>8.9078999999999997</v>
      </c>
      <c r="G1099" s="4">
        <v>1</v>
      </c>
      <c r="H1099" s="4">
        <v>1105</v>
      </c>
      <c r="I1099" s="4"/>
      <c r="J1099" s="4">
        <v>1105</v>
      </c>
    </row>
    <row r="1100" spans="2:10" x14ac:dyDescent="0.3">
      <c r="B1100" s="3" t="s">
        <v>82</v>
      </c>
      <c r="C1100" s="4">
        <v>2020</v>
      </c>
      <c r="D1100" s="3" t="s">
        <v>1474</v>
      </c>
      <c r="E1100" s="4">
        <v>56178900</v>
      </c>
      <c r="F1100" s="4">
        <v>8.9078999999999997</v>
      </c>
      <c r="G1100" s="4">
        <v>1</v>
      </c>
      <c r="H1100" s="4">
        <v>500436</v>
      </c>
      <c r="I1100" s="4"/>
      <c r="J1100" s="4">
        <v>500436</v>
      </c>
    </row>
    <row r="1101" spans="2:10" x14ac:dyDescent="0.3">
      <c r="B1101" s="3" t="s">
        <v>82</v>
      </c>
      <c r="C1101" s="4">
        <v>2020</v>
      </c>
      <c r="D1101" s="3" t="s">
        <v>1475</v>
      </c>
      <c r="E1101" s="4">
        <v>0</v>
      </c>
      <c r="F1101" s="4">
        <v>0</v>
      </c>
      <c r="G1101" s="4">
        <v>0</v>
      </c>
      <c r="H1101" s="4">
        <v>0</v>
      </c>
      <c r="I1101" s="4"/>
      <c r="J1101" s="4">
        <v>0</v>
      </c>
    </row>
    <row r="1102" spans="2:10" x14ac:dyDescent="0.3">
      <c r="B1102" s="3" t="s">
        <v>82</v>
      </c>
      <c r="C1102" s="4">
        <v>2020</v>
      </c>
      <c r="D1102" s="3" t="s">
        <v>1476</v>
      </c>
      <c r="E1102" s="4">
        <v>276910</v>
      </c>
      <c r="F1102" s="4">
        <v>40</v>
      </c>
      <c r="G1102" s="4">
        <v>4.4903961652016751</v>
      </c>
      <c r="H1102" s="4">
        <v>11076</v>
      </c>
      <c r="I1102" s="4">
        <v>36618</v>
      </c>
      <c r="J1102" s="4">
        <v>47694</v>
      </c>
    </row>
    <row r="1103" spans="2:10" x14ac:dyDescent="0.3">
      <c r="B1103" s="3" t="s">
        <v>82</v>
      </c>
      <c r="C1103" s="4">
        <v>2021</v>
      </c>
      <c r="D1103" s="3" t="s">
        <v>1468</v>
      </c>
      <c r="E1103" s="4">
        <v>8253600</v>
      </c>
      <c r="F1103" s="4">
        <v>19.600899999999999</v>
      </c>
      <c r="G1103" s="4">
        <v>2.2003951548625378</v>
      </c>
      <c r="H1103" s="4">
        <v>161778</v>
      </c>
      <c r="I1103" s="4"/>
      <c r="J1103" s="4">
        <v>161778</v>
      </c>
    </row>
    <row r="1104" spans="2:10" x14ac:dyDescent="0.3">
      <c r="B1104" s="3" t="s">
        <v>82</v>
      </c>
      <c r="C1104" s="4">
        <v>2021</v>
      </c>
      <c r="D1104" s="3" t="s">
        <v>1469</v>
      </c>
      <c r="E1104" s="4">
        <v>40672</v>
      </c>
      <c r="F1104" s="4">
        <v>8.9078999999999997</v>
      </c>
      <c r="G1104" s="4">
        <v>1</v>
      </c>
      <c r="H1104" s="4">
        <v>362</v>
      </c>
      <c r="I1104" s="4"/>
      <c r="J1104" s="4">
        <v>362</v>
      </c>
    </row>
    <row r="1105" spans="2:10" x14ac:dyDescent="0.3">
      <c r="B1105" s="3" t="s">
        <v>82</v>
      </c>
      <c r="C1105" s="4">
        <v>2021</v>
      </c>
      <c r="D1105" s="3" t="s">
        <v>1470</v>
      </c>
      <c r="E1105" s="4">
        <v>609500</v>
      </c>
      <c r="F1105" s="4">
        <v>19.600899999999999</v>
      </c>
      <c r="G1105" s="4">
        <v>2.2003951548625378</v>
      </c>
      <c r="H1105" s="4">
        <v>11947</v>
      </c>
      <c r="I1105" s="4"/>
      <c r="J1105" s="4">
        <v>11947</v>
      </c>
    </row>
    <row r="1106" spans="2:10" x14ac:dyDescent="0.3">
      <c r="B1106" s="3" t="s">
        <v>82</v>
      </c>
      <c r="C1106" s="4">
        <v>2021</v>
      </c>
      <c r="D1106" s="3" t="s">
        <v>1471</v>
      </c>
      <c r="E1106" s="4">
        <v>3480900</v>
      </c>
      <c r="F1106" s="4">
        <v>11.332000000000001</v>
      </c>
      <c r="G1106" s="4">
        <v>1.2721292336016345</v>
      </c>
      <c r="H1106" s="4">
        <v>39446</v>
      </c>
      <c r="I1106" s="4"/>
      <c r="J1106" s="4">
        <v>39446</v>
      </c>
    </row>
    <row r="1107" spans="2:10" x14ac:dyDescent="0.3">
      <c r="B1107" s="3" t="s">
        <v>82</v>
      </c>
      <c r="C1107" s="4">
        <v>2021</v>
      </c>
      <c r="D1107" s="3" t="s">
        <v>1472</v>
      </c>
      <c r="E1107" s="4">
        <v>0</v>
      </c>
      <c r="F1107" s="4">
        <v>0</v>
      </c>
      <c r="G1107" s="4">
        <v>0</v>
      </c>
      <c r="H1107" s="4">
        <v>0</v>
      </c>
      <c r="I1107" s="4"/>
      <c r="J1107" s="4">
        <v>0</v>
      </c>
    </row>
    <row r="1108" spans="2:10" x14ac:dyDescent="0.3">
      <c r="B1108" s="3" t="s">
        <v>82</v>
      </c>
      <c r="C1108" s="4">
        <v>2021</v>
      </c>
      <c r="D1108" s="3" t="s">
        <v>1473</v>
      </c>
      <c r="E1108" s="4">
        <v>59900</v>
      </c>
      <c r="F1108" s="4">
        <v>8.9078999999999997</v>
      </c>
      <c r="G1108" s="4">
        <v>1</v>
      </c>
      <c r="H1108" s="4">
        <v>534</v>
      </c>
      <c r="I1108" s="4"/>
      <c r="J1108" s="4">
        <v>534</v>
      </c>
    </row>
    <row r="1109" spans="2:10" x14ac:dyDescent="0.3">
      <c r="B1109" s="3" t="s">
        <v>82</v>
      </c>
      <c r="C1109" s="4">
        <v>2021</v>
      </c>
      <c r="D1109" s="3" t="s">
        <v>1474</v>
      </c>
      <c r="E1109" s="4">
        <v>59318000</v>
      </c>
      <c r="F1109" s="4">
        <v>8.9078999999999997</v>
      </c>
      <c r="G1109" s="4">
        <v>1</v>
      </c>
      <c r="H1109" s="4">
        <v>528399</v>
      </c>
      <c r="I1109" s="4"/>
      <c r="J1109" s="4">
        <v>528399</v>
      </c>
    </row>
    <row r="1110" spans="2:10" x14ac:dyDescent="0.3">
      <c r="B1110" s="3" t="s">
        <v>82</v>
      </c>
      <c r="C1110" s="4">
        <v>2021</v>
      </c>
      <c r="D1110" s="3" t="s">
        <v>1475</v>
      </c>
      <c r="E1110" s="4">
        <v>0</v>
      </c>
      <c r="F1110" s="4">
        <v>0</v>
      </c>
      <c r="G1110" s="4">
        <v>0</v>
      </c>
      <c r="H1110" s="4">
        <v>0</v>
      </c>
      <c r="I1110" s="4"/>
      <c r="J1110" s="4">
        <v>0</v>
      </c>
    </row>
    <row r="1111" spans="2:10" x14ac:dyDescent="0.3">
      <c r="B1111" s="3" t="s">
        <v>82</v>
      </c>
      <c r="C1111" s="4">
        <v>2021</v>
      </c>
      <c r="D1111" s="3" t="s">
        <v>1476</v>
      </c>
      <c r="E1111" s="4">
        <v>283360</v>
      </c>
      <c r="F1111" s="4">
        <v>40</v>
      </c>
      <c r="G1111" s="4">
        <v>4.4903961652016751</v>
      </c>
      <c r="H1111" s="4">
        <v>11334</v>
      </c>
      <c r="I1111" s="4">
        <v>30730</v>
      </c>
      <c r="J1111" s="4">
        <v>42064</v>
      </c>
    </row>
    <row r="1112" spans="2:10" x14ac:dyDescent="0.3">
      <c r="B1112" s="3" t="s">
        <v>82</v>
      </c>
      <c r="C1112" s="4">
        <v>2022</v>
      </c>
      <c r="D1112" s="3" t="s">
        <v>1468</v>
      </c>
      <c r="E1112" s="4">
        <v>10755450</v>
      </c>
      <c r="F1112" s="4">
        <v>19.600899999999999</v>
      </c>
      <c r="G1112" s="4">
        <v>2.2003951548625378</v>
      </c>
      <c r="H1112" s="4">
        <v>210816</v>
      </c>
      <c r="I1112" s="4"/>
      <c r="J1112" s="4">
        <v>210816</v>
      </c>
    </row>
    <row r="1113" spans="2:10" x14ac:dyDescent="0.3">
      <c r="B1113" s="3" t="s">
        <v>82</v>
      </c>
      <c r="C1113" s="4">
        <v>2022</v>
      </c>
      <c r="D1113" s="3" t="s">
        <v>1469</v>
      </c>
      <c r="E1113" s="4">
        <v>51069</v>
      </c>
      <c r="F1113" s="4">
        <v>8.9078999999999997</v>
      </c>
      <c r="G1113" s="4">
        <v>1</v>
      </c>
      <c r="H1113" s="4">
        <v>455</v>
      </c>
      <c r="I1113" s="4"/>
      <c r="J1113" s="4">
        <v>455</v>
      </c>
    </row>
    <row r="1114" spans="2:10" x14ac:dyDescent="0.3">
      <c r="B1114" s="3" t="s">
        <v>82</v>
      </c>
      <c r="C1114" s="4">
        <v>2022</v>
      </c>
      <c r="D1114" s="3" t="s">
        <v>1470</v>
      </c>
      <c r="E1114" s="4">
        <v>740000</v>
      </c>
      <c r="F1114" s="4">
        <v>19.600899999999999</v>
      </c>
      <c r="G1114" s="4">
        <v>2.2003951548625378</v>
      </c>
      <c r="H1114" s="4">
        <v>14505</v>
      </c>
      <c r="I1114" s="4"/>
      <c r="J1114" s="4">
        <v>14505</v>
      </c>
    </row>
    <row r="1115" spans="2:10" x14ac:dyDescent="0.3">
      <c r="B1115" s="3" t="s">
        <v>82</v>
      </c>
      <c r="C1115" s="4">
        <v>2022</v>
      </c>
      <c r="D1115" s="3" t="s">
        <v>1471</v>
      </c>
      <c r="E1115" s="4">
        <v>0</v>
      </c>
      <c r="F1115" s="4">
        <v>0</v>
      </c>
      <c r="G1115" s="4">
        <v>0</v>
      </c>
      <c r="H1115" s="4">
        <v>0</v>
      </c>
      <c r="I1115" s="4"/>
      <c r="J1115" s="4">
        <v>0</v>
      </c>
    </row>
    <row r="1116" spans="2:10" x14ac:dyDescent="0.3">
      <c r="B1116" s="3" t="s">
        <v>82</v>
      </c>
      <c r="C1116" s="4">
        <v>2022</v>
      </c>
      <c r="D1116" s="3" t="s">
        <v>1472</v>
      </c>
      <c r="E1116" s="4">
        <v>0</v>
      </c>
      <c r="F1116" s="4">
        <v>0</v>
      </c>
      <c r="G1116" s="4">
        <v>0</v>
      </c>
      <c r="H1116" s="4">
        <v>0</v>
      </c>
      <c r="I1116" s="4"/>
      <c r="J1116" s="4">
        <v>0</v>
      </c>
    </row>
    <row r="1117" spans="2:10" x14ac:dyDescent="0.3">
      <c r="B1117" s="3" t="s">
        <v>82</v>
      </c>
      <c r="C1117" s="4">
        <v>2022</v>
      </c>
      <c r="D1117" s="3" t="s">
        <v>1473</v>
      </c>
      <c r="E1117" s="4">
        <v>63600</v>
      </c>
      <c r="F1117" s="4">
        <v>8.9078999999999997</v>
      </c>
      <c r="G1117" s="4">
        <v>1</v>
      </c>
      <c r="H1117" s="4">
        <v>567</v>
      </c>
      <c r="I1117" s="4"/>
      <c r="J1117" s="4">
        <v>567</v>
      </c>
    </row>
    <row r="1118" spans="2:10" x14ac:dyDescent="0.3">
      <c r="B1118" s="3" t="s">
        <v>82</v>
      </c>
      <c r="C1118" s="4">
        <v>2022</v>
      </c>
      <c r="D1118" s="3" t="s">
        <v>1474</v>
      </c>
      <c r="E1118" s="4">
        <v>70844200</v>
      </c>
      <c r="F1118" s="4">
        <v>8.9078999999999997</v>
      </c>
      <c r="G1118" s="4">
        <v>1</v>
      </c>
      <c r="H1118" s="4">
        <v>631073</v>
      </c>
      <c r="I1118" s="4"/>
      <c r="J1118" s="4">
        <v>631073</v>
      </c>
    </row>
    <row r="1119" spans="2:10" x14ac:dyDescent="0.3">
      <c r="B1119" s="3" t="s">
        <v>82</v>
      </c>
      <c r="C1119" s="4">
        <v>2022</v>
      </c>
      <c r="D1119" s="3" t="s">
        <v>1475</v>
      </c>
      <c r="E1119" s="4">
        <v>0</v>
      </c>
      <c r="F1119" s="4">
        <v>0</v>
      </c>
      <c r="G1119" s="4">
        <v>0</v>
      </c>
      <c r="H1119" s="4">
        <v>0</v>
      </c>
      <c r="I1119" s="4"/>
      <c r="J1119" s="4">
        <v>0</v>
      </c>
    </row>
    <row r="1120" spans="2:10" x14ac:dyDescent="0.3">
      <c r="B1120" s="3" t="s">
        <v>82</v>
      </c>
      <c r="C1120" s="4">
        <v>2022</v>
      </c>
      <c r="D1120" s="3" t="s">
        <v>1476</v>
      </c>
      <c r="E1120" s="4">
        <v>288345</v>
      </c>
      <c r="F1120" s="4">
        <v>40</v>
      </c>
      <c r="G1120" s="4">
        <v>4.4903961652016751</v>
      </c>
      <c r="H1120" s="4">
        <v>11534</v>
      </c>
      <c r="I1120" s="4">
        <v>27548</v>
      </c>
      <c r="J1120" s="4">
        <v>39082</v>
      </c>
    </row>
    <row r="1121" spans="2:10" x14ac:dyDescent="0.3">
      <c r="B1121" s="3" t="s">
        <v>82</v>
      </c>
      <c r="C1121" s="4">
        <v>2023</v>
      </c>
      <c r="D1121" s="3" t="s">
        <v>1468</v>
      </c>
      <c r="E1121" s="4">
        <v>12649100</v>
      </c>
      <c r="F1121" s="4">
        <v>19.600899999999999</v>
      </c>
      <c r="G1121" s="4">
        <v>2.2003951548625378</v>
      </c>
      <c r="H1121" s="4">
        <v>247934</v>
      </c>
      <c r="I1121" s="4"/>
      <c r="J1121" s="4">
        <v>247934</v>
      </c>
    </row>
    <row r="1122" spans="2:10" x14ac:dyDescent="0.3">
      <c r="B1122" s="3" t="s">
        <v>82</v>
      </c>
      <c r="C1122" s="4">
        <v>2023</v>
      </c>
      <c r="D1122" s="3" t="s">
        <v>1469</v>
      </c>
      <c r="E1122" s="4">
        <v>51075</v>
      </c>
      <c r="F1122" s="4">
        <v>8.9078999999999997</v>
      </c>
      <c r="G1122" s="4">
        <v>1</v>
      </c>
      <c r="H1122" s="4">
        <v>455</v>
      </c>
      <c r="I1122" s="4"/>
      <c r="J1122" s="4">
        <v>455</v>
      </c>
    </row>
    <row r="1123" spans="2:10" x14ac:dyDescent="0.3">
      <c r="B1123" s="3" t="s">
        <v>82</v>
      </c>
      <c r="C1123" s="4">
        <v>2023</v>
      </c>
      <c r="D1123" s="3" t="s">
        <v>1470</v>
      </c>
      <c r="E1123" s="4">
        <v>788200</v>
      </c>
      <c r="F1123" s="4">
        <v>19.600899999999999</v>
      </c>
      <c r="G1123" s="4">
        <v>2.2003951548625378</v>
      </c>
      <c r="H1123" s="4">
        <v>15449</v>
      </c>
      <c r="I1123" s="4"/>
      <c r="J1123" s="4">
        <v>15449</v>
      </c>
    </row>
    <row r="1124" spans="2:10" x14ac:dyDescent="0.3">
      <c r="B1124" s="3" t="s">
        <v>82</v>
      </c>
      <c r="C1124" s="4">
        <v>2023</v>
      </c>
      <c r="D1124" s="3" t="s">
        <v>1471</v>
      </c>
      <c r="E1124" s="4">
        <v>0</v>
      </c>
      <c r="F1124" s="4">
        <v>0</v>
      </c>
      <c r="G1124" s="4">
        <v>0</v>
      </c>
      <c r="H1124" s="4">
        <v>0</v>
      </c>
      <c r="I1124" s="4"/>
      <c r="J1124" s="4">
        <v>0</v>
      </c>
    </row>
    <row r="1125" spans="2:10" x14ac:dyDescent="0.3">
      <c r="B1125" s="3" t="s">
        <v>82</v>
      </c>
      <c r="C1125" s="4">
        <v>2023</v>
      </c>
      <c r="D1125" s="3" t="s">
        <v>1472</v>
      </c>
      <c r="E1125" s="4">
        <v>0</v>
      </c>
      <c r="F1125" s="4">
        <v>0</v>
      </c>
      <c r="G1125" s="4">
        <v>0</v>
      </c>
      <c r="H1125" s="4">
        <v>0</v>
      </c>
      <c r="I1125" s="4"/>
      <c r="J1125" s="4">
        <v>0</v>
      </c>
    </row>
    <row r="1126" spans="2:10" x14ac:dyDescent="0.3">
      <c r="B1126" s="3" t="s">
        <v>82</v>
      </c>
      <c r="C1126" s="4">
        <v>2023</v>
      </c>
      <c r="D1126" s="3" t="s">
        <v>1473</v>
      </c>
      <c r="E1126" s="4">
        <v>251400</v>
      </c>
      <c r="F1126" s="4">
        <v>8.9078999999999997</v>
      </c>
      <c r="G1126" s="4">
        <v>1</v>
      </c>
      <c r="H1126" s="4">
        <v>2239</v>
      </c>
      <c r="I1126" s="4"/>
      <c r="J1126" s="4">
        <v>2239</v>
      </c>
    </row>
    <row r="1127" spans="2:10" x14ac:dyDescent="0.3">
      <c r="B1127" s="3" t="s">
        <v>82</v>
      </c>
      <c r="C1127" s="4">
        <v>2023</v>
      </c>
      <c r="D1127" s="3" t="s">
        <v>1474</v>
      </c>
      <c r="E1127" s="4">
        <v>87506800</v>
      </c>
      <c r="F1127" s="4">
        <v>8.9078999999999997</v>
      </c>
      <c r="G1127" s="4">
        <v>1</v>
      </c>
      <c r="H1127" s="4">
        <v>779502</v>
      </c>
      <c r="I1127" s="4"/>
      <c r="J1127" s="4">
        <v>779502</v>
      </c>
    </row>
    <row r="1128" spans="2:10" x14ac:dyDescent="0.3">
      <c r="B1128" s="3" t="s">
        <v>82</v>
      </c>
      <c r="C1128" s="4">
        <v>2023</v>
      </c>
      <c r="D1128" s="3" t="s">
        <v>1475</v>
      </c>
      <c r="E1128" s="4">
        <v>0</v>
      </c>
      <c r="F1128" s="4">
        <v>0</v>
      </c>
      <c r="G1128" s="4">
        <v>0</v>
      </c>
      <c r="H1128" s="4">
        <v>0</v>
      </c>
      <c r="I1128" s="4"/>
      <c r="J1128" s="4">
        <v>0</v>
      </c>
    </row>
    <row r="1129" spans="2:10" x14ac:dyDescent="0.3">
      <c r="B1129" s="3" t="s">
        <v>82</v>
      </c>
      <c r="C1129" s="4">
        <v>2023</v>
      </c>
      <c r="D1129" s="3" t="s">
        <v>1476</v>
      </c>
      <c r="E1129" s="4">
        <v>334190</v>
      </c>
      <c r="F1129" s="4">
        <v>40</v>
      </c>
      <c r="G1129" s="4">
        <v>4.4903961652016751</v>
      </c>
      <c r="H1129" s="4">
        <v>13368</v>
      </c>
      <c r="I1129" s="4">
        <v>28988</v>
      </c>
      <c r="J1129" s="4">
        <v>42356</v>
      </c>
    </row>
    <row r="1130" spans="2:10" x14ac:dyDescent="0.3">
      <c r="B1130" s="3" t="s">
        <v>82</v>
      </c>
      <c r="C1130" s="4">
        <v>2024</v>
      </c>
      <c r="D1130" s="3" t="s">
        <v>1468</v>
      </c>
      <c r="E1130" s="4">
        <v>13995550</v>
      </c>
      <c r="F1130" s="4">
        <v>15.8409</v>
      </c>
      <c r="G1130" s="4">
        <v>2.1500176443443091</v>
      </c>
      <c r="H1130" s="4">
        <v>221702</v>
      </c>
      <c r="I1130" s="4"/>
      <c r="J1130" s="4">
        <v>221702</v>
      </c>
    </row>
    <row r="1131" spans="2:10" x14ac:dyDescent="0.3">
      <c r="B1131" s="3" t="s">
        <v>82</v>
      </c>
      <c r="C1131" s="4">
        <v>2024</v>
      </c>
      <c r="D1131" s="3" t="s">
        <v>1469</v>
      </c>
      <c r="E1131" s="4">
        <v>40010</v>
      </c>
      <c r="F1131" s="4">
        <v>7.3677999999999999</v>
      </c>
      <c r="G1131" s="4">
        <v>1</v>
      </c>
      <c r="H1131" s="4">
        <v>295</v>
      </c>
      <c r="I1131" s="4"/>
      <c r="J1131" s="4">
        <v>295</v>
      </c>
    </row>
    <row r="1132" spans="2:10" x14ac:dyDescent="0.3">
      <c r="B1132" s="3" t="s">
        <v>82</v>
      </c>
      <c r="C1132" s="4">
        <v>2024</v>
      </c>
      <c r="D1132" s="3" t="s">
        <v>1470</v>
      </c>
      <c r="E1132" s="4">
        <v>878000</v>
      </c>
      <c r="F1132" s="4">
        <v>18.419599999999999</v>
      </c>
      <c r="G1132" s="4">
        <v>2.5000135725725454</v>
      </c>
      <c r="H1132" s="4">
        <v>16172</v>
      </c>
      <c r="I1132" s="4"/>
      <c r="J1132" s="4">
        <v>16172</v>
      </c>
    </row>
    <row r="1133" spans="2:10" x14ac:dyDescent="0.3">
      <c r="B1133" s="3" t="s">
        <v>82</v>
      </c>
      <c r="C1133" s="4">
        <v>2024</v>
      </c>
      <c r="D1133" s="3" t="s">
        <v>1471</v>
      </c>
      <c r="E1133" s="4">
        <v>0</v>
      </c>
      <c r="F1133" s="4">
        <v>0</v>
      </c>
      <c r="G1133" s="4">
        <v>0</v>
      </c>
      <c r="H1133" s="4">
        <v>0</v>
      </c>
      <c r="I1133" s="4"/>
      <c r="J1133" s="4">
        <v>0</v>
      </c>
    </row>
    <row r="1134" spans="2:10" x14ac:dyDescent="0.3">
      <c r="B1134" s="3" t="s">
        <v>82</v>
      </c>
      <c r="C1134" s="4">
        <v>2024</v>
      </c>
      <c r="D1134" s="3" t="s">
        <v>1472</v>
      </c>
      <c r="E1134" s="4">
        <v>0</v>
      </c>
      <c r="F1134" s="4">
        <v>0</v>
      </c>
      <c r="G1134" s="4">
        <v>0</v>
      </c>
      <c r="H1134" s="4">
        <v>0</v>
      </c>
      <c r="I1134" s="4"/>
      <c r="J1134" s="4">
        <v>0</v>
      </c>
    </row>
    <row r="1135" spans="2:10" x14ac:dyDescent="0.3">
      <c r="B1135" s="3" t="s">
        <v>82</v>
      </c>
      <c r="C1135" s="4">
        <v>2024</v>
      </c>
      <c r="D1135" s="3" t="s">
        <v>1473</v>
      </c>
      <c r="E1135" s="4">
        <v>72400</v>
      </c>
      <c r="F1135" s="4">
        <v>7.3677999999999999</v>
      </c>
      <c r="G1135" s="4">
        <v>1</v>
      </c>
      <c r="H1135" s="4">
        <v>533</v>
      </c>
      <c r="I1135" s="4"/>
      <c r="J1135" s="4">
        <v>533</v>
      </c>
    </row>
    <row r="1136" spans="2:10" x14ac:dyDescent="0.3">
      <c r="B1136" s="3" t="s">
        <v>82</v>
      </c>
      <c r="C1136" s="4">
        <v>2024</v>
      </c>
      <c r="D1136" s="3" t="s">
        <v>1474</v>
      </c>
      <c r="E1136" s="4">
        <v>82963100</v>
      </c>
      <c r="F1136" s="4">
        <v>7.3677999999999999</v>
      </c>
      <c r="G1136" s="4">
        <v>1</v>
      </c>
      <c r="H1136" s="4">
        <v>611256</v>
      </c>
      <c r="I1136" s="4"/>
      <c r="J1136" s="4">
        <v>611256</v>
      </c>
    </row>
    <row r="1137" spans="2:10" x14ac:dyDescent="0.3">
      <c r="B1137" s="3" t="s">
        <v>82</v>
      </c>
      <c r="C1137" s="4">
        <v>2024</v>
      </c>
      <c r="D1137" s="3" t="s">
        <v>1475</v>
      </c>
      <c r="E1137" s="4">
        <v>0</v>
      </c>
      <c r="F1137" s="4">
        <v>0</v>
      </c>
      <c r="G1137" s="4">
        <v>0</v>
      </c>
      <c r="H1137" s="4">
        <v>0</v>
      </c>
      <c r="I1137" s="4"/>
      <c r="J1137" s="4">
        <v>0</v>
      </c>
    </row>
    <row r="1138" spans="2:10" x14ac:dyDescent="0.3">
      <c r="B1138" s="3" t="s">
        <v>82</v>
      </c>
      <c r="C1138" s="4">
        <v>2024</v>
      </c>
      <c r="D1138" s="3" t="s">
        <v>1476</v>
      </c>
      <c r="E1138" s="4">
        <v>407075</v>
      </c>
      <c r="F1138" s="4">
        <v>40</v>
      </c>
      <c r="G1138" s="4">
        <v>5.4290290181601017</v>
      </c>
      <c r="H1138" s="4">
        <v>16283</v>
      </c>
      <c r="I1138" s="4">
        <v>29113</v>
      </c>
      <c r="J1138" s="4">
        <v>45396</v>
      </c>
    </row>
    <row r="1139" spans="2:10" x14ac:dyDescent="0.3">
      <c r="B1139" s="3" t="s">
        <v>84</v>
      </c>
      <c r="C1139" s="4">
        <v>2019</v>
      </c>
      <c r="D1139" s="3" t="s">
        <v>1468</v>
      </c>
      <c r="E1139" s="4">
        <v>21823650</v>
      </c>
      <c r="F1139" s="4">
        <v>5.7389000000000001</v>
      </c>
      <c r="G1139" s="4">
        <v>2.4000083640013399</v>
      </c>
      <c r="H1139" s="4">
        <v>125243.744985</v>
      </c>
      <c r="I1139" s="4"/>
      <c r="J1139" s="4">
        <v>125243.744985</v>
      </c>
    </row>
    <row r="1140" spans="2:10" x14ac:dyDescent="0.3">
      <c r="B1140" s="3" t="s">
        <v>84</v>
      </c>
      <c r="C1140" s="4">
        <v>2019</v>
      </c>
      <c r="D1140" s="3" t="s">
        <v>1469</v>
      </c>
      <c r="E1140" s="4">
        <v>9482640</v>
      </c>
      <c r="F1140" s="4">
        <v>9.0864999999999991</v>
      </c>
      <c r="G1140" s="4">
        <v>3.7999749079959799</v>
      </c>
      <c r="H1140" s="4">
        <v>86164.008360000007</v>
      </c>
      <c r="I1140" s="4"/>
      <c r="J1140" s="4">
        <v>86164.008360000007</v>
      </c>
    </row>
    <row r="1141" spans="2:10" x14ac:dyDescent="0.3">
      <c r="B1141" s="3" t="s">
        <v>84</v>
      </c>
      <c r="C1141" s="4">
        <v>2019</v>
      </c>
      <c r="D1141" s="3" t="s">
        <v>1470</v>
      </c>
      <c r="E1141" s="4">
        <v>11384900</v>
      </c>
      <c r="F1141" s="4">
        <v>8.1301000000000005</v>
      </c>
      <c r="G1141" s="4">
        <v>3.4000083640013399</v>
      </c>
      <c r="H1141" s="4">
        <v>92560.375490000006</v>
      </c>
      <c r="I1141" s="4"/>
      <c r="J1141" s="4">
        <v>92560.375490000006</v>
      </c>
    </row>
    <row r="1142" spans="2:10" x14ac:dyDescent="0.3">
      <c r="B1142" s="3" t="s">
        <v>84</v>
      </c>
      <c r="C1142" s="4">
        <v>2019</v>
      </c>
      <c r="D1142" s="3" t="s">
        <v>1471</v>
      </c>
      <c r="E1142" s="4">
        <v>9201500</v>
      </c>
      <c r="F1142" s="4">
        <v>24.6296</v>
      </c>
      <c r="G1142" s="4">
        <v>10.3001003680161</v>
      </c>
      <c r="H1142" s="4">
        <v>226629.26439999999</v>
      </c>
      <c r="I1142" s="4"/>
      <c r="J1142" s="4">
        <v>226629.26439999999</v>
      </c>
    </row>
    <row r="1143" spans="2:10" x14ac:dyDescent="0.3">
      <c r="B1143" s="3" t="s">
        <v>84</v>
      </c>
      <c r="C1143" s="4">
        <v>2019</v>
      </c>
      <c r="D1143" s="3" t="s">
        <v>1472</v>
      </c>
      <c r="E1143" s="4">
        <v>0</v>
      </c>
      <c r="F1143" s="4">
        <v>0</v>
      </c>
      <c r="G1143" s="4">
        <v>0</v>
      </c>
      <c r="H1143" s="4">
        <v>0</v>
      </c>
      <c r="I1143" s="4"/>
      <c r="J1143" s="4">
        <v>0</v>
      </c>
    </row>
    <row r="1144" spans="2:10" x14ac:dyDescent="0.3">
      <c r="B1144" s="3" t="s">
        <v>84</v>
      </c>
      <c r="C1144" s="4">
        <v>2019</v>
      </c>
      <c r="D1144" s="3" t="s">
        <v>1473</v>
      </c>
      <c r="E1144" s="4">
        <v>5247100</v>
      </c>
      <c r="F1144" s="4">
        <v>2.3913000000000002</v>
      </c>
      <c r="G1144" s="4">
        <v>1.0000418200066901</v>
      </c>
      <c r="H1144" s="4">
        <v>12547.390230000001</v>
      </c>
      <c r="I1144" s="4"/>
      <c r="J1144" s="4">
        <v>12547.390230000001</v>
      </c>
    </row>
    <row r="1145" spans="2:10" x14ac:dyDescent="0.3">
      <c r="B1145" s="3" t="s">
        <v>84</v>
      </c>
      <c r="C1145" s="4">
        <v>2019</v>
      </c>
      <c r="D1145" s="3" t="s">
        <v>1474</v>
      </c>
      <c r="E1145" s="4">
        <v>2734143338</v>
      </c>
      <c r="F1145" s="4">
        <v>2.3912</v>
      </c>
      <c r="G1145" s="4">
        <v>1</v>
      </c>
      <c r="H1145" s="4">
        <v>6537883.5498256003</v>
      </c>
      <c r="I1145" s="4">
        <v>0</v>
      </c>
      <c r="J1145" s="4">
        <v>6537883.5498256003</v>
      </c>
    </row>
    <row r="1146" spans="2:10" x14ac:dyDescent="0.3">
      <c r="B1146" s="3" t="s">
        <v>84</v>
      </c>
      <c r="C1146" s="4">
        <v>2019</v>
      </c>
      <c r="D1146" s="3" t="s">
        <v>1475</v>
      </c>
      <c r="E1146" s="4">
        <v>0</v>
      </c>
      <c r="F1146" s="4">
        <v>0</v>
      </c>
      <c r="G1146" s="4">
        <v>0</v>
      </c>
      <c r="H1146" s="4">
        <v>0</v>
      </c>
      <c r="I1146" s="4"/>
      <c r="J1146" s="4">
        <v>0</v>
      </c>
    </row>
    <row r="1147" spans="2:10" x14ac:dyDescent="0.3">
      <c r="B1147" s="3" t="s">
        <v>84</v>
      </c>
      <c r="C1147" s="4">
        <v>2019</v>
      </c>
      <c r="D1147" s="3" t="s">
        <v>1476</v>
      </c>
      <c r="E1147" s="4">
        <v>1721956</v>
      </c>
      <c r="F1147" s="4">
        <v>40</v>
      </c>
      <c r="G1147" s="4">
        <v>16.728002676480401</v>
      </c>
      <c r="H1147" s="4">
        <v>68878.240000000005</v>
      </c>
      <c r="I1147" s="4"/>
      <c r="J1147" s="4">
        <v>68878.240000000005</v>
      </c>
    </row>
    <row r="1148" spans="2:10" x14ac:dyDescent="0.3">
      <c r="B1148" s="3" t="s">
        <v>84</v>
      </c>
      <c r="C1148" s="4">
        <v>2020</v>
      </c>
      <c r="D1148" s="3" t="s">
        <v>1468</v>
      </c>
      <c r="E1148" s="4">
        <v>23326100</v>
      </c>
      <c r="F1148" s="4">
        <v>5.9199000000000002</v>
      </c>
      <c r="G1148" s="4">
        <v>2.4000243249817563</v>
      </c>
      <c r="H1148" s="4">
        <v>138088</v>
      </c>
      <c r="I1148" s="4"/>
      <c r="J1148" s="4">
        <v>138088</v>
      </c>
    </row>
    <row r="1149" spans="2:10" x14ac:dyDescent="0.3">
      <c r="B1149" s="3" t="s">
        <v>84</v>
      </c>
      <c r="C1149" s="4">
        <v>2020</v>
      </c>
      <c r="D1149" s="3" t="s">
        <v>1469</v>
      </c>
      <c r="E1149" s="4">
        <v>9559997</v>
      </c>
      <c r="F1149" s="4">
        <v>9.3729999999999993</v>
      </c>
      <c r="G1149" s="4">
        <v>3.7999675666909911</v>
      </c>
      <c r="H1149" s="4">
        <v>89606</v>
      </c>
      <c r="I1149" s="4"/>
      <c r="J1149" s="4">
        <v>89606</v>
      </c>
    </row>
    <row r="1150" spans="2:10" x14ac:dyDescent="0.3">
      <c r="B1150" s="3" t="s">
        <v>84</v>
      </c>
      <c r="C1150" s="4">
        <v>2020</v>
      </c>
      <c r="D1150" s="3" t="s">
        <v>1470</v>
      </c>
      <c r="E1150" s="4">
        <v>12251300</v>
      </c>
      <c r="F1150" s="4">
        <v>8.3864999999999998</v>
      </c>
      <c r="G1150" s="4">
        <v>3.4000243249817559</v>
      </c>
      <c r="H1150" s="4">
        <v>102746</v>
      </c>
      <c r="I1150" s="4"/>
      <c r="J1150" s="4">
        <v>102746</v>
      </c>
    </row>
    <row r="1151" spans="2:10" x14ac:dyDescent="0.3">
      <c r="B1151" s="3" t="s">
        <v>84</v>
      </c>
      <c r="C1151" s="4">
        <v>2020</v>
      </c>
      <c r="D1151" s="3" t="s">
        <v>1471</v>
      </c>
      <c r="E1151" s="4">
        <v>9204700</v>
      </c>
      <c r="F1151" s="4">
        <v>25.406199999999998</v>
      </c>
      <c r="G1151" s="4">
        <v>10.300089191599772</v>
      </c>
      <c r="H1151" s="4">
        <v>233856</v>
      </c>
      <c r="I1151" s="4"/>
      <c r="J1151" s="4">
        <v>233856</v>
      </c>
    </row>
    <row r="1152" spans="2:10" x14ac:dyDescent="0.3">
      <c r="B1152" s="3" t="s">
        <v>84</v>
      </c>
      <c r="C1152" s="4">
        <v>2020</v>
      </c>
      <c r="D1152" s="3" t="s">
        <v>1472</v>
      </c>
      <c r="E1152" s="4">
        <v>0</v>
      </c>
      <c r="F1152" s="4">
        <v>0</v>
      </c>
      <c r="G1152" s="4">
        <v>0</v>
      </c>
      <c r="H1152" s="4">
        <v>0</v>
      </c>
      <c r="I1152" s="4"/>
      <c r="J1152" s="4">
        <v>0</v>
      </c>
    </row>
    <row r="1153" spans="2:10" x14ac:dyDescent="0.3">
      <c r="B1153" s="3" t="s">
        <v>84</v>
      </c>
      <c r="C1153" s="4">
        <v>2020</v>
      </c>
      <c r="D1153" s="3" t="s">
        <v>1473</v>
      </c>
      <c r="E1153" s="4">
        <v>5325000</v>
      </c>
      <c r="F1153" s="4">
        <v>2.4666999999999999</v>
      </c>
      <c r="G1153" s="4">
        <v>1.0000405416362603</v>
      </c>
      <c r="H1153" s="4">
        <v>13135</v>
      </c>
      <c r="I1153" s="4"/>
      <c r="J1153" s="4">
        <v>13135</v>
      </c>
    </row>
    <row r="1154" spans="2:10" x14ac:dyDescent="0.3">
      <c r="B1154" s="3" t="s">
        <v>84</v>
      </c>
      <c r="C1154" s="4">
        <v>2020</v>
      </c>
      <c r="D1154" s="3" t="s">
        <v>1474</v>
      </c>
      <c r="E1154" s="4">
        <v>2765418050</v>
      </c>
      <c r="F1154" s="4">
        <v>2.4666000000000001</v>
      </c>
      <c r="G1154" s="4">
        <v>1</v>
      </c>
      <c r="H1154" s="4">
        <v>6821180</v>
      </c>
      <c r="I1154" s="4"/>
      <c r="J1154" s="4">
        <v>6821180</v>
      </c>
    </row>
    <row r="1155" spans="2:10" x14ac:dyDescent="0.3">
      <c r="B1155" s="3" t="s">
        <v>84</v>
      </c>
      <c r="C1155" s="4">
        <v>2020</v>
      </c>
      <c r="D1155" s="3" t="s">
        <v>1475</v>
      </c>
      <c r="E1155" s="4">
        <v>0</v>
      </c>
      <c r="F1155" s="4">
        <v>0</v>
      </c>
      <c r="G1155" s="4">
        <v>0</v>
      </c>
      <c r="H1155" s="4">
        <v>0</v>
      </c>
      <c r="I1155" s="4"/>
      <c r="J1155" s="4">
        <v>0</v>
      </c>
    </row>
    <row r="1156" spans="2:10" x14ac:dyDescent="0.3">
      <c r="B1156" s="3" t="s">
        <v>84</v>
      </c>
      <c r="C1156" s="4">
        <v>2020</v>
      </c>
      <c r="D1156" s="3" t="s">
        <v>1476</v>
      </c>
      <c r="E1156" s="4">
        <v>1851030</v>
      </c>
      <c r="F1156" s="4">
        <v>39.999699999999997</v>
      </c>
      <c r="G1156" s="4">
        <v>16.216532879267007</v>
      </c>
      <c r="H1156" s="4">
        <v>74041</v>
      </c>
      <c r="I1156" s="4">
        <v>180530</v>
      </c>
      <c r="J1156" s="4">
        <v>254571</v>
      </c>
    </row>
    <row r="1157" spans="2:10" x14ac:dyDescent="0.3">
      <c r="B1157" s="3" t="s">
        <v>84</v>
      </c>
      <c r="C1157" s="4">
        <v>2021</v>
      </c>
      <c r="D1157" s="3" t="s">
        <v>1468</v>
      </c>
      <c r="E1157" s="4">
        <v>26364350</v>
      </c>
      <c r="F1157" s="4">
        <v>5.7248999999999999</v>
      </c>
      <c r="G1157" s="4">
        <v>2.3999748469858302</v>
      </c>
      <c r="H1157" s="4">
        <v>150933</v>
      </c>
      <c r="I1157" s="4"/>
      <c r="J1157" s="4">
        <v>150933</v>
      </c>
    </row>
    <row r="1158" spans="2:10" x14ac:dyDescent="0.3">
      <c r="B1158" s="3" t="s">
        <v>84</v>
      </c>
      <c r="C1158" s="4">
        <v>2021</v>
      </c>
      <c r="D1158" s="3" t="s">
        <v>1469</v>
      </c>
      <c r="E1158" s="4">
        <v>9466385</v>
      </c>
      <c r="F1158" s="4">
        <v>9.0642999999999994</v>
      </c>
      <c r="G1158" s="4">
        <v>3.7999077722813777</v>
      </c>
      <c r="H1158" s="4">
        <v>85806</v>
      </c>
      <c r="I1158" s="4"/>
      <c r="J1158" s="4">
        <v>85806</v>
      </c>
    </row>
    <row r="1159" spans="2:10" x14ac:dyDescent="0.3">
      <c r="B1159" s="3" t="s">
        <v>84</v>
      </c>
      <c r="C1159" s="4">
        <v>2021</v>
      </c>
      <c r="D1159" s="3" t="s">
        <v>1470</v>
      </c>
      <c r="E1159" s="4">
        <v>12408100</v>
      </c>
      <c r="F1159" s="4">
        <v>8.1103000000000005</v>
      </c>
      <c r="G1159" s="4">
        <v>3.3999748469858306</v>
      </c>
      <c r="H1159" s="4">
        <v>100633</v>
      </c>
      <c r="I1159" s="4"/>
      <c r="J1159" s="4">
        <v>100633</v>
      </c>
    </row>
    <row r="1160" spans="2:10" x14ac:dyDescent="0.3">
      <c r="B1160" s="3" t="s">
        <v>84</v>
      </c>
      <c r="C1160" s="4">
        <v>2021</v>
      </c>
      <c r="D1160" s="3" t="s">
        <v>1471</v>
      </c>
      <c r="E1160" s="4">
        <v>9346800</v>
      </c>
      <c r="F1160" s="4">
        <v>24.569400000000002</v>
      </c>
      <c r="G1160" s="4">
        <v>10.299907772281378</v>
      </c>
      <c r="H1160" s="4">
        <v>229645</v>
      </c>
      <c r="I1160" s="4"/>
      <c r="J1160" s="4">
        <v>229645</v>
      </c>
    </row>
    <row r="1161" spans="2:10" x14ac:dyDescent="0.3">
      <c r="B1161" s="3" t="s">
        <v>84</v>
      </c>
      <c r="C1161" s="4">
        <v>2021</v>
      </c>
      <c r="D1161" s="3" t="s">
        <v>1472</v>
      </c>
      <c r="E1161" s="4">
        <v>0</v>
      </c>
      <c r="F1161" s="4">
        <v>0</v>
      </c>
      <c r="G1161" s="4">
        <v>0</v>
      </c>
      <c r="H1161" s="4">
        <v>0</v>
      </c>
      <c r="I1161" s="4"/>
      <c r="J1161" s="4">
        <v>0</v>
      </c>
    </row>
    <row r="1162" spans="2:10" x14ac:dyDescent="0.3">
      <c r="B1162" s="3" t="s">
        <v>84</v>
      </c>
      <c r="C1162" s="4">
        <v>2021</v>
      </c>
      <c r="D1162" s="3" t="s">
        <v>1473</v>
      </c>
      <c r="E1162" s="4">
        <v>6314000</v>
      </c>
      <c r="F1162" s="4">
        <v>2.3855</v>
      </c>
      <c r="G1162" s="4">
        <v>1.0000419216902825</v>
      </c>
      <c r="H1162" s="4">
        <v>15062</v>
      </c>
      <c r="I1162" s="4"/>
      <c r="J1162" s="4">
        <v>15062</v>
      </c>
    </row>
    <row r="1163" spans="2:10" x14ac:dyDescent="0.3">
      <c r="B1163" s="3" t="s">
        <v>84</v>
      </c>
      <c r="C1163" s="4">
        <v>2021</v>
      </c>
      <c r="D1163" s="3" t="s">
        <v>1474</v>
      </c>
      <c r="E1163" s="4">
        <v>2924194002</v>
      </c>
      <c r="F1163" s="4">
        <v>2.3854000000000002</v>
      </c>
      <c r="G1163" s="4">
        <v>1</v>
      </c>
      <c r="H1163" s="4">
        <v>6975372</v>
      </c>
      <c r="I1163" s="4"/>
      <c r="J1163" s="4">
        <v>6975372</v>
      </c>
    </row>
    <row r="1164" spans="2:10" x14ac:dyDescent="0.3">
      <c r="B1164" s="3" t="s">
        <v>84</v>
      </c>
      <c r="C1164" s="4">
        <v>2021</v>
      </c>
      <c r="D1164" s="3" t="s">
        <v>1475</v>
      </c>
      <c r="E1164" s="4">
        <v>0</v>
      </c>
      <c r="F1164" s="4">
        <v>0</v>
      </c>
      <c r="G1164" s="4">
        <v>0</v>
      </c>
      <c r="H1164" s="4">
        <v>0</v>
      </c>
      <c r="I1164" s="4"/>
      <c r="J1164" s="4">
        <v>0</v>
      </c>
    </row>
    <row r="1165" spans="2:10" x14ac:dyDescent="0.3">
      <c r="B1165" s="3" t="s">
        <v>84</v>
      </c>
      <c r="C1165" s="4">
        <v>2021</v>
      </c>
      <c r="D1165" s="3" t="s">
        <v>1476</v>
      </c>
      <c r="E1165" s="4">
        <v>1914626</v>
      </c>
      <c r="F1165" s="4">
        <v>40</v>
      </c>
      <c r="G1165" s="4">
        <v>16.768676113020877</v>
      </c>
      <c r="H1165" s="4">
        <v>76585</v>
      </c>
      <c r="I1165" s="4">
        <v>194920</v>
      </c>
      <c r="J1165" s="4">
        <v>271505</v>
      </c>
    </row>
    <row r="1166" spans="2:10" x14ac:dyDescent="0.3">
      <c r="B1166" s="3" t="s">
        <v>84</v>
      </c>
      <c r="C1166" s="4">
        <v>2022</v>
      </c>
      <c r="D1166" s="3" t="s">
        <v>1468</v>
      </c>
      <c r="E1166" s="4">
        <v>29423200</v>
      </c>
      <c r="F1166" s="4">
        <v>5.3015600000000003</v>
      </c>
      <c r="G1166" s="4">
        <v>2.8000063377715341</v>
      </c>
      <c r="H1166" s="4">
        <v>155989</v>
      </c>
      <c r="I1166" s="4"/>
      <c r="J1166" s="4">
        <v>155989</v>
      </c>
    </row>
    <row r="1167" spans="2:10" x14ac:dyDescent="0.3">
      <c r="B1167" s="3" t="s">
        <v>84</v>
      </c>
      <c r="C1167" s="4">
        <v>2022</v>
      </c>
      <c r="D1167" s="3" t="s">
        <v>1469</v>
      </c>
      <c r="E1167" s="4">
        <v>9484156</v>
      </c>
      <c r="F1167" s="4">
        <v>9.2755899999999993</v>
      </c>
      <c r="G1167" s="4">
        <v>4.898880855176639</v>
      </c>
      <c r="H1167" s="4">
        <v>87971</v>
      </c>
      <c r="I1167" s="4"/>
      <c r="J1167" s="4">
        <v>87971</v>
      </c>
    </row>
    <row r="1168" spans="2:10" x14ac:dyDescent="0.3">
      <c r="B1168" s="3" t="s">
        <v>84</v>
      </c>
      <c r="C1168" s="4">
        <v>2022</v>
      </c>
      <c r="D1168" s="3" t="s">
        <v>1470</v>
      </c>
      <c r="E1168" s="4">
        <v>12669800</v>
      </c>
      <c r="F1168" s="4">
        <v>8.1416699999999995</v>
      </c>
      <c r="G1168" s="4">
        <v>4.3000036970333948</v>
      </c>
      <c r="H1168" s="4">
        <v>103153</v>
      </c>
      <c r="I1168" s="4"/>
      <c r="J1168" s="4">
        <v>103153</v>
      </c>
    </row>
    <row r="1169" spans="2:10" x14ac:dyDescent="0.3">
      <c r="B1169" s="3" t="s">
        <v>84</v>
      </c>
      <c r="C1169" s="4">
        <v>2022</v>
      </c>
      <c r="D1169" s="3" t="s">
        <v>1471</v>
      </c>
      <c r="E1169" s="4">
        <v>9678300</v>
      </c>
      <c r="F1169" s="4">
        <v>24.803850000000001</v>
      </c>
      <c r="G1169" s="4">
        <v>13.100094538425381</v>
      </c>
      <c r="H1169" s="4">
        <v>240059</v>
      </c>
      <c r="I1169" s="4"/>
      <c r="J1169" s="4">
        <v>240059</v>
      </c>
    </row>
    <row r="1170" spans="2:10" x14ac:dyDescent="0.3">
      <c r="B1170" s="3" t="s">
        <v>84</v>
      </c>
      <c r="C1170" s="4">
        <v>2022</v>
      </c>
      <c r="D1170" s="3" t="s">
        <v>1472</v>
      </c>
      <c r="E1170" s="4">
        <v>0</v>
      </c>
      <c r="F1170" s="4">
        <v>0</v>
      </c>
      <c r="G1170" s="4">
        <v>0</v>
      </c>
      <c r="H1170" s="4">
        <v>0</v>
      </c>
      <c r="I1170" s="4"/>
      <c r="J1170" s="4">
        <v>0</v>
      </c>
    </row>
    <row r="1171" spans="2:10" x14ac:dyDescent="0.3">
      <c r="B1171" s="3" t="s">
        <v>84</v>
      </c>
      <c r="C1171" s="4">
        <v>2022</v>
      </c>
      <c r="D1171" s="3" t="s">
        <v>1473</v>
      </c>
      <c r="E1171" s="4">
        <v>8040000</v>
      </c>
      <c r="F1171" s="4">
        <v>1.89354</v>
      </c>
      <c r="G1171" s="4">
        <v>1.0000686591916172</v>
      </c>
      <c r="H1171" s="4">
        <v>15224</v>
      </c>
      <c r="I1171" s="4"/>
      <c r="J1171" s="4">
        <v>15224</v>
      </c>
    </row>
    <row r="1172" spans="2:10" x14ac:dyDescent="0.3">
      <c r="B1172" s="3" t="s">
        <v>84</v>
      </c>
      <c r="C1172" s="4">
        <v>2022</v>
      </c>
      <c r="D1172" s="3" t="s">
        <v>1474</v>
      </c>
      <c r="E1172" s="4">
        <v>3870402090</v>
      </c>
      <c r="F1172" s="4">
        <v>1.89341</v>
      </c>
      <c r="G1172" s="4">
        <v>1</v>
      </c>
      <c r="H1172" s="4">
        <v>7328258</v>
      </c>
      <c r="I1172" s="4"/>
      <c r="J1172" s="4">
        <v>7328258</v>
      </c>
    </row>
    <row r="1173" spans="2:10" x14ac:dyDescent="0.3">
      <c r="B1173" s="3" t="s">
        <v>84</v>
      </c>
      <c r="C1173" s="4">
        <v>2022</v>
      </c>
      <c r="D1173" s="3" t="s">
        <v>1475</v>
      </c>
      <c r="E1173" s="4">
        <v>0</v>
      </c>
      <c r="F1173" s="4">
        <v>0</v>
      </c>
      <c r="G1173" s="4">
        <v>0</v>
      </c>
      <c r="H1173" s="4">
        <v>0</v>
      </c>
      <c r="I1173" s="4"/>
      <c r="J1173" s="4">
        <v>0</v>
      </c>
    </row>
    <row r="1174" spans="2:10" x14ac:dyDescent="0.3">
      <c r="B1174" s="3" t="s">
        <v>84</v>
      </c>
      <c r="C1174" s="4">
        <v>2022</v>
      </c>
      <c r="D1174" s="3" t="s">
        <v>1476</v>
      </c>
      <c r="E1174" s="4">
        <v>1961593</v>
      </c>
      <c r="F1174" s="4">
        <v>39.999690000000001</v>
      </c>
      <c r="G1174" s="4">
        <v>21.125741387232559</v>
      </c>
      <c r="H1174" s="4">
        <v>78463</v>
      </c>
      <c r="I1174" s="4">
        <v>190457</v>
      </c>
      <c r="J1174" s="4">
        <v>268920</v>
      </c>
    </row>
    <row r="1175" spans="2:10" x14ac:dyDescent="0.3">
      <c r="B1175" s="3" t="s">
        <v>84</v>
      </c>
      <c r="C1175" s="4">
        <v>2023</v>
      </c>
      <c r="D1175" s="3" t="s">
        <v>1468</v>
      </c>
      <c r="E1175" s="4">
        <v>38972550</v>
      </c>
      <c r="F1175" s="4">
        <v>5.3258599999999996</v>
      </c>
      <c r="G1175" s="4">
        <v>2.8000042058998256</v>
      </c>
      <c r="H1175" s="4">
        <v>207562</v>
      </c>
      <c r="I1175" s="4"/>
      <c r="J1175" s="4">
        <v>207562</v>
      </c>
    </row>
    <row r="1176" spans="2:10" x14ac:dyDescent="0.3">
      <c r="B1176" s="3" t="s">
        <v>84</v>
      </c>
      <c r="C1176" s="4">
        <v>2023</v>
      </c>
      <c r="D1176" s="3" t="s">
        <v>1469</v>
      </c>
      <c r="E1176" s="4">
        <v>9543598</v>
      </c>
      <c r="F1176" s="4">
        <v>9.3201499999999999</v>
      </c>
      <c r="G1176" s="4">
        <v>4.8999521578894791</v>
      </c>
      <c r="H1176" s="4">
        <v>88948</v>
      </c>
      <c r="I1176" s="4"/>
      <c r="J1176" s="4">
        <v>88948</v>
      </c>
    </row>
    <row r="1177" spans="2:10" x14ac:dyDescent="0.3">
      <c r="B1177" s="3" t="s">
        <v>84</v>
      </c>
      <c r="C1177" s="4">
        <v>2023</v>
      </c>
      <c r="D1177" s="3" t="s">
        <v>1470</v>
      </c>
      <c r="E1177" s="4">
        <v>12609100</v>
      </c>
      <c r="F1177" s="4">
        <v>8.1790000000000003</v>
      </c>
      <c r="G1177" s="4">
        <v>4.3000068345872169</v>
      </c>
      <c r="H1177" s="4">
        <v>103130</v>
      </c>
      <c r="I1177" s="4"/>
      <c r="J1177" s="4">
        <v>103130</v>
      </c>
    </row>
    <row r="1178" spans="2:10" x14ac:dyDescent="0.3">
      <c r="B1178" s="3" t="s">
        <v>84</v>
      </c>
      <c r="C1178" s="4">
        <v>2023</v>
      </c>
      <c r="D1178" s="3" t="s">
        <v>1471</v>
      </c>
      <c r="E1178" s="4">
        <v>9952400</v>
      </c>
      <c r="F1178" s="4">
        <v>24.91751</v>
      </c>
      <c r="G1178" s="4">
        <v>13.100068871609651</v>
      </c>
      <c r="H1178" s="4">
        <v>247989</v>
      </c>
      <c r="I1178" s="4"/>
      <c r="J1178" s="4">
        <v>247989</v>
      </c>
    </row>
    <row r="1179" spans="2:10" x14ac:dyDescent="0.3">
      <c r="B1179" s="3" t="s">
        <v>84</v>
      </c>
      <c r="C1179" s="4">
        <v>2023</v>
      </c>
      <c r="D1179" s="3" t="s">
        <v>1472</v>
      </c>
      <c r="E1179" s="4">
        <v>0</v>
      </c>
      <c r="F1179" s="4">
        <v>0</v>
      </c>
      <c r="G1179" s="4">
        <v>0</v>
      </c>
      <c r="H1179" s="4">
        <v>0</v>
      </c>
      <c r="I1179" s="4"/>
      <c r="J1179" s="4">
        <v>0</v>
      </c>
    </row>
    <row r="1180" spans="2:10" x14ac:dyDescent="0.3">
      <c r="B1180" s="3" t="s">
        <v>84</v>
      </c>
      <c r="C1180" s="4">
        <v>2023</v>
      </c>
      <c r="D1180" s="3" t="s">
        <v>1473</v>
      </c>
      <c r="E1180" s="4">
        <v>8908000</v>
      </c>
      <c r="F1180" s="4">
        <v>1.9020900000000001</v>
      </c>
      <c r="G1180" s="4">
        <v>1</v>
      </c>
      <c r="H1180" s="4">
        <v>16944</v>
      </c>
      <c r="I1180" s="4"/>
      <c r="J1180" s="4">
        <v>16944</v>
      </c>
    </row>
    <row r="1181" spans="2:10" x14ac:dyDescent="0.3">
      <c r="B1181" s="3" t="s">
        <v>84</v>
      </c>
      <c r="C1181" s="4">
        <v>2023</v>
      </c>
      <c r="D1181" s="3" t="s">
        <v>1474</v>
      </c>
      <c r="E1181" s="4">
        <v>4219371103</v>
      </c>
      <c r="F1181" s="4">
        <v>1.9020900000000001</v>
      </c>
      <c r="G1181" s="4">
        <v>1</v>
      </c>
      <c r="H1181" s="4">
        <v>8025624</v>
      </c>
      <c r="I1181" s="4"/>
      <c r="J1181" s="4">
        <v>8025624</v>
      </c>
    </row>
    <row r="1182" spans="2:10" x14ac:dyDescent="0.3">
      <c r="B1182" s="3" t="s">
        <v>84</v>
      </c>
      <c r="C1182" s="4">
        <v>2023</v>
      </c>
      <c r="D1182" s="3" t="s">
        <v>1475</v>
      </c>
      <c r="E1182" s="4">
        <v>0</v>
      </c>
      <c r="F1182" s="4">
        <v>0</v>
      </c>
      <c r="G1182" s="4">
        <v>0</v>
      </c>
      <c r="H1182" s="4">
        <v>0</v>
      </c>
      <c r="I1182" s="4"/>
      <c r="J1182" s="4">
        <v>0</v>
      </c>
    </row>
    <row r="1183" spans="2:10" x14ac:dyDescent="0.3">
      <c r="B1183" s="3" t="s">
        <v>84</v>
      </c>
      <c r="C1183" s="4">
        <v>2023</v>
      </c>
      <c r="D1183" s="3" t="s">
        <v>1476</v>
      </c>
      <c r="E1183" s="4">
        <v>2204524</v>
      </c>
      <c r="F1183" s="4">
        <v>39.989739999999998</v>
      </c>
      <c r="G1183" s="4">
        <v>21.02410506337765</v>
      </c>
      <c r="H1183" s="4">
        <v>88158</v>
      </c>
      <c r="I1183" s="4">
        <v>192964</v>
      </c>
      <c r="J1183" s="4">
        <v>281122</v>
      </c>
    </row>
    <row r="1184" spans="2:10" x14ac:dyDescent="0.3">
      <c r="B1184" s="3" t="s">
        <v>84</v>
      </c>
      <c r="C1184" s="4">
        <v>2024</v>
      </c>
      <c r="D1184" s="3" t="s">
        <v>1468</v>
      </c>
      <c r="E1184" s="4">
        <v>70713900</v>
      </c>
      <c r="F1184" s="4">
        <v>5.5217000000000001</v>
      </c>
      <c r="G1184" s="4">
        <v>2.8000081134668338</v>
      </c>
      <c r="H1184" s="4">
        <v>390461</v>
      </c>
      <c r="I1184" s="4"/>
      <c r="J1184" s="4">
        <v>390461</v>
      </c>
    </row>
    <row r="1185" spans="2:10" x14ac:dyDescent="0.3">
      <c r="B1185" s="3" t="s">
        <v>84</v>
      </c>
      <c r="C1185" s="4">
        <v>2024</v>
      </c>
      <c r="D1185" s="3" t="s">
        <v>1469</v>
      </c>
      <c r="E1185" s="4">
        <v>9593843</v>
      </c>
      <c r="F1185" s="4">
        <v>9.6630000000000003</v>
      </c>
      <c r="G1185" s="4">
        <v>4.9000268758588872</v>
      </c>
      <c r="H1185" s="4">
        <v>92705</v>
      </c>
      <c r="I1185" s="4"/>
      <c r="J1185" s="4">
        <v>92705</v>
      </c>
    </row>
    <row r="1186" spans="2:10" x14ac:dyDescent="0.3">
      <c r="B1186" s="3" t="s">
        <v>84</v>
      </c>
      <c r="C1186" s="4">
        <v>2024</v>
      </c>
      <c r="D1186" s="3" t="s">
        <v>1470</v>
      </c>
      <c r="E1186" s="4">
        <v>13322800</v>
      </c>
      <c r="F1186" s="4">
        <v>8.4797700000000003</v>
      </c>
      <c r="G1186" s="4">
        <v>4.3000207907587615</v>
      </c>
      <c r="H1186" s="4">
        <v>112974</v>
      </c>
      <c r="I1186" s="4"/>
      <c r="J1186" s="4">
        <v>112974</v>
      </c>
    </row>
    <row r="1187" spans="2:10" x14ac:dyDescent="0.3">
      <c r="B1187" s="3" t="s">
        <v>84</v>
      </c>
      <c r="C1187" s="4">
        <v>2024</v>
      </c>
      <c r="D1187" s="3" t="s">
        <v>1471</v>
      </c>
      <c r="E1187" s="4">
        <v>10212000</v>
      </c>
      <c r="F1187" s="4">
        <v>25.833829999999999</v>
      </c>
      <c r="G1187" s="4">
        <v>13.100120180727474</v>
      </c>
      <c r="H1187" s="4">
        <v>263815</v>
      </c>
      <c r="I1187" s="4"/>
      <c r="J1187" s="4">
        <v>263815</v>
      </c>
    </row>
    <row r="1188" spans="2:10" x14ac:dyDescent="0.3">
      <c r="B1188" s="3" t="s">
        <v>84</v>
      </c>
      <c r="C1188" s="4">
        <v>2024</v>
      </c>
      <c r="D1188" s="3" t="s">
        <v>1472</v>
      </c>
      <c r="E1188" s="4">
        <v>0</v>
      </c>
      <c r="F1188" s="4">
        <v>0</v>
      </c>
      <c r="G1188" s="4">
        <v>0</v>
      </c>
      <c r="H1188" s="4">
        <v>0</v>
      </c>
      <c r="I1188" s="4"/>
      <c r="J1188" s="4">
        <v>0</v>
      </c>
    </row>
    <row r="1189" spans="2:10" x14ac:dyDescent="0.3">
      <c r="B1189" s="3" t="s">
        <v>84</v>
      </c>
      <c r="C1189" s="4">
        <v>2024</v>
      </c>
      <c r="D1189" s="3" t="s">
        <v>1473</v>
      </c>
      <c r="E1189" s="4">
        <v>9291000</v>
      </c>
      <c r="F1189" s="4">
        <v>1.9720299999999999</v>
      </c>
      <c r="G1189" s="4">
        <v>1</v>
      </c>
      <c r="H1189" s="4">
        <v>18322</v>
      </c>
      <c r="I1189" s="4"/>
      <c r="J1189" s="4">
        <v>18322</v>
      </c>
    </row>
    <row r="1190" spans="2:10" x14ac:dyDescent="0.3">
      <c r="B1190" s="3" t="s">
        <v>84</v>
      </c>
      <c r="C1190" s="4">
        <v>2024</v>
      </c>
      <c r="D1190" s="3" t="s">
        <v>1474</v>
      </c>
      <c r="E1190" s="4">
        <v>4405344865</v>
      </c>
      <c r="F1190" s="4">
        <v>1.9720299999999999</v>
      </c>
      <c r="G1190" s="4">
        <v>1</v>
      </c>
      <c r="H1190" s="4">
        <v>8687472</v>
      </c>
      <c r="I1190" s="4"/>
      <c r="J1190" s="4">
        <v>8687472</v>
      </c>
    </row>
    <row r="1191" spans="2:10" x14ac:dyDescent="0.3">
      <c r="B1191" s="3" t="s">
        <v>84</v>
      </c>
      <c r="C1191" s="4">
        <v>2024</v>
      </c>
      <c r="D1191" s="3" t="s">
        <v>1475</v>
      </c>
      <c r="E1191" s="4">
        <v>0</v>
      </c>
      <c r="F1191" s="4">
        <v>0</v>
      </c>
      <c r="G1191" s="4">
        <v>0</v>
      </c>
      <c r="H1191" s="4">
        <v>0</v>
      </c>
      <c r="I1191" s="4"/>
      <c r="J1191" s="4">
        <v>0</v>
      </c>
    </row>
    <row r="1192" spans="2:10" x14ac:dyDescent="0.3">
      <c r="B1192" s="3" t="s">
        <v>84</v>
      </c>
      <c r="C1192" s="4">
        <v>2024</v>
      </c>
      <c r="D1192" s="3" t="s">
        <v>1476</v>
      </c>
      <c r="E1192" s="4">
        <v>2517361</v>
      </c>
      <c r="F1192" s="4">
        <v>39.999690000000001</v>
      </c>
      <c r="G1192" s="4">
        <v>20.283509885752245</v>
      </c>
      <c r="H1192" s="4">
        <v>100694</v>
      </c>
      <c r="I1192" s="4">
        <v>208666</v>
      </c>
      <c r="J1192" s="4">
        <v>309360</v>
      </c>
    </row>
    <row r="1193" spans="2:10" x14ac:dyDescent="0.3">
      <c r="B1193" s="3" t="s">
        <v>86</v>
      </c>
      <c r="C1193" s="4">
        <v>2019</v>
      </c>
      <c r="D1193" s="3" t="s">
        <v>1468</v>
      </c>
      <c r="E1193" s="4">
        <v>240995800</v>
      </c>
      <c r="F1193" s="4">
        <v>12.778499999999999</v>
      </c>
      <c r="G1193" s="4">
        <v>4.5050237969328402</v>
      </c>
      <c r="H1193" s="4">
        <v>3079564.8303</v>
      </c>
      <c r="I1193" s="4"/>
      <c r="J1193" s="4">
        <v>3079564.8303</v>
      </c>
    </row>
    <row r="1194" spans="2:10" x14ac:dyDescent="0.3">
      <c r="B1194" s="3" t="s">
        <v>86</v>
      </c>
      <c r="C1194" s="4">
        <v>2019</v>
      </c>
      <c r="D1194" s="3" t="s">
        <v>1469</v>
      </c>
      <c r="E1194" s="4">
        <v>3225</v>
      </c>
      <c r="F1194" s="4">
        <v>127.2064</v>
      </c>
      <c r="G1194" s="4">
        <v>44.846254186497397</v>
      </c>
      <c r="H1194" s="4">
        <v>410.24063999999998</v>
      </c>
      <c r="I1194" s="4"/>
      <c r="J1194" s="4">
        <v>410.24063999999998</v>
      </c>
    </row>
    <row r="1195" spans="2:10" x14ac:dyDescent="0.3">
      <c r="B1195" s="3" t="s">
        <v>86</v>
      </c>
      <c r="C1195" s="4">
        <v>2019</v>
      </c>
      <c r="D1195" s="3" t="s">
        <v>1470</v>
      </c>
      <c r="E1195" s="4">
        <v>3641000</v>
      </c>
      <c r="F1195" s="4">
        <v>32.300199999999997</v>
      </c>
      <c r="G1195" s="4">
        <v>11.387343557200801</v>
      </c>
      <c r="H1195" s="4">
        <v>117605.0282</v>
      </c>
      <c r="I1195" s="4"/>
      <c r="J1195" s="4">
        <v>117605.0282</v>
      </c>
    </row>
    <row r="1196" spans="2:10" x14ac:dyDescent="0.3">
      <c r="B1196" s="3" t="s">
        <v>86</v>
      </c>
      <c r="C1196" s="4">
        <v>2019</v>
      </c>
      <c r="D1196" s="3" t="s">
        <v>1471</v>
      </c>
      <c r="E1196" s="4">
        <v>0</v>
      </c>
      <c r="F1196" s="4">
        <v>0</v>
      </c>
      <c r="G1196" s="4">
        <v>0</v>
      </c>
      <c r="H1196" s="4">
        <v>0</v>
      </c>
      <c r="I1196" s="4"/>
      <c r="J1196" s="4">
        <v>0</v>
      </c>
    </row>
    <row r="1197" spans="2:10" x14ac:dyDescent="0.3">
      <c r="B1197" s="3" t="s">
        <v>86</v>
      </c>
      <c r="C1197" s="4">
        <v>2019</v>
      </c>
      <c r="D1197" s="3" t="s">
        <v>1472</v>
      </c>
      <c r="E1197" s="4">
        <v>0</v>
      </c>
      <c r="F1197" s="4">
        <v>0</v>
      </c>
      <c r="G1197" s="4">
        <v>0</v>
      </c>
      <c r="H1197" s="4">
        <v>0</v>
      </c>
      <c r="I1197" s="4"/>
      <c r="J1197" s="4">
        <v>0</v>
      </c>
    </row>
    <row r="1198" spans="2:10" x14ac:dyDescent="0.3">
      <c r="B1198" s="3" t="s">
        <v>86</v>
      </c>
      <c r="C1198" s="4">
        <v>2019</v>
      </c>
      <c r="D1198" s="3" t="s">
        <v>1473</v>
      </c>
      <c r="E1198" s="4">
        <v>6412000</v>
      </c>
      <c r="F1198" s="4">
        <v>14.784599999999999</v>
      </c>
      <c r="G1198" s="4">
        <v>5.21226864093072</v>
      </c>
      <c r="H1198" s="4">
        <v>94798.855200000005</v>
      </c>
      <c r="I1198" s="4"/>
      <c r="J1198" s="4">
        <v>94798.855200000005</v>
      </c>
    </row>
    <row r="1199" spans="2:10" x14ac:dyDescent="0.3">
      <c r="B1199" s="3" t="s">
        <v>86</v>
      </c>
      <c r="C1199" s="4">
        <v>2019</v>
      </c>
      <c r="D1199" s="3" t="s">
        <v>1474</v>
      </c>
      <c r="E1199" s="4">
        <v>4003362503</v>
      </c>
      <c r="F1199" s="4">
        <v>2.8365</v>
      </c>
      <c r="G1199" s="4">
        <v>1</v>
      </c>
      <c r="H1199" s="4">
        <v>11355537.739759499</v>
      </c>
      <c r="I1199" s="4">
        <v>0</v>
      </c>
      <c r="J1199" s="4">
        <v>11355537.739759499</v>
      </c>
    </row>
    <row r="1200" spans="2:10" x14ac:dyDescent="0.3">
      <c r="B1200" s="3" t="s">
        <v>86</v>
      </c>
      <c r="C1200" s="4">
        <v>2019</v>
      </c>
      <c r="D1200" s="3" t="s">
        <v>1475</v>
      </c>
      <c r="E1200" s="4">
        <v>0</v>
      </c>
      <c r="F1200" s="4">
        <v>0</v>
      </c>
      <c r="G1200" s="4">
        <v>0</v>
      </c>
      <c r="H1200" s="4">
        <v>0</v>
      </c>
      <c r="I1200" s="4"/>
      <c r="J1200" s="4">
        <v>0</v>
      </c>
    </row>
    <row r="1201" spans="2:10" x14ac:dyDescent="0.3">
      <c r="B1201" s="3" t="s">
        <v>86</v>
      </c>
      <c r="C1201" s="4">
        <v>2019</v>
      </c>
      <c r="D1201" s="3" t="s">
        <v>1476</v>
      </c>
      <c r="E1201" s="4">
        <v>2404200</v>
      </c>
      <c r="F1201" s="4">
        <v>32.092300000000002</v>
      </c>
      <c r="G1201" s="4">
        <v>11.314049004054301</v>
      </c>
      <c r="H1201" s="4">
        <v>77156.307660000006</v>
      </c>
      <c r="I1201" s="4"/>
      <c r="J1201" s="4">
        <v>77156.307660000006</v>
      </c>
    </row>
    <row r="1202" spans="2:10" x14ac:dyDescent="0.3">
      <c r="B1202" s="3" t="s">
        <v>86</v>
      </c>
      <c r="C1202" s="4">
        <v>2020</v>
      </c>
      <c r="D1202" s="3" t="s">
        <v>1468</v>
      </c>
      <c r="E1202" s="4">
        <v>265526500</v>
      </c>
      <c r="F1202" s="4">
        <v>11.432700000000001</v>
      </c>
      <c r="G1202" s="4">
        <v>3.9314649243466304</v>
      </c>
      <c r="H1202" s="4">
        <v>3035685</v>
      </c>
      <c r="I1202" s="4"/>
      <c r="J1202" s="4">
        <v>3035685</v>
      </c>
    </row>
    <row r="1203" spans="2:10" x14ac:dyDescent="0.3">
      <c r="B1203" s="3" t="s">
        <v>86</v>
      </c>
      <c r="C1203" s="4">
        <v>2020</v>
      </c>
      <c r="D1203" s="3" t="s">
        <v>1469</v>
      </c>
      <c r="E1203" s="4">
        <v>3225</v>
      </c>
      <c r="F1203" s="4">
        <v>127.2064</v>
      </c>
      <c r="G1203" s="4">
        <v>43.743603851444291</v>
      </c>
      <c r="H1203" s="4">
        <v>410</v>
      </c>
      <c r="I1203" s="4"/>
      <c r="J1203" s="4">
        <v>410</v>
      </c>
    </row>
    <row r="1204" spans="2:10" x14ac:dyDescent="0.3">
      <c r="B1204" s="3" t="s">
        <v>86</v>
      </c>
      <c r="C1204" s="4">
        <v>2020</v>
      </c>
      <c r="D1204" s="3" t="s">
        <v>1470</v>
      </c>
      <c r="E1204" s="4">
        <v>3749000</v>
      </c>
      <c r="F1204" s="4">
        <v>10.9215</v>
      </c>
      <c r="G1204" s="4">
        <v>3.7556740027510318</v>
      </c>
      <c r="H1204" s="4">
        <v>40945</v>
      </c>
      <c r="I1204" s="4"/>
      <c r="J1204" s="4">
        <v>40945</v>
      </c>
    </row>
    <row r="1205" spans="2:10" x14ac:dyDescent="0.3">
      <c r="B1205" s="3" t="s">
        <v>86</v>
      </c>
      <c r="C1205" s="4">
        <v>2020</v>
      </c>
      <c r="D1205" s="3" t="s">
        <v>1471</v>
      </c>
      <c r="E1205" s="4">
        <v>0</v>
      </c>
      <c r="F1205" s="4">
        <v>0</v>
      </c>
      <c r="G1205" s="4">
        <v>0</v>
      </c>
      <c r="H1205" s="4">
        <v>0</v>
      </c>
      <c r="I1205" s="4"/>
      <c r="J1205" s="4">
        <v>0</v>
      </c>
    </row>
    <row r="1206" spans="2:10" x14ac:dyDescent="0.3">
      <c r="B1206" s="3" t="s">
        <v>86</v>
      </c>
      <c r="C1206" s="4">
        <v>2020</v>
      </c>
      <c r="D1206" s="3" t="s">
        <v>1472</v>
      </c>
      <c r="E1206" s="4">
        <v>0</v>
      </c>
      <c r="F1206" s="4">
        <v>0</v>
      </c>
      <c r="G1206" s="4">
        <v>0</v>
      </c>
      <c r="H1206" s="4">
        <v>0</v>
      </c>
      <c r="I1206" s="4"/>
      <c r="J1206" s="4">
        <v>0</v>
      </c>
    </row>
    <row r="1207" spans="2:10" x14ac:dyDescent="0.3">
      <c r="B1207" s="3" t="s">
        <v>86</v>
      </c>
      <c r="C1207" s="4">
        <v>2020</v>
      </c>
      <c r="D1207" s="3" t="s">
        <v>1473</v>
      </c>
      <c r="E1207" s="4">
        <v>10403000</v>
      </c>
      <c r="F1207" s="4">
        <v>13.5137</v>
      </c>
      <c r="G1207" s="4">
        <v>4.6470770288858327</v>
      </c>
      <c r="H1207" s="4">
        <v>140583</v>
      </c>
      <c r="I1207" s="4"/>
      <c r="J1207" s="4">
        <v>140583</v>
      </c>
    </row>
    <row r="1208" spans="2:10" x14ac:dyDescent="0.3">
      <c r="B1208" s="3" t="s">
        <v>86</v>
      </c>
      <c r="C1208" s="4">
        <v>2020</v>
      </c>
      <c r="D1208" s="3" t="s">
        <v>1474</v>
      </c>
      <c r="E1208" s="4">
        <v>4076667803</v>
      </c>
      <c r="F1208" s="4">
        <v>2.9079999999999999</v>
      </c>
      <c r="G1208" s="4">
        <v>1</v>
      </c>
      <c r="H1208" s="4">
        <v>11854950</v>
      </c>
      <c r="I1208" s="4"/>
      <c r="J1208" s="4">
        <v>11854950</v>
      </c>
    </row>
    <row r="1209" spans="2:10" x14ac:dyDescent="0.3">
      <c r="B1209" s="3" t="s">
        <v>86</v>
      </c>
      <c r="C1209" s="4">
        <v>2020</v>
      </c>
      <c r="D1209" s="3" t="s">
        <v>1475</v>
      </c>
      <c r="E1209" s="4">
        <v>0</v>
      </c>
      <c r="F1209" s="4">
        <v>0</v>
      </c>
      <c r="G1209" s="4">
        <v>0</v>
      </c>
      <c r="H1209" s="4">
        <v>0</v>
      </c>
      <c r="I1209" s="4"/>
      <c r="J1209" s="4">
        <v>0</v>
      </c>
    </row>
    <row r="1210" spans="2:10" x14ac:dyDescent="0.3">
      <c r="B1210" s="3" t="s">
        <v>86</v>
      </c>
      <c r="C1210" s="4">
        <v>2020</v>
      </c>
      <c r="D1210" s="3" t="s">
        <v>1476</v>
      </c>
      <c r="E1210" s="4">
        <v>2748400</v>
      </c>
      <c r="F1210" s="4">
        <v>28.0731</v>
      </c>
      <c r="G1210" s="4">
        <v>9.6537482806052282</v>
      </c>
      <c r="H1210" s="4">
        <v>77156</v>
      </c>
      <c r="I1210" s="4">
        <v>195694</v>
      </c>
      <c r="J1210" s="4">
        <v>272850</v>
      </c>
    </row>
    <row r="1211" spans="2:10" x14ac:dyDescent="0.3">
      <c r="B1211" s="3" t="s">
        <v>86</v>
      </c>
      <c r="C1211" s="4">
        <v>2021</v>
      </c>
      <c r="D1211" s="3" t="s">
        <v>1468</v>
      </c>
      <c r="E1211" s="4">
        <v>276601400</v>
      </c>
      <c r="F1211" s="4">
        <v>11.897399999999999</v>
      </c>
      <c r="G1211" s="4">
        <v>4.1692598822539946</v>
      </c>
      <c r="H1211" s="4">
        <v>3290837</v>
      </c>
      <c r="I1211" s="4"/>
      <c r="J1211" s="4">
        <v>3290837</v>
      </c>
    </row>
    <row r="1212" spans="2:10" x14ac:dyDescent="0.3">
      <c r="B1212" s="3" t="s">
        <v>86</v>
      </c>
      <c r="C1212" s="4">
        <v>2021</v>
      </c>
      <c r="D1212" s="3" t="s">
        <v>1469</v>
      </c>
      <c r="E1212" s="4">
        <v>3225</v>
      </c>
      <c r="F1212" s="4">
        <v>133.41149999999999</v>
      </c>
      <c r="G1212" s="4">
        <v>46.751997476871317</v>
      </c>
      <c r="H1212" s="4">
        <v>430</v>
      </c>
      <c r="I1212" s="4"/>
      <c r="J1212" s="4">
        <v>430</v>
      </c>
    </row>
    <row r="1213" spans="2:10" x14ac:dyDescent="0.3">
      <c r="B1213" s="3" t="s">
        <v>86</v>
      </c>
      <c r="C1213" s="4">
        <v>2021</v>
      </c>
      <c r="D1213" s="3" t="s">
        <v>1470</v>
      </c>
      <c r="E1213" s="4">
        <v>3847000</v>
      </c>
      <c r="F1213" s="4">
        <v>11.162599999999999</v>
      </c>
      <c r="G1213" s="4">
        <v>3.9117605831230722</v>
      </c>
      <c r="H1213" s="4">
        <v>42943</v>
      </c>
      <c r="I1213" s="4"/>
      <c r="J1213" s="4">
        <v>42943</v>
      </c>
    </row>
    <row r="1214" spans="2:10" x14ac:dyDescent="0.3">
      <c r="B1214" s="3" t="s">
        <v>86</v>
      </c>
      <c r="C1214" s="4">
        <v>2021</v>
      </c>
      <c r="D1214" s="3" t="s">
        <v>1471</v>
      </c>
      <c r="E1214" s="4">
        <v>0</v>
      </c>
      <c r="F1214" s="4">
        <v>0</v>
      </c>
      <c r="G1214" s="4">
        <v>0</v>
      </c>
      <c r="H1214" s="4">
        <v>0</v>
      </c>
      <c r="I1214" s="4"/>
      <c r="J1214" s="4">
        <v>0</v>
      </c>
    </row>
    <row r="1215" spans="2:10" x14ac:dyDescent="0.3">
      <c r="B1215" s="3" t="s">
        <v>86</v>
      </c>
      <c r="C1215" s="4">
        <v>2021</v>
      </c>
      <c r="D1215" s="3" t="s">
        <v>1472</v>
      </c>
      <c r="E1215" s="4">
        <v>0</v>
      </c>
      <c r="F1215" s="4">
        <v>0</v>
      </c>
      <c r="G1215" s="4">
        <v>0</v>
      </c>
      <c r="H1215" s="4">
        <v>0</v>
      </c>
      <c r="I1215" s="4"/>
      <c r="J1215" s="4">
        <v>0</v>
      </c>
    </row>
    <row r="1216" spans="2:10" x14ac:dyDescent="0.3">
      <c r="B1216" s="3" t="s">
        <v>86</v>
      </c>
      <c r="C1216" s="4">
        <v>2021</v>
      </c>
      <c r="D1216" s="3" t="s">
        <v>1473</v>
      </c>
      <c r="E1216" s="4">
        <v>10672000</v>
      </c>
      <c r="F1216" s="4">
        <v>13.8157</v>
      </c>
      <c r="G1216" s="4">
        <v>4.8414984580880285</v>
      </c>
      <c r="H1216" s="4">
        <v>147441</v>
      </c>
      <c r="I1216" s="4"/>
      <c r="J1216" s="4">
        <v>147441</v>
      </c>
    </row>
    <row r="1217" spans="2:10" x14ac:dyDescent="0.3">
      <c r="B1217" s="3" t="s">
        <v>86</v>
      </c>
      <c r="C1217" s="4">
        <v>2021</v>
      </c>
      <c r="D1217" s="3" t="s">
        <v>1474</v>
      </c>
      <c r="E1217" s="4">
        <v>4459636603</v>
      </c>
      <c r="F1217" s="4">
        <v>2.8536000000000001</v>
      </c>
      <c r="G1217" s="4">
        <v>1</v>
      </c>
      <c r="H1217" s="4">
        <v>12726019</v>
      </c>
      <c r="I1217" s="4"/>
      <c r="J1217" s="4">
        <v>12726019</v>
      </c>
    </row>
    <row r="1218" spans="2:10" x14ac:dyDescent="0.3">
      <c r="B1218" s="3" t="s">
        <v>86</v>
      </c>
      <c r="C1218" s="4">
        <v>2021</v>
      </c>
      <c r="D1218" s="3" t="s">
        <v>1475</v>
      </c>
      <c r="E1218" s="4">
        <v>0</v>
      </c>
      <c r="F1218" s="4">
        <v>0</v>
      </c>
      <c r="G1218" s="4">
        <v>0</v>
      </c>
      <c r="H1218" s="4">
        <v>0</v>
      </c>
      <c r="I1218" s="4"/>
      <c r="J1218" s="4">
        <v>0</v>
      </c>
    </row>
    <row r="1219" spans="2:10" x14ac:dyDescent="0.3">
      <c r="B1219" s="3" t="s">
        <v>86</v>
      </c>
      <c r="C1219" s="4">
        <v>2021</v>
      </c>
      <c r="D1219" s="3" t="s">
        <v>1476</v>
      </c>
      <c r="E1219" s="4">
        <v>2826000</v>
      </c>
      <c r="F1219" s="4">
        <v>28.625900000000001</v>
      </c>
      <c r="G1219" s="4">
        <v>10.03150406504065</v>
      </c>
      <c r="H1219" s="4">
        <v>80897</v>
      </c>
      <c r="I1219" s="4">
        <v>205400</v>
      </c>
      <c r="J1219" s="4">
        <v>286297</v>
      </c>
    </row>
    <row r="1220" spans="2:10" x14ac:dyDescent="0.3">
      <c r="B1220" s="3" t="s">
        <v>86</v>
      </c>
      <c r="C1220" s="4">
        <v>2022</v>
      </c>
      <c r="D1220" s="3" t="s">
        <v>1468</v>
      </c>
      <c r="E1220" s="4">
        <v>347675900</v>
      </c>
      <c r="F1220" s="4">
        <v>11.2492</v>
      </c>
      <c r="G1220" s="4">
        <v>4.7527145211035533</v>
      </c>
      <c r="H1220" s="4">
        <v>3911076</v>
      </c>
      <c r="I1220" s="4"/>
      <c r="J1220" s="4">
        <v>3911076</v>
      </c>
    </row>
    <row r="1221" spans="2:10" x14ac:dyDescent="0.3">
      <c r="B1221" s="3" t="s">
        <v>86</v>
      </c>
      <c r="C1221" s="4">
        <v>2022</v>
      </c>
      <c r="D1221" s="3" t="s">
        <v>1469</v>
      </c>
      <c r="E1221" s="4">
        <v>3225</v>
      </c>
      <c r="F1221" s="4">
        <v>139.15780000000001</v>
      </c>
      <c r="G1221" s="4">
        <v>58.793273902572992</v>
      </c>
      <c r="H1221" s="4">
        <v>449</v>
      </c>
      <c r="I1221" s="4"/>
      <c r="J1221" s="4">
        <v>449</v>
      </c>
    </row>
    <row r="1222" spans="2:10" x14ac:dyDescent="0.3">
      <c r="B1222" s="3" t="s">
        <v>86</v>
      </c>
      <c r="C1222" s="4">
        <v>2022</v>
      </c>
      <c r="D1222" s="3" t="s">
        <v>1470</v>
      </c>
      <c r="E1222" s="4">
        <v>4299000</v>
      </c>
      <c r="F1222" s="4">
        <v>10.4193</v>
      </c>
      <c r="G1222" s="4">
        <v>4.4020871181714485</v>
      </c>
      <c r="H1222" s="4">
        <v>44793</v>
      </c>
      <c r="I1222" s="4"/>
      <c r="J1222" s="4">
        <v>44793</v>
      </c>
    </row>
    <row r="1223" spans="2:10" x14ac:dyDescent="0.3">
      <c r="B1223" s="3" t="s">
        <v>86</v>
      </c>
      <c r="C1223" s="4">
        <v>2022</v>
      </c>
      <c r="D1223" s="3" t="s">
        <v>1471</v>
      </c>
      <c r="E1223" s="4">
        <v>0</v>
      </c>
      <c r="F1223" s="4">
        <v>0</v>
      </c>
      <c r="G1223" s="4">
        <v>0</v>
      </c>
      <c r="H1223" s="4">
        <v>0</v>
      </c>
      <c r="I1223" s="4"/>
      <c r="J1223" s="4">
        <v>0</v>
      </c>
    </row>
    <row r="1224" spans="2:10" x14ac:dyDescent="0.3">
      <c r="B1224" s="3" t="s">
        <v>86</v>
      </c>
      <c r="C1224" s="4">
        <v>2022</v>
      </c>
      <c r="D1224" s="3" t="s">
        <v>1472</v>
      </c>
      <c r="E1224" s="4">
        <v>0</v>
      </c>
      <c r="F1224" s="4">
        <v>0</v>
      </c>
      <c r="G1224" s="4">
        <v>0</v>
      </c>
      <c r="H1224" s="4">
        <v>0</v>
      </c>
      <c r="I1224" s="4"/>
      <c r="J1224" s="4">
        <v>0</v>
      </c>
    </row>
    <row r="1225" spans="2:10" x14ac:dyDescent="0.3">
      <c r="B1225" s="3" t="s">
        <v>86</v>
      </c>
      <c r="C1225" s="4">
        <v>2022</v>
      </c>
      <c r="D1225" s="3" t="s">
        <v>1473</v>
      </c>
      <c r="E1225" s="4">
        <v>14084000</v>
      </c>
      <c r="F1225" s="4">
        <v>12.796900000000001</v>
      </c>
      <c r="G1225" s="4">
        <v>5.4066077992310628</v>
      </c>
      <c r="H1225" s="4">
        <v>180232</v>
      </c>
      <c r="I1225" s="4"/>
      <c r="J1225" s="4">
        <v>180232</v>
      </c>
    </row>
    <row r="1226" spans="2:10" x14ac:dyDescent="0.3">
      <c r="B1226" s="3" t="s">
        <v>86</v>
      </c>
      <c r="C1226" s="4">
        <v>2022</v>
      </c>
      <c r="D1226" s="3" t="s">
        <v>1474</v>
      </c>
      <c r="E1226" s="4">
        <v>5820275503</v>
      </c>
      <c r="F1226" s="4">
        <v>2.3668999999999998</v>
      </c>
      <c r="G1226" s="4">
        <v>1</v>
      </c>
      <c r="H1226" s="4">
        <v>13776010</v>
      </c>
      <c r="I1226" s="4"/>
      <c r="J1226" s="4">
        <v>13776010</v>
      </c>
    </row>
    <row r="1227" spans="2:10" x14ac:dyDescent="0.3">
      <c r="B1227" s="3" t="s">
        <v>86</v>
      </c>
      <c r="C1227" s="4">
        <v>2022</v>
      </c>
      <c r="D1227" s="3" t="s">
        <v>1475</v>
      </c>
      <c r="E1227" s="4">
        <v>0</v>
      </c>
      <c r="F1227" s="4">
        <v>0</v>
      </c>
      <c r="G1227" s="4">
        <v>0</v>
      </c>
      <c r="H1227" s="4">
        <v>0</v>
      </c>
      <c r="I1227" s="4"/>
      <c r="J1227" s="4">
        <v>0</v>
      </c>
    </row>
    <row r="1228" spans="2:10" x14ac:dyDescent="0.3">
      <c r="B1228" s="3" t="s">
        <v>86</v>
      </c>
      <c r="C1228" s="4">
        <v>2022</v>
      </c>
      <c r="D1228" s="3" t="s">
        <v>1476</v>
      </c>
      <c r="E1228" s="4">
        <v>3407700</v>
      </c>
      <c r="F1228" s="4">
        <v>27.3904</v>
      </c>
      <c r="G1228" s="4">
        <v>11.572267522920276</v>
      </c>
      <c r="H1228" s="4">
        <v>93338</v>
      </c>
      <c r="I1228" s="4">
        <v>205085</v>
      </c>
      <c r="J1228" s="4">
        <v>298423</v>
      </c>
    </row>
    <row r="1229" spans="2:10" x14ac:dyDescent="0.3">
      <c r="B1229" s="3" t="s">
        <v>86</v>
      </c>
      <c r="C1229" s="4">
        <v>2023</v>
      </c>
      <c r="D1229" s="3" t="s">
        <v>1468</v>
      </c>
      <c r="E1229" s="4">
        <v>412970900</v>
      </c>
      <c r="F1229" s="4">
        <v>11.0892</v>
      </c>
      <c r="G1229" s="4">
        <v>5.0236477303615121</v>
      </c>
      <c r="H1229" s="4">
        <v>4579517</v>
      </c>
      <c r="I1229" s="4"/>
      <c r="J1229" s="4">
        <v>4579517</v>
      </c>
    </row>
    <row r="1230" spans="2:10" x14ac:dyDescent="0.3">
      <c r="B1230" s="3" t="s">
        <v>86</v>
      </c>
      <c r="C1230" s="4">
        <v>2023</v>
      </c>
      <c r="D1230" s="3" t="s">
        <v>1469</v>
      </c>
      <c r="E1230" s="4">
        <v>3225</v>
      </c>
      <c r="F1230" s="4">
        <v>148.49160000000001</v>
      </c>
      <c r="G1230" s="4">
        <v>67.269910301712429</v>
      </c>
      <c r="H1230" s="4">
        <v>479</v>
      </c>
      <c r="I1230" s="4"/>
      <c r="J1230" s="4">
        <v>479</v>
      </c>
    </row>
    <row r="1231" spans="2:10" x14ac:dyDescent="0.3">
      <c r="B1231" s="3" t="s">
        <v>86</v>
      </c>
      <c r="C1231" s="4">
        <v>2023</v>
      </c>
      <c r="D1231" s="3" t="s">
        <v>1470</v>
      </c>
      <c r="E1231" s="4">
        <v>5088000</v>
      </c>
      <c r="F1231" s="4">
        <v>9.3940999999999999</v>
      </c>
      <c r="G1231" s="4">
        <v>4.255730723928604</v>
      </c>
      <c r="H1231" s="4">
        <v>47797</v>
      </c>
      <c r="I1231" s="4"/>
      <c r="J1231" s="4">
        <v>47797</v>
      </c>
    </row>
    <row r="1232" spans="2:10" x14ac:dyDescent="0.3">
      <c r="B1232" s="3" t="s">
        <v>86</v>
      </c>
      <c r="C1232" s="4">
        <v>2023</v>
      </c>
      <c r="D1232" s="3" t="s">
        <v>1471</v>
      </c>
      <c r="E1232" s="4">
        <v>0</v>
      </c>
      <c r="F1232" s="4">
        <v>0</v>
      </c>
      <c r="G1232" s="4">
        <v>0</v>
      </c>
      <c r="H1232" s="4">
        <v>0</v>
      </c>
      <c r="I1232" s="4"/>
      <c r="J1232" s="4">
        <v>0</v>
      </c>
    </row>
    <row r="1233" spans="2:10" x14ac:dyDescent="0.3">
      <c r="B1233" s="3" t="s">
        <v>86</v>
      </c>
      <c r="C1233" s="4">
        <v>2023</v>
      </c>
      <c r="D1233" s="3" t="s">
        <v>1472</v>
      </c>
      <c r="E1233" s="4">
        <v>0</v>
      </c>
      <c r="F1233" s="4">
        <v>0</v>
      </c>
      <c r="G1233" s="4">
        <v>0</v>
      </c>
      <c r="H1233" s="4">
        <v>0</v>
      </c>
      <c r="I1233" s="4"/>
      <c r="J1233" s="4">
        <v>0</v>
      </c>
    </row>
    <row r="1234" spans="2:10" x14ac:dyDescent="0.3">
      <c r="B1234" s="3" t="s">
        <v>86</v>
      </c>
      <c r="C1234" s="4">
        <v>2023</v>
      </c>
      <c r="D1234" s="3" t="s">
        <v>1473</v>
      </c>
      <c r="E1234" s="4">
        <v>14949000</v>
      </c>
      <c r="F1234" s="4">
        <v>11.329599999999999</v>
      </c>
      <c r="G1234" s="4">
        <v>5.1325541360877054</v>
      </c>
      <c r="H1234" s="4">
        <v>169366</v>
      </c>
      <c r="I1234" s="4"/>
      <c r="J1234" s="4">
        <v>169366</v>
      </c>
    </row>
    <row r="1235" spans="2:10" x14ac:dyDescent="0.3">
      <c r="B1235" s="3" t="s">
        <v>86</v>
      </c>
      <c r="C1235" s="4">
        <v>2023</v>
      </c>
      <c r="D1235" s="3" t="s">
        <v>1474</v>
      </c>
      <c r="E1235" s="4">
        <v>6982673203</v>
      </c>
      <c r="F1235" s="4">
        <v>2.2073999999999998</v>
      </c>
      <c r="G1235" s="4">
        <v>1</v>
      </c>
      <c r="H1235" s="4">
        <v>15413553</v>
      </c>
      <c r="I1235" s="4"/>
      <c r="J1235" s="4">
        <v>15413553</v>
      </c>
    </row>
    <row r="1236" spans="2:10" x14ac:dyDescent="0.3">
      <c r="B1236" s="3" t="s">
        <v>86</v>
      </c>
      <c r="C1236" s="4">
        <v>2023</v>
      </c>
      <c r="D1236" s="3" t="s">
        <v>1475</v>
      </c>
      <c r="E1236" s="4">
        <v>0</v>
      </c>
      <c r="F1236" s="4">
        <v>0</v>
      </c>
      <c r="G1236" s="4">
        <v>0</v>
      </c>
      <c r="H1236" s="4">
        <v>0</v>
      </c>
      <c r="I1236" s="4"/>
      <c r="J1236" s="4">
        <v>0</v>
      </c>
    </row>
    <row r="1237" spans="2:10" x14ac:dyDescent="0.3">
      <c r="B1237" s="3" t="s">
        <v>86</v>
      </c>
      <c r="C1237" s="4">
        <v>2023</v>
      </c>
      <c r="D1237" s="3" t="s">
        <v>1476</v>
      </c>
      <c r="E1237" s="4">
        <v>3494600</v>
      </c>
      <c r="F1237" s="4">
        <v>25.519200000000001</v>
      </c>
      <c r="G1237" s="4">
        <v>11.560750203859746</v>
      </c>
      <c r="H1237" s="4">
        <v>89179</v>
      </c>
      <c r="I1237" s="4">
        <v>223704</v>
      </c>
      <c r="J1237" s="4">
        <v>312883</v>
      </c>
    </row>
    <row r="1238" spans="2:10" x14ac:dyDescent="0.3">
      <c r="B1238" s="3" t="s">
        <v>86</v>
      </c>
      <c r="C1238" s="4">
        <v>2024</v>
      </c>
      <c r="D1238" s="3" t="s">
        <v>1468</v>
      </c>
      <c r="E1238" s="4">
        <v>464718200</v>
      </c>
      <c r="F1238" s="4">
        <v>11.4741</v>
      </c>
      <c r="G1238" s="4">
        <v>4.8740920096852305</v>
      </c>
      <c r="H1238" s="4">
        <v>5332223</v>
      </c>
      <c r="I1238" s="4"/>
      <c r="J1238" s="4">
        <v>5332223</v>
      </c>
    </row>
    <row r="1239" spans="2:10" x14ac:dyDescent="0.3">
      <c r="B1239" s="3" t="s">
        <v>86</v>
      </c>
      <c r="C1239" s="4">
        <v>2024</v>
      </c>
      <c r="D1239" s="3" t="s">
        <v>1469</v>
      </c>
      <c r="E1239" s="4">
        <v>3225</v>
      </c>
      <c r="F1239" s="4">
        <v>155.76679999999999</v>
      </c>
      <c r="G1239" s="4">
        <v>66.168302111210224</v>
      </c>
      <c r="H1239" s="4">
        <v>502</v>
      </c>
      <c r="I1239" s="4"/>
      <c r="J1239" s="4">
        <v>502</v>
      </c>
    </row>
    <row r="1240" spans="2:10" x14ac:dyDescent="0.3">
      <c r="B1240" s="3" t="s">
        <v>86</v>
      </c>
      <c r="C1240" s="4">
        <v>2024</v>
      </c>
      <c r="D1240" s="3" t="s">
        <v>1470</v>
      </c>
      <c r="E1240" s="4">
        <v>11816000</v>
      </c>
      <c r="F1240" s="4">
        <v>9.8698999999999995</v>
      </c>
      <c r="G1240" s="4">
        <v>4.1926426235079219</v>
      </c>
      <c r="H1240" s="4">
        <v>116623</v>
      </c>
      <c r="I1240" s="4"/>
      <c r="J1240" s="4">
        <v>116623</v>
      </c>
    </row>
    <row r="1241" spans="2:10" x14ac:dyDescent="0.3">
      <c r="B1241" s="3" t="s">
        <v>86</v>
      </c>
      <c r="C1241" s="4">
        <v>2024</v>
      </c>
      <c r="D1241" s="3" t="s">
        <v>1471</v>
      </c>
      <c r="E1241" s="4">
        <v>0</v>
      </c>
      <c r="F1241" s="4">
        <v>0</v>
      </c>
      <c r="G1241" s="4">
        <v>0</v>
      </c>
      <c r="H1241" s="4">
        <v>0</v>
      </c>
      <c r="I1241" s="4"/>
      <c r="J1241" s="4">
        <v>0</v>
      </c>
    </row>
    <row r="1242" spans="2:10" x14ac:dyDescent="0.3">
      <c r="B1242" s="3" t="s">
        <v>86</v>
      </c>
      <c r="C1242" s="4">
        <v>2024</v>
      </c>
      <c r="D1242" s="3" t="s">
        <v>1472</v>
      </c>
      <c r="E1242" s="4">
        <v>0</v>
      </c>
      <c r="F1242" s="4">
        <v>0</v>
      </c>
      <c r="G1242" s="4">
        <v>0</v>
      </c>
      <c r="H1242" s="4">
        <v>0</v>
      </c>
      <c r="I1242" s="4"/>
      <c r="J1242" s="4">
        <v>0</v>
      </c>
    </row>
    <row r="1243" spans="2:10" x14ac:dyDescent="0.3">
      <c r="B1243" s="3" t="s">
        <v>86</v>
      </c>
      <c r="C1243" s="4">
        <v>2024</v>
      </c>
      <c r="D1243" s="3" t="s">
        <v>1473</v>
      </c>
      <c r="E1243" s="4">
        <v>12129000</v>
      </c>
      <c r="F1243" s="4">
        <v>14.492599999999999</v>
      </c>
      <c r="G1243" s="4">
        <v>6.1563230109171236</v>
      </c>
      <c r="H1243" s="4">
        <v>175781</v>
      </c>
      <c r="I1243" s="4"/>
      <c r="J1243" s="4">
        <v>175781</v>
      </c>
    </row>
    <row r="1244" spans="2:10" x14ac:dyDescent="0.3">
      <c r="B1244" s="3" t="s">
        <v>86</v>
      </c>
      <c r="C1244" s="4">
        <v>2024</v>
      </c>
      <c r="D1244" s="3" t="s">
        <v>1474</v>
      </c>
      <c r="E1244" s="4">
        <v>7004422203</v>
      </c>
      <c r="F1244" s="4">
        <v>2.3540999999999999</v>
      </c>
      <c r="G1244" s="4">
        <v>1</v>
      </c>
      <c r="H1244" s="4">
        <v>16489110</v>
      </c>
      <c r="I1244" s="4"/>
      <c r="J1244" s="4">
        <v>16489110</v>
      </c>
    </row>
    <row r="1245" spans="2:10" x14ac:dyDescent="0.3">
      <c r="B1245" s="3" t="s">
        <v>86</v>
      </c>
      <c r="C1245" s="4">
        <v>2024</v>
      </c>
      <c r="D1245" s="3" t="s">
        <v>1475</v>
      </c>
      <c r="E1245" s="4">
        <v>0</v>
      </c>
      <c r="F1245" s="4">
        <v>0</v>
      </c>
      <c r="G1245" s="4">
        <v>0</v>
      </c>
      <c r="H1245" s="4">
        <v>0</v>
      </c>
      <c r="I1245" s="4"/>
      <c r="J1245" s="4">
        <v>0</v>
      </c>
    </row>
    <row r="1246" spans="2:10" x14ac:dyDescent="0.3">
      <c r="B1246" s="3" t="s">
        <v>86</v>
      </c>
      <c r="C1246" s="4">
        <v>2024</v>
      </c>
      <c r="D1246" s="3" t="s">
        <v>1476</v>
      </c>
      <c r="E1246" s="4">
        <v>3550200</v>
      </c>
      <c r="F1246" s="4">
        <v>27.531500000000001</v>
      </c>
      <c r="G1246" s="4">
        <v>11.695127649632557</v>
      </c>
      <c r="H1246" s="4">
        <v>97742</v>
      </c>
      <c r="I1246" s="4">
        <v>204500</v>
      </c>
      <c r="J1246" s="4">
        <v>302242</v>
      </c>
    </row>
    <row r="1247" spans="2:10" x14ac:dyDescent="0.3">
      <c r="B1247" s="3" t="s">
        <v>88</v>
      </c>
      <c r="C1247" s="4">
        <v>2019</v>
      </c>
      <c r="D1247" s="3" t="s">
        <v>1468</v>
      </c>
      <c r="E1247" s="4">
        <v>144663201</v>
      </c>
      <c r="F1247" s="4">
        <v>11.09305</v>
      </c>
      <c r="G1247" s="4">
        <v>4.3799132154885498</v>
      </c>
      <c r="H1247" s="4">
        <v>1604756.1218530501</v>
      </c>
      <c r="I1247" s="4"/>
      <c r="J1247" s="4">
        <v>1604756.1218530501</v>
      </c>
    </row>
    <row r="1248" spans="2:10" x14ac:dyDescent="0.3">
      <c r="B1248" s="3" t="s">
        <v>88</v>
      </c>
      <c r="C1248" s="4">
        <v>2019</v>
      </c>
      <c r="D1248" s="3" t="s">
        <v>1469</v>
      </c>
      <c r="E1248" s="4">
        <v>84726</v>
      </c>
      <c r="F1248" s="4">
        <v>3.4312900000000002</v>
      </c>
      <c r="G1248" s="4">
        <v>1.35478992857453</v>
      </c>
      <c r="H1248" s="4">
        <v>290.71947654000002</v>
      </c>
      <c r="I1248" s="4"/>
      <c r="J1248" s="4">
        <v>290.71947654000002</v>
      </c>
    </row>
    <row r="1249" spans="2:10" x14ac:dyDescent="0.3">
      <c r="B1249" s="3" t="s">
        <v>88</v>
      </c>
      <c r="C1249" s="4">
        <v>2019</v>
      </c>
      <c r="D1249" s="3" t="s">
        <v>1470</v>
      </c>
      <c r="E1249" s="4">
        <v>320000</v>
      </c>
      <c r="F1249" s="4">
        <v>11.09305</v>
      </c>
      <c r="G1249" s="4">
        <v>4.3799132154885498</v>
      </c>
      <c r="H1249" s="4">
        <v>3549.7759999999998</v>
      </c>
      <c r="I1249" s="4"/>
      <c r="J1249" s="4">
        <v>3549.7759999999998</v>
      </c>
    </row>
    <row r="1250" spans="2:10" x14ac:dyDescent="0.3">
      <c r="B1250" s="3" t="s">
        <v>88</v>
      </c>
      <c r="C1250" s="4">
        <v>2019</v>
      </c>
      <c r="D1250" s="3" t="s">
        <v>1471</v>
      </c>
      <c r="E1250" s="4">
        <v>0</v>
      </c>
      <c r="F1250" s="4">
        <v>0</v>
      </c>
      <c r="G1250" s="4">
        <v>0</v>
      </c>
      <c r="H1250" s="4">
        <v>0</v>
      </c>
      <c r="I1250" s="4"/>
      <c r="J1250" s="4">
        <v>0</v>
      </c>
    </row>
    <row r="1251" spans="2:10" x14ac:dyDescent="0.3">
      <c r="B1251" s="3" t="s">
        <v>88</v>
      </c>
      <c r="C1251" s="4">
        <v>2019</v>
      </c>
      <c r="D1251" s="3" t="s">
        <v>1472</v>
      </c>
      <c r="E1251" s="4">
        <v>0</v>
      </c>
      <c r="F1251" s="4">
        <v>0</v>
      </c>
      <c r="G1251" s="4">
        <v>0</v>
      </c>
      <c r="H1251" s="4">
        <v>0</v>
      </c>
      <c r="I1251" s="4"/>
      <c r="J1251" s="4">
        <v>0</v>
      </c>
    </row>
    <row r="1252" spans="2:10" x14ac:dyDescent="0.3">
      <c r="B1252" s="3" t="s">
        <v>88</v>
      </c>
      <c r="C1252" s="4">
        <v>2019</v>
      </c>
      <c r="D1252" s="3" t="s">
        <v>1473</v>
      </c>
      <c r="E1252" s="4">
        <v>3094000</v>
      </c>
      <c r="F1252" s="4">
        <v>7.4588000000000001</v>
      </c>
      <c r="G1252" s="4">
        <v>2.94498777988795</v>
      </c>
      <c r="H1252" s="4">
        <v>23077.5272</v>
      </c>
      <c r="I1252" s="4"/>
      <c r="J1252" s="4">
        <v>23077.5272</v>
      </c>
    </row>
    <row r="1253" spans="2:10" x14ac:dyDescent="0.3">
      <c r="B1253" s="3" t="s">
        <v>88</v>
      </c>
      <c r="C1253" s="4">
        <v>2019</v>
      </c>
      <c r="D1253" s="3" t="s">
        <v>1474</v>
      </c>
      <c r="E1253" s="4">
        <v>2994586163</v>
      </c>
      <c r="F1253" s="4">
        <v>2.5327099999999998</v>
      </c>
      <c r="G1253" s="4">
        <v>1</v>
      </c>
      <c r="H1253" s="4">
        <v>7584418.3208917296</v>
      </c>
      <c r="I1253" s="4">
        <v>0</v>
      </c>
      <c r="J1253" s="4">
        <v>7584418.3208917296</v>
      </c>
    </row>
    <row r="1254" spans="2:10" x14ac:dyDescent="0.3">
      <c r="B1254" s="3" t="s">
        <v>88</v>
      </c>
      <c r="C1254" s="4">
        <v>2019</v>
      </c>
      <c r="D1254" s="3" t="s">
        <v>1475</v>
      </c>
      <c r="E1254" s="4">
        <v>0</v>
      </c>
      <c r="F1254" s="4">
        <v>0</v>
      </c>
      <c r="G1254" s="4">
        <v>0</v>
      </c>
      <c r="H1254" s="4">
        <v>0</v>
      </c>
      <c r="I1254" s="4"/>
      <c r="J1254" s="4">
        <v>0</v>
      </c>
    </row>
    <row r="1255" spans="2:10" x14ac:dyDescent="0.3">
      <c r="B1255" s="3" t="s">
        <v>88</v>
      </c>
      <c r="C1255" s="4">
        <v>2019</v>
      </c>
      <c r="D1255" s="3" t="s">
        <v>1476</v>
      </c>
      <c r="E1255" s="4">
        <v>1765100</v>
      </c>
      <c r="F1255" s="4">
        <v>39.74774</v>
      </c>
      <c r="G1255" s="4">
        <v>15.6937588590877</v>
      </c>
      <c r="H1255" s="4">
        <v>70158.735874000005</v>
      </c>
      <c r="I1255" s="4"/>
      <c r="J1255" s="4">
        <v>70158.735874000005</v>
      </c>
    </row>
    <row r="1256" spans="2:10" x14ac:dyDescent="0.3">
      <c r="B1256" s="3" t="s">
        <v>88</v>
      </c>
      <c r="C1256" s="4">
        <v>2020</v>
      </c>
      <c r="D1256" s="3" t="s">
        <v>1468</v>
      </c>
      <c r="E1256" s="4">
        <v>158383001</v>
      </c>
      <c r="F1256" s="4">
        <v>10.00619</v>
      </c>
      <c r="G1256" s="4">
        <v>3.8931561746167618</v>
      </c>
      <c r="H1256" s="4">
        <v>1584810</v>
      </c>
      <c r="I1256" s="4"/>
      <c r="J1256" s="4">
        <v>1584810</v>
      </c>
    </row>
    <row r="1257" spans="2:10" x14ac:dyDescent="0.3">
      <c r="B1257" s="3" t="s">
        <v>88</v>
      </c>
      <c r="C1257" s="4">
        <v>2020</v>
      </c>
      <c r="D1257" s="3" t="s">
        <v>1469</v>
      </c>
      <c r="E1257" s="4">
        <v>86422</v>
      </c>
      <c r="F1257" s="4">
        <v>3.6726000000000001</v>
      </c>
      <c r="G1257" s="4">
        <v>1.4289160376624388</v>
      </c>
      <c r="H1257" s="4">
        <v>317</v>
      </c>
      <c r="I1257" s="4"/>
      <c r="J1257" s="4">
        <v>317</v>
      </c>
    </row>
    <row r="1258" spans="2:10" x14ac:dyDescent="0.3">
      <c r="B1258" s="3" t="s">
        <v>88</v>
      </c>
      <c r="C1258" s="4">
        <v>2020</v>
      </c>
      <c r="D1258" s="3" t="s">
        <v>1470</v>
      </c>
      <c r="E1258" s="4">
        <v>5620400</v>
      </c>
      <c r="F1258" s="4">
        <v>10.005039999999999</v>
      </c>
      <c r="G1258" s="4">
        <v>3.8927087386195627</v>
      </c>
      <c r="H1258" s="4">
        <v>56232</v>
      </c>
      <c r="I1258" s="4"/>
      <c r="J1258" s="4">
        <v>56232</v>
      </c>
    </row>
    <row r="1259" spans="2:10" x14ac:dyDescent="0.3">
      <c r="B1259" s="3" t="s">
        <v>88</v>
      </c>
      <c r="C1259" s="4">
        <v>2020</v>
      </c>
      <c r="D1259" s="3" t="s">
        <v>1471</v>
      </c>
      <c r="E1259" s="4">
        <v>0</v>
      </c>
      <c r="F1259" s="4">
        <v>0</v>
      </c>
      <c r="G1259" s="4">
        <v>0</v>
      </c>
      <c r="H1259" s="4">
        <v>0</v>
      </c>
      <c r="I1259" s="4"/>
      <c r="J1259" s="4">
        <v>0</v>
      </c>
    </row>
    <row r="1260" spans="2:10" x14ac:dyDescent="0.3">
      <c r="B1260" s="3" t="s">
        <v>88</v>
      </c>
      <c r="C1260" s="4">
        <v>2020</v>
      </c>
      <c r="D1260" s="3" t="s">
        <v>1472</v>
      </c>
      <c r="E1260" s="4">
        <v>0</v>
      </c>
      <c r="F1260" s="4">
        <v>0</v>
      </c>
      <c r="G1260" s="4">
        <v>0</v>
      </c>
      <c r="H1260" s="4">
        <v>0</v>
      </c>
      <c r="I1260" s="4"/>
      <c r="J1260" s="4">
        <v>0</v>
      </c>
    </row>
    <row r="1261" spans="2:10" x14ac:dyDescent="0.3">
      <c r="B1261" s="3" t="s">
        <v>88</v>
      </c>
      <c r="C1261" s="4">
        <v>2020</v>
      </c>
      <c r="D1261" s="3" t="s">
        <v>1473</v>
      </c>
      <c r="E1261" s="4">
        <v>3231000</v>
      </c>
      <c r="F1261" s="4">
        <v>7.6893200000000004</v>
      </c>
      <c r="G1261" s="4">
        <v>2.9917204886779243</v>
      </c>
      <c r="H1261" s="4">
        <v>24844</v>
      </c>
      <c r="I1261" s="4"/>
      <c r="J1261" s="4">
        <v>24844</v>
      </c>
    </row>
    <row r="1262" spans="2:10" x14ac:dyDescent="0.3">
      <c r="B1262" s="3" t="s">
        <v>88</v>
      </c>
      <c r="C1262" s="4">
        <v>2020</v>
      </c>
      <c r="D1262" s="3" t="s">
        <v>1474</v>
      </c>
      <c r="E1262" s="4">
        <v>3089684077</v>
      </c>
      <c r="F1262" s="4">
        <v>2.5701999999999998</v>
      </c>
      <c r="G1262" s="4">
        <v>1</v>
      </c>
      <c r="H1262" s="4">
        <v>7941106</v>
      </c>
      <c r="I1262" s="4"/>
      <c r="J1262" s="4">
        <v>7941106</v>
      </c>
    </row>
    <row r="1263" spans="2:10" x14ac:dyDescent="0.3">
      <c r="B1263" s="3" t="s">
        <v>88</v>
      </c>
      <c r="C1263" s="4">
        <v>2020</v>
      </c>
      <c r="D1263" s="3" t="s">
        <v>1475</v>
      </c>
      <c r="E1263" s="4">
        <v>0</v>
      </c>
      <c r="F1263" s="4">
        <v>0</v>
      </c>
      <c r="G1263" s="4">
        <v>0</v>
      </c>
      <c r="H1263" s="4">
        <v>0</v>
      </c>
      <c r="I1263" s="4"/>
      <c r="J1263" s="4">
        <v>0</v>
      </c>
    </row>
    <row r="1264" spans="2:10" x14ac:dyDescent="0.3">
      <c r="B1264" s="3" t="s">
        <v>88</v>
      </c>
      <c r="C1264" s="4">
        <v>2020</v>
      </c>
      <c r="D1264" s="3" t="s">
        <v>1476</v>
      </c>
      <c r="E1264" s="4">
        <v>1792100</v>
      </c>
      <c r="F1264" s="4">
        <v>39.748779999999996</v>
      </c>
      <c r="G1264" s="4">
        <v>15.465247840634969</v>
      </c>
      <c r="H1264" s="4">
        <v>71234</v>
      </c>
      <c r="I1264" s="4">
        <v>202360</v>
      </c>
      <c r="J1264" s="4">
        <v>273594</v>
      </c>
    </row>
    <row r="1265" spans="2:10" x14ac:dyDescent="0.3">
      <c r="B1265" s="3" t="s">
        <v>88</v>
      </c>
      <c r="C1265" s="4">
        <v>2021</v>
      </c>
      <c r="D1265" s="3" t="s">
        <v>1468</v>
      </c>
      <c r="E1265" s="4">
        <v>149553301</v>
      </c>
      <c r="F1265" s="4">
        <v>10.621650000000001</v>
      </c>
      <c r="G1265" s="4">
        <v>4.1586338934740734</v>
      </c>
      <c r="H1265" s="4">
        <v>1588503</v>
      </c>
      <c r="I1265" s="4"/>
      <c r="J1265" s="4">
        <v>1588503</v>
      </c>
    </row>
    <row r="1266" spans="2:10" x14ac:dyDescent="0.3">
      <c r="B1266" s="3" t="s">
        <v>88</v>
      </c>
      <c r="C1266" s="4">
        <v>2021</v>
      </c>
      <c r="D1266" s="3" t="s">
        <v>1469</v>
      </c>
      <c r="E1266" s="4">
        <v>86422</v>
      </c>
      <c r="F1266" s="4">
        <v>3.8793299999999999</v>
      </c>
      <c r="G1266" s="4">
        <v>1.5188518941944777</v>
      </c>
      <c r="H1266" s="4">
        <v>335</v>
      </c>
      <c r="I1266" s="4"/>
      <c r="J1266" s="4">
        <v>335</v>
      </c>
    </row>
    <row r="1267" spans="2:10" x14ac:dyDescent="0.3">
      <c r="B1267" s="3" t="s">
        <v>88</v>
      </c>
      <c r="C1267" s="4">
        <v>2021</v>
      </c>
      <c r="D1267" s="3" t="s">
        <v>1470</v>
      </c>
      <c r="E1267" s="4">
        <v>7108300</v>
      </c>
      <c r="F1267" s="4">
        <v>8.1961399999999998</v>
      </c>
      <c r="G1267" s="4">
        <v>3.2089878314253046</v>
      </c>
      <c r="H1267" s="4">
        <v>58261</v>
      </c>
      <c r="I1267" s="4"/>
      <c r="J1267" s="4">
        <v>58261</v>
      </c>
    </row>
    <row r="1268" spans="2:10" x14ac:dyDescent="0.3">
      <c r="B1268" s="3" t="s">
        <v>88</v>
      </c>
      <c r="C1268" s="4">
        <v>2021</v>
      </c>
      <c r="D1268" s="3" t="s">
        <v>1471</v>
      </c>
      <c r="E1268" s="4">
        <v>0</v>
      </c>
      <c r="F1268" s="4">
        <v>0</v>
      </c>
      <c r="G1268" s="4">
        <v>0</v>
      </c>
      <c r="H1268" s="4">
        <v>0</v>
      </c>
      <c r="I1268" s="4"/>
      <c r="J1268" s="4">
        <v>0</v>
      </c>
    </row>
    <row r="1269" spans="2:10" x14ac:dyDescent="0.3">
      <c r="B1269" s="3" t="s">
        <v>88</v>
      </c>
      <c r="C1269" s="4">
        <v>2021</v>
      </c>
      <c r="D1269" s="3" t="s">
        <v>1472</v>
      </c>
      <c r="E1269" s="4">
        <v>0</v>
      </c>
      <c r="F1269" s="4">
        <v>0</v>
      </c>
      <c r="G1269" s="4">
        <v>0</v>
      </c>
      <c r="H1269" s="4">
        <v>0</v>
      </c>
      <c r="I1269" s="4"/>
      <c r="J1269" s="4">
        <v>0</v>
      </c>
    </row>
    <row r="1270" spans="2:10" x14ac:dyDescent="0.3">
      <c r="B1270" s="3" t="s">
        <v>88</v>
      </c>
      <c r="C1270" s="4">
        <v>2021</v>
      </c>
      <c r="D1270" s="3" t="s">
        <v>1473</v>
      </c>
      <c r="E1270" s="4">
        <v>3219000</v>
      </c>
      <c r="F1270" s="4">
        <v>8.0187500000000007</v>
      </c>
      <c r="G1270" s="4">
        <v>3.1395353389817235</v>
      </c>
      <c r="H1270" s="4">
        <v>25812</v>
      </c>
      <c r="I1270" s="4"/>
      <c r="J1270" s="4">
        <v>25812</v>
      </c>
    </row>
    <row r="1271" spans="2:10" x14ac:dyDescent="0.3">
      <c r="B1271" s="3" t="s">
        <v>88</v>
      </c>
      <c r="C1271" s="4">
        <v>2021</v>
      </c>
      <c r="D1271" s="3" t="s">
        <v>1474</v>
      </c>
      <c r="E1271" s="4">
        <v>3292529276</v>
      </c>
      <c r="F1271" s="4">
        <v>2.5541200000000002</v>
      </c>
      <c r="G1271" s="4">
        <v>1</v>
      </c>
      <c r="H1271" s="4">
        <v>8409515</v>
      </c>
      <c r="I1271" s="4"/>
      <c r="J1271" s="4">
        <v>8409515</v>
      </c>
    </row>
    <row r="1272" spans="2:10" x14ac:dyDescent="0.3">
      <c r="B1272" s="3" t="s">
        <v>88</v>
      </c>
      <c r="C1272" s="4">
        <v>2021</v>
      </c>
      <c r="D1272" s="3" t="s">
        <v>1475</v>
      </c>
      <c r="E1272" s="4">
        <v>0</v>
      </c>
      <c r="F1272" s="4">
        <v>0</v>
      </c>
      <c r="G1272" s="4">
        <v>0</v>
      </c>
      <c r="H1272" s="4">
        <v>0</v>
      </c>
      <c r="I1272" s="4"/>
      <c r="J1272" s="4">
        <v>0</v>
      </c>
    </row>
    <row r="1273" spans="2:10" x14ac:dyDescent="0.3">
      <c r="B1273" s="3" t="s">
        <v>88</v>
      </c>
      <c r="C1273" s="4">
        <v>2021</v>
      </c>
      <c r="D1273" s="3" t="s">
        <v>1476</v>
      </c>
      <c r="E1273" s="4">
        <v>1858700</v>
      </c>
      <c r="F1273" s="4">
        <v>39.837009999999999</v>
      </c>
      <c r="G1273" s="4">
        <v>15.597156750661675</v>
      </c>
      <c r="H1273" s="4">
        <v>74045</v>
      </c>
      <c r="I1273" s="4">
        <v>202360</v>
      </c>
      <c r="J1273" s="4">
        <v>276405</v>
      </c>
    </row>
    <row r="1274" spans="2:10" x14ac:dyDescent="0.3">
      <c r="B1274" s="3" t="s">
        <v>88</v>
      </c>
      <c r="C1274" s="4">
        <v>2022</v>
      </c>
      <c r="D1274" s="3" t="s">
        <v>1468</v>
      </c>
      <c r="E1274" s="4">
        <v>166554701</v>
      </c>
      <c r="F1274" s="4">
        <v>9.5242000000000004</v>
      </c>
      <c r="G1274" s="4">
        <v>4.7123377137428761</v>
      </c>
      <c r="H1274" s="4">
        <v>1586300</v>
      </c>
      <c r="I1274" s="4"/>
      <c r="J1274" s="4">
        <v>1586300</v>
      </c>
    </row>
    <row r="1275" spans="2:10" x14ac:dyDescent="0.3">
      <c r="B1275" s="3" t="s">
        <v>88</v>
      </c>
      <c r="C1275" s="4">
        <v>2022</v>
      </c>
      <c r="D1275" s="3" t="s">
        <v>1469</v>
      </c>
      <c r="E1275" s="4">
        <v>86422</v>
      </c>
      <c r="F1275" s="4">
        <v>4.0550899999999999</v>
      </c>
      <c r="G1275" s="4">
        <v>2.0063578609879671</v>
      </c>
      <c r="H1275" s="4">
        <v>350</v>
      </c>
      <c r="I1275" s="4"/>
      <c r="J1275" s="4">
        <v>350</v>
      </c>
    </row>
    <row r="1276" spans="2:10" x14ac:dyDescent="0.3">
      <c r="B1276" s="3" t="s">
        <v>88</v>
      </c>
      <c r="C1276" s="4">
        <v>2022</v>
      </c>
      <c r="D1276" s="3" t="s">
        <v>1470</v>
      </c>
      <c r="E1276" s="4">
        <v>7680200</v>
      </c>
      <c r="F1276" s="4">
        <v>7.9476699999999996</v>
      </c>
      <c r="G1276" s="4">
        <v>3.9323098084230526</v>
      </c>
      <c r="H1276" s="4">
        <v>61040</v>
      </c>
      <c r="I1276" s="4"/>
      <c r="J1276" s="4">
        <v>61040</v>
      </c>
    </row>
    <row r="1277" spans="2:10" x14ac:dyDescent="0.3">
      <c r="B1277" s="3" t="s">
        <v>88</v>
      </c>
      <c r="C1277" s="4">
        <v>2022</v>
      </c>
      <c r="D1277" s="3" t="s">
        <v>1471</v>
      </c>
      <c r="E1277" s="4">
        <v>0</v>
      </c>
      <c r="F1277" s="4">
        <v>0</v>
      </c>
      <c r="G1277" s="4">
        <v>0</v>
      </c>
      <c r="H1277" s="4">
        <v>0</v>
      </c>
      <c r="I1277" s="4"/>
      <c r="J1277" s="4">
        <v>0</v>
      </c>
    </row>
    <row r="1278" spans="2:10" x14ac:dyDescent="0.3">
      <c r="B1278" s="3" t="s">
        <v>88</v>
      </c>
      <c r="C1278" s="4">
        <v>2022</v>
      </c>
      <c r="D1278" s="3" t="s">
        <v>1472</v>
      </c>
      <c r="E1278" s="4">
        <v>0</v>
      </c>
      <c r="F1278" s="4">
        <v>0</v>
      </c>
      <c r="G1278" s="4">
        <v>0</v>
      </c>
      <c r="H1278" s="4">
        <v>0</v>
      </c>
      <c r="I1278" s="4"/>
      <c r="J1278" s="4">
        <v>0</v>
      </c>
    </row>
    <row r="1279" spans="2:10" x14ac:dyDescent="0.3">
      <c r="B1279" s="3" t="s">
        <v>88</v>
      </c>
      <c r="C1279" s="4">
        <v>2022</v>
      </c>
      <c r="D1279" s="3" t="s">
        <v>1473</v>
      </c>
      <c r="E1279" s="4">
        <v>3347000</v>
      </c>
      <c r="F1279" s="4">
        <v>7.9486600000000003</v>
      </c>
      <c r="G1279" s="4">
        <v>3.9327996358454724</v>
      </c>
      <c r="H1279" s="4">
        <v>26604</v>
      </c>
      <c r="I1279" s="4"/>
      <c r="J1279" s="4">
        <v>26604</v>
      </c>
    </row>
    <row r="1280" spans="2:10" x14ac:dyDescent="0.3">
      <c r="B1280" s="3" t="s">
        <v>88</v>
      </c>
      <c r="C1280" s="4">
        <v>2022</v>
      </c>
      <c r="D1280" s="3" t="s">
        <v>1474</v>
      </c>
      <c r="E1280" s="4">
        <v>4459402251</v>
      </c>
      <c r="F1280" s="4">
        <v>2.0211199999999998</v>
      </c>
      <c r="G1280" s="4">
        <v>1</v>
      </c>
      <c r="H1280" s="4">
        <v>9012987</v>
      </c>
      <c r="I1280" s="4"/>
      <c r="J1280" s="4">
        <v>9012987</v>
      </c>
    </row>
    <row r="1281" spans="2:10" x14ac:dyDescent="0.3">
      <c r="B1281" s="3" t="s">
        <v>88</v>
      </c>
      <c r="C1281" s="4">
        <v>2022</v>
      </c>
      <c r="D1281" s="3" t="s">
        <v>1475</v>
      </c>
      <c r="E1281" s="4">
        <v>0</v>
      </c>
      <c r="F1281" s="4">
        <v>0</v>
      </c>
      <c r="G1281" s="4">
        <v>0</v>
      </c>
      <c r="H1281" s="4">
        <v>0</v>
      </c>
      <c r="I1281" s="4"/>
      <c r="J1281" s="4">
        <v>0</v>
      </c>
    </row>
    <row r="1282" spans="2:10" x14ac:dyDescent="0.3">
      <c r="B1282" s="3" t="s">
        <v>88</v>
      </c>
      <c r="C1282" s="4">
        <v>2022</v>
      </c>
      <c r="D1282" s="3" t="s">
        <v>1476</v>
      </c>
      <c r="E1282" s="4">
        <v>2305700</v>
      </c>
      <c r="F1282" s="4">
        <v>40.733910000000002</v>
      </c>
      <c r="G1282" s="4">
        <v>20.154127414502852</v>
      </c>
      <c r="H1282" s="4">
        <v>93920</v>
      </c>
      <c r="I1282" s="4">
        <v>192860</v>
      </c>
      <c r="J1282" s="4">
        <v>286780</v>
      </c>
    </row>
    <row r="1283" spans="2:10" x14ac:dyDescent="0.3">
      <c r="B1283" s="3" t="s">
        <v>88</v>
      </c>
      <c r="C1283" s="4">
        <v>2023</v>
      </c>
      <c r="D1283" s="3" t="s">
        <v>1468</v>
      </c>
      <c r="E1283" s="4">
        <v>176492451</v>
      </c>
      <c r="F1283" s="4">
        <v>9.4745399999999993</v>
      </c>
      <c r="G1283" s="4">
        <v>4.6820684134059434</v>
      </c>
      <c r="H1283" s="4">
        <v>1672185</v>
      </c>
      <c r="I1283" s="4"/>
      <c r="J1283" s="4">
        <v>1672185</v>
      </c>
    </row>
    <row r="1284" spans="2:10" x14ac:dyDescent="0.3">
      <c r="B1284" s="3" t="s">
        <v>88</v>
      </c>
      <c r="C1284" s="4">
        <v>2023</v>
      </c>
      <c r="D1284" s="3" t="s">
        <v>1469</v>
      </c>
      <c r="E1284" s="4">
        <v>86422</v>
      </c>
      <c r="F1284" s="4">
        <v>4.4553599999999998</v>
      </c>
      <c r="G1284" s="4">
        <v>2.201721701143518</v>
      </c>
      <c r="H1284" s="4">
        <v>385</v>
      </c>
      <c r="I1284" s="4"/>
      <c r="J1284" s="4">
        <v>385</v>
      </c>
    </row>
    <row r="1285" spans="2:10" x14ac:dyDescent="0.3">
      <c r="B1285" s="3" t="s">
        <v>88</v>
      </c>
      <c r="C1285" s="4">
        <v>2023</v>
      </c>
      <c r="D1285" s="3" t="s">
        <v>1470</v>
      </c>
      <c r="E1285" s="4">
        <v>7141100</v>
      </c>
      <c r="F1285" s="4">
        <v>6.4806499999999998</v>
      </c>
      <c r="G1285" s="4">
        <v>3.2025667381571274</v>
      </c>
      <c r="H1285" s="4">
        <v>46279</v>
      </c>
      <c r="I1285" s="4"/>
      <c r="J1285" s="4">
        <v>46279</v>
      </c>
    </row>
    <row r="1286" spans="2:10" x14ac:dyDescent="0.3">
      <c r="B1286" s="3" t="s">
        <v>88</v>
      </c>
      <c r="C1286" s="4">
        <v>2023</v>
      </c>
      <c r="D1286" s="3" t="s">
        <v>1471</v>
      </c>
      <c r="E1286" s="4">
        <v>0</v>
      </c>
      <c r="F1286" s="4">
        <v>0</v>
      </c>
      <c r="G1286" s="4">
        <v>0</v>
      </c>
      <c r="H1286" s="4">
        <v>0</v>
      </c>
      <c r="I1286" s="4"/>
      <c r="J1286" s="4">
        <v>0</v>
      </c>
    </row>
    <row r="1287" spans="2:10" x14ac:dyDescent="0.3">
      <c r="B1287" s="3" t="s">
        <v>88</v>
      </c>
      <c r="C1287" s="4">
        <v>2023</v>
      </c>
      <c r="D1287" s="3" t="s">
        <v>1472</v>
      </c>
      <c r="E1287" s="4">
        <v>0</v>
      </c>
      <c r="F1287" s="4">
        <v>0</v>
      </c>
      <c r="G1287" s="4">
        <v>0</v>
      </c>
      <c r="H1287" s="4">
        <v>0</v>
      </c>
      <c r="I1287" s="4"/>
      <c r="J1287" s="4">
        <v>0</v>
      </c>
    </row>
    <row r="1288" spans="2:10" x14ac:dyDescent="0.3">
      <c r="B1288" s="3" t="s">
        <v>88</v>
      </c>
      <c r="C1288" s="4">
        <v>2023</v>
      </c>
      <c r="D1288" s="3" t="s">
        <v>1473</v>
      </c>
      <c r="E1288" s="4">
        <v>8516000</v>
      </c>
      <c r="F1288" s="4">
        <v>8.3254999999999999</v>
      </c>
      <c r="G1288" s="4">
        <v>4.1142430741557039</v>
      </c>
      <c r="H1288" s="4">
        <v>70900</v>
      </c>
      <c r="I1288" s="4"/>
      <c r="J1288" s="4">
        <v>70900</v>
      </c>
    </row>
    <row r="1289" spans="2:10" x14ac:dyDescent="0.3">
      <c r="B1289" s="3" t="s">
        <v>88</v>
      </c>
      <c r="C1289" s="4">
        <v>2023</v>
      </c>
      <c r="D1289" s="3" t="s">
        <v>1474</v>
      </c>
      <c r="E1289" s="4">
        <v>4924990401</v>
      </c>
      <c r="F1289" s="4">
        <v>2.0235799999999999</v>
      </c>
      <c r="G1289" s="4">
        <v>1</v>
      </c>
      <c r="H1289" s="4">
        <v>9966112</v>
      </c>
      <c r="I1289" s="4"/>
      <c r="J1289" s="4">
        <v>9966112</v>
      </c>
    </row>
    <row r="1290" spans="2:10" x14ac:dyDescent="0.3">
      <c r="B1290" s="3" t="s">
        <v>88</v>
      </c>
      <c r="C1290" s="4">
        <v>2023</v>
      </c>
      <c r="D1290" s="3" t="s">
        <v>1475</v>
      </c>
      <c r="E1290" s="4">
        <v>0</v>
      </c>
      <c r="F1290" s="4">
        <v>0</v>
      </c>
      <c r="G1290" s="4">
        <v>0</v>
      </c>
      <c r="H1290" s="4">
        <v>0</v>
      </c>
      <c r="I1290" s="4"/>
      <c r="J1290" s="4">
        <v>0</v>
      </c>
    </row>
    <row r="1291" spans="2:10" x14ac:dyDescent="0.3">
      <c r="B1291" s="3" t="s">
        <v>88</v>
      </c>
      <c r="C1291" s="4">
        <v>2023</v>
      </c>
      <c r="D1291" s="3" t="s">
        <v>1476</v>
      </c>
      <c r="E1291" s="4">
        <v>2455800</v>
      </c>
      <c r="F1291" s="4">
        <v>40.099690000000002</v>
      </c>
      <c r="G1291" s="4">
        <v>19.816211862145309</v>
      </c>
      <c r="H1291" s="4">
        <v>98477</v>
      </c>
      <c r="I1291" s="4">
        <v>195000</v>
      </c>
      <c r="J1291" s="4">
        <v>293477</v>
      </c>
    </row>
    <row r="1292" spans="2:10" x14ac:dyDescent="0.3">
      <c r="B1292" s="3" t="s">
        <v>88</v>
      </c>
      <c r="C1292" s="4">
        <v>2024</v>
      </c>
      <c r="D1292" s="3" t="s">
        <v>1468</v>
      </c>
      <c r="E1292" s="4">
        <v>185864501</v>
      </c>
      <c r="F1292" s="4">
        <v>9.6050400000000007</v>
      </c>
      <c r="G1292" s="4">
        <v>4.2219770462547421</v>
      </c>
      <c r="H1292" s="4">
        <v>1785236</v>
      </c>
      <c r="I1292" s="4"/>
      <c r="J1292" s="4">
        <v>1785236</v>
      </c>
    </row>
    <row r="1293" spans="2:10" x14ac:dyDescent="0.3">
      <c r="B1293" s="3" t="s">
        <v>88</v>
      </c>
      <c r="C1293" s="4">
        <v>2024</v>
      </c>
      <c r="D1293" s="3" t="s">
        <v>1469</v>
      </c>
      <c r="E1293" s="4">
        <v>86422</v>
      </c>
      <c r="F1293" s="4">
        <v>7.1914499999999997</v>
      </c>
      <c r="G1293" s="4">
        <v>3.161063028294381</v>
      </c>
      <c r="H1293" s="4">
        <v>621</v>
      </c>
      <c r="I1293" s="4"/>
      <c r="J1293" s="4">
        <v>621</v>
      </c>
    </row>
    <row r="1294" spans="2:10" x14ac:dyDescent="0.3">
      <c r="B1294" s="3" t="s">
        <v>88</v>
      </c>
      <c r="C1294" s="4">
        <v>2024</v>
      </c>
      <c r="D1294" s="3" t="s">
        <v>1470</v>
      </c>
      <c r="E1294" s="4">
        <v>7269200</v>
      </c>
      <c r="F1294" s="4">
        <v>6.8582700000000001</v>
      </c>
      <c r="G1294" s="4">
        <v>3.014610924787144</v>
      </c>
      <c r="H1294" s="4">
        <v>49854</v>
      </c>
      <c r="I1294" s="4"/>
      <c r="J1294" s="4">
        <v>49854</v>
      </c>
    </row>
    <row r="1295" spans="2:10" x14ac:dyDescent="0.3">
      <c r="B1295" s="3" t="s">
        <v>88</v>
      </c>
      <c r="C1295" s="4">
        <v>2024</v>
      </c>
      <c r="D1295" s="3" t="s">
        <v>1471</v>
      </c>
      <c r="E1295" s="4">
        <v>0</v>
      </c>
      <c r="F1295" s="4">
        <v>6.8582700000000001</v>
      </c>
      <c r="G1295" s="4">
        <v>3.014610924787144</v>
      </c>
      <c r="H1295" s="4">
        <v>0</v>
      </c>
      <c r="I1295" s="4"/>
      <c r="J1295" s="4">
        <v>0</v>
      </c>
    </row>
    <row r="1296" spans="2:10" x14ac:dyDescent="0.3">
      <c r="B1296" s="3" t="s">
        <v>88</v>
      </c>
      <c r="C1296" s="4">
        <v>2024</v>
      </c>
      <c r="D1296" s="3" t="s">
        <v>1472</v>
      </c>
      <c r="E1296" s="4">
        <v>0</v>
      </c>
      <c r="F1296" s="4">
        <v>7.1914499999999997</v>
      </c>
      <c r="G1296" s="4">
        <v>3.161063028294381</v>
      </c>
      <c r="H1296" s="4">
        <v>0</v>
      </c>
      <c r="I1296" s="4"/>
      <c r="J1296" s="4">
        <v>0</v>
      </c>
    </row>
    <row r="1297" spans="2:10" x14ac:dyDescent="0.3">
      <c r="B1297" s="3" t="s">
        <v>88</v>
      </c>
      <c r="C1297" s="4">
        <v>2024</v>
      </c>
      <c r="D1297" s="3" t="s">
        <v>1473</v>
      </c>
      <c r="E1297" s="4">
        <v>5129000</v>
      </c>
      <c r="F1297" s="4">
        <v>10.58933</v>
      </c>
      <c r="G1297" s="4">
        <v>4.6546300895380686</v>
      </c>
      <c r="H1297" s="4">
        <v>54313</v>
      </c>
      <c r="I1297" s="4"/>
      <c r="J1297" s="4">
        <v>54313</v>
      </c>
    </row>
    <row r="1298" spans="2:10" x14ac:dyDescent="0.3">
      <c r="B1298" s="3" t="s">
        <v>88</v>
      </c>
      <c r="C1298" s="4">
        <v>2024</v>
      </c>
      <c r="D1298" s="3" t="s">
        <v>1474</v>
      </c>
      <c r="E1298" s="4">
        <v>4827786801</v>
      </c>
      <c r="F1298" s="4">
        <v>2.27501</v>
      </c>
      <c r="G1298" s="4">
        <v>1</v>
      </c>
      <c r="H1298" s="4">
        <v>10983263</v>
      </c>
      <c r="I1298" s="4"/>
      <c r="J1298" s="4">
        <v>10983263</v>
      </c>
    </row>
    <row r="1299" spans="2:10" x14ac:dyDescent="0.3">
      <c r="B1299" s="3" t="s">
        <v>88</v>
      </c>
      <c r="C1299" s="4">
        <v>2024</v>
      </c>
      <c r="D1299" s="3" t="s">
        <v>1475</v>
      </c>
      <c r="E1299" s="4">
        <v>0</v>
      </c>
      <c r="F1299" s="4">
        <v>2.27501</v>
      </c>
      <c r="G1299" s="4">
        <v>1</v>
      </c>
      <c r="H1299" s="4">
        <v>0</v>
      </c>
      <c r="I1299" s="4"/>
      <c r="J1299" s="4">
        <v>0</v>
      </c>
    </row>
    <row r="1300" spans="2:10" x14ac:dyDescent="0.3">
      <c r="B1300" s="3" t="s">
        <v>88</v>
      </c>
      <c r="C1300" s="4">
        <v>2024</v>
      </c>
      <c r="D1300" s="3" t="s">
        <v>1476</v>
      </c>
      <c r="E1300" s="4">
        <v>2421300</v>
      </c>
      <c r="F1300" s="4">
        <v>40.376269999999998</v>
      </c>
      <c r="G1300" s="4">
        <v>17.747732976997902</v>
      </c>
      <c r="H1300" s="4">
        <v>97763</v>
      </c>
      <c r="I1300" s="4">
        <v>212164</v>
      </c>
      <c r="J1300" s="4">
        <v>309927</v>
      </c>
    </row>
    <row r="1301" spans="2:10" x14ac:dyDescent="0.3">
      <c r="B1301" s="3" t="s">
        <v>93</v>
      </c>
      <c r="C1301" s="4">
        <v>2019</v>
      </c>
      <c r="D1301" s="3" t="s">
        <v>1468</v>
      </c>
      <c r="E1301" s="4">
        <v>6048728601</v>
      </c>
      <c r="F1301" s="4">
        <v>7.2747000000000002</v>
      </c>
      <c r="G1301" s="4">
        <v>3.66705313035588</v>
      </c>
      <c r="H1301" s="4">
        <v>44002685.953694701</v>
      </c>
      <c r="I1301" s="4"/>
      <c r="J1301" s="4">
        <v>44002685.953694701</v>
      </c>
    </row>
    <row r="1302" spans="2:10" x14ac:dyDescent="0.3">
      <c r="B1302" s="3" t="s">
        <v>93</v>
      </c>
      <c r="C1302" s="4">
        <v>2019</v>
      </c>
      <c r="D1302" s="3" t="s">
        <v>1469</v>
      </c>
      <c r="E1302" s="4">
        <v>1365606</v>
      </c>
      <c r="F1302" s="4">
        <v>15.516</v>
      </c>
      <c r="G1302" s="4">
        <v>7.8213529589676396</v>
      </c>
      <c r="H1302" s="4">
        <v>21188.742696000001</v>
      </c>
      <c r="I1302" s="4"/>
      <c r="J1302" s="4">
        <v>21188.742696000001</v>
      </c>
    </row>
    <row r="1303" spans="2:10" x14ac:dyDescent="0.3">
      <c r="B1303" s="3" t="s">
        <v>93</v>
      </c>
      <c r="C1303" s="4">
        <v>2019</v>
      </c>
      <c r="D1303" s="3" t="s">
        <v>1470</v>
      </c>
      <c r="E1303" s="4">
        <v>649111000</v>
      </c>
      <c r="F1303" s="4">
        <v>8.3079999999999998</v>
      </c>
      <c r="G1303" s="4">
        <v>4.1879221695735502</v>
      </c>
      <c r="H1303" s="4">
        <v>5392814.1880000001</v>
      </c>
      <c r="I1303" s="4"/>
      <c r="J1303" s="4">
        <v>5392814.1880000001</v>
      </c>
    </row>
    <row r="1304" spans="2:10" x14ac:dyDescent="0.3">
      <c r="B1304" s="3" t="s">
        <v>93</v>
      </c>
      <c r="C1304" s="4">
        <v>2019</v>
      </c>
      <c r="D1304" s="3" t="s">
        <v>1471</v>
      </c>
      <c r="E1304" s="4">
        <v>0</v>
      </c>
      <c r="F1304" s="4">
        <v>28.945499999999999</v>
      </c>
      <c r="G1304" s="4">
        <v>14.5909365863494</v>
      </c>
      <c r="H1304" s="4">
        <v>0</v>
      </c>
      <c r="I1304" s="4"/>
      <c r="J1304" s="4">
        <v>0</v>
      </c>
    </row>
    <row r="1305" spans="2:10" x14ac:dyDescent="0.3">
      <c r="B1305" s="3" t="s">
        <v>93</v>
      </c>
      <c r="C1305" s="4">
        <v>2019</v>
      </c>
      <c r="D1305" s="3" t="s">
        <v>1472</v>
      </c>
      <c r="E1305" s="4">
        <v>0</v>
      </c>
      <c r="F1305" s="4">
        <v>5.9515000000000002</v>
      </c>
      <c r="G1305" s="4">
        <v>3.0000504083072901</v>
      </c>
      <c r="H1305" s="4">
        <v>0</v>
      </c>
      <c r="I1305" s="4"/>
      <c r="J1305" s="4">
        <v>0</v>
      </c>
    </row>
    <row r="1306" spans="2:10" x14ac:dyDescent="0.3">
      <c r="B1306" s="3" t="s">
        <v>93</v>
      </c>
      <c r="C1306" s="4">
        <v>2019</v>
      </c>
      <c r="D1306" s="3" t="s">
        <v>1473</v>
      </c>
      <c r="E1306" s="4">
        <v>46924400</v>
      </c>
      <c r="F1306" s="4">
        <v>10.250999999999999</v>
      </c>
      <c r="G1306" s="4">
        <v>5.1673555801996196</v>
      </c>
      <c r="H1306" s="4">
        <v>481022.02439999999</v>
      </c>
      <c r="I1306" s="4"/>
      <c r="J1306" s="4">
        <v>481022.02439999999</v>
      </c>
    </row>
    <row r="1307" spans="2:10" x14ac:dyDescent="0.3">
      <c r="B1307" s="3" t="s">
        <v>93</v>
      </c>
      <c r="C1307" s="4">
        <v>2019</v>
      </c>
      <c r="D1307" s="3" t="s">
        <v>1474</v>
      </c>
      <c r="E1307" s="4">
        <v>50419035354</v>
      </c>
      <c r="F1307" s="4">
        <v>1.9838</v>
      </c>
      <c r="G1307" s="4">
        <v>1</v>
      </c>
      <c r="H1307" s="4">
        <v>100021282.335265</v>
      </c>
      <c r="I1307" s="4">
        <v>0</v>
      </c>
      <c r="J1307" s="4">
        <v>100021282.335265</v>
      </c>
    </row>
    <row r="1308" spans="2:10" x14ac:dyDescent="0.3">
      <c r="B1308" s="3" t="s">
        <v>93</v>
      </c>
      <c r="C1308" s="4">
        <v>2019</v>
      </c>
      <c r="D1308" s="3" t="s">
        <v>1475</v>
      </c>
      <c r="E1308" s="4">
        <v>2</v>
      </c>
      <c r="F1308" s="4">
        <v>1.9838</v>
      </c>
      <c r="G1308" s="4">
        <v>1</v>
      </c>
      <c r="H1308" s="4">
        <v>3.9675999999999999E-3</v>
      </c>
      <c r="I1308" s="4"/>
      <c r="J1308" s="4">
        <v>3.9675999999999999E-3</v>
      </c>
    </row>
    <row r="1309" spans="2:10" x14ac:dyDescent="0.3">
      <c r="B1309" s="3" t="s">
        <v>93</v>
      </c>
      <c r="C1309" s="4">
        <v>2019</v>
      </c>
      <c r="D1309" s="3" t="s">
        <v>1476</v>
      </c>
      <c r="E1309" s="4">
        <v>29214165</v>
      </c>
      <c r="F1309" s="4">
        <v>40</v>
      </c>
      <c r="G1309" s="4">
        <v>20.163322915616501</v>
      </c>
      <c r="H1309" s="4">
        <v>1168566.6000000001</v>
      </c>
      <c r="I1309" s="4"/>
      <c r="J1309" s="4">
        <v>1168566.6000000001</v>
      </c>
    </row>
    <row r="1310" spans="2:10" x14ac:dyDescent="0.3">
      <c r="B1310" s="3" t="s">
        <v>93</v>
      </c>
      <c r="C1310" s="4">
        <v>2020</v>
      </c>
      <c r="D1310" s="3" t="s">
        <v>1468</v>
      </c>
      <c r="E1310" s="4">
        <v>5929664211</v>
      </c>
      <c r="F1310" s="4">
        <v>7.48</v>
      </c>
      <c r="G1310" s="4">
        <v>3.2841587636108187</v>
      </c>
      <c r="H1310" s="4">
        <v>44353888</v>
      </c>
      <c r="I1310" s="4"/>
      <c r="J1310" s="4">
        <v>44353888</v>
      </c>
    </row>
    <row r="1311" spans="2:10" x14ac:dyDescent="0.3">
      <c r="B1311" s="3" t="s">
        <v>93</v>
      </c>
      <c r="C1311" s="4">
        <v>2020</v>
      </c>
      <c r="D1311" s="3" t="s">
        <v>1469</v>
      </c>
      <c r="E1311" s="4">
        <v>1468944</v>
      </c>
      <c r="F1311" s="4">
        <v>15.8507</v>
      </c>
      <c r="G1311" s="4">
        <v>6.959387074113101</v>
      </c>
      <c r="H1311" s="4">
        <v>23284</v>
      </c>
      <c r="I1311" s="4"/>
      <c r="J1311" s="4">
        <v>23284</v>
      </c>
    </row>
    <row r="1312" spans="2:10" x14ac:dyDescent="0.3">
      <c r="B1312" s="3" t="s">
        <v>93</v>
      </c>
      <c r="C1312" s="4">
        <v>2020</v>
      </c>
      <c r="D1312" s="3" t="s">
        <v>1470</v>
      </c>
      <c r="E1312" s="4">
        <v>699056700</v>
      </c>
      <c r="F1312" s="4">
        <v>7.8917000000000002</v>
      </c>
      <c r="G1312" s="4">
        <v>3.4649192132068842</v>
      </c>
      <c r="H1312" s="4">
        <v>5516746</v>
      </c>
      <c r="I1312" s="4"/>
      <c r="J1312" s="4">
        <v>5516746</v>
      </c>
    </row>
    <row r="1313" spans="2:10" x14ac:dyDescent="0.3">
      <c r="B1313" s="3" t="s">
        <v>93</v>
      </c>
      <c r="C1313" s="4">
        <v>2020</v>
      </c>
      <c r="D1313" s="3" t="s">
        <v>1471</v>
      </c>
      <c r="E1313" s="4">
        <v>0</v>
      </c>
      <c r="F1313" s="4">
        <v>28.9771</v>
      </c>
      <c r="G1313" s="4">
        <v>12.722646645591851</v>
      </c>
      <c r="H1313" s="4">
        <v>0</v>
      </c>
      <c r="I1313" s="4"/>
      <c r="J1313" s="4">
        <v>0</v>
      </c>
    </row>
    <row r="1314" spans="2:10" x14ac:dyDescent="0.3">
      <c r="B1314" s="3" t="s">
        <v>93</v>
      </c>
      <c r="C1314" s="4">
        <v>2020</v>
      </c>
      <c r="D1314" s="3" t="s">
        <v>1472</v>
      </c>
      <c r="E1314" s="4">
        <v>0</v>
      </c>
      <c r="F1314" s="4">
        <v>6.8327</v>
      </c>
      <c r="G1314" s="4">
        <v>2.9999560941341761</v>
      </c>
      <c r="H1314" s="4">
        <v>0</v>
      </c>
      <c r="I1314" s="4"/>
      <c r="J1314" s="4">
        <v>0</v>
      </c>
    </row>
    <row r="1315" spans="2:10" x14ac:dyDescent="0.3">
      <c r="B1315" s="3" t="s">
        <v>93</v>
      </c>
      <c r="C1315" s="4">
        <v>2020</v>
      </c>
      <c r="D1315" s="3" t="s">
        <v>1473</v>
      </c>
      <c r="E1315" s="4">
        <v>45366100</v>
      </c>
      <c r="F1315" s="4">
        <v>10.9313</v>
      </c>
      <c r="G1315" s="4">
        <v>4.7994819107832809</v>
      </c>
      <c r="H1315" s="4">
        <v>495910</v>
      </c>
      <c r="I1315" s="4"/>
      <c r="J1315" s="4">
        <v>495910</v>
      </c>
    </row>
    <row r="1316" spans="2:10" x14ac:dyDescent="0.3">
      <c r="B1316" s="3" t="s">
        <v>93</v>
      </c>
      <c r="C1316" s="4">
        <v>2020</v>
      </c>
      <c r="D1316" s="3" t="s">
        <v>1474</v>
      </c>
      <c r="E1316" s="4">
        <v>46232474034</v>
      </c>
      <c r="F1316" s="4">
        <v>2.2776000000000001</v>
      </c>
      <c r="G1316" s="4">
        <v>1</v>
      </c>
      <c r="H1316" s="4">
        <v>105299083</v>
      </c>
      <c r="I1316" s="4"/>
      <c r="J1316" s="4">
        <v>105299083</v>
      </c>
    </row>
    <row r="1317" spans="2:10" x14ac:dyDescent="0.3">
      <c r="B1317" s="3" t="s">
        <v>93</v>
      </c>
      <c r="C1317" s="4">
        <v>2020</v>
      </c>
      <c r="D1317" s="3" t="s">
        <v>1475</v>
      </c>
      <c r="E1317" s="4">
        <v>2</v>
      </c>
      <c r="F1317" s="4">
        <v>2.2776000000000001</v>
      </c>
      <c r="G1317" s="4">
        <v>1</v>
      </c>
      <c r="H1317" s="4">
        <v>0</v>
      </c>
      <c r="I1317" s="4"/>
      <c r="J1317" s="4">
        <v>0</v>
      </c>
    </row>
    <row r="1318" spans="2:10" x14ac:dyDescent="0.3">
      <c r="B1318" s="3" t="s">
        <v>93</v>
      </c>
      <c r="C1318" s="4">
        <v>2020</v>
      </c>
      <c r="D1318" s="3" t="s">
        <v>1476</v>
      </c>
      <c r="E1318" s="4">
        <v>29796310</v>
      </c>
      <c r="F1318" s="4">
        <v>40</v>
      </c>
      <c r="G1318" s="4">
        <v>17.562346329469616</v>
      </c>
      <c r="H1318" s="4">
        <v>1191852</v>
      </c>
      <c r="I1318" s="4">
        <v>650000</v>
      </c>
      <c r="J1318" s="4">
        <v>1841852</v>
      </c>
    </row>
    <row r="1319" spans="2:10" x14ac:dyDescent="0.3">
      <c r="B1319" s="3" t="s">
        <v>93</v>
      </c>
      <c r="C1319" s="4">
        <v>2021</v>
      </c>
      <c r="D1319" s="3" t="s">
        <v>1468</v>
      </c>
      <c r="E1319" s="4">
        <v>5856950221</v>
      </c>
      <c r="F1319" s="4">
        <v>8.1077999999999992</v>
      </c>
      <c r="G1319" s="4">
        <v>3.6052292231757748</v>
      </c>
      <c r="H1319" s="4">
        <v>47486981</v>
      </c>
      <c r="I1319" s="4"/>
      <c r="J1319" s="4">
        <v>47486981</v>
      </c>
    </row>
    <row r="1320" spans="2:10" x14ac:dyDescent="0.3">
      <c r="B1320" s="3" t="s">
        <v>93</v>
      </c>
      <c r="C1320" s="4">
        <v>2021</v>
      </c>
      <c r="D1320" s="3" t="s">
        <v>1469</v>
      </c>
      <c r="E1320" s="4">
        <v>1460628</v>
      </c>
      <c r="F1320" s="4">
        <v>16.3062</v>
      </c>
      <c r="G1320" s="4">
        <v>7.2507448085730806</v>
      </c>
      <c r="H1320" s="4">
        <v>23817</v>
      </c>
      <c r="I1320" s="4"/>
      <c r="J1320" s="4">
        <v>23817</v>
      </c>
    </row>
    <row r="1321" spans="2:10" x14ac:dyDescent="0.3">
      <c r="B1321" s="3" t="s">
        <v>93</v>
      </c>
      <c r="C1321" s="4">
        <v>2021</v>
      </c>
      <c r="D1321" s="3" t="s">
        <v>1470</v>
      </c>
      <c r="E1321" s="4">
        <v>808079800</v>
      </c>
      <c r="F1321" s="4">
        <v>6.9699</v>
      </c>
      <c r="G1321" s="4">
        <v>3.0992485214993999</v>
      </c>
      <c r="H1321" s="4">
        <v>5632235</v>
      </c>
      <c r="I1321" s="4"/>
      <c r="J1321" s="4">
        <v>5632235</v>
      </c>
    </row>
    <row r="1322" spans="2:10" x14ac:dyDescent="0.3">
      <c r="B1322" s="3" t="s">
        <v>93</v>
      </c>
      <c r="C1322" s="4">
        <v>2021</v>
      </c>
      <c r="D1322" s="3" t="s">
        <v>1471</v>
      </c>
      <c r="E1322" s="4">
        <v>0</v>
      </c>
      <c r="F1322" s="4">
        <v>28.957999999999998</v>
      </c>
      <c r="G1322" s="4">
        <v>12.876517408510827</v>
      </c>
      <c r="H1322" s="4">
        <v>0</v>
      </c>
      <c r="I1322" s="4"/>
      <c r="J1322" s="4">
        <v>0</v>
      </c>
    </row>
    <row r="1323" spans="2:10" x14ac:dyDescent="0.3">
      <c r="B1323" s="3" t="s">
        <v>93</v>
      </c>
      <c r="C1323" s="4">
        <v>2021</v>
      </c>
      <c r="D1323" s="3" t="s">
        <v>1472</v>
      </c>
      <c r="E1323" s="4">
        <v>0</v>
      </c>
      <c r="F1323" s="4">
        <v>6.7466999999999997</v>
      </c>
      <c r="G1323" s="4">
        <v>3</v>
      </c>
      <c r="H1323" s="4">
        <v>0</v>
      </c>
      <c r="I1323" s="4"/>
      <c r="J1323" s="4">
        <v>0</v>
      </c>
    </row>
    <row r="1324" spans="2:10" x14ac:dyDescent="0.3">
      <c r="B1324" s="3" t="s">
        <v>93</v>
      </c>
      <c r="C1324" s="4">
        <v>2021</v>
      </c>
      <c r="D1324" s="3" t="s">
        <v>1473</v>
      </c>
      <c r="E1324" s="4">
        <v>51014100</v>
      </c>
      <c r="F1324" s="4">
        <v>11.482200000000001</v>
      </c>
      <c r="G1324" s="4">
        <v>5.105696118102184</v>
      </c>
      <c r="H1324" s="4">
        <v>585754</v>
      </c>
      <c r="I1324" s="4"/>
      <c r="J1324" s="4">
        <v>585754</v>
      </c>
    </row>
    <row r="1325" spans="2:10" x14ac:dyDescent="0.3">
      <c r="B1325" s="3" t="s">
        <v>93</v>
      </c>
      <c r="C1325" s="4">
        <v>2021</v>
      </c>
      <c r="D1325" s="3" t="s">
        <v>1474</v>
      </c>
      <c r="E1325" s="4">
        <v>49058240871</v>
      </c>
      <c r="F1325" s="4">
        <v>2.2488999999999999</v>
      </c>
      <c r="G1325" s="4">
        <v>1</v>
      </c>
      <c r="H1325" s="4">
        <v>110327078</v>
      </c>
      <c r="I1325" s="4"/>
      <c r="J1325" s="4">
        <v>110327078</v>
      </c>
    </row>
    <row r="1326" spans="2:10" x14ac:dyDescent="0.3">
      <c r="B1326" s="3" t="s">
        <v>93</v>
      </c>
      <c r="C1326" s="4">
        <v>2021</v>
      </c>
      <c r="D1326" s="3" t="s">
        <v>1475</v>
      </c>
      <c r="E1326" s="4">
        <v>2</v>
      </c>
      <c r="F1326" s="4">
        <v>2.2488999999999999</v>
      </c>
      <c r="G1326" s="4">
        <v>1</v>
      </c>
      <c r="H1326" s="4">
        <v>0</v>
      </c>
      <c r="I1326" s="4"/>
      <c r="J1326" s="4">
        <v>0</v>
      </c>
    </row>
    <row r="1327" spans="2:10" x14ac:dyDescent="0.3">
      <c r="B1327" s="3" t="s">
        <v>93</v>
      </c>
      <c r="C1327" s="4">
        <v>2021</v>
      </c>
      <c r="D1327" s="3" t="s">
        <v>1476</v>
      </c>
      <c r="E1327" s="4">
        <v>31459120</v>
      </c>
      <c r="F1327" s="4">
        <v>38.361800000000002</v>
      </c>
      <c r="G1327" s="4">
        <v>17.058028369425053</v>
      </c>
      <c r="H1327" s="4">
        <v>1206828</v>
      </c>
      <c r="I1327" s="4">
        <v>650000</v>
      </c>
      <c r="J1327" s="4">
        <v>1856828</v>
      </c>
    </row>
    <row r="1328" spans="2:10" x14ac:dyDescent="0.3">
      <c r="B1328" s="3" t="s">
        <v>93</v>
      </c>
      <c r="C1328" s="4">
        <v>2022</v>
      </c>
      <c r="D1328" s="3" t="s">
        <v>1468</v>
      </c>
      <c r="E1328" s="4">
        <v>6734350931</v>
      </c>
      <c r="F1328" s="4">
        <v>7.3872</v>
      </c>
      <c r="G1328" s="4">
        <v>3.8025428527307352</v>
      </c>
      <c r="H1328" s="4">
        <v>49747997</v>
      </c>
      <c r="I1328" s="4"/>
      <c r="J1328" s="4">
        <v>49747997</v>
      </c>
    </row>
    <row r="1329" spans="2:10" x14ac:dyDescent="0.3">
      <c r="B1329" s="3" t="s">
        <v>93</v>
      </c>
      <c r="C1329" s="4">
        <v>2022</v>
      </c>
      <c r="D1329" s="3" t="s">
        <v>1469</v>
      </c>
      <c r="E1329" s="4">
        <v>1449821</v>
      </c>
      <c r="F1329" s="4">
        <v>16.870200000000001</v>
      </c>
      <c r="G1329" s="4">
        <v>8.6838935502136199</v>
      </c>
      <c r="H1329" s="4">
        <v>24459</v>
      </c>
      <c r="I1329" s="4"/>
      <c r="J1329" s="4">
        <v>24459</v>
      </c>
    </row>
    <row r="1330" spans="2:10" x14ac:dyDescent="0.3">
      <c r="B1330" s="3" t="s">
        <v>93</v>
      </c>
      <c r="C1330" s="4">
        <v>2022</v>
      </c>
      <c r="D1330" s="3" t="s">
        <v>1470</v>
      </c>
      <c r="E1330" s="4">
        <v>971222000</v>
      </c>
      <c r="F1330" s="4">
        <v>5.9550000000000001</v>
      </c>
      <c r="G1330" s="4">
        <v>3.0653214598239562</v>
      </c>
      <c r="H1330" s="4">
        <v>5783627</v>
      </c>
      <c r="I1330" s="4"/>
      <c r="J1330" s="4">
        <v>5783627</v>
      </c>
    </row>
    <row r="1331" spans="2:10" x14ac:dyDescent="0.3">
      <c r="B1331" s="3" t="s">
        <v>93</v>
      </c>
      <c r="C1331" s="4">
        <v>2022</v>
      </c>
      <c r="D1331" s="3" t="s">
        <v>1471</v>
      </c>
      <c r="E1331" s="4">
        <v>0</v>
      </c>
      <c r="F1331" s="4">
        <v>22.7591</v>
      </c>
      <c r="G1331" s="4">
        <v>11.715190199207289</v>
      </c>
      <c r="H1331" s="4">
        <v>0</v>
      </c>
      <c r="I1331" s="4"/>
      <c r="J1331" s="4">
        <v>0</v>
      </c>
    </row>
    <row r="1332" spans="2:10" x14ac:dyDescent="0.3">
      <c r="B1332" s="3" t="s">
        <v>93</v>
      </c>
      <c r="C1332" s="4">
        <v>2022</v>
      </c>
      <c r="D1332" s="3" t="s">
        <v>1472</v>
      </c>
      <c r="E1332" s="4">
        <v>0</v>
      </c>
      <c r="F1332" s="4">
        <v>5.8281000000000001</v>
      </c>
      <c r="G1332" s="4">
        <v>3</v>
      </c>
      <c r="H1332" s="4">
        <v>0</v>
      </c>
      <c r="I1332" s="4"/>
      <c r="J1332" s="4">
        <v>0</v>
      </c>
    </row>
    <row r="1333" spans="2:10" x14ac:dyDescent="0.3">
      <c r="B1333" s="3" t="s">
        <v>93</v>
      </c>
      <c r="C1333" s="4">
        <v>2022</v>
      </c>
      <c r="D1333" s="3" t="s">
        <v>1473</v>
      </c>
      <c r="E1333" s="4">
        <v>52389000</v>
      </c>
      <c r="F1333" s="4">
        <v>10.1028</v>
      </c>
      <c r="G1333" s="4">
        <v>5.2003912081124204</v>
      </c>
      <c r="H1333" s="4">
        <v>529276</v>
      </c>
      <c r="I1333" s="4"/>
      <c r="J1333" s="4">
        <v>529276</v>
      </c>
    </row>
    <row r="1334" spans="2:10" x14ac:dyDescent="0.3">
      <c r="B1334" s="3" t="s">
        <v>93</v>
      </c>
      <c r="C1334" s="4">
        <v>2022</v>
      </c>
      <c r="D1334" s="3" t="s">
        <v>1474</v>
      </c>
      <c r="E1334" s="4">
        <v>59843866623</v>
      </c>
      <c r="F1334" s="4">
        <v>1.9427000000000001</v>
      </c>
      <c r="G1334" s="4">
        <v>1</v>
      </c>
      <c r="H1334" s="4">
        <v>116258680</v>
      </c>
      <c r="I1334" s="4"/>
      <c r="J1334" s="4">
        <v>116258680</v>
      </c>
    </row>
    <row r="1335" spans="2:10" x14ac:dyDescent="0.3">
      <c r="B1335" s="3" t="s">
        <v>93</v>
      </c>
      <c r="C1335" s="4">
        <v>2022</v>
      </c>
      <c r="D1335" s="3" t="s">
        <v>1475</v>
      </c>
      <c r="E1335" s="4">
        <v>2</v>
      </c>
      <c r="F1335" s="4">
        <v>1.9427000000000001</v>
      </c>
      <c r="G1335" s="4">
        <v>1</v>
      </c>
      <c r="H1335" s="4">
        <v>0</v>
      </c>
      <c r="I1335" s="4"/>
      <c r="J1335" s="4">
        <v>0</v>
      </c>
    </row>
    <row r="1336" spans="2:10" x14ac:dyDescent="0.3">
      <c r="B1336" s="3" t="s">
        <v>93</v>
      </c>
      <c r="C1336" s="4">
        <v>2022</v>
      </c>
      <c r="D1336" s="3" t="s">
        <v>1476</v>
      </c>
      <c r="E1336" s="4">
        <v>35097015</v>
      </c>
      <c r="F1336" s="4">
        <v>35.399799999999999</v>
      </c>
      <c r="G1336" s="4">
        <v>18.2219591290472</v>
      </c>
      <c r="H1336" s="4">
        <v>1242427</v>
      </c>
      <c r="I1336" s="4">
        <v>650000</v>
      </c>
      <c r="J1336" s="4">
        <v>1892427</v>
      </c>
    </row>
    <row r="1337" spans="2:10" x14ac:dyDescent="0.3">
      <c r="B1337" s="3" t="s">
        <v>93</v>
      </c>
      <c r="C1337" s="4">
        <v>2023</v>
      </c>
      <c r="D1337" s="3" t="s">
        <v>1468</v>
      </c>
      <c r="E1337" s="4">
        <v>8059096933</v>
      </c>
      <c r="F1337" s="4">
        <v>6.5057999999999998</v>
      </c>
      <c r="G1337" s="4">
        <v>3.5191215448693676</v>
      </c>
      <c r="H1337" s="4">
        <v>52430873</v>
      </c>
      <c r="I1337" s="4"/>
      <c r="J1337" s="4">
        <v>52430873</v>
      </c>
    </row>
    <row r="1338" spans="2:10" x14ac:dyDescent="0.3">
      <c r="B1338" s="3" t="s">
        <v>93</v>
      </c>
      <c r="C1338" s="4">
        <v>2023</v>
      </c>
      <c r="D1338" s="3" t="s">
        <v>1469</v>
      </c>
      <c r="E1338" s="4">
        <v>1442825</v>
      </c>
      <c r="F1338" s="4">
        <v>17.783000000000001</v>
      </c>
      <c r="G1338" s="4">
        <v>9.6191918645534713</v>
      </c>
      <c r="H1338" s="4">
        <v>25658</v>
      </c>
      <c r="I1338" s="4"/>
      <c r="J1338" s="4">
        <v>25658</v>
      </c>
    </row>
    <row r="1339" spans="2:10" x14ac:dyDescent="0.3">
      <c r="B1339" s="3" t="s">
        <v>93</v>
      </c>
      <c r="C1339" s="4">
        <v>2023</v>
      </c>
      <c r="D1339" s="3" t="s">
        <v>1470</v>
      </c>
      <c r="E1339" s="4">
        <v>1453143113</v>
      </c>
      <c r="F1339" s="4">
        <v>4.3596000000000004</v>
      </c>
      <c r="G1339" s="4">
        <v>2.3581976524043924</v>
      </c>
      <c r="H1339" s="4">
        <v>6335123</v>
      </c>
      <c r="I1339" s="4"/>
      <c r="J1339" s="4">
        <v>6335123</v>
      </c>
    </row>
    <row r="1340" spans="2:10" x14ac:dyDescent="0.3">
      <c r="B1340" s="3" t="s">
        <v>93</v>
      </c>
      <c r="C1340" s="4">
        <v>2023</v>
      </c>
      <c r="D1340" s="3" t="s">
        <v>1471</v>
      </c>
      <c r="E1340" s="4">
        <v>0</v>
      </c>
      <c r="F1340" s="4">
        <v>6.2855999999999996</v>
      </c>
      <c r="G1340" s="4">
        <v>3.4000108184129387</v>
      </c>
      <c r="H1340" s="4">
        <v>0</v>
      </c>
      <c r="I1340" s="4"/>
      <c r="J1340" s="4">
        <v>0</v>
      </c>
    </row>
    <row r="1341" spans="2:10" x14ac:dyDescent="0.3">
      <c r="B1341" s="3" t="s">
        <v>93</v>
      </c>
      <c r="C1341" s="4">
        <v>2023</v>
      </c>
      <c r="D1341" s="3" t="s">
        <v>1472</v>
      </c>
      <c r="E1341" s="4">
        <v>0</v>
      </c>
      <c r="F1341" s="4">
        <v>5.5461</v>
      </c>
      <c r="G1341" s="4">
        <v>3</v>
      </c>
      <c r="H1341" s="4">
        <v>0</v>
      </c>
      <c r="I1341" s="4"/>
      <c r="J1341" s="4">
        <v>0</v>
      </c>
    </row>
    <row r="1342" spans="2:10" x14ac:dyDescent="0.3">
      <c r="B1342" s="3" t="s">
        <v>93</v>
      </c>
      <c r="C1342" s="4">
        <v>2023</v>
      </c>
      <c r="D1342" s="3" t="s">
        <v>1473</v>
      </c>
      <c r="E1342" s="4">
        <v>71699000</v>
      </c>
      <c r="F1342" s="4">
        <v>6.9362000000000004</v>
      </c>
      <c r="G1342" s="4">
        <v>3.7519337913128146</v>
      </c>
      <c r="H1342" s="4">
        <v>497319</v>
      </c>
      <c r="I1342" s="4"/>
      <c r="J1342" s="4">
        <v>497319</v>
      </c>
    </row>
    <row r="1343" spans="2:10" x14ac:dyDescent="0.3">
      <c r="B1343" s="3" t="s">
        <v>93</v>
      </c>
      <c r="C1343" s="4">
        <v>2023</v>
      </c>
      <c r="D1343" s="3" t="s">
        <v>1474</v>
      </c>
      <c r="E1343" s="4">
        <v>67499340690</v>
      </c>
      <c r="F1343" s="4">
        <v>1.8487</v>
      </c>
      <c r="G1343" s="4">
        <v>1</v>
      </c>
      <c r="H1343" s="4">
        <v>124786031</v>
      </c>
      <c r="I1343" s="4"/>
      <c r="J1343" s="4">
        <v>124786031</v>
      </c>
    </row>
    <row r="1344" spans="2:10" x14ac:dyDescent="0.3">
      <c r="B1344" s="3" t="s">
        <v>93</v>
      </c>
      <c r="C1344" s="4">
        <v>2023</v>
      </c>
      <c r="D1344" s="3" t="s">
        <v>1475</v>
      </c>
      <c r="E1344" s="4">
        <v>2</v>
      </c>
      <c r="F1344" s="4">
        <v>1.8487</v>
      </c>
      <c r="G1344" s="4">
        <v>1</v>
      </c>
      <c r="H1344" s="4">
        <v>0</v>
      </c>
      <c r="I1344" s="4"/>
      <c r="J1344" s="4">
        <v>0</v>
      </c>
    </row>
    <row r="1345" spans="2:10" x14ac:dyDescent="0.3">
      <c r="B1345" s="3" t="s">
        <v>93</v>
      </c>
      <c r="C1345" s="4">
        <v>2023</v>
      </c>
      <c r="D1345" s="3" t="s">
        <v>1476</v>
      </c>
      <c r="E1345" s="4">
        <v>47524645</v>
      </c>
      <c r="F1345" s="4">
        <v>30.930099999999999</v>
      </c>
      <c r="G1345" s="4">
        <v>16.730729701952722</v>
      </c>
      <c r="H1345" s="4">
        <v>1469942</v>
      </c>
      <c r="I1345" s="4">
        <v>655000</v>
      </c>
      <c r="J1345" s="4">
        <v>2124942</v>
      </c>
    </row>
    <row r="1346" spans="2:10" x14ac:dyDescent="0.3">
      <c r="B1346" s="3" t="s">
        <v>93</v>
      </c>
      <c r="C1346" s="4">
        <v>2024</v>
      </c>
      <c r="D1346" s="3" t="s">
        <v>1468</v>
      </c>
      <c r="E1346" s="4">
        <v>8561649226</v>
      </c>
      <c r="F1346" s="4">
        <v>6.6516000000000002</v>
      </c>
      <c r="G1346" s="4">
        <v>3.3981812608562381</v>
      </c>
      <c r="H1346" s="4">
        <v>56948666</v>
      </c>
      <c r="I1346" s="4"/>
      <c r="J1346" s="4">
        <v>56948666</v>
      </c>
    </row>
    <row r="1347" spans="2:10" x14ac:dyDescent="0.3">
      <c r="B1347" s="3" t="s">
        <v>93</v>
      </c>
      <c r="C1347" s="4">
        <v>2024</v>
      </c>
      <c r="D1347" s="3" t="s">
        <v>1469</v>
      </c>
      <c r="E1347" s="4">
        <v>1372834</v>
      </c>
      <c r="F1347" s="4">
        <v>19.340399999999999</v>
      </c>
      <c r="G1347" s="4">
        <v>9.8806580157351576</v>
      </c>
      <c r="H1347" s="4">
        <v>26551</v>
      </c>
      <c r="I1347" s="4"/>
      <c r="J1347" s="4">
        <v>26551</v>
      </c>
    </row>
    <row r="1348" spans="2:10" x14ac:dyDescent="0.3">
      <c r="B1348" s="3" t="s">
        <v>93</v>
      </c>
      <c r="C1348" s="4">
        <v>2024</v>
      </c>
      <c r="D1348" s="3" t="s">
        <v>1470</v>
      </c>
      <c r="E1348" s="4">
        <v>1619103600</v>
      </c>
      <c r="F1348" s="4">
        <v>4.2899000000000003</v>
      </c>
      <c r="G1348" s="4">
        <v>2.1916317564115664</v>
      </c>
      <c r="H1348" s="4">
        <v>6945793</v>
      </c>
      <c r="I1348" s="4"/>
      <c r="J1348" s="4">
        <v>6945793</v>
      </c>
    </row>
    <row r="1349" spans="2:10" x14ac:dyDescent="0.3">
      <c r="B1349" s="3" t="s">
        <v>93</v>
      </c>
      <c r="C1349" s="4">
        <v>2024</v>
      </c>
      <c r="D1349" s="3" t="s">
        <v>1471</v>
      </c>
      <c r="E1349" s="4">
        <v>0</v>
      </c>
      <c r="F1349" s="4">
        <v>6.6551999999999998</v>
      </c>
      <c r="G1349" s="4">
        <v>3.4000204352712782</v>
      </c>
      <c r="H1349" s="4">
        <v>0</v>
      </c>
      <c r="I1349" s="4"/>
      <c r="J1349" s="4">
        <v>0</v>
      </c>
    </row>
    <row r="1350" spans="2:10" x14ac:dyDescent="0.3">
      <c r="B1350" s="3" t="s">
        <v>93</v>
      </c>
      <c r="C1350" s="4">
        <v>2024</v>
      </c>
      <c r="D1350" s="3" t="s">
        <v>1472</v>
      </c>
      <c r="E1350" s="4">
        <v>0</v>
      </c>
      <c r="F1350" s="4">
        <v>5.8722000000000003</v>
      </c>
      <c r="G1350" s="4">
        <v>3</v>
      </c>
      <c r="H1350" s="4">
        <v>0</v>
      </c>
      <c r="I1350" s="4"/>
      <c r="J1350" s="4">
        <v>0</v>
      </c>
    </row>
    <row r="1351" spans="2:10" x14ac:dyDescent="0.3">
      <c r="B1351" s="3" t="s">
        <v>93</v>
      </c>
      <c r="C1351" s="4">
        <v>2024</v>
      </c>
      <c r="D1351" s="3" t="s">
        <v>1473</v>
      </c>
      <c r="E1351" s="4">
        <v>48280000</v>
      </c>
      <c r="F1351" s="4">
        <v>8.9983000000000004</v>
      </c>
      <c r="G1351" s="4">
        <v>4.5970675385715749</v>
      </c>
      <c r="H1351" s="4">
        <v>434438</v>
      </c>
      <c r="I1351" s="4"/>
      <c r="J1351" s="4">
        <v>434438</v>
      </c>
    </row>
    <row r="1352" spans="2:10" x14ac:dyDescent="0.3">
      <c r="B1352" s="3" t="s">
        <v>93</v>
      </c>
      <c r="C1352" s="4">
        <v>2024</v>
      </c>
      <c r="D1352" s="3" t="s">
        <v>1474</v>
      </c>
      <c r="E1352" s="4">
        <v>71186626411</v>
      </c>
      <c r="F1352" s="4">
        <v>1.9574</v>
      </c>
      <c r="G1352" s="4">
        <v>1</v>
      </c>
      <c r="H1352" s="4">
        <v>139340703</v>
      </c>
      <c r="I1352" s="4"/>
      <c r="J1352" s="4">
        <v>139340703</v>
      </c>
    </row>
    <row r="1353" spans="2:10" x14ac:dyDescent="0.3">
      <c r="B1353" s="3" t="s">
        <v>93</v>
      </c>
      <c r="C1353" s="4">
        <v>2024</v>
      </c>
      <c r="D1353" s="3" t="s">
        <v>1475</v>
      </c>
      <c r="E1353" s="4">
        <v>2</v>
      </c>
      <c r="F1353" s="4">
        <v>1.9574</v>
      </c>
      <c r="G1353" s="4">
        <v>1</v>
      </c>
      <c r="H1353" s="4">
        <v>0</v>
      </c>
      <c r="I1353" s="4"/>
      <c r="J1353" s="4">
        <v>0</v>
      </c>
    </row>
    <row r="1354" spans="2:10" x14ac:dyDescent="0.3">
      <c r="B1354" s="3" t="s">
        <v>93</v>
      </c>
      <c r="C1354" s="4">
        <v>2024</v>
      </c>
      <c r="D1354" s="3" t="s">
        <v>1476</v>
      </c>
      <c r="E1354" s="4">
        <v>51627545</v>
      </c>
      <c r="F1354" s="4">
        <v>31.149000000000001</v>
      </c>
      <c r="G1354" s="4">
        <v>15.913456626136712</v>
      </c>
      <c r="H1354" s="4">
        <v>1608146</v>
      </c>
      <c r="I1354" s="4">
        <v>732000</v>
      </c>
      <c r="J1354" s="4">
        <v>2340146</v>
      </c>
    </row>
    <row r="1355" spans="2:10" x14ac:dyDescent="0.3">
      <c r="B1355" s="3" t="s">
        <v>95</v>
      </c>
      <c r="C1355" s="4">
        <v>2019</v>
      </c>
      <c r="D1355" s="3" t="s">
        <v>1468</v>
      </c>
      <c r="E1355" s="4">
        <v>834899576</v>
      </c>
      <c r="F1355" s="4">
        <v>10.731</v>
      </c>
      <c r="G1355" s="4">
        <v>3.3499828302063501</v>
      </c>
      <c r="H1355" s="4">
        <v>8959307.3500560001</v>
      </c>
      <c r="I1355" s="4"/>
      <c r="J1355" s="4">
        <v>8959307.3500560001</v>
      </c>
    </row>
    <row r="1356" spans="2:10" x14ac:dyDescent="0.3">
      <c r="B1356" s="3" t="s">
        <v>95</v>
      </c>
      <c r="C1356" s="4">
        <v>2019</v>
      </c>
      <c r="D1356" s="3" t="s">
        <v>1469</v>
      </c>
      <c r="E1356" s="4">
        <v>1287098</v>
      </c>
      <c r="F1356" s="4">
        <v>3.2033</v>
      </c>
      <c r="G1356" s="4">
        <v>1</v>
      </c>
      <c r="H1356" s="4">
        <v>4122.9610234000002</v>
      </c>
      <c r="I1356" s="4"/>
      <c r="J1356" s="4">
        <v>4122.9610234000002</v>
      </c>
    </row>
    <row r="1357" spans="2:10" x14ac:dyDescent="0.3">
      <c r="B1357" s="3" t="s">
        <v>95</v>
      </c>
      <c r="C1357" s="4">
        <v>2019</v>
      </c>
      <c r="D1357" s="3" t="s">
        <v>1470</v>
      </c>
      <c r="E1357" s="4">
        <v>6797700</v>
      </c>
      <c r="F1357" s="4">
        <v>12.492900000000001</v>
      </c>
      <c r="G1357" s="4">
        <v>3.9000093653419898</v>
      </c>
      <c r="H1357" s="4">
        <v>84922.98633</v>
      </c>
      <c r="I1357" s="4"/>
      <c r="J1357" s="4">
        <v>84922.98633</v>
      </c>
    </row>
    <row r="1358" spans="2:10" x14ac:dyDescent="0.3">
      <c r="B1358" s="3" t="s">
        <v>95</v>
      </c>
      <c r="C1358" s="4">
        <v>2019</v>
      </c>
      <c r="D1358" s="3" t="s">
        <v>1471</v>
      </c>
      <c r="E1358" s="4">
        <v>0</v>
      </c>
      <c r="F1358" s="4">
        <v>12.492900000000001</v>
      </c>
      <c r="G1358" s="4">
        <v>3.9000093653419898</v>
      </c>
      <c r="H1358" s="4">
        <v>0</v>
      </c>
      <c r="I1358" s="4"/>
      <c r="J1358" s="4">
        <v>0</v>
      </c>
    </row>
    <row r="1359" spans="2:10" x14ac:dyDescent="0.3">
      <c r="B1359" s="3" t="s">
        <v>95</v>
      </c>
      <c r="C1359" s="4">
        <v>2019</v>
      </c>
      <c r="D1359" s="3" t="s">
        <v>1472</v>
      </c>
      <c r="E1359" s="4">
        <v>0</v>
      </c>
      <c r="F1359" s="4">
        <v>0</v>
      </c>
      <c r="G1359" s="4">
        <v>0</v>
      </c>
      <c r="H1359" s="4">
        <v>0</v>
      </c>
      <c r="I1359" s="4"/>
      <c r="J1359" s="4">
        <v>0</v>
      </c>
    </row>
    <row r="1360" spans="2:10" x14ac:dyDescent="0.3">
      <c r="B1360" s="3" t="s">
        <v>95</v>
      </c>
      <c r="C1360" s="4">
        <v>2019</v>
      </c>
      <c r="D1360" s="3" t="s">
        <v>1473</v>
      </c>
      <c r="E1360" s="4">
        <v>4663200</v>
      </c>
      <c r="F1360" s="4">
        <v>3.2033</v>
      </c>
      <c r="G1360" s="4">
        <v>1</v>
      </c>
      <c r="H1360" s="4">
        <v>14937.628559999999</v>
      </c>
      <c r="I1360" s="4"/>
      <c r="J1360" s="4">
        <v>14937.628559999999</v>
      </c>
    </row>
    <row r="1361" spans="2:10" x14ac:dyDescent="0.3">
      <c r="B1361" s="3" t="s">
        <v>95</v>
      </c>
      <c r="C1361" s="4">
        <v>2019</v>
      </c>
      <c r="D1361" s="3" t="s">
        <v>1474</v>
      </c>
      <c r="E1361" s="4">
        <v>5045745762</v>
      </c>
      <c r="F1361" s="4">
        <v>3.2033</v>
      </c>
      <c r="G1361" s="4">
        <v>1</v>
      </c>
      <c r="H1361" s="4">
        <v>16163037.399414601</v>
      </c>
      <c r="I1361" s="4">
        <v>0</v>
      </c>
      <c r="J1361" s="4">
        <v>16163037.399414601</v>
      </c>
    </row>
    <row r="1362" spans="2:10" x14ac:dyDescent="0.3">
      <c r="B1362" s="3" t="s">
        <v>95</v>
      </c>
      <c r="C1362" s="4">
        <v>2019</v>
      </c>
      <c r="D1362" s="3" t="s">
        <v>1475</v>
      </c>
      <c r="E1362" s="4">
        <v>0</v>
      </c>
      <c r="F1362" s="4">
        <v>3.2033</v>
      </c>
      <c r="G1362" s="4">
        <v>1</v>
      </c>
      <c r="H1362" s="4">
        <v>0</v>
      </c>
      <c r="I1362" s="4"/>
      <c r="J1362" s="4">
        <v>0</v>
      </c>
    </row>
    <row r="1363" spans="2:10" x14ac:dyDescent="0.3">
      <c r="B1363" s="3" t="s">
        <v>95</v>
      </c>
      <c r="C1363" s="4">
        <v>2019</v>
      </c>
      <c r="D1363" s="3" t="s">
        <v>1476</v>
      </c>
      <c r="E1363" s="4">
        <v>2753900</v>
      </c>
      <c r="F1363" s="4">
        <v>22.423100000000002</v>
      </c>
      <c r="G1363" s="4">
        <v>7</v>
      </c>
      <c r="H1363" s="4">
        <v>61750.97509</v>
      </c>
      <c r="I1363" s="4"/>
      <c r="J1363" s="4">
        <v>61750.97509</v>
      </c>
    </row>
    <row r="1364" spans="2:10" x14ac:dyDescent="0.3">
      <c r="B1364" s="3" t="s">
        <v>95</v>
      </c>
      <c r="C1364" s="4">
        <v>2020</v>
      </c>
      <c r="D1364" s="3" t="s">
        <v>1468</v>
      </c>
      <c r="E1364" s="4">
        <v>893309322</v>
      </c>
      <c r="F1364" s="4">
        <v>10.377599999999999</v>
      </c>
      <c r="G1364" s="4">
        <v>3.2500078293821053</v>
      </c>
      <c r="H1364" s="4">
        <v>9270407</v>
      </c>
      <c r="I1364" s="4"/>
      <c r="J1364" s="4">
        <v>9270407</v>
      </c>
    </row>
    <row r="1365" spans="2:10" x14ac:dyDescent="0.3">
      <c r="B1365" s="3" t="s">
        <v>95</v>
      </c>
      <c r="C1365" s="4">
        <v>2020</v>
      </c>
      <c r="D1365" s="3" t="s">
        <v>1469</v>
      </c>
      <c r="E1365" s="4">
        <v>1356336</v>
      </c>
      <c r="F1365" s="4">
        <v>3.1930999999999998</v>
      </c>
      <c r="G1365" s="4">
        <v>1</v>
      </c>
      <c r="H1365" s="4">
        <v>4331</v>
      </c>
      <c r="I1365" s="4"/>
      <c r="J1365" s="4">
        <v>4331</v>
      </c>
    </row>
    <row r="1366" spans="2:10" x14ac:dyDescent="0.3">
      <c r="B1366" s="3" t="s">
        <v>95</v>
      </c>
      <c r="C1366" s="4">
        <v>2020</v>
      </c>
      <c r="D1366" s="3" t="s">
        <v>1470</v>
      </c>
      <c r="E1366" s="4">
        <v>7991200</v>
      </c>
      <c r="F1366" s="4">
        <v>12.453099999999999</v>
      </c>
      <c r="G1366" s="4">
        <v>3.9000031317528419</v>
      </c>
      <c r="H1366" s="4">
        <v>99515</v>
      </c>
      <c r="I1366" s="4"/>
      <c r="J1366" s="4">
        <v>99515</v>
      </c>
    </row>
    <row r="1367" spans="2:10" x14ac:dyDescent="0.3">
      <c r="B1367" s="3" t="s">
        <v>95</v>
      </c>
      <c r="C1367" s="4">
        <v>2020</v>
      </c>
      <c r="D1367" s="3" t="s">
        <v>1471</v>
      </c>
      <c r="E1367" s="4">
        <v>0</v>
      </c>
      <c r="F1367" s="4">
        <v>12.453099999999999</v>
      </c>
      <c r="G1367" s="4">
        <v>3.9000031317528419</v>
      </c>
      <c r="H1367" s="4">
        <v>0</v>
      </c>
      <c r="I1367" s="4"/>
      <c r="J1367" s="4">
        <v>0</v>
      </c>
    </row>
    <row r="1368" spans="2:10" x14ac:dyDescent="0.3">
      <c r="B1368" s="3" t="s">
        <v>95</v>
      </c>
      <c r="C1368" s="4">
        <v>2020</v>
      </c>
      <c r="D1368" s="3" t="s">
        <v>1472</v>
      </c>
      <c r="E1368" s="4">
        <v>0</v>
      </c>
      <c r="F1368" s="4">
        <v>0</v>
      </c>
      <c r="G1368" s="4">
        <v>0</v>
      </c>
      <c r="H1368" s="4">
        <v>0</v>
      </c>
      <c r="I1368" s="4"/>
      <c r="J1368" s="4">
        <v>0</v>
      </c>
    </row>
    <row r="1369" spans="2:10" x14ac:dyDescent="0.3">
      <c r="B1369" s="3" t="s">
        <v>95</v>
      </c>
      <c r="C1369" s="4">
        <v>2020</v>
      </c>
      <c r="D1369" s="3" t="s">
        <v>1473</v>
      </c>
      <c r="E1369" s="4">
        <v>5544200</v>
      </c>
      <c r="F1369" s="4">
        <v>3.1930999999999998</v>
      </c>
      <c r="G1369" s="4">
        <v>1</v>
      </c>
      <c r="H1369" s="4">
        <v>17703</v>
      </c>
      <c r="I1369" s="4"/>
      <c r="J1369" s="4">
        <v>17703</v>
      </c>
    </row>
    <row r="1370" spans="2:10" x14ac:dyDescent="0.3">
      <c r="B1370" s="3" t="s">
        <v>95</v>
      </c>
      <c r="C1370" s="4">
        <v>2020</v>
      </c>
      <c r="D1370" s="3" t="s">
        <v>1474</v>
      </c>
      <c r="E1370" s="4">
        <v>5379249262</v>
      </c>
      <c r="F1370" s="4">
        <v>3.1930999999999998</v>
      </c>
      <c r="G1370" s="4">
        <v>1</v>
      </c>
      <c r="H1370" s="4">
        <v>17176481</v>
      </c>
      <c r="I1370" s="4"/>
      <c r="J1370" s="4">
        <v>17176481</v>
      </c>
    </row>
    <row r="1371" spans="2:10" x14ac:dyDescent="0.3">
      <c r="B1371" s="3" t="s">
        <v>95</v>
      </c>
      <c r="C1371" s="4">
        <v>2020</v>
      </c>
      <c r="D1371" s="3" t="s">
        <v>1475</v>
      </c>
      <c r="E1371" s="4">
        <v>6</v>
      </c>
      <c r="F1371" s="4">
        <v>3.1930999999999998</v>
      </c>
      <c r="G1371" s="4">
        <v>1</v>
      </c>
      <c r="H1371" s="4">
        <v>0</v>
      </c>
      <c r="I1371" s="4"/>
      <c r="J1371" s="4">
        <v>0</v>
      </c>
    </row>
    <row r="1372" spans="2:10" x14ac:dyDescent="0.3">
      <c r="B1372" s="3" t="s">
        <v>95</v>
      </c>
      <c r="C1372" s="4">
        <v>2020</v>
      </c>
      <c r="D1372" s="3" t="s">
        <v>1476</v>
      </c>
      <c r="E1372" s="4">
        <v>2952000</v>
      </c>
      <c r="F1372" s="4">
        <v>22.351700000000001</v>
      </c>
      <c r="G1372" s="4">
        <v>7.0000000000000009</v>
      </c>
      <c r="H1372" s="4">
        <v>65982</v>
      </c>
      <c r="I1372" s="4">
        <v>415700</v>
      </c>
      <c r="J1372" s="4">
        <v>481682</v>
      </c>
    </row>
    <row r="1373" spans="2:10" x14ac:dyDescent="0.3">
      <c r="B1373" s="3" t="s">
        <v>95</v>
      </c>
      <c r="C1373" s="4">
        <v>2021</v>
      </c>
      <c r="D1373" s="3" t="s">
        <v>1468</v>
      </c>
      <c r="E1373" s="4">
        <v>864716892</v>
      </c>
      <c r="F1373" s="4">
        <v>11.0398</v>
      </c>
      <c r="G1373" s="4">
        <v>3.5000317037600661</v>
      </c>
      <c r="H1373" s="4">
        <v>9546302</v>
      </c>
      <c r="I1373" s="4"/>
      <c r="J1373" s="4">
        <v>9546302</v>
      </c>
    </row>
    <row r="1374" spans="2:10" x14ac:dyDescent="0.3">
      <c r="B1374" s="3" t="s">
        <v>95</v>
      </c>
      <c r="C1374" s="4">
        <v>2021</v>
      </c>
      <c r="D1374" s="3" t="s">
        <v>1469</v>
      </c>
      <c r="E1374" s="4">
        <v>1363822</v>
      </c>
      <c r="F1374" s="4">
        <v>3.1541999999999999</v>
      </c>
      <c r="G1374" s="4">
        <v>1</v>
      </c>
      <c r="H1374" s="4">
        <v>4302</v>
      </c>
      <c r="I1374" s="4"/>
      <c r="J1374" s="4">
        <v>4302</v>
      </c>
    </row>
    <row r="1375" spans="2:10" x14ac:dyDescent="0.3">
      <c r="B1375" s="3" t="s">
        <v>95</v>
      </c>
      <c r="C1375" s="4">
        <v>2021</v>
      </c>
      <c r="D1375" s="3" t="s">
        <v>1470</v>
      </c>
      <c r="E1375" s="4">
        <v>8050500</v>
      </c>
      <c r="F1375" s="4">
        <v>12.301500000000001</v>
      </c>
      <c r="G1375" s="4">
        <v>3.9000380445120797</v>
      </c>
      <c r="H1375" s="4">
        <v>99033</v>
      </c>
      <c r="I1375" s="4"/>
      <c r="J1375" s="4">
        <v>99033</v>
      </c>
    </row>
    <row r="1376" spans="2:10" x14ac:dyDescent="0.3">
      <c r="B1376" s="3" t="s">
        <v>95</v>
      </c>
      <c r="C1376" s="4">
        <v>2021</v>
      </c>
      <c r="D1376" s="3" t="s">
        <v>1471</v>
      </c>
      <c r="E1376" s="4">
        <v>0</v>
      </c>
      <c r="F1376" s="4">
        <v>12.301500000000001</v>
      </c>
      <c r="G1376" s="4">
        <v>3.9000380445120797</v>
      </c>
      <c r="H1376" s="4">
        <v>0</v>
      </c>
      <c r="I1376" s="4"/>
      <c r="J1376" s="4">
        <v>0</v>
      </c>
    </row>
    <row r="1377" spans="2:10" x14ac:dyDescent="0.3">
      <c r="B1377" s="3" t="s">
        <v>95</v>
      </c>
      <c r="C1377" s="4">
        <v>2021</v>
      </c>
      <c r="D1377" s="3" t="s">
        <v>1472</v>
      </c>
      <c r="E1377" s="4">
        <v>0</v>
      </c>
      <c r="F1377" s="4">
        <v>0</v>
      </c>
      <c r="G1377" s="4">
        <v>0</v>
      </c>
      <c r="H1377" s="4">
        <v>0</v>
      </c>
      <c r="I1377" s="4"/>
      <c r="J1377" s="4">
        <v>0</v>
      </c>
    </row>
    <row r="1378" spans="2:10" x14ac:dyDescent="0.3">
      <c r="B1378" s="3" t="s">
        <v>95</v>
      </c>
      <c r="C1378" s="4">
        <v>2021</v>
      </c>
      <c r="D1378" s="3" t="s">
        <v>1473</v>
      </c>
      <c r="E1378" s="4">
        <v>5651900</v>
      </c>
      <c r="F1378" s="4">
        <v>3.1541999999999999</v>
      </c>
      <c r="G1378" s="4">
        <v>1</v>
      </c>
      <c r="H1378" s="4">
        <v>17827</v>
      </c>
      <c r="I1378" s="4"/>
      <c r="J1378" s="4">
        <v>17827</v>
      </c>
    </row>
    <row r="1379" spans="2:10" x14ac:dyDescent="0.3">
      <c r="B1379" s="3" t="s">
        <v>95</v>
      </c>
      <c r="C1379" s="4">
        <v>2021</v>
      </c>
      <c r="D1379" s="3" t="s">
        <v>1474</v>
      </c>
      <c r="E1379" s="4">
        <v>5716209487</v>
      </c>
      <c r="F1379" s="4">
        <v>3.1541999999999999</v>
      </c>
      <c r="G1379" s="4">
        <v>1</v>
      </c>
      <c r="H1379" s="4">
        <v>18030068</v>
      </c>
      <c r="I1379" s="4"/>
      <c r="J1379" s="4">
        <v>18030068</v>
      </c>
    </row>
    <row r="1380" spans="2:10" x14ac:dyDescent="0.3">
      <c r="B1380" s="3" t="s">
        <v>95</v>
      </c>
      <c r="C1380" s="4">
        <v>2021</v>
      </c>
      <c r="D1380" s="3" t="s">
        <v>1475</v>
      </c>
      <c r="E1380" s="4">
        <v>0</v>
      </c>
      <c r="F1380" s="4">
        <v>3.1541999999999999</v>
      </c>
      <c r="G1380" s="4">
        <v>1</v>
      </c>
      <c r="H1380" s="4">
        <v>0</v>
      </c>
      <c r="I1380" s="4"/>
      <c r="J1380" s="4">
        <v>0</v>
      </c>
    </row>
    <row r="1381" spans="2:10" x14ac:dyDescent="0.3">
      <c r="B1381" s="3" t="s">
        <v>95</v>
      </c>
      <c r="C1381" s="4">
        <v>2021</v>
      </c>
      <c r="D1381" s="3" t="s">
        <v>1476</v>
      </c>
      <c r="E1381" s="4">
        <v>2628200</v>
      </c>
      <c r="F1381" s="4">
        <v>22.079499999999999</v>
      </c>
      <c r="G1381" s="4">
        <v>7.0000317037600661</v>
      </c>
      <c r="H1381" s="4">
        <v>58029</v>
      </c>
      <c r="I1381" s="4">
        <v>409400</v>
      </c>
      <c r="J1381" s="4">
        <v>467429</v>
      </c>
    </row>
    <row r="1382" spans="2:10" x14ac:dyDescent="0.3">
      <c r="B1382" s="3" t="s">
        <v>95</v>
      </c>
      <c r="C1382" s="4">
        <v>2022</v>
      </c>
      <c r="D1382" s="3" t="s">
        <v>1468</v>
      </c>
      <c r="E1382" s="4">
        <v>949825084</v>
      </c>
      <c r="F1382" s="4">
        <v>10.632899999999999</v>
      </c>
      <c r="G1382" s="4">
        <v>4.1999052020381562</v>
      </c>
      <c r="H1382" s="4">
        <v>10099395</v>
      </c>
      <c r="I1382" s="4"/>
      <c r="J1382" s="4">
        <v>10099395</v>
      </c>
    </row>
    <row r="1383" spans="2:10" x14ac:dyDescent="0.3">
      <c r="B1383" s="3" t="s">
        <v>95</v>
      </c>
      <c r="C1383" s="4">
        <v>2022</v>
      </c>
      <c r="D1383" s="3" t="s">
        <v>1469</v>
      </c>
      <c r="E1383" s="4">
        <v>1363822</v>
      </c>
      <c r="F1383" s="4">
        <v>2.5316999999999998</v>
      </c>
      <c r="G1383" s="4">
        <v>1</v>
      </c>
      <c r="H1383" s="4">
        <v>3453</v>
      </c>
      <c r="I1383" s="4"/>
      <c r="J1383" s="4">
        <v>3453</v>
      </c>
    </row>
    <row r="1384" spans="2:10" x14ac:dyDescent="0.3">
      <c r="B1384" s="3" t="s">
        <v>95</v>
      </c>
      <c r="C1384" s="4">
        <v>2022</v>
      </c>
      <c r="D1384" s="3" t="s">
        <v>1470</v>
      </c>
      <c r="E1384" s="4">
        <v>9327200</v>
      </c>
      <c r="F1384" s="4">
        <v>9.8734000000000002</v>
      </c>
      <c r="G1384" s="4">
        <v>3.8999091519532332</v>
      </c>
      <c r="H1384" s="4">
        <v>92091</v>
      </c>
      <c r="I1384" s="4"/>
      <c r="J1384" s="4">
        <v>92091</v>
      </c>
    </row>
    <row r="1385" spans="2:10" x14ac:dyDescent="0.3">
      <c r="B1385" s="3" t="s">
        <v>95</v>
      </c>
      <c r="C1385" s="4">
        <v>2022</v>
      </c>
      <c r="D1385" s="3" t="s">
        <v>1471</v>
      </c>
      <c r="E1385" s="4">
        <v>0</v>
      </c>
      <c r="F1385" s="4">
        <v>9.8734000000000002</v>
      </c>
      <c r="G1385" s="4">
        <v>3.8999091519532332</v>
      </c>
      <c r="H1385" s="4">
        <v>0</v>
      </c>
      <c r="I1385" s="4"/>
      <c r="J1385" s="4">
        <v>0</v>
      </c>
    </row>
    <row r="1386" spans="2:10" x14ac:dyDescent="0.3">
      <c r="B1386" s="3" t="s">
        <v>95</v>
      </c>
      <c r="C1386" s="4">
        <v>2022</v>
      </c>
      <c r="D1386" s="3" t="s">
        <v>1472</v>
      </c>
      <c r="E1386" s="4">
        <v>0</v>
      </c>
      <c r="F1386" s="4">
        <v>0</v>
      </c>
      <c r="G1386" s="4">
        <v>0</v>
      </c>
      <c r="H1386" s="4">
        <v>0</v>
      </c>
      <c r="I1386" s="4"/>
      <c r="J1386" s="4">
        <v>0</v>
      </c>
    </row>
    <row r="1387" spans="2:10" x14ac:dyDescent="0.3">
      <c r="B1387" s="3" t="s">
        <v>95</v>
      </c>
      <c r="C1387" s="4">
        <v>2022</v>
      </c>
      <c r="D1387" s="3" t="s">
        <v>1473</v>
      </c>
      <c r="E1387" s="4">
        <v>4012600</v>
      </c>
      <c r="F1387" s="4">
        <v>2.5316999999999998</v>
      </c>
      <c r="G1387" s="4">
        <v>1</v>
      </c>
      <c r="H1387" s="4">
        <v>10159</v>
      </c>
      <c r="I1387" s="4"/>
      <c r="J1387" s="4">
        <v>10159</v>
      </c>
    </row>
    <row r="1388" spans="2:10" x14ac:dyDescent="0.3">
      <c r="B1388" s="3" t="s">
        <v>95</v>
      </c>
      <c r="C1388" s="4">
        <v>2022</v>
      </c>
      <c r="D1388" s="3" t="s">
        <v>1474</v>
      </c>
      <c r="E1388" s="4">
        <v>7629031562</v>
      </c>
      <c r="F1388" s="4">
        <v>2.5316999999999998</v>
      </c>
      <c r="G1388" s="4">
        <v>1</v>
      </c>
      <c r="H1388" s="4">
        <v>19314419</v>
      </c>
      <c r="I1388" s="4"/>
      <c r="J1388" s="4">
        <v>19314419</v>
      </c>
    </row>
    <row r="1389" spans="2:10" x14ac:dyDescent="0.3">
      <c r="B1389" s="3" t="s">
        <v>95</v>
      </c>
      <c r="C1389" s="4">
        <v>2022</v>
      </c>
      <c r="D1389" s="3" t="s">
        <v>1475</v>
      </c>
      <c r="E1389" s="4">
        <v>0</v>
      </c>
      <c r="F1389" s="4">
        <v>2.5316999999999998</v>
      </c>
      <c r="G1389" s="4">
        <v>1</v>
      </c>
      <c r="H1389" s="4">
        <v>0</v>
      </c>
      <c r="I1389" s="4"/>
      <c r="J1389" s="4">
        <v>0</v>
      </c>
    </row>
    <row r="1390" spans="2:10" x14ac:dyDescent="0.3">
      <c r="B1390" s="3" t="s">
        <v>95</v>
      </c>
      <c r="C1390" s="4">
        <v>2022</v>
      </c>
      <c r="D1390" s="3" t="s">
        <v>1476</v>
      </c>
      <c r="E1390" s="4">
        <v>2935300</v>
      </c>
      <c r="F1390" s="4">
        <v>17.721499999999999</v>
      </c>
      <c r="G1390" s="4">
        <v>6.9998420033969273</v>
      </c>
      <c r="H1390" s="4">
        <v>52018</v>
      </c>
      <c r="I1390" s="4">
        <v>411245</v>
      </c>
      <c r="J1390" s="4">
        <v>463263</v>
      </c>
    </row>
    <row r="1391" spans="2:10" x14ac:dyDescent="0.3">
      <c r="B1391" s="3" t="s">
        <v>95</v>
      </c>
      <c r="C1391" s="4">
        <v>2023</v>
      </c>
      <c r="D1391" s="3" t="s">
        <v>1468</v>
      </c>
      <c r="E1391" s="4">
        <v>1015926893</v>
      </c>
      <c r="F1391" s="4">
        <v>10.983599999999999</v>
      </c>
      <c r="G1391" s="4">
        <v>4.4787147284292939</v>
      </c>
      <c r="H1391" s="4">
        <v>11158535</v>
      </c>
      <c r="I1391" s="4"/>
      <c r="J1391" s="4">
        <v>11158535</v>
      </c>
    </row>
    <row r="1392" spans="2:10" x14ac:dyDescent="0.3">
      <c r="B1392" s="3" t="s">
        <v>95</v>
      </c>
      <c r="C1392" s="4">
        <v>2023</v>
      </c>
      <c r="D1392" s="3" t="s">
        <v>1469</v>
      </c>
      <c r="E1392" s="4">
        <v>1362996</v>
      </c>
      <c r="F1392" s="4">
        <v>2.7690000000000001</v>
      </c>
      <c r="G1392" s="4">
        <v>1.1290980264230959</v>
      </c>
      <c r="H1392" s="4">
        <v>3774</v>
      </c>
      <c r="I1392" s="4"/>
      <c r="J1392" s="4">
        <v>3774</v>
      </c>
    </row>
    <row r="1393" spans="2:10" x14ac:dyDescent="0.3">
      <c r="B1393" s="3" t="s">
        <v>95</v>
      </c>
      <c r="C1393" s="4">
        <v>2023</v>
      </c>
      <c r="D1393" s="3" t="s">
        <v>1470</v>
      </c>
      <c r="E1393" s="4">
        <v>10259900</v>
      </c>
      <c r="F1393" s="4">
        <v>9.8485999999999994</v>
      </c>
      <c r="G1393" s="4">
        <v>4.0159027891045502</v>
      </c>
      <c r="H1393" s="4">
        <v>101046</v>
      </c>
      <c r="I1393" s="4"/>
      <c r="J1393" s="4">
        <v>101046</v>
      </c>
    </row>
    <row r="1394" spans="2:10" x14ac:dyDescent="0.3">
      <c r="B1394" s="3" t="s">
        <v>95</v>
      </c>
      <c r="C1394" s="4">
        <v>2023</v>
      </c>
      <c r="D1394" s="3" t="s">
        <v>1471</v>
      </c>
      <c r="E1394" s="4">
        <v>0</v>
      </c>
      <c r="F1394" s="4">
        <v>31.537199999999999</v>
      </c>
      <c r="G1394" s="4">
        <v>12.859729244821398</v>
      </c>
      <c r="H1394" s="4">
        <v>0</v>
      </c>
      <c r="I1394" s="4"/>
      <c r="J1394" s="4">
        <v>0</v>
      </c>
    </row>
    <row r="1395" spans="2:10" x14ac:dyDescent="0.3">
      <c r="B1395" s="3" t="s">
        <v>95</v>
      </c>
      <c r="C1395" s="4">
        <v>2023</v>
      </c>
      <c r="D1395" s="3" t="s">
        <v>1472</v>
      </c>
      <c r="E1395" s="4">
        <v>0</v>
      </c>
      <c r="F1395" s="4">
        <v>0</v>
      </c>
      <c r="G1395" s="4">
        <v>0</v>
      </c>
      <c r="H1395" s="4">
        <v>0</v>
      </c>
      <c r="I1395" s="4"/>
      <c r="J1395" s="4">
        <v>0</v>
      </c>
    </row>
    <row r="1396" spans="2:10" x14ac:dyDescent="0.3">
      <c r="B1396" s="3" t="s">
        <v>95</v>
      </c>
      <c r="C1396" s="4">
        <v>2023</v>
      </c>
      <c r="D1396" s="3" t="s">
        <v>1473</v>
      </c>
      <c r="E1396" s="4">
        <v>5090900</v>
      </c>
      <c r="F1396" s="4">
        <v>3.0491000000000001</v>
      </c>
      <c r="G1396" s="4">
        <v>1.2433126732996249</v>
      </c>
      <c r="H1396" s="4">
        <v>15523</v>
      </c>
      <c r="I1396" s="4"/>
      <c r="J1396" s="4">
        <v>15523</v>
      </c>
    </row>
    <row r="1397" spans="2:10" x14ac:dyDescent="0.3">
      <c r="B1397" s="3" t="s">
        <v>95</v>
      </c>
      <c r="C1397" s="4">
        <v>2023</v>
      </c>
      <c r="D1397" s="3" t="s">
        <v>1474</v>
      </c>
      <c r="E1397" s="4">
        <v>8746165237</v>
      </c>
      <c r="F1397" s="4">
        <v>2.4523999999999999</v>
      </c>
      <c r="G1397" s="4">
        <v>1</v>
      </c>
      <c r="H1397" s="4">
        <v>21449096</v>
      </c>
      <c r="I1397" s="4"/>
      <c r="J1397" s="4">
        <v>21449096</v>
      </c>
    </row>
    <row r="1398" spans="2:10" x14ac:dyDescent="0.3">
      <c r="B1398" s="3" t="s">
        <v>95</v>
      </c>
      <c r="C1398" s="4">
        <v>2023</v>
      </c>
      <c r="D1398" s="3" t="s">
        <v>1475</v>
      </c>
      <c r="E1398" s="4">
        <v>0</v>
      </c>
      <c r="F1398" s="4">
        <v>2.4523999999999999</v>
      </c>
      <c r="G1398" s="4">
        <v>1</v>
      </c>
      <c r="H1398" s="4">
        <v>0</v>
      </c>
      <c r="I1398" s="4"/>
      <c r="J1398" s="4">
        <v>0</v>
      </c>
    </row>
    <row r="1399" spans="2:10" x14ac:dyDescent="0.3">
      <c r="B1399" s="3" t="s">
        <v>95</v>
      </c>
      <c r="C1399" s="4">
        <v>2023</v>
      </c>
      <c r="D1399" s="3" t="s">
        <v>1476</v>
      </c>
      <c r="E1399" s="4">
        <v>3250600</v>
      </c>
      <c r="F1399" s="4">
        <v>19.9499</v>
      </c>
      <c r="G1399" s="4">
        <v>8.134847496330126</v>
      </c>
      <c r="H1399" s="4">
        <v>64849</v>
      </c>
      <c r="I1399" s="4">
        <v>439600</v>
      </c>
      <c r="J1399" s="4">
        <v>504449</v>
      </c>
    </row>
    <row r="1400" spans="2:10" x14ac:dyDescent="0.3">
      <c r="B1400" s="3" t="s">
        <v>95</v>
      </c>
      <c r="C1400" s="4">
        <v>2024</v>
      </c>
      <c r="D1400" s="3" t="s">
        <v>1468</v>
      </c>
      <c r="E1400" s="4">
        <v>1047180931</v>
      </c>
      <c r="F1400" s="4">
        <v>11.5465</v>
      </c>
      <c r="G1400" s="4">
        <v>4.2919005315392331</v>
      </c>
      <c r="H1400" s="4">
        <v>12091275</v>
      </c>
      <c r="I1400" s="4"/>
      <c r="J1400" s="4">
        <v>12091275</v>
      </c>
    </row>
    <row r="1401" spans="2:10" x14ac:dyDescent="0.3">
      <c r="B1401" s="3" t="s">
        <v>95</v>
      </c>
      <c r="C1401" s="4">
        <v>2024</v>
      </c>
      <c r="D1401" s="3" t="s">
        <v>1469</v>
      </c>
      <c r="E1401" s="4">
        <v>1389174</v>
      </c>
      <c r="F1401" s="4">
        <v>2.8706</v>
      </c>
      <c r="G1401" s="4">
        <v>1.0670185481173102</v>
      </c>
      <c r="H1401" s="4">
        <v>3988</v>
      </c>
      <c r="I1401" s="4"/>
      <c r="J1401" s="4">
        <v>3988</v>
      </c>
    </row>
    <row r="1402" spans="2:10" x14ac:dyDescent="0.3">
      <c r="B1402" s="3" t="s">
        <v>95</v>
      </c>
      <c r="C1402" s="4">
        <v>2024</v>
      </c>
      <c r="D1402" s="3" t="s">
        <v>1470</v>
      </c>
      <c r="E1402" s="4">
        <v>12236600</v>
      </c>
      <c r="F1402" s="4">
        <v>9.8633000000000006</v>
      </c>
      <c r="G1402" s="4">
        <v>3.6662454001412481</v>
      </c>
      <c r="H1402" s="4">
        <v>120693</v>
      </c>
      <c r="I1402" s="4"/>
      <c r="J1402" s="4">
        <v>120693</v>
      </c>
    </row>
    <row r="1403" spans="2:10" x14ac:dyDescent="0.3">
      <c r="B1403" s="3" t="s">
        <v>95</v>
      </c>
      <c r="C1403" s="4">
        <v>2024</v>
      </c>
      <c r="D1403" s="3" t="s">
        <v>1471</v>
      </c>
      <c r="E1403" s="4">
        <v>0</v>
      </c>
      <c r="F1403" s="4">
        <v>31.683700000000002</v>
      </c>
      <c r="G1403" s="4">
        <v>11.777013715942459</v>
      </c>
      <c r="H1403" s="4">
        <v>0</v>
      </c>
      <c r="I1403" s="4"/>
      <c r="J1403" s="4">
        <v>0</v>
      </c>
    </row>
    <row r="1404" spans="2:10" x14ac:dyDescent="0.3">
      <c r="B1404" s="3" t="s">
        <v>95</v>
      </c>
      <c r="C1404" s="4">
        <v>2024</v>
      </c>
      <c r="D1404" s="3" t="s">
        <v>1472</v>
      </c>
      <c r="E1404" s="4">
        <v>0</v>
      </c>
      <c r="F1404" s="4">
        <v>0</v>
      </c>
      <c r="G1404" s="4">
        <v>0</v>
      </c>
      <c r="H1404" s="4">
        <v>0</v>
      </c>
      <c r="I1404" s="4"/>
      <c r="J1404" s="4">
        <v>0</v>
      </c>
    </row>
    <row r="1405" spans="2:10" x14ac:dyDescent="0.3">
      <c r="B1405" s="3" t="s">
        <v>95</v>
      </c>
      <c r="C1405" s="4">
        <v>2024</v>
      </c>
      <c r="D1405" s="3" t="s">
        <v>1473</v>
      </c>
      <c r="E1405" s="4">
        <v>5142400</v>
      </c>
      <c r="F1405" s="4">
        <v>3.8416000000000001</v>
      </c>
      <c r="G1405" s="4">
        <v>1.427944838865554</v>
      </c>
      <c r="H1405" s="4">
        <v>19755</v>
      </c>
      <c r="I1405" s="4"/>
      <c r="J1405" s="4">
        <v>19755</v>
      </c>
    </row>
    <row r="1406" spans="2:10" x14ac:dyDescent="0.3">
      <c r="B1406" s="3" t="s">
        <v>95</v>
      </c>
      <c r="C1406" s="4">
        <v>2024</v>
      </c>
      <c r="D1406" s="3" t="s">
        <v>1474</v>
      </c>
      <c r="E1406" s="4">
        <v>8749078150</v>
      </c>
      <c r="F1406" s="4">
        <v>2.6903000000000001</v>
      </c>
      <c r="G1406" s="4">
        <v>1</v>
      </c>
      <c r="H1406" s="4">
        <v>23537645</v>
      </c>
      <c r="I1406" s="4"/>
      <c r="J1406" s="4">
        <v>23537645</v>
      </c>
    </row>
    <row r="1407" spans="2:10" x14ac:dyDescent="0.3">
      <c r="B1407" s="3" t="s">
        <v>95</v>
      </c>
      <c r="C1407" s="4">
        <v>2024</v>
      </c>
      <c r="D1407" s="3" t="s">
        <v>1475</v>
      </c>
      <c r="E1407" s="4">
        <v>0</v>
      </c>
      <c r="F1407" s="4">
        <v>2.6903000000000001</v>
      </c>
      <c r="G1407" s="4">
        <v>1</v>
      </c>
      <c r="H1407" s="4">
        <v>0</v>
      </c>
      <c r="I1407" s="4"/>
      <c r="J1407" s="4">
        <v>0</v>
      </c>
    </row>
    <row r="1408" spans="2:10" x14ac:dyDescent="0.3">
      <c r="B1408" s="3" t="s">
        <v>95</v>
      </c>
      <c r="C1408" s="4">
        <v>2024</v>
      </c>
      <c r="D1408" s="3" t="s">
        <v>1476</v>
      </c>
      <c r="E1408" s="4">
        <v>3357300</v>
      </c>
      <c r="F1408" s="4">
        <v>42.244599999999998</v>
      </c>
      <c r="G1408" s="4">
        <v>15.702561052670704</v>
      </c>
      <c r="H1408" s="4">
        <v>141828</v>
      </c>
      <c r="I1408" s="4">
        <v>427259</v>
      </c>
      <c r="J1408" s="4">
        <v>569087</v>
      </c>
    </row>
    <row r="1409" spans="2:10" x14ac:dyDescent="0.3">
      <c r="B1409" s="3" t="s">
        <v>97</v>
      </c>
      <c r="C1409" s="4">
        <v>2019</v>
      </c>
      <c r="D1409" s="3" t="s">
        <v>1468</v>
      </c>
      <c r="E1409" s="4">
        <v>508227850</v>
      </c>
      <c r="F1409" s="4">
        <v>19.217500000000001</v>
      </c>
      <c r="G1409" s="4">
        <v>2.57300271793705</v>
      </c>
      <c r="H1409" s="4">
        <v>9766868.7073749993</v>
      </c>
      <c r="I1409" s="4"/>
      <c r="J1409" s="4">
        <v>9766868.7073749993</v>
      </c>
    </row>
    <row r="1410" spans="2:10" x14ac:dyDescent="0.3">
      <c r="B1410" s="3" t="s">
        <v>97</v>
      </c>
      <c r="C1410" s="4">
        <v>2019</v>
      </c>
      <c r="D1410" s="3" t="s">
        <v>1469</v>
      </c>
      <c r="E1410" s="4">
        <v>57629</v>
      </c>
      <c r="F1410" s="4">
        <v>26.141200000000001</v>
      </c>
      <c r="G1410" s="4">
        <v>3.50000669442622</v>
      </c>
      <c r="H1410" s="4">
        <v>1506.4912148000001</v>
      </c>
      <c r="I1410" s="4"/>
      <c r="J1410" s="4">
        <v>1506.4912148000001</v>
      </c>
    </row>
    <row r="1411" spans="2:10" x14ac:dyDescent="0.3">
      <c r="B1411" s="3" t="s">
        <v>97</v>
      </c>
      <c r="C1411" s="4">
        <v>2019</v>
      </c>
      <c r="D1411" s="3" t="s">
        <v>1470</v>
      </c>
      <c r="E1411" s="4">
        <v>16001000</v>
      </c>
      <c r="F1411" s="4">
        <v>20.1661</v>
      </c>
      <c r="G1411" s="4">
        <v>2.70000937219671</v>
      </c>
      <c r="H1411" s="4">
        <v>322677.76610000001</v>
      </c>
      <c r="I1411" s="4"/>
      <c r="J1411" s="4">
        <v>322677.76610000001</v>
      </c>
    </row>
    <row r="1412" spans="2:10" x14ac:dyDescent="0.3">
      <c r="B1412" s="3" t="s">
        <v>97</v>
      </c>
      <c r="C1412" s="4">
        <v>2019</v>
      </c>
      <c r="D1412" s="3" t="s">
        <v>1471</v>
      </c>
      <c r="E1412" s="4">
        <v>0</v>
      </c>
      <c r="F1412" s="4">
        <v>0</v>
      </c>
      <c r="G1412" s="4">
        <v>0</v>
      </c>
      <c r="H1412" s="4">
        <v>0</v>
      </c>
      <c r="I1412" s="4"/>
      <c r="J1412" s="4">
        <v>0</v>
      </c>
    </row>
    <row r="1413" spans="2:10" x14ac:dyDescent="0.3">
      <c r="B1413" s="3" t="s">
        <v>97</v>
      </c>
      <c r="C1413" s="4">
        <v>2019</v>
      </c>
      <c r="D1413" s="3" t="s">
        <v>1472</v>
      </c>
      <c r="E1413" s="4">
        <v>0</v>
      </c>
      <c r="F1413" s="4">
        <v>0</v>
      </c>
      <c r="G1413" s="4">
        <v>0</v>
      </c>
      <c r="H1413" s="4">
        <v>0</v>
      </c>
      <c r="I1413" s="4"/>
      <c r="J1413" s="4">
        <v>0</v>
      </c>
    </row>
    <row r="1414" spans="2:10" x14ac:dyDescent="0.3">
      <c r="B1414" s="3" t="s">
        <v>97</v>
      </c>
      <c r="C1414" s="4">
        <v>2019</v>
      </c>
      <c r="D1414" s="3" t="s">
        <v>1473</v>
      </c>
      <c r="E1414" s="4">
        <v>5604100</v>
      </c>
      <c r="F1414" s="4">
        <v>17.4772</v>
      </c>
      <c r="G1414" s="4">
        <v>2.3399965188983698</v>
      </c>
      <c r="H1414" s="4">
        <v>97943.976519999997</v>
      </c>
      <c r="I1414" s="4"/>
      <c r="J1414" s="4">
        <v>97943.976519999997</v>
      </c>
    </row>
    <row r="1415" spans="2:10" x14ac:dyDescent="0.3">
      <c r="B1415" s="3" t="s">
        <v>97</v>
      </c>
      <c r="C1415" s="4">
        <v>2019</v>
      </c>
      <c r="D1415" s="3" t="s">
        <v>1474</v>
      </c>
      <c r="E1415" s="4">
        <v>2255745624</v>
      </c>
      <c r="F1415" s="4">
        <v>7.4688999999999997</v>
      </c>
      <c r="G1415" s="4">
        <v>1</v>
      </c>
      <c r="H1415" s="4">
        <v>16847938.491093598</v>
      </c>
      <c r="I1415" s="4">
        <v>0</v>
      </c>
      <c r="J1415" s="4">
        <v>16847938.491093598</v>
      </c>
    </row>
    <row r="1416" spans="2:10" x14ac:dyDescent="0.3">
      <c r="B1416" s="3" t="s">
        <v>97</v>
      </c>
      <c r="C1416" s="4">
        <v>2019</v>
      </c>
      <c r="D1416" s="3" t="s">
        <v>1475</v>
      </c>
      <c r="E1416" s="4">
        <v>2</v>
      </c>
      <c r="F1416" s="4">
        <v>0</v>
      </c>
      <c r="G1416" s="4">
        <v>0</v>
      </c>
      <c r="H1416" s="4">
        <v>0</v>
      </c>
      <c r="I1416" s="4"/>
      <c r="J1416" s="4">
        <v>0</v>
      </c>
    </row>
    <row r="1417" spans="2:10" x14ac:dyDescent="0.3">
      <c r="B1417" s="3" t="s">
        <v>97</v>
      </c>
      <c r="C1417" s="4">
        <v>2019</v>
      </c>
      <c r="D1417" s="3" t="s">
        <v>1476</v>
      </c>
      <c r="E1417" s="4">
        <v>7384175</v>
      </c>
      <c r="F1417" s="4">
        <v>48.043700000000001</v>
      </c>
      <c r="G1417" s="4">
        <v>6.43250010041639</v>
      </c>
      <c r="H1417" s="4">
        <v>354763.08844750002</v>
      </c>
      <c r="I1417" s="4"/>
      <c r="J1417" s="4">
        <v>354763.08844750002</v>
      </c>
    </row>
    <row r="1418" spans="2:10" x14ac:dyDescent="0.3">
      <c r="B1418" s="3" t="s">
        <v>97</v>
      </c>
      <c r="C1418" s="4">
        <v>2020</v>
      </c>
      <c r="D1418" s="3" t="s">
        <v>1468</v>
      </c>
      <c r="E1418" s="4">
        <v>528241500</v>
      </c>
      <c r="F1418" s="4">
        <v>19.133099999999999</v>
      </c>
      <c r="G1418" s="4">
        <v>2.6629968823070924</v>
      </c>
      <c r="H1418" s="4">
        <v>10106897</v>
      </c>
      <c r="I1418" s="4"/>
      <c r="J1418" s="4">
        <v>10106897</v>
      </c>
    </row>
    <row r="1419" spans="2:10" x14ac:dyDescent="0.3">
      <c r="B1419" s="3" t="s">
        <v>97</v>
      </c>
      <c r="C1419" s="4">
        <v>2020</v>
      </c>
      <c r="D1419" s="3" t="s">
        <v>1469</v>
      </c>
      <c r="E1419" s="4">
        <v>57645</v>
      </c>
      <c r="F1419" s="4">
        <v>25.146699999999999</v>
      </c>
      <c r="G1419" s="4">
        <v>3.4999860817280926</v>
      </c>
      <c r="H1419" s="4">
        <v>1450</v>
      </c>
      <c r="I1419" s="4"/>
      <c r="J1419" s="4">
        <v>1450</v>
      </c>
    </row>
    <row r="1420" spans="2:10" x14ac:dyDescent="0.3">
      <c r="B1420" s="3" t="s">
        <v>97</v>
      </c>
      <c r="C1420" s="4">
        <v>2020</v>
      </c>
      <c r="D1420" s="3" t="s">
        <v>1470</v>
      </c>
      <c r="E1420" s="4">
        <v>16250900</v>
      </c>
      <c r="F1420" s="4">
        <v>19.822800000000001</v>
      </c>
      <c r="G1420" s="4">
        <v>2.7589912036521547</v>
      </c>
      <c r="H1420" s="4">
        <v>322138</v>
      </c>
      <c r="I1420" s="4"/>
      <c r="J1420" s="4">
        <v>322138</v>
      </c>
    </row>
    <row r="1421" spans="2:10" x14ac:dyDescent="0.3">
      <c r="B1421" s="3" t="s">
        <v>97</v>
      </c>
      <c r="C1421" s="4">
        <v>2020</v>
      </c>
      <c r="D1421" s="3" t="s">
        <v>1471</v>
      </c>
      <c r="E1421" s="4">
        <v>0</v>
      </c>
      <c r="F1421" s="4">
        <v>0</v>
      </c>
      <c r="G1421" s="4">
        <v>0</v>
      </c>
      <c r="H1421" s="4">
        <v>0</v>
      </c>
      <c r="I1421" s="4"/>
      <c r="J1421" s="4">
        <v>0</v>
      </c>
    </row>
    <row r="1422" spans="2:10" x14ac:dyDescent="0.3">
      <c r="B1422" s="3" t="s">
        <v>97</v>
      </c>
      <c r="C1422" s="4">
        <v>2020</v>
      </c>
      <c r="D1422" s="3" t="s">
        <v>1472</v>
      </c>
      <c r="E1422" s="4">
        <v>0</v>
      </c>
      <c r="F1422" s="4">
        <v>0</v>
      </c>
      <c r="G1422" s="4">
        <v>0</v>
      </c>
      <c r="H1422" s="4">
        <v>0</v>
      </c>
      <c r="I1422" s="4"/>
      <c r="J1422" s="4">
        <v>0</v>
      </c>
    </row>
    <row r="1423" spans="2:10" x14ac:dyDescent="0.3">
      <c r="B1423" s="3" t="s">
        <v>97</v>
      </c>
      <c r="C1423" s="4">
        <v>2020</v>
      </c>
      <c r="D1423" s="3" t="s">
        <v>1473</v>
      </c>
      <c r="E1423" s="4">
        <v>4932800</v>
      </c>
      <c r="F1423" s="4">
        <v>17.9619</v>
      </c>
      <c r="G1423" s="4">
        <v>2.4999860817280926</v>
      </c>
      <c r="H1423" s="4">
        <v>88602</v>
      </c>
      <c r="I1423" s="4"/>
      <c r="J1423" s="4">
        <v>88602</v>
      </c>
    </row>
    <row r="1424" spans="2:10" x14ac:dyDescent="0.3">
      <c r="B1424" s="3" t="s">
        <v>97</v>
      </c>
      <c r="C1424" s="4">
        <v>2020</v>
      </c>
      <c r="D1424" s="3" t="s">
        <v>1474</v>
      </c>
      <c r="E1424" s="4">
        <v>2438259824</v>
      </c>
      <c r="F1424" s="4">
        <v>7.1848000000000001</v>
      </c>
      <c r="G1424" s="4">
        <v>1</v>
      </c>
      <c r="H1424" s="4">
        <v>17518409</v>
      </c>
      <c r="I1424" s="4"/>
      <c r="J1424" s="4">
        <v>17518409</v>
      </c>
    </row>
    <row r="1425" spans="2:10" x14ac:dyDescent="0.3">
      <c r="B1425" s="3" t="s">
        <v>97</v>
      </c>
      <c r="C1425" s="4">
        <v>2020</v>
      </c>
      <c r="D1425" s="3" t="s">
        <v>1475</v>
      </c>
      <c r="E1425" s="4">
        <v>2</v>
      </c>
      <c r="F1425" s="4">
        <v>0</v>
      </c>
      <c r="G1425" s="4">
        <v>0</v>
      </c>
      <c r="H1425" s="4">
        <v>0</v>
      </c>
      <c r="I1425" s="4"/>
      <c r="J1425" s="4">
        <v>0</v>
      </c>
    </row>
    <row r="1426" spans="2:10" x14ac:dyDescent="0.3">
      <c r="B1426" s="3" t="s">
        <v>97</v>
      </c>
      <c r="C1426" s="4">
        <v>2020</v>
      </c>
      <c r="D1426" s="3" t="s">
        <v>1476</v>
      </c>
      <c r="E1426" s="4">
        <v>7886175</v>
      </c>
      <c r="F1426" s="4">
        <v>47.832599999999999</v>
      </c>
      <c r="G1426" s="4">
        <v>6.657471328359871</v>
      </c>
      <c r="H1426" s="4">
        <v>377216</v>
      </c>
      <c r="I1426" s="4">
        <v>317801</v>
      </c>
      <c r="J1426" s="4">
        <v>695017</v>
      </c>
    </row>
    <row r="1427" spans="2:10" x14ac:dyDescent="0.3">
      <c r="B1427" s="3" t="s">
        <v>97</v>
      </c>
      <c r="C1427" s="4">
        <v>2021</v>
      </c>
      <c r="D1427" s="3" t="s">
        <v>1468</v>
      </c>
      <c r="E1427" s="4">
        <v>540234650</v>
      </c>
      <c r="F1427" s="4">
        <v>19.0962</v>
      </c>
      <c r="G1427" s="4">
        <v>2.7409895362356287</v>
      </c>
      <c r="H1427" s="4">
        <v>10316429</v>
      </c>
      <c r="I1427" s="4"/>
      <c r="J1427" s="4">
        <v>10316429</v>
      </c>
    </row>
    <row r="1428" spans="2:10" x14ac:dyDescent="0.3">
      <c r="B1428" s="3" t="s">
        <v>97</v>
      </c>
      <c r="C1428" s="4">
        <v>2021</v>
      </c>
      <c r="D1428" s="3" t="s">
        <v>1469</v>
      </c>
      <c r="E1428" s="4">
        <v>58512</v>
      </c>
      <c r="F1428" s="4">
        <v>27.8675</v>
      </c>
      <c r="G1428" s="4">
        <v>3.9999856464137564</v>
      </c>
      <c r="H1428" s="4">
        <v>1631</v>
      </c>
      <c r="I1428" s="4"/>
      <c r="J1428" s="4">
        <v>1631</v>
      </c>
    </row>
    <row r="1429" spans="2:10" x14ac:dyDescent="0.3">
      <c r="B1429" s="3" t="s">
        <v>97</v>
      </c>
      <c r="C1429" s="4">
        <v>2021</v>
      </c>
      <c r="D1429" s="3" t="s">
        <v>1470</v>
      </c>
      <c r="E1429" s="4">
        <v>19863800</v>
      </c>
      <c r="F1429" s="4">
        <v>19.792899999999999</v>
      </c>
      <c r="G1429" s="4">
        <v>2.8409909715942527</v>
      </c>
      <c r="H1429" s="4">
        <v>393162</v>
      </c>
      <c r="I1429" s="4"/>
      <c r="J1429" s="4">
        <v>393162</v>
      </c>
    </row>
    <row r="1430" spans="2:10" x14ac:dyDescent="0.3">
      <c r="B1430" s="3" t="s">
        <v>97</v>
      </c>
      <c r="C1430" s="4">
        <v>2021</v>
      </c>
      <c r="D1430" s="3" t="s">
        <v>1471</v>
      </c>
      <c r="E1430" s="4">
        <v>0</v>
      </c>
      <c r="F1430" s="4">
        <v>0</v>
      </c>
      <c r="G1430" s="4">
        <v>0</v>
      </c>
      <c r="H1430" s="4">
        <v>0</v>
      </c>
      <c r="I1430" s="4"/>
      <c r="J1430" s="4">
        <v>0</v>
      </c>
    </row>
    <row r="1431" spans="2:10" x14ac:dyDescent="0.3">
      <c r="B1431" s="3" t="s">
        <v>97</v>
      </c>
      <c r="C1431" s="4">
        <v>2021</v>
      </c>
      <c r="D1431" s="3" t="s">
        <v>1472</v>
      </c>
      <c r="E1431" s="4">
        <v>0</v>
      </c>
      <c r="F1431" s="4">
        <v>0</v>
      </c>
      <c r="G1431" s="4">
        <v>0</v>
      </c>
      <c r="H1431" s="4">
        <v>0</v>
      </c>
      <c r="I1431" s="4"/>
      <c r="J1431" s="4">
        <v>0</v>
      </c>
    </row>
    <row r="1432" spans="2:10" x14ac:dyDescent="0.3">
      <c r="B1432" s="3" t="s">
        <v>97</v>
      </c>
      <c r="C1432" s="4">
        <v>2021</v>
      </c>
      <c r="D1432" s="3" t="s">
        <v>1473</v>
      </c>
      <c r="E1432" s="4">
        <v>4516700</v>
      </c>
      <c r="F1432" s="4">
        <v>17.7028</v>
      </c>
      <c r="G1432" s="4">
        <v>2.5409866655183797</v>
      </c>
      <c r="H1432" s="4">
        <v>79958</v>
      </c>
      <c r="I1432" s="4"/>
      <c r="J1432" s="4">
        <v>79958</v>
      </c>
    </row>
    <row r="1433" spans="2:10" x14ac:dyDescent="0.3">
      <c r="B1433" s="3" t="s">
        <v>97</v>
      </c>
      <c r="C1433" s="4">
        <v>2021</v>
      </c>
      <c r="D1433" s="3" t="s">
        <v>1474</v>
      </c>
      <c r="E1433" s="4">
        <v>2616431087</v>
      </c>
      <c r="F1433" s="4">
        <v>6.9668999999999999</v>
      </c>
      <c r="G1433" s="4">
        <v>1</v>
      </c>
      <c r="H1433" s="4">
        <v>18228414</v>
      </c>
      <c r="I1433" s="4"/>
      <c r="J1433" s="4">
        <v>18228414</v>
      </c>
    </row>
    <row r="1434" spans="2:10" x14ac:dyDescent="0.3">
      <c r="B1434" s="3" t="s">
        <v>97</v>
      </c>
      <c r="C1434" s="4">
        <v>2021</v>
      </c>
      <c r="D1434" s="3" t="s">
        <v>1475</v>
      </c>
      <c r="E1434" s="4">
        <v>2</v>
      </c>
      <c r="F1434" s="4">
        <v>0</v>
      </c>
      <c r="G1434" s="4">
        <v>0</v>
      </c>
      <c r="H1434" s="4">
        <v>0</v>
      </c>
      <c r="I1434" s="4"/>
      <c r="J1434" s="4">
        <v>0</v>
      </c>
    </row>
    <row r="1435" spans="2:10" x14ac:dyDescent="0.3">
      <c r="B1435" s="3" t="s">
        <v>97</v>
      </c>
      <c r="C1435" s="4">
        <v>2021</v>
      </c>
      <c r="D1435" s="3" t="s">
        <v>1476</v>
      </c>
      <c r="E1435" s="4">
        <v>8532955</v>
      </c>
      <c r="F1435" s="4">
        <v>47.740400000000001</v>
      </c>
      <c r="G1435" s="4">
        <v>6.8524594870028279</v>
      </c>
      <c r="H1435" s="4">
        <v>407367</v>
      </c>
      <c r="I1435" s="4">
        <v>317801</v>
      </c>
      <c r="J1435" s="4">
        <v>725168</v>
      </c>
    </row>
    <row r="1436" spans="2:10" x14ac:dyDescent="0.3">
      <c r="B1436" s="3" t="s">
        <v>97</v>
      </c>
      <c r="C1436" s="4">
        <v>2022</v>
      </c>
      <c r="D1436" s="3" t="s">
        <v>1468</v>
      </c>
      <c r="E1436" s="4">
        <v>609677950</v>
      </c>
      <c r="F1436" s="4">
        <v>17.169899999999998</v>
      </c>
      <c r="G1436" s="4">
        <v>2.899978043136791</v>
      </c>
      <c r="H1436" s="4">
        <v>10468109</v>
      </c>
      <c r="I1436" s="4"/>
      <c r="J1436" s="4">
        <v>10468109</v>
      </c>
    </row>
    <row r="1437" spans="2:10" x14ac:dyDescent="0.3">
      <c r="B1437" s="3" t="s">
        <v>97</v>
      </c>
      <c r="C1437" s="4">
        <v>2022</v>
      </c>
      <c r="D1437" s="3" t="s">
        <v>1469</v>
      </c>
      <c r="E1437" s="4">
        <v>58512</v>
      </c>
      <c r="F1437" s="4">
        <v>28.123200000000001</v>
      </c>
      <c r="G1437" s="4">
        <v>4.7499788876315305</v>
      </c>
      <c r="H1437" s="4">
        <v>1646</v>
      </c>
      <c r="I1437" s="4"/>
      <c r="J1437" s="4">
        <v>1646</v>
      </c>
    </row>
    <row r="1438" spans="2:10" x14ac:dyDescent="0.3">
      <c r="B1438" s="3" t="s">
        <v>97</v>
      </c>
      <c r="C1438" s="4">
        <v>2022</v>
      </c>
      <c r="D1438" s="3" t="s">
        <v>1470</v>
      </c>
      <c r="E1438" s="4">
        <v>23500200</v>
      </c>
      <c r="F1438" s="4">
        <v>17.288399999999999</v>
      </c>
      <c r="G1438" s="4">
        <v>2.9199925684462986</v>
      </c>
      <c r="H1438" s="4">
        <v>406281</v>
      </c>
      <c r="I1438" s="4"/>
      <c r="J1438" s="4">
        <v>406281</v>
      </c>
    </row>
    <row r="1439" spans="2:10" x14ac:dyDescent="0.3">
      <c r="B1439" s="3" t="s">
        <v>97</v>
      </c>
      <c r="C1439" s="4">
        <v>2022</v>
      </c>
      <c r="D1439" s="3" t="s">
        <v>1471</v>
      </c>
      <c r="E1439" s="4">
        <v>0</v>
      </c>
      <c r="F1439" s="4">
        <v>0</v>
      </c>
      <c r="G1439" s="4">
        <v>0</v>
      </c>
      <c r="H1439" s="4">
        <v>0</v>
      </c>
      <c r="I1439" s="4"/>
      <c r="J1439" s="4">
        <v>0</v>
      </c>
    </row>
    <row r="1440" spans="2:10" x14ac:dyDescent="0.3">
      <c r="B1440" s="3" t="s">
        <v>97</v>
      </c>
      <c r="C1440" s="4">
        <v>2022</v>
      </c>
      <c r="D1440" s="3" t="s">
        <v>1472</v>
      </c>
      <c r="E1440" s="4">
        <v>0</v>
      </c>
      <c r="F1440" s="4">
        <v>0</v>
      </c>
      <c r="G1440" s="4">
        <v>0</v>
      </c>
      <c r="H1440" s="4">
        <v>0</v>
      </c>
      <c r="I1440" s="4"/>
      <c r="J1440" s="4">
        <v>0</v>
      </c>
    </row>
    <row r="1441" spans="2:10" x14ac:dyDescent="0.3">
      <c r="B1441" s="3" t="s">
        <v>97</v>
      </c>
      <c r="C1441" s="4">
        <v>2022</v>
      </c>
      <c r="D1441" s="3" t="s">
        <v>1473</v>
      </c>
      <c r="E1441" s="4">
        <v>4684300</v>
      </c>
      <c r="F1441" s="4">
        <v>17.821200000000001</v>
      </c>
      <c r="G1441" s="4">
        <v>3.0099819278125897</v>
      </c>
      <c r="H1441" s="4">
        <v>83480</v>
      </c>
      <c r="I1441" s="4"/>
      <c r="J1441" s="4">
        <v>83480</v>
      </c>
    </row>
    <row r="1442" spans="2:10" x14ac:dyDescent="0.3">
      <c r="B1442" s="3" t="s">
        <v>97</v>
      </c>
      <c r="C1442" s="4">
        <v>2022</v>
      </c>
      <c r="D1442" s="3" t="s">
        <v>1474</v>
      </c>
      <c r="E1442" s="4">
        <v>3250493612</v>
      </c>
      <c r="F1442" s="4">
        <v>5.9207000000000001</v>
      </c>
      <c r="G1442" s="4">
        <v>1</v>
      </c>
      <c r="H1442" s="4">
        <v>19245198</v>
      </c>
      <c r="I1442" s="4"/>
      <c r="J1442" s="4">
        <v>19245198</v>
      </c>
    </row>
    <row r="1443" spans="2:10" x14ac:dyDescent="0.3">
      <c r="B1443" s="3" t="s">
        <v>97</v>
      </c>
      <c r="C1443" s="4">
        <v>2022</v>
      </c>
      <c r="D1443" s="3" t="s">
        <v>1475</v>
      </c>
      <c r="E1443" s="4">
        <v>2</v>
      </c>
      <c r="F1443" s="4">
        <v>0</v>
      </c>
      <c r="G1443" s="4">
        <v>0</v>
      </c>
      <c r="H1443" s="4">
        <v>0</v>
      </c>
      <c r="I1443" s="4"/>
      <c r="J1443" s="4">
        <v>0</v>
      </c>
    </row>
    <row r="1444" spans="2:10" x14ac:dyDescent="0.3">
      <c r="B1444" s="3" t="s">
        <v>97</v>
      </c>
      <c r="C1444" s="4">
        <v>2022</v>
      </c>
      <c r="D1444" s="3" t="s">
        <v>1476</v>
      </c>
      <c r="E1444" s="4">
        <v>10049695</v>
      </c>
      <c r="F1444" s="4">
        <v>42.924900000000001</v>
      </c>
      <c r="G1444" s="4">
        <v>7.249970442684142</v>
      </c>
      <c r="H1444" s="4">
        <v>431382</v>
      </c>
      <c r="I1444" s="4">
        <v>314643</v>
      </c>
      <c r="J1444" s="4">
        <v>746025</v>
      </c>
    </row>
    <row r="1445" spans="2:10" x14ac:dyDescent="0.3">
      <c r="B1445" s="3" t="s">
        <v>97</v>
      </c>
      <c r="C1445" s="4">
        <v>2023</v>
      </c>
      <c r="D1445" s="3" t="s">
        <v>1468</v>
      </c>
      <c r="E1445" s="4">
        <v>696321650</v>
      </c>
      <c r="F1445" s="4">
        <v>16.062100000000001</v>
      </c>
      <c r="G1445" s="4">
        <v>2.8580249110320284</v>
      </c>
      <c r="H1445" s="4">
        <v>11184388</v>
      </c>
      <c r="I1445" s="4"/>
      <c r="J1445" s="4">
        <v>11184388</v>
      </c>
    </row>
    <row r="1446" spans="2:10" x14ac:dyDescent="0.3">
      <c r="B1446" s="3" t="s">
        <v>97</v>
      </c>
      <c r="C1446" s="4">
        <v>2023</v>
      </c>
      <c r="D1446" s="3" t="s">
        <v>1469</v>
      </c>
      <c r="E1446" s="4">
        <v>21667</v>
      </c>
      <c r="F1446" s="4">
        <v>26.6952</v>
      </c>
      <c r="G1446" s="4">
        <v>4.750035587188612</v>
      </c>
      <c r="H1446" s="4">
        <v>578</v>
      </c>
      <c r="I1446" s="4"/>
      <c r="J1446" s="4">
        <v>578</v>
      </c>
    </row>
    <row r="1447" spans="2:10" x14ac:dyDescent="0.3">
      <c r="B1447" s="3" t="s">
        <v>97</v>
      </c>
      <c r="C1447" s="4">
        <v>2023</v>
      </c>
      <c r="D1447" s="3" t="s">
        <v>1470</v>
      </c>
      <c r="E1447" s="4">
        <v>26834400</v>
      </c>
      <c r="F1447" s="4">
        <v>16.017099999999999</v>
      </c>
      <c r="G1447" s="4">
        <v>2.8500177935943061</v>
      </c>
      <c r="H1447" s="4">
        <v>429809</v>
      </c>
      <c r="I1447" s="4"/>
      <c r="J1447" s="4">
        <v>429809</v>
      </c>
    </row>
    <row r="1448" spans="2:10" x14ac:dyDescent="0.3">
      <c r="B1448" s="3" t="s">
        <v>97</v>
      </c>
      <c r="C1448" s="4">
        <v>2023</v>
      </c>
      <c r="D1448" s="3" t="s">
        <v>1471</v>
      </c>
      <c r="E1448" s="4">
        <v>0</v>
      </c>
      <c r="F1448" s="4">
        <v>0</v>
      </c>
      <c r="G1448" s="4">
        <v>0</v>
      </c>
      <c r="H1448" s="4">
        <v>0</v>
      </c>
      <c r="I1448" s="4"/>
      <c r="J1448" s="4">
        <v>0</v>
      </c>
    </row>
    <row r="1449" spans="2:10" x14ac:dyDescent="0.3">
      <c r="B1449" s="3" t="s">
        <v>97</v>
      </c>
      <c r="C1449" s="4">
        <v>2023</v>
      </c>
      <c r="D1449" s="3" t="s">
        <v>1472</v>
      </c>
      <c r="E1449" s="4">
        <v>0</v>
      </c>
      <c r="F1449" s="4">
        <v>0</v>
      </c>
      <c r="G1449" s="4">
        <v>0</v>
      </c>
      <c r="H1449" s="4">
        <v>0</v>
      </c>
      <c r="I1449" s="4"/>
      <c r="J1449" s="4">
        <v>0</v>
      </c>
    </row>
    <row r="1450" spans="2:10" x14ac:dyDescent="0.3">
      <c r="B1450" s="3" t="s">
        <v>97</v>
      </c>
      <c r="C1450" s="4">
        <v>2023</v>
      </c>
      <c r="D1450" s="3" t="s">
        <v>1473</v>
      </c>
      <c r="E1450" s="4">
        <v>5470600</v>
      </c>
      <c r="F1450" s="4">
        <v>15.6799</v>
      </c>
      <c r="G1450" s="4">
        <v>2.790017793594306</v>
      </c>
      <c r="H1450" s="4">
        <v>85778</v>
      </c>
      <c r="I1450" s="4"/>
      <c r="J1450" s="4">
        <v>85778</v>
      </c>
    </row>
    <row r="1451" spans="2:10" x14ac:dyDescent="0.3">
      <c r="B1451" s="3" t="s">
        <v>97</v>
      </c>
      <c r="C1451" s="4">
        <v>2023</v>
      </c>
      <c r="D1451" s="3" t="s">
        <v>1474</v>
      </c>
      <c r="E1451" s="4">
        <v>3683301025</v>
      </c>
      <c r="F1451" s="4">
        <v>5.62</v>
      </c>
      <c r="G1451" s="4">
        <v>1</v>
      </c>
      <c r="H1451" s="4">
        <v>20700152</v>
      </c>
      <c r="I1451" s="4"/>
      <c r="J1451" s="4">
        <v>20700152</v>
      </c>
    </row>
    <row r="1452" spans="2:10" x14ac:dyDescent="0.3">
      <c r="B1452" s="3" t="s">
        <v>97</v>
      </c>
      <c r="C1452" s="4">
        <v>2023</v>
      </c>
      <c r="D1452" s="3" t="s">
        <v>1475</v>
      </c>
      <c r="E1452" s="4">
        <v>2</v>
      </c>
      <c r="F1452" s="4">
        <v>0</v>
      </c>
      <c r="G1452" s="4">
        <v>0</v>
      </c>
      <c r="H1452" s="4">
        <v>0</v>
      </c>
      <c r="I1452" s="4"/>
      <c r="J1452" s="4">
        <v>0</v>
      </c>
    </row>
    <row r="1453" spans="2:10" x14ac:dyDescent="0.3">
      <c r="B1453" s="3" t="s">
        <v>97</v>
      </c>
      <c r="C1453" s="4">
        <v>2023</v>
      </c>
      <c r="D1453" s="3" t="s">
        <v>1476</v>
      </c>
      <c r="E1453" s="4">
        <v>11000415</v>
      </c>
      <c r="F1453" s="4">
        <v>40.155099999999997</v>
      </c>
      <c r="G1453" s="4">
        <v>7.1450355871886115</v>
      </c>
      <c r="H1453" s="4">
        <v>441723</v>
      </c>
      <c r="I1453" s="4">
        <v>342555</v>
      </c>
      <c r="J1453" s="4">
        <v>784278</v>
      </c>
    </row>
    <row r="1454" spans="2:10" x14ac:dyDescent="0.3">
      <c r="B1454" s="3" t="s">
        <v>97</v>
      </c>
      <c r="C1454" s="4">
        <v>2024</v>
      </c>
      <c r="D1454" s="3" t="s">
        <v>1468</v>
      </c>
      <c r="E1454" s="4">
        <v>748820100</v>
      </c>
      <c r="F1454" s="4">
        <v>16.272099999999998</v>
      </c>
      <c r="G1454" s="4">
        <v>2.7930140748369379</v>
      </c>
      <c r="H1454" s="4">
        <v>12184876</v>
      </c>
      <c r="I1454" s="4"/>
      <c r="J1454" s="4">
        <v>12184876</v>
      </c>
    </row>
    <row r="1455" spans="2:10" x14ac:dyDescent="0.3">
      <c r="B1455" s="3" t="s">
        <v>97</v>
      </c>
      <c r="C1455" s="4">
        <v>2024</v>
      </c>
      <c r="D1455" s="3" t="s">
        <v>1469</v>
      </c>
      <c r="E1455" s="4">
        <v>51290</v>
      </c>
      <c r="F1455" s="4">
        <v>27.6736</v>
      </c>
      <c r="G1455" s="4">
        <v>4.7500171644352909</v>
      </c>
      <c r="H1455" s="4">
        <v>1419</v>
      </c>
      <c r="I1455" s="4"/>
      <c r="J1455" s="4">
        <v>1419</v>
      </c>
    </row>
    <row r="1456" spans="2:10" x14ac:dyDescent="0.3">
      <c r="B1456" s="3" t="s">
        <v>97</v>
      </c>
      <c r="C1456" s="4">
        <v>2024</v>
      </c>
      <c r="D1456" s="3" t="s">
        <v>1470</v>
      </c>
      <c r="E1456" s="4">
        <v>31163000</v>
      </c>
      <c r="F1456" s="4">
        <v>15.2059</v>
      </c>
      <c r="G1456" s="4">
        <v>2.6100068657741162</v>
      </c>
      <c r="H1456" s="4">
        <v>473861</v>
      </c>
      <c r="I1456" s="4"/>
      <c r="J1456" s="4">
        <v>473861</v>
      </c>
    </row>
    <row r="1457" spans="2:10" x14ac:dyDescent="0.3">
      <c r="B1457" s="3" t="s">
        <v>97</v>
      </c>
      <c r="C1457" s="4">
        <v>2024</v>
      </c>
      <c r="D1457" s="3" t="s">
        <v>1471</v>
      </c>
      <c r="E1457" s="4">
        <v>0</v>
      </c>
      <c r="F1457" s="4">
        <v>0</v>
      </c>
      <c r="G1457" s="4">
        <v>0</v>
      </c>
      <c r="H1457" s="4">
        <v>0</v>
      </c>
      <c r="I1457" s="4"/>
      <c r="J1457" s="4">
        <v>0</v>
      </c>
    </row>
    <row r="1458" spans="2:10" x14ac:dyDescent="0.3">
      <c r="B1458" s="3" t="s">
        <v>97</v>
      </c>
      <c r="C1458" s="4">
        <v>2024</v>
      </c>
      <c r="D1458" s="3" t="s">
        <v>1472</v>
      </c>
      <c r="E1458" s="4">
        <v>0</v>
      </c>
      <c r="F1458" s="4">
        <v>0</v>
      </c>
      <c r="G1458" s="4">
        <v>0</v>
      </c>
      <c r="H1458" s="4">
        <v>0</v>
      </c>
      <c r="I1458" s="4"/>
      <c r="J1458" s="4">
        <v>0</v>
      </c>
    </row>
    <row r="1459" spans="2:10" x14ac:dyDescent="0.3">
      <c r="B1459" s="3" t="s">
        <v>97</v>
      </c>
      <c r="C1459" s="4">
        <v>2024</v>
      </c>
      <c r="D1459" s="3" t="s">
        <v>1473</v>
      </c>
      <c r="E1459" s="4">
        <v>6090600</v>
      </c>
      <c r="F1459" s="4">
        <v>16.272099999999998</v>
      </c>
      <c r="G1459" s="4">
        <v>2.7930140748369379</v>
      </c>
      <c r="H1459" s="4">
        <v>99107</v>
      </c>
      <c r="I1459" s="4"/>
      <c r="J1459" s="4">
        <v>99107</v>
      </c>
    </row>
    <row r="1460" spans="2:10" x14ac:dyDescent="0.3">
      <c r="B1460" s="3" t="s">
        <v>97</v>
      </c>
      <c r="C1460" s="4">
        <v>2024</v>
      </c>
      <c r="D1460" s="3" t="s">
        <v>1474</v>
      </c>
      <c r="E1460" s="4">
        <v>3881620587</v>
      </c>
      <c r="F1460" s="4">
        <v>5.8259999999999996</v>
      </c>
      <c r="G1460" s="4">
        <v>1</v>
      </c>
      <c r="H1460" s="4">
        <v>22614322</v>
      </c>
      <c r="I1460" s="4"/>
      <c r="J1460" s="4">
        <v>22614322</v>
      </c>
    </row>
    <row r="1461" spans="2:10" x14ac:dyDescent="0.3">
      <c r="B1461" s="3" t="s">
        <v>97</v>
      </c>
      <c r="C1461" s="4">
        <v>2024</v>
      </c>
      <c r="D1461" s="3" t="s">
        <v>1475</v>
      </c>
      <c r="E1461" s="4">
        <v>2</v>
      </c>
      <c r="F1461" s="4">
        <v>0</v>
      </c>
      <c r="G1461" s="4">
        <v>0</v>
      </c>
      <c r="H1461" s="4">
        <v>0</v>
      </c>
      <c r="I1461" s="4"/>
      <c r="J1461" s="4">
        <v>0</v>
      </c>
    </row>
    <row r="1462" spans="2:10" x14ac:dyDescent="0.3">
      <c r="B1462" s="3" t="s">
        <v>97</v>
      </c>
      <c r="C1462" s="4">
        <v>2024</v>
      </c>
      <c r="D1462" s="3" t="s">
        <v>1476</v>
      </c>
      <c r="E1462" s="4">
        <v>11987565</v>
      </c>
      <c r="F1462" s="4">
        <v>40</v>
      </c>
      <c r="G1462" s="4">
        <v>6.8657741160315826</v>
      </c>
      <c r="H1462" s="4">
        <v>479503</v>
      </c>
      <c r="I1462" s="4">
        <v>360463</v>
      </c>
      <c r="J1462" s="4">
        <v>839966</v>
      </c>
    </row>
    <row r="1463" spans="2:10" x14ac:dyDescent="0.3">
      <c r="B1463" s="3" t="s">
        <v>99</v>
      </c>
      <c r="C1463" s="4">
        <v>2019</v>
      </c>
      <c r="D1463" s="3" t="s">
        <v>1468</v>
      </c>
      <c r="E1463" s="4">
        <v>74801400</v>
      </c>
      <c r="F1463" s="4">
        <v>10.75132</v>
      </c>
      <c r="G1463" s="4">
        <v>1.9099977438145901</v>
      </c>
      <c r="H1463" s="4">
        <v>804213.78784799995</v>
      </c>
      <c r="I1463" s="4"/>
      <c r="J1463" s="4">
        <v>804213.78784799995</v>
      </c>
    </row>
    <row r="1464" spans="2:10" x14ac:dyDescent="0.3">
      <c r="B1464" s="3" t="s">
        <v>99</v>
      </c>
      <c r="C1464" s="4">
        <v>2019</v>
      </c>
      <c r="D1464" s="3" t="s">
        <v>1469</v>
      </c>
      <c r="E1464" s="4">
        <v>52654</v>
      </c>
      <c r="F1464" s="4">
        <v>6.1918600000000001</v>
      </c>
      <c r="G1464" s="4">
        <v>1.0999987564332401</v>
      </c>
      <c r="H1464" s="4">
        <v>326.02619643999998</v>
      </c>
      <c r="I1464" s="4"/>
      <c r="J1464" s="4">
        <v>326.02619643999998</v>
      </c>
    </row>
    <row r="1465" spans="2:10" x14ac:dyDescent="0.3">
      <c r="B1465" s="3" t="s">
        <v>99</v>
      </c>
      <c r="C1465" s="4">
        <v>2019</v>
      </c>
      <c r="D1465" s="3" t="s">
        <v>1470</v>
      </c>
      <c r="E1465" s="4">
        <v>13836800</v>
      </c>
      <c r="F1465" s="4">
        <v>16.886890000000001</v>
      </c>
      <c r="G1465" s="4">
        <v>2.9999964469521099</v>
      </c>
      <c r="H1465" s="4">
        <v>233660.51955200001</v>
      </c>
      <c r="I1465" s="4"/>
      <c r="J1465" s="4">
        <v>233660.51955200001</v>
      </c>
    </row>
    <row r="1466" spans="2:10" x14ac:dyDescent="0.3">
      <c r="B1466" s="3" t="s">
        <v>99</v>
      </c>
      <c r="C1466" s="4">
        <v>2019</v>
      </c>
      <c r="D1466" s="3" t="s">
        <v>1471</v>
      </c>
      <c r="E1466" s="4">
        <v>0</v>
      </c>
      <c r="F1466" s="4">
        <v>0</v>
      </c>
      <c r="G1466" s="4">
        <v>0</v>
      </c>
      <c r="H1466" s="4">
        <v>0</v>
      </c>
      <c r="I1466" s="4"/>
      <c r="J1466" s="4">
        <v>0</v>
      </c>
    </row>
    <row r="1467" spans="2:10" x14ac:dyDescent="0.3">
      <c r="B1467" s="3" t="s">
        <v>99</v>
      </c>
      <c r="C1467" s="4">
        <v>2019</v>
      </c>
      <c r="D1467" s="3" t="s">
        <v>1472</v>
      </c>
      <c r="E1467" s="4">
        <v>0</v>
      </c>
      <c r="F1467" s="4">
        <v>0</v>
      </c>
      <c r="G1467" s="4">
        <v>0</v>
      </c>
      <c r="H1467" s="4">
        <v>0</v>
      </c>
      <c r="I1467" s="4"/>
      <c r="J1467" s="4">
        <v>0</v>
      </c>
    </row>
    <row r="1468" spans="2:10" x14ac:dyDescent="0.3">
      <c r="B1468" s="3" t="s">
        <v>99</v>
      </c>
      <c r="C1468" s="4">
        <v>2019</v>
      </c>
      <c r="D1468" s="3" t="s">
        <v>1473</v>
      </c>
      <c r="E1468" s="4">
        <v>489900</v>
      </c>
      <c r="F1468" s="4">
        <v>5.6289699999999998</v>
      </c>
      <c r="G1468" s="4">
        <v>1</v>
      </c>
      <c r="H1468" s="4">
        <v>2757.6324030000001</v>
      </c>
      <c r="I1468" s="4"/>
      <c r="J1468" s="4">
        <v>2757.6324030000001</v>
      </c>
    </row>
    <row r="1469" spans="2:10" x14ac:dyDescent="0.3">
      <c r="B1469" s="3" t="s">
        <v>99</v>
      </c>
      <c r="C1469" s="4">
        <v>2019</v>
      </c>
      <c r="D1469" s="3" t="s">
        <v>1474</v>
      </c>
      <c r="E1469" s="4">
        <v>600496400</v>
      </c>
      <c r="F1469" s="4">
        <v>5.6289699999999998</v>
      </c>
      <c r="G1469" s="4">
        <v>1</v>
      </c>
      <c r="H1469" s="4">
        <v>3380176.220708</v>
      </c>
      <c r="I1469" s="4">
        <v>0</v>
      </c>
      <c r="J1469" s="4">
        <v>3380176.220708</v>
      </c>
    </row>
    <row r="1470" spans="2:10" x14ac:dyDescent="0.3">
      <c r="B1470" s="3" t="s">
        <v>99</v>
      </c>
      <c r="C1470" s="4">
        <v>2019</v>
      </c>
      <c r="D1470" s="3" t="s">
        <v>1475</v>
      </c>
      <c r="E1470" s="4">
        <v>0</v>
      </c>
      <c r="F1470" s="4">
        <v>0</v>
      </c>
      <c r="G1470" s="4">
        <v>0</v>
      </c>
      <c r="H1470" s="4">
        <v>0</v>
      </c>
      <c r="I1470" s="4"/>
      <c r="J1470" s="4">
        <v>0</v>
      </c>
    </row>
    <row r="1471" spans="2:10" x14ac:dyDescent="0.3">
      <c r="B1471" s="3" t="s">
        <v>99</v>
      </c>
      <c r="C1471" s="4">
        <v>2019</v>
      </c>
      <c r="D1471" s="3" t="s">
        <v>1476</v>
      </c>
      <c r="E1471" s="4">
        <v>1505850</v>
      </c>
      <c r="F1471" s="4">
        <v>40</v>
      </c>
      <c r="G1471" s="4">
        <v>7.1060957866181598</v>
      </c>
      <c r="H1471" s="4">
        <v>60234</v>
      </c>
      <c r="I1471" s="4"/>
      <c r="J1471" s="4">
        <v>60234</v>
      </c>
    </row>
    <row r="1472" spans="2:10" x14ac:dyDescent="0.3">
      <c r="B1472" s="3" t="s">
        <v>99</v>
      </c>
      <c r="C1472" s="4">
        <v>2020</v>
      </c>
      <c r="D1472" s="3" t="s">
        <v>1468</v>
      </c>
      <c r="E1472" s="4">
        <v>76181199</v>
      </c>
      <c r="F1472" s="4">
        <v>10.499320000000001</v>
      </c>
      <c r="G1472" s="4">
        <v>2</v>
      </c>
      <c r="H1472" s="4">
        <v>799851</v>
      </c>
      <c r="I1472" s="4"/>
      <c r="J1472" s="4">
        <v>799851</v>
      </c>
    </row>
    <row r="1473" spans="2:10" x14ac:dyDescent="0.3">
      <c r="B1473" s="3" t="s">
        <v>99</v>
      </c>
      <c r="C1473" s="4">
        <v>2020</v>
      </c>
      <c r="D1473" s="3" t="s">
        <v>1469</v>
      </c>
      <c r="E1473" s="4">
        <v>50162</v>
      </c>
      <c r="F1473" s="4">
        <v>5.7746199999999996</v>
      </c>
      <c r="G1473" s="4">
        <v>1.0999988570688386</v>
      </c>
      <c r="H1473" s="4">
        <v>290</v>
      </c>
      <c r="I1473" s="4"/>
      <c r="J1473" s="4">
        <v>290</v>
      </c>
    </row>
    <row r="1474" spans="2:10" x14ac:dyDescent="0.3">
      <c r="B1474" s="3" t="s">
        <v>99</v>
      </c>
      <c r="C1474" s="4">
        <v>2020</v>
      </c>
      <c r="D1474" s="3" t="s">
        <v>1470</v>
      </c>
      <c r="E1474" s="4">
        <v>13647900</v>
      </c>
      <c r="F1474" s="4">
        <v>17.32386</v>
      </c>
      <c r="G1474" s="4">
        <v>3.299996571206516</v>
      </c>
      <c r="H1474" s="4">
        <v>236434</v>
      </c>
      <c r="I1474" s="4"/>
      <c r="J1474" s="4">
        <v>236434</v>
      </c>
    </row>
    <row r="1475" spans="2:10" x14ac:dyDescent="0.3">
      <c r="B1475" s="3" t="s">
        <v>99</v>
      </c>
      <c r="C1475" s="4">
        <v>2020</v>
      </c>
      <c r="D1475" s="3" t="s">
        <v>1471</v>
      </c>
      <c r="E1475" s="4">
        <v>0</v>
      </c>
      <c r="F1475" s="4">
        <v>0</v>
      </c>
      <c r="G1475" s="4">
        <v>0</v>
      </c>
      <c r="H1475" s="4">
        <v>0</v>
      </c>
      <c r="I1475" s="4"/>
      <c r="J1475" s="4">
        <v>0</v>
      </c>
    </row>
    <row r="1476" spans="2:10" x14ac:dyDescent="0.3">
      <c r="B1476" s="3" t="s">
        <v>99</v>
      </c>
      <c r="C1476" s="4">
        <v>2020</v>
      </c>
      <c r="D1476" s="3" t="s">
        <v>1472</v>
      </c>
      <c r="E1476" s="4">
        <v>0</v>
      </c>
      <c r="F1476" s="4">
        <v>0</v>
      </c>
      <c r="G1476" s="4">
        <v>0</v>
      </c>
      <c r="H1476" s="4">
        <v>0</v>
      </c>
      <c r="I1476" s="4"/>
      <c r="J1476" s="4">
        <v>0</v>
      </c>
    </row>
    <row r="1477" spans="2:10" x14ac:dyDescent="0.3">
      <c r="B1477" s="3" t="s">
        <v>99</v>
      </c>
      <c r="C1477" s="4">
        <v>2020</v>
      </c>
      <c r="D1477" s="3" t="s">
        <v>1473</v>
      </c>
      <c r="E1477" s="4">
        <v>484500</v>
      </c>
      <c r="F1477" s="4">
        <v>5.2496600000000004</v>
      </c>
      <c r="G1477" s="4">
        <v>1</v>
      </c>
      <c r="H1477" s="4">
        <v>2543</v>
      </c>
      <c r="I1477" s="4"/>
      <c r="J1477" s="4">
        <v>2543</v>
      </c>
    </row>
    <row r="1478" spans="2:10" x14ac:dyDescent="0.3">
      <c r="B1478" s="3" t="s">
        <v>99</v>
      </c>
      <c r="C1478" s="4">
        <v>2020</v>
      </c>
      <c r="D1478" s="3" t="s">
        <v>1474</v>
      </c>
      <c r="E1478" s="4">
        <v>649428600</v>
      </c>
      <c r="F1478" s="4">
        <v>5.2496600000000004</v>
      </c>
      <c r="G1478" s="4">
        <v>1</v>
      </c>
      <c r="H1478" s="4">
        <v>3409279</v>
      </c>
      <c r="I1478" s="4"/>
      <c r="J1478" s="4">
        <v>3409279</v>
      </c>
    </row>
    <row r="1479" spans="2:10" x14ac:dyDescent="0.3">
      <c r="B1479" s="3" t="s">
        <v>99</v>
      </c>
      <c r="C1479" s="4">
        <v>2020</v>
      </c>
      <c r="D1479" s="3" t="s">
        <v>1475</v>
      </c>
      <c r="E1479" s="4">
        <v>0</v>
      </c>
      <c r="F1479" s="4">
        <v>0</v>
      </c>
      <c r="G1479" s="4">
        <v>0</v>
      </c>
      <c r="H1479" s="4">
        <v>0</v>
      </c>
      <c r="I1479" s="4"/>
      <c r="J1479" s="4">
        <v>0</v>
      </c>
    </row>
    <row r="1480" spans="2:10" x14ac:dyDescent="0.3">
      <c r="B1480" s="3" t="s">
        <v>99</v>
      </c>
      <c r="C1480" s="4">
        <v>2020</v>
      </c>
      <c r="D1480" s="3" t="s">
        <v>1476</v>
      </c>
      <c r="E1480" s="4">
        <v>1547205</v>
      </c>
      <c r="F1480" s="4">
        <v>40.000010000000003</v>
      </c>
      <c r="G1480" s="4">
        <v>7.6195429799263188</v>
      </c>
      <c r="H1480" s="4">
        <v>61888</v>
      </c>
      <c r="I1480" s="4">
        <v>107308</v>
      </c>
      <c r="J1480" s="4">
        <v>169196</v>
      </c>
    </row>
    <row r="1481" spans="2:10" x14ac:dyDescent="0.3">
      <c r="B1481" s="3" t="s">
        <v>99</v>
      </c>
      <c r="C1481" s="4">
        <v>2021</v>
      </c>
      <c r="D1481" s="3" t="s">
        <v>1468</v>
      </c>
      <c r="E1481" s="4">
        <v>72784600</v>
      </c>
      <c r="F1481" s="4">
        <v>10.791029999999999</v>
      </c>
      <c r="G1481" s="4">
        <v>2.0999982485467803</v>
      </c>
      <c r="H1481" s="4">
        <v>785421</v>
      </c>
      <c r="I1481" s="4"/>
      <c r="J1481" s="4">
        <v>785421</v>
      </c>
    </row>
    <row r="1482" spans="2:10" x14ac:dyDescent="0.3">
      <c r="B1482" s="3" t="s">
        <v>99</v>
      </c>
      <c r="C1482" s="4">
        <v>2021</v>
      </c>
      <c r="D1482" s="3" t="s">
        <v>1469</v>
      </c>
      <c r="E1482" s="4">
        <v>36506</v>
      </c>
      <c r="F1482" s="4">
        <v>7.3481699999999996</v>
      </c>
      <c r="G1482" s="4">
        <v>1.4299973338989878</v>
      </c>
      <c r="H1482" s="4">
        <v>268</v>
      </c>
      <c r="I1482" s="4"/>
      <c r="J1482" s="4">
        <v>268</v>
      </c>
    </row>
    <row r="1483" spans="2:10" x14ac:dyDescent="0.3">
      <c r="B1483" s="3" t="s">
        <v>99</v>
      </c>
      <c r="C1483" s="4">
        <v>2021</v>
      </c>
      <c r="D1483" s="3" t="s">
        <v>1470</v>
      </c>
      <c r="E1483" s="4">
        <v>13641900</v>
      </c>
      <c r="F1483" s="4">
        <v>17.985050000000001</v>
      </c>
      <c r="G1483" s="4">
        <v>3.4999970809113008</v>
      </c>
      <c r="H1483" s="4">
        <v>245350</v>
      </c>
      <c r="I1483" s="4"/>
      <c r="J1483" s="4">
        <v>245350</v>
      </c>
    </row>
    <row r="1484" spans="2:10" x14ac:dyDescent="0.3">
      <c r="B1484" s="3" t="s">
        <v>99</v>
      </c>
      <c r="C1484" s="4">
        <v>2021</v>
      </c>
      <c r="D1484" s="3" t="s">
        <v>1471</v>
      </c>
      <c r="E1484" s="4">
        <v>0</v>
      </c>
      <c r="F1484" s="4">
        <v>0</v>
      </c>
      <c r="G1484" s="4">
        <v>0</v>
      </c>
      <c r="H1484" s="4">
        <v>0</v>
      </c>
      <c r="I1484" s="4"/>
      <c r="J1484" s="4">
        <v>0</v>
      </c>
    </row>
    <row r="1485" spans="2:10" x14ac:dyDescent="0.3">
      <c r="B1485" s="3" t="s">
        <v>99</v>
      </c>
      <c r="C1485" s="4">
        <v>2021</v>
      </c>
      <c r="D1485" s="3" t="s">
        <v>1472</v>
      </c>
      <c r="E1485" s="4">
        <v>0</v>
      </c>
      <c r="F1485" s="4">
        <v>0</v>
      </c>
      <c r="G1485" s="4">
        <v>0</v>
      </c>
      <c r="H1485" s="4">
        <v>0</v>
      </c>
      <c r="I1485" s="4"/>
      <c r="J1485" s="4">
        <v>0</v>
      </c>
    </row>
    <row r="1486" spans="2:10" x14ac:dyDescent="0.3">
      <c r="B1486" s="3" t="s">
        <v>99</v>
      </c>
      <c r="C1486" s="4">
        <v>2021</v>
      </c>
      <c r="D1486" s="3" t="s">
        <v>1473</v>
      </c>
      <c r="E1486" s="4">
        <v>474000</v>
      </c>
      <c r="F1486" s="4">
        <v>5.1385899999999998</v>
      </c>
      <c r="G1486" s="4">
        <v>1</v>
      </c>
      <c r="H1486" s="4">
        <v>2436</v>
      </c>
      <c r="I1486" s="4"/>
      <c r="J1486" s="4">
        <v>2436</v>
      </c>
    </row>
    <row r="1487" spans="2:10" x14ac:dyDescent="0.3">
      <c r="B1487" s="3" t="s">
        <v>99</v>
      </c>
      <c r="C1487" s="4">
        <v>2021</v>
      </c>
      <c r="D1487" s="3" t="s">
        <v>1474</v>
      </c>
      <c r="E1487" s="4">
        <v>697594900</v>
      </c>
      <c r="F1487" s="4">
        <v>5.1385899999999998</v>
      </c>
      <c r="G1487" s="4">
        <v>1</v>
      </c>
      <c r="H1487" s="4">
        <v>3584654</v>
      </c>
      <c r="I1487" s="4"/>
      <c r="J1487" s="4">
        <v>3584654</v>
      </c>
    </row>
    <row r="1488" spans="2:10" x14ac:dyDescent="0.3">
      <c r="B1488" s="3" t="s">
        <v>99</v>
      </c>
      <c r="C1488" s="4">
        <v>2021</v>
      </c>
      <c r="D1488" s="3" t="s">
        <v>1475</v>
      </c>
      <c r="E1488" s="4">
        <v>0</v>
      </c>
      <c r="F1488" s="4">
        <v>0</v>
      </c>
      <c r="G1488" s="4">
        <v>0</v>
      </c>
      <c r="H1488" s="4">
        <v>0</v>
      </c>
      <c r="I1488" s="4"/>
      <c r="J1488" s="4">
        <v>0</v>
      </c>
    </row>
    <row r="1489" spans="2:10" x14ac:dyDescent="0.3">
      <c r="B1489" s="3" t="s">
        <v>99</v>
      </c>
      <c r="C1489" s="4">
        <v>2021</v>
      </c>
      <c r="D1489" s="3" t="s">
        <v>1476</v>
      </c>
      <c r="E1489" s="4">
        <v>1637245</v>
      </c>
      <c r="F1489" s="4">
        <v>40</v>
      </c>
      <c r="G1489" s="4">
        <v>7.7842365318112563</v>
      </c>
      <c r="H1489" s="4">
        <v>65490</v>
      </c>
      <c r="I1489" s="4">
        <v>102547</v>
      </c>
      <c r="J1489" s="4">
        <v>168037</v>
      </c>
    </row>
    <row r="1490" spans="2:10" x14ac:dyDescent="0.3">
      <c r="B1490" s="3" t="s">
        <v>99</v>
      </c>
      <c r="C1490" s="4">
        <v>2022</v>
      </c>
      <c r="D1490" s="3" t="s">
        <v>1468</v>
      </c>
      <c r="E1490" s="4">
        <v>87283650</v>
      </c>
      <c r="F1490" s="4">
        <v>9.5174699999999994</v>
      </c>
      <c r="G1490" s="4">
        <v>2.2500035461160568</v>
      </c>
      <c r="H1490" s="4">
        <v>830720</v>
      </c>
      <c r="I1490" s="4"/>
      <c r="J1490" s="4">
        <v>830720</v>
      </c>
    </row>
    <row r="1491" spans="2:10" x14ac:dyDescent="0.3">
      <c r="B1491" s="3" t="s">
        <v>99</v>
      </c>
      <c r="C1491" s="4">
        <v>2022</v>
      </c>
      <c r="D1491" s="3" t="s">
        <v>1469</v>
      </c>
      <c r="E1491" s="4">
        <v>26439</v>
      </c>
      <c r="F1491" s="4">
        <v>6.0488799999999996</v>
      </c>
      <c r="G1491" s="4">
        <v>1.4300020331065393</v>
      </c>
      <c r="H1491" s="4">
        <v>160</v>
      </c>
      <c r="I1491" s="4"/>
      <c r="J1491" s="4">
        <v>160</v>
      </c>
    </row>
    <row r="1492" spans="2:10" x14ac:dyDescent="0.3">
      <c r="B1492" s="3" t="s">
        <v>99</v>
      </c>
      <c r="C1492" s="4">
        <v>2022</v>
      </c>
      <c r="D1492" s="3" t="s">
        <v>1470</v>
      </c>
      <c r="E1492" s="4">
        <v>13677300</v>
      </c>
      <c r="F1492" s="4">
        <v>19.005330000000001</v>
      </c>
      <c r="G1492" s="4">
        <v>4.4930070591350315</v>
      </c>
      <c r="H1492" s="4">
        <v>259942</v>
      </c>
      <c r="I1492" s="4"/>
      <c r="J1492" s="4">
        <v>259942</v>
      </c>
    </row>
    <row r="1493" spans="2:10" x14ac:dyDescent="0.3">
      <c r="B1493" s="3" t="s">
        <v>99</v>
      </c>
      <c r="C1493" s="4">
        <v>2022</v>
      </c>
      <c r="D1493" s="3" t="s">
        <v>1471</v>
      </c>
      <c r="E1493" s="4">
        <v>0</v>
      </c>
      <c r="F1493" s="4">
        <v>0</v>
      </c>
      <c r="G1493" s="4">
        <v>0</v>
      </c>
      <c r="H1493" s="4">
        <v>0</v>
      </c>
      <c r="I1493" s="4"/>
      <c r="J1493" s="4">
        <v>0</v>
      </c>
    </row>
    <row r="1494" spans="2:10" x14ac:dyDescent="0.3">
      <c r="B1494" s="3" t="s">
        <v>99</v>
      </c>
      <c r="C1494" s="4">
        <v>2022</v>
      </c>
      <c r="D1494" s="3" t="s">
        <v>1472</v>
      </c>
      <c r="E1494" s="4">
        <v>0</v>
      </c>
      <c r="F1494" s="4">
        <v>0</v>
      </c>
      <c r="G1494" s="4">
        <v>0</v>
      </c>
      <c r="H1494" s="4">
        <v>0</v>
      </c>
      <c r="I1494" s="4"/>
      <c r="J1494" s="4">
        <v>0</v>
      </c>
    </row>
    <row r="1495" spans="2:10" x14ac:dyDescent="0.3">
      <c r="B1495" s="3" t="s">
        <v>99</v>
      </c>
      <c r="C1495" s="4">
        <v>2022</v>
      </c>
      <c r="D1495" s="3" t="s">
        <v>1473</v>
      </c>
      <c r="E1495" s="4">
        <v>541700</v>
      </c>
      <c r="F1495" s="4">
        <v>4.2299800000000003</v>
      </c>
      <c r="G1495" s="4">
        <v>1</v>
      </c>
      <c r="H1495" s="4">
        <v>2291</v>
      </c>
      <c r="I1495" s="4"/>
      <c r="J1495" s="4">
        <v>2291</v>
      </c>
    </row>
    <row r="1496" spans="2:10" x14ac:dyDescent="0.3">
      <c r="B1496" s="3" t="s">
        <v>99</v>
      </c>
      <c r="C1496" s="4">
        <v>2022</v>
      </c>
      <c r="D1496" s="3" t="s">
        <v>1474</v>
      </c>
      <c r="E1496" s="4">
        <v>890632700</v>
      </c>
      <c r="F1496" s="4">
        <v>4.2299800000000003</v>
      </c>
      <c r="G1496" s="4">
        <v>1</v>
      </c>
      <c r="H1496" s="4">
        <v>3767359</v>
      </c>
      <c r="I1496" s="4"/>
      <c r="J1496" s="4">
        <v>3767359</v>
      </c>
    </row>
    <row r="1497" spans="2:10" x14ac:dyDescent="0.3">
      <c r="B1497" s="3" t="s">
        <v>99</v>
      </c>
      <c r="C1497" s="4">
        <v>2022</v>
      </c>
      <c r="D1497" s="3" t="s">
        <v>1475</v>
      </c>
      <c r="E1497" s="4">
        <v>0</v>
      </c>
      <c r="F1497" s="4">
        <v>0</v>
      </c>
      <c r="G1497" s="4">
        <v>0</v>
      </c>
      <c r="H1497" s="4">
        <v>0</v>
      </c>
      <c r="I1497" s="4"/>
      <c r="J1497" s="4">
        <v>0</v>
      </c>
    </row>
    <row r="1498" spans="2:10" x14ac:dyDescent="0.3">
      <c r="B1498" s="3" t="s">
        <v>99</v>
      </c>
      <c r="C1498" s="4">
        <v>2022</v>
      </c>
      <c r="D1498" s="3" t="s">
        <v>1476</v>
      </c>
      <c r="E1498" s="4">
        <v>1824875</v>
      </c>
      <c r="F1498" s="4">
        <v>40</v>
      </c>
      <c r="G1498" s="4">
        <v>9.4563094860968597</v>
      </c>
      <c r="H1498" s="4">
        <v>72995</v>
      </c>
      <c r="I1498" s="4">
        <v>104455</v>
      </c>
      <c r="J1498" s="4">
        <v>177450</v>
      </c>
    </row>
    <row r="1499" spans="2:10" x14ac:dyDescent="0.3">
      <c r="B1499" s="3" t="s">
        <v>99</v>
      </c>
      <c r="C1499" s="4">
        <v>2023</v>
      </c>
      <c r="D1499" s="3" t="s">
        <v>1468</v>
      </c>
      <c r="E1499" s="4">
        <v>100947350</v>
      </c>
      <c r="F1499" s="4">
        <v>8.6408699999999996</v>
      </c>
      <c r="G1499" s="4">
        <v>2.2499980470733441</v>
      </c>
      <c r="H1499" s="4">
        <v>872273</v>
      </c>
      <c r="I1499" s="4"/>
      <c r="J1499" s="4">
        <v>872273</v>
      </c>
    </row>
    <row r="1500" spans="2:10" x14ac:dyDescent="0.3">
      <c r="B1500" s="3" t="s">
        <v>99</v>
      </c>
      <c r="C1500" s="4">
        <v>2023</v>
      </c>
      <c r="D1500" s="3" t="s">
        <v>1469</v>
      </c>
      <c r="E1500" s="4">
        <v>39322</v>
      </c>
      <c r="F1500" s="4">
        <v>5.4917600000000002</v>
      </c>
      <c r="G1500" s="4">
        <v>1.4300005988975077</v>
      </c>
      <c r="H1500" s="4">
        <v>216</v>
      </c>
      <c r="I1500" s="4"/>
      <c r="J1500" s="4">
        <v>216</v>
      </c>
    </row>
    <row r="1501" spans="2:10" x14ac:dyDescent="0.3">
      <c r="B1501" s="3" t="s">
        <v>99</v>
      </c>
      <c r="C1501" s="4">
        <v>2023</v>
      </c>
      <c r="D1501" s="3" t="s">
        <v>1470</v>
      </c>
      <c r="E1501" s="4">
        <v>16651100</v>
      </c>
      <c r="F1501" s="4">
        <v>17.254860000000001</v>
      </c>
      <c r="G1501" s="4">
        <v>4.4929968050119911</v>
      </c>
      <c r="H1501" s="4">
        <v>287312</v>
      </c>
      <c r="I1501" s="4"/>
      <c r="J1501" s="4">
        <v>287312</v>
      </c>
    </row>
    <row r="1502" spans="2:10" x14ac:dyDescent="0.3">
      <c r="B1502" s="3" t="s">
        <v>99</v>
      </c>
      <c r="C1502" s="4">
        <v>2023</v>
      </c>
      <c r="D1502" s="3" t="s">
        <v>1471</v>
      </c>
      <c r="E1502" s="4">
        <v>0</v>
      </c>
      <c r="F1502" s="4">
        <v>0</v>
      </c>
      <c r="G1502" s="4">
        <v>0</v>
      </c>
      <c r="H1502" s="4">
        <v>0</v>
      </c>
      <c r="I1502" s="4"/>
      <c r="J1502" s="4">
        <v>0</v>
      </c>
    </row>
    <row r="1503" spans="2:10" x14ac:dyDescent="0.3">
      <c r="B1503" s="3" t="s">
        <v>99</v>
      </c>
      <c r="C1503" s="4">
        <v>2023</v>
      </c>
      <c r="D1503" s="3" t="s">
        <v>1472</v>
      </c>
      <c r="E1503" s="4">
        <v>0</v>
      </c>
      <c r="F1503" s="4">
        <v>0</v>
      </c>
      <c r="G1503" s="4">
        <v>0</v>
      </c>
      <c r="H1503" s="4">
        <v>0</v>
      </c>
      <c r="I1503" s="4"/>
      <c r="J1503" s="4">
        <v>0</v>
      </c>
    </row>
    <row r="1504" spans="2:10" x14ac:dyDescent="0.3">
      <c r="B1504" s="3" t="s">
        <v>99</v>
      </c>
      <c r="C1504" s="4">
        <v>2023</v>
      </c>
      <c r="D1504" s="3" t="s">
        <v>1473</v>
      </c>
      <c r="E1504" s="4">
        <v>599400</v>
      </c>
      <c r="F1504" s="4">
        <v>3.8403900000000002</v>
      </c>
      <c r="G1504" s="4">
        <v>1</v>
      </c>
      <c r="H1504" s="4">
        <v>2302</v>
      </c>
      <c r="I1504" s="4"/>
      <c r="J1504" s="4">
        <v>2302</v>
      </c>
    </row>
    <row r="1505" spans="2:10" x14ac:dyDescent="0.3">
      <c r="B1505" s="3" t="s">
        <v>99</v>
      </c>
      <c r="C1505" s="4">
        <v>2023</v>
      </c>
      <c r="D1505" s="3" t="s">
        <v>1474</v>
      </c>
      <c r="E1505" s="4">
        <v>1035080300</v>
      </c>
      <c r="F1505" s="4">
        <v>3.8403900000000002</v>
      </c>
      <c r="G1505" s="4">
        <v>1</v>
      </c>
      <c r="H1505" s="4">
        <v>3975112</v>
      </c>
      <c r="I1505" s="4"/>
      <c r="J1505" s="4">
        <v>3975112</v>
      </c>
    </row>
    <row r="1506" spans="2:10" x14ac:dyDescent="0.3">
      <c r="B1506" s="3" t="s">
        <v>99</v>
      </c>
      <c r="C1506" s="4">
        <v>2023</v>
      </c>
      <c r="D1506" s="3" t="s">
        <v>1475</v>
      </c>
      <c r="E1506" s="4">
        <v>0</v>
      </c>
      <c r="F1506" s="4">
        <v>0</v>
      </c>
      <c r="G1506" s="4">
        <v>0</v>
      </c>
      <c r="H1506" s="4">
        <v>0</v>
      </c>
      <c r="I1506" s="4"/>
      <c r="J1506" s="4">
        <v>0</v>
      </c>
    </row>
    <row r="1507" spans="2:10" x14ac:dyDescent="0.3">
      <c r="B1507" s="3" t="s">
        <v>99</v>
      </c>
      <c r="C1507" s="4">
        <v>2023</v>
      </c>
      <c r="D1507" s="3" t="s">
        <v>1476</v>
      </c>
      <c r="E1507" s="4">
        <v>2038800</v>
      </c>
      <c r="F1507" s="4">
        <v>40</v>
      </c>
      <c r="G1507" s="4">
        <v>10.415608831394728</v>
      </c>
      <c r="H1507" s="4">
        <v>81552</v>
      </c>
      <c r="I1507" s="4">
        <v>108037</v>
      </c>
      <c r="J1507" s="4">
        <v>189589</v>
      </c>
    </row>
    <row r="1508" spans="2:10" x14ac:dyDescent="0.3">
      <c r="B1508" s="3" t="s">
        <v>99</v>
      </c>
      <c r="C1508" s="4">
        <v>2024</v>
      </c>
      <c r="D1508" s="3" t="s">
        <v>1468</v>
      </c>
      <c r="E1508" s="4">
        <v>110360700</v>
      </c>
      <c r="F1508" s="4">
        <v>8.6043400000000005</v>
      </c>
      <c r="G1508" s="4">
        <v>2.1300032924133392</v>
      </c>
      <c r="H1508" s="4">
        <v>949581</v>
      </c>
      <c r="I1508" s="4"/>
      <c r="J1508" s="4">
        <v>949581</v>
      </c>
    </row>
    <row r="1509" spans="2:10" x14ac:dyDescent="0.3">
      <c r="B1509" s="3" t="s">
        <v>99</v>
      </c>
      <c r="C1509" s="4">
        <v>2024</v>
      </c>
      <c r="D1509" s="3" t="s">
        <v>1469</v>
      </c>
      <c r="E1509" s="4">
        <v>39589</v>
      </c>
      <c r="F1509" s="4">
        <v>5.7766200000000003</v>
      </c>
      <c r="G1509" s="4">
        <v>1.4300015595642135</v>
      </c>
      <c r="H1509" s="4">
        <v>229</v>
      </c>
      <c r="I1509" s="4"/>
      <c r="J1509" s="4">
        <v>229</v>
      </c>
    </row>
    <row r="1510" spans="2:10" x14ac:dyDescent="0.3">
      <c r="B1510" s="3" t="s">
        <v>99</v>
      </c>
      <c r="C1510" s="4">
        <v>2024</v>
      </c>
      <c r="D1510" s="3" t="s">
        <v>1470</v>
      </c>
      <c r="E1510" s="4">
        <v>18552200</v>
      </c>
      <c r="F1510" s="4">
        <v>17.895399999999999</v>
      </c>
      <c r="G1510" s="4">
        <v>4.4300040350629644</v>
      </c>
      <c r="H1510" s="4">
        <v>331999</v>
      </c>
      <c r="I1510" s="4"/>
      <c r="J1510" s="4">
        <v>331999</v>
      </c>
    </row>
    <row r="1511" spans="2:10" x14ac:dyDescent="0.3">
      <c r="B1511" s="3" t="s">
        <v>99</v>
      </c>
      <c r="C1511" s="4">
        <v>2024</v>
      </c>
      <c r="D1511" s="3" t="s">
        <v>1471</v>
      </c>
      <c r="E1511" s="4">
        <v>0</v>
      </c>
      <c r="F1511" s="4">
        <v>0</v>
      </c>
      <c r="G1511" s="4">
        <v>0</v>
      </c>
      <c r="H1511" s="4">
        <v>0</v>
      </c>
      <c r="I1511" s="4"/>
      <c r="J1511" s="4">
        <v>0</v>
      </c>
    </row>
    <row r="1512" spans="2:10" x14ac:dyDescent="0.3">
      <c r="B1512" s="3" t="s">
        <v>99</v>
      </c>
      <c r="C1512" s="4">
        <v>2024</v>
      </c>
      <c r="D1512" s="3" t="s">
        <v>1472</v>
      </c>
      <c r="E1512" s="4">
        <v>0</v>
      </c>
      <c r="F1512" s="4">
        <v>0</v>
      </c>
      <c r="G1512" s="4">
        <v>0</v>
      </c>
      <c r="H1512" s="4">
        <v>0</v>
      </c>
      <c r="I1512" s="4"/>
      <c r="J1512" s="4">
        <v>0</v>
      </c>
    </row>
    <row r="1513" spans="2:10" x14ac:dyDescent="0.3">
      <c r="B1513" s="3" t="s">
        <v>99</v>
      </c>
      <c r="C1513" s="4">
        <v>2024</v>
      </c>
      <c r="D1513" s="3" t="s">
        <v>1473</v>
      </c>
      <c r="E1513" s="4">
        <v>647200</v>
      </c>
      <c r="F1513" s="4">
        <v>4.0395899999999996</v>
      </c>
      <c r="G1513" s="4">
        <v>1</v>
      </c>
      <c r="H1513" s="4">
        <v>2614</v>
      </c>
      <c r="I1513" s="4"/>
      <c r="J1513" s="4">
        <v>2614</v>
      </c>
    </row>
    <row r="1514" spans="2:10" x14ac:dyDescent="0.3">
      <c r="B1514" s="3" t="s">
        <v>99</v>
      </c>
      <c r="C1514" s="4">
        <v>2024</v>
      </c>
      <c r="D1514" s="3" t="s">
        <v>1474</v>
      </c>
      <c r="E1514" s="4">
        <v>1055346300</v>
      </c>
      <c r="F1514" s="4">
        <v>4.0395899999999996</v>
      </c>
      <c r="G1514" s="4">
        <v>1</v>
      </c>
      <c r="H1514" s="4">
        <v>4263166</v>
      </c>
      <c r="I1514" s="4"/>
      <c r="J1514" s="4">
        <v>4263166</v>
      </c>
    </row>
    <row r="1515" spans="2:10" x14ac:dyDescent="0.3">
      <c r="B1515" s="3" t="s">
        <v>99</v>
      </c>
      <c r="C1515" s="4">
        <v>2024</v>
      </c>
      <c r="D1515" s="3" t="s">
        <v>1475</v>
      </c>
      <c r="E1515" s="4">
        <v>0</v>
      </c>
      <c r="F1515" s="4">
        <v>0</v>
      </c>
      <c r="G1515" s="4">
        <v>0</v>
      </c>
      <c r="H1515" s="4">
        <v>0</v>
      </c>
      <c r="I1515" s="4"/>
      <c r="J1515" s="4">
        <v>0</v>
      </c>
    </row>
    <row r="1516" spans="2:10" x14ac:dyDescent="0.3">
      <c r="B1516" s="3" t="s">
        <v>99</v>
      </c>
      <c r="C1516" s="4">
        <v>2024</v>
      </c>
      <c r="D1516" s="3" t="s">
        <v>1476</v>
      </c>
      <c r="E1516" s="4">
        <v>2271015</v>
      </c>
      <c r="F1516" s="4">
        <v>40</v>
      </c>
      <c r="G1516" s="4">
        <v>9.9019950044435205</v>
      </c>
      <c r="H1516" s="4">
        <v>90841</v>
      </c>
      <c r="I1516" s="4">
        <v>116491</v>
      </c>
      <c r="J1516" s="4">
        <v>207332</v>
      </c>
    </row>
    <row r="1517" spans="2:10" x14ac:dyDescent="0.3">
      <c r="B1517" s="3" t="s">
        <v>101</v>
      </c>
      <c r="C1517" s="4">
        <v>2019</v>
      </c>
      <c r="D1517" s="3" t="s">
        <v>1468</v>
      </c>
      <c r="E1517" s="4">
        <v>58433250</v>
      </c>
      <c r="F1517" s="4">
        <v>9.5744000000000007</v>
      </c>
      <c r="G1517" s="4">
        <v>2.9291155505246702</v>
      </c>
      <c r="H1517" s="4">
        <v>559463.3088</v>
      </c>
      <c r="I1517" s="4"/>
      <c r="J1517" s="4">
        <v>559463.3088</v>
      </c>
    </row>
    <row r="1518" spans="2:10" x14ac:dyDescent="0.3">
      <c r="B1518" s="3" t="s">
        <v>101</v>
      </c>
      <c r="C1518" s="4">
        <v>2019</v>
      </c>
      <c r="D1518" s="3" t="s">
        <v>1469</v>
      </c>
      <c r="E1518" s="4">
        <v>2290</v>
      </c>
      <c r="F1518" s="4">
        <v>3.2686999999999999</v>
      </c>
      <c r="G1518" s="4">
        <v>1</v>
      </c>
      <c r="H1518" s="4">
        <v>7.4853230000000002</v>
      </c>
      <c r="I1518" s="4"/>
      <c r="J1518" s="4">
        <v>7.4853230000000002</v>
      </c>
    </row>
    <row r="1519" spans="2:10" x14ac:dyDescent="0.3">
      <c r="B1519" s="3" t="s">
        <v>101</v>
      </c>
      <c r="C1519" s="4">
        <v>2019</v>
      </c>
      <c r="D1519" s="3" t="s">
        <v>1470</v>
      </c>
      <c r="E1519" s="4">
        <v>7703500</v>
      </c>
      <c r="F1519" s="4">
        <v>10.1508</v>
      </c>
      <c r="G1519" s="4">
        <v>3.10545476795056</v>
      </c>
      <c r="H1519" s="4">
        <v>78196.6878</v>
      </c>
      <c r="I1519" s="4"/>
      <c r="J1519" s="4">
        <v>78196.6878</v>
      </c>
    </row>
    <row r="1520" spans="2:10" x14ac:dyDescent="0.3">
      <c r="B1520" s="3" t="s">
        <v>101</v>
      </c>
      <c r="C1520" s="4">
        <v>2019</v>
      </c>
      <c r="D1520" s="3" t="s">
        <v>1471</v>
      </c>
      <c r="E1520" s="4">
        <v>0</v>
      </c>
      <c r="F1520" s="4">
        <v>10.1508</v>
      </c>
      <c r="G1520" s="4">
        <v>3.10545476795056</v>
      </c>
      <c r="H1520" s="4">
        <v>0</v>
      </c>
      <c r="I1520" s="4"/>
      <c r="J1520" s="4">
        <v>0</v>
      </c>
    </row>
    <row r="1521" spans="2:10" x14ac:dyDescent="0.3">
      <c r="B1521" s="3" t="s">
        <v>101</v>
      </c>
      <c r="C1521" s="4">
        <v>2019</v>
      </c>
      <c r="D1521" s="3" t="s">
        <v>1472</v>
      </c>
      <c r="E1521" s="4">
        <v>4137000</v>
      </c>
      <c r="F1521" s="4">
        <v>30.000800000000002</v>
      </c>
      <c r="G1521" s="4">
        <v>9.1782054027595095</v>
      </c>
      <c r="H1521" s="4">
        <v>124113.30959999999</v>
      </c>
      <c r="I1521" s="4"/>
      <c r="J1521" s="4">
        <v>124113.30959999999</v>
      </c>
    </row>
    <row r="1522" spans="2:10" x14ac:dyDescent="0.3">
      <c r="B1522" s="3" t="s">
        <v>101</v>
      </c>
      <c r="C1522" s="4">
        <v>2019</v>
      </c>
      <c r="D1522" s="3" t="s">
        <v>1473</v>
      </c>
      <c r="E1522" s="4">
        <v>691400</v>
      </c>
      <c r="F1522" s="4">
        <v>3.2686999999999999</v>
      </c>
      <c r="G1522" s="4">
        <v>1</v>
      </c>
      <c r="H1522" s="4">
        <v>2259.9791799999998</v>
      </c>
      <c r="I1522" s="4"/>
      <c r="J1522" s="4">
        <v>2259.9791799999998</v>
      </c>
    </row>
    <row r="1523" spans="2:10" x14ac:dyDescent="0.3">
      <c r="B1523" s="3" t="s">
        <v>101</v>
      </c>
      <c r="C1523" s="4">
        <v>2019</v>
      </c>
      <c r="D1523" s="3" t="s">
        <v>1474</v>
      </c>
      <c r="E1523" s="4">
        <v>707085700</v>
      </c>
      <c r="F1523" s="4">
        <v>3.2686999999999999</v>
      </c>
      <c r="G1523" s="4">
        <v>1</v>
      </c>
      <c r="H1523" s="4">
        <v>2311251.0275900001</v>
      </c>
      <c r="I1523" s="4">
        <v>0</v>
      </c>
      <c r="J1523" s="4">
        <v>2311251.0275900001</v>
      </c>
    </row>
    <row r="1524" spans="2:10" x14ac:dyDescent="0.3">
      <c r="B1524" s="3" t="s">
        <v>101</v>
      </c>
      <c r="C1524" s="4">
        <v>2019</v>
      </c>
      <c r="D1524" s="3" t="s">
        <v>1475</v>
      </c>
      <c r="E1524" s="4">
        <v>0</v>
      </c>
      <c r="F1524" s="4">
        <v>3.2686999999999999</v>
      </c>
      <c r="G1524" s="4">
        <v>1</v>
      </c>
      <c r="H1524" s="4">
        <v>0</v>
      </c>
      <c r="I1524" s="4"/>
      <c r="J1524" s="4">
        <v>0</v>
      </c>
    </row>
    <row r="1525" spans="2:10" x14ac:dyDescent="0.3">
      <c r="B1525" s="3" t="s">
        <v>101</v>
      </c>
      <c r="C1525" s="4">
        <v>2019</v>
      </c>
      <c r="D1525" s="3" t="s">
        <v>1476</v>
      </c>
      <c r="E1525" s="4">
        <v>854800</v>
      </c>
      <c r="F1525" s="4">
        <v>76.310900000000004</v>
      </c>
      <c r="G1525" s="4">
        <v>23.345947930369899</v>
      </c>
      <c r="H1525" s="4">
        <v>65230.55732</v>
      </c>
      <c r="I1525" s="4"/>
      <c r="J1525" s="4">
        <v>65230.55732</v>
      </c>
    </row>
    <row r="1526" spans="2:10" x14ac:dyDescent="0.3">
      <c r="B1526" s="3" t="s">
        <v>101</v>
      </c>
      <c r="C1526" s="4">
        <v>2020</v>
      </c>
      <c r="D1526" s="3" t="s">
        <v>1468</v>
      </c>
      <c r="E1526" s="4">
        <v>68150650</v>
      </c>
      <c r="F1526" s="4">
        <v>8.1928999999999998</v>
      </c>
      <c r="G1526" s="4">
        <v>2.5370513733626483</v>
      </c>
      <c r="H1526" s="4">
        <v>558351</v>
      </c>
      <c r="I1526" s="4"/>
      <c r="J1526" s="4">
        <v>558351</v>
      </c>
    </row>
    <row r="1527" spans="2:10" x14ac:dyDescent="0.3">
      <c r="B1527" s="3" t="s">
        <v>101</v>
      </c>
      <c r="C1527" s="4">
        <v>2020</v>
      </c>
      <c r="D1527" s="3" t="s">
        <v>1469</v>
      </c>
      <c r="E1527" s="4">
        <v>0</v>
      </c>
      <c r="F1527" s="4">
        <v>3.2292999999999998</v>
      </c>
      <c r="G1527" s="4">
        <v>1</v>
      </c>
      <c r="H1527" s="4">
        <v>0</v>
      </c>
      <c r="I1527" s="4"/>
      <c r="J1527" s="4">
        <v>0</v>
      </c>
    </row>
    <row r="1528" spans="2:10" x14ac:dyDescent="0.3">
      <c r="B1528" s="3" t="s">
        <v>101</v>
      </c>
      <c r="C1528" s="4">
        <v>2020</v>
      </c>
      <c r="D1528" s="3" t="s">
        <v>1470</v>
      </c>
      <c r="E1528" s="4">
        <v>7934000</v>
      </c>
      <c r="F1528" s="4">
        <v>10.1684</v>
      </c>
      <c r="G1528" s="4">
        <v>3.1487938562536772</v>
      </c>
      <c r="H1528" s="4">
        <v>80676</v>
      </c>
      <c r="I1528" s="4"/>
      <c r="J1528" s="4">
        <v>80676</v>
      </c>
    </row>
    <row r="1529" spans="2:10" x14ac:dyDescent="0.3">
      <c r="B1529" s="3" t="s">
        <v>101</v>
      </c>
      <c r="C1529" s="4">
        <v>2020</v>
      </c>
      <c r="D1529" s="3" t="s">
        <v>1471</v>
      </c>
      <c r="E1529" s="4">
        <v>0</v>
      </c>
      <c r="F1529" s="4">
        <v>10.1684</v>
      </c>
      <c r="G1529" s="4">
        <v>3.1487938562536772</v>
      </c>
      <c r="H1529" s="4">
        <v>0</v>
      </c>
      <c r="I1529" s="4"/>
      <c r="J1529" s="4">
        <v>0</v>
      </c>
    </row>
    <row r="1530" spans="2:10" x14ac:dyDescent="0.3">
      <c r="B1530" s="3" t="s">
        <v>101</v>
      </c>
      <c r="C1530" s="4">
        <v>2020</v>
      </c>
      <c r="D1530" s="3" t="s">
        <v>1472</v>
      </c>
      <c r="E1530" s="4">
        <v>4229300</v>
      </c>
      <c r="F1530" s="4">
        <v>31.133700000000001</v>
      </c>
      <c r="G1530" s="4">
        <v>9.6410057907286415</v>
      </c>
      <c r="H1530" s="4">
        <v>131674</v>
      </c>
      <c r="I1530" s="4"/>
      <c r="J1530" s="4">
        <v>131674</v>
      </c>
    </row>
    <row r="1531" spans="2:10" x14ac:dyDescent="0.3">
      <c r="B1531" s="3" t="s">
        <v>101</v>
      </c>
      <c r="C1531" s="4">
        <v>2020</v>
      </c>
      <c r="D1531" s="3" t="s">
        <v>1473</v>
      </c>
      <c r="E1531" s="4">
        <v>1092400</v>
      </c>
      <c r="F1531" s="4">
        <v>2.1718000000000002</v>
      </c>
      <c r="G1531" s="4">
        <v>0.67252965038862922</v>
      </c>
      <c r="H1531" s="4">
        <v>2372</v>
      </c>
      <c r="I1531" s="4"/>
      <c r="J1531" s="4">
        <v>2372</v>
      </c>
    </row>
    <row r="1532" spans="2:10" x14ac:dyDescent="0.3">
      <c r="B1532" s="3" t="s">
        <v>101</v>
      </c>
      <c r="C1532" s="4">
        <v>2020</v>
      </c>
      <c r="D1532" s="3" t="s">
        <v>1474</v>
      </c>
      <c r="E1532" s="4">
        <v>795879400</v>
      </c>
      <c r="F1532" s="4">
        <v>3.2292999999999998</v>
      </c>
      <c r="G1532" s="4">
        <v>1</v>
      </c>
      <c r="H1532" s="4">
        <v>2570133</v>
      </c>
      <c r="I1532" s="4"/>
      <c r="J1532" s="4">
        <v>2570133</v>
      </c>
    </row>
    <row r="1533" spans="2:10" x14ac:dyDescent="0.3">
      <c r="B1533" s="3" t="s">
        <v>101</v>
      </c>
      <c r="C1533" s="4">
        <v>2020</v>
      </c>
      <c r="D1533" s="3" t="s">
        <v>1475</v>
      </c>
      <c r="E1533" s="4">
        <v>0</v>
      </c>
      <c r="F1533" s="4">
        <v>3.2292999999999998</v>
      </c>
      <c r="G1533" s="4">
        <v>1</v>
      </c>
      <c r="H1533" s="4">
        <v>0</v>
      </c>
      <c r="I1533" s="4"/>
      <c r="J1533" s="4">
        <v>0</v>
      </c>
    </row>
    <row r="1534" spans="2:10" x14ac:dyDescent="0.3">
      <c r="B1534" s="3" t="s">
        <v>101</v>
      </c>
      <c r="C1534" s="4">
        <v>2020</v>
      </c>
      <c r="D1534" s="3" t="s">
        <v>1476</v>
      </c>
      <c r="E1534" s="4">
        <v>1056800</v>
      </c>
      <c r="F1534" s="4">
        <v>58.985700000000001</v>
      </c>
      <c r="G1534" s="4">
        <v>18.265785154677484</v>
      </c>
      <c r="H1534" s="4">
        <v>62336</v>
      </c>
      <c r="I1534" s="4">
        <v>50560</v>
      </c>
      <c r="J1534" s="4">
        <v>112896</v>
      </c>
    </row>
    <row r="1535" spans="2:10" x14ac:dyDescent="0.3">
      <c r="B1535" s="3" t="s">
        <v>101</v>
      </c>
      <c r="C1535" s="4">
        <v>2021</v>
      </c>
      <c r="D1535" s="3" t="s">
        <v>1468</v>
      </c>
      <c r="E1535" s="4">
        <v>67942450</v>
      </c>
      <c r="F1535" s="4">
        <v>8.3735999999999997</v>
      </c>
      <c r="G1535" s="4">
        <v>2.5884389489953632</v>
      </c>
      <c r="H1535" s="4">
        <v>568923</v>
      </c>
      <c r="I1535" s="4"/>
      <c r="J1535" s="4">
        <v>568923</v>
      </c>
    </row>
    <row r="1536" spans="2:10" x14ac:dyDescent="0.3">
      <c r="B1536" s="3" t="s">
        <v>101</v>
      </c>
      <c r="C1536" s="4">
        <v>2021</v>
      </c>
      <c r="D1536" s="3" t="s">
        <v>1469</v>
      </c>
      <c r="E1536" s="4">
        <v>2290</v>
      </c>
      <c r="F1536" s="4">
        <v>3.2349999999999999</v>
      </c>
      <c r="G1536" s="4">
        <v>1</v>
      </c>
      <c r="H1536" s="4">
        <v>7</v>
      </c>
      <c r="I1536" s="4"/>
      <c r="J1536" s="4">
        <v>7</v>
      </c>
    </row>
    <row r="1537" spans="2:10" x14ac:dyDescent="0.3">
      <c r="B1537" s="3" t="s">
        <v>101</v>
      </c>
      <c r="C1537" s="4">
        <v>2021</v>
      </c>
      <c r="D1537" s="3" t="s">
        <v>1470</v>
      </c>
      <c r="E1537" s="4">
        <v>9924900</v>
      </c>
      <c r="F1537" s="4">
        <v>10.4534</v>
      </c>
      <c r="G1537" s="4">
        <v>3.2313446676970634</v>
      </c>
      <c r="H1537" s="4">
        <v>103749</v>
      </c>
      <c r="I1537" s="4"/>
      <c r="J1537" s="4">
        <v>103749</v>
      </c>
    </row>
    <row r="1538" spans="2:10" x14ac:dyDescent="0.3">
      <c r="B1538" s="3" t="s">
        <v>101</v>
      </c>
      <c r="C1538" s="4">
        <v>2021</v>
      </c>
      <c r="D1538" s="3" t="s">
        <v>1471</v>
      </c>
      <c r="E1538" s="4">
        <v>0</v>
      </c>
      <c r="F1538" s="4">
        <v>10.4534</v>
      </c>
      <c r="G1538" s="4">
        <v>3.2313446676970634</v>
      </c>
      <c r="H1538" s="4">
        <v>0</v>
      </c>
      <c r="I1538" s="4"/>
      <c r="J1538" s="4">
        <v>0</v>
      </c>
    </row>
    <row r="1539" spans="2:10" x14ac:dyDescent="0.3">
      <c r="B1539" s="3" t="s">
        <v>101</v>
      </c>
      <c r="C1539" s="4">
        <v>2021</v>
      </c>
      <c r="D1539" s="3" t="s">
        <v>1472</v>
      </c>
      <c r="E1539" s="4">
        <v>3959200</v>
      </c>
      <c r="F1539" s="4">
        <v>34.430100000000003</v>
      </c>
      <c r="G1539" s="4">
        <v>10.642998454404948</v>
      </c>
      <c r="H1539" s="4">
        <v>136316</v>
      </c>
      <c r="I1539" s="4"/>
      <c r="J1539" s="4">
        <v>136316</v>
      </c>
    </row>
    <row r="1540" spans="2:10" x14ac:dyDescent="0.3">
      <c r="B1540" s="3" t="s">
        <v>101</v>
      </c>
      <c r="C1540" s="4">
        <v>2021</v>
      </c>
      <c r="D1540" s="3" t="s">
        <v>1473</v>
      </c>
      <c r="E1540" s="4">
        <v>1099400</v>
      </c>
      <c r="F1540" s="4">
        <v>2.2522000000000002</v>
      </c>
      <c r="G1540" s="4">
        <v>0.69619783616692432</v>
      </c>
      <c r="H1540" s="4">
        <v>2476</v>
      </c>
      <c r="I1540" s="4"/>
      <c r="J1540" s="4">
        <v>2476</v>
      </c>
    </row>
    <row r="1541" spans="2:10" x14ac:dyDescent="0.3">
      <c r="B1541" s="3" t="s">
        <v>101</v>
      </c>
      <c r="C1541" s="4">
        <v>2021</v>
      </c>
      <c r="D1541" s="3" t="s">
        <v>1474</v>
      </c>
      <c r="E1541" s="4">
        <v>847942700</v>
      </c>
      <c r="F1541" s="4">
        <v>3.2349999999999999</v>
      </c>
      <c r="G1541" s="4">
        <v>1</v>
      </c>
      <c r="H1541" s="4">
        <v>2743095</v>
      </c>
      <c r="I1541" s="4"/>
      <c r="J1541" s="4">
        <v>2743095</v>
      </c>
    </row>
    <row r="1542" spans="2:10" x14ac:dyDescent="0.3">
      <c r="B1542" s="3" t="s">
        <v>101</v>
      </c>
      <c r="C1542" s="4">
        <v>2021</v>
      </c>
      <c r="D1542" s="3" t="s">
        <v>1475</v>
      </c>
      <c r="E1542" s="4">
        <v>0</v>
      </c>
      <c r="F1542" s="4">
        <v>3.2349999999999999</v>
      </c>
      <c r="G1542" s="4">
        <v>1</v>
      </c>
      <c r="H1542" s="4">
        <v>0</v>
      </c>
      <c r="I1542" s="4"/>
      <c r="J1542" s="4">
        <v>0</v>
      </c>
    </row>
    <row r="1543" spans="2:10" x14ac:dyDescent="0.3">
      <c r="B1543" s="3" t="s">
        <v>101</v>
      </c>
      <c r="C1543" s="4">
        <v>2021</v>
      </c>
      <c r="D1543" s="3" t="s">
        <v>1476</v>
      </c>
      <c r="E1543" s="4">
        <v>1116500</v>
      </c>
      <c r="F1543" s="4">
        <v>60.288600000000002</v>
      </c>
      <c r="G1543" s="4">
        <v>18.636352395672336</v>
      </c>
      <c r="H1543" s="4">
        <v>67312</v>
      </c>
      <c r="I1543" s="4">
        <v>51400</v>
      </c>
      <c r="J1543" s="4">
        <v>118712</v>
      </c>
    </row>
    <row r="1544" spans="2:10" x14ac:dyDescent="0.3">
      <c r="B1544" s="3" t="s">
        <v>101</v>
      </c>
      <c r="C1544" s="4">
        <v>2022</v>
      </c>
      <c r="D1544" s="3" t="s">
        <v>1468</v>
      </c>
      <c r="E1544" s="4">
        <v>81969450</v>
      </c>
      <c r="F1544" s="4">
        <v>7.5210999999999997</v>
      </c>
      <c r="G1544" s="4">
        <v>3.0122957385453382</v>
      </c>
      <c r="H1544" s="4">
        <v>616500</v>
      </c>
      <c r="I1544" s="4"/>
      <c r="J1544" s="4">
        <v>616500</v>
      </c>
    </row>
    <row r="1545" spans="2:10" x14ac:dyDescent="0.3">
      <c r="B1545" s="3" t="s">
        <v>101</v>
      </c>
      <c r="C1545" s="4">
        <v>2022</v>
      </c>
      <c r="D1545" s="3" t="s">
        <v>1469</v>
      </c>
      <c r="E1545" s="4">
        <v>2290</v>
      </c>
      <c r="F1545" s="4">
        <v>2.4967999999999999</v>
      </c>
      <c r="G1545" s="4">
        <v>1</v>
      </c>
      <c r="H1545" s="4">
        <v>6</v>
      </c>
      <c r="I1545" s="4"/>
      <c r="J1545" s="4">
        <v>6</v>
      </c>
    </row>
    <row r="1546" spans="2:10" x14ac:dyDescent="0.3">
      <c r="B1546" s="3" t="s">
        <v>101</v>
      </c>
      <c r="C1546" s="4">
        <v>2022</v>
      </c>
      <c r="D1546" s="3" t="s">
        <v>1470</v>
      </c>
      <c r="E1546" s="4">
        <v>12681400</v>
      </c>
      <c r="F1546" s="4">
        <v>7.6245000000000003</v>
      </c>
      <c r="G1546" s="4">
        <v>3.0537087471964117</v>
      </c>
      <c r="H1546" s="4">
        <v>96689</v>
      </c>
      <c r="I1546" s="4"/>
      <c r="J1546" s="4">
        <v>96689</v>
      </c>
    </row>
    <row r="1547" spans="2:10" x14ac:dyDescent="0.3">
      <c r="B1547" s="3" t="s">
        <v>101</v>
      </c>
      <c r="C1547" s="4">
        <v>2022</v>
      </c>
      <c r="D1547" s="3" t="s">
        <v>1471</v>
      </c>
      <c r="E1547" s="4">
        <v>0</v>
      </c>
      <c r="F1547" s="4">
        <v>7.6245000000000003</v>
      </c>
      <c r="G1547" s="4">
        <v>3.0537087471964117</v>
      </c>
      <c r="H1547" s="4">
        <v>0</v>
      </c>
      <c r="I1547" s="4"/>
      <c r="J1547" s="4">
        <v>0</v>
      </c>
    </row>
    <row r="1548" spans="2:10" x14ac:dyDescent="0.3">
      <c r="B1548" s="3" t="s">
        <v>101</v>
      </c>
      <c r="C1548" s="4">
        <v>2022</v>
      </c>
      <c r="D1548" s="3" t="s">
        <v>1472</v>
      </c>
      <c r="E1548" s="4">
        <v>3320400</v>
      </c>
      <c r="F1548" s="4">
        <v>36.617899999999999</v>
      </c>
      <c r="G1548" s="4">
        <v>14.665932393463633</v>
      </c>
      <c r="H1548" s="4">
        <v>121586</v>
      </c>
      <c r="I1548" s="4"/>
      <c r="J1548" s="4">
        <v>121586</v>
      </c>
    </row>
    <row r="1549" spans="2:10" x14ac:dyDescent="0.3">
      <c r="B1549" s="3" t="s">
        <v>101</v>
      </c>
      <c r="C1549" s="4">
        <v>2022</v>
      </c>
      <c r="D1549" s="3" t="s">
        <v>1473</v>
      </c>
      <c r="E1549" s="4">
        <v>1255000</v>
      </c>
      <c r="F1549" s="4">
        <v>2.4967999999999999</v>
      </c>
      <c r="G1549" s="4">
        <v>1</v>
      </c>
      <c r="H1549" s="4">
        <v>3133</v>
      </c>
      <c r="I1549" s="4"/>
      <c r="J1549" s="4">
        <v>3133</v>
      </c>
    </row>
    <row r="1550" spans="2:10" x14ac:dyDescent="0.3">
      <c r="B1550" s="3" t="s">
        <v>101</v>
      </c>
      <c r="C1550" s="4">
        <v>2022</v>
      </c>
      <c r="D1550" s="3" t="s">
        <v>1474</v>
      </c>
      <c r="E1550" s="4">
        <v>1194942500</v>
      </c>
      <c r="F1550" s="4">
        <v>2.4967999999999999</v>
      </c>
      <c r="G1550" s="4">
        <v>1</v>
      </c>
      <c r="H1550" s="4">
        <v>2983532</v>
      </c>
      <c r="I1550" s="4"/>
      <c r="J1550" s="4">
        <v>2983532</v>
      </c>
    </row>
    <row r="1551" spans="2:10" x14ac:dyDescent="0.3">
      <c r="B1551" s="3" t="s">
        <v>101</v>
      </c>
      <c r="C1551" s="4">
        <v>2022</v>
      </c>
      <c r="D1551" s="3" t="s">
        <v>1475</v>
      </c>
      <c r="E1551" s="4">
        <v>0</v>
      </c>
      <c r="F1551" s="4">
        <v>2.4967999999999999</v>
      </c>
      <c r="G1551" s="4">
        <v>1</v>
      </c>
      <c r="H1551" s="4">
        <v>0</v>
      </c>
      <c r="I1551" s="4"/>
      <c r="J1551" s="4">
        <v>0</v>
      </c>
    </row>
    <row r="1552" spans="2:10" x14ac:dyDescent="0.3">
      <c r="B1552" s="3" t="s">
        <v>101</v>
      </c>
      <c r="C1552" s="4">
        <v>2022</v>
      </c>
      <c r="D1552" s="3" t="s">
        <v>1476</v>
      </c>
      <c r="E1552" s="4">
        <v>1353200</v>
      </c>
      <c r="F1552" s="4">
        <v>54.155000000000001</v>
      </c>
      <c r="G1552" s="4">
        <v>21.689762896507531</v>
      </c>
      <c r="H1552" s="4">
        <v>73283</v>
      </c>
      <c r="I1552" s="4">
        <v>51650</v>
      </c>
      <c r="J1552" s="4">
        <v>124933</v>
      </c>
    </row>
    <row r="1553" spans="2:10" x14ac:dyDescent="0.3">
      <c r="B1553" s="3" t="s">
        <v>101</v>
      </c>
      <c r="C1553" s="4">
        <v>2023</v>
      </c>
      <c r="D1553" s="3" t="s">
        <v>1468</v>
      </c>
      <c r="E1553" s="4">
        <v>83552500</v>
      </c>
      <c r="F1553" s="4">
        <v>7.4649999999999999</v>
      </c>
      <c r="G1553" s="4">
        <v>3.2467814892136397</v>
      </c>
      <c r="H1553" s="4">
        <v>623719</v>
      </c>
      <c r="I1553" s="4"/>
      <c r="J1553" s="4">
        <v>623719</v>
      </c>
    </row>
    <row r="1554" spans="2:10" x14ac:dyDescent="0.3">
      <c r="B1554" s="3" t="s">
        <v>101</v>
      </c>
      <c r="C1554" s="4">
        <v>2023</v>
      </c>
      <c r="D1554" s="3" t="s">
        <v>1469</v>
      </c>
      <c r="E1554" s="4">
        <v>0</v>
      </c>
      <c r="F1554" s="4">
        <v>2.2991999999999999</v>
      </c>
      <c r="G1554" s="4">
        <v>1</v>
      </c>
      <c r="H1554" s="4">
        <v>0</v>
      </c>
      <c r="I1554" s="4"/>
      <c r="J1554" s="4">
        <v>0</v>
      </c>
    </row>
    <row r="1555" spans="2:10" x14ac:dyDescent="0.3">
      <c r="B1555" s="3" t="s">
        <v>101</v>
      </c>
      <c r="C1555" s="4">
        <v>2023</v>
      </c>
      <c r="D1555" s="3" t="s">
        <v>1470</v>
      </c>
      <c r="E1555" s="4">
        <v>19248200</v>
      </c>
      <c r="F1555" s="4">
        <v>7.1189999999999998</v>
      </c>
      <c r="G1555" s="4">
        <v>3.096294363256785</v>
      </c>
      <c r="H1555" s="4">
        <v>137028</v>
      </c>
      <c r="I1555" s="4"/>
      <c r="J1555" s="4">
        <v>137028</v>
      </c>
    </row>
    <row r="1556" spans="2:10" x14ac:dyDescent="0.3">
      <c r="B1556" s="3" t="s">
        <v>101</v>
      </c>
      <c r="C1556" s="4">
        <v>2023</v>
      </c>
      <c r="D1556" s="3" t="s">
        <v>1471</v>
      </c>
      <c r="E1556" s="4">
        <v>0</v>
      </c>
      <c r="F1556" s="4">
        <v>7.1189999999999998</v>
      </c>
      <c r="G1556" s="4">
        <v>3.096294363256785</v>
      </c>
      <c r="H1556" s="4">
        <v>0</v>
      </c>
      <c r="I1556" s="4"/>
      <c r="J1556" s="4">
        <v>0</v>
      </c>
    </row>
    <row r="1557" spans="2:10" x14ac:dyDescent="0.3">
      <c r="B1557" s="3" t="s">
        <v>101</v>
      </c>
      <c r="C1557" s="4">
        <v>2023</v>
      </c>
      <c r="D1557" s="3" t="s">
        <v>1472</v>
      </c>
      <c r="E1557" s="4">
        <v>3332300</v>
      </c>
      <c r="F1557" s="4">
        <v>43.684800000000003</v>
      </c>
      <c r="G1557" s="4">
        <v>19.000000000000004</v>
      </c>
      <c r="H1557" s="4">
        <v>145571</v>
      </c>
      <c r="I1557" s="4"/>
      <c r="J1557" s="4">
        <v>145571</v>
      </c>
    </row>
    <row r="1558" spans="2:10" x14ac:dyDescent="0.3">
      <c r="B1558" s="3" t="s">
        <v>101</v>
      </c>
      <c r="C1558" s="4">
        <v>2023</v>
      </c>
      <c r="D1558" s="3" t="s">
        <v>1473</v>
      </c>
      <c r="E1558" s="4">
        <v>1324000</v>
      </c>
      <c r="F1558" s="4">
        <v>2.2991999999999999</v>
      </c>
      <c r="G1558" s="4">
        <v>1</v>
      </c>
      <c r="H1558" s="4">
        <v>3044</v>
      </c>
      <c r="I1558" s="4"/>
      <c r="J1558" s="4">
        <v>3044</v>
      </c>
    </row>
    <row r="1559" spans="2:10" x14ac:dyDescent="0.3">
      <c r="B1559" s="3" t="s">
        <v>101</v>
      </c>
      <c r="C1559" s="4">
        <v>2023</v>
      </c>
      <c r="D1559" s="3" t="s">
        <v>1474</v>
      </c>
      <c r="E1559" s="4">
        <v>1406145700</v>
      </c>
      <c r="F1559" s="4">
        <v>2.2991999999999999</v>
      </c>
      <c r="G1559" s="4">
        <v>1</v>
      </c>
      <c r="H1559" s="4">
        <v>3233010</v>
      </c>
      <c r="I1559" s="4"/>
      <c r="J1559" s="4">
        <v>3233010</v>
      </c>
    </row>
    <row r="1560" spans="2:10" x14ac:dyDescent="0.3">
      <c r="B1560" s="3" t="s">
        <v>101</v>
      </c>
      <c r="C1560" s="4">
        <v>2023</v>
      </c>
      <c r="D1560" s="3" t="s">
        <v>1475</v>
      </c>
      <c r="E1560" s="4">
        <v>0</v>
      </c>
      <c r="F1560" s="4">
        <v>2.2991999999999999</v>
      </c>
      <c r="G1560" s="4">
        <v>1</v>
      </c>
      <c r="H1560" s="4">
        <v>0</v>
      </c>
      <c r="I1560" s="4"/>
      <c r="J1560" s="4">
        <v>0</v>
      </c>
    </row>
    <row r="1561" spans="2:10" x14ac:dyDescent="0.3">
      <c r="B1561" s="3" t="s">
        <v>101</v>
      </c>
      <c r="C1561" s="4">
        <v>2023</v>
      </c>
      <c r="D1561" s="3" t="s">
        <v>1476</v>
      </c>
      <c r="E1561" s="4">
        <v>1436600</v>
      </c>
      <c r="F1561" s="4">
        <v>53.7455</v>
      </c>
      <c r="G1561" s="4">
        <v>23.375739387613084</v>
      </c>
      <c r="H1561" s="4">
        <v>77211</v>
      </c>
      <c r="I1561" s="4">
        <v>55860</v>
      </c>
      <c r="J1561" s="4">
        <v>133071</v>
      </c>
    </row>
    <row r="1562" spans="2:10" x14ac:dyDescent="0.3">
      <c r="B1562" s="3" t="s">
        <v>101</v>
      </c>
      <c r="C1562" s="4">
        <v>2024</v>
      </c>
      <c r="D1562" s="3" t="s">
        <v>1468</v>
      </c>
      <c r="E1562" s="4">
        <v>96819350</v>
      </c>
      <c r="F1562" s="4">
        <v>7.9458000000000002</v>
      </c>
      <c r="G1562" s="4">
        <v>3.0004531379805148</v>
      </c>
      <c r="H1562" s="4">
        <v>769307</v>
      </c>
      <c r="I1562" s="4"/>
      <c r="J1562" s="4">
        <v>769307</v>
      </c>
    </row>
    <row r="1563" spans="2:10" x14ac:dyDescent="0.3">
      <c r="B1563" s="3" t="s">
        <v>101</v>
      </c>
      <c r="C1563" s="4">
        <v>2024</v>
      </c>
      <c r="D1563" s="3" t="s">
        <v>1469</v>
      </c>
      <c r="E1563" s="4">
        <v>0</v>
      </c>
      <c r="F1563" s="4">
        <v>2.6482000000000001</v>
      </c>
      <c r="G1563" s="4">
        <v>1</v>
      </c>
      <c r="H1563" s="4">
        <v>0</v>
      </c>
      <c r="I1563" s="4"/>
      <c r="J1563" s="4">
        <v>0</v>
      </c>
    </row>
    <row r="1564" spans="2:10" x14ac:dyDescent="0.3">
      <c r="B1564" s="3" t="s">
        <v>101</v>
      </c>
      <c r="C1564" s="4">
        <v>2024</v>
      </c>
      <c r="D1564" s="3" t="s">
        <v>1470</v>
      </c>
      <c r="E1564" s="4">
        <v>22180200</v>
      </c>
      <c r="F1564" s="4">
        <v>7.1871999999999998</v>
      </c>
      <c r="G1564" s="4">
        <v>2.7139944112982399</v>
      </c>
      <c r="H1564" s="4">
        <v>159414</v>
      </c>
      <c r="I1564" s="4"/>
      <c r="J1564" s="4">
        <v>159414</v>
      </c>
    </row>
    <row r="1565" spans="2:10" x14ac:dyDescent="0.3">
      <c r="B1565" s="3" t="s">
        <v>101</v>
      </c>
      <c r="C1565" s="4">
        <v>2024</v>
      </c>
      <c r="D1565" s="3" t="s">
        <v>1471</v>
      </c>
      <c r="E1565" s="4">
        <v>0</v>
      </c>
      <c r="F1565" s="4">
        <v>7.1871999999999998</v>
      </c>
      <c r="G1565" s="4">
        <v>2.7139944112982399</v>
      </c>
      <c r="H1565" s="4">
        <v>0</v>
      </c>
      <c r="I1565" s="4"/>
      <c r="J1565" s="4">
        <v>0</v>
      </c>
    </row>
    <row r="1566" spans="2:10" x14ac:dyDescent="0.3">
      <c r="B1566" s="3" t="s">
        <v>101</v>
      </c>
      <c r="C1566" s="4">
        <v>2024</v>
      </c>
      <c r="D1566" s="3" t="s">
        <v>1472</v>
      </c>
      <c r="E1566" s="4">
        <v>2627600</v>
      </c>
      <c r="F1566" s="4">
        <v>50.315800000000003</v>
      </c>
      <c r="G1566" s="4">
        <v>19</v>
      </c>
      <c r="H1566" s="4">
        <v>132210</v>
      </c>
      <c r="I1566" s="4"/>
      <c r="J1566" s="4">
        <v>132210</v>
      </c>
    </row>
    <row r="1567" spans="2:10" x14ac:dyDescent="0.3">
      <c r="B1567" s="3" t="s">
        <v>101</v>
      </c>
      <c r="C1567" s="4">
        <v>2024</v>
      </c>
      <c r="D1567" s="3" t="s">
        <v>1473</v>
      </c>
      <c r="E1567" s="4">
        <v>1393000</v>
      </c>
      <c r="F1567" s="4">
        <v>2.6482000000000001</v>
      </c>
      <c r="G1567" s="4">
        <v>1</v>
      </c>
      <c r="H1567" s="4">
        <v>3689</v>
      </c>
      <c r="I1567" s="4"/>
      <c r="J1567" s="4">
        <v>3689</v>
      </c>
    </row>
    <row r="1568" spans="2:10" x14ac:dyDescent="0.3">
      <c r="B1568" s="3" t="s">
        <v>101</v>
      </c>
      <c r="C1568" s="4">
        <v>2024</v>
      </c>
      <c r="D1568" s="3" t="s">
        <v>1474</v>
      </c>
      <c r="E1568" s="4">
        <v>1343395400</v>
      </c>
      <c r="F1568" s="4">
        <v>2.6482000000000001</v>
      </c>
      <c r="G1568" s="4">
        <v>1</v>
      </c>
      <c r="H1568" s="4">
        <v>3557580</v>
      </c>
      <c r="I1568" s="4"/>
      <c r="J1568" s="4">
        <v>3557580</v>
      </c>
    </row>
    <row r="1569" spans="2:10" x14ac:dyDescent="0.3">
      <c r="B1569" s="3" t="s">
        <v>101</v>
      </c>
      <c r="C1569" s="4">
        <v>2024</v>
      </c>
      <c r="D1569" s="3" t="s">
        <v>1475</v>
      </c>
      <c r="E1569" s="4">
        <v>0</v>
      </c>
      <c r="F1569" s="4">
        <v>2.6482000000000001</v>
      </c>
      <c r="G1569" s="4">
        <v>1</v>
      </c>
      <c r="H1569" s="4">
        <v>0</v>
      </c>
      <c r="I1569" s="4"/>
      <c r="J1569" s="4">
        <v>0</v>
      </c>
    </row>
    <row r="1570" spans="2:10" x14ac:dyDescent="0.3">
      <c r="B1570" s="3" t="s">
        <v>101</v>
      </c>
      <c r="C1570" s="4">
        <v>2024</v>
      </c>
      <c r="D1570" s="3" t="s">
        <v>1476</v>
      </c>
      <c r="E1570" s="4">
        <v>1562200</v>
      </c>
      <c r="F1570" s="4">
        <v>57.209699999999998</v>
      </c>
      <c r="G1570" s="4">
        <v>21.60323993656068</v>
      </c>
      <c r="H1570" s="4">
        <v>89373</v>
      </c>
      <c r="I1570" s="4">
        <v>54830</v>
      </c>
      <c r="J1570" s="4">
        <v>144203</v>
      </c>
    </row>
    <row r="1571" spans="2:10" x14ac:dyDescent="0.3">
      <c r="B1571" s="3" t="s">
        <v>103</v>
      </c>
      <c r="C1571" s="4">
        <v>2019</v>
      </c>
      <c r="D1571" s="3" t="s">
        <v>1468</v>
      </c>
      <c r="E1571" s="4">
        <v>12625350</v>
      </c>
      <c r="F1571" s="4">
        <v>6.8217999999999996</v>
      </c>
      <c r="G1571" s="4">
        <v>2.4500071828760199</v>
      </c>
      <c r="H1571" s="4">
        <v>86127.612630000003</v>
      </c>
      <c r="I1571" s="4"/>
      <c r="J1571" s="4">
        <v>86127.612630000003</v>
      </c>
    </row>
    <row r="1572" spans="2:10" x14ac:dyDescent="0.3">
      <c r="B1572" s="3" t="s">
        <v>103</v>
      </c>
      <c r="C1572" s="4">
        <v>2019</v>
      </c>
      <c r="D1572" s="3" t="s">
        <v>1469</v>
      </c>
      <c r="E1572" s="4">
        <v>3732</v>
      </c>
      <c r="F1572" s="4">
        <v>2.7844000000000002</v>
      </c>
      <c r="G1572" s="4">
        <v>1</v>
      </c>
      <c r="H1572" s="4">
        <v>10.3913808</v>
      </c>
      <c r="I1572" s="4"/>
      <c r="J1572" s="4">
        <v>10.3913808</v>
      </c>
    </row>
    <row r="1573" spans="2:10" x14ac:dyDescent="0.3">
      <c r="B1573" s="3" t="s">
        <v>103</v>
      </c>
      <c r="C1573" s="4">
        <v>2019</v>
      </c>
      <c r="D1573" s="3" t="s">
        <v>1470</v>
      </c>
      <c r="E1573" s="4">
        <v>1334400</v>
      </c>
      <c r="F1573" s="4">
        <v>9.4671000000000003</v>
      </c>
      <c r="G1573" s="4">
        <v>3.4000502801321599</v>
      </c>
      <c r="H1573" s="4">
        <v>12632.89824</v>
      </c>
      <c r="I1573" s="4"/>
      <c r="J1573" s="4">
        <v>12632.89824</v>
      </c>
    </row>
    <row r="1574" spans="2:10" x14ac:dyDescent="0.3">
      <c r="B1574" s="3" t="s">
        <v>103</v>
      </c>
      <c r="C1574" s="4">
        <v>2019</v>
      </c>
      <c r="D1574" s="3" t="s">
        <v>1471</v>
      </c>
      <c r="E1574" s="4">
        <v>0</v>
      </c>
      <c r="F1574" s="4">
        <v>9.4671000000000003</v>
      </c>
      <c r="G1574" s="4">
        <v>3.4000502801321599</v>
      </c>
      <c r="H1574" s="4">
        <v>0</v>
      </c>
      <c r="I1574" s="4"/>
      <c r="J1574" s="4">
        <v>0</v>
      </c>
    </row>
    <row r="1575" spans="2:10" x14ac:dyDescent="0.3">
      <c r="B1575" s="3" t="s">
        <v>103</v>
      </c>
      <c r="C1575" s="4">
        <v>2019</v>
      </c>
      <c r="D1575" s="3" t="s">
        <v>1472</v>
      </c>
      <c r="E1575" s="4">
        <v>365200</v>
      </c>
      <c r="F1575" s="4">
        <v>8.3533000000000008</v>
      </c>
      <c r="G1575" s="4">
        <v>3.0000359143801201</v>
      </c>
      <c r="H1575" s="4">
        <v>3050.6251600000001</v>
      </c>
      <c r="I1575" s="4"/>
      <c r="J1575" s="4">
        <v>3050.6251600000001</v>
      </c>
    </row>
    <row r="1576" spans="2:10" x14ac:dyDescent="0.3">
      <c r="B1576" s="3" t="s">
        <v>103</v>
      </c>
      <c r="C1576" s="4">
        <v>2019</v>
      </c>
      <c r="D1576" s="3" t="s">
        <v>1473</v>
      </c>
      <c r="E1576" s="4">
        <v>96400</v>
      </c>
      <c r="F1576" s="4">
        <v>2.7844000000000002</v>
      </c>
      <c r="G1576" s="4">
        <v>1</v>
      </c>
      <c r="H1576" s="4">
        <v>268.41615999999999</v>
      </c>
      <c r="I1576" s="4"/>
      <c r="J1576" s="4">
        <v>268.41615999999999</v>
      </c>
    </row>
    <row r="1577" spans="2:10" x14ac:dyDescent="0.3">
      <c r="B1577" s="3" t="s">
        <v>103</v>
      </c>
      <c r="C1577" s="4">
        <v>2019</v>
      </c>
      <c r="D1577" s="3" t="s">
        <v>1474</v>
      </c>
      <c r="E1577" s="4">
        <v>74777899</v>
      </c>
      <c r="F1577" s="4">
        <v>2.7844000000000002</v>
      </c>
      <c r="G1577" s="4">
        <v>1</v>
      </c>
      <c r="H1577" s="4">
        <v>208211.58197560001</v>
      </c>
      <c r="I1577" s="4">
        <v>0</v>
      </c>
      <c r="J1577" s="4">
        <v>208211.58197560001</v>
      </c>
    </row>
    <row r="1578" spans="2:10" x14ac:dyDescent="0.3">
      <c r="B1578" s="3" t="s">
        <v>103</v>
      </c>
      <c r="C1578" s="4">
        <v>2019</v>
      </c>
      <c r="D1578" s="3" t="s">
        <v>1475</v>
      </c>
      <c r="E1578" s="4">
        <v>0</v>
      </c>
      <c r="F1578" s="4">
        <v>0</v>
      </c>
      <c r="G1578" s="4">
        <v>0</v>
      </c>
      <c r="H1578" s="4">
        <v>0</v>
      </c>
      <c r="I1578" s="4"/>
      <c r="J1578" s="4">
        <v>0</v>
      </c>
    </row>
    <row r="1579" spans="2:10" x14ac:dyDescent="0.3">
      <c r="B1579" s="3" t="s">
        <v>103</v>
      </c>
      <c r="C1579" s="4">
        <v>2019</v>
      </c>
      <c r="D1579" s="3" t="s">
        <v>1476</v>
      </c>
      <c r="E1579" s="4">
        <v>362300</v>
      </c>
      <c r="F1579" s="4">
        <v>9.7454999999999998</v>
      </c>
      <c r="G1579" s="4">
        <v>3.5000359143801201</v>
      </c>
      <c r="H1579" s="4">
        <v>3530.7946499999998</v>
      </c>
      <c r="I1579" s="4"/>
      <c r="J1579" s="4">
        <v>3530.7946499999998</v>
      </c>
    </row>
    <row r="1580" spans="2:10" x14ac:dyDescent="0.3">
      <c r="B1580" s="3" t="s">
        <v>103</v>
      </c>
      <c r="C1580" s="4">
        <v>2020</v>
      </c>
      <c r="D1580" s="3" t="s">
        <v>1468</v>
      </c>
      <c r="E1580" s="4">
        <v>13393250</v>
      </c>
      <c r="F1580" s="4">
        <v>2.8243999999999998</v>
      </c>
      <c r="G1580" s="4">
        <v>1.3690741638390691</v>
      </c>
      <c r="H1580" s="4">
        <v>37828</v>
      </c>
      <c r="I1580" s="4"/>
      <c r="J1580" s="4">
        <v>37828</v>
      </c>
    </row>
    <row r="1581" spans="2:10" x14ac:dyDescent="0.3">
      <c r="B1581" s="3" t="s">
        <v>103</v>
      </c>
      <c r="C1581" s="4">
        <v>2020</v>
      </c>
      <c r="D1581" s="3" t="s">
        <v>1469</v>
      </c>
      <c r="E1581" s="4">
        <v>1077</v>
      </c>
      <c r="F1581" s="4">
        <v>2.0630000000000002</v>
      </c>
      <c r="G1581" s="4">
        <v>1</v>
      </c>
      <c r="H1581" s="4">
        <v>2</v>
      </c>
      <c r="I1581" s="4"/>
      <c r="J1581" s="4">
        <v>2</v>
      </c>
    </row>
    <row r="1582" spans="2:10" x14ac:dyDescent="0.3">
      <c r="B1582" s="3" t="s">
        <v>103</v>
      </c>
      <c r="C1582" s="4">
        <v>2020</v>
      </c>
      <c r="D1582" s="3" t="s">
        <v>1470</v>
      </c>
      <c r="E1582" s="4">
        <v>1430400</v>
      </c>
      <c r="F1582" s="4">
        <v>3.907</v>
      </c>
      <c r="G1582" s="4">
        <v>1.8938439166262724</v>
      </c>
      <c r="H1582" s="4">
        <v>5589</v>
      </c>
      <c r="I1582" s="4"/>
      <c r="J1582" s="4">
        <v>5589</v>
      </c>
    </row>
    <row r="1583" spans="2:10" x14ac:dyDescent="0.3">
      <c r="B1583" s="3" t="s">
        <v>103</v>
      </c>
      <c r="C1583" s="4">
        <v>2020</v>
      </c>
      <c r="D1583" s="3" t="s">
        <v>1471</v>
      </c>
      <c r="E1583" s="4">
        <v>0</v>
      </c>
      <c r="F1583" s="4">
        <v>7.0141999999999998</v>
      </c>
      <c r="G1583" s="4">
        <v>3.3999999999999995</v>
      </c>
      <c r="H1583" s="4">
        <v>0</v>
      </c>
      <c r="I1583" s="4"/>
      <c r="J1583" s="4">
        <v>0</v>
      </c>
    </row>
    <row r="1584" spans="2:10" x14ac:dyDescent="0.3">
      <c r="B1584" s="3" t="s">
        <v>103</v>
      </c>
      <c r="C1584" s="4">
        <v>2020</v>
      </c>
      <c r="D1584" s="3" t="s">
        <v>1472</v>
      </c>
      <c r="E1584" s="4">
        <v>364200</v>
      </c>
      <c r="F1584" s="4">
        <v>6.1890000000000001</v>
      </c>
      <c r="G1584" s="4">
        <v>3</v>
      </c>
      <c r="H1584" s="4">
        <v>2254</v>
      </c>
      <c r="I1584" s="4"/>
      <c r="J1584" s="4">
        <v>2254</v>
      </c>
    </row>
    <row r="1585" spans="2:10" x14ac:dyDescent="0.3">
      <c r="B1585" s="3" t="s">
        <v>103</v>
      </c>
      <c r="C1585" s="4">
        <v>2020</v>
      </c>
      <c r="D1585" s="3" t="s">
        <v>1473</v>
      </c>
      <c r="E1585" s="4">
        <v>128200</v>
      </c>
      <c r="F1585" s="4">
        <v>2.0630000000000002</v>
      </c>
      <c r="G1585" s="4">
        <v>1</v>
      </c>
      <c r="H1585" s="4">
        <v>264</v>
      </c>
      <c r="I1585" s="4"/>
      <c r="J1585" s="4">
        <v>264</v>
      </c>
    </row>
    <row r="1586" spans="2:10" x14ac:dyDescent="0.3">
      <c r="B1586" s="3" t="s">
        <v>103</v>
      </c>
      <c r="C1586" s="4">
        <v>2020</v>
      </c>
      <c r="D1586" s="3" t="s">
        <v>1474</v>
      </c>
      <c r="E1586" s="4">
        <v>97860035</v>
      </c>
      <c r="F1586" s="4">
        <v>2.0630000000000002</v>
      </c>
      <c r="G1586" s="4">
        <v>1</v>
      </c>
      <c r="H1586" s="4">
        <v>201885</v>
      </c>
      <c r="I1586" s="4"/>
      <c r="J1586" s="4">
        <v>201885</v>
      </c>
    </row>
    <row r="1587" spans="2:10" x14ac:dyDescent="0.3">
      <c r="B1587" s="3" t="s">
        <v>103</v>
      </c>
      <c r="C1587" s="4">
        <v>2020</v>
      </c>
      <c r="D1587" s="3" t="s">
        <v>1475</v>
      </c>
      <c r="E1587" s="4">
        <v>0</v>
      </c>
      <c r="F1587" s="4">
        <v>0</v>
      </c>
      <c r="G1587" s="4">
        <v>0</v>
      </c>
      <c r="H1587" s="4">
        <v>0</v>
      </c>
      <c r="I1587" s="4"/>
      <c r="J1587" s="4">
        <v>0</v>
      </c>
    </row>
    <row r="1588" spans="2:10" x14ac:dyDescent="0.3">
      <c r="B1588" s="3" t="s">
        <v>103</v>
      </c>
      <c r="C1588" s="4">
        <v>2020</v>
      </c>
      <c r="D1588" s="3" t="s">
        <v>1476</v>
      </c>
      <c r="E1588" s="4">
        <v>463400</v>
      </c>
      <c r="F1588" s="4">
        <v>16.814299999999999</v>
      </c>
      <c r="G1588" s="4">
        <v>8.1504120213281617</v>
      </c>
      <c r="H1588" s="4">
        <v>7792</v>
      </c>
      <c r="I1588" s="4">
        <v>18910</v>
      </c>
      <c r="J1588" s="4">
        <v>26702</v>
      </c>
    </row>
    <row r="1589" spans="2:10" x14ac:dyDescent="0.3">
      <c r="B1589" s="3" t="s">
        <v>103</v>
      </c>
      <c r="C1589" s="4">
        <v>2021</v>
      </c>
      <c r="D1589" s="3" t="s">
        <v>1468</v>
      </c>
      <c r="E1589" s="4">
        <v>13044850</v>
      </c>
      <c r="F1589" s="4">
        <v>2.6867999999999999</v>
      </c>
      <c r="G1589" s="4">
        <v>1.3349895657358639</v>
      </c>
      <c r="H1589" s="4">
        <v>35049</v>
      </c>
      <c r="I1589" s="4"/>
      <c r="J1589" s="4">
        <v>35049</v>
      </c>
    </row>
    <row r="1590" spans="2:10" x14ac:dyDescent="0.3">
      <c r="B1590" s="3" t="s">
        <v>103</v>
      </c>
      <c r="C1590" s="4">
        <v>2021</v>
      </c>
      <c r="D1590" s="3" t="s">
        <v>1469</v>
      </c>
      <c r="E1590" s="4">
        <v>1077</v>
      </c>
      <c r="F1590" s="4">
        <v>2.0125999999999999</v>
      </c>
      <c r="G1590" s="4">
        <v>1</v>
      </c>
      <c r="H1590" s="4">
        <v>2</v>
      </c>
      <c r="I1590" s="4"/>
      <c r="J1590" s="4">
        <v>2</v>
      </c>
    </row>
    <row r="1591" spans="2:10" x14ac:dyDescent="0.3">
      <c r="B1591" s="3" t="s">
        <v>103</v>
      </c>
      <c r="C1591" s="4">
        <v>2021</v>
      </c>
      <c r="D1591" s="3" t="s">
        <v>1470</v>
      </c>
      <c r="E1591" s="4">
        <v>1481900</v>
      </c>
      <c r="F1591" s="4">
        <v>3.4908000000000001</v>
      </c>
      <c r="G1591" s="4">
        <v>1.7344728212262746</v>
      </c>
      <c r="H1591" s="4">
        <v>5173</v>
      </c>
      <c r="I1591" s="4"/>
      <c r="J1591" s="4">
        <v>5173</v>
      </c>
    </row>
    <row r="1592" spans="2:10" x14ac:dyDescent="0.3">
      <c r="B1592" s="3" t="s">
        <v>103</v>
      </c>
      <c r="C1592" s="4">
        <v>2021</v>
      </c>
      <c r="D1592" s="3" t="s">
        <v>1471</v>
      </c>
      <c r="E1592" s="4">
        <v>0</v>
      </c>
      <c r="F1592" s="4">
        <v>3.4908000000000001</v>
      </c>
      <c r="G1592" s="4">
        <v>1.7344728212262746</v>
      </c>
      <c r="H1592" s="4">
        <v>0</v>
      </c>
      <c r="I1592" s="4"/>
      <c r="J1592" s="4">
        <v>0</v>
      </c>
    </row>
    <row r="1593" spans="2:10" x14ac:dyDescent="0.3">
      <c r="B1593" s="3" t="s">
        <v>103</v>
      </c>
      <c r="C1593" s="4">
        <v>2021</v>
      </c>
      <c r="D1593" s="3" t="s">
        <v>1472</v>
      </c>
      <c r="E1593" s="4">
        <v>394200</v>
      </c>
      <c r="F1593" s="4">
        <v>6.0377999999999998</v>
      </c>
      <c r="G1593" s="4">
        <v>3</v>
      </c>
      <c r="H1593" s="4">
        <v>2380</v>
      </c>
      <c r="I1593" s="4"/>
      <c r="J1593" s="4">
        <v>2380</v>
      </c>
    </row>
    <row r="1594" spans="2:10" x14ac:dyDescent="0.3">
      <c r="B1594" s="3" t="s">
        <v>103</v>
      </c>
      <c r="C1594" s="4">
        <v>2021</v>
      </c>
      <c r="D1594" s="3" t="s">
        <v>1473</v>
      </c>
      <c r="E1594" s="4">
        <v>144400</v>
      </c>
      <c r="F1594" s="4">
        <v>2.0125999999999999</v>
      </c>
      <c r="G1594" s="4">
        <v>1</v>
      </c>
      <c r="H1594" s="4">
        <v>291</v>
      </c>
      <c r="I1594" s="4"/>
      <c r="J1594" s="4">
        <v>291</v>
      </c>
    </row>
    <row r="1595" spans="2:10" x14ac:dyDescent="0.3">
      <c r="B1595" s="3" t="s">
        <v>103</v>
      </c>
      <c r="C1595" s="4">
        <v>2021</v>
      </c>
      <c r="D1595" s="3" t="s">
        <v>1474</v>
      </c>
      <c r="E1595" s="4">
        <v>103841962</v>
      </c>
      <c r="F1595" s="4">
        <v>2.0125999999999999</v>
      </c>
      <c r="G1595" s="4">
        <v>1</v>
      </c>
      <c r="H1595" s="4">
        <v>208992</v>
      </c>
      <c r="I1595" s="4"/>
      <c r="J1595" s="4">
        <v>208992</v>
      </c>
    </row>
    <row r="1596" spans="2:10" x14ac:dyDescent="0.3">
      <c r="B1596" s="3" t="s">
        <v>103</v>
      </c>
      <c r="C1596" s="4">
        <v>2021</v>
      </c>
      <c r="D1596" s="3" t="s">
        <v>1475</v>
      </c>
      <c r="E1596" s="4">
        <v>0</v>
      </c>
      <c r="F1596" s="4">
        <v>2.0125999999999999</v>
      </c>
      <c r="G1596" s="4">
        <v>1</v>
      </c>
      <c r="H1596" s="4">
        <v>0</v>
      </c>
      <c r="I1596" s="4"/>
      <c r="J1596" s="4">
        <v>0</v>
      </c>
    </row>
    <row r="1597" spans="2:10" x14ac:dyDescent="0.3">
      <c r="B1597" s="3" t="s">
        <v>103</v>
      </c>
      <c r="C1597" s="4">
        <v>2021</v>
      </c>
      <c r="D1597" s="3" t="s">
        <v>1476</v>
      </c>
      <c r="E1597" s="4">
        <v>503800</v>
      </c>
      <c r="F1597" s="4">
        <v>17.232900000000001</v>
      </c>
      <c r="G1597" s="4">
        <v>8.5625062108715095</v>
      </c>
      <c r="H1597" s="4">
        <v>8682</v>
      </c>
      <c r="I1597" s="4">
        <v>18755</v>
      </c>
      <c r="J1597" s="4">
        <v>27437</v>
      </c>
    </row>
    <row r="1598" spans="2:10" x14ac:dyDescent="0.3">
      <c r="B1598" s="3" t="s">
        <v>103</v>
      </c>
      <c r="C1598" s="4">
        <v>2022</v>
      </c>
      <c r="D1598" s="3" t="s">
        <v>1468</v>
      </c>
      <c r="E1598" s="4">
        <v>13531700</v>
      </c>
      <c r="F1598" s="4">
        <v>6.6124999999999998</v>
      </c>
      <c r="G1598" s="4">
        <v>2.44998147462023</v>
      </c>
      <c r="H1598" s="4">
        <v>89478</v>
      </c>
      <c r="I1598" s="4"/>
      <c r="J1598" s="4">
        <v>89478</v>
      </c>
    </row>
    <row r="1599" spans="2:10" x14ac:dyDescent="0.3">
      <c r="B1599" s="3" t="s">
        <v>103</v>
      </c>
      <c r="C1599" s="4">
        <v>2022</v>
      </c>
      <c r="D1599" s="3" t="s">
        <v>1469</v>
      </c>
      <c r="E1599" s="4">
        <v>1077</v>
      </c>
      <c r="F1599" s="4">
        <v>2.6989999999999998</v>
      </c>
      <c r="G1599" s="4">
        <v>1</v>
      </c>
      <c r="H1599" s="4">
        <v>3</v>
      </c>
      <c r="I1599" s="4"/>
      <c r="J1599" s="4">
        <v>3</v>
      </c>
    </row>
    <row r="1600" spans="2:10" x14ac:dyDescent="0.3">
      <c r="B1600" s="3" t="s">
        <v>103</v>
      </c>
      <c r="C1600" s="4">
        <v>2022</v>
      </c>
      <c r="D1600" s="3" t="s">
        <v>1470</v>
      </c>
      <c r="E1600" s="4">
        <v>1560800</v>
      </c>
      <c r="F1600" s="4">
        <v>9.1765000000000008</v>
      </c>
      <c r="G1600" s="4">
        <v>3.3999629492404599</v>
      </c>
      <c r="H1600" s="4">
        <v>14323</v>
      </c>
      <c r="I1600" s="4"/>
      <c r="J1600" s="4">
        <v>14323</v>
      </c>
    </row>
    <row r="1601" spans="2:10" x14ac:dyDescent="0.3">
      <c r="B1601" s="3" t="s">
        <v>103</v>
      </c>
      <c r="C1601" s="4">
        <v>2022</v>
      </c>
      <c r="D1601" s="3" t="s">
        <v>1471</v>
      </c>
      <c r="E1601" s="4">
        <v>0</v>
      </c>
      <c r="F1601" s="4">
        <v>9.1765000000000008</v>
      </c>
      <c r="G1601" s="4">
        <v>3.3999629492404599</v>
      </c>
      <c r="H1601" s="4">
        <v>0</v>
      </c>
      <c r="I1601" s="4"/>
      <c r="J1601" s="4">
        <v>0</v>
      </c>
    </row>
    <row r="1602" spans="2:10" x14ac:dyDescent="0.3">
      <c r="B1602" s="3" t="s">
        <v>103</v>
      </c>
      <c r="C1602" s="4">
        <v>2022</v>
      </c>
      <c r="D1602" s="3" t="s">
        <v>1472</v>
      </c>
      <c r="E1602" s="4">
        <v>297000</v>
      </c>
      <c r="F1602" s="4">
        <v>8.0968999999999998</v>
      </c>
      <c r="G1602" s="4">
        <v>2.9999629492404596</v>
      </c>
      <c r="H1602" s="4">
        <v>2405</v>
      </c>
      <c r="I1602" s="4"/>
      <c r="J1602" s="4">
        <v>2405</v>
      </c>
    </row>
    <row r="1603" spans="2:10" x14ac:dyDescent="0.3">
      <c r="B1603" s="3" t="s">
        <v>103</v>
      </c>
      <c r="C1603" s="4">
        <v>2022</v>
      </c>
      <c r="D1603" s="3" t="s">
        <v>1473</v>
      </c>
      <c r="E1603" s="4">
        <v>155200</v>
      </c>
      <c r="F1603" s="4">
        <v>2.6989999999999998</v>
      </c>
      <c r="G1603" s="4">
        <v>1</v>
      </c>
      <c r="H1603" s="4">
        <v>419</v>
      </c>
      <c r="I1603" s="4"/>
      <c r="J1603" s="4">
        <v>419</v>
      </c>
    </row>
    <row r="1604" spans="2:10" x14ac:dyDescent="0.3">
      <c r="B1604" s="3" t="s">
        <v>103</v>
      </c>
      <c r="C1604" s="4">
        <v>2022</v>
      </c>
      <c r="D1604" s="3" t="s">
        <v>1474</v>
      </c>
      <c r="E1604" s="4">
        <v>131927050</v>
      </c>
      <c r="F1604" s="4">
        <v>2.6989999999999998</v>
      </c>
      <c r="G1604" s="4">
        <v>1</v>
      </c>
      <c r="H1604" s="4">
        <v>356071</v>
      </c>
      <c r="I1604" s="4"/>
      <c r="J1604" s="4">
        <v>356071</v>
      </c>
    </row>
    <row r="1605" spans="2:10" x14ac:dyDescent="0.3">
      <c r="B1605" s="3" t="s">
        <v>103</v>
      </c>
      <c r="C1605" s="4">
        <v>2022</v>
      </c>
      <c r="D1605" s="3" t="s">
        <v>1475</v>
      </c>
      <c r="E1605" s="4">
        <v>0</v>
      </c>
      <c r="F1605" s="4">
        <v>2.6989999999999998</v>
      </c>
      <c r="G1605" s="4">
        <v>1</v>
      </c>
      <c r="H1605" s="4">
        <v>0</v>
      </c>
      <c r="I1605" s="4"/>
      <c r="J1605" s="4">
        <v>0</v>
      </c>
    </row>
    <row r="1606" spans="2:10" x14ac:dyDescent="0.3">
      <c r="B1606" s="3" t="s">
        <v>103</v>
      </c>
      <c r="C1606" s="4">
        <v>2022</v>
      </c>
      <c r="D1606" s="3" t="s">
        <v>1476</v>
      </c>
      <c r="E1606" s="4">
        <v>577600</v>
      </c>
      <c r="F1606" s="4">
        <v>43.459899999999998</v>
      </c>
      <c r="G1606" s="4">
        <v>16.102223045572433</v>
      </c>
      <c r="H1606" s="4">
        <v>25102</v>
      </c>
      <c r="I1606" s="4">
        <v>20871</v>
      </c>
      <c r="J1606" s="4">
        <v>45973</v>
      </c>
    </row>
    <row r="1607" spans="2:10" x14ac:dyDescent="0.3">
      <c r="B1607" s="3" t="s">
        <v>103</v>
      </c>
      <c r="C1607" s="4">
        <v>2023</v>
      </c>
      <c r="D1607" s="3" t="s">
        <v>1468</v>
      </c>
      <c r="E1607" s="4">
        <v>13811350</v>
      </c>
      <c r="F1607" s="4">
        <v>5.8166000000000002</v>
      </c>
      <c r="G1607" s="4">
        <v>2.4499199730435515</v>
      </c>
      <c r="H1607" s="4">
        <v>80335</v>
      </c>
      <c r="I1607" s="4"/>
      <c r="J1607" s="4">
        <v>80335</v>
      </c>
    </row>
    <row r="1608" spans="2:10" x14ac:dyDescent="0.3">
      <c r="B1608" s="3" t="s">
        <v>103</v>
      </c>
      <c r="C1608" s="4">
        <v>2023</v>
      </c>
      <c r="D1608" s="3" t="s">
        <v>1469</v>
      </c>
      <c r="E1608" s="4">
        <v>1078</v>
      </c>
      <c r="F1608" s="4">
        <v>2.3742000000000001</v>
      </c>
      <c r="G1608" s="4">
        <v>1</v>
      </c>
      <c r="H1608" s="4">
        <v>3</v>
      </c>
      <c r="I1608" s="4"/>
      <c r="J1608" s="4">
        <v>3</v>
      </c>
    </row>
    <row r="1609" spans="2:10" x14ac:dyDescent="0.3">
      <c r="B1609" s="3" t="s">
        <v>103</v>
      </c>
      <c r="C1609" s="4">
        <v>2023</v>
      </c>
      <c r="D1609" s="3" t="s">
        <v>1470</v>
      </c>
      <c r="E1609" s="4">
        <v>1726200</v>
      </c>
      <c r="F1609" s="4">
        <v>8.0721000000000007</v>
      </c>
      <c r="G1609" s="4">
        <v>3.3999241849886279</v>
      </c>
      <c r="H1609" s="4">
        <v>13934</v>
      </c>
      <c r="I1609" s="4"/>
      <c r="J1609" s="4">
        <v>13934</v>
      </c>
    </row>
    <row r="1610" spans="2:10" x14ac:dyDescent="0.3">
      <c r="B1610" s="3" t="s">
        <v>103</v>
      </c>
      <c r="C1610" s="4">
        <v>2023</v>
      </c>
      <c r="D1610" s="3" t="s">
        <v>1471</v>
      </c>
      <c r="E1610" s="4">
        <v>0</v>
      </c>
      <c r="F1610" s="4">
        <v>0</v>
      </c>
      <c r="G1610" s="4">
        <v>0</v>
      </c>
      <c r="H1610" s="4">
        <v>0</v>
      </c>
      <c r="I1610" s="4"/>
      <c r="J1610" s="4">
        <v>0</v>
      </c>
    </row>
    <row r="1611" spans="2:10" x14ac:dyDescent="0.3">
      <c r="B1611" s="3" t="s">
        <v>103</v>
      </c>
      <c r="C1611" s="4">
        <v>2023</v>
      </c>
      <c r="D1611" s="3" t="s">
        <v>1472</v>
      </c>
      <c r="E1611" s="4">
        <v>307000</v>
      </c>
      <c r="F1611" s="4">
        <v>7.1224999999999996</v>
      </c>
      <c r="G1611" s="4">
        <v>2.9999578805492373</v>
      </c>
      <c r="H1611" s="4">
        <v>2187</v>
      </c>
      <c r="I1611" s="4"/>
      <c r="J1611" s="4">
        <v>2187</v>
      </c>
    </row>
    <row r="1612" spans="2:10" x14ac:dyDescent="0.3">
      <c r="B1612" s="3" t="s">
        <v>103</v>
      </c>
      <c r="C1612" s="4">
        <v>2023</v>
      </c>
      <c r="D1612" s="3" t="s">
        <v>1473</v>
      </c>
      <c r="E1612" s="4">
        <v>163700</v>
      </c>
      <c r="F1612" s="4">
        <v>2.3742000000000001</v>
      </c>
      <c r="G1612" s="4">
        <v>1</v>
      </c>
      <c r="H1612" s="4">
        <v>389</v>
      </c>
      <c r="I1612" s="4"/>
      <c r="J1612" s="4">
        <v>389</v>
      </c>
    </row>
    <row r="1613" spans="2:10" x14ac:dyDescent="0.3">
      <c r="B1613" s="3" t="s">
        <v>103</v>
      </c>
      <c r="C1613" s="4">
        <v>2023</v>
      </c>
      <c r="D1613" s="3" t="s">
        <v>1474</v>
      </c>
      <c r="E1613" s="4">
        <v>160697075</v>
      </c>
      <c r="F1613" s="4">
        <v>2.3742000000000001</v>
      </c>
      <c r="G1613" s="4">
        <v>1</v>
      </c>
      <c r="H1613" s="4">
        <v>381527</v>
      </c>
      <c r="I1613" s="4"/>
      <c r="J1613" s="4">
        <v>381527</v>
      </c>
    </row>
    <row r="1614" spans="2:10" x14ac:dyDescent="0.3">
      <c r="B1614" s="3" t="s">
        <v>103</v>
      </c>
      <c r="C1614" s="4">
        <v>2023</v>
      </c>
      <c r="D1614" s="3" t="s">
        <v>1475</v>
      </c>
      <c r="E1614" s="4">
        <v>0</v>
      </c>
      <c r="F1614" s="4">
        <v>0</v>
      </c>
      <c r="G1614" s="4">
        <v>0</v>
      </c>
      <c r="H1614" s="4">
        <v>0</v>
      </c>
      <c r="I1614" s="4"/>
      <c r="J1614" s="4">
        <v>0</v>
      </c>
    </row>
    <row r="1615" spans="2:10" x14ac:dyDescent="0.3">
      <c r="B1615" s="3" t="s">
        <v>103</v>
      </c>
      <c r="C1615" s="4">
        <v>2023</v>
      </c>
      <c r="D1615" s="3" t="s">
        <v>1476</v>
      </c>
      <c r="E1615" s="4">
        <v>582500</v>
      </c>
      <c r="F1615" s="4">
        <v>39.991300000000003</v>
      </c>
      <c r="G1615" s="4">
        <v>16.844115912728498</v>
      </c>
      <c r="H1615" s="4">
        <v>23295</v>
      </c>
      <c r="I1615" s="4">
        <v>20871</v>
      </c>
      <c r="J1615" s="4">
        <v>44166</v>
      </c>
    </row>
    <row r="1616" spans="2:10" x14ac:dyDescent="0.3">
      <c r="B1616" s="3" t="s">
        <v>103</v>
      </c>
      <c r="C1616" s="4">
        <v>2024</v>
      </c>
      <c r="D1616" s="3" t="s">
        <v>1468</v>
      </c>
      <c r="E1616" s="4">
        <v>14778650</v>
      </c>
      <c r="F1616" s="4">
        <v>5.9790000000000001</v>
      </c>
      <c r="G1616" s="4">
        <v>2.4499078057775043</v>
      </c>
      <c r="H1616" s="4">
        <v>88362</v>
      </c>
      <c r="I1616" s="4"/>
      <c r="J1616" s="4">
        <v>88362</v>
      </c>
    </row>
    <row r="1617" spans="2:10" x14ac:dyDescent="0.3">
      <c r="B1617" s="3" t="s">
        <v>103</v>
      </c>
      <c r="C1617" s="4">
        <v>2024</v>
      </c>
      <c r="D1617" s="3" t="s">
        <v>1469</v>
      </c>
      <c r="E1617" s="4">
        <v>1078</v>
      </c>
      <c r="F1617" s="4">
        <v>2.4405000000000001</v>
      </c>
      <c r="G1617" s="4">
        <v>1</v>
      </c>
      <c r="H1617" s="4">
        <v>3</v>
      </c>
      <c r="I1617" s="4"/>
      <c r="J1617" s="4">
        <v>3</v>
      </c>
    </row>
    <row r="1618" spans="2:10" x14ac:dyDescent="0.3">
      <c r="B1618" s="3" t="s">
        <v>103</v>
      </c>
      <c r="C1618" s="4">
        <v>2024</v>
      </c>
      <c r="D1618" s="3" t="s">
        <v>1470</v>
      </c>
      <c r="E1618" s="4">
        <v>1912500</v>
      </c>
      <c r="F1618" s="4">
        <v>8.2974999999999994</v>
      </c>
      <c r="G1618" s="4">
        <v>3.3999180495800037</v>
      </c>
      <c r="H1618" s="4">
        <v>15869</v>
      </c>
      <c r="I1618" s="4"/>
      <c r="J1618" s="4">
        <v>15869</v>
      </c>
    </row>
    <row r="1619" spans="2:10" x14ac:dyDescent="0.3">
      <c r="B1619" s="3" t="s">
        <v>103</v>
      </c>
      <c r="C1619" s="4">
        <v>2024</v>
      </c>
      <c r="D1619" s="3" t="s">
        <v>1471</v>
      </c>
      <c r="E1619" s="4">
        <v>0</v>
      </c>
      <c r="F1619" s="4">
        <v>8.2974999999999994</v>
      </c>
      <c r="G1619" s="4">
        <v>3.3999180495800037</v>
      </c>
      <c r="H1619" s="4">
        <v>0</v>
      </c>
      <c r="I1619" s="4"/>
      <c r="J1619" s="4">
        <v>0</v>
      </c>
    </row>
    <row r="1620" spans="2:10" x14ac:dyDescent="0.3">
      <c r="B1620" s="3" t="s">
        <v>103</v>
      </c>
      <c r="C1620" s="4">
        <v>2024</v>
      </c>
      <c r="D1620" s="3" t="s">
        <v>1472</v>
      </c>
      <c r="E1620" s="4">
        <v>293000</v>
      </c>
      <c r="F1620" s="4">
        <v>7.3213999999999997</v>
      </c>
      <c r="G1620" s="4">
        <v>2.9999590247900016</v>
      </c>
      <c r="H1620" s="4">
        <v>2145</v>
      </c>
      <c r="I1620" s="4"/>
      <c r="J1620" s="4">
        <v>2145</v>
      </c>
    </row>
    <row r="1621" spans="2:10" x14ac:dyDescent="0.3">
      <c r="B1621" s="3" t="s">
        <v>103</v>
      </c>
      <c r="C1621" s="4">
        <v>2024</v>
      </c>
      <c r="D1621" s="3" t="s">
        <v>1473</v>
      </c>
      <c r="E1621" s="4">
        <v>213600</v>
      </c>
      <c r="F1621" s="4">
        <v>2.4405000000000001</v>
      </c>
      <c r="G1621" s="4">
        <v>1</v>
      </c>
      <c r="H1621" s="4">
        <v>521</v>
      </c>
      <c r="I1621" s="4"/>
      <c r="J1621" s="4">
        <v>521</v>
      </c>
    </row>
    <row r="1622" spans="2:10" x14ac:dyDescent="0.3">
      <c r="B1622" s="3" t="s">
        <v>103</v>
      </c>
      <c r="C1622" s="4">
        <v>2024</v>
      </c>
      <c r="D1622" s="3" t="s">
        <v>1474</v>
      </c>
      <c r="E1622" s="4">
        <v>168586475</v>
      </c>
      <c r="F1622" s="4">
        <v>2.4405000000000001</v>
      </c>
      <c r="G1622" s="4">
        <v>1</v>
      </c>
      <c r="H1622" s="4">
        <v>411435</v>
      </c>
      <c r="I1622" s="4"/>
      <c r="J1622" s="4">
        <v>411435</v>
      </c>
    </row>
    <row r="1623" spans="2:10" x14ac:dyDescent="0.3">
      <c r="B1623" s="3" t="s">
        <v>103</v>
      </c>
      <c r="C1623" s="4">
        <v>2024</v>
      </c>
      <c r="D1623" s="3" t="s">
        <v>1475</v>
      </c>
      <c r="E1623" s="4">
        <v>0</v>
      </c>
      <c r="F1623" s="4">
        <v>2.4405000000000001</v>
      </c>
      <c r="G1623" s="4">
        <v>1</v>
      </c>
      <c r="H1623" s="4">
        <v>0</v>
      </c>
      <c r="I1623" s="4"/>
      <c r="J1623" s="4">
        <v>0</v>
      </c>
    </row>
    <row r="1624" spans="2:10" x14ac:dyDescent="0.3">
      <c r="B1624" s="3" t="s">
        <v>103</v>
      </c>
      <c r="C1624" s="4">
        <v>2024</v>
      </c>
      <c r="D1624" s="3" t="s">
        <v>1476</v>
      </c>
      <c r="E1624" s="4">
        <v>500500</v>
      </c>
      <c r="F1624" s="4">
        <v>41.077500000000001</v>
      </c>
      <c r="G1624" s="4">
        <v>16.83159188690842</v>
      </c>
      <c r="H1624" s="4">
        <v>20559</v>
      </c>
      <c r="I1624" s="4">
        <v>26400</v>
      </c>
      <c r="J1624" s="4">
        <v>46959</v>
      </c>
    </row>
    <row r="1625" spans="2:10" x14ac:dyDescent="0.3">
      <c r="B1625" s="3" t="s">
        <v>107</v>
      </c>
      <c r="C1625" s="4">
        <v>2019</v>
      </c>
      <c r="D1625" s="3" t="s">
        <v>1468</v>
      </c>
      <c r="E1625" s="4">
        <v>462693104</v>
      </c>
      <c r="F1625" s="4">
        <v>17.523800000000001</v>
      </c>
      <c r="G1625" s="4">
        <v>3.1162840325076</v>
      </c>
      <c r="H1625" s="4">
        <v>8108141.4158752002</v>
      </c>
      <c r="I1625" s="4"/>
      <c r="J1625" s="4">
        <v>8108141.4158752002</v>
      </c>
    </row>
    <row r="1626" spans="2:10" x14ac:dyDescent="0.3">
      <c r="B1626" s="3" t="s">
        <v>107</v>
      </c>
      <c r="C1626" s="4">
        <v>2019</v>
      </c>
      <c r="D1626" s="3" t="s">
        <v>1469</v>
      </c>
      <c r="E1626" s="4">
        <v>342854</v>
      </c>
      <c r="F1626" s="4">
        <v>6.3746999999999998</v>
      </c>
      <c r="G1626" s="4">
        <v>1.13362260594313</v>
      </c>
      <c r="H1626" s="4">
        <v>2185.5913937999999</v>
      </c>
      <c r="I1626" s="4"/>
      <c r="J1626" s="4">
        <v>2185.5913937999999</v>
      </c>
    </row>
    <row r="1627" spans="2:10" x14ac:dyDescent="0.3">
      <c r="B1627" s="3" t="s">
        <v>107</v>
      </c>
      <c r="C1627" s="4">
        <v>2019</v>
      </c>
      <c r="D1627" s="3" t="s">
        <v>1470</v>
      </c>
      <c r="E1627" s="4">
        <v>19002900</v>
      </c>
      <c r="F1627" s="4">
        <v>16.811199999999999</v>
      </c>
      <c r="G1627" s="4">
        <v>2.9895612896341999</v>
      </c>
      <c r="H1627" s="4">
        <v>319461.55248000001</v>
      </c>
      <c r="I1627" s="4"/>
      <c r="J1627" s="4">
        <v>319461.55248000001</v>
      </c>
    </row>
    <row r="1628" spans="2:10" x14ac:dyDescent="0.3">
      <c r="B1628" s="3" t="s">
        <v>107</v>
      </c>
      <c r="C1628" s="4">
        <v>2019</v>
      </c>
      <c r="D1628" s="3" t="s">
        <v>1471</v>
      </c>
      <c r="E1628" s="4">
        <v>26741000</v>
      </c>
      <c r="F1628" s="4">
        <v>27.121500000000001</v>
      </c>
      <c r="G1628" s="4">
        <v>4.8230576351964096</v>
      </c>
      <c r="H1628" s="4">
        <v>725256.03150000004</v>
      </c>
      <c r="I1628" s="4">
        <v>61387</v>
      </c>
      <c r="J1628" s="4">
        <v>786643.03150000004</v>
      </c>
    </row>
    <row r="1629" spans="2:10" x14ac:dyDescent="0.3">
      <c r="B1629" s="3" t="s">
        <v>107</v>
      </c>
      <c r="C1629" s="4">
        <v>2019</v>
      </c>
      <c r="D1629" s="3" t="s">
        <v>1472</v>
      </c>
      <c r="E1629" s="4">
        <v>0</v>
      </c>
      <c r="F1629" s="4">
        <v>0</v>
      </c>
      <c r="G1629" s="4">
        <v>0</v>
      </c>
      <c r="H1629" s="4">
        <v>0</v>
      </c>
      <c r="I1629" s="4"/>
      <c r="J1629" s="4">
        <v>0</v>
      </c>
    </row>
    <row r="1630" spans="2:10" x14ac:dyDescent="0.3">
      <c r="B1630" s="3" t="s">
        <v>107</v>
      </c>
      <c r="C1630" s="4">
        <v>2019</v>
      </c>
      <c r="D1630" s="3" t="s">
        <v>1473</v>
      </c>
      <c r="E1630" s="4">
        <v>722900</v>
      </c>
      <c r="F1630" s="4">
        <v>6.5297999999999998</v>
      </c>
      <c r="G1630" s="4">
        <v>1.1612042750698</v>
      </c>
      <c r="H1630" s="4">
        <v>4720.3924200000001</v>
      </c>
      <c r="I1630" s="4"/>
      <c r="J1630" s="4">
        <v>4720.3924200000001</v>
      </c>
    </row>
    <row r="1631" spans="2:10" x14ac:dyDescent="0.3">
      <c r="B1631" s="3" t="s">
        <v>107</v>
      </c>
      <c r="C1631" s="4">
        <v>2019</v>
      </c>
      <c r="D1631" s="3" t="s">
        <v>1474</v>
      </c>
      <c r="E1631" s="4">
        <v>1229877300</v>
      </c>
      <c r="F1631" s="4">
        <v>5.6233000000000004</v>
      </c>
      <c r="G1631" s="4">
        <v>1</v>
      </c>
      <c r="H1631" s="4">
        <v>6915969.0210899999</v>
      </c>
      <c r="I1631" s="4">
        <v>1362800</v>
      </c>
      <c r="J1631" s="4">
        <v>8278769.0210899999</v>
      </c>
    </row>
    <row r="1632" spans="2:10" x14ac:dyDescent="0.3">
      <c r="B1632" s="3" t="s">
        <v>107</v>
      </c>
      <c r="C1632" s="4">
        <v>2019</v>
      </c>
      <c r="D1632" s="3" t="s">
        <v>1475</v>
      </c>
      <c r="E1632" s="4">
        <v>0</v>
      </c>
      <c r="F1632" s="4">
        <v>0</v>
      </c>
      <c r="G1632" s="4">
        <v>0</v>
      </c>
      <c r="H1632" s="4">
        <v>0</v>
      </c>
      <c r="I1632" s="4"/>
      <c r="J1632" s="4">
        <v>0</v>
      </c>
    </row>
    <row r="1633" spans="2:10" x14ac:dyDescent="0.3">
      <c r="B1633" s="3" t="s">
        <v>107</v>
      </c>
      <c r="C1633" s="4">
        <v>2019</v>
      </c>
      <c r="D1633" s="3" t="s">
        <v>1476</v>
      </c>
      <c r="E1633" s="4">
        <v>1709635</v>
      </c>
      <c r="F1633" s="4">
        <v>43.104999999999997</v>
      </c>
      <c r="G1633" s="4">
        <v>7.6654277737271697</v>
      </c>
      <c r="H1633" s="4">
        <v>73693.816674999995</v>
      </c>
      <c r="I1633" s="4"/>
      <c r="J1633" s="4">
        <v>73693.816674999995</v>
      </c>
    </row>
    <row r="1634" spans="2:10" x14ac:dyDescent="0.3">
      <c r="B1634" s="3" t="s">
        <v>107</v>
      </c>
      <c r="C1634" s="4">
        <v>2020</v>
      </c>
      <c r="D1634" s="3" t="s">
        <v>1468</v>
      </c>
      <c r="E1634" s="4">
        <v>487803750</v>
      </c>
      <c r="F1634" s="4">
        <v>16.646899999999999</v>
      </c>
      <c r="G1634" s="4">
        <v>2.9603435705013066</v>
      </c>
      <c r="H1634" s="4">
        <v>8120420</v>
      </c>
      <c r="I1634" s="4"/>
      <c r="J1634" s="4">
        <v>8120420</v>
      </c>
    </row>
    <row r="1635" spans="2:10" x14ac:dyDescent="0.3">
      <c r="B1635" s="3" t="s">
        <v>107</v>
      </c>
      <c r="C1635" s="4">
        <v>2020</v>
      </c>
      <c r="D1635" s="3" t="s">
        <v>1469</v>
      </c>
      <c r="E1635" s="4">
        <v>343707</v>
      </c>
      <c r="F1635" s="4">
        <v>6.3746999999999998</v>
      </c>
      <c r="G1635" s="4">
        <v>1.1336226059431294</v>
      </c>
      <c r="H1635" s="4">
        <v>2191</v>
      </c>
      <c r="I1635" s="4"/>
      <c r="J1635" s="4">
        <v>2191</v>
      </c>
    </row>
    <row r="1636" spans="2:10" x14ac:dyDescent="0.3">
      <c r="B1636" s="3" t="s">
        <v>107</v>
      </c>
      <c r="C1636" s="4">
        <v>2020</v>
      </c>
      <c r="D1636" s="3" t="s">
        <v>1470</v>
      </c>
      <c r="E1636" s="4">
        <v>19469200</v>
      </c>
      <c r="F1636" s="4">
        <v>16.811199999999999</v>
      </c>
      <c r="G1636" s="4">
        <v>2.9895612896342003</v>
      </c>
      <c r="H1636" s="4">
        <v>327301</v>
      </c>
      <c r="I1636" s="4"/>
      <c r="J1636" s="4">
        <v>327301</v>
      </c>
    </row>
    <row r="1637" spans="2:10" x14ac:dyDescent="0.3">
      <c r="B1637" s="3" t="s">
        <v>107</v>
      </c>
      <c r="C1637" s="4">
        <v>2020</v>
      </c>
      <c r="D1637" s="3" t="s">
        <v>1471</v>
      </c>
      <c r="E1637" s="4">
        <v>25277000</v>
      </c>
      <c r="F1637" s="4">
        <v>27.121500000000001</v>
      </c>
      <c r="G1637" s="4">
        <v>4.8230576351964149</v>
      </c>
      <c r="H1637" s="4">
        <v>685550</v>
      </c>
      <c r="I1637" s="4">
        <v>62928</v>
      </c>
      <c r="J1637" s="4">
        <v>748478</v>
      </c>
    </row>
    <row r="1638" spans="2:10" x14ac:dyDescent="0.3">
      <c r="B1638" s="3" t="s">
        <v>107</v>
      </c>
      <c r="C1638" s="4">
        <v>2020</v>
      </c>
      <c r="D1638" s="3" t="s">
        <v>1472</v>
      </c>
      <c r="E1638" s="4">
        <v>0</v>
      </c>
      <c r="F1638" s="4">
        <v>0</v>
      </c>
      <c r="G1638" s="4">
        <v>0</v>
      </c>
      <c r="H1638" s="4">
        <v>0</v>
      </c>
      <c r="I1638" s="4"/>
      <c r="J1638" s="4">
        <v>0</v>
      </c>
    </row>
    <row r="1639" spans="2:10" x14ac:dyDescent="0.3">
      <c r="B1639" s="3" t="s">
        <v>107</v>
      </c>
      <c r="C1639" s="4">
        <v>2020</v>
      </c>
      <c r="D1639" s="3" t="s">
        <v>1473</v>
      </c>
      <c r="E1639" s="4">
        <v>767900</v>
      </c>
      <c r="F1639" s="4">
        <v>6.5297999999999998</v>
      </c>
      <c r="G1639" s="4">
        <v>1.1612042750697988</v>
      </c>
      <c r="H1639" s="4">
        <v>5014</v>
      </c>
      <c r="I1639" s="4"/>
      <c r="J1639" s="4">
        <v>5014</v>
      </c>
    </row>
    <row r="1640" spans="2:10" x14ac:dyDescent="0.3">
      <c r="B1640" s="3" t="s">
        <v>107</v>
      </c>
      <c r="C1640" s="4">
        <v>2020</v>
      </c>
      <c r="D1640" s="3" t="s">
        <v>1474</v>
      </c>
      <c r="E1640" s="4">
        <v>1198416600</v>
      </c>
      <c r="F1640" s="4">
        <v>5.6233000000000004</v>
      </c>
      <c r="G1640" s="4">
        <v>1</v>
      </c>
      <c r="H1640" s="4">
        <v>6739056</v>
      </c>
      <c r="I1640" s="4">
        <v>1370600</v>
      </c>
      <c r="J1640" s="4">
        <v>8109656</v>
      </c>
    </row>
    <row r="1641" spans="2:10" x14ac:dyDescent="0.3">
      <c r="B1641" s="3" t="s">
        <v>107</v>
      </c>
      <c r="C1641" s="4">
        <v>2020</v>
      </c>
      <c r="D1641" s="3" t="s">
        <v>1475</v>
      </c>
      <c r="E1641" s="4">
        <v>0</v>
      </c>
      <c r="F1641" s="4">
        <v>0</v>
      </c>
      <c r="G1641" s="4">
        <v>0</v>
      </c>
      <c r="H1641" s="4">
        <v>0</v>
      </c>
      <c r="I1641" s="4"/>
      <c r="J1641" s="4">
        <v>0</v>
      </c>
    </row>
    <row r="1642" spans="2:10" x14ac:dyDescent="0.3">
      <c r="B1642" s="3" t="s">
        <v>107</v>
      </c>
      <c r="C1642" s="4">
        <v>2020</v>
      </c>
      <c r="D1642" s="3" t="s">
        <v>1476</v>
      </c>
      <c r="E1642" s="4">
        <v>1879495</v>
      </c>
      <c r="F1642" s="4">
        <v>41.6173</v>
      </c>
      <c r="G1642" s="4">
        <v>7.4008678178293881</v>
      </c>
      <c r="H1642" s="4">
        <v>78220</v>
      </c>
      <c r="I1642" s="4">
        <v>1197640</v>
      </c>
      <c r="J1642" s="4">
        <v>1275860</v>
      </c>
    </row>
    <row r="1643" spans="2:10" x14ac:dyDescent="0.3">
      <c r="B1643" s="3" t="s">
        <v>107</v>
      </c>
      <c r="C1643" s="4">
        <v>2021</v>
      </c>
      <c r="D1643" s="3" t="s">
        <v>1468</v>
      </c>
      <c r="E1643" s="4">
        <v>484333304</v>
      </c>
      <c r="F1643" s="4">
        <v>18.006</v>
      </c>
      <c r="G1643" s="4">
        <v>3.0166362311313644</v>
      </c>
      <c r="H1643" s="4">
        <v>8720905</v>
      </c>
      <c r="I1643" s="4"/>
      <c r="J1643" s="4">
        <v>8720905</v>
      </c>
    </row>
    <row r="1644" spans="2:10" x14ac:dyDescent="0.3">
      <c r="B1644" s="3" t="s">
        <v>107</v>
      </c>
      <c r="C1644" s="4">
        <v>2021</v>
      </c>
      <c r="D1644" s="3" t="s">
        <v>1469</v>
      </c>
      <c r="E1644" s="4">
        <v>330833</v>
      </c>
      <c r="F1644" s="4">
        <v>17.969100000000001</v>
      </c>
      <c r="G1644" s="4">
        <v>3.0104541875387429</v>
      </c>
      <c r="H1644" s="4">
        <v>5945</v>
      </c>
      <c r="I1644" s="4"/>
      <c r="J1644" s="4">
        <v>5945</v>
      </c>
    </row>
    <row r="1645" spans="2:10" x14ac:dyDescent="0.3">
      <c r="B1645" s="3" t="s">
        <v>107</v>
      </c>
      <c r="C1645" s="4">
        <v>2021</v>
      </c>
      <c r="D1645" s="3" t="s">
        <v>1470</v>
      </c>
      <c r="E1645" s="4">
        <v>19477700</v>
      </c>
      <c r="F1645" s="4">
        <v>18.191800000000001</v>
      </c>
      <c r="G1645" s="4">
        <v>3.0477642446681972</v>
      </c>
      <c r="H1645" s="4">
        <v>354334</v>
      </c>
      <c r="I1645" s="4"/>
      <c r="J1645" s="4">
        <v>354334</v>
      </c>
    </row>
    <row r="1646" spans="2:10" x14ac:dyDescent="0.3">
      <c r="B1646" s="3" t="s">
        <v>107</v>
      </c>
      <c r="C1646" s="4">
        <v>2021</v>
      </c>
      <c r="D1646" s="3" t="s">
        <v>1471</v>
      </c>
      <c r="E1646" s="4">
        <v>24885000</v>
      </c>
      <c r="F1646" s="4">
        <v>30.716799999999999</v>
      </c>
      <c r="G1646" s="4">
        <v>5.1461408299686715</v>
      </c>
      <c r="H1646" s="4">
        <v>764388</v>
      </c>
      <c r="I1646" s="4">
        <v>64217</v>
      </c>
      <c r="J1646" s="4">
        <v>828605</v>
      </c>
    </row>
    <row r="1647" spans="2:10" x14ac:dyDescent="0.3">
      <c r="B1647" s="3" t="s">
        <v>107</v>
      </c>
      <c r="C1647" s="4">
        <v>2021</v>
      </c>
      <c r="D1647" s="3" t="s">
        <v>1472</v>
      </c>
      <c r="E1647" s="4">
        <v>0</v>
      </c>
      <c r="F1647" s="4">
        <v>0</v>
      </c>
      <c r="G1647" s="4">
        <v>0</v>
      </c>
      <c r="H1647" s="4">
        <v>0</v>
      </c>
      <c r="I1647" s="4"/>
      <c r="J1647" s="4">
        <v>0</v>
      </c>
    </row>
    <row r="1648" spans="2:10" x14ac:dyDescent="0.3">
      <c r="B1648" s="3" t="s">
        <v>107</v>
      </c>
      <c r="C1648" s="4">
        <v>2021</v>
      </c>
      <c r="D1648" s="3" t="s">
        <v>1473</v>
      </c>
      <c r="E1648" s="4">
        <v>767900</v>
      </c>
      <c r="F1648" s="4">
        <v>6.7583000000000002</v>
      </c>
      <c r="G1648" s="4">
        <v>1.132252173767361</v>
      </c>
      <c r="H1648" s="4">
        <v>5190</v>
      </c>
      <c r="I1648" s="4"/>
      <c r="J1648" s="4">
        <v>5190</v>
      </c>
    </row>
    <row r="1649" spans="2:10" x14ac:dyDescent="0.3">
      <c r="B1649" s="3" t="s">
        <v>107</v>
      </c>
      <c r="C1649" s="4">
        <v>2021</v>
      </c>
      <c r="D1649" s="3" t="s">
        <v>1474</v>
      </c>
      <c r="E1649" s="4">
        <v>1195243400</v>
      </c>
      <c r="F1649" s="4">
        <v>5.9688999999999997</v>
      </c>
      <c r="G1649" s="4">
        <v>1</v>
      </c>
      <c r="H1649" s="4">
        <v>7134288</v>
      </c>
      <c r="I1649" s="4">
        <v>1370600</v>
      </c>
      <c r="J1649" s="4">
        <v>8504888</v>
      </c>
    </row>
    <row r="1650" spans="2:10" x14ac:dyDescent="0.3">
      <c r="B1650" s="3" t="s">
        <v>107</v>
      </c>
      <c r="C1650" s="4">
        <v>2021</v>
      </c>
      <c r="D1650" s="3" t="s">
        <v>1475</v>
      </c>
      <c r="E1650" s="4">
        <v>0</v>
      </c>
      <c r="F1650" s="4">
        <v>0</v>
      </c>
      <c r="G1650" s="4">
        <v>0</v>
      </c>
      <c r="H1650" s="4">
        <v>0</v>
      </c>
      <c r="I1650" s="4"/>
      <c r="J1650" s="4">
        <v>0</v>
      </c>
    </row>
    <row r="1651" spans="2:10" x14ac:dyDescent="0.3">
      <c r="B1651" s="3" t="s">
        <v>107</v>
      </c>
      <c r="C1651" s="4">
        <v>2021</v>
      </c>
      <c r="D1651" s="3" t="s">
        <v>1476</v>
      </c>
      <c r="E1651" s="4">
        <v>1834720</v>
      </c>
      <c r="F1651" s="4">
        <v>45.015099999999997</v>
      </c>
      <c r="G1651" s="4">
        <v>7.5416073313340819</v>
      </c>
      <c r="H1651" s="4">
        <v>82590</v>
      </c>
      <c r="I1651" s="4">
        <v>1213484</v>
      </c>
      <c r="J1651" s="4">
        <v>1296074</v>
      </c>
    </row>
    <row r="1652" spans="2:10" x14ac:dyDescent="0.3">
      <c r="B1652" s="3" t="s">
        <v>107</v>
      </c>
      <c r="C1652" s="4">
        <v>2022</v>
      </c>
      <c r="D1652" s="3" t="s">
        <v>1468</v>
      </c>
      <c r="E1652" s="4">
        <v>494901354</v>
      </c>
      <c r="F1652" s="4">
        <v>18.816199999999998</v>
      </c>
      <c r="G1652" s="4">
        <v>3.0166252505010021</v>
      </c>
      <c r="H1652" s="4">
        <v>9312163</v>
      </c>
      <c r="I1652" s="4"/>
      <c r="J1652" s="4">
        <v>9312163</v>
      </c>
    </row>
    <row r="1653" spans="2:10" x14ac:dyDescent="0.3">
      <c r="B1653" s="3" t="s">
        <v>107</v>
      </c>
      <c r="C1653" s="4">
        <v>2022</v>
      </c>
      <c r="D1653" s="3" t="s">
        <v>1469</v>
      </c>
      <c r="E1653" s="4">
        <v>329516</v>
      </c>
      <c r="F1653" s="4">
        <v>18.7776</v>
      </c>
      <c r="G1653" s="4">
        <v>3.0104368737474951</v>
      </c>
      <c r="H1653" s="4">
        <v>6188</v>
      </c>
      <c r="I1653" s="4"/>
      <c r="J1653" s="4">
        <v>6188</v>
      </c>
    </row>
    <row r="1654" spans="2:10" x14ac:dyDescent="0.3">
      <c r="B1654" s="3" t="s">
        <v>107</v>
      </c>
      <c r="C1654" s="4">
        <v>2022</v>
      </c>
      <c r="D1654" s="3" t="s">
        <v>1470</v>
      </c>
      <c r="E1654" s="4">
        <v>21063400</v>
      </c>
      <c r="F1654" s="4">
        <v>19.010400000000001</v>
      </c>
      <c r="G1654" s="4">
        <v>3.0477595190380762</v>
      </c>
      <c r="H1654" s="4">
        <v>400424</v>
      </c>
      <c r="I1654" s="4"/>
      <c r="J1654" s="4">
        <v>400424</v>
      </c>
    </row>
    <row r="1655" spans="2:10" x14ac:dyDescent="0.3">
      <c r="B1655" s="3" t="s">
        <v>107</v>
      </c>
      <c r="C1655" s="4">
        <v>2022</v>
      </c>
      <c r="D1655" s="3" t="s">
        <v>1471</v>
      </c>
      <c r="E1655" s="4">
        <v>24607000</v>
      </c>
      <c r="F1655" s="4">
        <v>32.0989</v>
      </c>
      <c r="G1655" s="4">
        <v>5.1461162324649301</v>
      </c>
      <c r="H1655" s="4">
        <v>789858</v>
      </c>
      <c r="I1655" s="4">
        <v>66434</v>
      </c>
      <c r="J1655" s="4">
        <v>856292</v>
      </c>
    </row>
    <row r="1656" spans="2:10" x14ac:dyDescent="0.3">
      <c r="B1656" s="3" t="s">
        <v>107</v>
      </c>
      <c r="C1656" s="4">
        <v>2022</v>
      </c>
      <c r="D1656" s="3" t="s">
        <v>1472</v>
      </c>
      <c r="E1656" s="4">
        <v>0</v>
      </c>
      <c r="F1656" s="4">
        <v>0</v>
      </c>
      <c r="G1656" s="4">
        <v>0</v>
      </c>
      <c r="H1656" s="4">
        <v>0</v>
      </c>
      <c r="I1656" s="4"/>
      <c r="J1656" s="4">
        <v>0</v>
      </c>
    </row>
    <row r="1657" spans="2:10" x14ac:dyDescent="0.3">
      <c r="B1657" s="3" t="s">
        <v>107</v>
      </c>
      <c r="C1657" s="4">
        <v>2022</v>
      </c>
      <c r="D1657" s="3" t="s">
        <v>1473</v>
      </c>
      <c r="E1657" s="4">
        <v>980700</v>
      </c>
      <c r="F1657" s="4">
        <v>7.0622999999999996</v>
      </c>
      <c r="G1657" s="4">
        <v>1.1322324649298596</v>
      </c>
      <c r="H1657" s="4">
        <v>6926</v>
      </c>
      <c r="I1657" s="4"/>
      <c r="J1657" s="4">
        <v>6926</v>
      </c>
    </row>
    <row r="1658" spans="2:10" x14ac:dyDescent="0.3">
      <c r="B1658" s="3" t="s">
        <v>107</v>
      </c>
      <c r="C1658" s="4">
        <v>2022</v>
      </c>
      <c r="D1658" s="3" t="s">
        <v>1474</v>
      </c>
      <c r="E1658" s="4">
        <v>1262553457</v>
      </c>
      <c r="F1658" s="4">
        <v>6.2374999999999998</v>
      </c>
      <c r="G1658" s="4">
        <v>1</v>
      </c>
      <c r="H1658" s="4">
        <v>7875177</v>
      </c>
      <c r="I1658" s="4">
        <v>1363500</v>
      </c>
      <c r="J1658" s="4">
        <v>9238677</v>
      </c>
    </row>
    <row r="1659" spans="2:10" x14ac:dyDescent="0.3">
      <c r="B1659" s="3" t="s">
        <v>107</v>
      </c>
      <c r="C1659" s="4">
        <v>2022</v>
      </c>
      <c r="D1659" s="3" t="s">
        <v>1475</v>
      </c>
      <c r="E1659" s="4">
        <v>0</v>
      </c>
      <c r="F1659" s="4">
        <v>0</v>
      </c>
      <c r="G1659" s="4">
        <v>0</v>
      </c>
      <c r="H1659" s="4">
        <v>0</v>
      </c>
      <c r="I1659" s="4"/>
      <c r="J1659" s="4">
        <v>0</v>
      </c>
    </row>
    <row r="1660" spans="2:10" x14ac:dyDescent="0.3">
      <c r="B1660" s="3" t="s">
        <v>107</v>
      </c>
      <c r="C1660" s="4">
        <v>2022</v>
      </c>
      <c r="D1660" s="3" t="s">
        <v>1476</v>
      </c>
      <c r="E1660" s="4">
        <v>1952528</v>
      </c>
      <c r="F1660" s="4">
        <v>47.040599999999998</v>
      </c>
      <c r="G1660" s="4">
        <v>7.5415791583166332</v>
      </c>
      <c r="H1660" s="4">
        <v>91848</v>
      </c>
      <c r="I1660" s="4">
        <v>1220658</v>
      </c>
      <c r="J1660" s="4">
        <v>1312506</v>
      </c>
    </row>
    <row r="1661" spans="2:10" x14ac:dyDescent="0.3">
      <c r="B1661" s="3" t="s">
        <v>107</v>
      </c>
      <c r="C1661" s="4">
        <v>2023</v>
      </c>
      <c r="D1661" s="3" t="s">
        <v>1468</v>
      </c>
      <c r="E1661" s="4">
        <v>504693104</v>
      </c>
      <c r="F1661" s="4">
        <v>19.6629</v>
      </c>
      <c r="G1661" s="4">
        <v>3.0166150164155749</v>
      </c>
      <c r="H1661" s="4">
        <v>9923730</v>
      </c>
      <c r="I1661" s="4"/>
      <c r="J1661" s="4">
        <v>9923730</v>
      </c>
    </row>
    <row r="1662" spans="2:10" x14ac:dyDescent="0.3">
      <c r="B1662" s="3" t="s">
        <v>107</v>
      </c>
      <c r="C1662" s="4">
        <v>2023</v>
      </c>
      <c r="D1662" s="3" t="s">
        <v>1469</v>
      </c>
      <c r="E1662" s="4">
        <v>334394</v>
      </c>
      <c r="F1662" s="4">
        <v>19.622599999999998</v>
      </c>
      <c r="G1662" s="4">
        <v>3.0104323279432967</v>
      </c>
      <c r="H1662" s="4">
        <v>6562</v>
      </c>
      <c r="I1662" s="4"/>
      <c r="J1662" s="4">
        <v>6562</v>
      </c>
    </row>
    <row r="1663" spans="2:10" x14ac:dyDescent="0.3">
      <c r="B1663" s="3" t="s">
        <v>107</v>
      </c>
      <c r="C1663" s="4">
        <v>2023</v>
      </c>
      <c r="D1663" s="3" t="s">
        <v>1470</v>
      </c>
      <c r="E1663" s="4">
        <v>22078300</v>
      </c>
      <c r="F1663" s="4">
        <v>19.8659</v>
      </c>
      <c r="G1663" s="4">
        <v>3.047758583658065</v>
      </c>
      <c r="H1663" s="4">
        <v>438605</v>
      </c>
      <c r="I1663" s="4"/>
      <c r="J1663" s="4">
        <v>438605</v>
      </c>
    </row>
    <row r="1664" spans="2:10" x14ac:dyDescent="0.3">
      <c r="B1664" s="3" t="s">
        <v>107</v>
      </c>
      <c r="C1664" s="4">
        <v>2023</v>
      </c>
      <c r="D1664" s="3" t="s">
        <v>1471</v>
      </c>
      <c r="E1664" s="4">
        <v>18635000</v>
      </c>
      <c r="F1664" s="4">
        <v>33.543399999999998</v>
      </c>
      <c r="G1664" s="4">
        <v>5.1461139578411217</v>
      </c>
      <c r="H1664" s="4">
        <v>625081</v>
      </c>
      <c r="I1664" s="4">
        <v>66434</v>
      </c>
      <c r="J1664" s="4">
        <v>691515</v>
      </c>
    </row>
    <row r="1665" spans="2:10" x14ac:dyDescent="0.3">
      <c r="B1665" s="3" t="s">
        <v>107</v>
      </c>
      <c r="C1665" s="4">
        <v>2023</v>
      </c>
      <c r="D1665" s="3" t="s">
        <v>1472</v>
      </c>
      <c r="E1665" s="4">
        <v>0</v>
      </c>
      <c r="F1665" s="4">
        <v>19.554600000000001</v>
      </c>
      <c r="G1665" s="4">
        <v>3</v>
      </c>
      <c r="H1665" s="4">
        <v>0</v>
      </c>
      <c r="I1665" s="4"/>
      <c r="J1665" s="4">
        <v>0</v>
      </c>
    </row>
    <row r="1666" spans="2:10" x14ac:dyDescent="0.3">
      <c r="B1666" s="3" t="s">
        <v>107</v>
      </c>
      <c r="C1666" s="4">
        <v>2023</v>
      </c>
      <c r="D1666" s="3" t="s">
        <v>1473</v>
      </c>
      <c r="E1666" s="4">
        <v>1182300</v>
      </c>
      <c r="F1666" s="4">
        <v>7.3800999999999997</v>
      </c>
      <c r="G1666" s="4">
        <v>1.1322297566812922</v>
      </c>
      <c r="H1666" s="4">
        <v>8725</v>
      </c>
      <c r="I1666" s="4"/>
      <c r="J1666" s="4">
        <v>8725</v>
      </c>
    </row>
    <row r="1667" spans="2:10" x14ac:dyDescent="0.3">
      <c r="B1667" s="3" t="s">
        <v>107</v>
      </c>
      <c r="C1667" s="4">
        <v>2023</v>
      </c>
      <c r="D1667" s="3" t="s">
        <v>1474</v>
      </c>
      <c r="E1667" s="4">
        <v>1347720600</v>
      </c>
      <c r="F1667" s="4">
        <v>6.5182000000000002</v>
      </c>
      <c r="G1667" s="4">
        <v>1</v>
      </c>
      <c r="H1667" s="4">
        <v>8784712</v>
      </c>
      <c r="I1667" s="4">
        <v>1363300</v>
      </c>
      <c r="J1667" s="4">
        <v>10148012</v>
      </c>
    </row>
    <row r="1668" spans="2:10" x14ac:dyDescent="0.3">
      <c r="B1668" s="3" t="s">
        <v>107</v>
      </c>
      <c r="C1668" s="4">
        <v>2023</v>
      </c>
      <c r="D1668" s="3" t="s">
        <v>1475</v>
      </c>
      <c r="E1668" s="4">
        <v>0</v>
      </c>
      <c r="F1668" s="4">
        <v>6.5182000000000002</v>
      </c>
      <c r="G1668" s="4">
        <v>1</v>
      </c>
      <c r="H1668" s="4">
        <v>0</v>
      </c>
      <c r="I1668" s="4"/>
      <c r="J1668" s="4">
        <v>0</v>
      </c>
    </row>
    <row r="1669" spans="2:10" x14ac:dyDescent="0.3">
      <c r="B1669" s="3" t="s">
        <v>107</v>
      </c>
      <c r="C1669" s="4">
        <v>2023</v>
      </c>
      <c r="D1669" s="3" t="s">
        <v>1476</v>
      </c>
      <c r="E1669" s="4">
        <v>1962770</v>
      </c>
      <c r="F1669" s="4">
        <v>49.157400000000003</v>
      </c>
      <c r="G1669" s="4">
        <v>7.5415605535270478</v>
      </c>
      <c r="H1669" s="4">
        <v>96485</v>
      </c>
      <c r="I1669" s="4">
        <v>1121241</v>
      </c>
      <c r="J1669" s="4">
        <v>1217726</v>
      </c>
    </row>
    <row r="1670" spans="2:10" x14ac:dyDescent="0.3">
      <c r="B1670" s="3" t="s">
        <v>107</v>
      </c>
      <c r="C1670" s="4">
        <v>2024</v>
      </c>
      <c r="D1670" s="3" t="s">
        <v>1468</v>
      </c>
      <c r="E1670" s="4">
        <v>516607454</v>
      </c>
      <c r="F1670" s="4">
        <v>20.547699999999999</v>
      </c>
      <c r="G1670" s="4">
        <v>3.0166189532408425</v>
      </c>
      <c r="H1670" s="4">
        <v>10615095</v>
      </c>
      <c r="I1670" s="4"/>
      <c r="J1670" s="4">
        <v>10615095</v>
      </c>
    </row>
    <row r="1671" spans="2:10" x14ac:dyDescent="0.3">
      <c r="B1671" s="3" t="s">
        <v>107</v>
      </c>
      <c r="C1671" s="4">
        <v>2024</v>
      </c>
      <c r="D1671" s="3" t="s">
        <v>1469</v>
      </c>
      <c r="E1671" s="4">
        <v>340008</v>
      </c>
      <c r="F1671" s="4">
        <v>20.505600000000001</v>
      </c>
      <c r="G1671" s="4">
        <v>3.0104382294648757</v>
      </c>
      <c r="H1671" s="4">
        <v>6972</v>
      </c>
      <c r="I1671" s="4"/>
      <c r="J1671" s="4">
        <v>6972</v>
      </c>
    </row>
    <row r="1672" spans="2:10" x14ac:dyDescent="0.3">
      <c r="B1672" s="3" t="s">
        <v>107</v>
      </c>
      <c r="C1672" s="4">
        <v>2024</v>
      </c>
      <c r="D1672" s="3" t="s">
        <v>1470</v>
      </c>
      <c r="E1672" s="4">
        <v>23368100</v>
      </c>
      <c r="F1672" s="4">
        <v>20.759899999999998</v>
      </c>
      <c r="G1672" s="4">
        <v>3.0477721500403727</v>
      </c>
      <c r="H1672" s="4">
        <v>485119</v>
      </c>
      <c r="I1672" s="4"/>
      <c r="J1672" s="4">
        <v>485119</v>
      </c>
    </row>
    <row r="1673" spans="2:10" x14ac:dyDescent="0.3">
      <c r="B1673" s="3" t="s">
        <v>107</v>
      </c>
      <c r="C1673" s="4">
        <v>2024</v>
      </c>
      <c r="D1673" s="3" t="s">
        <v>1471</v>
      </c>
      <c r="E1673" s="4">
        <v>19025000</v>
      </c>
      <c r="F1673" s="4">
        <v>35.052900000000001</v>
      </c>
      <c r="G1673" s="4">
        <v>5.1461352125082582</v>
      </c>
      <c r="H1673" s="4">
        <v>666881</v>
      </c>
      <c r="I1673" s="4"/>
      <c r="J1673" s="4">
        <v>666881</v>
      </c>
    </row>
    <row r="1674" spans="2:10" x14ac:dyDescent="0.3">
      <c r="B1674" s="3" t="s">
        <v>107</v>
      </c>
      <c r="C1674" s="4">
        <v>2024</v>
      </c>
      <c r="D1674" s="3" t="s">
        <v>1472</v>
      </c>
      <c r="E1674" s="4">
        <v>0</v>
      </c>
      <c r="F1674" s="4">
        <v>20.4345</v>
      </c>
      <c r="G1674" s="4">
        <v>3</v>
      </c>
      <c r="H1674" s="4">
        <v>0</v>
      </c>
      <c r="I1674" s="4"/>
      <c r="J1674" s="4">
        <v>0</v>
      </c>
    </row>
    <row r="1675" spans="2:10" x14ac:dyDescent="0.3">
      <c r="B1675" s="3" t="s">
        <v>107</v>
      </c>
      <c r="C1675" s="4">
        <v>2024</v>
      </c>
      <c r="D1675" s="3" t="s">
        <v>1473</v>
      </c>
      <c r="E1675" s="4">
        <v>911300</v>
      </c>
      <c r="F1675" s="4">
        <v>7.7122000000000002</v>
      </c>
      <c r="G1675" s="4">
        <v>1.1322322542758572</v>
      </c>
      <c r="H1675" s="4">
        <v>7028</v>
      </c>
      <c r="I1675" s="4"/>
      <c r="J1675" s="4">
        <v>7028</v>
      </c>
    </row>
    <row r="1676" spans="2:10" x14ac:dyDescent="0.3">
      <c r="B1676" s="3" t="s">
        <v>107</v>
      </c>
      <c r="C1676" s="4">
        <v>2024</v>
      </c>
      <c r="D1676" s="3" t="s">
        <v>1474</v>
      </c>
      <c r="E1676" s="4">
        <v>1322368000</v>
      </c>
      <c r="F1676" s="4">
        <v>6.8114999999999997</v>
      </c>
      <c r="G1676" s="4">
        <v>1</v>
      </c>
      <c r="H1676" s="4">
        <v>9007310</v>
      </c>
      <c r="I1676" s="4">
        <v>1360700</v>
      </c>
      <c r="J1676" s="4">
        <v>10368010</v>
      </c>
    </row>
    <row r="1677" spans="2:10" x14ac:dyDescent="0.3">
      <c r="B1677" s="3" t="s">
        <v>107</v>
      </c>
      <c r="C1677" s="4">
        <v>2024</v>
      </c>
      <c r="D1677" s="3" t="s">
        <v>1475</v>
      </c>
      <c r="E1677" s="4">
        <v>0</v>
      </c>
      <c r="F1677" s="4">
        <v>6.8114999999999997</v>
      </c>
      <c r="G1677" s="4">
        <v>1</v>
      </c>
      <c r="H1677" s="4">
        <v>0</v>
      </c>
      <c r="I1677" s="4"/>
      <c r="J1677" s="4">
        <v>0</v>
      </c>
    </row>
    <row r="1678" spans="2:10" x14ac:dyDescent="0.3">
      <c r="B1678" s="3" t="s">
        <v>107</v>
      </c>
      <c r="C1678" s="4">
        <v>2024</v>
      </c>
      <c r="D1678" s="3" t="s">
        <v>1476</v>
      </c>
      <c r="E1678" s="4">
        <v>2097606</v>
      </c>
      <c r="F1678" s="4">
        <v>51.369300000000003</v>
      </c>
      <c r="G1678" s="4">
        <v>7.5415547236291571</v>
      </c>
      <c r="H1678" s="4">
        <v>107753</v>
      </c>
      <c r="I1678" s="4">
        <v>1321496</v>
      </c>
      <c r="J1678" s="4">
        <v>1429249</v>
      </c>
    </row>
    <row r="1679" spans="2:10" x14ac:dyDescent="0.3">
      <c r="B1679" s="3" t="s">
        <v>109</v>
      </c>
      <c r="C1679" s="4">
        <v>2019</v>
      </c>
      <c r="D1679" s="3" t="s">
        <v>1468</v>
      </c>
      <c r="E1679" s="4">
        <v>4792537817</v>
      </c>
      <c r="F1679" s="4">
        <v>7.1283000000000003</v>
      </c>
      <c r="G1679" s="4">
        <v>3.0425114174740702</v>
      </c>
      <c r="H1679" s="4">
        <v>34162647.320921101</v>
      </c>
      <c r="I1679" s="4"/>
      <c r="J1679" s="4">
        <v>34162647.320921101</v>
      </c>
    </row>
    <row r="1680" spans="2:10" x14ac:dyDescent="0.3">
      <c r="B1680" s="3" t="s">
        <v>109</v>
      </c>
      <c r="C1680" s="4">
        <v>2019</v>
      </c>
      <c r="D1680" s="3" t="s">
        <v>1469</v>
      </c>
      <c r="E1680" s="4">
        <v>44730756</v>
      </c>
      <c r="F1680" s="4">
        <v>19.7746</v>
      </c>
      <c r="G1680" s="4">
        <v>8.4402236544453402</v>
      </c>
      <c r="H1680" s="4">
        <v>884532.80759760004</v>
      </c>
      <c r="I1680" s="4"/>
      <c r="J1680" s="4">
        <v>884532.80759760004</v>
      </c>
    </row>
    <row r="1681" spans="2:10" x14ac:dyDescent="0.3">
      <c r="B1681" s="3" t="s">
        <v>109</v>
      </c>
      <c r="C1681" s="4">
        <v>2019</v>
      </c>
      <c r="D1681" s="3" t="s">
        <v>1470</v>
      </c>
      <c r="E1681" s="4">
        <v>2746287600</v>
      </c>
      <c r="F1681" s="4">
        <v>6.9333</v>
      </c>
      <c r="G1681" s="4">
        <v>2.9592812326603801</v>
      </c>
      <c r="H1681" s="4">
        <v>19040835.817079999</v>
      </c>
      <c r="I1681" s="4"/>
      <c r="J1681" s="4">
        <v>19040835.817079999</v>
      </c>
    </row>
    <row r="1682" spans="2:10" x14ac:dyDescent="0.3">
      <c r="B1682" s="3" t="s">
        <v>109</v>
      </c>
      <c r="C1682" s="4">
        <v>2019</v>
      </c>
      <c r="D1682" s="3" t="s">
        <v>1471</v>
      </c>
      <c r="E1682" s="4">
        <v>525267600</v>
      </c>
      <c r="F1682" s="4">
        <v>25.7807</v>
      </c>
      <c r="G1682" s="4">
        <v>11.0037560288531</v>
      </c>
      <c r="H1682" s="4">
        <v>13541766.41532</v>
      </c>
      <c r="I1682" s="4">
        <v>-42599</v>
      </c>
      <c r="J1682" s="4">
        <v>13499167.41532</v>
      </c>
    </row>
    <row r="1683" spans="2:10" x14ac:dyDescent="0.3">
      <c r="B1683" s="3" t="s">
        <v>109</v>
      </c>
      <c r="C1683" s="4">
        <v>2019</v>
      </c>
      <c r="D1683" s="3" t="s">
        <v>1472</v>
      </c>
      <c r="E1683" s="4">
        <v>0</v>
      </c>
      <c r="F1683" s="4">
        <v>0</v>
      </c>
      <c r="G1683" s="4">
        <v>0</v>
      </c>
      <c r="H1683" s="4">
        <v>0</v>
      </c>
      <c r="I1683" s="4"/>
      <c r="J1683" s="4">
        <v>0</v>
      </c>
    </row>
    <row r="1684" spans="2:10" x14ac:dyDescent="0.3">
      <c r="B1684" s="3" t="s">
        <v>109</v>
      </c>
      <c r="C1684" s="4">
        <v>2019</v>
      </c>
      <c r="D1684" s="3" t="s">
        <v>1473</v>
      </c>
      <c r="E1684" s="4">
        <v>40871700</v>
      </c>
      <c r="F1684" s="4">
        <v>7.2914000000000003</v>
      </c>
      <c r="G1684" s="4">
        <v>3.1121259976951601</v>
      </c>
      <c r="H1684" s="4">
        <v>298011.91337999998</v>
      </c>
      <c r="I1684" s="4"/>
      <c r="J1684" s="4">
        <v>298011.91337999998</v>
      </c>
    </row>
    <row r="1685" spans="2:10" x14ac:dyDescent="0.3">
      <c r="B1685" s="3" t="s">
        <v>109</v>
      </c>
      <c r="C1685" s="4">
        <v>2019</v>
      </c>
      <c r="D1685" s="3" t="s">
        <v>1474</v>
      </c>
      <c r="E1685" s="4">
        <v>31982991869</v>
      </c>
      <c r="F1685" s="4">
        <v>2.3429000000000002</v>
      </c>
      <c r="G1685" s="4">
        <v>1</v>
      </c>
      <c r="H1685" s="4">
        <v>74932951.649880096</v>
      </c>
      <c r="I1685" s="4">
        <v>0</v>
      </c>
      <c r="J1685" s="4">
        <v>74932951.649880096</v>
      </c>
    </row>
    <row r="1686" spans="2:10" x14ac:dyDescent="0.3">
      <c r="B1686" s="3" t="s">
        <v>109</v>
      </c>
      <c r="C1686" s="4">
        <v>2019</v>
      </c>
      <c r="D1686" s="3" t="s">
        <v>1475</v>
      </c>
      <c r="E1686" s="4">
        <v>2</v>
      </c>
      <c r="F1686" s="4">
        <v>2.3429000000000002</v>
      </c>
      <c r="G1686" s="4">
        <v>1</v>
      </c>
      <c r="H1686" s="4">
        <v>4.6858000000000004E-3</v>
      </c>
      <c r="I1686" s="4"/>
      <c r="J1686" s="4">
        <v>4.6858000000000004E-3</v>
      </c>
    </row>
    <row r="1687" spans="2:10" x14ac:dyDescent="0.3">
      <c r="B1687" s="3" t="s">
        <v>109</v>
      </c>
      <c r="C1687" s="4">
        <v>2019</v>
      </c>
      <c r="D1687" s="3" t="s">
        <v>1476</v>
      </c>
      <c r="E1687" s="4">
        <v>34458665</v>
      </c>
      <c r="F1687" s="4">
        <v>39.999499999999998</v>
      </c>
      <c r="G1687" s="4">
        <v>17.072645012591199</v>
      </c>
      <c r="H1687" s="4">
        <v>1378329.3706675</v>
      </c>
      <c r="I1687" s="4"/>
      <c r="J1687" s="4">
        <v>1378329.3706675</v>
      </c>
    </row>
    <row r="1688" spans="2:10" x14ac:dyDescent="0.3">
      <c r="B1688" s="3" t="s">
        <v>109</v>
      </c>
      <c r="C1688" s="4">
        <v>2020</v>
      </c>
      <c r="D1688" s="3" t="s">
        <v>1468</v>
      </c>
      <c r="E1688" s="4">
        <v>5615768307</v>
      </c>
      <c r="F1688" s="4">
        <v>6.3291000000000004</v>
      </c>
      <c r="G1688" s="4">
        <v>2.4421592838400987</v>
      </c>
      <c r="H1688" s="4">
        <v>35542759</v>
      </c>
      <c r="I1688" s="4"/>
      <c r="J1688" s="4">
        <v>35542759</v>
      </c>
    </row>
    <row r="1689" spans="2:10" x14ac:dyDescent="0.3">
      <c r="B1689" s="3" t="s">
        <v>109</v>
      </c>
      <c r="C1689" s="4">
        <v>2020</v>
      </c>
      <c r="D1689" s="3" t="s">
        <v>1469</v>
      </c>
      <c r="E1689" s="4">
        <v>44591134</v>
      </c>
      <c r="F1689" s="4">
        <v>20.627800000000001</v>
      </c>
      <c r="G1689" s="4">
        <v>7.9594844883469671</v>
      </c>
      <c r="H1689" s="4">
        <v>919817</v>
      </c>
      <c r="I1689" s="4"/>
      <c r="J1689" s="4">
        <v>919817</v>
      </c>
    </row>
    <row r="1690" spans="2:10" x14ac:dyDescent="0.3">
      <c r="B1690" s="3" t="s">
        <v>109</v>
      </c>
      <c r="C1690" s="4">
        <v>2020</v>
      </c>
      <c r="D1690" s="3" t="s">
        <v>1470</v>
      </c>
      <c r="E1690" s="4">
        <v>3249409000</v>
      </c>
      <c r="F1690" s="4">
        <v>5.9793000000000003</v>
      </c>
      <c r="G1690" s="4">
        <v>2.3071847507331378</v>
      </c>
      <c r="H1690" s="4">
        <v>19429191</v>
      </c>
      <c r="I1690" s="4"/>
      <c r="J1690" s="4">
        <v>19429191</v>
      </c>
    </row>
    <row r="1691" spans="2:10" x14ac:dyDescent="0.3">
      <c r="B1691" s="3" t="s">
        <v>109</v>
      </c>
      <c r="C1691" s="4">
        <v>2020</v>
      </c>
      <c r="D1691" s="3" t="s">
        <v>1471</v>
      </c>
      <c r="E1691" s="4">
        <v>593281900</v>
      </c>
      <c r="F1691" s="4">
        <v>23.459119999999999</v>
      </c>
      <c r="G1691" s="4">
        <v>9.051983330760919</v>
      </c>
      <c r="H1691" s="4">
        <v>13917871</v>
      </c>
      <c r="I1691" s="4">
        <v>548921</v>
      </c>
      <c r="J1691" s="4">
        <v>14466792</v>
      </c>
    </row>
    <row r="1692" spans="2:10" x14ac:dyDescent="0.3">
      <c r="B1692" s="3" t="s">
        <v>109</v>
      </c>
      <c r="C1692" s="4">
        <v>2020</v>
      </c>
      <c r="D1692" s="3" t="s">
        <v>1472</v>
      </c>
      <c r="E1692" s="4">
        <v>0</v>
      </c>
      <c r="F1692" s="4">
        <v>0</v>
      </c>
      <c r="G1692" s="4">
        <v>0</v>
      </c>
      <c r="H1692" s="4">
        <v>0</v>
      </c>
      <c r="I1692" s="4"/>
      <c r="J1692" s="4">
        <v>0</v>
      </c>
    </row>
    <row r="1693" spans="2:10" x14ac:dyDescent="0.3">
      <c r="B1693" s="3" t="s">
        <v>109</v>
      </c>
      <c r="C1693" s="4">
        <v>2020</v>
      </c>
      <c r="D1693" s="3" t="s">
        <v>1473</v>
      </c>
      <c r="E1693" s="4">
        <v>40043400</v>
      </c>
      <c r="F1693" s="4">
        <v>7.4673999999999996</v>
      </c>
      <c r="G1693" s="4">
        <v>2.8813860163605494</v>
      </c>
      <c r="H1693" s="4">
        <v>299020</v>
      </c>
      <c r="I1693" s="4"/>
      <c r="J1693" s="4">
        <v>299020</v>
      </c>
    </row>
    <row r="1694" spans="2:10" x14ac:dyDescent="0.3">
      <c r="B1694" s="3" t="s">
        <v>109</v>
      </c>
      <c r="C1694" s="4">
        <v>2020</v>
      </c>
      <c r="D1694" s="3" t="s">
        <v>1474</v>
      </c>
      <c r="E1694" s="4">
        <v>29734326191</v>
      </c>
      <c r="F1694" s="4">
        <v>2.5916000000000001</v>
      </c>
      <c r="G1694" s="4">
        <v>1</v>
      </c>
      <c r="H1694" s="4">
        <v>77059480</v>
      </c>
      <c r="I1694" s="4"/>
      <c r="J1694" s="4">
        <v>77059480</v>
      </c>
    </row>
    <row r="1695" spans="2:10" x14ac:dyDescent="0.3">
      <c r="B1695" s="3" t="s">
        <v>109</v>
      </c>
      <c r="C1695" s="4">
        <v>2020</v>
      </c>
      <c r="D1695" s="3" t="s">
        <v>1475</v>
      </c>
      <c r="E1695" s="4">
        <v>4</v>
      </c>
      <c r="F1695" s="4">
        <v>2.5916000000000001</v>
      </c>
      <c r="G1695" s="4">
        <v>1</v>
      </c>
      <c r="H1695" s="4">
        <v>0</v>
      </c>
      <c r="I1695" s="4"/>
      <c r="J1695" s="4">
        <v>0</v>
      </c>
    </row>
    <row r="1696" spans="2:10" x14ac:dyDescent="0.3">
      <c r="B1696" s="3" t="s">
        <v>109</v>
      </c>
      <c r="C1696" s="4">
        <v>2020</v>
      </c>
      <c r="D1696" s="3" t="s">
        <v>1476</v>
      </c>
      <c r="E1696" s="4">
        <v>25236805</v>
      </c>
      <c r="F1696" s="4">
        <v>37.914999999999999</v>
      </c>
      <c r="G1696" s="4">
        <v>14.629958326902299</v>
      </c>
      <c r="H1696" s="4">
        <v>956853</v>
      </c>
      <c r="I1696" s="4">
        <v>2026397</v>
      </c>
      <c r="J1696" s="4">
        <v>2983250</v>
      </c>
    </row>
    <row r="1697" spans="2:10" x14ac:dyDescent="0.3">
      <c r="B1697" s="3" t="s">
        <v>109</v>
      </c>
      <c r="C1697" s="4">
        <v>2021</v>
      </c>
      <c r="D1697" s="3" t="s">
        <v>1468</v>
      </c>
      <c r="E1697" s="4">
        <v>6104121586</v>
      </c>
      <c r="F1697" s="4">
        <v>6.1074000000000002</v>
      </c>
      <c r="G1697" s="4">
        <v>2.4167622967037317</v>
      </c>
      <c r="H1697" s="4">
        <v>37280312</v>
      </c>
      <c r="I1697" s="4"/>
      <c r="J1697" s="4">
        <v>37280312</v>
      </c>
    </row>
    <row r="1698" spans="2:10" x14ac:dyDescent="0.3">
      <c r="B1698" s="3" t="s">
        <v>109</v>
      </c>
      <c r="C1698" s="4">
        <v>2021</v>
      </c>
      <c r="D1698" s="3" t="s">
        <v>1469</v>
      </c>
      <c r="E1698" s="4">
        <v>45211788</v>
      </c>
      <c r="F1698" s="4">
        <v>21.078499999999998</v>
      </c>
      <c r="G1698" s="4">
        <v>8.340983736298524</v>
      </c>
      <c r="H1698" s="4">
        <v>952997</v>
      </c>
      <c r="I1698" s="4"/>
      <c r="J1698" s="4">
        <v>952997</v>
      </c>
    </row>
    <row r="1699" spans="2:10" x14ac:dyDescent="0.3">
      <c r="B1699" s="3" t="s">
        <v>109</v>
      </c>
      <c r="C1699" s="4">
        <v>2021</v>
      </c>
      <c r="D1699" s="3" t="s">
        <v>1470</v>
      </c>
      <c r="E1699" s="4">
        <v>3737788400</v>
      </c>
      <c r="F1699" s="4">
        <v>5.4199000000000002</v>
      </c>
      <c r="G1699" s="4">
        <v>2.1447113291915638</v>
      </c>
      <c r="H1699" s="4">
        <v>20258439</v>
      </c>
      <c r="I1699" s="4"/>
      <c r="J1699" s="4">
        <v>20258439</v>
      </c>
    </row>
    <row r="1700" spans="2:10" x14ac:dyDescent="0.3">
      <c r="B1700" s="3" t="s">
        <v>109</v>
      </c>
      <c r="C1700" s="4">
        <v>2021</v>
      </c>
      <c r="D1700" s="3" t="s">
        <v>1471</v>
      </c>
      <c r="E1700" s="4">
        <v>616715900</v>
      </c>
      <c r="F1700" s="4">
        <v>22.629899999999999</v>
      </c>
      <c r="G1700" s="4">
        <v>8.9548890032052544</v>
      </c>
      <c r="H1700" s="4">
        <v>13956219</v>
      </c>
      <c r="I1700" s="4">
        <v>-1548</v>
      </c>
      <c r="J1700" s="4">
        <v>13954671</v>
      </c>
    </row>
    <row r="1701" spans="2:10" x14ac:dyDescent="0.3">
      <c r="B1701" s="3" t="s">
        <v>109</v>
      </c>
      <c r="C1701" s="4">
        <v>2021</v>
      </c>
      <c r="D1701" s="3" t="s">
        <v>1472</v>
      </c>
      <c r="E1701" s="4">
        <v>0</v>
      </c>
      <c r="F1701" s="4">
        <v>0</v>
      </c>
      <c r="G1701" s="4">
        <v>0</v>
      </c>
      <c r="H1701" s="4">
        <v>0</v>
      </c>
      <c r="I1701" s="4"/>
      <c r="J1701" s="4">
        <v>0</v>
      </c>
    </row>
    <row r="1702" spans="2:10" x14ac:dyDescent="0.3">
      <c r="B1702" s="3" t="s">
        <v>109</v>
      </c>
      <c r="C1702" s="4">
        <v>2021</v>
      </c>
      <c r="D1702" s="3" t="s">
        <v>1473</v>
      </c>
      <c r="E1702" s="4">
        <v>40165900</v>
      </c>
      <c r="F1702" s="4">
        <v>7.6577000000000002</v>
      </c>
      <c r="G1702" s="4">
        <v>3.0302322820624434</v>
      </c>
      <c r="H1702" s="4">
        <v>307578</v>
      </c>
      <c r="I1702" s="4"/>
      <c r="J1702" s="4">
        <v>307578</v>
      </c>
    </row>
    <row r="1703" spans="2:10" x14ac:dyDescent="0.3">
      <c r="B1703" s="3" t="s">
        <v>109</v>
      </c>
      <c r="C1703" s="4">
        <v>2021</v>
      </c>
      <c r="D1703" s="3" t="s">
        <v>1474</v>
      </c>
      <c r="E1703" s="4">
        <v>31612776841</v>
      </c>
      <c r="F1703" s="4">
        <v>2.5270999999999999</v>
      </c>
      <c r="G1703" s="4">
        <v>1</v>
      </c>
      <c r="H1703" s="4">
        <v>79888648</v>
      </c>
      <c r="I1703" s="4"/>
      <c r="J1703" s="4">
        <v>79888648</v>
      </c>
    </row>
    <row r="1704" spans="2:10" x14ac:dyDescent="0.3">
      <c r="B1704" s="3" t="s">
        <v>109</v>
      </c>
      <c r="C1704" s="4">
        <v>2021</v>
      </c>
      <c r="D1704" s="3" t="s">
        <v>1475</v>
      </c>
      <c r="E1704" s="4">
        <v>2</v>
      </c>
      <c r="F1704" s="4">
        <v>2.5270999999999999</v>
      </c>
      <c r="G1704" s="4">
        <v>1</v>
      </c>
      <c r="H1704" s="4">
        <v>0</v>
      </c>
      <c r="I1704" s="4"/>
      <c r="J1704" s="4">
        <v>0</v>
      </c>
    </row>
    <row r="1705" spans="2:10" x14ac:dyDescent="0.3">
      <c r="B1705" s="3" t="s">
        <v>109</v>
      </c>
      <c r="C1705" s="4">
        <v>2021</v>
      </c>
      <c r="D1705" s="3" t="s">
        <v>1476</v>
      </c>
      <c r="E1705" s="4">
        <v>25416605</v>
      </c>
      <c r="F1705" s="4">
        <v>39.998899999999999</v>
      </c>
      <c r="G1705" s="4">
        <v>15.82798464643267</v>
      </c>
      <c r="H1705" s="4">
        <v>1016636</v>
      </c>
      <c r="I1705" s="4">
        <v>2148177</v>
      </c>
      <c r="J1705" s="4">
        <v>3164813</v>
      </c>
    </row>
    <row r="1706" spans="2:10" x14ac:dyDescent="0.3">
      <c r="B1706" s="3" t="s">
        <v>109</v>
      </c>
      <c r="C1706" s="4">
        <v>2022</v>
      </c>
      <c r="D1706" s="3" t="s">
        <v>1468</v>
      </c>
      <c r="E1706" s="4">
        <v>7356385839</v>
      </c>
      <c r="F1706" s="4">
        <v>5.1440000000000001</v>
      </c>
      <c r="G1706" s="4">
        <v>2.5288825524802125</v>
      </c>
      <c r="H1706" s="4">
        <v>37841249</v>
      </c>
      <c r="I1706" s="4"/>
      <c r="J1706" s="4">
        <v>37841249</v>
      </c>
    </row>
    <row r="1707" spans="2:10" x14ac:dyDescent="0.3">
      <c r="B1707" s="3" t="s">
        <v>109</v>
      </c>
      <c r="C1707" s="4">
        <v>2022</v>
      </c>
      <c r="D1707" s="3" t="s">
        <v>1469</v>
      </c>
      <c r="E1707" s="4">
        <v>45765811</v>
      </c>
      <c r="F1707" s="4">
        <v>21.773</v>
      </c>
      <c r="G1707" s="4">
        <v>10.703996853645346</v>
      </c>
      <c r="H1707" s="4">
        <v>996459</v>
      </c>
      <c r="I1707" s="4"/>
      <c r="J1707" s="4">
        <v>996459</v>
      </c>
    </row>
    <row r="1708" spans="2:10" x14ac:dyDescent="0.3">
      <c r="B1708" s="3" t="s">
        <v>109</v>
      </c>
      <c r="C1708" s="4">
        <v>2022</v>
      </c>
      <c r="D1708" s="3" t="s">
        <v>1470</v>
      </c>
      <c r="E1708" s="4">
        <v>4993673100</v>
      </c>
      <c r="F1708" s="4">
        <v>4.3959000000000001</v>
      </c>
      <c r="G1708" s="4">
        <v>2.1611031906002656</v>
      </c>
      <c r="H1708" s="4">
        <v>21951688</v>
      </c>
      <c r="I1708" s="4"/>
      <c r="J1708" s="4">
        <v>21951688</v>
      </c>
    </row>
    <row r="1709" spans="2:10" x14ac:dyDescent="0.3">
      <c r="B1709" s="3" t="s">
        <v>109</v>
      </c>
      <c r="C1709" s="4">
        <v>2022</v>
      </c>
      <c r="D1709" s="3" t="s">
        <v>1471</v>
      </c>
      <c r="E1709" s="4">
        <v>671522300</v>
      </c>
      <c r="F1709" s="4">
        <v>21.083400000000001</v>
      </c>
      <c r="G1709" s="4">
        <v>10.364977139766973</v>
      </c>
      <c r="H1709" s="4">
        <v>14157973</v>
      </c>
      <c r="I1709" s="4">
        <v>1431968</v>
      </c>
      <c r="J1709" s="4">
        <v>15589941</v>
      </c>
    </row>
    <row r="1710" spans="2:10" x14ac:dyDescent="0.3">
      <c r="B1710" s="3" t="s">
        <v>109</v>
      </c>
      <c r="C1710" s="4">
        <v>2022</v>
      </c>
      <c r="D1710" s="3" t="s">
        <v>1472</v>
      </c>
      <c r="E1710" s="4">
        <v>0</v>
      </c>
      <c r="F1710" s="4">
        <v>0</v>
      </c>
      <c r="G1710" s="4">
        <v>0</v>
      </c>
      <c r="H1710" s="4">
        <v>0</v>
      </c>
      <c r="I1710" s="4"/>
      <c r="J1710" s="4">
        <v>0</v>
      </c>
    </row>
    <row r="1711" spans="2:10" x14ac:dyDescent="0.3">
      <c r="B1711" s="3" t="s">
        <v>109</v>
      </c>
      <c r="C1711" s="4">
        <v>2022</v>
      </c>
      <c r="D1711" s="3" t="s">
        <v>1473</v>
      </c>
      <c r="E1711" s="4">
        <v>67001700</v>
      </c>
      <c r="F1711" s="4">
        <v>5.5439999999999996</v>
      </c>
      <c r="G1711" s="4">
        <v>2.7255297183029348</v>
      </c>
      <c r="H1711" s="4">
        <v>371457</v>
      </c>
      <c r="I1711" s="4"/>
      <c r="J1711" s="4">
        <v>371457</v>
      </c>
    </row>
    <row r="1712" spans="2:10" x14ac:dyDescent="0.3">
      <c r="B1712" s="3" t="s">
        <v>109</v>
      </c>
      <c r="C1712" s="4">
        <v>2022</v>
      </c>
      <c r="D1712" s="3" t="s">
        <v>1474</v>
      </c>
      <c r="E1712" s="4">
        <v>40971306440</v>
      </c>
      <c r="F1712" s="4">
        <v>2.0341</v>
      </c>
      <c r="G1712" s="4">
        <v>1</v>
      </c>
      <c r="H1712" s="4">
        <v>83339734</v>
      </c>
      <c r="I1712" s="4"/>
      <c r="J1712" s="4">
        <v>83339734</v>
      </c>
    </row>
    <row r="1713" spans="2:10" x14ac:dyDescent="0.3">
      <c r="B1713" s="3" t="s">
        <v>109</v>
      </c>
      <c r="C1713" s="4">
        <v>2022</v>
      </c>
      <c r="D1713" s="3" t="s">
        <v>1475</v>
      </c>
      <c r="E1713" s="4">
        <v>4</v>
      </c>
      <c r="F1713" s="4">
        <v>2.0341</v>
      </c>
      <c r="G1713" s="4">
        <v>1</v>
      </c>
      <c r="H1713" s="4">
        <v>0</v>
      </c>
      <c r="I1713" s="4"/>
      <c r="J1713" s="4">
        <v>0</v>
      </c>
    </row>
    <row r="1714" spans="2:10" x14ac:dyDescent="0.3">
      <c r="B1714" s="3" t="s">
        <v>109</v>
      </c>
      <c r="C1714" s="4">
        <v>2022</v>
      </c>
      <c r="D1714" s="3" t="s">
        <v>1476</v>
      </c>
      <c r="E1714" s="4">
        <v>26754865</v>
      </c>
      <c r="F1714" s="4">
        <v>39.9998</v>
      </c>
      <c r="G1714" s="4">
        <v>19.664618258689348</v>
      </c>
      <c r="H1714" s="4">
        <v>1070189</v>
      </c>
      <c r="I1714" s="4">
        <v>2137625</v>
      </c>
      <c r="J1714" s="4">
        <v>3207814</v>
      </c>
    </row>
    <row r="1715" spans="2:10" x14ac:dyDescent="0.3">
      <c r="B1715" s="3" t="s">
        <v>109</v>
      </c>
      <c r="C1715" s="4">
        <v>2023</v>
      </c>
      <c r="D1715" s="3" t="s">
        <v>1468</v>
      </c>
      <c r="E1715" s="4">
        <v>9859615369</v>
      </c>
      <c r="F1715" s="4">
        <v>4.1745999999999999</v>
      </c>
      <c r="G1715" s="4">
        <v>2.1574160206718345</v>
      </c>
      <c r="H1715" s="4">
        <v>41159950</v>
      </c>
      <c r="I1715" s="4"/>
      <c r="J1715" s="4">
        <v>41159950</v>
      </c>
    </row>
    <row r="1716" spans="2:10" x14ac:dyDescent="0.3">
      <c r="B1716" s="3" t="s">
        <v>109</v>
      </c>
      <c r="C1716" s="4">
        <v>2023</v>
      </c>
      <c r="D1716" s="3" t="s">
        <v>1469</v>
      </c>
      <c r="E1716" s="4">
        <v>44858947</v>
      </c>
      <c r="F1716" s="4">
        <v>22.923999999999999</v>
      </c>
      <c r="G1716" s="4">
        <v>11.84702842377261</v>
      </c>
      <c r="H1716" s="4">
        <v>1028347</v>
      </c>
      <c r="I1716" s="4"/>
      <c r="J1716" s="4">
        <v>1028347</v>
      </c>
    </row>
    <row r="1717" spans="2:10" x14ac:dyDescent="0.3">
      <c r="B1717" s="3" t="s">
        <v>109</v>
      </c>
      <c r="C1717" s="4">
        <v>2023</v>
      </c>
      <c r="D1717" s="3" t="s">
        <v>1470</v>
      </c>
      <c r="E1717" s="4">
        <v>6530775700</v>
      </c>
      <c r="F1717" s="4">
        <v>3.4719000000000002</v>
      </c>
      <c r="G1717" s="4">
        <v>1.794263565891473</v>
      </c>
      <c r="H1717" s="4">
        <v>22674200</v>
      </c>
      <c r="I1717" s="4"/>
      <c r="J1717" s="4">
        <v>22674200</v>
      </c>
    </row>
    <row r="1718" spans="2:10" x14ac:dyDescent="0.3">
      <c r="B1718" s="3" t="s">
        <v>109</v>
      </c>
      <c r="C1718" s="4">
        <v>2023</v>
      </c>
      <c r="D1718" s="3" t="s">
        <v>1471</v>
      </c>
      <c r="E1718" s="4">
        <v>816837600</v>
      </c>
      <c r="F1718" s="4">
        <v>17.0183</v>
      </c>
      <c r="G1718" s="4">
        <v>8.7949870801033594</v>
      </c>
      <c r="H1718" s="4">
        <v>13901187</v>
      </c>
      <c r="I1718" s="4">
        <v>2540582</v>
      </c>
      <c r="J1718" s="4">
        <v>16441769</v>
      </c>
    </row>
    <row r="1719" spans="2:10" x14ac:dyDescent="0.3">
      <c r="B1719" s="3" t="s">
        <v>109</v>
      </c>
      <c r="C1719" s="4">
        <v>2023</v>
      </c>
      <c r="D1719" s="3" t="s">
        <v>1472</v>
      </c>
      <c r="E1719" s="4">
        <v>0</v>
      </c>
      <c r="F1719" s="4">
        <v>0</v>
      </c>
      <c r="G1719" s="4">
        <v>0</v>
      </c>
      <c r="H1719" s="4">
        <v>0</v>
      </c>
      <c r="I1719" s="4"/>
      <c r="J1719" s="4">
        <v>0</v>
      </c>
    </row>
    <row r="1720" spans="2:10" x14ac:dyDescent="0.3">
      <c r="B1720" s="3" t="s">
        <v>109</v>
      </c>
      <c r="C1720" s="4">
        <v>2023</v>
      </c>
      <c r="D1720" s="3" t="s">
        <v>1473</v>
      </c>
      <c r="E1720" s="4">
        <v>75418600</v>
      </c>
      <c r="F1720" s="4">
        <v>5.1684000000000001</v>
      </c>
      <c r="G1720" s="4">
        <v>2.6710077519379847</v>
      </c>
      <c r="H1720" s="4">
        <v>389793</v>
      </c>
      <c r="I1720" s="4"/>
      <c r="J1720" s="4">
        <v>389793</v>
      </c>
    </row>
    <row r="1721" spans="2:10" x14ac:dyDescent="0.3">
      <c r="B1721" s="3" t="s">
        <v>109</v>
      </c>
      <c r="C1721" s="4">
        <v>2023</v>
      </c>
      <c r="D1721" s="3" t="s">
        <v>1474</v>
      </c>
      <c r="E1721" s="4">
        <v>45670493091</v>
      </c>
      <c r="F1721" s="4">
        <v>1.9350000000000001</v>
      </c>
      <c r="G1721" s="4">
        <v>1</v>
      </c>
      <c r="H1721" s="4">
        <v>88372404</v>
      </c>
      <c r="I1721" s="4"/>
      <c r="J1721" s="4">
        <v>88372404</v>
      </c>
    </row>
    <row r="1722" spans="2:10" x14ac:dyDescent="0.3">
      <c r="B1722" s="3" t="s">
        <v>109</v>
      </c>
      <c r="C1722" s="4">
        <v>2023</v>
      </c>
      <c r="D1722" s="3" t="s">
        <v>1475</v>
      </c>
      <c r="E1722" s="4">
        <v>4</v>
      </c>
      <c r="F1722" s="4">
        <v>1.9350000000000001</v>
      </c>
      <c r="G1722" s="4">
        <v>1</v>
      </c>
      <c r="H1722" s="4">
        <v>0</v>
      </c>
      <c r="I1722" s="4"/>
      <c r="J1722" s="4">
        <v>0</v>
      </c>
    </row>
    <row r="1723" spans="2:10" x14ac:dyDescent="0.3">
      <c r="B1723" s="3" t="s">
        <v>109</v>
      </c>
      <c r="C1723" s="4">
        <v>2023</v>
      </c>
      <c r="D1723" s="3" t="s">
        <v>1476</v>
      </c>
      <c r="E1723" s="4">
        <v>30706395</v>
      </c>
      <c r="F1723" s="4">
        <v>39.999899999999997</v>
      </c>
      <c r="G1723" s="4">
        <v>20.671782945736432</v>
      </c>
      <c r="H1723" s="4">
        <v>1228253</v>
      </c>
      <c r="I1723" s="4">
        <v>2300437</v>
      </c>
      <c r="J1723" s="4">
        <v>3528690</v>
      </c>
    </row>
    <row r="1724" spans="2:10" x14ac:dyDescent="0.3">
      <c r="B1724" s="3" t="s">
        <v>109</v>
      </c>
      <c r="C1724" s="4">
        <v>2024</v>
      </c>
      <c r="D1724" s="3" t="s">
        <v>1468</v>
      </c>
      <c r="E1724" s="4">
        <v>10839580338</v>
      </c>
      <c r="F1724" s="4">
        <v>4.048</v>
      </c>
      <c r="G1724" s="4">
        <v>1.912049501676822</v>
      </c>
      <c r="H1724" s="4">
        <v>43878621</v>
      </c>
      <c r="I1724" s="4"/>
      <c r="J1724" s="4">
        <v>43878621</v>
      </c>
    </row>
    <row r="1725" spans="2:10" x14ac:dyDescent="0.3">
      <c r="B1725" s="3" t="s">
        <v>109</v>
      </c>
      <c r="C1725" s="4">
        <v>2024</v>
      </c>
      <c r="D1725" s="3" t="s">
        <v>1469</v>
      </c>
      <c r="E1725" s="4">
        <v>44836485</v>
      </c>
      <c r="F1725" s="4">
        <v>24.8992</v>
      </c>
      <c r="G1725" s="4">
        <v>11.760993812290396</v>
      </c>
      <c r="H1725" s="4">
        <v>1116393</v>
      </c>
      <c r="I1725" s="4"/>
      <c r="J1725" s="4">
        <v>1116393</v>
      </c>
    </row>
    <row r="1726" spans="2:10" x14ac:dyDescent="0.3">
      <c r="B1726" s="3" t="s">
        <v>109</v>
      </c>
      <c r="C1726" s="4">
        <v>2024</v>
      </c>
      <c r="D1726" s="3" t="s">
        <v>1470</v>
      </c>
      <c r="E1726" s="4">
        <v>7959373094</v>
      </c>
      <c r="F1726" s="4">
        <v>3.1598000000000002</v>
      </c>
      <c r="G1726" s="4">
        <v>1.4925133437249067</v>
      </c>
      <c r="H1726" s="4">
        <v>25150027</v>
      </c>
      <c r="I1726" s="4"/>
      <c r="J1726" s="4">
        <v>25150027</v>
      </c>
    </row>
    <row r="1727" spans="2:10" x14ac:dyDescent="0.3">
      <c r="B1727" s="3" t="s">
        <v>109</v>
      </c>
      <c r="C1727" s="4">
        <v>2024</v>
      </c>
      <c r="D1727" s="3" t="s">
        <v>1471</v>
      </c>
      <c r="E1727" s="4">
        <v>914315400</v>
      </c>
      <c r="F1727" s="4">
        <v>15.976599999999999</v>
      </c>
      <c r="G1727" s="4">
        <v>7.5464550564451365</v>
      </c>
      <c r="H1727" s="4">
        <v>14607651</v>
      </c>
      <c r="I1727" s="4">
        <v>2957754</v>
      </c>
      <c r="J1727" s="4">
        <v>17565405</v>
      </c>
    </row>
    <row r="1728" spans="2:10" x14ac:dyDescent="0.3">
      <c r="B1728" s="3" t="s">
        <v>109</v>
      </c>
      <c r="C1728" s="4">
        <v>2024</v>
      </c>
      <c r="D1728" s="3" t="s">
        <v>1472</v>
      </c>
      <c r="E1728" s="4">
        <v>0</v>
      </c>
      <c r="F1728" s="4">
        <v>0</v>
      </c>
      <c r="G1728" s="4">
        <v>0</v>
      </c>
      <c r="H1728" s="4">
        <v>0</v>
      </c>
      <c r="I1728" s="4"/>
      <c r="J1728" s="4">
        <v>0</v>
      </c>
    </row>
    <row r="1729" spans="2:10" x14ac:dyDescent="0.3">
      <c r="B1729" s="3" t="s">
        <v>109</v>
      </c>
      <c r="C1729" s="4">
        <v>2024</v>
      </c>
      <c r="D1729" s="3" t="s">
        <v>1473</v>
      </c>
      <c r="E1729" s="4">
        <v>69585400</v>
      </c>
      <c r="F1729" s="4">
        <v>5.5060000000000002</v>
      </c>
      <c r="G1729" s="4">
        <v>2.6007274101365074</v>
      </c>
      <c r="H1729" s="4">
        <v>383137</v>
      </c>
      <c r="I1729" s="4"/>
      <c r="J1729" s="4">
        <v>383137</v>
      </c>
    </row>
    <row r="1730" spans="2:10" x14ac:dyDescent="0.3">
      <c r="B1730" s="3" t="s">
        <v>109</v>
      </c>
      <c r="C1730" s="4">
        <v>2024</v>
      </c>
      <c r="D1730" s="3" t="s">
        <v>1474</v>
      </c>
      <c r="E1730" s="4">
        <v>45367773769</v>
      </c>
      <c r="F1730" s="4">
        <v>2.1171000000000002</v>
      </c>
      <c r="G1730" s="4">
        <v>1</v>
      </c>
      <c r="H1730" s="4">
        <v>96048114</v>
      </c>
      <c r="I1730" s="4"/>
      <c r="J1730" s="4">
        <v>96048114</v>
      </c>
    </row>
    <row r="1731" spans="2:10" x14ac:dyDescent="0.3">
      <c r="B1731" s="3" t="s">
        <v>109</v>
      </c>
      <c r="C1731" s="4">
        <v>2024</v>
      </c>
      <c r="D1731" s="3" t="s">
        <v>1475</v>
      </c>
      <c r="E1731" s="4">
        <v>4</v>
      </c>
      <c r="F1731" s="4">
        <v>2.1171000000000002</v>
      </c>
      <c r="G1731" s="4">
        <v>1</v>
      </c>
      <c r="H1731" s="4">
        <v>0</v>
      </c>
      <c r="I1731" s="4"/>
      <c r="J1731" s="4">
        <v>0</v>
      </c>
    </row>
    <row r="1732" spans="2:10" x14ac:dyDescent="0.3">
      <c r="B1732" s="3" t="s">
        <v>109</v>
      </c>
      <c r="C1732" s="4">
        <v>2024</v>
      </c>
      <c r="D1732" s="3" t="s">
        <v>1476</v>
      </c>
      <c r="E1732" s="4">
        <v>33057900</v>
      </c>
      <c r="F1732" s="4">
        <v>39.9998</v>
      </c>
      <c r="G1732" s="4">
        <v>18.893675310566341</v>
      </c>
      <c r="H1732" s="4">
        <v>1322309</v>
      </c>
      <c r="I1732" s="4">
        <v>2326959</v>
      </c>
      <c r="J1732" s="4">
        <v>3649268</v>
      </c>
    </row>
    <row r="1733" spans="2:10" x14ac:dyDescent="0.3">
      <c r="B1733" s="3" t="s">
        <v>111</v>
      </c>
      <c r="C1733" s="4">
        <v>2019</v>
      </c>
      <c r="D1733" s="3" t="s">
        <v>1468</v>
      </c>
      <c r="E1733" s="4">
        <v>177275450</v>
      </c>
      <c r="F1733" s="4">
        <v>10.202999999999999</v>
      </c>
      <c r="G1733" s="4">
        <v>2.7399430689080999</v>
      </c>
      <c r="H1733" s="4">
        <v>1808741.4163500001</v>
      </c>
      <c r="I1733" s="4"/>
      <c r="J1733" s="4">
        <v>1808741.4163500001</v>
      </c>
    </row>
    <row r="1734" spans="2:10" x14ac:dyDescent="0.3">
      <c r="B1734" s="3" t="s">
        <v>111</v>
      </c>
      <c r="C1734" s="4">
        <v>2019</v>
      </c>
      <c r="D1734" s="3" t="s">
        <v>1469</v>
      </c>
      <c r="E1734" s="4">
        <v>6967</v>
      </c>
      <c r="F1734" s="4">
        <v>3.7238000000000002</v>
      </c>
      <c r="G1734" s="4">
        <v>1</v>
      </c>
      <c r="H1734" s="4">
        <v>25.9437146</v>
      </c>
      <c r="I1734" s="4"/>
      <c r="J1734" s="4">
        <v>25.9437146</v>
      </c>
    </row>
    <row r="1735" spans="2:10" x14ac:dyDescent="0.3">
      <c r="B1735" s="3" t="s">
        <v>111</v>
      </c>
      <c r="C1735" s="4">
        <v>2019</v>
      </c>
      <c r="D1735" s="3" t="s">
        <v>1470</v>
      </c>
      <c r="E1735" s="4">
        <v>123500</v>
      </c>
      <c r="F1735" s="4">
        <v>10.4742</v>
      </c>
      <c r="G1735" s="4">
        <v>2.8127718996723798</v>
      </c>
      <c r="H1735" s="4">
        <v>1293.5636999999999</v>
      </c>
      <c r="I1735" s="4"/>
      <c r="J1735" s="4">
        <v>1293.5636999999999</v>
      </c>
    </row>
    <row r="1736" spans="2:10" x14ac:dyDescent="0.3">
      <c r="B1736" s="3" t="s">
        <v>111</v>
      </c>
      <c r="C1736" s="4">
        <v>2019</v>
      </c>
      <c r="D1736" s="3" t="s">
        <v>1471</v>
      </c>
      <c r="E1736" s="4">
        <v>0</v>
      </c>
      <c r="F1736" s="4">
        <v>12.6609</v>
      </c>
      <c r="G1736" s="4">
        <v>3.3999946291422698</v>
      </c>
      <c r="H1736" s="4">
        <v>0</v>
      </c>
      <c r="I1736" s="4"/>
      <c r="J1736" s="4">
        <v>0</v>
      </c>
    </row>
    <row r="1737" spans="2:10" x14ac:dyDescent="0.3">
      <c r="B1737" s="3" t="s">
        <v>111</v>
      </c>
      <c r="C1737" s="4">
        <v>2019</v>
      </c>
      <c r="D1737" s="3" t="s">
        <v>1472</v>
      </c>
      <c r="E1737" s="4">
        <v>0</v>
      </c>
      <c r="F1737" s="4">
        <v>11.1714</v>
      </c>
      <c r="G1737" s="4">
        <v>3</v>
      </c>
      <c r="H1737" s="4">
        <v>0</v>
      </c>
      <c r="I1737" s="4"/>
      <c r="J1737" s="4">
        <v>0</v>
      </c>
    </row>
    <row r="1738" spans="2:10" x14ac:dyDescent="0.3">
      <c r="B1738" s="3" t="s">
        <v>111</v>
      </c>
      <c r="C1738" s="4">
        <v>2019</v>
      </c>
      <c r="D1738" s="3" t="s">
        <v>1473</v>
      </c>
      <c r="E1738" s="4">
        <v>240200</v>
      </c>
      <c r="F1738" s="4">
        <v>3.7238000000000002</v>
      </c>
      <c r="G1738" s="4">
        <v>1</v>
      </c>
      <c r="H1738" s="4">
        <v>894.45676000000003</v>
      </c>
      <c r="I1738" s="4"/>
      <c r="J1738" s="4">
        <v>894.45676000000003</v>
      </c>
    </row>
    <row r="1739" spans="2:10" x14ac:dyDescent="0.3">
      <c r="B1739" s="3" t="s">
        <v>111</v>
      </c>
      <c r="C1739" s="4">
        <v>2019</v>
      </c>
      <c r="D1739" s="3" t="s">
        <v>1474</v>
      </c>
      <c r="E1739" s="4">
        <v>650543800</v>
      </c>
      <c r="F1739" s="4">
        <v>3.7238000000000002</v>
      </c>
      <c r="G1739" s="4">
        <v>1</v>
      </c>
      <c r="H1739" s="4">
        <v>2422495.00244</v>
      </c>
      <c r="I1739" s="4">
        <v>0</v>
      </c>
      <c r="J1739" s="4">
        <v>2422495.00244</v>
      </c>
    </row>
    <row r="1740" spans="2:10" x14ac:dyDescent="0.3">
      <c r="B1740" s="3" t="s">
        <v>111</v>
      </c>
      <c r="C1740" s="4">
        <v>2019</v>
      </c>
      <c r="D1740" s="3" t="s">
        <v>1475</v>
      </c>
      <c r="E1740" s="4">
        <v>0</v>
      </c>
      <c r="F1740" s="4">
        <v>3.7238000000000002</v>
      </c>
      <c r="G1740" s="4">
        <v>1</v>
      </c>
      <c r="H1740" s="4">
        <v>0</v>
      </c>
      <c r="I1740" s="4"/>
      <c r="J1740" s="4">
        <v>0</v>
      </c>
    </row>
    <row r="1741" spans="2:10" x14ac:dyDescent="0.3">
      <c r="B1741" s="3" t="s">
        <v>111</v>
      </c>
      <c r="C1741" s="4">
        <v>2019</v>
      </c>
      <c r="D1741" s="3" t="s">
        <v>1476</v>
      </c>
      <c r="E1741" s="4">
        <v>1331500</v>
      </c>
      <c r="F1741" s="4">
        <v>38.820999999999998</v>
      </c>
      <c r="G1741" s="4">
        <v>10.4251033890112</v>
      </c>
      <c r="H1741" s="4">
        <v>51690.161500000002</v>
      </c>
      <c r="I1741" s="4"/>
      <c r="J1741" s="4">
        <v>51690.161500000002</v>
      </c>
    </row>
    <row r="1742" spans="2:10" x14ac:dyDescent="0.3">
      <c r="B1742" s="3" t="s">
        <v>111</v>
      </c>
      <c r="C1742" s="4">
        <v>2020</v>
      </c>
      <c r="D1742" s="3" t="s">
        <v>1468</v>
      </c>
      <c r="E1742" s="4">
        <v>201223300</v>
      </c>
      <c r="F1742" s="4">
        <v>9.2067999999999994</v>
      </c>
      <c r="G1742" s="4">
        <v>2.5553859391046099</v>
      </c>
      <c r="H1742" s="4">
        <v>1852623</v>
      </c>
      <c r="I1742" s="4"/>
      <c r="J1742" s="4">
        <v>1852623</v>
      </c>
    </row>
    <row r="1743" spans="2:10" x14ac:dyDescent="0.3">
      <c r="B1743" s="3" t="s">
        <v>111</v>
      </c>
      <c r="C1743" s="4">
        <v>2020</v>
      </c>
      <c r="D1743" s="3" t="s">
        <v>1469</v>
      </c>
      <c r="E1743" s="4">
        <v>6967</v>
      </c>
      <c r="F1743" s="4">
        <v>3.6029</v>
      </c>
      <c r="G1743" s="4">
        <v>1</v>
      </c>
      <c r="H1743" s="4">
        <v>25</v>
      </c>
      <c r="I1743" s="4"/>
      <c r="J1743" s="4">
        <v>25</v>
      </c>
    </row>
    <row r="1744" spans="2:10" x14ac:dyDescent="0.3">
      <c r="B1744" s="3" t="s">
        <v>111</v>
      </c>
      <c r="C1744" s="4">
        <v>2020</v>
      </c>
      <c r="D1744" s="3" t="s">
        <v>1470</v>
      </c>
      <c r="E1744" s="4">
        <v>0</v>
      </c>
      <c r="F1744" s="4">
        <v>9.2067999999999994</v>
      </c>
      <c r="G1744" s="4">
        <v>2.5553859391046099</v>
      </c>
      <c r="H1744" s="4">
        <v>0</v>
      </c>
      <c r="I1744" s="4"/>
      <c r="J1744" s="4">
        <v>0</v>
      </c>
    </row>
    <row r="1745" spans="2:10" x14ac:dyDescent="0.3">
      <c r="B1745" s="3" t="s">
        <v>111</v>
      </c>
      <c r="C1745" s="4">
        <v>2020</v>
      </c>
      <c r="D1745" s="3" t="s">
        <v>1471</v>
      </c>
      <c r="E1745" s="4">
        <v>0</v>
      </c>
      <c r="F1745" s="4">
        <v>12.2498</v>
      </c>
      <c r="G1745" s="4">
        <v>3.3999833467484528</v>
      </c>
      <c r="H1745" s="4">
        <v>0</v>
      </c>
      <c r="I1745" s="4"/>
      <c r="J1745" s="4">
        <v>0</v>
      </c>
    </row>
    <row r="1746" spans="2:10" x14ac:dyDescent="0.3">
      <c r="B1746" s="3" t="s">
        <v>111</v>
      </c>
      <c r="C1746" s="4">
        <v>2020</v>
      </c>
      <c r="D1746" s="3" t="s">
        <v>1472</v>
      </c>
      <c r="E1746" s="4">
        <v>0</v>
      </c>
      <c r="F1746" s="4">
        <v>10.8087</v>
      </c>
      <c r="G1746" s="4">
        <v>3</v>
      </c>
      <c r="H1746" s="4">
        <v>0</v>
      </c>
      <c r="I1746" s="4"/>
      <c r="J1746" s="4">
        <v>0</v>
      </c>
    </row>
    <row r="1747" spans="2:10" x14ac:dyDescent="0.3">
      <c r="B1747" s="3" t="s">
        <v>111</v>
      </c>
      <c r="C1747" s="4">
        <v>2020</v>
      </c>
      <c r="D1747" s="3" t="s">
        <v>1473</v>
      </c>
      <c r="E1747" s="4">
        <v>654200</v>
      </c>
      <c r="F1747" s="4">
        <v>3.6029</v>
      </c>
      <c r="G1747" s="4">
        <v>1</v>
      </c>
      <c r="H1747" s="4">
        <v>2357</v>
      </c>
      <c r="I1747" s="4"/>
      <c r="J1747" s="4">
        <v>2357</v>
      </c>
    </row>
    <row r="1748" spans="2:10" x14ac:dyDescent="0.3">
      <c r="B1748" s="3" t="s">
        <v>111</v>
      </c>
      <c r="C1748" s="4">
        <v>2020</v>
      </c>
      <c r="D1748" s="3" t="s">
        <v>1474</v>
      </c>
      <c r="E1748" s="4">
        <v>685075675</v>
      </c>
      <c r="F1748" s="4">
        <v>3.6029</v>
      </c>
      <c r="G1748" s="4">
        <v>1</v>
      </c>
      <c r="H1748" s="4">
        <v>2468259</v>
      </c>
      <c r="I1748" s="4"/>
      <c r="J1748" s="4">
        <v>2468259</v>
      </c>
    </row>
    <row r="1749" spans="2:10" x14ac:dyDescent="0.3">
      <c r="B1749" s="3" t="s">
        <v>111</v>
      </c>
      <c r="C1749" s="4">
        <v>2020</v>
      </c>
      <c r="D1749" s="3" t="s">
        <v>1475</v>
      </c>
      <c r="E1749" s="4">
        <v>0</v>
      </c>
      <c r="F1749" s="4">
        <v>3.6029</v>
      </c>
      <c r="G1749" s="4">
        <v>1</v>
      </c>
      <c r="H1749" s="4">
        <v>0</v>
      </c>
      <c r="I1749" s="4"/>
      <c r="J1749" s="4">
        <v>0</v>
      </c>
    </row>
    <row r="1750" spans="2:10" x14ac:dyDescent="0.3">
      <c r="B1750" s="3" t="s">
        <v>111</v>
      </c>
      <c r="C1750" s="4">
        <v>2020</v>
      </c>
      <c r="D1750" s="3" t="s">
        <v>1476</v>
      </c>
      <c r="E1750" s="4">
        <v>1775600</v>
      </c>
      <c r="F1750" s="4">
        <v>39.127099999999999</v>
      </c>
      <c r="G1750" s="4">
        <v>10.859890643648171</v>
      </c>
      <c r="H1750" s="4">
        <v>69474</v>
      </c>
      <c r="I1750" s="4">
        <v>107134</v>
      </c>
      <c r="J1750" s="4">
        <v>176608</v>
      </c>
    </row>
    <row r="1751" spans="2:10" x14ac:dyDescent="0.3">
      <c r="B1751" s="3" t="s">
        <v>111</v>
      </c>
      <c r="C1751" s="4">
        <v>2021</v>
      </c>
      <c r="D1751" s="3" t="s">
        <v>1468</v>
      </c>
      <c r="E1751" s="4">
        <v>212118800</v>
      </c>
      <c r="F1751" s="4">
        <v>9.0137</v>
      </c>
      <c r="G1751" s="4">
        <v>2.5554106540413351</v>
      </c>
      <c r="H1751" s="4">
        <v>1911975</v>
      </c>
      <c r="I1751" s="4"/>
      <c r="J1751" s="4">
        <v>1911975</v>
      </c>
    </row>
    <row r="1752" spans="2:10" x14ac:dyDescent="0.3">
      <c r="B1752" s="3" t="s">
        <v>111</v>
      </c>
      <c r="C1752" s="4">
        <v>2021</v>
      </c>
      <c r="D1752" s="3" t="s">
        <v>1469</v>
      </c>
      <c r="E1752" s="4">
        <v>6967</v>
      </c>
      <c r="F1752" s="4">
        <v>3.5272999999999999</v>
      </c>
      <c r="G1752" s="4">
        <v>1</v>
      </c>
      <c r="H1752" s="4">
        <v>25</v>
      </c>
      <c r="I1752" s="4"/>
      <c r="J1752" s="4">
        <v>25</v>
      </c>
    </row>
    <row r="1753" spans="2:10" x14ac:dyDescent="0.3">
      <c r="B1753" s="3" t="s">
        <v>111</v>
      </c>
      <c r="C1753" s="4">
        <v>2021</v>
      </c>
      <c r="D1753" s="3" t="s">
        <v>1470</v>
      </c>
      <c r="E1753" s="4">
        <v>0</v>
      </c>
      <c r="F1753" s="4">
        <v>9.0137</v>
      </c>
      <c r="G1753" s="4">
        <v>2.5554106540413351</v>
      </c>
      <c r="H1753" s="4">
        <v>0</v>
      </c>
      <c r="I1753" s="4"/>
      <c r="J1753" s="4">
        <v>0</v>
      </c>
    </row>
    <row r="1754" spans="2:10" x14ac:dyDescent="0.3">
      <c r="B1754" s="3" t="s">
        <v>111</v>
      </c>
      <c r="C1754" s="4">
        <v>2021</v>
      </c>
      <c r="D1754" s="3" t="s">
        <v>1471</v>
      </c>
      <c r="E1754" s="4">
        <v>0</v>
      </c>
      <c r="F1754" s="4">
        <v>11.992800000000001</v>
      </c>
      <c r="G1754" s="4">
        <v>3.399994329940748</v>
      </c>
      <c r="H1754" s="4">
        <v>0</v>
      </c>
      <c r="I1754" s="4"/>
      <c r="J1754" s="4">
        <v>0</v>
      </c>
    </row>
    <row r="1755" spans="2:10" x14ac:dyDescent="0.3">
      <c r="B1755" s="3" t="s">
        <v>111</v>
      </c>
      <c r="C1755" s="4">
        <v>2021</v>
      </c>
      <c r="D1755" s="3" t="s">
        <v>1472</v>
      </c>
      <c r="E1755" s="4">
        <v>0</v>
      </c>
      <c r="F1755" s="4">
        <v>10.581899999999999</v>
      </c>
      <c r="G1755" s="4">
        <v>3</v>
      </c>
      <c r="H1755" s="4">
        <v>0</v>
      </c>
      <c r="I1755" s="4"/>
      <c r="J1755" s="4">
        <v>0</v>
      </c>
    </row>
    <row r="1756" spans="2:10" x14ac:dyDescent="0.3">
      <c r="B1756" s="3" t="s">
        <v>111</v>
      </c>
      <c r="C1756" s="4">
        <v>2021</v>
      </c>
      <c r="D1756" s="3" t="s">
        <v>1473</v>
      </c>
      <c r="E1756" s="4">
        <v>900400</v>
      </c>
      <c r="F1756" s="4">
        <v>3.5274000000000001</v>
      </c>
      <c r="G1756" s="4">
        <v>1.0000283502962606</v>
      </c>
      <c r="H1756" s="4">
        <v>3176</v>
      </c>
      <c r="I1756" s="4"/>
      <c r="J1756" s="4">
        <v>3176</v>
      </c>
    </row>
    <row r="1757" spans="2:10" x14ac:dyDescent="0.3">
      <c r="B1757" s="3" t="s">
        <v>111</v>
      </c>
      <c r="C1757" s="4">
        <v>2021</v>
      </c>
      <c r="D1757" s="3" t="s">
        <v>1474</v>
      </c>
      <c r="E1757" s="4">
        <v>725031800</v>
      </c>
      <c r="F1757" s="4">
        <v>3.5272999999999999</v>
      </c>
      <c r="G1757" s="4">
        <v>1</v>
      </c>
      <c r="H1757" s="4">
        <v>2557405</v>
      </c>
      <c r="I1757" s="4"/>
      <c r="J1757" s="4">
        <v>2557405</v>
      </c>
    </row>
    <row r="1758" spans="2:10" x14ac:dyDescent="0.3">
      <c r="B1758" s="3" t="s">
        <v>111</v>
      </c>
      <c r="C1758" s="4">
        <v>2021</v>
      </c>
      <c r="D1758" s="3" t="s">
        <v>1475</v>
      </c>
      <c r="E1758" s="4">
        <v>0</v>
      </c>
      <c r="F1758" s="4">
        <v>3.5272999999999999</v>
      </c>
      <c r="G1758" s="4">
        <v>1</v>
      </c>
      <c r="H1758" s="4">
        <v>0</v>
      </c>
      <c r="I1758" s="4"/>
      <c r="J1758" s="4">
        <v>0</v>
      </c>
    </row>
    <row r="1759" spans="2:10" x14ac:dyDescent="0.3">
      <c r="B1759" s="3" t="s">
        <v>111</v>
      </c>
      <c r="C1759" s="4">
        <v>2021</v>
      </c>
      <c r="D1759" s="3" t="s">
        <v>1476</v>
      </c>
      <c r="E1759" s="4">
        <v>1940400</v>
      </c>
      <c r="F1759" s="4">
        <v>38.382899999999999</v>
      </c>
      <c r="G1759" s="4">
        <v>10.881665863408273</v>
      </c>
      <c r="H1759" s="4">
        <v>74478</v>
      </c>
      <c r="I1759" s="4">
        <v>106000</v>
      </c>
      <c r="J1759" s="4">
        <v>180478</v>
      </c>
    </row>
    <row r="1760" spans="2:10" x14ac:dyDescent="0.3">
      <c r="B1760" s="3" t="s">
        <v>111</v>
      </c>
      <c r="C1760" s="4">
        <v>2022</v>
      </c>
      <c r="D1760" s="3" t="s">
        <v>1468</v>
      </c>
      <c r="E1760" s="4">
        <v>245801100</v>
      </c>
      <c r="F1760" s="4">
        <v>8.9856999999999996</v>
      </c>
      <c r="G1760" s="4">
        <v>2.9375592533263593</v>
      </c>
      <c r="H1760" s="4">
        <v>2208695</v>
      </c>
      <c r="I1760" s="4"/>
      <c r="J1760" s="4">
        <v>2208695</v>
      </c>
    </row>
    <row r="1761" spans="2:10" x14ac:dyDescent="0.3">
      <c r="B1761" s="3" t="s">
        <v>111</v>
      </c>
      <c r="C1761" s="4">
        <v>2022</v>
      </c>
      <c r="D1761" s="3" t="s">
        <v>1469</v>
      </c>
      <c r="E1761" s="4">
        <v>6967</v>
      </c>
      <c r="F1761" s="4">
        <v>3.0589</v>
      </c>
      <c r="G1761" s="4">
        <v>1</v>
      </c>
      <c r="H1761" s="4">
        <v>21</v>
      </c>
      <c r="I1761" s="4"/>
      <c r="J1761" s="4">
        <v>21</v>
      </c>
    </row>
    <row r="1762" spans="2:10" x14ac:dyDescent="0.3">
      <c r="B1762" s="3" t="s">
        <v>111</v>
      </c>
      <c r="C1762" s="4">
        <v>2022</v>
      </c>
      <c r="D1762" s="3" t="s">
        <v>1470</v>
      </c>
      <c r="E1762" s="4">
        <v>0</v>
      </c>
      <c r="F1762" s="4">
        <v>8.9856999999999996</v>
      </c>
      <c r="G1762" s="4">
        <v>2.9375592533263593</v>
      </c>
      <c r="H1762" s="4">
        <v>0</v>
      </c>
      <c r="I1762" s="4"/>
      <c r="J1762" s="4">
        <v>0</v>
      </c>
    </row>
    <row r="1763" spans="2:10" x14ac:dyDescent="0.3">
      <c r="B1763" s="3" t="s">
        <v>111</v>
      </c>
      <c r="C1763" s="4">
        <v>2022</v>
      </c>
      <c r="D1763" s="3" t="s">
        <v>1471</v>
      </c>
      <c r="E1763" s="4">
        <v>0</v>
      </c>
      <c r="F1763" s="4">
        <v>10.4003</v>
      </c>
      <c r="G1763" s="4">
        <v>3.4000130765961618</v>
      </c>
      <c r="H1763" s="4">
        <v>0</v>
      </c>
      <c r="I1763" s="4"/>
      <c r="J1763" s="4">
        <v>0</v>
      </c>
    </row>
    <row r="1764" spans="2:10" x14ac:dyDescent="0.3">
      <c r="B1764" s="3" t="s">
        <v>111</v>
      </c>
      <c r="C1764" s="4">
        <v>2022</v>
      </c>
      <c r="D1764" s="3" t="s">
        <v>1472</v>
      </c>
      <c r="E1764" s="4">
        <v>0</v>
      </c>
      <c r="F1764" s="4">
        <v>9.032</v>
      </c>
      <c r="G1764" s="4">
        <v>2.9526954133838963</v>
      </c>
      <c r="H1764" s="4">
        <v>0</v>
      </c>
      <c r="I1764" s="4"/>
      <c r="J1764" s="4">
        <v>0</v>
      </c>
    </row>
    <row r="1765" spans="2:10" x14ac:dyDescent="0.3">
      <c r="B1765" s="3" t="s">
        <v>111</v>
      </c>
      <c r="C1765" s="4">
        <v>2022</v>
      </c>
      <c r="D1765" s="3" t="s">
        <v>1473</v>
      </c>
      <c r="E1765" s="4">
        <v>839200</v>
      </c>
      <c r="F1765" s="4">
        <v>3.0589</v>
      </c>
      <c r="G1765" s="4">
        <v>1</v>
      </c>
      <c r="H1765" s="4">
        <v>2567</v>
      </c>
      <c r="I1765" s="4"/>
      <c r="J1765" s="4">
        <v>2567</v>
      </c>
    </row>
    <row r="1766" spans="2:10" x14ac:dyDescent="0.3">
      <c r="B1766" s="3" t="s">
        <v>111</v>
      </c>
      <c r="C1766" s="4">
        <v>2022</v>
      </c>
      <c r="D1766" s="3" t="s">
        <v>1474</v>
      </c>
      <c r="E1766" s="4">
        <v>937570625</v>
      </c>
      <c r="F1766" s="4">
        <v>3.0589</v>
      </c>
      <c r="G1766" s="4">
        <v>1</v>
      </c>
      <c r="H1766" s="4">
        <v>2867935</v>
      </c>
      <c r="I1766" s="4"/>
      <c r="J1766" s="4">
        <v>2867935</v>
      </c>
    </row>
    <row r="1767" spans="2:10" x14ac:dyDescent="0.3">
      <c r="B1767" s="3" t="s">
        <v>111</v>
      </c>
      <c r="C1767" s="4">
        <v>2022</v>
      </c>
      <c r="D1767" s="3" t="s">
        <v>1475</v>
      </c>
      <c r="E1767" s="4">
        <v>0</v>
      </c>
      <c r="F1767" s="4">
        <v>3.0589</v>
      </c>
      <c r="G1767" s="4">
        <v>1</v>
      </c>
      <c r="H1767" s="4">
        <v>0</v>
      </c>
      <c r="I1767" s="4"/>
      <c r="J1767" s="4">
        <v>0</v>
      </c>
    </row>
    <row r="1768" spans="2:10" x14ac:dyDescent="0.3">
      <c r="B1768" s="3" t="s">
        <v>111</v>
      </c>
      <c r="C1768" s="4">
        <v>2022</v>
      </c>
      <c r="D1768" s="3" t="s">
        <v>1476</v>
      </c>
      <c r="E1768" s="4">
        <v>2130600</v>
      </c>
      <c r="F1768" s="4">
        <v>33.2988</v>
      </c>
      <c r="G1768" s="4">
        <v>10.885874006995978</v>
      </c>
      <c r="H1768" s="4">
        <v>70946</v>
      </c>
      <c r="I1768" s="4">
        <v>105650</v>
      </c>
      <c r="J1768" s="4">
        <v>176596</v>
      </c>
    </row>
    <row r="1769" spans="2:10" x14ac:dyDescent="0.3">
      <c r="B1769" s="3" t="s">
        <v>111</v>
      </c>
      <c r="C1769" s="4">
        <v>2023</v>
      </c>
      <c r="D1769" s="3" t="s">
        <v>1468</v>
      </c>
      <c r="E1769" s="4">
        <v>254674400</v>
      </c>
      <c r="F1769" s="4">
        <v>9.5147999999999993</v>
      </c>
      <c r="G1769" s="4">
        <v>3.2053631586039617</v>
      </c>
      <c r="H1769" s="4">
        <v>2423176</v>
      </c>
      <c r="I1769" s="4"/>
      <c r="J1769" s="4">
        <v>2423176</v>
      </c>
    </row>
    <row r="1770" spans="2:10" x14ac:dyDescent="0.3">
      <c r="B1770" s="3" t="s">
        <v>111</v>
      </c>
      <c r="C1770" s="4">
        <v>2023</v>
      </c>
      <c r="D1770" s="3" t="s">
        <v>1469</v>
      </c>
      <c r="E1770" s="4">
        <v>6968</v>
      </c>
      <c r="F1770" s="4">
        <v>2.9683999999999999</v>
      </c>
      <c r="G1770" s="4">
        <v>1</v>
      </c>
      <c r="H1770" s="4">
        <v>21</v>
      </c>
      <c r="I1770" s="4"/>
      <c r="J1770" s="4">
        <v>21</v>
      </c>
    </row>
    <row r="1771" spans="2:10" x14ac:dyDescent="0.3">
      <c r="B1771" s="3" t="s">
        <v>111</v>
      </c>
      <c r="C1771" s="4">
        <v>2023</v>
      </c>
      <c r="D1771" s="3" t="s">
        <v>1470</v>
      </c>
      <c r="E1771" s="4">
        <v>0</v>
      </c>
      <c r="F1771" s="4">
        <v>9.5147999999999993</v>
      </c>
      <c r="G1771" s="4">
        <v>3.2053631586039617</v>
      </c>
      <c r="H1771" s="4">
        <v>0</v>
      </c>
      <c r="I1771" s="4"/>
      <c r="J1771" s="4">
        <v>0</v>
      </c>
    </row>
    <row r="1772" spans="2:10" x14ac:dyDescent="0.3">
      <c r="B1772" s="3" t="s">
        <v>111</v>
      </c>
      <c r="C1772" s="4">
        <v>2023</v>
      </c>
      <c r="D1772" s="3" t="s">
        <v>1471</v>
      </c>
      <c r="E1772" s="4">
        <v>0</v>
      </c>
      <c r="F1772" s="4">
        <v>10.092499999999999</v>
      </c>
      <c r="G1772" s="4">
        <v>3.3999797870906883</v>
      </c>
      <c r="H1772" s="4">
        <v>0</v>
      </c>
      <c r="I1772" s="4"/>
      <c r="J1772" s="4">
        <v>0</v>
      </c>
    </row>
    <row r="1773" spans="2:10" x14ac:dyDescent="0.3">
      <c r="B1773" s="3" t="s">
        <v>111</v>
      </c>
      <c r="C1773" s="4">
        <v>2023</v>
      </c>
      <c r="D1773" s="3" t="s">
        <v>1472</v>
      </c>
      <c r="E1773" s="4">
        <v>0</v>
      </c>
      <c r="F1773" s="4">
        <v>8.9052000000000007</v>
      </c>
      <c r="G1773" s="4">
        <v>3.0000000000000004</v>
      </c>
      <c r="H1773" s="4">
        <v>0</v>
      </c>
      <c r="I1773" s="4"/>
      <c r="J1773" s="4">
        <v>0</v>
      </c>
    </row>
    <row r="1774" spans="2:10" x14ac:dyDescent="0.3">
      <c r="B1774" s="3" t="s">
        <v>111</v>
      </c>
      <c r="C1774" s="4">
        <v>2023</v>
      </c>
      <c r="D1774" s="3" t="s">
        <v>1473</v>
      </c>
      <c r="E1774" s="4">
        <v>949300</v>
      </c>
      <c r="F1774" s="4">
        <v>2.9683999999999999</v>
      </c>
      <c r="G1774" s="4">
        <v>1</v>
      </c>
      <c r="H1774" s="4">
        <v>2818</v>
      </c>
      <c r="I1774" s="4"/>
      <c r="J1774" s="4">
        <v>2818</v>
      </c>
    </row>
    <row r="1775" spans="2:10" x14ac:dyDescent="0.3">
      <c r="B1775" s="3" t="s">
        <v>111</v>
      </c>
      <c r="C1775" s="4">
        <v>2023</v>
      </c>
      <c r="D1775" s="3" t="s">
        <v>1474</v>
      </c>
      <c r="E1775" s="4">
        <v>1089071075</v>
      </c>
      <c r="F1775" s="4">
        <v>2.9683999999999999</v>
      </c>
      <c r="G1775" s="4">
        <v>1</v>
      </c>
      <c r="H1775" s="4">
        <v>3232799</v>
      </c>
      <c r="I1775" s="4"/>
      <c r="J1775" s="4">
        <v>3232799</v>
      </c>
    </row>
    <row r="1776" spans="2:10" x14ac:dyDescent="0.3">
      <c r="B1776" s="3" t="s">
        <v>111</v>
      </c>
      <c r="C1776" s="4">
        <v>2023</v>
      </c>
      <c r="D1776" s="3" t="s">
        <v>1475</v>
      </c>
      <c r="E1776" s="4">
        <v>0</v>
      </c>
      <c r="F1776" s="4">
        <v>2.9683999999999999</v>
      </c>
      <c r="G1776" s="4">
        <v>1</v>
      </c>
      <c r="H1776" s="4">
        <v>0</v>
      </c>
      <c r="I1776" s="4"/>
      <c r="J1776" s="4">
        <v>0</v>
      </c>
    </row>
    <row r="1777" spans="2:10" x14ac:dyDescent="0.3">
      <c r="B1777" s="3" t="s">
        <v>111</v>
      </c>
      <c r="C1777" s="4">
        <v>2023</v>
      </c>
      <c r="D1777" s="3" t="s">
        <v>1476</v>
      </c>
      <c r="E1777" s="4">
        <v>2302900</v>
      </c>
      <c r="F1777" s="4">
        <v>32.5366</v>
      </c>
      <c r="G1777" s="4">
        <v>10.960989085028972</v>
      </c>
      <c r="H1777" s="4">
        <v>74929</v>
      </c>
      <c r="I1777" s="4">
        <v>107642</v>
      </c>
      <c r="J1777" s="4">
        <v>182571</v>
      </c>
    </row>
    <row r="1778" spans="2:10" x14ac:dyDescent="0.3">
      <c r="B1778" s="3" t="s">
        <v>111</v>
      </c>
      <c r="C1778" s="4">
        <v>2024</v>
      </c>
      <c r="D1778" s="3" t="s">
        <v>1468</v>
      </c>
      <c r="E1778" s="4">
        <v>257275700</v>
      </c>
      <c r="F1778" s="4">
        <v>10.145300000000001</v>
      </c>
      <c r="G1778" s="4">
        <v>2.9967802918414366</v>
      </c>
      <c r="H1778" s="4">
        <v>2610139</v>
      </c>
      <c r="I1778" s="4"/>
      <c r="J1778" s="4">
        <v>2610139</v>
      </c>
    </row>
    <row r="1779" spans="2:10" x14ac:dyDescent="0.3">
      <c r="B1779" s="3" t="s">
        <v>111</v>
      </c>
      <c r="C1779" s="4">
        <v>2024</v>
      </c>
      <c r="D1779" s="3" t="s">
        <v>1469</v>
      </c>
      <c r="E1779" s="4">
        <v>6968</v>
      </c>
      <c r="F1779" s="4">
        <v>3.3854000000000002</v>
      </c>
      <c r="G1779" s="4">
        <v>1</v>
      </c>
      <c r="H1779" s="4">
        <v>24</v>
      </c>
      <c r="I1779" s="4"/>
      <c r="J1779" s="4">
        <v>24</v>
      </c>
    </row>
    <row r="1780" spans="2:10" x14ac:dyDescent="0.3">
      <c r="B1780" s="3" t="s">
        <v>111</v>
      </c>
      <c r="C1780" s="4">
        <v>2024</v>
      </c>
      <c r="D1780" s="3" t="s">
        <v>1470</v>
      </c>
      <c r="E1780" s="4">
        <v>0</v>
      </c>
      <c r="F1780" s="4">
        <v>10.145300000000001</v>
      </c>
      <c r="G1780" s="4">
        <v>2.9967802918414366</v>
      </c>
      <c r="H1780" s="4">
        <v>0</v>
      </c>
      <c r="I1780" s="4"/>
      <c r="J1780" s="4">
        <v>0</v>
      </c>
    </row>
    <row r="1781" spans="2:10" x14ac:dyDescent="0.3">
      <c r="B1781" s="3" t="s">
        <v>111</v>
      </c>
      <c r="C1781" s="4">
        <v>2024</v>
      </c>
      <c r="D1781" s="3" t="s">
        <v>1471</v>
      </c>
      <c r="E1781" s="4">
        <v>0</v>
      </c>
      <c r="F1781" s="4">
        <v>11.510400000000001</v>
      </c>
      <c r="G1781" s="4">
        <v>3.4000118154427836</v>
      </c>
      <c r="H1781" s="4">
        <v>0</v>
      </c>
      <c r="I1781" s="4"/>
      <c r="J1781" s="4">
        <v>0</v>
      </c>
    </row>
    <row r="1782" spans="2:10" x14ac:dyDescent="0.3">
      <c r="B1782" s="3" t="s">
        <v>111</v>
      </c>
      <c r="C1782" s="4">
        <v>2024</v>
      </c>
      <c r="D1782" s="3" t="s">
        <v>1472</v>
      </c>
      <c r="E1782" s="4">
        <v>0</v>
      </c>
      <c r="F1782" s="4">
        <v>10.1562</v>
      </c>
      <c r="G1782" s="4">
        <v>3</v>
      </c>
      <c r="H1782" s="4">
        <v>0</v>
      </c>
      <c r="I1782" s="4"/>
      <c r="J1782" s="4">
        <v>0</v>
      </c>
    </row>
    <row r="1783" spans="2:10" x14ac:dyDescent="0.3">
      <c r="B1783" s="3" t="s">
        <v>111</v>
      </c>
      <c r="C1783" s="4">
        <v>2024</v>
      </c>
      <c r="D1783" s="3" t="s">
        <v>1473</v>
      </c>
      <c r="E1783" s="4">
        <v>1020900</v>
      </c>
      <c r="F1783" s="4">
        <v>3.3854000000000002</v>
      </c>
      <c r="G1783" s="4">
        <v>1</v>
      </c>
      <c r="H1783" s="4">
        <v>3456</v>
      </c>
      <c r="I1783" s="4"/>
      <c r="J1783" s="4">
        <v>3456</v>
      </c>
    </row>
    <row r="1784" spans="2:10" x14ac:dyDescent="0.3">
      <c r="B1784" s="3" t="s">
        <v>111</v>
      </c>
      <c r="C1784" s="4">
        <v>2024</v>
      </c>
      <c r="D1784" s="3" t="s">
        <v>1474</v>
      </c>
      <c r="E1784" s="4">
        <v>1072526625</v>
      </c>
      <c r="F1784" s="4">
        <v>3.3854000000000002</v>
      </c>
      <c r="G1784" s="4">
        <v>1</v>
      </c>
      <c r="H1784" s="4">
        <v>3630932</v>
      </c>
      <c r="I1784" s="4"/>
      <c r="J1784" s="4">
        <v>3630932</v>
      </c>
    </row>
    <row r="1785" spans="2:10" x14ac:dyDescent="0.3">
      <c r="B1785" s="3" t="s">
        <v>111</v>
      </c>
      <c r="C1785" s="4">
        <v>2024</v>
      </c>
      <c r="D1785" s="3" t="s">
        <v>1475</v>
      </c>
      <c r="E1785" s="4">
        <v>0</v>
      </c>
      <c r="F1785" s="4">
        <v>3.3854000000000002</v>
      </c>
      <c r="G1785" s="4">
        <v>1</v>
      </c>
      <c r="H1785" s="4">
        <v>0</v>
      </c>
      <c r="I1785" s="4"/>
      <c r="J1785" s="4">
        <v>0</v>
      </c>
    </row>
    <row r="1786" spans="2:10" x14ac:dyDescent="0.3">
      <c r="B1786" s="3" t="s">
        <v>111</v>
      </c>
      <c r="C1786" s="4">
        <v>2024</v>
      </c>
      <c r="D1786" s="3" t="s">
        <v>1476</v>
      </c>
      <c r="E1786" s="4">
        <v>2469100</v>
      </c>
      <c r="F1786" s="4">
        <v>38.035699999999999</v>
      </c>
      <c r="G1786" s="4">
        <v>11.235215927216871</v>
      </c>
      <c r="H1786" s="4">
        <v>93914</v>
      </c>
      <c r="I1786" s="4">
        <v>103854</v>
      </c>
      <c r="J1786" s="4">
        <v>197768</v>
      </c>
    </row>
    <row r="1787" spans="2:10" x14ac:dyDescent="0.3">
      <c r="B1787" s="3" t="s">
        <v>114</v>
      </c>
      <c r="C1787" s="4">
        <v>2019</v>
      </c>
      <c r="D1787" s="3" t="s">
        <v>1468</v>
      </c>
      <c r="E1787" s="4">
        <v>25963200</v>
      </c>
      <c r="F1787" s="4">
        <v>10.129160000000001</v>
      </c>
      <c r="G1787" s="4">
        <v>1.8000003554096</v>
      </c>
      <c r="H1787" s="4">
        <v>262985.40691199998</v>
      </c>
      <c r="I1787" s="4"/>
      <c r="J1787" s="4">
        <v>262985.40691199998</v>
      </c>
    </row>
    <row r="1788" spans="2:10" x14ac:dyDescent="0.3">
      <c r="B1788" s="3" t="s">
        <v>114</v>
      </c>
      <c r="C1788" s="4">
        <v>2019</v>
      </c>
      <c r="D1788" s="3" t="s">
        <v>1469</v>
      </c>
      <c r="E1788" s="4">
        <v>64335</v>
      </c>
      <c r="F1788" s="4">
        <v>5.6273099999999996</v>
      </c>
      <c r="G1788" s="4">
        <v>1</v>
      </c>
      <c r="H1788" s="4">
        <v>362.03298884999998</v>
      </c>
      <c r="I1788" s="4"/>
      <c r="J1788" s="4">
        <v>362.03298884999998</v>
      </c>
    </row>
    <row r="1789" spans="2:10" x14ac:dyDescent="0.3">
      <c r="B1789" s="3" t="s">
        <v>114</v>
      </c>
      <c r="C1789" s="4">
        <v>2019</v>
      </c>
      <c r="D1789" s="3" t="s">
        <v>1470</v>
      </c>
      <c r="E1789" s="4">
        <v>296900</v>
      </c>
      <c r="F1789" s="4">
        <v>19.41422</v>
      </c>
      <c r="G1789" s="4">
        <v>3.4500000888523998</v>
      </c>
      <c r="H1789" s="4">
        <v>5764.0819179999999</v>
      </c>
      <c r="I1789" s="4"/>
      <c r="J1789" s="4">
        <v>5764.0819179999999</v>
      </c>
    </row>
    <row r="1790" spans="2:10" x14ac:dyDescent="0.3">
      <c r="B1790" s="3" t="s">
        <v>114</v>
      </c>
      <c r="C1790" s="4">
        <v>2019</v>
      </c>
      <c r="D1790" s="3" t="s">
        <v>1471</v>
      </c>
      <c r="E1790" s="4">
        <v>121748800</v>
      </c>
      <c r="F1790" s="4">
        <v>39.559739999999998</v>
      </c>
      <c r="G1790" s="4">
        <v>7.0299556981932803</v>
      </c>
      <c r="H1790" s="4">
        <v>4816350.8733120002</v>
      </c>
      <c r="I1790" s="4">
        <v>-1374553</v>
      </c>
      <c r="J1790" s="4">
        <v>3441797.8733120002</v>
      </c>
    </row>
    <row r="1791" spans="2:10" x14ac:dyDescent="0.3">
      <c r="B1791" s="3" t="s">
        <v>114</v>
      </c>
      <c r="C1791" s="4">
        <v>2019</v>
      </c>
      <c r="D1791" s="3" t="s">
        <v>1472</v>
      </c>
      <c r="E1791" s="4">
        <v>3847000</v>
      </c>
      <c r="F1791" s="4">
        <v>22.28415</v>
      </c>
      <c r="G1791" s="4">
        <v>3.9600004264915198</v>
      </c>
      <c r="H1791" s="4">
        <v>85727.125050000002</v>
      </c>
      <c r="I1791" s="4"/>
      <c r="J1791" s="4">
        <v>85727.125050000002</v>
      </c>
    </row>
    <row r="1792" spans="2:10" x14ac:dyDescent="0.3">
      <c r="B1792" s="3" t="s">
        <v>114</v>
      </c>
      <c r="C1792" s="4">
        <v>2019</v>
      </c>
      <c r="D1792" s="3" t="s">
        <v>1473</v>
      </c>
      <c r="E1792" s="4">
        <v>302700</v>
      </c>
      <c r="F1792" s="4">
        <v>5.6273099999999996</v>
      </c>
      <c r="G1792" s="4">
        <v>1</v>
      </c>
      <c r="H1792" s="4">
        <v>1703.386737</v>
      </c>
      <c r="I1792" s="4"/>
      <c r="J1792" s="4">
        <v>1703.386737</v>
      </c>
    </row>
    <row r="1793" spans="2:10" x14ac:dyDescent="0.3">
      <c r="B1793" s="3" t="s">
        <v>114</v>
      </c>
      <c r="C1793" s="4">
        <v>2019</v>
      </c>
      <c r="D1793" s="3" t="s">
        <v>1474</v>
      </c>
      <c r="E1793" s="4">
        <v>276403201</v>
      </c>
      <c r="F1793" s="4">
        <v>5.6273099999999996</v>
      </c>
      <c r="G1793" s="4">
        <v>1</v>
      </c>
      <c r="H1793" s="4">
        <v>1555406.49701931</v>
      </c>
      <c r="I1793" s="4">
        <v>0</v>
      </c>
      <c r="J1793" s="4">
        <v>1555406.49701931</v>
      </c>
    </row>
    <row r="1794" spans="2:10" x14ac:dyDescent="0.3">
      <c r="B1794" s="3" t="s">
        <v>114</v>
      </c>
      <c r="C1794" s="4">
        <v>2019</v>
      </c>
      <c r="D1794" s="3" t="s">
        <v>1475</v>
      </c>
      <c r="E1794" s="4">
        <v>0</v>
      </c>
      <c r="F1794" s="4">
        <v>0</v>
      </c>
      <c r="G1794" s="4">
        <v>0</v>
      </c>
      <c r="H1794" s="4">
        <v>0</v>
      </c>
      <c r="I1794" s="4"/>
      <c r="J1794" s="4">
        <v>0</v>
      </c>
    </row>
    <row r="1795" spans="2:10" x14ac:dyDescent="0.3">
      <c r="B1795" s="3" t="s">
        <v>114</v>
      </c>
      <c r="C1795" s="4">
        <v>2019</v>
      </c>
      <c r="D1795" s="3" t="s">
        <v>1476</v>
      </c>
      <c r="E1795" s="4">
        <v>3784780</v>
      </c>
      <c r="F1795" s="4">
        <v>25.322900000000001</v>
      </c>
      <c r="G1795" s="4">
        <v>4.5000008885240002</v>
      </c>
      <c r="H1795" s="4">
        <v>95841.605462000007</v>
      </c>
      <c r="I1795" s="4"/>
      <c r="J1795" s="4">
        <v>95841.605462000007</v>
      </c>
    </row>
    <row r="1796" spans="2:10" x14ac:dyDescent="0.3">
      <c r="B1796" s="3" t="s">
        <v>114</v>
      </c>
      <c r="C1796" s="4">
        <v>2020</v>
      </c>
      <c r="D1796" s="3" t="s">
        <v>1468</v>
      </c>
      <c r="E1796" s="4">
        <v>26389350</v>
      </c>
      <c r="F1796" s="4">
        <v>10.77272</v>
      </c>
      <c r="G1796" s="4">
        <v>1.8169999240999519</v>
      </c>
      <c r="H1796" s="4">
        <v>284285</v>
      </c>
      <c r="I1796" s="4"/>
      <c r="J1796" s="4">
        <v>284285</v>
      </c>
    </row>
    <row r="1797" spans="2:10" x14ac:dyDescent="0.3">
      <c r="B1797" s="3" t="s">
        <v>114</v>
      </c>
      <c r="C1797" s="4">
        <v>2020</v>
      </c>
      <c r="D1797" s="3" t="s">
        <v>1469</v>
      </c>
      <c r="E1797" s="4">
        <v>64335</v>
      </c>
      <c r="F1797" s="4">
        <v>5.9288499999999997</v>
      </c>
      <c r="G1797" s="4">
        <v>1</v>
      </c>
      <c r="H1797" s="4">
        <v>381</v>
      </c>
      <c r="I1797" s="4"/>
      <c r="J1797" s="4">
        <v>381</v>
      </c>
    </row>
    <row r="1798" spans="2:10" x14ac:dyDescent="0.3">
      <c r="B1798" s="3" t="s">
        <v>114</v>
      </c>
      <c r="C1798" s="4">
        <v>2020</v>
      </c>
      <c r="D1798" s="3" t="s">
        <v>1470</v>
      </c>
      <c r="E1798" s="4">
        <v>430900</v>
      </c>
      <c r="F1798" s="4">
        <v>21.996030000000001</v>
      </c>
      <c r="G1798" s="4">
        <v>3.7099994096662932</v>
      </c>
      <c r="H1798" s="4">
        <v>9478</v>
      </c>
      <c r="I1798" s="4"/>
      <c r="J1798" s="4">
        <v>9478</v>
      </c>
    </row>
    <row r="1799" spans="2:10" x14ac:dyDescent="0.3">
      <c r="B1799" s="3" t="s">
        <v>114</v>
      </c>
      <c r="C1799" s="4">
        <v>2020</v>
      </c>
      <c r="D1799" s="3" t="s">
        <v>1471</v>
      </c>
      <c r="E1799" s="4">
        <v>133817500</v>
      </c>
      <c r="F1799" s="4">
        <v>39.850740000000002</v>
      </c>
      <c r="G1799" s="4">
        <v>6.7214957369473005</v>
      </c>
      <c r="H1799" s="4">
        <v>5332726</v>
      </c>
      <c r="I1799" s="4">
        <v>-1831072</v>
      </c>
      <c r="J1799" s="4">
        <v>3501654</v>
      </c>
    </row>
    <row r="1800" spans="2:10" x14ac:dyDescent="0.3">
      <c r="B1800" s="3" t="s">
        <v>114</v>
      </c>
      <c r="C1800" s="4">
        <v>2020</v>
      </c>
      <c r="D1800" s="3" t="s">
        <v>1472</v>
      </c>
      <c r="E1800" s="4">
        <v>4004000</v>
      </c>
      <c r="F1800" s="4">
        <v>23.656110000000002</v>
      </c>
      <c r="G1800" s="4">
        <v>3.9899997469998403</v>
      </c>
      <c r="H1800" s="4">
        <v>94719</v>
      </c>
      <c r="I1800" s="4"/>
      <c r="J1800" s="4">
        <v>94719</v>
      </c>
    </row>
    <row r="1801" spans="2:10" x14ac:dyDescent="0.3">
      <c r="B1801" s="3" t="s">
        <v>114</v>
      </c>
      <c r="C1801" s="4">
        <v>2020</v>
      </c>
      <c r="D1801" s="3" t="s">
        <v>1473</v>
      </c>
      <c r="E1801" s="4">
        <v>302700</v>
      </c>
      <c r="F1801" s="4">
        <v>5.9288499999999997</v>
      </c>
      <c r="G1801" s="4">
        <v>1</v>
      </c>
      <c r="H1801" s="4">
        <v>1795</v>
      </c>
      <c r="I1801" s="4"/>
      <c r="J1801" s="4">
        <v>1795</v>
      </c>
    </row>
    <row r="1802" spans="2:10" x14ac:dyDescent="0.3">
      <c r="B1802" s="3" t="s">
        <v>114</v>
      </c>
      <c r="C1802" s="4">
        <v>2020</v>
      </c>
      <c r="D1802" s="3" t="s">
        <v>1474</v>
      </c>
      <c r="E1802" s="4">
        <v>298122200</v>
      </c>
      <c r="F1802" s="4">
        <v>5.9288499999999997</v>
      </c>
      <c r="G1802" s="4">
        <v>1</v>
      </c>
      <c r="H1802" s="4">
        <v>1767522</v>
      </c>
      <c r="I1802" s="4"/>
      <c r="J1802" s="4">
        <v>1767522</v>
      </c>
    </row>
    <row r="1803" spans="2:10" x14ac:dyDescent="0.3">
      <c r="B1803" s="3" t="s">
        <v>114</v>
      </c>
      <c r="C1803" s="4">
        <v>2020</v>
      </c>
      <c r="D1803" s="3" t="s">
        <v>1475</v>
      </c>
      <c r="E1803" s="4">
        <v>0</v>
      </c>
      <c r="F1803" s="4">
        <v>0</v>
      </c>
      <c r="G1803" s="4">
        <v>0</v>
      </c>
      <c r="H1803" s="4">
        <v>0</v>
      </c>
      <c r="I1803" s="4"/>
      <c r="J1803" s="4">
        <v>0</v>
      </c>
    </row>
    <row r="1804" spans="2:10" x14ac:dyDescent="0.3">
      <c r="B1804" s="3" t="s">
        <v>114</v>
      </c>
      <c r="C1804" s="4">
        <v>2020</v>
      </c>
      <c r="D1804" s="3" t="s">
        <v>1476</v>
      </c>
      <c r="E1804" s="4">
        <v>4094070</v>
      </c>
      <c r="F1804" s="4">
        <v>26.916979999999999</v>
      </c>
      <c r="G1804" s="4">
        <v>4.5400001686667739</v>
      </c>
      <c r="H1804" s="4">
        <v>110200</v>
      </c>
      <c r="I1804" s="4">
        <v>235037</v>
      </c>
      <c r="J1804" s="4">
        <v>345237</v>
      </c>
    </row>
    <row r="1805" spans="2:10" x14ac:dyDescent="0.3">
      <c r="B1805" s="3" t="s">
        <v>114</v>
      </c>
      <c r="C1805" s="4">
        <v>2021</v>
      </c>
      <c r="D1805" s="3" t="s">
        <v>1468</v>
      </c>
      <c r="E1805" s="4">
        <v>28058300</v>
      </c>
      <c r="F1805" s="4">
        <v>11.3893</v>
      </c>
      <c r="G1805" s="4">
        <v>1.8129996402431066</v>
      </c>
      <c r="H1805" s="4">
        <v>319564</v>
      </c>
      <c r="I1805" s="4"/>
      <c r="J1805" s="4">
        <v>319564</v>
      </c>
    </row>
    <row r="1806" spans="2:10" x14ac:dyDescent="0.3">
      <c r="B1806" s="3" t="s">
        <v>114</v>
      </c>
      <c r="C1806" s="4">
        <v>2021</v>
      </c>
      <c r="D1806" s="3" t="s">
        <v>1469</v>
      </c>
      <c r="E1806" s="4">
        <v>64335</v>
      </c>
      <c r="F1806" s="4">
        <v>6.2820200000000002</v>
      </c>
      <c r="G1806" s="4">
        <v>1</v>
      </c>
      <c r="H1806" s="4">
        <v>404</v>
      </c>
      <c r="I1806" s="4"/>
      <c r="J1806" s="4">
        <v>404</v>
      </c>
    </row>
    <row r="1807" spans="2:10" x14ac:dyDescent="0.3">
      <c r="B1807" s="3" t="s">
        <v>114</v>
      </c>
      <c r="C1807" s="4">
        <v>2021</v>
      </c>
      <c r="D1807" s="3" t="s">
        <v>1470</v>
      </c>
      <c r="E1807" s="4">
        <v>430600</v>
      </c>
      <c r="F1807" s="4">
        <v>21.35887</v>
      </c>
      <c r="G1807" s="4">
        <v>3.400000318368932</v>
      </c>
      <c r="H1807" s="4">
        <v>9197</v>
      </c>
      <c r="I1807" s="4"/>
      <c r="J1807" s="4">
        <v>9197</v>
      </c>
    </row>
    <row r="1808" spans="2:10" x14ac:dyDescent="0.3">
      <c r="B1808" s="3" t="s">
        <v>114</v>
      </c>
      <c r="C1808" s="4">
        <v>2021</v>
      </c>
      <c r="D1808" s="3" t="s">
        <v>1471</v>
      </c>
      <c r="E1808" s="4">
        <v>148397800</v>
      </c>
      <c r="F1808" s="4">
        <v>36.615290000000002</v>
      </c>
      <c r="G1808" s="4">
        <v>5.8285853913231733</v>
      </c>
      <c r="H1808" s="4">
        <v>5433628</v>
      </c>
      <c r="I1808" s="4">
        <v>-1912929</v>
      </c>
      <c r="J1808" s="4">
        <v>3520699</v>
      </c>
    </row>
    <row r="1809" spans="2:10" x14ac:dyDescent="0.3">
      <c r="B1809" s="3" t="s">
        <v>114</v>
      </c>
      <c r="C1809" s="4">
        <v>2021</v>
      </c>
      <c r="D1809" s="3" t="s">
        <v>1472</v>
      </c>
      <c r="E1809" s="4">
        <v>3573000</v>
      </c>
      <c r="F1809" s="4">
        <v>29.38101</v>
      </c>
      <c r="G1809" s="4">
        <v>4.6770003915937863</v>
      </c>
      <c r="H1809" s="4">
        <v>104978</v>
      </c>
      <c r="I1809" s="4"/>
      <c r="J1809" s="4">
        <v>104978</v>
      </c>
    </row>
    <row r="1810" spans="2:10" x14ac:dyDescent="0.3">
      <c r="B1810" s="3" t="s">
        <v>114</v>
      </c>
      <c r="C1810" s="4">
        <v>2021</v>
      </c>
      <c r="D1810" s="3" t="s">
        <v>1473</v>
      </c>
      <c r="E1810" s="4">
        <v>302700</v>
      </c>
      <c r="F1810" s="4">
        <v>6.2820200000000002</v>
      </c>
      <c r="G1810" s="4">
        <v>1</v>
      </c>
      <c r="H1810" s="4">
        <v>1902</v>
      </c>
      <c r="I1810" s="4"/>
      <c r="J1810" s="4">
        <v>1902</v>
      </c>
    </row>
    <row r="1811" spans="2:10" x14ac:dyDescent="0.3">
      <c r="B1811" s="3" t="s">
        <v>114</v>
      </c>
      <c r="C1811" s="4">
        <v>2021</v>
      </c>
      <c r="D1811" s="3" t="s">
        <v>1474</v>
      </c>
      <c r="E1811" s="4">
        <v>312933600</v>
      </c>
      <c r="F1811" s="4">
        <v>6.2820200000000002</v>
      </c>
      <c r="G1811" s="4">
        <v>1</v>
      </c>
      <c r="H1811" s="4">
        <v>1965855</v>
      </c>
      <c r="I1811" s="4"/>
      <c r="J1811" s="4">
        <v>1965855</v>
      </c>
    </row>
    <row r="1812" spans="2:10" x14ac:dyDescent="0.3">
      <c r="B1812" s="3" t="s">
        <v>114</v>
      </c>
      <c r="C1812" s="4">
        <v>2021</v>
      </c>
      <c r="D1812" s="3" t="s">
        <v>1475</v>
      </c>
      <c r="E1812" s="4">
        <v>0</v>
      </c>
      <c r="F1812" s="4">
        <v>0</v>
      </c>
      <c r="G1812" s="4">
        <v>0</v>
      </c>
      <c r="H1812" s="4">
        <v>0</v>
      </c>
      <c r="I1812" s="4"/>
      <c r="J1812" s="4">
        <v>0</v>
      </c>
    </row>
    <row r="1813" spans="2:10" x14ac:dyDescent="0.3">
      <c r="B1813" s="3" t="s">
        <v>114</v>
      </c>
      <c r="C1813" s="4">
        <v>2021</v>
      </c>
      <c r="D1813" s="3" t="s">
        <v>1476</v>
      </c>
      <c r="E1813" s="4">
        <v>4174690</v>
      </c>
      <c r="F1813" s="4">
        <v>28.470109999999998</v>
      </c>
      <c r="G1813" s="4">
        <v>4.5319992613840769</v>
      </c>
      <c r="H1813" s="4">
        <v>118854</v>
      </c>
      <c r="I1813" s="4">
        <v>252431</v>
      </c>
      <c r="J1813" s="4">
        <v>371285</v>
      </c>
    </row>
    <row r="1814" spans="2:10" x14ac:dyDescent="0.3">
      <c r="B1814" s="3" t="s">
        <v>114</v>
      </c>
      <c r="C1814" s="4">
        <v>2022</v>
      </c>
      <c r="D1814" s="3" t="s">
        <v>1468</v>
      </c>
      <c r="E1814" s="4">
        <v>33362400</v>
      </c>
      <c r="F1814" s="4">
        <v>10.48147</v>
      </c>
      <c r="G1814" s="4">
        <v>1.7530004214638844</v>
      </c>
      <c r="H1814" s="4">
        <v>349687</v>
      </c>
      <c r="I1814" s="4"/>
      <c r="J1814" s="4">
        <v>349687</v>
      </c>
    </row>
    <row r="1815" spans="2:10" x14ac:dyDescent="0.3">
      <c r="B1815" s="3" t="s">
        <v>114</v>
      </c>
      <c r="C1815" s="4">
        <v>2022</v>
      </c>
      <c r="D1815" s="3" t="s">
        <v>1469</v>
      </c>
      <c r="E1815" s="4">
        <v>57368</v>
      </c>
      <c r="F1815" s="4">
        <v>5.9791600000000003</v>
      </c>
      <c r="G1815" s="4">
        <v>1</v>
      </c>
      <c r="H1815" s="4">
        <v>343</v>
      </c>
      <c r="I1815" s="4"/>
      <c r="J1815" s="4">
        <v>343</v>
      </c>
    </row>
    <row r="1816" spans="2:10" x14ac:dyDescent="0.3">
      <c r="B1816" s="3" t="s">
        <v>114</v>
      </c>
      <c r="C1816" s="4">
        <v>2022</v>
      </c>
      <c r="D1816" s="3" t="s">
        <v>1470</v>
      </c>
      <c r="E1816" s="4">
        <v>440400</v>
      </c>
      <c r="F1816" s="4">
        <v>20.329139999999999</v>
      </c>
      <c r="G1816" s="4">
        <v>3.3999993310097065</v>
      </c>
      <c r="H1816" s="4">
        <v>8953</v>
      </c>
      <c r="I1816" s="4"/>
      <c r="J1816" s="4">
        <v>8953</v>
      </c>
    </row>
    <row r="1817" spans="2:10" x14ac:dyDescent="0.3">
      <c r="B1817" s="3" t="s">
        <v>114</v>
      </c>
      <c r="C1817" s="4">
        <v>2022</v>
      </c>
      <c r="D1817" s="3" t="s">
        <v>1471</v>
      </c>
      <c r="E1817" s="4">
        <v>147979800</v>
      </c>
      <c r="F1817" s="4">
        <v>40.9711</v>
      </c>
      <c r="G1817" s="4">
        <v>6.8523170478796347</v>
      </c>
      <c r="H1817" s="4">
        <v>6062895</v>
      </c>
      <c r="I1817" s="4">
        <v>-2122560</v>
      </c>
      <c r="J1817" s="4">
        <v>3940335</v>
      </c>
    </row>
    <row r="1818" spans="2:10" x14ac:dyDescent="0.3">
      <c r="B1818" s="3" t="s">
        <v>114</v>
      </c>
      <c r="C1818" s="4">
        <v>2022</v>
      </c>
      <c r="D1818" s="3" t="s">
        <v>1472</v>
      </c>
      <c r="E1818" s="4">
        <v>3487000</v>
      </c>
      <c r="F1818" s="4">
        <v>25.35164</v>
      </c>
      <c r="G1818" s="4">
        <v>4.240000267596117</v>
      </c>
      <c r="H1818" s="4">
        <v>88401</v>
      </c>
      <c r="I1818" s="4"/>
      <c r="J1818" s="4">
        <v>88401</v>
      </c>
    </row>
    <row r="1819" spans="2:10" x14ac:dyDescent="0.3">
      <c r="B1819" s="3" t="s">
        <v>114</v>
      </c>
      <c r="C1819" s="4">
        <v>2022</v>
      </c>
      <c r="D1819" s="3" t="s">
        <v>1473</v>
      </c>
      <c r="E1819" s="4">
        <v>378700</v>
      </c>
      <c r="F1819" s="4">
        <v>5.9791600000000003</v>
      </c>
      <c r="G1819" s="4">
        <v>1</v>
      </c>
      <c r="H1819" s="4">
        <v>2264</v>
      </c>
      <c r="I1819" s="4"/>
      <c r="J1819" s="4">
        <v>2264</v>
      </c>
    </row>
    <row r="1820" spans="2:10" x14ac:dyDescent="0.3">
      <c r="B1820" s="3" t="s">
        <v>114</v>
      </c>
      <c r="C1820" s="4">
        <v>2022</v>
      </c>
      <c r="D1820" s="3" t="s">
        <v>1474</v>
      </c>
      <c r="E1820" s="4">
        <v>366367400</v>
      </c>
      <c r="F1820" s="4">
        <v>5.9791600000000003</v>
      </c>
      <c r="G1820" s="4">
        <v>1</v>
      </c>
      <c r="H1820" s="4">
        <v>2190569</v>
      </c>
      <c r="I1820" s="4"/>
      <c r="J1820" s="4">
        <v>2190569</v>
      </c>
    </row>
    <row r="1821" spans="2:10" x14ac:dyDescent="0.3">
      <c r="B1821" s="3" t="s">
        <v>114</v>
      </c>
      <c r="C1821" s="4">
        <v>2022</v>
      </c>
      <c r="D1821" s="3" t="s">
        <v>1475</v>
      </c>
      <c r="E1821" s="4">
        <v>0</v>
      </c>
      <c r="F1821" s="4">
        <v>0</v>
      </c>
      <c r="G1821" s="4">
        <v>0</v>
      </c>
      <c r="H1821" s="4">
        <v>0</v>
      </c>
      <c r="I1821" s="4"/>
      <c r="J1821" s="4">
        <v>0</v>
      </c>
    </row>
    <row r="1822" spans="2:10" x14ac:dyDescent="0.3">
      <c r="B1822" s="3" t="s">
        <v>114</v>
      </c>
      <c r="C1822" s="4">
        <v>2022</v>
      </c>
      <c r="D1822" s="3" t="s">
        <v>1476</v>
      </c>
      <c r="E1822" s="4">
        <v>4291290</v>
      </c>
      <c r="F1822" s="4">
        <v>26.200679999999998</v>
      </c>
      <c r="G1822" s="4">
        <v>4.3820001471778642</v>
      </c>
      <c r="H1822" s="4">
        <v>112435</v>
      </c>
      <c r="I1822" s="4">
        <v>232220</v>
      </c>
      <c r="J1822" s="4">
        <v>344655</v>
      </c>
    </row>
    <row r="1823" spans="2:10" x14ac:dyDescent="0.3">
      <c r="B1823" s="3" t="s">
        <v>114</v>
      </c>
      <c r="C1823" s="4">
        <v>2023</v>
      </c>
      <c r="D1823" s="3" t="s">
        <v>1468</v>
      </c>
      <c r="E1823" s="4">
        <v>37501800</v>
      </c>
      <c r="F1823" s="4">
        <v>10.044140000000001</v>
      </c>
      <c r="G1823" s="4">
        <v>1.8099995494886698</v>
      </c>
      <c r="H1823" s="4">
        <v>376673</v>
      </c>
      <c r="I1823" s="4"/>
      <c r="J1823" s="4">
        <v>376673</v>
      </c>
    </row>
    <row r="1824" spans="2:10" x14ac:dyDescent="0.3">
      <c r="B1824" s="3" t="s">
        <v>114</v>
      </c>
      <c r="C1824" s="4">
        <v>2023</v>
      </c>
      <c r="D1824" s="3" t="s">
        <v>1469</v>
      </c>
      <c r="E1824" s="4">
        <v>60969</v>
      </c>
      <c r="F1824" s="4">
        <v>5.5492499999999998</v>
      </c>
      <c r="G1824" s="4">
        <v>1</v>
      </c>
      <c r="H1824" s="4">
        <v>338</v>
      </c>
      <c r="I1824" s="4"/>
      <c r="J1824" s="4">
        <v>338</v>
      </c>
    </row>
    <row r="1825" spans="2:10" x14ac:dyDescent="0.3">
      <c r="B1825" s="3" t="s">
        <v>114</v>
      </c>
      <c r="C1825" s="4">
        <v>2023</v>
      </c>
      <c r="D1825" s="3" t="s">
        <v>1470</v>
      </c>
      <c r="E1825" s="4">
        <v>493600</v>
      </c>
      <c r="F1825" s="4">
        <v>18.867450000000002</v>
      </c>
      <c r="G1825" s="4">
        <v>3.4000000000000004</v>
      </c>
      <c r="H1825" s="4">
        <v>9313</v>
      </c>
      <c r="I1825" s="4"/>
      <c r="J1825" s="4">
        <v>9313</v>
      </c>
    </row>
    <row r="1826" spans="2:10" x14ac:dyDescent="0.3">
      <c r="B1826" s="3" t="s">
        <v>114</v>
      </c>
      <c r="C1826" s="4">
        <v>2023</v>
      </c>
      <c r="D1826" s="3" t="s">
        <v>1471</v>
      </c>
      <c r="E1826" s="4">
        <v>160452100</v>
      </c>
      <c r="F1826" s="4">
        <v>18.867450000000002</v>
      </c>
      <c r="G1826" s="4">
        <v>3.4000000000000004</v>
      </c>
      <c r="H1826" s="4">
        <v>3027322</v>
      </c>
      <c r="I1826" s="4">
        <v>-2194251</v>
      </c>
      <c r="J1826" s="4">
        <v>833071</v>
      </c>
    </row>
    <row r="1827" spans="2:10" x14ac:dyDescent="0.3">
      <c r="B1827" s="3" t="s">
        <v>114</v>
      </c>
      <c r="C1827" s="4">
        <v>2023</v>
      </c>
      <c r="D1827" s="3" t="s">
        <v>1472</v>
      </c>
      <c r="E1827" s="4">
        <v>4346000</v>
      </c>
      <c r="F1827" s="4">
        <v>22.52441</v>
      </c>
      <c r="G1827" s="4">
        <v>4.0590007658692615</v>
      </c>
      <c r="H1827" s="4">
        <v>97891</v>
      </c>
      <c r="I1827" s="4"/>
      <c r="J1827" s="4">
        <v>97891</v>
      </c>
    </row>
    <row r="1828" spans="2:10" x14ac:dyDescent="0.3">
      <c r="B1828" s="3" t="s">
        <v>114</v>
      </c>
      <c r="C1828" s="4">
        <v>2023</v>
      </c>
      <c r="D1828" s="3" t="s">
        <v>1473</v>
      </c>
      <c r="E1828" s="4">
        <v>411800</v>
      </c>
      <c r="F1828" s="4">
        <v>5.5492499999999998</v>
      </c>
      <c r="G1828" s="4">
        <v>1</v>
      </c>
      <c r="H1828" s="4">
        <v>2285</v>
      </c>
      <c r="I1828" s="4"/>
      <c r="J1828" s="4">
        <v>2285</v>
      </c>
    </row>
    <row r="1829" spans="2:10" x14ac:dyDescent="0.3">
      <c r="B1829" s="3" t="s">
        <v>114</v>
      </c>
      <c r="C1829" s="4">
        <v>2023</v>
      </c>
      <c r="D1829" s="3" t="s">
        <v>1474</v>
      </c>
      <c r="E1829" s="4">
        <v>437821000</v>
      </c>
      <c r="F1829" s="4">
        <v>5.5492499999999998</v>
      </c>
      <c r="G1829" s="4">
        <v>1</v>
      </c>
      <c r="H1829" s="4">
        <v>2429578</v>
      </c>
      <c r="I1829" s="4"/>
      <c r="J1829" s="4">
        <v>2429578</v>
      </c>
    </row>
    <row r="1830" spans="2:10" x14ac:dyDescent="0.3">
      <c r="B1830" s="3" t="s">
        <v>114</v>
      </c>
      <c r="C1830" s="4">
        <v>2023</v>
      </c>
      <c r="D1830" s="3" t="s">
        <v>1475</v>
      </c>
      <c r="E1830" s="4">
        <v>0</v>
      </c>
      <c r="F1830" s="4">
        <v>0</v>
      </c>
      <c r="G1830" s="4">
        <v>0</v>
      </c>
      <c r="H1830" s="4">
        <v>0</v>
      </c>
      <c r="I1830" s="4"/>
      <c r="J1830" s="4">
        <v>0</v>
      </c>
    </row>
    <row r="1831" spans="2:10" x14ac:dyDescent="0.3">
      <c r="B1831" s="3" t="s">
        <v>114</v>
      </c>
      <c r="C1831" s="4">
        <v>2023</v>
      </c>
      <c r="D1831" s="3" t="s">
        <v>1476</v>
      </c>
      <c r="E1831" s="4">
        <v>4727450</v>
      </c>
      <c r="F1831" s="4">
        <v>25.099260000000001</v>
      </c>
      <c r="G1831" s="4">
        <v>4.5230004054601975</v>
      </c>
      <c r="H1831" s="4">
        <v>118655</v>
      </c>
      <c r="I1831" s="4">
        <v>249248</v>
      </c>
      <c r="J1831" s="4">
        <v>367903</v>
      </c>
    </row>
    <row r="1832" spans="2:10" x14ac:dyDescent="0.3">
      <c r="B1832" s="3" t="s">
        <v>114</v>
      </c>
      <c r="C1832" s="4">
        <v>2024</v>
      </c>
      <c r="D1832" s="3" t="s">
        <v>1468</v>
      </c>
      <c r="E1832" s="4">
        <v>40091650</v>
      </c>
      <c r="F1832" s="4">
        <v>10.37275</v>
      </c>
      <c r="G1832" s="4">
        <v>1.7830008353989115</v>
      </c>
      <c r="H1832" s="4">
        <v>415861</v>
      </c>
      <c r="I1832" s="4"/>
      <c r="J1832" s="4">
        <v>415861</v>
      </c>
    </row>
    <row r="1833" spans="2:10" x14ac:dyDescent="0.3">
      <c r="B1833" s="3" t="s">
        <v>114</v>
      </c>
      <c r="C1833" s="4">
        <v>2024</v>
      </c>
      <c r="D1833" s="3" t="s">
        <v>1469</v>
      </c>
      <c r="E1833" s="4">
        <v>60969</v>
      </c>
      <c r="F1833" s="4">
        <v>5.8175800000000004</v>
      </c>
      <c r="G1833" s="4">
        <v>1</v>
      </c>
      <c r="H1833" s="4">
        <v>355</v>
      </c>
      <c r="I1833" s="4"/>
      <c r="J1833" s="4">
        <v>355</v>
      </c>
    </row>
    <row r="1834" spans="2:10" x14ac:dyDescent="0.3">
      <c r="B1834" s="3" t="s">
        <v>114</v>
      </c>
      <c r="C1834" s="4">
        <v>2024</v>
      </c>
      <c r="D1834" s="3" t="s">
        <v>1470</v>
      </c>
      <c r="E1834" s="4">
        <v>574900</v>
      </c>
      <c r="F1834" s="4">
        <v>17.859970000000001</v>
      </c>
      <c r="G1834" s="4">
        <v>3.0699998968643318</v>
      </c>
      <c r="H1834" s="4">
        <v>10268</v>
      </c>
      <c r="I1834" s="4"/>
      <c r="J1834" s="4">
        <v>10268</v>
      </c>
    </row>
    <row r="1835" spans="2:10" x14ac:dyDescent="0.3">
      <c r="B1835" s="3" t="s">
        <v>114</v>
      </c>
      <c r="C1835" s="4">
        <v>2024</v>
      </c>
      <c r="D1835" s="3" t="s">
        <v>1471</v>
      </c>
      <c r="E1835" s="4">
        <v>169146600</v>
      </c>
      <c r="F1835" s="4">
        <v>19.779769999999999</v>
      </c>
      <c r="G1835" s="4">
        <v>3.3999996562144394</v>
      </c>
      <c r="H1835" s="4">
        <v>3345681</v>
      </c>
      <c r="I1835" s="4">
        <v>-1729791</v>
      </c>
      <c r="J1835" s="4">
        <v>1615890</v>
      </c>
    </row>
    <row r="1836" spans="2:10" x14ac:dyDescent="0.3">
      <c r="B1836" s="3" t="s">
        <v>114</v>
      </c>
      <c r="C1836" s="4">
        <v>2024</v>
      </c>
      <c r="D1836" s="3" t="s">
        <v>1472</v>
      </c>
      <c r="E1836" s="4">
        <v>3791000</v>
      </c>
      <c r="F1836" s="4">
        <v>26.237290000000002</v>
      </c>
      <c r="G1836" s="4">
        <v>4.5100007219496767</v>
      </c>
      <c r="H1836" s="4">
        <v>99466</v>
      </c>
      <c r="I1836" s="4"/>
      <c r="J1836" s="4">
        <v>99466</v>
      </c>
    </row>
    <row r="1837" spans="2:10" x14ac:dyDescent="0.3">
      <c r="B1837" s="3" t="s">
        <v>114</v>
      </c>
      <c r="C1837" s="4">
        <v>2024</v>
      </c>
      <c r="D1837" s="3" t="s">
        <v>1473</v>
      </c>
      <c r="E1837" s="4">
        <v>435000</v>
      </c>
      <c r="F1837" s="4">
        <v>5.8175800000000004</v>
      </c>
      <c r="G1837" s="4">
        <v>1</v>
      </c>
      <c r="H1837" s="4">
        <v>2531</v>
      </c>
      <c r="I1837" s="4"/>
      <c r="J1837" s="4">
        <v>2531</v>
      </c>
    </row>
    <row r="1838" spans="2:10" x14ac:dyDescent="0.3">
      <c r="B1838" s="3" t="s">
        <v>114</v>
      </c>
      <c r="C1838" s="4">
        <v>2024</v>
      </c>
      <c r="D1838" s="3" t="s">
        <v>1474</v>
      </c>
      <c r="E1838" s="4">
        <v>464248600</v>
      </c>
      <c r="F1838" s="4">
        <v>5.8175800000000004</v>
      </c>
      <c r="G1838" s="4">
        <v>1</v>
      </c>
      <c r="H1838" s="4">
        <v>2700803</v>
      </c>
      <c r="I1838" s="4"/>
      <c r="J1838" s="4">
        <v>2700803</v>
      </c>
    </row>
    <row r="1839" spans="2:10" x14ac:dyDescent="0.3">
      <c r="B1839" s="3" t="s">
        <v>114</v>
      </c>
      <c r="C1839" s="4">
        <v>2024</v>
      </c>
      <c r="D1839" s="3" t="s">
        <v>1475</v>
      </c>
      <c r="E1839" s="4">
        <v>0</v>
      </c>
      <c r="F1839" s="4">
        <v>0</v>
      </c>
      <c r="G1839" s="4">
        <v>0</v>
      </c>
      <c r="H1839" s="4">
        <v>0</v>
      </c>
      <c r="I1839" s="4"/>
      <c r="J1839" s="4">
        <v>0</v>
      </c>
    </row>
    <row r="1840" spans="2:10" x14ac:dyDescent="0.3">
      <c r="B1840" s="3" t="s">
        <v>114</v>
      </c>
      <c r="C1840" s="4">
        <v>2024</v>
      </c>
      <c r="D1840" s="3" t="s">
        <v>1476</v>
      </c>
      <c r="E1840" s="4">
        <v>5120725</v>
      </c>
      <c r="F1840" s="4">
        <v>39.99586</v>
      </c>
      <c r="G1840" s="4">
        <v>6.8749995702680495</v>
      </c>
      <c r="H1840" s="4">
        <v>204808</v>
      </c>
      <c r="I1840" s="4">
        <v>261845</v>
      </c>
      <c r="J1840" s="4">
        <v>466653</v>
      </c>
    </row>
    <row r="1841" spans="2:10" x14ac:dyDescent="0.3">
      <c r="B1841" s="3" t="s">
        <v>116</v>
      </c>
      <c r="C1841" s="4">
        <v>2019</v>
      </c>
      <c r="D1841" s="3" t="s">
        <v>1468</v>
      </c>
      <c r="E1841" s="4">
        <v>42098100</v>
      </c>
      <c r="F1841" s="4">
        <v>6.8421000000000003</v>
      </c>
      <c r="G1841" s="4">
        <v>1.9749170154423401</v>
      </c>
      <c r="H1841" s="4">
        <v>288039.41000999999</v>
      </c>
      <c r="I1841" s="4"/>
      <c r="J1841" s="4">
        <v>288039.41000999999</v>
      </c>
    </row>
    <row r="1842" spans="2:10" x14ac:dyDescent="0.3">
      <c r="B1842" s="3" t="s">
        <v>116</v>
      </c>
      <c r="C1842" s="4">
        <v>2019</v>
      </c>
      <c r="D1842" s="3" t="s">
        <v>1469</v>
      </c>
      <c r="E1842" s="4">
        <v>271049</v>
      </c>
      <c r="F1842" s="4">
        <v>3.0188999999999999</v>
      </c>
      <c r="G1842" s="4">
        <v>0.87138115168133901</v>
      </c>
      <c r="H1842" s="4">
        <v>818.26982610000005</v>
      </c>
      <c r="I1842" s="4"/>
      <c r="J1842" s="4">
        <v>818.26982610000005</v>
      </c>
    </row>
    <row r="1843" spans="2:10" x14ac:dyDescent="0.3">
      <c r="B1843" s="3" t="s">
        <v>116</v>
      </c>
      <c r="C1843" s="4">
        <v>2019</v>
      </c>
      <c r="D1843" s="3" t="s">
        <v>1470</v>
      </c>
      <c r="E1843" s="4">
        <v>3395600</v>
      </c>
      <c r="F1843" s="4">
        <v>9.4505999999999997</v>
      </c>
      <c r="G1843" s="4">
        <v>2.72783951508154</v>
      </c>
      <c r="H1843" s="4">
        <v>32090.45736</v>
      </c>
      <c r="I1843" s="4"/>
      <c r="J1843" s="4">
        <v>32090.45736</v>
      </c>
    </row>
    <row r="1844" spans="2:10" x14ac:dyDescent="0.3">
      <c r="B1844" s="3" t="s">
        <v>116</v>
      </c>
      <c r="C1844" s="4">
        <v>2019</v>
      </c>
      <c r="D1844" s="3" t="s">
        <v>1471</v>
      </c>
      <c r="E1844" s="4">
        <v>0</v>
      </c>
      <c r="F1844" s="4">
        <v>0</v>
      </c>
      <c r="G1844" s="4">
        <v>0</v>
      </c>
      <c r="H1844" s="4">
        <v>0</v>
      </c>
      <c r="I1844" s="4"/>
      <c r="J1844" s="4">
        <v>0</v>
      </c>
    </row>
    <row r="1845" spans="2:10" x14ac:dyDescent="0.3">
      <c r="B1845" s="3" t="s">
        <v>116</v>
      </c>
      <c r="C1845" s="4">
        <v>2019</v>
      </c>
      <c r="D1845" s="3" t="s">
        <v>1472</v>
      </c>
      <c r="E1845" s="4">
        <v>0</v>
      </c>
      <c r="F1845" s="4">
        <v>0</v>
      </c>
      <c r="G1845" s="4">
        <v>0</v>
      </c>
      <c r="H1845" s="4">
        <v>0</v>
      </c>
      <c r="I1845" s="4"/>
      <c r="J1845" s="4">
        <v>0</v>
      </c>
    </row>
    <row r="1846" spans="2:10" x14ac:dyDescent="0.3">
      <c r="B1846" s="3" t="s">
        <v>116</v>
      </c>
      <c r="C1846" s="4">
        <v>2019</v>
      </c>
      <c r="D1846" s="3" t="s">
        <v>1473</v>
      </c>
      <c r="E1846" s="4">
        <v>494800</v>
      </c>
      <c r="F1846" s="4">
        <v>4.1402000000000001</v>
      </c>
      <c r="G1846" s="4">
        <v>1.1950353586376099</v>
      </c>
      <c r="H1846" s="4">
        <v>2048.57096</v>
      </c>
      <c r="I1846" s="4"/>
      <c r="J1846" s="4">
        <v>2048.57096</v>
      </c>
    </row>
    <row r="1847" spans="2:10" x14ac:dyDescent="0.3">
      <c r="B1847" s="3" t="s">
        <v>116</v>
      </c>
      <c r="C1847" s="4">
        <v>2019</v>
      </c>
      <c r="D1847" s="3" t="s">
        <v>1474</v>
      </c>
      <c r="E1847" s="4">
        <v>379598000</v>
      </c>
      <c r="F1847" s="4">
        <v>3.4645000000000001</v>
      </c>
      <c r="G1847" s="4">
        <v>1</v>
      </c>
      <c r="H1847" s="4">
        <v>1315117.2709999999</v>
      </c>
      <c r="I1847" s="4">
        <v>0</v>
      </c>
      <c r="J1847" s="4">
        <v>1315117.2709999999</v>
      </c>
    </row>
    <row r="1848" spans="2:10" x14ac:dyDescent="0.3">
      <c r="B1848" s="3" t="s">
        <v>116</v>
      </c>
      <c r="C1848" s="4">
        <v>2019</v>
      </c>
      <c r="D1848" s="3" t="s">
        <v>1475</v>
      </c>
      <c r="E1848" s="4">
        <v>0</v>
      </c>
      <c r="F1848" s="4">
        <v>0</v>
      </c>
      <c r="G1848" s="4">
        <v>0</v>
      </c>
      <c r="H1848" s="4">
        <v>0</v>
      </c>
      <c r="I1848" s="4"/>
      <c r="J1848" s="4">
        <v>0</v>
      </c>
    </row>
    <row r="1849" spans="2:10" x14ac:dyDescent="0.3">
      <c r="B1849" s="3" t="s">
        <v>116</v>
      </c>
      <c r="C1849" s="4">
        <v>2019</v>
      </c>
      <c r="D1849" s="3" t="s">
        <v>1476</v>
      </c>
      <c r="E1849" s="4">
        <v>483400</v>
      </c>
      <c r="F1849" s="4">
        <v>39.476700000000001</v>
      </c>
      <c r="G1849" s="4">
        <v>11.3946312599221</v>
      </c>
      <c r="H1849" s="4">
        <v>19083.036779999999</v>
      </c>
      <c r="I1849" s="4"/>
      <c r="J1849" s="4">
        <v>19083.036779999999</v>
      </c>
    </row>
    <row r="1850" spans="2:10" x14ac:dyDescent="0.3">
      <c r="B1850" s="3" t="s">
        <v>116</v>
      </c>
      <c r="C1850" s="4">
        <v>2020</v>
      </c>
      <c r="D1850" s="3" t="s">
        <v>1468</v>
      </c>
      <c r="E1850" s="4">
        <v>45699200</v>
      </c>
      <c r="F1850" s="4">
        <v>6.7789999999999999</v>
      </c>
      <c r="G1850" s="4">
        <v>2</v>
      </c>
      <c r="H1850" s="4">
        <v>309795</v>
      </c>
      <c r="I1850" s="4"/>
      <c r="J1850" s="4">
        <v>309795</v>
      </c>
    </row>
    <row r="1851" spans="2:10" x14ac:dyDescent="0.3">
      <c r="B1851" s="3" t="s">
        <v>116</v>
      </c>
      <c r="C1851" s="4">
        <v>2020</v>
      </c>
      <c r="D1851" s="3" t="s">
        <v>1469</v>
      </c>
      <c r="E1851" s="4">
        <v>271049</v>
      </c>
      <c r="F1851" s="4">
        <v>3.3895</v>
      </c>
      <c r="G1851" s="4">
        <v>1</v>
      </c>
      <c r="H1851" s="4">
        <v>919</v>
      </c>
      <c r="I1851" s="4"/>
      <c r="J1851" s="4">
        <v>919</v>
      </c>
    </row>
    <row r="1852" spans="2:10" x14ac:dyDescent="0.3">
      <c r="B1852" s="3" t="s">
        <v>116</v>
      </c>
      <c r="C1852" s="4">
        <v>2020</v>
      </c>
      <c r="D1852" s="3" t="s">
        <v>1470</v>
      </c>
      <c r="E1852" s="4">
        <v>3783900</v>
      </c>
      <c r="F1852" s="4">
        <v>9.1516999999999999</v>
      </c>
      <c r="G1852" s="4">
        <v>2.7000147514382653</v>
      </c>
      <c r="H1852" s="4">
        <v>34629</v>
      </c>
      <c r="I1852" s="4"/>
      <c r="J1852" s="4">
        <v>34629</v>
      </c>
    </row>
    <row r="1853" spans="2:10" x14ac:dyDescent="0.3">
      <c r="B1853" s="3" t="s">
        <v>116</v>
      </c>
      <c r="C1853" s="4">
        <v>2020</v>
      </c>
      <c r="D1853" s="3" t="s">
        <v>1471</v>
      </c>
      <c r="E1853" s="4">
        <v>0</v>
      </c>
      <c r="F1853" s="4">
        <v>0</v>
      </c>
      <c r="G1853" s="4">
        <v>0</v>
      </c>
      <c r="H1853" s="4">
        <v>0</v>
      </c>
      <c r="I1853" s="4"/>
      <c r="J1853" s="4">
        <v>0</v>
      </c>
    </row>
    <row r="1854" spans="2:10" x14ac:dyDescent="0.3">
      <c r="B1854" s="3" t="s">
        <v>116</v>
      </c>
      <c r="C1854" s="4">
        <v>2020</v>
      </c>
      <c r="D1854" s="3" t="s">
        <v>1472</v>
      </c>
      <c r="E1854" s="4">
        <v>0</v>
      </c>
      <c r="F1854" s="4">
        <v>0</v>
      </c>
      <c r="G1854" s="4">
        <v>0</v>
      </c>
      <c r="H1854" s="4">
        <v>0</v>
      </c>
      <c r="I1854" s="4"/>
      <c r="J1854" s="4">
        <v>0</v>
      </c>
    </row>
    <row r="1855" spans="2:10" x14ac:dyDescent="0.3">
      <c r="B1855" s="3" t="s">
        <v>116</v>
      </c>
      <c r="C1855" s="4">
        <v>2020</v>
      </c>
      <c r="D1855" s="3" t="s">
        <v>1473</v>
      </c>
      <c r="E1855" s="4">
        <v>177500</v>
      </c>
      <c r="F1855" s="4">
        <v>4.0674000000000001</v>
      </c>
      <c r="G1855" s="4">
        <v>1.2</v>
      </c>
      <c r="H1855" s="4">
        <v>722</v>
      </c>
      <c r="I1855" s="4"/>
      <c r="J1855" s="4">
        <v>722</v>
      </c>
    </row>
    <row r="1856" spans="2:10" x14ac:dyDescent="0.3">
      <c r="B1856" s="3" t="s">
        <v>116</v>
      </c>
      <c r="C1856" s="4">
        <v>2020</v>
      </c>
      <c r="D1856" s="3" t="s">
        <v>1474</v>
      </c>
      <c r="E1856" s="4">
        <v>388017800</v>
      </c>
      <c r="F1856" s="4">
        <v>3.3895</v>
      </c>
      <c r="G1856" s="4">
        <v>1</v>
      </c>
      <c r="H1856" s="4">
        <v>1315186</v>
      </c>
      <c r="I1856" s="4"/>
      <c r="J1856" s="4">
        <v>1315186</v>
      </c>
    </row>
    <row r="1857" spans="2:10" x14ac:dyDescent="0.3">
      <c r="B1857" s="3" t="s">
        <v>116</v>
      </c>
      <c r="C1857" s="4">
        <v>2020</v>
      </c>
      <c r="D1857" s="3" t="s">
        <v>1475</v>
      </c>
      <c r="E1857" s="4">
        <v>0</v>
      </c>
      <c r="F1857" s="4">
        <v>0</v>
      </c>
      <c r="G1857" s="4">
        <v>0</v>
      </c>
      <c r="H1857" s="4">
        <v>0</v>
      </c>
      <c r="I1857" s="4"/>
      <c r="J1857" s="4">
        <v>0</v>
      </c>
    </row>
    <row r="1858" spans="2:10" x14ac:dyDescent="0.3">
      <c r="B1858" s="3" t="s">
        <v>116</v>
      </c>
      <c r="C1858" s="4">
        <v>2020</v>
      </c>
      <c r="D1858" s="3" t="s">
        <v>1476</v>
      </c>
      <c r="E1858" s="4">
        <v>482900</v>
      </c>
      <c r="F1858" s="4">
        <v>39.990400000000001</v>
      </c>
      <c r="G1858" s="4">
        <v>11.798318336037765</v>
      </c>
      <c r="H1858" s="4">
        <v>19311</v>
      </c>
      <c r="I1858" s="4">
        <v>52634</v>
      </c>
      <c r="J1858" s="4">
        <v>71945</v>
      </c>
    </row>
    <row r="1859" spans="2:10" x14ac:dyDescent="0.3">
      <c r="B1859" s="3" t="s">
        <v>116</v>
      </c>
      <c r="C1859" s="4">
        <v>2021</v>
      </c>
      <c r="D1859" s="3" t="s">
        <v>1468</v>
      </c>
      <c r="E1859" s="4">
        <v>45389300</v>
      </c>
      <c r="F1859" s="4">
        <v>7.0205000000000002</v>
      </c>
      <c r="G1859" s="4">
        <v>2.1936320459942507</v>
      </c>
      <c r="H1859" s="4">
        <v>318656</v>
      </c>
      <c r="I1859" s="4"/>
      <c r="J1859" s="4">
        <v>318656</v>
      </c>
    </row>
    <row r="1860" spans="2:10" x14ac:dyDescent="0.3">
      <c r="B1860" s="3" t="s">
        <v>116</v>
      </c>
      <c r="C1860" s="4">
        <v>2021</v>
      </c>
      <c r="D1860" s="3" t="s">
        <v>1469</v>
      </c>
      <c r="E1860" s="4">
        <v>267160</v>
      </c>
      <c r="F1860" s="4">
        <v>3.2004000000000001</v>
      </c>
      <c r="G1860" s="4">
        <v>1</v>
      </c>
      <c r="H1860" s="4">
        <v>855</v>
      </c>
      <c r="I1860" s="4"/>
      <c r="J1860" s="4">
        <v>855</v>
      </c>
    </row>
    <row r="1861" spans="2:10" x14ac:dyDescent="0.3">
      <c r="B1861" s="3" t="s">
        <v>116</v>
      </c>
      <c r="C1861" s="4">
        <v>2021</v>
      </c>
      <c r="D1861" s="3" t="s">
        <v>1470</v>
      </c>
      <c r="E1861" s="4">
        <v>3922300</v>
      </c>
      <c r="F1861" s="4">
        <v>9.0568000000000008</v>
      </c>
      <c r="G1861" s="4">
        <v>2.8298962629671292</v>
      </c>
      <c r="H1861" s="4">
        <v>35523</v>
      </c>
      <c r="I1861" s="4"/>
      <c r="J1861" s="4">
        <v>35523</v>
      </c>
    </row>
    <row r="1862" spans="2:10" x14ac:dyDescent="0.3">
      <c r="B1862" s="3" t="s">
        <v>116</v>
      </c>
      <c r="C1862" s="4">
        <v>2021</v>
      </c>
      <c r="D1862" s="3" t="s">
        <v>1471</v>
      </c>
      <c r="E1862" s="4">
        <v>0</v>
      </c>
      <c r="F1862" s="4">
        <v>0</v>
      </c>
      <c r="G1862" s="4">
        <v>0</v>
      </c>
      <c r="H1862" s="4">
        <v>0</v>
      </c>
      <c r="I1862" s="4"/>
      <c r="J1862" s="4">
        <v>0</v>
      </c>
    </row>
    <row r="1863" spans="2:10" x14ac:dyDescent="0.3">
      <c r="B1863" s="3" t="s">
        <v>116</v>
      </c>
      <c r="C1863" s="4">
        <v>2021</v>
      </c>
      <c r="D1863" s="3" t="s">
        <v>1472</v>
      </c>
      <c r="E1863" s="4">
        <v>0</v>
      </c>
      <c r="F1863" s="4">
        <v>0</v>
      </c>
      <c r="G1863" s="4">
        <v>0</v>
      </c>
      <c r="H1863" s="4">
        <v>0</v>
      </c>
      <c r="I1863" s="4"/>
      <c r="J1863" s="4">
        <v>0</v>
      </c>
    </row>
    <row r="1864" spans="2:10" x14ac:dyDescent="0.3">
      <c r="B1864" s="3" t="s">
        <v>116</v>
      </c>
      <c r="C1864" s="4">
        <v>2021</v>
      </c>
      <c r="D1864" s="3" t="s">
        <v>1473</v>
      </c>
      <c r="E1864" s="4">
        <v>175700</v>
      </c>
      <c r="F1864" s="4">
        <v>3.8405</v>
      </c>
      <c r="G1864" s="4">
        <v>1.2000062492188477</v>
      </c>
      <c r="H1864" s="4">
        <v>675</v>
      </c>
      <c r="I1864" s="4"/>
      <c r="J1864" s="4">
        <v>675</v>
      </c>
    </row>
    <row r="1865" spans="2:10" x14ac:dyDescent="0.3">
      <c r="B1865" s="3" t="s">
        <v>116</v>
      </c>
      <c r="C1865" s="4">
        <v>2021</v>
      </c>
      <c r="D1865" s="3" t="s">
        <v>1474</v>
      </c>
      <c r="E1865" s="4">
        <v>426875000</v>
      </c>
      <c r="F1865" s="4">
        <v>3.2004000000000001</v>
      </c>
      <c r="G1865" s="4">
        <v>1</v>
      </c>
      <c r="H1865" s="4">
        <v>1366171</v>
      </c>
      <c r="I1865" s="4"/>
      <c r="J1865" s="4">
        <v>1366171</v>
      </c>
    </row>
    <row r="1866" spans="2:10" x14ac:dyDescent="0.3">
      <c r="B1866" s="3" t="s">
        <v>116</v>
      </c>
      <c r="C1866" s="4">
        <v>2021</v>
      </c>
      <c r="D1866" s="3" t="s">
        <v>1475</v>
      </c>
      <c r="E1866" s="4">
        <v>0</v>
      </c>
      <c r="F1866" s="4">
        <v>0</v>
      </c>
      <c r="G1866" s="4">
        <v>0</v>
      </c>
      <c r="H1866" s="4">
        <v>0</v>
      </c>
      <c r="I1866" s="4"/>
      <c r="J1866" s="4">
        <v>0</v>
      </c>
    </row>
    <row r="1867" spans="2:10" x14ac:dyDescent="0.3">
      <c r="B1867" s="3" t="s">
        <v>116</v>
      </c>
      <c r="C1867" s="4">
        <v>2021</v>
      </c>
      <c r="D1867" s="3" t="s">
        <v>1476</v>
      </c>
      <c r="E1867" s="4">
        <v>508000</v>
      </c>
      <c r="F1867" s="4">
        <v>39.902500000000003</v>
      </c>
      <c r="G1867" s="4">
        <v>12.467972753405824</v>
      </c>
      <c r="H1867" s="4">
        <v>20270</v>
      </c>
      <c r="I1867" s="4">
        <v>52760</v>
      </c>
      <c r="J1867" s="4">
        <v>73030</v>
      </c>
    </row>
    <row r="1868" spans="2:10" x14ac:dyDescent="0.3">
      <c r="B1868" s="3" t="s">
        <v>116</v>
      </c>
      <c r="C1868" s="4">
        <v>2022</v>
      </c>
      <c r="D1868" s="3" t="s">
        <v>1468</v>
      </c>
      <c r="E1868" s="4">
        <v>48925400</v>
      </c>
      <c r="F1868" s="4">
        <v>6.8959000000000001</v>
      </c>
      <c r="G1868" s="4">
        <v>2.6391748631788436</v>
      </c>
      <c r="H1868" s="4">
        <v>337385</v>
      </c>
      <c r="I1868" s="4"/>
      <c r="J1868" s="4">
        <v>337385</v>
      </c>
    </row>
    <row r="1869" spans="2:10" x14ac:dyDescent="0.3">
      <c r="B1869" s="3" t="s">
        <v>116</v>
      </c>
      <c r="C1869" s="4">
        <v>2022</v>
      </c>
      <c r="D1869" s="3" t="s">
        <v>1469</v>
      </c>
      <c r="E1869" s="4">
        <v>256785</v>
      </c>
      <c r="F1869" s="4">
        <v>3.4251999999999998</v>
      </c>
      <c r="G1869" s="4">
        <v>1.3108806307168281</v>
      </c>
      <c r="H1869" s="4">
        <v>880</v>
      </c>
      <c r="I1869" s="4"/>
      <c r="J1869" s="4">
        <v>880</v>
      </c>
    </row>
    <row r="1870" spans="2:10" x14ac:dyDescent="0.3">
      <c r="B1870" s="3" t="s">
        <v>116</v>
      </c>
      <c r="C1870" s="4">
        <v>2022</v>
      </c>
      <c r="D1870" s="3" t="s">
        <v>1470</v>
      </c>
      <c r="E1870" s="4">
        <v>7450300</v>
      </c>
      <c r="F1870" s="4">
        <v>8.7745999999999995</v>
      </c>
      <c r="G1870" s="4">
        <v>3.3581843928202382</v>
      </c>
      <c r="H1870" s="4">
        <v>65373</v>
      </c>
      <c r="I1870" s="4"/>
      <c r="J1870" s="4">
        <v>65373</v>
      </c>
    </row>
    <row r="1871" spans="2:10" x14ac:dyDescent="0.3">
      <c r="B1871" s="3" t="s">
        <v>116</v>
      </c>
      <c r="C1871" s="4">
        <v>2022</v>
      </c>
      <c r="D1871" s="3" t="s">
        <v>1471</v>
      </c>
      <c r="E1871" s="4">
        <v>0</v>
      </c>
      <c r="F1871" s="4">
        <v>0</v>
      </c>
      <c r="G1871" s="4">
        <v>0</v>
      </c>
      <c r="H1871" s="4">
        <v>0</v>
      </c>
      <c r="I1871" s="4"/>
      <c r="J1871" s="4">
        <v>0</v>
      </c>
    </row>
    <row r="1872" spans="2:10" x14ac:dyDescent="0.3">
      <c r="B1872" s="3" t="s">
        <v>116</v>
      </c>
      <c r="C1872" s="4">
        <v>2022</v>
      </c>
      <c r="D1872" s="3" t="s">
        <v>1472</v>
      </c>
      <c r="E1872" s="4">
        <v>0</v>
      </c>
      <c r="F1872" s="4">
        <v>0</v>
      </c>
      <c r="G1872" s="4">
        <v>0</v>
      </c>
      <c r="H1872" s="4">
        <v>0</v>
      </c>
      <c r="I1872" s="4"/>
      <c r="J1872" s="4">
        <v>0</v>
      </c>
    </row>
    <row r="1873" spans="2:10" x14ac:dyDescent="0.3">
      <c r="B1873" s="3" t="s">
        <v>116</v>
      </c>
      <c r="C1873" s="4">
        <v>2022</v>
      </c>
      <c r="D1873" s="3" t="s">
        <v>1473</v>
      </c>
      <c r="E1873" s="4">
        <v>177600</v>
      </c>
      <c r="F1873" s="4">
        <v>4.0555000000000003</v>
      </c>
      <c r="G1873" s="4">
        <v>1.5521068544529071</v>
      </c>
      <c r="H1873" s="4">
        <v>720</v>
      </c>
      <c r="I1873" s="4"/>
      <c r="J1873" s="4">
        <v>720</v>
      </c>
    </row>
    <row r="1874" spans="2:10" x14ac:dyDescent="0.3">
      <c r="B1874" s="3" t="s">
        <v>116</v>
      </c>
      <c r="C1874" s="4">
        <v>2022</v>
      </c>
      <c r="D1874" s="3" t="s">
        <v>1474</v>
      </c>
      <c r="E1874" s="4">
        <v>565031300</v>
      </c>
      <c r="F1874" s="4">
        <v>2.6128999999999998</v>
      </c>
      <c r="G1874" s="4">
        <v>1</v>
      </c>
      <c r="H1874" s="4">
        <v>1476370</v>
      </c>
      <c r="I1874" s="4"/>
      <c r="J1874" s="4">
        <v>1476370</v>
      </c>
    </row>
    <row r="1875" spans="2:10" x14ac:dyDescent="0.3">
      <c r="B1875" s="3" t="s">
        <v>116</v>
      </c>
      <c r="C1875" s="4">
        <v>2022</v>
      </c>
      <c r="D1875" s="3" t="s">
        <v>1475</v>
      </c>
      <c r="E1875" s="4">
        <v>0</v>
      </c>
      <c r="F1875" s="4">
        <v>0</v>
      </c>
      <c r="G1875" s="4">
        <v>0</v>
      </c>
      <c r="H1875" s="4">
        <v>0</v>
      </c>
      <c r="I1875" s="4"/>
      <c r="J1875" s="4">
        <v>0</v>
      </c>
    </row>
    <row r="1876" spans="2:10" x14ac:dyDescent="0.3">
      <c r="B1876" s="3" t="s">
        <v>116</v>
      </c>
      <c r="C1876" s="4">
        <v>2022</v>
      </c>
      <c r="D1876" s="3" t="s">
        <v>1476</v>
      </c>
      <c r="E1876" s="4">
        <v>539800</v>
      </c>
      <c r="F1876" s="4">
        <v>39.994799999999998</v>
      </c>
      <c r="G1876" s="4">
        <v>15.306670748976234</v>
      </c>
      <c r="H1876" s="4">
        <v>21589</v>
      </c>
      <c r="I1876" s="4">
        <v>51948</v>
      </c>
      <c r="J1876" s="4">
        <v>73537</v>
      </c>
    </row>
    <row r="1877" spans="2:10" x14ac:dyDescent="0.3">
      <c r="B1877" s="3" t="s">
        <v>116</v>
      </c>
      <c r="C1877" s="4">
        <v>2023</v>
      </c>
      <c r="D1877" s="3" t="s">
        <v>1468</v>
      </c>
      <c r="E1877" s="4">
        <v>55103400</v>
      </c>
      <c r="F1877" s="4">
        <v>6.5387000000000004</v>
      </c>
      <c r="G1877" s="4">
        <v>2.6768330126499369</v>
      </c>
      <c r="H1877" s="4">
        <v>360305</v>
      </c>
      <c r="I1877" s="4"/>
      <c r="J1877" s="4">
        <v>360305</v>
      </c>
    </row>
    <row r="1878" spans="2:10" x14ac:dyDescent="0.3">
      <c r="B1878" s="3" t="s">
        <v>116</v>
      </c>
      <c r="C1878" s="4">
        <v>2023</v>
      </c>
      <c r="D1878" s="3" t="s">
        <v>1469</v>
      </c>
      <c r="E1878" s="4">
        <v>203815</v>
      </c>
      <c r="F1878" s="4">
        <v>3.6779999999999999</v>
      </c>
      <c r="G1878" s="4">
        <v>1.5057108936832195</v>
      </c>
      <c r="H1878" s="4">
        <v>750</v>
      </c>
      <c r="I1878" s="4"/>
      <c r="J1878" s="4">
        <v>750</v>
      </c>
    </row>
    <row r="1879" spans="2:10" x14ac:dyDescent="0.3">
      <c r="B1879" s="3" t="s">
        <v>116</v>
      </c>
      <c r="C1879" s="4">
        <v>2023</v>
      </c>
      <c r="D1879" s="3" t="s">
        <v>1470</v>
      </c>
      <c r="E1879" s="4">
        <v>8474500</v>
      </c>
      <c r="F1879" s="4">
        <v>8.5254999999999992</v>
      </c>
      <c r="G1879" s="4">
        <v>3.4901952757194907</v>
      </c>
      <c r="H1879" s="4">
        <v>72249</v>
      </c>
      <c r="I1879" s="4"/>
      <c r="J1879" s="4">
        <v>72249</v>
      </c>
    </row>
    <row r="1880" spans="2:10" x14ac:dyDescent="0.3">
      <c r="B1880" s="3" t="s">
        <v>116</v>
      </c>
      <c r="C1880" s="4">
        <v>2023</v>
      </c>
      <c r="D1880" s="3" t="s">
        <v>1471</v>
      </c>
      <c r="E1880" s="4">
        <v>0</v>
      </c>
      <c r="F1880" s="4">
        <v>0</v>
      </c>
      <c r="G1880" s="4">
        <v>0</v>
      </c>
      <c r="H1880" s="4">
        <v>0</v>
      </c>
      <c r="I1880" s="4"/>
      <c r="J1880" s="4">
        <v>0</v>
      </c>
    </row>
    <row r="1881" spans="2:10" x14ac:dyDescent="0.3">
      <c r="B1881" s="3" t="s">
        <v>116</v>
      </c>
      <c r="C1881" s="4">
        <v>2023</v>
      </c>
      <c r="D1881" s="3" t="s">
        <v>1472</v>
      </c>
      <c r="E1881" s="4">
        <v>0</v>
      </c>
      <c r="F1881" s="4">
        <v>0</v>
      </c>
      <c r="G1881" s="4">
        <v>0</v>
      </c>
      <c r="H1881" s="4">
        <v>0</v>
      </c>
      <c r="I1881" s="4"/>
      <c r="J1881" s="4">
        <v>0</v>
      </c>
    </row>
    <row r="1882" spans="2:10" x14ac:dyDescent="0.3">
      <c r="B1882" s="3" t="s">
        <v>116</v>
      </c>
      <c r="C1882" s="4">
        <v>2023</v>
      </c>
      <c r="D1882" s="3" t="s">
        <v>1473</v>
      </c>
      <c r="E1882" s="4">
        <v>198900</v>
      </c>
      <c r="F1882" s="4">
        <v>3.8315999999999999</v>
      </c>
      <c r="G1882" s="4">
        <v>1.5685921316575921</v>
      </c>
      <c r="H1882" s="4">
        <v>762</v>
      </c>
      <c r="I1882" s="4"/>
      <c r="J1882" s="4">
        <v>762</v>
      </c>
    </row>
    <row r="1883" spans="2:10" x14ac:dyDescent="0.3">
      <c r="B1883" s="3" t="s">
        <v>116</v>
      </c>
      <c r="C1883" s="4">
        <v>2023</v>
      </c>
      <c r="D1883" s="3" t="s">
        <v>1474</v>
      </c>
      <c r="E1883" s="4">
        <v>650722500</v>
      </c>
      <c r="F1883" s="4">
        <v>2.4426999999999999</v>
      </c>
      <c r="G1883" s="4">
        <v>1</v>
      </c>
      <c r="H1883" s="4">
        <v>1589520</v>
      </c>
      <c r="I1883" s="4"/>
      <c r="J1883" s="4">
        <v>1589520</v>
      </c>
    </row>
    <row r="1884" spans="2:10" x14ac:dyDescent="0.3">
      <c r="B1884" s="3" t="s">
        <v>116</v>
      </c>
      <c r="C1884" s="4">
        <v>2023</v>
      </c>
      <c r="D1884" s="3" t="s">
        <v>1475</v>
      </c>
      <c r="E1884" s="4">
        <v>0</v>
      </c>
      <c r="F1884" s="4">
        <v>0</v>
      </c>
      <c r="G1884" s="4">
        <v>0</v>
      </c>
      <c r="H1884" s="4">
        <v>0</v>
      </c>
      <c r="I1884" s="4"/>
      <c r="J1884" s="4">
        <v>0</v>
      </c>
    </row>
    <row r="1885" spans="2:10" x14ac:dyDescent="0.3">
      <c r="B1885" s="3" t="s">
        <v>116</v>
      </c>
      <c r="C1885" s="4">
        <v>2023</v>
      </c>
      <c r="D1885" s="3" t="s">
        <v>1476</v>
      </c>
      <c r="E1885" s="4">
        <v>593800</v>
      </c>
      <c r="F1885" s="4">
        <v>39.953699999999998</v>
      </c>
      <c r="G1885" s="4">
        <v>16.356367953494086</v>
      </c>
      <c r="H1885" s="4">
        <v>23725</v>
      </c>
      <c r="I1885" s="4">
        <v>64128</v>
      </c>
      <c r="J1885" s="4">
        <v>87853</v>
      </c>
    </row>
    <row r="1886" spans="2:10" x14ac:dyDescent="0.3">
      <c r="B1886" s="3" t="s">
        <v>116</v>
      </c>
      <c r="C1886" s="4">
        <v>2024</v>
      </c>
      <c r="D1886" s="3" t="s">
        <v>1468</v>
      </c>
      <c r="E1886" s="4">
        <v>62262900</v>
      </c>
      <c r="F1886" s="4">
        <v>6.1375000000000002</v>
      </c>
      <c r="G1886" s="4">
        <v>2.3772174451932764</v>
      </c>
      <c r="H1886" s="4">
        <v>382139</v>
      </c>
      <c r="I1886" s="4"/>
      <c r="J1886" s="4">
        <v>382139</v>
      </c>
    </row>
    <row r="1887" spans="2:10" x14ac:dyDescent="0.3">
      <c r="B1887" s="3" t="s">
        <v>116</v>
      </c>
      <c r="C1887" s="4">
        <v>2024</v>
      </c>
      <c r="D1887" s="3" t="s">
        <v>1469</v>
      </c>
      <c r="E1887" s="4">
        <v>203815</v>
      </c>
      <c r="F1887" s="4">
        <v>3.8950999999999998</v>
      </c>
      <c r="G1887" s="4">
        <v>1.5086761174374468</v>
      </c>
      <c r="H1887" s="4">
        <v>794</v>
      </c>
      <c r="I1887" s="4"/>
      <c r="J1887" s="4">
        <v>794</v>
      </c>
    </row>
    <row r="1888" spans="2:10" x14ac:dyDescent="0.3">
      <c r="B1888" s="3" t="s">
        <v>116</v>
      </c>
      <c r="C1888" s="4">
        <v>2024</v>
      </c>
      <c r="D1888" s="3" t="s">
        <v>1470</v>
      </c>
      <c r="E1888" s="4">
        <v>10286100</v>
      </c>
      <c r="F1888" s="4">
        <v>7.4385000000000003</v>
      </c>
      <c r="G1888" s="4">
        <v>2.8811294445735536</v>
      </c>
      <c r="H1888" s="4">
        <v>76513</v>
      </c>
      <c r="I1888" s="4"/>
      <c r="J1888" s="4">
        <v>76513</v>
      </c>
    </row>
    <row r="1889" spans="2:10" x14ac:dyDescent="0.3">
      <c r="B1889" s="3" t="s">
        <v>116</v>
      </c>
      <c r="C1889" s="4">
        <v>2024</v>
      </c>
      <c r="D1889" s="3" t="s">
        <v>1471</v>
      </c>
      <c r="E1889" s="4">
        <v>0</v>
      </c>
      <c r="F1889" s="4">
        <v>0</v>
      </c>
      <c r="G1889" s="4">
        <v>0</v>
      </c>
      <c r="H1889" s="4">
        <v>0</v>
      </c>
      <c r="I1889" s="4"/>
      <c r="J1889" s="4">
        <v>0</v>
      </c>
    </row>
    <row r="1890" spans="2:10" x14ac:dyDescent="0.3">
      <c r="B1890" s="3" t="s">
        <v>116</v>
      </c>
      <c r="C1890" s="4">
        <v>2024</v>
      </c>
      <c r="D1890" s="3" t="s">
        <v>1472</v>
      </c>
      <c r="E1890" s="4">
        <v>0</v>
      </c>
      <c r="F1890" s="4">
        <v>0</v>
      </c>
      <c r="G1890" s="4">
        <v>0</v>
      </c>
      <c r="H1890" s="4">
        <v>0</v>
      </c>
      <c r="I1890" s="4"/>
      <c r="J1890" s="4">
        <v>0</v>
      </c>
    </row>
    <row r="1891" spans="2:10" x14ac:dyDescent="0.3">
      <c r="B1891" s="3" t="s">
        <v>116</v>
      </c>
      <c r="C1891" s="4">
        <v>2024</v>
      </c>
      <c r="D1891" s="3" t="s">
        <v>1473</v>
      </c>
      <c r="E1891" s="4">
        <v>216400</v>
      </c>
      <c r="F1891" s="4">
        <v>3.7294999999999998</v>
      </c>
      <c r="G1891" s="4">
        <v>1.4445348206677511</v>
      </c>
      <c r="H1891" s="4">
        <v>807</v>
      </c>
      <c r="I1891" s="4"/>
      <c r="J1891" s="4">
        <v>807</v>
      </c>
    </row>
    <row r="1892" spans="2:10" x14ac:dyDescent="0.3">
      <c r="B1892" s="3" t="s">
        <v>116</v>
      </c>
      <c r="C1892" s="4">
        <v>2024</v>
      </c>
      <c r="D1892" s="3" t="s">
        <v>1474</v>
      </c>
      <c r="E1892" s="4">
        <v>665225800</v>
      </c>
      <c r="F1892" s="4">
        <v>2.5817999999999999</v>
      </c>
      <c r="G1892" s="4">
        <v>1</v>
      </c>
      <c r="H1892" s="4">
        <v>1717480</v>
      </c>
      <c r="I1892" s="4"/>
      <c r="J1892" s="4">
        <v>1717480</v>
      </c>
    </row>
    <row r="1893" spans="2:10" x14ac:dyDescent="0.3">
      <c r="B1893" s="3" t="s">
        <v>116</v>
      </c>
      <c r="C1893" s="4">
        <v>2024</v>
      </c>
      <c r="D1893" s="3" t="s">
        <v>1475</v>
      </c>
      <c r="E1893" s="4">
        <v>0</v>
      </c>
      <c r="F1893" s="4">
        <v>0</v>
      </c>
      <c r="G1893" s="4">
        <v>0</v>
      </c>
      <c r="H1893" s="4">
        <v>0</v>
      </c>
      <c r="I1893" s="4"/>
      <c r="J1893" s="4">
        <v>0</v>
      </c>
    </row>
    <row r="1894" spans="2:10" x14ac:dyDescent="0.3">
      <c r="B1894" s="3" t="s">
        <v>116</v>
      </c>
      <c r="C1894" s="4">
        <v>2024</v>
      </c>
      <c r="D1894" s="3" t="s">
        <v>1476</v>
      </c>
      <c r="E1894" s="4">
        <v>635100</v>
      </c>
      <c r="F1894" s="4">
        <v>39.560499999999998</v>
      </c>
      <c r="G1894" s="4">
        <v>15.322836780540708</v>
      </c>
      <c r="H1894" s="4">
        <v>25125</v>
      </c>
      <c r="I1894" s="4">
        <v>55830</v>
      </c>
      <c r="J1894" s="4">
        <v>80955</v>
      </c>
    </row>
    <row r="1895" spans="2:10" x14ac:dyDescent="0.3">
      <c r="B1895" s="3" t="s">
        <v>118</v>
      </c>
      <c r="C1895" s="4">
        <v>2019</v>
      </c>
      <c r="D1895" s="3" t="s">
        <v>1468</v>
      </c>
      <c r="E1895" s="4">
        <v>230161901</v>
      </c>
      <c r="F1895" s="4">
        <v>10.782249999999999</v>
      </c>
      <c r="G1895" s="4">
        <v>3.0479514012562401</v>
      </c>
      <c r="H1895" s="4">
        <v>2481663.1570572499</v>
      </c>
      <c r="I1895" s="4"/>
      <c r="J1895" s="4">
        <v>2481663.1570572499</v>
      </c>
    </row>
    <row r="1896" spans="2:10" x14ac:dyDescent="0.3">
      <c r="B1896" s="3" t="s">
        <v>118</v>
      </c>
      <c r="C1896" s="4">
        <v>2019</v>
      </c>
      <c r="D1896" s="3" t="s">
        <v>1469</v>
      </c>
      <c r="E1896" s="4">
        <v>0</v>
      </c>
      <c r="F1896" s="4">
        <v>0</v>
      </c>
      <c r="G1896" s="4">
        <v>0</v>
      </c>
      <c r="H1896" s="4">
        <v>0</v>
      </c>
      <c r="I1896" s="4"/>
      <c r="J1896" s="4">
        <v>0</v>
      </c>
    </row>
    <row r="1897" spans="2:10" x14ac:dyDescent="0.3">
      <c r="B1897" s="3" t="s">
        <v>118</v>
      </c>
      <c r="C1897" s="4">
        <v>2019</v>
      </c>
      <c r="D1897" s="3" t="s">
        <v>1470</v>
      </c>
      <c r="E1897" s="4">
        <v>15348600</v>
      </c>
      <c r="F1897" s="4">
        <v>13.48568</v>
      </c>
      <c r="G1897" s="4">
        <v>3.8121632546911099</v>
      </c>
      <c r="H1897" s="4">
        <v>206986.30804800001</v>
      </c>
      <c r="I1897" s="4"/>
      <c r="J1897" s="4">
        <v>206986.30804800001</v>
      </c>
    </row>
    <row r="1898" spans="2:10" x14ac:dyDescent="0.3">
      <c r="B1898" s="3" t="s">
        <v>118</v>
      </c>
      <c r="C1898" s="4">
        <v>2019</v>
      </c>
      <c r="D1898" s="3" t="s">
        <v>1471</v>
      </c>
      <c r="E1898" s="4">
        <v>37526600</v>
      </c>
      <c r="F1898" s="4">
        <v>30.817979999999999</v>
      </c>
      <c r="G1898" s="4">
        <v>8.7116979595990394</v>
      </c>
      <c r="H1898" s="4">
        <v>1156494.0082680001</v>
      </c>
      <c r="I1898" s="4"/>
      <c r="J1898" s="4">
        <v>1156494.0082680001</v>
      </c>
    </row>
    <row r="1899" spans="2:10" x14ac:dyDescent="0.3">
      <c r="B1899" s="3" t="s">
        <v>118</v>
      </c>
      <c r="C1899" s="4">
        <v>2019</v>
      </c>
      <c r="D1899" s="3" t="s">
        <v>1472</v>
      </c>
      <c r="E1899" s="4">
        <v>0</v>
      </c>
      <c r="F1899" s="4">
        <v>0</v>
      </c>
      <c r="G1899" s="4">
        <v>0</v>
      </c>
      <c r="H1899" s="4">
        <v>0</v>
      </c>
      <c r="I1899" s="4"/>
      <c r="J1899" s="4">
        <v>0</v>
      </c>
    </row>
    <row r="1900" spans="2:10" x14ac:dyDescent="0.3">
      <c r="B1900" s="3" t="s">
        <v>118</v>
      </c>
      <c r="C1900" s="4">
        <v>2019</v>
      </c>
      <c r="D1900" s="3" t="s">
        <v>1473</v>
      </c>
      <c r="E1900" s="4">
        <v>15749900</v>
      </c>
      <c r="F1900" s="4">
        <v>4.49214</v>
      </c>
      <c r="G1900" s="4">
        <v>1.26984853881511</v>
      </c>
      <c r="H1900" s="4">
        <v>70750.755785999994</v>
      </c>
      <c r="I1900" s="4"/>
      <c r="J1900" s="4">
        <v>70750.755785999994</v>
      </c>
    </row>
    <row r="1901" spans="2:10" x14ac:dyDescent="0.3">
      <c r="B1901" s="3" t="s">
        <v>118</v>
      </c>
      <c r="C1901" s="4">
        <v>2019</v>
      </c>
      <c r="D1901" s="3" t="s">
        <v>1474</v>
      </c>
      <c r="E1901" s="4">
        <v>3624061090</v>
      </c>
      <c r="F1901" s="4">
        <v>3.5375399999999999</v>
      </c>
      <c r="G1901" s="4">
        <v>1</v>
      </c>
      <c r="H1901" s="4">
        <v>12820261.0683186</v>
      </c>
      <c r="I1901" s="4">
        <v>0</v>
      </c>
      <c r="J1901" s="4">
        <v>12820261.0683186</v>
      </c>
    </row>
    <row r="1902" spans="2:10" x14ac:dyDescent="0.3">
      <c r="B1902" s="3" t="s">
        <v>118</v>
      </c>
      <c r="C1902" s="4">
        <v>2019</v>
      </c>
      <c r="D1902" s="3" t="s">
        <v>1475</v>
      </c>
      <c r="E1902" s="4">
        <v>0</v>
      </c>
      <c r="F1902" s="4">
        <v>0</v>
      </c>
      <c r="G1902" s="4">
        <v>0</v>
      </c>
      <c r="H1902" s="4">
        <v>0</v>
      </c>
      <c r="I1902" s="4"/>
      <c r="J1902" s="4">
        <v>0</v>
      </c>
    </row>
    <row r="1903" spans="2:10" x14ac:dyDescent="0.3">
      <c r="B1903" s="3" t="s">
        <v>118</v>
      </c>
      <c r="C1903" s="4">
        <v>2019</v>
      </c>
      <c r="D1903" s="3" t="s">
        <v>1476</v>
      </c>
      <c r="E1903" s="4">
        <v>1447300</v>
      </c>
      <c r="F1903" s="4">
        <v>19.002189999999999</v>
      </c>
      <c r="G1903" s="4">
        <v>5.3715830775058402</v>
      </c>
      <c r="H1903" s="4">
        <v>27501.869587000001</v>
      </c>
      <c r="I1903" s="4"/>
      <c r="J1903" s="4">
        <v>27501.869587000001</v>
      </c>
    </row>
    <row r="1904" spans="2:10" x14ac:dyDescent="0.3">
      <c r="B1904" s="3" t="s">
        <v>118</v>
      </c>
      <c r="C1904" s="4">
        <v>2020</v>
      </c>
      <c r="D1904" s="3" t="s">
        <v>1468</v>
      </c>
      <c r="E1904" s="4">
        <v>245359151</v>
      </c>
      <c r="F1904" s="4">
        <v>10.24288</v>
      </c>
      <c r="G1904" s="4">
        <v>2.8972582784828744</v>
      </c>
      <c r="H1904" s="4">
        <v>2513184</v>
      </c>
      <c r="I1904" s="4"/>
      <c r="J1904" s="4">
        <v>2513184</v>
      </c>
    </row>
    <row r="1905" spans="2:10" x14ac:dyDescent="0.3">
      <c r="B1905" s="3" t="s">
        <v>118</v>
      </c>
      <c r="C1905" s="4">
        <v>2020</v>
      </c>
      <c r="D1905" s="3" t="s">
        <v>1469</v>
      </c>
      <c r="E1905" s="4">
        <v>0</v>
      </c>
      <c r="F1905" s="4">
        <v>0</v>
      </c>
      <c r="G1905" s="4">
        <v>0</v>
      </c>
      <c r="H1905" s="4">
        <v>0</v>
      </c>
      <c r="I1905" s="4"/>
      <c r="J1905" s="4">
        <v>0</v>
      </c>
    </row>
    <row r="1906" spans="2:10" x14ac:dyDescent="0.3">
      <c r="B1906" s="3" t="s">
        <v>118</v>
      </c>
      <c r="C1906" s="4">
        <v>2020</v>
      </c>
      <c r="D1906" s="3" t="s">
        <v>1470</v>
      </c>
      <c r="E1906" s="4">
        <v>16722100</v>
      </c>
      <c r="F1906" s="4">
        <v>12.625579999999999</v>
      </c>
      <c r="G1906" s="4">
        <v>3.5712188540379084</v>
      </c>
      <c r="H1906" s="4">
        <v>211126</v>
      </c>
      <c r="I1906" s="4"/>
      <c r="J1906" s="4">
        <v>211126</v>
      </c>
    </row>
    <row r="1907" spans="2:10" x14ac:dyDescent="0.3">
      <c r="B1907" s="3" t="s">
        <v>118</v>
      </c>
      <c r="C1907" s="4">
        <v>2020</v>
      </c>
      <c r="D1907" s="3" t="s">
        <v>1471</v>
      </c>
      <c r="E1907" s="4">
        <v>34911300</v>
      </c>
      <c r="F1907" s="4">
        <v>33.374270000000003</v>
      </c>
      <c r="G1907" s="4">
        <v>9.4401066932174018</v>
      </c>
      <c r="H1907" s="4">
        <v>1165139</v>
      </c>
      <c r="I1907" s="4"/>
      <c r="J1907" s="4">
        <v>1165139</v>
      </c>
    </row>
    <row r="1908" spans="2:10" x14ac:dyDescent="0.3">
      <c r="B1908" s="3" t="s">
        <v>118</v>
      </c>
      <c r="C1908" s="4">
        <v>2020</v>
      </c>
      <c r="D1908" s="3" t="s">
        <v>1472</v>
      </c>
      <c r="E1908" s="4">
        <v>0</v>
      </c>
      <c r="F1908" s="4">
        <v>0</v>
      </c>
      <c r="G1908" s="4">
        <v>0</v>
      </c>
      <c r="H1908" s="4">
        <v>0</v>
      </c>
      <c r="I1908" s="4"/>
      <c r="J1908" s="4">
        <v>0</v>
      </c>
    </row>
    <row r="1909" spans="2:10" x14ac:dyDescent="0.3">
      <c r="B1909" s="3" t="s">
        <v>118</v>
      </c>
      <c r="C1909" s="4">
        <v>2020</v>
      </c>
      <c r="D1909" s="3" t="s">
        <v>1473</v>
      </c>
      <c r="E1909" s="4">
        <v>16568200</v>
      </c>
      <c r="F1909" s="4">
        <v>4.5578700000000003</v>
      </c>
      <c r="G1909" s="4">
        <v>1.2892200816321915</v>
      </c>
      <c r="H1909" s="4">
        <v>75516</v>
      </c>
      <c r="I1909" s="4"/>
      <c r="J1909" s="4">
        <v>75516</v>
      </c>
    </row>
    <row r="1910" spans="2:10" x14ac:dyDescent="0.3">
      <c r="B1910" s="3" t="s">
        <v>118</v>
      </c>
      <c r="C1910" s="4">
        <v>2020</v>
      </c>
      <c r="D1910" s="3" t="s">
        <v>1474</v>
      </c>
      <c r="E1910" s="4">
        <v>3720860105</v>
      </c>
      <c r="F1910" s="4">
        <v>3.5353699999999999</v>
      </c>
      <c r="G1910" s="4">
        <v>1</v>
      </c>
      <c r="H1910" s="4">
        <v>13154617</v>
      </c>
      <c r="I1910" s="4"/>
      <c r="J1910" s="4">
        <v>13154617</v>
      </c>
    </row>
    <row r="1911" spans="2:10" x14ac:dyDescent="0.3">
      <c r="B1911" s="3" t="s">
        <v>118</v>
      </c>
      <c r="C1911" s="4">
        <v>2020</v>
      </c>
      <c r="D1911" s="3" t="s">
        <v>1475</v>
      </c>
      <c r="E1911" s="4">
        <v>0</v>
      </c>
      <c r="F1911" s="4">
        <v>0</v>
      </c>
      <c r="G1911" s="4">
        <v>0</v>
      </c>
      <c r="H1911" s="4">
        <v>0</v>
      </c>
      <c r="I1911" s="4"/>
      <c r="J1911" s="4">
        <v>0</v>
      </c>
    </row>
    <row r="1912" spans="2:10" x14ac:dyDescent="0.3">
      <c r="B1912" s="3" t="s">
        <v>118</v>
      </c>
      <c r="C1912" s="4">
        <v>2020</v>
      </c>
      <c r="D1912" s="3" t="s">
        <v>1476</v>
      </c>
      <c r="E1912" s="4">
        <v>1830800</v>
      </c>
      <c r="F1912" s="4">
        <v>17.893699999999999</v>
      </c>
      <c r="G1912" s="4">
        <v>5.0613372857720691</v>
      </c>
      <c r="H1912" s="4">
        <v>32760</v>
      </c>
      <c r="I1912" s="4">
        <v>234374</v>
      </c>
      <c r="J1912" s="4">
        <v>267134</v>
      </c>
    </row>
    <row r="1913" spans="2:10" x14ac:dyDescent="0.3">
      <c r="B1913" s="3" t="s">
        <v>118</v>
      </c>
      <c r="C1913" s="4">
        <v>2021</v>
      </c>
      <c r="D1913" s="3" t="s">
        <v>1468</v>
      </c>
      <c r="E1913" s="4">
        <v>304653201</v>
      </c>
      <c r="F1913" s="4">
        <v>9.0596599999999992</v>
      </c>
      <c r="G1913" s="4">
        <v>2.6268107117590431</v>
      </c>
      <c r="H1913" s="4">
        <v>2760054</v>
      </c>
      <c r="I1913" s="4"/>
      <c r="J1913" s="4">
        <v>2760054</v>
      </c>
    </row>
    <row r="1914" spans="2:10" x14ac:dyDescent="0.3">
      <c r="B1914" s="3" t="s">
        <v>118</v>
      </c>
      <c r="C1914" s="4">
        <v>2021</v>
      </c>
      <c r="D1914" s="3" t="s">
        <v>1469</v>
      </c>
      <c r="E1914" s="4">
        <v>0</v>
      </c>
      <c r="F1914" s="4">
        <v>0</v>
      </c>
      <c r="G1914" s="4">
        <v>0</v>
      </c>
      <c r="H1914" s="4">
        <v>0</v>
      </c>
      <c r="I1914" s="4"/>
      <c r="J1914" s="4">
        <v>0</v>
      </c>
    </row>
    <row r="1915" spans="2:10" x14ac:dyDescent="0.3">
      <c r="B1915" s="3" t="s">
        <v>118</v>
      </c>
      <c r="C1915" s="4">
        <v>2021</v>
      </c>
      <c r="D1915" s="3" t="s">
        <v>1470</v>
      </c>
      <c r="E1915" s="4">
        <v>16831500</v>
      </c>
      <c r="F1915" s="4">
        <v>12.744210000000001</v>
      </c>
      <c r="G1915" s="4">
        <v>3.6951306495946556</v>
      </c>
      <c r="H1915" s="4">
        <v>214504</v>
      </c>
      <c r="I1915" s="4"/>
      <c r="J1915" s="4">
        <v>214504</v>
      </c>
    </row>
    <row r="1916" spans="2:10" x14ac:dyDescent="0.3">
      <c r="B1916" s="3" t="s">
        <v>118</v>
      </c>
      <c r="C1916" s="4">
        <v>2021</v>
      </c>
      <c r="D1916" s="3" t="s">
        <v>1471</v>
      </c>
      <c r="E1916" s="4">
        <v>36039500</v>
      </c>
      <c r="F1916" s="4">
        <v>32.846769999999999</v>
      </c>
      <c r="G1916" s="4">
        <v>9.5237842571007736</v>
      </c>
      <c r="H1916" s="4">
        <v>1183781</v>
      </c>
      <c r="I1916" s="4"/>
      <c r="J1916" s="4">
        <v>1183781</v>
      </c>
    </row>
    <row r="1917" spans="2:10" x14ac:dyDescent="0.3">
      <c r="B1917" s="3" t="s">
        <v>118</v>
      </c>
      <c r="C1917" s="4">
        <v>2021</v>
      </c>
      <c r="D1917" s="3" t="s">
        <v>1472</v>
      </c>
      <c r="E1917" s="4">
        <v>0</v>
      </c>
      <c r="F1917" s="4">
        <v>0</v>
      </c>
      <c r="G1917" s="4">
        <v>0</v>
      </c>
      <c r="H1917" s="4">
        <v>0</v>
      </c>
      <c r="I1917" s="4"/>
      <c r="J1917" s="4">
        <v>0</v>
      </c>
    </row>
    <row r="1918" spans="2:10" x14ac:dyDescent="0.3">
      <c r="B1918" s="3" t="s">
        <v>118</v>
      </c>
      <c r="C1918" s="4">
        <v>2021</v>
      </c>
      <c r="D1918" s="3" t="s">
        <v>1473</v>
      </c>
      <c r="E1918" s="4">
        <v>24925700</v>
      </c>
      <c r="F1918" s="4">
        <v>3.10554</v>
      </c>
      <c r="G1918" s="4">
        <v>0.90043839810723347</v>
      </c>
      <c r="H1918" s="4">
        <v>77408</v>
      </c>
      <c r="I1918" s="4"/>
      <c r="J1918" s="4">
        <v>77408</v>
      </c>
    </row>
    <row r="1919" spans="2:10" x14ac:dyDescent="0.3">
      <c r="B1919" s="3" t="s">
        <v>118</v>
      </c>
      <c r="C1919" s="4">
        <v>2021</v>
      </c>
      <c r="D1919" s="3" t="s">
        <v>1474</v>
      </c>
      <c r="E1919" s="4">
        <v>3950548005</v>
      </c>
      <c r="F1919" s="4">
        <v>3.4489200000000002</v>
      </c>
      <c r="G1919" s="4">
        <v>1</v>
      </c>
      <c r="H1919" s="4">
        <v>13625124</v>
      </c>
      <c r="I1919" s="4"/>
      <c r="J1919" s="4">
        <v>13625124</v>
      </c>
    </row>
    <row r="1920" spans="2:10" x14ac:dyDescent="0.3">
      <c r="B1920" s="3" t="s">
        <v>118</v>
      </c>
      <c r="C1920" s="4">
        <v>2021</v>
      </c>
      <c r="D1920" s="3" t="s">
        <v>1475</v>
      </c>
      <c r="E1920" s="4">
        <v>0</v>
      </c>
      <c r="F1920" s="4">
        <v>0</v>
      </c>
      <c r="G1920" s="4">
        <v>0</v>
      </c>
      <c r="H1920" s="4">
        <v>0</v>
      </c>
      <c r="I1920" s="4"/>
      <c r="J1920" s="4">
        <v>0</v>
      </c>
    </row>
    <row r="1921" spans="2:10" x14ac:dyDescent="0.3">
      <c r="B1921" s="3" t="s">
        <v>118</v>
      </c>
      <c r="C1921" s="4">
        <v>2021</v>
      </c>
      <c r="D1921" s="3" t="s">
        <v>1476</v>
      </c>
      <c r="E1921" s="4">
        <v>2132800</v>
      </c>
      <c r="F1921" s="4">
        <v>15.88204</v>
      </c>
      <c r="G1921" s="4">
        <v>4.6049313988147009</v>
      </c>
      <c r="H1921" s="4">
        <v>33873</v>
      </c>
      <c r="I1921" s="4">
        <v>296747</v>
      </c>
      <c r="J1921" s="4">
        <v>330620</v>
      </c>
    </row>
    <row r="1922" spans="2:10" x14ac:dyDescent="0.3">
      <c r="B1922" s="3" t="s">
        <v>118</v>
      </c>
      <c r="C1922" s="4">
        <v>2022</v>
      </c>
      <c r="D1922" s="3" t="s">
        <v>1468</v>
      </c>
      <c r="E1922" s="4">
        <v>328147351</v>
      </c>
      <c r="F1922" s="4">
        <v>8.5644100000000005</v>
      </c>
      <c r="G1922" s="4">
        <v>2.8321742609880394</v>
      </c>
      <c r="H1922" s="4">
        <v>2810388</v>
      </c>
      <c r="I1922" s="4"/>
      <c r="J1922" s="4">
        <v>2810388</v>
      </c>
    </row>
    <row r="1923" spans="2:10" x14ac:dyDescent="0.3">
      <c r="B1923" s="3" t="s">
        <v>118</v>
      </c>
      <c r="C1923" s="4">
        <v>2022</v>
      </c>
      <c r="D1923" s="3" t="s">
        <v>1469</v>
      </c>
      <c r="E1923" s="4">
        <v>0</v>
      </c>
      <c r="F1923" s="4">
        <v>0</v>
      </c>
      <c r="G1923" s="4">
        <v>0</v>
      </c>
      <c r="H1923" s="4">
        <v>0</v>
      </c>
      <c r="I1923" s="4"/>
      <c r="J1923" s="4">
        <v>0</v>
      </c>
    </row>
    <row r="1924" spans="2:10" x14ac:dyDescent="0.3">
      <c r="B1924" s="3" t="s">
        <v>118</v>
      </c>
      <c r="C1924" s="4">
        <v>2022</v>
      </c>
      <c r="D1924" s="3" t="s">
        <v>1470</v>
      </c>
      <c r="E1924" s="4">
        <v>29651200</v>
      </c>
      <c r="F1924" s="4">
        <v>7.4805999999999999</v>
      </c>
      <c r="G1924" s="4">
        <v>2.4737679275918745</v>
      </c>
      <c r="H1924" s="4">
        <v>221809</v>
      </c>
      <c r="I1924" s="4"/>
      <c r="J1924" s="4">
        <v>221809</v>
      </c>
    </row>
    <row r="1925" spans="2:10" x14ac:dyDescent="0.3">
      <c r="B1925" s="3" t="s">
        <v>118</v>
      </c>
      <c r="C1925" s="4">
        <v>2022</v>
      </c>
      <c r="D1925" s="3" t="s">
        <v>1471</v>
      </c>
      <c r="E1925" s="4">
        <v>29385800</v>
      </c>
      <c r="F1925" s="4">
        <v>32.424799999999998</v>
      </c>
      <c r="G1925" s="4">
        <v>10.72259314741879</v>
      </c>
      <c r="H1925" s="4">
        <v>952829</v>
      </c>
      <c r="I1925" s="4"/>
      <c r="J1925" s="4">
        <v>952829</v>
      </c>
    </row>
    <row r="1926" spans="2:10" x14ac:dyDescent="0.3">
      <c r="B1926" s="3" t="s">
        <v>118</v>
      </c>
      <c r="C1926" s="4">
        <v>2022</v>
      </c>
      <c r="D1926" s="3" t="s">
        <v>1472</v>
      </c>
      <c r="E1926" s="4">
        <v>0</v>
      </c>
      <c r="F1926" s="4">
        <v>0</v>
      </c>
      <c r="G1926" s="4">
        <v>0</v>
      </c>
      <c r="H1926" s="4">
        <v>0</v>
      </c>
      <c r="I1926" s="4"/>
      <c r="J1926" s="4">
        <v>0</v>
      </c>
    </row>
    <row r="1927" spans="2:10" x14ac:dyDescent="0.3">
      <c r="B1927" s="3" t="s">
        <v>118</v>
      </c>
      <c r="C1927" s="4">
        <v>2022</v>
      </c>
      <c r="D1927" s="3" t="s">
        <v>1473</v>
      </c>
      <c r="E1927" s="4">
        <v>28539200</v>
      </c>
      <c r="F1927" s="4">
        <v>3.05091</v>
      </c>
      <c r="G1927" s="4">
        <v>1.0089088185398665</v>
      </c>
      <c r="H1927" s="4">
        <v>87071</v>
      </c>
      <c r="I1927" s="4"/>
      <c r="J1927" s="4">
        <v>87071</v>
      </c>
    </row>
    <row r="1928" spans="2:10" x14ac:dyDescent="0.3">
      <c r="B1928" s="3" t="s">
        <v>118</v>
      </c>
      <c r="C1928" s="4">
        <v>2022</v>
      </c>
      <c r="D1928" s="3" t="s">
        <v>1474</v>
      </c>
      <c r="E1928" s="4">
        <v>4821013205</v>
      </c>
      <c r="F1928" s="4">
        <v>3.0239699999999998</v>
      </c>
      <c r="G1928" s="4">
        <v>1</v>
      </c>
      <c r="H1928" s="4">
        <v>14578599</v>
      </c>
      <c r="I1928" s="4"/>
      <c r="J1928" s="4">
        <v>14578599</v>
      </c>
    </row>
    <row r="1929" spans="2:10" x14ac:dyDescent="0.3">
      <c r="B1929" s="3" t="s">
        <v>118</v>
      </c>
      <c r="C1929" s="4">
        <v>2022</v>
      </c>
      <c r="D1929" s="3" t="s">
        <v>1475</v>
      </c>
      <c r="E1929" s="4">
        <v>0</v>
      </c>
      <c r="F1929" s="4">
        <v>0</v>
      </c>
      <c r="G1929" s="4">
        <v>0</v>
      </c>
      <c r="H1929" s="4">
        <v>0</v>
      </c>
      <c r="I1929" s="4"/>
      <c r="J1929" s="4">
        <v>0</v>
      </c>
    </row>
    <row r="1930" spans="2:10" x14ac:dyDescent="0.3">
      <c r="B1930" s="3" t="s">
        <v>118</v>
      </c>
      <c r="C1930" s="4">
        <v>2022</v>
      </c>
      <c r="D1930" s="3" t="s">
        <v>1476</v>
      </c>
      <c r="E1930" s="4">
        <v>1978500</v>
      </c>
      <c r="F1930" s="4">
        <v>14.996309999999999</v>
      </c>
      <c r="G1930" s="4">
        <v>4.9591464201033739</v>
      </c>
      <c r="H1930" s="4">
        <v>29670</v>
      </c>
      <c r="I1930" s="4">
        <v>236210</v>
      </c>
      <c r="J1930" s="4">
        <v>265880</v>
      </c>
    </row>
    <row r="1931" spans="2:10" x14ac:dyDescent="0.3">
      <c r="B1931" s="3" t="s">
        <v>118</v>
      </c>
      <c r="C1931" s="4">
        <v>2023</v>
      </c>
      <c r="D1931" s="3" t="s">
        <v>1468</v>
      </c>
      <c r="E1931" s="4">
        <v>336307401</v>
      </c>
      <c r="F1931" s="4">
        <v>8.6799700000000009</v>
      </c>
      <c r="G1931" s="4">
        <v>3.0000034562371258</v>
      </c>
      <c r="H1931" s="4">
        <v>2919138</v>
      </c>
      <c r="I1931" s="4"/>
      <c r="J1931" s="4">
        <v>2919138</v>
      </c>
    </row>
    <row r="1932" spans="2:10" x14ac:dyDescent="0.3">
      <c r="B1932" s="3" t="s">
        <v>118</v>
      </c>
      <c r="C1932" s="4">
        <v>2023</v>
      </c>
      <c r="D1932" s="3" t="s">
        <v>1469</v>
      </c>
      <c r="E1932" s="4">
        <v>0</v>
      </c>
      <c r="F1932" s="4">
        <v>0</v>
      </c>
      <c r="G1932" s="4">
        <v>0</v>
      </c>
      <c r="H1932" s="4">
        <v>0</v>
      </c>
      <c r="I1932" s="4"/>
      <c r="J1932" s="4">
        <v>0</v>
      </c>
    </row>
    <row r="1933" spans="2:10" x14ac:dyDescent="0.3">
      <c r="B1933" s="3" t="s">
        <v>118</v>
      </c>
      <c r="C1933" s="4">
        <v>2023</v>
      </c>
      <c r="D1933" s="3" t="s">
        <v>1470</v>
      </c>
      <c r="E1933" s="4">
        <v>32613500</v>
      </c>
      <c r="F1933" s="4">
        <v>7.6642000000000001</v>
      </c>
      <c r="G1933" s="4">
        <v>2.6489292577385148</v>
      </c>
      <c r="H1933" s="4">
        <v>249956</v>
      </c>
      <c r="I1933" s="4"/>
      <c r="J1933" s="4">
        <v>249956</v>
      </c>
    </row>
    <row r="1934" spans="2:10" x14ac:dyDescent="0.3">
      <c r="B1934" s="3" t="s">
        <v>118</v>
      </c>
      <c r="C1934" s="4">
        <v>2023</v>
      </c>
      <c r="D1934" s="3" t="s">
        <v>1471</v>
      </c>
      <c r="E1934" s="4">
        <v>51733700</v>
      </c>
      <c r="F1934" s="4">
        <v>33.980409999999999</v>
      </c>
      <c r="G1934" s="4">
        <v>11.744435458227917</v>
      </c>
      <c r="H1934" s="4">
        <v>1757932</v>
      </c>
      <c r="I1934" s="4"/>
      <c r="J1934" s="4">
        <v>1757932</v>
      </c>
    </row>
    <row r="1935" spans="2:10" x14ac:dyDescent="0.3">
      <c r="B1935" s="3" t="s">
        <v>118</v>
      </c>
      <c r="C1935" s="4">
        <v>2023</v>
      </c>
      <c r="D1935" s="3" t="s">
        <v>1472</v>
      </c>
      <c r="E1935" s="4">
        <v>0</v>
      </c>
      <c r="F1935" s="4">
        <v>0</v>
      </c>
      <c r="G1935" s="4">
        <v>0</v>
      </c>
      <c r="H1935" s="4">
        <v>0</v>
      </c>
      <c r="I1935" s="4"/>
      <c r="J1935" s="4">
        <v>0</v>
      </c>
    </row>
    <row r="1936" spans="2:10" x14ac:dyDescent="0.3">
      <c r="B1936" s="3" t="s">
        <v>118</v>
      </c>
      <c r="C1936" s="4">
        <v>2023</v>
      </c>
      <c r="D1936" s="3" t="s">
        <v>1473</v>
      </c>
      <c r="E1936" s="4">
        <v>26218500</v>
      </c>
      <c r="F1936" s="4">
        <v>3.2399200000000001</v>
      </c>
      <c r="G1936" s="4">
        <v>1.1197931787704092</v>
      </c>
      <c r="H1936" s="4">
        <v>84946</v>
      </c>
      <c r="I1936" s="4"/>
      <c r="J1936" s="4">
        <v>84946</v>
      </c>
    </row>
    <row r="1937" spans="2:10" x14ac:dyDescent="0.3">
      <c r="B1937" s="3" t="s">
        <v>118</v>
      </c>
      <c r="C1937" s="4">
        <v>2023</v>
      </c>
      <c r="D1937" s="3" t="s">
        <v>1474</v>
      </c>
      <c r="E1937" s="4">
        <v>5504860719</v>
      </c>
      <c r="F1937" s="4">
        <v>2.8933200000000001</v>
      </c>
      <c r="G1937" s="4">
        <v>1</v>
      </c>
      <c r="H1937" s="4">
        <v>15927324</v>
      </c>
      <c r="I1937" s="4"/>
      <c r="J1937" s="4">
        <v>15927324</v>
      </c>
    </row>
    <row r="1938" spans="2:10" x14ac:dyDescent="0.3">
      <c r="B1938" s="3" t="s">
        <v>118</v>
      </c>
      <c r="C1938" s="4">
        <v>2023</v>
      </c>
      <c r="D1938" s="3" t="s">
        <v>1475</v>
      </c>
      <c r="E1938" s="4">
        <v>0</v>
      </c>
      <c r="F1938" s="4">
        <v>0</v>
      </c>
      <c r="G1938" s="4">
        <v>0</v>
      </c>
      <c r="H1938" s="4">
        <v>0</v>
      </c>
      <c r="I1938" s="4"/>
      <c r="J1938" s="4">
        <v>0</v>
      </c>
    </row>
    <row r="1939" spans="2:10" x14ac:dyDescent="0.3">
      <c r="B1939" s="3" t="s">
        <v>118</v>
      </c>
      <c r="C1939" s="4">
        <v>2023</v>
      </c>
      <c r="D1939" s="3" t="s">
        <v>1476</v>
      </c>
      <c r="E1939" s="4">
        <v>1903100</v>
      </c>
      <c r="F1939" s="4">
        <v>17.09798</v>
      </c>
      <c r="G1939" s="4">
        <v>5.9094673247342149</v>
      </c>
      <c r="H1939" s="4">
        <v>32539</v>
      </c>
      <c r="I1939" s="4">
        <v>265845</v>
      </c>
      <c r="J1939" s="4">
        <v>298384</v>
      </c>
    </row>
    <row r="1940" spans="2:10" x14ac:dyDescent="0.3">
      <c r="B1940" s="3" t="s">
        <v>118</v>
      </c>
      <c r="C1940" s="4">
        <v>2024</v>
      </c>
      <c r="D1940" s="3" t="s">
        <v>1468</v>
      </c>
      <c r="E1940" s="4">
        <v>377731501</v>
      </c>
      <c r="F1940" s="4">
        <v>8.3373899999999992</v>
      </c>
      <c r="G1940" s="4">
        <v>2.6289884685605087</v>
      </c>
      <c r="H1940" s="4">
        <v>3149295</v>
      </c>
      <c r="I1940" s="4"/>
      <c r="J1940" s="4">
        <v>3149295</v>
      </c>
    </row>
    <row r="1941" spans="2:10" x14ac:dyDescent="0.3">
      <c r="B1941" s="3" t="s">
        <v>118</v>
      </c>
      <c r="C1941" s="4">
        <v>2024</v>
      </c>
      <c r="D1941" s="3" t="s">
        <v>1469</v>
      </c>
      <c r="E1941" s="4">
        <v>0</v>
      </c>
      <c r="F1941" s="4">
        <v>0</v>
      </c>
      <c r="G1941" s="4">
        <v>0</v>
      </c>
      <c r="H1941" s="4">
        <v>0</v>
      </c>
      <c r="I1941" s="4"/>
      <c r="J1941" s="4">
        <v>0</v>
      </c>
    </row>
    <row r="1942" spans="2:10" x14ac:dyDescent="0.3">
      <c r="B1942" s="3" t="s">
        <v>118</v>
      </c>
      <c r="C1942" s="4">
        <v>2024</v>
      </c>
      <c r="D1942" s="3" t="s">
        <v>1470</v>
      </c>
      <c r="E1942" s="4">
        <v>37096600</v>
      </c>
      <c r="F1942" s="4">
        <v>7.2581699999999998</v>
      </c>
      <c r="G1942" s="4">
        <v>2.2886832969132822</v>
      </c>
      <c r="H1942" s="4">
        <v>269253</v>
      </c>
      <c r="I1942" s="4"/>
      <c r="J1942" s="4">
        <v>269253</v>
      </c>
    </row>
    <row r="1943" spans="2:10" x14ac:dyDescent="0.3">
      <c r="B1943" s="3" t="s">
        <v>118</v>
      </c>
      <c r="C1943" s="4">
        <v>2024</v>
      </c>
      <c r="D1943" s="3" t="s">
        <v>1471</v>
      </c>
      <c r="E1943" s="4">
        <v>66894000</v>
      </c>
      <c r="F1943" s="4">
        <v>32.97616</v>
      </c>
      <c r="G1943" s="4">
        <v>10.39821147594227</v>
      </c>
      <c r="H1943" s="4">
        <v>2205907</v>
      </c>
      <c r="I1943" s="4"/>
      <c r="J1943" s="4">
        <v>2205907</v>
      </c>
    </row>
    <row r="1944" spans="2:10" x14ac:dyDescent="0.3">
      <c r="B1944" s="3" t="s">
        <v>118</v>
      </c>
      <c r="C1944" s="4">
        <v>2024</v>
      </c>
      <c r="D1944" s="3" t="s">
        <v>1472</v>
      </c>
      <c r="E1944" s="4">
        <v>0</v>
      </c>
      <c r="F1944" s="4">
        <v>0</v>
      </c>
      <c r="G1944" s="4">
        <v>0</v>
      </c>
      <c r="H1944" s="4">
        <v>0</v>
      </c>
      <c r="I1944" s="4"/>
      <c r="J1944" s="4">
        <v>0</v>
      </c>
    </row>
    <row r="1945" spans="2:10" x14ac:dyDescent="0.3">
      <c r="B1945" s="3" t="s">
        <v>118</v>
      </c>
      <c r="C1945" s="4">
        <v>2024</v>
      </c>
      <c r="D1945" s="3" t="s">
        <v>1473</v>
      </c>
      <c r="E1945" s="4">
        <v>28809400</v>
      </c>
      <c r="F1945" s="4">
        <v>3.22994</v>
      </c>
      <c r="G1945" s="4">
        <v>1.0184812050464631</v>
      </c>
      <c r="H1945" s="4">
        <v>93053</v>
      </c>
      <c r="I1945" s="4"/>
      <c r="J1945" s="4">
        <v>93053</v>
      </c>
    </row>
    <row r="1946" spans="2:10" x14ac:dyDescent="0.3">
      <c r="B1946" s="3" t="s">
        <v>118</v>
      </c>
      <c r="C1946" s="4">
        <v>2024</v>
      </c>
      <c r="D1946" s="3" t="s">
        <v>1474</v>
      </c>
      <c r="E1946" s="4">
        <v>5501331705</v>
      </c>
      <c r="F1946" s="4">
        <v>3.1713300000000002</v>
      </c>
      <c r="G1946" s="4">
        <v>1</v>
      </c>
      <c r="H1946" s="4">
        <v>17446538</v>
      </c>
      <c r="I1946" s="4"/>
      <c r="J1946" s="4">
        <v>17446538</v>
      </c>
    </row>
    <row r="1947" spans="2:10" x14ac:dyDescent="0.3">
      <c r="B1947" s="3" t="s">
        <v>118</v>
      </c>
      <c r="C1947" s="4">
        <v>2024</v>
      </c>
      <c r="D1947" s="3" t="s">
        <v>1475</v>
      </c>
      <c r="E1947" s="4">
        <v>0</v>
      </c>
      <c r="F1947" s="4">
        <v>0</v>
      </c>
      <c r="G1947" s="4">
        <v>0</v>
      </c>
      <c r="H1947" s="4">
        <v>0</v>
      </c>
      <c r="I1947" s="4"/>
      <c r="J1947" s="4">
        <v>0</v>
      </c>
    </row>
    <row r="1948" spans="2:10" x14ac:dyDescent="0.3">
      <c r="B1948" s="3" t="s">
        <v>118</v>
      </c>
      <c r="C1948" s="4">
        <v>2024</v>
      </c>
      <c r="D1948" s="3" t="s">
        <v>1476</v>
      </c>
      <c r="E1948" s="4">
        <v>2165500</v>
      </c>
      <c r="F1948" s="4">
        <v>16.186170000000001</v>
      </c>
      <c r="G1948" s="4">
        <v>5.1039059322114069</v>
      </c>
      <c r="H1948" s="4">
        <v>35051</v>
      </c>
      <c r="I1948" s="4">
        <v>258454</v>
      </c>
      <c r="J1948" s="4">
        <v>293505</v>
      </c>
    </row>
    <row r="1949" spans="2:10" x14ac:dyDescent="0.3">
      <c r="B1949" s="3" t="s">
        <v>120</v>
      </c>
      <c r="C1949" s="4">
        <v>2019</v>
      </c>
      <c r="D1949" s="3" t="s">
        <v>1468</v>
      </c>
      <c r="E1949" s="4">
        <v>145938759</v>
      </c>
      <c r="F1949" s="4">
        <v>11.33508</v>
      </c>
      <c r="G1949" s="4">
        <v>2.6639936826074302</v>
      </c>
      <c r="H1949" s="4">
        <v>1654227.50836572</v>
      </c>
      <c r="I1949" s="4">
        <v>-2677</v>
      </c>
      <c r="J1949" s="4">
        <v>1651550.50836572</v>
      </c>
    </row>
    <row r="1950" spans="2:10" x14ac:dyDescent="0.3">
      <c r="B1950" s="3" t="s">
        <v>120</v>
      </c>
      <c r="C1950" s="4">
        <v>2019</v>
      </c>
      <c r="D1950" s="3" t="s">
        <v>1469</v>
      </c>
      <c r="E1950" s="4">
        <v>17433</v>
      </c>
      <c r="F1950" s="4">
        <v>4.2549200000000003</v>
      </c>
      <c r="G1950" s="4">
        <v>1</v>
      </c>
      <c r="H1950" s="4">
        <v>74.176020359999995</v>
      </c>
      <c r="I1950" s="4">
        <v>-15</v>
      </c>
      <c r="J1950" s="4">
        <v>59.176020359999995</v>
      </c>
    </row>
    <row r="1951" spans="2:10" x14ac:dyDescent="0.3">
      <c r="B1951" s="3" t="s">
        <v>120</v>
      </c>
      <c r="C1951" s="4">
        <v>2019</v>
      </c>
      <c r="D1951" s="3" t="s">
        <v>1470</v>
      </c>
      <c r="E1951" s="4">
        <v>1110900</v>
      </c>
      <c r="F1951" s="4">
        <v>14.667339999999999</v>
      </c>
      <c r="G1951" s="4">
        <v>3.4471482425051501</v>
      </c>
      <c r="H1951" s="4">
        <v>16293.948006000001</v>
      </c>
      <c r="I1951" s="4"/>
      <c r="J1951" s="4">
        <v>16293.948006000001</v>
      </c>
    </row>
    <row r="1952" spans="2:10" x14ac:dyDescent="0.3">
      <c r="B1952" s="3" t="s">
        <v>120</v>
      </c>
      <c r="C1952" s="4">
        <v>2019</v>
      </c>
      <c r="D1952" s="3" t="s">
        <v>1471</v>
      </c>
      <c r="E1952" s="4">
        <v>0</v>
      </c>
      <c r="F1952" s="4">
        <v>0</v>
      </c>
      <c r="G1952" s="4">
        <v>0</v>
      </c>
      <c r="H1952" s="4">
        <v>0</v>
      </c>
      <c r="I1952" s="4">
        <v>2982891</v>
      </c>
      <c r="J1952" s="4">
        <v>2982891</v>
      </c>
    </row>
    <row r="1953" spans="2:10" x14ac:dyDescent="0.3">
      <c r="B1953" s="3" t="s">
        <v>120</v>
      </c>
      <c r="C1953" s="4">
        <v>2019</v>
      </c>
      <c r="D1953" s="3" t="s">
        <v>1472</v>
      </c>
      <c r="E1953" s="4">
        <v>0</v>
      </c>
      <c r="F1953" s="4">
        <v>0</v>
      </c>
      <c r="G1953" s="4">
        <v>0</v>
      </c>
      <c r="H1953" s="4">
        <v>0</v>
      </c>
      <c r="I1953" s="4"/>
      <c r="J1953" s="4">
        <v>0</v>
      </c>
    </row>
    <row r="1954" spans="2:10" x14ac:dyDescent="0.3">
      <c r="B1954" s="3" t="s">
        <v>120</v>
      </c>
      <c r="C1954" s="4">
        <v>2019</v>
      </c>
      <c r="D1954" s="3" t="s">
        <v>1473</v>
      </c>
      <c r="E1954" s="4">
        <v>787000</v>
      </c>
      <c r="F1954" s="4">
        <v>4.2549200000000003</v>
      </c>
      <c r="G1954" s="4">
        <v>1</v>
      </c>
      <c r="H1954" s="4">
        <v>3348.6220400000002</v>
      </c>
      <c r="I1954" s="4"/>
      <c r="J1954" s="4">
        <v>3348.6220400000002</v>
      </c>
    </row>
    <row r="1955" spans="2:10" x14ac:dyDescent="0.3">
      <c r="B1955" s="3" t="s">
        <v>120</v>
      </c>
      <c r="C1955" s="4">
        <v>2019</v>
      </c>
      <c r="D1955" s="3" t="s">
        <v>1474</v>
      </c>
      <c r="E1955" s="4">
        <v>1438529035</v>
      </c>
      <c r="F1955" s="4">
        <v>4.2549200000000003</v>
      </c>
      <c r="G1955" s="4">
        <v>1</v>
      </c>
      <c r="H1955" s="4">
        <v>6120825.9616021998</v>
      </c>
      <c r="I1955" s="4">
        <v>-111136</v>
      </c>
      <c r="J1955" s="4">
        <v>6009689.9616021998</v>
      </c>
    </row>
    <row r="1956" spans="2:10" x14ac:dyDescent="0.3">
      <c r="B1956" s="3" t="s">
        <v>120</v>
      </c>
      <c r="C1956" s="4">
        <v>2019</v>
      </c>
      <c r="D1956" s="3" t="s">
        <v>1475</v>
      </c>
      <c r="E1956" s="4">
        <v>2</v>
      </c>
      <c r="F1956" s="4">
        <v>4.2549200000000003</v>
      </c>
      <c r="G1956" s="4">
        <v>1</v>
      </c>
      <c r="H1956" s="4">
        <v>8.5098399999999994E-3</v>
      </c>
      <c r="I1956" s="4"/>
      <c r="J1956" s="4">
        <v>8.5098399999999994E-3</v>
      </c>
    </row>
    <row r="1957" spans="2:10" x14ac:dyDescent="0.3">
      <c r="B1957" s="3" t="s">
        <v>120</v>
      </c>
      <c r="C1957" s="4">
        <v>2019</v>
      </c>
      <c r="D1957" s="3" t="s">
        <v>1476</v>
      </c>
      <c r="E1957" s="4">
        <v>2002300</v>
      </c>
      <c r="F1957" s="4">
        <v>40</v>
      </c>
      <c r="G1957" s="4">
        <v>9.4008818027130907</v>
      </c>
      <c r="H1957" s="4">
        <v>80092</v>
      </c>
      <c r="I1957" s="4"/>
      <c r="J1957" s="4">
        <v>80092</v>
      </c>
    </row>
    <row r="1958" spans="2:10" x14ac:dyDescent="0.3">
      <c r="B1958" s="3" t="s">
        <v>120</v>
      </c>
      <c r="C1958" s="4">
        <v>2020</v>
      </c>
      <c r="D1958" s="3" t="s">
        <v>1468</v>
      </c>
      <c r="E1958" s="4">
        <v>153331062</v>
      </c>
      <c r="F1958" s="4">
        <v>10.75638</v>
      </c>
      <c r="G1958" s="4">
        <v>2.7288959473927226</v>
      </c>
      <c r="H1958" s="4">
        <v>1649287</v>
      </c>
      <c r="I1958" s="4">
        <v>-63</v>
      </c>
      <c r="J1958" s="4">
        <v>1649224</v>
      </c>
    </row>
    <row r="1959" spans="2:10" x14ac:dyDescent="0.3">
      <c r="B1959" s="3" t="s">
        <v>120</v>
      </c>
      <c r="C1959" s="4">
        <v>2020</v>
      </c>
      <c r="D1959" s="3" t="s">
        <v>1469</v>
      </c>
      <c r="E1959" s="4">
        <v>14562</v>
      </c>
      <c r="F1959" s="4">
        <v>3.9416600000000002</v>
      </c>
      <c r="G1959" s="4">
        <v>1</v>
      </c>
      <c r="H1959" s="4">
        <v>57</v>
      </c>
      <c r="I1959" s="4">
        <v>-61</v>
      </c>
      <c r="J1959" s="4">
        <v>-4</v>
      </c>
    </row>
    <row r="1960" spans="2:10" x14ac:dyDescent="0.3">
      <c r="B1960" s="3" t="s">
        <v>120</v>
      </c>
      <c r="C1960" s="4">
        <v>2020</v>
      </c>
      <c r="D1960" s="3" t="s">
        <v>1470</v>
      </c>
      <c r="E1960" s="4">
        <v>1124600</v>
      </c>
      <c r="F1960" s="4">
        <v>13.40166</v>
      </c>
      <c r="G1960" s="4">
        <v>3.4000040592034826</v>
      </c>
      <c r="H1960" s="4">
        <v>15072</v>
      </c>
      <c r="I1960" s="4"/>
      <c r="J1960" s="4">
        <v>15072</v>
      </c>
    </row>
    <row r="1961" spans="2:10" x14ac:dyDescent="0.3">
      <c r="B1961" s="3" t="s">
        <v>120</v>
      </c>
      <c r="C1961" s="4">
        <v>2020</v>
      </c>
      <c r="D1961" s="3" t="s">
        <v>1471</v>
      </c>
      <c r="E1961" s="4">
        <v>0</v>
      </c>
      <c r="F1961" s="4">
        <v>0</v>
      </c>
      <c r="G1961" s="4">
        <v>0</v>
      </c>
      <c r="H1961" s="4">
        <v>0</v>
      </c>
      <c r="I1961" s="4">
        <v>3034767</v>
      </c>
      <c r="J1961" s="4">
        <v>3034767</v>
      </c>
    </row>
    <row r="1962" spans="2:10" x14ac:dyDescent="0.3">
      <c r="B1962" s="3" t="s">
        <v>120</v>
      </c>
      <c r="C1962" s="4">
        <v>2020</v>
      </c>
      <c r="D1962" s="3" t="s">
        <v>1472</v>
      </c>
      <c r="E1962" s="4">
        <v>0</v>
      </c>
      <c r="F1962" s="4">
        <v>0</v>
      </c>
      <c r="G1962" s="4">
        <v>0</v>
      </c>
      <c r="H1962" s="4">
        <v>0</v>
      </c>
      <c r="I1962" s="4"/>
      <c r="J1962" s="4">
        <v>0</v>
      </c>
    </row>
    <row r="1963" spans="2:10" x14ac:dyDescent="0.3">
      <c r="B1963" s="3" t="s">
        <v>120</v>
      </c>
      <c r="C1963" s="4">
        <v>2020</v>
      </c>
      <c r="D1963" s="3" t="s">
        <v>1473</v>
      </c>
      <c r="E1963" s="4">
        <v>632000</v>
      </c>
      <c r="F1963" s="4">
        <v>3.9416600000000002</v>
      </c>
      <c r="G1963" s="4">
        <v>1</v>
      </c>
      <c r="H1963" s="4">
        <v>2491</v>
      </c>
      <c r="I1963" s="4"/>
      <c r="J1963" s="4">
        <v>2491</v>
      </c>
    </row>
    <row r="1964" spans="2:10" x14ac:dyDescent="0.3">
      <c r="B1964" s="3" t="s">
        <v>120</v>
      </c>
      <c r="C1964" s="4">
        <v>2020</v>
      </c>
      <c r="D1964" s="3" t="s">
        <v>1474</v>
      </c>
      <c r="E1964" s="4">
        <v>1578252905</v>
      </c>
      <c r="F1964" s="4">
        <v>3.9416600000000002</v>
      </c>
      <c r="G1964" s="4">
        <v>1</v>
      </c>
      <c r="H1964" s="4">
        <v>6220936</v>
      </c>
      <c r="I1964" s="4">
        <v>-12264</v>
      </c>
      <c r="J1964" s="4">
        <v>6208672</v>
      </c>
    </row>
    <row r="1965" spans="2:10" x14ac:dyDescent="0.3">
      <c r="B1965" s="3" t="s">
        <v>120</v>
      </c>
      <c r="C1965" s="4">
        <v>2020</v>
      </c>
      <c r="D1965" s="3" t="s">
        <v>1475</v>
      </c>
      <c r="E1965" s="4">
        <v>2</v>
      </c>
      <c r="F1965" s="4">
        <v>3.9416600000000002</v>
      </c>
      <c r="G1965" s="4">
        <v>1</v>
      </c>
      <c r="H1965" s="4">
        <v>0</v>
      </c>
      <c r="I1965" s="4"/>
      <c r="J1965" s="4">
        <v>0</v>
      </c>
    </row>
    <row r="1966" spans="2:10" x14ac:dyDescent="0.3">
      <c r="B1966" s="3" t="s">
        <v>120</v>
      </c>
      <c r="C1966" s="4">
        <v>2020</v>
      </c>
      <c r="D1966" s="3" t="s">
        <v>1476</v>
      </c>
      <c r="E1966" s="4">
        <v>2196005</v>
      </c>
      <c r="F1966" s="4">
        <v>39.73113</v>
      </c>
      <c r="G1966" s="4">
        <v>10.07979632946525</v>
      </c>
      <c r="H1966" s="4">
        <v>87250</v>
      </c>
      <c r="I1966" s="4">
        <v>106872</v>
      </c>
      <c r="J1966" s="4">
        <v>194122</v>
      </c>
    </row>
    <row r="1967" spans="2:10" x14ac:dyDescent="0.3">
      <c r="B1967" s="3" t="s">
        <v>120</v>
      </c>
      <c r="C1967" s="4">
        <v>2021</v>
      </c>
      <c r="D1967" s="3" t="s">
        <v>1468</v>
      </c>
      <c r="E1967" s="4">
        <v>156413500</v>
      </c>
      <c r="F1967" s="4">
        <v>11.1899</v>
      </c>
      <c r="G1967" s="4">
        <v>2.9337014257024951</v>
      </c>
      <c r="H1967" s="4">
        <v>1750251</v>
      </c>
      <c r="I1967" s="4"/>
      <c r="J1967" s="4">
        <v>1750251</v>
      </c>
    </row>
    <row r="1968" spans="2:10" x14ac:dyDescent="0.3">
      <c r="B1968" s="3" t="s">
        <v>120</v>
      </c>
      <c r="C1968" s="4">
        <v>2021</v>
      </c>
      <c r="D1968" s="3" t="s">
        <v>1469</v>
      </c>
      <c r="E1968" s="4">
        <v>14562</v>
      </c>
      <c r="F1968" s="4">
        <v>3.81426</v>
      </c>
      <c r="G1968" s="4">
        <v>1</v>
      </c>
      <c r="H1968" s="4">
        <v>56</v>
      </c>
      <c r="I1968" s="4"/>
      <c r="J1968" s="4">
        <v>56</v>
      </c>
    </row>
    <row r="1969" spans="2:10" x14ac:dyDescent="0.3">
      <c r="B1969" s="3" t="s">
        <v>120</v>
      </c>
      <c r="C1969" s="4">
        <v>2021</v>
      </c>
      <c r="D1969" s="3" t="s">
        <v>1470</v>
      </c>
      <c r="E1969" s="4">
        <v>1164300</v>
      </c>
      <c r="F1969" s="4">
        <v>12.96847</v>
      </c>
      <c r="G1969" s="4">
        <v>3.3999963295632702</v>
      </c>
      <c r="H1969" s="4">
        <v>15099</v>
      </c>
      <c r="I1969" s="4"/>
      <c r="J1969" s="4">
        <v>15099</v>
      </c>
    </row>
    <row r="1970" spans="2:10" x14ac:dyDescent="0.3">
      <c r="B1970" s="3" t="s">
        <v>120</v>
      </c>
      <c r="C1970" s="4">
        <v>2021</v>
      </c>
      <c r="D1970" s="3" t="s">
        <v>1471</v>
      </c>
      <c r="E1970" s="4">
        <v>0</v>
      </c>
      <c r="F1970" s="4">
        <v>0</v>
      </c>
      <c r="G1970" s="4">
        <v>0</v>
      </c>
      <c r="H1970" s="4">
        <v>0</v>
      </c>
      <c r="I1970" s="4">
        <v>3051272</v>
      </c>
      <c r="J1970" s="4">
        <v>3051272</v>
      </c>
    </row>
    <row r="1971" spans="2:10" x14ac:dyDescent="0.3">
      <c r="B1971" s="3" t="s">
        <v>120</v>
      </c>
      <c r="C1971" s="4">
        <v>2021</v>
      </c>
      <c r="D1971" s="3" t="s">
        <v>1472</v>
      </c>
      <c r="E1971" s="4">
        <v>0</v>
      </c>
      <c r="F1971" s="4">
        <v>0</v>
      </c>
      <c r="G1971" s="4">
        <v>0</v>
      </c>
      <c r="H1971" s="4">
        <v>0</v>
      </c>
      <c r="I1971" s="4"/>
      <c r="J1971" s="4">
        <v>0</v>
      </c>
    </row>
    <row r="1972" spans="2:10" x14ac:dyDescent="0.3">
      <c r="B1972" s="3" t="s">
        <v>120</v>
      </c>
      <c r="C1972" s="4">
        <v>2021</v>
      </c>
      <c r="D1972" s="3" t="s">
        <v>1473</v>
      </c>
      <c r="E1972" s="4">
        <v>1799000</v>
      </c>
      <c r="F1972" s="4">
        <v>3.81426</v>
      </c>
      <c r="G1972" s="4">
        <v>1</v>
      </c>
      <c r="H1972" s="4">
        <v>6862</v>
      </c>
      <c r="I1972" s="4"/>
      <c r="J1972" s="4">
        <v>6862</v>
      </c>
    </row>
    <row r="1973" spans="2:10" x14ac:dyDescent="0.3">
      <c r="B1973" s="3" t="s">
        <v>120</v>
      </c>
      <c r="C1973" s="4">
        <v>2021</v>
      </c>
      <c r="D1973" s="3" t="s">
        <v>1474</v>
      </c>
      <c r="E1973" s="4">
        <v>1727079300</v>
      </c>
      <c r="F1973" s="4">
        <v>3.81426</v>
      </c>
      <c r="G1973" s="4">
        <v>1</v>
      </c>
      <c r="H1973" s="4">
        <v>6587529</v>
      </c>
      <c r="I1973" s="4"/>
      <c r="J1973" s="4">
        <v>6587529</v>
      </c>
    </row>
    <row r="1974" spans="2:10" x14ac:dyDescent="0.3">
      <c r="B1974" s="3" t="s">
        <v>120</v>
      </c>
      <c r="C1974" s="4">
        <v>2021</v>
      </c>
      <c r="D1974" s="3" t="s">
        <v>1475</v>
      </c>
      <c r="E1974" s="4">
        <v>2</v>
      </c>
      <c r="F1974" s="4">
        <v>3.81426</v>
      </c>
      <c r="G1974" s="4">
        <v>1</v>
      </c>
      <c r="H1974" s="4">
        <v>0</v>
      </c>
      <c r="I1974" s="4"/>
      <c r="J1974" s="4">
        <v>0</v>
      </c>
    </row>
    <row r="1975" spans="2:10" x14ac:dyDescent="0.3">
      <c r="B1975" s="3" t="s">
        <v>120</v>
      </c>
      <c r="C1975" s="4">
        <v>2021</v>
      </c>
      <c r="D1975" s="3" t="s">
        <v>1476</v>
      </c>
      <c r="E1975" s="4">
        <v>2283810</v>
      </c>
      <c r="F1975" s="4">
        <v>40</v>
      </c>
      <c r="G1975" s="4">
        <v>10.486962084388583</v>
      </c>
      <c r="H1975" s="4">
        <v>91352</v>
      </c>
      <c r="I1975" s="4">
        <v>104816</v>
      </c>
      <c r="J1975" s="4">
        <v>196168</v>
      </c>
    </row>
    <row r="1976" spans="2:10" x14ac:dyDescent="0.3">
      <c r="B1976" s="3" t="s">
        <v>120</v>
      </c>
      <c r="C1976" s="4">
        <v>2022</v>
      </c>
      <c r="D1976" s="3" t="s">
        <v>1468</v>
      </c>
      <c r="E1976" s="4">
        <v>181477900</v>
      </c>
      <c r="F1976" s="4">
        <v>10.07644</v>
      </c>
      <c r="G1976" s="4">
        <v>3.0068603315279829</v>
      </c>
      <c r="H1976" s="4">
        <v>1828651</v>
      </c>
      <c r="I1976" s="4"/>
      <c r="J1976" s="4">
        <v>1828651</v>
      </c>
    </row>
    <row r="1977" spans="2:10" x14ac:dyDescent="0.3">
      <c r="B1977" s="3" t="s">
        <v>120</v>
      </c>
      <c r="C1977" s="4">
        <v>2022</v>
      </c>
      <c r="D1977" s="3" t="s">
        <v>1469</v>
      </c>
      <c r="E1977" s="4">
        <v>14547</v>
      </c>
      <c r="F1977" s="4">
        <v>3.3511500000000001</v>
      </c>
      <c r="G1977" s="4">
        <v>1</v>
      </c>
      <c r="H1977" s="4">
        <v>49</v>
      </c>
      <c r="I1977" s="4"/>
      <c r="J1977" s="4">
        <v>49</v>
      </c>
    </row>
    <row r="1978" spans="2:10" x14ac:dyDescent="0.3">
      <c r="B1978" s="3" t="s">
        <v>120</v>
      </c>
      <c r="C1978" s="4">
        <v>2022</v>
      </c>
      <c r="D1978" s="3" t="s">
        <v>1470</v>
      </c>
      <c r="E1978" s="4">
        <v>1327100</v>
      </c>
      <c r="F1978" s="4">
        <v>11.39392</v>
      </c>
      <c r="G1978" s="4">
        <v>3.4000029840502513</v>
      </c>
      <c r="H1978" s="4">
        <v>15121</v>
      </c>
      <c r="I1978" s="4"/>
      <c r="J1978" s="4">
        <v>15121</v>
      </c>
    </row>
    <row r="1979" spans="2:10" x14ac:dyDescent="0.3">
      <c r="B1979" s="3" t="s">
        <v>120</v>
      </c>
      <c r="C1979" s="4">
        <v>2022</v>
      </c>
      <c r="D1979" s="3" t="s">
        <v>1471</v>
      </c>
      <c r="E1979" s="4">
        <v>0</v>
      </c>
      <c r="F1979" s="4">
        <v>0</v>
      </c>
      <c r="G1979" s="4">
        <v>0</v>
      </c>
      <c r="H1979" s="4">
        <v>0</v>
      </c>
      <c r="I1979" s="4">
        <v>3414956</v>
      </c>
      <c r="J1979" s="4">
        <v>3414956</v>
      </c>
    </row>
    <row r="1980" spans="2:10" x14ac:dyDescent="0.3">
      <c r="B1980" s="3" t="s">
        <v>120</v>
      </c>
      <c r="C1980" s="4">
        <v>2022</v>
      </c>
      <c r="D1980" s="3" t="s">
        <v>1472</v>
      </c>
      <c r="E1980" s="4">
        <v>0</v>
      </c>
      <c r="F1980" s="4">
        <v>0</v>
      </c>
      <c r="G1980" s="4">
        <v>0</v>
      </c>
      <c r="H1980" s="4">
        <v>0</v>
      </c>
      <c r="I1980" s="4"/>
      <c r="J1980" s="4">
        <v>0</v>
      </c>
    </row>
    <row r="1981" spans="2:10" x14ac:dyDescent="0.3">
      <c r="B1981" s="3" t="s">
        <v>120</v>
      </c>
      <c r="C1981" s="4">
        <v>2022</v>
      </c>
      <c r="D1981" s="3" t="s">
        <v>1473</v>
      </c>
      <c r="E1981" s="4">
        <v>1537000</v>
      </c>
      <c r="F1981" s="4">
        <v>3.3511500000000001</v>
      </c>
      <c r="G1981" s="4">
        <v>1</v>
      </c>
      <c r="H1981" s="4">
        <v>5151</v>
      </c>
      <c r="I1981" s="4"/>
      <c r="J1981" s="4">
        <v>5151</v>
      </c>
    </row>
    <row r="1982" spans="2:10" x14ac:dyDescent="0.3">
      <c r="B1982" s="3" t="s">
        <v>120</v>
      </c>
      <c r="C1982" s="4">
        <v>2022</v>
      </c>
      <c r="D1982" s="3" t="s">
        <v>1474</v>
      </c>
      <c r="E1982" s="4">
        <v>2108736200</v>
      </c>
      <c r="F1982" s="4">
        <v>3.3511500000000001</v>
      </c>
      <c r="G1982" s="4">
        <v>1</v>
      </c>
      <c r="H1982" s="4">
        <v>7066691</v>
      </c>
      <c r="I1982" s="4"/>
      <c r="J1982" s="4">
        <v>7066691</v>
      </c>
    </row>
    <row r="1983" spans="2:10" x14ac:dyDescent="0.3">
      <c r="B1983" s="3" t="s">
        <v>120</v>
      </c>
      <c r="C1983" s="4">
        <v>2022</v>
      </c>
      <c r="D1983" s="3" t="s">
        <v>1475</v>
      </c>
      <c r="E1983" s="4">
        <v>2</v>
      </c>
      <c r="F1983" s="4">
        <v>3.3511500000000001</v>
      </c>
      <c r="G1983" s="4">
        <v>1</v>
      </c>
      <c r="H1983" s="4">
        <v>0</v>
      </c>
      <c r="I1983" s="4"/>
      <c r="J1983" s="4">
        <v>0</v>
      </c>
    </row>
    <row r="1984" spans="2:10" x14ac:dyDescent="0.3">
      <c r="B1984" s="3" t="s">
        <v>120</v>
      </c>
      <c r="C1984" s="4">
        <v>2022</v>
      </c>
      <c r="D1984" s="3" t="s">
        <v>1476</v>
      </c>
      <c r="E1984" s="4">
        <v>2479825</v>
      </c>
      <c r="F1984" s="4">
        <v>38.179499999999997</v>
      </c>
      <c r="G1984" s="4">
        <v>11.392954657356428</v>
      </c>
      <c r="H1984" s="4">
        <v>94678</v>
      </c>
      <c r="I1984" s="4">
        <v>109760</v>
      </c>
      <c r="J1984" s="4">
        <v>204438</v>
      </c>
    </row>
    <row r="1985" spans="2:10" x14ac:dyDescent="0.3">
      <c r="B1985" s="3" t="s">
        <v>120</v>
      </c>
      <c r="C1985" s="4">
        <v>2023</v>
      </c>
      <c r="D1985" s="3" t="s">
        <v>1468</v>
      </c>
      <c r="E1985" s="4">
        <v>216655550</v>
      </c>
      <c r="F1985" s="4">
        <v>9.0508199999999999</v>
      </c>
      <c r="G1985" s="4">
        <v>2.9780271123979993</v>
      </c>
      <c r="H1985" s="4">
        <v>1960910</v>
      </c>
      <c r="I1985" s="4"/>
      <c r="J1985" s="4">
        <v>1960910</v>
      </c>
    </row>
    <row r="1986" spans="2:10" x14ac:dyDescent="0.3">
      <c r="B1986" s="3" t="s">
        <v>120</v>
      </c>
      <c r="C1986" s="4">
        <v>2023</v>
      </c>
      <c r="D1986" s="3" t="s">
        <v>1469</v>
      </c>
      <c r="E1986" s="4">
        <v>14438</v>
      </c>
      <c r="F1986" s="4">
        <v>3.0392000000000001</v>
      </c>
      <c r="G1986" s="4">
        <v>1</v>
      </c>
      <c r="H1986" s="4">
        <v>44</v>
      </c>
      <c r="I1986" s="4"/>
      <c r="J1986" s="4">
        <v>44</v>
      </c>
    </row>
    <row r="1987" spans="2:10" x14ac:dyDescent="0.3">
      <c r="B1987" s="3" t="s">
        <v>120</v>
      </c>
      <c r="C1987" s="4">
        <v>2023</v>
      </c>
      <c r="D1987" s="3" t="s">
        <v>1470</v>
      </c>
      <c r="E1987" s="4">
        <v>1585100</v>
      </c>
      <c r="F1987" s="4">
        <v>10.333310000000001</v>
      </c>
      <c r="G1987" s="4">
        <v>3.4000098710186895</v>
      </c>
      <c r="H1987" s="4">
        <v>16379</v>
      </c>
      <c r="I1987" s="4"/>
      <c r="J1987" s="4">
        <v>16379</v>
      </c>
    </row>
    <row r="1988" spans="2:10" x14ac:dyDescent="0.3">
      <c r="B1988" s="3" t="s">
        <v>120</v>
      </c>
      <c r="C1988" s="4">
        <v>2023</v>
      </c>
      <c r="D1988" s="3" t="s">
        <v>1471</v>
      </c>
      <c r="E1988" s="4">
        <v>0</v>
      </c>
      <c r="F1988" s="4">
        <v>0</v>
      </c>
      <c r="G1988" s="4">
        <v>0</v>
      </c>
      <c r="H1988" s="4">
        <v>0</v>
      </c>
      <c r="I1988" s="4">
        <v>3362532</v>
      </c>
      <c r="J1988" s="4">
        <v>3362532</v>
      </c>
    </row>
    <row r="1989" spans="2:10" x14ac:dyDescent="0.3">
      <c r="B1989" s="3" t="s">
        <v>120</v>
      </c>
      <c r="C1989" s="4">
        <v>2023</v>
      </c>
      <c r="D1989" s="3" t="s">
        <v>1472</v>
      </c>
      <c r="E1989" s="4">
        <v>0</v>
      </c>
      <c r="F1989" s="4">
        <v>0</v>
      </c>
      <c r="G1989" s="4">
        <v>0</v>
      </c>
      <c r="H1989" s="4">
        <v>0</v>
      </c>
      <c r="I1989" s="4"/>
      <c r="J1989" s="4">
        <v>0</v>
      </c>
    </row>
    <row r="1990" spans="2:10" x14ac:dyDescent="0.3">
      <c r="B1990" s="3" t="s">
        <v>120</v>
      </c>
      <c r="C1990" s="4">
        <v>2023</v>
      </c>
      <c r="D1990" s="3" t="s">
        <v>1473</v>
      </c>
      <c r="E1990" s="4">
        <v>1109000</v>
      </c>
      <c r="F1990" s="4">
        <v>3.0392000000000001</v>
      </c>
      <c r="G1990" s="4">
        <v>1</v>
      </c>
      <c r="H1990" s="4">
        <v>3370</v>
      </c>
      <c r="I1990" s="4"/>
      <c r="J1990" s="4">
        <v>3370</v>
      </c>
    </row>
    <row r="1991" spans="2:10" x14ac:dyDescent="0.3">
      <c r="B1991" s="3" t="s">
        <v>120</v>
      </c>
      <c r="C1991" s="4">
        <v>2023</v>
      </c>
      <c r="D1991" s="3" t="s">
        <v>1474</v>
      </c>
      <c r="E1991" s="4">
        <v>2532068663</v>
      </c>
      <c r="F1991" s="4">
        <v>3.0392000000000001</v>
      </c>
      <c r="G1991" s="4">
        <v>1</v>
      </c>
      <c r="H1991" s="4">
        <v>7695463</v>
      </c>
      <c r="I1991" s="4"/>
      <c r="J1991" s="4">
        <v>7695463</v>
      </c>
    </row>
    <row r="1992" spans="2:10" x14ac:dyDescent="0.3">
      <c r="B1992" s="3" t="s">
        <v>120</v>
      </c>
      <c r="C1992" s="4">
        <v>2023</v>
      </c>
      <c r="D1992" s="3" t="s">
        <v>1475</v>
      </c>
      <c r="E1992" s="4">
        <v>2</v>
      </c>
      <c r="F1992" s="4">
        <v>3.0392000000000001</v>
      </c>
      <c r="G1992" s="4">
        <v>1</v>
      </c>
      <c r="H1992" s="4">
        <v>0</v>
      </c>
      <c r="I1992" s="4"/>
      <c r="J1992" s="4">
        <v>0</v>
      </c>
    </row>
    <row r="1993" spans="2:10" x14ac:dyDescent="0.3">
      <c r="B1993" s="3" t="s">
        <v>120</v>
      </c>
      <c r="C1993" s="4">
        <v>2023</v>
      </c>
      <c r="D1993" s="3" t="s">
        <v>1476</v>
      </c>
      <c r="E1993" s="4">
        <v>2876955</v>
      </c>
      <c r="F1993" s="4">
        <v>35.145589999999999</v>
      </c>
      <c r="G1993" s="4">
        <v>11.564092524348512</v>
      </c>
      <c r="H1993" s="4">
        <v>101112</v>
      </c>
      <c r="I1993" s="4">
        <v>110651</v>
      </c>
      <c r="J1993" s="4">
        <v>211763</v>
      </c>
    </row>
    <row r="1994" spans="2:10" x14ac:dyDescent="0.3">
      <c r="B1994" s="3" t="s">
        <v>120</v>
      </c>
      <c r="C1994" s="4">
        <v>2024</v>
      </c>
      <c r="D1994" s="3" t="s">
        <v>1468</v>
      </c>
      <c r="E1994" s="4">
        <v>238390989</v>
      </c>
      <c r="F1994" s="4">
        <v>8.7573299999999996</v>
      </c>
      <c r="G1994" s="4">
        <v>2.7972166235989691</v>
      </c>
      <c r="H1994" s="4">
        <v>2087669</v>
      </c>
      <c r="I1994" s="4"/>
      <c r="J1994" s="4">
        <v>2087669</v>
      </c>
    </row>
    <row r="1995" spans="2:10" x14ac:dyDescent="0.3">
      <c r="B1995" s="3" t="s">
        <v>120</v>
      </c>
      <c r="C1995" s="4">
        <v>2024</v>
      </c>
      <c r="D1995" s="3" t="s">
        <v>1469</v>
      </c>
      <c r="E1995" s="4">
        <v>14438</v>
      </c>
      <c r="F1995" s="4">
        <v>3.1307299999999998</v>
      </c>
      <c r="G1995" s="4">
        <v>1</v>
      </c>
      <c r="H1995" s="4">
        <v>45</v>
      </c>
      <c r="I1995" s="4"/>
      <c r="J1995" s="4">
        <v>45</v>
      </c>
    </row>
    <row r="1996" spans="2:10" x14ac:dyDescent="0.3">
      <c r="B1996" s="3" t="s">
        <v>120</v>
      </c>
      <c r="C1996" s="4">
        <v>2024</v>
      </c>
      <c r="D1996" s="3" t="s">
        <v>1470</v>
      </c>
      <c r="E1996" s="4">
        <v>1932800</v>
      </c>
      <c r="F1996" s="4">
        <v>10.644489999999999</v>
      </c>
      <c r="G1996" s="4">
        <v>3.4000025553145754</v>
      </c>
      <c r="H1996" s="4">
        <v>20574</v>
      </c>
      <c r="I1996" s="4"/>
      <c r="J1996" s="4">
        <v>20574</v>
      </c>
    </row>
    <row r="1997" spans="2:10" x14ac:dyDescent="0.3">
      <c r="B1997" s="3" t="s">
        <v>120</v>
      </c>
      <c r="C1997" s="4">
        <v>2024</v>
      </c>
      <c r="D1997" s="3" t="s">
        <v>1471</v>
      </c>
      <c r="E1997" s="4">
        <v>0</v>
      </c>
      <c r="F1997" s="4">
        <v>0</v>
      </c>
      <c r="G1997" s="4">
        <v>0</v>
      </c>
      <c r="H1997" s="4">
        <v>0</v>
      </c>
      <c r="I1997" s="4">
        <v>3461569</v>
      </c>
      <c r="J1997" s="4">
        <v>3461569</v>
      </c>
    </row>
    <row r="1998" spans="2:10" x14ac:dyDescent="0.3">
      <c r="B1998" s="3" t="s">
        <v>120</v>
      </c>
      <c r="C1998" s="4">
        <v>2024</v>
      </c>
      <c r="D1998" s="3" t="s">
        <v>1472</v>
      </c>
      <c r="E1998" s="4">
        <v>0</v>
      </c>
      <c r="F1998" s="4">
        <v>0</v>
      </c>
      <c r="G1998" s="4">
        <v>0</v>
      </c>
      <c r="H1998" s="4">
        <v>0</v>
      </c>
      <c r="I1998" s="4"/>
      <c r="J1998" s="4">
        <v>0</v>
      </c>
    </row>
    <row r="1999" spans="2:10" x14ac:dyDescent="0.3">
      <c r="B1999" s="3" t="s">
        <v>120</v>
      </c>
      <c r="C1999" s="4">
        <v>2024</v>
      </c>
      <c r="D1999" s="3" t="s">
        <v>1473</v>
      </c>
      <c r="E1999" s="4">
        <v>1207000</v>
      </c>
      <c r="F1999" s="4">
        <v>3.1307299999999998</v>
      </c>
      <c r="G1999" s="4">
        <v>1</v>
      </c>
      <c r="H1999" s="4">
        <v>3779</v>
      </c>
      <c r="I1999" s="4"/>
      <c r="J1999" s="4">
        <v>3779</v>
      </c>
    </row>
    <row r="2000" spans="2:10" x14ac:dyDescent="0.3">
      <c r="B2000" s="3" t="s">
        <v>120</v>
      </c>
      <c r="C2000" s="4">
        <v>2024</v>
      </c>
      <c r="D2000" s="3" t="s">
        <v>1474</v>
      </c>
      <c r="E2000" s="4">
        <v>2643674301</v>
      </c>
      <c r="F2000" s="4">
        <v>3.1307299999999998</v>
      </c>
      <c r="G2000" s="4">
        <v>1</v>
      </c>
      <c r="H2000" s="4">
        <v>8276630</v>
      </c>
      <c r="I2000" s="4"/>
      <c r="J2000" s="4">
        <v>8276630</v>
      </c>
    </row>
    <row r="2001" spans="2:10" x14ac:dyDescent="0.3">
      <c r="B2001" s="3" t="s">
        <v>120</v>
      </c>
      <c r="C2001" s="4">
        <v>2024</v>
      </c>
      <c r="D2001" s="3" t="s">
        <v>1475</v>
      </c>
      <c r="E2001" s="4">
        <v>2</v>
      </c>
      <c r="F2001" s="4">
        <v>3.1307299999999998</v>
      </c>
      <c r="G2001" s="4">
        <v>1</v>
      </c>
      <c r="H2001" s="4">
        <v>0</v>
      </c>
      <c r="I2001" s="4"/>
      <c r="J2001" s="4">
        <v>0</v>
      </c>
    </row>
    <row r="2002" spans="2:10" x14ac:dyDescent="0.3">
      <c r="B2002" s="3" t="s">
        <v>120</v>
      </c>
      <c r="C2002" s="4">
        <v>2024</v>
      </c>
      <c r="D2002" s="3" t="s">
        <v>1476</v>
      </c>
      <c r="E2002" s="4">
        <v>3182720</v>
      </c>
      <c r="F2002" s="4">
        <v>33.837539999999997</v>
      </c>
      <c r="G2002" s="4">
        <v>10.80819489384265</v>
      </c>
      <c r="H2002" s="4">
        <v>107695</v>
      </c>
      <c r="I2002" s="4">
        <v>116529</v>
      </c>
      <c r="J2002" s="4">
        <v>224224</v>
      </c>
    </row>
    <row r="2003" spans="2:10" x14ac:dyDescent="0.3">
      <c r="B2003" s="3" t="s">
        <v>122</v>
      </c>
      <c r="C2003" s="4">
        <v>2019</v>
      </c>
      <c r="D2003" s="3" t="s">
        <v>1468</v>
      </c>
      <c r="E2003" s="4">
        <v>22053000</v>
      </c>
      <c r="F2003" s="4">
        <v>14.796099999999999</v>
      </c>
      <c r="G2003" s="4">
        <v>3.3155040670446101</v>
      </c>
      <c r="H2003" s="4">
        <v>326298.3933</v>
      </c>
      <c r="I2003" s="4"/>
      <c r="J2003" s="4">
        <v>326298.3933</v>
      </c>
    </row>
    <row r="2004" spans="2:10" x14ac:dyDescent="0.3">
      <c r="B2004" s="3" t="s">
        <v>122</v>
      </c>
      <c r="C2004" s="4">
        <v>2019</v>
      </c>
      <c r="D2004" s="3" t="s">
        <v>1469</v>
      </c>
      <c r="E2004" s="4">
        <v>0</v>
      </c>
      <c r="F2004" s="4">
        <v>0</v>
      </c>
      <c r="G2004" s="4">
        <v>0</v>
      </c>
      <c r="H2004" s="4">
        <v>0</v>
      </c>
      <c r="I2004" s="4"/>
      <c r="J2004" s="4">
        <v>0</v>
      </c>
    </row>
    <row r="2005" spans="2:10" x14ac:dyDescent="0.3">
      <c r="B2005" s="3" t="s">
        <v>122</v>
      </c>
      <c r="C2005" s="4">
        <v>2019</v>
      </c>
      <c r="D2005" s="3" t="s">
        <v>1470</v>
      </c>
      <c r="E2005" s="4">
        <v>2273100</v>
      </c>
      <c r="F2005" s="4">
        <v>8.1637000000000004</v>
      </c>
      <c r="G2005" s="4">
        <v>1.82931857395747</v>
      </c>
      <c r="H2005" s="4">
        <v>18556.906470000002</v>
      </c>
      <c r="I2005" s="4"/>
      <c r="J2005" s="4">
        <v>18556.906470000002</v>
      </c>
    </row>
    <row r="2006" spans="2:10" x14ac:dyDescent="0.3">
      <c r="B2006" s="3" t="s">
        <v>122</v>
      </c>
      <c r="C2006" s="4">
        <v>2019</v>
      </c>
      <c r="D2006" s="3" t="s">
        <v>1471</v>
      </c>
      <c r="E2006" s="4">
        <v>12488500</v>
      </c>
      <c r="F2006" s="4">
        <v>71.426599999999993</v>
      </c>
      <c r="G2006" s="4">
        <v>16.0052434624779</v>
      </c>
      <c r="H2006" s="4">
        <v>892011.09409999999</v>
      </c>
      <c r="I2006" s="4"/>
      <c r="J2006" s="4">
        <v>892011.09409999999</v>
      </c>
    </row>
    <row r="2007" spans="2:10" x14ac:dyDescent="0.3">
      <c r="B2007" s="3" t="s">
        <v>122</v>
      </c>
      <c r="C2007" s="4">
        <v>2019</v>
      </c>
      <c r="D2007" s="3" t="s">
        <v>1472</v>
      </c>
      <c r="E2007" s="4">
        <v>0</v>
      </c>
      <c r="F2007" s="4">
        <v>0</v>
      </c>
      <c r="G2007" s="4">
        <v>0</v>
      </c>
      <c r="H2007" s="4">
        <v>0</v>
      </c>
      <c r="I2007" s="4"/>
      <c r="J2007" s="4">
        <v>0</v>
      </c>
    </row>
    <row r="2008" spans="2:10" x14ac:dyDescent="0.3">
      <c r="B2008" s="3" t="s">
        <v>122</v>
      </c>
      <c r="C2008" s="4">
        <v>2019</v>
      </c>
      <c r="D2008" s="3" t="s">
        <v>1473</v>
      </c>
      <c r="E2008" s="4">
        <v>189100</v>
      </c>
      <c r="F2008" s="4">
        <v>3.5392999999999999</v>
      </c>
      <c r="G2008" s="4">
        <v>0.79308490375781504</v>
      </c>
      <c r="H2008" s="4">
        <v>669.28162999999995</v>
      </c>
      <c r="I2008" s="4"/>
      <c r="J2008" s="4">
        <v>669.28162999999995</v>
      </c>
    </row>
    <row r="2009" spans="2:10" x14ac:dyDescent="0.3">
      <c r="B2009" s="3" t="s">
        <v>122</v>
      </c>
      <c r="C2009" s="4">
        <v>2019</v>
      </c>
      <c r="D2009" s="3" t="s">
        <v>1474</v>
      </c>
      <c r="E2009" s="4">
        <v>112323500</v>
      </c>
      <c r="F2009" s="4">
        <v>4.4626999999999999</v>
      </c>
      <c r="G2009" s="4">
        <v>1</v>
      </c>
      <c r="H2009" s="4">
        <v>501266.08344999998</v>
      </c>
      <c r="I2009" s="4">
        <v>0</v>
      </c>
      <c r="J2009" s="4">
        <v>501266.08344999998</v>
      </c>
    </row>
    <row r="2010" spans="2:10" x14ac:dyDescent="0.3">
      <c r="B2010" s="3" t="s">
        <v>122</v>
      </c>
      <c r="C2010" s="4">
        <v>2019</v>
      </c>
      <c r="D2010" s="3" t="s">
        <v>1475</v>
      </c>
      <c r="E2010" s="4">
        <v>0</v>
      </c>
      <c r="F2010" s="4">
        <v>0</v>
      </c>
      <c r="G2010" s="4">
        <v>0</v>
      </c>
      <c r="H2010" s="4">
        <v>0</v>
      </c>
      <c r="I2010" s="4"/>
      <c r="J2010" s="4">
        <v>0</v>
      </c>
    </row>
    <row r="2011" spans="2:10" x14ac:dyDescent="0.3">
      <c r="B2011" s="3" t="s">
        <v>122</v>
      </c>
      <c r="C2011" s="4">
        <v>2019</v>
      </c>
      <c r="D2011" s="3" t="s">
        <v>1476</v>
      </c>
      <c r="E2011" s="4">
        <v>6224045</v>
      </c>
      <c r="F2011" s="4">
        <v>45.270699999999998</v>
      </c>
      <c r="G2011" s="4">
        <v>10.1442400340601</v>
      </c>
      <c r="H2011" s="4">
        <v>281766.87398149999</v>
      </c>
      <c r="I2011" s="4"/>
      <c r="J2011" s="4">
        <v>281766.87398149999</v>
      </c>
    </row>
    <row r="2012" spans="2:10" x14ac:dyDescent="0.3">
      <c r="B2012" s="3" t="s">
        <v>122</v>
      </c>
      <c r="C2012" s="4">
        <v>2020</v>
      </c>
      <c r="D2012" s="3" t="s">
        <v>1468</v>
      </c>
      <c r="E2012" s="4">
        <v>21611087</v>
      </c>
      <c r="F2012" s="4">
        <v>15.0557</v>
      </c>
      <c r="G2012" s="4">
        <v>3.373675129405965</v>
      </c>
      <c r="H2012" s="4">
        <v>325370</v>
      </c>
      <c r="I2012" s="4"/>
      <c r="J2012" s="4">
        <v>325370</v>
      </c>
    </row>
    <row r="2013" spans="2:10" x14ac:dyDescent="0.3">
      <c r="B2013" s="3" t="s">
        <v>122</v>
      </c>
      <c r="C2013" s="4">
        <v>2020</v>
      </c>
      <c r="D2013" s="3" t="s">
        <v>1469</v>
      </c>
      <c r="E2013" s="4">
        <v>0</v>
      </c>
      <c r="F2013" s="4">
        <v>0</v>
      </c>
      <c r="G2013" s="4">
        <v>0</v>
      </c>
      <c r="H2013" s="4">
        <v>0</v>
      </c>
      <c r="I2013" s="4"/>
      <c r="J2013" s="4">
        <v>0</v>
      </c>
    </row>
    <row r="2014" spans="2:10" x14ac:dyDescent="0.3">
      <c r="B2014" s="3" t="s">
        <v>122</v>
      </c>
      <c r="C2014" s="4">
        <v>2020</v>
      </c>
      <c r="D2014" s="3" t="s">
        <v>1470</v>
      </c>
      <c r="E2014" s="4">
        <v>2271100</v>
      </c>
      <c r="F2014" s="4">
        <v>8.1637000000000004</v>
      </c>
      <c r="G2014" s="4">
        <v>1.8293185739574698</v>
      </c>
      <c r="H2014" s="4">
        <v>18541</v>
      </c>
      <c r="I2014" s="4"/>
      <c r="J2014" s="4">
        <v>18541</v>
      </c>
    </row>
    <row r="2015" spans="2:10" x14ac:dyDescent="0.3">
      <c r="B2015" s="3" t="s">
        <v>122</v>
      </c>
      <c r="C2015" s="4">
        <v>2020</v>
      </c>
      <c r="D2015" s="3" t="s">
        <v>1471</v>
      </c>
      <c r="E2015" s="4">
        <v>12531600</v>
      </c>
      <c r="F2015" s="4">
        <v>69.045500000000004</v>
      </c>
      <c r="G2015" s="4">
        <v>15.471687543415422</v>
      </c>
      <c r="H2015" s="4">
        <v>865251</v>
      </c>
      <c r="I2015" s="4"/>
      <c r="J2015" s="4">
        <v>865251</v>
      </c>
    </row>
    <row r="2016" spans="2:10" x14ac:dyDescent="0.3">
      <c r="B2016" s="3" t="s">
        <v>122</v>
      </c>
      <c r="C2016" s="4">
        <v>2020</v>
      </c>
      <c r="D2016" s="3" t="s">
        <v>1472</v>
      </c>
      <c r="E2016" s="4">
        <v>0</v>
      </c>
      <c r="F2016" s="4">
        <v>0</v>
      </c>
      <c r="G2016" s="4">
        <v>0</v>
      </c>
      <c r="H2016" s="4">
        <v>0</v>
      </c>
      <c r="I2016" s="4"/>
      <c r="J2016" s="4">
        <v>0</v>
      </c>
    </row>
    <row r="2017" spans="2:10" x14ac:dyDescent="0.3">
      <c r="B2017" s="3" t="s">
        <v>122</v>
      </c>
      <c r="C2017" s="4">
        <v>2020</v>
      </c>
      <c r="D2017" s="3" t="s">
        <v>1473</v>
      </c>
      <c r="E2017" s="4">
        <v>189100</v>
      </c>
      <c r="F2017" s="4">
        <v>3.6101000000000001</v>
      </c>
      <c r="G2017" s="4">
        <v>0.80894973894727407</v>
      </c>
      <c r="H2017" s="4">
        <v>683</v>
      </c>
      <c r="I2017" s="4"/>
      <c r="J2017" s="4">
        <v>683</v>
      </c>
    </row>
    <row r="2018" spans="2:10" x14ac:dyDescent="0.3">
      <c r="B2018" s="3" t="s">
        <v>122</v>
      </c>
      <c r="C2018" s="4">
        <v>2020</v>
      </c>
      <c r="D2018" s="3" t="s">
        <v>1474</v>
      </c>
      <c r="E2018" s="4">
        <v>113876100</v>
      </c>
      <c r="F2018" s="4">
        <v>4.4626999999999999</v>
      </c>
      <c r="G2018" s="4">
        <v>1</v>
      </c>
      <c r="H2018" s="4">
        <v>508195</v>
      </c>
      <c r="I2018" s="4"/>
      <c r="J2018" s="4">
        <v>508195</v>
      </c>
    </row>
    <row r="2019" spans="2:10" x14ac:dyDescent="0.3">
      <c r="B2019" s="3" t="s">
        <v>122</v>
      </c>
      <c r="C2019" s="4">
        <v>2020</v>
      </c>
      <c r="D2019" s="3" t="s">
        <v>1475</v>
      </c>
      <c r="E2019" s="4">
        <v>0</v>
      </c>
      <c r="F2019" s="4">
        <v>0</v>
      </c>
      <c r="G2019" s="4">
        <v>0</v>
      </c>
      <c r="H2019" s="4">
        <v>0</v>
      </c>
      <c r="I2019" s="4"/>
      <c r="J2019" s="4">
        <v>0</v>
      </c>
    </row>
    <row r="2020" spans="2:10" x14ac:dyDescent="0.3">
      <c r="B2020" s="3" t="s">
        <v>122</v>
      </c>
      <c r="C2020" s="4">
        <v>2020</v>
      </c>
      <c r="D2020" s="3" t="s">
        <v>1476</v>
      </c>
      <c r="E2020" s="4">
        <v>19560240</v>
      </c>
      <c r="F2020" s="4">
        <v>35.040999999999997</v>
      </c>
      <c r="G2020" s="4">
        <v>7.8519730208169936</v>
      </c>
      <c r="H2020" s="4">
        <v>685410</v>
      </c>
      <c r="I2020" s="4">
        <v>92092</v>
      </c>
      <c r="J2020" s="4">
        <v>777502</v>
      </c>
    </row>
    <row r="2021" spans="2:10" x14ac:dyDescent="0.3">
      <c r="B2021" s="3" t="s">
        <v>122</v>
      </c>
      <c r="C2021" s="4">
        <v>2021</v>
      </c>
      <c r="D2021" s="3" t="s">
        <v>1468</v>
      </c>
      <c r="E2021" s="4">
        <v>21816375</v>
      </c>
      <c r="F2021" s="4">
        <v>15.117900000000001</v>
      </c>
      <c r="G2021" s="4">
        <v>3.2749664225986743</v>
      </c>
      <c r="H2021" s="4">
        <v>329818</v>
      </c>
      <c r="I2021" s="4"/>
      <c r="J2021" s="4">
        <v>329818</v>
      </c>
    </row>
    <row r="2022" spans="2:10" x14ac:dyDescent="0.3">
      <c r="B2022" s="3" t="s">
        <v>122</v>
      </c>
      <c r="C2022" s="4">
        <v>2021</v>
      </c>
      <c r="D2022" s="3" t="s">
        <v>1469</v>
      </c>
      <c r="E2022" s="4">
        <v>0</v>
      </c>
      <c r="F2022" s="4">
        <v>0</v>
      </c>
      <c r="G2022" s="4">
        <v>0</v>
      </c>
      <c r="H2022" s="4">
        <v>0</v>
      </c>
      <c r="I2022" s="4"/>
      <c r="J2022" s="4">
        <v>0</v>
      </c>
    </row>
    <row r="2023" spans="2:10" x14ac:dyDescent="0.3">
      <c r="B2023" s="3" t="s">
        <v>122</v>
      </c>
      <c r="C2023" s="4">
        <v>2021</v>
      </c>
      <c r="D2023" s="3" t="s">
        <v>1470</v>
      </c>
      <c r="E2023" s="4">
        <v>2265100</v>
      </c>
      <c r="F2023" s="4">
        <v>8.9712999999999994</v>
      </c>
      <c r="G2023" s="4">
        <v>1.9434383258957582</v>
      </c>
      <c r="H2023" s="4">
        <v>20321</v>
      </c>
      <c r="I2023" s="4"/>
      <c r="J2023" s="4">
        <v>20321</v>
      </c>
    </row>
    <row r="2024" spans="2:10" x14ac:dyDescent="0.3">
      <c r="B2024" s="3" t="s">
        <v>122</v>
      </c>
      <c r="C2024" s="4">
        <v>2021</v>
      </c>
      <c r="D2024" s="3" t="s">
        <v>1471</v>
      </c>
      <c r="E2024" s="4">
        <v>8131000</v>
      </c>
      <c r="F2024" s="4">
        <v>69.250200000000007</v>
      </c>
      <c r="G2024" s="4">
        <v>15.001559724448683</v>
      </c>
      <c r="H2024" s="4">
        <v>563073</v>
      </c>
      <c r="I2024" s="4"/>
      <c r="J2024" s="4">
        <v>563073</v>
      </c>
    </row>
    <row r="2025" spans="2:10" x14ac:dyDescent="0.3">
      <c r="B2025" s="3" t="s">
        <v>122</v>
      </c>
      <c r="C2025" s="4">
        <v>2021</v>
      </c>
      <c r="D2025" s="3" t="s">
        <v>1472</v>
      </c>
      <c r="E2025" s="4">
        <v>0</v>
      </c>
      <c r="F2025" s="4">
        <v>0</v>
      </c>
      <c r="G2025" s="4">
        <v>0</v>
      </c>
      <c r="H2025" s="4">
        <v>0</v>
      </c>
      <c r="I2025" s="4"/>
      <c r="J2025" s="4">
        <v>0</v>
      </c>
    </row>
    <row r="2026" spans="2:10" x14ac:dyDescent="0.3">
      <c r="B2026" s="3" t="s">
        <v>122</v>
      </c>
      <c r="C2026" s="4">
        <v>2021</v>
      </c>
      <c r="D2026" s="3" t="s">
        <v>1473</v>
      </c>
      <c r="E2026" s="4">
        <v>192100</v>
      </c>
      <c r="F2026" s="4">
        <v>3.6052</v>
      </c>
      <c r="G2026" s="4">
        <v>0.78098869199774701</v>
      </c>
      <c r="H2026" s="4">
        <v>693</v>
      </c>
      <c r="I2026" s="4"/>
      <c r="J2026" s="4">
        <v>693</v>
      </c>
    </row>
    <row r="2027" spans="2:10" x14ac:dyDescent="0.3">
      <c r="B2027" s="3" t="s">
        <v>122</v>
      </c>
      <c r="C2027" s="4">
        <v>2021</v>
      </c>
      <c r="D2027" s="3" t="s">
        <v>1474</v>
      </c>
      <c r="E2027" s="4">
        <v>111164800</v>
      </c>
      <c r="F2027" s="4">
        <v>4.6162000000000001</v>
      </c>
      <c r="G2027" s="4">
        <v>1</v>
      </c>
      <c r="H2027" s="4">
        <v>513159</v>
      </c>
      <c r="I2027" s="4"/>
      <c r="J2027" s="4">
        <v>513159</v>
      </c>
    </row>
    <row r="2028" spans="2:10" x14ac:dyDescent="0.3">
      <c r="B2028" s="3" t="s">
        <v>122</v>
      </c>
      <c r="C2028" s="4">
        <v>2021</v>
      </c>
      <c r="D2028" s="3" t="s">
        <v>1475</v>
      </c>
      <c r="E2028" s="4">
        <v>0</v>
      </c>
      <c r="F2028" s="4">
        <v>0</v>
      </c>
      <c r="G2028" s="4">
        <v>0</v>
      </c>
      <c r="H2028" s="4">
        <v>0</v>
      </c>
      <c r="I2028" s="4"/>
      <c r="J2028" s="4">
        <v>0</v>
      </c>
    </row>
    <row r="2029" spans="2:10" x14ac:dyDescent="0.3">
      <c r="B2029" s="3" t="s">
        <v>122</v>
      </c>
      <c r="C2029" s="4">
        <v>2021</v>
      </c>
      <c r="D2029" s="3" t="s">
        <v>1476</v>
      </c>
      <c r="E2029" s="4">
        <v>27609420</v>
      </c>
      <c r="F2029" s="4">
        <v>36.283799999999999</v>
      </c>
      <c r="G2029" s="4">
        <v>7.8601013820891641</v>
      </c>
      <c r="H2029" s="4">
        <v>1001775</v>
      </c>
      <c r="I2029" s="4">
        <v>62554</v>
      </c>
      <c r="J2029" s="4">
        <v>1064329</v>
      </c>
    </row>
    <row r="2030" spans="2:10" x14ac:dyDescent="0.3">
      <c r="B2030" s="3" t="s">
        <v>122</v>
      </c>
      <c r="C2030" s="4">
        <v>2022</v>
      </c>
      <c r="D2030" s="3" t="s">
        <v>1468</v>
      </c>
      <c r="E2030" s="4">
        <v>22662650</v>
      </c>
      <c r="F2030" s="4">
        <v>15.423</v>
      </c>
      <c r="G2030" s="4">
        <v>3.199991700728261</v>
      </c>
      <c r="H2030" s="4">
        <v>349526</v>
      </c>
      <c r="I2030" s="4"/>
      <c r="J2030" s="4">
        <v>349526</v>
      </c>
    </row>
    <row r="2031" spans="2:10" x14ac:dyDescent="0.3">
      <c r="B2031" s="3" t="s">
        <v>122</v>
      </c>
      <c r="C2031" s="4">
        <v>2022</v>
      </c>
      <c r="D2031" s="3" t="s">
        <v>1469</v>
      </c>
      <c r="E2031" s="4">
        <v>0</v>
      </c>
      <c r="F2031" s="4">
        <v>0</v>
      </c>
      <c r="G2031" s="4">
        <v>0</v>
      </c>
      <c r="H2031" s="4">
        <v>0</v>
      </c>
      <c r="I2031" s="4"/>
      <c r="J2031" s="4">
        <v>0</v>
      </c>
    </row>
    <row r="2032" spans="2:10" x14ac:dyDescent="0.3">
      <c r="B2032" s="3" t="s">
        <v>122</v>
      </c>
      <c r="C2032" s="4">
        <v>2022</v>
      </c>
      <c r="D2032" s="3" t="s">
        <v>1470</v>
      </c>
      <c r="E2032" s="4">
        <v>2254100</v>
      </c>
      <c r="F2032" s="4">
        <v>11.0002</v>
      </c>
      <c r="G2032" s="4">
        <v>2.2823412245575447</v>
      </c>
      <c r="H2032" s="4">
        <v>24796</v>
      </c>
      <c r="I2032" s="4"/>
      <c r="J2032" s="4">
        <v>24796</v>
      </c>
    </row>
    <row r="2033" spans="2:10" x14ac:dyDescent="0.3">
      <c r="B2033" s="3" t="s">
        <v>122</v>
      </c>
      <c r="C2033" s="4">
        <v>2022</v>
      </c>
      <c r="D2033" s="3" t="s">
        <v>1471</v>
      </c>
      <c r="E2033" s="4">
        <v>10830900</v>
      </c>
      <c r="F2033" s="4">
        <v>70.641099999999994</v>
      </c>
      <c r="G2033" s="4">
        <v>14.656742120878892</v>
      </c>
      <c r="H2033" s="4">
        <v>765107</v>
      </c>
      <c r="I2033" s="4"/>
      <c r="J2033" s="4">
        <v>765107</v>
      </c>
    </row>
    <row r="2034" spans="2:10" x14ac:dyDescent="0.3">
      <c r="B2034" s="3" t="s">
        <v>122</v>
      </c>
      <c r="C2034" s="4">
        <v>2022</v>
      </c>
      <c r="D2034" s="3" t="s">
        <v>1472</v>
      </c>
      <c r="E2034" s="4">
        <v>0</v>
      </c>
      <c r="F2034" s="4">
        <v>0</v>
      </c>
      <c r="G2034" s="4">
        <v>0</v>
      </c>
      <c r="H2034" s="4">
        <v>0</v>
      </c>
      <c r="I2034" s="4"/>
      <c r="J2034" s="4">
        <v>0</v>
      </c>
    </row>
    <row r="2035" spans="2:10" x14ac:dyDescent="0.3">
      <c r="B2035" s="3" t="s">
        <v>122</v>
      </c>
      <c r="C2035" s="4">
        <v>2022</v>
      </c>
      <c r="D2035" s="3" t="s">
        <v>1473</v>
      </c>
      <c r="E2035" s="4">
        <v>219800</v>
      </c>
      <c r="F2035" s="4">
        <v>3.6825000000000001</v>
      </c>
      <c r="G2035" s="4">
        <v>0.76405170446293336</v>
      </c>
      <c r="H2035" s="4">
        <v>809</v>
      </c>
      <c r="I2035" s="4"/>
      <c r="J2035" s="4">
        <v>809</v>
      </c>
    </row>
    <row r="2036" spans="2:10" x14ac:dyDescent="0.3">
      <c r="B2036" s="3" t="s">
        <v>122</v>
      </c>
      <c r="C2036" s="4">
        <v>2022</v>
      </c>
      <c r="D2036" s="3" t="s">
        <v>1474</v>
      </c>
      <c r="E2036" s="4">
        <v>121033800</v>
      </c>
      <c r="F2036" s="4">
        <v>4.8197000000000001</v>
      </c>
      <c r="G2036" s="4">
        <v>1</v>
      </c>
      <c r="H2036" s="4">
        <v>583347</v>
      </c>
      <c r="I2036" s="4"/>
      <c r="J2036" s="4">
        <v>583347</v>
      </c>
    </row>
    <row r="2037" spans="2:10" x14ac:dyDescent="0.3">
      <c r="B2037" s="3" t="s">
        <v>122</v>
      </c>
      <c r="C2037" s="4">
        <v>2022</v>
      </c>
      <c r="D2037" s="3" t="s">
        <v>1475</v>
      </c>
      <c r="E2037" s="4">
        <v>0</v>
      </c>
      <c r="F2037" s="4">
        <v>0</v>
      </c>
      <c r="G2037" s="4">
        <v>0</v>
      </c>
      <c r="H2037" s="4">
        <v>0</v>
      </c>
      <c r="I2037" s="4"/>
      <c r="J2037" s="4">
        <v>0</v>
      </c>
    </row>
    <row r="2038" spans="2:10" x14ac:dyDescent="0.3">
      <c r="B2038" s="3" t="s">
        <v>122</v>
      </c>
      <c r="C2038" s="4">
        <v>2022</v>
      </c>
      <c r="D2038" s="3" t="s">
        <v>1476</v>
      </c>
      <c r="E2038" s="4">
        <v>28375765</v>
      </c>
      <c r="F2038" s="4">
        <v>32.761600000000001</v>
      </c>
      <c r="G2038" s="4">
        <v>6.7974355250326788</v>
      </c>
      <c r="H2038" s="4">
        <v>929635</v>
      </c>
      <c r="I2038" s="4">
        <v>64850</v>
      </c>
      <c r="J2038" s="4">
        <v>994485</v>
      </c>
    </row>
    <row r="2039" spans="2:10" x14ac:dyDescent="0.3">
      <c r="B2039" s="3" t="s">
        <v>122</v>
      </c>
      <c r="C2039" s="4">
        <v>2023</v>
      </c>
      <c r="D2039" s="3" t="s">
        <v>1468</v>
      </c>
      <c r="E2039" s="4">
        <v>24564285</v>
      </c>
      <c r="F2039" s="4">
        <v>16.255800000000001</v>
      </c>
      <c r="G2039" s="4">
        <v>3.19996062992126</v>
      </c>
      <c r="H2039" s="4">
        <v>399312</v>
      </c>
      <c r="I2039" s="4"/>
      <c r="J2039" s="4">
        <v>399312</v>
      </c>
    </row>
    <row r="2040" spans="2:10" x14ac:dyDescent="0.3">
      <c r="B2040" s="3" t="s">
        <v>122</v>
      </c>
      <c r="C2040" s="4">
        <v>2023</v>
      </c>
      <c r="D2040" s="3" t="s">
        <v>1469</v>
      </c>
      <c r="E2040" s="4">
        <v>0</v>
      </c>
      <c r="F2040" s="4">
        <v>0</v>
      </c>
      <c r="G2040" s="4">
        <v>0</v>
      </c>
      <c r="H2040" s="4">
        <v>0</v>
      </c>
      <c r="I2040" s="4"/>
      <c r="J2040" s="4">
        <v>0</v>
      </c>
    </row>
    <row r="2041" spans="2:10" x14ac:dyDescent="0.3">
      <c r="B2041" s="3" t="s">
        <v>122</v>
      </c>
      <c r="C2041" s="4">
        <v>2023</v>
      </c>
      <c r="D2041" s="3" t="s">
        <v>1470</v>
      </c>
      <c r="E2041" s="4">
        <v>2253600</v>
      </c>
      <c r="F2041" s="4">
        <v>11.5943</v>
      </c>
      <c r="G2041" s="4">
        <v>2.2823425196850393</v>
      </c>
      <c r="H2041" s="4">
        <v>26129</v>
      </c>
      <c r="I2041" s="4"/>
      <c r="J2041" s="4">
        <v>26129</v>
      </c>
    </row>
    <row r="2042" spans="2:10" x14ac:dyDescent="0.3">
      <c r="B2042" s="3" t="s">
        <v>122</v>
      </c>
      <c r="C2042" s="4">
        <v>2023</v>
      </c>
      <c r="D2042" s="3" t="s">
        <v>1471</v>
      </c>
      <c r="E2042" s="4">
        <v>14384900</v>
      </c>
      <c r="F2042" s="4">
        <v>74.455699999999993</v>
      </c>
      <c r="G2042" s="4">
        <v>14.656633858267716</v>
      </c>
      <c r="H2042" s="4">
        <v>1071038</v>
      </c>
      <c r="I2042" s="4"/>
      <c r="J2042" s="4">
        <v>1071038</v>
      </c>
    </row>
    <row r="2043" spans="2:10" x14ac:dyDescent="0.3">
      <c r="B2043" s="3" t="s">
        <v>122</v>
      </c>
      <c r="C2043" s="4">
        <v>2023</v>
      </c>
      <c r="D2043" s="3" t="s">
        <v>1472</v>
      </c>
      <c r="E2043" s="4">
        <v>0</v>
      </c>
      <c r="F2043" s="4">
        <v>0</v>
      </c>
      <c r="G2043" s="4">
        <v>0</v>
      </c>
      <c r="H2043" s="4">
        <v>0</v>
      </c>
      <c r="I2043" s="4"/>
      <c r="J2043" s="4">
        <v>0</v>
      </c>
    </row>
    <row r="2044" spans="2:10" x14ac:dyDescent="0.3">
      <c r="B2044" s="3" t="s">
        <v>122</v>
      </c>
      <c r="C2044" s="4">
        <v>2023</v>
      </c>
      <c r="D2044" s="3" t="s">
        <v>1473</v>
      </c>
      <c r="E2044" s="4">
        <v>248100</v>
      </c>
      <c r="F2044" s="4">
        <v>3.8814000000000002</v>
      </c>
      <c r="G2044" s="4">
        <v>0.7640551181102363</v>
      </c>
      <c r="H2044" s="4">
        <v>963</v>
      </c>
      <c r="I2044" s="4"/>
      <c r="J2044" s="4">
        <v>963</v>
      </c>
    </row>
    <row r="2045" spans="2:10" x14ac:dyDescent="0.3">
      <c r="B2045" s="3" t="s">
        <v>122</v>
      </c>
      <c r="C2045" s="4">
        <v>2023</v>
      </c>
      <c r="D2045" s="3" t="s">
        <v>1474</v>
      </c>
      <c r="E2045" s="4">
        <v>133777200</v>
      </c>
      <c r="F2045" s="4">
        <v>5.08</v>
      </c>
      <c r="G2045" s="4">
        <v>1</v>
      </c>
      <c r="H2045" s="4">
        <v>679588</v>
      </c>
      <c r="I2045" s="4"/>
      <c r="J2045" s="4">
        <v>679588</v>
      </c>
    </row>
    <row r="2046" spans="2:10" x14ac:dyDescent="0.3">
      <c r="B2046" s="3" t="s">
        <v>122</v>
      </c>
      <c r="C2046" s="4">
        <v>2023</v>
      </c>
      <c r="D2046" s="3" t="s">
        <v>1475</v>
      </c>
      <c r="E2046" s="4">
        <v>0</v>
      </c>
      <c r="F2046" s="4">
        <v>0</v>
      </c>
      <c r="G2046" s="4">
        <v>0</v>
      </c>
      <c r="H2046" s="4">
        <v>0</v>
      </c>
      <c r="I2046" s="4"/>
      <c r="J2046" s="4">
        <v>0</v>
      </c>
    </row>
    <row r="2047" spans="2:10" x14ac:dyDescent="0.3">
      <c r="B2047" s="3" t="s">
        <v>122</v>
      </c>
      <c r="C2047" s="4">
        <v>2023</v>
      </c>
      <c r="D2047" s="3" t="s">
        <v>1476</v>
      </c>
      <c r="E2047" s="4">
        <v>30643280</v>
      </c>
      <c r="F2047" s="4">
        <v>34.530799999999999</v>
      </c>
      <c r="G2047" s="4">
        <v>6.7974015748031498</v>
      </c>
      <c r="H2047" s="4">
        <v>1058137</v>
      </c>
      <c r="I2047" s="4">
        <v>57200</v>
      </c>
      <c r="J2047" s="4">
        <v>1115337</v>
      </c>
    </row>
    <row r="2048" spans="2:10" x14ac:dyDescent="0.3">
      <c r="B2048" s="3" t="s">
        <v>122</v>
      </c>
      <c r="C2048" s="4">
        <v>2024</v>
      </c>
      <c r="D2048" s="3" t="s">
        <v>1468</v>
      </c>
      <c r="E2048" s="4">
        <v>27177600</v>
      </c>
      <c r="F2048" s="4">
        <v>15.6286</v>
      </c>
      <c r="G2048" s="4">
        <v>3.0794057377049184</v>
      </c>
      <c r="H2048" s="4">
        <v>424748</v>
      </c>
      <c r="I2048" s="4"/>
      <c r="J2048" s="4">
        <v>424748</v>
      </c>
    </row>
    <row r="2049" spans="2:10" x14ac:dyDescent="0.3">
      <c r="B2049" s="3" t="s">
        <v>122</v>
      </c>
      <c r="C2049" s="4">
        <v>2024</v>
      </c>
      <c r="D2049" s="3" t="s">
        <v>1469</v>
      </c>
      <c r="E2049" s="4">
        <v>0</v>
      </c>
      <c r="F2049" s="4">
        <v>0</v>
      </c>
      <c r="G2049" s="4">
        <v>0</v>
      </c>
      <c r="H2049" s="4">
        <v>0</v>
      </c>
      <c r="I2049" s="4"/>
      <c r="J2049" s="4">
        <v>0</v>
      </c>
    </row>
    <row r="2050" spans="2:10" x14ac:dyDescent="0.3">
      <c r="B2050" s="3" t="s">
        <v>122</v>
      </c>
      <c r="C2050" s="4">
        <v>2024</v>
      </c>
      <c r="D2050" s="3" t="s">
        <v>1470</v>
      </c>
      <c r="E2050" s="4">
        <v>2394900</v>
      </c>
      <c r="F2050" s="4">
        <v>11.782999999999999</v>
      </c>
      <c r="G2050" s="4">
        <v>2.3216819041614123</v>
      </c>
      <c r="H2050" s="4">
        <v>28219</v>
      </c>
      <c r="I2050" s="4"/>
      <c r="J2050" s="4">
        <v>28219</v>
      </c>
    </row>
    <row r="2051" spans="2:10" x14ac:dyDescent="0.3">
      <c r="B2051" s="3" t="s">
        <v>122</v>
      </c>
      <c r="C2051" s="4">
        <v>2024</v>
      </c>
      <c r="D2051" s="3" t="s">
        <v>1471</v>
      </c>
      <c r="E2051" s="4">
        <v>16925900</v>
      </c>
      <c r="F2051" s="4">
        <v>78.020300000000006</v>
      </c>
      <c r="G2051" s="4">
        <v>15.372852301387139</v>
      </c>
      <c r="H2051" s="4">
        <v>1320564</v>
      </c>
      <c r="I2051" s="4"/>
      <c r="J2051" s="4">
        <v>1320564</v>
      </c>
    </row>
    <row r="2052" spans="2:10" x14ac:dyDescent="0.3">
      <c r="B2052" s="3" t="s">
        <v>122</v>
      </c>
      <c r="C2052" s="4">
        <v>2024</v>
      </c>
      <c r="D2052" s="3" t="s">
        <v>1472</v>
      </c>
      <c r="E2052" s="4">
        <v>0</v>
      </c>
      <c r="F2052" s="4">
        <v>0</v>
      </c>
      <c r="G2052" s="4">
        <v>0</v>
      </c>
      <c r="H2052" s="4">
        <v>0</v>
      </c>
      <c r="I2052" s="4"/>
      <c r="J2052" s="4">
        <v>0</v>
      </c>
    </row>
    <row r="2053" spans="2:10" x14ac:dyDescent="0.3">
      <c r="B2053" s="3" t="s">
        <v>122</v>
      </c>
      <c r="C2053" s="4">
        <v>2024</v>
      </c>
      <c r="D2053" s="3" t="s">
        <v>1473</v>
      </c>
      <c r="E2053" s="4">
        <v>268000</v>
      </c>
      <c r="F2053" s="4">
        <v>3.8807</v>
      </c>
      <c r="G2053" s="4">
        <v>0.76463981715006313</v>
      </c>
      <c r="H2053" s="4">
        <v>1040</v>
      </c>
      <c r="I2053" s="4"/>
      <c r="J2053" s="4">
        <v>1040</v>
      </c>
    </row>
    <row r="2054" spans="2:10" x14ac:dyDescent="0.3">
      <c r="B2054" s="3" t="s">
        <v>122</v>
      </c>
      <c r="C2054" s="4">
        <v>2024</v>
      </c>
      <c r="D2054" s="3" t="s">
        <v>1474</v>
      </c>
      <c r="E2054" s="4">
        <v>145985700</v>
      </c>
      <c r="F2054" s="4">
        <v>5.0751999999999997</v>
      </c>
      <c r="G2054" s="4">
        <v>1</v>
      </c>
      <c r="H2054" s="4">
        <v>740907</v>
      </c>
      <c r="I2054" s="4"/>
      <c r="J2054" s="4">
        <v>740907</v>
      </c>
    </row>
    <row r="2055" spans="2:10" x14ac:dyDescent="0.3">
      <c r="B2055" s="3" t="s">
        <v>122</v>
      </c>
      <c r="C2055" s="4">
        <v>2024</v>
      </c>
      <c r="D2055" s="3" t="s">
        <v>1475</v>
      </c>
      <c r="E2055" s="4">
        <v>0</v>
      </c>
      <c r="F2055" s="4">
        <v>0</v>
      </c>
      <c r="G2055" s="4">
        <v>0</v>
      </c>
      <c r="H2055" s="4">
        <v>0</v>
      </c>
      <c r="I2055" s="4"/>
      <c r="J2055" s="4">
        <v>0</v>
      </c>
    </row>
    <row r="2056" spans="2:10" x14ac:dyDescent="0.3">
      <c r="B2056" s="3" t="s">
        <v>122</v>
      </c>
      <c r="C2056" s="4">
        <v>2024</v>
      </c>
      <c r="D2056" s="3" t="s">
        <v>1476</v>
      </c>
      <c r="E2056" s="4">
        <v>32235740</v>
      </c>
      <c r="F2056" s="4">
        <v>35.448999999999998</v>
      </c>
      <c r="G2056" s="4">
        <v>6.9847493694829756</v>
      </c>
      <c r="H2056" s="4">
        <v>1142725</v>
      </c>
      <c r="I2056" s="4">
        <v>47441</v>
      </c>
      <c r="J2056" s="4">
        <v>1190166</v>
      </c>
    </row>
    <row r="2057" spans="2:10" x14ac:dyDescent="0.3">
      <c r="B2057" s="3" t="s">
        <v>124</v>
      </c>
      <c r="C2057" s="4">
        <v>2019</v>
      </c>
      <c r="D2057" s="3" t="s">
        <v>1468</v>
      </c>
      <c r="E2057" s="4">
        <v>1111602153</v>
      </c>
      <c r="F2057" s="4">
        <v>13.675800000000001</v>
      </c>
      <c r="G2057" s="4">
        <v>2.8134874917708999</v>
      </c>
      <c r="H2057" s="4">
        <v>15202048.723997399</v>
      </c>
      <c r="I2057" s="4">
        <v>-80524</v>
      </c>
      <c r="J2057" s="4">
        <v>15121524.723997399</v>
      </c>
    </row>
    <row r="2058" spans="2:10" x14ac:dyDescent="0.3">
      <c r="B2058" s="3" t="s">
        <v>124</v>
      </c>
      <c r="C2058" s="4">
        <v>2019</v>
      </c>
      <c r="D2058" s="3" t="s">
        <v>1469</v>
      </c>
      <c r="E2058" s="4">
        <v>146860</v>
      </c>
      <c r="F2058" s="4">
        <v>1.4581999999999999</v>
      </c>
      <c r="G2058" s="4">
        <v>0.29999177090190898</v>
      </c>
      <c r="H2058" s="4">
        <v>214.151252</v>
      </c>
      <c r="I2058" s="4"/>
      <c r="J2058" s="4">
        <v>214.151252</v>
      </c>
    </row>
    <row r="2059" spans="2:10" x14ac:dyDescent="0.3">
      <c r="B2059" s="3" t="s">
        <v>124</v>
      </c>
      <c r="C2059" s="4">
        <v>2019</v>
      </c>
      <c r="D2059" s="3" t="s">
        <v>1470</v>
      </c>
      <c r="E2059" s="4">
        <v>18486200</v>
      </c>
      <c r="F2059" s="4">
        <v>24.640699999999999</v>
      </c>
      <c r="G2059" s="4">
        <v>5.0692684331797198</v>
      </c>
      <c r="H2059" s="4">
        <v>455512.90834000002</v>
      </c>
      <c r="I2059" s="4"/>
      <c r="J2059" s="4">
        <v>455512.90834000002</v>
      </c>
    </row>
    <row r="2060" spans="2:10" x14ac:dyDescent="0.3">
      <c r="B2060" s="3" t="s">
        <v>124</v>
      </c>
      <c r="C2060" s="4">
        <v>2019</v>
      </c>
      <c r="D2060" s="3" t="s">
        <v>1471</v>
      </c>
      <c r="E2060" s="4">
        <v>30275000</v>
      </c>
      <c r="F2060" s="4">
        <v>26.9739</v>
      </c>
      <c r="G2060" s="4">
        <v>5.5492717248189596</v>
      </c>
      <c r="H2060" s="4">
        <v>816634.82250000001</v>
      </c>
      <c r="I2060" s="4"/>
      <c r="J2060" s="4">
        <v>816634.82250000001</v>
      </c>
    </row>
    <row r="2061" spans="2:10" x14ac:dyDescent="0.3">
      <c r="B2061" s="3" t="s">
        <v>124</v>
      </c>
      <c r="C2061" s="4">
        <v>2019</v>
      </c>
      <c r="D2061" s="3" t="s">
        <v>1472</v>
      </c>
      <c r="E2061" s="4">
        <v>0</v>
      </c>
      <c r="F2061" s="4">
        <v>0</v>
      </c>
      <c r="G2061" s="4">
        <v>0</v>
      </c>
      <c r="H2061" s="4">
        <v>0</v>
      </c>
      <c r="I2061" s="4"/>
      <c r="J2061" s="4">
        <v>0</v>
      </c>
    </row>
    <row r="2062" spans="2:10" x14ac:dyDescent="0.3">
      <c r="B2062" s="3" t="s">
        <v>124</v>
      </c>
      <c r="C2062" s="4">
        <v>2019</v>
      </c>
      <c r="D2062" s="3" t="s">
        <v>1473</v>
      </c>
      <c r="E2062" s="4">
        <v>4294500</v>
      </c>
      <c r="F2062" s="4">
        <v>10.245100000000001</v>
      </c>
      <c r="G2062" s="4">
        <v>2.1076983212639901</v>
      </c>
      <c r="H2062" s="4">
        <v>43997.58195</v>
      </c>
      <c r="I2062" s="4"/>
      <c r="J2062" s="4">
        <v>43997.58195</v>
      </c>
    </row>
    <row r="2063" spans="2:10" x14ac:dyDescent="0.3">
      <c r="B2063" s="3" t="s">
        <v>124</v>
      </c>
      <c r="C2063" s="4">
        <v>2019</v>
      </c>
      <c r="D2063" s="3" t="s">
        <v>1474</v>
      </c>
      <c r="E2063" s="4">
        <v>2476752400</v>
      </c>
      <c r="F2063" s="4">
        <v>4.8608000000000002</v>
      </c>
      <c r="G2063" s="4">
        <v>1</v>
      </c>
      <c r="H2063" s="4">
        <v>12038998.065920001</v>
      </c>
      <c r="I2063" s="4">
        <v>-63277</v>
      </c>
      <c r="J2063" s="4">
        <v>11975721.065920001</v>
      </c>
    </row>
    <row r="2064" spans="2:10" x14ac:dyDescent="0.3">
      <c r="B2064" s="3" t="s">
        <v>124</v>
      </c>
      <c r="C2064" s="4">
        <v>2019</v>
      </c>
      <c r="D2064" s="3" t="s">
        <v>1475</v>
      </c>
      <c r="E2064" s="4">
        <v>2</v>
      </c>
      <c r="F2064" s="4">
        <v>0</v>
      </c>
      <c r="G2064" s="4">
        <v>0</v>
      </c>
      <c r="H2064" s="4">
        <v>0</v>
      </c>
      <c r="I2064" s="4"/>
      <c r="J2064" s="4">
        <v>0</v>
      </c>
    </row>
    <row r="2065" spans="2:10" x14ac:dyDescent="0.3">
      <c r="B2065" s="3" t="s">
        <v>124</v>
      </c>
      <c r="C2065" s="4">
        <v>2019</v>
      </c>
      <c r="D2065" s="3" t="s">
        <v>1476</v>
      </c>
      <c r="E2065" s="4">
        <v>3916140</v>
      </c>
      <c r="F2065" s="4">
        <v>40</v>
      </c>
      <c r="G2065" s="4">
        <v>8.2290980908492397</v>
      </c>
      <c r="H2065" s="4">
        <v>156645.6</v>
      </c>
      <c r="I2065" s="4"/>
      <c r="J2065" s="4">
        <v>156645.6</v>
      </c>
    </row>
    <row r="2066" spans="2:10" x14ac:dyDescent="0.3">
      <c r="B2066" s="3" t="s">
        <v>124</v>
      </c>
      <c r="C2066" s="4">
        <v>2020</v>
      </c>
      <c r="D2066" s="3" t="s">
        <v>1468</v>
      </c>
      <c r="E2066" s="4">
        <v>1107204970</v>
      </c>
      <c r="F2066" s="4">
        <v>13.675800000000001</v>
      </c>
      <c r="G2066" s="4">
        <v>2.8134874917709021</v>
      </c>
      <c r="H2066" s="4">
        <v>15141914</v>
      </c>
      <c r="I2066" s="4">
        <v>-40309</v>
      </c>
      <c r="J2066" s="4">
        <v>15101605</v>
      </c>
    </row>
    <row r="2067" spans="2:10" x14ac:dyDescent="0.3">
      <c r="B2067" s="3" t="s">
        <v>124</v>
      </c>
      <c r="C2067" s="4">
        <v>2020</v>
      </c>
      <c r="D2067" s="3" t="s">
        <v>1469</v>
      </c>
      <c r="E2067" s="4">
        <v>170681</v>
      </c>
      <c r="F2067" s="4">
        <v>1.4581999999999999</v>
      </c>
      <c r="G2067" s="4">
        <v>0.29999177090190915</v>
      </c>
      <c r="H2067" s="4">
        <v>249</v>
      </c>
      <c r="I2067" s="4"/>
      <c r="J2067" s="4">
        <v>249</v>
      </c>
    </row>
    <row r="2068" spans="2:10" x14ac:dyDescent="0.3">
      <c r="B2068" s="3" t="s">
        <v>124</v>
      </c>
      <c r="C2068" s="4">
        <v>2020</v>
      </c>
      <c r="D2068" s="3" t="s">
        <v>1470</v>
      </c>
      <c r="E2068" s="4">
        <v>20277300</v>
      </c>
      <c r="F2068" s="4">
        <v>24.640699999999999</v>
      </c>
      <c r="G2068" s="4">
        <v>5.0692684331797233</v>
      </c>
      <c r="H2068" s="4">
        <v>499647</v>
      </c>
      <c r="I2068" s="4"/>
      <c r="J2068" s="4">
        <v>499647</v>
      </c>
    </row>
    <row r="2069" spans="2:10" x14ac:dyDescent="0.3">
      <c r="B2069" s="3" t="s">
        <v>124</v>
      </c>
      <c r="C2069" s="4">
        <v>2020</v>
      </c>
      <c r="D2069" s="3" t="s">
        <v>1471</v>
      </c>
      <c r="E2069" s="4">
        <v>28751000</v>
      </c>
      <c r="F2069" s="4">
        <v>26.9739</v>
      </c>
      <c r="G2069" s="4">
        <v>5.5492717248189596</v>
      </c>
      <c r="H2069" s="4">
        <v>775527</v>
      </c>
      <c r="I2069" s="4"/>
      <c r="J2069" s="4">
        <v>775527</v>
      </c>
    </row>
    <row r="2070" spans="2:10" x14ac:dyDescent="0.3">
      <c r="B2070" s="3" t="s">
        <v>124</v>
      </c>
      <c r="C2070" s="4">
        <v>2020</v>
      </c>
      <c r="D2070" s="3" t="s">
        <v>1472</v>
      </c>
      <c r="E2070" s="4">
        <v>0</v>
      </c>
      <c r="F2070" s="4">
        <v>0</v>
      </c>
      <c r="G2070" s="4">
        <v>0</v>
      </c>
      <c r="H2070" s="4">
        <v>0</v>
      </c>
      <c r="I2070" s="4"/>
      <c r="J2070" s="4">
        <v>0</v>
      </c>
    </row>
    <row r="2071" spans="2:10" x14ac:dyDescent="0.3">
      <c r="B2071" s="3" t="s">
        <v>124</v>
      </c>
      <c r="C2071" s="4">
        <v>2020</v>
      </c>
      <c r="D2071" s="3" t="s">
        <v>1473</v>
      </c>
      <c r="E2071" s="4">
        <v>4735400</v>
      </c>
      <c r="F2071" s="4">
        <v>10.245100000000001</v>
      </c>
      <c r="G2071" s="4">
        <v>2.1076983212639897</v>
      </c>
      <c r="H2071" s="4">
        <v>48515</v>
      </c>
      <c r="I2071" s="4"/>
      <c r="J2071" s="4">
        <v>48515</v>
      </c>
    </row>
    <row r="2072" spans="2:10" x14ac:dyDescent="0.3">
      <c r="B2072" s="3" t="s">
        <v>124</v>
      </c>
      <c r="C2072" s="4">
        <v>2020</v>
      </c>
      <c r="D2072" s="3" t="s">
        <v>1474</v>
      </c>
      <c r="E2072" s="4">
        <v>2466006200</v>
      </c>
      <c r="F2072" s="4">
        <v>4.8608000000000002</v>
      </c>
      <c r="G2072" s="4">
        <v>1</v>
      </c>
      <c r="H2072" s="4">
        <v>11986763</v>
      </c>
      <c r="I2072" s="4">
        <v>-29008</v>
      </c>
      <c r="J2072" s="4">
        <v>11957755</v>
      </c>
    </row>
    <row r="2073" spans="2:10" x14ac:dyDescent="0.3">
      <c r="B2073" s="3" t="s">
        <v>124</v>
      </c>
      <c r="C2073" s="4">
        <v>2020</v>
      </c>
      <c r="D2073" s="3" t="s">
        <v>1475</v>
      </c>
      <c r="E2073" s="4">
        <v>2</v>
      </c>
      <c r="F2073" s="4">
        <v>0</v>
      </c>
      <c r="G2073" s="4">
        <v>0</v>
      </c>
      <c r="H2073" s="4">
        <v>0</v>
      </c>
      <c r="I2073" s="4"/>
      <c r="J2073" s="4">
        <v>0</v>
      </c>
    </row>
    <row r="2074" spans="2:10" x14ac:dyDescent="0.3">
      <c r="B2074" s="3" t="s">
        <v>124</v>
      </c>
      <c r="C2074" s="4">
        <v>2020</v>
      </c>
      <c r="D2074" s="3" t="s">
        <v>1476</v>
      </c>
      <c r="E2074" s="4">
        <v>4713500</v>
      </c>
      <c r="F2074" s="4">
        <v>40</v>
      </c>
      <c r="G2074" s="4">
        <v>8.2290980908492433</v>
      </c>
      <c r="H2074" s="4">
        <v>188540</v>
      </c>
      <c r="I2074" s="4">
        <v>369533</v>
      </c>
      <c r="J2074" s="4">
        <v>558073</v>
      </c>
    </row>
    <row r="2075" spans="2:10" x14ac:dyDescent="0.3">
      <c r="B2075" s="3" t="s">
        <v>124</v>
      </c>
      <c r="C2075" s="4">
        <v>2021</v>
      </c>
      <c r="D2075" s="3" t="s">
        <v>1468</v>
      </c>
      <c r="E2075" s="4">
        <v>1038607422</v>
      </c>
      <c r="F2075" s="4">
        <v>14.5731</v>
      </c>
      <c r="G2075" s="4">
        <v>2.8135027125123075</v>
      </c>
      <c r="H2075" s="4">
        <v>15135730</v>
      </c>
      <c r="I2075" s="4"/>
      <c r="J2075" s="4">
        <v>15135730</v>
      </c>
    </row>
    <row r="2076" spans="2:10" x14ac:dyDescent="0.3">
      <c r="B2076" s="3" t="s">
        <v>124</v>
      </c>
      <c r="C2076" s="4">
        <v>2021</v>
      </c>
      <c r="D2076" s="3" t="s">
        <v>1469</v>
      </c>
      <c r="E2076" s="4">
        <v>222800</v>
      </c>
      <c r="F2076" s="4">
        <v>1.5539000000000001</v>
      </c>
      <c r="G2076" s="4">
        <v>0.29999806938625789</v>
      </c>
      <c r="H2076" s="4">
        <v>346</v>
      </c>
      <c r="I2076" s="4"/>
      <c r="J2076" s="4">
        <v>346</v>
      </c>
    </row>
    <row r="2077" spans="2:10" x14ac:dyDescent="0.3">
      <c r="B2077" s="3" t="s">
        <v>124</v>
      </c>
      <c r="C2077" s="4">
        <v>2021</v>
      </c>
      <c r="D2077" s="3" t="s">
        <v>1470</v>
      </c>
      <c r="E2077" s="4">
        <v>25503700</v>
      </c>
      <c r="F2077" s="4">
        <v>26.2575</v>
      </c>
      <c r="G2077" s="4">
        <v>5.0693090333416988</v>
      </c>
      <c r="H2077" s="4">
        <v>669663</v>
      </c>
      <c r="I2077" s="4"/>
      <c r="J2077" s="4">
        <v>669663</v>
      </c>
    </row>
    <row r="2078" spans="2:10" x14ac:dyDescent="0.3">
      <c r="B2078" s="3" t="s">
        <v>124</v>
      </c>
      <c r="C2078" s="4">
        <v>2021</v>
      </c>
      <c r="D2078" s="3" t="s">
        <v>1471</v>
      </c>
      <c r="E2078" s="4">
        <v>27040000</v>
      </c>
      <c r="F2078" s="4">
        <v>28.7437</v>
      </c>
      <c r="G2078" s="4">
        <v>5.5492982219047429</v>
      </c>
      <c r="H2078" s="4">
        <v>777230</v>
      </c>
      <c r="I2078" s="4"/>
      <c r="J2078" s="4">
        <v>777230</v>
      </c>
    </row>
    <row r="2079" spans="2:10" x14ac:dyDescent="0.3">
      <c r="B2079" s="3" t="s">
        <v>124</v>
      </c>
      <c r="C2079" s="4">
        <v>2021</v>
      </c>
      <c r="D2079" s="3" t="s">
        <v>1472</v>
      </c>
      <c r="E2079" s="4">
        <v>0</v>
      </c>
      <c r="F2079" s="4">
        <v>0</v>
      </c>
      <c r="G2079" s="4">
        <v>0</v>
      </c>
      <c r="H2079" s="4">
        <v>0</v>
      </c>
      <c r="I2079" s="4"/>
      <c r="J2079" s="4">
        <v>0</v>
      </c>
    </row>
    <row r="2080" spans="2:10" x14ac:dyDescent="0.3">
      <c r="B2080" s="3" t="s">
        <v>124</v>
      </c>
      <c r="C2080" s="4">
        <v>2021</v>
      </c>
      <c r="D2080" s="3" t="s">
        <v>1473</v>
      </c>
      <c r="E2080" s="4">
        <v>16729700</v>
      </c>
      <c r="F2080" s="4">
        <v>10.917299999999999</v>
      </c>
      <c r="G2080" s="4">
        <v>2.1077089406722394</v>
      </c>
      <c r="H2080" s="4">
        <v>182643</v>
      </c>
      <c r="I2080" s="4"/>
      <c r="J2080" s="4">
        <v>182643</v>
      </c>
    </row>
    <row r="2081" spans="2:10" x14ac:dyDescent="0.3">
      <c r="B2081" s="3" t="s">
        <v>124</v>
      </c>
      <c r="C2081" s="4">
        <v>2021</v>
      </c>
      <c r="D2081" s="3" t="s">
        <v>1474</v>
      </c>
      <c r="E2081" s="4">
        <v>2397238530</v>
      </c>
      <c r="F2081" s="4">
        <v>5.1797000000000004</v>
      </c>
      <c r="G2081" s="4">
        <v>1</v>
      </c>
      <c r="H2081" s="4">
        <v>12416976</v>
      </c>
      <c r="I2081" s="4"/>
      <c r="J2081" s="4">
        <v>12416976</v>
      </c>
    </row>
    <row r="2082" spans="2:10" x14ac:dyDescent="0.3">
      <c r="B2082" s="3" t="s">
        <v>124</v>
      </c>
      <c r="C2082" s="4">
        <v>2021</v>
      </c>
      <c r="D2082" s="3" t="s">
        <v>1475</v>
      </c>
      <c r="E2082" s="4">
        <v>2</v>
      </c>
      <c r="F2082" s="4">
        <v>0</v>
      </c>
      <c r="G2082" s="4">
        <v>0</v>
      </c>
      <c r="H2082" s="4">
        <v>0</v>
      </c>
      <c r="I2082" s="4"/>
      <c r="J2082" s="4">
        <v>0</v>
      </c>
    </row>
    <row r="2083" spans="2:10" x14ac:dyDescent="0.3">
      <c r="B2083" s="3" t="s">
        <v>124</v>
      </c>
      <c r="C2083" s="4">
        <v>2021</v>
      </c>
      <c r="D2083" s="3" t="s">
        <v>1476</v>
      </c>
      <c r="E2083" s="4">
        <v>4369195</v>
      </c>
      <c r="F2083" s="4">
        <v>40</v>
      </c>
      <c r="G2083" s="4">
        <v>7.722454968434465</v>
      </c>
      <c r="H2083" s="4">
        <v>174768</v>
      </c>
      <c r="I2083" s="4">
        <v>362000</v>
      </c>
      <c r="J2083" s="4">
        <v>536768</v>
      </c>
    </row>
    <row r="2084" spans="2:10" x14ac:dyDescent="0.3">
      <c r="B2084" s="3" t="s">
        <v>124</v>
      </c>
      <c r="C2084" s="4">
        <v>2022</v>
      </c>
      <c r="D2084" s="3" t="s">
        <v>1468</v>
      </c>
      <c r="E2084" s="4">
        <v>1107592450</v>
      </c>
      <c r="F2084" s="4">
        <v>14.5923</v>
      </c>
      <c r="G2084" s="4">
        <v>2.813515858478743</v>
      </c>
      <c r="H2084" s="4">
        <v>16162321</v>
      </c>
      <c r="I2084" s="4"/>
      <c r="J2084" s="4">
        <v>16162321</v>
      </c>
    </row>
    <row r="2085" spans="2:10" x14ac:dyDescent="0.3">
      <c r="B2085" s="3" t="s">
        <v>124</v>
      </c>
      <c r="C2085" s="4">
        <v>2022</v>
      </c>
      <c r="D2085" s="3" t="s">
        <v>1469</v>
      </c>
      <c r="E2085" s="4">
        <v>273220</v>
      </c>
      <c r="F2085" s="4">
        <v>1.556</v>
      </c>
      <c r="G2085" s="4">
        <v>0.30000964041260969</v>
      </c>
      <c r="H2085" s="4">
        <v>425</v>
      </c>
      <c r="I2085" s="4"/>
      <c r="J2085" s="4">
        <v>425</v>
      </c>
    </row>
    <row r="2086" spans="2:10" x14ac:dyDescent="0.3">
      <c r="B2086" s="3" t="s">
        <v>124</v>
      </c>
      <c r="C2086" s="4">
        <v>2022</v>
      </c>
      <c r="D2086" s="3" t="s">
        <v>1470</v>
      </c>
      <c r="E2086" s="4">
        <v>21056300</v>
      </c>
      <c r="F2086" s="4">
        <v>26.292100000000001</v>
      </c>
      <c r="G2086" s="4">
        <v>5.0693338474886733</v>
      </c>
      <c r="H2086" s="4">
        <v>553614</v>
      </c>
      <c r="I2086" s="4"/>
      <c r="J2086" s="4">
        <v>553614</v>
      </c>
    </row>
    <row r="2087" spans="2:10" x14ac:dyDescent="0.3">
      <c r="B2087" s="3" t="s">
        <v>124</v>
      </c>
      <c r="C2087" s="4">
        <v>2022</v>
      </c>
      <c r="D2087" s="3" t="s">
        <v>1471</v>
      </c>
      <c r="E2087" s="4">
        <v>25179000</v>
      </c>
      <c r="F2087" s="4">
        <v>28.781700000000001</v>
      </c>
      <c r="G2087" s="4">
        <v>5.5493492721488487</v>
      </c>
      <c r="H2087" s="4">
        <v>724694</v>
      </c>
      <c r="I2087" s="4"/>
      <c r="J2087" s="4">
        <v>724694</v>
      </c>
    </row>
    <row r="2088" spans="2:10" x14ac:dyDescent="0.3">
      <c r="B2088" s="3" t="s">
        <v>124</v>
      </c>
      <c r="C2088" s="4">
        <v>2022</v>
      </c>
      <c r="D2088" s="3" t="s">
        <v>1472</v>
      </c>
      <c r="E2088" s="4">
        <v>0</v>
      </c>
      <c r="F2088" s="4">
        <v>0</v>
      </c>
      <c r="G2088" s="4">
        <v>0</v>
      </c>
      <c r="H2088" s="4">
        <v>0</v>
      </c>
      <c r="I2088" s="4"/>
      <c r="J2088" s="4">
        <v>0</v>
      </c>
    </row>
    <row r="2089" spans="2:10" x14ac:dyDescent="0.3">
      <c r="B2089" s="3" t="s">
        <v>124</v>
      </c>
      <c r="C2089" s="4">
        <v>2022</v>
      </c>
      <c r="D2089" s="3" t="s">
        <v>1473</v>
      </c>
      <c r="E2089" s="4">
        <v>17374700</v>
      </c>
      <c r="F2089" s="4">
        <v>10.931699999999999</v>
      </c>
      <c r="G2089" s="4">
        <v>2.1077219705003376</v>
      </c>
      <c r="H2089" s="4">
        <v>189935</v>
      </c>
      <c r="I2089" s="4"/>
      <c r="J2089" s="4">
        <v>189935</v>
      </c>
    </row>
    <row r="2090" spans="2:10" x14ac:dyDescent="0.3">
      <c r="B2090" s="3" t="s">
        <v>124</v>
      </c>
      <c r="C2090" s="4">
        <v>2022</v>
      </c>
      <c r="D2090" s="3" t="s">
        <v>1474</v>
      </c>
      <c r="E2090" s="4">
        <v>2562683805</v>
      </c>
      <c r="F2090" s="4">
        <v>5.1864999999999997</v>
      </c>
      <c r="G2090" s="4">
        <v>1</v>
      </c>
      <c r="H2090" s="4">
        <v>13291360</v>
      </c>
      <c r="I2090" s="4"/>
      <c r="J2090" s="4">
        <v>13291360</v>
      </c>
    </row>
    <row r="2091" spans="2:10" x14ac:dyDescent="0.3">
      <c r="B2091" s="3" t="s">
        <v>124</v>
      </c>
      <c r="C2091" s="4">
        <v>2022</v>
      </c>
      <c r="D2091" s="3" t="s">
        <v>1475</v>
      </c>
      <c r="E2091" s="4">
        <v>2</v>
      </c>
      <c r="F2091" s="4">
        <v>0</v>
      </c>
      <c r="G2091" s="4">
        <v>0</v>
      </c>
      <c r="H2091" s="4">
        <v>0</v>
      </c>
      <c r="I2091" s="4"/>
      <c r="J2091" s="4">
        <v>0</v>
      </c>
    </row>
    <row r="2092" spans="2:10" x14ac:dyDescent="0.3">
      <c r="B2092" s="3" t="s">
        <v>124</v>
      </c>
      <c r="C2092" s="4">
        <v>2022</v>
      </c>
      <c r="D2092" s="3" t="s">
        <v>1476</v>
      </c>
      <c r="E2092" s="4">
        <v>4550860</v>
      </c>
      <c r="F2092" s="4">
        <v>40</v>
      </c>
      <c r="G2092" s="4">
        <v>7.7123300877277554</v>
      </c>
      <c r="H2092" s="4">
        <v>182034</v>
      </c>
      <c r="I2092" s="4">
        <v>370000</v>
      </c>
      <c r="J2092" s="4">
        <v>552034</v>
      </c>
    </row>
    <row r="2093" spans="2:10" x14ac:dyDescent="0.3">
      <c r="B2093" s="3" t="s">
        <v>124</v>
      </c>
      <c r="C2093" s="4">
        <v>2023</v>
      </c>
      <c r="D2093" s="3" t="s">
        <v>1468</v>
      </c>
      <c r="E2093" s="4">
        <v>1158100796</v>
      </c>
      <c r="F2093" s="4">
        <v>15.0702</v>
      </c>
      <c r="G2093" s="4">
        <v>2.8134941378537826</v>
      </c>
      <c r="H2093" s="4">
        <v>17452811</v>
      </c>
      <c r="I2093" s="4"/>
      <c r="J2093" s="4">
        <v>17452811</v>
      </c>
    </row>
    <row r="2094" spans="2:10" x14ac:dyDescent="0.3">
      <c r="B2094" s="3" t="s">
        <v>124</v>
      </c>
      <c r="C2094" s="4">
        <v>2023</v>
      </c>
      <c r="D2094" s="3" t="s">
        <v>1469</v>
      </c>
      <c r="E2094" s="4">
        <v>271349</v>
      </c>
      <c r="F2094" s="4">
        <v>1.6069</v>
      </c>
      <c r="G2094" s="4">
        <v>0.29999626614890601</v>
      </c>
      <c r="H2094" s="4">
        <v>436</v>
      </c>
      <c r="I2094" s="4"/>
      <c r="J2094" s="4">
        <v>436</v>
      </c>
    </row>
    <row r="2095" spans="2:10" x14ac:dyDescent="0.3">
      <c r="B2095" s="3" t="s">
        <v>124</v>
      </c>
      <c r="C2095" s="4">
        <v>2023</v>
      </c>
      <c r="D2095" s="3" t="s">
        <v>1470</v>
      </c>
      <c r="E2095" s="4">
        <v>22000500</v>
      </c>
      <c r="F2095" s="4">
        <v>27.153199999999998</v>
      </c>
      <c r="G2095" s="4">
        <v>5.0693002763049808</v>
      </c>
      <c r="H2095" s="4">
        <v>597384</v>
      </c>
      <c r="I2095" s="4"/>
      <c r="J2095" s="4">
        <v>597384</v>
      </c>
    </row>
    <row r="2096" spans="2:10" x14ac:dyDescent="0.3">
      <c r="B2096" s="3" t="s">
        <v>124</v>
      </c>
      <c r="C2096" s="4">
        <v>2023</v>
      </c>
      <c r="D2096" s="3" t="s">
        <v>1471</v>
      </c>
      <c r="E2096" s="4">
        <v>23213000</v>
      </c>
      <c r="F2096" s="4">
        <v>29.724299999999999</v>
      </c>
      <c r="G2096" s="4">
        <v>5.5493055036965124</v>
      </c>
      <c r="H2096" s="4">
        <v>689990</v>
      </c>
      <c r="I2096" s="4"/>
      <c r="J2096" s="4">
        <v>689990</v>
      </c>
    </row>
    <row r="2097" spans="2:10" x14ac:dyDescent="0.3">
      <c r="B2097" s="3" t="s">
        <v>124</v>
      </c>
      <c r="C2097" s="4">
        <v>2023</v>
      </c>
      <c r="D2097" s="3" t="s">
        <v>1472</v>
      </c>
      <c r="E2097" s="4">
        <v>0</v>
      </c>
      <c r="F2097" s="4">
        <v>0</v>
      </c>
      <c r="G2097" s="4">
        <v>0</v>
      </c>
      <c r="H2097" s="4">
        <v>0</v>
      </c>
      <c r="I2097" s="4"/>
      <c r="J2097" s="4">
        <v>0</v>
      </c>
    </row>
    <row r="2098" spans="2:10" x14ac:dyDescent="0.3">
      <c r="B2098" s="3" t="s">
        <v>124</v>
      </c>
      <c r="C2098" s="4">
        <v>2023</v>
      </c>
      <c r="D2098" s="3" t="s">
        <v>1473</v>
      </c>
      <c r="E2098" s="4">
        <v>18904000</v>
      </c>
      <c r="F2098" s="4">
        <v>11.2897</v>
      </c>
      <c r="G2098" s="4">
        <v>2.10770293480696</v>
      </c>
      <c r="H2098" s="4">
        <v>213420</v>
      </c>
      <c r="I2098" s="4"/>
      <c r="J2098" s="4">
        <v>213420</v>
      </c>
    </row>
    <row r="2099" spans="2:10" x14ac:dyDescent="0.3">
      <c r="B2099" s="3" t="s">
        <v>124</v>
      </c>
      <c r="C2099" s="4">
        <v>2023</v>
      </c>
      <c r="D2099" s="3" t="s">
        <v>1474</v>
      </c>
      <c r="E2099" s="4">
        <v>2716810325</v>
      </c>
      <c r="F2099" s="4">
        <v>5.3563999999999998</v>
      </c>
      <c r="G2099" s="4">
        <v>1</v>
      </c>
      <c r="H2099" s="4">
        <v>14552323</v>
      </c>
      <c r="I2099" s="4"/>
      <c r="J2099" s="4">
        <v>14552323</v>
      </c>
    </row>
    <row r="2100" spans="2:10" x14ac:dyDescent="0.3">
      <c r="B2100" s="3" t="s">
        <v>124</v>
      </c>
      <c r="C2100" s="4">
        <v>2023</v>
      </c>
      <c r="D2100" s="3" t="s">
        <v>1475</v>
      </c>
      <c r="E2100" s="4">
        <v>2</v>
      </c>
      <c r="F2100" s="4">
        <v>0</v>
      </c>
      <c r="G2100" s="4">
        <v>0</v>
      </c>
      <c r="H2100" s="4">
        <v>0</v>
      </c>
      <c r="I2100" s="4"/>
      <c r="J2100" s="4">
        <v>0</v>
      </c>
    </row>
    <row r="2101" spans="2:10" x14ac:dyDescent="0.3">
      <c r="B2101" s="3" t="s">
        <v>124</v>
      </c>
      <c r="C2101" s="4">
        <v>2023</v>
      </c>
      <c r="D2101" s="3" t="s">
        <v>1476</v>
      </c>
      <c r="E2101" s="4">
        <v>4912970</v>
      </c>
      <c r="F2101" s="4">
        <v>40</v>
      </c>
      <c r="G2101" s="4">
        <v>7.4677021880367409</v>
      </c>
      <c r="H2101" s="4">
        <v>196519</v>
      </c>
      <c r="I2101" s="4">
        <v>393675</v>
      </c>
      <c r="J2101" s="4">
        <v>590194</v>
      </c>
    </row>
    <row r="2102" spans="2:10" x14ac:dyDescent="0.3">
      <c r="B2102" s="3" t="s">
        <v>124</v>
      </c>
      <c r="C2102" s="4">
        <v>2024</v>
      </c>
      <c r="D2102" s="3" t="s">
        <v>1468</v>
      </c>
      <c r="E2102" s="4">
        <v>1186202050</v>
      </c>
      <c r="F2102" s="4">
        <v>15.728</v>
      </c>
      <c r="G2102" s="4">
        <v>2.8134950449000034</v>
      </c>
      <c r="H2102" s="4">
        <v>18656586</v>
      </c>
      <c r="I2102" s="4"/>
      <c r="J2102" s="4">
        <v>18656586</v>
      </c>
    </row>
    <row r="2103" spans="2:10" x14ac:dyDescent="0.3">
      <c r="B2103" s="3" t="s">
        <v>124</v>
      </c>
      <c r="C2103" s="4">
        <v>2024</v>
      </c>
      <c r="D2103" s="3" t="s">
        <v>1469</v>
      </c>
      <c r="E2103" s="4">
        <v>271567</v>
      </c>
      <c r="F2103" s="4">
        <v>1.6771</v>
      </c>
      <c r="G2103" s="4">
        <v>0.3000071553790562</v>
      </c>
      <c r="H2103" s="4">
        <v>455</v>
      </c>
      <c r="I2103" s="4"/>
      <c r="J2103" s="4">
        <v>455</v>
      </c>
    </row>
    <row r="2104" spans="2:10" x14ac:dyDescent="0.3">
      <c r="B2104" s="3" t="s">
        <v>124</v>
      </c>
      <c r="C2104" s="4">
        <v>2024</v>
      </c>
      <c r="D2104" s="3" t="s">
        <v>1470</v>
      </c>
      <c r="E2104" s="4">
        <v>22634400</v>
      </c>
      <c r="F2104" s="4">
        <v>28.3384</v>
      </c>
      <c r="G2104" s="4">
        <v>5.0692998461593497</v>
      </c>
      <c r="H2104" s="4">
        <v>641423</v>
      </c>
      <c r="I2104" s="4"/>
      <c r="J2104" s="4">
        <v>641423</v>
      </c>
    </row>
    <row r="2105" spans="2:10" x14ac:dyDescent="0.3">
      <c r="B2105" s="3" t="s">
        <v>124</v>
      </c>
      <c r="C2105" s="4">
        <v>2024</v>
      </c>
      <c r="D2105" s="3" t="s">
        <v>1471</v>
      </c>
      <c r="E2105" s="4">
        <v>21444000</v>
      </c>
      <c r="F2105" s="4">
        <v>31.021699999999999</v>
      </c>
      <c r="G2105" s="4">
        <v>5.5493005616972555</v>
      </c>
      <c r="H2105" s="4">
        <v>665229</v>
      </c>
      <c r="I2105" s="4"/>
      <c r="J2105" s="4">
        <v>665229</v>
      </c>
    </row>
    <row r="2106" spans="2:10" x14ac:dyDescent="0.3">
      <c r="B2106" s="3" t="s">
        <v>124</v>
      </c>
      <c r="C2106" s="4">
        <v>2024</v>
      </c>
      <c r="D2106" s="3" t="s">
        <v>1472</v>
      </c>
      <c r="E2106" s="4">
        <v>0</v>
      </c>
      <c r="F2106" s="4">
        <v>0</v>
      </c>
      <c r="G2106" s="4">
        <v>0</v>
      </c>
      <c r="H2106" s="4">
        <v>0</v>
      </c>
      <c r="I2106" s="4"/>
      <c r="J2106" s="4">
        <v>0</v>
      </c>
    </row>
    <row r="2107" spans="2:10" x14ac:dyDescent="0.3">
      <c r="B2107" s="3" t="s">
        <v>124</v>
      </c>
      <c r="C2107" s="4">
        <v>2024</v>
      </c>
      <c r="D2107" s="3" t="s">
        <v>1473</v>
      </c>
      <c r="E2107" s="4">
        <v>19492700</v>
      </c>
      <c r="F2107" s="4">
        <v>11.782500000000001</v>
      </c>
      <c r="G2107" s="4">
        <v>2.1077063432435335</v>
      </c>
      <c r="H2107" s="4">
        <v>229673</v>
      </c>
      <c r="I2107" s="4"/>
      <c r="J2107" s="4">
        <v>229673</v>
      </c>
    </row>
    <row r="2108" spans="2:10" x14ac:dyDescent="0.3">
      <c r="B2108" s="3" t="s">
        <v>124</v>
      </c>
      <c r="C2108" s="4">
        <v>2024</v>
      </c>
      <c r="D2108" s="3" t="s">
        <v>1474</v>
      </c>
      <c r="E2108" s="4">
        <v>2700046350</v>
      </c>
      <c r="F2108" s="4">
        <v>5.5902000000000003</v>
      </c>
      <c r="G2108" s="4">
        <v>1</v>
      </c>
      <c r="H2108" s="4">
        <v>15093799</v>
      </c>
      <c r="I2108" s="4"/>
      <c r="J2108" s="4">
        <v>15093799</v>
      </c>
    </row>
    <row r="2109" spans="2:10" x14ac:dyDescent="0.3">
      <c r="B2109" s="3" t="s">
        <v>124</v>
      </c>
      <c r="C2109" s="4">
        <v>2024</v>
      </c>
      <c r="D2109" s="3" t="s">
        <v>1475</v>
      </c>
      <c r="E2109" s="4">
        <v>2</v>
      </c>
      <c r="F2109" s="4">
        <v>5.5902000000000003</v>
      </c>
      <c r="G2109" s="4">
        <v>1</v>
      </c>
      <c r="H2109" s="4">
        <v>0</v>
      </c>
      <c r="I2109" s="4"/>
      <c r="J2109" s="4">
        <v>0</v>
      </c>
    </row>
    <row r="2110" spans="2:10" x14ac:dyDescent="0.3">
      <c r="B2110" s="3" t="s">
        <v>124</v>
      </c>
      <c r="C2110" s="4">
        <v>2024</v>
      </c>
      <c r="D2110" s="3" t="s">
        <v>1476</v>
      </c>
      <c r="E2110" s="4">
        <v>5335825</v>
      </c>
      <c r="F2110" s="4">
        <v>40</v>
      </c>
      <c r="G2110" s="4">
        <v>7.1553790562055024</v>
      </c>
      <c r="H2110" s="4">
        <v>213433</v>
      </c>
      <c r="I2110" s="4">
        <v>388443</v>
      </c>
      <c r="J2110" s="4">
        <v>601876</v>
      </c>
    </row>
    <row r="2111" spans="2:10" x14ac:dyDescent="0.3">
      <c r="B2111" s="3" t="s">
        <v>126</v>
      </c>
      <c r="C2111" s="4">
        <v>2019</v>
      </c>
      <c r="D2111" s="3" t="s">
        <v>1468</v>
      </c>
      <c r="E2111" s="4">
        <v>5038459</v>
      </c>
      <c r="F2111" s="4">
        <v>22.5825</v>
      </c>
      <c r="G2111" s="4">
        <v>3.2251960182236199</v>
      </c>
      <c r="H2111" s="4">
        <v>113781.0003675</v>
      </c>
      <c r="I2111" s="4"/>
      <c r="J2111" s="4">
        <v>113781.0003675</v>
      </c>
    </row>
    <row r="2112" spans="2:10" x14ac:dyDescent="0.3">
      <c r="B2112" s="3" t="s">
        <v>126</v>
      </c>
      <c r="C2112" s="4">
        <v>2019</v>
      </c>
      <c r="D2112" s="3" t="s">
        <v>1469</v>
      </c>
      <c r="E2112" s="4">
        <v>0</v>
      </c>
      <c r="F2112" s="4">
        <v>0</v>
      </c>
      <c r="G2112" s="4">
        <v>0</v>
      </c>
      <c r="H2112" s="4">
        <v>0</v>
      </c>
      <c r="I2112" s="4"/>
      <c r="J2112" s="4">
        <v>0</v>
      </c>
    </row>
    <row r="2113" spans="2:10" x14ac:dyDescent="0.3">
      <c r="B2113" s="3" t="s">
        <v>126</v>
      </c>
      <c r="C2113" s="4">
        <v>2019</v>
      </c>
      <c r="D2113" s="3" t="s">
        <v>1470</v>
      </c>
      <c r="E2113" s="4">
        <v>0</v>
      </c>
      <c r="F2113" s="4">
        <v>38.290300000000002</v>
      </c>
      <c r="G2113" s="4">
        <v>5.4685585341121703</v>
      </c>
      <c r="H2113" s="4">
        <v>0</v>
      </c>
      <c r="I2113" s="4"/>
      <c r="J2113" s="4">
        <v>0</v>
      </c>
    </row>
    <row r="2114" spans="2:10" x14ac:dyDescent="0.3">
      <c r="B2114" s="3" t="s">
        <v>126</v>
      </c>
      <c r="C2114" s="4">
        <v>2019</v>
      </c>
      <c r="D2114" s="3" t="s">
        <v>1471</v>
      </c>
      <c r="E2114" s="4">
        <v>22765000</v>
      </c>
      <c r="F2114" s="4">
        <v>38.290300000000002</v>
      </c>
      <c r="G2114" s="4">
        <v>5.4685585341121703</v>
      </c>
      <c r="H2114" s="4">
        <v>871678.67949999997</v>
      </c>
      <c r="I2114" s="4"/>
      <c r="J2114" s="4">
        <v>871678.67949999997</v>
      </c>
    </row>
    <row r="2115" spans="2:10" x14ac:dyDescent="0.3">
      <c r="B2115" s="3" t="s">
        <v>126</v>
      </c>
      <c r="C2115" s="4">
        <v>2019</v>
      </c>
      <c r="D2115" s="3" t="s">
        <v>1472</v>
      </c>
      <c r="E2115" s="4">
        <v>0</v>
      </c>
      <c r="F2115" s="4">
        <v>0</v>
      </c>
      <c r="G2115" s="4">
        <v>0</v>
      </c>
      <c r="H2115" s="4">
        <v>0</v>
      </c>
      <c r="I2115" s="4"/>
      <c r="J2115" s="4">
        <v>0</v>
      </c>
    </row>
    <row r="2116" spans="2:10" x14ac:dyDescent="0.3">
      <c r="B2116" s="3" t="s">
        <v>126</v>
      </c>
      <c r="C2116" s="4">
        <v>2019</v>
      </c>
      <c r="D2116" s="3" t="s">
        <v>1473</v>
      </c>
      <c r="E2116" s="4">
        <v>152800</v>
      </c>
      <c r="F2116" s="4">
        <v>8.5305</v>
      </c>
      <c r="G2116" s="4">
        <v>1.2183121724103501</v>
      </c>
      <c r="H2116" s="4">
        <v>1303.4603999999999</v>
      </c>
      <c r="I2116" s="4"/>
      <c r="J2116" s="4">
        <v>1303.4603999999999</v>
      </c>
    </row>
    <row r="2117" spans="2:10" x14ac:dyDescent="0.3">
      <c r="B2117" s="3" t="s">
        <v>126</v>
      </c>
      <c r="C2117" s="4">
        <v>2019</v>
      </c>
      <c r="D2117" s="3" t="s">
        <v>1474</v>
      </c>
      <c r="E2117" s="4">
        <v>52406600</v>
      </c>
      <c r="F2117" s="4">
        <v>7.0019</v>
      </c>
      <c r="G2117" s="4">
        <v>1</v>
      </c>
      <c r="H2117" s="4">
        <v>366945.77253999998</v>
      </c>
      <c r="I2117" s="4">
        <v>0</v>
      </c>
      <c r="J2117" s="4">
        <v>366945.77253999998</v>
      </c>
    </row>
    <row r="2118" spans="2:10" x14ac:dyDescent="0.3">
      <c r="B2118" s="3" t="s">
        <v>126</v>
      </c>
      <c r="C2118" s="4">
        <v>2019</v>
      </c>
      <c r="D2118" s="3" t="s">
        <v>1475</v>
      </c>
      <c r="E2118" s="4">
        <v>0</v>
      </c>
      <c r="F2118" s="4">
        <v>0</v>
      </c>
      <c r="G2118" s="4">
        <v>0</v>
      </c>
      <c r="H2118" s="4">
        <v>0</v>
      </c>
      <c r="I2118" s="4"/>
      <c r="J2118" s="4">
        <v>0</v>
      </c>
    </row>
    <row r="2119" spans="2:10" x14ac:dyDescent="0.3">
      <c r="B2119" s="3" t="s">
        <v>126</v>
      </c>
      <c r="C2119" s="4">
        <v>2019</v>
      </c>
      <c r="D2119" s="3" t="s">
        <v>1476</v>
      </c>
      <c r="E2119" s="4">
        <v>8924595</v>
      </c>
      <c r="F2119" s="4">
        <v>47</v>
      </c>
      <c r="G2119" s="4">
        <v>6.7124637598366199</v>
      </c>
      <c r="H2119" s="4">
        <v>419455.96500000003</v>
      </c>
      <c r="I2119" s="4"/>
      <c r="J2119" s="4">
        <v>419455.96500000003</v>
      </c>
    </row>
    <row r="2120" spans="2:10" x14ac:dyDescent="0.3">
      <c r="B2120" s="3" t="s">
        <v>126</v>
      </c>
      <c r="C2120" s="4">
        <v>2020</v>
      </c>
      <c r="D2120" s="3" t="s">
        <v>1468</v>
      </c>
      <c r="E2120" s="4">
        <v>5265259</v>
      </c>
      <c r="F2120" s="4">
        <v>22.5825</v>
      </c>
      <c r="G2120" s="4">
        <v>3.1619737044764</v>
      </c>
      <c r="H2120" s="4">
        <v>118903</v>
      </c>
      <c r="I2120" s="4"/>
      <c r="J2120" s="4">
        <v>118903</v>
      </c>
    </row>
    <row r="2121" spans="2:10" x14ac:dyDescent="0.3">
      <c r="B2121" s="3" t="s">
        <v>126</v>
      </c>
      <c r="C2121" s="4">
        <v>2020</v>
      </c>
      <c r="D2121" s="3" t="s">
        <v>1469</v>
      </c>
      <c r="E2121" s="4">
        <v>0</v>
      </c>
      <c r="F2121" s="4">
        <v>0</v>
      </c>
      <c r="G2121" s="4">
        <v>0</v>
      </c>
      <c r="H2121" s="4">
        <v>0</v>
      </c>
      <c r="I2121" s="4"/>
      <c r="J2121" s="4">
        <v>0</v>
      </c>
    </row>
    <row r="2122" spans="2:10" x14ac:dyDescent="0.3">
      <c r="B2122" s="3" t="s">
        <v>126</v>
      </c>
      <c r="C2122" s="4">
        <v>2020</v>
      </c>
      <c r="D2122" s="3" t="s">
        <v>1470</v>
      </c>
      <c r="E2122" s="4">
        <v>0</v>
      </c>
      <c r="F2122" s="4">
        <v>39.056100000000001</v>
      </c>
      <c r="G2122" s="4">
        <v>5.4685867906299448</v>
      </c>
      <c r="H2122" s="4">
        <v>0</v>
      </c>
      <c r="I2122" s="4"/>
      <c r="J2122" s="4">
        <v>0</v>
      </c>
    </row>
    <row r="2123" spans="2:10" x14ac:dyDescent="0.3">
      <c r="B2123" s="3" t="s">
        <v>126</v>
      </c>
      <c r="C2123" s="4">
        <v>2020</v>
      </c>
      <c r="D2123" s="3" t="s">
        <v>1471</v>
      </c>
      <c r="E2123" s="4">
        <v>25128000</v>
      </c>
      <c r="F2123" s="4">
        <v>39.056100000000001</v>
      </c>
      <c r="G2123" s="4">
        <v>5.4685867906299448</v>
      </c>
      <c r="H2123" s="4">
        <v>981402</v>
      </c>
      <c r="I2123" s="4"/>
      <c r="J2123" s="4">
        <v>981402</v>
      </c>
    </row>
    <row r="2124" spans="2:10" x14ac:dyDescent="0.3">
      <c r="B2124" s="3" t="s">
        <v>126</v>
      </c>
      <c r="C2124" s="4">
        <v>2020</v>
      </c>
      <c r="D2124" s="3" t="s">
        <v>1472</v>
      </c>
      <c r="E2124" s="4">
        <v>0</v>
      </c>
      <c r="F2124" s="4">
        <v>0</v>
      </c>
      <c r="G2124" s="4">
        <v>0</v>
      </c>
      <c r="H2124" s="4">
        <v>0</v>
      </c>
      <c r="I2124" s="4"/>
      <c r="J2124" s="4">
        <v>0</v>
      </c>
    </row>
    <row r="2125" spans="2:10" x14ac:dyDescent="0.3">
      <c r="B2125" s="3" t="s">
        <v>126</v>
      </c>
      <c r="C2125" s="4">
        <v>2020</v>
      </c>
      <c r="D2125" s="3" t="s">
        <v>1473</v>
      </c>
      <c r="E2125" s="4">
        <v>148800</v>
      </c>
      <c r="F2125" s="4">
        <v>8.7011000000000003</v>
      </c>
      <c r="G2125" s="4">
        <v>1.2183172545121048</v>
      </c>
      <c r="H2125" s="4">
        <v>1295</v>
      </c>
      <c r="I2125" s="4"/>
      <c r="J2125" s="4">
        <v>1295</v>
      </c>
    </row>
    <row r="2126" spans="2:10" x14ac:dyDescent="0.3">
      <c r="B2126" s="3" t="s">
        <v>126</v>
      </c>
      <c r="C2126" s="4">
        <v>2020</v>
      </c>
      <c r="D2126" s="3" t="s">
        <v>1474</v>
      </c>
      <c r="E2126" s="4">
        <v>50976000</v>
      </c>
      <c r="F2126" s="4">
        <v>7.1418999999999997</v>
      </c>
      <c r="G2126" s="4">
        <v>1</v>
      </c>
      <c r="H2126" s="4">
        <v>364065</v>
      </c>
      <c r="I2126" s="4"/>
      <c r="J2126" s="4">
        <v>364065</v>
      </c>
    </row>
    <row r="2127" spans="2:10" x14ac:dyDescent="0.3">
      <c r="B2127" s="3" t="s">
        <v>126</v>
      </c>
      <c r="C2127" s="4">
        <v>2020</v>
      </c>
      <c r="D2127" s="3" t="s">
        <v>1475</v>
      </c>
      <c r="E2127" s="4">
        <v>0</v>
      </c>
      <c r="F2127" s="4">
        <v>0</v>
      </c>
      <c r="G2127" s="4">
        <v>0</v>
      </c>
      <c r="H2127" s="4">
        <v>0</v>
      </c>
      <c r="I2127" s="4"/>
      <c r="J2127" s="4">
        <v>0</v>
      </c>
    </row>
    <row r="2128" spans="2:10" x14ac:dyDescent="0.3">
      <c r="B2128" s="3" t="s">
        <v>126</v>
      </c>
      <c r="C2128" s="4">
        <v>2020</v>
      </c>
      <c r="D2128" s="3" t="s">
        <v>1476</v>
      </c>
      <c r="E2128" s="4">
        <v>7292720</v>
      </c>
      <c r="F2128" s="4">
        <v>47.94</v>
      </c>
      <c r="G2128" s="4">
        <v>6.7124994749296407</v>
      </c>
      <c r="H2128" s="4">
        <v>349613</v>
      </c>
      <c r="I2128" s="4">
        <v>58000</v>
      </c>
      <c r="J2128" s="4">
        <v>407613</v>
      </c>
    </row>
    <row r="2129" spans="2:10" x14ac:dyDescent="0.3">
      <c r="B2129" s="3" t="s">
        <v>126</v>
      </c>
      <c r="C2129" s="4">
        <v>2021</v>
      </c>
      <c r="D2129" s="3" t="s">
        <v>1468</v>
      </c>
      <c r="E2129" s="4">
        <v>4890959</v>
      </c>
      <c r="F2129" s="4">
        <v>24.796900000000001</v>
      </c>
      <c r="G2129" s="4">
        <v>3.4184703190052113</v>
      </c>
      <c r="H2129" s="4">
        <v>121281</v>
      </c>
      <c r="I2129" s="4"/>
      <c r="J2129" s="4">
        <v>121281</v>
      </c>
    </row>
    <row r="2130" spans="2:10" x14ac:dyDescent="0.3">
      <c r="B2130" s="3" t="s">
        <v>126</v>
      </c>
      <c r="C2130" s="4">
        <v>2021</v>
      </c>
      <c r="D2130" s="3" t="s">
        <v>1469</v>
      </c>
      <c r="E2130" s="4">
        <v>0</v>
      </c>
      <c r="F2130" s="4">
        <v>0</v>
      </c>
      <c r="G2130" s="4">
        <v>0</v>
      </c>
      <c r="H2130" s="4">
        <v>0</v>
      </c>
      <c r="I2130" s="4"/>
      <c r="J2130" s="4">
        <v>0</v>
      </c>
    </row>
    <row r="2131" spans="2:10" x14ac:dyDescent="0.3">
      <c r="B2131" s="3" t="s">
        <v>126</v>
      </c>
      <c r="C2131" s="4">
        <v>2021</v>
      </c>
      <c r="D2131" s="3" t="s">
        <v>1470</v>
      </c>
      <c r="E2131" s="4">
        <v>0</v>
      </c>
      <c r="F2131" s="4">
        <v>39.046300000000002</v>
      </c>
      <c r="G2131" s="4">
        <v>5.3828751826628807</v>
      </c>
      <c r="H2131" s="4">
        <v>0</v>
      </c>
      <c r="I2131" s="4"/>
      <c r="J2131" s="4">
        <v>0</v>
      </c>
    </row>
    <row r="2132" spans="2:10" x14ac:dyDescent="0.3">
      <c r="B2132" s="3" t="s">
        <v>126</v>
      </c>
      <c r="C2132" s="4">
        <v>2021</v>
      </c>
      <c r="D2132" s="3" t="s">
        <v>1471</v>
      </c>
      <c r="E2132" s="4">
        <v>25637000</v>
      </c>
      <c r="F2132" s="4">
        <v>39.046300000000002</v>
      </c>
      <c r="G2132" s="4">
        <v>5.3828751826628807</v>
      </c>
      <c r="H2132" s="4">
        <v>1001030</v>
      </c>
      <c r="I2132" s="4"/>
      <c r="J2132" s="4">
        <v>1001030</v>
      </c>
    </row>
    <row r="2133" spans="2:10" x14ac:dyDescent="0.3">
      <c r="B2133" s="3" t="s">
        <v>126</v>
      </c>
      <c r="C2133" s="4">
        <v>2021</v>
      </c>
      <c r="D2133" s="3" t="s">
        <v>1472</v>
      </c>
      <c r="E2133" s="4">
        <v>0</v>
      </c>
      <c r="F2133" s="4">
        <v>0</v>
      </c>
      <c r="G2133" s="4">
        <v>0</v>
      </c>
      <c r="H2133" s="4">
        <v>0</v>
      </c>
      <c r="I2133" s="4"/>
      <c r="J2133" s="4">
        <v>0</v>
      </c>
    </row>
    <row r="2134" spans="2:10" x14ac:dyDescent="0.3">
      <c r="B2134" s="3" t="s">
        <v>126</v>
      </c>
      <c r="C2134" s="4">
        <v>2021</v>
      </c>
      <c r="D2134" s="3" t="s">
        <v>1473</v>
      </c>
      <c r="E2134" s="4">
        <v>136500</v>
      </c>
      <c r="F2134" s="4">
        <v>9.6748999999999992</v>
      </c>
      <c r="G2134" s="4">
        <v>1.3337698861286498</v>
      </c>
      <c r="H2134" s="4">
        <v>1321</v>
      </c>
      <c r="I2134" s="4"/>
      <c r="J2134" s="4">
        <v>1321</v>
      </c>
    </row>
    <row r="2135" spans="2:10" x14ac:dyDescent="0.3">
      <c r="B2135" s="3" t="s">
        <v>126</v>
      </c>
      <c r="C2135" s="4">
        <v>2021</v>
      </c>
      <c r="D2135" s="3" t="s">
        <v>1474</v>
      </c>
      <c r="E2135" s="4">
        <v>51193400</v>
      </c>
      <c r="F2135" s="4">
        <v>7.2538</v>
      </c>
      <c r="G2135" s="4">
        <v>1</v>
      </c>
      <c r="H2135" s="4">
        <v>371347</v>
      </c>
      <c r="I2135" s="4"/>
      <c r="J2135" s="4">
        <v>371347</v>
      </c>
    </row>
    <row r="2136" spans="2:10" x14ac:dyDescent="0.3">
      <c r="B2136" s="3" t="s">
        <v>126</v>
      </c>
      <c r="C2136" s="4">
        <v>2021</v>
      </c>
      <c r="D2136" s="3" t="s">
        <v>1475</v>
      </c>
      <c r="E2136" s="4">
        <v>0</v>
      </c>
      <c r="F2136" s="4">
        <v>0</v>
      </c>
      <c r="G2136" s="4">
        <v>0</v>
      </c>
      <c r="H2136" s="4">
        <v>0</v>
      </c>
      <c r="I2136" s="4"/>
      <c r="J2136" s="4">
        <v>0</v>
      </c>
    </row>
    <row r="2137" spans="2:10" x14ac:dyDescent="0.3">
      <c r="B2137" s="3" t="s">
        <v>126</v>
      </c>
      <c r="C2137" s="4">
        <v>2021</v>
      </c>
      <c r="D2137" s="3" t="s">
        <v>1476</v>
      </c>
      <c r="E2137" s="4">
        <v>7356335</v>
      </c>
      <c r="F2137" s="4">
        <v>48.475900000000003</v>
      </c>
      <c r="G2137" s="4">
        <v>6.6828283106785413</v>
      </c>
      <c r="H2137" s="4">
        <v>356605</v>
      </c>
      <c r="I2137" s="4">
        <v>57721</v>
      </c>
      <c r="J2137" s="4">
        <v>414326</v>
      </c>
    </row>
    <row r="2138" spans="2:10" x14ac:dyDescent="0.3">
      <c r="B2138" s="3" t="s">
        <v>126</v>
      </c>
      <c r="C2138" s="4">
        <v>2022</v>
      </c>
      <c r="D2138" s="3" t="s">
        <v>1468</v>
      </c>
      <c r="E2138" s="4">
        <v>5197559</v>
      </c>
      <c r="F2138" s="4">
        <v>25.200900000000001</v>
      </c>
      <c r="G2138" s="4">
        <v>3.4741652651024291</v>
      </c>
      <c r="H2138" s="4">
        <v>130983</v>
      </c>
      <c r="I2138" s="4"/>
      <c r="J2138" s="4">
        <v>130983</v>
      </c>
    </row>
    <row r="2139" spans="2:10" x14ac:dyDescent="0.3">
      <c r="B2139" s="3" t="s">
        <v>126</v>
      </c>
      <c r="C2139" s="4">
        <v>2022</v>
      </c>
      <c r="D2139" s="3" t="s">
        <v>1469</v>
      </c>
      <c r="E2139" s="4">
        <v>0</v>
      </c>
      <c r="F2139" s="4">
        <v>0</v>
      </c>
      <c r="G2139" s="4">
        <v>0</v>
      </c>
      <c r="H2139" s="4">
        <v>0</v>
      </c>
      <c r="I2139" s="4"/>
      <c r="J2139" s="4">
        <v>0</v>
      </c>
    </row>
    <row r="2140" spans="2:10" x14ac:dyDescent="0.3">
      <c r="B2140" s="3" t="s">
        <v>126</v>
      </c>
      <c r="C2140" s="4">
        <v>2022</v>
      </c>
      <c r="D2140" s="3" t="s">
        <v>1470</v>
      </c>
      <c r="E2140" s="4">
        <v>0</v>
      </c>
      <c r="F2140" s="4">
        <v>39.812399999999997</v>
      </c>
      <c r="G2140" s="4">
        <v>5.488488792081391</v>
      </c>
      <c r="H2140" s="4">
        <v>0</v>
      </c>
      <c r="I2140" s="4"/>
      <c r="J2140" s="4">
        <v>0</v>
      </c>
    </row>
    <row r="2141" spans="2:10" x14ac:dyDescent="0.3">
      <c r="B2141" s="3" t="s">
        <v>126</v>
      </c>
      <c r="C2141" s="4">
        <v>2022</v>
      </c>
      <c r="D2141" s="3" t="s">
        <v>1471</v>
      </c>
      <c r="E2141" s="4">
        <v>25898000</v>
      </c>
      <c r="F2141" s="4">
        <v>39.812399999999997</v>
      </c>
      <c r="G2141" s="4">
        <v>5.488488792081391</v>
      </c>
      <c r="H2141" s="4">
        <v>1031062</v>
      </c>
      <c r="I2141" s="4"/>
      <c r="J2141" s="4">
        <v>1031062</v>
      </c>
    </row>
    <row r="2142" spans="2:10" x14ac:dyDescent="0.3">
      <c r="B2142" s="3" t="s">
        <v>126</v>
      </c>
      <c r="C2142" s="4">
        <v>2022</v>
      </c>
      <c r="D2142" s="3" t="s">
        <v>1472</v>
      </c>
      <c r="E2142" s="4">
        <v>0</v>
      </c>
      <c r="F2142" s="4">
        <v>0</v>
      </c>
      <c r="G2142" s="4">
        <v>0</v>
      </c>
      <c r="H2142" s="4">
        <v>0</v>
      </c>
      <c r="I2142" s="4"/>
      <c r="J2142" s="4">
        <v>0</v>
      </c>
    </row>
    <row r="2143" spans="2:10" x14ac:dyDescent="0.3">
      <c r="B2143" s="3" t="s">
        <v>126</v>
      </c>
      <c r="C2143" s="4">
        <v>2022</v>
      </c>
      <c r="D2143" s="3" t="s">
        <v>1473</v>
      </c>
      <c r="E2143" s="4">
        <v>143000</v>
      </c>
      <c r="F2143" s="4">
        <v>9.6748999999999992</v>
      </c>
      <c r="G2143" s="4">
        <v>1.3337698861286498</v>
      </c>
      <c r="H2143" s="4">
        <v>1384</v>
      </c>
      <c r="I2143" s="4"/>
      <c r="J2143" s="4">
        <v>1384</v>
      </c>
    </row>
    <row r="2144" spans="2:10" x14ac:dyDescent="0.3">
      <c r="B2144" s="3" t="s">
        <v>126</v>
      </c>
      <c r="C2144" s="4">
        <v>2022</v>
      </c>
      <c r="D2144" s="3" t="s">
        <v>1474</v>
      </c>
      <c r="E2144" s="4">
        <v>60741100</v>
      </c>
      <c r="F2144" s="4">
        <v>7.2538</v>
      </c>
      <c r="G2144" s="4">
        <v>1</v>
      </c>
      <c r="H2144" s="4">
        <v>440604</v>
      </c>
      <c r="I2144" s="4"/>
      <c r="J2144" s="4">
        <v>440604</v>
      </c>
    </row>
    <row r="2145" spans="2:10" x14ac:dyDescent="0.3">
      <c r="B2145" s="3" t="s">
        <v>126</v>
      </c>
      <c r="C2145" s="4">
        <v>2022</v>
      </c>
      <c r="D2145" s="3" t="s">
        <v>1475</v>
      </c>
      <c r="E2145" s="4">
        <v>0</v>
      </c>
      <c r="F2145" s="4">
        <v>0</v>
      </c>
      <c r="G2145" s="4">
        <v>0</v>
      </c>
      <c r="H2145" s="4">
        <v>0</v>
      </c>
      <c r="I2145" s="4"/>
      <c r="J2145" s="4">
        <v>0</v>
      </c>
    </row>
    <row r="2146" spans="2:10" x14ac:dyDescent="0.3">
      <c r="B2146" s="3" t="s">
        <v>126</v>
      </c>
      <c r="C2146" s="4">
        <v>2022</v>
      </c>
      <c r="D2146" s="3" t="s">
        <v>1476</v>
      </c>
      <c r="E2146" s="4">
        <v>7587750</v>
      </c>
      <c r="F2146" s="4">
        <v>49.347299999999997</v>
      </c>
      <c r="G2146" s="4">
        <v>6.8029584493644704</v>
      </c>
      <c r="H2146" s="4">
        <v>374435</v>
      </c>
      <c r="I2146" s="4">
        <v>64325</v>
      </c>
      <c r="J2146" s="4">
        <v>438760</v>
      </c>
    </row>
    <row r="2147" spans="2:10" x14ac:dyDescent="0.3">
      <c r="B2147" s="3" t="s">
        <v>126</v>
      </c>
      <c r="C2147" s="4">
        <v>2023</v>
      </c>
      <c r="D2147" s="3" t="s">
        <v>1468</v>
      </c>
      <c r="E2147" s="4">
        <v>5964761</v>
      </c>
      <c r="F2147" s="4">
        <v>25.200900000000001</v>
      </c>
      <c r="G2147" s="4">
        <v>3.4741652651024291</v>
      </c>
      <c r="H2147" s="4">
        <v>150317</v>
      </c>
      <c r="I2147" s="4"/>
      <c r="J2147" s="4">
        <v>150317</v>
      </c>
    </row>
    <row r="2148" spans="2:10" x14ac:dyDescent="0.3">
      <c r="B2148" s="3" t="s">
        <v>126</v>
      </c>
      <c r="C2148" s="4">
        <v>2023</v>
      </c>
      <c r="D2148" s="3" t="s">
        <v>1469</v>
      </c>
      <c r="E2148" s="4">
        <v>0</v>
      </c>
      <c r="F2148" s="4">
        <v>0</v>
      </c>
      <c r="G2148" s="4">
        <v>0</v>
      </c>
      <c r="H2148" s="4">
        <v>0</v>
      </c>
      <c r="I2148" s="4"/>
      <c r="J2148" s="4">
        <v>0</v>
      </c>
    </row>
    <row r="2149" spans="2:10" x14ac:dyDescent="0.3">
      <c r="B2149" s="3" t="s">
        <v>126</v>
      </c>
      <c r="C2149" s="4">
        <v>2023</v>
      </c>
      <c r="D2149" s="3" t="s">
        <v>1470</v>
      </c>
      <c r="E2149" s="4">
        <v>0</v>
      </c>
      <c r="F2149" s="4">
        <v>39.812399999999997</v>
      </c>
      <c r="G2149" s="4">
        <v>5.488488792081391</v>
      </c>
      <c r="H2149" s="4">
        <v>0</v>
      </c>
      <c r="I2149" s="4"/>
      <c r="J2149" s="4">
        <v>0</v>
      </c>
    </row>
    <row r="2150" spans="2:10" x14ac:dyDescent="0.3">
      <c r="B2150" s="3" t="s">
        <v>126</v>
      </c>
      <c r="C2150" s="4">
        <v>2023</v>
      </c>
      <c r="D2150" s="3" t="s">
        <v>1471</v>
      </c>
      <c r="E2150" s="4">
        <v>26837000</v>
      </c>
      <c r="F2150" s="4">
        <v>39.812399999999997</v>
      </c>
      <c r="G2150" s="4">
        <v>5.488488792081391</v>
      </c>
      <c r="H2150" s="4">
        <v>1068445</v>
      </c>
      <c r="I2150" s="4"/>
      <c r="J2150" s="4">
        <v>1068445</v>
      </c>
    </row>
    <row r="2151" spans="2:10" x14ac:dyDescent="0.3">
      <c r="B2151" s="3" t="s">
        <v>126</v>
      </c>
      <c r="C2151" s="4">
        <v>2023</v>
      </c>
      <c r="D2151" s="3" t="s">
        <v>1472</v>
      </c>
      <c r="E2151" s="4">
        <v>0</v>
      </c>
      <c r="F2151" s="4">
        <v>0</v>
      </c>
      <c r="G2151" s="4">
        <v>0</v>
      </c>
      <c r="H2151" s="4">
        <v>0</v>
      </c>
      <c r="I2151" s="4"/>
      <c r="J2151" s="4">
        <v>0</v>
      </c>
    </row>
    <row r="2152" spans="2:10" x14ac:dyDescent="0.3">
      <c r="B2152" s="3" t="s">
        <v>126</v>
      </c>
      <c r="C2152" s="4">
        <v>2023</v>
      </c>
      <c r="D2152" s="3" t="s">
        <v>1473</v>
      </c>
      <c r="E2152" s="4">
        <v>173900</v>
      </c>
      <c r="F2152" s="4">
        <v>9.6748999999999992</v>
      </c>
      <c r="G2152" s="4">
        <v>1.3337698861286498</v>
      </c>
      <c r="H2152" s="4">
        <v>1682</v>
      </c>
      <c r="I2152" s="4"/>
      <c r="J2152" s="4">
        <v>1682</v>
      </c>
    </row>
    <row r="2153" spans="2:10" x14ac:dyDescent="0.3">
      <c r="B2153" s="3" t="s">
        <v>126</v>
      </c>
      <c r="C2153" s="4">
        <v>2023</v>
      </c>
      <c r="D2153" s="3" t="s">
        <v>1474</v>
      </c>
      <c r="E2153" s="4">
        <v>75208800</v>
      </c>
      <c r="F2153" s="4">
        <v>7.2538</v>
      </c>
      <c r="G2153" s="4">
        <v>1</v>
      </c>
      <c r="H2153" s="4">
        <v>545550</v>
      </c>
      <c r="I2153" s="4"/>
      <c r="J2153" s="4">
        <v>545550</v>
      </c>
    </row>
    <row r="2154" spans="2:10" x14ac:dyDescent="0.3">
      <c r="B2154" s="3" t="s">
        <v>126</v>
      </c>
      <c r="C2154" s="4">
        <v>2023</v>
      </c>
      <c r="D2154" s="3" t="s">
        <v>1475</v>
      </c>
      <c r="E2154" s="4">
        <v>0</v>
      </c>
      <c r="F2154" s="4">
        <v>0</v>
      </c>
      <c r="G2154" s="4">
        <v>0</v>
      </c>
      <c r="H2154" s="4">
        <v>0</v>
      </c>
      <c r="I2154" s="4"/>
      <c r="J2154" s="4">
        <v>0</v>
      </c>
    </row>
    <row r="2155" spans="2:10" x14ac:dyDescent="0.3">
      <c r="B2155" s="3" t="s">
        <v>126</v>
      </c>
      <c r="C2155" s="4">
        <v>2023</v>
      </c>
      <c r="D2155" s="3" t="s">
        <v>1476</v>
      </c>
      <c r="E2155" s="4">
        <v>7838855</v>
      </c>
      <c r="F2155" s="4">
        <v>49.347299999999997</v>
      </c>
      <c r="G2155" s="4">
        <v>6.8029584493644704</v>
      </c>
      <c r="H2155" s="4">
        <v>386826</v>
      </c>
      <c r="I2155" s="4">
        <v>76825</v>
      </c>
      <c r="J2155" s="4">
        <v>463651</v>
      </c>
    </row>
    <row r="2156" spans="2:10" x14ac:dyDescent="0.3">
      <c r="B2156" s="3" t="s">
        <v>126</v>
      </c>
      <c r="C2156" s="4">
        <v>2024</v>
      </c>
      <c r="D2156" s="3" t="s">
        <v>1468</v>
      </c>
      <c r="E2156" s="4">
        <v>8204749</v>
      </c>
      <c r="F2156" s="4">
        <v>25.200900000000001</v>
      </c>
      <c r="G2156" s="4">
        <v>3.3122905248215768</v>
      </c>
      <c r="H2156" s="4">
        <v>206767</v>
      </c>
      <c r="I2156" s="4"/>
      <c r="J2156" s="4">
        <v>206767</v>
      </c>
    </row>
    <row r="2157" spans="2:10" x14ac:dyDescent="0.3">
      <c r="B2157" s="3" t="s">
        <v>126</v>
      </c>
      <c r="C2157" s="4">
        <v>2024</v>
      </c>
      <c r="D2157" s="3" t="s">
        <v>1469</v>
      </c>
      <c r="E2157" s="4">
        <v>0</v>
      </c>
      <c r="F2157" s="4">
        <v>0</v>
      </c>
      <c r="G2157" s="4">
        <v>0</v>
      </c>
      <c r="H2157" s="4">
        <v>0</v>
      </c>
      <c r="I2157" s="4"/>
      <c r="J2157" s="4">
        <v>0</v>
      </c>
    </row>
    <row r="2158" spans="2:10" x14ac:dyDescent="0.3">
      <c r="B2158" s="3" t="s">
        <v>126</v>
      </c>
      <c r="C2158" s="4">
        <v>2024</v>
      </c>
      <c r="D2158" s="3" t="s">
        <v>1470</v>
      </c>
      <c r="E2158" s="4">
        <v>0</v>
      </c>
      <c r="F2158" s="4">
        <v>39.812399999999997</v>
      </c>
      <c r="G2158" s="4">
        <v>5.2327589606088081</v>
      </c>
      <c r="H2158" s="4">
        <v>0</v>
      </c>
      <c r="I2158" s="4"/>
      <c r="J2158" s="4">
        <v>0</v>
      </c>
    </row>
    <row r="2159" spans="2:10" x14ac:dyDescent="0.3">
      <c r="B2159" s="3" t="s">
        <v>126</v>
      </c>
      <c r="C2159" s="4">
        <v>2024</v>
      </c>
      <c r="D2159" s="3" t="s">
        <v>1471</v>
      </c>
      <c r="E2159" s="4">
        <v>28647000</v>
      </c>
      <c r="F2159" s="4">
        <v>39.812399999999997</v>
      </c>
      <c r="G2159" s="4">
        <v>5.2327589606088081</v>
      </c>
      <c r="H2159" s="4">
        <v>1140506</v>
      </c>
      <c r="I2159" s="4"/>
      <c r="J2159" s="4">
        <v>1140506</v>
      </c>
    </row>
    <row r="2160" spans="2:10" x14ac:dyDescent="0.3">
      <c r="B2160" s="3" t="s">
        <v>126</v>
      </c>
      <c r="C2160" s="4">
        <v>2024</v>
      </c>
      <c r="D2160" s="3" t="s">
        <v>1472</v>
      </c>
      <c r="E2160" s="4">
        <v>0</v>
      </c>
      <c r="F2160" s="4">
        <v>0</v>
      </c>
      <c r="G2160" s="4">
        <v>0</v>
      </c>
      <c r="H2160" s="4">
        <v>0</v>
      </c>
      <c r="I2160" s="4"/>
      <c r="J2160" s="4">
        <v>0</v>
      </c>
    </row>
    <row r="2161" spans="2:10" x14ac:dyDescent="0.3">
      <c r="B2161" s="3" t="s">
        <v>126</v>
      </c>
      <c r="C2161" s="4">
        <v>2024</v>
      </c>
      <c r="D2161" s="3" t="s">
        <v>1473</v>
      </c>
      <c r="E2161" s="4">
        <v>203600</v>
      </c>
      <c r="F2161" s="4">
        <v>9.6748999999999992</v>
      </c>
      <c r="G2161" s="4">
        <v>1.2716244101836152</v>
      </c>
      <c r="H2161" s="4">
        <v>1970</v>
      </c>
      <c r="I2161" s="4"/>
      <c r="J2161" s="4">
        <v>1970</v>
      </c>
    </row>
    <row r="2162" spans="2:10" x14ac:dyDescent="0.3">
      <c r="B2162" s="3" t="s">
        <v>126</v>
      </c>
      <c r="C2162" s="4">
        <v>2024</v>
      </c>
      <c r="D2162" s="3" t="s">
        <v>1474</v>
      </c>
      <c r="E2162" s="4">
        <v>73855800</v>
      </c>
      <c r="F2162" s="4">
        <v>7.6082999999999998</v>
      </c>
      <c r="G2162" s="4">
        <v>1</v>
      </c>
      <c r="H2162" s="4">
        <v>561917</v>
      </c>
      <c r="I2162" s="4"/>
      <c r="J2162" s="4">
        <v>561917</v>
      </c>
    </row>
    <row r="2163" spans="2:10" x14ac:dyDescent="0.3">
      <c r="B2163" s="3" t="s">
        <v>126</v>
      </c>
      <c r="C2163" s="4">
        <v>2024</v>
      </c>
      <c r="D2163" s="3" t="s">
        <v>1475</v>
      </c>
      <c r="E2163" s="4">
        <v>0</v>
      </c>
      <c r="F2163" s="4">
        <v>0</v>
      </c>
      <c r="G2163" s="4">
        <v>0</v>
      </c>
      <c r="H2163" s="4">
        <v>0</v>
      </c>
      <c r="I2163" s="4"/>
      <c r="J2163" s="4">
        <v>0</v>
      </c>
    </row>
    <row r="2164" spans="2:10" x14ac:dyDescent="0.3">
      <c r="B2164" s="3" t="s">
        <v>126</v>
      </c>
      <c r="C2164" s="4">
        <v>2024</v>
      </c>
      <c r="D2164" s="3" t="s">
        <v>1476</v>
      </c>
      <c r="E2164" s="4">
        <v>8279975</v>
      </c>
      <c r="F2164" s="4">
        <v>49.347299999999997</v>
      </c>
      <c r="G2164" s="4">
        <v>6.4859824139426676</v>
      </c>
      <c r="H2164" s="4">
        <v>408594</v>
      </c>
      <c r="I2164" s="4">
        <v>47810</v>
      </c>
      <c r="J2164" s="4">
        <v>456404</v>
      </c>
    </row>
    <row r="2165" spans="2:10" x14ac:dyDescent="0.3">
      <c r="B2165" s="3" t="s">
        <v>128</v>
      </c>
      <c r="C2165" s="4">
        <v>2019</v>
      </c>
      <c r="D2165" s="3" t="s">
        <v>1468</v>
      </c>
      <c r="E2165" s="4">
        <v>9783950</v>
      </c>
      <c r="F2165" s="4">
        <v>8.1133000000000006</v>
      </c>
      <c r="G2165" s="4">
        <v>2.3000141743444402</v>
      </c>
      <c r="H2165" s="4">
        <v>79380.121534999998</v>
      </c>
      <c r="I2165" s="4"/>
      <c r="J2165" s="4">
        <v>79380.121534999998</v>
      </c>
    </row>
    <row r="2166" spans="2:10" x14ac:dyDescent="0.3">
      <c r="B2166" s="3" t="s">
        <v>128</v>
      </c>
      <c r="C2166" s="4">
        <v>2019</v>
      </c>
      <c r="D2166" s="3" t="s">
        <v>1469</v>
      </c>
      <c r="E2166" s="4">
        <v>0</v>
      </c>
      <c r="F2166" s="4">
        <v>0</v>
      </c>
      <c r="G2166" s="4">
        <v>0</v>
      </c>
      <c r="H2166" s="4">
        <v>0</v>
      </c>
      <c r="I2166" s="4"/>
      <c r="J2166" s="4">
        <v>0</v>
      </c>
    </row>
    <row r="2167" spans="2:10" x14ac:dyDescent="0.3">
      <c r="B2167" s="3" t="s">
        <v>128</v>
      </c>
      <c r="C2167" s="4">
        <v>2019</v>
      </c>
      <c r="D2167" s="3" t="s">
        <v>1470</v>
      </c>
      <c r="E2167" s="4">
        <v>115400</v>
      </c>
      <c r="F2167" s="4">
        <v>8.1133000000000006</v>
      </c>
      <c r="G2167" s="4">
        <v>2.3000141743444402</v>
      </c>
      <c r="H2167" s="4">
        <v>936.27481999999998</v>
      </c>
      <c r="I2167" s="4"/>
      <c r="J2167" s="4">
        <v>936.27481999999998</v>
      </c>
    </row>
    <row r="2168" spans="2:10" x14ac:dyDescent="0.3">
      <c r="B2168" s="3" t="s">
        <v>128</v>
      </c>
      <c r="C2168" s="4">
        <v>2019</v>
      </c>
      <c r="D2168" s="3" t="s">
        <v>1471</v>
      </c>
      <c r="E2168" s="4">
        <v>0</v>
      </c>
      <c r="F2168" s="4">
        <v>0</v>
      </c>
      <c r="G2168" s="4">
        <v>0</v>
      </c>
      <c r="H2168" s="4">
        <v>0</v>
      </c>
      <c r="I2168" s="4"/>
      <c r="J2168" s="4">
        <v>0</v>
      </c>
    </row>
    <row r="2169" spans="2:10" x14ac:dyDescent="0.3">
      <c r="B2169" s="3" t="s">
        <v>128</v>
      </c>
      <c r="C2169" s="4">
        <v>2019</v>
      </c>
      <c r="D2169" s="3" t="s">
        <v>1472</v>
      </c>
      <c r="E2169" s="4">
        <v>0</v>
      </c>
      <c r="F2169" s="4">
        <v>0</v>
      </c>
      <c r="G2169" s="4">
        <v>0</v>
      </c>
      <c r="H2169" s="4">
        <v>0</v>
      </c>
      <c r="I2169" s="4"/>
      <c r="J2169" s="4">
        <v>0</v>
      </c>
    </row>
    <row r="2170" spans="2:10" x14ac:dyDescent="0.3">
      <c r="B2170" s="3" t="s">
        <v>128</v>
      </c>
      <c r="C2170" s="4">
        <v>2019</v>
      </c>
      <c r="D2170" s="3" t="s">
        <v>1473</v>
      </c>
      <c r="E2170" s="4">
        <v>0</v>
      </c>
      <c r="F2170" s="4">
        <v>0</v>
      </c>
      <c r="G2170" s="4">
        <v>0</v>
      </c>
      <c r="H2170" s="4">
        <v>0</v>
      </c>
      <c r="I2170" s="4"/>
      <c r="J2170" s="4">
        <v>0</v>
      </c>
    </row>
    <row r="2171" spans="2:10" x14ac:dyDescent="0.3">
      <c r="B2171" s="3" t="s">
        <v>128</v>
      </c>
      <c r="C2171" s="4">
        <v>2019</v>
      </c>
      <c r="D2171" s="3" t="s">
        <v>1474</v>
      </c>
      <c r="E2171" s="4">
        <v>216213100</v>
      </c>
      <c r="F2171" s="4">
        <v>3.5274999999999999</v>
      </c>
      <c r="G2171" s="4">
        <v>1</v>
      </c>
      <c r="H2171" s="4">
        <v>762691.71025</v>
      </c>
      <c r="I2171" s="4">
        <v>0</v>
      </c>
      <c r="J2171" s="4">
        <v>762691.71025</v>
      </c>
    </row>
    <row r="2172" spans="2:10" x14ac:dyDescent="0.3">
      <c r="B2172" s="3" t="s">
        <v>128</v>
      </c>
      <c r="C2172" s="4">
        <v>2019</v>
      </c>
      <c r="D2172" s="3" t="s">
        <v>1475</v>
      </c>
      <c r="E2172" s="4">
        <v>0</v>
      </c>
      <c r="F2172" s="4">
        <v>0</v>
      </c>
      <c r="G2172" s="4">
        <v>0</v>
      </c>
      <c r="H2172" s="4">
        <v>0</v>
      </c>
      <c r="I2172" s="4"/>
      <c r="J2172" s="4">
        <v>0</v>
      </c>
    </row>
    <row r="2173" spans="2:10" x14ac:dyDescent="0.3">
      <c r="B2173" s="3" t="s">
        <v>128</v>
      </c>
      <c r="C2173" s="4">
        <v>2019</v>
      </c>
      <c r="D2173" s="3" t="s">
        <v>1476</v>
      </c>
      <c r="E2173" s="4">
        <v>317375</v>
      </c>
      <c r="F2173" s="4">
        <v>24.692499999999999</v>
      </c>
      <c r="G2173" s="4">
        <v>7</v>
      </c>
      <c r="H2173" s="4">
        <v>7836.7821875</v>
      </c>
      <c r="I2173" s="4"/>
      <c r="J2173" s="4">
        <v>7836.7821875</v>
      </c>
    </row>
    <row r="2174" spans="2:10" x14ac:dyDescent="0.3">
      <c r="B2174" s="3" t="s">
        <v>128</v>
      </c>
      <c r="C2174" s="4">
        <v>2020</v>
      </c>
      <c r="D2174" s="3" t="s">
        <v>1468</v>
      </c>
      <c r="E2174" s="4">
        <v>9842500</v>
      </c>
      <c r="F2174" s="4">
        <v>8.2521000000000004</v>
      </c>
      <c r="G2174" s="4">
        <v>2.3999825500232665</v>
      </c>
      <c r="H2174" s="4">
        <v>81221</v>
      </c>
      <c r="I2174" s="4"/>
      <c r="J2174" s="4">
        <v>81221</v>
      </c>
    </row>
    <row r="2175" spans="2:10" x14ac:dyDescent="0.3">
      <c r="B2175" s="3" t="s">
        <v>128</v>
      </c>
      <c r="C2175" s="4">
        <v>2020</v>
      </c>
      <c r="D2175" s="3" t="s">
        <v>1469</v>
      </c>
      <c r="E2175" s="4">
        <v>0</v>
      </c>
      <c r="F2175" s="4">
        <v>0</v>
      </c>
      <c r="G2175" s="4">
        <v>0</v>
      </c>
      <c r="H2175" s="4">
        <v>0</v>
      </c>
      <c r="I2175" s="4"/>
      <c r="J2175" s="4">
        <v>0</v>
      </c>
    </row>
    <row r="2176" spans="2:10" x14ac:dyDescent="0.3">
      <c r="B2176" s="3" t="s">
        <v>128</v>
      </c>
      <c r="C2176" s="4">
        <v>2020</v>
      </c>
      <c r="D2176" s="3" t="s">
        <v>1470</v>
      </c>
      <c r="E2176" s="4">
        <v>115500</v>
      </c>
      <c r="F2176" s="4">
        <v>8.2521000000000004</v>
      </c>
      <c r="G2176" s="4">
        <v>2.3999825500232665</v>
      </c>
      <c r="H2176" s="4">
        <v>953</v>
      </c>
      <c r="I2176" s="4"/>
      <c r="J2176" s="4">
        <v>953</v>
      </c>
    </row>
    <row r="2177" spans="2:10" x14ac:dyDescent="0.3">
      <c r="B2177" s="3" t="s">
        <v>128</v>
      </c>
      <c r="C2177" s="4">
        <v>2020</v>
      </c>
      <c r="D2177" s="3" t="s">
        <v>1471</v>
      </c>
      <c r="E2177" s="4">
        <v>0</v>
      </c>
      <c r="F2177" s="4">
        <v>0</v>
      </c>
      <c r="G2177" s="4">
        <v>0</v>
      </c>
      <c r="H2177" s="4">
        <v>0</v>
      </c>
      <c r="I2177" s="4"/>
      <c r="J2177" s="4">
        <v>0</v>
      </c>
    </row>
    <row r="2178" spans="2:10" x14ac:dyDescent="0.3">
      <c r="B2178" s="3" t="s">
        <v>128</v>
      </c>
      <c r="C2178" s="4">
        <v>2020</v>
      </c>
      <c r="D2178" s="3" t="s">
        <v>1472</v>
      </c>
      <c r="E2178" s="4">
        <v>0</v>
      </c>
      <c r="F2178" s="4">
        <v>0</v>
      </c>
      <c r="G2178" s="4">
        <v>0</v>
      </c>
      <c r="H2178" s="4">
        <v>0</v>
      </c>
      <c r="I2178" s="4"/>
      <c r="J2178" s="4">
        <v>0</v>
      </c>
    </row>
    <row r="2179" spans="2:10" x14ac:dyDescent="0.3">
      <c r="B2179" s="3" t="s">
        <v>128</v>
      </c>
      <c r="C2179" s="4">
        <v>2020</v>
      </c>
      <c r="D2179" s="3" t="s">
        <v>1473</v>
      </c>
      <c r="E2179" s="4">
        <v>594400</v>
      </c>
      <c r="F2179" s="4">
        <v>3.4384000000000001</v>
      </c>
      <c r="G2179" s="4">
        <v>1</v>
      </c>
      <c r="H2179" s="4">
        <v>2044</v>
      </c>
      <c r="I2179" s="4"/>
      <c r="J2179" s="4">
        <v>2044</v>
      </c>
    </row>
    <row r="2180" spans="2:10" x14ac:dyDescent="0.3">
      <c r="B2180" s="3" t="s">
        <v>128</v>
      </c>
      <c r="C2180" s="4">
        <v>2020</v>
      </c>
      <c r="D2180" s="3" t="s">
        <v>1474</v>
      </c>
      <c r="E2180" s="4">
        <v>229761500</v>
      </c>
      <c r="F2180" s="4">
        <v>3.4384000000000001</v>
      </c>
      <c r="G2180" s="4">
        <v>1</v>
      </c>
      <c r="H2180" s="4">
        <v>790012</v>
      </c>
      <c r="I2180" s="4"/>
      <c r="J2180" s="4">
        <v>790012</v>
      </c>
    </row>
    <row r="2181" spans="2:10" x14ac:dyDescent="0.3">
      <c r="B2181" s="3" t="s">
        <v>128</v>
      </c>
      <c r="C2181" s="4">
        <v>2020</v>
      </c>
      <c r="D2181" s="3" t="s">
        <v>1475</v>
      </c>
      <c r="E2181" s="4">
        <v>0</v>
      </c>
      <c r="F2181" s="4">
        <v>0</v>
      </c>
      <c r="G2181" s="4">
        <v>0</v>
      </c>
      <c r="H2181" s="4">
        <v>0</v>
      </c>
      <c r="I2181" s="4"/>
      <c r="J2181" s="4">
        <v>0</v>
      </c>
    </row>
    <row r="2182" spans="2:10" x14ac:dyDescent="0.3">
      <c r="B2182" s="3" t="s">
        <v>128</v>
      </c>
      <c r="C2182" s="4">
        <v>2020</v>
      </c>
      <c r="D2182" s="3" t="s">
        <v>1476</v>
      </c>
      <c r="E2182" s="4">
        <v>334800</v>
      </c>
      <c r="F2182" s="4">
        <v>20.630400000000002</v>
      </c>
      <c r="G2182" s="4">
        <v>6</v>
      </c>
      <c r="H2182" s="4">
        <v>6907</v>
      </c>
      <c r="I2182" s="4">
        <v>30643</v>
      </c>
      <c r="J2182" s="4">
        <v>37550</v>
      </c>
    </row>
    <row r="2183" spans="2:10" x14ac:dyDescent="0.3">
      <c r="B2183" s="3" t="s">
        <v>128</v>
      </c>
      <c r="C2183" s="4">
        <v>2021</v>
      </c>
      <c r="D2183" s="3" t="s">
        <v>1468</v>
      </c>
      <c r="E2183" s="4">
        <v>10161100</v>
      </c>
      <c r="F2183" s="4">
        <v>8.2284000000000006</v>
      </c>
      <c r="G2183" s="4">
        <v>2.4</v>
      </c>
      <c r="H2183" s="4">
        <v>83610</v>
      </c>
      <c r="I2183" s="4"/>
      <c r="J2183" s="4">
        <v>83610</v>
      </c>
    </row>
    <row r="2184" spans="2:10" x14ac:dyDescent="0.3">
      <c r="B2184" s="3" t="s">
        <v>128</v>
      </c>
      <c r="C2184" s="4">
        <v>2021</v>
      </c>
      <c r="D2184" s="3" t="s">
        <v>1469</v>
      </c>
      <c r="E2184" s="4">
        <v>0</v>
      </c>
      <c r="F2184" s="4">
        <v>0</v>
      </c>
      <c r="G2184" s="4">
        <v>0</v>
      </c>
      <c r="H2184" s="4">
        <v>0</v>
      </c>
      <c r="I2184" s="4"/>
      <c r="J2184" s="4">
        <v>0</v>
      </c>
    </row>
    <row r="2185" spans="2:10" x14ac:dyDescent="0.3">
      <c r="B2185" s="3" t="s">
        <v>128</v>
      </c>
      <c r="C2185" s="4">
        <v>2021</v>
      </c>
      <c r="D2185" s="3" t="s">
        <v>1470</v>
      </c>
      <c r="E2185" s="4">
        <v>115500</v>
      </c>
      <c r="F2185" s="4">
        <v>8.2284000000000006</v>
      </c>
      <c r="G2185" s="4">
        <v>2.4</v>
      </c>
      <c r="H2185" s="4">
        <v>950</v>
      </c>
      <c r="I2185" s="4"/>
      <c r="J2185" s="4">
        <v>950</v>
      </c>
    </row>
    <row r="2186" spans="2:10" x14ac:dyDescent="0.3">
      <c r="B2186" s="3" t="s">
        <v>128</v>
      </c>
      <c r="C2186" s="4">
        <v>2021</v>
      </c>
      <c r="D2186" s="3" t="s">
        <v>1471</v>
      </c>
      <c r="E2186" s="4">
        <v>0</v>
      </c>
      <c r="F2186" s="4">
        <v>0</v>
      </c>
      <c r="G2186" s="4">
        <v>0</v>
      </c>
      <c r="H2186" s="4">
        <v>0</v>
      </c>
      <c r="I2186" s="4"/>
      <c r="J2186" s="4">
        <v>0</v>
      </c>
    </row>
    <row r="2187" spans="2:10" x14ac:dyDescent="0.3">
      <c r="B2187" s="3" t="s">
        <v>128</v>
      </c>
      <c r="C2187" s="4">
        <v>2021</v>
      </c>
      <c r="D2187" s="3" t="s">
        <v>1472</v>
      </c>
      <c r="E2187" s="4">
        <v>0</v>
      </c>
      <c r="F2187" s="4">
        <v>0</v>
      </c>
      <c r="G2187" s="4">
        <v>0</v>
      </c>
      <c r="H2187" s="4">
        <v>0</v>
      </c>
      <c r="I2187" s="4"/>
      <c r="J2187" s="4">
        <v>0</v>
      </c>
    </row>
    <row r="2188" spans="2:10" x14ac:dyDescent="0.3">
      <c r="B2188" s="3" t="s">
        <v>128</v>
      </c>
      <c r="C2188" s="4">
        <v>2021</v>
      </c>
      <c r="D2188" s="3" t="s">
        <v>1473</v>
      </c>
      <c r="E2188" s="4">
        <v>0</v>
      </c>
      <c r="F2188" s="4">
        <v>3.4285000000000001</v>
      </c>
      <c r="G2188" s="4">
        <v>1</v>
      </c>
      <c r="H2188" s="4">
        <v>0</v>
      </c>
      <c r="I2188" s="4"/>
      <c r="J2188" s="4">
        <v>0</v>
      </c>
    </row>
    <row r="2189" spans="2:10" x14ac:dyDescent="0.3">
      <c r="B2189" s="3" t="s">
        <v>128</v>
      </c>
      <c r="C2189" s="4">
        <v>2021</v>
      </c>
      <c r="D2189" s="3" t="s">
        <v>1474</v>
      </c>
      <c r="E2189" s="4">
        <v>238106100</v>
      </c>
      <c r="F2189" s="4">
        <v>3.4285000000000001</v>
      </c>
      <c r="G2189" s="4">
        <v>1</v>
      </c>
      <c r="H2189" s="4">
        <v>816347</v>
      </c>
      <c r="I2189" s="4"/>
      <c r="J2189" s="4">
        <v>816347</v>
      </c>
    </row>
    <row r="2190" spans="2:10" x14ac:dyDescent="0.3">
      <c r="B2190" s="3" t="s">
        <v>128</v>
      </c>
      <c r="C2190" s="4">
        <v>2021</v>
      </c>
      <c r="D2190" s="3" t="s">
        <v>1475</v>
      </c>
      <c r="E2190" s="4">
        <v>0</v>
      </c>
      <c r="F2190" s="4">
        <v>0</v>
      </c>
      <c r="G2190" s="4">
        <v>0</v>
      </c>
      <c r="H2190" s="4">
        <v>0</v>
      </c>
      <c r="I2190" s="4"/>
      <c r="J2190" s="4">
        <v>0</v>
      </c>
    </row>
    <row r="2191" spans="2:10" x14ac:dyDescent="0.3">
      <c r="B2191" s="3" t="s">
        <v>128</v>
      </c>
      <c r="C2191" s="4">
        <v>2021</v>
      </c>
      <c r="D2191" s="3" t="s">
        <v>1476</v>
      </c>
      <c r="E2191" s="4">
        <v>340400</v>
      </c>
      <c r="F2191" s="4">
        <v>20.571000000000002</v>
      </c>
      <c r="G2191" s="4">
        <v>6</v>
      </c>
      <c r="H2191" s="4">
        <v>7002</v>
      </c>
      <c r="I2191" s="4">
        <v>30781</v>
      </c>
      <c r="J2191" s="4">
        <v>37783</v>
      </c>
    </row>
    <row r="2192" spans="2:10" x14ac:dyDescent="0.3">
      <c r="B2192" s="3" t="s">
        <v>128</v>
      </c>
      <c r="C2192" s="4">
        <v>2022</v>
      </c>
      <c r="D2192" s="3" t="s">
        <v>1468</v>
      </c>
      <c r="E2192" s="4">
        <v>11478600</v>
      </c>
      <c r="F2192" s="4">
        <v>7.6524000000000001</v>
      </c>
      <c r="G2192" s="4">
        <v>2.4</v>
      </c>
      <c r="H2192" s="4">
        <v>87839</v>
      </c>
      <c r="I2192" s="4"/>
      <c r="J2192" s="4">
        <v>87839</v>
      </c>
    </row>
    <row r="2193" spans="2:10" x14ac:dyDescent="0.3">
      <c r="B2193" s="3" t="s">
        <v>128</v>
      </c>
      <c r="C2193" s="4">
        <v>2022</v>
      </c>
      <c r="D2193" s="3" t="s">
        <v>1469</v>
      </c>
      <c r="E2193" s="4">
        <v>0</v>
      </c>
      <c r="F2193" s="4">
        <v>0</v>
      </c>
      <c r="G2193" s="4">
        <v>0</v>
      </c>
      <c r="H2193" s="4">
        <v>0</v>
      </c>
      <c r="I2193" s="4"/>
      <c r="J2193" s="4">
        <v>0</v>
      </c>
    </row>
    <row r="2194" spans="2:10" x14ac:dyDescent="0.3">
      <c r="B2194" s="3" t="s">
        <v>128</v>
      </c>
      <c r="C2194" s="4">
        <v>2022</v>
      </c>
      <c r="D2194" s="3" t="s">
        <v>1470</v>
      </c>
      <c r="E2194" s="4">
        <v>143100</v>
      </c>
      <c r="F2194" s="4">
        <v>7.6524000000000001</v>
      </c>
      <c r="G2194" s="4">
        <v>2.4</v>
      </c>
      <c r="H2194" s="4">
        <v>1095</v>
      </c>
      <c r="I2194" s="4"/>
      <c r="J2194" s="4">
        <v>1095</v>
      </c>
    </row>
    <row r="2195" spans="2:10" x14ac:dyDescent="0.3">
      <c r="B2195" s="3" t="s">
        <v>128</v>
      </c>
      <c r="C2195" s="4">
        <v>2022</v>
      </c>
      <c r="D2195" s="3" t="s">
        <v>1471</v>
      </c>
      <c r="E2195" s="4">
        <v>0</v>
      </c>
      <c r="F2195" s="4">
        <v>0</v>
      </c>
      <c r="G2195" s="4">
        <v>0</v>
      </c>
      <c r="H2195" s="4">
        <v>0</v>
      </c>
      <c r="I2195" s="4"/>
      <c r="J2195" s="4">
        <v>0</v>
      </c>
    </row>
    <row r="2196" spans="2:10" x14ac:dyDescent="0.3">
      <c r="B2196" s="3" t="s">
        <v>128</v>
      </c>
      <c r="C2196" s="4">
        <v>2022</v>
      </c>
      <c r="D2196" s="3" t="s">
        <v>1472</v>
      </c>
      <c r="E2196" s="4">
        <v>0</v>
      </c>
      <c r="F2196" s="4">
        <v>0</v>
      </c>
      <c r="G2196" s="4">
        <v>0</v>
      </c>
      <c r="H2196" s="4">
        <v>0</v>
      </c>
      <c r="I2196" s="4"/>
      <c r="J2196" s="4">
        <v>0</v>
      </c>
    </row>
    <row r="2197" spans="2:10" x14ac:dyDescent="0.3">
      <c r="B2197" s="3" t="s">
        <v>128</v>
      </c>
      <c r="C2197" s="4">
        <v>2022</v>
      </c>
      <c r="D2197" s="3" t="s">
        <v>1473</v>
      </c>
      <c r="E2197" s="4">
        <v>0</v>
      </c>
      <c r="F2197" s="4">
        <v>3.1884999999999999</v>
      </c>
      <c r="G2197" s="4">
        <v>1</v>
      </c>
      <c r="H2197" s="4">
        <v>0</v>
      </c>
      <c r="I2197" s="4"/>
      <c r="J2197" s="4">
        <v>0</v>
      </c>
    </row>
    <row r="2198" spans="2:10" x14ac:dyDescent="0.3">
      <c r="B2198" s="3" t="s">
        <v>128</v>
      </c>
      <c r="C2198" s="4">
        <v>2022</v>
      </c>
      <c r="D2198" s="3" t="s">
        <v>1474</v>
      </c>
      <c r="E2198" s="4">
        <v>301022000</v>
      </c>
      <c r="F2198" s="4">
        <v>3.1884999999999999</v>
      </c>
      <c r="G2198" s="4">
        <v>1</v>
      </c>
      <c r="H2198" s="4">
        <v>959809</v>
      </c>
      <c r="I2198" s="4"/>
      <c r="J2198" s="4">
        <v>959809</v>
      </c>
    </row>
    <row r="2199" spans="2:10" x14ac:dyDescent="0.3">
      <c r="B2199" s="3" t="s">
        <v>128</v>
      </c>
      <c r="C2199" s="4">
        <v>2022</v>
      </c>
      <c r="D2199" s="3" t="s">
        <v>1475</v>
      </c>
      <c r="E2199" s="4">
        <v>0</v>
      </c>
      <c r="F2199" s="4">
        <v>0</v>
      </c>
      <c r="G2199" s="4">
        <v>0</v>
      </c>
      <c r="H2199" s="4">
        <v>0</v>
      </c>
      <c r="I2199" s="4"/>
      <c r="J2199" s="4">
        <v>0</v>
      </c>
    </row>
    <row r="2200" spans="2:10" x14ac:dyDescent="0.3">
      <c r="B2200" s="3" t="s">
        <v>128</v>
      </c>
      <c r="C2200" s="4">
        <v>2022</v>
      </c>
      <c r="D2200" s="3" t="s">
        <v>1476</v>
      </c>
      <c r="E2200" s="4">
        <v>324675</v>
      </c>
      <c r="F2200" s="4">
        <v>19.131</v>
      </c>
      <c r="G2200" s="4">
        <v>6</v>
      </c>
      <c r="H2200" s="4">
        <v>6211</v>
      </c>
      <c r="I2200" s="4">
        <v>30863</v>
      </c>
      <c r="J2200" s="4">
        <v>37074</v>
      </c>
    </row>
    <row r="2201" spans="2:10" x14ac:dyDescent="0.3">
      <c r="B2201" s="3" t="s">
        <v>128</v>
      </c>
      <c r="C2201" s="4">
        <v>2023</v>
      </c>
      <c r="D2201" s="3" t="s">
        <v>1468</v>
      </c>
      <c r="E2201" s="4">
        <v>13367750</v>
      </c>
      <c r="F2201" s="4">
        <v>7.2164999999999999</v>
      </c>
      <c r="G2201" s="4">
        <v>2.3999800458944427</v>
      </c>
      <c r="H2201" s="4">
        <v>96468</v>
      </c>
      <c r="I2201" s="4"/>
      <c r="J2201" s="4">
        <v>96468</v>
      </c>
    </row>
    <row r="2202" spans="2:10" x14ac:dyDescent="0.3">
      <c r="B2202" s="3" t="s">
        <v>128</v>
      </c>
      <c r="C2202" s="4">
        <v>2023</v>
      </c>
      <c r="D2202" s="3" t="s">
        <v>1469</v>
      </c>
      <c r="E2202" s="4">
        <v>0</v>
      </c>
      <c r="F2202" s="4">
        <v>0</v>
      </c>
      <c r="G2202" s="4">
        <v>0</v>
      </c>
      <c r="H2202" s="4">
        <v>0</v>
      </c>
      <c r="I2202" s="4"/>
      <c r="J2202" s="4">
        <v>0</v>
      </c>
    </row>
    <row r="2203" spans="2:10" x14ac:dyDescent="0.3">
      <c r="B2203" s="3" t="s">
        <v>128</v>
      </c>
      <c r="C2203" s="4">
        <v>2023</v>
      </c>
      <c r="D2203" s="3" t="s">
        <v>1470</v>
      </c>
      <c r="E2203" s="4">
        <v>156800</v>
      </c>
      <c r="F2203" s="4">
        <v>7.2164999999999999</v>
      </c>
      <c r="G2203" s="4">
        <v>2.3999800458944427</v>
      </c>
      <c r="H2203" s="4">
        <v>1132</v>
      </c>
      <c r="I2203" s="4"/>
      <c r="J2203" s="4">
        <v>1132</v>
      </c>
    </row>
    <row r="2204" spans="2:10" x14ac:dyDescent="0.3">
      <c r="B2204" s="3" t="s">
        <v>128</v>
      </c>
      <c r="C2204" s="4">
        <v>2023</v>
      </c>
      <c r="D2204" s="3" t="s">
        <v>1471</v>
      </c>
      <c r="E2204" s="4">
        <v>0</v>
      </c>
      <c r="F2204" s="4">
        <v>0</v>
      </c>
      <c r="G2204" s="4">
        <v>0</v>
      </c>
      <c r="H2204" s="4">
        <v>0</v>
      </c>
      <c r="I2204" s="4"/>
      <c r="J2204" s="4">
        <v>0</v>
      </c>
    </row>
    <row r="2205" spans="2:10" x14ac:dyDescent="0.3">
      <c r="B2205" s="3" t="s">
        <v>128</v>
      </c>
      <c r="C2205" s="4">
        <v>2023</v>
      </c>
      <c r="D2205" s="3" t="s">
        <v>1472</v>
      </c>
      <c r="E2205" s="4">
        <v>0</v>
      </c>
      <c r="F2205" s="4">
        <v>0</v>
      </c>
      <c r="G2205" s="4">
        <v>0</v>
      </c>
      <c r="H2205" s="4">
        <v>0</v>
      </c>
      <c r="I2205" s="4"/>
      <c r="J2205" s="4">
        <v>0</v>
      </c>
    </row>
    <row r="2206" spans="2:10" x14ac:dyDescent="0.3">
      <c r="B2206" s="3" t="s">
        <v>128</v>
      </c>
      <c r="C2206" s="4">
        <v>2023</v>
      </c>
      <c r="D2206" s="3" t="s">
        <v>1473</v>
      </c>
      <c r="E2206" s="4">
        <v>0</v>
      </c>
      <c r="F2206" s="4">
        <v>0</v>
      </c>
      <c r="G2206" s="4">
        <v>0</v>
      </c>
      <c r="H2206" s="4">
        <v>0</v>
      </c>
      <c r="I2206" s="4"/>
      <c r="J2206" s="4">
        <v>0</v>
      </c>
    </row>
    <row r="2207" spans="2:10" x14ac:dyDescent="0.3">
      <c r="B2207" s="3" t="s">
        <v>128</v>
      </c>
      <c r="C2207" s="4">
        <v>2023</v>
      </c>
      <c r="D2207" s="3" t="s">
        <v>1474</v>
      </c>
      <c r="E2207" s="4">
        <v>334166100</v>
      </c>
      <c r="F2207" s="4">
        <v>3.0068999999999999</v>
      </c>
      <c r="G2207" s="4">
        <v>1</v>
      </c>
      <c r="H2207" s="4">
        <v>1004804</v>
      </c>
      <c r="I2207" s="4"/>
      <c r="J2207" s="4">
        <v>1004804</v>
      </c>
    </row>
    <row r="2208" spans="2:10" x14ac:dyDescent="0.3">
      <c r="B2208" s="3" t="s">
        <v>128</v>
      </c>
      <c r="C2208" s="4">
        <v>2023</v>
      </c>
      <c r="D2208" s="3" t="s">
        <v>1475</v>
      </c>
      <c r="E2208" s="4">
        <v>0</v>
      </c>
      <c r="F2208" s="4">
        <v>0</v>
      </c>
      <c r="G2208" s="4">
        <v>0</v>
      </c>
      <c r="H2208" s="4">
        <v>0</v>
      </c>
      <c r="I2208" s="4"/>
      <c r="J2208" s="4">
        <v>0</v>
      </c>
    </row>
    <row r="2209" spans="2:10" x14ac:dyDescent="0.3">
      <c r="B2209" s="3" t="s">
        <v>128</v>
      </c>
      <c r="C2209" s="4">
        <v>2023</v>
      </c>
      <c r="D2209" s="3" t="s">
        <v>1476</v>
      </c>
      <c r="E2209" s="4">
        <v>365645</v>
      </c>
      <c r="F2209" s="4">
        <v>18.0413</v>
      </c>
      <c r="G2209" s="4">
        <v>5.9999667431574046</v>
      </c>
      <c r="H2209" s="4">
        <v>6597</v>
      </c>
      <c r="I2209" s="4">
        <v>33479</v>
      </c>
      <c r="J2209" s="4">
        <v>40076</v>
      </c>
    </row>
    <row r="2210" spans="2:10" x14ac:dyDescent="0.3">
      <c r="B2210" s="3" t="s">
        <v>128</v>
      </c>
      <c r="C2210" s="4">
        <v>2024</v>
      </c>
      <c r="D2210" s="3" t="s">
        <v>1468</v>
      </c>
      <c r="E2210" s="4">
        <v>15082450</v>
      </c>
      <c r="F2210" s="4">
        <v>7.2031999999999998</v>
      </c>
      <c r="G2210" s="4">
        <v>2.399946691543946</v>
      </c>
      <c r="H2210" s="4">
        <v>108642</v>
      </c>
      <c r="I2210" s="4"/>
      <c r="J2210" s="4">
        <v>108642</v>
      </c>
    </row>
    <row r="2211" spans="2:10" x14ac:dyDescent="0.3">
      <c r="B2211" s="3" t="s">
        <v>128</v>
      </c>
      <c r="C2211" s="4">
        <v>2024</v>
      </c>
      <c r="D2211" s="3" t="s">
        <v>1469</v>
      </c>
      <c r="E2211" s="4">
        <v>0</v>
      </c>
      <c r="F2211" s="4">
        <v>0</v>
      </c>
      <c r="G2211" s="4">
        <v>0</v>
      </c>
      <c r="H2211" s="4">
        <v>0</v>
      </c>
      <c r="I2211" s="4"/>
      <c r="J2211" s="4">
        <v>0</v>
      </c>
    </row>
    <row r="2212" spans="2:10" x14ac:dyDescent="0.3">
      <c r="B2212" s="3" t="s">
        <v>128</v>
      </c>
      <c r="C2212" s="4">
        <v>2024</v>
      </c>
      <c r="D2212" s="3" t="s">
        <v>1470</v>
      </c>
      <c r="E2212" s="4">
        <v>190200</v>
      </c>
      <c r="F2212" s="4">
        <v>7.2031999999999998</v>
      </c>
      <c r="G2212" s="4">
        <v>2.399946691543946</v>
      </c>
      <c r="H2212" s="4">
        <v>1370</v>
      </c>
      <c r="I2212" s="4"/>
      <c r="J2212" s="4">
        <v>1370</v>
      </c>
    </row>
    <row r="2213" spans="2:10" x14ac:dyDescent="0.3">
      <c r="B2213" s="3" t="s">
        <v>128</v>
      </c>
      <c r="C2213" s="4">
        <v>2024</v>
      </c>
      <c r="D2213" s="3" t="s">
        <v>1471</v>
      </c>
      <c r="E2213" s="4">
        <v>0</v>
      </c>
      <c r="F2213" s="4">
        <v>0</v>
      </c>
      <c r="G2213" s="4">
        <v>0</v>
      </c>
      <c r="H2213" s="4">
        <v>0</v>
      </c>
      <c r="I2213" s="4"/>
      <c r="J2213" s="4">
        <v>0</v>
      </c>
    </row>
    <row r="2214" spans="2:10" x14ac:dyDescent="0.3">
      <c r="B2214" s="3" t="s">
        <v>128</v>
      </c>
      <c r="C2214" s="4">
        <v>2024</v>
      </c>
      <c r="D2214" s="3" t="s">
        <v>1472</v>
      </c>
      <c r="E2214" s="4">
        <v>0</v>
      </c>
      <c r="F2214" s="4">
        <v>0</v>
      </c>
      <c r="G2214" s="4">
        <v>0</v>
      </c>
      <c r="H2214" s="4">
        <v>0</v>
      </c>
      <c r="I2214" s="4"/>
      <c r="J2214" s="4">
        <v>0</v>
      </c>
    </row>
    <row r="2215" spans="2:10" x14ac:dyDescent="0.3">
      <c r="B2215" s="3" t="s">
        <v>128</v>
      </c>
      <c r="C2215" s="4">
        <v>2024</v>
      </c>
      <c r="D2215" s="3" t="s">
        <v>1473</v>
      </c>
      <c r="E2215" s="4">
        <v>0</v>
      </c>
      <c r="F2215" s="4">
        <v>0</v>
      </c>
      <c r="G2215" s="4">
        <v>0</v>
      </c>
      <c r="H2215" s="4">
        <v>0</v>
      </c>
      <c r="I2215" s="4"/>
      <c r="J2215" s="4">
        <v>0</v>
      </c>
    </row>
    <row r="2216" spans="2:10" x14ac:dyDescent="0.3">
      <c r="B2216" s="3" t="s">
        <v>128</v>
      </c>
      <c r="C2216" s="4">
        <v>2024</v>
      </c>
      <c r="D2216" s="3" t="s">
        <v>1474</v>
      </c>
      <c r="E2216" s="4">
        <v>354865100</v>
      </c>
      <c r="F2216" s="4">
        <v>3.0013999999999998</v>
      </c>
      <c r="G2216" s="4">
        <v>1</v>
      </c>
      <c r="H2216" s="4">
        <v>1065092</v>
      </c>
      <c r="I2216" s="4"/>
      <c r="J2216" s="4">
        <v>1065092</v>
      </c>
    </row>
    <row r="2217" spans="2:10" x14ac:dyDescent="0.3">
      <c r="B2217" s="3" t="s">
        <v>128</v>
      </c>
      <c r="C2217" s="4">
        <v>2024</v>
      </c>
      <c r="D2217" s="3" t="s">
        <v>1475</v>
      </c>
      <c r="E2217" s="4">
        <v>0</v>
      </c>
      <c r="F2217" s="4">
        <v>0</v>
      </c>
      <c r="G2217" s="4">
        <v>0</v>
      </c>
      <c r="H2217" s="4">
        <v>0</v>
      </c>
      <c r="I2217" s="4"/>
      <c r="J2217" s="4">
        <v>0</v>
      </c>
    </row>
    <row r="2218" spans="2:10" x14ac:dyDescent="0.3">
      <c r="B2218" s="3" t="s">
        <v>128</v>
      </c>
      <c r="C2218" s="4">
        <v>2024</v>
      </c>
      <c r="D2218" s="3" t="s">
        <v>1476</v>
      </c>
      <c r="E2218" s="4">
        <v>437865</v>
      </c>
      <c r="F2218" s="4">
        <v>18.007999999999999</v>
      </c>
      <c r="G2218" s="4">
        <v>5.9998667288598657</v>
      </c>
      <c r="H2218" s="4">
        <v>7885</v>
      </c>
      <c r="I2218" s="4">
        <v>34605</v>
      </c>
      <c r="J2218" s="4">
        <v>42490</v>
      </c>
    </row>
    <row r="2219" spans="2:10" x14ac:dyDescent="0.3">
      <c r="B2219" s="3" t="s">
        <v>131</v>
      </c>
      <c r="C2219" s="4">
        <v>2019</v>
      </c>
      <c r="D2219" s="3" t="s">
        <v>1468</v>
      </c>
      <c r="E2219" s="4">
        <v>189548700</v>
      </c>
      <c r="F2219" s="4">
        <v>4.8948</v>
      </c>
      <c r="G2219" s="4">
        <v>3.12248022454708</v>
      </c>
      <c r="H2219" s="4">
        <v>927802.97675999999</v>
      </c>
      <c r="I2219" s="4"/>
      <c r="J2219" s="4">
        <v>927802.97675999999</v>
      </c>
    </row>
    <row r="2220" spans="2:10" x14ac:dyDescent="0.3">
      <c r="B2220" s="3" t="s">
        <v>131</v>
      </c>
      <c r="C2220" s="4">
        <v>2019</v>
      </c>
      <c r="D2220" s="3" t="s">
        <v>1469</v>
      </c>
      <c r="E2220" s="4">
        <v>37999</v>
      </c>
      <c r="F2220" s="4">
        <v>6.5629999999999997</v>
      </c>
      <c r="G2220" s="4">
        <v>4.1866547588670597</v>
      </c>
      <c r="H2220" s="4">
        <v>249.38743700000001</v>
      </c>
      <c r="I2220" s="4"/>
      <c r="J2220" s="4">
        <v>249.38743700000001</v>
      </c>
    </row>
    <row r="2221" spans="2:10" x14ac:dyDescent="0.3">
      <c r="B2221" s="3" t="s">
        <v>131</v>
      </c>
      <c r="C2221" s="4">
        <v>2019</v>
      </c>
      <c r="D2221" s="3" t="s">
        <v>1470</v>
      </c>
      <c r="E2221" s="4">
        <v>2405000</v>
      </c>
      <c r="F2221" s="4">
        <v>5.1520000000000001</v>
      </c>
      <c r="G2221" s="4">
        <v>3.2865526920132702</v>
      </c>
      <c r="H2221" s="4">
        <v>12390.56</v>
      </c>
      <c r="I2221" s="4"/>
      <c r="J2221" s="4">
        <v>12390.56</v>
      </c>
    </row>
    <row r="2222" spans="2:10" x14ac:dyDescent="0.3">
      <c r="B2222" s="3" t="s">
        <v>131</v>
      </c>
      <c r="C2222" s="4">
        <v>2019</v>
      </c>
      <c r="D2222" s="3" t="s">
        <v>1471</v>
      </c>
      <c r="E2222" s="4">
        <v>0</v>
      </c>
      <c r="F2222" s="4">
        <v>5.1520000000000001</v>
      </c>
      <c r="G2222" s="4">
        <v>3.2865526920132702</v>
      </c>
      <c r="H2222" s="4">
        <v>0</v>
      </c>
      <c r="I2222" s="4"/>
      <c r="J2222" s="4">
        <v>0</v>
      </c>
    </row>
    <row r="2223" spans="2:10" x14ac:dyDescent="0.3">
      <c r="B2223" s="3" t="s">
        <v>131</v>
      </c>
      <c r="C2223" s="4">
        <v>2019</v>
      </c>
      <c r="D2223" s="3" t="s">
        <v>1472</v>
      </c>
      <c r="E2223" s="4">
        <v>0</v>
      </c>
      <c r="F2223" s="4">
        <v>5.1520000000000001</v>
      </c>
      <c r="G2223" s="4">
        <v>3.2865526920132702</v>
      </c>
      <c r="H2223" s="4">
        <v>0</v>
      </c>
      <c r="I2223" s="4"/>
      <c r="J2223" s="4">
        <v>0</v>
      </c>
    </row>
    <row r="2224" spans="2:10" x14ac:dyDescent="0.3">
      <c r="B2224" s="3" t="s">
        <v>131</v>
      </c>
      <c r="C2224" s="4">
        <v>2019</v>
      </c>
      <c r="D2224" s="3" t="s">
        <v>1473</v>
      </c>
      <c r="E2224" s="4">
        <v>4535500</v>
      </c>
      <c r="F2224" s="4">
        <v>4.8947000000000003</v>
      </c>
      <c r="G2224" s="4">
        <v>3.12241643276346</v>
      </c>
      <c r="H2224" s="4">
        <v>22199.91185</v>
      </c>
      <c r="I2224" s="4"/>
      <c r="J2224" s="4">
        <v>22199.91185</v>
      </c>
    </row>
    <row r="2225" spans="2:10" x14ac:dyDescent="0.3">
      <c r="B2225" s="3" t="s">
        <v>131</v>
      </c>
      <c r="C2225" s="4">
        <v>2019</v>
      </c>
      <c r="D2225" s="3" t="s">
        <v>1474</v>
      </c>
      <c r="E2225" s="4">
        <v>1430574087</v>
      </c>
      <c r="F2225" s="4">
        <v>1.5676000000000001</v>
      </c>
      <c r="G2225" s="4">
        <v>1</v>
      </c>
      <c r="H2225" s="4">
        <v>2242567.9387812</v>
      </c>
      <c r="I2225" s="4">
        <v>0</v>
      </c>
      <c r="J2225" s="4">
        <v>2242567.9387812</v>
      </c>
    </row>
    <row r="2226" spans="2:10" x14ac:dyDescent="0.3">
      <c r="B2226" s="3" t="s">
        <v>131</v>
      </c>
      <c r="C2226" s="4">
        <v>2019</v>
      </c>
      <c r="D2226" s="3" t="s">
        <v>1475</v>
      </c>
      <c r="E2226" s="4">
        <v>0</v>
      </c>
      <c r="F2226" s="4">
        <v>1.5676000000000001</v>
      </c>
      <c r="G2226" s="4">
        <v>1</v>
      </c>
      <c r="H2226" s="4">
        <v>0</v>
      </c>
      <c r="I2226" s="4"/>
      <c r="J2226" s="4">
        <v>0</v>
      </c>
    </row>
    <row r="2227" spans="2:10" x14ac:dyDescent="0.3">
      <c r="B2227" s="3" t="s">
        <v>131</v>
      </c>
      <c r="C2227" s="4">
        <v>2019</v>
      </c>
      <c r="D2227" s="3" t="s">
        <v>1476</v>
      </c>
      <c r="E2227" s="4">
        <v>899000</v>
      </c>
      <c r="F2227" s="4">
        <v>40</v>
      </c>
      <c r="G2227" s="4">
        <v>25.516713447308</v>
      </c>
      <c r="H2227" s="4">
        <v>35960</v>
      </c>
      <c r="I2227" s="4"/>
      <c r="J2227" s="4">
        <v>35960</v>
      </c>
    </row>
    <row r="2228" spans="2:10" x14ac:dyDescent="0.3">
      <c r="B2228" s="3" t="s">
        <v>131</v>
      </c>
      <c r="C2228" s="4">
        <v>2020</v>
      </c>
      <c r="D2228" s="3" t="s">
        <v>1468</v>
      </c>
      <c r="E2228" s="4">
        <v>192851890</v>
      </c>
      <c r="F2228" s="4">
        <v>4.6548999999999996</v>
      </c>
      <c r="G2228" s="4">
        <v>2.7551938443326427</v>
      </c>
      <c r="H2228" s="4">
        <v>897706</v>
      </c>
      <c r="I2228" s="4"/>
      <c r="J2228" s="4">
        <v>897706</v>
      </c>
    </row>
    <row r="2229" spans="2:10" x14ac:dyDescent="0.3">
      <c r="B2229" s="3" t="s">
        <v>131</v>
      </c>
      <c r="C2229" s="4">
        <v>2020</v>
      </c>
      <c r="D2229" s="3" t="s">
        <v>1469</v>
      </c>
      <c r="E2229" s="4">
        <v>37999</v>
      </c>
      <c r="F2229" s="4">
        <v>6.7073999999999998</v>
      </c>
      <c r="G2229" s="4">
        <v>3.9700503107428231</v>
      </c>
      <c r="H2229" s="4">
        <v>255</v>
      </c>
      <c r="I2229" s="4"/>
      <c r="J2229" s="4">
        <v>255</v>
      </c>
    </row>
    <row r="2230" spans="2:10" x14ac:dyDescent="0.3">
      <c r="B2230" s="3" t="s">
        <v>131</v>
      </c>
      <c r="C2230" s="4">
        <v>2020</v>
      </c>
      <c r="D2230" s="3" t="s">
        <v>1470</v>
      </c>
      <c r="E2230" s="4">
        <v>3201700</v>
      </c>
      <c r="F2230" s="4">
        <v>4.0430000000000001</v>
      </c>
      <c r="G2230" s="4">
        <v>2.393015685113939</v>
      </c>
      <c r="H2230" s="4">
        <v>12944</v>
      </c>
      <c r="I2230" s="4"/>
      <c r="J2230" s="4">
        <v>12944</v>
      </c>
    </row>
    <row r="2231" spans="2:10" x14ac:dyDescent="0.3">
      <c r="B2231" s="3" t="s">
        <v>131</v>
      </c>
      <c r="C2231" s="4">
        <v>2020</v>
      </c>
      <c r="D2231" s="3" t="s">
        <v>1471</v>
      </c>
      <c r="E2231" s="4">
        <v>0</v>
      </c>
      <c r="F2231" s="4">
        <v>4.0430000000000001</v>
      </c>
      <c r="G2231" s="4">
        <v>2.393015685113939</v>
      </c>
      <c r="H2231" s="4">
        <v>0</v>
      </c>
      <c r="I2231" s="4"/>
      <c r="J2231" s="4">
        <v>0</v>
      </c>
    </row>
    <row r="2232" spans="2:10" x14ac:dyDescent="0.3">
      <c r="B2232" s="3" t="s">
        <v>131</v>
      </c>
      <c r="C2232" s="4">
        <v>2020</v>
      </c>
      <c r="D2232" s="3" t="s">
        <v>1472</v>
      </c>
      <c r="E2232" s="4">
        <v>0</v>
      </c>
      <c r="F2232" s="4">
        <v>5.0683999999999996</v>
      </c>
      <c r="G2232" s="4">
        <v>2.9999408108907959</v>
      </c>
      <c r="H2232" s="4">
        <v>0</v>
      </c>
      <c r="I2232" s="4"/>
      <c r="J2232" s="4">
        <v>0</v>
      </c>
    </row>
    <row r="2233" spans="2:10" x14ac:dyDescent="0.3">
      <c r="B2233" s="3" t="s">
        <v>131</v>
      </c>
      <c r="C2233" s="4">
        <v>2020</v>
      </c>
      <c r="D2233" s="3" t="s">
        <v>1473</v>
      </c>
      <c r="E2233" s="4">
        <v>4535500</v>
      </c>
      <c r="F2233" s="4">
        <v>5.0023999999999997</v>
      </c>
      <c r="G2233" s="4">
        <v>2.9608759988162174</v>
      </c>
      <c r="H2233" s="4">
        <v>22688</v>
      </c>
      <c r="I2233" s="4"/>
      <c r="J2233" s="4">
        <v>22688</v>
      </c>
    </row>
    <row r="2234" spans="2:10" x14ac:dyDescent="0.3">
      <c r="B2234" s="3" t="s">
        <v>131</v>
      </c>
      <c r="C2234" s="4">
        <v>2020</v>
      </c>
      <c r="D2234" s="3" t="s">
        <v>1474</v>
      </c>
      <c r="E2234" s="4">
        <v>1396715412</v>
      </c>
      <c r="F2234" s="4">
        <v>1.6895</v>
      </c>
      <c r="G2234" s="4">
        <v>1</v>
      </c>
      <c r="H2234" s="4">
        <v>2359751</v>
      </c>
      <c r="I2234" s="4"/>
      <c r="J2234" s="4">
        <v>2359751</v>
      </c>
    </row>
    <row r="2235" spans="2:10" x14ac:dyDescent="0.3">
      <c r="B2235" s="3" t="s">
        <v>131</v>
      </c>
      <c r="C2235" s="4">
        <v>2020</v>
      </c>
      <c r="D2235" s="3" t="s">
        <v>1475</v>
      </c>
      <c r="E2235" s="4">
        <v>0</v>
      </c>
      <c r="F2235" s="4">
        <v>1.6895</v>
      </c>
      <c r="G2235" s="4">
        <v>1</v>
      </c>
      <c r="H2235" s="4">
        <v>0</v>
      </c>
      <c r="I2235" s="4"/>
      <c r="J2235" s="4">
        <v>0</v>
      </c>
    </row>
    <row r="2236" spans="2:10" x14ac:dyDescent="0.3">
      <c r="B2236" s="3" t="s">
        <v>131</v>
      </c>
      <c r="C2236" s="4">
        <v>2020</v>
      </c>
      <c r="D2236" s="3" t="s">
        <v>1476</v>
      </c>
      <c r="E2236" s="4">
        <v>904000</v>
      </c>
      <c r="F2236" s="4">
        <v>39.997500000000002</v>
      </c>
      <c r="G2236" s="4">
        <v>23.674163953832497</v>
      </c>
      <c r="H2236" s="4">
        <v>36158</v>
      </c>
      <c r="I2236" s="4">
        <v>96000</v>
      </c>
      <c r="J2236" s="4">
        <v>132158</v>
      </c>
    </row>
    <row r="2237" spans="2:10" x14ac:dyDescent="0.3">
      <c r="B2237" s="3" t="s">
        <v>131</v>
      </c>
      <c r="C2237" s="4">
        <v>2021</v>
      </c>
      <c r="D2237" s="3" t="s">
        <v>1468</v>
      </c>
      <c r="E2237" s="4">
        <v>194100450</v>
      </c>
      <c r="F2237" s="4">
        <v>4.8635000000000002</v>
      </c>
      <c r="G2237" s="4">
        <v>2.7522494482485431</v>
      </c>
      <c r="H2237" s="4">
        <v>944008</v>
      </c>
      <c r="I2237" s="4"/>
      <c r="J2237" s="4">
        <v>944008</v>
      </c>
    </row>
    <row r="2238" spans="2:10" x14ac:dyDescent="0.3">
      <c r="B2238" s="3" t="s">
        <v>131</v>
      </c>
      <c r="C2238" s="4">
        <v>2021</v>
      </c>
      <c r="D2238" s="3" t="s">
        <v>1469</v>
      </c>
      <c r="E2238" s="4">
        <v>46709</v>
      </c>
      <c r="F2238" s="4">
        <v>5.8385999999999996</v>
      </c>
      <c r="G2238" s="4">
        <v>3.304057495331334</v>
      </c>
      <c r="H2238" s="4">
        <v>273</v>
      </c>
      <c r="I2238" s="4"/>
      <c r="J2238" s="4">
        <v>273</v>
      </c>
    </row>
    <row r="2239" spans="2:10" x14ac:dyDescent="0.3">
      <c r="B2239" s="3" t="s">
        <v>131</v>
      </c>
      <c r="C2239" s="4">
        <v>2021</v>
      </c>
      <c r="D2239" s="3" t="s">
        <v>1470</v>
      </c>
      <c r="E2239" s="4">
        <v>3202300</v>
      </c>
      <c r="F2239" s="4">
        <v>4.4465000000000003</v>
      </c>
      <c r="G2239" s="4">
        <v>2.5162695942504674</v>
      </c>
      <c r="H2239" s="4">
        <v>14239</v>
      </c>
      <c r="I2239" s="4"/>
      <c r="J2239" s="4">
        <v>14239</v>
      </c>
    </row>
    <row r="2240" spans="2:10" x14ac:dyDescent="0.3">
      <c r="B2240" s="3" t="s">
        <v>131</v>
      </c>
      <c r="C2240" s="4">
        <v>2021</v>
      </c>
      <c r="D2240" s="3" t="s">
        <v>1471</v>
      </c>
      <c r="E2240" s="4">
        <v>0</v>
      </c>
      <c r="F2240" s="4">
        <v>4.4465000000000003</v>
      </c>
      <c r="G2240" s="4">
        <v>2.5162695942504674</v>
      </c>
      <c r="H2240" s="4">
        <v>0</v>
      </c>
      <c r="I2240" s="4"/>
      <c r="J2240" s="4">
        <v>0</v>
      </c>
    </row>
    <row r="2241" spans="2:10" x14ac:dyDescent="0.3">
      <c r="B2241" s="3" t="s">
        <v>131</v>
      </c>
      <c r="C2241" s="4">
        <v>2021</v>
      </c>
      <c r="D2241" s="3" t="s">
        <v>1472</v>
      </c>
      <c r="E2241" s="4">
        <v>0</v>
      </c>
      <c r="F2241" s="4">
        <v>5.3014000000000001</v>
      </c>
      <c r="G2241" s="4">
        <v>3.0000565898930454</v>
      </c>
      <c r="H2241" s="4">
        <v>0</v>
      </c>
      <c r="I2241" s="4"/>
      <c r="J2241" s="4">
        <v>0</v>
      </c>
    </row>
    <row r="2242" spans="2:10" x14ac:dyDescent="0.3">
      <c r="B2242" s="3" t="s">
        <v>131</v>
      </c>
      <c r="C2242" s="4">
        <v>2021</v>
      </c>
      <c r="D2242" s="3" t="s">
        <v>1473</v>
      </c>
      <c r="E2242" s="4">
        <v>4525500</v>
      </c>
      <c r="F2242" s="4">
        <v>5.3643999999999998</v>
      </c>
      <c r="G2242" s="4">
        <v>3.0357082225114596</v>
      </c>
      <c r="H2242" s="4">
        <v>24277</v>
      </c>
      <c r="I2242" s="4"/>
      <c r="J2242" s="4">
        <v>24277</v>
      </c>
    </row>
    <row r="2243" spans="2:10" x14ac:dyDescent="0.3">
      <c r="B2243" s="3" t="s">
        <v>131</v>
      </c>
      <c r="C2243" s="4">
        <v>2021</v>
      </c>
      <c r="D2243" s="3" t="s">
        <v>1474</v>
      </c>
      <c r="E2243" s="4">
        <v>1446140337</v>
      </c>
      <c r="F2243" s="4">
        <v>1.7670999999999999</v>
      </c>
      <c r="G2243" s="4">
        <v>1</v>
      </c>
      <c r="H2243" s="4">
        <v>2555475</v>
      </c>
      <c r="I2243" s="4"/>
      <c r="J2243" s="4">
        <v>2555475</v>
      </c>
    </row>
    <row r="2244" spans="2:10" x14ac:dyDescent="0.3">
      <c r="B2244" s="3" t="s">
        <v>131</v>
      </c>
      <c r="C2244" s="4">
        <v>2021</v>
      </c>
      <c r="D2244" s="3" t="s">
        <v>1475</v>
      </c>
      <c r="E2244" s="4">
        <v>0</v>
      </c>
      <c r="F2244" s="4">
        <v>1.7670999999999999</v>
      </c>
      <c r="G2244" s="4">
        <v>1</v>
      </c>
      <c r="H2244" s="4">
        <v>0</v>
      </c>
      <c r="I2244" s="4"/>
      <c r="J2244" s="4">
        <v>0</v>
      </c>
    </row>
    <row r="2245" spans="2:10" x14ac:dyDescent="0.3">
      <c r="B2245" s="3" t="s">
        <v>131</v>
      </c>
      <c r="C2245" s="4">
        <v>2021</v>
      </c>
      <c r="D2245" s="3" t="s">
        <v>1476</v>
      </c>
      <c r="E2245" s="4">
        <v>1011000</v>
      </c>
      <c r="F2245" s="4">
        <v>38.267800000000001</v>
      </c>
      <c r="G2245" s="4">
        <v>21.655707090713602</v>
      </c>
      <c r="H2245" s="4">
        <v>38689</v>
      </c>
      <c r="I2245" s="4">
        <v>97020</v>
      </c>
      <c r="J2245" s="4">
        <v>135709</v>
      </c>
    </row>
    <row r="2246" spans="2:10" x14ac:dyDescent="0.3">
      <c r="B2246" s="3" t="s">
        <v>131</v>
      </c>
      <c r="C2246" s="4">
        <v>2022</v>
      </c>
      <c r="D2246" s="3" t="s">
        <v>1468</v>
      </c>
      <c r="E2246" s="4">
        <v>221063400</v>
      </c>
      <c r="F2246" s="4">
        <v>4.3784999999999998</v>
      </c>
      <c r="G2246" s="4">
        <v>3.1123827125390955</v>
      </c>
      <c r="H2246" s="4">
        <v>967926</v>
      </c>
      <c r="I2246" s="4"/>
      <c r="J2246" s="4">
        <v>967926</v>
      </c>
    </row>
    <row r="2247" spans="2:10" x14ac:dyDescent="0.3">
      <c r="B2247" s="3" t="s">
        <v>131</v>
      </c>
      <c r="C2247" s="4">
        <v>2022</v>
      </c>
      <c r="D2247" s="3" t="s">
        <v>1469</v>
      </c>
      <c r="E2247" s="4">
        <v>46709</v>
      </c>
      <c r="F2247" s="4">
        <v>5.9611999999999998</v>
      </c>
      <c r="G2247" s="4">
        <v>4.2374182541939147</v>
      </c>
      <c r="H2247" s="4">
        <v>278</v>
      </c>
      <c r="I2247" s="4"/>
      <c r="J2247" s="4">
        <v>278</v>
      </c>
    </row>
    <row r="2248" spans="2:10" x14ac:dyDescent="0.3">
      <c r="B2248" s="3" t="s">
        <v>131</v>
      </c>
      <c r="C2248" s="4">
        <v>2022</v>
      </c>
      <c r="D2248" s="3" t="s">
        <v>1470</v>
      </c>
      <c r="E2248" s="4">
        <v>3728700</v>
      </c>
      <c r="F2248" s="4">
        <v>3.899</v>
      </c>
      <c r="G2248" s="4">
        <v>2.7715382428205855</v>
      </c>
      <c r="H2248" s="4">
        <v>14538</v>
      </c>
      <c r="I2248" s="4"/>
      <c r="J2248" s="4">
        <v>14538</v>
      </c>
    </row>
    <row r="2249" spans="2:10" x14ac:dyDescent="0.3">
      <c r="B2249" s="3" t="s">
        <v>131</v>
      </c>
      <c r="C2249" s="4">
        <v>2022</v>
      </c>
      <c r="D2249" s="3" t="s">
        <v>1471</v>
      </c>
      <c r="E2249" s="4">
        <v>0</v>
      </c>
      <c r="F2249" s="4">
        <v>3.899</v>
      </c>
      <c r="G2249" s="4">
        <v>2.7715382428205855</v>
      </c>
      <c r="H2249" s="4">
        <v>0</v>
      </c>
      <c r="I2249" s="4"/>
      <c r="J2249" s="4">
        <v>0</v>
      </c>
    </row>
    <row r="2250" spans="2:10" x14ac:dyDescent="0.3">
      <c r="B2250" s="3" t="s">
        <v>131</v>
      </c>
      <c r="C2250" s="4">
        <v>2022</v>
      </c>
      <c r="D2250" s="3" t="s">
        <v>1472</v>
      </c>
      <c r="E2250" s="4">
        <v>0</v>
      </c>
      <c r="F2250" s="4">
        <v>4.2205000000000004</v>
      </c>
      <c r="G2250" s="4">
        <v>3.0000710833096389</v>
      </c>
      <c r="H2250" s="4">
        <v>0</v>
      </c>
      <c r="I2250" s="4"/>
      <c r="J2250" s="4">
        <v>0</v>
      </c>
    </row>
    <row r="2251" spans="2:10" x14ac:dyDescent="0.3">
      <c r="B2251" s="3" t="s">
        <v>131</v>
      </c>
      <c r="C2251" s="4">
        <v>2022</v>
      </c>
      <c r="D2251" s="3" t="s">
        <v>1473</v>
      </c>
      <c r="E2251" s="4">
        <v>4404300</v>
      </c>
      <c r="F2251" s="4">
        <v>5.6277999999999997</v>
      </c>
      <c r="G2251" s="4">
        <v>4.0004264998578334</v>
      </c>
      <c r="H2251" s="4">
        <v>24787</v>
      </c>
      <c r="I2251" s="4"/>
      <c r="J2251" s="4">
        <v>24787</v>
      </c>
    </row>
    <row r="2252" spans="2:10" x14ac:dyDescent="0.3">
      <c r="B2252" s="3" t="s">
        <v>131</v>
      </c>
      <c r="C2252" s="4">
        <v>2022</v>
      </c>
      <c r="D2252" s="3" t="s">
        <v>1474</v>
      </c>
      <c r="E2252" s="4">
        <v>1905918175</v>
      </c>
      <c r="F2252" s="4">
        <v>1.4068000000000001</v>
      </c>
      <c r="G2252" s="4">
        <v>1</v>
      </c>
      <c r="H2252" s="4">
        <v>2681246</v>
      </c>
      <c r="I2252" s="4"/>
      <c r="J2252" s="4">
        <v>2681246</v>
      </c>
    </row>
    <row r="2253" spans="2:10" x14ac:dyDescent="0.3">
      <c r="B2253" s="3" t="s">
        <v>131</v>
      </c>
      <c r="C2253" s="4">
        <v>2022</v>
      </c>
      <c r="D2253" s="3" t="s">
        <v>1475</v>
      </c>
      <c r="E2253" s="4">
        <v>0</v>
      </c>
      <c r="F2253" s="4">
        <v>1.4068000000000001</v>
      </c>
      <c r="G2253" s="4">
        <v>1</v>
      </c>
      <c r="H2253" s="4">
        <v>0</v>
      </c>
      <c r="I2253" s="4"/>
      <c r="J2253" s="4">
        <v>0</v>
      </c>
    </row>
    <row r="2254" spans="2:10" x14ac:dyDescent="0.3">
      <c r="B2254" s="3" t="s">
        <v>131</v>
      </c>
      <c r="C2254" s="4">
        <v>2022</v>
      </c>
      <c r="D2254" s="3" t="s">
        <v>1476</v>
      </c>
      <c r="E2254" s="4">
        <v>1258000</v>
      </c>
      <c r="F2254" s="4">
        <v>34.598399999999998</v>
      </c>
      <c r="G2254" s="4">
        <v>24.593687802104064</v>
      </c>
      <c r="H2254" s="4">
        <v>43525</v>
      </c>
      <c r="I2254" s="4">
        <v>95496</v>
      </c>
      <c r="J2254" s="4">
        <v>139021</v>
      </c>
    </row>
    <row r="2255" spans="2:10" x14ac:dyDescent="0.3">
      <c r="B2255" s="3" t="s">
        <v>131</v>
      </c>
      <c r="C2255" s="4">
        <v>2023</v>
      </c>
      <c r="D2255" s="3" t="s">
        <v>1468</v>
      </c>
      <c r="E2255" s="4">
        <v>260956672</v>
      </c>
      <c r="F2255" s="4">
        <v>3.9733999999999998</v>
      </c>
      <c r="G2255" s="4">
        <v>2.9794541091781643</v>
      </c>
      <c r="H2255" s="4">
        <v>1036885</v>
      </c>
      <c r="I2255" s="4"/>
      <c r="J2255" s="4">
        <v>1036885</v>
      </c>
    </row>
    <row r="2256" spans="2:10" x14ac:dyDescent="0.3">
      <c r="B2256" s="3" t="s">
        <v>131</v>
      </c>
      <c r="C2256" s="4">
        <v>2023</v>
      </c>
      <c r="D2256" s="3" t="s">
        <v>1469</v>
      </c>
      <c r="E2256" s="4">
        <v>46711</v>
      </c>
      <c r="F2256" s="4">
        <v>6.3483999999999998</v>
      </c>
      <c r="G2256" s="4">
        <v>4.7603479304139178</v>
      </c>
      <c r="H2256" s="4">
        <v>297</v>
      </c>
      <c r="I2256" s="4"/>
      <c r="J2256" s="4">
        <v>297</v>
      </c>
    </row>
    <row r="2257" spans="2:10" x14ac:dyDescent="0.3">
      <c r="B2257" s="3" t="s">
        <v>131</v>
      </c>
      <c r="C2257" s="4">
        <v>2023</v>
      </c>
      <c r="D2257" s="3" t="s">
        <v>1470</v>
      </c>
      <c r="E2257" s="4">
        <v>3941300</v>
      </c>
      <c r="F2257" s="4">
        <v>3.9283999999999999</v>
      </c>
      <c r="G2257" s="4">
        <v>2.9457108578284346</v>
      </c>
      <c r="H2257" s="4">
        <v>15483</v>
      </c>
      <c r="I2257" s="4"/>
      <c r="J2257" s="4">
        <v>15483</v>
      </c>
    </row>
    <row r="2258" spans="2:10" x14ac:dyDescent="0.3">
      <c r="B2258" s="3" t="s">
        <v>131</v>
      </c>
      <c r="C2258" s="4">
        <v>2023</v>
      </c>
      <c r="D2258" s="3" t="s">
        <v>1471</v>
      </c>
      <c r="E2258" s="4">
        <v>0</v>
      </c>
      <c r="F2258" s="4">
        <v>3.9283999999999999</v>
      </c>
      <c r="G2258" s="4">
        <v>2.9457108578284346</v>
      </c>
      <c r="H2258" s="4">
        <v>0</v>
      </c>
      <c r="I2258" s="4"/>
      <c r="J2258" s="4">
        <v>0</v>
      </c>
    </row>
    <row r="2259" spans="2:10" x14ac:dyDescent="0.3">
      <c r="B2259" s="3" t="s">
        <v>131</v>
      </c>
      <c r="C2259" s="4">
        <v>2023</v>
      </c>
      <c r="D2259" s="3" t="s">
        <v>1472</v>
      </c>
      <c r="E2259" s="4">
        <v>0</v>
      </c>
      <c r="F2259" s="4">
        <v>4.0007999999999999</v>
      </c>
      <c r="G2259" s="4">
        <v>3</v>
      </c>
      <c r="H2259" s="4">
        <v>0</v>
      </c>
      <c r="I2259" s="4"/>
      <c r="J2259" s="4">
        <v>0</v>
      </c>
    </row>
    <row r="2260" spans="2:10" x14ac:dyDescent="0.3">
      <c r="B2260" s="3" t="s">
        <v>131</v>
      </c>
      <c r="C2260" s="4">
        <v>2023</v>
      </c>
      <c r="D2260" s="3" t="s">
        <v>1473</v>
      </c>
      <c r="E2260" s="4">
        <v>5322400</v>
      </c>
      <c r="F2260" s="4">
        <v>4.9596999999999998</v>
      </c>
      <c r="G2260" s="4">
        <v>3.7190311937612477</v>
      </c>
      <c r="H2260" s="4">
        <v>26398</v>
      </c>
      <c r="I2260" s="4"/>
      <c r="J2260" s="4">
        <v>26398</v>
      </c>
    </row>
    <row r="2261" spans="2:10" x14ac:dyDescent="0.3">
      <c r="B2261" s="3" t="s">
        <v>131</v>
      </c>
      <c r="C2261" s="4">
        <v>2023</v>
      </c>
      <c r="D2261" s="3" t="s">
        <v>1474</v>
      </c>
      <c r="E2261" s="4">
        <v>2149419500</v>
      </c>
      <c r="F2261" s="4">
        <v>1.3335999999999999</v>
      </c>
      <c r="G2261" s="4">
        <v>1</v>
      </c>
      <c r="H2261" s="4">
        <v>2866466</v>
      </c>
      <c r="I2261" s="4"/>
      <c r="J2261" s="4">
        <v>2866466</v>
      </c>
    </row>
    <row r="2262" spans="2:10" x14ac:dyDescent="0.3">
      <c r="B2262" s="3" t="s">
        <v>131</v>
      </c>
      <c r="C2262" s="4">
        <v>2023</v>
      </c>
      <c r="D2262" s="3" t="s">
        <v>1475</v>
      </c>
      <c r="E2262" s="4">
        <v>0</v>
      </c>
      <c r="F2262" s="4">
        <v>1.3335999999999999</v>
      </c>
      <c r="G2262" s="4">
        <v>1</v>
      </c>
      <c r="H2262" s="4">
        <v>0</v>
      </c>
      <c r="I2262" s="4"/>
      <c r="J2262" s="4">
        <v>0</v>
      </c>
    </row>
    <row r="2263" spans="2:10" x14ac:dyDescent="0.3">
      <c r="B2263" s="3" t="s">
        <v>131</v>
      </c>
      <c r="C2263" s="4">
        <v>2023</v>
      </c>
      <c r="D2263" s="3" t="s">
        <v>1476</v>
      </c>
      <c r="E2263" s="4">
        <v>1460000</v>
      </c>
      <c r="F2263" s="4">
        <v>31.749199999999998</v>
      </c>
      <c r="G2263" s="4">
        <v>23.807138572285542</v>
      </c>
      <c r="H2263" s="4">
        <v>46354</v>
      </c>
      <c r="I2263" s="4">
        <v>96000</v>
      </c>
      <c r="J2263" s="4">
        <v>142354</v>
      </c>
    </row>
    <row r="2264" spans="2:10" x14ac:dyDescent="0.3">
      <c r="B2264" s="3" t="s">
        <v>131</v>
      </c>
      <c r="C2264" s="4">
        <v>2024</v>
      </c>
      <c r="D2264" s="3" t="s">
        <v>1468</v>
      </c>
      <c r="E2264" s="4">
        <v>272885200</v>
      </c>
      <c r="F2264" s="4">
        <v>4.1268000000000002</v>
      </c>
      <c r="G2264" s="4">
        <v>2.7976408379092943</v>
      </c>
      <c r="H2264" s="4">
        <v>1126143</v>
      </c>
      <c r="I2264" s="4"/>
      <c r="J2264" s="4">
        <v>1126143</v>
      </c>
    </row>
    <row r="2265" spans="2:10" x14ac:dyDescent="0.3">
      <c r="B2265" s="3" t="s">
        <v>131</v>
      </c>
      <c r="C2265" s="4">
        <v>2024</v>
      </c>
      <c r="D2265" s="3" t="s">
        <v>1469</v>
      </c>
      <c r="E2265" s="4">
        <v>46711</v>
      </c>
      <c r="F2265" s="4">
        <v>6.8563000000000001</v>
      </c>
      <c r="G2265" s="4">
        <v>4.6480238627889632</v>
      </c>
      <c r="H2265" s="4">
        <v>320</v>
      </c>
      <c r="I2265" s="4"/>
      <c r="J2265" s="4">
        <v>320</v>
      </c>
    </row>
    <row r="2266" spans="2:10" x14ac:dyDescent="0.3">
      <c r="B2266" s="3" t="s">
        <v>131</v>
      </c>
      <c r="C2266" s="4">
        <v>2024</v>
      </c>
      <c r="D2266" s="3" t="s">
        <v>1470</v>
      </c>
      <c r="E2266" s="4">
        <v>4585500</v>
      </c>
      <c r="F2266" s="4">
        <v>3.6465999999999998</v>
      </c>
      <c r="G2266" s="4">
        <v>2.4721035861975458</v>
      </c>
      <c r="H2266" s="4">
        <v>16721</v>
      </c>
      <c r="I2266" s="4"/>
      <c r="J2266" s="4">
        <v>16721</v>
      </c>
    </row>
    <row r="2267" spans="2:10" x14ac:dyDescent="0.3">
      <c r="B2267" s="3" t="s">
        <v>131</v>
      </c>
      <c r="C2267" s="4">
        <v>2024</v>
      </c>
      <c r="D2267" s="3" t="s">
        <v>1471</v>
      </c>
      <c r="E2267" s="4">
        <v>0</v>
      </c>
      <c r="F2267" s="4">
        <v>3.6465999999999998</v>
      </c>
      <c r="G2267" s="4">
        <v>2.4721035861975458</v>
      </c>
      <c r="H2267" s="4">
        <v>0</v>
      </c>
      <c r="I2267" s="4"/>
      <c r="J2267" s="4">
        <v>0</v>
      </c>
    </row>
    <row r="2268" spans="2:10" x14ac:dyDescent="0.3">
      <c r="B2268" s="3" t="s">
        <v>131</v>
      </c>
      <c r="C2268" s="4">
        <v>2024</v>
      </c>
      <c r="D2268" s="3" t="s">
        <v>1472</v>
      </c>
      <c r="E2268" s="4">
        <v>0</v>
      </c>
      <c r="F2268" s="4">
        <v>4.4253</v>
      </c>
      <c r="G2268" s="4">
        <v>3</v>
      </c>
      <c r="H2268" s="4">
        <v>0</v>
      </c>
      <c r="I2268" s="4"/>
      <c r="J2268" s="4">
        <v>0</v>
      </c>
    </row>
    <row r="2269" spans="2:10" x14ac:dyDescent="0.3">
      <c r="B2269" s="3" t="s">
        <v>131</v>
      </c>
      <c r="C2269" s="4">
        <v>2024</v>
      </c>
      <c r="D2269" s="3" t="s">
        <v>1473</v>
      </c>
      <c r="E2269" s="4">
        <v>5069300</v>
      </c>
      <c r="F2269" s="4">
        <v>5.4894999999999996</v>
      </c>
      <c r="G2269" s="4">
        <v>3.7214426140600634</v>
      </c>
      <c r="H2269" s="4">
        <v>27828</v>
      </c>
      <c r="I2269" s="4"/>
      <c r="J2269" s="4">
        <v>27828</v>
      </c>
    </row>
    <row r="2270" spans="2:10" x14ac:dyDescent="0.3">
      <c r="B2270" s="3" t="s">
        <v>131</v>
      </c>
      <c r="C2270" s="4">
        <v>2024</v>
      </c>
      <c r="D2270" s="3" t="s">
        <v>1474</v>
      </c>
      <c r="E2270" s="4">
        <v>2113795700</v>
      </c>
      <c r="F2270" s="4">
        <v>1.4751000000000001</v>
      </c>
      <c r="G2270" s="4">
        <v>1</v>
      </c>
      <c r="H2270" s="4">
        <v>3118060</v>
      </c>
      <c r="I2270" s="4"/>
      <c r="J2270" s="4">
        <v>3118060</v>
      </c>
    </row>
    <row r="2271" spans="2:10" x14ac:dyDescent="0.3">
      <c r="B2271" s="3" t="s">
        <v>131</v>
      </c>
      <c r="C2271" s="4">
        <v>2024</v>
      </c>
      <c r="D2271" s="3" t="s">
        <v>1475</v>
      </c>
      <c r="E2271" s="4">
        <v>0</v>
      </c>
      <c r="F2271" s="4">
        <v>1.4751000000000001</v>
      </c>
      <c r="G2271" s="4">
        <v>1</v>
      </c>
      <c r="H2271" s="4">
        <v>0</v>
      </c>
      <c r="I2271" s="4"/>
      <c r="J2271" s="4">
        <v>0</v>
      </c>
    </row>
    <row r="2272" spans="2:10" x14ac:dyDescent="0.3">
      <c r="B2272" s="3" t="s">
        <v>131</v>
      </c>
      <c r="C2272" s="4">
        <v>2024</v>
      </c>
      <c r="D2272" s="3" t="s">
        <v>1476</v>
      </c>
      <c r="E2272" s="4">
        <v>1488000</v>
      </c>
      <c r="F2272" s="4">
        <v>31.288799999999998</v>
      </c>
      <c r="G2272" s="4">
        <v>21.211307707952002</v>
      </c>
      <c r="H2272" s="4">
        <v>46558</v>
      </c>
      <c r="I2272" s="4">
        <v>97620</v>
      </c>
      <c r="J2272" s="4">
        <v>144178</v>
      </c>
    </row>
    <row r="2273" spans="2:10" x14ac:dyDescent="0.3">
      <c r="B2273" s="3" t="s">
        <v>134</v>
      </c>
      <c r="C2273" s="4">
        <v>2019</v>
      </c>
      <c r="D2273" s="3" t="s">
        <v>1468</v>
      </c>
      <c r="E2273" s="4">
        <v>12523800</v>
      </c>
      <c r="F2273" s="4">
        <v>16.032499999999999</v>
      </c>
      <c r="G2273" s="4">
        <v>2.8944232817605702</v>
      </c>
      <c r="H2273" s="4">
        <v>200787.8235</v>
      </c>
      <c r="I2273" s="4"/>
      <c r="J2273" s="4">
        <v>200787.8235</v>
      </c>
    </row>
    <row r="2274" spans="2:10" x14ac:dyDescent="0.3">
      <c r="B2274" s="3" t="s">
        <v>134</v>
      </c>
      <c r="C2274" s="4">
        <v>2019</v>
      </c>
      <c r="D2274" s="3" t="s">
        <v>1469</v>
      </c>
      <c r="E2274" s="4">
        <v>0</v>
      </c>
      <c r="F2274" s="4">
        <v>51.705800000000004</v>
      </c>
      <c r="G2274" s="4">
        <v>9.3346933617374699</v>
      </c>
      <c r="H2274" s="4">
        <v>0</v>
      </c>
      <c r="I2274" s="4"/>
      <c r="J2274" s="4">
        <v>0</v>
      </c>
    </row>
    <row r="2275" spans="2:10" x14ac:dyDescent="0.3">
      <c r="B2275" s="3" t="s">
        <v>134</v>
      </c>
      <c r="C2275" s="4">
        <v>2019</v>
      </c>
      <c r="D2275" s="3" t="s">
        <v>1470</v>
      </c>
      <c r="E2275" s="4">
        <v>3342200</v>
      </c>
      <c r="F2275" s="4">
        <v>51.705800000000004</v>
      </c>
      <c r="G2275" s="4">
        <v>9.3346933617374699</v>
      </c>
      <c r="H2275" s="4">
        <v>172811.12476000001</v>
      </c>
      <c r="I2275" s="4"/>
      <c r="J2275" s="4">
        <v>172811.12476000001</v>
      </c>
    </row>
    <row r="2276" spans="2:10" x14ac:dyDescent="0.3">
      <c r="B2276" s="3" t="s">
        <v>134</v>
      </c>
      <c r="C2276" s="4">
        <v>2019</v>
      </c>
      <c r="D2276" s="3" t="s">
        <v>1471</v>
      </c>
      <c r="E2276" s="4">
        <v>0</v>
      </c>
      <c r="F2276" s="4">
        <v>0</v>
      </c>
      <c r="G2276" s="4">
        <v>0</v>
      </c>
      <c r="H2276" s="4">
        <v>0</v>
      </c>
      <c r="I2276" s="4"/>
      <c r="J2276" s="4">
        <v>0</v>
      </c>
    </row>
    <row r="2277" spans="2:10" x14ac:dyDescent="0.3">
      <c r="B2277" s="3" t="s">
        <v>134</v>
      </c>
      <c r="C2277" s="4">
        <v>2019</v>
      </c>
      <c r="D2277" s="3" t="s">
        <v>1472</v>
      </c>
      <c r="E2277" s="4">
        <v>0</v>
      </c>
      <c r="F2277" s="4">
        <v>0</v>
      </c>
      <c r="G2277" s="4">
        <v>0</v>
      </c>
      <c r="H2277" s="4">
        <v>0</v>
      </c>
      <c r="I2277" s="4"/>
      <c r="J2277" s="4">
        <v>0</v>
      </c>
    </row>
    <row r="2278" spans="2:10" x14ac:dyDescent="0.3">
      <c r="B2278" s="3" t="s">
        <v>134</v>
      </c>
      <c r="C2278" s="4">
        <v>2019</v>
      </c>
      <c r="D2278" s="3" t="s">
        <v>1473</v>
      </c>
      <c r="E2278" s="4">
        <v>13300</v>
      </c>
      <c r="F2278" s="4">
        <v>7.8102</v>
      </c>
      <c r="G2278" s="4">
        <v>1.41001245689733</v>
      </c>
      <c r="H2278" s="4">
        <v>103.87566</v>
      </c>
      <c r="I2278" s="4"/>
      <c r="J2278" s="4">
        <v>103.87566</v>
      </c>
    </row>
    <row r="2279" spans="2:10" x14ac:dyDescent="0.3">
      <c r="B2279" s="3" t="s">
        <v>134</v>
      </c>
      <c r="C2279" s="4">
        <v>2019</v>
      </c>
      <c r="D2279" s="3" t="s">
        <v>1474</v>
      </c>
      <c r="E2279" s="4">
        <v>97090401</v>
      </c>
      <c r="F2279" s="4">
        <v>5.5391000000000004</v>
      </c>
      <c r="G2279" s="4">
        <v>1</v>
      </c>
      <c r="H2279" s="4">
        <v>537793.44017910003</v>
      </c>
      <c r="I2279" s="4">
        <v>0</v>
      </c>
      <c r="J2279" s="4">
        <v>537793.44017910003</v>
      </c>
    </row>
    <row r="2280" spans="2:10" x14ac:dyDescent="0.3">
      <c r="B2280" s="3" t="s">
        <v>134</v>
      </c>
      <c r="C2280" s="4">
        <v>2019</v>
      </c>
      <c r="D2280" s="3" t="s">
        <v>1475</v>
      </c>
      <c r="E2280" s="4">
        <v>0</v>
      </c>
      <c r="F2280" s="4">
        <v>0</v>
      </c>
      <c r="G2280" s="4">
        <v>0</v>
      </c>
      <c r="H2280" s="4">
        <v>0</v>
      </c>
      <c r="I2280" s="4"/>
      <c r="J2280" s="4">
        <v>0</v>
      </c>
    </row>
    <row r="2281" spans="2:10" x14ac:dyDescent="0.3">
      <c r="B2281" s="3" t="s">
        <v>134</v>
      </c>
      <c r="C2281" s="4">
        <v>2019</v>
      </c>
      <c r="D2281" s="3" t="s">
        <v>1476</v>
      </c>
      <c r="E2281" s="4">
        <v>171300</v>
      </c>
      <c r="F2281" s="4">
        <v>25.690300000000001</v>
      </c>
      <c r="G2281" s="4">
        <v>4.6379917315087296</v>
      </c>
      <c r="H2281" s="4">
        <v>4400.7483899999997</v>
      </c>
      <c r="I2281" s="4"/>
      <c r="J2281" s="4">
        <v>4400.7483899999997</v>
      </c>
    </row>
    <row r="2282" spans="2:10" x14ac:dyDescent="0.3">
      <c r="B2282" s="3" t="s">
        <v>134</v>
      </c>
      <c r="C2282" s="4">
        <v>2020</v>
      </c>
      <c r="D2282" s="3" t="s">
        <v>1468</v>
      </c>
      <c r="E2282" s="4">
        <v>12555600</v>
      </c>
      <c r="F2282" s="4">
        <v>17.1112</v>
      </c>
      <c r="G2282" s="4">
        <v>3.0851002452040963</v>
      </c>
      <c r="H2282" s="4">
        <v>214841</v>
      </c>
      <c r="I2282" s="4"/>
      <c r="J2282" s="4">
        <v>214841</v>
      </c>
    </row>
    <row r="2283" spans="2:10" x14ac:dyDescent="0.3">
      <c r="B2283" s="3" t="s">
        <v>134</v>
      </c>
      <c r="C2283" s="4">
        <v>2020</v>
      </c>
      <c r="D2283" s="3" t="s">
        <v>1469</v>
      </c>
      <c r="E2283" s="4">
        <v>0</v>
      </c>
      <c r="F2283" s="4">
        <v>58.863900000000001</v>
      </c>
      <c r="G2283" s="4">
        <v>10.612992211163998</v>
      </c>
      <c r="H2283" s="4">
        <v>0</v>
      </c>
      <c r="I2283" s="4"/>
      <c r="J2283" s="4">
        <v>0</v>
      </c>
    </row>
    <row r="2284" spans="2:10" x14ac:dyDescent="0.3">
      <c r="B2284" s="3" t="s">
        <v>134</v>
      </c>
      <c r="C2284" s="4">
        <v>2020</v>
      </c>
      <c r="D2284" s="3" t="s">
        <v>1470</v>
      </c>
      <c r="E2284" s="4">
        <v>3141300</v>
      </c>
      <c r="F2284" s="4">
        <v>58.863900000000001</v>
      </c>
      <c r="G2284" s="4">
        <v>10.612992211163998</v>
      </c>
      <c r="H2284" s="4">
        <v>184909</v>
      </c>
      <c r="I2284" s="4"/>
      <c r="J2284" s="4">
        <v>184909</v>
      </c>
    </row>
    <row r="2285" spans="2:10" x14ac:dyDescent="0.3">
      <c r="B2285" s="3" t="s">
        <v>134</v>
      </c>
      <c r="C2285" s="4">
        <v>2020</v>
      </c>
      <c r="D2285" s="3" t="s">
        <v>1471</v>
      </c>
      <c r="E2285" s="4">
        <v>0</v>
      </c>
      <c r="F2285" s="4">
        <v>0</v>
      </c>
      <c r="G2285" s="4">
        <v>0</v>
      </c>
      <c r="H2285" s="4">
        <v>0</v>
      </c>
      <c r="I2285" s="4"/>
      <c r="J2285" s="4">
        <v>0</v>
      </c>
    </row>
    <row r="2286" spans="2:10" x14ac:dyDescent="0.3">
      <c r="B2286" s="3" t="s">
        <v>134</v>
      </c>
      <c r="C2286" s="4">
        <v>2020</v>
      </c>
      <c r="D2286" s="3" t="s">
        <v>1472</v>
      </c>
      <c r="E2286" s="4">
        <v>0</v>
      </c>
      <c r="F2286" s="4">
        <v>0</v>
      </c>
      <c r="G2286" s="4">
        <v>0</v>
      </c>
      <c r="H2286" s="4">
        <v>0</v>
      </c>
      <c r="I2286" s="4"/>
      <c r="J2286" s="4">
        <v>0</v>
      </c>
    </row>
    <row r="2287" spans="2:10" x14ac:dyDescent="0.3">
      <c r="B2287" s="3" t="s">
        <v>134</v>
      </c>
      <c r="C2287" s="4">
        <v>2020</v>
      </c>
      <c r="D2287" s="3" t="s">
        <v>1473</v>
      </c>
      <c r="E2287" s="4">
        <v>13300</v>
      </c>
      <c r="F2287" s="4">
        <v>8.2209000000000003</v>
      </c>
      <c r="G2287" s="4">
        <v>1.482204673301601</v>
      </c>
      <c r="H2287" s="4">
        <v>109</v>
      </c>
      <c r="I2287" s="4"/>
      <c r="J2287" s="4">
        <v>109</v>
      </c>
    </row>
    <row r="2288" spans="2:10" x14ac:dyDescent="0.3">
      <c r="B2288" s="3" t="s">
        <v>134</v>
      </c>
      <c r="C2288" s="4">
        <v>2020</v>
      </c>
      <c r="D2288" s="3" t="s">
        <v>1474</v>
      </c>
      <c r="E2288" s="4">
        <v>103748601</v>
      </c>
      <c r="F2288" s="4">
        <v>5.5464000000000002</v>
      </c>
      <c r="G2288" s="4">
        <v>1</v>
      </c>
      <c r="H2288" s="4">
        <v>575431</v>
      </c>
      <c r="I2288" s="4"/>
      <c r="J2288" s="4">
        <v>575431</v>
      </c>
    </row>
    <row r="2289" spans="2:10" x14ac:dyDescent="0.3">
      <c r="B2289" s="3" t="s">
        <v>134</v>
      </c>
      <c r="C2289" s="4">
        <v>2020</v>
      </c>
      <c r="D2289" s="3" t="s">
        <v>1475</v>
      </c>
      <c r="E2289" s="4">
        <v>0</v>
      </c>
      <c r="F2289" s="4">
        <v>0</v>
      </c>
      <c r="G2289" s="4">
        <v>0</v>
      </c>
      <c r="H2289" s="4">
        <v>0</v>
      </c>
      <c r="I2289" s="4"/>
      <c r="J2289" s="4">
        <v>0</v>
      </c>
    </row>
    <row r="2290" spans="2:10" x14ac:dyDescent="0.3">
      <c r="B2290" s="3" t="s">
        <v>134</v>
      </c>
      <c r="C2290" s="4">
        <v>2020</v>
      </c>
      <c r="D2290" s="3" t="s">
        <v>1476</v>
      </c>
      <c r="E2290" s="4">
        <v>174300</v>
      </c>
      <c r="F2290" s="4">
        <v>27.016500000000001</v>
      </c>
      <c r="G2290" s="4">
        <v>4.8709974037213328</v>
      </c>
      <c r="H2290" s="4">
        <v>4709</v>
      </c>
      <c r="I2290" s="4">
        <v>27102</v>
      </c>
      <c r="J2290" s="4">
        <v>31811</v>
      </c>
    </row>
    <row r="2291" spans="2:10" x14ac:dyDescent="0.3">
      <c r="B2291" s="3" t="s">
        <v>134</v>
      </c>
      <c r="C2291" s="4">
        <v>2021</v>
      </c>
      <c r="D2291" s="3" t="s">
        <v>1468</v>
      </c>
      <c r="E2291" s="4">
        <v>14496100</v>
      </c>
      <c r="F2291" s="4">
        <v>15.858000000000001</v>
      </c>
      <c r="G2291" s="4">
        <v>3.0509061526030243</v>
      </c>
      <c r="H2291" s="4">
        <v>229879</v>
      </c>
      <c r="I2291" s="4"/>
      <c r="J2291" s="4">
        <v>229879</v>
      </c>
    </row>
    <row r="2292" spans="2:10" x14ac:dyDescent="0.3">
      <c r="B2292" s="3" t="s">
        <v>134</v>
      </c>
      <c r="C2292" s="4">
        <v>2021</v>
      </c>
      <c r="D2292" s="3" t="s">
        <v>1469</v>
      </c>
      <c r="E2292" s="4">
        <v>0</v>
      </c>
      <c r="F2292" s="4">
        <v>61.433300000000003</v>
      </c>
      <c r="G2292" s="4">
        <v>11.819096540844203</v>
      </c>
      <c r="H2292" s="4">
        <v>0</v>
      </c>
      <c r="I2292" s="4"/>
      <c r="J2292" s="4">
        <v>0</v>
      </c>
    </row>
    <row r="2293" spans="2:10" x14ac:dyDescent="0.3">
      <c r="B2293" s="3" t="s">
        <v>134</v>
      </c>
      <c r="C2293" s="4">
        <v>2021</v>
      </c>
      <c r="D2293" s="3" t="s">
        <v>1470</v>
      </c>
      <c r="E2293" s="4">
        <v>3220600</v>
      </c>
      <c r="F2293" s="4">
        <v>61.433300000000003</v>
      </c>
      <c r="G2293" s="4">
        <v>11.819096540844203</v>
      </c>
      <c r="H2293" s="4">
        <v>197852</v>
      </c>
      <c r="I2293" s="4"/>
      <c r="J2293" s="4">
        <v>197852</v>
      </c>
    </row>
    <row r="2294" spans="2:10" x14ac:dyDescent="0.3">
      <c r="B2294" s="3" t="s">
        <v>134</v>
      </c>
      <c r="C2294" s="4">
        <v>2021</v>
      </c>
      <c r="D2294" s="3" t="s">
        <v>1471</v>
      </c>
      <c r="E2294" s="4">
        <v>0</v>
      </c>
      <c r="F2294" s="4">
        <v>0</v>
      </c>
      <c r="G2294" s="4">
        <v>0</v>
      </c>
      <c r="H2294" s="4">
        <v>0</v>
      </c>
      <c r="I2294" s="4"/>
      <c r="J2294" s="4">
        <v>0</v>
      </c>
    </row>
    <row r="2295" spans="2:10" x14ac:dyDescent="0.3">
      <c r="B2295" s="3" t="s">
        <v>134</v>
      </c>
      <c r="C2295" s="4">
        <v>2021</v>
      </c>
      <c r="D2295" s="3" t="s">
        <v>1472</v>
      </c>
      <c r="E2295" s="4">
        <v>0</v>
      </c>
      <c r="F2295" s="4">
        <v>0</v>
      </c>
      <c r="G2295" s="4">
        <v>0</v>
      </c>
      <c r="H2295" s="4">
        <v>0</v>
      </c>
      <c r="I2295" s="4"/>
      <c r="J2295" s="4">
        <v>0</v>
      </c>
    </row>
    <row r="2296" spans="2:10" x14ac:dyDescent="0.3">
      <c r="B2296" s="3" t="s">
        <v>134</v>
      </c>
      <c r="C2296" s="4">
        <v>2021</v>
      </c>
      <c r="D2296" s="3" t="s">
        <v>1473</v>
      </c>
      <c r="E2296" s="4">
        <v>13300</v>
      </c>
      <c r="F2296" s="4">
        <v>8.7942</v>
      </c>
      <c r="G2296" s="4">
        <v>1.6919081149717188</v>
      </c>
      <c r="H2296" s="4">
        <v>117</v>
      </c>
      <c r="I2296" s="4"/>
      <c r="J2296" s="4">
        <v>117</v>
      </c>
    </row>
    <row r="2297" spans="2:10" x14ac:dyDescent="0.3">
      <c r="B2297" s="3" t="s">
        <v>134</v>
      </c>
      <c r="C2297" s="4">
        <v>2021</v>
      </c>
      <c r="D2297" s="3" t="s">
        <v>1474</v>
      </c>
      <c r="E2297" s="4">
        <v>118457001</v>
      </c>
      <c r="F2297" s="4">
        <v>5.1978</v>
      </c>
      <c r="G2297" s="4">
        <v>1</v>
      </c>
      <c r="H2297" s="4">
        <v>615716</v>
      </c>
      <c r="I2297" s="4"/>
      <c r="J2297" s="4">
        <v>615716</v>
      </c>
    </row>
    <row r="2298" spans="2:10" x14ac:dyDescent="0.3">
      <c r="B2298" s="3" t="s">
        <v>134</v>
      </c>
      <c r="C2298" s="4">
        <v>2021</v>
      </c>
      <c r="D2298" s="3" t="s">
        <v>1475</v>
      </c>
      <c r="E2298" s="4">
        <v>0</v>
      </c>
      <c r="F2298" s="4">
        <v>0</v>
      </c>
      <c r="G2298" s="4">
        <v>0</v>
      </c>
      <c r="H2298" s="4">
        <v>0</v>
      </c>
      <c r="I2298" s="4"/>
      <c r="J2298" s="4">
        <v>0</v>
      </c>
    </row>
    <row r="2299" spans="2:10" x14ac:dyDescent="0.3">
      <c r="B2299" s="3" t="s">
        <v>134</v>
      </c>
      <c r="C2299" s="4">
        <v>2021</v>
      </c>
      <c r="D2299" s="3" t="s">
        <v>1476</v>
      </c>
      <c r="E2299" s="4">
        <v>177300</v>
      </c>
      <c r="F2299" s="4">
        <v>28.416399999999999</v>
      </c>
      <c r="G2299" s="4">
        <v>5.4670052714610025</v>
      </c>
      <c r="H2299" s="4">
        <v>5038</v>
      </c>
      <c r="I2299" s="4">
        <v>23020</v>
      </c>
      <c r="J2299" s="4">
        <v>28058</v>
      </c>
    </row>
    <row r="2300" spans="2:10" x14ac:dyDescent="0.3">
      <c r="B2300" s="3" t="s">
        <v>134</v>
      </c>
      <c r="C2300" s="4">
        <v>2022</v>
      </c>
      <c r="D2300" s="3" t="s">
        <v>1468</v>
      </c>
      <c r="E2300" s="4">
        <v>20396210</v>
      </c>
      <c r="F2300" s="4">
        <v>11.9564</v>
      </c>
      <c r="G2300" s="4">
        <v>2.8697885413916429</v>
      </c>
      <c r="H2300" s="4">
        <v>243865</v>
      </c>
      <c r="I2300" s="4"/>
      <c r="J2300" s="4">
        <v>243865</v>
      </c>
    </row>
    <row r="2301" spans="2:10" x14ac:dyDescent="0.3">
      <c r="B2301" s="3" t="s">
        <v>134</v>
      </c>
      <c r="C2301" s="4">
        <v>2022</v>
      </c>
      <c r="D2301" s="3" t="s">
        <v>1469</v>
      </c>
      <c r="E2301" s="4">
        <v>0</v>
      </c>
      <c r="F2301" s="4">
        <v>58.1374</v>
      </c>
      <c r="G2301" s="4">
        <v>13.954203969949356</v>
      </c>
      <c r="H2301" s="4">
        <v>0</v>
      </c>
      <c r="I2301" s="4"/>
      <c r="J2301" s="4">
        <v>0</v>
      </c>
    </row>
    <row r="2302" spans="2:10" x14ac:dyDescent="0.3">
      <c r="B2302" s="3" t="s">
        <v>134</v>
      </c>
      <c r="C2302" s="4">
        <v>2022</v>
      </c>
      <c r="D2302" s="3" t="s">
        <v>1470</v>
      </c>
      <c r="E2302" s="4">
        <v>3615100</v>
      </c>
      <c r="F2302" s="4">
        <v>58.1374</v>
      </c>
      <c r="G2302" s="4">
        <v>13.954203969949356</v>
      </c>
      <c r="H2302" s="4">
        <v>210173</v>
      </c>
      <c r="I2302" s="4"/>
      <c r="J2302" s="4">
        <v>210173</v>
      </c>
    </row>
    <row r="2303" spans="2:10" x14ac:dyDescent="0.3">
      <c r="B2303" s="3" t="s">
        <v>134</v>
      </c>
      <c r="C2303" s="4">
        <v>2022</v>
      </c>
      <c r="D2303" s="3" t="s">
        <v>1471</v>
      </c>
      <c r="E2303" s="4">
        <v>0</v>
      </c>
      <c r="F2303" s="4">
        <v>0</v>
      </c>
      <c r="G2303" s="4">
        <v>0</v>
      </c>
      <c r="H2303" s="4">
        <v>0</v>
      </c>
      <c r="I2303" s="4"/>
      <c r="J2303" s="4">
        <v>0</v>
      </c>
    </row>
    <row r="2304" spans="2:10" x14ac:dyDescent="0.3">
      <c r="B2304" s="3" t="s">
        <v>134</v>
      </c>
      <c r="C2304" s="4">
        <v>2022</v>
      </c>
      <c r="D2304" s="3" t="s">
        <v>1472</v>
      </c>
      <c r="E2304" s="4">
        <v>0</v>
      </c>
      <c r="F2304" s="4">
        <v>0</v>
      </c>
      <c r="G2304" s="4">
        <v>0</v>
      </c>
      <c r="H2304" s="4">
        <v>0</v>
      </c>
      <c r="I2304" s="4"/>
      <c r="J2304" s="4">
        <v>0</v>
      </c>
    </row>
    <row r="2305" spans="2:10" x14ac:dyDescent="0.3">
      <c r="B2305" s="3" t="s">
        <v>134</v>
      </c>
      <c r="C2305" s="4">
        <v>2022</v>
      </c>
      <c r="D2305" s="3" t="s">
        <v>1473</v>
      </c>
      <c r="E2305" s="4">
        <v>0</v>
      </c>
      <c r="F2305" s="4">
        <v>7.0490000000000004</v>
      </c>
      <c r="G2305" s="4">
        <v>1.6919088879821427</v>
      </c>
      <c r="H2305" s="4">
        <v>0</v>
      </c>
      <c r="I2305" s="4"/>
      <c r="J2305" s="4">
        <v>0</v>
      </c>
    </row>
    <row r="2306" spans="2:10" x14ac:dyDescent="0.3">
      <c r="B2306" s="3" t="s">
        <v>134</v>
      </c>
      <c r="C2306" s="4">
        <v>2022</v>
      </c>
      <c r="D2306" s="3" t="s">
        <v>1474</v>
      </c>
      <c r="E2306" s="4">
        <v>156547801</v>
      </c>
      <c r="F2306" s="4">
        <v>4.1662999999999997</v>
      </c>
      <c r="G2306" s="4">
        <v>1</v>
      </c>
      <c r="H2306" s="4">
        <v>652225</v>
      </c>
      <c r="I2306" s="4"/>
      <c r="J2306" s="4">
        <v>652225</v>
      </c>
    </row>
    <row r="2307" spans="2:10" x14ac:dyDescent="0.3">
      <c r="B2307" s="3" t="s">
        <v>134</v>
      </c>
      <c r="C2307" s="4">
        <v>2022</v>
      </c>
      <c r="D2307" s="3" t="s">
        <v>1475</v>
      </c>
      <c r="E2307" s="4">
        <v>0</v>
      </c>
      <c r="F2307" s="4">
        <v>0</v>
      </c>
      <c r="G2307" s="4">
        <v>0</v>
      </c>
      <c r="H2307" s="4">
        <v>0</v>
      </c>
      <c r="I2307" s="4"/>
      <c r="J2307" s="4">
        <v>0</v>
      </c>
    </row>
    <row r="2308" spans="2:10" x14ac:dyDescent="0.3">
      <c r="B2308" s="3" t="s">
        <v>134</v>
      </c>
      <c r="C2308" s="4">
        <v>2022</v>
      </c>
      <c r="D2308" s="3" t="s">
        <v>1476</v>
      </c>
      <c r="E2308" s="4">
        <v>199600</v>
      </c>
      <c r="F2308" s="4">
        <v>26.758500000000002</v>
      </c>
      <c r="G2308" s="4">
        <v>6.4226051892566556</v>
      </c>
      <c r="H2308" s="4">
        <v>5341</v>
      </c>
      <c r="I2308" s="4">
        <v>23505</v>
      </c>
      <c r="J2308" s="4">
        <v>28846</v>
      </c>
    </row>
    <row r="2309" spans="2:10" x14ac:dyDescent="0.3">
      <c r="B2309" s="3" t="s">
        <v>134</v>
      </c>
      <c r="C2309" s="4">
        <v>2023</v>
      </c>
      <c r="D2309" s="3" t="s">
        <v>1468</v>
      </c>
      <c r="E2309" s="4">
        <v>20166550</v>
      </c>
      <c r="F2309" s="4">
        <v>12.914300000000001</v>
      </c>
      <c r="G2309" s="4">
        <v>3.425998142989787</v>
      </c>
      <c r="H2309" s="4">
        <v>260437</v>
      </c>
      <c r="I2309" s="4"/>
      <c r="J2309" s="4">
        <v>260437</v>
      </c>
    </row>
    <row r="2310" spans="2:10" x14ac:dyDescent="0.3">
      <c r="B2310" s="3" t="s">
        <v>134</v>
      </c>
      <c r="C2310" s="4">
        <v>2023</v>
      </c>
      <c r="D2310" s="3" t="s">
        <v>1469</v>
      </c>
      <c r="E2310" s="4">
        <v>0</v>
      </c>
      <c r="F2310" s="4">
        <v>55.863999999999997</v>
      </c>
      <c r="G2310" s="4">
        <v>14.820002652871734</v>
      </c>
      <c r="H2310" s="4">
        <v>0</v>
      </c>
      <c r="I2310" s="4"/>
      <c r="J2310" s="4">
        <v>0</v>
      </c>
    </row>
    <row r="2311" spans="2:10" x14ac:dyDescent="0.3">
      <c r="B2311" s="3" t="s">
        <v>134</v>
      </c>
      <c r="C2311" s="4">
        <v>2023</v>
      </c>
      <c r="D2311" s="3" t="s">
        <v>1470</v>
      </c>
      <c r="E2311" s="4">
        <v>4017300</v>
      </c>
      <c r="F2311" s="4">
        <v>55.863999999999997</v>
      </c>
      <c r="G2311" s="4">
        <v>14.820002652871734</v>
      </c>
      <c r="H2311" s="4">
        <v>224422</v>
      </c>
      <c r="I2311" s="4"/>
      <c r="J2311" s="4">
        <v>224422</v>
      </c>
    </row>
    <row r="2312" spans="2:10" x14ac:dyDescent="0.3">
      <c r="B2312" s="3" t="s">
        <v>134</v>
      </c>
      <c r="C2312" s="4">
        <v>2023</v>
      </c>
      <c r="D2312" s="3" t="s">
        <v>1471</v>
      </c>
      <c r="E2312" s="4">
        <v>0</v>
      </c>
      <c r="F2312" s="4">
        <v>0</v>
      </c>
      <c r="G2312" s="4">
        <v>0</v>
      </c>
      <c r="H2312" s="4">
        <v>0</v>
      </c>
      <c r="I2312" s="4"/>
      <c r="J2312" s="4">
        <v>0</v>
      </c>
    </row>
    <row r="2313" spans="2:10" x14ac:dyDescent="0.3">
      <c r="B2313" s="3" t="s">
        <v>134</v>
      </c>
      <c r="C2313" s="4">
        <v>2023</v>
      </c>
      <c r="D2313" s="3" t="s">
        <v>1472</v>
      </c>
      <c r="E2313" s="4">
        <v>0</v>
      </c>
      <c r="F2313" s="4">
        <v>0</v>
      </c>
      <c r="G2313" s="4">
        <v>0</v>
      </c>
      <c r="H2313" s="4">
        <v>0</v>
      </c>
      <c r="I2313" s="4"/>
      <c r="J2313" s="4">
        <v>0</v>
      </c>
    </row>
    <row r="2314" spans="2:10" x14ac:dyDescent="0.3">
      <c r="B2314" s="3" t="s">
        <v>134</v>
      </c>
      <c r="C2314" s="4">
        <v>2023</v>
      </c>
      <c r="D2314" s="3" t="s">
        <v>1473</v>
      </c>
      <c r="E2314" s="4">
        <v>0</v>
      </c>
      <c r="F2314" s="4">
        <v>6.3776000000000002</v>
      </c>
      <c r="G2314" s="4">
        <v>1.6918954768536942</v>
      </c>
      <c r="H2314" s="4">
        <v>0</v>
      </c>
      <c r="I2314" s="4"/>
      <c r="J2314" s="4">
        <v>0</v>
      </c>
    </row>
    <row r="2315" spans="2:10" x14ac:dyDescent="0.3">
      <c r="B2315" s="3" t="s">
        <v>134</v>
      </c>
      <c r="C2315" s="4">
        <v>2023</v>
      </c>
      <c r="D2315" s="3" t="s">
        <v>1474</v>
      </c>
      <c r="E2315" s="4">
        <v>183989001</v>
      </c>
      <c r="F2315" s="4">
        <v>3.7694999999999999</v>
      </c>
      <c r="G2315" s="4">
        <v>1</v>
      </c>
      <c r="H2315" s="4">
        <v>693547</v>
      </c>
      <c r="I2315" s="4"/>
      <c r="J2315" s="4">
        <v>693547</v>
      </c>
    </row>
    <row r="2316" spans="2:10" x14ac:dyDescent="0.3">
      <c r="B2316" s="3" t="s">
        <v>134</v>
      </c>
      <c r="C2316" s="4">
        <v>2023</v>
      </c>
      <c r="D2316" s="3" t="s">
        <v>1475</v>
      </c>
      <c r="E2316" s="4">
        <v>0</v>
      </c>
      <c r="F2316" s="4">
        <v>0</v>
      </c>
      <c r="G2316" s="4">
        <v>0</v>
      </c>
      <c r="H2316" s="4">
        <v>0</v>
      </c>
      <c r="I2316" s="4"/>
      <c r="J2316" s="4">
        <v>0</v>
      </c>
    </row>
    <row r="2317" spans="2:10" x14ac:dyDescent="0.3">
      <c r="B2317" s="3" t="s">
        <v>134</v>
      </c>
      <c r="C2317" s="4">
        <v>2023</v>
      </c>
      <c r="D2317" s="3" t="s">
        <v>1476</v>
      </c>
      <c r="E2317" s="4">
        <v>219600</v>
      </c>
      <c r="F2317" s="4">
        <v>40</v>
      </c>
      <c r="G2317" s="4">
        <v>10.611486934606711</v>
      </c>
      <c r="H2317" s="4">
        <v>8784</v>
      </c>
      <c r="I2317" s="4">
        <v>22811</v>
      </c>
      <c r="J2317" s="4">
        <v>31595</v>
      </c>
    </row>
    <row r="2318" spans="2:10" x14ac:dyDescent="0.3">
      <c r="B2318" s="3" t="s">
        <v>134</v>
      </c>
      <c r="C2318" s="4">
        <v>2024</v>
      </c>
      <c r="D2318" s="3" t="s">
        <v>1468</v>
      </c>
      <c r="E2318" s="4">
        <v>22959095</v>
      </c>
      <c r="F2318" s="4">
        <v>12.353199999999999</v>
      </c>
      <c r="G2318" s="4">
        <v>3.0650820038210549</v>
      </c>
      <c r="H2318" s="4">
        <v>283618</v>
      </c>
      <c r="I2318" s="4"/>
      <c r="J2318" s="4">
        <v>283618</v>
      </c>
    </row>
    <row r="2319" spans="2:10" x14ac:dyDescent="0.3">
      <c r="B2319" s="3" t="s">
        <v>134</v>
      </c>
      <c r="C2319" s="4">
        <v>2024</v>
      </c>
      <c r="D2319" s="3" t="s">
        <v>1469</v>
      </c>
      <c r="E2319" s="4">
        <v>0</v>
      </c>
      <c r="F2319" s="4">
        <v>56.393000000000001</v>
      </c>
      <c r="G2319" s="4">
        <v>13.992258640795969</v>
      </c>
      <c r="H2319" s="4">
        <v>0</v>
      </c>
      <c r="I2319" s="4"/>
      <c r="J2319" s="4">
        <v>0</v>
      </c>
    </row>
    <row r="2320" spans="2:10" x14ac:dyDescent="0.3">
      <c r="B2320" s="3" t="s">
        <v>134</v>
      </c>
      <c r="C2320" s="4">
        <v>2024</v>
      </c>
      <c r="D2320" s="3" t="s">
        <v>1470</v>
      </c>
      <c r="E2320" s="4">
        <v>4333800</v>
      </c>
      <c r="F2320" s="4">
        <v>56.393000000000001</v>
      </c>
      <c r="G2320" s="4">
        <v>13.992258640795969</v>
      </c>
      <c r="H2320" s="4">
        <v>244396</v>
      </c>
      <c r="I2320" s="4"/>
      <c r="J2320" s="4">
        <v>244396</v>
      </c>
    </row>
    <row r="2321" spans="2:10" x14ac:dyDescent="0.3">
      <c r="B2321" s="3" t="s">
        <v>134</v>
      </c>
      <c r="C2321" s="4">
        <v>2024</v>
      </c>
      <c r="D2321" s="3" t="s">
        <v>1471</v>
      </c>
      <c r="E2321" s="4">
        <v>0</v>
      </c>
      <c r="F2321" s="4">
        <v>0</v>
      </c>
      <c r="G2321" s="4">
        <v>0</v>
      </c>
      <c r="H2321" s="4">
        <v>0</v>
      </c>
      <c r="I2321" s="4"/>
      <c r="J2321" s="4">
        <v>0</v>
      </c>
    </row>
    <row r="2322" spans="2:10" x14ac:dyDescent="0.3">
      <c r="B2322" s="3" t="s">
        <v>134</v>
      </c>
      <c r="C2322" s="4">
        <v>2024</v>
      </c>
      <c r="D2322" s="3" t="s">
        <v>1472</v>
      </c>
      <c r="E2322" s="4">
        <v>0</v>
      </c>
      <c r="F2322" s="4">
        <v>0</v>
      </c>
      <c r="G2322" s="4">
        <v>0</v>
      </c>
      <c r="H2322" s="4">
        <v>0</v>
      </c>
      <c r="I2322" s="4"/>
      <c r="J2322" s="4">
        <v>0</v>
      </c>
    </row>
    <row r="2323" spans="2:10" x14ac:dyDescent="0.3">
      <c r="B2323" s="3" t="s">
        <v>134</v>
      </c>
      <c r="C2323" s="4">
        <v>2024</v>
      </c>
      <c r="D2323" s="3" t="s">
        <v>1473</v>
      </c>
      <c r="E2323" s="4">
        <v>134300</v>
      </c>
      <c r="F2323" s="4">
        <v>7.0529999999999999</v>
      </c>
      <c r="G2323" s="4">
        <v>1.749993796987817</v>
      </c>
      <c r="H2323" s="4">
        <v>947</v>
      </c>
      <c r="I2323" s="4"/>
      <c r="J2323" s="4">
        <v>947</v>
      </c>
    </row>
    <row r="2324" spans="2:10" x14ac:dyDescent="0.3">
      <c r="B2324" s="3" t="s">
        <v>134</v>
      </c>
      <c r="C2324" s="4">
        <v>2024</v>
      </c>
      <c r="D2324" s="3" t="s">
        <v>1474</v>
      </c>
      <c r="E2324" s="4">
        <v>187399001</v>
      </c>
      <c r="F2324" s="4">
        <v>4.0303000000000004</v>
      </c>
      <c r="G2324" s="4">
        <v>1</v>
      </c>
      <c r="H2324" s="4">
        <v>755274</v>
      </c>
      <c r="I2324" s="4"/>
      <c r="J2324" s="4">
        <v>755274</v>
      </c>
    </row>
    <row r="2325" spans="2:10" x14ac:dyDescent="0.3">
      <c r="B2325" s="3" t="s">
        <v>134</v>
      </c>
      <c r="C2325" s="4">
        <v>2024</v>
      </c>
      <c r="D2325" s="3" t="s">
        <v>1475</v>
      </c>
      <c r="E2325" s="4">
        <v>0</v>
      </c>
      <c r="F2325" s="4">
        <v>0</v>
      </c>
      <c r="G2325" s="4">
        <v>0</v>
      </c>
      <c r="H2325" s="4">
        <v>0</v>
      </c>
      <c r="I2325" s="4"/>
      <c r="J2325" s="4">
        <v>0</v>
      </c>
    </row>
    <row r="2326" spans="2:10" x14ac:dyDescent="0.3">
      <c r="B2326" s="3" t="s">
        <v>134</v>
      </c>
      <c r="C2326" s="4">
        <v>2024</v>
      </c>
      <c r="D2326" s="3" t="s">
        <v>1476</v>
      </c>
      <c r="E2326" s="4">
        <v>247500</v>
      </c>
      <c r="F2326" s="4">
        <v>40</v>
      </c>
      <c r="G2326" s="4">
        <v>9.9248194923454811</v>
      </c>
      <c r="H2326" s="4">
        <v>9900</v>
      </c>
      <c r="I2326" s="4">
        <v>21086</v>
      </c>
      <c r="J2326" s="4">
        <v>30986</v>
      </c>
    </row>
    <row r="2327" spans="2:10" x14ac:dyDescent="0.3">
      <c r="B2327" s="3" t="s">
        <v>136</v>
      </c>
      <c r="C2327" s="4">
        <v>2019</v>
      </c>
      <c r="D2327" s="3" t="s">
        <v>1468</v>
      </c>
      <c r="E2327" s="4">
        <v>170566145</v>
      </c>
      <c r="F2327" s="4">
        <v>12.43398</v>
      </c>
      <c r="G2327" s="4">
        <v>2.1624313043478298</v>
      </c>
      <c r="H2327" s="4">
        <v>2120816.0356071</v>
      </c>
      <c r="I2327" s="4"/>
      <c r="J2327" s="4">
        <v>2120816.0356071</v>
      </c>
    </row>
    <row r="2328" spans="2:10" x14ac:dyDescent="0.3">
      <c r="B2328" s="3" t="s">
        <v>136</v>
      </c>
      <c r="C2328" s="4">
        <v>2019</v>
      </c>
      <c r="D2328" s="3" t="s">
        <v>1469</v>
      </c>
      <c r="E2328" s="4">
        <v>0</v>
      </c>
      <c r="F2328" s="4">
        <v>0</v>
      </c>
      <c r="G2328" s="4">
        <v>0</v>
      </c>
      <c r="H2328" s="4">
        <v>0</v>
      </c>
      <c r="I2328" s="4"/>
      <c r="J2328" s="4">
        <v>0</v>
      </c>
    </row>
    <row r="2329" spans="2:10" x14ac:dyDescent="0.3">
      <c r="B2329" s="3" t="s">
        <v>136</v>
      </c>
      <c r="C2329" s="4">
        <v>2019</v>
      </c>
      <c r="D2329" s="3" t="s">
        <v>1470</v>
      </c>
      <c r="E2329" s="4">
        <v>3778200</v>
      </c>
      <c r="F2329" s="4">
        <v>18.6875</v>
      </c>
      <c r="G2329" s="4">
        <v>3.25</v>
      </c>
      <c r="H2329" s="4">
        <v>70605.112500000003</v>
      </c>
      <c r="I2329" s="4"/>
      <c r="J2329" s="4">
        <v>70605.112500000003</v>
      </c>
    </row>
    <row r="2330" spans="2:10" x14ac:dyDescent="0.3">
      <c r="B2330" s="3" t="s">
        <v>136</v>
      </c>
      <c r="C2330" s="4">
        <v>2019</v>
      </c>
      <c r="D2330" s="3" t="s">
        <v>1471</v>
      </c>
      <c r="E2330" s="4">
        <v>9274000</v>
      </c>
      <c r="F2330" s="4">
        <v>33.352879999999999</v>
      </c>
      <c r="G2330" s="4">
        <v>5.8005008695652203</v>
      </c>
      <c r="H2330" s="4">
        <v>309314.60911999998</v>
      </c>
      <c r="I2330" s="4"/>
      <c r="J2330" s="4">
        <v>309314.60911999998</v>
      </c>
    </row>
    <row r="2331" spans="2:10" x14ac:dyDescent="0.3">
      <c r="B2331" s="3" t="s">
        <v>136</v>
      </c>
      <c r="C2331" s="4">
        <v>2019</v>
      </c>
      <c r="D2331" s="3" t="s">
        <v>1472</v>
      </c>
      <c r="E2331" s="4">
        <v>0</v>
      </c>
      <c r="F2331" s="4">
        <v>0</v>
      </c>
      <c r="G2331" s="4">
        <v>0</v>
      </c>
      <c r="H2331" s="4">
        <v>0</v>
      </c>
      <c r="I2331" s="4"/>
      <c r="J2331" s="4">
        <v>0</v>
      </c>
    </row>
    <row r="2332" spans="2:10" x14ac:dyDescent="0.3">
      <c r="B2332" s="3" t="s">
        <v>136</v>
      </c>
      <c r="C2332" s="4">
        <v>2019</v>
      </c>
      <c r="D2332" s="3" t="s">
        <v>1473</v>
      </c>
      <c r="E2332" s="4">
        <v>1604900</v>
      </c>
      <c r="F2332" s="4">
        <v>5.75</v>
      </c>
      <c r="G2332" s="4">
        <v>1</v>
      </c>
      <c r="H2332" s="4">
        <v>9228.1749999999993</v>
      </c>
      <c r="I2332" s="4"/>
      <c r="J2332" s="4">
        <v>9228.1749999999993</v>
      </c>
    </row>
    <row r="2333" spans="2:10" x14ac:dyDescent="0.3">
      <c r="B2333" s="3" t="s">
        <v>136</v>
      </c>
      <c r="C2333" s="4">
        <v>2019</v>
      </c>
      <c r="D2333" s="3" t="s">
        <v>1474</v>
      </c>
      <c r="E2333" s="4">
        <v>485493900</v>
      </c>
      <c r="F2333" s="4">
        <v>5.75</v>
      </c>
      <c r="G2333" s="4">
        <v>1</v>
      </c>
      <c r="H2333" s="4">
        <v>2791589.9249999998</v>
      </c>
      <c r="I2333" s="4">
        <v>0</v>
      </c>
      <c r="J2333" s="4">
        <v>2791589.9249999998</v>
      </c>
    </row>
    <row r="2334" spans="2:10" x14ac:dyDescent="0.3">
      <c r="B2334" s="3" t="s">
        <v>136</v>
      </c>
      <c r="C2334" s="4">
        <v>2019</v>
      </c>
      <c r="D2334" s="3" t="s">
        <v>1475</v>
      </c>
      <c r="E2334" s="4">
        <v>0</v>
      </c>
      <c r="F2334" s="4">
        <v>0</v>
      </c>
      <c r="G2334" s="4">
        <v>0</v>
      </c>
      <c r="H2334" s="4">
        <v>0</v>
      </c>
      <c r="I2334" s="4"/>
      <c r="J2334" s="4">
        <v>0</v>
      </c>
    </row>
    <row r="2335" spans="2:10" x14ac:dyDescent="0.3">
      <c r="B2335" s="3" t="s">
        <v>136</v>
      </c>
      <c r="C2335" s="4">
        <v>2019</v>
      </c>
      <c r="D2335" s="3" t="s">
        <v>1476</v>
      </c>
      <c r="E2335" s="4">
        <v>7929825</v>
      </c>
      <c r="F2335" s="4">
        <v>40</v>
      </c>
      <c r="G2335" s="4">
        <v>6.9565217391304301</v>
      </c>
      <c r="H2335" s="4">
        <v>317193</v>
      </c>
      <c r="I2335" s="4"/>
      <c r="J2335" s="4">
        <v>317193</v>
      </c>
    </row>
    <row r="2336" spans="2:10" x14ac:dyDescent="0.3">
      <c r="B2336" s="3" t="s">
        <v>136</v>
      </c>
      <c r="C2336" s="4">
        <v>2020</v>
      </c>
      <c r="D2336" s="3" t="s">
        <v>1468</v>
      </c>
      <c r="E2336" s="4">
        <v>173893472</v>
      </c>
      <c r="F2336" s="4">
        <v>12.114649999999999</v>
      </c>
      <c r="G2336" s="4">
        <v>2.3212588618509291</v>
      </c>
      <c r="H2336" s="4">
        <v>2106659</v>
      </c>
      <c r="I2336" s="4"/>
      <c r="J2336" s="4">
        <v>2106659</v>
      </c>
    </row>
    <row r="2337" spans="2:10" x14ac:dyDescent="0.3">
      <c r="B2337" s="3" t="s">
        <v>136</v>
      </c>
      <c r="C2337" s="4">
        <v>2020</v>
      </c>
      <c r="D2337" s="3" t="s">
        <v>1469</v>
      </c>
      <c r="E2337" s="4">
        <v>0</v>
      </c>
      <c r="F2337" s="4">
        <v>0</v>
      </c>
      <c r="G2337" s="4">
        <v>0</v>
      </c>
      <c r="H2337" s="4">
        <v>0</v>
      </c>
      <c r="I2337" s="4"/>
      <c r="J2337" s="4">
        <v>0</v>
      </c>
    </row>
    <row r="2338" spans="2:10" x14ac:dyDescent="0.3">
      <c r="B2338" s="3" t="s">
        <v>136</v>
      </c>
      <c r="C2338" s="4">
        <v>2020</v>
      </c>
      <c r="D2338" s="3" t="s">
        <v>1470</v>
      </c>
      <c r="E2338" s="4">
        <v>3651500</v>
      </c>
      <c r="F2338" s="4">
        <v>18.220050000000001</v>
      </c>
      <c r="G2338" s="4">
        <v>3.4910998275531711</v>
      </c>
      <c r="H2338" s="4">
        <v>66531</v>
      </c>
      <c r="I2338" s="4"/>
      <c r="J2338" s="4">
        <v>66531</v>
      </c>
    </row>
    <row r="2339" spans="2:10" x14ac:dyDescent="0.3">
      <c r="B2339" s="3" t="s">
        <v>136</v>
      </c>
      <c r="C2339" s="4">
        <v>2020</v>
      </c>
      <c r="D2339" s="3" t="s">
        <v>1471</v>
      </c>
      <c r="E2339" s="4">
        <v>9388000</v>
      </c>
      <c r="F2339" s="4">
        <v>32.020650000000003</v>
      </c>
      <c r="G2339" s="4">
        <v>6.1353995018202721</v>
      </c>
      <c r="H2339" s="4">
        <v>300610</v>
      </c>
      <c r="I2339" s="4"/>
      <c r="J2339" s="4">
        <v>300610</v>
      </c>
    </row>
    <row r="2340" spans="2:10" x14ac:dyDescent="0.3">
      <c r="B2340" s="3" t="s">
        <v>136</v>
      </c>
      <c r="C2340" s="4">
        <v>2020</v>
      </c>
      <c r="D2340" s="3" t="s">
        <v>1472</v>
      </c>
      <c r="E2340" s="4">
        <v>0</v>
      </c>
      <c r="F2340" s="4">
        <v>0</v>
      </c>
      <c r="G2340" s="4">
        <v>0</v>
      </c>
      <c r="H2340" s="4">
        <v>0</v>
      </c>
      <c r="I2340" s="4"/>
      <c r="J2340" s="4">
        <v>0</v>
      </c>
    </row>
    <row r="2341" spans="2:10" x14ac:dyDescent="0.3">
      <c r="B2341" s="3" t="s">
        <v>136</v>
      </c>
      <c r="C2341" s="4">
        <v>2020</v>
      </c>
      <c r="D2341" s="3" t="s">
        <v>1473</v>
      </c>
      <c r="E2341" s="4">
        <v>1940800</v>
      </c>
      <c r="F2341" s="4">
        <v>5.2190000000000003</v>
      </c>
      <c r="G2341" s="4">
        <v>1</v>
      </c>
      <c r="H2341" s="4">
        <v>10129</v>
      </c>
      <c r="I2341" s="4"/>
      <c r="J2341" s="4">
        <v>10129</v>
      </c>
    </row>
    <row r="2342" spans="2:10" x14ac:dyDescent="0.3">
      <c r="B2342" s="3" t="s">
        <v>136</v>
      </c>
      <c r="C2342" s="4">
        <v>2020</v>
      </c>
      <c r="D2342" s="3" t="s">
        <v>1474</v>
      </c>
      <c r="E2342" s="4">
        <v>535182100</v>
      </c>
      <c r="F2342" s="4">
        <v>5.2190000000000003</v>
      </c>
      <c r="G2342" s="4">
        <v>1</v>
      </c>
      <c r="H2342" s="4">
        <v>2793115</v>
      </c>
      <c r="I2342" s="4"/>
      <c r="J2342" s="4">
        <v>2793115</v>
      </c>
    </row>
    <row r="2343" spans="2:10" x14ac:dyDescent="0.3">
      <c r="B2343" s="3" t="s">
        <v>136</v>
      </c>
      <c r="C2343" s="4">
        <v>2020</v>
      </c>
      <c r="D2343" s="3" t="s">
        <v>1475</v>
      </c>
      <c r="E2343" s="4">
        <v>0</v>
      </c>
      <c r="F2343" s="4">
        <v>0</v>
      </c>
      <c r="G2343" s="4">
        <v>0</v>
      </c>
      <c r="H2343" s="4">
        <v>0</v>
      </c>
      <c r="I2343" s="4"/>
      <c r="J2343" s="4">
        <v>0</v>
      </c>
    </row>
    <row r="2344" spans="2:10" x14ac:dyDescent="0.3">
      <c r="B2344" s="3" t="s">
        <v>136</v>
      </c>
      <c r="C2344" s="4">
        <v>2020</v>
      </c>
      <c r="D2344" s="3" t="s">
        <v>1476</v>
      </c>
      <c r="E2344" s="4">
        <v>8542565</v>
      </c>
      <c r="F2344" s="4">
        <v>40</v>
      </c>
      <c r="G2344" s="4">
        <v>7.6643035064188538</v>
      </c>
      <c r="H2344" s="4">
        <v>341703</v>
      </c>
      <c r="I2344" s="4">
        <v>109114</v>
      </c>
      <c r="J2344" s="4">
        <v>450817</v>
      </c>
    </row>
    <row r="2345" spans="2:10" x14ac:dyDescent="0.3">
      <c r="B2345" s="3" t="s">
        <v>136</v>
      </c>
      <c r="C2345" s="4">
        <v>2021</v>
      </c>
      <c r="D2345" s="3" t="s">
        <v>1468</v>
      </c>
      <c r="E2345" s="4">
        <v>168909050</v>
      </c>
      <c r="F2345" s="4">
        <v>12.38</v>
      </c>
      <c r="G2345" s="4">
        <v>2.3740579515600135</v>
      </c>
      <c r="H2345" s="4">
        <v>2091094</v>
      </c>
      <c r="I2345" s="4"/>
      <c r="J2345" s="4">
        <v>2091094</v>
      </c>
    </row>
    <row r="2346" spans="2:10" x14ac:dyDescent="0.3">
      <c r="B2346" s="3" t="s">
        <v>136</v>
      </c>
      <c r="C2346" s="4">
        <v>2021</v>
      </c>
      <c r="D2346" s="3" t="s">
        <v>1469</v>
      </c>
      <c r="E2346" s="4">
        <v>0</v>
      </c>
      <c r="F2346" s="4">
        <v>0</v>
      </c>
      <c r="G2346" s="4">
        <v>0</v>
      </c>
      <c r="H2346" s="4">
        <v>0</v>
      </c>
      <c r="I2346" s="4"/>
      <c r="J2346" s="4">
        <v>0</v>
      </c>
    </row>
    <row r="2347" spans="2:10" x14ac:dyDescent="0.3">
      <c r="B2347" s="3" t="s">
        <v>136</v>
      </c>
      <c r="C2347" s="4">
        <v>2021</v>
      </c>
      <c r="D2347" s="3" t="s">
        <v>1470</v>
      </c>
      <c r="E2347" s="4">
        <v>3581100</v>
      </c>
      <c r="F2347" s="4">
        <v>19.39</v>
      </c>
      <c r="G2347" s="4">
        <v>3.7183347076533648</v>
      </c>
      <c r="H2347" s="4">
        <v>69438</v>
      </c>
      <c r="I2347" s="4"/>
      <c r="J2347" s="4">
        <v>69438</v>
      </c>
    </row>
    <row r="2348" spans="2:10" x14ac:dyDescent="0.3">
      <c r="B2348" s="3" t="s">
        <v>136</v>
      </c>
      <c r="C2348" s="4">
        <v>2021</v>
      </c>
      <c r="D2348" s="3" t="s">
        <v>1471</v>
      </c>
      <c r="E2348" s="4">
        <v>9480000</v>
      </c>
      <c r="F2348" s="4">
        <v>32.049999999999997</v>
      </c>
      <c r="G2348" s="4">
        <v>6.1460870232228126</v>
      </c>
      <c r="H2348" s="4">
        <v>303834</v>
      </c>
      <c r="I2348" s="4"/>
      <c r="J2348" s="4">
        <v>303834</v>
      </c>
    </row>
    <row r="2349" spans="2:10" x14ac:dyDescent="0.3">
      <c r="B2349" s="3" t="s">
        <v>136</v>
      </c>
      <c r="C2349" s="4">
        <v>2021</v>
      </c>
      <c r="D2349" s="3" t="s">
        <v>1472</v>
      </c>
      <c r="E2349" s="4">
        <v>0</v>
      </c>
      <c r="F2349" s="4">
        <v>0</v>
      </c>
      <c r="G2349" s="4">
        <v>0</v>
      </c>
      <c r="H2349" s="4">
        <v>0</v>
      </c>
      <c r="I2349" s="4"/>
      <c r="J2349" s="4">
        <v>0</v>
      </c>
    </row>
    <row r="2350" spans="2:10" x14ac:dyDescent="0.3">
      <c r="B2350" s="3" t="s">
        <v>136</v>
      </c>
      <c r="C2350" s="4">
        <v>2021</v>
      </c>
      <c r="D2350" s="3" t="s">
        <v>1473</v>
      </c>
      <c r="E2350" s="4">
        <v>1829300</v>
      </c>
      <c r="F2350" s="4">
        <v>5.2146999999999997</v>
      </c>
      <c r="G2350" s="4">
        <v>1</v>
      </c>
      <c r="H2350" s="4">
        <v>9539</v>
      </c>
      <c r="I2350" s="4"/>
      <c r="J2350" s="4">
        <v>9539</v>
      </c>
    </row>
    <row r="2351" spans="2:10" x14ac:dyDescent="0.3">
      <c r="B2351" s="3" t="s">
        <v>136</v>
      </c>
      <c r="C2351" s="4">
        <v>2021</v>
      </c>
      <c r="D2351" s="3" t="s">
        <v>1474</v>
      </c>
      <c r="E2351" s="4">
        <v>590143500</v>
      </c>
      <c r="F2351" s="4">
        <v>5.2146999999999997</v>
      </c>
      <c r="G2351" s="4">
        <v>1</v>
      </c>
      <c r="H2351" s="4">
        <v>3077421</v>
      </c>
      <c r="I2351" s="4"/>
      <c r="J2351" s="4">
        <v>3077421</v>
      </c>
    </row>
    <row r="2352" spans="2:10" x14ac:dyDescent="0.3">
      <c r="B2352" s="3" t="s">
        <v>136</v>
      </c>
      <c r="C2352" s="4">
        <v>2021</v>
      </c>
      <c r="D2352" s="3" t="s">
        <v>1475</v>
      </c>
      <c r="E2352" s="4">
        <v>0</v>
      </c>
      <c r="F2352" s="4">
        <v>0</v>
      </c>
      <c r="G2352" s="4">
        <v>0</v>
      </c>
      <c r="H2352" s="4">
        <v>0</v>
      </c>
      <c r="I2352" s="4"/>
      <c r="J2352" s="4">
        <v>0</v>
      </c>
    </row>
    <row r="2353" spans="2:10" x14ac:dyDescent="0.3">
      <c r="B2353" s="3" t="s">
        <v>136</v>
      </c>
      <c r="C2353" s="4">
        <v>2021</v>
      </c>
      <c r="D2353" s="3" t="s">
        <v>1476</v>
      </c>
      <c r="E2353" s="4">
        <v>8690760</v>
      </c>
      <c r="F2353" s="4">
        <v>40</v>
      </c>
      <c r="G2353" s="4">
        <v>7.6706234299192673</v>
      </c>
      <c r="H2353" s="4">
        <v>347630</v>
      </c>
      <c r="I2353" s="4">
        <v>112209</v>
      </c>
      <c r="J2353" s="4">
        <v>459839</v>
      </c>
    </row>
    <row r="2354" spans="2:10" x14ac:dyDescent="0.3">
      <c r="B2354" s="3" t="s">
        <v>136</v>
      </c>
      <c r="C2354" s="4">
        <v>2022</v>
      </c>
      <c r="D2354" s="3" t="s">
        <v>1468</v>
      </c>
      <c r="E2354" s="4">
        <v>197199850</v>
      </c>
      <c r="F2354" s="4">
        <v>11.0694</v>
      </c>
      <c r="G2354" s="4">
        <v>2.6737681159420292</v>
      </c>
      <c r="H2354" s="4">
        <v>2182884</v>
      </c>
      <c r="I2354" s="4"/>
      <c r="J2354" s="4">
        <v>2182884</v>
      </c>
    </row>
    <row r="2355" spans="2:10" x14ac:dyDescent="0.3">
      <c r="B2355" s="3" t="s">
        <v>136</v>
      </c>
      <c r="C2355" s="4">
        <v>2022</v>
      </c>
      <c r="D2355" s="3" t="s">
        <v>1469</v>
      </c>
      <c r="E2355" s="4">
        <v>0</v>
      </c>
      <c r="F2355" s="4">
        <v>0</v>
      </c>
      <c r="G2355" s="4">
        <v>0</v>
      </c>
      <c r="H2355" s="4">
        <v>0</v>
      </c>
      <c r="I2355" s="4"/>
      <c r="J2355" s="4">
        <v>0</v>
      </c>
    </row>
    <row r="2356" spans="2:10" x14ac:dyDescent="0.3">
      <c r="B2356" s="3" t="s">
        <v>136</v>
      </c>
      <c r="C2356" s="4">
        <v>2022</v>
      </c>
      <c r="D2356" s="3" t="s">
        <v>1470</v>
      </c>
      <c r="E2356" s="4">
        <v>4120600</v>
      </c>
      <c r="F2356" s="4">
        <v>17.442299999999999</v>
      </c>
      <c r="G2356" s="4">
        <v>4.2131159420289856</v>
      </c>
      <c r="H2356" s="4">
        <v>71873</v>
      </c>
      <c r="I2356" s="4"/>
      <c r="J2356" s="4">
        <v>71873</v>
      </c>
    </row>
    <row r="2357" spans="2:10" x14ac:dyDescent="0.3">
      <c r="B2357" s="3" t="s">
        <v>136</v>
      </c>
      <c r="C2357" s="4">
        <v>2022</v>
      </c>
      <c r="D2357" s="3" t="s">
        <v>1471</v>
      </c>
      <c r="E2357" s="4">
        <v>10493000</v>
      </c>
      <c r="F2357" s="4">
        <v>29.971399999999999</v>
      </c>
      <c r="G2357" s="4">
        <v>7.2394685990338168</v>
      </c>
      <c r="H2357" s="4">
        <v>314490</v>
      </c>
      <c r="I2357" s="4"/>
      <c r="J2357" s="4">
        <v>314490</v>
      </c>
    </row>
    <row r="2358" spans="2:10" x14ac:dyDescent="0.3">
      <c r="B2358" s="3" t="s">
        <v>136</v>
      </c>
      <c r="C2358" s="4">
        <v>2022</v>
      </c>
      <c r="D2358" s="3" t="s">
        <v>1472</v>
      </c>
      <c r="E2358" s="4">
        <v>0</v>
      </c>
      <c r="F2358" s="4">
        <v>0</v>
      </c>
      <c r="G2358" s="4">
        <v>0</v>
      </c>
      <c r="H2358" s="4">
        <v>0</v>
      </c>
      <c r="I2358" s="4"/>
      <c r="J2358" s="4">
        <v>0</v>
      </c>
    </row>
    <row r="2359" spans="2:10" x14ac:dyDescent="0.3">
      <c r="B2359" s="3" t="s">
        <v>136</v>
      </c>
      <c r="C2359" s="4">
        <v>2022</v>
      </c>
      <c r="D2359" s="3" t="s">
        <v>1473</v>
      </c>
      <c r="E2359" s="4">
        <v>2663500</v>
      </c>
      <c r="F2359" s="4">
        <v>4.3410000000000002</v>
      </c>
      <c r="G2359" s="4">
        <v>1.0485507246376813</v>
      </c>
      <c r="H2359" s="4">
        <v>11562</v>
      </c>
      <c r="I2359" s="4"/>
      <c r="J2359" s="4">
        <v>11562</v>
      </c>
    </row>
    <row r="2360" spans="2:10" x14ac:dyDescent="0.3">
      <c r="B2360" s="3" t="s">
        <v>136</v>
      </c>
      <c r="C2360" s="4">
        <v>2022</v>
      </c>
      <c r="D2360" s="3" t="s">
        <v>1474</v>
      </c>
      <c r="E2360" s="4">
        <v>787383200</v>
      </c>
      <c r="F2360" s="4">
        <v>4.1399999999999997</v>
      </c>
      <c r="G2360" s="4">
        <v>1</v>
      </c>
      <c r="H2360" s="4">
        <v>3259766</v>
      </c>
      <c r="I2360" s="4"/>
      <c r="J2360" s="4">
        <v>3259766</v>
      </c>
    </row>
    <row r="2361" spans="2:10" x14ac:dyDescent="0.3">
      <c r="B2361" s="3" t="s">
        <v>136</v>
      </c>
      <c r="C2361" s="4">
        <v>2022</v>
      </c>
      <c r="D2361" s="3" t="s">
        <v>1475</v>
      </c>
      <c r="E2361" s="4">
        <v>0</v>
      </c>
      <c r="F2361" s="4">
        <v>0</v>
      </c>
      <c r="G2361" s="4">
        <v>0</v>
      </c>
      <c r="H2361" s="4">
        <v>0</v>
      </c>
      <c r="I2361" s="4"/>
      <c r="J2361" s="4">
        <v>0</v>
      </c>
    </row>
    <row r="2362" spans="2:10" x14ac:dyDescent="0.3">
      <c r="B2362" s="3" t="s">
        <v>136</v>
      </c>
      <c r="C2362" s="4">
        <v>2022</v>
      </c>
      <c r="D2362" s="3" t="s">
        <v>1476</v>
      </c>
      <c r="E2362" s="4">
        <v>8833680</v>
      </c>
      <c r="F2362" s="4">
        <v>40</v>
      </c>
      <c r="G2362" s="4">
        <v>9.6618357487922708</v>
      </c>
      <c r="H2362" s="4">
        <v>353347</v>
      </c>
      <c r="I2362" s="4">
        <v>110441</v>
      </c>
      <c r="J2362" s="4">
        <v>463788</v>
      </c>
    </row>
    <row r="2363" spans="2:10" x14ac:dyDescent="0.3">
      <c r="B2363" s="3" t="s">
        <v>136</v>
      </c>
      <c r="C2363" s="4">
        <v>2023</v>
      </c>
      <c r="D2363" s="3" t="s">
        <v>1468</v>
      </c>
      <c r="E2363" s="4">
        <v>224814591</v>
      </c>
      <c r="F2363" s="4">
        <v>10.24437</v>
      </c>
      <c r="G2363" s="4">
        <v>2.6451555431616782</v>
      </c>
      <c r="H2363" s="4">
        <v>2303084</v>
      </c>
      <c r="I2363" s="4"/>
      <c r="J2363" s="4">
        <v>2303084</v>
      </c>
    </row>
    <row r="2364" spans="2:10" x14ac:dyDescent="0.3">
      <c r="B2364" s="3" t="s">
        <v>136</v>
      </c>
      <c r="C2364" s="4">
        <v>2023</v>
      </c>
      <c r="D2364" s="3" t="s">
        <v>1469</v>
      </c>
      <c r="E2364" s="4">
        <v>0</v>
      </c>
      <c r="F2364" s="4">
        <v>0</v>
      </c>
      <c r="G2364" s="4">
        <v>0</v>
      </c>
      <c r="H2364" s="4">
        <v>0</v>
      </c>
      <c r="I2364" s="4"/>
      <c r="J2364" s="4">
        <v>0</v>
      </c>
    </row>
    <row r="2365" spans="2:10" x14ac:dyDescent="0.3">
      <c r="B2365" s="3" t="s">
        <v>136</v>
      </c>
      <c r="C2365" s="4">
        <v>2023</v>
      </c>
      <c r="D2365" s="3" t="s">
        <v>1470</v>
      </c>
      <c r="E2365" s="4">
        <v>4014600</v>
      </c>
      <c r="F2365" s="4">
        <v>16.33569</v>
      </c>
      <c r="G2365" s="4">
        <v>4.2179695730309223</v>
      </c>
      <c r="H2365" s="4">
        <v>65581</v>
      </c>
      <c r="I2365" s="4"/>
      <c r="J2365" s="4">
        <v>65581</v>
      </c>
    </row>
    <row r="2366" spans="2:10" x14ac:dyDescent="0.3">
      <c r="B2366" s="3" t="s">
        <v>136</v>
      </c>
      <c r="C2366" s="4">
        <v>2023</v>
      </c>
      <c r="D2366" s="3" t="s">
        <v>1471</v>
      </c>
      <c r="E2366" s="4">
        <v>11936000</v>
      </c>
      <c r="F2366" s="4">
        <v>27.472930000000002</v>
      </c>
      <c r="G2366" s="4">
        <v>7.0936693106938513</v>
      </c>
      <c r="H2366" s="4">
        <v>327917</v>
      </c>
      <c r="I2366" s="4"/>
      <c r="J2366" s="4">
        <v>327917</v>
      </c>
    </row>
    <row r="2367" spans="2:10" x14ac:dyDescent="0.3">
      <c r="B2367" s="3" t="s">
        <v>136</v>
      </c>
      <c r="C2367" s="4">
        <v>2023</v>
      </c>
      <c r="D2367" s="3" t="s">
        <v>1472</v>
      </c>
      <c r="E2367" s="4">
        <v>0</v>
      </c>
      <c r="F2367" s="4">
        <v>0</v>
      </c>
      <c r="G2367" s="4">
        <v>0</v>
      </c>
      <c r="H2367" s="4">
        <v>0</v>
      </c>
      <c r="I2367" s="4"/>
      <c r="J2367" s="4">
        <v>0</v>
      </c>
    </row>
    <row r="2368" spans="2:10" x14ac:dyDescent="0.3">
      <c r="B2368" s="3" t="s">
        <v>136</v>
      </c>
      <c r="C2368" s="4">
        <v>2023</v>
      </c>
      <c r="D2368" s="3" t="s">
        <v>1473</v>
      </c>
      <c r="E2368" s="4">
        <v>2974500</v>
      </c>
      <c r="F2368" s="4">
        <v>4.0530600000000003</v>
      </c>
      <c r="G2368" s="4">
        <v>1.0465235173824132</v>
      </c>
      <c r="H2368" s="4">
        <v>12056</v>
      </c>
      <c r="I2368" s="4"/>
      <c r="J2368" s="4">
        <v>12056</v>
      </c>
    </row>
    <row r="2369" spans="2:10" x14ac:dyDescent="0.3">
      <c r="B2369" s="3" t="s">
        <v>136</v>
      </c>
      <c r="C2369" s="4">
        <v>2023</v>
      </c>
      <c r="D2369" s="3" t="s">
        <v>1474</v>
      </c>
      <c r="E2369" s="4">
        <v>900888200</v>
      </c>
      <c r="F2369" s="4">
        <v>3.8728799999999999</v>
      </c>
      <c r="G2369" s="4">
        <v>1</v>
      </c>
      <c r="H2369" s="4">
        <v>3489032</v>
      </c>
      <c r="I2369" s="4"/>
      <c r="J2369" s="4">
        <v>3489032</v>
      </c>
    </row>
    <row r="2370" spans="2:10" x14ac:dyDescent="0.3">
      <c r="B2370" s="3" t="s">
        <v>136</v>
      </c>
      <c r="C2370" s="4">
        <v>2023</v>
      </c>
      <c r="D2370" s="3" t="s">
        <v>1475</v>
      </c>
      <c r="E2370" s="4">
        <v>0</v>
      </c>
      <c r="F2370" s="4">
        <v>0</v>
      </c>
      <c r="G2370" s="4">
        <v>0</v>
      </c>
      <c r="H2370" s="4">
        <v>0</v>
      </c>
      <c r="I2370" s="4"/>
      <c r="J2370" s="4">
        <v>0</v>
      </c>
    </row>
    <row r="2371" spans="2:10" x14ac:dyDescent="0.3">
      <c r="B2371" s="3" t="s">
        <v>136</v>
      </c>
      <c r="C2371" s="4">
        <v>2023</v>
      </c>
      <c r="D2371" s="3" t="s">
        <v>1476</v>
      </c>
      <c r="E2371" s="4">
        <v>9196635</v>
      </c>
      <c r="F2371" s="4">
        <v>39.999989999999997</v>
      </c>
      <c r="G2371" s="4">
        <v>10.328228605069095</v>
      </c>
      <c r="H2371" s="4">
        <v>367865</v>
      </c>
      <c r="I2371" s="4">
        <v>121201</v>
      </c>
      <c r="J2371" s="4">
        <v>489066</v>
      </c>
    </row>
    <row r="2372" spans="2:10" x14ac:dyDescent="0.3">
      <c r="B2372" s="3" t="s">
        <v>136</v>
      </c>
      <c r="C2372" s="4">
        <v>2024</v>
      </c>
      <c r="D2372" s="3" t="s">
        <v>1468</v>
      </c>
      <c r="E2372" s="4">
        <v>243055650</v>
      </c>
      <c r="F2372" s="4">
        <v>10.89324</v>
      </c>
      <c r="G2372" s="4">
        <v>2.5900025678336047</v>
      </c>
      <c r="H2372" s="4">
        <v>2647664</v>
      </c>
      <c r="I2372" s="4"/>
      <c r="J2372" s="4">
        <v>2647664</v>
      </c>
    </row>
    <row r="2373" spans="2:10" x14ac:dyDescent="0.3">
      <c r="B2373" s="3" t="s">
        <v>136</v>
      </c>
      <c r="C2373" s="4">
        <v>2024</v>
      </c>
      <c r="D2373" s="3" t="s">
        <v>1469</v>
      </c>
      <c r="E2373" s="4">
        <v>0</v>
      </c>
      <c r="F2373" s="4">
        <v>4.2058799999999996</v>
      </c>
      <c r="G2373" s="4">
        <v>1</v>
      </c>
      <c r="H2373" s="4">
        <v>0</v>
      </c>
      <c r="I2373" s="4"/>
      <c r="J2373" s="4">
        <v>0</v>
      </c>
    </row>
    <row r="2374" spans="2:10" x14ac:dyDescent="0.3">
      <c r="B2374" s="3" t="s">
        <v>136</v>
      </c>
      <c r="C2374" s="4">
        <v>2024</v>
      </c>
      <c r="D2374" s="3" t="s">
        <v>1470</v>
      </c>
      <c r="E2374" s="4">
        <v>4753800</v>
      </c>
      <c r="F2374" s="4">
        <v>10.89324</v>
      </c>
      <c r="G2374" s="4">
        <v>2.5900025678336047</v>
      </c>
      <c r="H2374" s="4">
        <v>51784</v>
      </c>
      <c r="I2374" s="4"/>
      <c r="J2374" s="4">
        <v>51784</v>
      </c>
    </row>
    <row r="2375" spans="2:10" x14ac:dyDescent="0.3">
      <c r="B2375" s="3" t="s">
        <v>136</v>
      </c>
      <c r="C2375" s="4">
        <v>2024</v>
      </c>
      <c r="D2375" s="3" t="s">
        <v>1471</v>
      </c>
      <c r="E2375" s="4">
        <v>12948000</v>
      </c>
      <c r="F2375" s="4">
        <v>28.978549999999998</v>
      </c>
      <c r="G2375" s="4">
        <v>6.8900087496552445</v>
      </c>
      <c r="H2375" s="4">
        <v>375214</v>
      </c>
      <c r="I2375" s="4"/>
      <c r="J2375" s="4">
        <v>375214</v>
      </c>
    </row>
    <row r="2376" spans="2:10" x14ac:dyDescent="0.3">
      <c r="B2376" s="3" t="s">
        <v>136</v>
      </c>
      <c r="C2376" s="4">
        <v>2024</v>
      </c>
      <c r="D2376" s="3" t="s">
        <v>1472</v>
      </c>
      <c r="E2376" s="4">
        <v>0</v>
      </c>
      <c r="F2376" s="4">
        <v>0</v>
      </c>
      <c r="G2376" s="4">
        <v>0</v>
      </c>
      <c r="H2376" s="4">
        <v>0</v>
      </c>
      <c r="I2376" s="4"/>
      <c r="J2376" s="4">
        <v>0</v>
      </c>
    </row>
    <row r="2377" spans="2:10" x14ac:dyDescent="0.3">
      <c r="B2377" s="3" t="s">
        <v>136</v>
      </c>
      <c r="C2377" s="4">
        <v>2024</v>
      </c>
      <c r="D2377" s="3" t="s">
        <v>1473</v>
      </c>
      <c r="E2377" s="4">
        <v>3833900</v>
      </c>
      <c r="F2377" s="4">
        <v>4.2058799999999996</v>
      </c>
      <c r="G2377" s="4">
        <v>1</v>
      </c>
      <c r="H2377" s="4">
        <v>16125</v>
      </c>
      <c r="I2377" s="4"/>
      <c r="J2377" s="4">
        <v>16125</v>
      </c>
    </row>
    <row r="2378" spans="2:10" x14ac:dyDescent="0.3">
      <c r="B2378" s="3" t="s">
        <v>136</v>
      </c>
      <c r="C2378" s="4">
        <v>2024</v>
      </c>
      <c r="D2378" s="3" t="s">
        <v>1474</v>
      </c>
      <c r="E2378" s="4">
        <v>954470900</v>
      </c>
      <c r="F2378" s="4">
        <v>4.2058799999999996</v>
      </c>
      <c r="G2378" s="4">
        <v>1</v>
      </c>
      <c r="H2378" s="4">
        <v>4014390</v>
      </c>
      <c r="I2378" s="4"/>
      <c r="J2378" s="4">
        <v>4014390</v>
      </c>
    </row>
    <row r="2379" spans="2:10" x14ac:dyDescent="0.3">
      <c r="B2379" s="3" t="s">
        <v>136</v>
      </c>
      <c r="C2379" s="4">
        <v>2024</v>
      </c>
      <c r="D2379" s="3" t="s">
        <v>1475</v>
      </c>
      <c r="E2379" s="4">
        <v>0</v>
      </c>
      <c r="F2379" s="4">
        <v>4.2058799999999996</v>
      </c>
      <c r="G2379" s="4">
        <v>1</v>
      </c>
      <c r="H2379" s="4">
        <v>0</v>
      </c>
      <c r="I2379" s="4"/>
      <c r="J2379" s="4">
        <v>0</v>
      </c>
    </row>
    <row r="2380" spans="2:10" x14ac:dyDescent="0.3">
      <c r="B2380" s="3" t="s">
        <v>136</v>
      </c>
      <c r="C2380" s="4">
        <v>2024</v>
      </c>
      <c r="D2380" s="3" t="s">
        <v>1476</v>
      </c>
      <c r="E2380" s="4">
        <v>9895645</v>
      </c>
      <c r="F2380" s="4">
        <v>40</v>
      </c>
      <c r="G2380" s="4">
        <v>9.51049483104606</v>
      </c>
      <c r="H2380" s="4">
        <v>395826</v>
      </c>
      <c r="I2380" s="4">
        <v>117935</v>
      </c>
      <c r="J2380" s="4">
        <v>513761</v>
      </c>
    </row>
    <row r="2381" spans="2:10" x14ac:dyDescent="0.3">
      <c r="B2381" s="3" t="s">
        <v>139</v>
      </c>
      <c r="C2381" s="4">
        <v>2019</v>
      </c>
      <c r="D2381" s="3" t="s">
        <v>1468</v>
      </c>
      <c r="E2381" s="4">
        <v>65364250</v>
      </c>
      <c r="F2381" s="4">
        <v>11.095599999999999</v>
      </c>
      <c r="G2381" s="4">
        <v>2.3900053850296201</v>
      </c>
      <c r="H2381" s="4">
        <v>725255.5723</v>
      </c>
      <c r="I2381" s="4"/>
      <c r="J2381" s="4">
        <v>725255.5723</v>
      </c>
    </row>
    <row r="2382" spans="2:10" x14ac:dyDescent="0.3">
      <c r="B2382" s="3" t="s">
        <v>139</v>
      </c>
      <c r="C2382" s="4">
        <v>2019</v>
      </c>
      <c r="D2382" s="3" t="s">
        <v>1469</v>
      </c>
      <c r="E2382" s="4">
        <v>105271</v>
      </c>
      <c r="F2382" s="4">
        <v>5.0138999999999996</v>
      </c>
      <c r="G2382" s="4">
        <v>1.08</v>
      </c>
      <c r="H2382" s="4">
        <v>527.81826690000003</v>
      </c>
      <c r="I2382" s="4"/>
      <c r="J2382" s="4">
        <v>527.81826690000003</v>
      </c>
    </row>
    <row r="2383" spans="2:10" x14ac:dyDescent="0.3">
      <c r="B2383" s="3" t="s">
        <v>139</v>
      </c>
      <c r="C2383" s="4">
        <v>2019</v>
      </c>
      <c r="D2383" s="3" t="s">
        <v>1470</v>
      </c>
      <c r="E2383" s="4">
        <v>3610700</v>
      </c>
      <c r="F2383" s="4">
        <v>13.602499999999999</v>
      </c>
      <c r="G2383" s="4">
        <v>2.9299946149703802</v>
      </c>
      <c r="H2383" s="4">
        <v>49114.546750000001</v>
      </c>
      <c r="I2383" s="4"/>
      <c r="J2383" s="4">
        <v>49114.546750000001</v>
      </c>
    </row>
    <row r="2384" spans="2:10" x14ac:dyDescent="0.3">
      <c r="B2384" s="3" t="s">
        <v>139</v>
      </c>
      <c r="C2384" s="4">
        <v>2019</v>
      </c>
      <c r="D2384" s="3" t="s">
        <v>1471</v>
      </c>
      <c r="E2384" s="4">
        <v>18963400</v>
      </c>
      <c r="F2384" s="4">
        <v>43.301299999999998</v>
      </c>
      <c r="G2384" s="4">
        <v>9.3271513193322608</v>
      </c>
      <c r="H2384" s="4">
        <v>821139.87242000003</v>
      </c>
      <c r="I2384" s="4"/>
      <c r="J2384" s="4">
        <v>821139.87242000003</v>
      </c>
    </row>
    <row r="2385" spans="2:10" x14ac:dyDescent="0.3">
      <c r="B2385" s="3" t="s">
        <v>139</v>
      </c>
      <c r="C2385" s="4">
        <v>2019</v>
      </c>
      <c r="D2385" s="3" t="s">
        <v>1472</v>
      </c>
      <c r="E2385" s="4">
        <v>0</v>
      </c>
      <c r="F2385" s="4">
        <v>13.9275</v>
      </c>
      <c r="G2385" s="4">
        <v>3</v>
      </c>
      <c r="H2385" s="4">
        <v>0</v>
      </c>
      <c r="I2385" s="4"/>
      <c r="J2385" s="4">
        <v>0</v>
      </c>
    </row>
    <row r="2386" spans="2:10" x14ac:dyDescent="0.3">
      <c r="B2386" s="3" t="s">
        <v>139</v>
      </c>
      <c r="C2386" s="4">
        <v>2019</v>
      </c>
      <c r="D2386" s="3" t="s">
        <v>1473</v>
      </c>
      <c r="E2386" s="4">
        <v>288900</v>
      </c>
      <c r="F2386" s="4">
        <v>3.714</v>
      </c>
      <c r="G2386" s="4">
        <v>0.8</v>
      </c>
      <c r="H2386" s="4">
        <v>1072.9746</v>
      </c>
      <c r="I2386" s="4"/>
      <c r="J2386" s="4">
        <v>1072.9746</v>
      </c>
    </row>
    <row r="2387" spans="2:10" x14ac:dyDescent="0.3">
      <c r="B2387" s="3" t="s">
        <v>139</v>
      </c>
      <c r="C2387" s="4">
        <v>2019</v>
      </c>
      <c r="D2387" s="3" t="s">
        <v>1474</v>
      </c>
      <c r="E2387" s="4">
        <v>464092536</v>
      </c>
      <c r="F2387" s="4">
        <v>4.6425000000000001</v>
      </c>
      <c r="G2387" s="4">
        <v>1</v>
      </c>
      <c r="H2387" s="4">
        <v>2154549.5983799999</v>
      </c>
      <c r="I2387" s="4">
        <v>0</v>
      </c>
      <c r="J2387" s="4">
        <v>2154549.5983799999</v>
      </c>
    </row>
    <row r="2388" spans="2:10" x14ac:dyDescent="0.3">
      <c r="B2388" s="3" t="s">
        <v>139</v>
      </c>
      <c r="C2388" s="4">
        <v>2019</v>
      </c>
      <c r="D2388" s="3" t="s">
        <v>1475</v>
      </c>
      <c r="E2388" s="4">
        <v>0</v>
      </c>
      <c r="F2388" s="4">
        <v>4.6425000000000001</v>
      </c>
      <c r="G2388" s="4">
        <v>1</v>
      </c>
      <c r="H2388" s="4">
        <v>0</v>
      </c>
      <c r="I2388" s="4"/>
      <c r="J2388" s="4">
        <v>0</v>
      </c>
    </row>
    <row r="2389" spans="2:10" x14ac:dyDescent="0.3">
      <c r="B2389" s="3" t="s">
        <v>139</v>
      </c>
      <c r="C2389" s="4">
        <v>2019</v>
      </c>
      <c r="D2389" s="3" t="s">
        <v>1476</v>
      </c>
      <c r="E2389" s="4">
        <v>1351350</v>
      </c>
      <c r="F2389" s="4">
        <v>40</v>
      </c>
      <c r="G2389" s="4">
        <v>8.6160473882606397</v>
      </c>
      <c r="H2389" s="4">
        <v>54054</v>
      </c>
      <c r="I2389" s="4"/>
      <c r="J2389" s="4">
        <v>54054</v>
      </c>
    </row>
    <row r="2390" spans="2:10" x14ac:dyDescent="0.3">
      <c r="B2390" s="3" t="s">
        <v>139</v>
      </c>
      <c r="C2390" s="4">
        <v>2020</v>
      </c>
      <c r="D2390" s="3" t="s">
        <v>1468</v>
      </c>
      <c r="E2390" s="4">
        <v>68173150</v>
      </c>
      <c r="F2390" s="4">
        <v>10.824199999999999</v>
      </c>
      <c r="G2390" s="4">
        <v>2.3640850915126896</v>
      </c>
      <c r="H2390" s="4">
        <v>737920</v>
      </c>
      <c r="I2390" s="4"/>
      <c r="J2390" s="4">
        <v>737920</v>
      </c>
    </row>
    <row r="2391" spans="2:10" x14ac:dyDescent="0.3">
      <c r="B2391" s="3" t="s">
        <v>139</v>
      </c>
      <c r="C2391" s="4">
        <v>2020</v>
      </c>
      <c r="D2391" s="3" t="s">
        <v>1469</v>
      </c>
      <c r="E2391" s="4">
        <v>107071</v>
      </c>
      <c r="F2391" s="4">
        <v>5.0735000000000001</v>
      </c>
      <c r="G2391" s="4">
        <v>1.1080898091119558</v>
      </c>
      <c r="H2391" s="4">
        <v>543</v>
      </c>
      <c r="I2391" s="4"/>
      <c r="J2391" s="4">
        <v>543</v>
      </c>
    </row>
    <row r="2392" spans="2:10" x14ac:dyDescent="0.3">
      <c r="B2392" s="3" t="s">
        <v>139</v>
      </c>
      <c r="C2392" s="4">
        <v>2020</v>
      </c>
      <c r="D2392" s="3" t="s">
        <v>1470</v>
      </c>
      <c r="E2392" s="4">
        <v>3624600</v>
      </c>
      <c r="F2392" s="4">
        <v>13.8207</v>
      </c>
      <c r="G2392" s="4">
        <v>3.0185427860044558</v>
      </c>
      <c r="H2392" s="4">
        <v>50095</v>
      </c>
      <c r="I2392" s="4"/>
      <c r="J2392" s="4">
        <v>50095</v>
      </c>
    </row>
    <row r="2393" spans="2:10" x14ac:dyDescent="0.3">
      <c r="B2393" s="3" t="s">
        <v>139</v>
      </c>
      <c r="C2393" s="4">
        <v>2020</v>
      </c>
      <c r="D2393" s="3" t="s">
        <v>1471</v>
      </c>
      <c r="E2393" s="4">
        <v>18980100</v>
      </c>
      <c r="F2393" s="4">
        <v>43.777200000000001</v>
      </c>
      <c r="G2393" s="4">
        <v>9.5612632682479362</v>
      </c>
      <c r="H2393" s="4">
        <v>830896</v>
      </c>
      <c r="I2393" s="4"/>
      <c r="J2393" s="4">
        <v>830896</v>
      </c>
    </row>
    <row r="2394" spans="2:10" x14ac:dyDescent="0.3">
      <c r="B2394" s="3" t="s">
        <v>139</v>
      </c>
      <c r="C2394" s="4">
        <v>2020</v>
      </c>
      <c r="D2394" s="3" t="s">
        <v>1472</v>
      </c>
      <c r="E2394" s="4">
        <v>0</v>
      </c>
      <c r="F2394" s="4">
        <v>13.735799999999999</v>
      </c>
      <c r="G2394" s="4">
        <v>3</v>
      </c>
      <c r="H2394" s="4">
        <v>0</v>
      </c>
      <c r="I2394" s="4"/>
      <c r="J2394" s="4">
        <v>0</v>
      </c>
    </row>
    <row r="2395" spans="2:10" x14ac:dyDescent="0.3">
      <c r="B2395" s="3" t="s">
        <v>139</v>
      </c>
      <c r="C2395" s="4">
        <v>2020</v>
      </c>
      <c r="D2395" s="3" t="s">
        <v>1473</v>
      </c>
      <c r="E2395" s="4">
        <v>277100</v>
      </c>
      <c r="F2395" s="4">
        <v>3.9182000000000001</v>
      </c>
      <c r="G2395" s="4">
        <v>0.85576377058489506</v>
      </c>
      <c r="H2395" s="4">
        <v>1086</v>
      </c>
      <c r="I2395" s="4"/>
      <c r="J2395" s="4">
        <v>1086</v>
      </c>
    </row>
    <row r="2396" spans="2:10" x14ac:dyDescent="0.3">
      <c r="B2396" s="3" t="s">
        <v>139</v>
      </c>
      <c r="C2396" s="4">
        <v>2020</v>
      </c>
      <c r="D2396" s="3" t="s">
        <v>1474</v>
      </c>
      <c r="E2396" s="4">
        <v>481532036</v>
      </c>
      <c r="F2396" s="4">
        <v>4.5785999999999998</v>
      </c>
      <c r="G2396" s="4">
        <v>1</v>
      </c>
      <c r="H2396" s="4">
        <v>2204743</v>
      </c>
      <c r="I2396" s="4"/>
      <c r="J2396" s="4">
        <v>2204743</v>
      </c>
    </row>
    <row r="2397" spans="2:10" x14ac:dyDescent="0.3">
      <c r="B2397" s="3" t="s">
        <v>139</v>
      </c>
      <c r="C2397" s="4">
        <v>2020</v>
      </c>
      <c r="D2397" s="3" t="s">
        <v>1475</v>
      </c>
      <c r="E2397" s="4">
        <v>0</v>
      </c>
      <c r="F2397" s="4">
        <v>4.5785999999999998</v>
      </c>
      <c r="G2397" s="4">
        <v>1</v>
      </c>
      <c r="H2397" s="4">
        <v>0</v>
      </c>
      <c r="I2397" s="4"/>
      <c r="J2397" s="4">
        <v>0</v>
      </c>
    </row>
    <row r="2398" spans="2:10" x14ac:dyDescent="0.3">
      <c r="B2398" s="3" t="s">
        <v>139</v>
      </c>
      <c r="C2398" s="4">
        <v>2020</v>
      </c>
      <c r="D2398" s="3" t="s">
        <v>1476</v>
      </c>
      <c r="E2398" s="4">
        <v>1402775</v>
      </c>
      <c r="F2398" s="4">
        <v>40</v>
      </c>
      <c r="G2398" s="4">
        <v>8.7362949373170835</v>
      </c>
      <c r="H2398" s="4">
        <v>56111</v>
      </c>
      <c r="I2398" s="4">
        <v>144859</v>
      </c>
      <c r="J2398" s="4">
        <v>200970</v>
      </c>
    </row>
    <row r="2399" spans="2:10" x14ac:dyDescent="0.3">
      <c r="B2399" s="3" t="s">
        <v>139</v>
      </c>
      <c r="C2399" s="4">
        <v>2021</v>
      </c>
      <c r="D2399" s="3" t="s">
        <v>1468</v>
      </c>
      <c r="E2399" s="4">
        <v>67310150</v>
      </c>
      <c r="F2399" s="4">
        <v>10.8134</v>
      </c>
      <c r="G2399" s="4">
        <v>2.3641014429383471</v>
      </c>
      <c r="H2399" s="4">
        <v>727852</v>
      </c>
      <c r="I2399" s="4"/>
      <c r="J2399" s="4">
        <v>727852</v>
      </c>
    </row>
    <row r="2400" spans="2:10" x14ac:dyDescent="0.3">
      <c r="B2400" s="3" t="s">
        <v>139</v>
      </c>
      <c r="C2400" s="4">
        <v>2021</v>
      </c>
      <c r="D2400" s="3" t="s">
        <v>1469</v>
      </c>
      <c r="E2400" s="4">
        <v>65078</v>
      </c>
      <c r="F2400" s="4">
        <v>5.0683999999999996</v>
      </c>
      <c r="G2400" s="4">
        <v>1.1080891998250983</v>
      </c>
      <c r="H2400" s="4">
        <v>330</v>
      </c>
      <c r="I2400" s="4"/>
      <c r="J2400" s="4">
        <v>330</v>
      </c>
    </row>
    <row r="2401" spans="2:10" x14ac:dyDescent="0.3">
      <c r="B2401" s="3" t="s">
        <v>139</v>
      </c>
      <c r="C2401" s="4">
        <v>2021</v>
      </c>
      <c r="D2401" s="3" t="s">
        <v>1470</v>
      </c>
      <c r="E2401" s="4">
        <v>3682900</v>
      </c>
      <c r="F2401" s="4">
        <v>13.8066</v>
      </c>
      <c r="G2401" s="4">
        <v>3.0184958460865765</v>
      </c>
      <c r="H2401" s="4">
        <v>50848</v>
      </c>
      <c r="I2401" s="4"/>
      <c r="J2401" s="4">
        <v>50848</v>
      </c>
    </row>
    <row r="2402" spans="2:10" x14ac:dyDescent="0.3">
      <c r="B2402" s="3" t="s">
        <v>139</v>
      </c>
      <c r="C2402" s="4">
        <v>2021</v>
      </c>
      <c r="D2402" s="3" t="s">
        <v>1471</v>
      </c>
      <c r="E2402" s="4">
        <v>18995300</v>
      </c>
      <c r="F2402" s="4">
        <v>43.733400000000003</v>
      </c>
      <c r="G2402" s="4">
        <v>9.561303017052909</v>
      </c>
      <c r="H2402" s="4">
        <v>830729</v>
      </c>
      <c r="I2402" s="4"/>
      <c r="J2402" s="4">
        <v>830729</v>
      </c>
    </row>
    <row r="2403" spans="2:10" x14ac:dyDescent="0.3">
      <c r="B2403" s="3" t="s">
        <v>139</v>
      </c>
      <c r="C2403" s="4">
        <v>2021</v>
      </c>
      <c r="D2403" s="3" t="s">
        <v>1472</v>
      </c>
      <c r="E2403" s="4">
        <v>0</v>
      </c>
      <c r="F2403" s="4">
        <v>13.722</v>
      </c>
      <c r="G2403" s="4">
        <v>3</v>
      </c>
      <c r="H2403" s="4">
        <v>0</v>
      </c>
      <c r="I2403" s="4"/>
      <c r="J2403" s="4">
        <v>0</v>
      </c>
    </row>
    <row r="2404" spans="2:10" x14ac:dyDescent="0.3">
      <c r="B2404" s="3" t="s">
        <v>139</v>
      </c>
      <c r="C2404" s="4">
        <v>2021</v>
      </c>
      <c r="D2404" s="3" t="s">
        <v>1473</v>
      </c>
      <c r="E2404" s="4">
        <v>311800</v>
      </c>
      <c r="F2404" s="4">
        <v>3.9144000000000001</v>
      </c>
      <c r="G2404" s="4">
        <v>0.85579361609094884</v>
      </c>
      <c r="H2404" s="4">
        <v>1221</v>
      </c>
      <c r="I2404" s="4"/>
      <c r="J2404" s="4">
        <v>1221</v>
      </c>
    </row>
    <row r="2405" spans="2:10" x14ac:dyDescent="0.3">
      <c r="B2405" s="3" t="s">
        <v>139</v>
      </c>
      <c r="C2405" s="4">
        <v>2021</v>
      </c>
      <c r="D2405" s="3" t="s">
        <v>1474</v>
      </c>
      <c r="E2405" s="4">
        <v>500859000</v>
      </c>
      <c r="F2405" s="4">
        <v>4.5739999999999998</v>
      </c>
      <c r="G2405" s="4">
        <v>1</v>
      </c>
      <c r="H2405" s="4">
        <v>2290929</v>
      </c>
      <c r="I2405" s="4"/>
      <c r="J2405" s="4">
        <v>2290929</v>
      </c>
    </row>
    <row r="2406" spans="2:10" x14ac:dyDescent="0.3">
      <c r="B2406" s="3" t="s">
        <v>139</v>
      </c>
      <c r="C2406" s="4">
        <v>2021</v>
      </c>
      <c r="D2406" s="3" t="s">
        <v>1475</v>
      </c>
      <c r="E2406" s="4">
        <v>0</v>
      </c>
      <c r="F2406" s="4">
        <v>4.5739999999999998</v>
      </c>
      <c r="G2406" s="4">
        <v>1</v>
      </c>
      <c r="H2406" s="4">
        <v>0</v>
      </c>
      <c r="I2406" s="4"/>
      <c r="J2406" s="4">
        <v>0</v>
      </c>
    </row>
    <row r="2407" spans="2:10" x14ac:dyDescent="0.3">
      <c r="B2407" s="3" t="s">
        <v>139</v>
      </c>
      <c r="C2407" s="4">
        <v>2021</v>
      </c>
      <c r="D2407" s="3" t="s">
        <v>1476</v>
      </c>
      <c r="E2407" s="4">
        <v>1428570</v>
      </c>
      <c r="F2407" s="4">
        <v>40</v>
      </c>
      <c r="G2407" s="4">
        <v>8.745080891998251</v>
      </c>
      <c r="H2407" s="4">
        <v>57143</v>
      </c>
      <c r="I2407" s="4">
        <v>101513</v>
      </c>
      <c r="J2407" s="4">
        <v>158656</v>
      </c>
    </row>
    <row r="2408" spans="2:10" x14ac:dyDescent="0.3">
      <c r="B2408" s="3" t="s">
        <v>139</v>
      </c>
      <c r="C2408" s="4">
        <v>2022</v>
      </c>
      <c r="D2408" s="3" t="s">
        <v>1468</v>
      </c>
      <c r="E2408" s="4">
        <v>80603000</v>
      </c>
      <c r="F2408" s="4">
        <v>9.3297000000000008</v>
      </c>
      <c r="G2408" s="4">
        <v>2.6074452921941815</v>
      </c>
      <c r="H2408" s="4">
        <v>752002</v>
      </c>
      <c r="I2408" s="4"/>
      <c r="J2408" s="4">
        <v>752002</v>
      </c>
    </row>
    <row r="2409" spans="2:10" x14ac:dyDescent="0.3">
      <c r="B2409" s="3" t="s">
        <v>139</v>
      </c>
      <c r="C2409" s="4">
        <v>2022</v>
      </c>
      <c r="D2409" s="3" t="s">
        <v>1469</v>
      </c>
      <c r="E2409" s="4">
        <v>65841</v>
      </c>
      <c r="F2409" s="4">
        <v>5.1593</v>
      </c>
      <c r="G2409" s="4">
        <v>1.4419105111651436</v>
      </c>
      <c r="H2409" s="4">
        <v>340</v>
      </c>
      <c r="I2409" s="4"/>
      <c r="J2409" s="4">
        <v>340</v>
      </c>
    </row>
    <row r="2410" spans="2:10" x14ac:dyDescent="0.3">
      <c r="B2410" s="3" t="s">
        <v>139</v>
      </c>
      <c r="C2410" s="4">
        <v>2022</v>
      </c>
      <c r="D2410" s="3" t="s">
        <v>1470</v>
      </c>
      <c r="E2410" s="4">
        <v>4296700</v>
      </c>
      <c r="F2410" s="4">
        <v>12.0467</v>
      </c>
      <c r="G2410" s="4">
        <v>3.3667868421788096</v>
      </c>
      <c r="H2410" s="4">
        <v>51761</v>
      </c>
      <c r="I2410" s="4"/>
      <c r="J2410" s="4">
        <v>51761</v>
      </c>
    </row>
    <row r="2411" spans="2:10" x14ac:dyDescent="0.3">
      <c r="B2411" s="3" t="s">
        <v>139</v>
      </c>
      <c r="C2411" s="4">
        <v>2022</v>
      </c>
      <c r="D2411" s="3" t="s">
        <v>1471</v>
      </c>
      <c r="E2411" s="4">
        <v>19236600</v>
      </c>
      <c r="F2411" s="4">
        <v>44.0289</v>
      </c>
      <c r="G2411" s="4">
        <v>12.305106061876415</v>
      </c>
      <c r="H2411" s="4">
        <v>846966</v>
      </c>
      <c r="I2411" s="4"/>
      <c r="J2411" s="4">
        <v>846966</v>
      </c>
    </row>
    <row r="2412" spans="2:10" x14ac:dyDescent="0.3">
      <c r="B2412" s="3" t="s">
        <v>139</v>
      </c>
      <c r="C2412" s="4">
        <v>2022</v>
      </c>
      <c r="D2412" s="3" t="s">
        <v>1472</v>
      </c>
      <c r="E2412" s="4">
        <v>0</v>
      </c>
      <c r="F2412" s="4">
        <v>10.734299999999999</v>
      </c>
      <c r="G2412" s="4">
        <v>2.9999999999999996</v>
      </c>
      <c r="H2412" s="4">
        <v>0</v>
      </c>
      <c r="I2412" s="4"/>
      <c r="J2412" s="4">
        <v>0</v>
      </c>
    </row>
    <row r="2413" spans="2:10" x14ac:dyDescent="0.3">
      <c r="B2413" s="3" t="s">
        <v>139</v>
      </c>
      <c r="C2413" s="4">
        <v>2022</v>
      </c>
      <c r="D2413" s="3" t="s">
        <v>1473</v>
      </c>
      <c r="E2413" s="4">
        <v>371700</v>
      </c>
      <c r="F2413" s="4">
        <v>3.3426999999999998</v>
      </c>
      <c r="G2413" s="4">
        <v>0.93421089404991464</v>
      </c>
      <c r="H2413" s="4">
        <v>1242</v>
      </c>
      <c r="I2413" s="4"/>
      <c r="J2413" s="4">
        <v>1242</v>
      </c>
    </row>
    <row r="2414" spans="2:10" x14ac:dyDescent="0.3">
      <c r="B2414" s="3" t="s">
        <v>139</v>
      </c>
      <c r="C2414" s="4">
        <v>2022</v>
      </c>
      <c r="D2414" s="3" t="s">
        <v>1474</v>
      </c>
      <c r="E2414" s="4">
        <v>653452300</v>
      </c>
      <c r="F2414" s="4">
        <v>3.5781000000000001</v>
      </c>
      <c r="G2414" s="4">
        <v>1</v>
      </c>
      <c r="H2414" s="4">
        <v>2338118</v>
      </c>
      <c r="I2414" s="4"/>
      <c r="J2414" s="4">
        <v>2338118</v>
      </c>
    </row>
    <row r="2415" spans="2:10" x14ac:dyDescent="0.3">
      <c r="B2415" s="3" t="s">
        <v>139</v>
      </c>
      <c r="C2415" s="4">
        <v>2022</v>
      </c>
      <c r="D2415" s="3" t="s">
        <v>1475</v>
      </c>
      <c r="E2415" s="4">
        <v>0</v>
      </c>
      <c r="F2415" s="4">
        <v>3.5781000000000001</v>
      </c>
      <c r="G2415" s="4">
        <v>1</v>
      </c>
      <c r="H2415" s="4">
        <v>0</v>
      </c>
      <c r="I2415" s="4"/>
      <c r="J2415" s="4">
        <v>0</v>
      </c>
    </row>
    <row r="2416" spans="2:10" x14ac:dyDescent="0.3">
      <c r="B2416" s="3" t="s">
        <v>139</v>
      </c>
      <c r="C2416" s="4">
        <v>2022</v>
      </c>
      <c r="D2416" s="3" t="s">
        <v>1476</v>
      </c>
      <c r="E2416" s="4">
        <v>1194585</v>
      </c>
      <c r="F2416" s="4">
        <v>40</v>
      </c>
      <c r="G2416" s="4">
        <v>11.179117408680584</v>
      </c>
      <c r="H2416" s="4">
        <v>47783</v>
      </c>
      <c r="I2416" s="4">
        <v>98469</v>
      </c>
      <c r="J2416" s="4">
        <v>146252</v>
      </c>
    </row>
    <row r="2417" spans="2:10" x14ac:dyDescent="0.3">
      <c r="B2417" s="3" t="s">
        <v>139</v>
      </c>
      <c r="C2417" s="4">
        <v>2023</v>
      </c>
      <c r="D2417" s="3" t="s">
        <v>1468</v>
      </c>
      <c r="E2417" s="4">
        <v>90828250</v>
      </c>
      <c r="F2417" s="4">
        <v>8.5454000000000008</v>
      </c>
      <c r="G2417" s="4">
        <v>2.5795097802463176</v>
      </c>
      <c r="H2417" s="4">
        <v>776164</v>
      </c>
      <c r="I2417" s="4"/>
      <c r="J2417" s="4">
        <v>776164</v>
      </c>
    </row>
    <row r="2418" spans="2:10" x14ac:dyDescent="0.3">
      <c r="B2418" s="3" t="s">
        <v>139</v>
      </c>
      <c r="C2418" s="4">
        <v>2023</v>
      </c>
      <c r="D2418" s="3" t="s">
        <v>1469</v>
      </c>
      <c r="E2418" s="4">
        <v>82962</v>
      </c>
      <c r="F2418" s="4">
        <v>4.2308000000000003</v>
      </c>
      <c r="G2418" s="4">
        <v>1.277106978990582</v>
      </c>
      <c r="H2418" s="4">
        <v>351</v>
      </c>
      <c r="I2418" s="4"/>
      <c r="J2418" s="4">
        <v>351</v>
      </c>
    </row>
    <row r="2419" spans="2:10" x14ac:dyDescent="0.3">
      <c r="B2419" s="3" t="s">
        <v>139</v>
      </c>
      <c r="C2419" s="4">
        <v>2023</v>
      </c>
      <c r="D2419" s="3" t="s">
        <v>1470</v>
      </c>
      <c r="E2419" s="4">
        <v>4722500</v>
      </c>
      <c r="F2419" s="4">
        <v>11.312900000000001</v>
      </c>
      <c r="G2419" s="4">
        <v>3.414905819850278</v>
      </c>
      <c r="H2419" s="4">
        <v>53425</v>
      </c>
      <c r="I2419" s="4"/>
      <c r="J2419" s="4">
        <v>53425</v>
      </c>
    </row>
    <row r="2420" spans="2:10" x14ac:dyDescent="0.3">
      <c r="B2420" s="3" t="s">
        <v>139</v>
      </c>
      <c r="C2420" s="4">
        <v>2023</v>
      </c>
      <c r="D2420" s="3" t="s">
        <v>1471</v>
      </c>
      <c r="E2420" s="4">
        <v>22625100</v>
      </c>
      <c r="F2420" s="4">
        <v>38.637799999999999</v>
      </c>
      <c r="G2420" s="4">
        <v>11.66318522096112</v>
      </c>
      <c r="H2420" s="4">
        <v>874184</v>
      </c>
      <c r="I2420" s="4"/>
      <c r="J2420" s="4">
        <v>874184</v>
      </c>
    </row>
    <row r="2421" spans="2:10" x14ac:dyDescent="0.3">
      <c r="B2421" s="3" t="s">
        <v>139</v>
      </c>
      <c r="C2421" s="4">
        <v>2023</v>
      </c>
      <c r="D2421" s="3" t="s">
        <v>1472</v>
      </c>
      <c r="E2421" s="4">
        <v>0</v>
      </c>
      <c r="F2421" s="4">
        <v>9.9383999999999997</v>
      </c>
      <c r="G2421" s="4">
        <v>2.9999999999999996</v>
      </c>
      <c r="H2421" s="4">
        <v>0</v>
      </c>
      <c r="I2421" s="4"/>
      <c r="J2421" s="4">
        <v>0</v>
      </c>
    </row>
    <row r="2422" spans="2:10" x14ac:dyDescent="0.3">
      <c r="B2422" s="3" t="s">
        <v>139</v>
      </c>
      <c r="C2422" s="4">
        <v>2023</v>
      </c>
      <c r="D2422" s="3" t="s">
        <v>1473</v>
      </c>
      <c r="E2422" s="4">
        <v>571800</v>
      </c>
      <c r="F2422" s="4">
        <v>2.2421000000000002</v>
      </c>
      <c r="G2422" s="4">
        <v>0.67679908234725916</v>
      </c>
      <c r="H2422" s="4">
        <v>1282</v>
      </c>
      <c r="I2422" s="4"/>
      <c r="J2422" s="4">
        <v>1282</v>
      </c>
    </row>
    <row r="2423" spans="2:10" x14ac:dyDescent="0.3">
      <c r="B2423" s="3" t="s">
        <v>139</v>
      </c>
      <c r="C2423" s="4">
        <v>2023</v>
      </c>
      <c r="D2423" s="3" t="s">
        <v>1474</v>
      </c>
      <c r="E2423" s="4">
        <v>728467000</v>
      </c>
      <c r="F2423" s="4">
        <v>3.3128000000000002</v>
      </c>
      <c r="G2423" s="4">
        <v>1</v>
      </c>
      <c r="H2423" s="4">
        <v>2413265</v>
      </c>
      <c r="I2423" s="4"/>
      <c r="J2423" s="4">
        <v>2413265</v>
      </c>
    </row>
    <row r="2424" spans="2:10" x14ac:dyDescent="0.3">
      <c r="B2424" s="3" t="s">
        <v>139</v>
      </c>
      <c r="C2424" s="4">
        <v>2023</v>
      </c>
      <c r="D2424" s="3" t="s">
        <v>1475</v>
      </c>
      <c r="E2424" s="4">
        <v>0</v>
      </c>
      <c r="F2424" s="4">
        <v>3.3128000000000002</v>
      </c>
      <c r="G2424" s="4">
        <v>1</v>
      </c>
      <c r="H2424" s="4">
        <v>0</v>
      </c>
      <c r="I2424" s="4"/>
      <c r="J2424" s="4">
        <v>0</v>
      </c>
    </row>
    <row r="2425" spans="2:10" x14ac:dyDescent="0.3">
      <c r="B2425" s="3" t="s">
        <v>139</v>
      </c>
      <c r="C2425" s="4">
        <v>2023</v>
      </c>
      <c r="D2425" s="3" t="s">
        <v>1476</v>
      </c>
      <c r="E2425" s="4">
        <v>1016975</v>
      </c>
      <c r="F2425" s="4">
        <v>40</v>
      </c>
      <c r="G2425" s="4">
        <v>12.07437816952427</v>
      </c>
      <c r="H2425" s="4">
        <v>40679</v>
      </c>
      <c r="I2425" s="4">
        <v>108165</v>
      </c>
      <c r="J2425" s="4">
        <v>148844</v>
      </c>
    </row>
    <row r="2426" spans="2:10" x14ac:dyDescent="0.3">
      <c r="B2426" s="3" t="s">
        <v>139</v>
      </c>
      <c r="C2426" s="4">
        <v>2024</v>
      </c>
      <c r="D2426" s="3" t="s">
        <v>1468</v>
      </c>
      <c r="E2426" s="4">
        <v>101365150</v>
      </c>
      <c r="F2426" s="4">
        <v>7.9782999999999999</v>
      </c>
      <c r="G2426" s="4">
        <v>2.414812796997488</v>
      </c>
      <c r="H2426" s="4">
        <v>808722</v>
      </c>
      <c r="I2426" s="4"/>
      <c r="J2426" s="4">
        <v>808722</v>
      </c>
    </row>
    <row r="2427" spans="2:10" x14ac:dyDescent="0.3">
      <c r="B2427" s="3" t="s">
        <v>139</v>
      </c>
      <c r="C2427" s="4">
        <v>2024</v>
      </c>
      <c r="D2427" s="3" t="s">
        <v>1469</v>
      </c>
      <c r="E2427" s="4">
        <v>83116</v>
      </c>
      <c r="F2427" s="4">
        <v>4.3594999999999997</v>
      </c>
      <c r="G2427" s="4">
        <v>1.3195011955567661</v>
      </c>
      <c r="H2427" s="4">
        <v>362</v>
      </c>
      <c r="I2427" s="4"/>
      <c r="J2427" s="4">
        <v>362</v>
      </c>
    </row>
    <row r="2428" spans="2:10" x14ac:dyDescent="0.3">
      <c r="B2428" s="3" t="s">
        <v>139</v>
      </c>
      <c r="C2428" s="4">
        <v>2024</v>
      </c>
      <c r="D2428" s="3" t="s">
        <v>1470</v>
      </c>
      <c r="E2428" s="4">
        <v>5363300</v>
      </c>
      <c r="F2428" s="4">
        <v>10.4915</v>
      </c>
      <c r="G2428" s="4">
        <v>3.1754895729289627</v>
      </c>
      <c r="H2428" s="4">
        <v>56269</v>
      </c>
      <c r="I2428" s="4"/>
      <c r="J2428" s="4">
        <v>56269</v>
      </c>
    </row>
    <row r="2429" spans="2:10" x14ac:dyDescent="0.3">
      <c r="B2429" s="3" t="s">
        <v>139</v>
      </c>
      <c r="C2429" s="4">
        <v>2024</v>
      </c>
      <c r="D2429" s="3" t="s">
        <v>1471</v>
      </c>
      <c r="E2429" s="4">
        <v>24525900</v>
      </c>
      <c r="F2429" s="4">
        <v>37.036700000000003</v>
      </c>
      <c r="G2429" s="4">
        <v>11.209994249220619</v>
      </c>
      <c r="H2429" s="4">
        <v>908358</v>
      </c>
      <c r="I2429" s="4"/>
      <c r="J2429" s="4">
        <v>908358</v>
      </c>
    </row>
    <row r="2430" spans="2:10" x14ac:dyDescent="0.3">
      <c r="B2430" s="3" t="s">
        <v>139</v>
      </c>
      <c r="C2430" s="4">
        <v>2024</v>
      </c>
      <c r="D2430" s="3" t="s">
        <v>1472</v>
      </c>
      <c r="E2430" s="4">
        <v>0</v>
      </c>
      <c r="F2430" s="4">
        <v>9.9116999999999997</v>
      </c>
      <c r="G2430" s="4">
        <v>3</v>
      </c>
      <c r="H2430" s="4">
        <v>0</v>
      </c>
      <c r="I2430" s="4"/>
      <c r="J2430" s="4">
        <v>0</v>
      </c>
    </row>
    <row r="2431" spans="2:10" x14ac:dyDescent="0.3">
      <c r="B2431" s="3" t="s">
        <v>139</v>
      </c>
      <c r="C2431" s="4">
        <v>2024</v>
      </c>
      <c r="D2431" s="3" t="s">
        <v>1473</v>
      </c>
      <c r="E2431" s="4">
        <v>616300</v>
      </c>
      <c r="F2431" s="4">
        <v>2.1640999999999999</v>
      </c>
      <c r="G2431" s="4">
        <v>0.65501377160325669</v>
      </c>
      <c r="H2431" s="4">
        <v>1334</v>
      </c>
      <c r="I2431" s="4"/>
      <c r="J2431" s="4">
        <v>1334</v>
      </c>
    </row>
    <row r="2432" spans="2:10" x14ac:dyDescent="0.3">
      <c r="B2432" s="3" t="s">
        <v>139</v>
      </c>
      <c r="C2432" s="4">
        <v>2024</v>
      </c>
      <c r="D2432" s="3" t="s">
        <v>1474</v>
      </c>
      <c r="E2432" s="4">
        <v>757659000</v>
      </c>
      <c r="F2432" s="4">
        <v>3.3039000000000001</v>
      </c>
      <c r="G2432" s="4">
        <v>1</v>
      </c>
      <c r="H2432" s="4">
        <v>2503230</v>
      </c>
      <c r="I2432" s="4"/>
      <c r="J2432" s="4">
        <v>2503230</v>
      </c>
    </row>
    <row r="2433" spans="2:10" x14ac:dyDescent="0.3">
      <c r="B2433" s="3" t="s">
        <v>139</v>
      </c>
      <c r="C2433" s="4">
        <v>2024</v>
      </c>
      <c r="D2433" s="3" t="s">
        <v>1475</v>
      </c>
      <c r="E2433" s="4">
        <v>0</v>
      </c>
      <c r="F2433" s="4">
        <v>3.3039000000000001</v>
      </c>
      <c r="G2433" s="4">
        <v>1</v>
      </c>
      <c r="H2433" s="4">
        <v>0</v>
      </c>
      <c r="I2433" s="4"/>
      <c r="J2433" s="4">
        <v>0</v>
      </c>
    </row>
    <row r="2434" spans="2:10" x14ac:dyDescent="0.3">
      <c r="B2434" s="3" t="s">
        <v>139</v>
      </c>
      <c r="C2434" s="4">
        <v>2024</v>
      </c>
      <c r="D2434" s="3" t="s">
        <v>1476</v>
      </c>
      <c r="E2434" s="4">
        <v>1186295</v>
      </c>
      <c r="F2434" s="4">
        <v>40</v>
      </c>
      <c r="G2434" s="4">
        <v>12.106903961984321</v>
      </c>
      <c r="H2434" s="4">
        <v>47452</v>
      </c>
      <c r="I2434" s="4">
        <v>112973</v>
      </c>
      <c r="J2434" s="4">
        <v>160425</v>
      </c>
    </row>
    <row r="2435" spans="2:10" x14ac:dyDescent="0.3">
      <c r="B2435" s="3" t="s">
        <v>141</v>
      </c>
      <c r="C2435" s="4">
        <v>2019</v>
      </c>
      <c r="D2435" s="3" t="s">
        <v>1468</v>
      </c>
      <c r="E2435" s="4">
        <v>749600</v>
      </c>
      <c r="F2435" s="4">
        <v>75</v>
      </c>
      <c r="G2435" s="4">
        <v>3.0217566478646298</v>
      </c>
      <c r="H2435" s="4">
        <v>56220</v>
      </c>
      <c r="I2435" s="4"/>
      <c r="J2435" s="4">
        <v>56220</v>
      </c>
    </row>
    <row r="2436" spans="2:10" x14ac:dyDescent="0.3">
      <c r="B2436" s="3" t="s">
        <v>141</v>
      </c>
      <c r="C2436" s="4">
        <v>2019</v>
      </c>
      <c r="D2436" s="3" t="s">
        <v>1469</v>
      </c>
      <c r="E2436" s="4">
        <v>0</v>
      </c>
      <c r="F2436" s="4">
        <v>0</v>
      </c>
      <c r="G2436" s="4">
        <v>0</v>
      </c>
      <c r="H2436" s="4">
        <v>0</v>
      </c>
      <c r="I2436" s="4"/>
      <c r="J2436" s="4">
        <v>0</v>
      </c>
    </row>
    <row r="2437" spans="2:10" x14ac:dyDescent="0.3">
      <c r="B2437" s="3" t="s">
        <v>141</v>
      </c>
      <c r="C2437" s="4">
        <v>2019</v>
      </c>
      <c r="D2437" s="3" t="s">
        <v>1470</v>
      </c>
      <c r="E2437" s="4">
        <v>291500</v>
      </c>
      <c r="F2437" s="4">
        <v>63</v>
      </c>
      <c r="G2437" s="4">
        <v>2.5382755842062901</v>
      </c>
      <c r="H2437" s="4">
        <v>18364.5</v>
      </c>
      <c r="I2437" s="4"/>
      <c r="J2437" s="4">
        <v>18364.5</v>
      </c>
    </row>
    <row r="2438" spans="2:10" x14ac:dyDescent="0.3">
      <c r="B2438" s="3" t="s">
        <v>141</v>
      </c>
      <c r="C2438" s="4">
        <v>2019</v>
      </c>
      <c r="D2438" s="3" t="s">
        <v>1471</v>
      </c>
      <c r="E2438" s="4">
        <v>0</v>
      </c>
      <c r="F2438" s="4">
        <v>0</v>
      </c>
      <c r="G2438" s="4">
        <v>0</v>
      </c>
      <c r="H2438" s="4">
        <v>0</v>
      </c>
      <c r="I2438" s="4"/>
      <c r="J2438" s="4">
        <v>0</v>
      </c>
    </row>
    <row r="2439" spans="2:10" x14ac:dyDescent="0.3">
      <c r="B2439" s="3" t="s">
        <v>141</v>
      </c>
      <c r="C2439" s="4">
        <v>2019</v>
      </c>
      <c r="D2439" s="3" t="s">
        <v>1472</v>
      </c>
      <c r="E2439" s="4">
        <v>0</v>
      </c>
      <c r="F2439" s="4">
        <v>0</v>
      </c>
      <c r="G2439" s="4">
        <v>0</v>
      </c>
      <c r="H2439" s="4">
        <v>0</v>
      </c>
      <c r="I2439" s="4"/>
      <c r="J2439" s="4">
        <v>0</v>
      </c>
    </row>
    <row r="2440" spans="2:10" x14ac:dyDescent="0.3">
      <c r="B2440" s="3" t="s">
        <v>141</v>
      </c>
      <c r="C2440" s="4">
        <v>2019</v>
      </c>
      <c r="D2440" s="3" t="s">
        <v>1473</v>
      </c>
      <c r="E2440" s="4">
        <v>0</v>
      </c>
      <c r="F2440" s="4">
        <v>0</v>
      </c>
      <c r="G2440" s="4">
        <v>0</v>
      </c>
      <c r="H2440" s="4">
        <v>0</v>
      </c>
      <c r="I2440" s="4"/>
      <c r="J2440" s="4">
        <v>0</v>
      </c>
    </row>
    <row r="2441" spans="2:10" x14ac:dyDescent="0.3">
      <c r="B2441" s="3" t="s">
        <v>141</v>
      </c>
      <c r="C2441" s="4">
        <v>2019</v>
      </c>
      <c r="D2441" s="3" t="s">
        <v>1474</v>
      </c>
      <c r="E2441" s="4">
        <v>14233400</v>
      </c>
      <c r="F2441" s="4">
        <v>24.82</v>
      </c>
      <c r="G2441" s="4">
        <v>1</v>
      </c>
      <c r="H2441" s="4">
        <v>353272.98800000001</v>
      </c>
      <c r="I2441" s="4">
        <v>0</v>
      </c>
      <c r="J2441" s="4">
        <v>353272.98800000001</v>
      </c>
    </row>
    <row r="2442" spans="2:10" x14ac:dyDescent="0.3">
      <c r="B2442" s="3" t="s">
        <v>141</v>
      </c>
      <c r="C2442" s="4">
        <v>2019</v>
      </c>
      <c r="D2442" s="3" t="s">
        <v>1475</v>
      </c>
      <c r="E2442" s="4">
        <v>0</v>
      </c>
      <c r="F2442" s="4">
        <v>0</v>
      </c>
      <c r="G2442" s="4">
        <v>0</v>
      </c>
      <c r="H2442" s="4">
        <v>0</v>
      </c>
      <c r="I2442" s="4"/>
      <c r="J2442" s="4">
        <v>0</v>
      </c>
    </row>
    <row r="2443" spans="2:10" x14ac:dyDescent="0.3">
      <c r="B2443" s="3" t="s">
        <v>141</v>
      </c>
      <c r="C2443" s="4">
        <v>2019</v>
      </c>
      <c r="D2443" s="3" t="s">
        <v>1476</v>
      </c>
      <c r="E2443" s="4">
        <v>66800</v>
      </c>
      <c r="F2443" s="4">
        <v>95</v>
      </c>
      <c r="G2443" s="4">
        <v>3.82755842062853</v>
      </c>
      <c r="H2443" s="4">
        <v>6346</v>
      </c>
      <c r="I2443" s="4"/>
      <c r="J2443" s="4">
        <v>6346</v>
      </c>
    </row>
    <row r="2444" spans="2:10" x14ac:dyDescent="0.3">
      <c r="B2444" s="3" t="s">
        <v>141</v>
      </c>
      <c r="C2444" s="4">
        <v>2020</v>
      </c>
      <c r="D2444" s="3" t="s">
        <v>1468</v>
      </c>
      <c r="E2444" s="4">
        <v>749500</v>
      </c>
      <c r="F2444" s="4">
        <v>75</v>
      </c>
      <c r="G2444" s="4">
        <v>3.3396266742661727</v>
      </c>
      <c r="H2444" s="4">
        <v>56212</v>
      </c>
      <c r="I2444" s="4"/>
      <c r="J2444" s="4">
        <v>56212</v>
      </c>
    </row>
    <row r="2445" spans="2:10" x14ac:dyDescent="0.3">
      <c r="B2445" s="3" t="s">
        <v>141</v>
      </c>
      <c r="C2445" s="4">
        <v>2020</v>
      </c>
      <c r="D2445" s="3" t="s">
        <v>1469</v>
      </c>
      <c r="E2445" s="4">
        <v>0</v>
      </c>
      <c r="F2445" s="4">
        <v>0</v>
      </c>
      <c r="G2445" s="4">
        <v>0</v>
      </c>
      <c r="H2445" s="4">
        <v>0</v>
      </c>
      <c r="I2445" s="4"/>
      <c r="J2445" s="4">
        <v>0</v>
      </c>
    </row>
    <row r="2446" spans="2:10" x14ac:dyDescent="0.3">
      <c r="B2446" s="3" t="s">
        <v>141</v>
      </c>
      <c r="C2446" s="4">
        <v>2020</v>
      </c>
      <c r="D2446" s="3" t="s">
        <v>1470</v>
      </c>
      <c r="E2446" s="4">
        <v>291500</v>
      </c>
      <c r="F2446" s="4">
        <v>63</v>
      </c>
      <c r="G2446" s="4">
        <v>2.8052864063835852</v>
      </c>
      <c r="H2446" s="4">
        <v>18364</v>
      </c>
      <c r="I2446" s="4"/>
      <c r="J2446" s="4">
        <v>18364</v>
      </c>
    </row>
    <row r="2447" spans="2:10" x14ac:dyDescent="0.3">
      <c r="B2447" s="3" t="s">
        <v>141</v>
      </c>
      <c r="C2447" s="4">
        <v>2020</v>
      </c>
      <c r="D2447" s="3" t="s">
        <v>1471</v>
      </c>
      <c r="E2447" s="4">
        <v>0</v>
      </c>
      <c r="F2447" s="4">
        <v>0</v>
      </c>
      <c r="G2447" s="4">
        <v>0</v>
      </c>
      <c r="H2447" s="4">
        <v>0</v>
      </c>
      <c r="I2447" s="4"/>
      <c r="J2447" s="4">
        <v>0</v>
      </c>
    </row>
    <row r="2448" spans="2:10" x14ac:dyDescent="0.3">
      <c r="B2448" s="3" t="s">
        <v>141</v>
      </c>
      <c r="C2448" s="4">
        <v>2020</v>
      </c>
      <c r="D2448" s="3" t="s">
        <v>1472</v>
      </c>
      <c r="E2448" s="4">
        <v>0</v>
      </c>
      <c r="F2448" s="4">
        <v>0</v>
      </c>
      <c r="G2448" s="4">
        <v>0</v>
      </c>
      <c r="H2448" s="4">
        <v>0</v>
      </c>
      <c r="I2448" s="4"/>
      <c r="J2448" s="4">
        <v>0</v>
      </c>
    </row>
    <row r="2449" spans="2:10" x14ac:dyDescent="0.3">
      <c r="B2449" s="3" t="s">
        <v>141</v>
      </c>
      <c r="C2449" s="4">
        <v>2020</v>
      </c>
      <c r="D2449" s="3" t="s">
        <v>1473</v>
      </c>
      <c r="E2449" s="4">
        <v>0</v>
      </c>
      <c r="F2449" s="4">
        <v>0</v>
      </c>
      <c r="G2449" s="4">
        <v>0</v>
      </c>
      <c r="H2449" s="4">
        <v>0</v>
      </c>
      <c r="I2449" s="4"/>
      <c r="J2449" s="4">
        <v>0</v>
      </c>
    </row>
    <row r="2450" spans="2:10" x14ac:dyDescent="0.3">
      <c r="B2450" s="3" t="s">
        <v>141</v>
      </c>
      <c r="C2450" s="4">
        <v>2020</v>
      </c>
      <c r="D2450" s="3" t="s">
        <v>1474</v>
      </c>
      <c r="E2450" s="4">
        <v>15943900</v>
      </c>
      <c r="F2450" s="4">
        <v>22.457599999999999</v>
      </c>
      <c r="G2450" s="4">
        <v>1</v>
      </c>
      <c r="H2450" s="4">
        <v>358062</v>
      </c>
      <c r="I2450" s="4"/>
      <c r="J2450" s="4">
        <v>358062</v>
      </c>
    </row>
    <row r="2451" spans="2:10" x14ac:dyDescent="0.3">
      <c r="B2451" s="3" t="s">
        <v>141</v>
      </c>
      <c r="C2451" s="4">
        <v>2020</v>
      </c>
      <c r="D2451" s="3" t="s">
        <v>1475</v>
      </c>
      <c r="E2451" s="4">
        <v>0</v>
      </c>
      <c r="F2451" s="4">
        <v>0</v>
      </c>
      <c r="G2451" s="4">
        <v>0</v>
      </c>
      <c r="H2451" s="4">
        <v>0</v>
      </c>
      <c r="I2451" s="4"/>
      <c r="J2451" s="4">
        <v>0</v>
      </c>
    </row>
    <row r="2452" spans="2:10" x14ac:dyDescent="0.3">
      <c r="B2452" s="3" t="s">
        <v>141</v>
      </c>
      <c r="C2452" s="4">
        <v>2020</v>
      </c>
      <c r="D2452" s="3" t="s">
        <v>1476</v>
      </c>
      <c r="E2452" s="4">
        <v>67300</v>
      </c>
      <c r="F2452" s="4">
        <v>95</v>
      </c>
      <c r="G2452" s="4">
        <v>4.2301937874038185</v>
      </c>
      <c r="H2452" s="4">
        <v>6394</v>
      </c>
      <c r="I2452" s="4">
        <v>5004</v>
      </c>
      <c r="J2452" s="4">
        <v>11398</v>
      </c>
    </row>
    <row r="2453" spans="2:10" x14ac:dyDescent="0.3">
      <c r="B2453" s="3" t="s">
        <v>141</v>
      </c>
      <c r="C2453" s="4">
        <v>2021</v>
      </c>
      <c r="D2453" s="3" t="s">
        <v>1468</v>
      </c>
      <c r="E2453" s="4">
        <v>731300</v>
      </c>
      <c r="F2453" s="4">
        <v>75</v>
      </c>
      <c r="G2453" s="4">
        <v>3.3508470941453998</v>
      </c>
      <c r="H2453" s="4">
        <v>54848</v>
      </c>
      <c r="I2453" s="4"/>
      <c r="J2453" s="4">
        <v>54848</v>
      </c>
    </row>
    <row r="2454" spans="2:10" x14ac:dyDescent="0.3">
      <c r="B2454" s="3" t="s">
        <v>141</v>
      </c>
      <c r="C2454" s="4">
        <v>2021</v>
      </c>
      <c r="D2454" s="3" t="s">
        <v>1469</v>
      </c>
      <c r="E2454" s="4">
        <v>0</v>
      </c>
      <c r="F2454" s="4">
        <v>0</v>
      </c>
      <c r="G2454" s="4">
        <v>0</v>
      </c>
      <c r="H2454" s="4">
        <v>0</v>
      </c>
      <c r="I2454" s="4"/>
      <c r="J2454" s="4">
        <v>0</v>
      </c>
    </row>
    <row r="2455" spans="2:10" x14ac:dyDescent="0.3">
      <c r="B2455" s="3" t="s">
        <v>141</v>
      </c>
      <c r="C2455" s="4">
        <v>2021</v>
      </c>
      <c r="D2455" s="3" t="s">
        <v>1470</v>
      </c>
      <c r="E2455" s="4">
        <v>291500</v>
      </c>
      <c r="F2455" s="4">
        <v>63</v>
      </c>
      <c r="G2455" s="4">
        <v>2.8147115590821361</v>
      </c>
      <c r="H2455" s="4">
        <v>18364</v>
      </c>
      <c r="I2455" s="4"/>
      <c r="J2455" s="4">
        <v>18364</v>
      </c>
    </row>
    <row r="2456" spans="2:10" x14ac:dyDescent="0.3">
      <c r="B2456" s="3" t="s">
        <v>141</v>
      </c>
      <c r="C2456" s="4">
        <v>2021</v>
      </c>
      <c r="D2456" s="3" t="s">
        <v>1471</v>
      </c>
      <c r="E2456" s="4">
        <v>0</v>
      </c>
      <c r="F2456" s="4">
        <v>0</v>
      </c>
      <c r="G2456" s="4">
        <v>0</v>
      </c>
      <c r="H2456" s="4">
        <v>0</v>
      </c>
      <c r="I2456" s="4"/>
      <c r="J2456" s="4">
        <v>0</v>
      </c>
    </row>
    <row r="2457" spans="2:10" x14ac:dyDescent="0.3">
      <c r="B2457" s="3" t="s">
        <v>141</v>
      </c>
      <c r="C2457" s="4">
        <v>2021</v>
      </c>
      <c r="D2457" s="3" t="s">
        <v>1472</v>
      </c>
      <c r="E2457" s="4">
        <v>0</v>
      </c>
      <c r="F2457" s="4">
        <v>0</v>
      </c>
      <c r="G2457" s="4">
        <v>0</v>
      </c>
      <c r="H2457" s="4">
        <v>0</v>
      </c>
      <c r="I2457" s="4"/>
      <c r="J2457" s="4">
        <v>0</v>
      </c>
    </row>
    <row r="2458" spans="2:10" x14ac:dyDescent="0.3">
      <c r="B2458" s="3" t="s">
        <v>141</v>
      </c>
      <c r="C2458" s="4">
        <v>2021</v>
      </c>
      <c r="D2458" s="3" t="s">
        <v>1473</v>
      </c>
      <c r="E2458" s="4">
        <v>0</v>
      </c>
      <c r="F2458" s="4">
        <v>0</v>
      </c>
      <c r="G2458" s="4">
        <v>0</v>
      </c>
      <c r="H2458" s="4">
        <v>0</v>
      </c>
      <c r="I2458" s="4"/>
      <c r="J2458" s="4">
        <v>0</v>
      </c>
    </row>
    <row r="2459" spans="2:10" x14ac:dyDescent="0.3">
      <c r="B2459" s="3" t="s">
        <v>141</v>
      </c>
      <c r="C2459" s="4">
        <v>2021</v>
      </c>
      <c r="D2459" s="3" t="s">
        <v>1474</v>
      </c>
      <c r="E2459" s="4">
        <v>16501900</v>
      </c>
      <c r="F2459" s="4">
        <v>22.382400000000001</v>
      </c>
      <c r="G2459" s="4">
        <v>1</v>
      </c>
      <c r="H2459" s="4">
        <v>369352</v>
      </c>
      <c r="I2459" s="4"/>
      <c r="J2459" s="4">
        <v>369352</v>
      </c>
    </row>
    <row r="2460" spans="2:10" x14ac:dyDescent="0.3">
      <c r="B2460" s="3" t="s">
        <v>141</v>
      </c>
      <c r="C2460" s="4">
        <v>2021</v>
      </c>
      <c r="D2460" s="3" t="s">
        <v>1475</v>
      </c>
      <c r="E2460" s="4">
        <v>0</v>
      </c>
      <c r="F2460" s="4">
        <v>0</v>
      </c>
      <c r="G2460" s="4">
        <v>0</v>
      </c>
      <c r="H2460" s="4">
        <v>0</v>
      </c>
      <c r="I2460" s="4"/>
      <c r="J2460" s="4">
        <v>0</v>
      </c>
    </row>
    <row r="2461" spans="2:10" x14ac:dyDescent="0.3">
      <c r="B2461" s="3" t="s">
        <v>141</v>
      </c>
      <c r="C2461" s="4">
        <v>2021</v>
      </c>
      <c r="D2461" s="3" t="s">
        <v>1476</v>
      </c>
      <c r="E2461" s="4">
        <v>68100</v>
      </c>
      <c r="F2461" s="4">
        <v>95</v>
      </c>
      <c r="G2461" s="4">
        <v>4.2444063192508397</v>
      </c>
      <c r="H2461" s="4">
        <v>6470</v>
      </c>
      <c r="I2461" s="4">
        <v>9927</v>
      </c>
      <c r="J2461" s="4">
        <v>16397</v>
      </c>
    </row>
    <row r="2462" spans="2:10" x14ac:dyDescent="0.3">
      <c r="B2462" s="3" t="s">
        <v>141</v>
      </c>
      <c r="C2462" s="4">
        <v>2022</v>
      </c>
      <c r="D2462" s="3" t="s">
        <v>1468</v>
      </c>
      <c r="E2462" s="4">
        <v>879600</v>
      </c>
      <c r="F2462" s="4">
        <v>64.5</v>
      </c>
      <c r="G2462" s="4">
        <v>3.1946508172362553</v>
      </c>
      <c r="H2462" s="4">
        <v>56734</v>
      </c>
      <c r="I2462" s="4"/>
      <c r="J2462" s="4">
        <v>56734</v>
      </c>
    </row>
    <row r="2463" spans="2:10" x14ac:dyDescent="0.3">
      <c r="B2463" s="3" t="s">
        <v>141</v>
      </c>
      <c r="C2463" s="4">
        <v>2022</v>
      </c>
      <c r="D2463" s="3" t="s">
        <v>1469</v>
      </c>
      <c r="E2463" s="4">
        <v>0</v>
      </c>
      <c r="F2463" s="4">
        <v>0</v>
      </c>
      <c r="G2463" s="4">
        <v>0</v>
      </c>
      <c r="H2463" s="4">
        <v>0</v>
      </c>
      <c r="I2463" s="4"/>
      <c r="J2463" s="4">
        <v>0</v>
      </c>
    </row>
    <row r="2464" spans="2:10" x14ac:dyDescent="0.3">
      <c r="B2464" s="3" t="s">
        <v>141</v>
      </c>
      <c r="C2464" s="4">
        <v>2022</v>
      </c>
      <c r="D2464" s="3" t="s">
        <v>1470</v>
      </c>
      <c r="E2464" s="4">
        <v>394500</v>
      </c>
      <c r="F2464" s="4">
        <v>55</v>
      </c>
      <c r="G2464" s="4">
        <v>2.7241208519068842</v>
      </c>
      <c r="H2464" s="4">
        <v>21698</v>
      </c>
      <c r="I2464" s="4"/>
      <c r="J2464" s="4">
        <v>21698</v>
      </c>
    </row>
    <row r="2465" spans="2:10" x14ac:dyDescent="0.3">
      <c r="B2465" s="3" t="s">
        <v>141</v>
      </c>
      <c r="C2465" s="4">
        <v>2022</v>
      </c>
      <c r="D2465" s="3" t="s">
        <v>1471</v>
      </c>
      <c r="E2465" s="4">
        <v>0</v>
      </c>
      <c r="F2465" s="4">
        <v>0</v>
      </c>
      <c r="G2465" s="4">
        <v>0</v>
      </c>
      <c r="H2465" s="4">
        <v>0</v>
      </c>
      <c r="I2465" s="4"/>
      <c r="J2465" s="4">
        <v>0</v>
      </c>
    </row>
    <row r="2466" spans="2:10" x14ac:dyDescent="0.3">
      <c r="B2466" s="3" t="s">
        <v>141</v>
      </c>
      <c r="C2466" s="4">
        <v>2022</v>
      </c>
      <c r="D2466" s="3" t="s">
        <v>1472</v>
      </c>
      <c r="E2466" s="4">
        <v>0</v>
      </c>
      <c r="F2466" s="4">
        <v>0</v>
      </c>
      <c r="G2466" s="4">
        <v>0</v>
      </c>
      <c r="H2466" s="4">
        <v>0</v>
      </c>
      <c r="I2466" s="4"/>
      <c r="J2466" s="4">
        <v>0</v>
      </c>
    </row>
    <row r="2467" spans="2:10" x14ac:dyDescent="0.3">
      <c r="B2467" s="3" t="s">
        <v>141</v>
      </c>
      <c r="C2467" s="4">
        <v>2022</v>
      </c>
      <c r="D2467" s="3" t="s">
        <v>1473</v>
      </c>
      <c r="E2467" s="4">
        <v>0</v>
      </c>
      <c r="F2467" s="4">
        <v>0</v>
      </c>
      <c r="G2467" s="4">
        <v>0</v>
      </c>
      <c r="H2467" s="4">
        <v>0</v>
      </c>
      <c r="I2467" s="4"/>
      <c r="J2467" s="4">
        <v>0</v>
      </c>
    </row>
    <row r="2468" spans="2:10" x14ac:dyDescent="0.3">
      <c r="B2468" s="3" t="s">
        <v>141</v>
      </c>
      <c r="C2468" s="4">
        <v>2022</v>
      </c>
      <c r="D2468" s="3" t="s">
        <v>1474</v>
      </c>
      <c r="E2468" s="4">
        <v>19195100</v>
      </c>
      <c r="F2468" s="4">
        <v>20.190000000000001</v>
      </c>
      <c r="G2468" s="4">
        <v>1</v>
      </c>
      <c r="H2468" s="4">
        <v>387549</v>
      </c>
      <c r="I2468" s="4"/>
      <c r="J2468" s="4">
        <v>387549</v>
      </c>
    </row>
    <row r="2469" spans="2:10" x14ac:dyDescent="0.3">
      <c r="B2469" s="3" t="s">
        <v>141</v>
      </c>
      <c r="C2469" s="4">
        <v>2022</v>
      </c>
      <c r="D2469" s="3" t="s">
        <v>1475</v>
      </c>
      <c r="E2469" s="4">
        <v>0</v>
      </c>
      <c r="F2469" s="4">
        <v>0</v>
      </c>
      <c r="G2469" s="4">
        <v>0</v>
      </c>
      <c r="H2469" s="4">
        <v>0</v>
      </c>
      <c r="I2469" s="4"/>
      <c r="J2469" s="4">
        <v>0</v>
      </c>
    </row>
    <row r="2470" spans="2:10" x14ac:dyDescent="0.3">
      <c r="B2470" s="3" t="s">
        <v>141</v>
      </c>
      <c r="C2470" s="4">
        <v>2022</v>
      </c>
      <c r="D2470" s="3" t="s">
        <v>1476</v>
      </c>
      <c r="E2470" s="4">
        <v>84800</v>
      </c>
      <c r="F2470" s="4">
        <v>95</v>
      </c>
      <c r="G2470" s="4">
        <v>4.705299653293709</v>
      </c>
      <c r="H2470" s="4">
        <v>8056</v>
      </c>
      <c r="I2470" s="4">
        <v>10292</v>
      </c>
      <c r="J2470" s="4">
        <v>18348</v>
      </c>
    </row>
    <row r="2471" spans="2:10" x14ac:dyDescent="0.3">
      <c r="B2471" s="3" t="s">
        <v>141</v>
      </c>
      <c r="C2471" s="4">
        <v>2023</v>
      </c>
      <c r="D2471" s="3" t="s">
        <v>1468</v>
      </c>
      <c r="E2471" s="4">
        <v>968100</v>
      </c>
      <c r="F2471" s="4">
        <v>64.5</v>
      </c>
      <c r="G2471" s="4">
        <v>3.3336778995244987</v>
      </c>
      <c r="H2471" s="4">
        <v>62442</v>
      </c>
      <c r="I2471" s="4"/>
      <c r="J2471" s="4">
        <v>62442</v>
      </c>
    </row>
    <row r="2472" spans="2:10" x14ac:dyDescent="0.3">
      <c r="B2472" s="3" t="s">
        <v>141</v>
      </c>
      <c r="C2472" s="4">
        <v>2023</v>
      </c>
      <c r="D2472" s="3" t="s">
        <v>1469</v>
      </c>
      <c r="E2472" s="4">
        <v>0</v>
      </c>
      <c r="F2472" s="4">
        <v>0</v>
      </c>
      <c r="G2472" s="4">
        <v>0</v>
      </c>
      <c r="H2472" s="4">
        <v>0</v>
      </c>
      <c r="I2472" s="4"/>
      <c r="J2472" s="4">
        <v>0</v>
      </c>
    </row>
    <row r="2473" spans="2:10" x14ac:dyDescent="0.3">
      <c r="B2473" s="3" t="s">
        <v>141</v>
      </c>
      <c r="C2473" s="4">
        <v>2023</v>
      </c>
      <c r="D2473" s="3" t="s">
        <v>1470</v>
      </c>
      <c r="E2473" s="4">
        <v>396700</v>
      </c>
      <c r="F2473" s="4">
        <v>55</v>
      </c>
      <c r="G2473" s="4">
        <v>2.8426710771139136</v>
      </c>
      <c r="H2473" s="4">
        <v>21818</v>
      </c>
      <c r="I2473" s="4"/>
      <c r="J2473" s="4">
        <v>21818</v>
      </c>
    </row>
    <row r="2474" spans="2:10" x14ac:dyDescent="0.3">
      <c r="B2474" s="3" t="s">
        <v>141</v>
      </c>
      <c r="C2474" s="4">
        <v>2023</v>
      </c>
      <c r="D2474" s="3" t="s">
        <v>1471</v>
      </c>
      <c r="E2474" s="4">
        <v>0</v>
      </c>
      <c r="F2474" s="4">
        <v>0</v>
      </c>
      <c r="G2474" s="4">
        <v>0</v>
      </c>
      <c r="H2474" s="4">
        <v>0</v>
      </c>
      <c r="I2474" s="4"/>
      <c r="J2474" s="4">
        <v>0</v>
      </c>
    </row>
    <row r="2475" spans="2:10" x14ac:dyDescent="0.3">
      <c r="B2475" s="3" t="s">
        <v>141</v>
      </c>
      <c r="C2475" s="4">
        <v>2023</v>
      </c>
      <c r="D2475" s="3" t="s">
        <v>1472</v>
      </c>
      <c r="E2475" s="4">
        <v>0</v>
      </c>
      <c r="F2475" s="4">
        <v>0</v>
      </c>
      <c r="G2475" s="4">
        <v>0</v>
      </c>
      <c r="H2475" s="4">
        <v>0</v>
      </c>
      <c r="I2475" s="4"/>
      <c r="J2475" s="4">
        <v>0</v>
      </c>
    </row>
    <row r="2476" spans="2:10" x14ac:dyDescent="0.3">
      <c r="B2476" s="3" t="s">
        <v>141</v>
      </c>
      <c r="C2476" s="4">
        <v>2023</v>
      </c>
      <c r="D2476" s="3" t="s">
        <v>1473</v>
      </c>
      <c r="E2476" s="4">
        <v>0</v>
      </c>
      <c r="F2476" s="4">
        <v>0</v>
      </c>
      <c r="G2476" s="4">
        <v>0</v>
      </c>
      <c r="H2476" s="4">
        <v>0</v>
      </c>
      <c r="I2476" s="4"/>
      <c r="J2476" s="4">
        <v>0</v>
      </c>
    </row>
    <row r="2477" spans="2:10" x14ac:dyDescent="0.3">
      <c r="B2477" s="3" t="s">
        <v>141</v>
      </c>
      <c r="C2477" s="4">
        <v>2023</v>
      </c>
      <c r="D2477" s="3" t="s">
        <v>1474</v>
      </c>
      <c r="E2477" s="4">
        <v>21002500</v>
      </c>
      <c r="F2477" s="4">
        <v>19.347999999999999</v>
      </c>
      <c r="G2477" s="4">
        <v>1</v>
      </c>
      <c r="H2477" s="4">
        <v>406356</v>
      </c>
      <c r="I2477" s="4"/>
      <c r="J2477" s="4">
        <v>406356</v>
      </c>
    </row>
    <row r="2478" spans="2:10" x14ac:dyDescent="0.3">
      <c r="B2478" s="3" t="s">
        <v>141</v>
      </c>
      <c r="C2478" s="4">
        <v>2023</v>
      </c>
      <c r="D2478" s="3" t="s">
        <v>1475</v>
      </c>
      <c r="E2478" s="4">
        <v>0</v>
      </c>
      <c r="F2478" s="4">
        <v>0</v>
      </c>
      <c r="G2478" s="4">
        <v>0</v>
      </c>
      <c r="H2478" s="4">
        <v>0</v>
      </c>
      <c r="I2478" s="4"/>
      <c r="J2478" s="4">
        <v>0</v>
      </c>
    </row>
    <row r="2479" spans="2:10" x14ac:dyDescent="0.3">
      <c r="B2479" s="3" t="s">
        <v>141</v>
      </c>
      <c r="C2479" s="4">
        <v>2023</v>
      </c>
      <c r="D2479" s="3" t="s">
        <v>1476</v>
      </c>
      <c r="E2479" s="4">
        <v>88000</v>
      </c>
      <c r="F2479" s="4">
        <v>95</v>
      </c>
      <c r="G2479" s="4">
        <v>4.9100682241058511</v>
      </c>
      <c r="H2479" s="4">
        <v>8360</v>
      </c>
      <c r="I2479" s="4">
        <v>10182</v>
      </c>
      <c r="J2479" s="4">
        <v>18542</v>
      </c>
    </row>
    <row r="2480" spans="2:10" x14ac:dyDescent="0.3">
      <c r="B2480" s="3" t="s">
        <v>141</v>
      </c>
      <c r="C2480" s="4">
        <v>2024</v>
      </c>
      <c r="D2480" s="3" t="s">
        <v>1468</v>
      </c>
      <c r="E2480" s="4">
        <v>1277400</v>
      </c>
      <c r="F2480" s="4">
        <v>50</v>
      </c>
      <c r="G2480" s="4">
        <v>3.1001984126984126</v>
      </c>
      <c r="H2480" s="4">
        <v>63870</v>
      </c>
      <c r="I2480" s="4"/>
      <c r="J2480" s="4">
        <v>63870</v>
      </c>
    </row>
    <row r="2481" spans="2:10" x14ac:dyDescent="0.3">
      <c r="B2481" s="3" t="s">
        <v>141</v>
      </c>
      <c r="C2481" s="4">
        <v>2024</v>
      </c>
      <c r="D2481" s="3" t="s">
        <v>1469</v>
      </c>
      <c r="E2481" s="4">
        <v>0</v>
      </c>
      <c r="F2481" s="4">
        <v>0</v>
      </c>
      <c r="G2481" s="4">
        <v>0</v>
      </c>
      <c r="H2481" s="4">
        <v>0</v>
      </c>
      <c r="I2481" s="4"/>
      <c r="J2481" s="4">
        <v>0</v>
      </c>
    </row>
    <row r="2482" spans="2:10" x14ac:dyDescent="0.3">
      <c r="B2482" s="3" t="s">
        <v>141</v>
      </c>
      <c r="C2482" s="4">
        <v>2024</v>
      </c>
      <c r="D2482" s="3" t="s">
        <v>1470</v>
      </c>
      <c r="E2482" s="4">
        <v>692700</v>
      </c>
      <c r="F2482" s="4">
        <v>33</v>
      </c>
      <c r="G2482" s="4">
        <v>2.0461309523809526</v>
      </c>
      <c r="H2482" s="4">
        <v>22859</v>
      </c>
      <c r="I2482" s="4"/>
      <c r="J2482" s="4">
        <v>22859</v>
      </c>
    </row>
    <row r="2483" spans="2:10" x14ac:dyDescent="0.3">
      <c r="B2483" s="3" t="s">
        <v>141</v>
      </c>
      <c r="C2483" s="4">
        <v>2024</v>
      </c>
      <c r="D2483" s="3" t="s">
        <v>1471</v>
      </c>
      <c r="E2483" s="4">
        <v>0</v>
      </c>
      <c r="F2483" s="4">
        <v>0</v>
      </c>
      <c r="G2483" s="4">
        <v>0</v>
      </c>
      <c r="H2483" s="4">
        <v>0</v>
      </c>
      <c r="I2483" s="4"/>
      <c r="J2483" s="4">
        <v>0</v>
      </c>
    </row>
    <row r="2484" spans="2:10" x14ac:dyDescent="0.3">
      <c r="B2484" s="3" t="s">
        <v>141</v>
      </c>
      <c r="C2484" s="4">
        <v>2024</v>
      </c>
      <c r="D2484" s="3" t="s">
        <v>1472</v>
      </c>
      <c r="E2484" s="4">
        <v>0</v>
      </c>
      <c r="F2484" s="4">
        <v>0</v>
      </c>
      <c r="G2484" s="4">
        <v>0</v>
      </c>
      <c r="H2484" s="4">
        <v>0</v>
      </c>
      <c r="I2484" s="4"/>
      <c r="J2484" s="4">
        <v>0</v>
      </c>
    </row>
    <row r="2485" spans="2:10" x14ac:dyDescent="0.3">
      <c r="B2485" s="3" t="s">
        <v>141</v>
      </c>
      <c r="C2485" s="4">
        <v>2024</v>
      </c>
      <c r="D2485" s="3" t="s">
        <v>1473</v>
      </c>
      <c r="E2485" s="4">
        <v>0</v>
      </c>
      <c r="F2485" s="4">
        <v>0</v>
      </c>
      <c r="G2485" s="4">
        <v>0</v>
      </c>
      <c r="H2485" s="4">
        <v>0</v>
      </c>
      <c r="I2485" s="4"/>
      <c r="J2485" s="4">
        <v>0</v>
      </c>
    </row>
    <row r="2486" spans="2:10" x14ac:dyDescent="0.3">
      <c r="B2486" s="3" t="s">
        <v>141</v>
      </c>
      <c r="C2486" s="4">
        <v>2024</v>
      </c>
      <c r="D2486" s="3" t="s">
        <v>1474</v>
      </c>
      <c r="E2486" s="4">
        <v>26311500</v>
      </c>
      <c r="F2486" s="4">
        <v>16.128</v>
      </c>
      <c r="G2486" s="4">
        <v>1</v>
      </c>
      <c r="H2486" s="4">
        <v>424352</v>
      </c>
      <c r="I2486" s="4"/>
      <c r="J2486" s="4">
        <v>424352</v>
      </c>
    </row>
    <row r="2487" spans="2:10" x14ac:dyDescent="0.3">
      <c r="B2487" s="3" t="s">
        <v>141</v>
      </c>
      <c r="C2487" s="4">
        <v>2024</v>
      </c>
      <c r="D2487" s="3" t="s">
        <v>1475</v>
      </c>
      <c r="E2487" s="4">
        <v>0</v>
      </c>
      <c r="F2487" s="4">
        <v>0</v>
      </c>
      <c r="G2487" s="4">
        <v>0</v>
      </c>
      <c r="H2487" s="4">
        <v>0</v>
      </c>
      <c r="I2487" s="4"/>
      <c r="J2487" s="4">
        <v>0</v>
      </c>
    </row>
    <row r="2488" spans="2:10" x14ac:dyDescent="0.3">
      <c r="B2488" s="3" t="s">
        <v>141</v>
      </c>
      <c r="C2488" s="4">
        <v>2024</v>
      </c>
      <c r="D2488" s="3" t="s">
        <v>1476</v>
      </c>
      <c r="E2488" s="4">
        <v>135300</v>
      </c>
      <c r="F2488" s="4">
        <v>95</v>
      </c>
      <c r="G2488" s="4">
        <v>5.8903769841269842</v>
      </c>
      <c r="H2488" s="4">
        <v>12854</v>
      </c>
      <c r="I2488" s="4">
        <v>9587</v>
      </c>
      <c r="J2488" s="4">
        <v>22441</v>
      </c>
    </row>
    <row r="2489" spans="2:10" x14ac:dyDescent="0.3">
      <c r="B2489" s="3" t="s">
        <v>143</v>
      </c>
      <c r="C2489" s="4">
        <v>2019</v>
      </c>
      <c r="D2489" s="3" t="s">
        <v>1468</v>
      </c>
      <c r="E2489" s="4">
        <v>5265200</v>
      </c>
      <c r="F2489" s="4">
        <v>16.375800000000002</v>
      </c>
      <c r="G2489" s="4">
        <v>2.4500000000000002</v>
      </c>
      <c r="H2489" s="4">
        <v>86221.862160000004</v>
      </c>
      <c r="I2489" s="4"/>
      <c r="J2489" s="4">
        <v>86221.862160000004</v>
      </c>
    </row>
    <row r="2490" spans="2:10" x14ac:dyDescent="0.3">
      <c r="B2490" s="3" t="s">
        <v>143</v>
      </c>
      <c r="C2490" s="4">
        <v>2019</v>
      </c>
      <c r="D2490" s="3" t="s">
        <v>1469</v>
      </c>
      <c r="E2490" s="4">
        <v>0</v>
      </c>
      <c r="F2490" s="4">
        <v>0</v>
      </c>
      <c r="G2490" s="4">
        <v>0</v>
      </c>
      <c r="H2490" s="4">
        <v>0</v>
      </c>
      <c r="I2490" s="4"/>
      <c r="J2490" s="4">
        <v>0</v>
      </c>
    </row>
    <row r="2491" spans="2:10" x14ac:dyDescent="0.3">
      <c r="B2491" s="3" t="s">
        <v>143</v>
      </c>
      <c r="C2491" s="4">
        <v>2019</v>
      </c>
      <c r="D2491" s="3" t="s">
        <v>1470</v>
      </c>
      <c r="E2491" s="4">
        <v>0</v>
      </c>
      <c r="F2491" s="4">
        <v>0</v>
      </c>
      <c r="G2491" s="4">
        <v>0</v>
      </c>
      <c r="H2491" s="4">
        <v>0</v>
      </c>
      <c r="I2491" s="4"/>
      <c r="J2491" s="4">
        <v>0</v>
      </c>
    </row>
    <row r="2492" spans="2:10" x14ac:dyDescent="0.3">
      <c r="B2492" s="3" t="s">
        <v>143</v>
      </c>
      <c r="C2492" s="4">
        <v>2019</v>
      </c>
      <c r="D2492" s="3" t="s">
        <v>1471</v>
      </c>
      <c r="E2492" s="4">
        <v>0</v>
      </c>
      <c r="F2492" s="4">
        <v>0</v>
      </c>
      <c r="G2492" s="4">
        <v>0</v>
      </c>
      <c r="H2492" s="4">
        <v>0</v>
      </c>
      <c r="I2492" s="4"/>
      <c r="J2492" s="4">
        <v>0</v>
      </c>
    </row>
    <row r="2493" spans="2:10" x14ac:dyDescent="0.3">
      <c r="B2493" s="3" t="s">
        <v>143</v>
      </c>
      <c r="C2493" s="4">
        <v>2019</v>
      </c>
      <c r="D2493" s="3" t="s">
        <v>1472</v>
      </c>
      <c r="E2493" s="4">
        <v>0</v>
      </c>
      <c r="F2493" s="4">
        <v>0</v>
      </c>
      <c r="G2493" s="4">
        <v>0</v>
      </c>
      <c r="H2493" s="4">
        <v>0</v>
      </c>
      <c r="I2493" s="4"/>
      <c r="J2493" s="4">
        <v>0</v>
      </c>
    </row>
    <row r="2494" spans="2:10" x14ac:dyDescent="0.3">
      <c r="B2494" s="3" t="s">
        <v>143</v>
      </c>
      <c r="C2494" s="4">
        <v>2019</v>
      </c>
      <c r="D2494" s="3" t="s">
        <v>1473</v>
      </c>
      <c r="E2494" s="4">
        <v>269600</v>
      </c>
      <c r="F2494" s="4">
        <v>6.6840000000000002</v>
      </c>
      <c r="G2494" s="4">
        <v>1</v>
      </c>
      <c r="H2494" s="4">
        <v>1802.0064</v>
      </c>
      <c r="I2494" s="4"/>
      <c r="J2494" s="4">
        <v>1802.0064</v>
      </c>
    </row>
    <row r="2495" spans="2:10" x14ac:dyDescent="0.3">
      <c r="B2495" s="3" t="s">
        <v>143</v>
      </c>
      <c r="C2495" s="4">
        <v>2019</v>
      </c>
      <c r="D2495" s="3" t="s">
        <v>1474</v>
      </c>
      <c r="E2495" s="4">
        <v>61343201</v>
      </c>
      <c r="F2495" s="4">
        <v>6.6840000000000002</v>
      </c>
      <c r="G2495" s="4">
        <v>1</v>
      </c>
      <c r="H2495" s="4">
        <v>410017.95548399998</v>
      </c>
      <c r="I2495" s="4">
        <v>0</v>
      </c>
      <c r="J2495" s="4">
        <v>410017.95548399998</v>
      </c>
    </row>
    <row r="2496" spans="2:10" x14ac:dyDescent="0.3">
      <c r="B2496" s="3" t="s">
        <v>143</v>
      </c>
      <c r="C2496" s="4">
        <v>2019</v>
      </c>
      <c r="D2496" s="3" t="s">
        <v>1475</v>
      </c>
      <c r="E2496" s="4">
        <v>0</v>
      </c>
      <c r="F2496" s="4">
        <v>0</v>
      </c>
      <c r="G2496" s="4">
        <v>0</v>
      </c>
      <c r="H2496" s="4">
        <v>0</v>
      </c>
      <c r="I2496" s="4"/>
      <c r="J2496" s="4">
        <v>0</v>
      </c>
    </row>
    <row r="2497" spans="2:10" x14ac:dyDescent="0.3">
      <c r="B2497" s="3" t="s">
        <v>143</v>
      </c>
      <c r="C2497" s="4">
        <v>2019</v>
      </c>
      <c r="D2497" s="3" t="s">
        <v>1476</v>
      </c>
      <c r="E2497" s="4">
        <v>453447</v>
      </c>
      <c r="F2497" s="4">
        <v>23.393999999999998</v>
      </c>
      <c r="G2497" s="4">
        <v>3.5</v>
      </c>
      <c r="H2497" s="4">
        <v>10607.939118</v>
      </c>
      <c r="I2497" s="4"/>
      <c r="J2497" s="4">
        <v>10607.939118</v>
      </c>
    </row>
    <row r="2498" spans="2:10" x14ac:dyDescent="0.3">
      <c r="B2498" s="3" t="s">
        <v>143</v>
      </c>
      <c r="C2498" s="4">
        <v>2020</v>
      </c>
      <c r="D2498" s="3" t="s">
        <v>1468</v>
      </c>
      <c r="E2498" s="4">
        <v>5272200</v>
      </c>
      <c r="F2498" s="4">
        <v>16.804259999999999</v>
      </c>
      <c r="G2498" s="4">
        <v>2.4500005831855929</v>
      </c>
      <c r="H2498" s="4">
        <v>88595</v>
      </c>
      <c r="I2498" s="4"/>
      <c r="J2498" s="4">
        <v>88595</v>
      </c>
    </row>
    <row r="2499" spans="2:10" x14ac:dyDescent="0.3">
      <c r="B2499" s="3" t="s">
        <v>143</v>
      </c>
      <c r="C2499" s="4">
        <v>2020</v>
      </c>
      <c r="D2499" s="3" t="s">
        <v>1469</v>
      </c>
      <c r="E2499" s="4">
        <v>0</v>
      </c>
      <c r="F2499" s="4">
        <v>0</v>
      </c>
      <c r="G2499" s="4">
        <v>0</v>
      </c>
      <c r="H2499" s="4">
        <v>0</v>
      </c>
      <c r="I2499" s="4"/>
      <c r="J2499" s="4">
        <v>0</v>
      </c>
    </row>
    <row r="2500" spans="2:10" x14ac:dyDescent="0.3">
      <c r="B2500" s="3" t="s">
        <v>143</v>
      </c>
      <c r="C2500" s="4">
        <v>2020</v>
      </c>
      <c r="D2500" s="3" t="s">
        <v>1470</v>
      </c>
      <c r="E2500" s="4">
        <v>0</v>
      </c>
      <c r="F2500" s="4">
        <v>0</v>
      </c>
      <c r="G2500" s="4">
        <v>0</v>
      </c>
      <c r="H2500" s="4">
        <v>0</v>
      </c>
      <c r="I2500" s="4"/>
      <c r="J2500" s="4">
        <v>0</v>
      </c>
    </row>
    <row r="2501" spans="2:10" x14ac:dyDescent="0.3">
      <c r="B2501" s="3" t="s">
        <v>143</v>
      </c>
      <c r="C2501" s="4">
        <v>2020</v>
      </c>
      <c r="D2501" s="3" t="s">
        <v>1471</v>
      </c>
      <c r="E2501" s="4">
        <v>0</v>
      </c>
      <c r="F2501" s="4">
        <v>0</v>
      </c>
      <c r="G2501" s="4">
        <v>0</v>
      </c>
      <c r="H2501" s="4">
        <v>0</v>
      </c>
      <c r="I2501" s="4"/>
      <c r="J2501" s="4">
        <v>0</v>
      </c>
    </row>
    <row r="2502" spans="2:10" x14ac:dyDescent="0.3">
      <c r="B2502" s="3" t="s">
        <v>143</v>
      </c>
      <c r="C2502" s="4">
        <v>2020</v>
      </c>
      <c r="D2502" s="3" t="s">
        <v>1472</v>
      </c>
      <c r="E2502" s="4">
        <v>0</v>
      </c>
      <c r="F2502" s="4">
        <v>0</v>
      </c>
      <c r="G2502" s="4">
        <v>0</v>
      </c>
      <c r="H2502" s="4">
        <v>0</v>
      </c>
      <c r="I2502" s="4"/>
      <c r="J2502" s="4">
        <v>0</v>
      </c>
    </row>
    <row r="2503" spans="2:10" x14ac:dyDescent="0.3">
      <c r="B2503" s="3" t="s">
        <v>143</v>
      </c>
      <c r="C2503" s="4">
        <v>2020</v>
      </c>
      <c r="D2503" s="3" t="s">
        <v>1473</v>
      </c>
      <c r="E2503" s="4">
        <v>37000</v>
      </c>
      <c r="F2503" s="4">
        <v>6.8588800000000001</v>
      </c>
      <c r="G2503" s="4">
        <v>1</v>
      </c>
      <c r="H2503" s="4">
        <v>254</v>
      </c>
      <c r="I2503" s="4"/>
      <c r="J2503" s="4">
        <v>254</v>
      </c>
    </row>
    <row r="2504" spans="2:10" x14ac:dyDescent="0.3">
      <c r="B2504" s="3" t="s">
        <v>143</v>
      </c>
      <c r="C2504" s="4">
        <v>2020</v>
      </c>
      <c r="D2504" s="3" t="s">
        <v>1474</v>
      </c>
      <c r="E2504" s="4">
        <v>61478501</v>
      </c>
      <c r="F2504" s="4">
        <v>6.8588800000000001</v>
      </c>
      <c r="G2504" s="4">
        <v>1</v>
      </c>
      <c r="H2504" s="4">
        <v>421674</v>
      </c>
      <c r="I2504" s="4"/>
      <c r="J2504" s="4">
        <v>421674</v>
      </c>
    </row>
    <row r="2505" spans="2:10" x14ac:dyDescent="0.3">
      <c r="B2505" s="3" t="s">
        <v>143</v>
      </c>
      <c r="C2505" s="4">
        <v>2020</v>
      </c>
      <c r="D2505" s="3" t="s">
        <v>1475</v>
      </c>
      <c r="E2505" s="4">
        <v>0</v>
      </c>
      <c r="F2505" s="4">
        <v>0</v>
      </c>
      <c r="G2505" s="4">
        <v>0</v>
      </c>
      <c r="H2505" s="4">
        <v>0</v>
      </c>
      <c r="I2505" s="4"/>
      <c r="J2505" s="4">
        <v>0</v>
      </c>
    </row>
    <row r="2506" spans="2:10" x14ac:dyDescent="0.3">
      <c r="B2506" s="3" t="s">
        <v>143</v>
      </c>
      <c r="C2506" s="4">
        <v>2020</v>
      </c>
      <c r="D2506" s="3" t="s">
        <v>1476</v>
      </c>
      <c r="E2506" s="4">
        <v>466651</v>
      </c>
      <c r="F2506" s="4">
        <v>24.006080000000001</v>
      </c>
      <c r="G2506" s="4">
        <v>3.5</v>
      </c>
      <c r="H2506" s="4">
        <v>11202</v>
      </c>
      <c r="I2506" s="4">
        <v>13682</v>
      </c>
      <c r="J2506" s="4">
        <v>24884</v>
      </c>
    </row>
    <row r="2507" spans="2:10" x14ac:dyDescent="0.3">
      <c r="B2507" s="3" t="s">
        <v>143</v>
      </c>
      <c r="C2507" s="4">
        <v>2021</v>
      </c>
      <c r="D2507" s="3" t="s">
        <v>1468</v>
      </c>
      <c r="E2507" s="4">
        <v>5348800</v>
      </c>
      <c r="F2507" s="4">
        <v>16.195550000000001</v>
      </c>
      <c r="G2507" s="4">
        <v>2.4499994705336872</v>
      </c>
      <c r="H2507" s="4">
        <v>86627</v>
      </c>
      <c r="I2507" s="4"/>
      <c r="J2507" s="4">
        <v>86627</v>
      </c>
    </row>
    <row r="2508" spans="2:10" x14ac:dyDescent="0.3">
      <c r="B2508" s="3" t="s">
        <v>143</v>
      </c>
      <c r="C2508" s="4">
        <v>2021</v>
      </c>
      <c r="D2508" s="3" t="s">
        <v>1469</v>
      </c>
      <c r="E2508" s="4">
        <v>0</v>
      </c>
      <c r="F2508" s="4">
        <v>0</v>
      </c>
      <c r="G2508" s="4">
        <v>0</v>
      </c>
      <c r="H2508" s="4">
        <v>0</v>
      </c>
      <c r="I2508" s="4"/>
      <c r="J2508" s="4">
        <v>0</v>
      </c>
    </row>
    <row r="2509" spans="2:10" x14ac:dyDescent="0.3">
      <c r="B2509" s="3" t="s">
        <v>143</v>
      </c>
      <c r="C2509" s="4">
        <v>2021</v>
      </c>
      <c r="D2509" s="3" t="s">
        <v>1470</v>
      </c>
      <c r="E2509" s="4">
        <v>0</v>
      </c>
      <c r="F2509" s="4">
        <v>0</v>
      </c>
      <c r="G2509" s="4">
        <v>0</v>
      </c>
      <c r="H2509" s="4">
        <v>0</v>
      </c>
      <c r="I2509" s="4"/>
      <c r="J2509" s="4">
        <v>0</v>
      </c>
    </row>
    <row r="2510" spans="2:10" x14ac:dyDescent="0.3">
      <c r="B2510" s="3" t="s">
        <v>143</v>
      </c>
      <c r="C2510" s="4">
        <v>2021</v>
      </c>
      <c r="D2510" s="3" t="s">
        <v>1471</v>
      </c>
      <c r="E2510" s="4">
        <v>0</v>
      </c>
      <c r="F2510" s="4">
        <v>0</v>
      </c>
      <c r="G2510" s="4">
        <v>0</v>
      </c>
      <c r="H2510" s="4">
        <v>0</v>
      </c>
      <c r="I2510" s="4"/>
      <c r="J2510" s="4">
        <v>0</v>
      </c>
    </row>
    <row r="2511" spans="2:10" x14ac:dyDescent="0.3">
      <c r="B2511" s="3" t="s">
        <v>143</v>
      </c>
      <c r="C2511" s="4">
        <v>2021</v>
      </c>
      <c r="D2511" s="3" t="s">
        <v>1472</v>
      </c>
      <c r="E2511" s="4">
        <v>0</v>
      </c>
      <c r="F2511" s="4">
        <v>0</v>
      </c>
      <c r="G2511" s="4">
        <v>0</v>
      </c>
      <c r="H2511" s="4">
        <v>0</v>
      </c>
      <c r="I2511" s="4"/>
      <c r="J2511" s="4">
        <v>0</v>
      </c>
    </row>
    <row r="2512" spans="2:10" x14ac:dyDescent="0.3">
      <c r="B2512" s="3" t="s">
        <v>143</v>
      </c>
      <c r="C2512" s="4">
        <v>2021</v>
      </c>
      <c r="D2512" s="3" t="s">
        <v>1473</v>
      </c>
      <c r="E2512" s="4">
        <v>37300</v>
      </c>
      <c r="F2512" s="4">
        <v>6.61043</v>
      </c>
      <c r="G2512" s="4">
        <v>1</v>
      </c>
      <c r="H2512" s="4">
        <v>247</v>
      </c>
      <c r="I2512" s="4"/>
      <c r="J2512" s="4">
        <v>247</v>
      </c>
    </row>
    <row r="2513" spans="2:10" x14ac:dyDescent="0.3">
      <c r="B2513" s="3" t="s">
        <v>143</v>
      </c>
      <c r="C2513" s="4">
        <v>2021</v>
      </c>
      <c r="D2513" s="3" t="s">
        <v>1474</v>
      </c>
      <c r="E2513" s="4">
        <v>66849101</v>
      </c>
      <c r="F2513" s="4">
        <v>6.61043</v>
      </c>
      <c r="G2513" s="4">
        <v>1</v>
      </c>
      <c r="H2513" s="4">
        <v>441901</v>
      </c>
      <c r="I2513" s="4"/>
      <c r="J2513" s="4">
        <v>441901</v>
      </c>
    </row>
    <row r="2514" spans="2:10" x14ac:dyDescent="0.3">
      <c r="B2514" s="3" t="s">
        <v>143</v>
      </c>
      <c r="C2514" s="4">
        <v>2021</v>
      </c>
      <c r="D2514" s="3" t="s">
        <v>1475</v>
      </c>
      <c r="E2514" s="4">
        <v>0</v>
      </c>
      <c r="F2514" s="4">
        <v>0</v>
      </c>
      <c r="G2514" s="4">
        <v>0</v>
      </c>
      <c r="H2514" s="4">
        <v>0</v>
      </c>
      <c r="I2514" s="4"/>
      <c r="J2514" s="4">
        <v>0</v>
      </c>
    </row>
    <row r="2515" spans="2:10" x14ac:dyDescent="0.3">
      <c r="B2515" s="3" t="s">
        <v>143</v>
      </c>
      <c r="C2515" s="4">
        <v>2021</v>
      </c>
      <c r="D2515" s="3" t="s">
        <v>1476</v>
      </c>
      <c r="E2515" s="4">
        <v>469552</v>
      </c>
      <c r="F2515" s="4">
        <v>23.136510000000001</v>
      </c>
      <c r="G2515" s="4">
        <v>3.5000007563804476</v>
      </c>
      <c r="H2515" s="4">
        <v>10864</v>
      </c>
      <c r="I2515" s="4">
        <v>13875</v>
      </c>
      <c r="J2515" s="4">
        <v>24739</v>
      </c>
    </row>
    <row r="2516" spans="2:10" x14ac:dyDescent="0.3">
      <c r="B2516" s="3" t="s">
        <v>143</v>
      </c>
      <c r="C2516" s="4">
        <v>2022</v>
      </c>
      <c r="D2516" s="3" t="s">
        <v>1468</v>
      </c>
      <c r="E2516" s="4">
        <v>6116500</v>
      </c>
      <c r="F2516" s="4">
        <v>11.7059</v>
      </c>
      <c r="G2516" s="4">
        <v>2.4499991628156184</v>
      </c>
      <c r="H2516" s="4">
        <v>71599</v>
      </c>
      <c r="I2516" s="4"/>
      <c r="J2516" s="4">
        <v>71599</v>
      </c>
    </row>
    <row r="2517" spans="2:10" x14ac:dyDescent="0.3">
      <c r="B2517" s="3" t="s">
        <v>143</v>
      </c>
      <c r="C2517" s="4">
        <v>2022</v>
      </c>
      <c r="D2517" s="3" t="s">
        <v>1469</v>
      </c>
      <c r="E2517" s="4">
        <v>0</v>
      </c>
      <c r="F2517" s="4">
        <v>0</v>
      </c>
      <c r="G2517" s="4">
        <v>0</v>
      </c>
      <c r="H2517" s="4">
        <v>0</v>
      </c>
      <c r="I2517" s="4"/>
      <c r="J2517" s="4">
        <v>0</v>
      </c>
    </row>
    <row r="2518" spans="2:10" x14ac:dyDescent="0.3">
      <c r="B2518" s="3" t="s">
        <v>143</v>
      </c>
      <c r="C2518" s="4">
        <v>2022</v>
      </c>
      <c r="D2518" s="3" t="s">
        <v>1470</v>
      </c>
      <c r="E2518" s="4">
        <v>0</v>
      </c>
      <c r="F2518" s="4">
        <v>0</v>
      </c>
      <c r="G2518" s="4">
        <v>0</v>
      </c>
      <c r="H2518" s="4">
        <v>0</v>
      </c>
      <c r="I2518" s="4"/>
      <c r="J2518" s="4">
        <v>0</v>
      </c>
    </row>
    <row r="2519" spans="2:10" x14ac:dyDescent="0.3">
      <c r="B2519" s="3" t="s">
        <v>143</v>
      </c>
      <c r="C2519" s="4">
        <v>2022</v>
      </c>
      <c r="D2519" s="3" t="s">
        <v>1471</v>
      </c>
      <c r="E2519" s="4">
        <v>0</v>
      </c>
      <c r="F2519" s="4">
        <v>0</v>
      </c>
      <c r="G2519" s="4">
        <v>0</v>
      </c>
      <c r="H2519" s="4">
        <v>0</v>
      </c>
      <c r="I2519" s="4"/>
      <c r="J2519" s="4">
        <v>0</v>
      </c>
    </row>
    <row r="2520" spans="2:10" x14ac:dyDescent="0.3">
      <c r="B2520" s="3" t="s">
        <v>143</v>
      </c>
      <c r="C2520" s="4">
        <v>2022</v>
      </c>
      <c r="D2520" s="3" t="s">
        <v>1472</v>
      </c>
      <c r="E2520" s="4">
        <v>0</v>
      </c>
      <c r="F2520" s="4">
        <v>0</v>
      </c>
      <c r="G2520" s="4">
        <v>0</v>
      </c>
      <c r="H2520" s="4">
        <v>0</v>
      </c>
      <c r="I2520" s="4"/>
      <c r="J2520" s="4">
        <v>0</v>
      </c>
    </row>
    <row r="2521" spans="2:10" x14ac:dyDescent="0.3">
      <c r="B2521" s="3" t="s">
        <v>143</v>
      </c>
      <c r="C2521" s="4">
        <v>2022</v>
      </c>
      <c r="D2521" s="3" t="s">
        <v>1473</v>
      </c>
      <c r="E2521" s="4">
        <v>46700</v>
      </c>
      <c r="F2521" s="4">
        <v>4.7779199999999999</v>
      </c>
      <c r="G2521" s="4">
        <v>1</v>
      </c>
      <c r="H2521" s="4">
        <v>223</v>
      </c>
      <c r="I2521" s="4"/>
      <c r="J2521" s="4">
        <v>223</v>
      </c>
    </row>
    <row r="2522" spans="2:10" x14ac:dyDescent="0.3">
      <c r="B2522" s="3" t="s">
        <v>143</v>
      </c>
      <c r="C2522" s="4">
        <v>2022</v>
      </c>
      <c r="D2522" s="3" t="s">
        <v>1474</v>
      </c>
      <c r="E2522" s="4">
        <v>101780401</v>
      </c>
      <c r="F2522" s="4">
        <v>4.7779199999999999</v>
      </c>
      <c r="G2522" s="4">
        <v>1</v>
      </c>
      <c r="H2522" s="4">
        <v>486299</v>
      </c>
      <c r="I2522" s="4"/>
      <c r="J2522" s="4">
        <v>486299</v>
      </c>
    </row>
    <row r="2523" spans="2:10" x14ac:dyDescent="0.3">
      <c r="B2523" s="3" t="s">
        <v>143</v>
      </c>
      <c r="C2523" s="4">
        <v>2022</v>
      </c>
      <c r="D2523" s="3" t="s">
        <v>1475</v>
      </c>
      <c r="E2523" s="4">
        <v>0</v>
      </c>
      <c r="F2523" s="4">
        <v>0</v>
      </c>
      <c r="G2523" s="4">
        <v>0</v>
      </c>
      <c r="H2523" s="4">
        <v>0</v>
      </c>
      <c r="I2523" s="4"/>
      <c r="J2523" s="4">
        <v>0</v>
      </c>
    </row>
    <row r="2524" spans="2:10" x14ac:dyDescent="0.3">
      <c r="B2524" s="3" t="s">
        <v>143</v>
      </c>
      <c r="C2524" s="4">
        <v>2022</v>
      </c>
      <c r="D2524" s="3" t="s">
        <v>1476</v>
      </c>
      <c r="E2524" s="4">
        <v>508255</v>
      </c>
      <c r="F2524" s="4">
        <v>16.722719999999999</v>
      </c>
      <c r="G2524" s="4">
        <v>3.5</v>
      </c>
      <c r="H2524" s="4">
        <v>8499</v>
      </c>
      <c r="I2524" s="4">
        <v>13976</v>
      </c>
      <c r="J2524" s="4">
        <v>22475</v>
      </c>
    </row>
    <row r="2525" spans="2:10" x14ac:dyDescent="0.3">
      <c r="B2525" s="3" t="s">
        <v>143</v>
      </c>
      <c r="C2525" s="4">
        <v>2023</v>
      </c>
      <c r="D2525" s="3" t="s">
        <v>1468</v>
      </c>
      <c r="E2525" s="4">
        <v>6962300</v>
      </c>
      <c r="F2525" s="4">
        <v>11.51436</v>
      </c>
      <c r="G2525" s="4">
        <v>2.4499993616668156</v>
      </c>
      <c r="H2525" s="4">
        <v>80166</v>
      </c>
      <c r="I2525" s="4"/>
      <c r="J2525" s="4">
        <v>80166</v>
      </c>
    </row>
    <row r="2526" spans="2:10" x14ac:dyDescent="0.3">
      <c r="B2526" s="3" t="s">
        <v>143</v>
      </c>
      <c r="C2526" s="4">
        <v>2023</v>
      </c>
      <c r="D2526" s="3" t="s">
        <v>1469</v>
      </c>
      <c r="E2526" s="4">
        <v>0</v>
      </c>
      <c r="F2526" s="4">
        <v>0</v>
      </c>
      <c r="G2526" s="4">
        <v>0</v>
      </c>
      <c r="H2526" s="4">
        <v>0</v>
      </c>
      <c r="I2526" s="4"/>
      <c r="J2526" s="4">
        <v>0</v>
      </c>
    </row>
    <row r="2527" spans="2:10" x14ac:dyDescent="0.3">
      <c r="B2527" s="3" t="s">
        <v>143</v>
      </c>
      <c r="C2527" s="4">
        <v>2023</v>
      </c>
      <c r="D2527" s="3" t="s">
        <v>1470</v>
      </c>
      <c r="E2527" s="4">
        <v>0</v>
      </c>
      <c r="F2527" s="4">
        <v>0</v>
      </c>
      <c r="G2527" s="4">
        <v>0</v>
      </c>
      <c r="H2527" s="4">
        <v>0</v>
      </c>
      <c r="I2527" s="4"/>
      <c r="J2527" s="4">
        <v>0</v>
      </c>
    </row>
    <row r="2528" spans="2:10" x14ac:dyDescent="0.3">
      <c r="B2528" s="3" t="s">
        <v>143</v>
      </c>
      <c r="C2528" s="4">
        <v>2023</v>
      </c>
      <c r="D2528" s="3" t="s">
        <v>1471</v>
      </c>
      <c r="E2528" s="4">
        <v>0</v>
      </c>
      <c r="F2528" s="4">
        <v>0</v>
      </c>
      <c r="G2528" s="4">
        <v>0</v>
      </c>
      <c r="H2528" s="4">
        <v>0</v>
      </c>
      <c r="I2528" s="4"/>
      <c r="J2528" s="4">
        <v>0</v>
      </c>
    </row>
    <row r="2529" spans="2:10" x14ac:dyDescent="0.3">
      <c r="B2529" s="3" t="s">
        <v>143</v>
      </c>
      <c r="C2529" s="4">
        <v>2023</v>
      </c>
      <c r="D2529" s="3" t="s">
        <v>1472</v>
      </c>
      <c r="E2529" s="4">
        <v>0</v>
      </c>
      <c r="F2529" s="4">
        <v>0</v>
      </c>
      <c r="G2529" s="4">
        <v>0</v>
      </c>
      <c r="H2529" s="4">
        <v>0</v>
      </c>
      <c r="I2529" s="4"/>
      <c r="J2529" s="4">
        <v>0</v>
      </c>
    </row>
    <row r="2530" spans="2:10" x14ac:dyDescent="0.3">
      <c r="B2530" s="3" t="s">
        <v>143</v>
      </c>
      <c r="C2530" s="4">
        <v>2023</v>
      </c>
      <c r="D2530" s="3" t="s">
        <v>1473</v>
      </c>
      <c r="E2530" s="4">
        <v>87500</v>
      </c>
      <c r="F2530" s="4">
        <v>4.6997400000000003</v>
      </c>
      <c r="G2530" s="4">
        <v>1</v>
      </c>
      <c r="H2530" s="4">
        <v>411</v>
      </c>
      <c r="I2530" s="4"/>
      <c r="J2530" s="4">
        <v>411</v>
      </c>
    </row>
    <row r="2531" spans="2:10" x14ac:dyDescent="0.3">
      <c r="B2531" s="3" t="s">
        <v>143</v>
      </c>
      <c r="C2531" s="4">
        <v>2023</v>
      </c>
      <c r="D2531" s="3" t="s">
        <v>1474</v>
      </c>
      <c r="E2531" s="4">
        <v>108576901</v>
      </c>
      <c r="F2531" s="4">
        <v>4.6997400000000003</v>
      </c>
      <c r="G2531" s="4">
        <v>1</v>
      </c>
      <c r="H2531" s="4">
        <v>510283</v>
      </c>
      <c r="I2531" s="4"/>
      <c r="J2531" s="4">
        <v>510283</v>
      </c>
    </row>
    <row r="2532" spans="2:10" x14ac:dyDescent="0.3">
      <c r="B2532" s="3" t="s">
        <v>143</v>
      </c>
      <c r="C2532" s="4">
        <v>2023</v>
      </c>
      <c r="D2532" s="3" t="s">
        <v>1475</v>
      </c>
      <c r="E2532" s="4">
        <v>0</v>
      </c>
      <c r="F2532" s="4">
        <v>0</v>
      </c>
      <c r="G2532" s="4">
        <v>0</v>
      </c>
      <c r="H2532" s="4">
        <v>0</v>
      </c>
      <c r="I2532" s="4"/>
      <c r="J2532" s="4">
        <v>0</v>
      </c>
    </row>
    <row r="2533" spans="2:10" x14ac:dyDescent="0.3">
      <c r="B2533" s="3" t="s">
        <v>143</v>
      </c>
      <c r="C2533" s="4">
        <v>2023</v>
      </c>
      <c r="D2533" s="3" t="s">
        <v>1476</v>
      </c>
      <c r="E2533" s="4">
        <v>317570</v>
      </c>
      <c r="F2533" s="4">
        <v>16.449090000000002</v>
      </c>
      <c r="G2533" s="4">
        <v>3.5</v>
      </c>
      <c r="H2533" s="4">
        <v>5224</v>
      </c>
      <c r="I2533" s="4">
        <v>15339</v>
      </c>
      <c r="J2533" s="4">
        <v>20563</v>
      </c>
    </row>
    <row r="2534" spans="2:10" x14ac:dyDescent="0.3">
      <c r="B2534" s="3" t="s">
        <v>143</v>
      </c>
      <c r="C2534" s="4">
        <v>2024</v>
      </c>
      <c r="D2534" s="3" t="s">
        <v>1468</v>
      </c>
      <c r="E2534" s="4">
        <v>8062900</v>
      </c>
      <c r="F2534" s="4">
        <v>11.425129999999999</v>
      </c>
      <c r="G2534" s="4">
        <v>2.449999142242008</v>
      </c>
      <c r="H2534" s="4">
        <v>92120</v>
      </c>
      <c r="I2534" s="4"/>
      <c r="J2534" s="4">
        <v>92120</v>
      </c>
    </row>
    <row r="2535" spans="2:10" x14ac:dyDescent="0.3">
      <c r="B2535" s="3" t="s">
        <v>143</v>
      </c>
      <c r="C2535" s="4">
        <v>2024</v>
      </c>
      <c r="D2535" s="3" t="s">
        <v>1469</v>
      </c>
      <c r="E2535" s="4">
        <v>0</v>
      </c>
      <c r="F2535" s="4">
        <v>0</v>
      </c>
      <c r="G2535" s="4">
        <v>0</v>
      </c>
      <c r="H2535" s="4">
        <v>0</v>
      </c>
      <c r="I2535" s="4"/>
      <c r="J2535" s="4">
        <v>0</v>
      </c>
    </row>
    <row r="2536" spans="2:10" x14ac:dyDescent="0.3">
      <c r="B2536" s="3" t="s">
        <v>143</v>
      </c>
      <c r="C2536" s="4">
        <v>2024</v>
      </c>
      <c r="D2536" s="3" t="s">
        <v>1470</v>
      </c>
      <c r="E2536" s="4">
        <v>0</v>
      </c>
      <c r="F2536" s="4">
        <v>0</v>
      </c>
      <c r="G2536" s="4">
        <v>0</v>
      </c>
      <c r="H2536" s="4">
        <v>0</v>
      </c>
      <c r="I2536" s="4"/>
      <c r="J2536" s="4">
        <v>0</v>
      </c>
    </row>
    <row r="2537" spans="2:10" x14ac:dyDescent="0.3">
      <c r="B2537" s="3" t="s">
        <v>143</v>
      </c>
      <c r="C2537" s="4">
        <v>2024</v>
      </c>
      <c r="D2537" s="3" t="s">
        <v>1471</v>
      </c>
      <c r="E2537" s="4">
        <v>0</v>
      </c>
      <c r="F2537" s="4">
        <v>0</v>
      </c>
      <c r="G2537" s="4">
        <v>0</v>
      </c>
      <c r="H2537" s="4">
        <v>0</v>
      </c>
      <c r="I2537" s="4"/>
      <c r="J2537" s="4">
        <v>0</v>
      </c>
    </row>
    <row r="2538" spans="2:10" x14ac:dyDescent="0.3">
      <c r="B2538" s="3" t="s">
        <v>143</v>
      </c>
      <c r="C2538" s="4">
        <v>2024</v>
      </c>
      <c r="D2538" s="3" t="s">
        <v>1472</v>
      </c>
      <c r="E2538" s="4">
        <v>0</v>
      </c>
      <c r="F2538" s="4">
        <v>0</v>
      </c>
      <c r="G2538" s="4">
        <v>0</v>
      </c>
      <c r="H2538" s="4">
        <v>0</v>
      </c>
      <c r="I2538" s="4"/>
      <c r="J2538" s="4">
        <v>0</v>
      </c>
    </row>
    <row r="2539" spans="2:10" x14ac:dyDescent="0.3">
      <c r="B2539" s="3" t="s">
        <v>143</v>
      </c>
      <c r="C2539" s="4">
        <v>2024</v>
      </c>
      <c r="D2539" s="3" t="s">
        <v>1473</v>
      </c>
      <c r="E2539" s="4">
        <v>107900</v>
      </c>
      <c r="F2539" s="4">
        <v>4.6633199999999997</v>
      </c>
      <c r="G2539" s="4">
        <v>1</v>
      </c>
      <c r="H2539" s="4">
        <v>503</v>
      </c>
      <c r="I2539" s="4"/>
      <c r="J2539" s="4">
        <v>503</v>
      </c>
    </row>
    <row r="2540" spans="2:10" x14ac:dyDescent="0.3">
      <c r="B2540" s="3" t="s">
        <v>143</v>
      </c>
      <c r="C2540" s="4">
        <v>2024</v>
      </c>
      <c r="D2540" s="3" t="s">
        <v>1474</v>
      </c>
      <c r="E2540" s="4">
        <v>114329201</v>
      </c>
      <c r="F2540" s="4">
        <v>4.6633199999999997</v>
      </c>
      <c r="G2540" s="4">
        <v>1</v>
      </c>
      <c r="H2540" s="4">
        <v>533154</v>
      </c>
      <c r="I2540" s="4"/>
      <c r="J2540" s="4">
        <v>533154</v>
      </c>
    </row>
    <row r="2541" spans="2:10" x14ac:dyDescent="0.3">
      <c r="B2541" s="3" t="s">
        <v>143</v>
      </c>
      <c r="C2541" s="4">
        <v>2024</v>
      </c>
      <c r="D2541" s="3" t="s">
        <v>1475</v>
      </c>
      <c r="E2541" s="4">
        <v>0</v>
      </c>
      <c r="F2541" s="4">
        <v>0</v>
      </c>
      <c r="G2541" s="4">
        <v>0</v>
      </c>
      <c r="H2541" s="4">
        <v>0</v>
      </c>
      <c r="I2541" s="4"/>
      <c r="J2541" s="4">
        <v>0</v>
      </c>
    </row>
    <row r="2542" spans="2:10" x14ac:dyDescent="0.3">
      <c r="B2542" s="3" t="s">
        <v>143</v>
      </c>
      <c r="C2542" s="4">
        <v>2024</v>
      </c>
      <c r="D2542" s="3" t="s">
        <v>1476</v>
      </c>
      <c r="E2542" s="4">
        <v>372080</v>
      </c>
      <c r="F2542" s="4">
        <v>16.321619999999999</v>
      </c>
      <c r="G2542" s="4">
        <v>3.5</v>
      </c>
      <c r="H2542" s="4">
        <v>6073</v>
      </c>
      <c r="I2542" s="4">
        <v>15547</v>
      </c>
      <c r="J2542" s="4">
        <v>21620</v>
      </c>
    </row>
    <row r="2543" spans="2:10" x14ac:dyDescent="0.3">
      <c r="B2543" s="3" t="s">
        <v>145</v>
      </c>
      <c r="C2543" s="4">
        <v>2019</v>
      </c>
      <c r="D2543" s="3" t="s">
        <v>1468</v>
      </c>
      <c r="E2543" s="4">
        <v>78924043</v>
      </c>
      <c r="F2543" s="4">
        <v>7.82057</v>
      </c>
      <c r="G2543" s="4">
        <v>3.1799983735209199</v>
      </c>
      <c r="H2543" s="4">
        <v>617231.00296451</v>
      </c>
      <c r="I2543" s="4"/>
      <c r="J2543" s="4">
        <v>617231.00296451</v>
      </c>
    </row>
    <row r="2544" spans="2:10" x14ac:dyDescent="0.3">
      <c r="B2544" s="3" t="s">
        <v>145</v>
      </c>
      <c r="C2544" s="4">
        <v>2019</v>
      </c>
      <c r="D2544" s="3" t="s">
        <v>1469</v>
      </c>
      <c r="E2544" s="4">
        <v>0</v>
      </c>
      <c r="F2544" s="4">
        <v>2.4592999999999998</v>
      </c>
      <c r="G2544" s="4">
        <v>1</v>
      </c>
      <c r="H2544" s="4">
        <v>0</v>
      </c>
      <c r="I2544" s="4"/>
      <c r="J2544" s="4">
        <v>0</v>
      </c>
    </row>
    <row r="2545" spans="2:10" x14ac:dyDescent="0.3">
      <c r="B2545" s="3" t="s">
        <v>145</v>
      </c>
      <c r="C2545" s="4">
        <v>2019</v>
      </c>
      <c r="D2545" s="3" t="s">
        <v>1470</v>
      </c>
      <c r="E2545" s="4">
        <v>0</v>
      </c>
      <c r="F2545" s="4">
        <v>8.3616200000000003</v>
      </c>
      <c r="G2545" s="4">
        <v>3.4</v>
      </c>
      <c r="H2545" s="4">
        <v>0</v>
      </c>
      <c r="I2545" s="4"/>
      <c r="J2545" s="4">
        <v>0</v>
      </c>
    </row>
    <row r="2546" spans="2:10" x14ac:dyDescent="0.3">
      <c r="B2546" s="3" t="s">
        <v>145</v>
      </c>
      <c r="C2546" s="4">
        <v>2019</v>
      </c>
      <c r="D2546" s="3" t="s">
        <v>1471</v>
      </c>
      <c r="E2546" s="4">
        <v>0</v>
      </c>
      <c r="F2546" s="4">
        <v>8.3616200000000003</v>
      </c>
      <c r="G2546" s="4">
        <v>3.4</v>
      </c>
      <c r="H2546" s="4">
        <v>0</v>
      </c>
      <c r="I2546" s="4"/>
      <c r="J2546" s="4">
        <v>0</v>
      </c>
    </row>
    <row r="2547" spans="2:10" x14ac:dyDescent="0.3">
      <c r="B2547" s="3" t="s">
        <v>145</v>
      </c>
      <c r="C2547" s="4">
        <v>2019</v>
      </c>
      <c r="D2547" s="3" t="s">
        <v>1472</v>
      </c>
      <c r="E2547" s="4">
        <v>0</v>
      </c>
      <c r="F2547" s="4">
        <v>7.3779000000000003</v>
      </c>
      <c r="G2547" s="4">
        <v>3</v>
      </c>
      <c r="H2547" s="4">
        <v>0</v>
      </c>
      <c r="I2547" s="4"/>
      <c r="J2547" s="4">
        <v>0</v>
      </c>
    </row>
    <row r="2548" spans="2:10" x14ac:dyDescent="0.3">
      <c r="B2548" s="3" t="s">
        <v>145</v>
      </c>
      <c r="C2548" s="4">
        <v>2019</v>
      </c>
      <c r="D2548" s="3" t="s">
        <v>1473</v>
      </c>
      <c r="E2548" s="4">
        <v>10770200</v>
      </c>
      <c r="F2548" s="4">
        <v>10.255280000000001</v>
      </c>
      <c r="G2548" s="4">
        <v>4.1699995933802301</v>
      </c>
      <c r="H2548" s="4">
        <v>110451.416656</v>
      </c>
      <c r="I2548" s="4"/>
      <c r="J2548" s="4">
        <v>110451.416656</v>
      </c>
    </row>
    <row r="2549" spans="2:10" x14ac:dyDescent="0.3">
      <c r="B2549" s="3" t="s">
        <v>145</v>
      </c>
      <c r="C2549" s="4">
        <v>2019</v>
      </c>
      <c r="D2549" s="3" t="s">
        <v>1474</v>
      </c>
      <c r="E2549" s="4">
        <v>589676900</v>
      </c>
      <c r="F2549" s="4">
        <v>2.4592999999999998</v>
      </c>
      <c r="G2549" s="4">
        <v>1</v>
      </c>
      <c r="H2549" s="4">
        <v>1450192.40017</v>
      </c>
      <c r="I2549" s="4">
        <v>0</v>
      </c>
      <c r="J2549" s="4">
        <v>1450192.40017</v>
      </c>
    </row>
    <row r="2550" spans="2:10" x14ac:dyDescent="0.3">
      <c r="B2550" s="3" t="s">
        <v>145</v>
      </c>
      <c r="C2550" s="4">
        <v>2019</v>
      </c>
      <c r="D2550" s="3" t="s">
        <v>1475</v>
      </c>
      <c r="E2550" s="4">
        <v>0</v>
      </c>
      <c r="F2550" s="4">
        <v>2.4592999999999998</v>
      </c>
      <c r="G2550" s="4">
        <v>1</v>
      </c>
      <c r="H2550" s="4">
        <v>0</v>
      </c>
      <c r="I2550" s="4"/>
      <c r="J2550" s="4">
        <v>0</v>
      </c>
    </row>
    <row r="2551" spans="2:10" x14ac:dyDescent="0.3">
      <c r="B2551" s="3" t="s">
        <v>145</v>
      </c>
      <c r="C2551" s="4">
        <v>2019</v>
      </c>
      <c r="D2551" s="3" t="s">
        <v>1476</v>
      </c>
      <c r="E2551" s="4">
        <v>0</v>
      </c>
      <c r="F2551" s="4">
        <v>8.6075499999999998</v>
      </c>
      <c r="G2551" s="4">
        <v>3.5</v>
      </c>
      <c r="H2551" s="4">
        <v>0</v>
      </c>
      <c r="I2551" s="4"/>
      <c r="J2551" s="4">
        <v>0</v>
      </c>
    </row>
    <row r="2552" spans="2:10" x14ac:dyDescent="0.3">
      <c r="B2552" s="3" t="s">
        <v>145</v>
      </c>
      <c r="C2552" s="4">
        <v>2020</v>
      </c>
      <c r="D2552" s="3" t="s">
        <v>1468</v>
      </c>
      <c r="E2552" s="4">
        <v>88024598</v>
      </c>
      <c r="F2552" s="4">
        <v>7.7921699999999996</v>
      </c>
      <c r="G2552" s="4">
        <v>3</v>
      </c>
      <c r="H2552" s="4">
        <v>685903</v>
      </c>
      <c r="I2552" s="4"/>
      <c r="J2552" s="4">
        <v>685903</v>
      </c>
    </row>
    <row r="2553" spans="2:10" x14ac:dyDescent="0.3">
      <c r="B2553" s="3" t="s">
        <v>145</v>
      </c>
      <c r="C2553" s="4">
        <v>2020</v>
      </c>
      <c r="D2553" s="3" t="s">
        <v>1469</v>
      </c>
      <c r="E2553" s="4">
        <v>0</v>
      </c>
      <c r="F2553" s="4">
        <v>2.5973899999999999</v>
      </c>
      <c r="G2553" s="4">
        <v>1</v>
      </c>
      <c r="H2553" s="4">
        <v>0</v>
      </c>
      <c r="I2553" s="4"/>
      <c r="J2553" s="4">
        <v>0</v>
      </c>
    </row>
    <row r="2554" spans="2:10" x14ac:dyDescent="0.3">
      <c r="B2554" s="3" t="s">
        <v>145</v>
      </c>
      <c r="C2554" s="4">
        <v>2020</v>
      </c>
      <c r="D2554" s="3" t="s">
        <v>1470</v>
      </c>
      <c r="E2554" s="4">
        <v>0</v>
      </c>
      <c r="F2554" s="4">
        <v>8.8311200000000003</v>
      </c>
      <c r="G2554" s="4">
        <v>3.3999976899887967</v>
      </c>
      <c r="H2554" s="4">
        <v>0</v>
      </c>
      <c r="I2554" s="4"/>
      <c r="J2554" s="4">
        <v>0</v>
      </c>
    </row>
    <row r="2555" spans="2:10" x14ac:dyDescent="0.3">
      <c r="B2555" s="3" t="s">
        <v>145</v>
      </c>
      <c r="C2555" s="4">
        <v>2020</v>
      </c>
      <c r="D2555" s="3" t="s">
        <v>1471</v>
      </c>
      <c r="E2555" s="4">
        <v>0</v>
      </c>
      <c r="F2555" s="4">
        <v>8.8311200000000003</v>
      </c>
      <c r="G2555" s="4">
        <v>3.3999976899887967</v>
      </c>
      <c r="H2555" s="4">
        <v>0</v>
      </c>
      <c r="I2555" s="4"/>
      <c r="J2555" s="4">
        <v>0</v>
      </c>
    </row>
    <row r="2556" spans="2:10" x14ac:dyDescent="0.3">
      <c r="B2556" s="3" t="s">
        <v>145</v>
      </c>
      <c r="C2556" s="4">
        <v>2020</v>
      </c>
      <c r="D2556" s="3" t="s">
        <v>1472</v>
      </c>
      <c r="E2556" s="4">
        <v>0</v>
      </c>
      <c r="F2556" s="4">
        <v>7.7921699999999996</v>
      </c>
      <c r="G2556" s="4">
        <v>3</v>
      </c>
      <c r="H2556" s="4">
        <v>0</v>
      </c>
      <c r="I2556" s="4"/>
      <c r="J2556" s="4">
        <v>0</v>
      </c>
    </row>
    <row r="2557" spans="2:10" x14ac:dyDescent="0.3">
      <c r="B2557" s="3" t="s">
        <v>145</v>
      </c>
      <c r="C2557" s="4">
        <v>2020</v>
      </c>
      <c r="D2557" s="3" t="s">
        <v>1473</v>
      </c>
      <c r="E2557" s="4">
        <v>11774700</v>
      </c>
      <c r="F2557" s="4">
        <v>9.0908599999999993</v>
      </c>
      <c r="G2557" s="4">
        <v>3.4999980749906636</v>
      </c>
      <c r="H2557" s="4">
        <v>107042</v>
      </c>
      <c r="I2557" s="4"/>
      <c r="J2557" s="4">
        <v>107042</v>
      </c>
    </row>
    <row r="2558" spans="2:10" x14ac:dyDescent="0.3">
      <c r="B2558" s="3" t="s">
        <v>145</v>
      </c>
      <c r="C2558" s="4">
        <v>2020</v>
      </c>
      <c r="D2558" s="3" t="s">
        <v>1474</v>
      </c>
      <c r="E2558" s="4">
        <v>589035900</v>
      </c>
      <c r="F2558" s="4">
        <v>2.5973899999999999</v>
      </c>
      <c r="G2558" s="4">
        <v>1</v>
      </c>
      <c r="H2558" s="4">
        <v>1529956</v>
      </c>
      <c r="I2558" s="4"/>
      <c r="J2558" s="4">
        <v>1529956</v>
      </c>
    </row>
    <row r="2559" spans="2:10" x14ac:dyDescent="0.3">
      <c r="B2559" s="3" t="s">
        <v>145</v>
      </c>
      <c r="C2559" s="4">
        <v>2020</v>
      </c>
      <c r="D2559" s="3" t="s">
        <v>1475</v>
      </c>
      <c r="E2559" s="4">
        <v>0</v>
      </c>
      <c r="F2559" s="4">
        <v>2.5973899999999999</v>
      </c>
      <c r="G2559" s="4">
        <v>1</v>
      </c>
      <c r="H2559" s="4">
        <v>0</v>
      </c>
      <c r="I2559" s="4"/>
      <c r="J2559" s="4">
        <v>0</v>
      </c>
    </row>
    <row r="2560" spans="2:10" x14ac:dyDescent="0.3">
      <c r="B2560" s="3" t="s">
        <v>145</v>
      </c>
      <c r="C2560" s="4">
        <v>2020</v>
      </c>
      <c r="D2560" s="3" t="s">
        <v>1476</v>
      </c>
      <c r="E2560" s="4">
        <v>0</v>
      </c>
      <c r="F2560" s="4">
        <v>9.0908599999999993</v>
      </c>
      <c r="G2560" s="4">
        <v>3.4999980749906636</v>
      </c>
      <c r="H2560" s="4">
        <v>0</v>
      </c>
      <c r="I2560" s="4">
        <v>37901</v>
      </c>
      <c r="J2560" s="4">
        <v>37901</v>
      </c>
    </row>
    <row r="2561" spans="2:10" x14ac:dyDescent="0.3">
      <c r="B2561" s="3" t="s">
        <v>145</v>
      </c>
      <c r="C2561" s="4">
        <v>2021</v>
      </c>
      <c r="D2561" s="3" t="s">
        <v>1468</v>
      </c>
      <c r="E2561" s="4">
        <v>87007482</v>
      </c>
      <c r="F2561" s="4">
        <v>8.0778099999999995</v>
      </c>
      <c r="G2561" s="4">
        <v>3.1800022832937693</v>
      </c>
      <c r="H2561" s="4">
        <v>702830</v>
      </c>
      <c r="I2561" s="4"/>
      <c r="J2561" s="4">
        <v>702830</v>
      </c>
    </row>
    <row r="2562" spans="2:10" x14ac:dyDescent="0.3">
      <c r="B2562" s="3" t="s">
        <v>145</v>
      </c>
      <c r="C2562" s="4">
        <v>2021</v>
      </c>
      <c r="D2562" s="3" t="s">
        <v>1469</v>
      </c>
      <c r="E2562" s="4">
        <v>0</v>
      </c>
      <c r="F2562" s="4">
        <v>2.5401899999999999</v>
      </c>
      <c r="G2562" s="4">
        <v>1</v>
      </c>
      <c r="H2562" s="4">
        <v>0</v>
      </c>
      <c r="I2562" s="4"/>
      <c r="J2562" s="4">
        <v>0</v>
      </c>
    </row>
    <row r="2563" spans="2:10" x14ac:dyDescent="0.3">
      <c r="B2563" s="3" t="s">
        <v>145</v>
      </c>
      <c r="C2563" s="4">
        <v>2021</v>
      </c>
      <c r="D2563" s="3" t="s">
        <v>1470</v>
      </c>
      <c r="E2563" s="4">
        <v>0</v>
      </c>
      <c r="F2563" s="4">
        <v>8.6366399999999999</v>
      </c>
      <c r="G2563" s="4">
        <v>3.3999976379719627</v>
      </c>
      <c r="H2563" s="4">
        <v>0</v>
      </c>
      <c r="I2563" s="4"/>
      <c r="J2563" s="4">
        <v>0</v>
      </c>
    </row>
    <row r="2564" spans="2:10" x14ac:dyDescent="0.3">
      <c r="B2564" s="3" t="s">
        <v>145</v>
      </c>
      <c r="C2564" s="4">
        <v>2021</v>
      </c>
      <c r="D2564" s="3" t="s">
        <v>1471</v>
      </c>
      <c r="E2564" s="4">
        <v>0</v>
      </c>
      <c r="F2564" s="4">
        <v>8.6366399999999999</v>
      </c>
      <c r="G2564" s="4">
        <v>3.3999976379719627</v>
      </c>
      <c r="H2564" s="4">
        <v>0</v>
      </c>
      <c r="I2564" s="4"/>
      <c r="J2564" s="4">
        <v>0</v>
      </c>
    </row>
    <row r="2565" spans="2:10" x14ac:dyDescent="0.3">
      <c r="B2565" s="3" t="s">
        <v>145</v>
      </c>
      <c r="C2565" s="4">
        <v>2021</v>
      </c>
      <c r="D2565" s="3" t="s">
        <v>1472</v>
      </c>
      <c r="E2565" s="4">
        <v>0</v>
      </c>
      <c r="F2565" s="4">
        <v>7.6205699999999998</v>
      </c>
      <c r="G2565" s="4">
        <v>3</v>
      </c>
      <c r="H2565" s="4">
        <v>0</v>
      </c>
      <c r="I2565" s="4"/>
      <c r="J2565" s="4">
        <v>0</v>
      </c>
    </row>
    <row r="2566" spans="2:10" x14ac:dyDescent="0.3">
      <c r="B2566" s="3" t="s">
        <v>145</v>
      </c>
      <c r="C2566" s="4">
        <v>2021</v>
      </c>
      <c r="D2566" s="3" t="s">
        <v>1473</v>
      </c>
      <c r="E2566" s="4">
        <v>12162600</v>
      </c>
      <c r="F2566" s="4">
        <v>10.592599999999999</v>
      </c>
      <c r="G2566" s="4">
        <v>4.1700030312693146</v>
      </c>
      <c r="H2566" s="4">
        <v>128834</v>
      </c>
      <c r="I2566" s="4"/>
      <c r="J2566" s="4">
        <v>128834</v>
      </c>
    </row>
    <row r="2567" spans="2:10" x14ac:dyDescent="0.3">
      <c r="B2567" s="3" t="s">
        <v>145</v>
      </c>
      <c r="C2567" s="4">
        <v>2021</v>
      </c>
      <c r="D2567" s="3" t="s">
        <v>1474</v>
      </c>
      <c r="E2567" s="4">
        <v>627301300</v>
      </c>
      <c r="F2567" s="4">
        <v>2.5401899999999999</v>
      </c>
      <c r="G2567" s="4">
        <v>1</v>
      </c>
      <c r="H2567" s="4">
        <v>1593464</v>
      </c>
      <c r="I2567" s="4"/>
      <c r="J2567" s="4">
        <v>1593464</v>
      </c>
    </row>
    <row r="2568" spans="2:10" x14ac:dyDescent="0.3">
      <c r="B2568" s="3" t="s">
        <v>145</v>
      </c>
      <c r="C2568" s="4">
        <v>2021</v>
      </c>
      <c r="D2568" s="3" t="s">
        <v>1475</v>
      </c>
      <c r="E2568" s="4">
        <v>0</v>
      </c>
      <c r="F2568" s="4">
        <v>2.5401899999999999</v>
      </c>
      <c r="G2568" s="4">
        <v>1</v>
      </c>
      <c r="H2568" s="4">
        <v>0</v>
      </c>
      <c r="I2568" s="4"/>
      <c r="J2568" s="4">
        <v>0</v>
      </c>
    </row>
    <row r="2569" spans="2:10" x14ac:dyDescent="0.3">
      <c r="B2569" s="3" t="s">
        <v>145</v>
      </c>
      <c r="C2569" s="4">
        <v>2021</v>
      </c>
      <c r="D2569" s="3" t="s">
        <v>1476</v>
      </c>
      <c r="E2569" s="4">
        <v>0</v>
      </c>
      <c r="F2569" s="4">
        <v>8.8906600000000005</v>
      </c>
      <c r="G2569" s="4">
        <v>3.4999980316433024</v>
      </c>
      <c r="H2569" s="4">
        <v>0</v>
      </c>
      <c r="I2569" s="4">
        <v>38524</v>
      </c>
      <c r="J2569" s="4">
        <v>38524</v>
      </c>
    </row>
    <row r="2570" spans="2:10" x14ac:dyDescent="0.3">
      <c r="B2570" s="3" t="s">
        <v>145</v>
      </c>
      <c r="C2570" s="4">
        <v>2022</v>
      </c>
      <c r="D2570" s="3" t="s">
        <v>1468</v>
      </c>
      <c r="E2570" s="4">
        <v>92868675</v>
      </c>
      <c r="F2570" s="4">
        <v>7.5108300000000003</v>
      </c>
      <c r="G2570" s="4">
        <v>3.7600022026872786</v>
      </c>
      <c r="H2570" s="4">
        <v>697521</v>
      </c>
      <c r="I2570" s="4"/>
      <c r="J2570" s="4">
        <v>697521</v>
      </c>
    </row>
    <row r="2571" spans="2:10" x14ac:dyDescent="0.3">
      <c r="B2571" s="3" t="s">
        <v>145</v>
      </c>
      <c r="C2571" s="4">
        <v>2022</v>
      </c>
      <c r="D2571" s="3" t="s">
        <v>1469</v>
      </c>
      <c r="E2571" s="4">
        <v>0</v>
      </c>
      <c r="F2571" s="4">
        <v>1.99756</v>
      </c>
      <c r="G2571" s="4">
        <v>1</v>
      </c>
      <c r="H2571" s="4">
        <v>0</v>
      </c>
      <c r="I2571" s="4"/>
      <c r="J2571" s="4">
        <v>0</v>
      </c>
    </row>
    <row r="2572" spans="2:10" x14ac:dyDescent="0.3">
      <c r="B2572" s="3" t="s">
        <v>145</v>
      </c>
      <c r="C2572" s="4">
        <v>2022</v>
      </c>
      <c r="D2572" s="3" t="s">
        <v>1470</v>
      </c>
      <c r="E2572" s="4">
        <v>0</v>
      </c>
      <c r="F2572" s="4">
        <v>6.7917100000000001</v>
      </c>
      <c r="G2572" s="4">
        <v>3.4000030036644708</v>
      </c>
      <c r="H2572" s="4">
        <v>0</v>
      </c>
      <c r="I2572" s="4"/>
      <c r="J2572" s="4">
        <v>0</v>
      </c>
    </row>
    <row r="2573" spans="2:10" x14ac:dyDescent="0.3">
      <c r="B2573" s="3" t="s">
        <v>145</v>
      </c>
      <c r="C2573" s="4">
        <v>2022</v>
      </c>
      <c r="D2573" s="3" t="s">
        <v>1471</v>
      </c>
      <c r="E2573" s="4">
        <v>0</v>
      </c>
      <c r="F2573" s="4">
        <v>6.7917100000000001</v>
      </c>
      <c r="G2573" s="4">
        <v>3.4000030036644708</v>
      </c>
      <c r="H2573" s="4">
        <v>0</v>
      </c>
      <c r="I2573" s="4"/>
      <c r="J2573" s="4">
        <v>0</v>
      </c>
    </row>
    <row r="2574" spans="2:10" x14ac:dyDescent="0.3">
      <c r="B2574" s="3" t="s">
        <v>145</v>
      </c>
      <c r="C2574" s="4">
        <v>2022</v>
      </c>
      <c r="D2574" s="3" t="s">
        <v>1472</v>
      </c>
      <c r="E2574" s="4">
        <v>0</v>
      </c>
      <c r="F2574" s="4">
        <v>5.99268</v>
      </c>
      <c r="G2574" s="4">
        <v>3</v>
      </c>
      <c r="H2574" s="4">
        <v>0</v>
      </c>
      <c r="I2574" s="4"/>
      <c r="J2574" s="4">
        <v>0</v>
      </c>
    </row>
    <row r="2575" spans="2:10" x14ac:dyDescent="0.3">
      <c r="B2575" s="3" t="s">
        <v>145</v>
      </c>
      <c r="C2575" s="4">
        <v>2022</v>
      </c>
      <c r="D2575" s="3" t="s">
        <v>1473</v>
      </c>
      <c r="E2575" s="4">
        <v>14385000</v>
      </c>
      <c r="F2575" s="4">
        <v>9.42849</v>
      </c>
      <c r="G2575" s="4">
        <v>4.7200034041530667</v>
      </c>
      <c r="H2575" s="4">
        <v>135629</v>
      </c>
      <c r="I2575" s="4"/>
      <c r="J2575" s="4">
        <v>135629</v>
      </c>
    </row>
    <row r="2576" spans="2:10" x14ac:dyDescent="0.3">
      <c r="B2576" s="3" t="s">
        <v>145</v>
      </c>
      <c r="C2576" s="4">
        <v>2022</v>
      </c>
      <c r="D2576" s="3" t="s">
        <v>1474</v>
      </c>
      <c r="E2576" s="4">
        <v>844285900</v>
      </c>
      <c r="F2576" s="4">
        <v>1.99756</v>
      </c>
      <c r="G2576" s="4">
        <v>1</v>
      </c>
      <c r="H2576" s="4">
        <v>1686512</v>
      </c>
      <c r="I2576" s="4"/>
      <c r="J2576" s="4">
        <v>1686512</v>
      </c>
    </row>
    <row r="2577" spans="2:10" x14ac:dyDescent="0.3">
      <c r="B2577" s="3" t="s">
        <v>145</v>
      </c>
      <c r="C2577" s="4">
        <v>2022</v>
      </c>
      <c r="D2577" s="3" t="s">
        <v>1475</v>
      </c>
      <c r="E2577" s="4">
        <v>0</v>
      </c>
      <c r="F2577" s="4">
        <v>1.99756</v>
      </c>
      <c r="G2577" s="4">
        <v>1</v>
      </c>
      <c r="H2577" s="4">
        <v>0</v>
      </c>
      <c r="I2577" s="4"/>
      <c r="J2577" s="4">
        <v>0</v>
      </c>
    </row>
    <row r="2578" spans="2:10" x14ac:dyDescent="0.3">
      <c r="B2578" s="3" t="s">
        <v>145</v>
      </c>
      <c r="C2578" s="4">
        <v>2022</v>
      </c>
      <c r="D2578" s="3" t="s">
        <v>1476</v>
      </c>
      <c r="E2578" s="4">
        <v>0</v>
      </c>
      <c r="F2578" s="4">
        <v>6.99146</v>
      </c>
      <c r="G2578" s="4">
        <v>3.5</v>
      </c>
      <c r="H2578" s="4">
        <v>0</v>
      </c>
      <c r="I2578" s="4">
        <v>38617</v>
      </c>
      <c r="J2578" s="4">
        <v>38617</v>
      </c>
    </row>
    <row r="2579" spans="2:10" x14ac:dyDescent="0.3">
      <c r="B2579" s="3" t="s">
        <v>145</v>
      </c>
      <c r="C2579" s="4">
        <v>2023</v>
      </c>
      <c r="D2579" s="3" t="s">
        <v>1468</v>
      </c>
      <c r="E2579" s="4">
        <v>105372842</v>
      </c>
      <c r="F2579" s="4">
        <v>6.7599900000000002</v>
      </c>
      <c r="G2579" s="4">
        <v>3.6200010710078185</v>
      </c>
      <c r="H2579" s="4">
        <v>712319</v>
      </c>
      <c r="I2579" s="4"/>
      <c r="J2579" s="4">
        <v>712319</v>
      </c>
    </row>
    <row r="2580" spans="2:10" x14ac:dyDescent="0.3">
      <c r="B2580" s="3" t="s">
        <v>145</v>
      </c>
      <c r="C2580" s="4">
        <v>2023</v>
      </c>
      <c r="D2580" s="3" t="s">
        <v>1469</v>
      </c>
      <c r="E2580" s="4">
        <v>0</v>
      </c>
      <c r="F2580" s="4">
        <v>1.8673999999999999</v>
      </c>
      <c r="G2580" s="4">
        <v>1</v>
      </c>
      <c r="H2580" s="4">
        <v>0</v>
      </c>
      <c r="I2580" s="4"/>
      <c r="J2580" s="4">
        <v>0</v>
      </c>
    </row>
    <row r="2581" spans="2:10" x14ac:dyDescent="0.3">
      <c r="B2581" s="3" t="s">
        <v>145</v>
      </c>
      <c r="C2581" s="4">
        <v>2023</v>
      </c>
      <c r="D2581" s="3" t="s">
        <v>1470</v>
      </c>
      <c r="E2581" s="4">
        <v>0</v>
      </c>
      <c r="F2581" s="4">
        <v>6.3491600000000004</v>
      </c>
      <c r="G2581" s="4">
        <v>3.4000000000000004</v>
      </c>
      <c r="H2581" s="4">
        <v>0</v>
      </c>
      <c r="I2581" s="4"/>
      <c r="J2581" s="4">
        <v>0</v>
      </c>
    </row>
    <row r="2582" spans="2:10" x14ac:dyDescent="0.3">
      <c r="B2582" s="3" t="s">
        <v>145</v>
      </c>
      <c r="C2582" s="4">
        <v>2023</v>
      </c>
      <c r="D2582" s="3" t="s">
        <v>1471</v>
      </c>
      <c r="E2582" s="4">
        <v>0</v>
      </c>
      <c r="F2582" s="4">
        <v>6.3491600000000004</v>
      </c>
      <c r="G2582" s="4">
        <v>3.4000000000000004</v>
      </c>
      <c r="H2582" s="4">
        <v>0</v>
      </c>
      <c r="I2582" s="4"/>
      <c r="J2582" s="4">
        <v>0</v>
      </c>
    </row>
    <row r="2583" spans="2:10" x14ac:dyDescent="0.3">
      <c r="B2583" s="3" t="s">
        <v>145</v>
      </c>
      <c r="C2583" s="4">
        <v>2023</v>
      </c>
      <c r="D2583" s="3" t="s">
        <v>1472</v>
      </c>
      <c r="E2583" s="4">
        <v>0</v>
      </c>
      <c r="F2583" s="4">
        <v>5.6021999999999998</v>
      </c>
      <c r="G2583" s="4">
        <v>3</v>
      </c>
      <c r="H2583" s="4">
        <v>0</v>
      </c>
      <c r="I2583" s="4"/>
      <c r="J2583" s="4">
        <v>0</v>
      </c>
    </row>
    <row r="2584" spans="2:10" x14ac:dyDescent="0.3">
      <c r="B2584" s="3" t="s">
        <v>145</v>
      </c>
      <c r="C2584" s="4">
        <v>2023</v>
      </c>
      <c r="D2584" s="3" t="s">
        <v>1473</v>
      </c>
      <c r="E2584" s="4">
        <v>15925000</v>
      </c>
      <c r="F2584" s="4">
        <v>8.9448399999999992</v>
      </c>
      <c r="G2584" s="4">
        <v>4.7899967869765447</v>
      </c>
      <c r="H2584" s="4">
        <v>142447</v>
      </c>
      <c r="I2584" s="4"/>
      <c r="J2584" s="4">
        <v>142447</v>
      </c>
    </row>
    <row r="2585" spans="2:10" x14ac:dyDescent="0.3">
      <c r="B2585" s="3" t="s">
        <v>145</v>
      </c>
      <c r="C2585" s="4">
        <v>2023</v>
      </c>
      <c r="D2585" s="3" t="s">
        <v>1474</v>
      </c>
      <c r="E2585" s="4">
        <v>966961115</v>
      </c>
      <c r="F2585" s="4">
        <v>1.8673999999999999</v>
      </c>
      <c r="G2585" s="4">
        <v>1</v>
      </c>
      <c r="H2585" s="4">
        <v>1805703</v>
      </c>
      <c r="I2585" s="4"/>
      <c r="J2585" s="4">
        <v>1805703</v>
      </c>
    </row>
    <row r="2586" spans="2:10" x14ac:dyDescent="0.3">
      <c r="B2586" s="3" t="s">
        <v>145</v>
      </c>
      <c r="C2586" s="4">
        <v>2023</v>
      </c>
      <c r="D2586" s="3" t="s">
        <v>1475</v>
      </c>
      <c r="E2586" s="4">
        <v>0</v>
      </c>
      <c r="F2586" s="4">
        <v>1.8673999999999999</v>
      </c>
      <c r="G2586" s="4">
        <v>1</v>
      </c>
      <c r="H2586" s="4">
        <v>0</v>
      </c>
      <c r="I2586" s="4"/>
      <c r="J2586" s="4">
        <v>0</v>
      </c>
    </row>
    <row r="2587" spans="2:10" x14ac:dyDescent="0.3">
      <c r="B2587" s="3" t="s">
        <v>145</v>
      </c>
      <c r="C2587" s="4">
        <v>2023</v>
      </c>
      <c r="D2587" s="3" t="s">
        <v>1476</v>
      </c>
      <c r="E2587" s="4">
        <v>0</v>
      </c>
      <c r="F2587" s="4">
        <v>6.5358999999999998</v>
      </c>
      <c r="G2587" s="4">
        <v>3.5</v>
      </c>
      <c r="H2587" s="4">
        <v>0</v>
      </c>
      <c r="I2587" s="4">
        <v>41987</v>
      </c>
      <c r="J2587" s="4">
        <v>41987</v>
      </c>
    </row>
    <row r="2588" spans="2:10" x14ac:dyDescent="0.3">
      <c r="B2588" s="3" t="s">
        <v>145</v>
      </c>
      <c r="C2588" s="4">
        <v>2024</v>
      </c>
      <c r="D2588" s="3" t="s">
        <v>1468</v>
      </c>
      <c r="E2588" s="4">
        <v>119067747</v>
      </c>
      <c r="F2588" s="4">
        <v>6.1835300000000002</v>
      </c>
      <c r="G2588" s="4">
        <v>3.0400088493399866</v>
      </c>
      <c r="H2588" s="4">
        <v>736259</v>
      </c>
      <c r="I2588" s="4"/>
      <c r="J2588" s="4">
        <v>736259</v>
      </c>
    </row>
    <row r="2589" spans="2:10" x14ac:dyDescent="0.3">
      <c r="B2589" s="3" t="s">
        <v>145</v>
      </c>
      <c r="C2589" s="4">
        <v>2024</v>
      </c>
      <c r="D2589" s="3" t="s">
        <v>1469</v>
      </c>
      <c r="E2589" s="4">
        <v>0</v>
      </c>
      <c r="F2589" s="4">
        <v>2.0340500000000001</v>
      </c>
      <c r="G2589" s="4">
        <v>1</v>
      </c>
      <c r="H2589" s="4">
        <v>0</v>
      </c>
      <c r="I2589" s="4"/>
      <c r="J2589" s="4">
        <v>0</v>
      </c>
    </row>
    <row r="2590" spans="2:10" x14ac:dyDescent="0.3">
      <c r="B2590" s="3" t="s">
        <v>145</v>
      </c>
      <c r="C2590" s="4">
        <v>2024</v>
      </c>
      <c r="D2590" s="3" t="s">
        <v>1470</v>
      </c>
      <c r="E2590" s="4">
        <v>0</v>
      </c>
      <c r="F2590" s="4">
        <v>6.9157900000000003</v>
      </c>
      <c r="G2590" s="4">
        <v>3.4000098325999852</v>
      </c>
      <c r="H2590" s="4">
        <v>0</v>
      </c>
      <c r="I2590" s="4"/>
      <c r="J2590" s="4">
        <v>0</v>
      </c>
    </row>
    <row r="2591" spans="2:10" x14ac:dyDescent="0.3">
      <c r="B2591" s="3" t="s">
        <v>145</v>
      </c>
      <c r="C2591" s="4">
        <v>2024</v>
      </c>
      <c r="D2591" s="3" t="s">
        <v>1471</v>
      </c>
      <c r="E2591" s="4">
        <v>0</v>
      </c>
      <c r="F2591" s="4">
        <v>6.9157900000000003</v>
      </c>
      <c r="G2591" s="4">
        <v>3.4000098325999852</v>
      </c>
      <c r="H2591" s="4">
        <v>0</v>
      </c>
      <c r="I2591" s="4"/>
      <c r="J2591" s="4">
        <v>0</v>
      </c>
    </row>
    <row r="2592" spans="2:10" x14ac:dyDescent="0.3">
      <c r="B2592" s="3" t="s">
        <v>145</v>
      </c>
      <c r="C2592" s="4">
        <v>2024</v>
      </c>
      <c r="D2592" s="3" t="s">
        <v>1472</v>
      </c>
      <c r="E2592" s="4">
        <v>0</v>
      </c>
      <c r="F2592" s="4">
        <v>6.1021599999999996</v>
      </c>
      <c r="G2592" s="4">
        <v>3.0000049162999924</v>
      </c>
      <c r="H2592" s="4">
        <v>0</v>
      </c>
      <c r="I2592" s="4"/>
      <c r="J2592" s="4">
        <v>0</v>
      </c>
    </row>
    <row r="2593" spans="2:10" x14ac:dyDescent="0.3">
      <c r="B2593" s="3" t="s">
        <v>145</v>
      </c>
      <c r="C2593" s="4">
        <v>2024</v>
      </c>
      <c r="D2593" s="3" t="s">
        <v>1473</v>
      </c>
      <c r="E2593" s="4">
        <v>20145000</v>
      </c>
      <c r="F2593" s="4">
        <v>7.4446399999999997</v>
      </c>
      <c r="G2593" s="4">
        <v>3.6600083577099869</v>
      </c>
      <c r="H2593" s="4">
        <v>149972</v>
      </c>
      <c r="I2593" s="4"/>
      <c r="J2593" s="4">
        <v>149972</v>
      </c>
    </row>
    <row r="2594" spans="2:10" x14ac:dyDescent="0.3">
      <c r="B2594" s="3" t="s">
        <v>145</v>
      </c>
      <c r="C2594" s="4">
        <v>2024</v>
      </c>
      <c r="D2594" s="3" t="s">
        <v>1474</v>
      </c>
      <c r="E2594" s="4">
        <v>968943400</v>
      </c>
      <c r="F2594" s="4">
        <v>2.0340500000000001</v>
      </c>
      <c r="G2594" s="4">
        <v>1</v>
      </c>
      <c r="H2594" s="4">
        <v>1970879</v>
      </c>
      <c r="I2594" s="4"/>
      <c r="J2594" s="4">
        <v>1970879</v>
      </c>
    </row>
    <row r="2595" spans="2:10" x14ac:dyDescent="0.3">
      <c r="B2595" s="3" t="s">
        <v>145</v>
      </c>
      <c r="C2595" s="4">
        <v>2024</v>
      </c>
      <c r="D2595" s="3" t="s">
        <v>1475</v>
      </c>
      <c r="E2595" s="4">
        <v>0</v>
      </c>
      <c r="F2595" s="4">
        <v>2.0340500000000001</v>
      </c>
      <c r="G2595" s="4">
        <v>1</v>
      </c>
      <c r="H2595" s="4">
        <v>0</v>
      </c>
      <c r="I2595" s="4"/>
      <c r="J2595" s="4">
        <v>0</v>
      </c>
    </row>
    <row r="2596" spans="2:10" x14ac:dyDescent="0.3">
      <c r="B2596" s="3" t="s">
        <v>145</v>
      </c>
      <c r="C2596" s="4">
        <v>2024</v>
      </c>
      <c r="D2596" s="3" t="s">
        <v>1476</v>
      </c>
      <c r="E2596" s="4">
        <v>0</v>
      </c>
      <c r="F2596" s="4">
        <v>7.1191899999999997</v>
      </c>
      <c r="G2596" s="4">
        <v>3.5000073744499884</v>
      </c>
      <c r="H2596" s="4">
        <v>0</v>
      </c>
      <c r="I2596" s="4">
        <v>41987</v>
      </c>
      <c r="J2596" s="4">
        <v>41987</v>
      </c>
    </row>
    <row r="2597" spans="2:10" x14ac:dyDescent="0.3">
      <c r="B2597" s="3" t="s">
        <v>147</v>
      </c>
      <c r="C2597" s="4">
        <v>2019</v>
      </c>
      <c r="D2597" s="3" t="s">
        <v>1468</v>
      </c>
      <c r="E2597" s="4">
        <v>2104800</v>
      </c>
      <c r="F2597" s="4">
        <v>22.909099999999999</v>
      </c>
      <c r="G2597" s="4">
        <v>2.4300033942891099</v>
      </c>
      <c r="H2597" s="4">
        <v>48219.073680000001</v>
      </c>
      <c r="I2597" s="4"/>
      <c r="J2597" s="4">
        <v>48219.073680000001</v>
      </c>
    </row>
    <row r="2598" spans="2:10" x14ac:dyDescent="0.3">
      <c r="B2598" s="3" t="s">
        <v>147</v>
      </c>
      <c r="C2598" s="4">
        <v>2019</v>
      </c>
      <c r="D2598" s="3" t="s">
        <v>1469</v>
      </c>
      <c r="E2598" s="4">
        <v>0</v>
      </c>
      <c r="F2598" s="4">
        <v>9.4276</v>
      </c>
      <c r="G2598" s="4">
        <v>1</v>
      </c>
      <c r="H2598" s="4">
        <v>0</v>
      </c>
      <c r="I2598" s="4"/>
      <c r="J2598" s="4">
        <v>0</v>
      </c>
    </row>
    <row r="2599" spans="2:10" x14ac:dyDescent="0.3">
      <c r="B2599" s="3" t="s">
        <v>147</v>
      </c>
      <c r="C2599" s="4">
        <v>2019</v>
      </c>
      <c r="D2599" s="3" t="s">
        <v>1470</v>
      </c>
      <c r="E2599" s="4">
        <v>0</v>
      </c>
      <c r="F2599" s="4">
        <v>31.865300000000001</v>
      </c>
      <c r="G2599" s="4">
        <v>3.3800012728584199</v>
      </c>
      <c r="H2599" s="4">
        <v>0</v>
      </c>
      <c r="I2599" s="4"/>
      <c r="J2599" s="4">
        <v>0</v>
      </c>
    </row>
    <row r="2600" spans="2:10" x14ac:dyDescent="0.3">
      <c r="B2600" s="3" t="s">
        <v>147</v>
      </c>
      <c r="C2600" s="4">
        <v>2019</v>
      </c>
      <c r="D2600" s="3" t="s">
        <v>1471</v>
      </c>
      <c r="E2600" s="4">
        <v>0</v>
      </c>
      <c r="F2600" s="4">
        <v>31.865300000000001</v>
      </c>
      <c r="G2600" s="4">
        <v>3.3800012728584199</v>
      </c>
      <c r="H2600" s="4">
        <v>0</v>
      </c>
      <c r="I2600" s="4"/>
      <c r="J2600" s="4">
        <v>0</v>
      </c>
    </row>
    <row r="2601" spans="2:10" x14ac:dyDescent="0.3">
      <c r="B2601" s="3" t="s">
        <v>147</v>
      </c>
      <c r="C2601" s="4">
        <v>2019</v>
      </c>
      <c r="D2601" s="3" t="s">
        <v>1472</v>
      </c>
      <c r="E2601" s="4">
        <v>0</v>
      </c>
      <c r="F2601" s="4">
        <v>27.34</v>
      </c>
      <c r="G2601" s="4">
        <v>2.8999957571386101</v>
      </c>
      <c r="H2601" s="4">
        <v>0</v>
      </c>
      <c r="I2601" s="4"/>
      <c r="J2601" s="4">
        <v>0</v>
      </c>
    </row>
    <row r="2602" spans="2:10" x14ac:dyDescent="0.3">
      <c r="B2602" s="3" t="s">
        <v>147</v>
      </c>
      <c r="C2602" s="4">
        <v>2019</v>
      </c>
      <c r="D2602" s="3" t="s">
        <v>1473</v>
      </c>
      <c r="E2602" s="4">
        <v>91700</v>
      </c>
      <c r="F2602" s="4">
        <v>9.4276</v>
      </c>
      <c r="G2602" s="4">
        <v>1</v>
      </c>
      <c r="H2602" s="4">
        <v>864.51092000000006</v>
      </c>
      <c r="I2602" s="4"/>
      <c r="J2602" s="4">
        <v>864.51092000000006</v>
      </c>
    </row>
    <row r="2603" spans="2:10" x14ac:dyDescent="0.3">
      <c r="B2603" s="3" t="s">
        <v>147</v>
      </c>
      <c r="C2603" s="4">
        <v>2019</v>
      </c>
      <c r="D2603" s="3" t="s">
        <v>1474</v>
      </c>
      <c r="E2603" s="4">
        <v>15024300</v>
      </c>
      <c r="F2603" s="4">
        <v>9.4276</v>
      </c>
      <c r="G2603" s="4">
        <v>1</v>
      </c>
      <c r="H2603" s="4">
        <v>141643.09067999999</v>
      </c>
      <c r="I2603" s="4">
        <v>0</v>
      </c>
      <c r="J2603" s="4">
        <v>141643.09067999999</v>
      </c>
    </row>
    <row r="2604" spans="2:10" x14ac:dyDescent="0.3">
      <c r="B2604" s="3" t="s">
        <v>147</v>
      </c>
      <c r="C2604" s="4">
        <v>2019</v>
      </c>
      <c r="D2604" s="3" t="s">
        <v>1475</v>
      </c>
      <c r="E2604" s="4">
        <v>0</v>
      </c>
      <c r="F2604" s="4">
        <v>9.4276</v>
      </c>
      <c r="G2604" s="4">
        <v>1</v>
      </c>
      <c r="H2604" s="4">
        <v>0</v>
      </c>
      <c r="I2604" s="4"/>
      <c r="J2604" s="4">
        <v>0</v>
      </c>
    </row>
    <row r="2605" spans="2:10" x14ac:dyDescent="0.3">
      <c r="B2605" s="3" t="s">
        <v>147</v>
      </c>
      <c r="C2605" s="4">
        <v>2019</v>
      </c>
      <c r="D2605" s="3" t="s">
        <v>1476</v>
      </c>
      <c r="E2605" s="4">
        <v>11200</v>
      </c>
      <c r="F2605" s="4">
        <v>32.808</v>
      </c>
      <c r="G2605" s="4">
        <v>3.47999490856634</v>
      </c>
      <c r="H2605" s="4">
        <v>367.44959999999998</v>
      </c>
      <c r="I2605" s="4"/>
      <c r="J2605" s="4">
        <v>367.44959999999998</v>
      </c>
    </row>
    <row r="2606" spans="2:10" x14ac:dyDescent="0.3">
      <c r="B2606" s="3" t="s">
        <v>147</v>
      </c>
      <c r="C2606" s="4">
        <v>2020</v>
      </c>
      <c r="D2606" s="3" t="s">
        <v>1468</v>
      </c>
      <c r="E2606" s="4">
        <v>2249200</v>
      </c>
      <c r="F2606" s="4">
        <v>22.909099999999999</v>
      </c>
      <c r="G2606" s="4">
        <v>2.4300033942891086</v>
      </c>
      <c r="H2606" s="4">
        <v>51527</v>
      </c>
      <c r="I2606" s="4"/>
      <c r="J2606" s="4">
        <v>51527</v>
      </c>
    </row>
    <row r="2607" spans="2:10" x14ac:dyDescent="0.3">
      <c r="B2607" s="3" t="s">
        <v>147</v>
      </c>
      <c r="C2607" s="4">
        <v>2020</v>
      </c>
      <c r="D2607" s="3" t="s">
        <v>1469</v>
      </c>
      <c r="E2607" s="4">
        <v>0</v>
      </c>
      <c r="F2607" s="4">
        <v>9.4276</v>
      </c>
      <c r="G2607" s="4">
        <v>1</v>
      </c>
      <c r="H2607" s="4">
        <v>0</v>
      </c>
      <c r="I2607" s="4"/>
      <c r="J2607" s="4">
        <v>0</v>
      </c>
    </row>
    <row r="2608" spans="2:10" x14ac:dyDescent="0.3">
      <c r="B2608" s="3" t="s">
        <v>147</v>
      </c>
      <c r="C2608" s="4">
        <v>2020</v>
      </c>
      <c r="D2608" s="3" t="s">
        <v>1470</v>
      </c>
      <c r="E2608" s="4">
        <v>0</v>
      </c>
      <c r="F2608" s="4">
        <v>31.865300000000001</v>
      </c>
      <c r="G2608" s="4">
        <v>3.3800012728584159</v>
      </c>
      <c r="H2608" s="4">
        <v>0</v>
      </c>
      <c r="I2608" s="4"/>
      <c r="J2608" s="4">
        <v>0</v>
      </c>
    </row>
    <row r="2609" spans="2:10" x14ac:dyDescent="0.3">
      <c r="B2609" s="3" t="s">
        <v>147</v>
      </c>
      <c r="C2609" s="4">
        <v>2020</v>
      </c>
      <c r="D2609" s="3" t="s">
        <v>1471</v>
      </c>
      <c r="E2609" s="4">
        <v>0</v>
      </c>
      <c r="F2609" s="4">
        <v>31.865300000000001</v>
      </c>
      <c r="G2609" s="4">
        <v>3.3800012728584159</v>
      </c>
      <c r="H2609" s="4">
        <v>0</v>
      </c>
      <c r="I2609" s="4"/>
      <c r="J2609" s="4">
        <v>0</v>
      </c>
    </row>
    <row r="2610" spans="2:10" x14ac:dyDescent="0.3">
      <c r="B2610" s="3" t="s">
        <v>147</v>
      </c>
      <c r="C2610" s="4">
        <v>2020</v>
      </c>
      <c r="D2610" s="3" t="s">
        <v>1472</v>
      </c>
      <c r="E2610" s="4">
        <v>0</v>
      </c>
      <c r="F2610" s="4">
        <v>27.34</v>
      </c>
      <c r="G2610" s="4">
        <v>2.8999957571386141</v>
      </c>
      <c r="H2610" s="4">
        <v>0</v>
      </c>
      <c r="I2610" s="4"/>
      <c r="J2610" s="4">
        <v>0</v>
      </c>
    </row>
    <row r="2611" spans="2:10" x14ac:dyDescent="0.3">
      <c r="B2611" s="3" t="s">
        <v>147</v>
      </c>
      <c r="C2611" s="4">
        <v>2020</v>
      </c>
      <c r="D2611" s="3" t="s">
        <v>1473</v>
      </c>
      <c r="E2611" s="4">
        <v>99300</v>
      </c>
      <c r="F2611" s="4">
        <v>9.4276</v>
      </c>
      <c r="G2611" s="4">
        <v>1</v>
      </c>
      <c r="H2611" s="4">
        <v>936</v>
      </c>
      <c r="I2611" s="4"/>
      <c r="J2611" s="4">
        <v>936</v>
      </c>
    </row>
    <row r="2612" spans="2:10" x14ac:dyDescent="0.3">
      <c r="B2612" s="3" t="s">
        <v>147</v>
      </c>
      <c r="C2612" s="4">
        <v>2020</v>
      </c>
      <c r="D2612" s="3" t="s">
        <v>1474</v>
      </c>
      <c r="E2612" s="4">
        <v>18898100</v>
      </c>
      <c r="F2612" s="4">
        <v>9.4276</v>
      </c>
      <c r="G2612" s="4">
        <v>1</v>
      </c>
      <c r="H2612" s="4">
        <v>178164</v>
      </c>
      <c r="I2612" s="4"/>
      <c r="J2612" s="4">
        <v>178164</v>
      </c>
    </row>
    <row r="2613" spans="2:10" x14ac:dyDescent="0.3">
      <c r="B2613" s="3" t="s">
        <v>147</v>
      </c>
      <c r="C2613" s="4">
        <v>2020</v>
      </c>
      <c r="D2613" s="3" t="s">
        <v>1475</v>
      </c>
      <c r="E2613" s="4">
        <v>0</v>
      </c>
      <c r="F2613" s="4">
        <v>9.4276</v>
      </c>
      <c r="G2613" s="4">
        <v>1</v>
      </c>
      <c r="H2613" s="4">
        <v>0</v>
      </c>
      <c r="I2613" s="4"/>
      <c r="J2613" s="4">
        <v>0</v>
      </c>
    </row>
    <row r="2614" spans="2:10" x14ac:dyDescent="0.3">
      <c r="B2614" s="3" t="s">
        <v>147</v>
      </c>
      <c r="C2614" s="4">
        <v>2020</v>
      </c>
      <c r="D2614" s="3" t="s">
        <v>1476</v>
      </c>
      <c r="E2614" s="4">
        <v>14700</v>
      </c>
      <c r="F2614" s="4">
        <v>32.808</v>
      </c>
      <c r="G2614" s="4">
        <v>3.4799949085663373</v>
      </c>
      <c r="H2614" s="4">
        <v>482</v>
      </c>
      <c r="I2614" s="4">
        <v>40000</v>
      </c>
      <c r="J2614" s="4">
        <v>40482</v>
      </c>
    </row>
    <row r="2615" spans="2:10" x14ac:dyDescent="0.3">
      <c r="B2615" s="3" t="s">
        <v>147</v>
      </c>
      <c r="C2615" s="4">
        <v>2021</v>
      </c>
      <c r="D2615" s="3" t="s">
        <v>1468</v>
      </c>
      <c r="E2615" s="4">
        <v>2214900</v>
      </c>
      <c r="F2615" s="4">
        <v>20.387499999999999</v>
      </c>
      <c r="G2615" s="4">
        <v>2.4300051252100738</v>
      </c>
      <c r="H2615" s="4">
        <v>45156</v>
      </c>
      <c r="I2615" s="4"/>
      <c r="J2615" s="4">
        <v>45156</v>
      </c>
    </row>
    <row r="2616" spans="2:10" x14ac:dyDescent="0.3">
      <c r="B2616" s="3" t="s">
        <v>147</v>
      </c>
      <c r="C2616" s="4">
        <v>2021</v>
      </c>
      <c r="D2616" s="3" t="s">
        <v>1469</v>
      </c>
      <c r="E2616" s="4">
        <v>0</v>
      </c>
      <c r="F2616" s="4">
        <v>8.3899000000000008</v>
      </c>
      <c r="G2616" s="4">
        <v>1</v>
      </c>
      <c r="H2616" s="4">
        <v>0</v>
      </c>
      <c r="I2616" s="4"/>
      <c r="J2616" s="4">
        <v>0</v>
      </c>
    </row>
    <row r="2617" spans="2:10" x14ac:dyDescent="0.3">
      <c r="B2617" s="3" t="s">
        <v>147</v>
      </c>
      <c r="C2617" s="4">
        <v>2021</v>
      </c>
      <c r="D2617" s="3" t="s">
        <v>1470</v>
      </c>
      <c r="E2617" s="4">
        <v>0</v>
      </c>
      <c r="F2617" s="4">
        <v>28.357900000000001</v>
      </c>
      <c r="G2617" s="4">
        <v>3.3800045292554142</v>
      </c>
      <c r="H2617" s="4">
        <v>0</v>
      </c>
      <c r="I2617" s="4"/>
      <c r="J2617" s="4">
        <v>0</v>
      </c>
    </row>
    <row r="2618" spans="2:10" x14ac:dyDescent="0.3">
      <c r="B2618" s="3" t="s">
        <v>147</v>
      </c>
      <c r="C2618" s="4">
        <v>2021</v>
      </c>
      <c r="D2618" s="3" t="s">
        <v>1471</v>
      </c>
      <c r="E2618" s="4">
        <v>0</v>
      </c>
      <c r="F2618" s="4">
        <v>28.357900000000001</v>
      </c>
      <c r="G2618" s="4">
        <v>3.3800045292554142</v>
      </c>
      <c r="H2618" s="4">
        <v>0</v>
      </c>
      <c r="I2618" s="4"/>
      <c r="J2618" s="4">
        <v>0</v>
      </c>
    </row>
    <row r="2619" spans="2:10" x14ac:dyDescent="0.3">
      <c r="B2619" s="3" t="s">
        <v>147</v>
      </c>
      <c r="C2619" s="4">
        <v>2021</v>
      </c>
      <c r="D2619" s="3" t="s">
        <v>1472</v>
      </c>
      <c r="E2619" s="4">
        <v>0</v>
      </c>
      <c r="F2619" s="4">
        <v>24.3307</v>
      </c>
      <c r="G2619" s="4">
        <v>2.8999988080906802</v>
      </c>
      <c r="H2619" s="4">
        <v>0</v>
      </c>
      <c r="I2619" s="4"/>
      <c r="J2619" s="4">
        <v>0</v>
      </c>
    </row>
    <row r="2620" spans="2:10" x14ac:dyDescent="0.3">
      <c r="B2620" s="3" t="s">
        <v>147</v>
      </c>
      <c r="C2620" s="4">
        <v>2021</v>
      </c>
      <c r="D2620" s="3" t="s">
        <v>1473</v>
      </c>
      <c r="E2620" s="4">
        <v>106800</v>
      </c>
      <c r="F2620" s="4">
        <v>8.3899000000000008</v>
      </c>
      <c r="G2620" s="4">
        <v>1</v>
      </c>
      <c r="H2620" s="4">
        <v>896</v>
      </c>
      <c r="I2620" s="4"/>
      <c r="J2620" s="4">
        <v>896</v>
      </c>
    </row>
    <row r="2621" spans="2:10" x14ac:dyDescent="0.3">
      <c r="B2621" s="3" t="s">
        <v>147</v>
      </c>
      <c r="C2621" s="4">
        <v>2021</v>
      </c>
      <c r="D2621" s="3" t="s">
        <v>1474</v>
      </c>
      <c r="E2621" s="4">
        <v>20911800</v>
      </c>
      <c r="F2621" s="4">
        <v>8.3899000000000008</v>
      </c>
      <c r="G2621" s="4">
        <v>1</v>
      </c>
      <c r="H2621" s="4">
        <v>175448</v>
      </c>
      <c r="I2621" s="4"/>
      <c r="J2621" s="4">
        <v>175448</v>
      </c>
    </row>
    <row r="2622" spans="2:10" x14ac:dyDescent="0.3">
      <c r="B2622" s="3" t="s">
        <v>147</v>
      </c>
      <c r="C2622" s="4">
        <v>2021</v>
      </c>
      <c r="D2622" s="3" t="s">
        <v>1475</v>
      </c>
      <c r="E2622" s="4">
        <v>0</v>
      </c>
      <c r="F2622" s="4">
        <v>8.8399000000000001</v>
      </c>
      <c r="G2622" s="4">
        <v>1.0536359193792535</v>
      </c>
      <c r="H2622" s="4">
        <v>0</v>
      </c>
      <c r="I2622" s="4"/>
      <c r="J2622" s="4">
        <v>0</v>
      </c>
    </row>
    <row r="2623" spans="2:10" x14ac:dyDescent="0.3">
      <c r="B2623" s="3" t="s">
        <v>147</v>
      </c>
      <c r="C2623" s="4">
        <v>2021</v>
      </c>
      <c r="D2623" s="3" t="s">
        <v>1476</v>
      </c>
      <c r="E2623" s="4">
        <v>22400</v>
      </c>
      <c r="F2623" s="4">
        <v>29.196899999999999</v>
      </c>
      <c r="G2623" s="4">
        <v>3.4800057211647335</v>
      </c>
      <c r="H2623" s="4">
        <v>654</v>
      </c>
      <c r="I2623" s="4">
        <v>44500</v>
      </c>
      <c r="J2623" s="4">
        <v>45154</v>
      </c>
    </row>
    <row r="2624" spans="2:10" x14ac:dyDescent="0.3">
      <c r="B2624" s="3" t="s">
        <v>147</v>
      </c>
      <c r="C2624" s="4">
        <v>2022</v>
      </c>
      <c r="D2624" s="3" t="s">
        <v>1468</v>
      </c>
      <c r="E2624" s="4">
        <v>2324100</v>
      </c>
      <c r="F2624" s="4">
        <v>16.815799999999999</v>
      </c>
      <c r="G2624" s="4">
        <v>2.4499970860772771</v>
      </c>
      <c r="H2624" s="4">
        <v>39082</v>
      </c>
      <c r="I2624" s="4"/>
      <c r="J2624" s="4">
        <v>39082</v>
      </c>
    </row>
    <row r="2625" spans="2:10" x14ac:dyDescent="0.3">
      <c r="B2625" s="3" t="s">
        <v>147</v>
      </c>
      <c r="C2625" s="4">
        <v>2022</v>
      </c>
      <c r="D2625" s="3" t="s">
        <v>1469</v>
      </c>
      <c r="E2625" s="4">
        <v>0</v>
      </c>
      <c r="F2625" s="4">
        <v>6.8635999999999999</v>
      </c>
      <c r="G2625" s="4">
        <v>1</v>
      </c>
      <c r="H2625" s="4">
        <v>0</v>
      </c>
      <c r="I2625" s="4"/>
      <c r="J2625" s="4">
        <v>0</v>
      </c>
    </row>
    <row r="2626" spans="2:10" x14ac:dyDescent="0.3">
      <c r="B2626" s="3" t="s">
        <v>147</v>
      </c>
      <c r="C2626" s="4">
        <v>2022</v>
      </c>
      <c r="D2626" s="3" t="s">
        <v>1470</v>
      </c>
      <c r="E2626" s="4">
        <v>0</v>
      </c>
      <c r="F2626" s="4">
        <v>23.336200000000002</v>
      </c>
      <c r="G2626" s="4">
        <v>3.3999941721545546</v>
      </c>
      <c r="H2626" s="4">
        <v>0</v>
      </c>
      <c r="I2626" s="4"/>
      <c r="J2626" s="4">
        <v>0</v>
      </c>
    </row>
    <row r="2627" spans="2:10" x14ac:dyDescent="0.3">
      <c r="B2627" s="3" t="s">
        <v>147</v>
      </c>
      <c r="C2627" s="4">
        <v>2022</v>
      </c>
      <c r="D2627" s="3" t="s">
        <v>1471</v>
      </c>
      <c r="E2627" s="4">
        <v>0</v>
      </c>
      <c r="F2627" s="4">
        <v>23.336200000000002</v>
      </c>
      <c r="G2627" s="4">
        <v>3.3999941721545546</v>
      </c>
      <c r="H2627" s="4">
        <v>0</v>
      </c>
      <c r="I2627" s="4"/>
      <c r="J2627" s="4">
        <v>0</v>
      </c>
    </row>
    <row r="2628" spans="2:10" x14ac:dyDescent="0.3">
      <c r="B2628" s="3" t="s">
        <v>147</v>
      </c>
      <c r="C2628" s="4">
        <v>2022</v>
      </c>
      <c r="D2628" s="3" t="s">
        <v>1472</v>
      </c>
      <c r="E2628" s="4">
        <v>0</v>
      </c>
      <c r="F2628" s="4">
        <v>20.590800000000002</v>
      </c>
      <c r="G2628" s="4">
        <v>3.0000000000000004</v>
      </c>
      <c r="H2628" s="4">
        <v>0</v>
      </c>
      <c r="I2628" s="4"/>
      <c r="J2628" s="4">
        <v>0</v>
      </c>
    </row>
    <row r="2629" spans="2:10" x14ac:dyDescent="0.3">
      <c r="B2629" s="3" t="s">
        <v>147</v>
      </c>
      <c r="C2629" s="4">
        <v>2022</v>
      </c>
      <c r="D2629" s="3" t="s">
        <v>1473</v>
      </c>
      <c r="E2629" s="4">
        <v>118800</v>
      </c>
      <c r="F2629" s="4">
        <v>6.8635999999999999</v>
      </c>
      <c r="G2629" s="4">
        <v>1</v>
      </c>
      <c r="H2629" s="4">
        <v>815</v>
      </c>
      <c r="I2629" s="4"/>
      <c r="J2629" s="4">
        <v>815</v>
      </c>
    </row>
    <row r="2630" spans="2:10" x14ac:dyDescent="0.3">
      <c r="B2630" s="3" t="s">
        <v>147</v>
      </c>
      <c r="C2630" s="4">
        <v>2022</v>
      </c>
      <c r="D2630" s="3" t="s">
        <v>1474</v>
      </c>
      <c r="E2630" s="4">
        <v>27515200</v>
      </c>
      <c r="F2630" s="4">
        <v>6.8635999999999999</v>
      </c>
      <c r="G2630" s="4">
        <v>1</v>
      </c>
      <c r="H2630" s="4">
        <v>188853</v>
      </c>
      <c r="I2630" s="4"/>
      <c r="J2630" s="4">
        <v>188853</v>
      </c>
    </row>
    <row r="2631" spans="2:10" x14ac:dyDescent="0.3">
      <c r="B2631" s="3" t="s">
        <v>147</v>
      </c>
      <c r="C2631" s="4">
        <v>2022</v>
      </c>
      <c r="D2631" s="3" t="s">
        <v>1475</v>
      </c>
      <c r="E2631" s="4">
        <v>0</v>
      </c>
      <c r="F2631" s="4">
        <v>6.8635999999999999</v>
      </c>
      <c r="G2631" s="4">
        <v>1</v>
      </c>
      <c r="H2631" s="4">
        <v>0</v>
      </c>
      <c r="I2631" s="4"/>
      <c r="J2631" s="4">
        <v>0</v>
      </c>
    </row>
    <row r="2632" spans="2:10" x14ac:dyDescent="0.3">
      <c r="B2632" s="3" t="s">
        <v>147</v>
      </c>
      <c r="C2632" s="4">
        <v>2022</v>
      </c>
      <c r="D2632" s="3" t="s">
        <v>1476</v>
      </c>
      <c r="E2632" s="4">
        <v>31300</v>
      </c>
      <c r="F2632" s="4">
        <v>24.022600000000001</v>
      </c>
      <c r="G2632" s="4">
        <v>3.5</v>
      </c>
      <c r="H2632" s="4">
        <v>752</v>
      </c>
      <c r="I2632" s="4">
        <v>19000</v>
      </c>
      <c r="J2632" s="4">
        <v>19752</v>
      </c>
    </row>
    <row r="2633" spans="2:10" x14ac:dyDescent="0.3">
      <c r="B2633" s="3" t="s">
        <v>147</v>
      </c>
      <c r="C2633" s="4">
        <v>2023</v>
      </c>
      <c r="D2633" s="3" t="s">
        <v>1468</v>
      </c>
      <c r="E2633" s="4">
        <v>2544800</v>
      </c>
      <c r="F2633" s="4">
        <v>14.741</v>
      </c>
      <c r="G2633" s="4">
        <v>2.4500141273455549</v>
      </c>
      <c r="H2633" s="4">
        <v>37513</v>
      </c>
      <c r="I2633" s="4"/>
      <c r="J2633" s="4">
        <v>37513</v>
      </c>
    </row>
    <row r="2634" spans="2:10" x14ac:dyDescent="0.3">
      <c r="B2634" s="3" t="s">
        <v>147</v>
      </c>
      <c r="C2634" s="4">
        <v>2023</v>
      </c>
      <c r="D2634" s="3" t="s">
        <v>1469</v>
      </c>
      <c r="E2634" s="4">
        <v>0</v>
      </c>
      <c r="F2634" s="4">
        <v>6.0167000000000002</v>
      </c>
      <c r="G2634" s="4">
        <v>1</v>
      </c>
      <c r="H2634" s="4">
        <v>0</v>
      </c>
      <c r="I2634" s="4"/>
      <c r="J2634" s="4">
        <v>0</v>
      </c>
    </row>
    <row r="2635" spans="2:10" x14ac:dyDescent="0.3">
      <c r="B2635" s="3" t="s">
        <v>147</v>
      </c>
      <c r="C2635" s="4">
        <v>2023</v>
      </c>
      <c r="D2635" s="3" t="s">
        <v>1470</v>
      </c>
      <c r="E2635" s="4">
        <v>0</v>
      </c>
      <c r="F2635" s="4">
        <v>20.456900000000001</v>
      </c>
      <c r="G2635" s="4">
        <v>3.4000199444878421</v>
      </c>
      <c r="H2635" s="4">
        <v>0</v>
      </c>
      <c r="I2635" s="4"/>
      <c r="J2635" s="4">
        <v>0</v>
      </c>
    </row>
    <row r="2636" spans="2:10" x14ac:dyDescent="0.3">
      <c r="B2636" s="3" t="s">
        <v>147</v>
      </c>
      <c r="C2636" s="4">
        <v>2023</v>
      </c>
      <c r="D2636" s="3" t="s">
        <v>1471</v>
      </c>
      <c r="E2636" s="4">
        <v>0</v>
      </c>
      <c r="F2636" s="4">
        <v>20.456900000000001</v>
      </c>
      <c r="G2636" s="4">
        <v>3.4000199444878421</v>
      </c>
      <c r="H2636" s="4">
        <v>0</v>
      </c>
      <c r="I2636" s="4"/>
      <c r="J2636" s="4">
        <v>0</v>
      </c>
    </row>
    <row r="2637" spans="2:10" x14ac:dyDescent="0.3">
      <c r="B2637" s="3" t="s">
        <v>147</v>
      </c>
      <c r="C2637" s="4">
        <v>2023</v>
      </c>
      <c r="D2637" s="3" t="s">
        <v>1472</v>
      </c>
      <c r="E2637" s="4">
        <v>0</v>
      </c>
      <c r="F2637" s="4">
        <v>18.0502</v>
      </c>
      <c r="G2637" s="4">
        <v>3.0000166204065351</v>
      </c>
      <c r="H2637" s="4">
        <v>0</v>
      </c>
      <c r="I2637" s="4"/>
      <c r="J2637" s="4">
        <v>0</v>
      </c>
    </row>
    <row r="2638" spans="2:10" x14ac:dyDescent="0.3">
      <c r="B2638" s="3" t="s">
        <v>147</v>
      </c>
      <c r="C2638" s="4">
        <v>2023</v>
      </c>
      <c r="D2638" s="3" t="s">
        <v>1473</v>
      </c>
      <c r="E2638" s="4">
        <v>136200</v>
      </c>
      <c r="F2638" s="4">
        <v>6.0167000000000002</v>
      </c>
      <c r="G2638" s="4">
        <v>1</v>
      </c>
      <c r="H2638" s="4">
        <v>819</v>
      </c>
      <c r="I2638" s="4"/>
      <c r="J2638" s="4">
        <v>819</v>
      </c>
    </row>
    <row r="2639" spans="2:10" x14ac:dyDescent="0.3">
      <c r="B2639" s="3" t="s">
        <v>147</v>
      </c>
      <c r="C2639" s="4">
        <v>2023</v>
      </c>
      <c r="D2639" s="3" t="s">
        <v>1474</v>
      </c>
      <c r="E2639" s="4">
        <v>32414500</v>
      </c>
      <c r="F2639" s="4">
        <v>6.0167000000000002</v>
      </c>
      <c r="G2639" s="4">
        <v>1</v>
      </c>
      <c r="H2639" s="4">
        <v>195028</v>
      </c>
      <c r="I2639" s="4"/>
      <c r="J2639" s="4">
        <v>195028</v>
      </c>
    </row>
    <row r="2640" spans="2:10" x14ac:dyDescent="0.3">
      <c r="B2640" s="3" t="s">
        <v>147</v>
      </c>
      <c r="C2640" s="4">
        <v>2023</v>
      </c>
      <c r="D2640" s="3" t="s">
        <v>1475</v>
      </c>
      <c r="E2640" s="4">
        <v>0</v>
      </c>
      <c r="F2640" s="4">
        <v>6.0167000000000002</v>
      </c>
      <c r="G2640" s="4">
        <v>1</v>
      </c>
      <c r="H2640" s="4">
        <v>0</v>
      </c>
      <c r="I2640" s="4"/>
      <c r="J2640" s="4">
        <v>0</v>
      </c>
    </row>
    <row r="2641" spans="2:10" x14ac:dyDescent="0.3">
      <c r="B2641" s="3" t="s">
        <v>147</v>
      </c>
      <c r="C2641" s="4">
        <v>2023</v>
      </c>
      <c r="D2641" s="3" t="s">
        <v>1476</v>
      </c>
      <c r="E2641" s="4">
        <v>34600</v>
      </c>
      <c r="F2641" s="4">
        <v>21.058499999999999</v>
      </c>
      <c r="G2641" s="4">
        <v>3.5000083102032673</v>
      </c>
      <c r="H2641" s="4">
        <v>729</v>
      </c>
      <c r="I2641" s="4">
        <v>13750</v>
      </c>
      <c r="J2641" s="4">
        <v>14479</v>
      </c>
    </row>
    <row r="2642" spans="2:10" x14ac:dyDescent="0.3">
      <c r="B2642" s="3" t="s">
        <v>147</v>
      </c>
      <c r="C2642" s="4">
        <v>2024</v>
      </c>
      <c r="D2642" s="3" t="s">
        <v>1468</v>
      </c>
      <c r="E2642" s="4">
        <v>2927100</v>
      </c>
      <c r="F2642" s="4">
        <v>14.2033</v>
      </c>
      <c r="G2642" s="4">
        <v>2.4499853380021737</v>
      </c>
      <c r="H2642" s="4">
        <v>41574</v>
      </c>
      <c r="I2642" s="4"/>
      <c r="J2642" s="4">
        <v>41574</v>
      </c>
    </row>
    <row r="2643" spans="2:10" x14ac:dyDescent="0.3">
      <c r="B2643" s="3" t="s">
        <v>147</v>
      </c>
      <c r="C2643" s="4">
        <v>2024</v>
      </c>
      <c r="D2643" s="3" t="s">
        <v>1469</v>
      </c>
      <c r="E2643" s="4">
        <v>0</v>
      </c>
      <c r="F2643" s="4">
        <v>5.7972999999999999</v>
      </c>
      <c r="G2643" s="4">
        <v>1</v>
      </c>
      <c r="H2643" s="4">
        <v>0</v>
      </c>
      <c r="I2643" s="4"/>
      <c r="J2643" s="4">
        <v>0</v>
      </c>
    </row>
    <row r="2644" spans="2:10" x14ac:dyDescent="0.3">
      <c r="B2644" s="3" t="s">
        <v>147</v>
      </c>
      <c r="C2644" s="4">
        <v>2024</v>
      </c>
      <c r="D2644" s="3" t="s">
        <v>1470</v>
      </c>
      <c r="E2644" s="4">
        <v>0</v>
      </c>
      <c r="F2644" s="4">
        <v>19.710799999999999</v>
      </c>
      <c r="G2644" s="4">
        <v>3.3999965501181584</v>
      </c>
      <c r="H2644" s="4">
        <v>0</v>
      </c>
      <c r="I2644" s="4"/>
      <c r="J2644" s="4">
        <v>0</v>
      </c>
    </row>
    <row r="2645" spans="2:10" x14ac:dyDescent="0.3">
      <c r="B2645" s="3" t="s">
        <v>147</v>
      </c>
      <c r="C2645" s="4">
        <v>2024</v>
      </c>
      <c r="D2645" s="3" t="s">
        <v>1471</v>
      </c>
      <c r="E2645" s="4">
        <v>0</v>
      </c>
      <c r="F2645" s="4">
        <v>19.710799999999999</v>
      </c>
      <c r="G2645" s="4">
        <v>3.3999965501181584</v>
      </c>
      <c r="H2645" s="4">
        <v>0</v>
      </c>
      <c r="I2645" s="4"/>
      <c r="J2645" s="4">
        <v>0</v>
      </c>
    </row>
    <row r="2646" spans="2:10" x14ac:dyDescent="0.3">
      <c r="B2646" s="3" t="s">
        <v>147</v>
      </c>
      <c r="C2646" s="4">
        <v>2024</v>
      </c>
      <c r="D2646" s="3" t="s">
        <v>1472</v>
      </c>
      <c r="E2646" s="4">
        <v>0</v>
      </c>
      <c r="F2646" s="4">
        <v>17.3918</v>
      </c>
      <c r="G2646" s="4">
        <v>2.9999827505907923</v>
      </c>
      <c r="H2646" s="4">
        <v>0</v>
      </c>
      <c r="I2646" s="4"/>
      <c r="J2646" s="4">
        <v>0</v>
      </c>
    </row>
    <row r="2647" spans="2:10" x14ac:dyDescent="0.3">
      <c r="B2647" s="3" t="s">
        <v>147</v>
      </c>
      <c r="C2647" s="4">
        <v>2024</v>
      </c>
      <c r="D2647" s="3" t="s">
        <v>1473</v>
      </c>
      <c r="E2647" s="4">
        <v>144300</v>
      </c>
      <c r="F2647" s="4">
        <v>5.7972999999999999</v>
      </c>
      <c r="G2647" s="4">
        <v>1</v>
      </c>
      <c r="H2647" s="4">
        <v>837</v>
      </c>
      <c r="I2647" s="4"/>
      <c r="J2647" s="4">
        <v>837</v>
      </c>
    </row>
    <row r="2648" spans="2:10" x14ac:dyDescent="0.3">
      <c r="B2648" s="3" t="s">
        <v>147</v>
      </c>
      <c r="C2648" s="4">
        <v>2024</v>
      </c>
      <c r="D2648" s="3" t="s">
        <v>1474</v>
      </c>
      <c r="E2648" s="4">
        <v>33743100</v>
      </c>
      <c r="F2648" s="4">
        <v>5.7972999999999999</v>
      </c>
      <c r="G2648" s="4">
        <v>1</v>
      </c>
      <c r="H2648" s="4">
        <v>195619</v>
      </c>
      <c r="I2648" s="4"/>
      <c r="J2648" s="4">
        <v>195619</v>
      </c>
    </row>
    <row r="2649" spans="2:10" x14ac:dyDescent="0.3">
      <c r="B2649" s="3" t="s">
        <v>147</v>
      </c>
      <c r="C2649" s="4">
        <v>2024</v>
      </c>
      <c r="D2649" s="3" t="s">
        <v>1475</v>
      </c>
      <c r="E2649" s="4">
        <v>0</v>
      </c>
      <c r="F2649" s="4">
        <v>5.7972999999999999</v>
      </c>
      <c r="G2649" s="4">
        <v>1</v>
      </c>
      <c r="H2649" s="4">
        <v>0</v>
      </c>
      <c r="I2649" s="4"/>
      <c r="J2649" s="4">
        <v>0</v>
      </c>
    </row>
    <row r="2650" spans="2:10" x14ac:dyDescent="0.3">
      <c r="B2650" s="3" t="s">
        <v>147</v>
      </c>
      <c r="C2650" s="4">
        <v>2024</v>
      </c>
      <c r="D2650" s="3" t="s">
        <v>1476</v>
      </c>
      <c r="E2650" s="4">
        <v>36600</v>
      </c>
      <c r="F2650" s="4">
        <v>20.290500000000002</v>
      </c>
      <c r="G2650" s="4">
        <v>3.4999913752953966</v>
      </c>
      <c r="H2650" s="4">
        <v>743</v>
      </c>
      <c r="I2650" s="4">
        <v>13700</v>
      </c>
      <c r="J2650" s="4">
        <v>14443</v>
      </c>
    </row>
    <row r="2651" spans="2:10" x14ac:dyDescent="0.3">
      <c r="B2651" s="3" t="s">
        <v>150</v>
      </c>
      <c r="C2651" s="4">
        <v>2019</v>
      </c>
      <c r="D2651" s="3" t="s">
        <v>1468</v>
      </c>
      <c r="E2651" s="4">
        <v>20408800</v>
      </c>
      <c r="F2651" s="4">
        <v>10.0318</v>
      </c>
      <c r="G2651" s="4">
        <v>4.4001052677749</v>
      </c>
      <c r="H2651" s="4">
        <v>204736.99984</v>
      </c>
      <c r="I2651" s="4"/>
      <c r="J2651" s="4">
        <v>204736.99984</v>
      </c>
    </row>
    <row r="2652" spans="2:10" x14ac:dyDescent="0.3">
      <c r="B2652" s="3" t="s">
        <v>150</v>
      </c>
      <c r="C2652" s="4">
        <v>2019</v>
      </c>
      <c r="D2652" s="3" t="s">
        <v>1469</v>
      </c>
      <c r="E2652" s="4">
        <v>117288</v>
      </c>
      <c r="F2652" s="4">
        <v>6.8399000000000001</v>
      </c>
      <c r="G2652" s="4">
        <v>3.0000877231457501</v>
      </c>
      <c r="H2652" s="4">
        <v>802.23819119999996</v>
      </c>
      <c r="I2652" s="4"/>
      <c r="J2652" s="4">
        <v>802.23819119999996</v>
      </c>
    </row>
    <row r="2653" spans="2:10" x14ac:dyDescent="0.3">
      <c r="B2653" s="3" t="s">
        <v>150</v>
      </c>
      <c r="C2653" s="4">
        <v>2019</v>
      </c>
      <c r="D2653" s="3" t="s">
        <v>1470</v>
      </c>
      <c r="E2653" s="4">
        <v>10949000</v>
      </c>
      <c r="F2653" s="4">
        <v>10.4879</v>
      </c>
      <c r="G2653" s="4">
        <v>4.6001579016623504</v>
      </c>
      <c r="H2653" s="4">
        <v>114832.0171</v>
      </c>
      <c r="I2653" s="4"/>
      <c r="J2653" s="4">
        <v>114832.0171</v>
      </c>
    </row>
    <row r="2654" spans="2:10" x14ac:dyDescent="0.3">
      <c r="B2654" s="3" t="s">
        <v>150</v>
      </c>
      <c r="C2654" s="4">
        <v>2019</v>
      </c>
      <c r="D2654" s="3" t="s">
        <v>1471</v>
      </c>
      <c r="E2654" s="4">
        <v>0</v>
      </c>
      <c r="F2654" s="4">
        <v>0</v>
      </c>
      <c r="G2654" s="4">
        <v>0</v>
      </c>
      <c r="H2654" s="4">
        <v>0</v>
      </c>
      <c r="I2654" s="4"/>
      <c r="J2654" s="4">
        <v>0</v>
      </c>
    </row>
    <row r="2655" spans="2:10" x14ac:dyDescent="0.3">
      <c r="B2655" s="3" t="s">
        <v>150</v>
      </c>
      <c r="C2655" s="4">
        <v>2019</v>
      </c>
      <c r="D2655" s="3" t="s">
        <v>1472</v>
      </c>
      <c r="E2655" s="4">
        <v>492000</v>
      </c>
      <c r="F2655" s="4">
        <v>6.8399000000000001</v>
      </c>
      <c r="G2655" s="4">
        <v>3.0000877231457501</v>
      </c>
      <c r="H2655" s="4">
        <v>3365.2307999999998</v>
      </c>
      <c r="I2655" s="4"/>
      <c r="J2655" s="4">
        <v>3365.2307999999998</v>
      </c>
    </row>
    <row r="2656" spans="2:10" x14ac:dyDescent="0.3">
      <c r="B2656" s="3" t="s">
        <v>150</v>
      </c>
      <c r="C2656" s="4">
        <v>2019</v>
      </c>
      <c r="D2656" s="3" t="s">
        <v>1473</v>
      </c>
      <c r="E2656" s="4">
        <v>1723700</v>
      </c>
      <c r="F2656" s="4">
        <v>13.6799</v>
      </c>
      <c r="G2656" s="4">
        <v>6.0002193078643797</v>
      </c>
      <c r="H2656" s="4">
        <v>23580.04363</v>
      </c>
      <c r="I2656" s="4"/>
      <c r="J2656" s="4">
        <v>23580.04363</v>
      </c>
    </row>
    <row r="2657" spans="2:10" x14ac:dyDescent="0.3">
      <c r="B2657" s="3" t="s">
        <v>150</v>
      </c>
      <c r="C2657" s="4">
        <v>2019</v>
      </c>
      <c r="D2657" s="3" t="s">
        <v>1474</v>
      </c>
      <c r="E2657" s="4">
        <v>731010450</v>
      </c>
      <c r="F2657" s="4">
        <v>2.2799</v>
      </c>
      <c r="G2657" s="4">
        <v>1</v>
      </c>
      <c r="H2657" s="4">
        <v>1666630.724955</v>
      </c>
      <c r="I2657" s="4">
        <v>0</v>
      </c>
      <c r="J2657" s="4">
        <v>1666630.724955</v>
      </c>
    </row>
    <row r="2658" spans="2:10" x14ac:dyDescent="0.3">
      <c r="B2658" s="3" t="s">
        <v>150</v>
      </c>
      <c r="C2658" s="4">
        <v>2019</v>
      </c>
      <c r="D2658" s="3" t="s">
        <v>1475</v>
      </c>
      <c r="E2658" s="4">
        <v>0</v>
      </c>
      <c r="F2658" s="4">
        <v>0</v>
      </c>
      <c r="G2658" s="4">
        <v>0</v>
      </c>
      <c r="H2658" s="4">
        <v>0</v>
      </c>
      <c r="I2658" s="4"/>
      <c r="J2658" s="4">
        <v>0</v>
      </c>
    </row>
    <row r="2659" spans="2:10" x14ac:dyDescent="0.3">
      <c r="B2659" s="3" t="s">
        <v>150</v>
      </c>
      <c r="C2659" s="4">
        <v>2019</v>
      </c>
      <c r="D2659" s="3" t="s">
        <v>1476</v>
      </c>
      <c r="E2659" s="4">
        <v>285000</v>
      </c>
      <c r="F2659" s="4">
        <v>18.239899999999999</v>
      </c>
      <c r="G2659" s="4">
        <v>8.0003070310101307</v>
      </c>
      <c r="H2659" s="4">
        <v>5198.3715000000002</v>
      </c>
      <c r="I2659" s="4"/>
      <c r="J2659" s="4">
        <v>5198.3715000000002</v>
      </c>
    </row>
    <row r="2660" spans="2:10" x14ac:dyDescent="0.3">
      <c r="B2660" s="3" t="s">
        <v>150</v>
      </c>
      <c r="C2660" s="4">
        <v>2020</v>
      </c>
      <c r="D2660" s="3" t="s">
        <v>1468</v>
      </c>
      <c r="E2660" s="4">
        <v>22573000</v>
      </c>
      <c r="F2660" s="4">
        <v>10.370900000000001</v>
      </c>
      <c r="G2660" s="4">
        <v>4.399855754953121</v>
      </c>
      <c r="H2660" s="4">
        <v>234102</v>
      </c>
      <c r="I2660" s="4"/>
      <c r="J2660" s="4">
        <v>234102</v>
      </c>
    </row>
    <row r="2661" spans="2:10" x14ac:dyDescent="0.3">
      <c r="B2661" s="3" t="s">
        <v>150</v>
      </c>
      <c r="C2661" s="4">
        <v>2020</v>
      </c>
      <c r="D2661" s="3" t="s">
        <v>1469</v>
      </c>
      <c r="E2661" s="4">
        <v>114309</v>
      </c>
      <c r="F2661" s="4">
        <v>7.0711000000000004</v>
      </c>
      <c r="G2661" s="4">
        <v>2.9999151499724239</v>
      </c>
      <c r="H2661" s="4">
        <v>808</v>
      </c>
      <c r="I2661" s="4"/>
      <c r="J2661" s="4">
        <v>808</v>
      </c>
    </row>
    <row r="2662" spans="2:10" x14ac:dyDescent="0.3">
      <c r="B2662" s="3" t="s">
        <v>150</v>
      </c>
      <c r="C2662" s="4">
        <v>2020</v>
      </c>
      <c r="D2662" s="3" t="s">
        <v>1470</v>
      </c>
      <c r="E2662" s="4">
        <v>12011000</v>
      </c>
      <c r="F2662" s="4">
        <v>10.8423</v>
      </c>
      <c r="G2662" s="4">
        <v>4.599847269950363</v>
      </c>
      <c r="H2662" s="4">
        <v>130227</v>
      </c>
      <c r="I2662" s="4"/>
      <c r="J2662" s="4">
        <v>130227</v>
      </c>
    </row>
    <row r="2663" spans="2:10" x14ac:dyDescent="0.3">
      <c r="B2663" s="3" t="s">
        <v>150</v>
      </c>
      <c r="C2663" s="4">
        <v>2020</v>
      </c>
      <c r="D2663" s="3" t="s">
        <v>1471</v>
      </c>
      <c r="E2663" s="4">
        <v>0</v>
      </c>
      <c r="F2663" s="4">
        <v>0</v>
      </c>
      <c r="G2663" s="4">
        <v>0</v>
      </c>
      <c r="H2663" s="4">
        <v>0</v>
      </c>
      <c r="I2663" s="4"/>
      <c r="J2663" s="4">
        <v>0</v>
      </c>
    </row>
    <row r="2664" spans="2:10" x14ac:dyDescent="0.3">
      <c r="B2664" s="3" t="s">
        <v>150</v>
      </c>
      <c r="C2664" s="4">
        <v>2020</v>
      </c>
      <c r="D2664" s="3" t="s">
        <v>1472</v>
      </c>
      <c r="E2664" s="4">
        <v>492000</v>
      </c>
      <c r="F2664" s="4">
        <v>7.0711000000000004</v>
      </c>
      <c r="G2664" s="4">
        <v>2.9999151499724239</v>
      </c>
      <c r="H2664" s="4">
        <v>3479</v>
      </c>
      <c r="I2664" s="4"/>
      <c r="J2664" s="4">
        <v>3479</v>
      </c>
    </row>
    <row r="2665" spans="2:10" x14ac:dyDescent="0.3">
      <c r="B2665" s="3" t="s">
        <v>150</v>
      </c>
      <c r="C2665" s="4">
        <v>2020</v>
      </c>
      <c r="D2665" s="3" t="s">
        <v>1473</v>
      </c>
      <c r="E2665" s="4">
        <v>1309700</v>
      </c>
      <c r="F2665" s="4">
        <v>14.142099999999999</v>
      </c>
      <c r="G2665" s="4">
        <v>5.9997878749310587</v>
      </c>
      <c r="H2665" s="4">
        <v>18522</v>
      </c>
      <c r="I2665" s="4"/>
      <c r="J2665" s="4">
        <v>18522</v>
      </c>
    </row>
    <row r="2666" spans="2:10" x14ac:dyDescent="0.3">
      <c r="B2666" s="3" t="s">
        <v>150</v>
      </c>
      <c r="C2666" s="4">
        <v>2020</v>
      </c>
      <c r="D2666" s="3" t="s">
        <v>1474</v>
      </c>
      <c r="E2666" s="4">
        <v>732139900</v>
      </c>
      <c r="F2666" s="4">
        <v>2.3571</v>
      </c>
      <c r="G2666" s="4">
        <v>1</v>
      </c>
      <c r="H2666" s="4">
        <v>1725727</v>
      </c>
      <c r="I2666" s="4"/>
      <c r="J2666" s="4">
        <v>1725727</v>
      </c>
    </row>
    <row r="2667" spans="2:10" x14ac:dyDescent="0.3">
      <c r="B2667" s="3" t="s">
        <v>150</v>
      </c>
      <c r="C2667" s="4">
        <v>2020</v>
      </c>
      <c r="D2667" s="3" t="s">
        <v>1475</v>
      </c>
      <c r="E2667" s="4">
        <v>0</v>
      </c>
      <c r="F2667" s="4">
        <v>0</v>
      </c>
      <c r="G2667" s="4">
        <v>0</v>
      </c>
      <c r="H2667" s="4">
        <v>0</v>
      </c>
      <c r="I2667" s="4"/>
      <c r="J2667" s="4">
        <v>0</v>
      </c>
    </row>
    <row r="2668" spans="2:10" x14ac:dyDescent="0.3">
      <c r="B2668" s="3" t="s">
        <v>150</v>
      </c>
      <c r="C2668" s="4">
        <v>2020</v>
      </c>
      <c r="D2668" s="3" t="s">
        <v>1476</v>
      </c>
      <c r="E2668" s="4">
        <v>307100</v>
      </c>
      <c r="F2668" s="4">
        <v>18.856200000000001</v>
      </c>
      <c r="G2668" s="4">
        <v>7.9997454499172722</v>
      </c>
      <c r="H2668" s="4">
        <v>5791</v>
      </c>
      <c r="I2668" s="4">
        <v>36300</v>
      </c>
      <c r="J2668" s="4">
        <v>42091</v>
      </c>
    </row>
    <row r="2669" spans="2:10" x14ac:dyDescent="0.3">
      <c r="B2669" s="3" t="s">
        <v>150</v>
      </c>
      <c r="C2669" s="4">
        <v>2021</v>
      </c>
      <c r="D2669" s="3" t="s">
        <v>1468</v>
      </c>
      <c r="E2669" s="4">
        <v>23422500</v>
      </c>
      <c r="F2669" s="4">
        <v>10.102</v>
      </c>
      <c r="G2669" s="4">
        <v>4.4000174223616009</v>
      </c>
      <c r="H2669" s="4">
        <v>236614</v>
      </c>
      <c r="I2669" s="4"/>
      <c r="J2669" s="4">
        <v>236614</v>
      </c>
    </row>
    <row r="2670" spans="2:10" x14ac:dyDescent="0.3">
      <c r="B2670" s="3" t="s">
        <v>150</v>
      </c>
      <c r="C2670" s="4">
        <v>2021</v>
      </c>
      <c r="D2670" s="3" t="s">
        <v>1469</v>
      </c>
      <c r="E2670" s="4">
        <v>128923</v>
      </c>
      <c r="F2670" s="4">
        <v>6.8876999999999997</v>
      </c>
      <c r="G2670" s="4">
        <v>3</v>
      </c>
      <c r="H2670" s="4">
        <v>888</v>
      </c>
      <c r="I2670" s="4"/>
      <c r="J2670" s="4">
        <v>888</v>
      </c>
    </row>
    <row r="2671" spans="2:10" x14ac:dyDescent="0.3">
      <c r="B2671" s="3" t="s">
        <v>150</v>
      </c>
      <c r="C2671" s="4">
        <v>2021</v>
      </c>
      <c r="D2671" s="3" t="s">
        <v>1470</v>
      </c>
      <c r="E2671" s="4">
        <v>27253000</v>
      </c>
      <c r="F2671" s="4">
        <v>11.020200000000001</v>
      </c>
      <c r="G2671" s="4">
        <v>4.7999477329151965</v>
      </c>
      <c r="H2671" s="4">
        <v>300334</v>
      </c>
      <c r="I2671" s="4"/>
      <c r="J2671" s="4">
        <v>300334</v>
      </c>
    </row>
    <row r="2672" spans="2:10" x14ac:dyDescent="0.3">
      <c r="B2672" s="3" t="s">
        <v>150</v>
      </c>
      <c r="C2672" s="4">
        <v>2021</v>
      </c>
      <c r="D2672" s="3" t="s">
        <v>1471</v>
      </c>
      <c r="E2672" s="4">
        <v>0</v>
      </c>
      <c r="F2672" s="4">
        <v>0</v>
      </c>
      <c r="G2672" s="4">
        <v>0</v>
      </c>
      <c r="H2672" s="4">
        <v>0</v>
      </c>
      <c r="I2672" s="4"/>
      <c r="J2672" s="4">
        <v>0</v>
      </c>
    </row>
    <row r="2673" spans="2:10" x14ac:dyDescent="0.3">
      <c r="B2673" s="3" t="s">
        <v>150</v>
      </c>
      <c r="C2673" s="4">
        <v>2021</v>
      </c>
      <c r="D2673" s="3" t="s">
        <v>1472</v>
      </c>
      <c r="E2673" s="4">
        <v>492000</v>
      </c>
      <c r="F2673" s="4">
        <v>6.8876999999999997</v>
      </c>
      <c r="G2673" s="4">
        <v>3</v>
      </c>
      <c r="H2673" s="4">
        <v>3389</v>
      </c>
      <c r="I2673" s="4"/>
      <c r="J2673" s="4">
        <v>3389</v>
      </c>
    </row>
    <row r="2674" spans="2:10" x14ac:dyDescent="0.3">
      <c r="B2674" s="3" t="s">
        <v>150</v>
      </c>
      <c r="C2674" s="4">
        <v>2021</v>
      </c>
      <c r="D2674" s="3" t="s">
        <v>1473</v>
      </c>
      <c r="E2674" s="4">
        <v>2957700</v>
      </c>
      <c r="F2674" s="4">
        <v>13.7753</v>
      </c>
      <c r="G2674" s="4">
        <v>5.9999564440959965</v>
      </c>
      <c r="H2674" s="4">
        <v>40743</v>
      </c>
      <c r="I2674" s="4"/>
      <c r="J2674" s="4">
        <v>40743</v>
      </c>
    </row>
    <row r="2675" spans="2:10" x14ac:dyDescent="0.3">
      <c r="B2675" s="3" t="s">
        <v>150</v>
      </c>
      <c r="C2675" s="4">
        <v>2021</v>
      </c>
      <c r="D2675" s="3" t="s">
        <v>1474</v>
      </c>
      <c r="E2675" s="4">
        <v>772068750</v>
      </c>
      <c r="F2675" s="4">
        <v>2.2959000000000001</v>
      </c>
      <c r="G2675" s="4">
        <v>1</v>
      </c>
      <c r="H2675" s="4">
        <v>1772593</v>
      </c>
      <c r="I2675" s="4"/>
      <c r="J2675" s="4">
        <v>1772593</v>
      </c>
    </row>
    <row r="2676" spans="2:10" x14ac:dyDescent="0.3">
      <c r="B2676" s="3" t="s">
        <v>150</v>
      </c>
      <c r="C2676" s="4">
        <v>2021</v>
      </c>
      <c r="D2676" s="3" t="s">
        <v>1475</v>
      </c>
      <c r="E2676" s="4">
        <v>0</v>
      </c>
      <c r="F2676" s="4">
        <v>0</v>
      </c>
      <c r="G2676" s="4">
        <v>0</v>
      </c>
      <c r="H2676" s="4">
        <v>0</v>
      </c>
      <c r="I2676" s="4"/>
      <c r="J2676" s="4">
        <v>0</v>
      </c>
    </row>
    <row r="2677" spans="2:10" x14ac:dyDescent="0.3">
      <c r="B2677" s="3" t="s">
        <v>150</v>
      </c>
      <c r="C2677" s="4">
        <v>2021</v>
      </c>
      <c r="D2677" s="3" t="s">
        <v>1476</v>
      </c>
      <c r="E2677" s="4">
        <v>528200</v>
      </c>
      <c r="F2677" s="4">
        <v>18.367100000000001</v>
      </c>
      <c r="G2677" s="4">
        <v>7.9999564440959974</v>
      </c>
      <c r="H2677" s="4">
        <v>9702</v>
      </c>
      <c r="I2677" s="4">
        <v>36715</v>
      </c>
      <c r="J2677" s="4">
        <v>46417</v>
      </c>
    </row>
    <row r="2678" spans="2:10" x14ac:dyDescent="0.3">
      <c r="B2678" s="3" t="s">
        <v>150</v>
      </c>
      <c r="C2678" s="4">
        <v>2022</v>
      </c>
      <c r="D2678" s="3" t="s">
        <v>1468</v>
      </c>
      <c r="E2678" s="4">
        <v>27736100</v>
      </c>
      <c r="F2678" s="4">
        <v>8.9443000000000001</v>
      </c>
      <c r="G2678" s="4">
        <v>5.1142432386071253</v>
      </c>
      <c r="H2678" s="4">
        <v>248080</v>
      </c>
      <c r="I2678" s="4"/>
      <c r="J2678" s="4">
        <v>248080</v>
      </c>
    </row>
    <row r="2679" spans="2:10" x14ac:dyDescent="0.3">
      <c r="B2679" s="3" t="s">
        <v>150</v>
      </c>
      <c r="C2679" s="4">
        <v>2022</v>
      </c>
      <c r="D2679" s="3" t="s">
        <v>1469</v>
      </c>
      <c r="E2679" s="4">
        <v>131889</v>
      </c>
      <c r="F2679" s="4">
        <v>7.5155000000000003</v>
      </c>
      <c r="G2679" s="4">
        <v>4.2972725713305513</v>
      </c>
      <c r="H2679" s="4">
        <v>991</v>
      </c>
      <c r="I2679" s="4"/>
      <c r="J2679" s="4">
        <v>991</v>
      </c>
    </row>
    <row r="2680" spans="2:10" x14ac:dyDescent="0.3">
      <c r="B2680" s="3" t="s">
        <v>150</v>
      </c>
      <c r="C2680" s="4">
        <v>2022</v>
      </c>
      <c r="D2680" s="3" t="s">
        <v>1470</v>
      </c>
      <c r="E2680" s="4">
        <v>20895000</v>
      </c>
      <c r="F2680" s="4">
        <v>10.407999999999999</v>
      </c>
      <c r="G2680" s="4">
        <v>5.9511693064211793</v>
      </c>
      <c r="H2680" s="4">
        <v>217475</v>
      </c>
      <c r="I2680" s="4"/>
      <c r="J2680" s="4">
        <v>217475</v>
      </c>
    </row>
    <row r="2681" spans="2:10" x14ac:dyDescent="0.3">
      <c r="B2681" s="3" t="s">
        <v>150</v>
      </c>
      <c r="C2681" s="4">
        <v>2022</v>
      </c>
      <c r="D2681" s="3" t="s">
        <v>1471</v>
      </c>
      <c r="E2681" s="4">
        <v>0</v>
      </c>
      <c r="F2681" s="4">
        <v>0</v>
      </c>
      <c r="G2681" s="4">
        <v>0</v>
      </c>
      <c r="H2681" s="4">
        <v>0</v>
      </c>
      <c r="I2681" s="4"/>
      <c r="J2681" s="4">
        <v>0</v>
      </c>
    </row>
    <row r="2682" spans="2:10" x14ac:dyDescent="0.3">
      <c r="B2682" s="3" t="s">
        <v>150</v>
      </c>
      <c r="C2682" s="4">
        <v>2022</v>
      </c>
      <c r="D2682" s="3" t="s">
        <v>1472</v>
      </c>
      <c r="E2682" s="4">
        <v>477000</v>
      </c>
      <c r="F2682" s="4">
        <v>7.1025</v>
      </c>
      <c r="G2682" s="4">
        <v>4.0611241351706786</v>
      </c>
      <c r="H2682" s="4">
        <v>3388</v>
      </c>
      <c r="I2682" s="4"/>
      <c r="J2682" s="4">
        <v>3388</v>
      </c>
    </row>
    <row r="2683" spans="2:10" x14ac:dyDescent="0.3">
      <c r="B2683" s="3" t="s">
        <v>150</v>
      </c>
      <c r="C2683" s="4">
        <v>2022</v>
      </c>
      <c r="D2683" s="3" t="s">
        <v>1473</v>
      </c>
      <c r="E2683" s="4">
        <v>2712000</v>
      </c>
      <c r="F2683" s="4">
        <v>12.3659</v>
      </c>
      <c r="G2683" s="4">
        <v>7.0706729944536573</v>
      </c>
      <c r="H2683" s="4">
        <v>33536</v>
      </c>
      <c r="I2683" s="4"/>
      <c r="J2683" s="4">
        <v>33536</v>
      </c>
    </row>
    <row r="2684" spans="2:10" x14ac:dyDescent="0.3">
      <c r="B2684" s="3" t="s">
        <v>150</v>
      </c>
      <c r="C2684" s="4">
        <v>2022</v>
      </c>
      <c r="D2684" s="3" t="s">
        <v>1474</v>
      </c>
      <c r="E2684" s="4">
        <v>1055385275</v>
      </c>
      <c r="F2684" s="4">
        <v>1.7488999999999999</v>
      </c>
      <c r="G2684" s="4">
        <v>1</v>
      </c>
      <c r="H2684" s="4">
        <v>1845763</v>
      </c>
      <c r="I2684" s="4"/>
      <c r="J2684" s="4">
        <v>1845763</v>
      </c>
    </row>
    <row r="2685" spans="2:10" x14ac:dyDescent="0.3">
      <c r="B2685" s="3" t="s">
        <v>150</v>
      </c>
      <c r="C2685" s="4">
        <v>2022</v>
      </c>
      <c r="D2685" s="3" t="s">
        <v>1475</v>
      </c>
      <c r="E2685" s="4">
        <v>0</v>
      </c>
      <c r="F2685" s="4">
        <v>0</v>
      </c>
      <c r="G2685" s="4">
        <v>0</v>
      </c>
      <c r="H2685" s="4">
        <v>0</v>
      </c>
      <c r="I2685" s="4"/>
      <c r="J2685" s="4">
        <v>0</v>
      </c>
    </row>
    <row r="2686" spans="2:10" x14ac:dyDescent="0.3">
      <c r="B2686" s="3" t="s">
        <v>150</v>
      </c>
      <c r="C2686" s="4">
        <v>2022</v>
      </c>
      <c r="D2686" s="3" t="s">
        <v>1476</v>
      </c>
      <c r="E2686" s="4">
        <v>554900</v>
      </c>
      <c r="F2686" s="4">
        <v>17.763300000000001</v>
      </c>
      <c r="G2686" s="4">
        <v>10.156841443192866</v>
      </c>
      <c r="H2686" s="4">
        <v>9857</v>
      </c>
      <c r="I2686" s="4">
        <v>38200</v>
      </c>
      <c r="J2686" s="4">
        <v>48057</v>
      </c>
    </row>
    <row r="2687" spans="2:10" x14ac:dyDescent="0.3">
      <c r="B2687" s="3" t="s">
        <v>150</v>
      </c>
      <c r="C2687" s="4">
        <v>2023</v>
      </c>
      <c r="D2687" s="3" t="s">
        <v>1468</v>
      </c>
      <c r="E2687" s="4">
        <v>29966700</v>
      </c>
      <c r="F2687" s="4">
        <v>8.2553000000000001</v>
      </c>
      <c r="G2687" s="4">
        <v>5.1618207965985121</v>
      </c>
      <c r="H2687" s="4">
        <v>247384</v>
      </c>
      <c r="I2687" s="4"/>
      <c r="J2687" s="4">
        <v>247384</v>
      </c>
    </row>
    <row r="2688" spans="2:10" x14ac:dyDescent="0.3">
      <c r="B2688" s="3" t="s">
        <v>150</v>
      </c>
      <c r="C2688" s="4">
        <v>2023</v>
      </c>
      <c r="D2688" s="3" t="s">
        <v>1469</v>
      </c>
      <c r="E2688" s="4">
        <v>122464</v>
      </c>
      <c r="F2688" s="4">
        <v>6.3323</v>
      </c>
      <c r="G2688" s="4">
        <v>3.959419746138936</v>
      </c>
      <c r="H2688" s="4">
        <v>775</v>
      </c>
      <c r="I2688" s="4"/>
      <c r="J2688" s="4">
        <v>775</v>
      </c>
    </row>
    <row r="2689" spans="2:10" x14ac:dyDescent="0.3">
      <c r="B2689" s="3" t="s">
        <v>150</v>
      </c>
      <c r="C2689" s="4">
        <v>2023</v>
      </c>
      <c r="D2689" s="3" t="s">
        <v>1470</v>
      </c>
      <c r="E2689" s="4">
        <v>21962000</v>
      </c>
      <c r="F2689" s="4">
        <v>10.386699999999999</v>
      </c>
      <c r="G2689" s="4">
        <v>6.4945288563746635</v>
      </c>
      <c r="H2689" s="4">
        <v>228113</v>
      </c>
      <c r="I2689" s="4"/>
      <c r="J2689" s="4">
        <v>228113</v>
      </c>
    </row>
    <row r="2690" spans="2:10" x14ac:dyDescent="0.3">
      <c r="B2690" s="3" t="s">
        <v>150</v>
      </c>
      <c r="C2690" s="4">
        <v>2023</v>
      </c>
      <c r="D2690" s="3" t="s">
        <v>1471</v>
      </c>
      <c r="E2690" s="4">
        <v>0</v>
      </c>
      <c r="F2690" s="4">
        <v>0</v>
      </c>
      <c r="G2690" s="4">
        <v>0</v>
      </c>
      <c r="H2690" s="4">
        <v>0</v>
      </c>
      <c r="I2690" s="4"/>
      <c r="J2690" s="4">
        <v>0</v>
      </c>
    </row>
    <row r="2691" spans="2:10" x14ac:dyDescent="0.3">
      <c r="B2691" s="3" t="s">
        <v>150</v>
      </c>
      <c r="C2691" s="4">
        <v>2023</v>
      </c>
      <c r="D2691" s="3" t="s">
        <v>1472</v>
      </c>
      <c r="E2691" s="4">
        <v>477000</v>
      </c>
      <c r="F2691" s="4">
        <v>7.3841000000000001</v>
      </c>
      <c r="G2691" s="4">
        <v>4.617082473582192</v>
      </c>
      <c r="H2691" s="4">
        <v>3522</v>
      </c>
      <c r="I2691" s="4"/>
      <c r="J2691" s="4">
        <v>3522</v>
      </c>
    </row>
    <row r="2692" spans="2:10" x14ac:dyDescent="0.3">
      <c r="B2692" s="3" t="s">
        <v>150</v>
      </c>
      <c r="C2692" s="4">
        <v>2023</v>
      </c>
      <c r="D2692" s="3" t="s">
        <v>1473</v>
      </c>
      <c r="E2692" s="4">
        <v>2508000</v>
      </c>
      <c r="F2692" s="4">
        <v>13.0664</v>
      </c>
      <c r="G2692" s="4">
        <v>8.1700744075533045</v>
      </c>
      <c r="H2692" s="4">
        <v>32771</v>
      </c>
      <c r="I2692" s="4"/>
      <c r="J2692" s="4">
        <v>32771</v>
      </c>
    </row>
    <row r="2693" spans="2:10" x14ac:dyDescent="0.3">
      <c r="B2693" s="3" t="s">
        <v>150</v>
      </c>
      <c r="C2693" s="4">
        <v>2023</v>
      </c>
      <c r="D2693" s="3" t="s">
        <v>1474</v>
      </c>
      <c r="E2693" s="4">
        <v>1212553200</v>
      </c>
      <c r="F2693" s="4">
        <v>1.5992999999999999</v>
      </c>
      <c r="G2693" s="4">
        <v>1</v>
      </c>
      <c r="H2693" s="4">
        <v>1939236</v>
      </c>
      <c r="I2693" s="4"/>
      <c r="J2693" s="4">
        <v>1939236</v>
      </c>
    </row>
    <row r="2694" spans="2:10" x14ac:dyDescent="0.3">
      <c r="B2694" s="3" t="s">
        <v>150</v>
      </c>
      <c r="C2694" s="4">
        <v>2023</v>
      </c>
      <c r="D2694" s="3" t="s">
        <v>1475</v>
      </c>
      <c r="E2694" s="4">
        <v>0</v>
      </c>
      <c r="F2694" s="4">
        <v>0</v>
      </c>
      <c r="G2694" s="4">
        <v>0</v>
      </c>
      <c r="H2694" s="4">
        <v>0</v>
      </c>
      <c r="I2694" s="4"/>
      <c r="J2694" s="4">
        <v>0</v>
      </c>
    </row>
    <row r="2695" spans="2:10" x14ac:dyDescent="0.3">
      <c r="B2695" s="3" t="s">
        <v>150</v>
      </c>
      <c r="C2695" s="4">
        <v>2023</v>
      </c>
      <c r="D2695" s="3" t="s">
        <v>1476</v>
      </c>
      <c r="E2695" s="4">
        <v>581500</v>
      </c>
      <c r="F2695" s="4">
        <v>18.4556</v>
      </c>
      <c r="G2695" s="4">
        <v>11.539798661914588</v>
      </c>
      <c r="H2695" s="4">
        <v>10732</v>
      </c>
      <c r="I2695" s="4">
        <v>38884</v>
      </c>
      <c r="J2695" s="4">
        <v>49616</v>
      </c>
    </row>
    <row r="2696" spans="2:10" x14ac:dyDescent="0.3">
      <c r="B2696" s="3" t="s">
        <v>150</v>
      </c>
      <c r="C2696" s="4">
        <v>2024</v>
      </c>
      <c r="D2696" s="3" t="s">
        <v>1468</v>
      </c>
      <c r="E2696" s="4">
        <v>30616300</v>
      </c>
      <c r="F2696" s="4">
        <v>8.5856999999999992</v>
      </c>
      <c r="G2696" s="4">
        <v>4.9402727429656474</v>
      </c>
      <c r="H2696" s="4">
        <v>262862</v>
      </c>
      <c r="I2696" s="4"/>
      <c r="J2696" s="4">
        <v>262862</v>
      </c>
    </row>
    <row r="2697" spans="2:10" x14ac:dyDescent="0.3">
      <c r="B2697" s="3" t="s">
        <v>150</v>
      </c>
      <c r="C2697" s="4">
        <v>2024</v>
      </c>
      <c r="D2697" s="3" t="s">
        <v>1469</v>
      </c>
      <c r="E2697" s="4">
        <v>117963</v>
      </c>
      <c r="F2697" s="4">
        <v>6.3537999999999997</v>
      </c>
      <c r="G2697" s="4">
        <v>3.6560216353069794</v>
      </c>
      <c r="H2697" s="4">
        <v>750</v>
      </c>
      <c r="I2697" s="4"/>
      <c r="J2697" s="4">
        <v>750</v>
      </c>
    </row>
    <row r="2698" spans="2:10" x14ac:dyDescent="0.3">
      <c r="B2698" s="3" t="s">
        <v>150</v>
      </c>
      <c r="C2698" s="4">
        <v>2024</v>
      </c>
      <c r="D2698" s="3" t="s">
        <v>1470</v>
      </c>
      <c r="E2698" s="4">
        <v>24566000</v>
      </c>
      <c r="F2698" s="4">
        <v>11.241099999999999</v>
      </c>
      <c r="G2698" s="4">
        <v>6.4682087576960701</v>
      </c>
      <c r="H2698" s="4">
        <v>276149</v>
      </c>
      <c r="I2698" s="4"/>
      <c r="J2698" s="4">
        <v>276149</v>
      </c>
    </row>
    <row r="2699" spans="2:10" x14ac:dyDescent="0.3">
      <c r="B2699" s="3" t="s">
        <v>150</v>
      </c>
      <c r="C2699" s="4">
        <v>2024</v>
      </c>
      <c r="D2699" s="3" t="s">
        <v>1471</v>
      </c>
      <c r="E2699" s="4">
        <v>0</v>
      </c>
      <c r="F2699" s="4">
        <v>0</v>
      </c>
      <c r="G2699" s="4">
        <v>0</v>
      </c>
      <c r="H2699" s="4">
        <v>0</v>
      </c>
      <c r="I2699" s="4"/>
      <c r="J2699" s="4">
        <v>0</v>
      </c>
    </row>
    <row r="2700" spans="2:10" x14ac:dyDescent="0.3">
      <c r="B2700" s="3" t="s">
        <v>150</v>
      </c>
      <c r="C2700" s="4">
        <v>2024</v>
      </c>
      <c r="D2700" s="3" t="s">
        <v>1472</v>
      </c>
      <c r="E2700" s="4">
        <v>477000</v>
      </c>
      <c r="F2700" s="4">
        <v>7.7058</v>
      </c>
      <c r="G2700" s="4">
        <v>4.4339720352149143</v>
      </c>
      <c r="H2700" s="4">
        <v>3676</v>
      </c>
      <c r="I2700" s="4"/>
      <c r="J2700" s="4">
        <v>3676</v>
      </c>
    </row>
    <row r="2701" spans="2:10" x14ac:dyDescent="0.3">
      <c r="B2701" s="3" t="s">
        <v>150</v>
      </c>
      <c r="C2701" s="4">
        <v>2024</v>
      </c>
      <c r="D2701" s="3" t="s">
        <v>1473</v>
      </c>
      <c r="E2701" s="4">
        <v>2451000</v>
      </c>
      <c r="F2701" s="4">
        <v>13.7227</v>
      </c>
      <c r="G2701" s="4">
        <v>7.8961390183554867</v>
      </c>
      <c r="H2701" s="4">
        <v>33634</v>
      </c>
      <c r="I2701" s="4"/>
      <c r="J2701" s="4">
        <v>33634</v>
      </c>
    </row>
    <row r="2702" spans="2:10" x14ac:dyDescent="0.3">
      <c r="B2702" s="3" t="s">
        <v>150</v>
      </c>
      <c r="C2702" s="4">
        <v>2024</v>
      </c>
      <c r="D2702" s="3" t="s">
        <v>1474</v>
      </c>
      <c r="E2702" s="4">
        <v>1171189374</v>
      </c>
      <c r="F2702" s="4">
        <v>1.7379</v>
      </c>
      <c r="G2702" s="4">
        <v>1</v>
      </c>
      <c r="H2702" s="4">
        <v>2035410</v>
      </c>
      <c r="I2702" s="4"/>
      <c r="J2702" s="4">
        <v>2035410</v>
      </c>
    </row>
    <row r="2703" spans="2:10" x14ac:dyDescent="0.3">
      <c r="B2703" s="3" t="s">
        <v>150</v>
      </c>
      <c r="C2703" s="4">
        <v>2024</v>
      </c>
      <c r="D2703" s="3" t="s">
        <v>1475</v>
      </c>
      <c r="E2703" s="4">
        <v>0</v>
      </c>
      <c r="F2703" s="4">
        <v>0</v>
      </c>
      <c r="G2703" s="4">
        <v>0</v>
      </c>
      <c r="H2703" s="4">
        <v>0</v>
      </c>
      <c r="I2703" s="4"/>
      <c r="J2703" s="4">
        <v>0</v>
      </c>
    </row>
    <row r="2704" spans="2:10" x14ac:dyDescent="0.3">
      <c r="B2704" s="3" t="s">
        <v>150</v>
      </c>
      <c r="C2704" s="4">
        <v>2024</v>
      </c>
      <c r="D2704" s="3" t="s">
        <v>1476</v>
      </c>
      <c r="E2704" s="4">
        <v>623300</v>
      </c>
      <c r="F2704" s="4">
        <v>19.264500000000002</v>
      </c>
      <c r="G2704" s="4">
        <v>11.084930088037288</v>
      </c>
      <c r="H2704" s="4">
        <v>12008</v>
      </c>
      <c r="I2704" s="4">
        <v>41600</v>
      </c>
      <c r="J2704" s="4">
        <v>53608</v>
      </c>
    </row>
    <row r="2705" spans="2:10" x14ac:dyDescent="0.3">
      <c r="B2705" s="3" t="s">
        <v>152</v>
      </c>
      <c r="C2705" s="4">
        <v>2019</v>
      </c>
      <c r="D2705" s="3" t="s">
        <v>1468</v>
      </c>
      <c r="E2705" s="4">
        <v>143894934</v>
      </c>
      <c r="F2705" s="4">
        <v>10.278090000000001</v>
      </c>
      <c r="G2705" s="4">
        <v>2.6106467123360702</v>
      </c>
      <c r="H2705" s="4">
        <v>1478965.0821960601</v>
      </c>
      <c r="I2705" s="4"/>
      <c r="J2705" s="4">
        <v>1478965.0821960601</v>
      </c>
    </row>
    <row r="2706" spans="2:10" x14ac:dyDescent="0.3">
      <c r="B2706" s="3" t="s">
        <v>152</v>
      </c>
      <c r="C2706" s="4">
        <v>2019</v>
      </c>
      <c r="D2706" s="3" t="s">
        <v>1469</v>
      </c>
      <c r="E2706" s="4">
        <v>333088</v>
      </c>
      <c r="F2706" s="4">
        <v>14.54191</v>
      </c>
      <c r="G2706" s="4">
        <v>3.69366190922507</v>
      </c>
      <c r="H2706" s="4">
        <v>4843.73571808</v>
      </c>
      <c r="I2706" s="4"/>
      <c r="J2706" s="4">
        <v>4843.73571808</v>
      </c>
    </row>
    <row r="2707" spans="2:10" x14ac:dyDescent="0.3">
      <c r="B2707" s="3" t="s">
        <v>152</v>
      </c>
      <c r="C2707" s="4">
        <v>2019</v>
      </c>
      <c r="D2707" s="3" t="s">
        <v>1470</v>
      </c>
      <c r="E2707" s="4">
        <v>6940400</v>
      </c>
      <c r="F2707" s="4">
        <v>13.23362</v>
      </c>
      <c r="G2707" s="4">
        <v>3.36135474055052</v>
      </c>
      <c r="H2707" s="4">
        <v>91846.616248000006</v>
      </c>
      <c r="I2707" s="4"/>
      <c r="J2707" s="4">
        <v>91846.616248000006</v>
      </c>
    </row>
    <row r="2708" spans="2:10" x14ac:dyDescent="0.3">
      <c r="B2708" s="3" t="s">
        <v>152</v>
      </c>
      <c r="C2708" s="4">
        <v>2019</v>
      </c>
      <c r="D2708" s="3" t="s">
        <v>1471</v>
      </c>
      <c r="E2708" s="4">
        <v>0</v>
      </c>
      <c r="F2708" s="4">
        <v>13.23362</v>
      </c>
      <c r="G2708" s="4">
        <v>3.36135474055052</v>
      </c>
      <c r="H2708" s="4">
        <v>0</v>
      </c>
      <c r="I2708" s="4"/>
      <c r="J2708" s="4">
        <v>0</v>
      </c>
    </row>
    <row r="2709" spans="2:10" x14ac:dyDescent="0.3">
      <c r="B2709" s="3" t="s">
        <v>152</v>
      </c>
      <c r="C2709" s="4">
        <v>2019</v>
      </c>
      <c r="D2709" s="3" t="s">
        <v>1472</v>
      </c>
      <c r="E2709" s="4">
        <v>0</v>
      </c>
      <c r="F2709" s="4">
        <v>11.810969999999999</v>
      </c>
      <c r="G2709" s="4">
        <v>3</v>
      </c>
      <c r="H2709" s="4">
        <v>0</v>
      </c>
      <c r="I2709" s="4"/>
      <c r="J2709" s="4">
        <v>0</v>
      </c>
    </row>
    <row r="2710" spans="2:10" x14ac:dyDescent="0.3">
      <c r="B2710" s="3" t="s">
        <v>152</v>
      </c>
      <c r="C2710" s="4">
        <v>2019</v>
      </c>
      <c r="D2710" s="3" t="s">
        <v>1473</v>
      </c>
      <c r="E2710" s="4">
        <v>3862500</v>
      </c>
      <c r="F2710" s="4">
        <v>6.03172</v>
      </c>
      <c r="G2710" s="4">
        <v>1.53206383556981</v>
      </c>
      <c r="H2710" s="4">
        <v>23297.518499999998</v>
      </c>
      <c r="I2710" s="4"/>
      <c r="J2710" s="4">
        <v>23297.518499999998</v>
      </c>
    </row>
    <row r="2711" spans="2:10" x14ac:dyDescent="0.3">
      <c r="B2711" s="3" t="s">
        <v>152</v>
      </c>
      <c r="C2711" s="4">
        <v>2019</v>
      </c>
      <c r="D2711" s="3" t="s">
        <v>1474</v>
      </c>
      <c r="E2711" s="4">
        <v>1252706202</v>
      </c>
      <c r="F2711" s="4">
        <v>3.9369900000000002</v>
      </c>
      <c r="G2711" s="4">
        <v>1</v>
      </c>
      <c r="H2711" s="4">
        <v>4931891.7902119802</v>
      </c>
      <c r="I2711" s="4">
        <v>0</v>
      </c>
      <c r="J2711" s="4">
        <v>4931891.7902119802</v>
      </c>
    </row>
    <row r="2712" spans="2:10" x14ac:dyDescent="0.3">
      <c r="B2712" s="3" t="s">
        <v>152</v>
      </c>
      <c r="C2712" s="4">
        <v>2019</v>
      </c>
      <c r="D2712" s="3" t="s">
        <v>1475</v>
      </c>
      <c r="E2712" s="4">
        <v>2</v>
      </c>
      <c r="F2712" s="4">
        <v>3.9369900000000002</v>
      </c>
      <c r="G2712" s="4">
        <v>1</v>
      </c>
      <c r="H2712" s="4">
        <v>7.8739799999999992E-3</v>
      </c>
      <c r="I2712" s="4"/>
      <c r="J2712" s="4">
        <v>7.8739799999999992E-3</v>
      </c>
    </row>
    <row r="2713" spans="2:10" x14ac:dyDescent="0.3">
      <c r="B2713" s="3" t="s">
        <v>152</v>
      </c>
      <c r="C2713" s="4">
        <v>2019</v>
      </c>
      <c r="D2713" s="3" t="s">
        <v>1476</v>
      </c>
      <c r="E2713" s="4">
        <v>41474800</v>
      </c>
      <c r="F2713" s="4">
        <v>40</v>
      </c>
      <c r="G2713" s="4">
        <v>10.1600461266094</v>
      </c>
      <c r="H2713" s="4">
        <v>1658992</v>
      </c>
      <c r="I2713" s="4"/>
      <c r="J2713" s="4">
        <v>1658992</v>
      </c>
    </row>
    <row r="2714" spans="2:10" x14ac:dyDescent="0.3">
      <c r="B2714" s="3" t="s">
        <v>152</v>
      </c>
      <c r="C2714" s="4">
        <v>2020</v>
      </c>
      <c r="D2714" s="3" t="s">
        <v>1468</v>
      </c>
      <c r="E2714" s="4">
        <v>155292917</v>
      </c>
      <c r="F2714" s="4">
        <v>9.7698699999999992</v>
      </c>
      <c r="G2714" s="4">
        <v>2.4132192822985417</v>
      </c>
      <c r="H2714" s="4">
        <v>1517192</v>
      </c>
      <c r="I2714" s="4"/>
      <c r="J2714" s="4">
        <v>1517192</v>
      </c>
    </row>
    <row r="2715" spans="2:10" x14ac:dyDescent="0.3">
      <c r="B2715" s="3" t="s">
        <v>152</v>
      </c>
      <c r="C2715" s="4">
        <v>2020</v>
      </c>
      <c r="D2715" s="3" t="s">
        <v>1469</v>
      </c>
      <c r="E2715" s="4">
        <v>301433</v>
      </c>
      <c r="F2715" s="4">
        <v>14.672549999999999</v>
      </c>
      <c r="G2715" s="4">
        <v>3.6242120499545512</v>
      </c>
      <c r="H2715" s="4">
        <v>4423</v>
      </c>
      <c r="I2715" s="4"/>
      <c r="J2715" s="4">
        <v>4423</v>
      </c>
    </row>
    <row r="2716" spans="2:10" x14ac:dyDescent="0.3">
      <c r="B2716" s="3" t="s">
        <v>152</v>
      </c>
      <c r="C2716" s="4">
        <v>2020</v>
      </c>
      <c r="D2716" s="3" t="s">
        <v>1470</v>
      </c>
      <c r="E2716" s="4">
        <v>7397400</v>
      </c>
      <c r="F2716" s="4">
        <v>12.402659999999999</v>
      </c>
      <c r="G2716" s="4">
        <v>3.0635349563292893</v>
      </c>
      <c r="H2716" s="4">
        <v>91747</v>
      </c>
      <c r="I2716" s="4"/>
      <c r="J2716" s="4">
        <v>91747</v>
      </c>
    </row>
    <row r="2717" spans="2:10" x14ac:dyDescent="0.3">
      <c r="B2717" s="3" t="s">
        <v>152</v>
      </c>
      <c r="C2717" s="4">
        <v>2020</v>
      </c>
      <c r="D2717" s="3" t="s">
        <v>1471</v>
      </c>
      <c r="E2717" s="4">
        <v>0</v>
      </c>
      <c r="F2717" s="4">
        <v>12.402659999999999</v>
      </c>
      <c r="G2717" s="4">
        <v>3.0635349563292893</v>
      </c>
      <c r="H2717" s="4">
        <v>0</v>
      </c>
      <c r="I2717" s="4"/>
      <c r="J2717" s="4">
        <v>0</v>
      </c>
    </row>
    <row r="2718" spans="2:10" x14ac:dyDescent="0.3">
      <c r="B2718" s="3" t="s">
        <v>152</v>
      </c>
      <c r="C2718" s="4">
        <v>2020</v>
      </c>
      <c r="D2718" s="3" t="s">
        <v>1472</v>
      </c>
      <c r="E2718" s="4">
        <v>0</v>
      </c>
      <c r="F2718" s="4">
        <v>12.14545</v>
      </c>
      <c r="G2718" s="4">
        <v>3.0000024700628387</v>
      </c>
      <c r="H2718" s="4">
        <v>0</v>
      </c>
      <c r="I2718" s="4"/>
      <c r="J2718" s="4">
        <v>0</v>
      </c>
    </row>
    <row r="2719" spans="2:10" x14ac:dyDescent="0.3">
      <c r="B2719" s="3" t="s">
        <v>152</v>
      </c>
      <c r="C2719" s="4">
        <v>2020</v>
      </c>
      <c r="D2719" s="3" t="s">
        <v>1473</v>
      </c>
      <c r="E2719" s="4">
        <v>3862500</v>
      </c>
      <c r="F2719" s="4">
        <v>6.0859500000000004</v>
      </c>
      <c r="G2719" s="4">
        <v>1.5032678931352017</v>
      </c>
      <c r="H2719" s="4">
        <v>23507</v>
      </c>
      <c r="I2719" s="4"/>
      <c r="J2719" s="4">
        <v>23507</v>
      </c>
    </row>
    <row r="2720" spans="2:10" x14ac:dyDescent="0.3">
      <c r="B2720" s="3" t="s">
        <v>152</v>
      </c>
      <c r="C2720" s="4">
        <v>2020</v>
      </c>
      <c r="D2720" s="3" t="s">
        <v>1474</v>
      </c>
      <c r="E2720" s="4">
        <v>1263049151</v>
      </c>
      <c r="F2720" s="4">
        <v>4.0484799999999996</v>
      </c>
      <c r="G2720" s="4">
        <v>1</v>
      </c>
      <c r="H2720" s="4">
        <v>5113429</v>
      </c>
      <c r="I2720" s="4"/>
      <c r="J2720" s="4">
        <v>5113429</v>
      </c>
    </row>
    <row r="2721" spans="2:10" x14ac:dyDescent="0.3">
      <c r="B2721" s="3" t="s">
        <v>152</v>
      </c>
      <c r="C2721" s="4">
        <v>2020</v>
      </c>
      <c r="D2721" s="3" t="s">
        <v>1475</v>
      </c>
      <c r="E2721" s="4">
        <v>2</v>
      </c>
      <c r="F2721" s="4">
        <v>4.0484799999999996</v>
      </c>
      <c r="G2721" s="4">
        <v>1</v>
      </c>
      <c r="H2721" s="4">
        <v>0</v>
      </c>
      <c r="I2721" s="4"/>
      <c r="J2721" s="4">
        <v>0</v>
      </c>
    </row>
    <row r="2722" spans="2:10" x14ac:dyDescent="0.3">
      <c r="B2722" s="3" t="s">
        <v>152</v>
      </c>
      <c r="C2722" s="4">
        <v>2020</v>
      </c>
      <c r="D2722" s="3" t="s">
        <v>1476</v>
      </c>
      <c r="E2722" s="4">
        <v>44121200</v>
      </c>
      <c r="F2722" s="4">
        <v>40</v>
      </c>
      <c r="G2722" s="4">
        <v>9.8802513535944367</v>
      </c>
      <c r="H2722" s="4">
        <v>1764848</v>
      </c>
      <c r="I2722" s="4">
        <v>108510</v>
      </c>
      <c r="J2722" s="4">
        <v>1873358</v>
      </c>
    </row>
    <row r="2723" spans="2:10" x14ac:dyDescent="0.3">
      <c r="B2723" s="3" t="s">
        <v>152</v>
      </c>
      <c r="C2723" s="4">
        <v>2021</v>
      </c>
      <c r="D2723" s="3" t="s">
        <v>1468</v>
      </c>
      <c r="E2723" s="4">
        <v>175562938</v>
      </c>
      <c r="F2723" s="4">
        <v>9.2372200000000007</v>
      </c>
      <c r="G2723" s="4">
        <v>2.3681293326223392</v>
      </c>
      <c r="H2723" s="4">
        <v>1621713</v>
      </c>
      <c r="I2723" s="4"/>
      <c r="J2723" s="4">
        <v>1621713</v>
      </c>
    </row>
    <row r="2724" spans="2:10" x14ac:dyDescent="0.3">
      <c r="B2724" s="3" t="s">
        <v>152</v>
      </c>
      <c r="C2724" s="4">
        <v>2021</v>
      </c>
      <c r="D2724" s="3" t="s">
        <v>1469</v>
      </c>
      <c r="E2724" s="4">
        <v>307956</v>
      </c>
      <c r="F2724" s="4">
        <v>14.33445</v>
      </c>
      <c r="G2724" s="4">
        <v>3.6748969399893352</v>
      </c>
      <c r="H2724" s="4">
        <v>4414</v>
      </c>
      <c r="I2724" s="4"/>
      <c r="J2724" s="4">
        <v>4414</v>
      </c>
    </row>
    <row r="2725" spans="2:10" x14ac:dyDescent="0.3">
      <c r="B2725" s="3" t="s">
        <v>152</v>
      </c>
      <c r="C2725" s="4">
        <v>2021</v>
      </c>
      <c r="D2725" s="3" t="s">
        <v>1470</v>
      </c>
      <c r="E2725" s="4">
        <v>8765800</v>
      </c>
      <c r="F2725" s="4">
        <v>11.783329999999999</v>
      </c>
      <c r="G2725" s="4">
        <v>3.0208709340005742</v>
      </c>
      <c r="H2725" s="4">
        <v>103290</v>
      </c>
      <c r="I2725" s="4"/>
      <c r="J2725" s="4">
        <v>103290</v>
      </c>
    </row>
    <row r="2726" spans="2:10" x14ac:dyDescent="0.3">
      <c r="B2726" s="3" t="s">
        <v>152</v>
      </c>
      <c r="C2726" s="4">
        <v>2021</v>
      </c>
      <c r="D2726" s="3" t="s">
        <v>1471</v>
      </c>
      <c r="E2726" s="4">
        <v>0</v>
      </c>
      <c r="F2726" s="4">
        <v>11.783329999999999</v>
      </c>
      <c r="G2726" s="4">
        <v>3.0208709340005742</v>
      </c>
      <c r="H2726" s="4">
        <v>0</v>
      </c>
      <c r="I2726" s="4"/>
      <c r="J2726" s="4">
        <v>0</v>
      </c>
    </row>
    <row r="2727" spans="2:10" x14ac:dyDescent="0.3">
      <c r="B2727" s="3" t="s">
        <v>152</v>
      </c>
      <c r="C2727" s="4">
        <v>2021</v>
      </c>
      <c r="D2727" s="3" t="s">
        <v>1472</v>
      </c>
      <c r="E2727" s="4">
        <v>0</v>
      </c>
      <c r="F2727" s="4">
        <v>11.701919999999999</v>
      </c>
      <c r="G2727" s="4">
        <v>2.9999999999999996</v>
      </c>
      <c r="H2727" s="4">
        <v>0</v>
      </c>
      <c r="I2727" s="4"/>
      <c r="J2727" s="4">
        <v>0</v>
      </c>
    </row>
    <row r="2728" spans="2:10" x14ac:dyDescent="0.3">
      <c r="B2728" s="3" t="s">
        <v>152</v>
      </c>
      <c r="C2728" s="4">
        <v>2021</v>
      </c>
      <c r="D2728" s="3" t="s">
        <v>1473</v>
      </c>
      <c r="E2728" s="4">
        <v>3991100</v>
      </c>
      <c r="F2728" s="4">
        <v>5.9175300000000002</v>
      </c>
      <c r="G2728" s="4">
        <v>1.5170664301242873</v>
      </c>
      <c r="H2728" s="4">
        <v>23617</v>
      </c>
      <c r="I2728" s="4"/>
      <c r="J2728" s="4">
        <v>23617</v>
      </c>
    </row>
    <row r="2729" spans="2:10" x14ac:dyDescent="0.3">
      <c r="B2729" s="3" t="s">
        <v>152</v>
      </c>
      <c r="C2729" s="4">
        <v>2021</v>
      </c>
      <c r="D2729" s="3" t="s">
        <v>1474</v>
      </c>
      <c r="E2729" s="4">
        <v>1336332389</v>
      </c>
      <c r="F2729" s="4">
        <v>3.9006400000000001</v>
      </c>
      <c r="G2729" s="4">
        <v>1</v>
      </c>
      <c r="H2729" s="4">
        <v>5212552</v>
      </c>
      <c r="I2729" s="4"/>
      <c r="J2729" s="4">
        <v>5212552</v>
      </c>
    </row>
    <row r="2730" spans="2:10" x14ac:dyDescent="0.3">
      <c r="B2730" s="3" t="s">
        <v>152</v>
      </c>
      <c r="C2730" s="4">
        <v>2021</v>
      </c>
      <c r="D2730" s="3" t="s">
        <v>1475</v>
      </c>
      <c r="E2730" s="4">
        <v>2</v>
      </c>
      <c r="F2730" s="4">
        <v>3.9006400000000001</v>
      </c>
      <c r="G2730" s="4">
        <v>1</v>
      </c>
      <c r="H2730" s="4">
        <v>0</v>
      </c>
      <c r="I2730" s="4"/>
      <c r="J2730" s="4">
        <v>0</v>
      </c>
    </row>
    <row r="2731" spans="2:10" x14ac:dyDescent="0.3">
      <c r="B2731" s="3" t="s">
        <v>152</v>
      </c>
      <c r="C2731" s="4">
        <v>2021</v>
      </c>
      <c r="D2731" s="3" t="s">
        <v>1476</v>
      </c>
      <c r="E2731" s="4">
        <v>44190963</v>
      </c>
      <c r="F2731" s="4">
        <v>40</v>
      </c>
      <c r="G2731" s="4">
        <v>10.254727429344928</v>
      </c>
      <c r="H2731" s="4">
        <v>1767639</v>
      </c>
      <c r="I2731" s="4">
        <v>114100</v>
      </c>
      <c r="J2731" s="4">
        <v>1881739</v>
      </c>
    </row>
    <row r="2732" spans="2:10" x14ac:dyDescent="0.3">
      <c r="B2732" s="3" t="s">
        <v>152</v>
      </c>
      <c r="C2732" s="4">
        <v>2022</v>
      </c>
      <c r="D2732" s="3" t="s">
        <v>1468</v>
      </c>
      <c r="E2732" s="4">
        <v>229220744</v>
      </c>
      <c r="F2732" s="4">
        <v>7.13551</v>
      </c>
      <c r="G2732" s="4">
        <v>2.5000035036087169</v>
      </c>
      <c r="H2732" s="4">
        <v>1635607</v>
      </c>
      <c r="I2732" s="4"/>
      <c r="J2732" s="4">
        <v>1635607</v>
      </c>
    </row>
    <row r="2733" spans="2:10" x14ac:dyDescent="0.3">
      <c r="B2733" s="3" t="s">
        <v>152</v>
      </c>
      <c r="C2733" s="4">
        <v>2022</v>
      </c>
      <c r="D2733" s="3" t="s">
        <v>1469</v>
      </c>
      <c r="E2733" s="4">
        <v>298072</v>
      </c>
      <c r="F2733" s="4">
        <v>13.98559</v>
      </c>
      <c r="G2733" s="4">
        <v>4.9000035036087173</v>
      </c>
      <c r="H2733" s="4">
        <v>4169</v>
      </c>
      <c r="I2733" s="4"/>
      <c r="J2733" s="4">
        <v>4169</v>
      </c>
    </row>
    <row r="2734" spans="2:10" x14ac:dyDescent="0.3">
      <c r="B2734" s="3" t="s">
        <v>152</v>
      </c>
      <c r="C2734" s="4">
        <v>2022</v>
      </c>
      <c r="D2734" s="3" t="s">
        <v>1470</v>
      </c>
      <c r="E2734" s="4">
        <v>10881400</v>
      </c>
      <c r="F2734" s="4">
        <v>9.7042900000000003</v>
      </c>
      <c r="G2734" s="4">
        <v>3.4000035036087168</v>
      </c>
      <c r="H2734" s="4">
        <v>105596</v>
      </c>
      <c r="I2734" s="4"/>
      <c r="J2734" s="4">
        <v>105596</v>
      </c>
    </row>
    <row r="2735" spans="2:10" x14ac:dyDescent="0.3">
      <c r="B2735" s="3" t="s">
        <v>152</v>
      </c>
      <c r="C2735" s="4">
        <v>2022</v>
      </c>
      <c r="D2735" s="3" t="s">
        <v>1471</v>
      </c>
      <c r="E2735" s="4">
        <v>0</v>
      </c>
      <c r="F2735" s="4">
        <v>7.9525800000000002</v>
      </c>
      <c r="G2735" s="4">
        <v>2.7862728610468781</v>
      </c>
      <c r="H2735" s="4">
        <v>0</v>
      </c>
      <c r="I2735" s="4"/>
      <c r="J2735" s="4">
        <v>0</v>
      </c>
    </row>
    <row r="2736" spans="2:10" x14ac:dyDescent="0.3">
      <c r="B2736" s="3" t="s">
        <v>152</v>
      </c>
      <c r="C2736" s="4">
        <v>2022</v>
      </c>
      <c r="D2736" s="3" t="s">
        <v>1472</v>
      </c>
      <c r="E2736" s="4">
        <v>0</v>
      </c>
      <c r="F2736" s="4">
        <v>9.9897100000000005</v>
      </c>
      <c r="G2736" s="4">
        <v>3.5000035036087169</v>
      </c>
      <c r="H2736" s="4">
        <v>0</v>
      </c>
      <c r="I2736" s="4"/>
      <c r="J2736" s="4">
        <v>0</v>
      </c>
    </row>
    <row r="2737" spans="2:10" x14ac:dyDescent="0.3">
      <c r="B2737" s="3" t="s">
        <v>152</v>
      </c>
      <c r="C2737" s="4">
        <v>2022</v>
      </c>
      <c r="D2737" s="3" t="s">
        <v>1473</v>
      </c>
      <c r="E2737" s="4">
        <v>5714100</v>
      </c>
      <c r="F2737" s="4">
        <v>5.1661000000000001</v>
      </c>
      <c r="G2737" s="4">
        <v>1.8099992992782565</v>
      </c>
      <c r="H2737" s="4">
        <v>29520</v>
      </c>
      <c r="I2737" s="4"/>
      <c r="J2737" s="4">
        <v>29520</v>
      </c>
    </row>
    <row r="2738" spans="2:10" x14ac:dyDescent="0.3">
      <c r="B2738" s="3" t="s">
        <v>152</v>
      </c>
      <c r="C2738" s="4">
        <v>2022</v>
      </c>
      <c r="D2738" s="3" t="s">
        <v>1474</v>
      </c>
      <c r="E2738" s="4">
        <v>1922672101</v>
      </c>
      <c r="F2738" s="4">
        <v>2.8542000000000001</v>
      </c>
      <c r="G2738" s="4">
        <v>1</v>
      </c>
      <c r="H2738" s="4">
        <v>5487691</v>
      </c>
      <c r="I2738" s="4"/>
      <c r="J2738" s="4">
        <v>5487691</v>
      </c>
    </row>
    <row r="2739" spans="2:10" x14ac:dyDescent="0.3">
      <c r="B2739" s="3" t="s">
        <v>152</v>
      </c>
      <c r="C2739" s="4">
        <v>2022</v>
      </c>
      <c r="D2739" s="3" t="s">
        <v>1475</v>
      </c>
      <c r="E2739" s="4">
        <v>2</v>
      </c>
      <c r="F2739" s="4">
        <v>2.8542000000000001</v>
      </c>
      <c r="G2739" s="4">
        <v>1</v>
      </c>
      <c r="H2739" s="4">
        <v>0</v>
      </c>
      <c r="I2739" s="4"/>
      <c r="J2739" s="4">
        <v>0</v>
      </c>
    </row>
    <row r="2740" spans="2:10" x14ac:dyDescent="0.3">
      <c r="B2740" s="3" t="s">
        <v>152</v>
      </c>
      <c r="C2740" s="4">
        <v>2022</v>
      </c>
      <c r="D2740" s="3" t="s">
        <v>1476</v>
      </c>
      <c r="E2740" s="4">
        <v>48833478</v>
      </c>
      <c r="F2740" s="4">
        <v>39.958829999999999</v>
      </c>
      <c r="G2740" s="4">
        <v>14.000010510826151</v>
      </c>
      <c r="H2740" s="4">
        <v>1951329</v>
      </c>
      <c r="I2740" s="4">
        <v>121620</v>
      </c>
      <c r="J2740" s="4">
        <v>2072949</v>
      </c>
    </row>
    <row r="2741" spans="2:10" x14ac:dyDescent="0.3">
      <c r="B2741" s="3" t="s">
        <v>152</v>
      </c>
      <c r="C2741" s="4">
        <v>2023</v>
      </c>
      <c r="D2741" s="3" t="s">
        <v>1468</v>
      </c>
      <c r="E2741" s="4">
        <v>263724382</v>
      </c>
      <c r="F2741" s="4">
        <v>6.5006000000000004</v>
      </c>
      <c r="G2741" s="4">
        <v>2.4767398443988937</v>
      </c>
      <c r="H2741" s="4">
        <v>1714367</v>
      </c>
      <c r="I2741" s="4"/>
      <c r="J2741" s="4">
        <v>1714367</v>
      </c>
    </row>
    <row r="2742" spans="2:10" x14ac:dyDescent="0.3">
      <c r="B2742" s="3" t="s">
        <v>152</v>
      </c>
      <c r="C2742" s="4">
        <v>2023</v>
      </c>
      <c r="D2742" s="3" t="s">
        <v>1469</v>
      </c>
      <c r="E2742" s="4">
        <v>269612</v>
      </c>
      <c r="F2742" s="4">
        <v>14.60886</v>
      </c>
      <c r="G2742" s="4">
        <v>5.566000929644221</v>
      </c>
      <c r="H2742" s="4">
        <v>3939</v>
      </c>
      <c r="I2742" s="4"/>
      <c r="J2742" s="4">
        <v>3939</v>
      </c>
    </row>
    <row r="2743" spans="2:10" x14ac:dyDescent="0.3">
      <c r="B2743" s="3" t="s">
        <v>152</v>
      </c>
      <c r="C2743" s="4">
        <v>2023</v>
      </c>
      <c r="D2743" s="3" t="s">
        <v>1470</v>
      </c>
      <c r="E2743" s="4">
        <v>12573400</v>
      </c>
      <c r="F2743" s="4">
        <v>8.7729499999999998</v>
      </c>
      <c r="G2743" s="4">
        <v>3.3425091249914276</v>
      </c>
      <c r="H2743" s="4">
        <v>110306</v>
      </c>
      <c r="I2743" s="4"/>
      <c r="J2743" s="4">
        <v>110306</v>
      </c>
    </row>
    <row r="2744" spans="2:10" x14ac:dyDescent="0.3">
      <c r="B2744" s="3" t="s">
        <v>152</v>
      </c>
      <c r="C2744" s="4">
        <v>2023</v>
      </c>
      <c r="D2744" s="3" t="s">
        <v>1471</v>
      </c>
      <c r="E2744" s="4">
        <v>0</v>
      </c>
      <c r="F2744" s="4">
        <v>8.7729499999999998</v>
      </c>
      <c r="G2744" s="4">
        <v>3.3425091249914276</v>
      </c>
      <c r="H2744" s="4">
        <v>0</v>
      </c>
      <c r="I2744" s="4"/>
      <c r="J2744" s="4">
        <v>0</v>
      </c>
    </row>
    <row r="2745" spans="2:10" x14ac:dyDescent="0.3">
      <c r="B2745" s="3" t="s">
        <v>152</v>
      </c>
      <c r="C2745" s="4">
        <v>2023</v>
      </c>
      <c r="D2745" s="3" t="s">
        <v>1472</v>
      </c>
      <c r="E2745" s="4">
        <v>0</v>
      </c>
      <c r="F2745" s="4">
        <v>7.87399</v>
      </c>
      <c r="G2745" s="4">
        <v>3.0000038100172977</v>
      </c>
      <c r="H2745" s="4">
        <v>0</v>
      </c>
      <c r="I2745" s="4"/>
      <c r="J2745" s="4">
        <v>0</v>
      </c>
    </row>
    <row r="2746" spans="2:10" x14ac:dyDescent="0.3">
      <c r="B2746" s="3" t="s">
        <v>152</v>
      </c>
      <c r="C2746" s="4">
        <v>2023</v>
      </c>
      <c r="D2746" s="3" t="s">
        <v>1473</v>
      </c>
      <c r="E2746" s="4">
        <v>6299200</v>
      </c>
      <c r="F2746" s="4">
        <v>4.8955700000000002</v>
      </c>
      <c r="G2746" s="4">
        <v>1.8652206381016971</v>
      </c>
      <c r="H2746" s="4">
        <v>30838</v>
      </c>
      <c r="I2746" s="4"/>
      <c r="J2746" s="4">
        <v>30838</v>
      </c>
    </row>
    <row r="2747" spans="2:10" x14ac:dyDescent="0.3">
      <c r="B2747" s="3" t="s">
        <v>152</v>
      </c>
      <c r="C2747" s="4">
        <v>2023</v>
      </c>
      <c r="D2747" s="3" t="s">
        <v>1474</v>
      </c>
      <c r="E2747" s="4">
        <v>2204711877</v>
      </c>
      <c r="F2747" s="4">
        <v>2.62466</v>
      </c>
      <c r="G2747" s="4">
        <v>1</v>
      </c>
      <c r="H2747" s="4">
        <v>5786619</v>
      </c>
      <c r="I2747" s="4"/>
      <c r="J2747" s="4">
        <v>5786619</v>
      </c>
    </row>
    <row r="2748" spans="2:10" x14ac:dyDescent="0.3">
      <c r="B2748" s="3" t="s">
        <v>152</v>
      </c>
      <c r="C2748" s="4">
        <v>2023</v>
      </c>
      <c r="D2748" s="3" t="s">
        <v>1475</v>
      </c>
      <c r="E2748" s="4">
        <v>2</v>
      </c>
      <c r="F2748" s="4">
        <v>2.62466</v>
      </c>
      <c r="G2748" s="4">
        <v>1</v>
      </c>
      <c r="H2748" s="4">
        <v>0</v>
      </c>
      <c r="I2748" s="4"/>
      <c r="J2748" s="4">
        <v>0</v>
      </c>
    </row>
    <row r="2749" spans="2:10" x14ac:dyDescent="0.3">
      <c r="B2749" s="3" t="s">
        <v>152</v>
      </c>
      <c r="C2749" s="4">
        <v>2023</v>
      </c>
      <c r="D2749" s="3" t="s">
        <v>1476</v>
      </c>
      <c r="E2749" s="4">
        <v>59372578</v>
      </c>
      <c r="F2749" s="4">
        <v>40</v>
      </c>
      <c r="G2749" s="4">
        <v>15.240069189914122</v>
      </c>
      <c r="H2749" s="4">
        <v>2374903</v>
      </c>
      <c r="I2749" s="4">
        <v>133700</v>
      </c>
      <c r="J2749" s="4">
        <v>2508603</v>
      </c>
    </row>
    <row r="2750" spans="2:10" x14ac:dyDescent="0.3">
      <c r="B2750" s="3" t="s">
        <v>152</v>
      </c>
      <c r="C2750" s="4">
        <v>2024</v>
      </c>
      <c r="D2750" s="3" t="s">
        <v>1468</v>
      </c>
      <c r="E2750" s="4">
        <v>350189616</v>
      </c>
      <c r="F2750" s="4">
        <v>4.9608400000000001</v>
      </c>
      <c r="G2750" s="4">
        <v>1.7044104459920497</v>
      </c>
      <c r="H2750" s="4">
        <v>1737235</v>
      </c>
      <c r="I2750" s="4"/>
      <c r="J2750" s="4">
        <v>1737235</v>
      </c>
    </row>
    <row r="2751" spans="2:10" x14ac:dyDescent="0.3">
      <c r="B2751" s="3" t="s">
        <v>152</v>
      </c>
      <c r="C2751" s="4">
        <v>2024</v>
      </c>
      <c r="D2751" s="3" t="s">
        <v>1469</v>
      </c>
      <c r="E2751" s="4">
        <v>282023</v>
      </c>
      <c r="F2751" s="4">
        <v>14.505140000000001</v>
      </c>
      <c r="G2751" s="4">
        <v>4.9835737771379689</v>
      </c>
      <c r="H2751" s="4">
        <v>4091</v>
      </c>
      <c r="I2751" s="4"/>
      <c r="J2751" s="4">
        <v>4091</v>
      </c>
    </row>
    <row r="2752" spans="2:10" x14ac:dyDescent="0.3">
      <c r="B2752" s="3" t="s">
        <v>152</v>
      </c>
      <c r="C2752" s="4">
        <v>2024</v>
      </c>
      <c r="D2752" s="3" t="s">
        <v>1470</v>
      </c>
      <c r="E2752" s="4">
        <v>16847900</v>
      </c>
      <c r="F2752" s="4">
        <v>6.5028899999999998</v>
      </c>
      <c r="G2752" s="4">
        <v>2.2342171174916423</v>
      </c>
      <c r="H2752" s="4">
        <v>109560</v>
      </c>
      <c r="I2752" s="4"/>
      <c r="J2752" s="4">
        <v>109560</v>
      </c>
    </row>
    <row r="2753" spans="2:10" x14ac:dyDescent="0.3">
      <c r="B2753" s="3" t="s">
        <v>152</v>
      </c>
      <c r="C2753" s="4">
        <v>2024</v>
      </c>
      <c r="D2753" s="3" t="s">
        <v>1471</v>
      </c>
      <c r="E2753" s="4">
        <v>0</v>
      </c>
      <c r="F2753" s="4">
        <v>6.5028899999999998</v>
      </c>
      <c r="G2753" s="4">
        <v>2.2342171174916423</v>
      </c>
      <c r="H2753" s="4">
        <v>0</v>
      </c>
      <c r="I2753" s="4"/>
      <c r="J2753" s="4">
        <v>0</v>
      </c>
    </row>
    <row r="2754" spans="2:10" x14ac:dyDescent="0.3">
      <c r="B2754" s="3" t="s">
        <v>152</v>
      </c>
      <c r="C2754" s="4">
        <v>2024</v>
      </c>
      <c r="D2754" s="3" t="s">
        <v>1472</v>
      </c>
      <c r="E2754" s="4">
        <v>0</v>
      </c>
      <c r="F2754" s="4">
        <v>8.7317800000000005</v>
      </c>
      <c r="G2754" s="4">
        <v>3.0000034357295258</v>
      </c>
      <c r="H2754" s="4">
        <v>0</v>
      </c>
      <c r="I2754" s="4"/>
      <c r="J2754" s="4">
        <v>0</v>
      </c>
    </row>
    <row r="2755" spans="2:10" x14ac:dyDescent="0.3">
      <c r="B2755" s="3" t="s">
        <v>152</v>
      </c>
      <c r="C2755" s="4">
        <v>2024</v>
      </c>
      <c r="D2755" s="3" t="s">
        <v>1473</v>
      </c>
      <c r="E2755" s="4">
        <v>6401400</v>
      </c>
      <c r="F2755" s="4">
        <v>4.7832100000000004</v>
      </c>
      <c r="G2755" s="4">
        <v>1.6433815824283051</v>
      </c>
      <c r="H2755" s="4">
        <v>30619</v>
      </c>
      <c r="I2755" s="4"/>
      <c r="J2755" s="4">
        <v>30619</v>
      </c>
    </row>
    <row r="2756" spans="2:10" x14ac:dyDescent="0.3">
      <c r="B2756" s="3" t="s">
        <v>152</v>
      </c>
      <c r="C2756" s="4">
        <v>2024</v>
      </c>
      <c r="D2756" s="3" t="s">
        <v>1474</v>
      </c>
      <c r="E2756" s="4">
        <v>1984192013</v>
      </c>
      <c r="F2756" s="4">
        <v>2.91059</v>
      </c>
      <c r="G2756" s="4">
        <v>1</v>
      </c>
      <c r="H2756" s="4">
        <v>5775169</v>
      </c>
      <c r="I2756" s="4"/>
      <c r="J2756" s="4">
        <v>5775169</v>
      </c>
    </row>
    <row r="2757" spans="2:10" x14ac:dyDescent="0.3">
      <c r="B2757" s="3" t="s">
        <v>152</v>
      </c>
      <c r="C2757" s="4">
        <v>2024</v>
      </c>
      <c r="D2757" s="3" t="s">
        <v>1475</v>
      </c>
      <c r="E2757" s="4">
        <v>2</v>
      </c>
      <c r="F2757" s="4">
        <v>2.91059</v>
      </c>
      <c r="G2757" s="4">
        <v>1</v>
      </c>
      <c r="H2757" s="4">
        <v>0</v>
      </c>
      <c r="I2757" s="4"/>
      <c r="J2757" s="4">
        <v>0</v>
      </c>
    </row>
    <row r="2758" spans="2:10" x14ac:dyDescent="0.3">
      <c r="B2758" s="3" t="s">
        <v>152</v>
      </c>
      <c r="C2758" s="4">
        <v>2024</v>
      </c>
      <c r="D2758" s="3" t="s">
        <v>1476</v>
      </c>
      <c r="E2758" s="4">
        <v>77052473</v>
      </c>
      <c r="F2758" s="4">
        <v>40</v>
      </c>
      <c r="G2758" s="4">
        <v>13.742918102515297</v>
      </c>
      <c r="H2758" s="4">
        <v>3082099</v>
      </c>
      <c r="I2758" s="4">
        <v>135650</v>
      </c>
      <c r="J2758" s="4">
        <v>3217749</v>
      </c>
    </row>
    <row r="2759" spans="2:10" x14ac:dyDescent="0.3">
      <c r="B2759" s="3" t="s">
        <v>154</v>
      </c>
      <c r="C2759" s="4">
        <v>2019</v>
      </c>
      <c r="D2759" s="3" t="s">
        <v>1468</v>
      </c>
      <c r="E2759" s="4">
        <v>34095150</v>
      </c>
      <c r="F2759" s="4">
        <v>21.31831</v>
      </c>
      <c r="G2759" s="4">
        <v>3.0436901243557299</v>
      </c>
      <c r="H2759" s="4">
        <v>726850.97719650005</v>
      </c>
      <c r="I2759" s="4"/>
      <c r="J2759" s="4">
        <v>726850.97719650005</v>
      </c>
    </row>
    <row r="2760" spans="2:10" x14ac:dyDescent="0.3">
      <c r="B2760" s="3" t="s">
        <v>154</v>
      </c>
      <c r="C2760" s="4">
        <v>2019</v>
      </c>
      <c r="D2760" s="3" t="s">
        <v>1469</v>
      </c>
      <c r="E2760" s="4">
        <v>1004172</v>
      </c>
      <c r="F2760" s="4">
        <v>6.7721099999999996</v>
      </c>
      <c r="G2760" s="4">
        <v>0.96687797147385102</v>
      </c>
      <c r="H2760" s="4">
        <v>6800.3632429199997</v>
      </c>
      <c r="I2760" s="4"/>
      <c r="J2760" s="4">
        <v>6800.3632429199997</v>
      </c>
    </row>
    <row r="2761" spans="2:10" x14ac:dyDescent="0.3">
      <c r="B2761" s="3" t="s">
        <v>154</v>
      </c>
      <c r="C2761" s="4">
        <v>2019</v>
      </c>
      <c r="D2761" s="3" t="s">
        <v>1470</v>
      </c>
      <c r="E2761" s="4">
        <v>6094400</v>
      </c>
      <c r="F2761" s="4">
        <v>76.271590000000003</v>
      </c>
      <c r="G2761" s="4">
        <v>10.8895632558073</v>
      </c>
      <c r="H2761" s="4">
        <v>464829.57809600001</v>
      </c>
      <c r="I2761" s="4"/>
      <c r="J2761" s="4">
        <v>464829.57809600001</v>
      </c>
    </row>
    <row r="2762" spans="2:10" x14ac:dyDescent="0.3">
      <c r="B2762" s="3" t="s">
        <v>154</v>
      </c>
      <c r="C2762" s="4">
        <v>2019</v>
      </c>
      <c r="D2762" s="3" t="s">
        <v>1471</v>
      </c>
      <c r="E2762" s="4">
        <v>20160400</v>
      </c>
      <c r="F2762" s="4">
        <v>76.343770000000006</v>
      </c>
      <c r="G2762" s="4">
        <v>10.8998686483631</v>
      </c>
      <c r="H2762" s="4">
        <v>1539120.940708</v>
      </c>
      <c r="I2762" s="4"/>
      <c r="J2762" s="4">
        <v>1539120.940708</v>
      </c>
    </row>
    <row r="2763" spans="2:10" x14ac:dyDescent="0.3">
      <c r="B2763" s="3" t="s">
        <v>154</v>
      </c>
      <c r="C2763" s="4">
        <v>2019</v>
      </c>
      <c r="D2763" s="3" t="s">
        <v>1472</v>
      </c>
      <c r="E2763" s="4">
        <v>0</v>
      </c>
      <c r="F2763" s="4">
        <v>7.0041000000000002</v>
      </c>
      <c r="G2763" s="4">
        <v>1</v>
      </c>
      <c r="H2763" s="4">
        <v>0</v>
      </c>
      <c r="I2763" s="4"/>
      <c r="J2763" s="4">
        <v>0</v>
      </c>
    </row>
    <row r="2764" spans="2:10" x14ac:dyDescent="0.3">
      <c r="B2764" s="3" t="s">
        <v>154</v>
      </c>
      <c r="C2764" s="4">
        <v>2019</v>
      </c>
      <c r="D2764" s="3" t="s">
        <v>1473</v>
      </c>
      <c r="E2764" s="4">
        <v>347000</v>
      </c>
      <c r="F2764" s="4">
        <v>6.21387</v>
      </c>
      <c r="G2764" s="4">
        <v>0.88717608258020297</v>
      </c>
      <c r="H2764" s="4">
        <v>2156.2128899999998</v>
      </c>
      <c r="I2764" s="4"/>
      <c r="J2764" s="4">
        <v>2156.2128899999998</v>
      </c>
    </row>
    <row r="2765" spans="2:10" x14ac:dyDescent="0.3">
      <c r="B2765" s="3" t="s">
        <v>154</v>
      </c>
      <c r="C2765" s="4">
        <v>2019</v>
      </c>
      <c r="D2765" s="3" t="s">
        <v>1474</v>
      </c>
      <c r="E2765" s="4">
        <v>183750824</v>
      </c>
      <c r="F2765" s="4">
        <v>7.0041000000000002</v>
      </c>
      <c r="G2765" s="4">
        <v>1</v>
      </c>
      <c r="H2765" s="4">
        <v>1287009.1463784</v>
      </c>
      <c r="I2765" s="4">
        <v>0</v>
      </c>
      <c r="J2765" s="4">
        <v>1287009.1463784</v>
      </c>
    </row>
    <row r="2766" spans="2:10" x14ac:dyDescent="0.3">
      <c r="B2766" s="3" t="s">
        <v>154</v>
      </c>
      <c r="C2766" s="4">
        <v>2019</v>
      </c>
      <c r="D2766" s="3" t="s">
        <v>1475</v>
      </c>
      <c r="E2766" s="4">
        <v>0</v>
      </c>
      <c r="F2766" s="4">
        <v>7.0041000000000002</v>
      </c>
      <c r="G2766" s="4">
        <v>1</v>
      </c>
      <c r="H2766" s="4">
        <v>0</v>
      </c>
      <c r="I2766" s="4"/>
      <c r="J2766" s="4">
        <v>0</v>
      </c>
    </row>
    <row r="2767" spans="2:10" x14ac:dyDescent="0.3">
      <c r="B2767" s="3" t="s">
        <v>154</v>
      </c>
      <c r="C2767" s="4">
        <v>2019</v>
      </c>
      <c r="D2767" s="3" t="s">
        <v>1476</v>
      </c>
      <c r="E2767" s="4">
        <v>2994870</v>
      </c>
      <c r="F2767" s="4">
        <v>40</v>
      </c>
      <c r="G2767" s="4">
        <v>5.7109407347125298</v>
      </c>
      <c r="H2767" s="4">
        <v>119794.8</v>
      </c>
      <c r="I2767" s="4"/>
      <c r="J2767" s="4">
        <v>119794.8</v>
      </c>
    </row>
    <row r="2768" spans="2:10" x14ac:dyDescent="0.3">
      <c r="B2768" s="3" t="s">
        <v>154</v>
      </c>
      <c r="C2768" s="4">
        <v>2020</v>
      </c>
      <c r="D2768" s="3" t="s">
        <v>1468</v>
      </c>
      <c r="E2768" s="4">
        <v>36433250</v>
      </c>
      <c r="F2768" s="4">
        <v>20.488859999999999</v>
      </c>
      <c r="G2768" s="4">
        <v>3.1150014899323142</v>
      </c>
      <c r="H2768" s="4">
        <v>746476</v>
      </c>
      <c r="I2768" s="4"/>
      <c r="J2768" s="4">
        <v>746476</v>
      </c>
    </row>
    <row r="2769" spans="2:10" x14ac:dyDescent="0.3">
      <c r="B2769" s="3" t="s">
        <v>154</v>
      </c>
      <c r="C2769" s="4">
        <v>2020</v>
      </c>
      <c r="D2769" s="3" t="s">
        <v>1469</v>
      </c>
      <c r="E2769" s="4">
        <v>1013502</v>
      </c>
      <c r="F2769" s="4">
        <v>6.89093</v>
      </c>
      <c r="G2769" s="4">
        <v>1.0476550289776632</v>
      </c>
      <c r="H2769" s="4">
        <v>6984</v>
      </c>
      <c r="I2769" s="4"/>
      <c r="J2769" s="4">
        <v>6984</v>
      </c>
    </row>
    <row r="2770" spans="2:10" x14ac:dyDescent="0.3">
      <c r="B2770" s="3" t="s">
        <v>154</v>
      </c>
      <c r="C2770" s="4">
        <v>2020</v>
      </c>
      <c r="D2770" s="3" t="s">
        <v>1470</v>
      </c>
      <c r="E2770" s="4">
        <v>6569500</v>
      </c>
      <c r="F2770" s="4">
        <v>72.666110000000003</v>
      </c>
      <c r="G2770" s="4">
        <v>11.047712801863327</v>
      </c>
      <c r="H2770" s="4">
        <v>477380</v>
      </c>
      <c r="I2770" s="4"/>
      <c r="J2770" s="4">
        <v>477380</v>
      </c>
    </row>
    <row r="2771" spans="2:10" x14ac:dyDescent="0.3">
      <c r="B2771" s="3" t="s">
        <v>154</v>
      </c>
      <c r="C2771" s="4">
        <v>2020</v>
      </c>
      <c r="D2771" s="3" t="s">
        <v>1471</v>
      </c>
      <c r="E2771" s="4">
        <v>20294900</v>
      </c>
      <c r="F2771" s="4">
        <v>77.885409999999993</v>
      </c>
      <c r="G2771" s="4">
        <v>11.841223386464115</v>
      </c>
      <c r="H2771" s="4">
        <v>1580677</v>
      </c>
      <c r="I2771" s="4"/>
      <c r="J2771" s="4">
        <v>1580677</v>
      </c>
    </row>
    <row r="2772" spans="2:10" x14ac:dyDescent="0.3">
      <c r="B2772" s="3" t="s">
        <v>154</v>
      </c>
      <c r="C2772" s="4">
        <v>2020</v>
      </c>
      <c r="D2772" s="3" t="s">
        <v>1472</v>
      </c>
      <c r="E2772" s="4">
        <v>0</v>
      </c>
      <c r="F2772" s="4">
        <v>6.5774800000000004</v>
      </c>
      <c r="G2772" s="4">
        <v>1</v>
      </c>
      <c r="H2772" s="4">
        <v>0</v>
      </c>
      <c r="I2772" s="4"/>
      <c r="J2772" s="4">
        <v>0</v>
      </c>
    </row>
    <row r="2773" spans="2:10" x14ac:dyDescent="0.3">
      <c r="B2773" s="3" t="s">
        <v>154</v>
      </c>
      <c r="C2773" s="4">
        <v>2020</v>
      </c>
      <c r="D2773" s="3" t="s">
        <v>1473</v>
      </c>
      <c r="E2773" s="4">
        <v>363300</v>
      </c>
      <c r="F2773" s="4">
        <v>6.0953200000000001</v>
      </c>
      <c r="G2773" s="4">
        <v>0.92669533012643135</v>
      </c>
      <c r="H2773" s="4">
        <v>2214</v>
      </c>
      <c r="I2773" s="4"/>
      <c r="J2773" s="4">
        <v>2214</v>
      </c>
    </row>
    <row r="2774" spans="2:10" x14ac:dyDescent="0.3">
      <c r="B2774" s="3" t="s">
        <v>154</v>
      </c>
      <c r="C2774" s="4">
        <v>2020</v>
      </c>
      <c r="D2774" s="3" t="s">
        <v>1474</v>
      </c>
      <c r="E2774" s="4">
        <v>200952200</v>
      </c>
      <c r="F2774" s="4">
        <v>6.5774800000000004</v>
      </c>
      <c r="G2774" s="4">
        <v>1</v>
      </c>
      <c r="H2774" s="4">
        <v>1321759</v>
      </c>
      <c r="I2774" s="4"/>
      <c r="J2774" s="4">
        <v>1321759</v>
      </c>
    </row>
    <row r="2775" spans="2:10" x14ac:dyDescent="0.3">
      <c r="B2775" s="3" t="s">
        <v>154</v>
      </c>
      <c r="C2775" s="4">
        <v>2020</v>
      </c>
      <c r="D2775" s="3" t="s">
        <v>1475</v>
      </c>
      <c r="E2775" s="4">
        <v>0</v>
      </c>
      <c r="F2775" s="4">
        <v>6.5774800000000004</v>
      </c>
      <c r="G2775" s="4">
        <v>1</v>
      </c>
      <c r="H2775" s="4">
        <v>0</v>
      </c>
      <c r="I2775" s="4"/>
      <c r="J2775" s="4">
        <v>0</v>
      </c>
    </row>
    <row r="2776" spans="2:10" x14ac:dyDescent="0.3">
      <c r="B2776" s="3" t="s">
        <v>154</v>
      </c>
      <c r="C2776" s="4">
        <v>2020</v>
      </c>
      <c r="D2776" s="3" t="s">
        <v>1476</v>
      </c>
      <c r="E2776" s="4">
        <v>3274950</v>
      </c>
      <c r="F2776" s="4">
        <v>37.566760000000002</v>
      </c>
      <c r="G2776" s="4">
        <v>5.7114213954280366</v>
      </c>
      <c r="H2776" s="4">
        <v>123029</v>
      </c>
      <c r="I2776" s="4">
        <v>150752</v>
      </c>
      <c r="J2776" s="4">
        <v>273781</v>
      </c>
    </row>
    <row r="2777" spans="2:10" x14ac:dyDescent="0.3">
      <c r="B2777" s="3" t="s">
        <v>154</v>
      </c>
      <c r="C2777" s="4">
        <v>2021</v>
      </c>
      <c r="D2777" s="3" t="s">
        <v>1468</v>
      </c>
      <c r="E2777" s="4">
        <v>36258900</v>
      </c>
      <c r="F2777" s="4">
        <v>21.41638</v>
      </c>
      <c r="G2777" s="4">
        <v>3.2963287897257829</v>
      </c>
      <c r="H2777" s="4">
        <v>776534</v>
      </c>
      <c r="I2777" s="4"/>
      <c r="J2777" s="4">
        <v>776534</v>
      </c>
    </row>
    <row r="2778" spans="2:10" x14ac:dyDescent="0.3">
      <c r="B2778" s="3" t="s">
        <v>154</v>
      </c>
      <c r="C2778" s="4">
        <v>2021</v>
      </c>
      <c r="D2778" s="3" t="s">
        <v>1469</v>
      </c>
      <c r="E2778" s="4">
        <v>1025473</v>
      </c>
      <c r="F2778" s="4">
        <v>7.32233</v>
      </c>
      <c r="G2778" s="4">
        <v>1.1270255377833598</v>
      </c>
      <c r="H2778" s="4">
        <v>7509</v>
      </c>
      <c r="I2778" s="4"/>
      <c r="J2778" s="4">
        <v>7509</v>
      </c>
    </row>
    <row r="2779" spans="2:10" x14ac:dyDescent="0.3">
      <c r="B2779" s="3" t="s">
        <v>154</v>
      </c>
      <c r="C2779" s="4">
        <v>2021</v>
      </c>
      <c r="D2779" s="3" t="s">
        <v>1470</v>
      </c>
      <c r="E2779" s="4">
        <v>5383900</v>
      </c>
      <c r="F2779" s="4">
        <v>72.203580000000002</v>
      </c>
      <c r="G2779" s="4">
        <v>11.113303904547301</v>
      </c>
      <c r="H2779" s="4">
        <v>388737</v>
      </c>
      <c r="I2779" s="4"/>
      <c r="J2779" s="4">
        <v>388737</v>
      </c>
    </row>
    <row r="2780" spans="2:10" x14ac:dyDescent="0.3">
      <c r="B2780" s="3" t="s">
        <v>154</v>
      </c>
      <c r="C2780" s="4">
        <v>2021</v>
      </c>
      <c r="D2780" s="3" t="s">
        <v>1471</v>
      </c>
      <c r="E2780" s="4">
        <v>20248400</v>
      </c>
      <c r="F2780" s="4">
        <v>83.994600000000005</v>
      </c>
      <c r="G2780" s="4">
        <v>12.92813342691441</v>
      </c>
      <c r="H2780" s="4">
        <v>1700756</v>
      </c>
      <c r="I2780" s="4"/>
      <c r="J2780" s="4">
        <v>1700756</v>
      </c>
    </row>
    <row r="2781" spans="2:10" x14ac:dyDescent="0.3">
      <c r="B2781" s="3" t="s">
        <v>154</v>
      </c>
      <c r="C2781" s="4">
        <v>2021</v>
      </c>
      <c r="D2781" s="3" t="s">
        <v>1472</v>
      </c>
      <c r="E2781" s="4">
        <v>0</v>
      </c>
      <c r="F2781" s="4">
        <v>6.4970400000000001</v>
      </c>
      <c r="G2781" s="4">
        <v>1</v>
      </c>
      <c r="H2781" s="4">
        <v>0</v>
      </c>
      <c r="I2781" s="4"/>
      <c r="J2781" s="4">
        <v>0</v>
      </c>
    </row>
    <row r="2782" spans="2:10" x14ac:dyDescent="0.3">
      <c r="B2782" s="3" t="s">
        <v>154</v>
      </c>
      <c r="C2782" s="4">
        <v>2021</v>
      </c>
      <c r="D2782" s="3" t="s">
        <v>1473</v>
      </c>
      <c r="E2782" s="4">
        <v>359900</v>
      </c>
      <c r="F2782" s="4">
        <v>7.1391999999999998</v>
      </c>
      <c r="G2782" s="4">
        <v>1.0988388558482016</v>
      </c>
      <c r="H2782" s="4">
        <v>2569</v>
      </c>
      <c r="I2782" s="4"/>
      <c r="J2782" s="4">
        <v>2569</v>
      </c>
    </row>
    <row r="2783" spans="2:10" x14ac:dyDescent="0.3">
      <c r="B2783" s="3" t="s">
        <v>154</v>
      </c>
      <c r="C2783" s="4">
        <v>2021</v>
      </c>
      <c r="D2783" s="3" t="s">
        <v>1474</v>
      </c>
      <c r="E2783" s="4">
        <v>211632137</v>
      </c>
      <c r="F2783" s="4">
        <v>6.4970400000000001</v>
      </c>
      <c r="G2783" s="4">
        <v>1</v>
      </c>
      <c r="H2783" s="4">
        <v>1374982</v>
      </c>
      <c r="I2783" s="4"/>
      <c r="J2783" s="4">
        <v>1374982</v>
      </c>
    </row>
    <row r="2784" spans="2:10" x14ac:dyDescent="0.3">
      <c r="B2784" s="3" t="s">
        <v>154</v>
      </c>
      <c r="C2784" s="4">
        <v>2021</v>
      </c>
      <c r="D2784" s="3" t="s">
        <v>1475</v>
      </c>
      <c r="E2784" s="4">
        <v>0</v>
      </c>
      <c r="F2784" s="4">
        <v>6.4970400000000001</v>
      </c>
      <c r="G2784" s="4">
        <v>1</v>
      </c>
      <c r="H2784" s="4">
        <v>0</v>
      </c>
      <c r="I2784" s="4"/>
      <c r="J2784" s="4">
        <v>0</v>
      </c>
    </row>
    <row r="2785" spans="2:10" x14ac:dyDescent="0.3">
      <c r="B2785" s="3" t="s">
        <v>154</v>
      </c>
      <c r="C2785" s="4">
        <v>2021</v>
      </c>
      <c r="D2785" s="3" t="s">
        <v>1476</v>
      </c>
      <c r="E2785" s="4">
        <v>3341580</v>
      </c>
      <c r="F2785" s="4">
        <v>53.540959999999998</v>
      </c>
      <c r="G2785" s="4">
        <v>8.2408235134769061</v>
      </c>
      <c r="H2785" s="4">
        <v>178911</v>
      </c>
      <c r="I2785" s="4">
        <v>149256</v>
      </c>
      <c r="J2785" s="4">
        <v>328167</v>
      </c>
    </row>
    <row r="2786" spans="2:10" x14ac:dyDescent="0.3">
      <c r="B2786" s="3" t="s">
        <v>154</v>
      </c>
      <c r="C2786" s="4">
        <v>2022</v>
      </c>
      <c r="D2786" s="3" t="s">
        <v>1468</v>
      </c>
      <c r="E2786" s="4">
        <v>39453600</v>
      </c>
      <c r="F2786" s="4">
        <v>20.40213</v>
      </c>
      <c r="G2786" s="4">
        <v>3.6589251415443713</v>
      </c>
      <c r="H2786" s="4">
        <v>804937</v>
      </c>
      <c r="I2786" s="4"/>
      <c r="J2786" s="4">
        <v>804937</v>
      </c>
    </row>
    <row r="2787" spans="2:10" x14ac:dyDescent="0.3">
      <c r="B2787" s="3" t="s">
        <v>154</v>
      </c>
      <c r="C2787" s="4">
        <v>2022</v>
      </c>
      <c r="D2787" s="3" t="s">
        <v>1469</v>
      </c>
      <c r="E2787" s="4">
        <v>984036</v>
      </c>
      <c r="F2787" s="4">
        <v>6.6335899999999999</v>
      </c>
      <c r="G2787" s="4">
        <v>1.1896703545020704</v>
      </c>
      <c r="H2787" s="4">
        <v>6528</v>
      </c>
      <c r="I2787" s="4"/>
      <c r="J2787" s="4">
        <v>6528</v>
      </c>
    </row>
    <row r="2788" spans="2:10" x14ac:dyDescent="0.3">
      <c r="B2788" s="3" t="s">
        <v>154</v>
      </c>
      <c r="C2788" s="4">
        <v>2022</v>
      </c>
      <c r="D2788" s="3" t="s">
        <v>1470</v>
      </c>
      <c r="E2788" s="4">
        <v>5605500</v>
      </c>
      <c r="F2788" s="4">
        <v>69.741410000000002</v>
      </c>
      <c r="G2788" s="4">
        <v>12.507448901450685</v>
      </c>
      <c r="H2788" s="4">
        <v>390935</v>
      </c>
      <c r="I2788" s="4"/>
      <c r="J2788" s="4">
        <v>390935</v>
      </c>
    </row>
    <row r="2789" spans="2:10" x14ac:dyDescent="0.3">
      <c r="B2789" s="3" t="s">
        <v>154</v>
      </c>
      <c r="C2789" s="4">
        <v>2022</v>
      </c>
      <c r="D2789" s="3" t="s">
        <v>1471</v>
      </c>
      <c r="E2789" s="4">
        <v>19898200</v>
      </c>
      <c r="F2789" s="4">
        <v>87.281639999999996</v>
      </c>
      <c r="G2789" s="4">
        <v>15.653119894404401</v>
      </c>
      <c r="H2789" s="4">
        <v>1736748</v>
      </c>
      <c r="I2789" s="4"/>
      <c r="J2789" s="4">
        <v>1736748</v>
      </c>
    </row>
    <row r="2790" spans="2:10" x14ac:dyDescent="0.3">
      <c r="B2790" s="3" t="s">
        <v>154</v>
      </c>
      <c r="C2790" s="4">
        <v>2022</v>
      </c>
      <c r="D2790" s="3" t="s">
        <v>1472</v>
      </c>
      <c r="E2790" s="4">
        <v>0</v>
      </c>
      <c r="F2790" s="4">
        <v>20.40213</v>
      </c>
      <c r="G2790" s="4">
        <v>3.6589251415443713</v>
      </c>
      <c r="H2790" s="4">
        <v>0</v>
      </c>
      <c r="I2790" s="4"/>
      <c r="J2790" s="4">
        <v>0</v>
      </c>
    </row>
    <row r="2791" spans="2:10" x14ac:dyDescent="0.3">
      <c r="B2791" s="3" t="s">
        <v>154</v>
      </c>
      <c r="C2791" s="4">
        <v>2022</v>
      </c>
      <c r="D2791" s="3" t="s">
        <v>1473</v>
      </c>
      <c r="E2791" s="4">
        <v>342300</v>
      </c>
      <c r="F2791" s="4">
        <v>6.2659200000000004</v>
      </c>
      <c r="G2791" s="4">
        <v>1.1237322878986513</v>
      </c>
      <c r="H2791" s="4">
        <v>2145</v>
      </c>
      <c r="I2791" s="4"/>
      <c r="J2791" s="4">
        <v>2145</v>
      </c>
    </row>
    <row r="2792" spans="2:10" x14ac:dyDescent="0.3">
      <c r="B2792" s="3" t="s">
        <v>154</v>
      </c>
      <c r="C2792" s="4">
        <v>2022</v>
      </c>
      <c r="D2792" s="3" t="s">
        <v>1474</v>
      </c>
      <c r="E2792" s="4">
        <v>281072600</v>
      </c>
      <c r="F2792" s="4">
        <v>5.57599</v>
      </c>
      <c r="G2792" s="4">
        <v>1</v>
      </c>
      <c r="H2792" s="4">
        <v>1567258</v>
      </c>
      <c r="I2792" s="4"/>
      <c r="J2792" s="4">
        <v>1567258</v>
      </c>
    </row>
    <row r="2793" spans="2:10" x14ac:dyDescent="0.3">
      <c r="B2793" s="3" t="s">
        <v>154</v>
      </c>
      <c r="C2793" s="4">
        <v>2022</v>
      </c>
      <c r="D2793" s="3" t="s">
        <v>1475</v>
      </c>
      <c r="E2793" s="4">
        <v>0</v>
      </c>
      <c r="F2793" s="4">
        <v>5.57599</v>
      </c>
      <c r="G2793" s="4">
        <v>1</v>
      </c>
      <c r="H2793" s="4">
        <v>0</v>
      </c>
      <c r="I2793" s="4"/>
      <c r="J2793" s="4">
        <v>0</v>
      </c>
    </row>
    <row r="2794" spans="2:10" x14ac:dyDescent="0.3">
      <c r="B2794" s="3" t="s">
        <v>154</v>
      </c>
      <c r="C2794" s="4">
        <v>2022</v>
      </c>
      <c r="D2794" s="3" t="s">
        <v>1476</v>
      </c>
      <c r="E2794" s="4">
        <v>3394420</v>
      </c>
      <c r="F2794" s="4">
        <v>38.948869999999999</v>
      </c>
      <c r="G2794" s="4">
        <v>6.985103990502135</v>
      </c>
      <c r="H2794" s="4">
        <v>132209</v>
      </c>
      <c r="I2794" s="4">
        <v>147308</v>
      </c>
      <c r="J2794" s="4">
        <v>279517</v>
      </c>
    </row>
    <row r="2795" spans="2:10" x14ac:dyDescent="0.3">
      <c r="B2795" s="3" t="s">
        <v>154</v>
      </c>
      <c r="C2795" s="4">
        <v>2023</v>
      </c>
      <c r="D2795" s="3" t="s">
        <v>1468</v>
      </c>
      <c r="E2795" s="4">
        <v>43036000</v>
      </c>
      <c r="F2795" s="4">
        <v>20.30837</v>
      </c>
      <c r="G2795" s="4">
        <v>3.9440237709136463</v>
      </c>
      <c r="H2795" s="4">
        <v>873991</v>
      </c>
      <c r="I2795" s="4"/>
      <c r="J2795" s="4">
        <v>873991</v>
      </c>
    </row>
    <row r="2796" spans="2:10" x14ac:dyDescent="0.3">
      <c r="B2796" s="3" t="s">
        <v>154</v>
      </c>
      <c r="C2796" s="4">
        <v>2023</v>
      </c>
      <c r="D2796" s="3" t="s">
        <v>1469</v>
      </c>
      <c r="E2796" s="4">
        <v>1031420</v>
      </c>
      <c r="F2796" s="4">
        <v>6.5841000000000003</v>
      </c>
      <c r="G2796" s="4">
        <v>1.2786770632046067</v>
      </c>
      <c r="H2796" s="4">
        <v>6791</v>
      </c>
      <c r="I2796" s="4"/>
      <c r="J2796" s="4">
        <v>6791</v>
      </c>
    </row>
    <row r="2797" spans="2:10" x14ac:dyDescent="0.3">
      <c r="B2797" s="3" t="s">
        <v>154</v>
      </c>
      <c r="C2797" s="4">
        <v>2023</v>
      </c>
      <c r="D2797" s="3" t="s">
        <v>1470</v>
      </c>
      <c r="E2797" s="4">
        <v>5685700</v>
      </c>
      <c r="F2797" s="4">
        <v>71.507810000000006</v>
      </c>
      <c r="G2797" s="4">
        <v>13.887303729741804</v>
      </c>
      <c r="H2797" s="4">
        <v>406572</v>
      </c>
      <c r="I2797" s="4"/>
      <c r="J2797" s="4">
        <v>406572</v>
      </c>
    </row>
    <row r="2798" spans="2:10" x14ac:dyDescent="0.3">
      <c r="B2798" s="3" t="s">
        <v>154</v>
      </c>
      <c r="C2798" s="4">
        <v>2023</v>
      </c>
      <c r="D2798" s="3" t="s">
        <v>1471</v>
      </c>
      <c r="E2798" s="4">
        <v>20035500</v>
      </c>
      <c r="F2798" s="4">
        <v>90.150880000000001</v>
      </c>
      <c r="G2798" s="4">
        <v>17.507914898575493</v>
      </c>
      <c r="H2798" s="4">
        <v>1806218</v>
      </c>
      <c r="I2798" s="4"/>
      <c r="J2798" s="4">
        <v>1806218</v>
      </c>
    </row>
    <row r="2799" spans="2:10" x14ac:dyDescent="0.3">
      <c r="B2799" s="3" t="s">
        <v>154</v>
      </c>
      <c r="C2799" s="4">
        <v>2023</v>
      </c>
      <c r="D2799" s="3" t="s">
        <v>1472</v>
      </c>
      <c r="E2799" s="4">
        <v>0</v>
      </c>
      <c r="F2799" s="4">
        <v>20.30837</v>
      </c>
      <c r="G2799" s="4">
        <v>3.9440237709136463</v>
      </c>
      <c r="H2799" s="4">
        <v>0</v>
      </c>
      <c r="I2799" s="4"/>
      <c r="J2799" s="4">
        <v>0</v>
      </c>
    </row>
    <row r="2800" spans="2:10" x14ac:dyDescent="0.3">
      <c r="B2800" s="3" t="s">
        <v>154</v>
      </c>
      <c r="C2800" s="4">
        <v>2023</v>
      </c>
      <c r="D2800" s="3" t="s">
        <v>1473</v>
      </c>
      <c r="E2800" s="4">
        <v>361400</v>
      </c>
      <c r="F2800" s="4">
        <v>6.1732100000000001</v>
      </c>
      <c r="G2800" s="4">
        <v>1.1988794267014946</v>
      </c>
      <c r="H2800" s="4">
        <v>2231</v>
      </c>
      <c r="I2800" s="4"/>
      <c r="J2800" s="4">
        <v>2231</v>
      </c>
    </row>
    <row r="2801" spans="2:10" x14ac:dyDescent="0.3">
      <c r="B2801" s="3" t="s">
        <v>154</v>
      </c>
      <c r="C2801" s="4">
        <v>2023</v>
      </c>
      <c r="D2801" s="3" t="s">
        <v>1474</v>
      </c>
      <c r="E2801" s="4">
        <v>313045199</v>
      </c>
      <c r="F2801" s="4">
        <v>5.1491499999999997</v>
      </c>
      <c r="G2801" s="4">
        <v>1</v>
      </c>
      <c r="H2801" s="4">
        <v>1611917</v>
      </c>
      <c r="I2801" s="4"/>
      <c r="J2801" s="4">
        <v>1611917</v>
      </c>
    </row>
    <row r="2802" spans="2:10" x14ac:dyDescent="0.3">
      <c r="B2802" s="3" t="s">
        <v>154</v>
      </c>
      <c r="C2802" s="4">
        <v>2023</v>
      </c>
      <c r="D2802" s="3" t="s">
        <v>1475</v>
      </c>
      <c r="E2802" s="4">
        <v>0</v>
      </c>
      <c r="F2802" s="4">
        <v>5.1491499999999997</v>
      </c>
      <c r="G2802" s="4">
        <v>1</v>
      </c>
      <c r="H2802" s="4">
        <v>0</v>
      </c>
      <c r="I2802" s="4"/>
      <c r="J2802" s="4">
        <v>0</v>
      </c>
    </row>
    <row r="2803" spans="2:10" x14ac:dyDescent="0.3">
      <c r="B2803" s="3" t="s">
        <v>154</v>
      </c>
      <c r="C2803" s="4">
        <v>2023</v>
      </c>
      <c r="D2803" s="3" t="s">
        <v>1476</v>
      </c>
      <c r="E2803" s="4">
        <v>3651460</v>
      </c>
      <c r="F2803" s="4">
        <v>50.770919999999997</v>
      </c>
      <c r="G2803" s="4">
        <v>9.8600584562500604</v>
      </c>
      <c r="H2803" s="4">
        <v>185388</v>
      </c>
      <c r="I2803" s="4">
        <v>140354</v>
      </c>
      <c r="J2803" s="4">
        <v>325742</v>
      </c>
    </row>
    <row r="2804" spans="2:10" x14ac:dyDescent="0.3">
      <c r="B2804" s="3" t="s">
        <v>154</v>
      </c>
      <c r="C2804" s="4">
        <v>2024</v>
      </c>
      <c r="D2804" s="3" t="s">
        <v>1468</v>
      </c>
      <c r="E2804" s="4">
        <v>48743900</v>
      </c>
      <c r="F2804" s="4">
        <v>19.51455</v>
      </c>
      <c r="G2804" s="4">
        <v>3.6867973149899207</v>
      </c>
      <c r="H2804" s="4">
        <v>951215</v>
      </c>
      <c r="I2804" s="4"/>
      <c r="J2804" s="4">
        <v>951215</v>
      </c>
    </row>
    <row r="2805" spans="2:10" x14ac:dyDescent="0.3">
      <c r="B2805" s="3" t="s">
        <v>154</v>
      </c>
      <c r="C2805" s="4">
        <v>2024</v>
      </c>
      <c r="D2805" s="3" t="s">
        <v>1469</v>
      </c>
      <c r="E2805" s="4">
        <v>1037107</v>
      </c>
      <c r="F2805" s="4">
        <v>6.7978800000000001</v>
      </c>
      <c r="G2805" s="4">
        <v>1.2842932955986011</v>
      </c>
      <c r="H2805" s="4">
        <v>7050</v>
      </c>
      <c r="I2805" s="4"/>
      <c r="J2805" s="4">
        <v>7050</v>
      </c>
    </row>
    <row r="2806" spans="2:10" x14ac:dyDescent="0.3">
      <c r="B2806" s="3" t="s">
        <v>154</v>
      </c>
      <c r="C2806" s="4">
        <v>2024</v>
      </c>
      <c r="D2806" s="3" t="s">
        <v>1470</v>
      </c>
      <c r="E2806" s="4">
        <v>6042700</v>
      </c>
      <c r="F2806" s="4">
        <v>69.338440000000006</v>
      </c>
      <c r="G2806" s="4">
        <v>13.099803706341664</v>
      </c>
      <c r="H2806" s="4">
        <v>418991</v>
      </c>
      <c r="I2806" s="4"/>
      <c r="J2806" s="4">
        <v>418991</v>
      </c>
    </row>
    <row r="2807" spans="2:10" x14ac:dyDescent="0.3">
      <c r="B2807" s="3" t="s">
        <v>154</v>
      </c>
      <c r="C2807" s="4">
        <v>2024</v>
      </c>
      <c r="D2807" s="3" t="s">
        <v>1471</v>
      </c>
      <c r="E2807" s="4">
        <v>20414700</v>
      </c>
      <c r="F2807" s="4">
        <v>91.803830000000005</v>
      </c>
      <c r="G2807" s="4">
        <v>17.344090125049828</v>
      </c>
      <c r="H2807" s="4">
        <v>1874148</v>
      </c>
      <c r="I2807" s="4"/>
      <c r="J2807" s="4">
        <v>1874148</v>
      </c>
    </row>
    <row r="2808" spans="2:10" x14ac:dyDescent="0.3">
      <c r="B2808" s="3" t="s">
        <v>154</v>
      </c>
      <c r="C2808" s="4">
        <v>2024</v>
      </c>
      <c r="D2808" s="3" t="s">
        <v>1472</v>
      </c>
      <c r="E2808" s="4">
        <v>0</v>
      </c>
      <c r="F2808" s="4">
        <v>19.51455</v>
      </c>
      <c r="G2808" s="4">
        <v>3.6867973149899207</v>
      </c>
      <c r="H2808" s="4">
        <v>0</v>
      </c>
      <c r="I2808" s="4"/>
      <c r="J2808" s="4">
        <v>0</v>
      </c>
    </row>
    <row r="2809" spans="2:10" x14ac:dyDescent="0.3">
      <c r="B2809" s="3" t="s">
        <v>154</v>
      </c>
      <c r="C2809" s="4">
        <v>2024</v>
      </c>
      <c r="D2809" s="3" t="s">
        <v>1473</v>
      </c>
      <c r="E2809" s="4">
        <v>399000</v>
      </c>
      <c r="F2809" s="4">
        <v>6.0320200000000002</v>
      </c>
      <c r="G2809" s="4">
        <v>1.1396027651145173</v>
      </c>
      <c r="H2809" s="4">
        <v>2407</v>
      </c>
      <c r="I2809" s="4"/>
      <c r="J2809" s="4">
        <v>2407</v>
      </c>
    </row>
    <row r="2810" spans="2:10" x14ac:dyDescent="0.3">
      <c r="B2810" s="3" t="s">
        <v>154</v>
      </c>
      <c r="C2810" s="4">
        <v>2024</v>
      </c>
      <c r="D2810" s="3" t="s">
        <v>1474</v>
      </c>
      <c r="E2810" s="4">
        <v>315773925</v>
      </c>
      <c r="F2810" s="4">
        <v>5.2930900000000003</v>
      </c>
      <c r="G2810" s="4">
        <v>1</v>
      </c>
      <c r="H2810" s="4">
        <v>1671420</v>
      </c>
      <c r="I2810" s="4"/>
      <c r="J2810" s="4">
        <v>1671420</v>
      </c>
    </row>
    <row r="2811" spans="2:10" x14ac:dyDescent="0.3">
      <c r="B2811" s="3" t="s">
        <v>154</v>
      </c>
      <c r="C2811" s="4">
        <v>2024</v>
      </c>
      <c r="D2811" s="3" t="s">
        <v>1475</v>
      </c>
      <c r="E2811" s="4">
        <v>0</v>
      </c>
      <c r="F2811" s="4">
        <v>5.2930900000000003</v>
      </c>
      <c r="G2811" s="4">
        <v>1</v>
      </c>
      <c r="H2811" s="4">
        <v>0</v>
      </c>
      <c r="I2811" s="4"/>
      <c r="J2811" s="4">
        <v>0</v>
      </c>
    </row>
    <row r="2812" spans="2:10" x14ac:dyDescent="0.3">
      <c r="B2812" s="3" t="s">
        <v>154</v>
      </c>
      <c r="C2812" s="4">
        <v>2024</v>
      </c>
      <c r="D2812" s="3" t="s">
        <v>1476</v>
      </c>
      <c r="E2812" s="4">
        <v>4084370</v>
      </c>
      <c r="F2812" s="4">
        <v>48.786380000000001</v>
      </c>
      <c r="G2812" s="4">
        <v>9.2169942321026088</v>
      </c>
      <c r="H2812" s="4">
        <v>199262</v>
      </c>
      <c r="I2812" s="4">
        <v>137995</v>
      </c>
      <c r="J2812" s="4">
        <v>337257</v>
      </c>
    </row>
    <row r="2813" spans="2:10" x14ac:dyDescent="0.3">
      <c r="B2813" s="3" t="s">
        <v>156</v>
      </c>
      <c r="C2813" s="4">
        <v>2019</v>
      </c>
      <c r="D2813" s="3" t="s">
        <v>1468</v>
      </c>
      <c r="E2813" s="4">
        <v>14488000</v>
      </c>
      <c r="F2813" s="4">
        <v>9.6999999999999993</v>
      </c>
      <c r="G2813" s="4">
        <v>2.77142857142857</v>
      </c>
      <c r="H2813" s="4">
        <v>140533.6</v>
      </c>
      <c r="I2813" s="4"/>
      <c r="J2813" s="4">
        <v>140533.6</v>
      </c>
    </row>
    <row r="2814" spans="2:10" x14ac:dyDescent="0.3">
      <c r="B2814" s="3" t="s">
        <v>156</v>
      </c>
      <c r="C2814" s="4">
        <v>2019</v>
      </c>
      <c r="D2814" s="3" t="s">
        <v>1469</v>
      </c>
      <c r="E2814" s="4">
        <v>2431294</v>
      </c>
      <c r="F2814" s="4">
        <v>3</v>
      </c>
      <c r="G2814" s="4">
        <v>0.85714285714285698</v>
      </c>
      <c r="H2814" s="4">
        <v>7293.8819999999996</v>
      </c>
      <c r="I2814" s="4"/>
      <c r="J2814" s="4">
        <v>7293.8819999999996</v>
      </c>
    </row>
    <row r="2815" spans="2:10" x14ac:dyDescent="0.3">
      <c r="B2815" s="3" t="s">
        <v>156</v>
      </c>
      <c r="C2815" s="4">
        <v>2019</v>
      </c>
      <c r="D2815" s="3" t="s">
        <v>1470</v>
      </c>
      <c r="E2815" s="4">
        <v>10926750</v>
      </c>
      <c r="F2815" s="4">
        <v>16</v>
      </c>
      <c r="G2815" s="4">
        <v>4.5714285714285703</v>
      </c>
      <c r="H2815" s="4">
        <v>174828</v>
      </c>
      <c r="I2815" s="4"/>
      <c r="J2815" s="4">
        <v>174828</v>
      </c>
    </row>
    <row r="2816" spans="2:10" x14ac:dyDescent="0.3">
      <c r="B2816" s="3" t="s">
        <v>156</v>
      </c>
      <c r="C2816" s="4">
        <v>2019</v>
      </c>
      <c r="D2816" s="3" t="s">
        <v>1471</v>
      </c>
      <c r="E2816" s="4">
        <v>976600</v>
      </c>
      <c r="F2816" s="4">
        <v>16</v>
      </c>
      <c r="G2816" s="4">
        <v>4.5714285714285703</v>
      </c>
      <c r="H2816" s="4">
        <v>15625.6</v>
      </c>
      <c r="I2816" s="4"/>
      <c r="J2816" s="4">
        <v>15625.6</v>
      </c>
    </row>
    <row r="2817" spans="2:10" x14ac:dyDescent="0.3">
      <c r="B2817" s="3" t="s">
        <v>156</v>
      </c>
      <c r="C2817" s="4">
        <v>2019</v>
      </c>
      <c r="D2817" s="3" t="s">
        <v>1472</v>
      </c>
      <c r="E2817" s="4">
        <v>0</v>
      </c>
      <c r="F2817" s="4">
        <v>0</v>
      </c>
      <c r="G2817" s="4">
        <v>0</v>
      </c>
      <c r="H2817" s="4">
        <v>0</v>
      </c>
      <c r="I2817" s="4"/>
      <c r="J2817" s="4">
        <v>0</v>
      </c>
    </row>
    <row r="2818" spans="2:10" x14ac:dyDescent="0.3">
      <c r="B2818" s="3" t="s">
        <v>156</v>
      </c>
      <c r="C2818" s="4">
        <v>2019</v>
      </c>
      <c r="D2818" s="3" t="s">
        <v>1473</v>
      </c>
      <c r="E2818" s="4">
        <v>1321900</v>
      </c>
      <c r="F2818" s="4">
        <v>3</v>
      </c>
      <c r="G2818" s="4">
        <v>0.85714285714285698</v>
      </c>
      <c r="H2818" s="4">
        <v>3965.7</v>
      </c>
      <c r="I2818" s="4"/>
      <c r="J2818" s="4">
        <v>3965.7</v>
      </c>
    </row>
    <row r="2819" spans="2:10" x14ac:dyDescent="0.3">
      <c r="B2819" s="3" t="s">
        <v>156</v>
      </c>
      <c r="C2819" s="4">
        <v>2019</v>
      </c>
      <c r="D2819" s="3" t="s">
        <v>1474</v>
      </c>
      <c r="E2819" s="4">
        <v>99273999</v>
      </c>
      <c r="F2819" s="4">
        <v>3.5</v>
      </c>
      <c r="G2819" s="4">
        <v>1</v>
      </c>
      <c r="H2819" s="4">
        <v>347458.99650000001</v>
      </c>
      <c r="I2819" s="4">
        <v>0</v>
      </c>
      <c r="J2819" s="4">
        <v>347458.99650000001</v>
      </c>
    </row>
    <row r="2820" spans="2:10" x14ac:dyDescent="0.3">
      <c r="B2820" s="3" t="s">
        <v>156</v>
      </c>
      <c r="C2820" s="4">
        <v>2019</v>
      </c>
      <c r="D2820" s="3" t="s">
        <v>1475</v>
      </c>
      <c r="E2820" s="4">
        <v>0</v>
      </c>
      <c r="F2820" s="4">
        <v>0</v>
      </c>
      <c r="G2820" s="4">
        <v>0</v>
      </c>
      <c r="H2820" s="4">
        <v>0</v>
      </c>
      <c r="I2820" s="4"/>
      <c r="J2820" s="4">
        <v>0</v>
      </c>
    </row>
    <row r="2821" spans="2:10" x14ac:dyDescent="0.3">
      <c r="B2821" s="3" t="s">
        <v>156</v>
      </c>
      <c r="C2821" s="4">
        <v>2019</v>
      </c>
      <c r="D2821" s="3" t="s">
        <v>1476</v>
      </c>
      <c r="E2821" s="4">
        <v>57889600</v>
      </c>
      <c r="F2821" s="4">
        <v>24</v>
      </c>
      <c r="G2821" s="4">
        <v>6.8571428571428603</v>
      </c>
      <c r="H2821" s="4">
        <v>1389350.4</v>
      </c>
      <c r="I2821" s="4"/>
      <c r="J2821" s="4">
        <v>1389350.4</v>
      </c>
    </row>
    <row r="2822" spans="2:10" x14ac:dyDescent="0.3">
      <c r="B2822" s="3" t="s">
        <v>156</v>
      </c>
      <c r="C2822" s="4">
        <v>2020</v>
      </c>
      <c r="D2822" s="3" t="s">
        <v>1468</v>
      </c>
      <c r="E2822" s="4">
        <v>14608800</v>
      </c>
      <c r="F2822" s="4">
        <v>9.6999999999999993</v>
      </c>
      <c r="G2822" s="4">
        <v>2.7714285714285714</v>
      </c>
      <c r="H2822" s="4">
        <v>141705</v>
      </c>
      <c r="I2822" s="4"/>
      <c r="J2822" s="4">
        <v>141705</v>
      </c>
    </row>
    <row r="2823" spans="2:10" x14ac:dyDescent="0.3">
      <c r="B2823" s="3" t="s">
        <v>156</v>
      </c>
      <c r="C2823" s="4">
        <v>2020</v>
      </c>
      <c r="D2823" s="3" t="s">
        <v>1469</v>
      </c>
      <c r="E2823" s="4">
        <v>2520688</v>
      </c>
      <c r="F2823" s="4">
        <v>3</v>
      </c>
      <c r="G2823" s="4">
        <v>0.8571428571428571</v>
      </c>
      <c r="H2823" s="4">
        <v>7562</v>
      </c>
      <c r="I2823" s="4"/>
      <c r="J2823" s="4">
        <v>7562</v>
      </c>
    </row>
    <row r="2824" spans="2:10" x14ac:dyDescent="0.3">
      <c r="B2824" s="3" t="s">
        <v>156</v>
      </c>
      <c r="C2824" s="4">
        <v>2020</v>
      </c>
      <c r="D2824" s="3" t="s">
        <v>1470</v>
      </c>
      <c r="E2824" s="4">
        <v>11344353</v>
      </c>
      <c r="F2824" s="4">
        <v>16</v>
      </c>
      <c r="G2824" s="4">
        <v>4.5714285714285712</v>
      </c>
      <c r="H2824" s="4">
        <v>181510</v>
      </c>
      <c r="I2824" s="4"/>
      <c r="J2824" s="4">
        <v>181510</v>
      </c>
    </row>
    <row r="2825" spans="2:10" x14ac:dyDescent="0.3">
      <c r="B2825" s="3" t="s">
        <v>156</v>
      </c>
      <c r="C2825" s="4">
        <v>2020</v>
      </c>
      <c r="D2825" s="3" t="s">
        <v>1471</v>
      </c>
      <c r="E2825" s="4">
        <v>974200</v>
      </c>
      <c r="F2825" s="4">
        <v>16</v>
      </c>
      <c r="G2825" s="4">
        <v>4.5714285714285712</v>
      </c>
      <c r="H2825" s="4">
        <v>15587</v>
      </c>
      <c r="I2825" s="4"/>
      <c r="J2825" s="4">
        <v>15587</v>
      </c>
    </row>
    <row r="2826" spans="2:10" x14ac:dyDescent="0.3">
      <c r="B2826" s="3" t="s">
        <v>156</v>
      </c>
      <c r="C2826" s="4">
        <v>2020</v>
      </c>
      <c r="D2826" s="3" t="s">
        <v>1472</v>
      </c>
      <c r="E2826" s="4">
        <v>0</v>
      </c>
      <c r="F2826" s="4">
        <v>0</v>
      </c>
      <c r="G2826" s="4">
        <v>0</v>
      </c>
      <c r="H2826" s="4">
        <v>0</v>
      </c>
      <c r="I2826" s="4"/>
      <c r="J2826" s="4">
        <v>0</v>
      </c>
    </row>
    <row r="2827" spans="2:10" x14ac:dyDescent="0.3">
      <c r="B2827" s="3" t="s">
        <v>156</v>
      </c>
      <c r="C2827" s="4">
        <v>2020</v>
      </c>
      <c r="D2827" s="3" t="s">
        <v>1473</v>
      </c>
      <c r="E2827" s="4">
        <v>227900</v>
      </c>
      <c r="F2827" s="4">
        <v>3</v>
      </c>
      <c r="G2827" s="4">
        <v>0.8571428571428571</v>
      </c>
      <c r="H2827" s="4">
        <v>684</v>
      </c>
      <c r="I2827" s="4"/>
      <c r="J2827" s="4">
        <v>684</v>
      </c>
    </row>
    <row r="2828" spans="2:10" x14ac:dyDescent="0.3">
      <c r="B2828" s="3" t="s">
        <v>156</v>
      </c>
      <c r="C2828" s="4">
        <v>2020</v>
      </c>
      <c r="D2828" s="3" t="s">
        <v>1474</v>
      </c>
      <c r="E2828" s="4">
        <v>99105125</v>
      </c>
      <c r="F2828" s="4">
        <v>3.5</v>
      </c>
      <c r="G2828" s="4">
        <v>1</v>
      </c>
      <c r="H2828" s="4">
        <v>346868</v>
      </c>
      <c r="I2828" s="4"/>
      <c r="J2828" s="4">
        <v>346868</v>
      </c>
    </row>
    <row r="2829" spans="2:10" x14ac:dyDescent="0.3">
      <c r="B2829" s="3" t="s">
        <v>156</v>
      </c>
      <c r="C2829" s="4">
        <v>2020</v>
      </c>
      <c r="D2829" s="3" t="s">
        <v>1475</v>
      </c>
      <c r="E2829" s="4">
        <v>0</v>
      </c>
      <c r="F2829" s="4">
        <v>0</v>
      </c>
      <c r="G2829" s="4">
        <v>0</v>
      </c>
      <c r="H2829" s="4">
        <v>0</v>
      </c>
      <c r="I2829" s="4"/>
      <c r="J2829" s="4">
        <v>0</v>
      </c>
    </row>
    <row r="2830" spans="2:10" x14ac:dyDescent="0.3">
      <c r="B2830" s="3" t="s">
        <v>156</v>
      </c>
      <c r="C2830" s="4">
        <v>2020</v>
      </c>
      <c r="D2830" s="3" t="s">
        <v>1476</v>
      </c>
      <c r="E2830" s="4">
        <v>64582630</v>
      </c>
      <c r="F2830" s="4">
        <v>24</v>
      </c>
      <c r="G2830" s="4">
        <v>6.8571428571428568</v>
      </c>
      <c r="H2830" s="4">
        <v>1549983</v>
      </c>
      <c r="I2830" s="4">
        <v>12299</v>
      </c>
      <c r="J2830" s="4">
        <v>1562282</v>
      </c>
    </row>
    <row r="2831" spans="2:10" x14ac:dyDescent="0.3">
      <c r="B2831" s="3" t="s">
        <v>156</v>
      </c>
      <c r="C2831" s="4">
        <v>2021</v>
      </c>
      <c r="D2831" s="3" t="s">
        <v>1468</v>
      </c>
      <c r="E2831" s="4">
        <v>13254400</v>
      </c>
      <c r="F2831" s="4">
        <v>9.6999999999999993</v>
      </c>
      <c r="G2831" s="4">
        <v>2.7714285714285714</v>
      </c>
      <c r="H2831" s="4">
        <v>128568</v>
      </c>
      <c r="I2831" s="4"/>
      <c r="J2831" s="4">
        <v>128568</v>
      </c>
    </row>
    <row r="2832" spans="2:10" x14ac:dyDescent="0.3">
      <c r="B2832" s="3" t="s">
        <v>156</v>
      </c>
      <c r="C2832" s="4">
        <v>2021</v>
      </c>
      <c r="D2832" s="3" t="s">
        <v>1469</v>
      </c>
      <c r="E2832" s="4">
        <v>2521512</v>
      </c>
      <c r="F2832" s="4">
        <v>3</v>
      </c>
      <c r="G2832" s="4">
        <v>0.8571428571428571</v>
      </c>
      <c r="H2832" s="4">
        <v>7565</v>
      </c>
      <c r="I2832" s="4"/>
      <c r="J2832" s="4">
        <v>7565</v>
      </c>
    </row>
    <row r="2833" spans="2:10" x14ac:dyDescent="0.3">
      <c r="B2833" s="3" t="s">
        <v>156</v>
      </c>
      <c r="C2833" s="4">
        <v>2021</v>
      </c>
      <c r="D2833" s="3" t="s">
        <v>1470</v>
      </c>
      <c r="E2833" s="4">
        <v>11229300</v>
      </c>
      <c r="F2833" s="4">
        <v>16</v>
      </c>
      <c r="G2833" s="4">
        <v>4.5714285714285712</v>
      </c>
      <c r="H2833" s="4">
        <v>179669</v>
      </c>
      <c r="I2833" s="4"/>
      <c r="J2833" s="4">
        <v>179669</v>
      </c>
    </row>
    <row r="2834" spans="2:10" x14ac:dyDescent="0.3">
      <c r="B2834" s="3" t="s">
        <v>156</v>
      </c>
      <c r="C2834" s="4">
        <v>2021</v>
      </c>
      <c r="D2834" s="3" t="s">
        <v>1471</v>
      </c>
      <c r="E2834" s="4">
        <v>961300</v>
      </c>
      <c r="F2834" s="4">
        <v>16</v>
      </c>
      <c r="G2834" s="4">
        <v>4.5714285714285712</v>
      </c>
      <c r="H2834" s="4">
        <v>15381</v>
      </c>
      <c r="I2834" s="4"/>
      <c r="J2834" s="4">
        <v>15381</v>
      </c>
    </row>
    <row r="2835" spans="2:10" x14ac:dyDescent="0.3">
      <c r="B2835" s="3" t="s">
        <v>156</v>
      </c>
      <c r="C2835" s="4">
        <v>2021</v>
      </c>
      <c r="D2835" s="3" t="s">
        <v>1472</v>
      </c>
      <c r="E2835" s="4">
        <v>0</v>
      </c>
      <c r="F2835" s="4">
        <v>0</v>
      </c>
      <c r="G2835" s="4">
        <v>0</v>
      </c>
      <c r="H2835" s="4">
        <v>0</v>
      </c>
      <c r="I2835" s="4"/>
      <c r="J2835" s="4">
        <v>0</v>
      </c>
    </row>
    <row r="2836" spans="2:10" x14ac:dyDescent="0.3">
      <c r="B2836" s="3" t="s">
        <v>156</v>
      </c>
      <c r="C2836" s="4">
        <v>2021</v>
      </c>
      <c r="D2836" s="3" t="s">
        <v>1473</v>
      </c>
      <c r="E2836" s="4">
        <v>267700</v>
      </c>
      <c r="F2836" s="4">
        <v>3</v>
      </c>
      <c r="G2836" s="4">
        <v>0.8571428571428571</v>
      </c>
      <c r="H2836" s="4">
        <v>803</v>
      </c>
      <c r="I2836" s="4"/>
      <c r="J2836" s="4">
        <v>803</v>
      </c>
    </row>
    <row r="2837" spans="2:10" x14ac:dyDescent="0.3">
      <c r="B2837" s="3" t="s">
        <v>156</v>
      </c>
      <c r="C2837" s="4">
        <v>2021</v>
      </c>
      <c r="D2837" s="3" t="s">
        <v>1474</v>
      </c>
      <c r="E2837" s="4">
        <v>95056083</v>
      </c>
      <c r="F2837" s="4">
        <v>3.5</v>
      </c>
      <c r="G2837" s="4">
        <v>1</v>
      </c>
      <c r="H2837" s="4">
        <v>332696</v>
      </c>
      <c r="I2837" s="4"/>
      <c r="J2837" s="4">
        <v>332696</v>
      </c>
    </row>
    <row r="2838" spans="2:10" x14ac:dyDescent="0.3">
      <c r="B2838" s="3" t="s">
        <v>156</v>
      </c>
      <c r="C2838" s="4">
        <v>2021</v>
      </c>
      <c r="D2838" s="3" t="s">
        <v>1475</v>
      </c>
      <c r="E2838" s="4">
        <v>0</v>
      </c>
      <c r="F2838" s="4">
        <v>0</v>
      </c>
      <c r="G2838" s="4">
        <v>0</v>
      </c>
      <c r="H2838" s="4">
        <v>0</v>
      </c>
      <c r="I2838" s="4"/>
      <c r="J2838" s="4">
        <v>0</v>
      </c>
    </row>
    <row r="2839" spans="2:10" x14ac:dyDescent="0.3">
      <c r="B2839" s="3" t="s">
        <v>156</v>
      </c>
      <c r="C2839" s="4">
        <v>2021</v>
      </c>
      <c r="D2839" s="3" t="s">
        <v>1476</v>
      </c>
      <c r="E2839" s="4">
        <v>66741700</v>
      </c>
      <c r="F2839" s="4">
        <v>24</v>
      </c>
      <c r="G2839" s="4">
        <v>6.8571428571428568</v>
      </c>
      <c r="H2839" s="4">
        <v>1601801</v>
      </c>
      <c r="I2839" s="4">
        <v>11964</v>
      </c>
      <c r="J2839" s="4">
        <v>1613765</v>
      </c>
    </row>
    <row r="2840" spans="2:10" x14ac:dyDescent="0.3">
      <c r="B2840" s="3" t="s">
        <v>156</v>
      </c>
      <c r="C2840" s="4">
        <v>2022</v>
      </c>
      <c r="D2840" s="3" t="s">
        <v>1468</v>
      </c>
      <c r="E2840" s="4">
        <v>13379750</v>
      </c>
      <c r="F2840" s="4">
        <v>9.8940000000000001</v>
      </c>
      <c r="G2840" s="4">
        <v>2.7714285714285718</v>
      </c>
      <c r="H2840" s="4">
        <v>132379</v>
      </c>
      <c r="I2840" s="4"/>
      <c r="J2840" s="4">
        <v>132379</v>
      </c>
    </row>
    <row r="2841" spans="2:10" x14ac:dyDescent="0.3">
      <c r="B2841" s="3" t="s">
        <v>156</v>
      </c>
      <c r="C2841" s="4">
        <v>2022</v>
      </c>
      <c r="D2841" s="3" t="s">
        <v>1469</v>
      </c>
      <c r="E2841" s="4">
        <v>2573835</v>
      </c>
      <c r="F2841" s="4">
        <v>3.06</v>
      </c>
      <c r="G2841" s="4">
        <v>0.85714285714285721</v>
      </c>
      <c r="H2841" s="4">
        <v>7876</v>
      </c>
      <c r="I2841" s="4"/>
      <c r="J2841" s="4">
        <v>7876</v>
      </c>
    </row>
    <row r="2842" spans="2:10" x14ac:dyDescent="0.3">
      <c r="B2842" s="3" t="s">
        <v>156</v>
      </c>
      <c r="C2842" s="4">
        <v>2022</v>
      </c>
      <c r="D2842" s="3" t="s">
        <v>1470</v>
      </c>
      <c r="E2842" s="4">
        <v>11661000</v>
      </c>
      <c r="F2842" s="4">
        <v>16.32</v>
      </c>
      <c r="G2842" s="4">
        <v>4.5714285714285721</v>
      </c>
      <c r="H2842" s="4">
        <v>190308</v>
      </c>
      <c r="I2842" s="4"/>
      <c r="J2842" s="4">
        <v>190308</v>
      </c>
    </row>
    <row r="2843" spans="2:10" x14ac:dyDescent="0.3">
      <c r="B2843" s="3" t="s">
        <v>156</v>
      </c>
      <c r="C2843" s="4">
        <v>2022</v>
      </c>
      <c r="D2843" s="3" t="s">
        <v>1471</v>
      </c>
      <c r="E2843" s="4">
        <v>977000</v>
      </c>
      <c r="F2843" s="4">
        <v>16.32</v>
      </c>
      <c r="G2843" s="4">
        <v>4.5714285714285721</v>
      </c>
      <c r="H2843" s="4">
        <v>15945</v>
      </c>
      <c r="I2843" s="4"/>
      <c r="J2843" s="4">
        <v>15945</v>
      </c>
    </row>
    <row r="2844" spans="2:10" x14ac:dyDescent="0.3">
      <c r="B2844" s="3" t="s">
        <v>156</v>
      </c>
      <c r="C2844" s="4">
        <v>2022</v>
      </c>
      <c r="D2844" s="3" t="s">
        <v>1472</v>
      </c>
      <c r="E2844" s="4">
        <v>0</v>
      </c>
      <c r="F2844" s="4">
        <v>0</v>
      </c>
      <c r="G2844" s="4">
        <v>0</v>
      </c>
      <c r="H2844" s="4">
        <v>0</v>
      </c>
      <c r="I2844" s="4"/>
      <c r="J2844" s="4">
        <v>0</v>
      </c>
    </row>
    <row r="2845" spans="2:10" x14ac:dyDescent="0.3">
      <c r="B2845" s="3" t="s">
        <v>156</v>
      </c>
      <c r="C2845" s="4">
        <v>2022</v>
      </c>
      <c r="D2845" s="3" t="s">
        <v>1473</v>
      </c>
      <c r="E2845" s="4">
        <v>114100</v>
      </c>
      <c r="F2845" s="4">
        <v>3.06</v>
      </c>
      <c r="G2845" s="4">
        <v>0.85714285714285721</v>
      </c>
      <c r="H2845" s="4">
        <v>349</v>
      </c>
      <c r="I2845" s="4"/>
      <c r="J2845" s="4">
        <v>349</v>
      </c>
    </row>
    <row r="2846" spans="2:10" x14ac:dyDescent="0.3">
      <c r="B2846" s="3" t="s">
        <v>156</v>
      </c>
      <c r="C2846" s="4">
        <v>2022</v>
      </c>
      <c r="D2846" s="3" t="s">
        <v>1474</v>
      </c>
      <c r="E2846" s="4">
        <v>96384143</v>
      </c>
      <c r="F2846" s="4">
        <v>3.57</v>
      </c>
      <c r="G2846" s="4">
        <v>1</v>
      </c>
      <c r="H2846" s="4">
        <v>344091</v>
      </c>
      <c r="I2846" s="4"/>
      <c r="J2846" s="4">
        <v>344091</v>
      </c>
    </row>
    <row r="2847" spans="2:10" x14ac:dyDescent="0.3">
      <c r="B2847" s="3" t="s">
        <v>156</v>
      </c>
      <c r="C2847" s="4">
        <v>2022</v>
      </c>
      <c r="D2847" s="3" t="s">
        <v>1475</v>
      </c>
      <c r="E2847" s="4">
        <v>0</v>
      </c>
      <c r="F2847" s="4">
        <v>0</v>
      </c>
      <c r="G2847" s="4">
        <v>0</v>
      </c>
      <c r="H2847" s="4">
        <v>0</v>
      </c>
      <c r="I2847" s="4"/>
      <c r="J2847" s="4">
        <v>0</v>
      </c>
    </row>
    <row r="2848" spans="2:10" x14ac:dyDescent="0.3">
      <c r="B2848" s="3" t="s">
        <v>156</v>
      </c>
      <c r="C2848" s="4">
        <v>2022</v>
      </c>
      <c r="D2848" s="3" t="s">
        <v>1476</v>
      </c>
      <c r="E2848" s="4">
        <v>70046300</v>
      </c>
      <c r="F2848" s="4">
        <v>24.48</v>
      </c>
      <c r="G2848" s="4">
        <v>6.8571428571428577</v>
      </c>
      <c r="H2848" s="4">
        <v>1714733</v>
      </c>
      <c r="I2848" s="4">
        <v>11695</v>
      </c>
      <c r="J2848" s="4">
        <v>1726428</v>
      </c>
    </row>
    <row r="2849" spans="2:10" x14ac:dyDescent="0.3">
      <c r="B2849" s="3" t="s">
        <v>156</v>
      </c>
      <c r="C2849" s="4">
        <v>2023</v>
      </c>
      <c r="D2849" s="3" t="s">
        <v>1468</v>
      </c>
      <c r="E2849" s="4">
        <v>13697450</v>
      </c>
      <c r="F2849" s="4">
        <v>10.19082</v>
      </c>
      <c r="G2849" s="4">
        <v>2.7714285714285718</v>
      </c>
      <c r="H2849" s="4">
        <v>139588</v>
      </c>
      <c r="I2849" s="4"/>
      <c r="J2849" s="4">
        <v>139588</v>
      </c>
    </row>
    <row r="2850" spans="2:10" x14ac:dyDescent="0.3">
      <c r="B2850" s="3" t="s">
        <v>156</v>
      </c>
      <c r="C2850" s="4">
        <v>2023</v>
      </c>
      <c r="D2850" s="3" t="s">
        <v>1469</v>
      </c>
      <c r="E2850" s="4">
        <v>2574688</v>
      </c>
      <c r="F2850" s="4">
        <v>3.1518000000000002</v>
      </c>
      <c r="G2850" s="4">
        <v>0.85714285714285721</v>
      </c>
      <c r="H2850" s="4">
        <v>8115</v>
      </c>
      <c r="I2850" s="4"/>
      <c r="J2850" s="4">
        <v>8115</v>
      </c>
    </row>
    <row r="2851" spans="2:10" x14ac:dyDescent="0.3">
      <c r="B2851" s="3" t="s">
        <v>156</v>
      </c>
      <c r="C2851" s="4">
        <v>2023</v>
      </c>
      <c r="D2851" s="3" t="s">
        <v>1470</v>
      </c>
      <c r="E2851" s="4">
        <v>12987000</v>
      </c>
      <c r="F2851" s="4">
        <v>16.8096</v>
      </c>
      <c r="G2851" s="4">
        <v>4.5714285714285712</v>
      </c>
      <c r="H2851" s="4">
        <v>218306</v>
      </c>
      <c r="I2851" s="4"/>
      <c r="J2851" s="4">
        <v>218306</v>
      </c>
    </row>
    <row r="2852" spans="2:10" x14ac:dyDescent="0.3">
      <c r="B2852" s="3" t="s">
        <v>156</v>
      </c>
      <c r="C2852" s="4">
        <v>2023</v>
      </c>
      <c r="D2852" s="3" t="s">
        <v>1471</v>
      </c>
      <c r="E2852" s="4">
        <v>999200</v>
      </c>
      <c r="F2852" s="4">
        <v>16.8096</v>
      </c>
      <c r="G2852" s="4">
        <v>4.5714285714285712</v>
      </c>
      <c r="H2852" s="4">
        <v>16796</v>
      </c>
      <c r="I2852" s="4"/>
      <c r="J2852" s="4">
        <v>16796</v>
      </c>
    </row>
    <row r="2853" spans="2:10" x14ac:dyDescent="0.3">
      <c r="B2853" s="3" t="s">
        <v>156</v>
      </c>
      <c r="C2853" s="4">
        <v>2023</v>
      </c>
      <c r="D2853" s="3" t="s">
        <v>1472</v>
      </c>
      <c r="E2853" s="4">
        <v>0</v>
      </c>
      <c r="F2853" s="4">
        <v>0</v>
      </c>
      <c r="G2853" s="4">
        <v>0</v>
      </c>
      <c r="H2853" s="4">
        <v>0</v>
      </c>
      <c r="I2853" s="4"/>
      <c r="J2853" s="4">
        <v>0</v>
      </c>
    </row>
    <row r="2854" spans="2:10" x14ac:dyDescent="0.3">
      <c r="B2854" s="3" t="s">
        <v>156</v>
      </c>
      <c r="C2854" s="4">
        <v>2023</v>
      </c>
      <c r="D2854" s="3" t="s">
        <v>1473</v>
      </c>
      <c r="E2854" s="4">
        <v>115000</v>
      </c>
      <c r="F2854" s="4">
        <v>3.1518000000000002</v>
      </c>
      <c r="G2854" s="4">
        <v>0.85714285714285721</v>
      </c>
      <c r="H2854" s="4">
        <v>362</v>
      </c>
      <c r="I2854" s="4"/>
      <c r="J2854" s="4">
        <v>362</v>
      </c>
    </row>
    <row r="2855" spans="2:10" x14ac:dyDescent="0.3">
      <c r="B2855" s="3" t="s">
        <v>156</v>
      </c>
      <c r="C2855" s="4">
        <v>2023</v>
      </c>
      <c r="D2855" s="3" t="s">
        <v>1474</v>
      </c>
      <c r="E2855" s="4">
        <v>105689770</v>
      </c>
      <c r="F2855" s="4">
        <v>3.6770999999999998</v>
      </c>
      <c r="G2855" s="4">
        <v>1</v>
      </c>
      <c r="H2855" s="4">
        <v>388632</v>
      </c>
      <c r="I2855" s="4"/>
      <c r="J2855" s="4">
        <v>388632</v>
      </c>
    </row>
    <row r="2856" spans="2:10" x14ac:dyDescent="0.3">
      <c r="B2856" s="3" t="s">
        <v>156</v>
      </c>
      <c r="C2856" s="4">
        <v>2023</v>
      </c>
      <c r="D2856" s="3" t="s">
        <v>1475</v>
      </c>
      <c r="E2856" s="4">
        <v>0</v>
      </c>
      <c r="F2856" s="4">
        <v>0</v>
      </c>
      <c r="G2856" s="4">
        <v>0</v>
      </c>
      <c r="H2856" s="4">
        <v>0</v>
      </c>
      <c r="I2856" s="4"/>
      <c r="J2856" s="4">
        <v>0</v>
      </c>
    </row>
    <row r="2857" spans="2:10" x14ac:dyDescent="0.3">
      <c r="B2857" s="3" t="s">
        <v>156</v>
      </c>
      <c r="C2857" s="4">
        <v>2023</v>
      </c>
      <c r="D2857" s="3" t="s">
        <v>1476</v>
      </c>
      <c r="E2857" s="4">
        <v>76368300</v>
      </c>
      <c r="F2857" s="4">
        <v>25.214400000000001</v>
      </c>
      <c r="G2857" s="4">
        <v>6.8571428571428577</v>
      </c>
      <c r="H2857" s="4">
        <v>1925581</v>
      </c>
      <c r="I2857" s="4">
        <v>20462</v>
      </c>
      <c r="J2857" s="4">
        <v>1946043</v>
      </c>
    </row>
    <row r="2858" spans="2:10" x14ac:dyDescent="0.3">
      <c r="B2858" s="3" t="s">
        <v>156</v>
      </c>
      <c r="C2858" s="4">
        <v>2024</v>
      </c>
      <c r="D2858" s="3" t="s">
        <v>1468</v>
      </c>
      <c r="E2858" s="4">
        <v>14379500</v>
      </c>
      <c r="F2858" s="4">
        <v>10.25</v>
      </c>
      <c r="G2858" s="4">
        <v>2.7333333333333334</v>
      </c>
      <c r="H2858" s="4">
        <v>147390</v>
      </c>
      <c r="I2858" s="4"/>
      <c r="J2858" s="4">
        <v>147390</v>
      </c>
    </row>
    <row r="2859" spans="2:10" x14ac:dyDescent="0.3">
      <c r="B2859" s="3" t="s">
        <v>156</v>
      </c>
      <c r="C2859" s="4">
        <v>2024</v>
      </c>
      <c r="D2859" s="3" t="s">
        <v>1469</v>
      </c>
      <c r="E2859" s="4">
        <v>2611849</v>
      </c>
      <c r="F2859" s="4">
        <v>3.25</v>
      </c>
      <c r="G2859" s="4">
        <v>0.8666666666666667</v>
      </c>
      <c r="H2859" s="4">
        <v>8489</v>
      </c>
      <c r="I2859" s="4"/>
      <c r="J2859" s="4">
        <v>8489</v>
      </c>
    </row>
    <row r="2860" spans="2:10" x14ac:dyDescent="0.3">
      <c r="B2860" s="3" t="s">
        <v>156</v>
      </c>
      <c r="C2860" s="4">
        <v>2024</v>
      </c>
      <c r="D2860" s="3" t="s">
        <v>1470</v>
      </c>
      <c r="E2860" s="4">
        <v>14197100</v>
      </c>
      <c r="F2860" s="4">
        <v>25</v>
      </c>
      <c r="G2860" s="4">
        <v>6.666666666666667</v>
      </c>
      <c r="H2860" s="4">
        <v>354928</v>
      </c>
      <c r="I2860" s="4"/>
      <c r="J2860" s="4">
        <v>354928</v>
      </c>
    </row>
    <row r="2861" spans="2:10" x14ac:dyDescent="0.3">
      <c r="B2861" s="3" t="s">
        <v>156</v>
      </c>
      <c r="C2861" s="4">
        <v>2024</v>
      </c>
      <c r="D2861" s="3" t="s">
        <v>1471</v>
      </c>
      <c r="E2861" s="4">
        <v>1032800</v>
      </c>
      <c r="F2861" s="4">
        <v>25</v>
      </c>
      <c r="G2861" s="4">
        <v>6.666666666666667</v>
      </c>
      <c r="H2861" s="4">
        <v>25820</v>
      </c>
      <c r="I2861" s="4"/>
      <c r="J2861" s="4">
        <v>25820</v>
      </c>
    </row>
    <row r="2862" spans="2:10" x14ac:dyDescent="0.3">
      <c r="B2862" s="3" t="s">
        <v>156</v>
      </c>
      <c r="C2862" s="4">
        <v>2024</v>
      </c>
      <c r="D2862" s="3" t="s">
        <v>1472</v>
      </c>
      <c r="E2862" s="4">
        <v>0</v>
      </c>
      <c r="F2862" s="4">
        <v>0</v>
      </c>
      <c r="G2862" s="4">
        <v>0</v>
      </c>
      <c r="H2862" s="4">
        <v>0</v>
      </c>
      <c r="I2862" s="4"/>
      <c r="J2862" s="4">
        <v>0</v>
      </c>
    </row>
    <row r="2863" spans="2:10" x14ac:dyDescent="0.3">
      <c r="B2863" s="3" t="s">
        <v>156</v>
      </c>
      <c r="C2863" s="4">
        <v>2024</v>
      </c>
      <c r="D2863" s="3" t="s">
        <v>1473</v>
      </c>
      <c r="E2863" s="4">
        <v>129800</v>
      </c>
      <c r="F2863" s="4">
        <v>3.25</v>
      </c>
      <c r="G2863" s="4">
        <v>0.8666666666666667</v>
      </c>
      <c r="H2863" s="4">
        <v>422</v>
      </c>
      <c r="I2863" s="4"/>
      <c r="J2863" s="4">
        <v>422</v>
      </c>
    </row>
    <row r="2864" spans="2:10" x14ac:dyDescent="0.3">
      <c r="B2864" s="3" t="s">
        <v>156</v>
      </c>
      <c r="C2864" s="4">
        <v>2024</v>
      </c>
      <c r="D2864" s="3" t="s">
        <v>1474</v>
      </c>
      <c r="E2864" s="4">
        <v>118898537</v>
      </c>
      <c r="F2864" s="4">
        <v>3.75</v>
      </c>
      <c r="G2864" s="4">
        <v>1</v>
      </c>
      <c r="H2864" s="4">
        <v>445870</v>
      </c>
      <c r="I2864" s="4"/>
      <c r="J2864" s="4">
        <v>445870</v>
      </c>
    </row>
    <row r="2865" spans="2:10" x14ac:dyDescent="0.3">
      <c r="B2865" s="3" t="s">
        <v>156</v>
      </c>
      <c r="C2865" s="4">
        <v>2024</v>
      </c>
      <c r="D2865" s="3" t="s">
        <v>1475</v>
      </c>
      <c r="E2865" s="4">
        <v>0</v>
      </c>
      <c r="F2865" s="4">
        <v>0</v>
      </c>
      <c r="G2865" s="4">
        <v>0</v>
      </c>
      <c r="H2865" s="4">
        <v>0</v>
      </c>
      <c r="I2865" s="4"/>
      <c r="J2865" s="4">
        <v>0</v>
      </c>
    </row>
    <row r="2866" spans="2:10" x14ac:dyDescent="0.3">
      <c r="B2866" s="3" t="s">
        <v>156</v>
      </c>
      <c r="C2866" s="4">
        <v>2024</v>
      </c>
      <c r="D2866" s="3" t="s">
        <v>1476</v>
      </c>
      <c r="E2866" s="4">
        <v>82561000</v>
      </c>
      <c r="F2866" s="4">
        <v>40</v>
      </c>
      <c r="G2866" s="4">
        <v>10.666666666666666</v>
      </c>
      <c r="H2866" s="4">
        <v>3302440</v>
      </c>
      <c r="I2866" s="4">
        <v>18392</v>
      </c>
      <c r="J2866" s="4">
        <v>3320832</v>
      </c>
    </row>
    <row r="2867" spans="2:10" x14ac:dyDescent="0.3">
      <c r="B2867" s="3" t="s">
        <v>158</v>
      </c>
      <c r="C2867" s="4">
        <v>2019</v>
      </c>
      <c r="D2867" s="3" t="s">
        <v>1468</v>
      </c>
      <c r="E2867" s="4">
        <v>83059100</v>
      </c>
      <c r="F2867" s="4">
        <v>9.0171200000000002</v>
      </c>
      <c r="G2867" s="4">
        <v>2.4900022919756002</v>
      </c>
      <c r="H2867" s="4">
        <v>748953.87179200002</v>
      </c>
      <c r="I2867" s="4"/>
      <c r="J2867" s="4">
        <v>748953.87179200002</v>
      </c>
    </row>
    <row r="2868" spans="2:10" x14ac:dyDescent="0.3">
      <c r="B2868" s="3" t="s">
        <v>158</v>
      </c>
      <c r="C2868" s="4">
        <v>2019</v>
      </c>
      <c r="D2868" s="3" t="s">
        <v>1469</v>
      </c>
      <c r="E2868" s="4">
        <v>0</v>
      </c>
      <c r="F2868" s="4">
        <v>3.6213299999999999</v>
      </c>
      <c r="G2868" s="4">
        <v>1</v>
      </c>
      <c r="H2868" s="4">
        <v>0</v>
      </c>
      <c r="I2868" s="4"/>
      <c r="J2868" s="4">
        <v>0</v>
      </c>
    </row>
    <row r="2869" spans="2:10" x14ac:dyDescent="0.3">
      <c r="B2869" s="3" t="s">
        <v>158</v>
      </c>
      <c r="C2869" s="4">
        <v>2019</v>
      </c>
      <c r="D2869" s="3" t="s">
        <v>1470</v>
      </c>
      <c r="E2869" s="4">
        <v>1835400</v>
      </c>
      <c r="F2869" s="4">
        <v>9.7775999999999996</v>
      </c>
      <c r="G2869" s="4">
        <v>2.7000024852747502</v>
      </c>
      <c r="H2869" s="4">
        <v>17945.80704</v>
      </c>
      <c r="I2869" s="4"/>
      <c r="J2869" s="4">
        <v>17945.80704</v>
      </c>
    </row>
    <row r="2870" spans="2:10" x14ac:dyDescent="0.3">
      <c r="B2870" s="3" t="s">
        <v>158</v>
      </c>
      <c r="C2870" s="4">
        <v>2019</v>
      </c>
      <c r="D2870" s="3" t="s">
        <v>1471</v>
      </c>
      <c r="E2870" s="4">
        <v>0</v>
      </c>
      <c r="F2870" s="4">
        <v>9.7775999999999996</v>
      </c>
      <c r="G2870" s="4">
        <v>2.7000024852747502</v>
      </c>
      <c r="H2870" s="4">
        <v>0</v>
      </c>
      <c r="I2870" s="4"/>
      <c r="J2870" s="4">
        <v>0</v>
      </c>
    </row>
    <row r="2871" spans="2:10" x14ac:dyDescent="0.3">
      <c r="B2871" s="3" t="s">
        <v>158</v>
      </c>
      <c r="C2871" s="4">
        <v>2019</v>
      </c>
      <c r="D2871" s="3" t="s">
        <v>1472</v>
      </c>
      <c r="E2871" s="4">
        <v>0</v>
      </c>
      <c r="F2871" s="4">
        <v>9.7775999999999996</v>
      </c>
      <c r="G2871" s="4">
        <v>2.7000024852747502</v>
      </c>
      <c r="H2871" s="4">
        <v>0</v>
      </c>
      <c r="I2871" s="4"/>
      <c r="J2871" s="4">
        <v>0</v>
      </c>
    </row>
    <row r="2872" spans="2:10" x14ac:dyDescent="0.3">
      <c r="B2872" s="3" t="s">
        <v>158</v>
      </c>
      <c r="C2872" s="4">
        <v>2019</v>
      </c>
      <c r="D2872" s="3" t="s">
        <v>1473</v>
      </c>
      <c r="E2872" s="4">
        <v>207000</v>
      </c>
      <c r="F2872" s="4">
        <v>3.6213299999999999</v>
      </c>
      <c r="G2872" s="4">
        <v>1</v>
      </c>
      <c r="H2872" s="4">
        <v>749.61531000000002</v>
      </c>
      <c r="I2872" s="4"/>
      <c r="J2872" s="4">
        <v>749.61531000000002</v>
      </c>
    </row>
    <row r="2873" spans="2:10" x14ac:dyDescent="0.3">
      <c r="B2873" s="3" t="s">
        <v>158</v>
      </c>
      <c r="C2873" s="4">
        <v>2019</v>
      </c>
      <c r="D2873" s="3" t="s">
        <v>1474</v>
      </c>
      <c r="E2873" s="4">
        <v>902029807</v>
      </c>
      <c r="F2873" s="4">
        <v>3.6213299999999999</v>
      </c>
      <c r="G2873" s="4">
        <v>1</v>
      </c>
      <c r="H2873" s="4">
        <v>3266547.60098331</v>
      </c>
      <c r="I2873" s="4">
        <v>0</v>
      </c>
      <c r="J2873" s="4">
        <v>3266547.60098331</v>
      </c>
    </row>
    <row r="2874" spans="2:10" x14ac:dyDescent="0.3">
      <c r="B2874" s="3" t="s">
        <v>158</v>
      </c>
      <c r="C2874" s="4">
        <v>2019</v>
      </c>
      <c r="D2874" s="3" t="s">
        <v>1475</v>
      </c>
      <c r="E2874" s="4">
        <v>0</v>
      </c>
      <c r="F2874" s="4">
        <v>3.6213299999999999</v>
      </c>
      <c r="G2874" s="4">
        <v>1</v>
      </c>
      <c r="H2874" s="4">
        <v>0</v>
      </c>
      <c r="I2874" s="4"/>
      <c r="J2874" s="4">
        <v>0</v>
      </c>
    </row>
    <row r="2875" spans="2:10" x14ac:dyDescent="0.3">
      <c r="B2875" s="3" t="s">
        <v>158</v>
      </c>
      <c r="C2875" s="4">
        <v>2019</v>
      </c>
      <c r="D2875" s="3" t="s">
        <v>1476</v>
      </c>
      <c r="E2875" s="4">
        <v>1847425</v>
      </c>
      <c r="F2875" s="4">
        <v>40</v>
      </c>
      <c r="G2875" s="4">
        <v>11.0456655427702</v>
      </c>
      <c r="H2875" s="4">
        <v>73897</v>
      </c>
      <c r="I2875" s="4"/>
      <c r="J2875" s="4">
        <v>73897</v>
      </c>
    </row>
    <row r="2876" spans="2:10" x14ac:dyDescent="0.3">
      <c r="B2876" s="3" t="s">
        <v>158</v>
      </c>
      <c r="C2876" s="4">
        <v>2020</v>
      </c>
      <c r="D2876" s="3" t="s">
        <v>1468</v>
      </c>
      <c r="E2876" s="4">
        <v>82038500</v>
      </c>
      <c r="F2876" s="4">
        <v>9.0834899999999994</v>
      </c>
      <c r="G2876" s="4">
        <v>2.4899986019698517</v>
      </c>
      <c r="H2876" s="4">
        <v>745196</v>
      </c>
      <c r="I2876" s="4"/>
      <c r="J2876" s="4">
        <v>745196</v>
      </c>
    </row>
    <row r="2877" spans="2:10" x14ac:dyDescent="0.3">
      <c r="B2877" s="3" t="s">
        <v>158</v>
      </c>
      <c r="C2877" s="4">
        <v>2020</v>
      </c>
      <c r="D2877" s="3" t="s">
        <v>1469</v>
      </c>
      <c r="E2877" s="4">
        <v>0</v>
      </c>
      <c r="F2877" s="4">
        <v>3.6479900000000001</v>
      </c>
      <c r="G2877" s="4">
        <v>1</v>
      </c>
      <c r="H2877" s="4">
        <v>0</v>
      </c>
      <c r="I2877" s="4"/>
      <c r="J2877" s="4">
        <v>0</v>
      </c>
    </row>
    <row r="2878" spans="2:10" x14ac:dyDescent="0.3">
      <c r="B2878" s="3" t="s">
        <v>158</v>
      </c>
      <c r="C2878" s="4">
        <v>2020</v>
      </c>
      <c r="D2878" s="3" t="s">
        <v>1470</v>
      </c>
      <c r="E2878" s="4">
        <v>1811400</v>
      </c>
      <c r="F2878" s="4">
        <v>9.8495699999999999</v>
      </c>
      <c r="G2878" s="4">
        <v>2.6999991776293246</v>
      </c>
      <c r="H2878" s="4">
        <v>17842</v>
      </c>
      <c r="I2878" s="4"/>
      <c r="J2878" s="4">
        <v>17842</v>
      </c>
    </row>
    <row r="2879" spans="2:10" x14ac:dyDescent="0.3">
      <c r="B2879" s="3" t="s">
        <v>158</v>
      </c>
      <c r="C2879" s="4">
        <v>2020</v>
      </c>
      <c r="D2879" s="3" t="s">
        <v>1471</v>
      </c>
      <c r="E2879" s="4">
        <v>0</v>
      </c>
      <c r="F2879" s="4">
        <v>9.8495699999999999</v>
      </c>
      <c r="G2879" s="4">
        <v>2.6999991776293246</v>
      </c>
      <c r="H2879" s="4">
        <v>0</v>
      </c>
      <c r="I2879" s="4"/>
      <c r="J2879" s="4">
        <v>0</v>
      </c>
    </row>
    <row r="2880" spans="2:10" x14ac:dyDescent="0.3">
      <c r="B2880" s="3" t="s">
        <v>158</v>
      </c>
      <c r="C2880" s="4">
        <v>2020</v>
      </c>
      <c r="D2880" s="3" t="s">
        <v>1472</v>
      </c>
      <c r="E2880" s="4">
        <v>0</v>
      </c>
      <c r="F2880" s="4">
        <v>9.8495699999999999</v>
      </c>
      <c r="G2880" s="4">
        <v>2.6999991776293246</v>
      </c>
      <c r="H2880" s="4">
        <v>0</v>
      </c>
      <c r="I2880" s="4"/>
      <c r="J2880" s="4">
        <v>0</v>
      </c>
    </row>
    <row r="2881" spans="2:10" x14ac:dyDescent="0.3">
      <c r="B2881" s="3" t="s">
        <v>158</v>
      </c>
      <c r="C2881" s="4">
        <v>2020</v>
      </c>
      <c r="D2881" s="3" t="s">
        <v>1473</v>
      </c>
      <c r="E2881" s="4">
        <v>205400</v>
      </c>
      <c r="F2881" s="4">
        <v>3.6479900000000001</v>
      </c>
      <c r="G2881" s="4">
        <v>1</v>
      </c>
      <c r="H2881" s="4">
        <v>749</v>
      </c>
      <c r="I2881" s="4"/>
      <c r="J2881" s="4">
        <v>749</v>
      </c>
    </row>
    <row r="2882" spans="2:10" x14ac:dyDescent="0.3">
      <c r="B2882" s="3" t="s">
        <v>158</v>
      </c>
      <c r="C2882" s="4">
        <v>2020</v>
      </c>
      <c r="D2882" s="3" t="s">
        <v>1474</v>
      </c>
      <c r="E2882" s="4">
        <v>921232907</v>
      </c>
      <c r="F2882" s="4">
        <v>3.6479900000000001</v>
      </c>
      <c r="G2882" s="4">
        <v>1</v>
      </c>
      <c r="H2882" s="4">
        <v>3360648</v>
      </c>
      <c r="I2882" s="4"/>
      <c r="J2882" s="4">
        <v>3360648</v>
      </c>
    </row>
    <row r="2883" spans="2:10" x14ac:dyDescent="0.3">
      <c r="B2883" s="3" t="s">
        <v>158</v>
      </c>
      <c r="C2883" s="4">
        <v>2020</v>
      </c>
      <c r="D2883" s="3" t="s">
        <v>1475</v>
      </c>
      <c r="E2883" s="4">
        <v>0</v>
      </c>
      <c r="F2883" s="4">
        <v>3.6479900000000001</v>
      </c>
      <c r="G2883" s="4">
        <v>1</v>
      </c>
      <c r="H2883" s="4">
        <v>0</v>
      </c>
      <c r="I2883" s="4"/>
      <c r="J2883" s="4">
        <v>0</v>
      </c>
    </row>
    <row r="2884" spans="2:10" x14ac:dyDescent="0.3">
      <c r="B2884" s="3" t="s">
        <v>158</v>
      </c>
      <c r="C2884" s="4">
        <v>2020</v>
      </c>
      <c r="D2884" s="3" t="s">
        <v>1476</v>
      </c>
      <c r="E2884" s="4">
        <v>1912325</v>
      </c>
      <c r="F2884" s="4">
        <v>40</v>
      </c>
      <c r="G2884" s="4">
        <v>10.964942338109479</v>
      </c>
      <c r="H2884" s="4">
        <v>76493</v>
      </c>
      <c r="I2884" s="4">
        <v>83331</v>
      </c>
      <c r="J2884" s="4">
        <v>159824</v>
      </c>
    </row>
    <row r="2885" spans="2:10" x14ac:dyDescent="0.3">
      <c r="B2885" s="3" t="s">
        <v>158</v>
      </c>
      <c r="C2885" s="4">
        <v>2021</v>
      </c>
      <c r="D2885" s="3" t="s">
        <v>1468</v>
      </c>
      <c r="E2885" s="4">
        <v>80997000</v>
      </c>
      <c r="F2885" s="4">
        <v>9.1878799999999998</v>
      </c>
      <c r="G2885" s="4">
        <v>2.5099999726814022</v>
      </c>
      <c r="H2885" s="4">
        <v>744191</v>
      </c>
      <c r="I2885" s="4"/>
      <c r="J2885" s="4">
        <v>744191</v>
      </c>
    </row>
    <row r="2886" spans="2:10" x14ac:dyDescent="0.3">
      <c r="B2886" s="3" t="s">
        <v>158</v>
      </c>
      <c r="C2886" s="4">
        <v>2021</v>
      </c>
      <c r="D2886" s="3" t="s">
        <v>1469</v>
      </c>
      <c r="E2886" s="4">
        <v>0</v>
      </c>
      <c r="F2886" s="4">
        <v>3.6605099999999999</v>
      </c>
      <c r="G2886" s="4">
        <v>1</v>
      </c>
      <c r="H2886" s="4">
        <v>0</v>
      </c>
      <c r="I2886" s="4"/>
      <c r="J2886" s="4">
        <v>0</v>
      </c>
    </row>
    <row r="2887" spans="2:10" x14ac:dyDescent="0.3">
      <c r="B2887" s="3" t="s">
        <v>158</v>
      </c>
      <c r="C2887" s="4">
        <v>2021</v>
      </c>
      <c r="D2887" s="3" t="s">
        <v>1470</v>
      </c>
      <c r="E2887" s="4">
        <v>1788600</v>
      </c>
      <c r="F2887" s="4">
        <v>9.8833800000000007</v>
      </c>
      <c r="G2887" s="4">
        <v>2.7000008195579306</v>
      </c>
      <c r="H2887" s="4">
        <v>17677</v>
      </c>
      <c r="I2887" s="4"/>
      <c r="J2887" s="4">
        <v>17677</v>
      </c>
    </row>
    <row r="2888" spans="2:10" x14ac:dyDescent="0.3">
      <c r="B2888" s="3" t="s">
        <v>158</v>
      </c>
      <c r="C2888" s="4">
        <v>2021</v>
      </c>
      <c r="D2888" s="3" t="s">
        <v>1471</v>
      </c>
      <c r="E2888" s="4">
        <v>0</v>
      </c>
      <c r="F2888" s="4">
        <v>9.8833800000000007</v>
      </c>
      <c r="G2888" s="4">
        <v>2.7000008195579306</v>
      </c>
      <c r="H2888" s="4">
        <v>0</v>
      </c>
      <c r="I2888" s="4"/>
      <c r="J2888" s="4">
        <v>0</v>
      </c>
    </row>
    <row r="2889" spans="2:10" x14ac:dyDescent="0.3">
      <c r="B2889" s="3" t="s">
        <v>158</v>
      </c>
      <c r="C2889" s="4">
        <v>2021</v>
      </c>
      <c r="D2889" s="3" t="s">
        <v>1472</v>
      </c>
      <c r="E2889" s="4">
        <v>0</v>
      </c>
      <c r="F2889" s="4">
        <v>9.8833800000000007</v>
      </c>
      <c r="G2889" s="4">
        <v>2.7000008195579306</v>
      </c>
      <c r="H2889" s="4">
        <v>0</v>
      </c>
      <c r="I2889" s="4"/>
      <c r="J2889" s="4">
        <v>0</v>
      </c>
    </row>
    <row r="2890" spans="2:10" x14ac:dyDescent="0.3">
      <c r="B2890" s="3" t="s">
        <v>158</v>
      </c>
      <c r="C2890" s="4">
        <v>2021</v>
      </c>
      <c r="D2890" s="3" t="s">
        <v>1473</v>
      </c>
      <c r="E2890" s="4">
        <v>367300</v>
      </c>
      <c r="F2890" s="4">
        <v>3.6605099999999999</v>
      </c>
      <c r="G2890" s="4">
        <v>1</v>
      </c>
      <c r="H2890" s="4">
        <v>1345</v>
      </c>
      <c r="I2890" s="4"/>
      <c r="J2890" s="4">
        <v>1345</v>
      </c>
    </row>
    <row r="2891" spans="2:10" x14ac:dyDescent="0.3">
      <c r="B2891" s="3" t="s">
        <v>158</v>
      </c>
      <c r="C2891" s="4">
        <v>2021</v>
      </c>
      <c r="D2891" s="3" t="s">
        <v>1474</v>
      </c>
      <c r="E2891" s="4">
        <v>951409307</v>
      </c>
      <c r="F2891" s="4">
        <v>3.6605099999999999</v>
      </c>
      <c r="G2891" s="4">
        <v>1</v>
      </c>
      <c r="H2891" s="4">
        <v>3482643</v>
      </c>
      <c r="I2891" s="4"/>
      <c r="J2891" s="4">
        <v>3482643</v>
      </c>
    </row>
    <row r="2892" spans="2:10" x14ac:dyDescent="0.3">
      <c r="B2892" s="3" t="s">
        <v>158</v>
      </c>
      <c r="C2892" s="4">
        <v>2021</v>
      </c>
      <c r="D2892" s="3" t="s">
        <v>1475</v>
      </c>
      <c r="E2892" s="4">
        <v>0</v>
      </c>
      <c r="F2892" s="4">
        <v>3.6605099999999999</v>
      </c>
      <c r="G2892" s="4">
        <v>1</v>
      </c>
      <c r="H2892" s="4">
        <v>0</v>
      </c>
      <c r="I2892" s="4"/>
      <c r="J2892" s="4">
        <v>0</v>
      </c>
    </row>
    <row r="2893" spans="2:10" x14ac:dyDescent="0.3">
      <c r="B2893" s="3" t="s">
        <v>158</v>
      </c>
      <c r="C2893" s="4">
        <v>2021</v>
      </c>
      <c r="D2893" s="3" t="s">
        <v>1476</v>
      </c>
      <c r="E2893" s="4">
        <v>1941280</v>
      </c>
      <c r="F2893" s="4">
        <v>40</v>
      </c>
      <c r="G2893" s="4">
        <v>10.927439072697521</v>
      </c>
      <c r="H2893" s="4">
        <v>77651</v>
      </c>
      <c r="I2893" s="4">
        <v>82214</v>
      </c>
      <c r="J2893" s="4">
        <v>159865</v>
      </c>
    </row>
    <row r="2894" spans="2:10" x14ac:dyDescent="0.3">
      <c r="B2894" s="3" t="s">
        <v>158</v>
      </c>
      <c r="C2894" s="4">
        <v>2022</v>
      </c>
      <c r="D2894" s="3" t="s">
        <v>1468</v>
      </c>
      <c r="E2894" s="4">
        <v>93893800</v>
      </c>
      <c r="F2894" s="4">
        <v>8.1715999999999998</v>
      </c>
      <c r="G2894" s="4">
        <v>2.6600000651035312</v>
      </c>
      <c r="H2894" s="4">
        <v>767263</v>
      </c>
      <c r="I2894" s="4"/>
      <c r="J2894" s="4">
        <v>767263</v>
      </c>
    </row>
    <row r="2895" spans="2:10" x14ac:dyDescent="0.3">
      <c r="B2895" s="3" t="s">
        <v>158</v>
      </c>
      <c r="C2895" s="4">
        <v>2022</v>
      </c>
      <c r="D2895" s="3" t="s">
        <v>1469</v>
      </c>
      <c r="E2895" s="4">
        <v>0</v>
      </c>
      <c r="F2895" s="4">
        <v>3.0720299999999998</v>
      </c>
      <c r="G2895" s="4">
        <v>1</v>
      </c>
      <c r="H2895" s="4">
        <v>0</v>
      </c>
      <c r="I2895" s="4"/>
      <c r="J2895" s="4">
        <v>0</v>
      </c>
    </row>
    <row r="2896" spans="2:10" x14ac:dyDescent="0.3">
      <c r="B2896" s="3" t="s">
        <v>158</v>
      </c>
      <c r="C2896" s="4">
        <v>2022</v>
      </c>
      <c r="D2896" s="3" t="s">
        <v>1470</v>
      </c>
      <c r="E2896" s="4">
        <v>1933200</v>
      </c>
      <c r="F2896" s="4">
        <v>8.3559199999999993</v>
      </c>
      <c r="G2896" s="4">
        <v>2.719999479171753</v>
      </c>
      <c r="H2896" s="4">
        <v>16154</v>
      </c>
      <c r="I2896" s="4"/>
      <c r="J2896" s="4">
        <v>16154</v>
      </c>
    </row>
    <row r="2897" spans="2:10" x14ac:dyDescent="0.3">
      <c r="B2897" s="3" t="s">
        <v>158</v>
      </c>
      <c r="C2897" s="4">
        <v>2022</v>
      </c>
      <c r="D2897" s="3" t="s">
        <v>1471</v>
      </c>
      <c r="E2897" s="4">
        <v>0</v>
      </c>
      <c r="F2897" s="4">
        <v>8.3559199999999993</v>
      </c>
      <c r="G2897" s="4">
        <v>2.719999479171753</v>
      </c>
      <c r="H2897" s="4">
        <v>0</v>
      </c>
      <c r="I2897" s="4"/>
      <c r="J2897" s="4">
        <v>0</v>
      </c>
    </row>
    <row r="2898" spans="2:10" x14ac:dyDescent="0.3">
      <c r="B2898" s="3" t="s">
        <v>158</v>
      </c>
      <c r="C2898" s="4">
        <v>2022</v>
      </c>
      <c r="D2898" s="3" t="s">
        <v>1472</v>
      </c>
      <c r="E2898" s="4">
        <v>0</v>
      </c>
      <c r="F2898" s="4">
        <v>8.3559199999999993</v>
      </c>
      <c r="G2898" s="4">
        <v>2.719999479171753</v>
      </c>
      <c r="H2898" s="4">
        <v>0</v>
      </c>
      <c r="I2898" s="4"/>
      <c r="J2898" s="4">
        <v>0</v>
      </c>
    </row>
    <row r="2899" spans="2:10" x14ac:dyDescent="0.3">
      <c r="B2899" s="3" t="s">
        <v>158</v>
      </c>
      <c r="C2899" s="4">
        <v>2022</v>
      </c>
      <c r="D2899" s="3" t="s">
        <v>1473</v>
      </c>
      <c r="E2899" s="4">
        <v>429900</v>
      </c>
      <c r="F2899" s="4">
        <v>3.0720299999999998</v>
      </c>
      <c r="G2899" s="4">
        <v>1</v>
      </c>
      <c r="H2899" s="4">
        <v>1321</v>
      </c>
      <c r="I2899" s="4"/>
      <c r="J2899" s="4">
        <v>1321</v>
      </c>
    </row>
    <row r="2900" spans="2:10" x14ac:dyDescent="0.3">
      <c r="B2900" s="3" t="s">
        <v>158</v>
      </c>
      <c r="C2900" s="4">
        <v>2022</v>
      </c>
      <c r="D2900" s="3" t="s">
        <v>1474</v>
      </c>
      <c r="E2900" s="4">
        <v>1195125607</v>
      </c>
      <c r="F2900" s="4">
        <v>3.0720299999999998</v>
      </c>
      <c r="G2900" s="4">
        <v>1</v>
      </c>
      <c r="H2900" s="4">
        <v>3671462</v>
      </c>
      <c r="I2900" s="4"/>
      <c r="J2900" s="4">
        <v>3671462</v>
      </c>
    </row>
    <row r="2901" spans="2:10" x14ac:dyDescent="0.3">
      <c r="B2901" s="3" t="s">
        <v>158</v>
      </c>
      <c r="C2901" s="4">
        <v>2022</v>
      </c>
      <c r="D2901" s="3" t="s">
        <v>1475</v>
      </c>
      <c r="E2901" s="4">
        <v>0</v>
      </c>
      <c r="F2901" s="4">
        <v>3.0720299999999998</v>
      </c>
      <c r="G2901" s="4">
        <v>1</v>
      </c>
      <c r="H2901" s="4">
        <v>0</v>
      </c>
      <c r="I2901" s="4"/>
      <c r="J2901" s="4">
        <v>0</v>
      </c>
    </row>
    <row r="2902" spans="2:10" x14ac:dyDescent="0.3">
      <c r="B2902" s="3" t="s">
        <v>158</v>
      </c>
      <c r="C2902" s="4">
        <v>2022</v>
      </c>
      <c r="D2902" s="3" t="s">
        <v>1476</v>
      </c>
      <c r="E2902" s="4">
        <v>1986835</v>
      </c>
      <c r="F2902" s="4">
        <v>40</v>
      </c>
      <c r="G2902" s="4">
        <v>13.020706177999564</v>
      </c>
      <c r="H2902" s="4">
        <v>79473</v>
      </c>
      <c r="I2902" s="4">
        <v>80330</v>
      </c>
      <c r="J2902" s="4">
        <v>159803</v>
      </c>
    </row>
    <row r="2903" spans="2:10" x14ac:dyDescent="0.3">
      <c r="B2903" s="3" t="s">
        <v>158</v>
      </c>
      <c r="C2903" s="4">
        <v>2023</v>
      </c>
      <c r="D2903" s="3" t="s">
        <v>1468</v>
      </c>
      <c r="E2903" s="4">
        <v>103967400</v>
      </c>
      <c r="F2903" s="4">
        <v>7.5605099999999998</v>
      </c>
      <c r="G2903" s="4">
        <v>2.629998747704124</v>
      </c>
      <c r="H2903" s="4">
        <v>786047</v>
      </c>
      <c r="I2903" s="4"/>
      <c r="J2903" s="4">
        <v>786047</v>
      </c>
    </row>
    <row r="2904" spans="2:10" x14ac:dyDescent="0.3">
      <c r="B2904" s="3" t="s">
        <v>158</v>
      </c>
      <c r="C2904" s="4">
        <v>2023</v>
      </c>
      <c r="D2904" s="3" t="s">
        <v>1469</v>
      </c>
      <c r="E2904" s="4">
        <v>0</v>
      </c>
      <c r="F2904" s="4">
        <v>2.8747199999999999</v>
      </c>
      <c r="G2904" s="4">
        <v>1</v>
      </c>
      <c r="H2904" s="4">
        <v>0</v>
      </c>
      <c r="I2904" s="4"/>
      <c r="J2904" s="4">
        <v>0</v>
      </c>
    </row>
    <row r="2905" spans="2:10" x14ac:dyDescent="0.3">
      <c r="B2905" s="3" t="s">
        <v>158</v>
      </c>
      <c r="C2905" s="4">
        <v>2023</v>
      </c>
      <c r="D2905" s="3" t="s">
        <v>1470</v>
      </c>
      <c r="E2905" s="4">
        <v>2207200</v>
      </c>
      <c r="F2905" s="4">
        <v>7.5605099999999998</v>
      </c>
      <c r="G2905" s="4">
        <v>2.629998747704124</v>
      </c>
      <c r="H2905" s="4">
        <v>16688</v>
      </c>
      <c r="I2905" s="4"/>
      <c r="J2905" s="4">
        <v>16688</v>
      </c>
    </row>
    <row r="2906" spans="2:10" x14ac:dyDescent="0.3">
      <c r="B2906" s="3" t="s">
        <v>158</v>
      </c>
      <c r="C2906" s="4">
        <v>2023</v>
      </c>
      <c r="D2906" s="3" t="s">
        <v>1471</v>
      </c>
      <c r="E2906" s="4">
        <v>0</v>
      </c>
      <c r="F2906" s="4">
        <v>7.8192399999999997</v>
      </c>
      <c r="G2906" s="4">
        <v>2.7200005565759446</v>
      </c>
      <c r="H2906" s="4">
        <v>0</v>
      </c>
      <c r="I2906" s="4"/>
      <c r="J2906" s="4">
        <v>0</v>
      </c>
    </row>
    <row r="2907" spans="2:10" x14ac:dyDescent="0.3">
      <c r="B2907" s="3" t="s">
        <v>158</v>
      </c>
      <c r="C2907" s="4">
        <v>2023</v>
      </c>
      <c r="D2907" s="3" t="s">
        <v>1472</v>
      </c>
      <c r="E2907" s="4">
        <v>0</v>
      </c>
      <c r="F2907" s="4">
        <v>7.8192399999999997</v>
      </c>
      <c r="G2907" s="4">
        <v>2.7200005565759446</v>
      </c>
      <c r="H2907" s="4">
        <v>0</v>
      </c>
      <c r="I2907" s="4"/>
      <c r="J2907" s="4">
        <v>0</v>
      </c>
    </row>
    <row r="2908" spans="2:10" x14ac:dyDescent="0.3">
      <c r="B2908" s="3" t="s">
        <v>158</v>
      </c>
      <c r="C2908" s="4">
        <v>2023</v>
      </c>
      <c r="D2908" s="3" t="s">
        <v>1473</v>
      </c>
      <c r="E2908" s="4">
        <v>505400</v>
      </c>
      <c r="F2908" s="4">
        <v>2.8747199999999999</v>
      </c>
      <c r="G2908" s="4">
        <v>1</v>
      </c>
      <c r="H2908" s="4">
        <v>1453</v>
      </c>
      <c r="I2908" s="4"/>
      <c r="J2908" s="4">
        <v>1453</v>
      </c>
    </row>
    <row r="2909" spans="2:10" x14ac:dyDescent="0.3">
      <c r="B2909" s="3" t="s">
        <v>158</v>
      </c>
      <c r="C2909" s="4">
        <v>2023</v>
      </c>
      <c r="D2909" s="3" t="s">
        <v>1474</v>
      </c>
      <c r="E2909" s="4">
        <v>1375167707</v>
      </c>
      <c r="F2909" s="4">
        <v>2.8747199999999999</v>
      </c>
      <c r="G2909" s="4">
        <v>1</v>
      </c>
      <c r="H2909" s="4">
        <v>3953222</v>
      </c>
      <c r="I2909" s="4"/>
      <c r="J2909" s="4">
        <v>3953222</v>
      </c>
    </row>
    <row r="2910" spans="2:10" x14ac:dyDescent="0.3">
      <c r="B2910" s="3" t="s">
        <v>158</v>
      </c>
      <c r="C2910" s="4">
        <v>2023</v>
      </c>
      <c r="D2910" s="3" t="s">
        <v>1475</v>
      </c>
      <c r="E2910" s="4">
        <v>10</v>
      </c>
      <c r="F2910" s="4">
        <v>2.8747199999999999</v>
      </c>
      <c r="G2910" s="4">
        <v>1</v>
      </c>
      <c r="H2910" s="4">
        <v>0</v>
      </c>
      <c r="I2910" s="4"/>
      <c r="J2910" s="4">
        <v>0</v>
      </c>
    </row>
    <row r="2911" spans="2:10" x14ac:dyDescent="0.3">
      <c r="B2911" s="3" t="s">
        <v>158</v>
      </c>
      <c r="C2911" s="4">
        <v>2023</v>
      </c>
      <c r="D2911" s="3" t="s">
        <v>1476</v>
      </c>
      <c r="E2911" s="4">
        <v>2172850</v>
      </c>
      <c r="F2911" s="4">
        <v>40</v>
      </c>
      <c r="G2911" s="4">
        <v>13.914398619691656</v>
      </c>
      <c r="H2911" s="4">
        <v>86914</v>
      </c>
      <c r="I2911" s="4">
        <v>84582</v>
      </c>
      <c r="J2911" s="4">
        <v>171496</v>
      </c>
    </row>
    <row r="2912" spans="2:10" x14ac:dyDescent="0.3">
      <c r="B2912" s="3" t="s">
        <v>158</v>
      </c>
      <c r="C2912" s="4">
        <v>2024</v>
      </c>
      <c r="D2912" s="3" t="s">
        <v>1468</v>
      </c>
      <c r="E2912" s="4">
        <v>116272900</v>
      </c>
      <c r="F2912" s="4">
        <v>7.1804600000000001</v>
      </c>
      <c r="G2912" s="4">
        <v>2.5007000118409963</v>
      </c>
      <c r="H2912" s="4">
        <v>834893</v>
      </c>
      <c r="I2912" s="4"/>
      <c r="J2912" s="4">
        <v>834893</v>
      </c>
    </row>
    <row r="2913" spans="2:10" x14ac:dyDescent="0.3">
      <c r="B2913" s="3" t="s">
        <v>158</v>
      </c>
      <c r="C2913" s="4">
        <v>2024</v>
      </c>
      <c r="D2913" s="3" t="s">
        <v>1469</v>
      </c>
      <c r="E2913" s="4">
        <v>0</v>
      </c>
      <c r="F2913" s="4">
        <v>2.8713799999999998</v>
      </c>
      <c r="G2913" s="4">
        <v>1</v>
      </c>
      <c r="H2913" s="4">
        <v>0</v>
      </c>
      <c r="I2913" s="4"/>
      <c r="J2913" s="4">
        <v>0</v>
      </c>
    </row>
    <row r="2914" spans="2:10" x14ac:dyDescent="0.3">
      <c r="B2914" s="3" t="s">
        <v>158</v>
      </c>
      <c r="C2914" s="4">
        <v>2024</v>
      </c>
      <c r="D2914" s="3" t="s">
        <v>1470</v>
      </c>
      <c r="E2914" s="4">
        <v>3480500</v>
      </c>
      <c r="F2914" s="4">
        <v>7.1804600000000001</v>
      </c>
      <c r="G2914" s="4">
        <v>2.5007000118409963</v>
      </c>
      <c r="H2914" s="4">
        <v>24992</v>
      </c>
      <c r="I2914" s="4"/>
      <c r="J2914" s="4">
        <v>24992</v>
      </c>
    </row>
    <row r="2915" spans="2:10" x14ac:dyDescent="0.3">
      <c r="B2915" s="3" t="s">
        <v>158</v>
      </c>
      <c r="C2915" s="4">
        <v>2024</v>
      </c>
      <c r="D2915" s="3" t="s">
        <v>1471</v>
      </c>
      <c r="E2915" s="4">
        <v>39700</v>
      </c>
      <c r="F2915" s="4">
        <v>7.1804600000000001</v>
      </c>
      <c r="G2915" s="4">
        <v>2.5007000118409963</v>
      </c>
      <c r="H2915" s="4">
        <v>285</v>
      </c>
      <c r="I2915" s="4"/>
      <c r="J2915" s="4">
        <v>285</v>
      </c>
    </row>
    <row r="2916" spans="2:10" x14ac:dyDescent="0.3">
      <c r="B2916" s="3" t="s">
        <v>158</v>
      </c>
      <c r="C2916" s="4">
        <v>2024</v>
      </c>
      <c r="D2916" s="3" t="s">
        <v>1472</v>
      </c>
      <c r="E2916" s="4">
        <v>0</v>
      </c>
      <c r="F2916" s="4">
        <v>7.8101500000000001</v>
      </c>
      <c r="G2916" s="4">
        <v>2.7199987462474491</v>
      </c>
      <c r="H2916" s="4">
        <v>0</v>
      </c>
      <c r="I2916" s="4"/>
      <c r="J2916" s="4">
        <v>0</v>
      </c>
    </row>
    <row r="2917" spans="2:10" x14ac:dyDescent="0.3">
      <c r="B2917" s="3" t="s">
        <v>158</v>
      </c>
      <c r="C2917" s="4">
        <v>2024</v>
      </c>
      <c r="D2917" s="3" t="s">
        <v>1473</v>
      </c>
      <c r="E2917" s="4">
        <v>572400</v>
      </c>
      <c r="F2917" s="4">
        <v>2.8713799999999998</v>
      </c>
      <c r="G2917" s="4">
        <v>1</v>
      </c>
      <c r="H2917" s="4">
        <v>1644</v>
      </c>
      <c r="I2917" s="4"/>
      <c r="J2917" s="4">
        <v>1644</v>
      </c>
    </row>
    <row r="2918" spans="2:10" x14ac:dyDescent="0.3">
      <c r="B2918" s="3" t="s">
        <v>158</v>
      </c>
      <c r="C2918" s="4">
        <v>2024</v>
      </c>
      <c r="D2918" s="3" t="s">
        <v>1474</v>
      </c>
      <c r="E2918" s="4">
        <v>1498419507</v>
      </c>
      <c r="F2918" s="4">
        <v>2.8713799999999998</v>
      </c>
      <c r="G2918" s="4">
        <v>1</v>
      </c>
      <c r="H2918" s="4">
        <v>4302532</v>
      </c>
      <c r="I2918" s="4"/>
      <c r="J2918" s="4">
        <v>4302532</v>
      </c>
    </row>
    <row r="2919" spans="2:10" x14ac:dyDescent="0.3">
      <c r="B2919" s="3" t="s">
        <v>158</v>
      </c>
      <c r="C2919" s="4">
        <v>2024</v>
      </c>
      <c r="D2919" s="3" t="s">
        <v>1475</v>
      </c>
      <c r="E2919" s="4">
        <v>10</v>
      </c>
      <c r="F2919" s="4">
        <v>2.8713799999999998</v>
      </c>
      <c r="G2919" s="4">
        <v>1</v>
      </c>
      <c r="H2919" s="4">
        <v>0</v>
      </c>
      <c r="I2919" s="4"/>
      <c r="J2919" s="4">
        <v>0</v>
      </c>
    </row>
    <row r="2920" spans="2:10" x14ac:dyDescent="0.3">
      <c r="B2920" s="3" t="s">
        <v>158</v>
      </c>
      <c r="C2920" s="4">
        <v>2024</v>
      </c>
      <c r="D2920" s="3" t="s">
        <v>1476</v>
      </c>
      <c r="E2920" s="4">
        <v>2425110</v>
      </c>
      <c r="F2920" s="4">
        <v>40</v>
      </c>
      <c r="G2920" s="4">
        <v>13.930583900424187</v>
      </c>
      <c r="H2920" s="4">
        <v>97004</v>
      </c>
      <c r="I2920" s="4">
        <v>80406</v>
      </c>
      <c r="J2920" s="4">
        <v>177410</v>
      </c>
    </row>
    <row r="2921" spans="2:10" x14ac:dyDescent="0.3">
      <c r="B2921" s="3" t="s">
        <v>160</v>
      </c>
      <c r="C2921" s="4">
        <v>2019</v>
      </c>
      <c r="D2921" s="3" t="s">
        <v>1468</v>
      </c>
      <c r="E2921" s="4">
        <v>393300</v>
      </c>
      <c r="F2921" s="4">
        <v>12.713100000000001</v>
      </c>
      <c r="G2921" s="4">
        <v>2.4500096357679699</v>
      </c>
      <c r="H2921" s="4">
        <v>5000.0622300000005</v>
      </c>
      <c r="I2921" s="4"/>
      <c r="J2921" s="4">
        <v>5000.0622300000005</v>
      </c>
    </row>
    <row r="2922" spans="2:10" x14ac:dyDescent="0.3">
      <c r="B2922" s="3" t="s">
        <v>160</v>
      </c>
      <c r="C2922" s="4">
        <v>2019</v>
      </c>
      <c r="D2922" s="3" t="s">
        <v>1469</v>
      </c>
      <c r="E2922" s="4">
        <v>0</v>
      </c>
      <c r="F2922" s="4">
        <v>5.1890000000000001</v>
      </c>
      <c r="G2922" s="4">
        <v>1</v>
      </c>
      <c r="H2922" s="4">
        <v>0</v>
      </c>
      <c r="I2922" s="4"/>
      <c r="J2922" s="4">
        <v>0</v>
      </c>
    </row>
    <row r="2923" spans="2:10" x14ac:dyDescent="0.3">
      <c r="B2923" s="3" t="s">
        <v>160</v>
      </c>
      <c r="C2923" s="4">
        <v>2019</v>
      </c>
      <c r="D2923" s="3" t="s">
        <v>1470</v>
      </c>
      <c r="E2923" s="4">
        <v>0</v>
      </c>
      <c r="F2923" s="4">
        <v>17.642600000000002</v>
      </c>
      <c r="G2923" s="4">
        <v>3.4</v>
      </c>
      <c r="H2923" s="4">
        <v>0</v>
      </c>
      <c r="I2923" s="4"/>
      <c r="J2923" s="4">
        <v>0</v>
      </c>
    </row>
    <row r="2924" spans="2:10" x14ac:dyDescent="0.3">
      <c r="B2924" s="3" t="s">
        <v>160</v>
      </c>
      <c r="C2924" s="4">
        <v>2019</v>
      </c>
      <c r="D2924" s="3" t="s">
        <v>1471</v>
      </c>
      <c r="E2924" s="4">
        <v>0</v>
      </c>
      <c r="F2924" s="4">
        <v>17.642600000000002</v>
      </c>
      <c r="G2924" s="4">
        <v>3.4</v>
      </c>
      <c r="H2924" s="4">
        <v>0</v>
      </c>
      <c r="I2924" s="4"/>
      <c r="J2924" s="4">
        <v>0</v>
      </c>
    </row>
    <row r="2925" spans="2:10" x14ac:dyDescent="0.3">
      <c r="B2925" s="3" t="s">
        <v>160</v>
      </c>
      <c r="C2925" s="4">
        <v>2019</v>
      </c>
      <c r="D2925" s="3" t="s">
        <v>1472</v>
      </c>
      <c r="E2925" s="4">
        <v>0</v>
      </c>
      <c r="F2925" s="4">
        <v>15.567</v>
      </c>
      <c r="G2925" s="4">
        <v>3</v>
      </c>
      <c r="H2925" s="4">
        <v>0</v>
      </c>
      <c r="I2925" s="4"/>
      <c r="J2925" s="4">
        <v>0</v>
      </c>
    </row>
    <row r="2926" spans="2:10" x14ac:dyDescent="0.3">
      <c r="B2926" s="3" t="s">
        <v>160</v>
      </c>
      <c r="C2926" s="4">
        <v>2019</v>
      </c>
      <c r="D2926" s="3" t="s">
        <v>1473</v>
      </c>
      <c r="E2926" s="4">
        <v>0</v>
      </c>
      <c r="F2926" s="4">
        <v>5.1890000000000001</v>
      </c>
      <c r="G2926" s="4">
        <v>1</v>
      </c>
      <c r="H2926" s="4">
        <v>0</v>
      </c>
      <c r="I2926" s="4"/>
      <c r="J2926" s="4">
        <v>0</v>
      </c>
    </row>
    <row r="2927" spans="2:10" x14ac:dyDescent="0.3">
      <c r="B2927" s="3" t="s">
        <v>160</v>
      </c>
      <c r="C2927" s="4">
        <v>2019</v>
      </c>
      <c r="D2927" s="3" t="s">
        <v>1474</v>
      </c>
      <c r="E2927" s="4">
        <v>0</v>
      </c>
      <c r="F2927" s="4">
        <v>5.1890000000000001</v>
      </c>
      <c r="G2927" s="4">
        <v>1</v>
      </c>
      <c r="H2927" s="4">
        <v>0</v>
      </c>
      <c r="I2927" s="4">
        <v>0</v>
      </c>
      <c r="J2927" s="4">
        <v>0</v>
      </c>
    </row>
    <row r="2928" spans="2:10" x14ac:dyDescent="0.3">
      <c r="B2928" s="3" t="s">
        <v>160</v>
      </c>
      <c r="C2928" s="4">
        <v>2019</v>
      </c>
      <c r="D2928" s="3" t="s">
        <v>1475</v>
      </c>
      <c r="E2928" s="4">
        <v>0</v>
      </c>
      <c r="F2928" s="4">
        <v>5.1890000000000001</v>
      </c>
      <c r="G2928" s="4">
        <v>1</v>
      </c>
      <c r="H2928" s="4">
        <v>0</v>
      </c>
      <c r="I2928" s="4"/>
      <c r="J2928" s="4">
        <v>0</v>
      </c>
    </row>
    <row r="2929" spans="2:10" x14ac:dyDescent="0.3">
      <c r="B2929" s="3" t="s">
        <v>160</v>
      </c>
      <c r="C2929" s="4">
        <v>2019</v>
      </c>
      <c r="D2929" s="3" t="s">
        <v>1476</v>
      </c>
      <c r="E2929" s="4">
        <v>0</v>
      </c>
      <c r="F2929" s="4">
        <v>18.1615</v>
      </c>
      <c r="G2929" s="4">
        <v>3.5</v>
      </c>
      <c r="H2929" s="4">
        <v>0</v>
      </c>
      <c r="I2929" s="4"/>
      <c r="J2929" s="4">
        <v>0</v>
      </c>
    </row>
    <row r="2930" spans="2:10" x14ac:dyDescent="0.3">
      <c r="B2930" s="3" t="s">
        <v>160</v>
      </c>
      <c r="C2930" s="4">
        <v>2020</v>
      </c>
      <c r="D2930" s="3" t="s">
        <v>1468</v>
      </c>
      <c r="E2930" s="4">
        <v>0</v>
      </c>
      <c r="F2930" s="4">
        <v>0</v>
      </c>
      <c r="G2930" s="4">
        <v>0</v>
      </c>
      <c r="H2930" s="4">
        <v>0</v>
      </c>
      <c r="I2930" s="4"/>
      <c r="J2930" s="4">
        <v>0</v>
      </c>
    </row>
    <row r="2931" spans="2:10" x14ac:dyDescent="0.3">
      <c r="B2931" s="3" t="s">
        <v>160</v>
      </c>
      <c r="C2931" s="4">
        <v>2020</v>
      </c>
      <c r="D2931" s="3" t="s">
        <v>1469</v>
      </c>
      <c r="E2931" s="4">
        <v>0</v>
      </c>
      <c r="F2931" s="4">
        <v>0</v>
      </c>
      <c r="G2931" s="4">
        <v>0</v>
      </c>
      <c r="H2931" s="4">
        <v>0</v>
      </c>
      <c r="I2931" s="4"/>
      <c r="J2931" s="4">
        <v>0</v>
      </c>
    </row>
    <row r="2932" spans="2:10" x14ac:dyDescent="0.3">
      <c r="B2932" s="3" t="s">
        <v>160</v>
      </c>
      <c r="C2932" s="4">
        <v>2020</v>
      </c>
      <c r="D2932" s="3" t="s">
        <v>1470</v>
      </c>
      <c r="E2932" s="4">
        <v>0</v>
      </c>
      <c r="F2932" s="4">
        <v>0</v>
      </c>
      <c r="G2932" s="4">
        <v>0</v>
      </c>
      <c r="H2932" s="4">
        <v>0</v>
      </c>
      <c r="I2932" s="4"/>
      <c r="J2932" s="4">
        <v>0</v>
      </c>
    </row>
    <row r="2933" spans="2:10" x14ac:dyDescent="0.3">
      <c r="B2933" s="3" t="s">
        <v>160</v>
      </c>
      <c r="C2933" s="4">
        <v>2020</v>
      </c>
      <c r="D2933" s="3" t="s">
        <v>1471</v>
      </c>
      <c r="E2933" s="4">
        <v>0</v>
      </c>
      <c r="F2933" s="4">
        <v>0</v>
      </c>
      <c r="G2933" s="4">
        <v>0</v>
      </c>
      <c r="H2933" s="4">
        <v>0</v>
      </c>
      <c r="I2933" s="4"/>
      <c r="J2933" s="4">
        <v>0</v>
      </c>
    </row>
    <row r="2934" spans="2:10" x14ac:dyDescent="0.3">
      <c r="B2934" s="3" t="s">
        <v>160</v>
      </c>
      <c r="C2934" s="4">
        <v>2020</v>
      </c>
      <c r="D2934" s="3" t="s">
        <v>1472</v>
      </c>
      <c r="E2934" s="4">
        <v>0</v>
      </c>
      <c r="F2934" s="4">
        <v>0</v>
      </c>
      <c r="G2934" s="4">
        <v>0</v>
      </c>
      <c r="H2934" s="4">
        <v>0</v>
      </c>
      <c r="I2934" s="4"/>
      <c r="J2934" s="4">
        <v>0</v>
      </c>
    </row>
    <row r="2935" spans="2:10" x14ac:dyDescent="0.3">
      <c r="B2935" s="3" t="s">
        <v>160</v>
      </c>
      <c r="C2935" s="4">
        <v>2020</v>
      </c>
      <c r="D2935" s="3" t="s">
        <v>1473</v>
      </c>
      <c r="E2935" s="4">
        <v>0</v>
      </c>
      <c r="F2935" s="4">
        <v>0</v>
      </c>
      <c r="G2935" s="4">
        <v>0</v>
      </c>
      <c r="H2935" s="4">
        <v>0</v>
      </c>
      <c r="I2935" s="4"/>
      <c r="J2935" s="4">
        <v>0</v>
      </c>
    </row>
    <row r="2936" spans="2:10" x14ac:dyDescent="0.3">
      <c r="B2936" s="3" t="s">
        <v>160</v>
      </c>
      <c r="C2936" s="4">
        <v>2020</v>
      </c>
      <c r="D2936" s="3" t="s">
        <v>1474</v>
      </c>
      <c r="E2936" s="4">
        <v>0</v>
      </c>
      <c r="F2936" s="4">
        <v>0</v>
      </c>
      <c r="G2936" s="4">
        <v>0</v>
      </c>
      <c r="H2936" s="4">
        <v>0</v>
      </c>
      <c r="I2936" s="4"/>
      <c r="J2936" s="4">
        <v>0</v>
      </c>
    </row>
    <row r="2937" spans="2:10" x14ac:dyDescent="0.3">
      <c r="B2937" s="3" t="s">
        <v>160</v>
      </c>
      <c r="C2937" s="4">
        <v>2020</v>
      </c>
      <c r="D2937" s="3" t="s">
        <v>1475</v>
      </c>
      <c r="E2937" s="4">
        <v>0</v>
      </c>
      <c r="F2937" s="4">
        <v>0</v>
      </c>
      <c r="G2937" s="4">
        <v>0</v>
      </c>
      <c r="H2937" s="4">
        <v>0</v>
      </c>
      <c r="I2937" s="4"/>
      <c r="J2937" s="4">
        <v>0</v>
      </c>
    </row>
    <row r="2938" spans="2:10" x14ac:dyDescent="0.3">
      <c r="B2938" s="3" t="s">
        <v>160</v>
      </c>
      <c r="C2938" s="4">
        <v>2020</v>
      </c>
      <c r="D2938" s="3" t="s">
        <v>1476</v>
      </c>
      <c r="E2938" s="4">
        <v>0</v>
      </c>
      <c r="F2938" s="4">
        <v>0</v>
      </c>
      <c r="G2938" s="4">
        <v>0</v>
      </c>
      <c r="H2938" s="4">
        <v>0</v>
      </c>
      <c r="I2938" s="4"/>
      <c r="J2938" s="4">
        <v>0</v>
      </c>
    </row>
    <row r="2939" spans="2:10" x14ac:dyDescent="0.3">
      <c r="B2939" s="3" t="s">
        <v>162</v>
      </c>
      <c r="C2939" s="4">
        <v>2019</v>
      </c>
      <c r="D2939" s="3" t="s">
        <v>1468</v>
      </c>
      <c r="E2939" s="4">
        <v>2187467239</v>
      </c>
      <c r="F2939" s="4">
        <v>13.57</v>
      </c>
      <c r="G2939" s="4">
        <v>2.72489959839357</v>
      </c>
      <c r="H2939" s="4">
        <v>29683930.433230001</v>
      </c>
      <c r="I2939" s="4"/>
      <c r="J2939" s="4">
        <v>29683930.433230001</v>
      </c>
    </row>
    <row r="2940" spans="2:10" x14ac:dyDescent="0.3">
      <c r="B2940" s="3" t="s">
        <v>162</v>
      </c>
      <c r="C2940" s="4">
        <v>2019</v>
      </c>
      <c r="D2940" s="3" t="s">
        <v>1469</v>
      </c>
      <c r="E2940" s="4">
        <v>6072579</v>
      </c>
      <c r="F2940" s="4">
        <v>13.65</v>
      </c>
      <c r="G2940" s="4">
        <v>2.7409638554216902</v>
      </c>
      <c r="H2940" s="4">
        <v>82890.703349999996</v>
      </c>
      <c r="I2940" s="4"/>
      <c r="J2940" s="4">
        <v>82890.703349999996</v>
      </c>
    </row>
    <row r="2941" spans="2:10" x14ac:dyDescent="0.3">
      <c r="B2941" s="3" t="s">
        <v>162</v>
      </c>
      <c r="C2941" s="4">
        <v>2019</v>
      </c>
      <c r="D2941" s="3" t="s">
        <v>1470</v>
      </c>
      <c r="E2941" s="4">
        <v>100721000</v>
      </c>
      <c r="F2941" s="4">
        <v>20.39</v>
      </c>
      <c r="G2941" s="4">
        <v>4.09437751004016</v>
      </c>
      <c r="H2941" s="4">
        <v>2053701.19</v>
      </c>
      <c r="I2941" s="4"/>
      <c r="J2941" s="4">
        <v>2053701.19</v>
      </c>
    </row>
    <row r="2942" spans="2:10" x14ac:dyDescent="0.3">
      <c r="B2942" s="3" t="s">
        <v>162</v>
      </c>
      <c r="C2942" s="4">
        <v>2019</v>
      </c>
      <c r="D2942" s="3" t="s">
        <v>1471</v>
      </c>
      <c r="E2942" s="4">
        <v>76539500</v>
      </c>
      <c r="F2942" s="4">
        <v>71.81</v>
      </c>
      <c r="G2942" s="4">
        <v>14.419678714859399</v>
      </c>
      <c r="H2942" s="4">
        <v>5496301.4950000001</v>
      </c>
      <c r="I2942" s="4"/>
      <c r="J2942" s="4">
        <v>5496301.4950000001</v>
      </c>
    </row>
    <row r="2943" spans="2:10" x14ac:dyDescent="0.3">
      <c r="B2943" s="3" t="s">
        <v>162</v>
      </c>
      <c r="C2943" s="4">
        <v>2019</v>
      </c>
      <c r="D2943" s="3" t="s">
        <v>1472</v>
      </c>
      <c r="E2943" s="4">
        <v>0</v>
      </c>
      <c r="F2943" s="4">
        <v>16.5</v>
      </c>
      <c r="G2943" s="4">
        <v>3.31325301204819</v>
      </c>
      <c r="H2943" s="4">
        <v>0</v>
      </c>
      <c r="I2943" s="4"/>
      <c r="J2943" s="4">
        <v>0</v>
      </c>
    </row>
    <row r="2944" spans="2:10" x14ac:dyDescent="0.3">
      <c r="B2944" s="3" t="s">
        <v>162</v>
      </c>
      <c r="C2944" s="4">
        <v>2019</v>
      </c>
      <c r="D2944" s="3" t="s">
        <v>1473</v>
      </c>
      <c r="E2944" s="4">
        <v>14699400</v>
      </c>
      <c r="F2944" s="4">
        <v>14.52</v>
      </c>
      <c r="G2944" s="4">
        <v>2.9156626506024099</v>
      </c>
      <c r="H2944" s="4">
        <v>213435.288</v>
      </c>
      <c r="I2944" s="4"/>
      <c r="J2944" s="4">
        <v>213435.288</v>
      </c>
    </row>
    <row r="2945" spans="2:10" x14ac:dyDescent="0.3">
      <c r="B2945" s="3" t="s">
        <v>162</v>
      </c>
      <c r="C2945" s="4">
        <v>2019</v>
      </c>
      <c r="D2945" s="3" t="s">
        <v>1474</v>
      </c>
      <c r="E2945" s="4">
        <v>14326653069</v>
      </c>
      <c r="F2945" s="4">
        <v>4.9800000000000004</v>
      </c>
      <c r="G2945" s="4">
        <v>1</v>
      </c>
      <c r="H2945" s="4">
        <v>71346732.28362</v>
      </c>
      <c r="I2945" s="4">
        <v>0</v>
      </c>
      <c r="J2945" s="4">
        <v>71346732.28362</v>
      </c>
    </row>
    <row r="2946" spans="2:10" x14ac:dyDescent="0.3">
      <c r="B2946" s="3" t="s">
        <v>162</v>
      </c>
      <c r="C2946" s="4">
        <v>2019</v>
      </c>
      <c r="D2946" s="3" t="s">
        <v>1475</v>
      </c>
      <c r="E2946" s="4">
        <v>22</v>
      </c>
      <c r="F2946" s="4">
        <v>4.9800000000000004</v>
      </c>
      <c r="G2946" s="4">
        <v>1</v>
      </c>
      <c r="H2946" s="4">
        <v>0.10956</v>
      </c>
      <c r="I2946" s="4"/>
      <c r="J2946" s="4">
        <v>0.10956</v>
      </c>
    </row>
    <row r="2947" spans="2:10" x14ac:dyDescent="0.3">
      <c r="B2947" s="3" t="s">
        <v>162</v>
      </c>
      <c r="C2947" s="4">
        <v>2019</v>
      </c>
      <c r="D2947" s="3" t="s">
        <v>1476</v>
      </c>
      <c r="E2947" s="4">
        <v>74109683</v>
      </c>
      <c r="F2947" s="4">
        <v>40</v>
      </c>
      <c r="G2947" s="4">
        <v>8.03212851405622</v>
      </c>
      <c r="H2947" s="4">
        <v>2964387.32</v>
      </c>
      <c r="I2947" s="4"/>
      <c r="J2947" s="4">
        <v>2964387.32</v>
      </c>
    </row>
    <row r="2948" spans="2:10" x14ac:dyDescent="0.3">
      <c r="B2948" s="3" t="s">
        <v>162</v>
      </c>
      <c r="C2948" s="4">
        <v>2020</v>
      </c>
      <c r="D2948" s="3" t="s">
        <v>1468</v>
      </c>
      <c r="E2948" s="4">
        <v>2361363491</v>
      </c>
      <c r="F2948" s="4">
        <v>12.91</v>
      </c>
      <c r="G2948" s="4">
        <v>2.7236286919831221</v>
      </c>
      <c r="H2948" s="4">
        <v>30485203</v>
      </c>
      <c r="I2948" s="4"/>
      <c r="J2948" s="4">
        <v>30485203</v>
      </c>
    </row>
    <row r="2949" spans="2:10" x14ac:dyDescent="0.3">
      <c r="B2949" s="3" t="s">
        <v>162</v>
      </c>
      <c r="C2949" s="4">
        <v>2020</v>
      </c>
      <c r="D2949" s="3" t="s">
        <v>1469</v>
      </c>
      <c r="E2949" s="4">
        <v>5524402</v>
      </c>
      <c r="F2949" s="4">
        <v>13.79</v>
      </c>
      <c r="G2949" s="4">
        <v>2.9092827004219406</v>
      </c>
      <c r="H2949" s="4">
        <v>76182</v>
      </c>
      <c r="I2949" s="4"/>
      <c r="J2949" s="4">
        <v>76182</v>
      </c>
    </row>
    <row r="2950" spans="2:10" x14ac:dyDescent="0.3">
      <c r="B2950" s="3" t="s">
        <v>162</v>
      </c>
      <c r="C2950" s="4">
        <v>2020</v>
      </c>
      <c r="D2950" s="3" t="s">
        <v>1470</v>
      </c>
      <c r="E2950" s="4">
        <v>108853900</v>
      </c>
      <c r="F2950" s="4">
        <v>19.079999999999998</v>
      </c>
      <c r="G2950" s="4">
        <v>4.0253164556962018</v>
      </c>
      <c r="H2950" s="4">
        <v>2076932</v>
      </c>
      <c r="I2950" s="4"/>
      <c r="J2950" s="4">
        <v>2076932</v>
      </c>
    </row>
    <row r="2951" spans="2:10" x14ac:dyDescent="0.3">
      <c r="B2951" s="3" t="s">
        <v>162</v>
      </c>
      <c r="C2951" s="4">
        <v>2020</v>
      </c>
      <c r="D2951" s="3" t="s">
        <v>1471</v>
      </c>
      <c r="E2951" s="4">
        <v>77665400</v>
      </c>
      <c r="F2951" s="4">
        <v>68.3</v>
      </c>
      <c r="G2951" s="4">
        <v>14.40928270042194</v>
      </c>
      <c r="H2951" s="4">
        <v>5304547</v>
      </c>
      <c r="I2951" s="4"/>
      <c r="J2951" s="4">
        <v>5304547</v>
      </c>
    </row>
    <row r="2952" spans="2:10" x14ac:dyDescent="0.3">
      <c r="B2952" s="3" t="s">
        <v>162</v>
      </c>
      <c r="C2952" s="4">
        <v>2020</v>
      </c>
      <c r="D2952" s="3" t="s">
        <v>1472</v>
      </c>
      <c r="E2952" s="4">
        <v>0</v>
      </c>
      <c r="F2952" s="4">
        <v>16.5</v>
      </c>
      <c r="G2952" s="4">
        <v>3.481012658227848</v>
      </c>
      <c r="H2952" s="4">
        <v>0</v>
      </c>
      <c r="I2952" s="4"/>
      <c r="J2952" s="4">
        <v>0</v>
      </c>
    </row>
    <row r="2953" spans="2:10" x14ac:dyDescent="0.3">
      <c r="B2953" s="3" t="s">
        <v>162</v>
      </c>
      <c r="C2953" s="4">
        <v>2020</v>
      </c>
      <c r="D2953" s="3" t="s">
        <v>1473</v>
      </c>
      <c r="E2953" s="4">
        <v>14555200</v>
      </c>
      <c r="F2953" s="4">
        <v>14.16</v>
      </c>
      <c r="G2953" s="4">
        <v>2.9873417721518987</v>
      </c>
      <c r="H2953" s="4">
        <v>206102</v>
      </c>
      <c r="I2953" s="4"/>
      <c r="J2953" s="4">
        <v>206102</v>
      </c>
    </row>
    <row r="2954" spans="2:10" x14ac:dyDescent="0.3">
      <c r="B2954" s="3" t="s">
        <v>162</v>
      </c>
      <c r="C2954" s="4">
        <v>2020</v>
      </c>
      <c r="D2954" s="3" t="s">
        <v>1474</v>
      </c>
      <c r="E2954" s="4">
        <v>15475923635</v>
      </c>
      <c r="F2954" s="4">
        <v>4.74</v>
      </c>
      <c r="G2954" s="4">
        <v>1</v>
      </c>
      <c r="H2954" s="4">
        <v>73355878</v>
      </c>
      <c r="I2954" s="4"/>
      <c r="J2954" s="4">
        <v>73355878</v>
      </c>
    </row>
    <row r="2955" spans="2:10" x14ac:dyDescent="0.3">
      <c r="B2955" s="3" t="s">
        <v>162</v>
      </c>
      <c r="C2955" s="4">
        <v>2020</v>
      </c>
      <c r="D2955" s="3" t="s">
        <v>1475</v>
      </c>
      <c r="E2955" s="4">
        <v>20</v>
      </c>
      <c r="F2955" s="4">
        <v>5.03</v>
      </c>
      <c r="G2955" s="4">
        <v>1.0611814345991561</v>
      </c>
      <c r="H2955" s="4">
        <v>0</v>
      </c>
      <c r="I2955" s="4"/>
      <c r="J2955" s="4">
        <v>0</v>
      </c>
    </row>
    <row r="2956" spans="2:10" x14ac:dyDescent="0.3">
      <c r="B2956" s="3" t="s">
        <v>162</v>
      </c>
      <c r="C2956" s="4">
        <v>2020</v>
      </c>
      <c r="D2956" s="3" t="s">
        <v>1476</v>
      </c>
      <c r="E2956" s="4">
        <v>78849932</v>
      </c>
      <c r="F2956" s="4">
        <v>40</v>
      </c>
      <c r="G2956" s="4">
        <v>8.4388185654008439</v>
      </c>
      <c r="H2956" s="4">
        <v>3153997</v>
      </c>
      <c r="I2956" s="4">
        <v>1565400</v>
      </c>
      <c r="J2956" s="4">
        <v>4719397</v>
      </c>
    </row>
    <row r="2957" spans="2:10" x14ac:dyDescent="0.3">
      <c r="B2957" s="3" t="s">
        <v>162</v>
      </c>
      <c r="C2957" s="4">
        <v>2021</v>
      </c>
      <c r="D2957" s="3" t="s">
        <v>1468</v>
      </c>
      <c r="E2957" s="4">
        <v>2314617591</v>
      </c>
      <c r="F2957" s="4">
        <v>13.59</v>
      </c>
      <c r="G2957" s="4">
        <v>2.9288793103448278</v>
      </c>
      <c r="H2957" s="4">
        <v>31455653</v>
      </c>
      <c r="I2957" s="4"/>
      <c r="J2957" s="4">
        <v>31455653</v>
      </c>
    </row>
    <row r="2958" spans="2:10" x14ac:dyDescent="0.3">
      <c r="B2958" s="3" t="s">
        <v>162</v>
      </c>
      <c r="C2958" s="4">
        <v>2021</v>
      </c>
      <c r="D2958" s="3" t="s">
        <v>1469</v>
      </c>
      <c r="E2958" s="4">
        <v>5587312</v>
      </c>
      <c r="F2958" s="4">
        <v>14.03</v>
      </c>
      <c r="G2958" s="4">
        <v>3.0237068965517242</v>
      </c>
      <c r="H2958" s="4">
        <v>78390</v>
      </c>
      <c r="I2958" s="4"/>
      <c r="J2958" s="4">
        <v>78390</v>
      </c>
    </row>
    <row r="2959" spans="2:10" x14ac:dyDescent="0.3">
      <c r="B2959" s="3" t="s">
        <v>162</v>
      </c>
      <c r="C2959" s="4">
        <v>2021</v>
      </c>
      <c r="D2959" s="3" t="s">
        <v>1470</v>
      </c>
      <c r="E2959" s="4">
        <v>109878800</v>
      </c>
      <c r="F2959" s="4">
        <v>18.95</v>
      </c>
      <c r="G2959" s="4">
        <v>4.0840517241379315</v>
      </c>
      <c r="H2959" s="4">
        <v>2082203</v>
      </c>
      <c r="I2959" s="4"/>
      <c r="J2959" s="4">
        <v>2082203</v>
      </c>
    </row>
    <row r="2960" spans="2:10" x14ac:dyDescent="0.3">
      <c r="B2960" s="3" t="s">
        <v>162</v>
      </c>
      <c r="C2960" s="4">
        <v>2021</v>
      </c>
      <c r="D2960" s="3" t="s">
        <v>1471</v>
      </c>
      <c r="E2960" s="4">
        <v>78189900</v>
      </c>
      <c r="F2960" s="4">
        <v>66.599999999999994</v>
      </c>
      <c r="G2960" s="4">
        <v>14.353448275862069</v>
      </c>
      <c r="H2960" s="4">
        <v>5207447</v>
      </c>
      <c r="I2960" s="4"/>
      <c r="J2960" s="4">
        <v>5207447</v>
      </c>
    </row>
    <row r="2961" spans="2:10" x14ac:dyDescent="0.3">
      <c r="B2961" s="3" t="s">
        <v>162</v>
      </c>
      <c r="C2961" s="4">
        <v>2021</v>
      </c>
      <c r="D2961" s="3" t="s">
        <v>1472</v>
      </c>
      <c r="E2961" s="4">
        <v>0</v>
      </c>
      <c r="F2961" s="4">
        <v>16.5</v>
      </c>
      <c r="G2961" s="4">
        <v>3.556034482758621</v>
      </c>
      <c r="H2961" s="4">
        <v>0</v>
      </c>
      <c r="I2961" s="4"/>
      <c r="J2961" s="4">
        <v>0</v>
      </c>
    </row>
    <row r="2962" spans="2:10" x14ac:dyDescent="0.3">
      <c r="B2962" s="3" t="s">
        <v>162</v>
      </c>
      <c r="C2962" s="4">
        <v>2021</v>
      </c>
      <c r="D2962" s="3" t="s">
        <v>1473</v>
      </c>
      <c r="E2962" s="4">
        <v>14865500</v>
      </c>
      <c r="F2962" s="4">
        <v>14.02</v>
      </c>
      <c r="G2962" s="4">
        <v>3.021551724137931</v>
      </c>
      <c r="H2962" s="4">
        <v>208414</v>
      </c>
      <c r="I2962" s="4"/>
      <c r="J2962" s="4">
        <v>208414</v>
      </c>
    </row>
    <row r="2963" spans="2:10" x14ac:dyDescent="0.3">
      <c r="B2963" s="3" t="s">
        <v>162</v>
      </c>
      <c r="C2963" s="4">
        <v>2021</v>
      </c>
      <c r="D2963" s="3" t="s">
        <v>1474</v>
      </c>
      <c r="E2963" s="4">
        <v>16478669726</v>
      </c>
      <c r="F2963" s="4">
        <v>4.6399999999999997</v>
      </c>
      <c r="G2963" s="4">
        <v>1</v>
      </c>
      <c r="H2963" s="4">
        <v>76461028</v>
      </c>
      <c r="I2963" s="4"/>
      <c r="J2963" s="4">
        <v>76461028</v>
      </c>
    </row>
    <row r="2964" spans="2:10" x14ac:dyDescent="0.3">
      <c r="B2964" s="3" t="s">
        <v>162</v>
      </c>
      <c r="C2964" s="4">
        <v>2021</v>
      </c>
      <c r="D2964" s="3" t="s">
        <v>1475</v>
      </c>
      <c r="E2964" s="4">
        <v>16</v>
      </c>
      <c r="F2964" s="4">
        <v>5.16</v>
      </c>
      <c r="G2964" s="4">
        <v>1.1120689655172415</v>
      </c>
      <c r="H2964" s="4">
        <v>0</v>
      </c>
      <c r="I2964" s="4"/>
      <c r="J2964" s="4">
        <v>0</v>
      </c>
    </row>
    <row r="2965" spans="2:10" x14ac:dyDescent="0.3">
      <c r="B2965" s="3" t="s">
        <v>162</v>
      </c>
      <c r="C2965" s="4">
        <v>2021</v>
      </c>
      <c r="D2965" s="3" t="s">
        <v>1476</v>
      </c>
      <c r="E2965" s="4">
        <v>81284135</v>
      </c>
      <c r="F2965" s="4">
        <v>40</v>
      </c>
      <c r="G2965" s="4">
        <v>8.6206896551724146</v>
      </c>
      <c r="H2965" s="4">
        <v>3251365</v>
      </c>
      <c r="I2965" s="4">
        <v>1560600</v>
      </c>
      <c r="J2965" s="4">
        <v>4811965</v>
      </c>
    </row>
    <row r="2966" spans="2:10" x14ac:dyDescent="0.3">
      <c r="B2966" s="3" t="s">
        <v>162</v>
      </c>
      <c r="C2966" s="4">
        <v>2022</v>
      </c>
      <c r="D2966" s="3" t="s">
        <v>1468</v>
      </c>
      <c r="E2966" s="4">
        <v>2629161055</v>
      </c>
      <c r="F2966" s="4">
        <v>12.54</v>
      </c>
      <c r="G2966" s="4">
        <v>3.1908396946564883</v>
      </c>
      <c r="H2966" s="4">
        <v>32969680</v>
      </c>
      <c r="I2966" s="4"/>
      <c r="J2966" s="4">
        <v>32969680</v>
      </c>
    </row>
    <row r="2967" spans="2:10" x14ac:dyDescent="0.3">
      <c r="B2967" s="3" t="s">
        <v>162</v>
      </c>
      <c r="C2967" s="4">
        <v>2022</v>
      </c>
      <c r="D2967" s="3" t="s">
        <v>1469</v>
      </c>
      <c r="E2967" s="4">
        <v>5639943</v>
      </c>
      <c r="F2967" s="4">
        <v>14.5</v>
      </c>
      <c r="G2967" s="4">
        <v>3.6895674300254453</v>
      </c>
      <c r="H2967" s="4">
        <v>81779</v>
      </c>
      <c r="I2967" s="4"/>
      <c r="J2967" s="4">
        <v>81779</v>
      </c>
    </row>
    <row r="2968" spans="2:10" x14ac:dyDescent="0.3">
      <c r="B2968" s="3" t="s">
        <v>162</v>
      </c>
      <c r="C2968" s="4">
        <v>2022</v>
      </c>
      <c r="D2968" s="3" t="s">
        <v>1470</v>
      </c>
      <c r="E2968" s="4">
        <v>127313300</v>
      </c>
      <c r="F2968" s="4">
        <v>17.059999999999999</v>
      </c>
      <c r="G2968" s="4">
        <v>4.340966921119592</v>
      </c>
      <c r="H2968" s="4">
        <v>2171965</v>
      </c>
      <c r="I2968" s="4"/>
      <c r="J2968" s="4">
        <v>2171965</v>
      </c>
    </row>
    <row r="2969" spans="2:10" x14ac:dyDescent="0.3">
      <c r="B2969" s="3" t="s">
        <v>162</v>
      </c>
      <c r="C2969" s="4">
        <v>2022</v>
      </c>
      <c r="D2969" s="3" t="s">
        <v>1471</v>
      </c>
      <c r="E2969" s="4">
        <v>79029500</v>
      </c>
      <c r="F2969" s="4">
        <v>53.73</v>
      </c>
      <c r="G2969" s="4">
        <v>13.671755725190838</v>
      </c>
      <c r="H2969" s="4">
        <v>4246255</v>
      </c>
      <c r="I2969" s="4"/>
      <c r="J2969" s="4">
        <v>4246255</v>
      </c>
    </row>
    <row r="2970" spans="2:10" x14ac:dyDescent="0.3">
      <c r="B2970" s="3" t="s">
        <v>162</v>
      </c>
      <c r="C2970" s="4">
        <v>2022</v>
      </c>
      <c r="D2970" s="3" t="s">
        <v>1472</v>
      </c>
      <c r="E2970" s="4">
        <v>0</v>
      </c>
      <c r="F2970" s="4">
        <v>16.5</v>
      </c>
      <c r="G2970" s="4">
        <v>4.1984732824427482</v>
      </c>
      <c r="H2970" s="4">
        <v>0</v>
      </c>
      <c r="I2970" s="4"/>
      <c r="J2970" s="4">
        <v>0</v>
      </c>
    </row>
    <row r="2971" spans="2:10" x14ac:dyDescent="0.3">
      <c r="B2971" s="3" t="s">
        <v>162</v>
      </c>
      <c r="C2971" s="4">
        <v>2022</v>
      </c>
      <c r="D2971" s="3" t="s">
        <v>1473</v>
      </c>
      <c r="E2971" s="4">
        <v>15464000</v>
      </c>
      <c r="F2971" s="4">
        <v>14.27</v>
      </c>
      <c r="G2971" s="4">
        <v>3.6310432569974553</v>
      </c>
      <c r="H2971" s="4">
        <v>220671</v>
      </c>
      <c r="I2971" s="4"/>
      <c r="J2971" s="4">
        <v>220671</v>
      </c>
    </row>
    <row r="2972" spans="2:10" x14ac:dyDescent="0.3">
      <c r="B2972" s="3" t="s">
        <v>162</v>
      </c>
      <c r="C2972" s="4">
        <v>2022</v>
      </c>
      <c r="D2972" s="3" t="s">
        <v>1474</v>
      </c>
      <c r="E2972" s="4">
        <v>20868283714</v>
      </c>
      <c r="F2972" s="4">
        <v>3.93</v>
      </c>
      <c r="G2972" s="4">
        <v>1</v>
      </c>
      <c r="H2972" s="4">
        <v>82012355</v>
      </c>
      <c r="I2972" s="4"/>
      <c r="J2972" s="4">
        <v>82012355</v>
      </c>
    </row>
    <row r="2973" spans="2:10" x14ac:dyDescent="0.3">
      <c r="B2973" s="3" t="s">
        <v>162</v>
      </c>
      <c r="C2973" s="4">
        <v>2022</v>
      </c>
      <c r="D2973" s="3" t="s">
        <v>1475</v>
      </c>
      <c r="E2973" s="4">
        <v>18</v>
      </c>
      <c r="F2973" s="4">
        <v>5.35</v>
      </c>
      <c r="G2973" s="4">
        <v>1.3613231552162848</v>
      </c>
      <c r="H2973" s="4">
        <v>0</v>
      </c>
      <c r="I2973" s="4"/>
      <c r="J2973" s="4">
        <v>0</v>
      </c>
    </row>
    <row r="2974" spans="2:10" x14ac:dyDescent="0.3">
      <c r="B2974" s="3" t="s">
        <v>162</v>
      </c>
      <c r="C2974" s="4">
        <v>2022</v>
      </c>
      <c r="D2974" s="3" t="s">
        <v>1476</v>
      </c>
      <c r="E2974" s="4">
        <v>110234891</v>
      </c>
      <c r="F2974" s="4">
        <v>40</v>
      </c>
      <c r="G2974" s="4">
        <v>10.178117048346056</v>
      </c>
      <c r="H2974" s="4">
        <v>4409396</v>
      </c>
      <c r="I2974" s="4">
        <v>1536300</v>
      </c>
      <c r="J2974" s="4">
        <v>5945696</v>
      </c>
    </row>
    <row r="2975" spans="2:10" x14ac:dyDescent="0.3">
      <c r="B2975" s="3" t="s">
        <v>162</v>
      </c>
      <c r="C2975" s="4">
        <v>2023</v>
      </c>
      <c r="D2975" s="3" t="s">
        <v>1468</v>
      </c>
      <c r="E2975" s="4">
        <v>3008685056</v>
      </c>
      <c r="F2975" s="4">
        <v>11.58</v>
      </c>
      <c r="G2975" s="4">
        <v>3.0962566844919786</v>
      </c>
      <c r="H2975" s="4">
        <v>34840573</v>
      </c>
      <c r="I2975" s="4"/>
      <c r="J2975" s="4">
        <v>34840573</v>
      </c>
    </row>
    <row r="2976" spans="2:10" x14ac:dyDescent="0.3">
      <c r="B2976" s="3" t="s">
        <v>162</v>
      </c>
      <c r="C2976" s="4">
        <v>2023</v>
      </c>
      <c r="D2976" s="3" t="s">
        <v>1469</v>
      </c>
      <c r="E2976" s="4">
        <v>5573923</v>
      </c>
      <c r="F2976" s="4">
        <v>14.74</v>
      </c>
      <c r="G2976" s="4">
        <v>3.9411764705882351</v>
      </c>
      <c r="H2976" s="4">
        <v>82160</v>
      </c>
      <c r="I2976" s="4"/>
      <c r="J2976" s="4">
        <v>82160</v>
      </c>
    </row>
    <row r="2977" spans="2:10" x14ac:dyDescent="0.3">
      <c r="B2977" s="3" t="s">
        <v>162</v>
      </c>
      <c r="C2977" s="4">
        <v>2023</v>
      </c>
      <c r="D2977" s="3" t="s">
        <v>1470</v>
      </c>
      <c r="E2977" s="4">
        <v>157206400</v>
      </c>
      <c r="F2977" s="4">
        <v>15.24</v>
      </c>
      <c r="G2977" s="4">
        <v>4.0748663101604272</v>
      </c>
      <c r="H2977" s="4">
        <v>2395826</v>
      </c>
      <c r="I2977" s="4"/>
      <c r="J2977" s="4">
        <v>2395826</v>
      </c>
    </row>
    <row r="2978" spans="2:10" x14ac:dyDescent="0.3">
      <c r="B2978" s="3" t="s">
        <v>162</v>
      </c>
      <c r="C2978" s="4">
        <v>2023</v>
      </c>
      <c r="D2978" s="3" t="s">
        <v>1471</v>
      </c>
      <c r="E2978" s="4">
        <v>83974200</v>
      </c>
      <c r="F2978" s="4">
        <v>45.14</v>
      </c>
      <c r="G2978" s="4">
        <v>12.069518716577539</v>
      </c>
      <c r="H2978" s="4">
        <v>3790595</v>
      </c>
      <c r="I2978" s="4"/>
      <c r="J2978" s="4">
        <v>3790595</v>
      </c>
    </row>
    <row r="2979" spans="2:10" x14ac:dyDescent="0.3">
      <c r="B2979" s="3" t="s">
        <v>162</v>
      </c>
      <c r="C2979" s="4">
        <v>2023</v>
      </c>
      <c r="D2979" s="3" t="s">
        <v>1472</v>
      </c>
      <c r="E2979" s="4">
        <v>0</v>
      </c>
      <c r="F2979" s="4">
        <v>15.24</v>
      </c>
      <c r="G2979" s="4">
        <v>4.0748663101604272</v>
      </c>
      <c r="H2979" s="4">
        <v>0</v>
      </c>
      <c r="I2979" s="4"/>
      <c r="J2979" s="4">
        <v>0</v>
      </c>
    </row>
    <row r="2980" spans="2:10" x14ac:dyDescent="0.3">
      <c r="B2980" s="3" t="s">
        <v>162</v>
      </c>
      <c r="C2980" s="4">
        <v>2023</v>
      </c>
      <c r="D2980" s="3" t="s">
        <v>1473</v>
      </c>
      <c r="E2980" s="4">
        <v>17528900</v>
      </c>
      <c r="F2980" s="4">
        <v>13.36</v>
      </c>
      <c r="G2980" s="4">
        <v>3.5721925133689836</v>
      </c>
      <c r="H2980" s="4">
        <v>234186</v>
      </c>
      <c r="I2980" s="4"/>
      <c r="J2980" s="4">
        <v>234186</v>
      </c>
    </row>
    <row r="2981" spans="2:10" x14ac:dyDescent="0.3">
      <c r="B2981" s="3" t="s">
        <v>162</v>
      </c>
      <c r="C2981" s="4">
        <v>2023</v>
      </c>
      <c r="D2981" s="3" t="s">
        <v>1474</v>
      </c>
      <c r="E2981" s="4">
        <v>23637471326</v>
      </c>
      <c r="F2981" s="4">
        <v>3.74</v>
      </c>
      <c r="G2981" s="4">
        <v>1</v>
      </c>
      <c r="H2981" s="4">
        <v>88404143</v>
      </c>
      <c r="I2981" s="4"/>
      <c r="J2981" s="4">
        <v>88404143</v>
      </c>
    </row>
    <row r="2982" spans="2:10" x14ac:dyDescent="0.3">
      <c r="B2982" s="3" t="s">
        <v>162</v>
      </c>
      <c r="C2982" s="4">
        <v>2023</v>
      </c>
      <c r="D2982" s="3" t="s">
        <v>1475</v>
      </c>
      <c r="E2982" s="4">
        <v>20</v>
      </c>
      <c r="F2982" s="4">
        <v>5.0999999999999996</v>
      </c>
      <c r="G2982" s="4">
        <v>1.3636363636363635</v>
      </c>
      <c r="H2982" s="4">
        <v>0</v>
      </c>
      <c r="I2982" s="4"/>
      <c r="J2982" s="4">
        <v>0</v>
      </c>
    </row>
    <row r="2983" spans="2:10" x14ac:dyDescent="0.3">
      <c r="B2983" s="3" t="s">
        <v>162</v>
      </c>
      <c r="C2983" s="4">
        <v>2023</v>
      </c>
      <c r="D2983" s="3" t="s">
        <v>1476</v>
      </c>
      <c r="E2983" s="4">
        <v>121615955</v>
      </c>
      <c r="F2983" s="4">
        <v>40</v>
      </c>
      <c r="G2983" s="4">
        <v>10.695187165775401</v>
      </c>
      <c r="H2983" s="4">
        <v>4864638</v>
      </c>
      <c r="I2983" s="4">
        <v>1614300</v>
      </c>
      <c r="J2983" s="4">
        <v>6478938</v>
      </c>
    </row>
    <row r="2984" spans="2:10" x14ac:dyDescent="0.3">
      <c r="B2984" s="3" t="s">
        <v>162</v>
      </c>
      <c r="C2984" s="4">
        <v>2024</v>
      </c>
      <c r="D2984" s="3" t="s">
        <v>1468</v>
      </c>
      <c r="E2984" s="4">
        <v>3435405646</v>
      </c>
      <c r="F2984" s="4">
        <v>11.27</v>
      </c>
      <c r="G2984" s="4">
        <v>2.7026378896882495</v>
      </c>
      <c r="H2984" s="4">
        <v>38717022</v>
      </c>
      <c r="I2984" s="4"/>
      <c r="J2984" s="4">
        <v>38717022</v>
      </c>
    </row>
    <row r="2985" spans="2:10" x14ac:dyDescent="0.3">
      <c r="B2985" s="3" t="s">
        <v>162</v>
      </c>
      <c r="C2985" s="4">
        <v>2024</v>
      </c>
      <c r="D2985" s="3" t="s">
        <v>1469</v>
      </c>
      <c r="E2985" s="4">
        <v>5521025</v>
      </c>
      <c r="F2985" s="4">
        <v>15.98</v>
      </c>
      <c r="G2985" s="4">
        <v>3.8321342925659474</v>
      </c>
      <c r="H2985" s="4">
        <v>88226</v>
      </c>
      <c r="I2985" s="4"/>
      <c r="J2985" s="4">
        <v>88226</v>
      </c>
    </row>
    <row r="2986" spans="2:10" x14ac:dyDescent="0.3">
      <c r="B2986" s="3" t="s">
        <v>162</v>
      </c>
      <c r="C2986" s="4">
        <v>2024</v>
      </c>
      <c r="D2986" s="3" t="s">
        <v>1470</v>
      </c>
      <c r="E2986" s="4">
        <v>172891200</v>
      </c>
      <c r="F2986" s="4">
        <v>14.93</v>
      </c>
      <c r="G2986" s="4">
        <v>3.5803357314148681</v>
      </c>
      <c r="H2986" s="4">
        <v>2581266</v>
      </c>
      <c r="I2986" s="4"/>
      <c r="J2986" s="4">
        <v>2581266</v>
      </c>
    </row>
    <row r="2987" spans="2:10" x14ac:dyDescent="0.3">
      <c r="B2987" s="3" t="s">
        <v>162</v>
      </c>
      <c r="C2987" s="4">
        <v>2024</v>
      </c>
      <c r="D2987" s="3" t="s">
        <v>1471</v>
      </c>
      <c r="E2987" s="4">
        <v>96000900</v>
      </c>
      <c r="F2987" s="4">
        <v>45.14</v>
      </c>
      <c r="G2987" s="4">
        <v>10.824940047961631</v>
      </c>
      <c r="H2987" s="4">
        <v>4333481</v>
      </c>
      <c r="I2987" s="4"/>
      <c r="J2987" s="4">
        <v>4333481</v>
      </c>
    </row>
    <row r="2988" spans="2:10" x14ac:dyDescent="0.3">
      <c r="B2988" s="3" t="s">
        <v>162</v>
      </c>
      <c r="C2988" s="4">
        <v>2024</v>
      </c>
      <c r="D2988" s="3" t="s">
        <v>1472</v>
      </c>
      <c r="E2988" s="4">
        <v>0</v>
      </c>
      <c r="F2988" s="4">
        <v>15.24</v>
      </c>
      <c r="G2988" s="4">
        <v>3.6546762589928057</v>
      </c>
      <c r="H2988" s="4">
        <v>0</v>
      </c>
      <c r="I2988" s="4"/>
      <c r="J2988" s="4">
        <v>0</v>
      </c>
    </row>
    <row r="2989" spans="2:10" x14ac:dyDescent="0.3">
      <c r="B2989" s="3" t="s">
        <v>162</v>
      </c>
      <c r="C2989" s="4">
        <v>2024</v>
      </c>
      <c r="D2989" s="3" t="s">
        <v>1473</v>
      </c>
      <c r="E2989" s="4">
        <v>18685700</v>
      </c>
      <c r="F2989" s="4">
        <v>13.95</v>
      </c>
      <c r="G2989" s="4">
        <v>3.3453237410071943</v>
      </c>
      <c r="H2989" s="4">
        <v>260666</v>
      </c>
      <c r="I2989" s="4"/>
      <c r="J2989" s="4">
        <v>260666</v>
      </c>
    </row>
    <row r="2990" spans="2:10" x14ac:dyDescent="0.3">
      <c r="B2990" s="3" t="s">
        <v>162</v>
      </c>
      <c r="C2990" s="4">
        <v>2024</v>
      </c>
      <c r="D2990" s="3" t="s">
        <v>1474</v>
      </c>
      <c r="E2990" s="4">
        <v>23406393512</v>
      </c>
      <c r="F2990" s="4">
        <v>4.17</v>
      </c>
      <c r="G2990" s="4">
        <v>1</v>
      </c>
      <c r="H2990" s="4">
        <v>97604661</v>
      </c>
      <c r="I2990" s="4"/>
      <c r="J2990" s="4">
        <v>97604661</v>
      </c>
    </row>
    <row r="2991" spans="2:10" x14ac:dyDescent="0.3">
      <c r="B2991" s="3" t="s">
        <v>162</v>
      </c>
      <c r="C2991" s="4">
        <v>2024</v>
      </c>
      <c r="D2991" s="3" t="s">
        <v>1475</v>
      </c>
      <c r="E2991" s="4">
        <v>22</v>
      </c>
      <c r="F2991" s="4">
        <v>5.6</v>
      </c>
      <c r="G2991" s="4">
        <v>1.3429256594724219</v>
      </c>
      <c r="H2991" s="4">
        <v>0</v>
      </c>
      <c r="I2991" s="4"/>
      <c r="J2991" s="4">
        <v>0</v>
      </c>
    </row>
    <row r="2992" spans="2:10" x14ac:dyDescent="0.3">
      <c r="B2992" s="3" t="s">
        <v>162</v>
      </c>
      <c r="C2992" s="4">
        <v>2024</v>
      </c>
      <c r="D2992" s="3" t="s">
        <v>1476</v>
      </c>
      <c r="E2992" s="4">
        <v>138359245</v>
      </c>
      <c r="F2992" s="4">
        <v>40</v>
      </c>
      <c r="G2992" s="4">
        <v>9.5923261390887298</v>
      </c>
      <c r="H2992" s="4">
        <v>5534370</v>
      </c>
      <c r="I2992" s="4">
        <v>1691189</v>
      </c>
      <c r="J2992" s="4">
        <v>7225559</v>
      </c>
    </row>
    <row r="2993" spans="2:10" x14ac:dyDescent="0.3">
      <c r="B2993" s="3" t="s">
        <v>164</v>
      </c>
      <c r="C2993" s="4">
        <v>2019</v>
      </c>
      <c r="D2993" s="3" t="s">
        <v>1468</v>
      </c>
      <c r="E2993" s="4">
        <v>13758250</v>
      </c>
      <c r="F2993" s="4">
        <v>7.6342100000000004</v>
      </c>
      <c r="G2993" s="4">
        <v>2.3299964291055399</v>
      </c>
      <c r="H2993" s="4">
        <v>105033.3697325</v>
      </c>
      <c r="I2993" s="4"/>
      <c r="J2993" s="4">
        <v>105033.3697325</v>
      </c>
    </row>
    <row r="2994" spans="2:10" x14ac:dyDescent="0.3">
      <c r="B2994" s="3" t="s">
        <v>164</v>
      </c>
      <c r="C2994" s="4">
        <v>2019</v>
      </c>
      <c r="D2994" s="3" t="s">
        <v>1469</v>
      </c>
      <c r="E2994" s="4">
        <v>0</v>
      </c>
      <c r="F2994" s="4">
        <v>3.2764899999999999</v>
      </c>
      <c r="G2994" s="4">
        <v>1</v>
      </c>
      <c r="H2994" s="4">
        <v>0</v>
      </c>
      <c r="I2994" s="4"/>
      <c r="J2994" s="4">
        <v>0</v>
      </c>
    </row>
    <row r="2995" spans="2:10" x14ac:dyDescent="0.3">
      <c r="B2995" s="3" t="s">
        <v>164</v>
      </c>
      <c r="C2995" s="4">
        <v>2019</v>
      </c>
      <c r="D2995" s="3" t="s">
        <v>1470</v>
      </c>
      <c r="E2995" s="4">
        <v>196000</v>
      </c>
      <c r="F2995" s="4">
        <v>7.6342100000000004</v>
      </c>
      <c r="G2995" s="4">
        <v>2.3299964291055399</v>
      </c>
      <c r="H2995" s="4">
        <v>1496.3051599999999</v>
      </c>
      <c r="I2995" s="4"/>
      <c r="J2995" s="4">
        <v>1496.3051599999999</v>
      </c>
    </row>
    <row r="2996" spans="2:10" x14ac:dyDescent="0.3">
      <c r="B2996" s="3" t="s">
        <v>164</v>
      </c>
      <c r="C2996" s="4">
        <v>2019</v>
      </c>
      <c r="D2996" s="3" t="s">
        <v>1471</v>
      </c>
      <c r="E2996" s="4">
        <v>0</v>
      </c>
      <c r="F2996" s="4">
        <v>7.6342100000000004</v>
      </c>
      <c r="G2996" s="4">
        <v>2.3299964291055399</v>
      </c>
      <c r="H2996" s="4">
        <v>0</v>
      </c>
      <c r="I2996" s="4"/>
      <c r="J2996" s="4">
        <v>0</v>
      </c>
    </row>
    <row r="2997" spans="2:10" x14ac:dyDescent="0.3">
      <c r="B2997" s="3" t="s">
        <v>164</v>
      </c>
      <c r="C2997" s="4">
        <v>2019</v>
      </c>
      <c r="D2997" s="3" t="s">
        <v>1472</v>
      </c>
      <c r="E2997" s="4">
        <v>0</v>
      </c>
      <c r="F2997" s="4">
        <v>9.8294599999999992</v>
      </c>
      <c r="G2997" s="4">
        <v>2.9999969479534498</v>
      </c>
      <c r="H2997" s="4">
        <v>0</v>
      </c>
      <c r="I2997" s="4"/>
      <c r="J2997" s="4">
        <v>0</v>
      </c>
    </row>
    <row r="2998" spans="2:10" x14ac:dyDescent="0.3">
      <c r="B2998" s="3" t="s">
        <v>164</v>
      </c>
      <c r="C2998" s="4">
        <v>2019</v>
      </c>
      <c r="D2998" s="3" t="s">
        <v>1473</v>
      </c>
      <c r="E2998" s="4">
        <v>352400</v>
      </c>
      <c r="F2998" s="4">
        <v>3.4075500000000001</v>
      </c>
      <c r="G2998" s="4">
        <v>1.04000012208186</v>
      </c>
      <c r="H2998" s="4">
        <v>1200.82062</v>
      </c>
      <c r="I2998" s="4"/>
      <c r="J2998" s="4">
        <v>1200.82062</v>
      </c>
    </row>
    <row r="2999" spans="2:10" x14ac:dyDescent="0.3">
      <c r="B2999" s="3" t="s">
        <v>164</v>
      </c>
      <c r="C2999" s="4">
        <v>2019</v>
      </c>
      <c r="D2999" s="3" t="s">
        <v>1474</v>
      </c>
      <c r="E2999" s="4">
        <v>157007300</v>
      </c>
      <c r="F2999" s="4">
        <v>3.2764899999999999</v>
      </c>
      <c r="G2999" s="4">
        <v>1</v>
      </c>
      <c r="H2999" s="4">
        <v>514432.84837700002</v>
      </c>
      <c r="I2999" s="4">
        <v>0</v>
      </c>
      <c r="J2999" s="4">
        <v>514432.84837700002</v>
      </c>
    </row>
    <row r="3000" spans="2:10" x14ac:dyDescent="0.3">
      <c r="B3000" s="3" t="s">
        <v>164</v>
      </c>
      <c r="C3000" s="4">
        <v>2019</v>
      </c>
      <c r="D3000" s="3" t="s">
        <v>1475</v>
      </c>
      <c r="E3000" s="4">
        <v>0</v>
      </c>
      <c r="F3000" s="4">
        <v>3.2764899999999999</v>
      </c>
      <c r="G3000" s="4">
        <v>1</v>
      </c>
      <c r="H3000" s="4">
        <v>0</v>
      </c>
      <c r="I3000" s="4"/>
      <c r="J3000" s="4">
        <v>0</v>
      </c>
    </row>
    <row r="3001" spans="2:10" x14ac:dyDescent="0.3">
      <c r="B3001" s="3" t="s">
        <v>164</v>
      </c>
      <c r="C3001" s="4">
        <v>2019</v>
      </c>
      <c r="D3001" s="3" t="s">
        <v>1476</v>
      </c>
      <c r="E3001" s="4">
        <v>513300</v>
      </c>
      <c r="F3001" s="4">
        <v>15.26942</v>
      </c>
      <c r="G3001" s="4">
        <v>4.6602980628660502</v>
      </c>
      <c r="H3001" s="4">
        <v>7837.7932860000001</v>
      </c>
      <c r="I3001" s="4"/>
      <c r="J3001" s="4">
        <v>7837.7932860000001</v>
      </c>
    </row>
    <row r="3002" spans="2:10" x14ac:dyDescent="0.3">
      <c r="B3002" s="3" t="s">
        <v>164</v>
      </c>
      <c r="C3002" s="4">
        <v>2020</v>
      </c>
      <c r="D3002" s="3" t="s">
        <v>1468</v>
      </c>
      <c r="E3002" s="4">
        <v>13784850</v>
      </c>
      <c r="F3002" s="4">
        <v>7.2876000000000003</v>
      </c>
      <c r="G3002" s="4">
        <v>2.3300039645492565</v>
      </c>
      <c r="H3002" s="4">
        <v>100458</v>
      </c>
      <c r="I3002" s="4"/>
      <c r="J3002" s="4">
        <v>100458</v>
      </c>
    </row>
    <row r="3003" spans="2:10" x14ac:dyDescent="0.3">
      <c r="B3003" s="3" t="s">
        <v>164</v>
      </c>
      <c r="C3003" s="4">
        <v>2020</v>
      </c>
      <c r="D3003" s="3" t="s">
        <v>1469</v>
      </c>
      <c r="E3003" s="4">
        <v>0</v>
      </c>
      <c r="F3003" s="4">
        <v>3.1277200000000001</v>
      </c>
      <c r="G3003" s="4">
        <v>1</v>
      </c>
      <c r="H3003" s="4">
        <v>0</v>
      </c>
      <c r="I3003" s="4"/>
      <c r="J3003" s="4">
        <v>0</v>
      </c>
    </row>
    <row r="3004" spans="2:10" x14ac:dyDescent="0.3">
      <c r="B3004" s="3" t="s">
        <v>164</v>
      </c>
      <c r="C3004" s="4">
        <v>2020</v>
      </c>
      <c r="D3004" s="3" t="s">
        <v>1470</v>
      </c>
      <c r="E3004" s="4">
        <v>286700</v>
      </c>
      <c r="F3004" s="4">
        <v>7.2876000000000003</v>
      </c>
      <c r="G3004" s="4">
        <v>2.3300039645492565</v>
      </c>
      <c r="H3004" s="4">
        <v>2089</v>
      </c>
      <c r="I3004" s="4"/>
      <c r="J3004" s="4">
        <v>2089</v>
      </c>
    </row>
    <row r="3005" spans="2:10" x14ac:dyDescent="0.3">
      <c r="B3005" s="3" t="s">
        <v>164</v>
      </c>
      <c r="C3005" s="4">
        <v>2020</v>
      </c>
      <c r="D3005" s="3" t="s">
        <v>1471</v>
      </c>
      <c r="E3005" s="4">
        <v>0</v>
      </c>
      <c r="F3005" s="4">
        <v>7.2876000000000003</v>
      </c>
      <c r="G3005" s="4">
        <v>2.3300039645492565</v>
      </c>
      <c r="H3005" s="4">
        <v>0</v>
      </c>
      <c r="I3005" s="4"/>
      <c r="J3005" s="4">
        <v>0</v>
      </c>
    </row>
    <row r="3006" spans="2:10" x14ac:dyDescent="0.3">
      <c r="B3006" s="3" t="s">
        <v>164</v>
      </c>
      <c r="C3006" s="4">
        <v>2020</v>
      </c>
      <c r="D3006" s="3" t="s">
        <v>1472</v>
      </c>
      <c r="E3006" s="4">
        <v>0</v>
      </c>
      <c r="F3006" s="4">
        <v>9.3831799999999994</v>
      </c>
      <c r="G3006" s="4">
        <v>3.0000063944342843</v>
      </c>
      <c r="H3006" s="4">
        <v>0</v>
      </c>
      <c r="I3006" s="4"/>
      <c r="J3006" s="4">
        <v>0</v>
      </c>
    </row>
    <row r="3007" spans="2:10" x14ac:dyDescent="0.3">
      <c r="B3007" s="3" t="s">
        <v>164</v>
      </c>
      <c r="C3007" s="4">
        <v>2020</v>
      </c>
      <c r="D3007" s="3" t="s">
        <v>1473</v>
      </c>
      <c r="E3007" s="4">
        <v>352400</v>
      </c>
      <c r="F3007" s="4">
        <v>3.2528299999999999</v>
      </c>
      <c r="G3007" s="4">
        <v>1.040000383666057</v>
      </c>
      <c r="H3007" s="4">
        <v>1146</v>
      </c>
      <c r="I3007" s="4"/>
      <c r="J3007" s="4">
        <v>1146</v>
      </c>
    </row>
    <row r="3008" spans="2:10" x14ac:dyDescent="0.3">
      <c r="B3008" s="3" t="s">
        <v>164</v>
      </c>
      <c r="C3008" s="4">
        <v>2020</v>
      </c>
      <c r="D3008" s="3" t="s">
        <v>1474</v>
      </c>
      <c r="E3008" s="4">
        <v>167182600</v>
      </c>
      <c r="F3008" s="4">
        <v>3.1277200000000001</v>
      </c>
      <c r="G3008" s="4">
        <v>1</v>
      </c>
      <c r="H3008" s="4">
        <v>522900</v>
      </c>
      <c r="I3008" s="4"/>
      <c r="J3008" s="4">
        <v>522900</v>
      </c>
    </row>
    <row r="3009" spans="2:10" x14ac:dyDescent="0.3">
      <c r="B3009" s="3" t="s">
        <v>164</v>
      </c>
      <c r="C3009" s="4">
        <v>2020</v>
      </c>
      <c r="D3009" s="3" t="s">
        <v>1475</v>
      </c>
      <c r="E3009" s="4">
        <v>0</v>
      </c>
      <c r="F3009" s="4">
        <v>3.1277200000000001</v>
      </c>
      <c r="G3009" s="4">
        <v>1</v>
      </c>
      <c r="H3009" s="4">
        <v>0</v>
      </c>
      <c r="I3009" s="4"/>
      <c r="J3009" s="4">
        <v>0</v>
      </c>
    </row>
    <row r="3010" spans="2:10" x14ac:dyDescent="0.3">
      <c r="B3010" s="3" t="s">
        <v>164</v>
      </c>
      <c r="C3010" s="4">
        <v>2020</v>
      </c>
      <c r="D3010" s="3" t="s">
        <v>1476</v>
      </c>
      <c r="E3010" s="4">
        <v>514500</v>
      </c>
      <c r="F3010" s="4">
        <v>14.57521</v>
      </c>
      <c r="G3010" s="4">
        <v>4.6600111263156547</v>
      </c>
      <c r="H3010" s="4">
        <v>7499</v>
      </c>
      <c r="I3010" s="4">
        <v>18700</v>
      </c>
      <c r="J3010" s="4">
        <v>26199</v>
      </c>
    </row>
    <row r="3011" spans="2:10" x14ac:dyDescent="0.3">
      <c r="B3011" s="3" t="s">
        <v>164</v>
      </c>
      <c r="C3011" s="4">
        <v>2021</v>
      </c>
      <c r="D3011" s="3" t="s">
        <v>1468</v>
      </c>
      <c r="E3011" s="4">
        <v>13615250</v>
      </c>
      <c r="F3011" s="4">
        <v>6.8764000000000003</v>
      </c>
      <c r="G3011" s="4">
        <v>2.3999972078445606</v>
      </c>
      <c r="H3011" s="4">
        <v>93624</v>
      </c>
      <c r="I3011" s="4"/>
      <c r="J3011" s="4">
        <v>93624</v>
      </c>
    </row>
    <row r="3012" spans="2:10" x14ac:dyDescent="0.3">
      <c r="B3012" s="3" t="s">
        <v>164</v>
      </c>
      <c r="C3012" s="4">
        <v>2021</v>
      </c>
      <c r="D3012" s="3" t="s">
        <v>1469</v>
      </c>
      <c r="E3012" s="4">
        <v>460</v>
      </c>
      <c r="F3012" s="4">
        <v>28.651669999999999</v>
      </c>
      <c r="G3012" s="4">
        <v>9.9999895294171033</v>
      </c>
      <c r="H3012" s="4">
        <v>13</v>
      </c>
      <c r="I3012" s="4"/>
      <c r="J3012" s="4">
        <v>13</v>
      </c>
    </row>
    <row r="3013" spans="2:10" x14ac:dyDescent="0.3">
      <c r="B3013" s="3" t="s">
        <v>164</v>
      </c>
      <c r="C3013" s="4">
        <v>2021</v>
      </c>
      <c r="D3013" s="3" t="s">
        <v>1470</v>
      </c>
      <c r="E3013" s="4">
        <v>246100</v>
      </c>
      <c r="F3013" s="4">
        <v>8.5954999999999995</v>
      </c>
      <c r="G3013" s="4">
        <v>2.9999965098057007</v>
      </c>
      <c r="H3013" s="4">
        <v>2115</v>
      </c>
      <c r="I3013" s="4"/>
      <c r="J3013" s="4">
        <v>2115</v>
      </c>
    </row>
    <row r="3014" spans="2:10" x14ac:dyDescent="0.3">
      <c r="B3014" s="3" t="s">
        <v>164</v>
      </c>
      <c r="C3014" s="4">
        <v>2021</v>
      </c>
      <c r="D3014" s="3" t="s">
        <v>1471</v>
      </c>
      <c r="E3014" s="4">
        <v>0</v>
      </c>
      <c r="F3014" s="4">
        <v>9.7415699999999994</v>
      </c>
      <c r="G3014" s="4">
        <v>3.3999972078445606</v>
      </c>
      <c r="H3014" s="4">
        <v>0</v>
      </c>
      <c r="I3014" s="4"/>
      <c r="J3014" s="4">
        <v>0</v>
      </c>
    </row>
    <row r="3015" spans="2:10" x14ac:dyDescent="0.3">
      <c r="B3015" s="3" t="s">
        <v>164</v>
      </c>
      <c r="C3015" s="4">
        <v>2021</v>
      </c>
      <c r="D3015" s="3" t="s">
        <v>1472</v>
      </c>
      <c r="E3015" s="4">
        <v>0</v>
      </c>
      <c r="F3015" s="4">
        <v>8.5954999999999995</v>
      </c>
      <c r="G3015" s="4">
        <v>2.9999965098057007</v>
      </c>
      <c r="H3015" s="4">
        <v>0</v>
      </c>
      <c r="I3015" s="4"/>
      <c r="J3015" s="4">
        <v>0</v>
      </c>
    </row>
    <row r="3016" spans="2:10" x14ac:dyDescent="0.3">
      <c r="B3016" s="3" t="s">
        <v>164</v>
      </c>
      <c r="C3016" s="4">
        <v>2021</v>
      </c>
      <c r="D3016" s="3" t="s">
        <v>1473</v>
      </c>
      <c r="E3016" s="4">
        <v>331500</v>
      </c>
      <c r="F3016" s="4">
        <v>2.86517</v>
      </c>
      <c r="G3016" s="4">
        <v>1</v>
      </c>
      <c r="H3016" s="4">
        <v>950</v>
      </c>
      <c r="I3016" s="4"/>
      <c r="J3016" s="4">
        <v>950</v>
      </c>
    </row>
    <row r="3017" spans="2:10" x14ac:dyDescent="0.3">
      <c r="B3017" s="3" t="s">
        <v>164</v>
      </c>
      <c r="C3017" s="4">
        <v>2021</v>
      </c>
      <c r="D3017" s="3" t="s">
        <v>1474</v>
      </c>
      <c r="E3017" s="4">
        <v>187703900</v>
      </c>
      <c r="F3017" s="4">
        <v>2.86517</v>
      </c>
      <c r="G3017" s="4">
        <v>1</v>
      </c>
      <c r="H3017" s="4">
        <v>537804</v>
      </c>
      <c r="I3017" s="4"/>
      <c r="J3017" s="4">
        <v>537804</v>
      </c>
    </row>
    <row r="3018" spans="2:10" x14ac:dyDescent="0.3">
      <c r="B3018" s="3" t="s">
        <v>164</v>
      </c>
      <c r="C3018" s="4">
        <v>2021</v>
      </c>
      <c r="D3018" s="3" t="s">
        <v>1475</v>
      </c>
      <c r="E3018" s="4">
        <v>0</v>
      </c>
      <c r="F3018" s="4">
        <v>2.86517</v>
      </c>
      <c r="G3018" s="4">
        <v>1</v>
      </c>
      <c r="H3018" s="4">
        <v>0</v>
      </c>
      <c r="I3018" s="4"/>
      <c r="J3018" s="4">
        <v>0</v>
      </c>
    </row>
    <row r="3019" spans="2:10" x14ac:dyDescent="0.3">
      <c r="B3019" s="3" t="s">
        <v>164</v>
      </c>
      <c r="C3019" s="4">
        <v>2021</v>
      </c>
      <c r="D3019" s="3" t="s">
        <v>1476</v>
      </c>
      <c r="E3019" s="4">
        <v>540800</v>
      </c>
      <c r="F3019" s="4">
        <v>28.651669999999999</v>
      </c>
      <c r="G3019" s="4">
        <v>9.9999895294171033</v>
      </c>
      <c r="H3019" s="4">
        <v>15495</v>
      </c>
      <c r="I3019" s="4">
        <v>18616</v>
      </c>
      <c r="J3019" s="4">
        <v>34111</v>
      </c>
    </row>
    <row r="3020" spans="2:10" x14ac:dyDescent="0.3">
      <c r="B3020" s="3" t="s">
        <v>164</v>
      </c>
      <c r="C3020" s="4">
        <v>2022</v>
      </c>
      <c r="D3020" s="3" t="s">
        <v>1468</v>
      </c>
      <c r="E3020" s="4">
        <v>15992600</v>
      </c>
      <c r="F3020" s="4">
        <v>5.7413699999999999</v>
      </c>
      <c r="G3020" s="4">
        <v>2.4499961594592516</v>
      </c>
      <c r="H3020" s="4">
        <v>91819</v>
      </c>
      <c r="I3020" s="4"/>
      <c r="J3020" s="4">
        <v>91819</v>
      </c>
    </row>
    <row r="3021" spans="2:10" x14ac:dyDescent="0.3">
      <c r="B3021" s="3" t="s">
        <v>164</v>
      </c>
      <c r="C3021" s="4">
        <v>2022</v>
      </c>
      <c r="D3021" s="3" t="s">
        <v>1469</v>
      </c>
      <c r="E3021" s="4">
        <v>460</v>
      </c>
      <c r="F3021" s="4">
        <v>28.120989999999999</v>
      </c>
      <c r="G3021" s="4">
        <v>11.99997866366251</v>
      </c>
      <c r="H3021" s="4">
        <v>13</v>
      </c>
      <c r="I3021" s="4"/>
      <c r="J3021" s="4">
        <v>13</v>
      </c>
    </row>
    <row r="3022" spans="2:10" x14ac:dyDescent="0.3">
      <c r="B3022" s="3" t="s">
        <v>164</v>
      </c>
      <c r="C3022" s="4">
        <v>2022</v>
      </c>
      <c r="D3022" s="3" t="s">
        <v>1470</v>
      </c>
      <c r="E3022" s="4">
        <v>297600</v>
      </c>
      <c r="F3022" s="4">
        <v>7.0302499999999997</v>
      </c>
      <c r="G3022" s="4">
        <v>2.999995732732502</v>
      </c>
      <c r="H3022" s="4">
        <v>2092</v>
      </c>
      <c r="I3022" s="4"/>
      <c r="J3022" s="4">
        <v>2092</v>
      </c>
    </row>
    <row r="3023" spans="2:10" x14ac:dyDescent="0.3">
      <c r="B3023" s="3" t="s">
        <v>164</v>
      </c>
      <c r="C3023" s="4">
        <v>2022</v>
      </c>
      <c r="D3023" s="3" t="s">
        <v>1471</v>
      </c>
      <c r="E3023" s="4">
        <v>0</v>
      </c>
      <c r="F3023" s="4">
        <v>7.9676200000000001</v>
      </c>
      <c r="G3023" s="4">
        <v>3.3999965861860018</v>
      </c>
      <c r="H3023" s="4">
        <v>0</v>
      </c>
      <c r="I3023" s="4"/>
      <c r="J3023" s="4">
        <v>0</v>
      </c>
    </row>
    <row r="3024" spans="2:10" x14ac:dyDescent="0.3">
      <c r="B3024" s="3" t="s">
        <v>164</v>
      </c>
      <c r="C3024" s="4">
        <v>2022</v>
      </c>
      <c r="D3024" s="3" t="s">
        <v>1472</v>
      </c>
      <c r="E3024" s="4">
        <v>0</v>
      </c>
      <c r="F3024" s="4">
        <v>7.0302499999999997</v>
      </c>
      <c r="G3024" s="4">
        <v>2.999995732732502</v>
      </c>
      <c r="H3024" s="4">
        <v>0</v>
      </c>
      <c r="I3024" s="4"/>
      <c r="J3024" s="4">
        <v>0</v>
      </c>
    </row>
    <row r="3025" spans="2:10" x14ac:dyDescent="0.3">
      <c r="B3025" s="3" t="s">
        <v>164</v>
      </c>
      <c r="C3025" s="4">
        <v>2022</v>
      </c>
      <c r="D3025" s="3" t="s">
        <v>1473</v>
      </c>
      <c r="E3025" s="4">
        <v>372700</v>
      </c>
      <c r="F3025" s="4">
        <v>2.50746</v>
      </c>
      <c r="G3025" s="4">
        <v>1.0700002560360498</v>
      </c>
      <c r="H3025" s="4">
        <v>935</v>
      </c>
      <c r="I3025" s="4"/>
      <c r="J3025" s="4">
        <v>935</v>
      </c>
    </row>
    <row r="3026" spans="2:10" x14ac:dyDescent="0.3">
      <c r="B3026" s="3" t="s">
        <v>164</v>
      </c>
      <c r="C3026" s="4">
        <v>2022</v>
      </c>
      <c r="D3026" s="3" t="s">
        <v>1474</v>
      </c>
      <c r="E3026" s="4">
        <v>244438500</v>
      </c>
      <c r="F3026" s="4">
        <v>2.3434200000000001</v>
      </c>
      <c r="G3026" s="4">
        <v>1</v>
      </c>
      <c r="H3026" s="4">
        <v>572822</v>
      </c>
      <c r="I3026" s="4"/>
      <c r="J3026" s="4">
        <v>572822</v>
      </c>
    </row>
    <row r="3027" spans="2:10" x14ac:dyDescent="0.3">
      <c r="B3027" s="3" t="s">
        <v>164</v>
      </c>
      <c r="C3027" s="4">
        <v>2022</v>
      </c>
      <c r="D3027" s="3" t="s">
        <v>1475</v>
      </c>
      <c r="E3027" s="4">
        <v>0</v>
      </c>
      <c r="F3027" s="4">
        <v>2.3434200000000001</v>
      </c>
      <c r="G3027" s="4">
        <v>1</v>
      </c>
      <c r="H3027" s="4">
        <v>0</v>
      </c>
      <c r="I3027" s="4"/>
      <c r="J3027" s="4">
        <v>0</v>
      </c>
    </row>
    <row r="3028" spans="2:10" x14ac:dyDescent="0.3">
      <c r="B3028" s="3" t="s">
        <v>164</v>
      </c>
      <c r="C3028" s="4">
        <v>2022</v>
      </c>
      <c r="D3028" s="3" t="s">
        <v>1476</v>
      </c>
      <c r="E3028" s="4">
        <v>632400</v>
      </c>
      <c r="F3028" s="4">
        <v>23.343419999999998</v>
      </c>
      <c r="G3028" s="4">
        <v>9.9612617456537862</v>
      </c>
      <c r="H3028" s="4">
        <v>14762</v>
      </c>
      <c r="I3028" s="4">
        <v>18354</v>
      </c>
      <c r="J3028" s="4">
        <v>33116</v>
      </c>
    </row>
    <row r="3029" spans="2:10" x14ac:dyDescent="0.3">
      <c r="B3029" s="3" t="s">
        <v>164</v>
      </c>
      <c r="C3029" s="4">
        <v>2023</v>
      </c>
      <c r="D3029" s="3" t="s">
        <v>1468</v>
      </c>
      <c r="E3029" s="4">
        <v>18077800</v>
      </c>
      <c r="F3029" s="4">
        <v>5.1787099999999997</v>
      </c>
      <c r="G3029" s="4">
        <v>2.4499990538187872</v>
      </c>
      <c r="H3029" s="4">
        <v>93620</v>
      </c>
      <c r="I3029" s="4"/>
      <c r="J3029" s="4">
        <v>93620</v>
      </c>
    </row>
    <row r="3030" spans="2:10" x14ac:dyDescent="0.3">
      <c r="B3030" s="3" t="s">
        <v>164</v>
      </c>
      <c r="C3030" s="4">
        <v>2023</v>
      </c>
      <c r="D3030" s="3" t="s">
        <v>1469</v>
      </c>
      <c r="E3030" s="4">
        <v>461</v>
      </c>
      <c r="F3030" s="4">
        <v>25.365089999999999</v>
      </c>
      <c r="G3030" s="4">
        <v>11.99998580728181</v>
      </c>
      <c r="H3030" s="4">
        <v>12</v>
      </c>
      <c r="I3030" s="4"/>
      <c r="J3030" s="4">
        <v>12</v>
      </c>
    </row>
    <row r="3031" spans="2:10" x14ac:dyDescent="0.3">
      <c r="B3031" s="3" t="s">
        <v>164</v>
      </c>
      <c r="C3031" s="4">
        <v>2023</v>
      </c>
      <c r="D3031" s="3" t="s">
        <v>1470</v>
      </c>
      <c r="E3031" s="4">
        <v>327500</v>
      </c>
      <c r="F3031" s="4">
        <v>6.3412699999999997</v>
      </c>
      <c r="G3031" s="4">
        <v>2.9999952690939367</v>
      </c>
      <c r="H3031" s="4">
        <v>2077</v>
      </c>
      <c r="I3031" s="4"/>
      <c r="J3031" s="4">
        <v>2077</v>
      </c>
    </row>
    <row r="3032" spans="2:10" x14ac:dyDescent="0.3">
      <c r="B3032" s="3" t="s">
        <v>164</v>
      </c>
      <c r="C3032" s="4">
        <v>2023</v>
      </c>
      <c r="D3032" s="3" t="s">
        <v>1471</v>
      </c>
      <c r="E3032" s="4">
        <v>0</v>
      </c>
      <c r="F3032" s="4">
        <v>7.1867700000000001</v>
      </c>
      <c r="G3032" s="4">
        <v>3.3999933767315116</v>
      </c>
      <c r="H3032" s="4">
        <v>0</v>
      </c>
      <c r="I3032" s="4"/>
      <c r="J3032" s="4">
        <v>0</v>
      </c>
    </row>
    <row r="3033" spans="2:10" x14ac:dyDescent="0.3">
      <c r="B3033" s="3" t="s">
        <v>164</v>
      </c>
      <c r="C3033" s="4">
        <v>2023</v>
      </c>
      <c r="D3033" s="3" t="s">
        <v>1472</v>
      </c>
      <c r="E3033" s="4">
        <v>0</v>
      </c>
      <c r="F3033" s="4">
        <v>6.3412699999999997</v>
      </c>
      <c r="G3033" s="4">
        <v>2.9999952690939367</v>
      </c>
      <c r="H3033" s="4">
        <v>0</v>
      </c>
      <c r="I3033" s="4"/>
      <c r="J3033" s="4">
        <v>0</v>
      </c>
    </row>
    <row r="3034" spans="2:10" x14ac:dyDescent="0.3">
      <c r="B3034" s="3" t="s">
        <v>164</v>
      </c>
      <c r="C3034" s="4">
        <v>2023</v>
      </c>
      <c r="D3034" s="3" t="s">
        <v>1473</v>
      </c>
      <c r="E3034" s="4">
        <v>447600</v>
      </c>
      <c r="F3034" s="4">
        <v>2.26172</v>
      </c>
      <c r="G3034" s="4">
        <v>1.0699984861100598</v>
      </c>
      <c r="H3034" s="4">
        <v>1012</v>
      </c>
      <c r="I3034" s="4"/>
      <c r="J3034" s="4">
        <v>1012</v>
      </c>
    </row>
    <row r="3035" spans="2:10" x14ac:dyDescent="0.3">
      <c r="B3035" s="3" t="s">
        <v>164</v>
      </c>
      <c r="C3035" s="4">
        <v>2023</v>
      </c>
      <c r="D3035" s="3" t="s">
        <v>1474</v>
      </c>
      <c r="E3035" s="4">
        <v>293584200</v>
      </c>
      <c r="F3035" s="4">
        <v>2.1137600000000001</v>
      </c>
      <c r="G3035" s="4">
        <v>1</v>
      </c>
      <c r="H3035" s="4">
        <v>620567</v>
      </c>
      <c r="I3035" s="4"/>
      <c r="J3035" s="4">
        <v>620567</v>
      </c>
    </row>
    <row r="3036" spans="2:10" x14ac:dyDescent="0.3">
      <c r="B3036" s="3" t="s">
        <v>164</v>
      </c>
      <c r="C3036" s="4">
        <v>2023</v>
      </c>
      <c r="D3036" s="3" t="s">
        <v>1475</v>
      </c>
      <c r="E3036" s="4">
        <v>0</v>
      </c>
      <c r="F3036" s="4">
        <v>2.1137600000000001</v>
      </c>
      <c r="G3036" s="4">
        <v>1</v>
      </c>
      <c r="H3036" s="4">
        <v>0</v>
      </c>
      <c r="I3036" s="4"/>
      <c r="J3036" s="4">
        <v>0</v>
      </c>
    </row>
    <row r="3037" spans="2:10" x14ac:dyDescent="0.3">
      <c r="B3037" s="3" t="s">
        <v>164</v>
      </c>
      <c r="C3037" s="4">
        <v>2023</v>
      </c>
      <c r="D3037" s="3" t="s">
        <v>1476</v>
      </c>
      <c r="E3037" s="4">
        <v>696100</v>
      </c>
      <c r="F3037" s="4">
        <v>21.13757</v>
      </c>
      <c r="G3037" s="4">
        <v>9.99998580728181</v>
      </c>
      <c r="H3037" s="4">
        <v>14714</v>
      </c>
      <c r="I3037" s="4">
        <v>19489</v>
      </c>
      <c r="J3037" s="4">
        <v>34203</v>
      </c>
    </row>
    <row r="3038" spans="2:10" x14ac:dyDescent="0.3">
      <c r="B3038" s="3" t="s">
        <v>164</v>
      </c>
      <c r="C3038" s="4">
        <v>2024</v>
      </c>
      <c r="D3038" s="3" t="s">
        <v>1468</v>
      </c>
      <c r="E3038" s="4">
        <v>19356050</v>
      </c>
      <c r="F3038" s="4">
        <v>5.2478100000000003</v>
      </c>
      <c r="G3038" s="4">
        <v>2.4501981987029544</v>
      </c>
      <c r="H3038" s="4">
        <v>101577</v>
      </c>
      <c r="I3038" s="4"/>
      <c r="J3038" s="4">
        <v>101577</v>
      </c>
    </row>
    <row r="3039" spans="2:10" x14ac:dyDescent="0.3">
      <c r="B3039" s="3" t="s">
        <v>164</v>
      </c>
      <c r="C3039" s="4">
        <v>2024</v>
      </c>
      <c r="D3039" s="3" t="s">
        <v>1469</v>
      </c>
      <c r="E3039" s="4">
        <v>461</v>
      </c>
      <c r="F3039" s="4">
        <v>26.03641</v>
      </c>
      <c r="G3039" s="4">
        <v>12.156378543181171</v>
      </c>
      <c r="H3039" s="4">
        <v>12</v>
      </c>
      <c r="I3039" s="4"/>
      <c r="J3039" s="4">
        <v>12</v>
      </c>
    </row>
    <row r="3040" spans="2:10" x14ac:dyDescent="0.3">
      <c r="B3040" s="3" t="s">
        <v>164</v>
      </c>
      <c r="C3040" s="4">
        <v>2024</v>
      </c>
      <c r="D3040" s="3" t="s">
        <v>1470</v>
      </c>
      <c r="E3040" s="4">
        <v>362300</v>
      </c>
      <c r="F3040" s="4">
        <v>6.1085900000000004</v>
      </c>
      <c r="G3040" s="4">
        <v>2.8520956769804702</v>
      </c>
      <c r="H3040" s="4">
        <v>2213</v>
      </c>
      <c r="I3040" s="4"/>
      <c r="J3040" s="4">
        <v>2213</v>
      </c>
    </row>
    <row r="3041" spans="2:10" x14ac:dyDescent="0.3">
      <c r="B3041" s="3" t="s">
        <v>164</v>
      </c>
      <c r="C3041" s="4">
        <v>2024</v>
      </c>
      <c r="D3041" s="3" t="s">
        <v>1471</v>
      </c>
      <c r="E3041" s="4">
        <v>0</v>
      </c>
      <c r="F3041" s="4">
        <v>7.28207</v>
      </c>
      <c r="G3041" s="4">
        <v>3.3999925296130811</v>
      </c>
      <c r="H3041" s="4">
        <v>0</v>
      </c>
      <c r="I3041" s="4"/>
      <c r="J3041" s="4">
        <v>0</v>
      </c>
    </row>
    <row r="3042" spans="2:10" x14ac:dyDescent="0.3">
      <c r="B3042" s="3" t="s">
        <v>164</v>
      </c>
      <c r="C3042" s="4">
        <v>2024</v>
      </c>
      <c r="D3042" s="3" t="s">
        <v>1472</v>
      </c>
      <c r="E3042" s="4">
        <v>0</v>
      </c>
      <c r="F3042" s="4">
        <v>6.4253600000000004</v>
      </c>
      <c r="G3042" s="4">
        <v>2.9999953310081757</v>
      </c>
      <c r="H3042" s="4">
        <v>0</v>
      </c>
      <c r="I3042" s="4"/>
      <c r="J3042" s="4">
        <v>0</v>
      </c>
    </row>
    <row r="3043" spans="2:10" x14ac:dyDescent="0.3">
      <c r="B3043" s="3" t="s">
        <v>164</v>
      </c>
      <c r="C3043" s="4">
        <v>2024</v>
      </c>
      <c r="D3043" s="3" t="s">
        <v>1473</v>
      </c>
      <c r="E3043" s="4">
        <v>477800</v>
      </c>
      <c r="F3043" s="4">
        <v>2.2917100000000001</v>
      </c>
      <c r="G3043" s="4">
        <v>1.069997525434333</v>
      </c>
      <c r="H3043" s="4">
        <v>1095</v>
      </c>
      <c r="I3043" s="4"/>
      <c r="J3043" s="4">
        <v>1095</v>
      </c>
    </row>
    <row r="3044" spans="2:10" x14ac:dyDescent="0.3">
      <c r="B3044" s="3" t="s">
        <v>164</v>
      </c>
      <c r="C3044" s="4">
        <v>2024</v>
      </c>
      <c r="D3044" s="3" t="s">
        <v>1474</v>
      </c>
      <c r="E3044" s="4">
        <v>308427400</v>
      </c>
      <c r="F3044" s="4">
        <v>2.1417899999999999</v>
      </c>
      <c r="G3044" s="4">
        <v>1</v>
      </c>
      <c r="H3044" s="4">
        <v>660587</v>
      </c>
      <c r="I3044" s="4"/>
      <c r="J3044" s="4">
        <v>660587</v>
      </c>
    </row>
    <row r="3045" spans="2:10" x14ac:dyDescent="0.3">
      <c r="B3045" s="3" t="s">
        <v>164</v>
      </c>
      <c r="C3045" s="4">
        <v>2024</v>
      </c>
      <c r="D3045" s="3" t="s">
        <v>1475</v>
      </c>
      <c r="E3045" s="4">
        <v>0</v>
      </c>
      <c r="F3045" s="4">
        <v>2.1417899999999999</v>
      </c>
      <c r="G3045" s="4">
        <v>1</v>
      </c>
      <c r="H3045" s="4">
        <v>0</v>
      </c>
      <c r="I3045" s="4"/>
      <c r="J3045" s="4">
        <v>0</v>
      </c>
    </row>
    <row r="3046" spans="2:10" x14ac:dyDescent="0.3">
      <c r="B3046" s="3" t="s">
        <v>164</v>
      </c>
      <c r="C3046" s="4">
        <v>2024</v>
      </c>
      <c r="D3046" s="3" t="s">
        <v>1476</v>
      </c>
      <c r="E3046" s="4">
        <v>771200</v>
      </c>
      <c r="F3046" s="4">
        <v>21.417860000000001</v>
      </c>
      <c r="G3046" s="4">
        <v>9.9999813240327029</v>
      </c>
      <c r="H3046" s="4">
        <v>16517</v>
      </c>
      <c r="I3046" s="4">
        <v>19630</v>
      </c>
      <c r="J3046" s="4">
        <v>36147</v>
      </c>
    </row>
    <row r="3047" spans="2:10" x14ac:dyDescent="0.3">
      <c r="B3047" s="3" t="s">
        <v>166</v>
      </c>
      <c r="C3047" s="4">
        <v>2019</v>
      </c>
      <c r="D3047" s="3" t="s">
        <v>1468</v>
      </c>
      <c r="E3047" s="4">
        <v>5297712207</v>
      </c>
      <c r="F3047" s="4">
        <v>7.4507000000000003</v>
      </c>
      <c r="G3047" s="4">
        <v>2.3555056748126799</v>
      </c>
      <c r="H3047" s="4">
        <v>39471664.340694897</v>
      </c>
      <c r="I3047" s="4"/>
      <c r="J3047" s="4">
        <v>39471664.340694897</v>
      </c>
    </row>
    <row r="3048" spans="2:10" x14ac:dyDescent="0.3">
      <c r="B3048" s="3" t="s">
        <v>166</v>
      </c>
      <c r="C3048" s="4">
        <v>2019</v>
      </c>
      <c r="D3048" s="3" t="s">
        <v>1469</v>
      </c>
      <c r="E3048" s="4">
        <v>20939415</v>
      </c>
      <c r="F3048" s="4">
        <v>0.5</v>
      </c>
      <c r="G3048" s="4">
        <v>0.158072776706396</v>
      </c>
      <c r="H3048" s="4">
        <v>10469.7075</v>
      </c>
      <c r="I3048" s="4"/>
      <c r="J3048" s="4">
        <v>10469.7075</v>
      </c>
    </row>
    <row r="3049" spans="2:10" x14ac:dyDescent="0.3">
      <c r="B3049" s="3" t="s">
        <v>166</v>
      </c>
      <c r="C3049" s="4">
        <v>2019</v>
      </c>
      <c r="D3049" s="3" t="s">
        <v>1470</v>
      </c>
      <c r="E3049" s="4">
        <v>472754800</v>
      </c>
      <c r="F3049" s="4">
        <v>7.4507000000000003</v>
      </c>
      <c r="G3049" s="4">
        <v>2.3555056748126799</v>
      </c>
      <c r="H3049" s="4">
        <v>3522354.18836</v>
      </c>
      <c r="I3049" s="4"/>
      <c r="J3049" s="4">
        <v>3522354.18836</v>
      </c>
    </row>
    <row r="3050" spans="2:10" x14ac:dyDescent="0.3">
      <c r="B3050" s="3" t="s">
        <v>166</v>
      </c>
      <c r="C3050" s="4">
        <v>2019</v>
      </c>
      <c r="D3050" s="3" t="s">
        <v>1471</v>
      </c>
      <c r="E3050" s="4">
        <v>23782500</v>
      </c>
      <c r="F3050" s="4">
        <v>20.2989</v>
      </c>
      <c r="G3050" s="4">
        <v>6.4174069741709099</v>
      </c>
      <c r="H3050" s="4">
        <v>482758.58925000002</v>
      </c>
      <c r="I3050" s="4"/>
      <c r="J3050" s="4">
        <v>482758.58925000002</v>
      </c>
    </row>
    <row r="3051" spans="2:10" x14ac:dyDescent="0.3">
      <c r="B3051" s="3" t="s">
        <v>166</v>
      </c>
      <c r="C3051" s="4">
        <v>2019</v>
      </c>
      <c r="D3051" s="3" t="s">
        <v>1472</v>
      </c>
      <c r="E3051" s="4">
        <v>0</v>
      </c>
      <c r="F3051" s="4">
        <v>0</v>
      </c>
      <c r="G3051" s="4">
        <v>0</v>
      </c>
      <c r="H3051" s="4">
        <v>0</v>
      </c>
      <c r="I3051" s="4"/>
      <c r="J3051" s="4">
        <v>0</v>
      </c>
    </row>
    <row r="3052" spans="2:10" x14ac:dyDescent="0.3">
      <c r="B3052" s="3" t="s">
        <v>166</v>
      </c>
      <c r="C3052" s="4">
        <v>2019</v>
      </c>
      <c r="D3052" s="3" t="s">
        <v>1473</v>
      </c>
      <c r="E3052" s="4">
        <v>79245300</v>
      </c>
      <c r="F3052" s="4">
        <v>3.1631</v>
      </c>
      <c r="G3052" s="4">
        <v>1</v>
      </c>
      <c r="H3052" s="4">
        <v>250660.80843</v>
      </c>
      <c r="I3052" s="4"/>
      <c r="J3052" s="4">
        <v>250660.80843</v>
      </c>
    </row>
    <row r="3053" spans="2:10" x14ac:dyDescent="0.3">
      <c r="B3053" s="3" t="s">
        <v>166</v>
      </c>
      <c r="C3053" s="4">
        <v>2019</v>
      </c>
      <c r="D3053" s="3" t="s">
        <v>1474</v>
      </c>
      <c r="E3053" s="4">
        <v>33211182441</v>
      </c>
      <c r="F3053" s="4">
        <v>3.1631</v>
      </c>
      <c r="G3053" s="4">
        <v>1</v>
      </c>
      <c r="H3053" s="4">
        <v>105050291.17912699</v>
      </c>
      <c r="I3053" s="4">
        <v>-593618</v>
      </c>
      <c r="J3053" s="4">
        <v>104456673.17912699</v>
      </c>
    </row>
    <row r="3054" spans="2:10" x14ac:dyDescent="0.3">
      <c r="B3054" s="3" t="s">
        <v>166</v>
      </c>
      <c r="C3054" s="4">
        <v>2019</v>
      </c>
      <c r="D3054" s="3" t="s">
        <v>1475</v>
      </c>
      <c r="E3054" s="4">
        <v>20</v>
      </c>
      <c r="F3054" s="4">
        <v>3.1631</v>
      </c>
      <c r="G3054" s="4">
        <v>1</v>
      </c>
      <c r="H3054" s="4">
        <v>6.3261999999999999E-2</v>
      </c>
      <c r="I3054" s="4"/>
      <c r="J3054" s="4">
        <v>6.3261999999999999E-2</v>
      </c>
    </row>
    <row r="3055" spans="2:10" x14ac:dyDescent="0.3">
      <c r="B3055" s="3" t="s">
        <v>166</v>
      </c>
      <c r="C3055" s="4">
        <v>2019</v>
      </c>
      <c r="D3055" s="3" t="s">
        <v>1476</v>
      </c>
      <c r="E3055" s="4">
        <v>41152782</v>
      </c>
      <c r="F3055" s="4">
        <v>17.298999999999999</v>
      </c>
      <c r="G3055" s="4">
        <v>5.4690019284878799</v>
      </c>
      <c r="H3055" s="4">
        <v>711901.97581800004</v>
      </c>
      <c r="I3055" s="4"/>
      <c r="J3055" s="4">
        <v>711901.97581800004</v>
      </c>
    </row>
    <row r="3056" spans="2:10" x14ac:dyDescent="0.3">
      <c r="B3056" s="3" t="s">
        <v>166</v>
      </c>
      <c r="C3056" s="4">
        <v>2020</v>
      </c>
      <c r="D3056" s="3" t="s">
        <v>1468</v>
      </c>
      <c r="E3056" s="4">
        <v>5828082182</v>
      </c>
      <c r="F3056" s="4">
        <v>7.0913000000000004</v>
      </c>
      <c r="G3056" s="4">
        <v>2.1723799895842908</v>
      </c>
      <c r="H3056" s="4">
        <v>41328679</v>
      </c>
      <c r="I3056" s="4"/>
      <c r="J3056" s="4">
        <v>41328679</v>
      </c>
    </row>
    <row r="3057" spans="2:10" x14ac:dyDescent="0.3">
      <c r="B3057" s="3" t="s">
        <v>166</v>
      </c>
      <c r="C3057" s="4">
        <v>2020</v>
      </c>
      <c r="D3057" s="3" t="s">
        <v>1469</v>
      </c>
      <c r="E3057" s="4">
        <v>21231982</v>
      </c>
      <c r="F3057" s="4">
        <v>0.55000000000000004</v>
      </c>
      <c r="G3057" s="4">
        <v>0.16848941580124377</v>
      </c>
      <c r="H3057" s="4">
        <v>11678</v>
      </c>
      <c r="I3057" s="4">
        <v>-605613</v>
      </c>
      <c r="J3057" s="4">
        <v>-593935</v>
      </c>
    </row>
    <row r="3058" spans="2:10" x14ac:dyDescent="0.3">
      <c r="B3058" s="3" t="s">
        <v>166</v>
      </c>
      <c r="C3058" s="4">
        <v>2020</v>
      </c>
      <c r="D3058" s="3" t="s">
        <v>1470</v>
      </c>
      <c r="E3058" s="4">
        <v>546510100</v>
      </c>
      <c r="F3058" s="4">
        <v>7.0913000000000004</v>
      </c>
      <c r="G3058" s="4">
        <v>2.1723799895842908</v>
      </c>
      <c r="H3058" s="4">
        <v>3875467</v>
      </c>
      <c r="I3058" s="4"/>
      <c r="J3058" s="4">
        <v>3875467</v>
      </c>
    </row>
    <row r="3059" spans="2:10" x14ac:dyDescent="0.3">
      <c r="B3059" s="3" t="s">
        <v>166</v>
      </c>
      <c r="C3059" s="4">
        <v>2020</v>
      </c>
      <c r="D3059" s="3" t="s">
        <v>1471</v>
      </c>
      <c r="E3059" s="4">
        <v>24806900</v>
      </c>
      <c r="F3059" s="4">
        <v>19.724299999999999</v>
      </c>
      <c r="G3059" s="4">
        <v>6.0424286983426772</v>
      </c>
      <c r="H3059" s="4">
        <v>489299</v>
      </c>
      <c r="I3059" s="4"/>
      <c r="J3059" s="4">
        <v>489299</v>
      </c>
    </row>
    <row r="3060" spans="2:10" x14ac:dyDescent="0.3">
      <c r="B3060" s="3" t="s">
        <v>166</v>
      </c>
      <c r="C3060" s="4">
        <v>2020</v>
      </c>
      <c r="D3060" s="3" t="s">
        <v>1472</v>
      </c>
      <c r="E3060" s="4">
        <v>0</v>
      </c>
      <c r="F3060" s="4">
        <v>0</v>
      </c>
      <c r="G3060" s="4">
        <v>0</v>
      </c>
      <c r="H3060" s="4">
        <v>0</v>
      </c>
      <c r="I3060" s="4"/>
      <c r="J3060" s="4">
        <v>0</v>
      </c>
    </row>
    <row r="3061" spans="2:10" x14ac:dyDescent="0.3">
      <c r="B3061" s="3" t="s">
        <v>166</v>
      </c>
      <c r="C3061" s="4">
        <v>2020</v>
      </c>
      <c r="D3061" s="3" t="s">
        <v>1473</v>
      </c>
      <c r="E3061" s="4">
        <v>118570000</v>
      </c>
      <c r="F3061" s="4">
        <v>3.2643</v>
      </c>
      <c r="G3061" s="4">
        <v>1</v>
      </c>
      <c r="H3061" s="4">
        <v>387048</v>
      </c>
      <c r="I3061" s="4"/>
      <c r="J3061" s="4">
        <v>387048</v>
      </c>
    </row>
    <row r="3062" spans="2:10" x14ac:dyDescent="0.3">
      <c r="B3062" s="3" t="s">
        <v>166</v>
      </c>
      <c r="C3062" s="4">
        <v>2020</v>
      </c>
      <c r="D3062" s="3" t="s">
        <v>1474</v>
      </c>
      <c r="E3062" s="4">
        <v>33523388007</v>
      </c>
      <c r="F3062" s="4">
        <v>3.2643</v>
      </c>
      <c r="G3062" s="4">
        <v>1</v>
      </c>
      <c r="H3062" s="4">
        <v>109430395</v>
      </c>
      <c r="I3062" s="4"/>
      <c r="J3062" s="4">
        <v>109430395</v>
      </c>
    </row>
    <row r="3063" spans="2:10" x14ac:dyDescent="0.3">
      <c r="B3063" s="3" t="s">
        <v>166</v>
      </c>
      <c r="C3063" s="4">
        <v>2020</v>
      </c>
      <c r="D3063" s="3" t="s">
        <v>1475</v>
      </c>
      <c r="E3063" s="4">
        <v>22</v>
      </c>
      <c r="F3063" s="4">
        <v>3.2643</v>
      </c>
      <c r="G3063" s="4">
        <v>1</v>
      </c>
      <c r="H3063" s="4">
        <v>0</v>
      </c>
      <c r="I3063" s="4"/>
      <c r="J3063" s="4">
        <v>0</v>
      </c>
    </row>
    <row r="3064" spans="2:10" x14ac:dyDescent="0.3">
      <c r="B3064" s="3" t="s">
        <v>166</v>
      </c>
      <c r="C3064" s="4">
        <v>2020</v>
      </c>
      <c r="D3064" s="3" t="s">
        <v>1476</v>
      </c>
      <c r="E3064" s="4">
        <v>45287788</v>
      </c>
      <c r="F3064" s="4">
        <v>16.064</v>
      </c>
      <c r="G3064" s="4">
        <v>4.9211163189657814</v>
      </c>
      <c r="H3064" s="4">
        <v>727503</v>
      </c>
      <c r="I3064" s="4">
        <v>2248925</v>
      </c>
      <c r="J3064" s="4">
        <v>2976428</v>
      </c>
    </row>
    <row r="3065" spans="2:10" x14ac:dyDescent="0.3">
      <c r="B3065" s="3" t="s">
        <v>166</v>
      </c>
      <c r="C3065" s="4">
        <v>2021</v>
      </c>
      <c r="D3065" s="3" t="s">
        <v>1468</v>
      </c>
      <c r="E3065" s="4">
        <v>5845358120</v>
      </c>
      <c r="F3065" s="4">
        <v>7.5063000000000004</v>
      </c>
      <c r="G3065" s="4">
        <v>2.2556343530260232</v>
      </c>
      <c r="H3065" s="4">
        <v>43877012</v>
      </c>
      <c r="I3065" s="4"/>
      <c r="J3065" s="4">
        <v>43877012</v>
      </c>
    </row>
    <row r="3066" spans="2:10" x14ac:dyDescent="0.3">
      <c r="B3066" s="3" t="s">
        <v>166</v>
      </c>
      <c r="C3066" s="4">
        <v>2021</v>
      </c>
      <c r="D3066" s="3" t="s">
        <v>1469</v>
      </c>
      <c r="E3066" s="4">
        <v>21492653</v>
      </c>
      <c r="F3066" s="4">
        <v>0.55000000000000004</v>
      </c>
      <c r="G3066" s="4">
        <v>0.16527435543001384</v>
      </c>
      <c r="H3066" s="4">
        <v>11821</v>
      </c>
      <c r="I3066" s="4">
        <v>-650060</v>
      </c>
      <c r="J3066" s="4">
        <v>-638239</v>
      </c>
    </row>
    <row r="3067" spans="2:10" x14ac:dyDescent="0.3">
      <c r="B3067" s="3" t="s">
        <v>166</v>
      </c>
      <c r="C3067" s="4">
        <v>2021</v>
      </c>
      <c r="D3067" s="3" t="s">
        <v>1470</v>
      </c>
      <c r="E3067" s="4">
        <v>563844900</v>
      </c>
      <c r="F3067" s="4">
        <v>7.5063000000000004</v>
      </c>
      <c r="G3067" s="4">
        <v>2.2556343530260232</v>
      </c>
      <c r="H3067" s="4">
        <v>4232389</v>
      </c>
      <c r="I3067" s="4"/>
      <c r="J3067" s="4">
        <v>4232389</v>
      </c>
    </row>
    <row r="3068" spans="2:10" x14ac:dyDescent="0.3">
      <c r="B3068" s="3" t="s">
        <v>166</v>
      </c>
      <c r="C3068" s="4">
        <v>2021</v>
      </c>
      <c r="D3068" s="3" t="s">
        <v>1471</v>
      </c>
      <c r="E3068" s="4">
        <v>0</v>
      </c>
      <c r="F3068" s="4">
        <v>19.469000000000001</v>
      </c>
      <c r="G3068" s="4">
        <v>5.8504116833944355</v>
      </c>
      <c r="H3068" s="4">
        <v>0</v>
      </c>
      <c r="I3068" s="4"/>
      <c r="J3068" s="4">
        <v>0</v>
      </c>
    </row>
    <row r="3069" spans="2:10" x14ac:dyDescent="0.3">
      <c r="B3069" s="3" t="s">
        <v>166</v>
      </c>
      <c r="C3069" s="4">
        <v>2021</v>
      </c>
      <c r="D3069" s="3" t="s">
        <v>1472</v>
      </c>
      <c r="E3069" s="4">
        <v>0</v>
      </c>
      <c r="F3069" s="4">
        <v>0</v>
      </c>
      <c r="G3069" s="4">
        <v>0</v>
      </c>
      <c r="H3069" s="4">
        <v>0</v>
      </c>
      <c r="I3069" s="4"/>
      <c r="J3069" s="4">
        <v>0</v>
      </c>
    </row>
    <row r="3070" spans="2:10" x14ac:dyDescent="0.3">
      <c r="B3070" s="3" t="s">
        <v>166</v>
      </c>
      <c r="C3070" s="4">
        <v>2021</v>
      </c>
      <c r="D3070" s="3" t="s">
        <v>1473</v>
      </c>
      <c r="E3070" s="4">
        <v>69185600</v>
      </c>
      <c r="F3070" s="4">
        <v>3.3277999999999999</v>
      </c>
      <c r="G3070" s="4">
        <v>1</v>
      </c>
      <c r="H3070" s="4">
        <v>230236</v>
      </c>
      <c r="I3070" s="4"/>
      <c r="J3070" s="4">
        <v>230236</v>
      </c>
    </row>
    <row r="3071" spans="2:10" x14ac:dyDescent="0.3">
      <c r="B3071" s="3" t="s">
        <v>166</v>
      </c>
      <c r="C3071" s="4">
        <v>2021</v>
      </c>
      <c r="D3071" s="3" t="s">
        <v>1474</v>
      </c>
      <c r="E3071" s="4">
        <v>34914358970</v>
      </c>
      <c r="F3071" s="4">
        <v>3.3277999999999999</v>
      </c>
      <c r="G3071" s="4">
        <v>1</v>
      </c>
      <c r="H3071" s="4">
        <v>116188004</v>
      </c>
      <c r="I3071" s="4"/>
      <c r="J3071" s="4">
        <v>116188004</v>
      </c>
    </row>
    <row r="3072" spans="2:10" x14ac:dyDescent="0.3">
      <c r="B3072" s="3" t="s">
        <v>166</v>
      </c>
      <c r="C3072" s="4">
        <v>2021</v>
      </c>
      <c r="D3072" s="3" t="s">
        <v>1475</v>
      </c>
      <c r="E3072" s="4">
        <v>18</v>
      </c>
      <c r="F3072" s="4">
        <v>3.3277999999999999</v>
      </c>
      <c r="G3072" s="4">
        <v>1</v>
      </c>
      <c r="H3072" s="4">
        <v>0</v>
      </c>
      <c r="I3072" s="4"/>
      <c r="J3072" s="4">
        <v>0</v>
      </c>
    </row>
    <row r="3073" spans="2:10" x14ac:dyDescent="0.3">
      <c r="B3073" s="3" t="s">
        <v>166</v>
      </c>
      <c r="C3073" s="4">
        <v>2021</v>
      </c>
      <c r="D3073" s="3" t="s">
        <v>1476</v>
      </c>
      <c r="E3073" s="4">
        <v>45711390</v>
      </c>
      <c r="F3073" s="4">
        <v>16.3659</v>
      </c>
      <c r="G3073" s="4">
        <v>4.9179337700582968</v>
      </c>
      <c r="H3073" s="4">
        <v>748108</v>
      </c>
      <c r="I3073" s="4">
        <v>2253496</v>
      </c>
      <c r="J3073" s="4">
        <v>3001604</v>
      </c>
    </row>
    <row r="3074" spans="2:10" x14ac:dyDescent="0.3">
      <c r="B3074" s="3" t="s">
        <v>166</v>
      </c>
      <c r="C3074" s="4">
        <v>2022</v>
      </c>
      <c r="D3074" s="3" t="s">
        <v>1468</v>
      </c>
      <c r="E3074" s="4">
        <v>6866054724</v>
      </c>
      <c r="F3074" s="4">
        <v>6.8255999999999997</v>
      </c>
      <c r="G3074" s="4">
        <v>2.5450613371117488</v>
      </c>
      <c r="H3074" s="4">
        <v>46864943</v>
      </c>
      <c r="I3074" s="4"/>
      <c r="J3074" s="4">
        <v>46864943</v>
      </c>
    </row>
    <row r="3075" spans="2:10" x14ac:dyDescent="0.3">
      <c r="B3075" s="3" t="s">
        <v>166</v>
      </c>
      <c r="C3075" s="4">
        <v>2022</v>
      </c>
      <c r="D3075" s="3" t="s">
        <v>1469</v>
      </c>
      <c r="E3075" s="4">
        <v>22104162</v>
      </c>
      <c r="F3075" s="4">
        <v>0.54</v>
      </c>
      <c r="G3075" s="4">
        <v>0.20134978932846118</v>
      </c>
      <c r="H3075" s="4">
        <v>11936</v>
      </c>
      <c r="I3075" s="4"/>
      <c r="J3075" s="4">
        <v>11936</v>
      </c>
    </row>
    <row r="3076" spans="2:10" x14ac:dyDescent="0.3">
      <c r="B3076" s="3" t="s">
        <v>166</v>
      </c>
      <c r="C3076" s="4">
        <v>2022</v>
      </c>
      <c r="D3076" s="3" t="s">
        <v>1470</v>
      </c>
      <c r="E3076" s="4">
        <v>622180400</v>
      </c>
      <c r="F3076" s="4">
        <v>6.8255999999999997</v>
      </c>
      <c r="G3076" s="4">
        <v>2.5450613371117488</v>
      </c>
      <c r="H3076" s="4">
        <v>4246755</v>
      </c>
      <c r="I3076" s="4"/>
      <c r="J3076" s="4">
        <v>4246755</v>
      </c>
    </row>
    <row r="3077" spans="2:10" x14ac:dyDescent="0.3">
      <c r="B3077" s="3" t="s">
        <v>166</v>
      </c>
      <c r="C3077" s="4">
        <v>2022</v>
      </c>
      <c r="D3077" s="3" t="s">
        <v>1471</v>
      </c>
      <c r="E3077" s="4">
        <v>0</v>
      </c>
      <c r="F3077" s="4">
        <v>20.201599999999999</v>
      </c>
      <c r="G3077" s="4">
        <v>7.5325701927737789</v>
      </c>
      <c r="H3077" s="4">
        <v>0</v>
      </c>
      <c r="I3077" s="4"/>
      <c r="J3077" s="4">
        <v>0</v>
      </c>
    </row>
    <row r="3078" spans="2:10" x14ac:dyDescent="0.3">
      <c r="B3078" s="3" t="s">
        <v>166</v>
      </c>
      <c r="C3078" s="4">
        <v>2022</v>
      </c>
      <c r="D3078" s="3" t="s">
        <v>1472</v>
      </c>
      <c r="E3078" s="4">
        <v>0</v>
      </c>
      <c r="F3078" s="4">
        <v>0</v>
      </c>
      <c r="G3078" s="4">
        <v>0</v>
      </c>
      <c r="H3078" s="4">
        <v>0</v>
      </c>
      <c r="I3078" s="4"/>
      <c r="J3078" s="4">
        <v>0</v>
      </c>
    </row>
    <row r="3079" spans="2:10" x14ac:dyDescent="0.3">
      <c r="B3079" s="3" t="s">
        <v>166</v>
      </c>
      <c r="C3079" s="4">
        <v>2022</v>
      </c>
      <c r="D3079" s="3" t="s">
        <v>1473</v>
      </c>
      <c r="E3079" s="4">
        <v>70791300</v>
      </c>
      <c r="F3079" s="4">
        <v>2.6819000000000002</v>
      </c>
      <c r="G3079" s="4">
        <v>1</v>
      </c>
      <c r="H3079" s="4">
        <v>189855</v>
      </c>
      <c r="I3079" s="4"/>
      <c r="J3079" s="4">
        <v>189855</v>
      </c>
    </row>
    <row r="3080" spans="2:10" x14ac:dyDescent="0.3">
      <c r="B3080" s="3" t="s">
        <v>166</v>
      </c>
      <c r="C3080" s="4">
        <v>2022</v>
      </c>
      <c r="D3080" s="3" t="s">
        <v>1474</v>
      </c>
      <c r="E3080" s="4">
        <v>45775217630</v>
      </c>
      <c r="F3080" s="4">
        <v>2.6819000000000002</v>
      </c>
      <c r="G3080" s="4">
        <v>1</v>
      </c>
      <c r="H3080" s="4">
        <v>122764556</v>
      </c>
      <c r="I3080" s="4">
        <v>-729240</v>
      </c>
      <c r="J3080" s="4">
        <v>122035316</v>
      </c>
    </row>
    <row r="3081" spans="2:10" x14ac:dyDescent="0.3">
      <c r="B3081" s="3" t="s">
        <v>166</v>
      </c>
      <c r="C3081" s="4">
        <v>2022</v>
      </c>
      <c r="D3081" s="3" t="s">
        <v>1475</v>
      </c>
      <c r="E3081" s="4">
        <v>118</v>
      </c>
      <c r="F3081" s="4">
        <v>2.6819000000000002</v>
      </c>
      <c r="G3081" s="4">
        <v>1</v>
      </c>
      <c r="H3081" s="4">
        <v>0</v>
      </c>
      <c r="I3081" s="4"/>
      <c r="J3081" s="4">
        <v>0</v>
      </c>
    </row>
    <row r="3082" spans="2:10" x14ac:dyDescent="0.3">
      <c r="B3082" s="3" t="s">
        <v>166</v>
      </c>
      <c r="C3082" s="4">
        <v>2022</v>
      </c>
      <c r="D3082" s="3" t="s">
        <v>1476</v>
      </c>
      <c r="E3082" s="4">
        <v>48697895</v>
      </c>
      <c r="F3082" s="4">
        <v>16.300799999999999</v>
      </c>
      <c r="G3082" s="4">
        <v>6.0780789738618139</v>
      </c>
      <c r="H3082" s="4">
        <v>793815</v>
      </c>
      <c r="I3082" s="4">
        <v>2298799</v>
      </c>
      <c r="J3082" s="4">
        <v>3092614</v>
      </c>
    </row>
    <row r="3083" spans="2:10" x14ac:dyDescent="0.3">
      <c r="B3083" s="3" t="s">
        <v>166</v>
      </c>
      <c r="C3083" s="4">
        <v>2023</v>
      </c>
      <c r="D3083" s="3" t="s">
        <v>1468</v>
      </c>
      <c r="E3083" s="4">
        <v>8131340907</v>
      </c>
      <c r="F3083" s="4">
        <v>6.0194999999999999</v>
      </c>
      <c r="G3083" s="4">
        <v>2.4593479326687366</v>
      </c>
      <c r="H3083" s="4">
        <v>48946607</v>
      </c>
      <c r="I3083" s="4"/>
      <c r="J3083" s="4">
        <v>48946607</v>
      </c>
    </row>
    <row r="3084" spans="2:10" x14ac:dyDescent="0.3">
      <c r="B3084" s="3" t="s">
        <v>166</v>
      </c>
      <c r="C3084" s="4">
        <v>2023</v>
      </c>
      <c r="D3084" s="3" t="s">
        <v>1469</v>
      </c>
      <c r="E3084" s="4">
        <v>22048608</v>
      </c>
      <c r="F3084" s="4">
        <v>0.55000000000000004</v>
      </c>
      <c r="G3084" s="4">
        <v>0.22470991992155584</v>
      </c>
      <c r="H3084" s="4">
        <v>12127</v>
      </c>
      <c r="I3084" s="4"/>
      <c r="J3084" s="4">
        <v>12127</v>
      </c>
    </row>
    <row r="3085" spans="2:10" x14ac:dyDescent="0.3">
      <c r="B3085" s="3" t="s">
        <v>166</v>
      </c>
      <c r="C3085" s="4">
        <v>2023</v>
      </c>
      <c r="D3085" s="3" t="s">
        <v>1470</v>
      </c>
      <c r="E3085" s="4">
        <v>796329100</v>
      </c>
      <c r="F3085" s="4">
        <v>6.0194999999999999</v>
      </c>
      <c r="G3085" s="4">
        <v>2.4593479326687366</v>
      </c>
      <c r="H3085" s="4">
        <v>4793503</v>
      </c>
      <c r="I3085" s="4"/>
      <c r="J3085" s="4">
        <v>4793503</v>
      </c>
    </row>
    <row r="3086" spans="2:10" x14ac:dyDescent="0.3">
      <c r="B3086" s="3" t="s">
        <v>166</v>
      </c>
      <c r="C3086" s="4">
        <v>2023</v>
      </c>
      <c r="D3086" s="3" t="s">
        <v>1471</v>
      </c>
      <c r="E3086" s="4">
        <v>0</v>
      </c>
      <c r="F3086" s="4">
        <v>20.9467</v>
      </c>
      <c r="G3086" s="4">
        <v>8.5580568720379144</v>
      </c>
      <c r="H3086" s="4">
        <v>0</v>
      </c>
      <c r="I3086" s="4"/>
      <c r="J3086" s="4">
        <v>0</v>
      </c>
    </row>
    <row r="3087" spans="2:10" x14ac:dyDescent="0.3">
      <c r="B3087" s="3" t="s">
        <v>166</v>
      </c>
      <c r="C3087" s="4">
        <v>2023</v>
      </c>
      <c r="D3087" s="3" t="s">
        <v>1472</v>
      </c>
      <c r="E3087" s="4">
        <v>0</v>
      </c>
      <c r="F3087" s="4">
        <v>0</v>
      </c>
      <c r="G3087" s="4">
        <v>0</v>
      </c>
      <c r="H3087" s="4">
        <v>0</v>
      </c>
      <c r="I3087" s="4"/>
      <c r="J3087" s="4">
        <v>0</v>
      </c>
    </row>
    <row r="3088" spans="2:10" x14ac:dyDescent="0.3">
      <c r="B3088" s="3" t="s">
        <v>166</v>
      </c>
      <c r="C3088" s="4">
        <v>2023</v>
      </c>
      <c r="D3088" s="3" t="s">
        <v>1473</v>
      </c>
      <c r="E3088" s="4">
        <v>81228400</v>
      </c>
      <c r="F3088" s="4">
        <v>2.4476</v>
      </c>
      <c r="G3088" s="4">
        <v>1</v>
      </c>
      <c r="H3088" s="4">
        <v>198815</v>
      </c>
      <c r="I3088" s="4"/>
      <c r="J3088" s="4">
        <v>198815</v>
      </c>
    </row>
    <row r="3089" spans="2:10" x14ac:dyDescent="0.3">
      <c r="B3089" s="3" t="s">
        <v>166</v>
      </c>
      <c r="C3089" s="4">
        <v>2023</v>
      </c>
      <c r="D3089" s="3" t="s">
        <v>1474</v>
      </c>
      <c r="E3089" s="4">
        <v>53050355986</v>
      </c>
      <c r="F3089" s="4">
        <v>2.4476</v>
      </c>
      <c r="G3089" s="4">
        <v>1</v>
      </c>
      <c r="H3089" s="4">
        <v>129846051</v>
      </c>
      <c r="I3089" s="4">
        <v>-679125</v>
      </c>
      <c r="J3089" s="4">
        <v>129166926</v>
      </c>
    </row>
    <row r="3090" spans="2:10" x14ac:dyDescent="0.3">
      <c r="B3090" s="3" t="s">
        <v>166</v>
      </c>
      <c r="C3090" s="4">
        <v>2023</v>
      </c>
      <c r="D3090" s="3" t="s">
        <v>1475</v>
      </c>
      <c r="E3090" s="4">
        <v>120</v>
      </c>
      <c r="F3090" s="4">
        <v>2.4476</v>
      </c>
      <c r="G3090" s="4">
        <v>1</v>
      </c>
      <c r="H3090" s="4">
        <v>0</v>
      </c>
      <c r="I3090" s="4"/>
      <c r="J3090" s="4">
        <v>0</v>
      </c>
    </row>
    <row r="3091" spans="2:10" x14ac:dyDescent="0.3">
      <c r="B3091" s="3" t="s">
        <v>166</v>
      </c>
      <c r="C3091" s="4">
        <v>2023</v>
      </c>
      <c r="D3091" s="3" t="s">
        <v>1476</v>
      </c>
      <c r="E3091" s="4">
        <v>58059921</v>
      </c>
      <c r="F3091" s="4">
        <v>14.127599999999999</v>
      </c>
      <c r="G3091" s="4">
        <v>5.7720215721523118</v>
      </c>
      <c r="H3091" s="4">
        <v>820247</v>
      </c>
      <c r="I3091" s="4">
        <v>2455592</v>
      </c>
      <c r="J3091" s="4">
        <v>3275839</v>
      </c>
    </row>
    <row r="3092" spans="2:10" x14ac:dyDescent="0.3">
      <c r="B3092" s="3" t="s">
        <v>166</v>
      </c>
      <c r="C3092" s="4">
        <v>2024</v>
      </c>
      <c r="D3092" s="3" t="s">
        <v>1468</v>
      </c>
      <c r="E3092" s="4">
        <v>9899665958</v>
      </c>
      <c r="F3092" s="4">
        <v>5.4432</v>
      </c>
      <c r="G3092" s="4">
        <v>2.0695791034561424</v>
      </c>
      <c r="H3092" s="4">
        <v>53885862</v>
      </c>
      <c r="I3092" s="4"/>
      <c r="J3092" s="4">
        <v>53885862</v>
      </c>
    </row>
    <row r="3093" spans="2:10" x14ac:dyDescent="0.3">
      <c r="B3093" s="3" t="s">
        <v>166</v>
      </c>
      <c r="C3093" s="4">
        <v>2024</v>
      </c>
      <c r="D3093" s="3" t="s">
        <v>1469</v>
      </c>
      <c r="E3093" s="4">
        <v>22066376</v>
      </c>
      <c r="F3093" s="4">
        <v>0.57010000000000005</v>
      </c>
      <c r="G3093" s="4">
        <v>0.21675981901828828</v>
      </c>
      <c r="H3093" s="4">
        <v>12580</v>
      </c>
      <c r="I3093" s="4"/>
      <c r="J3093" s="4">
        <v>12580</v>
      </c>
    </row>
    <row r="3094" spans="2:10" x14ac:dyDescent="0.3">
      <c r="B3094" s="3" t="s">
        <v>166</v>
      </c>
      <c r="C3094" s="4">
        <v>2024</v>
      </c>
      <c r="D3094" s="3" t="s">
        <v>1470</v>
      </c>
      <c r="E3094" s="4">
        <v>965239300</v>
      </c>
      <c r="F3094" s="4">
        <v>5.4432</v>
      </c>
      <c r="G3094" s="4">
        <v>2.0695791034561424</v>
      </c>
      <c r="H3094" s="4">
        <v>5253991</v>
      </c>
      <c r="I3094" s="4"/>
      <c r="J3094" s="4">
        <v>5253991</v>
      </c>
    </row>
    <row r="3095" spans="2:10" x14ac:dyDescent="0.3">
      <c r="B3095" s="3" t="s">
        <v>166</v>
      </c>
      <c r="C3095" s="4">
        <v>2024</v>
      </c>
      <c r="D3095" s="3" t="s">
        <v>1471</v>
      </c>
      <c r="E3095" s="4">
        <v>1322000</v>
      </c>
      <c r="F3095" s="4">
        <v>21.924099999999999</v>
      </c>
      <c r="G3095" s="4">
        <v>8.3358427436219156</v>
      </c>
      <c r="H3095" s="4">
        <v>28984</v>
      </c>
      <c r="I3095" s="4"/>
      <c r="J3095" s="4">
        <v>28984</v>
      </c>
    </row>
    <row r="3096" spans="2:10" x14ac:dyDescent="0.3">
      <c r="B3096" s="3" t="s">
        <v>166</v>
      </c>
      <c r="C3096" s="4">
        <v>2024</v>
      </c>
      <c r="D3096" s="3" t="s">
        <v>1472</v>
      </c>
      <c r="E3096" s="4">
        <v>0</v>
      </c>
      <c r="F3096" s="4">
        <v>0</v>
      </c>
      <c r="G3096" s="4">
        <v>0</v>
      </c>
      <c r="H3096" s="4">
        <v>0</v>
      </c>
      <c r="I3096" s="4"/>
      <c r="J3096" s="4">
        <v>0</v>
      </c>
    </row>
    <row r="3097" spans="2:10" x14ac:dyDescent="0.3">
      <c r="B3097" s="3" t="s">
        <v>166</v>
      </c>
      <c r="C3097" s="4">
        <v>2024</v>
      </c>
      <c r="D3097" s="3" t="s">
        <v>1473</v>
      </c>
      <c r="E3097" s="4">
        <v>86315100</v>
      </c>
      <c r="F3097" s="4">
        <v>2.6301000000000001</v>
      </c>
      <c r="G3097" s="4">
        <v>1</v>
      </c>
      <c r="H3097" s="4">
        <v>227017</v>
      </c>
      <c r="I3097" s="4"/>
      <c r="J3097" s="4">
        <v>227017</v>
      </c>
    </row>
    <row r="3098" spans="2:10" x14ac:dyDescent="0.3">
      <c r="B3098" s="3" t="s">
        <v>166</v>
      </c>
      <c r="C3098" s="4">
        <v>2024</v>
      </c>
      <c r="D3098" s="3" t="s">
        <v>1474</v>
      </c>
      <c r="E3098" s="4">
        <v>53052343089</v>
      </c>
      <c r="F3098" s="4">
        <v>2.6301000000000001</v>
      </c>
      <c r="G3098" s="4">
        <v>1</v>
      </c>
      <c r="H3098" s="4">
        <v>139532968</v>
      </c>
      <c r="I3098" s="4">
        <v>-701404</v>
      </c>
      <c r="J3098" s="4">
        <v>138831564</v>
      </c>
    </row>
    <row r="3099" spans="2:10" x14ac:dyDescent="0.3">
      <c r="B3099" s="3" t="s">
        <v>166</v>
      </c>
      <c r="C3099" s="4">
        <v>2024</v>
      </c>
      <c r="D3099" s="3" t="s">
        <v>1475</v>
      </c>
      <c r="E3099" s="4">
        <v>122</v>
      </c>
      <c r="F3099" s="4">
        <v>2.6301000000000001</v>
      </c>
      <c r="G3099" s="4">
        <v>1</v>
      </c>
      <c r="H3099" s="4">
        <v>0</v>
      </c>
      <c r="I3099" s="4"/>
      <c r="J3099" s="4">
        <v>0</v>
      </c>
    </row>
    <row r="3100" spans="2:10" x14ac:dyDescent="0.3">
      <c r="B3100" s="3" t="s">
        <v>166</v>
      </c>
      <c r="C3100" s="4">
        <v>2024</v>
      </c>
      <c r="D3100" s="3" t="s">
        <v>1476</v>
      </c>
      <c r="E3100" s="4">
        <v>69825238</v>
      </c>
      <c r="F3100" s="4">
        <v>11.879899999999999</v>
      </c>
      <c r="G3100" s="4">
        <v>4.5169004980799201</v>
      </c>
      <c r="H3100" s="4">
        <v>829517</v>
      </c>
      <c r="I3100" s="4">
        <v>2679840</v>
      </c>
      <c r="J3100" s="4">
        <v>3509357</v>
      </c>
    </row>
    <row r="3101" spans="2:10" x14ac:dyDescent="0.3">
      <c r="B3101" s="3" t="s">
        <v>169</v>
      </c>
      <c r="C3101" s="4">
        <v>2019</v>
      </c>
      <c r="D3101" s="3" t="s">
        <v>1468</v>
      </c>
      <c r="E3101" s="4">
        <v>50078600</v>
      </c>
      <c r="F3101" s="4">
        <v>10.15385</v>
      </c>
      <c r="G3101" s="4">
        <v>3.6841102709606299</v>
      </c>
      <c r="H3101" s="4">
        <v>508490.59260999999</v>
      </c>
      <c r="I3101" s="4"/>
      <c r="J3101" s="4">
        <v>508490.59260999999</v>
      </c>
    </row>
    <row r="3102" spans="2:10" x14ac:dyDescent="0.3">
      <c r="B3102" s="3" t="s">
        <v>169</v>
      </c>
      <c r="C3102" s="4">
        <v>2019</v>
      </c>
      <c r="D3102" s="3" t="s">
        <v>1469</v>
      </c>
      <c r="E3102" s="4">
        <v>14565103</v>
      </c>
      <c r="F3102" s="4">
        <v>20.568919999999999</v>
      </c>
      <c r="G3102" s="4">
        <v>7.4629987083291001</v>
      </c>
      <c r="H3102" s="4">
        <v>299588.43839875999</v>
      </c>
      <c r="I3102" s="4"/>
      <c r="J3102" s="4">
        <v>299588.43839875999</v>
      </c>
    </row>
    <row r="3103" spans="2:10" x14ac:dyDescent="0.3">
      <c r="B3103" s="3" t="s">
        <v>169</v>
      </c>
      <c r="C3103" s="4">
        <v>2019</v>
      </c>
      <c r="D3103" s="3" t="s">
        <v>1470</v>
      </c>
      <c r="E3103" s="4">
        <v>39833700</v>
      </c>
      <c r="F3103" s="4">
        <v>9.1390999999999991</v>
      </c>
      <c r="G3103" s="4">
        <v>3.3159296402188598</v>
      </c>
      <c r="H3103" s="4">
        <v>364044.16767</v>
      </c>
      <c r="I3103" s="4"/>
      <c r="J3103" s="4">
        <v>364044.16767</v>
      </c>
    </row>
    <row r="3104" spans="2:10" x14ac:dyDescent="0.3">
      <c r="B3104" s="3" t="s">
        <v>169</v>
      </c>
      <c r="C3104" s="4">
        <v>2019</v>
      </c>
      <c r="D3104" s="3" t="s">
        <v>1471</v>
      </c>
      <c r="E3104" s="4">
        <v>0</v>
      </c>
      <c r="F3104" s="4">
        <v>0</v>
      </c>
      <c r="G3104" s="4">
        <v>0</v>
      </c>
      <c r="H3104" s="4">
        <v>0</v>
      </c>
      <c r="I3104" s="4"/>
      <c r="J3104" s="4">
        <v>0</v>
      </c>
    </row>
    <row r="3105" spans="2:10" x14ac:dyDescent="0.3">
      <c r="B3105" s="3" t="s">
        <v>169</v>
      </c>
      <c r="C3105" s="4">
        <v>2019</v>
      </c>
      <c r="D3105" s="3" t="s">
        <v>1472</v>
      </c>
      <c r="E3105" s="4">
        <v>0</v>
      </c>
      <c r="F3105" s="4">
        <v>0</v>
      </c>
      <c r="G3105" s="4">
        <v>0</v>
      </c>
      <c r="H3105" s="4">
        <v>0</v>
      </c>
      <c r="I3105" s="4"/>
      <c r="J3105" s="4">
        <v>0</v>
      </c>
    </row>
    <row r="3106" spans="2:10" x14ac:dyDescent="0.3">
      <c r="B3106" s="3" t="s">
        <v>169</v>
      </c>
      <c r="C3106" s="4">
        <v>2019</v>
      </c>
      <c r="D3106" s="3" t="s">
        <v>1473</v>
      </c>
      <c r="E3106" s="4">
        <v>2507800</v>
      </c>
      <c r="F3106" s="4">
        <v>7.3873699999999998</v>
      </c>
      <c r="G3106" s="4">
        <v>2.6803513635110199</v>
      </c>
      <c r="H3106" s="4">
        <v>18526.046485999999</v>
      </c>
      <c r="I3106" s="4"/>
      <c r="J3106" s="4">
        <v>18526.046485999999</v>
      </c>
    </row>
    <row r="3107" spans="2:10" x14ac:dyDescent="0.3">
      <c r="B3107" s="3" t="s">
        <v>169</v>
      </c>
      <c r="C3107" s="4">
        <v>2019</v>
      </c>
      <c r="D3107" s="3" t="s">
        <v>1474</v>
      </c>
      <c r="E3107" s="4">
        <v>1225729746</v>
      </c>
      <c r="F3107" s="4">
        <v>2.7561200000000001</v>
      </c>
      <c r="G3107" s="4">
        <v>1</v>
      </c>
      <c r="H3107" s="4">
        <v>3378258.2675455199</v>
      </c>
      <c r="I3107" s="4">
        <v>0</v>
      </c>
      <c r="J3107" s="4">
        <v>3378258.2675455199</v>
      </c>
    </row>
    <row r="3108" spans="2:10" x14ac:dyDescent="0.3">
      <c r="B3108" s="3" t="s">
        <v>169</v>
      </c>
      <c r="C3108" s="4">
        <v>2019</v>
      </c>
      <c r="D3108" s="3" t="s">
        <v>1475</v>
      </c>
      <c r="E3108" s="4">
        <v>0</v>
      </c>
      <c r="F3108" s="4">
        <v>0</v>
      </c>
      <c r="G3108" s="4">
        <v>0</v>
      </c>
      <c r="H3108" s="4">
        <v>0</v>
      </c>
      <c r="I3108" s="4"/>
      <c r="J3108" s="4">
        <v>0</v>
      </c>
    </row>
    <row r="3109" spans="2:10" x14ac:dyDescent="0.3">
      <c r="B3109" s="3" t="s">
        <v>169</v>
      </c>
      <c r="C3109" s="4">
        <v>2019</v>
      </c>
      <c r="D3109" s="3" t="s">
        <v>1476</v>
      </c>
      <c r="E3109" s="4">
        <v>36123790</v>
      </c>
      <c r="F3109" s="4">
        <v>56.130470000000003</v>
      </c>
      <c r="G3109" s="4">
        <v>20.3657569336604</v>
      </c>
      <c r="H3109" s="4">
        <v>2027645.3108812999</v>
      </c>
      <c r="I3109" s="4"/>
      <c r="J3109" s="4">
        <v>2027645.3108812999</v>
      </c>
    </row>
    <row r="3110" spans="2:10" x14ac:dyDescent="0.3">
      <c r="B3110" s="3" t="s">
        <v>169</v>
      </c>
      <c r="C3110" s="4">
        <v>2020</v>
      </c>
      <c r="D3110" s="3" t="s">
        <v>1468</v>
      </c>
      <c r="E3110" s="4">
        <v>57312700</v>
      </c>
      <c r="F3110" s="4">
        <v>9.8229600000000001</v>
      </c>
      <c r="G3110" s="4">
        <v>3.2767010694437961</v>
      </c>
      <c r="H3110" s="4">
        <v>562980</v>
      </c>
      <c r="I3110" s="4"/>
      <c r="J3110" s="4">
        <v>562980</v>
      </c>
    </row>
    <row r="3111" spans="2:10" x14ac:dyDescent="0.3">
      <c r="B3111" s="3" t="s">
        <v>169</v>
      </c>
      <c r="C3111" s="4">
        <v>2020</v>
      </c>
      <c r="D3111" s="3" t="s">
        <v>1469</v>
      </c>
      <c r="E3111" s="4">
        <v>14299519</v>
      </c>
      <c r="F3111" s="4">
        <v>21.212710000000001</v>
      </c>
      <c r="G3111" s="4">
        <v>7.0760452595552774</v>
      </c>
      <c r="H3111" s="4">
        <v>303332</v>
      </c>
      <c r="I3111" s="4"/>
      <c r="J3111" s="4">
        <v>303332</v>
      </c>
    </row>
    <row r="3112" spans="2:10" x14ac:dyDescent="0.3">
      <c r="B3112" s="3" t="s">
        <v>169</v>
      </c>
      <c r="C3112" s="4">
        <v>2020</v>
      </c>
      <c r="D3112" s="3" t="s">
        <v>1470</v>
      </c>
      <c r="E3112" s="4">
        <v>46795700</v>
      </c>
      <c r="F3112" s="4">
        <v>7.7221299999999999</v>
      </c>
      <c r="G3112" s="4">
        <v>2.5759151650199144</v>
      </c>
      <c r="H3112" s="4">
        <v>361362</v>
      </c>
      <c r="I3112" s="4"/>
      <c r="J3112" s="4">
        <v>361362</v>
      </c>
    </row>
    <row r="3113" spans="2:10" x14ac:dyDescent="0.3">
      <c r="B3113" s="3" t="s">
        <v>169</v>
      </c>
      <c r="C3113" s="4">
        <v>2020</v>
      </c>
      <c r="D3113" s="3" t="s">
        <v>1471</v>
      </c>
      <c r="E3113" s="4">
        <v>0</v>
      </c>
      <c r="F3113" s="4">
        <v>0</v>
      </c>
      <c r="G3113" s="4">
        <v>0</v>
      </c>
      <c r="H3113" s="4">
        <v>0</v>
      </c>
      <c r="I3113" s="4"/>
      <c r="J3113" s="4">
        <v>0</v>
      </c>
    </row>
    <row r="3114" spans="2:10" x14ac:dyDescent="0.3">
      <c r="B3114" s="3" t="s">
        <v>169</v>
      </c>
      <c r="C3114" s="4">
        <v>2020</v>
      </c>
      <c r="D3114" s="3" t="s">
        <v>1472</v>
      </c>
      <c r="E3114" s="4">
        <v>0</v>
      </c>
      <c r="F3114" s="4">
        <v>0</v>
      </c>
      <c r="G3114" s="4">
        <v>0</v>
      </c>
      <c r="H3114" s="4">
        <v>0</v>
      </c>
      <c r="I3114" s="4"/>
      <c r="J3114" s="4">
        <v>0</v>
      </c>
    </row>
    <row r="3115" spans="2:10" x14ac:dyDescent="0.3">
      <c r="B3115" s="3" t="s">
        <v>169</v>
      </c>
      <c r="C3115" s="4">
        <v>2020</v>
      </c>
      <c r="D3115" s="3" t="s">
        <v>1473</v>
      </c>
      <c r="E3115" s="4">
        <v>2485400</v>
      </c>
      <c r="F3115" s="4">
        <v>7.6680000000000001</v>
      </c>
      <c r="G3115" s="4">
        <v>2.5578587106630821</v>
      </c>
      <c r="H3115" s="4">
        <v>19058</v>
      </c>
      <c r="I3115" s="4"/>
      <c r="J3115" s="4">
        <v>19058</v>
      </c>
    </row>
    <row r="3116" spans="2:10" x14ac:dyDescent="0.3">
      <c r="B3116" s="3" t="s">
        <v>169</v>
      </c>
      <c r="C3116" s="4">
        <v>2020</v>
      </c>
      <c r="D3116" s="3" t="s">
        <v>1474</v>
      </c>
      <c r="E3116" s="4">
        <v>1206356119</v>
      </c>
      <c r="F3116" s="4">
        <v>2.9978199999999999</v>
      </c>
      <c r="G3116" s="4">
        <v>1</v>
      </c>
      <c r="H3116" s="4">
        <v>3616439</v>
      </c>
      <c r="I3116" s="4"/>
      <c r="J3116" s="4">
        <v>3616439</v>
      </c>
    </row>
    <row r="3117" spans="2:10" x14ac:dyDescent="0.3">
      <c r="B3117" s="3" t="s">
        <v>169</v>
      </c>
      <c r="C3117" s="4">
        <v>2020</v>
      </c>
      <c r="D3117" s="3" t="s">
        <v>1475</v>
      </c>
      <c r="E3117" s="4">
        <v>0</v>
      </c>
      <c r="F3117" s="4">
        <v>0</v>
      </c>
      <c r="G3117" s="4">
        <v>0</v>
      </c>
      <c r="H3117" s="4">
        <v>0</v>
      </c>
      <c r="I3117" s="4"/>
      <c r="J3117" s="4">
        <v>0</v>
      </c>
    </row>
    <row r="3118" spans="2:10" x14ac:dyDescent="0.3">
      <c r="B3118" s="3" t="s">
        <v>169</v>
      </c>
      <c r="C3118" s="4">
        <v>2020</v>
      </c>
      <c r="D3118" s="3" t="s">
        <v>1476</v>
      </c>
      <c r="E3118" s="4">
        <v>38366595</v>
      </c>
      <c r="F3118" s="4">
        <v>54.622430000000001</v>
      </c>
      <c r="G3118" s="4">
        <v>18.22071705439286</v>
      </c>
      <c r="H3118" s="4">
        <v>2095677</v>
      </c>
      <c r="I3118" s="4">
        <v>115026</v>
      </c>
      <c r="J3118" s="4">
        <v>2210703</v>
      </c>
    </row>
    <row r="3119" spans="2:10" x14ac:dyDescent="0.3">
      <c r="B3119" s="3" t="s">
        <v>169</v>
      </c>
      <c r="C3119" s="4">
        <v>2021</v>
      </c>
      <c r="D3119" s="3" t="s">
        <v>1468</v>
      </c>
      <c r="E3119" s="4">
        <v>65965000</v>
      </c>
      <c r="F3119" s="4">
        <v>9.05626</v>
      </c>
      <c r="G3119" s="4">
        <v>3.0926047343905805</v>
      </c>
      <c r="H3119" s="4">
        <v>597396</v>
      </c>
      <c r="I3119" s="4"/>
      <c r="J3119" s="4">
        <v>597396</v>
      </c>
    </row>
    <row r="3120" spans="2:10" x14ac:dyDescent="0.3">
      <c r="B3120" s="3" t="s">
        <v>169</v>
      </c>
      <c r="C3120" s="4">
        <v>2021</v>
      </c>
      <c r="D3120" s="3" t="s">
        <v>1469</v>
      </c>
      <c r="E3120" s="4">
        <v>14792808</v>
      </c>
      <c r="F3120" s="4">
        <v>21.268350000000002</v>
      </c>
      <c r="G3120" s="4">
        <v>7.2628877597016768</v>
      </c>
      <c r="H3120" s="4">
        <v>314619</v>
      </c>
      <c r="I3120" s="4"/>
      <c r="J3120" s="4">
        <v>314619</v>
      </c>
    </row>
    <row r="3121" spans="2:10" x14ac:dyDescent="0.3">
      <c r="B3121" s="3" t="s">
        <v>169</v>
      </c>
      <c r="C3121" s="4">
        <v>2021</v>
      </c>
      <c r="D3121" s="3" t="s">
        <v>1470</v>
      </c>
      <c r="E3121" s="4">
        <v>48304600</v>
      </c>
      <c r="F3121" s="4">
        <v>7.8016199999999998</v>
      </c>
      <c r="G3121" s="4">
        <v>2.6641601442445602</v>
      </c>
      <c r="H3121" s="4">
        <v>376854</v>
      </c>
      <c r="I3121" s="4"/>
      <c r="J3121" s="4">
        <v>376854</v>
      </c>
    </row>
    <row r="3122" spans="2:10" x14ac:dyDescent="0.3">
      <c r="B3122" s="3" t="s">
        <v>169</v>
      </c>
      <c r="C3122" s="4">
        <v>2021</v>
      </c>
      <c r="D3122" s="3" t="s">
        <v>1471</v>
      </c>
      <c r="E3122" s="4">
        <v>0</v>
      </c>
      <c r="F3122" s="4">
        <v>0</v>
      </c>
      <c r="G3122" s="4">
        <v>0</v>
      </c>
      <c r="H3122" s="4">
        <v>0</v>
      </c>
      <c r="I3122" s="4"/>
      <c r="J3122" s="4">
        <v>0</v>
      </c>
    </row>
    <row r="3123" spans="2:10" x14ac:dyDescent="0.3">
      <c r="B3123" s="3" t="s">
        <v>169</v>
      </c>
      <c r="C3123" s="4">
        <v>2021</v>
      </c>
      <c r="D3123" s="3" t="s">
        <v>1472</v>
      </c>
      <c r="E3123" s="4">
        <v>0</v>
      </c>
      <c r="F3123" s="4">
        <v>0</v>
      </c>
      <c r="G3123" s="4">
        <v>0</v>
      </c>
      <c r="H3123" s="4">
        <v>0</v>
      </c>
      <c r="I3123" s="4"/>
      <c r="J3123" s="4">
        <v>0</v>
      </c>
    </row>
    <row r="3124" spans="2:10" x14ac:dyDescent="0.3">
      <c r="B3124" s="3" t="s">
        <v>169</v>
      </c>
      <c r="C3124" s="4">
        <v>2021</v>
      </c>
      <c r="D3124" s="3" t="s">
        <v>1473</v>
      </c>
      <c r="E3124" s="4">
        <v>2525600</v>
      </c>
      <c r="F3124" s="4">
        <v>7.7919200000000002</v>
      </c>
      <c r="G3124" s="4">
        <v>2.6608477099810131</v>
      </c>
      <c r="H3124" s="4">
        <v>19679</v>
      </c>
      <c r="I3124" s="4"/>
      <c r="J3124" s="4">
        <v>19679</v>
      </c>
    </row>
    <row r="3125" spans="2:10" x14ac:dyDescent="0.3">
      <c r="B3125" s="3" t="s">
        <v>169</v>
      </c>
      <c r="C3125" s="4">
        <v>2021</v>
      </c>
      <c r="D3125" s="3" t="s">
        <v>1474</v>
      </c>
      <c r="E3125" s="4">
        <v>1302648706</v>
      </c>
      <c r="F3125" s="4">
        <v>2.9283600000000001</v>
      </c>
      <c r="G3125" s="4">
        <v>1</v>
      </c>
      <c r="H3125" s="4">
        <v>3814624</v>
      </c>
      <c r="I3125" s="4"/>
      <c r="J3125" s="4">
        <v>3814624</v>
      </c>
    </row>
    <row r="3126" spans="2:10" x14ac:dyDescent="0.3">
      <c r="B3126" s="3" t="s">
        <v>169</v>
      </c>
      <c r="C3126" s="4">
        <v>2021</v>
      </c>
      <c r="D3126" s="3" t="s">
        <v>1475</v>
      </c>
      <c r="E3126" s="4">
        <v>0</v>
      </c>
      <c r="F3126" s="4">
        <v>0</v>
      </c>
      <c r="G3126" s="4">
        <v>0</v>
      </c>
      <c r="H3126" s="4">
        <v>0</v>
      </c>
      <c r="I3126" s="4"/>
      <c r="J3126" s="4">
        <v>0</v>
      </c>
    </row>
    <row r="3127" spans="2:10" x14ac:dyDescent="0.3">
      <c r="B3127" s="3" t="s">
        <v>169</v>
      </c>
      <c r="C3127" s="4">
        <v>2021</v>
      </c>
      <c r="D3127" s="3" t="s">
        <v>1476</v>
      </c>
      <c r="E3127" s="4">
        <v>39504970</v>
      </c>
      <c r="F3127" s="4">
        <v>50.363689999999998</v>
      </c>
      <c r="G3127" s="4">
        <v>17.198599215943393</v>
      </c>
      <c r="H3127" s="4">
        <v>1989616</v>
      </c>
      <c r="I3127" s="4">
        <v>120770</v>
      </c>
      <c r="J3127" s="4">
        <v>2110386</v>
      </c>
    </row>
    <row r="3128" spans="2:10" x14ac:dyDescent="0.3">
      <c r="B3128" s="3" t="s">
        <v>169</v>
      </c>
      <c r="C3128" s="4">
        <v>2022</v>
      </c>
      <c r="D3128" s="3" t="s">
        <v>1468</v>
      </c>
      <c r="E3128" s="4">
        <v>89729211</v>
      </c>
      <c r="F3128" s="4">
        <v>8.16662</v>
      </c>
      <c r="G3128" s="4">
        <v>3.5565184823886002</v>
      </c>
      <c r="H3128" s="4">
        <v>732784</v>
      </c>
      <c r="I3128" s="4"/>
      <c r="J3128" s="4">
        <v>732784</v>
      </c>
    </row>
    <row r="3129" spans="2:10" x14ac:dyDescent="0.3">
      <c r="B3129" s="3" t="s">
        <v>169</v>
      </c>
      <c r="C3129" s="4">
        <v>2022</v>
      </c>
      <c r="D3129" s="3" t="s">
        <v>1469</v>
      </c>
      <c r="E3129" s="4">
        <v>14635165</v>
      </c>
      <c r="F3129" s="4">
        <v>22.205929999999999</v>
      </c>
      <c r="G3129" s="4">
        <v>9.6705614395707755</v>
      </c>
      <c r="H3129" s="4">
        <v>324987</v>
      </c>
      <c r="I3129" s="4"/>
      <c r="J3129" s="4">
        <v>324987</v>
      </c>
    </row>
    <row r="3130" spans="2:10" x14ac:dyDescent="0.3">
      <c r="B3130" s="3" t="s">
        <v>169</v>
      </c>
      <c r="C3130" s="4">
        <v>2022</v>
      </c>
      <c r="D3130" s="3" t="s">
        <v>1470</v>
      </c>
      <c r="E3130" s="4">
        <v>60002000</v>
      </c>
      <c r="F3130" s="4">
        <v>7.0666399999999996</v>
      </c>
      <c r="G3130" s="4">
        <v>3.077483189910462</v>
      </c>
      <c r="H3130" s="4">
        <v>424013</v>
      </c>
      <c r="I3130" s="4"/>
      <c r="J3130" s="4">
        <v>424013</v>
      </c>
    </row>
    <row r="3131" spans="2:10" x14ac:dyDescent="0.3">
      <c r="B3131" s="3" t="s">
        <v>169</v>
      </c>
      <c r="C3131" s="4">
        <v>2022</v>
      </c>
      <c r="D3131" s="3" t="s">
        <v>1471</v>
      </c>
      <c r="E3131" s="4">
        <v>0</v>
      </c>
      <c r="F3131" s="4">
        <v>0</v>
      </c>
      <c r="G3131" s="4">
        <v>0</v>
      </c>
      <c r="H3131" s="4">
        <v>0</v>
      </c>
      <c r="I3131" s="4"/>
      <c r="J3131" s="4">
        <v>0</v>
      </c>
    </row>
    <row r="3132" spans="2:10" x14ac:dyDescent="0.3">
      <c r="B3132" s="3" t="s">
        <v>169</v>
      </c>
      <c r="C3132" s="4">
        <v>2022</v>
      </c>
      <c r="D3132" s="3" t="s">
        <v>1472</v>
      </c>
      <c r="E3132" s="4">
        <v>0</v>
      </c>
      <c r="F3132" s="4">
        <v>0</v>
      </c>
      <c r="G3132" s="4">
        <v>0</v>
      </c>
      <c r="H3132" s="4">
        <v>0</v>
      </c>
      <c r="I3132" s="4"/>
      <c r="J3132" s="4">
        <v>0</v>
      </c>
    </row>
    <row r="3133" spans="2:10" x14ac:dyDescent="0.3">
      <c r="B3133" s="3" t="s">
        <v>169</v>
      </c>
      <c r="C3133" s="4">
        <v>2022</v>
      </c>
      <c r="D3133" s="3" t="s">
        <v>1473</v>
      </c>
      <c r="E3133" s="4">
        <v>4754000</v>
      </c>
      <c r="F3133" s="4">
        <v>4.3277799999999997</v>
      </c>
      <c r="G3133" s="4">
        <v>1.8847245932480923</v>
      </c>
      <c r="H3133" s="4">
        <v>20574</v>
      </c>
      <c r="I3133" s="4"/>
      <c r="J3133" s="4">
        <v>20574</v>
      </c>
    </row>
    <row r="3134" spans="2:10" x14ac:dyDescent="0.3">
      <c r="B3134" s="3" t="s">
        <v>169</v>
      </c>
      <c r="C3134" s="4">
        <v>2022</v>
      </c>
      <c r="D3134" s="3" t="s">
        <v>1474</v>
      </c>
      <c r="E3134" s="4">
        <v>1780467632</v>
      </c>
      <c r="F3134" s="4">
        <v>2.2962400000000001</v>
      </c>
      <c r="G3134" s="4">
        <v>1</v>
      </c>
      <c r="H3134" s="4">
        <v>4088381</v>
      </c>
      <c r="I3134" s="4"/>
      <c r="J3134" s="4">
        <v>4088381</v>
      </c>
    </row>
    <row r="3135" spans="2:10" x14ac:dyDescent="0.3">
      <c r="B3135" s="3" t="s">
        <v>169</v>
      </c>
      <c r="C3135" s="4">
        <v>2022</v>
      </c>
      <c r="D3135" s="3" t="s">
        <v>1475</v>
      </c>
      <c r="E3135" s="4">
        <v>0</v>
      </c>
      <c r="F3135" s="4">
        <v>0</v>
      </c>
      <c r="G3135" s="4">
        <v>0</v>
      </c>
      <c r="H3135" s="4">
        <v>0</v>
      </c>
      <c r="I3135" s="4"/>
      <c r="J3135" s="4">
        <v>0</v>
      </c>
    </row>
    <row r="3136" spans="2:10" x14ac:dyDescent="0.3">
      <c r="B3136" s="3" t="s">
        <v>169</v>
      </c>
      <c r="C3136" s="4">
        <v>2022</v>
      </c>
      <c r="D3136" s="3" t="s">
        <v>1476</v>
      </c>
      <c r="E3136" s="4">
        <v>41557730</v>
      </c>
      <c r="F3136" s="4">
        <v>45.399569999999997</v>
      </c>
      <c r="G3136" s="4">
        <v>19.771265198759711</v>
      </c>
      <c r="H3136" s="4">
        <v>1886703</v>
      </c>
      <c r="I3136" s="4">
        <v>121492</v>
      </c>
      <c r="J3136" s="4">
        <v>2008195</v>
      </c>
    </row>
    <row r="3137" spans="2:10" x14ac:dyDescent="0.3">
      <c r="B3137" s="3" t="s">
        <v>169</v>
      </c>
      <c r="C3137" s="4">
        <v>2023</v>
      </c>
      <c r="D3137" s="3" t="s">
        <v>1468</v>
      </c>
      <c r="E3137" s="4">
        <v>107153214</v>
      </c>
      <c r="F3137" s="4">
        <v>7.9242400000000002</v>
      </c>
      <c r="G3137" s="4">
        <v>3.5839748170527632</v>
      </c>
      <c r="H3137" s="4">
        <v>849108</v>
      </c>
      <c r="I3137" s="4"/>
      <c r="J3137" s="4">
        <v>849108</v>
      </c>
    </row>
    <row r="3138" spans="2:10" x14ac:dyDescent="0.3">
      <c r="B3138" s="3" t="s">
        <v>169</v>
      </c>
      <c r="C3138" s="4">
        <v>2023</v>
      </c>
      <c r="D3138" s="3" t="s">
        <v>1469</v>
      </c>
      <c r="E3138" s="4">
        <v>14962335</v>
      </c>
      <c r="F3138" s="4">
        <v>22.939209999999999</v>
      </c>
      <c r="G3138" s="4">
        <v>10.374944595706959</v>
      </c>
      <c r="H3138" s="4">
        <v>343224</v>
      </c>
      <c r="I3138" s="4"/>
      <c r="J3138" s="4">
        <v>343224</v>
      </c>
    </row>
    <row r="3139" spans="2:10" x14ac:dyDescent="0.3">
      <c r="B3139" s="3" t="s">
        <v>169</v>
      </c>
      <c r="C3139" s="4">
        <v>2023</v>
      </c>
      <c r="D3139" s="3" t="s">
        <v>1470</v>
      </c>
      <c r="E3139" s="4">
        <v>68814000</v>
      </c>
      <c r="F3139" s="4">
        <v>7.3095699999999999</v>
      </c>
      <c r="G3139" s="4">
        <v>3.3059719043699287</v>
      </c>
      <c r="H3139" s="4">
        <v>503001</v>
      </c>
      <c r="I3139" s="4"/>
      <c r="J3139" s="4">
        <v>503001</v>
      </c>
    </row>
    <row r="3140" spans="2:10" x14ac:dyDescent="0.3">
      <c r="B3140" s="3" t="s">
        <v>169</v>
      </c>
      <c r="C3140" s="4">
        <v>2023</v>
      </c>
      <c r="D3140" s="3" t="s">
        <v>1471</v>
      </c>
      <c r="E3140" s="4">
        <v>0</v>
      </c>
      <c r="F3140" s="4">
        <v>0</v>
      </c>
      <c r="G3140" s="4">
        <v>0</v>
      </c>
      <c r="H3140" s="4">
        <v>0</v>
      </c>
      <c r="I3140" s="4"/>
      <c r="J3140" s="4">
        <v>0</v>
      </c>
    </row>
    <row r="3141" spans="2:10" x14ac:dyDescent="0.3">
      <c r="B3141" s="3" t="s">
        <v>169</v>
      </c>
      <c r="C3141" s="4">
        <v>2023</v>
      </c>
      <c r="D3141" s="3" t="s">
        <v>1472</v>
      </c>
      <c r="E3141" s="4">
        <v>0</v>
      </c>
      <c r="F3141" s="4">
        <v>0</v>
      </c>
      <c r="G3141" s="4">
        <v>0</v>
      </c>
      <c r="H3141" s="4">
        <v>0</v>
      </c>
      <c r="I3141" s="4"/>
      <c r="J3141" s="4">
        <v>0</v>
      </c>
    </row>
    <row r="3142" spans="2:10" x14ac:dyDescent="0.3">
      <c r="B3142" s="3" t="s">
        <v>169</v>
      </c>
      <c r="C3142" s="4">
        <v>2023</v>
      </c>
      <c r="D3142" s="3" t="s">
        <v>1473</v>
      </c>
      <c r="E3142" s="4">
        <v>6181000</v>
      </c>
      <c r="F3142" s="4">
        <v>4.1677799999999996</v>
      </c>
      <c r="G3142" s="4">
        <v>1.8850033016435852</v>
      </c>
      <c r="H3142" s="4">
        <v>25761</v>
      </c>
      <c r="I3142" s="4"/>
      <c r="J3142" s="4">
        <v>25761</v>
      </c>
    </row>
    <row r="3143" spans="2:10" x14ac:dyDescent="0.3">
      <c r="B3143" s="3" t="s">
        <v>169</v>
      </c>
      <c r="C3143" s="4">
        <v>2023</v>
      </c>
      <c r="D3143" s="3" t="s">
        <v>1474</v>
      </c>
      <c r="E3143" s="4">
        <v>2007955022</v>
      </c>
      <c r="F3143" s="4">
        <v>2.21102</v>
      </c>
      <c r="G3143" s="4">
        <v>1</v>
      </c>
      <c r="H3143" s="4">
        <v>4439629</v>
      </c>
      <c r="I3143" s="4"/>
      <c r="J3143" s="4">
        <v>4439629</v>
      </c>
    </row>
    <row r="3144" spans="2:10" x14ac:dyDescent="0.3">
      <c r="B3144" s="3" t="s">
        <v>169</v>
      </c>
      <c r="C3144" s="4">
        <v>2023</v>
      </c>
      <c r="D3144" s="3" t="s">
        <v>1475</v>
      </c>
      <c r="E3144" s="4">
        <v>0</v>
      </c>
      <c r="F3144" s="4">
        <v>0</v>
      </c>
      <c r="G3144" s="4">
        <v>0</v>
      </c>
      <c r="H3144" s="4">
        <v>0</v>
      </c>
      <c r="I3144" s="4"/>
      <c r="J3144" s="4">
        <v>0</v>
      </c>
    </row>
    <row r="3145" spans="2:10" x14ac:dyDescent="0.3">
      <c r="B3145" s="3" t="s">
        <v>169</v>
      </c>
      <c r="C3145" s="4">
        <v>2023</v>
      </c>
      <c r="D3145" s="3" t="s">
        <v>1476</v>
      </c>
      <c r="E3145" s="4">
        <v>45064905</v>
      </c>
      <c r="F3145" s="4">
        <v>44.057389999999998</v>
      </c>
      <c r="G3145" s="4">
        <v>19.926273846460003</v>
      </c>
      <c r="H3145" s="4">
        <v>1985442</v>
      </c>
      <c r="I3145" s="4">
        <v>128074</v>
      </c>
      <c r="J3145" s="4">
        <v>2113516</v>
      </c>
    </row>
    <row r="3146" spans="2:10" x14ac:dyDescent="0.3">
      <c r="B3146" s="3" t="s">
        <v>169</v>
      </c>
      <c r="C3146" s="4">
        <v>2024</v>
      </c>
      <c r="D3146" s="3" t="s">
        <v>1468</v>
      </c>
      <c r="E3146" s="4">
        <v>122024578</v>
      </c>
      <c r="F3146" s="4">
        <v>7.8925099999999997</v>
      </c>
      <c r="G3146" s="4">
        <v>3.1937448406468008</v>
      </c>
      <c r="H3146" s="4">
        <v>963080</v>
      </c>
      <c r="I3146" s="4"/>
      <c r="J3146" s="4">
        <v>963080</v>
      </c>
    </row>
    <row r="3147" spans="2:10" x14ac:dyDescent="0.3">
      <c r="B3147" s="3" t="s">
        <v>169</v>
      </c>
      <c r="C3147" s="4">
        <v>2024</v>
      </c>
      <c r="D3147" s="3" t="s">
        <v>1469</v>
      </c>
      <c r="E3147" s="4">
        <v>14656206</v>
      </c>
      <c r="F3147" s="4">
        <v>24.585789999999999</v>
      </c>
      <c r="G3147" s="4">
        <v>9.948766611094026</v>
      </c>
      <c r="H3147" s="4">
        <v>360334</v>
      </c>
      <c r="I3147" s="4"/>
      <c r="J3147" s="4">
        <v>360334</v>
      </c>
    </row>
    <row r="3148" spans="2:10" x14ac:dyDescent="0.3">
      <c r="B3148" s="3" t="s">
        <v>169</v>
      </c>
      <c r="C3148" s="4">
        <v>2024</v>
      </c>
      <c r="D3148" s="3" t="s">
        <v>1470</v>
      </c>
      <c r="E3148" s="4">
        <v>85716800</v>
      </c>
      <c r="F3148" s="4">
        <v>6.43764</v>
      </c>
      <c r="G3148" s="4">
        <v>2.6050241983781421</v>
      </c>
      <c r="H3148" s="4">
        <v>551814</v>
      </c>
      <c r="I3148" s="4"/>
      <c r="J3148" s="4">
        <v>551814</v>
      </c>
    </row>
    <row r="3149" spans="2:10" x14ac:dyDescent="0.3">
      <c r="B3149" s="3" t="s">
        <v>169</v>
      </c>
      <c r="C3149" s="4">
        <v>2024</v>
      </c>
      <c r="D3149" s="3" t="s">
        <v>1471</v>
      </c>
      <c r="E3149" s="4">
        <v>0</v>
      </c>
      <c r="F3149" s="4">
        <v>0</v>
      </c>
      <c r="G3149" s="4">
        <v>0</v>
      </c>
      <c r="H3149" s="4">
        <v>0</v>
      </c>
      <c r="I3149" s="4"/>
      <c r="J3149" s="4">
        <v>0</v>
      </c>
    </row>
    <row r="3150" spans="2:10" x14ac:dyDescent="0.3">
      <c r="B3150" s="3" t="s">
        <v>169</v>
      </c>
      <c r="C3150" s="4">
        <v>2024</v>
      </c>
      <c r="D3150" s="3" t="s">
        <v>1472</v>
      </c>
      <c r="E3150" s="4">
        <v>0</v>
      </c>
      <c r="F3150" s="4">
        <v>0</v>
      </c>
      <c r="G3150" s="4">
        <v>0</v>
      </c>
      <c r="H3150" s="4">
        <v>0</v>
      </c>
      <c r="I3150" s="4"/>
      <c r="J3150" s="4">
        <v>0</v>
      </c>
    </row>
    <row r="3151" spans="2:10" x14ac:dyDescent="0.3">
      <c r="B3151" s="3" t="s">
        <v>169</v>
      </c>
      <c r="C3151" s="4">
        <v>2024</v>
      </c>
      <c r="D3151" s="3" t="s">
        <v>1473</v>
      </c>
      <c r="E3151" s="4">
        <v>5778000</v>
      </c>
      <c r="F3151" s="4">
        <v>4.7761699999999996</v>
      </c>
      <c r="G3151" s="4">
        <v>1.9327018015247406</v>
      </c>
      <c r="H3151" s="4">
        <v>27597</v>
      </c>
      <c r="I3151" s="4"/>
      <c r="J3151" s="4">
        <v>27597</v>
      </c>
    </row>
    <row r="3152" spans="2:10" x14ac:dyDescent="0.3">
      <c r="B3152" s="3" t="s">
        <v>169</v>
      </c>
      <c r="C3152" s="4">
        <v>2024</v>
      </c>
      <c r="D3152" s="3" t="s">
        <v>1474</v>
      </c>
      <c r="E3152" s="4">
        <v>1954642222</v>
      </c>
      <c r="F3152" s="4">
        <v>2.4712399999999999</v>
      </c>
      <c r="G3152" s="4">
        <v>1</v>
      </c>
      <c r="H3152" s="4">
        <v>4830390</v>
      </c>
      <c r="I3152" s="4"/>
      <c r="J3152" s="4">
        <v>4830390</v>
      </c>
    </row>
    <row r="3153" spans="2:10" x14ac:dyDescent="0.3">
      <c r="B3153" s="3" t="s">
        <v>169</v>
      </c>
      <c r="C3153" s="4">
        <v>2024</v>
      </c>
      <c r="D3153" s="3" t="s">
        <v>1475</v>
      </c>
      <c r="E3153" s="4">
        <v>0</v>
      </c>
      <c r="F3153" s="4">
        <v>0</v>
      </c>
      <c r="G3153" s="4">
        <v>0</v>
      </c>
      <c r="H3153" s="4">
        <v>0</v>
      </c>
      <c r="I3153" s="4"/>
      <c r="J3153" s="4">
        <v>0</v>
      </c>
    </row>
    <row r="3154" spans="2:10" x14ac:dyDescent="0.3">
      <c r="B3154" s="3" t="s">
        <v>169</v>
      </c>
      <c r="C3154" s="4">
        <v>2024</v>
      </c>
      <c r="D3154" s="3" t="s">
        <v>1476</v>
      </c>
      <c r="E3154" s="4">
        <v>48178420</v>
      </c>
      <c r="F3154" s="4">
        <v>43.881360000000001</v>
      </c>
      <c r="G3154" s="4">
        <v>17.756818439326008</v>
      </c>
      <c r="H3154" s="4">
        <v>2114135</v>
      </c>
      <c r="I3154" s="4">
        <v>139792</v>
      </c>
      <c r="J3154" s="4">
        <v>2253927</v>
      </c>
    </row>
    <row r="3155" spans="2:10" x14ac:dyDescent="0.3">
      <c r="B3155" s="3" t="s">
        <v>171</v>
      </c>
      <c r="C3155" s="4">
        <v>2019</v>
      </c>
      <c r="D3155" s="3" t="s">
        <v>1468</v>
      </c>
      <c r="E3155" s="4">
        <v>19418000</v>
      </c>
      <c r="F3155" s="4">
        <v>7.8349000000000002</v>
      </c>
      <c r="G3155" s="4">
        <v>2.17075333167096</v>
      </c>
      <c r="H3155" s="4">
        <v>152138.0882</v>
      </c>
      <c r="I3155" s="4"/>
      <c r="J3155" s="4">
        <v>152138.0882</v>
      </c>
    </row>
    <row r="3156" spans="2:10" x14ac:dyDescent="0.3">
      <c r="B3156" s="3" t="s">
        <v>171</v>
      </c>
      <c r="C3156" s="4">
        <v>2019</v>
      </c>
      <c r="D3156" s="3" t="s">
        <v>1469</v>
      </c>
      <c r="E3156" s="4">
        <v>99584</v>
      </c>
      <c r="F3156" s="4">
        <v>15.238799999999999</v>
      </c>
      <c r="G3156" s="4">
        <v>4.2220929266062699</v>
      </c>
      <c r="H3156" s="4">
        <v>1517.5406591999999</v>
      </c>
      <c r="I3156" s="4"/>
      <c r="J3156" s="4">
        <v>1517.5406591999999</v>
      </c>
    </row>
    <row r="3157" spans="2:10" x14ac:dyDescent="0.3">
      <c r="B3157" s="3" t="s">
        <v>171</v>
      </c>
      <c r="C3157" s="4">
        <v>2019</v>
      </c>
      <c r="D3157" s="3" t="s">
        <v>1470</v>
      </c>
      <c r="E3157" s="4">
        <v>615100</v>
      </c>
      <c r="F3157" s="4">
        <v>5.3779000000000003</v>
      </c>
      <c r="G3157" s="4">
        <v>1.4900119136674701</v>
      </c>
      <c r="H3157" s="4">
        <v>3307.9462899999999</v>
      </c>
      <c r="I3157" s="4"/>
      <c r="J3157" s="4">
        <v>3307.9462899999999</v>
      </c>
    </row>
    <row r="3158" spans="2:10" x14ac:dyDescent="0.3">
      <c r="B3158" s="3" t="s">
        <v>171</v>
      </c>
      <c r="C3158" s="4">
        <v>2019</v>
      </c>
      <c r="D3158" s="3" t="s">
        <v>1471</v>
      </c>
      <c r="E3158" s="4">
        <v>0</v>
      </c>
      <c r="F3158" s="4">
        <v>0</v>
      </c>
      <c r="G3158" s="4">
        <v>0</v>
      </c>
      <c r="H3158" s="4">
        <v>0</v>
      </c>
      <c r="I3158" s="4"/>
      <c r="J3158" s="4">
        <v>0</v>
      </c>
    </row>
    <row r="3159" spans="2:10" x14ac:dyDescent="0.3">
      <c r="B3159" s="3" t="s">
        <v>171</v>
      </c>
      <c r="C3159" s="4">
        <v>2019</v>
      </c>
      <c r="D3159" s="3" t="s">
        <v>1472</v>
      </c>
      <c r="E3159" s="4">
        <v>0</v>
      </c>
      <c r="F3159" s="4">
        <v>0</v>
      </c>
      <c r="G3159" s="4">
        <v>0</v>
      </c>
      <c r="H3159" s="4">
        <v>0</v>
      </c>
      <c r="I3159" s="4"/>
      <c r="J3159" s="4">
        <v>0</v>
      </c>
    </row>
    <row r="3160" spans="2:10" x14ac:dyDescent="0.3">
      <c r="B3160" s="3" t="s">
        <v>171</v>
      </c>
      <c r="C3160" s="4">
        <v>2019</v>
      </c>
      <c r="D3160" s="3" t="s">
        <v>1473</v>
      </c>
      <c r="E3160" s="4">
        <v>1669900</v>
      </c>
      <c r="F3160" s="4">
        <v>5.2187000000000001</v>
      </c>
      <c r="G3160" s="4">
        <v>1.44590363782451</v>
      </c>
      <c r="H3160" s="4">
        <v>8714.7071300000007</v>
      </c>
      <c r="I3160" s="4"/>
      <c r="J3160" s="4">
        <v>8714.7071300000007</v>
      </c>
    </row>
    <row r="3161" spans="2:10" x14ac:dyDescent="0.3">
      <c r="B3161" s="3" t="s">
        <v>171</v>
      </c>
      <c r="C3161" s="4">
        <v>2019</v>
      </c>
      <c r="D3161" s="3" t="s">
        <v>1474</v>
      </c>
      <c r="E3161" s="4">
        <v>202970875</v>
      </c>
      <c r="F3161" s="4">
        <v>3.6093000000000002</v>
      </c>
      <c r="G3161" s="4">
        <v>1</v>
      </c>
      <c r="H3161" s="4">
        <v>732582.77913749998</v>
      </c>
      <c r="I3161" s="4">
        <v>0</v>
      </c>
      <c r="J3161" s="4">
        <v>732582.77913749998</v>
      </c>
    </row>
    <row r="3162" spans="2:10" x14ac:dyDescent="0.3">
      <c r="B3162" s="3" t="s">
        <v>171</v>
      </c>
      <c r="C3162" s="4">
        <v>2019</v>
      </c>
      <c r="D3162" s="3" t="s">
        <v>1475</v>
      </c>
      <c r="E3162" s="4">
        <v>0</v>
      </c>
      <c r="F3162" s="4">
        <v>0</v>
      </c>
      <c r="G3162" s="4">
        <v>0</v>
      </c>
      <c r="H3162" s="4">
        <v>0</v>
      </c>
      <c r="I3162" s="4"/>
      <c r="J3162" s="4">
        <v>0</v>
      </c>
    </row>
    <row r="3163" spans="2:10" x14ac:dyDescent="0.3">
      <c r="B3163" s="3" t="s">
        <v>171</v>
      </c>
      <c r="C3163" s="4">
        <v>2019</v>
      </c>
      <c r="D3163" s="3" t="s">
        <v>1476</v>
      </c>
      <c r="E3163" s="4">
        <v>742000</v>
      </c>
      <c r="F3163" s="4">
        <v>18.293500000000002</v>
      </c>
      <c r="G3163" s="4">
        <v>5.0684343224447996</v>
      </c>
      <c r="H3163" s="4">
        <v>13573.777</v>
      </c>
      <c r="I3163" s="4"/>
      <c r="J3163" s="4">
        <v>13573.777</v>
      </c>
    </row>
    <row r="3164" spans="2:10" x14ac:dyDescent="0.3">
      <c r="B3164" s="3" t="s">
        <v>171</v>
      </c>
      <c r="C3164" s="4">
        <v>2020</v>
      </c>
      <c r="D3164" s="3" t="s">
        <v>1468</v>
      </c>
      <c r="E3164" s="4">
        <v>18725400</v>
      </c>
      <c r="F3164" s="4">
        <v>8.3510000000000009</v>
      </c>
      <c r="G3164" s="4">
        <v>2.2942937992802004</v>
      </c>
      <c r="H3164" s="4">
        <v>156376</v>
      </c>
      <c r="I3164" s="4"/>
      <c r="J3164" s="4">
        <v>156376</v>
      </c>
    </row>
    <row r="3165" spans="2:10" x14ac:dyDescent="0.3">
      <c r="B3165" s="3" t="s">
        <v>171</v>
      </c>
      <c r="C3165" s="4">
        <v>2020</v>
      </c>
      <c r="D3165" s="3" t="s">
        <v>1469</v>
      </c>
      <c r="E3165" s="4">
        <v>99584</v>
      </c>
      <c r="F3165" s="4">
        <v>15.6524</v>
      </c>
      <c r="G3165" s="4">
        <v>4.3002280282425343</v>
      </c>
      <c r="H3165" s="4">
        <v>1559</v>
      </c>
      <c r="I3165" s="4"/>
      <c r="J3165" s="4">
        <v>1559</v>
      </c>
    </row>
    <row r="3166" spans="2:10" x14ac:dyDescent="0.3">
      <c r="B3166" s="3" t="s">
        <v>171</v>
      </c>
      <c r="C3166" s="4">
        <v>2020</v>
      </c>
      <c r="D3166" s="3" t="s">
        <v>1470</v>
      </c>
      <c r="E3166" s="4">
        <v>650400</v>
      </c>
      <c r="F3166" s="4">
        <v>5.2221000000000002</v>
      </c>
      <c r="G3166" s="4">
        <v>1.434682271490975</v>
      </c>
      <c r="H3166" s="4">
        <v>3396</v>
      </c>
      <c r="I3166" s="4"/>
      <c r="J3166" s="4">
        <v>3396</v>
      </c>
    </row>
    <row r="3167" spans="2:10" x14ac:dyDescent="0.3">
      <c r="B3167" s="3" t="s">
        <v>171</v>
      </c>
      <c r="C3167" s="4">
        <v>2020</v>
      </c>
      <c r="D3167" s="3" t="s">
        <v>1471</v>
      </c>
      <c r="E3167" s="4">
        <v>0</v>
      </c>
      <c r="F3167" s="4">
        <v>0</v>
      </c>
      <c r="G3167" s="4">
        <v>0</v>
      </c>
      <c r="H3167" s="4">
        <v>0</v>
      </c>
      <c r="I3167" s="4"/>
      <c r="J3167" s="4">
        <v>0</v>
      </c>
    </row>
    <row r="3168" spans="2:10" x14ac:dyDescent="0.3">
      <c r="B3168" s="3" t="s">
        <v>171</v>
      </c>
      <c r="C3168" s="4">
        <v>2020</v>
      </c>
      <c r="D3168" s="3" t="s">
        <v>1472</v>
      </c>
      <c r="E3168" s="4">
        <v>0</v>
      </c>
      <c r="F3168" s="4">
        <v>0</v>
      </c>
      <c r="G3168" s="4">
        <v>0</v>
      </c>
      <c r="H3168" s="4">
        <v>0</v>
      </c>
      <c r="I3168" s="4"/>
      <c r="J3168" s="4">
        <v>0</v>
      </c>
    </row>
    <row r="3169" spans="2:10" x14ac:dyDescent="0.3">
      <c r="B3169" s="3" t="s">
        <v>171</v>
      </c>
      <c r="C3169" s="4">
        <v>2020</v>
      </c>
      <c r="D3169" s="3" t="s">
        <v>1473</v>
      </c>
      <c r="E3169" s="4">
        <v>1571200</v>
      </c>
      <c r="F3169" s="4">
        <v>5.2984</v>
      </c>
      <c r="G3169" s="4">
        <v>1.4556443858347756</v>
      </c>
      <c r="H3169" s="4">
        <v>8325</v>
      </c>
      <c r="I3169" s="4"/>
      <c r="J3169" s="4">
        <v>8325</v>
      </c>
    </row>
    <row r="3170" spans="2:10" x14ac:dyDescent="0.3">
      <c r="B3170" s="3" t="s">
        <v>171</v>
      </c>
      <c r="C3170" s="4">
        <v>2020</v>
      </c>
      <c r="D3170" s="3" t="s">
        <v>1474</v>
      </c>
      <c r="E3170" s="4">
        <v>209672700</v>
      </c>
      <c r="F3170" s="4">
        <v>3.6398999999999999</v>
      </c>
      <c r="G3170" s="4">
        <v>1</v>
      </c>
      <c r="H3170" s="4">
        <v>763188</v>
      </c>
      <c r="I3170" s="4"/>
      <c r="J3170" s="4">
        <v>763188</v>
      </c>
    </row>
    <row r="3171" spans="2:10" x14ac:dyDescent="0.3">
      <c r="B3171" s="3" t="s">
        <v>171</v>
      </c>
      <c r="C3171" s="4">
        <v>2020</v>
      </c>
      <c r="D3171" s="3" t="s">
        <v>1475</v>
      </c>
      <c r="E3171" s="4">
        <v>0</v>
      </c>
      <c r="F3171" s="4">
        <v>0</v>
      </c>
      <c r="G3171" s="4">
        <v>0</v>
      </c>
      <c r="H3171" s="4">
        <v>0</v>
      </c>
      <c r="I3171" s="4"/>
      <c r="J3171" s="4">
        <v>0</v>
      </c>
    </row>
    <row r="3172" spans="2:10" x14ac:dyDescent="0.3">
      <c r="B3172" s="3" t="s">
        <v>171</v>
      </c>
      <c r="C3172" s="4">
        <v>2020</v>
      </c>
      <c r="D3172" s="3" t="s">
        <v>1476</v>
      </c>
      <c r="E3172" s="4">
        <v>767300</v>
      </c>
      <c r="F3172" s="4">
        <v>18.1678</v>
      </c>
      <c r="G3172" s="4">
        <v>4.9912909695321304</v>
      </c>
      <c r="H3172" s="4">
        <v>13940</v>
      </c>
      <c r="I3172" s="4">
        <v>27201</v>
      </c>
      <c r="J3172" s="4">
        <v>41141</v>
      </c>
    </row>
    <row r="3173" spans="2:10" x14ac:dyDescent="0.3">
      <c r="B3173" s="3" t="s">
        <v>171</v>
      </c>
      <c r="C3173" s="4">
        <v>2021</v>
      </c>
      <c r="D3173" s="3" t="s">
        <v>1468</v>
      </c>
      <c r="E3173" s="4">
        <v>18101150</v>
      </c>
      <c r="F3173" s="4">
        <v>8.3458000000000006</v>
      </c>
      <c r="G3173" s="4">
        <v>2.4322559962696357</v>
      </c>
      <c r="H3173" s="4">
        <v>151069</v>
      </c>
      <c r="I3173" s="4"/>
      <c r="J3173" s="4">
        <v>151069</v>
      </c>
    </row>
    <row r="3174" spans="2:10" x14ac:dyDescent="0.3">
      <c r="B3174" s="3" t="s">
        <v>171</v>
      </c>
      <c r="C3174" s="4">
        <v>2021</v>
      </c>
      <c r="D3174" s="3" t="s">
        <v>1469</v>
      </c>
      <c r="E3174" s="4">
        <v>99584</v>
      </c>
      <c r="F3174" s="4">
        <v>15.789400000000001</v>
      </c>
      <c r="G3174" s="4">
        <v>4.601579576253898</v>
      </c>
      <c r="H3174" s="4">
        <v>1572</v>
      </c>
      <c r="I3174" s="4"/>
      <c r="J3174" s="4">
        <v>1572</v>
      </c>
    </row>
    <row r="3175" spans="2:10" x14ac:dyDescent="0.3">
      <c r="B3175" s="3" t="s">
        <v>171</v>
      </c>
      <c r="C3175" s="4">
        <v>2021</v>
      </c>
      <c r="D3175" s="3" t="s">
        <v>1470</v>
      </c>
      <c r="E3175" s="4">
        <v>650400</v>
      </c>
      <c r="F3175" s="4">
        <v>5.2689000000000004</v>
      </c>
      <c r="G3175" s="4">
        <v>1.5355404657127039</v>
      </c>
      <c r="H3175" s="4">
        <v>3427</v>
      </c>
      <c r="I3175" s="4"/>
      <c r="J3175" s="4">
        <v>3427</v>
      </c>
    </row>
    <row r="3176" spans="2:10" x14ac:dyDescent="0.3">
      <c r="B3176" s="3" t="s">
        <v>171</v>
      </c>
      <c r="C3176" s="4">
        <v>2021</v>
      </c>
      <c r="D3176" s="3" t="s">
        <v>1471</v>
      </c>
      <c r="E3176" s="4">
        <v>0</v>
      </c>
      <c r="F3176" s="4">
        <v>0</v>
      </c>
      <c r="G3176" s="4">
        <v>0</v>
      </c>
      <c r="H3176" s="4">
        <v>0</v>
      </c>
      <c r="I3176" s="4"/>
      <c r="J3176" s="4">
        <v>0</v>
      </c>
    </row>
    <row r="3177" spans="2:10" x14ac:dyDescent="0.3">
      <c r="B3177" s="3" t="s">
        <v>171</v>
      </c>
      <c r="C3177" s="4">
        <v>2021</v>
      </c>
      <c r="D3177" s="3" t="s">
        <v>1472</v>
      </c>
      <c r="E3177" s="4">
        <v>0</v>
      </c>
      <c r="F3177" s="4">
        <v>0</v>
      </c>
      <c r="G3177" s="4">
        <v>0</v>
      </c>
      <c r="H3177" s="4">
        <v>0</v>
      </c>
      <c r="I3177" s="4"/>
      <c r="J3177" s="4">
        <v>0</v>
      </c>
    </row>
    <row r="3178" spans="2:10" x14ac:dyDescent="0.3">
      <c r="B3178" s="3" t="s">
        <v>171</v>
      </c>
      <c r="C3178" s="4">
        <v>2021</v>
      </c>
      <c r="D3178" s="3" t="s">
        <v>1473</v>
      </c>
      <c r="E3178" s="4">
        <v>1486300</v>
      </c>
      <c r="F3178" s="4">
        <v>5.3215000000000003</v>
      </c>
      <c r="G3178" s="4">
        <v>1.5508699326785769</v>
      </c>
      <c r="H3178" s="4">
        <v>7909</v>
      </c>
      <c r="I3178" s="4"/>
      <c r="J3178" s="4">
        <v>7909</v>
      </c>
    </row>
    <row r="3179" spans="2:10" x14ac:dyDescent="0.3">
      <c r="B3179" s="3" t="s">
        <v>171</v>
      </c>
      <c r="C3179" s="4">
        <v>2021</v>
      </c>
      <c r="D3179" s="3" t="s">
        <v>1474</v>
      </c>
      <c r="E3179" s="4">
        <v>229998775</v>
      </c>
      <c r="F3179" s="4">
        <v>3.4312999999999998</v>
      </c>
      <c r="G3179" s="4">
        <v>1</v>
      </c>
      <c r="H3179" s="4">
        <v>789195</v>
      </c>
      <c r="I3179" s="4"/>
      <c r="J3179" s="4">
        <v>789195</v>
      </c>
    </row>
    <row r="3180" spans="2:10" x14ac:dyDescent="0.3">
      <c r="B3180" s="3" t="s">
        <v>171</v>
      </c>
      <c r="C3180" s="4">
        <v>2021</v>
      </c>
      <c r="D3180" s="3" t="s">
        <v>1475</v>
      </c>
      <c r="E3180" s="4">
        <v>0</v>
      </c>
      <c r="F3180" s="4">
        <v>0</v>
      </c>
      <c r="G3180" s="4">
        <v>0</v>
      </c>
      <c r="H3180" s="4">
        <v>0</v>
      </c>
      <c r="I3180" s="4"/>
      <c r="J3180" s="4">
        <v>0</v>
      </c>
    </row>
    <row r="3181" spans="2:10" x14ac:dyDescent="0.3">
      <c r="B3181" s="3" t="s">
        <v>171</v>
      </c>
      <c r="C3181" s="4">
        <v>2021</v>
      </c>
      <c r="D3181" s="3" t="s">
        <v>1476</v>
      </c>
      <c r="E3181" s="4">
        <v>769900</v>
      </c>
      <c r="F3181" s="4">
        <v>18.2607</v>
      </c>
      <c r="G3181" s="4">
        <v>5.3218022323900565</v>
      </c>
      <c r="H3181" s="4">
        <v>14059</v>
      </c>
      <c r="I3181" s="4">
        <v>26286</v>
      </c>
      <c r="J3181" s="4">
        <v>40345</v>
      </c>
    </row>
    <row r="3182" spans="2:10" x14ac:dyDescent="0.3">
      <c r="B3182" s="3" t="s">
        <v>171</v>
      </c>
      <c r="C3182" s="4">
        <v>2022</v>
      </c>
      <c r="D3182" s="3" t="s">
        <v>1468</v>
      </c>
      <c r="E3182" s="4">
        <v>20269950</v>
      </c>
      <c r="F3182" s="4">
        <v>7.6935000000000002</v>
      </c>
      <c r="G3182" s="4">
        <v>2.9558552328261873</v>
      </c>
      <c r="H3182" s="4">
        <v>155947</v>
      </c>
      <c r="I3182" s="4"/>
      <c r="J3182" s="4">
        <v>155947</v>
      </c>
    </row>
    <row r="3183" spans="2:10" x14ac:dyDescent="0.3">
      <c r="B3183" s="3" t="s">
        <v>171</v>
      </c>
      <c r="C3183" s="4">
        <v>2022</v>
      </c>
      <c r="D3183" s="3" t="s">
        <v>1469</v>
      </c>
      <c r="E3183" s="4">
        <v>93582</v>
      </c>
      <c r="F3183" s="4">
        <v>16.082000000000001</v>
      </c>
      <c r="G3183" s="4">
        <v>6.1787305978177356</v>
      </c>
      <c r="H3183" s="4">
        <v>1505</v>
      </c>
      <c r="I3183" s="4"/>
      <c r="J3183" s="4">
        <v>1505</v>
      </c>
    </row>
    <row r="3184" spans="2:10" x14ac:dyDescent="0.3">
      <c r="B3184" s="3" t="s">
        <v>171</v>
      </c>
      <c r="C3184" s="4">
        <v>2022</v>
      </c>
      <c r="D3184" s="3" t="s">
        <v>1470</v>
      </c>
      <c r="E3184" s="4">
        <v>650400</v>
      </c>
      <c r="F3184" s="4">
        <v>5.3638000000000003</v>
      </c>
      <c r="G3184" s="4">
        <v>2.0607806977101588</v>
      </c>
      <c r="H3184" s="4">
        <v>3489</v>
      </c>
      <c r="I3184" s="4"/>
      <c r="J3184" s="4">
        <v>3489</v>
      </c>
    </row>
    <row r="3185" spans="2:10" x14ac:dyDescent="0.3">
      <c r="B3185" s="3" t="s">
        <v>171</v>
      </c>
      <c r="C3185" s="4">
        <v>2022</v>
      </c>
      <c r="D3185" s="3" t="s">
        <v>1471</v>
      </c>
      <c r="E3185" s="4">
        <v>0</v>
      </c>
      <c r="F3185" s="4">
        <v>0</v>
      </c>
      <c r="G3185" s="4">
        <v>0</v>
      </c>
      <c r="H3185" s="4">
        <v>0</v>
      </c>
      <c r="I3185" s="4"/>
      <c r="J3185" s="4">
        <v>0</v>
      </c>
    </row>
    <row r="3186" spans="2:10" x14ac:dyDescent="0.3">
      <c r="B3186" s="3" t="s">
        <v>171</v>
      </c>
      <c r="C3186" s="4">
        <v>2022</v>
      </c>
      <c r="D3186" s="3" t="s">
        <v>1472</v>
      </c>
      <c r="E3186" s="4">
        <v>0</v>
      </c>
      <c r="F3186" s="4">
        <v>0</v>
      </c>
      <c r="G3186" s="4">
        <v>0</v>
      </c>
      <c r="H3186" s="4">
        <v>0</v>
      </c>
      <c r="I3186" s="4"/>
      <c r="J3186" s="4">
        <v>0</v>
      </c>
    </row>
    <row r="3187" spans="2:10" x14ac:dyDescent="0.3">
      <c r="B3187" s="3" t="s">
        <v>171</v>
      </c>
      <c r="C3187" s="4">
        <v>2022</v>
      </c>
      <c r="D3187" s="3" t="s">
        <v>1473</v>
      </c>
      <c r="E3187" s="4">
        <v>1477300</v>
      </c>
      <c r="F3187" s="4">
        <v>5.452</v>
      </c>
      <c r="G3187" s="4">
        <v>2.0946672813892731</v>
      </c>
      <c r="H3187" s="4">
        <v>8054</v>
      </c>
      <c r="I3187" s="4"/>
      <c r="J3187" s="4">
        <v>8054</v>
      </c>
    </row>
    <row r="3188" spans="2:10" x14ac:dyDescent="0.3">
      <c r="B3188" s="3" t="s">
        <v>171</v>
      </c>
      <c r="C3188" s="4">
        <v>2022</v>
      </c>
      <c r="D3188" s="3" t="s">
        <v>1474</v>
      </c>
      <c r="E3188" s="4">
        <v>316126800</v>
      </c>
      <c r="F3188" s="4">
        <v>2.6027999999999998</v>
      </c>
      <c r="G3188" s="4">
        <v>1</v>
      </c>
      <c r="H3188" s="4">
        <v>822815</v>
      </c>
      <c r="I3188" s="4"/>
      <c r="J3188" s="4">
        <v>822815</v>
      </c>
    </row>
    <row r="3189" spans="2:10" x14ac:dyDescent="0.3">
      <c r="B3189" s="3" t="s">
        <v>171</v>
      </c>
      <c r="C3189" s="4">
        <v>2022</v>
      </c>
      <c r="D3189" s="3" t="s">
        <v>1475</v>
      </c>
      <c r="E3189" s="4">
        <v>0</v>
      </c>
      <c r="F3189" s="4">
        <v>0</v>
      </c>
      <c r="G3189" s="4">
        <v>0</v>
      </c>
      <c r="H3189" s="4">
        <v>0</v>
      </c>
      <c r="I3189" s="4"/>
      <c r="J3189" s="4">
        <v>0</v>
      </c>
    </row>
    <row r="3190" spans="2:10" x14ac:dyDescent="0.3">
      <c r="B3190" s="3" t="s">
        <v>171</v>
      </c>
      <c r="C3190" s="4">
        <v>2022</v>
      </c>
      <c r="D3190" s="3" t="s">
        <v>1476</v>
      </c>
      <c r="E3190" s="4">
        <v>663300</v>
      </c>
      <c r="F3190" s="4">
        <v>21.5824</v>
      </c>
      <c r="G3190" s="4">
        <v>8.2919932380513295</v>
      </c>
      <c r="H3190" s="4">
        <v>14316</v>
      </c>
      <c r="I3190" s="4">
        <v>26943</v>
      </c>
      <c r="J3190" s="4">
        <v>41259</v>
      </c>
    </row>
    <row r="3191" spans="2:10" x14ac:dyDescent="0.3">
      <c r="B3191" s="3" t="s">
        <v>171</v>
      </c>
      <c r="C3191" s="4">
        <v>2023</v>
      </c>
      <c r="D3191" s="3" t="s">
        <v>1468</v>
      </c>
      <c r="E3191" s="4">
        <v>25313300</v>
      </c>
      <c r="F3191" s="4">
        <v>6.4151999999999996</v>
      </c>
      <c r="G3191" s="4">
        <v>2.698977659977281</v>
      </c>
      <c r="H3191" s="4">
        <v>162390</v>
      </c>
      <c r="I3191" s="4"/>
      <c r="J3191" s="4">
        <v>162390</v>
      </c>
    </row>
    <row r="3192" spans="2:10" x14ac:dyDescent="0.3">
      <c r="B3192" s="3" t="s">
        <v>171</v>
      </c>
      <c r="C3192" s="4">
        <v>2023</v>
      </c>
      <c r="D3192" s="3" t="s">
        <v>1469</v>
      </c>
      <c r="E3192" s="4">
        <v>118364</v>
      </c>
      <c r="F3192" s="4">
        <v>16.611499999999999</v>
      </c>
      <c r="G3192" s="4">
        <v>6.9887248096259835</v>
      </c>
      <c r="H3192" s="4">
        <v>1966</v>
      </c>
      <c r="I3192" s="4"/>
      <c r="J3192" s="4">
        <v>1966</v>
      </c>
    </row>
    <row r="3193" spans="2:10" x14ac:dyDescent="0.3">
      <c r="B3193" s="3" t="s">
        <v>171</v>
      </c>
      <c r="C3193" s="4">
        <v>2023</v>
      </c>
      <c r="D3193" s="3" t="s">
        <v>1470</v>
      </c>
      <c r="E3193" s="4">
        <v>1032400</v>
      </c>
      <c r="F3193" s="4">
        <v>3.4914000000000001</v>
      </c>
      <c r="G3193" s="4">
        <v>1.4688880474567714</v>
      </c>
      <c r="H3193" s="4">
        <v>3605</v>
      </c>
      <c r="I3193" s="4"/>
      <c r="J3193" s="4">
        <v>3605</v>
      </c>
    </row>
    <row r="3194" spans="2:10" x14ac:dyDescent="0.3">
      <c r="B3194" s="3" t="s">
        <v>171</v>
      </c>
      <c r="C3194" s="4">
        <v>2023</v>
      </c>
      <c r="D3194" s="3" t="s">
        <v>1471</v>
      </c>
      <c r="E3194" s="4">
        <v>0</v>
      </c>
      <c r="F3194" s="4">
        <v>0</v>
      </c>
      <c r="G3194" s="4">
        <v>0</v>
      </c>
      <c r="H3194" s="4">
        <v>0</v>
      </c>
      <c r="I3194" s="4"/>
      <c r="J3194" s="4">
        <v>0</v>
      </c>
    </row>
    <row r="3195" spans="2:10" x14ac:dyDescent="0.3">
      <c r="B3195" s="3" t="s">
        <v>171</v>
      </c>
      <c r="C3195" s="4">
        <v>2023</v>
      </c>
      <c r="D3195" s="3" t="s">
        <v>1472</v>
      </c>
      <c r="E3195" s="4">
        <v>0</v>
      </c>
      <c r="F3195" s="4">
        <v>0</v>
      </c>
      <c r="G3195" s="4">
        <v>0</v>
      </c>
      <c r="H3195" s="4">
        <v>0</v>
      </c>
      <c r="I3195" s="4"/>
      <c r="J3195" s="4">
        <v>0</v>
      </c>
    </row>
    <row r="3196" spans="2:10" x14ac:dyDescent="0.3">
      <c r="B3196" s="3" t="s">
        <v>171</v>
      </c>
      <c r="C3196" s="4">
        <v>2023</v>
      </c>
      <c r="D3196" s="3" t="s">
        <v>1473</v>
      </c>
      <c r="E3196" s="4">
        <v>1646200</v>
      </c>
      <c r="F3196" s="4">
        <v>5.0555000000000003</v>
      </c>
      <c r="G3196" s="4">
        <v>2.1269300349194329</v>
      </c>
      <c r="H3196" s="4">
        <v>8322</v>
      </c>
      <c r="I3196" s="4"/>
      <c r="J3196" s="4">
        <v>8322</v>
      </c>
    </row>
    <row r="3197" spans="2:10" x14ac:dyDescent="0.3">
      <c r="B3197" s="3" t="s">
        <v>171</v>
      </c>
      <c r="C3197" s="4">
        <v>2023</v>
      </c>
      <c r="D3197" s="3" t="s">
        <v>1474</v>
      </c>
      <c r="E3197" s="4">
        <v>361688950</v>
      </c>
      <c r="F3197" s="4">
        <v>2.3769</v>
      </c>
      <c r="G3197" s="4">
        <v>1</v>
      </c>
      <c r="H3197" s="4">
        <v>859698</v>
      </c>
      <c r="I3197" s="4"/>
      <c r="J3197" s="4">
        <v>859698</v>
      </c>
    </row>
    <row r="3198" spans="2:10" x14ac:dyDescent="0.3">
      <c r="B3198" s="3" t="s">
        <v>171</v>
      </c>
      <c r="C3198" s="4">
        <v>2023</v>
      </c>
      <c r="D3198" s="3" t="s">
        <v>1475</v>
      </c>
      <c r="E3198" s="4">
        <v>0</v>
      </c>
      <c r="F3198" s="4">
        <v>0</v>
      </c>
      <c r="G3198" s="4">
        <v>0</v>
      </c>
      <c r="H3198" s="4">
        <v>0</v>
      </c>
      <c r="I3198" s="4"/>
      <c r="J3198" s="4">
        <v>0</v>
      </c>
    </row>
    <row r="3199" spans="2:10" x14ac:dyDescent="0.3">
      <c r="B3199" s="3" t="s">
        <v>171</v>
      </c>
      <c r="C3199" s="4">
        <v>2023</v>
      </c>
      <c r="D3199" s="3" t="s">
        <v>1476</v>
      </c>
      <c r="E3199" s="4">
        <v>788200</v>
      </c>
      <c r="F3199" s="4">
        <v>16.8432</v>
      </c>
      <c r="G3199" s="4">
        <v>7.0862047204341785</v>
      </c>
      <c r="H3199" s="4">
        <v>13276</v>
      </c>
      <c r="I3199" s="4">
        <v>28441</v>
      </c>
      <c r="J3199" s="4">
        <v>41717</v>
      </c>
    </row>
    <row r="3200" spans="2:10" x14ac:dyDescent="0.3">
      <c r="B3200" s="3" t="s">
        <v>171</v>
      </c>
      <c r="C3200" s="4">
        <v>2024</v>
      </c>
      <c r="D3200" s="3" t="s">
        <v>1468</v>
      </c>
      <c r="E3200" s="4">
        <v>29154350</v>
      </c>
      <c r="F3200" s="4">
        <v>5.7435999999999998</v>
      </c>
      <c r="G3200" s="4">
        <v>2.3570256073539069</v>
      </c>
      <c r="H3200" s="4">
        <v>167451</v>
      </c>
      <c r="I3200" s="4"/>
      <c r="J3200" s="4">
        <v>167451</v>
      </c>
    </row>
    <row r="3201" spans="2:10" x14ac:dyDescent="0.3">
      <c r="B3201" s="3" t="s">
        <v>171</v>
      </c>
      <c r="C3201" s="4">
        <v>2024</v>
      </c>
      <c r="D3201" s="3" t="s">
        <v>1469</v>
      </c>
      <c r="E3201" s="4">
        <v>89468</v>
      </c>
      <c r="F3201" s="4">
        <v>17.203299999999999</v>
      </c>
      <c r="G3201" s="4">
        <v>7.0597915298752465</v>
      </c>
      <c r="H3201" s="4">
        <v>1539</v>
      </c>
      <c r="I3201" s="4"/>
      <c r="J3201" s="4">
        <v>1539</v>
      </c>
    </row>
    <row r="3202" spans="2:10" x14ac:dyDescent="0.3">
      <c r="B3202" s="3" t="s">
        <v>171</v>
      </c>
      <c r="C3202" s="4">
        <v>2024</v>
      </c>
      <c r="D3202" s="3" t="s">
        <v>1470</v>
      </c>
      <c r="E3202" s="4">
        <v>1308600</v>
      </c>
      <c r="F3202" s="4">
        <v>2.8519000000000001</v>
      </c>
      <c r="G3202" s="4">
        <v>1.1703463558765594</v>
      </c>
      <c r="H3202" s="4">
        <v>3732</v>
      </c>
      <c r="I3202" s="4"/>
      <c r="J3202" s="4">
        <v>3732</v>
      </c>
    </row>
    <row r="3203" spans="2:10" x14ac:dyDescent="0.3">
      <c r="B3203" s="3" t="s">
        <v>171</v>
      </c>
      <c r="C3203" s="4">
        <v>2024</v>
      </c>
      <c r="D3203" s="3" t="s">
        <v>1471</v>
      </c>
      <c r="E3203" s="4">
        <v>0</v>
      </c>
      <c r="F3203" s="4">
        <v>0</v>
      </c>
      <c r="G3203" s="4">
        <v>0</v>
      </c>
      <c r="H3203" s="4">
        <v>0</v>
      </c>
      <c r="I3203" s="4"/>
      <c r="J3203" s="4">
        <v>0</v>
      </c>
    </row>
    <row r="3204" spans="2:10" x14ac:dyDescent="0.3">
      <c r="B3204" s="3" t="s">
        <v>171</v>
      </c>
      <c r="C3204" s="4">
        <v>2024</v>
      </c>
      <c r="D3204" s="3" t="s">
        <v>1472</v>
      </c>
      <c r="E3204" s="4">
        <v>0</v>
      </c>
      <c r="F3204" s="4">
        <v>0</v>
      </c>
      <c r="G3204" s="4">
        <v>0</v>
      </c>
      <c r="H3204" s="4">
        <v>0</v>
      </c>
      <c r="I3204" s="4"/>
      <c r="J3204" s="4">
        <v>0</v>
      </c>
    </row>
    <row r="3205" spans="2:10" x14ac:dyDescent="0.3">
      <c r="B3205" s="3" t="s">
        <v>171</v>
      </c>
      <c r="C3205" s="4">
        <v>2024</v>
      </c>
      <c r="D3205" s="3" t="s">
        <v>1473</v>
      </c>
      <c r="E3205" s="4">
        <v>1908700</v>
      </c>
      <c r="F3205" s="4">
        <v>4.5137999999999998</v>
      </c>
      <c r="G3205" s="4">
        <v>1.8523473407747866</v>
      </c>
      <c r="H3205" s="4">
        <v>8615</v>
      </c>
      <c r="I3205" s="4"/>
      <c r="J3205" s="4">
        <v>8615</v>
      </c>
    </row>
    <row r="3206" spans="2:10" x14ac:dyDescent="0.3">
      <c r="B3206" s="3" t="s">
        <v>171</v>
      </c>
      <c r="C3206" s="4">
        <v>2024</v>
      </c>
      <c r="D3206" s="3" t="s">
        <v>1474</v>
      </c>
      <c r="E3206" s="4">
        <v>369829675</v>
      </c>
      <c r="F3206" s="4">
        <v>2.4367999999999999</v>
      </c>
      <c r="G3206" s="4">
        <v>1</v>
      </c>
      <c r="H3206" s="4">
        <v>901201</v>
      </c>
      <c r="I3206" s="4"/>
      <c r="J3206" s="4">
        <v>901201</v>
      </c>
    </row>
    <row r="3207" spans="2:10" x14ac:dyDescent="0.3">
      <c r="B3207" s="3" t="s">
        <v>171</v>
      </c>
      <c r="C3207" s="4">
        <v>2024</v>
      </c>
      <c r="D3207" s="3" t="s">
        <v>1475</v>
      </c>
      <c r="E3207" s="4">
        <v>0</v>
      </c>
      <c r="F3207" s="4">
        <v>0</v>
      </c>
      <c r="G3207" s="4">
        <v>0</v>
      </c>
      <c r="H3207" s="4">
        <v>0</v>
      </c>
      <c r="I3207" s="4"/>
      <c r="J3207" s="4">
        <v>0</v>
      </c>
    </row>
    <row r="3208" spans="2:10" x14ac:dyDescent="0.3">
      <c r="B3208" s="3" t="s">
        <v>171</v>
      </c>
      <c r="C3208" s="4">
        <v>2024</v>
      </c>
      <c r="D3208" s="3" t="s">
        <v>1476</v>
      </c>
      <c r="E3208" s="4">
        <v>946900</v>
      </c>
      <c r="F3208" s="4">
        <v>14.516400000000001</v>
      </c>
      <c r="G3208" s="4">
        <v>5.9571569271175315</v>
      </c>
      <c r="H3208" s="4">
        <v>13746</v>
      </c>
      <c r="I3208" s="4">
        <v>30678</v>
      </c>
      <c r="J3208" s="4">
        <v>44424</v>
      </c>
    </row>
    <row r="3209" spans="2:10" x14ac:dyDescent="0.3">
      <c r="B3209" s="3" t="s">
        <v>174</v>
      </c>
      <c r="C3209" s="4">
        <v>2019</v>
      </c>
      <c r="D3209" s="3" t="s">
        <v>1468</v>
      </c>
      <c r="E3209" s="4">
        <v>56888670</v>
      </c>
      <c r="F3209" s="4">
        <v>20.386559999999999</v>
      </c>
      <c r="G3209" s="4">
        <v>3.34646977327494</v>
      </c>
      <c r="H3209" s="4">
        <v>1159764.2842752</v>
      </c>
      <c r="I3209" s="4"/>
      <c r="J3209" s="4">
        <v>1159764.2842752</v>
      </c>
    </row>
    <row r="3210" spans="2:10" x14ac:dyDescent="0.3">
      <c r="B3210" s="3" t="s">
        <v>174</v>
      </c>
      <c r="C3210" s="4">
        <v>2019</v>
      </c>
      <c r="D3210" s="3" t="s">
        <v>1469</v>
      </c>
      <c r="E3210" s="4">
        <v>0</v>
      </c>
      <c r="F3210" s="4">
        <v>0</v>
      </c>
      <c r="G3210" s="4">
        <v>0</v>
      </c>
      <c r="H3210" s="4">
        <v>0</v>
      </c>
      <c r="I3210" s="4"/>
      <c r="J3210" s="4">
        <v>0</v>
      </c>
    </row>
    <row r="3211" spans="2:10" x14ac:dyDescent="0.3">
      <c r="B3211" s="3" t="s">
        <v>174</v>
      </c>
      <c r="C3211" s="4">
        <v>2019</v>
      </c>
      <c r="D3211" s="3" t="s">
        <v>1470</v>
      </c>
      <c r="E3211" s="4">
        <v>1433000</v>
      </c>
      <c r="F3211" s="4">
        <v>8.7689400000000006</v>
      </c>
      <c r="G3211" s="4">
        <v>1.4394283613155701</v>
      </c>
      <c r="H3211" s="4">
        <v>12565.891019999999</v>
      </c>
      <c r="I3211" s="4"/>
      <c r="J3211" s="4">
        <v>12565.891019999999</v>
      </c>
    </row>
    <row r="3212" spans="2:10" x14ac:dyDescent="0.3">
      <c r="B3212" s="3" t="s">
        <v>174</v>
      </c>
      <c r="C3212" s="4">
        <v>2019</v>
      </c>
      <c r="D3212" s="3" t="s">
        <v>1471</v>
      </c>
      <c r="E3212" s="4">
        <v>0</v>
      </c>
      <c r="F3212" s="4">
        <v>0</v>
      </c>
      <c r="G3212" s="4">
        <v>0</v>
      </c>
      <c r="H3212" s="4">
        <v>0</v>
      </c>
      <c r="I3212" s="4"/>
      <c r="J3212" s="4">
        <v>0</v>
      </c>
    </row>
    <row r="3213" spans="2:10" x14ac:dyDescent="0.3">
      <c r="B3213" s="3" t="s">
        <v>174</v>
      </c>
      <c r="C3213" s="4">
        <v>2019</v>
      </c>
      <c r="D3213" s="3" t="s">
        <v>1472</v>
      </c>
      <c r="E3213" s="4">
        <v>0</v>
      </c>
      <c r="F3213" s="4">
        <v>0</v>
      </c>
      <c r="G3213" s="4">
        <v>0</v>
      </c>
      <c r="H3213" s="4">
        <v>0</v>
      </c>
      <c r="I3213" s="4"/>
      <c r="J3213" s="4">
        <v>0</v>
      </c>
    </row>
    <row r="3214" spans="2:10" x14ac:dyDescent="0.3">
      <c r="B3214" s="3" t="s">
        <v>174</v>
      </c>
      <c r="C3214" s="4">
        <v>2019</v>
      </c>
      <c r="D3214" s="3" t="s">
        <v>1473</v>
      </c>
      <c r="E3214" s="4">
        <v>4379200</v>
      </c>
      <c r="F3214" s="4">
        <v>21.505649999999999</v>
      </c>
      <c r="G3214" s="4">
        <v>3.5301692722867499</v>
      </c>
      <c r="H3214" s="4">
        <v>94177.542480000004</v>
      </c>
      <c r="I3214" s="4"/>
      <c r="J3214" s="4">
        <v>94177.542480000004</v>
      </c>
    </row>
    <row r="3215" spans="2:10" x14ac:dyDescent="0.3">
      <c r="B3215" s="3" t="s">
        <v>174</v>
      </c>
      <c r="C3215" s="4">
        <v>2019</v>
      </c>
      <c r="D3215" s="3" t="s">
        <v>1474</v>
      </c>
      <c r="E3215" s="4">
        <v>1115286703</v>
      </c>
      <c r="F3215" s="4">
        <v>6.0919600000000003</v>
      </c>
      <c r="G3215" s="4">
        <v>1</v>
      </c>
      <c r="H3215" s="4">
        <v>6794281.9832078796</v>
      </c>
      <c r="I3215" s="4">
        <v>2238632</v>
      </c>
      <c r="J3215" s="4">
        <v>9032913.9832078796</v>
      </c>
    </row>
    <row r="3216" spans="2:10" x14ac:dyDescent="0.3">
      <c r="B3216" s="3" t="s">
        <v>174</v>
      </c>
      <c r="C3216" s="4">
        <v>2019</v>
      </c>
      <c r="D3216" s="3" t="s">
        <v>1475</v>
      </c>
      <c r="E3216" s="4">
        <v>2</v>
      </c>
      <c r="F3216" s="4">
        <v>6.0919600000000003</v>
      </c>
      <c r="G3216" s="4">
        <v>1</v>
      </c>
      <c r="H3216" s="4">
        <v>1.2183920000000001E-2</v>
      </c>
      <c r="I3216" s="4"/>
      <c r="J3216" s="4">
        <v>1.2183920000000001E-2</v>
      </c>
    </row>
    <row r="3217" spans="2:10" x14ac:dyDescent="0.3">
      <c r="B3217" s="3" t="s">
        <v>174</v>
      </c>
      <c r="C3217" s="4">
        <v>2019</v>
      </c>
      <c r="D3217" s="3" t="s">
        <v>1476</v>
      </c>
      <c r="E3217" s="4">
        <v>742400</v>
      </c>
      <c r="F3217" s="4">
        <v>37.538429999999998</v>
      </c>
      <c r="G3217" s="4">
        <v>6.1619626524140001</v>
      </c>
      <c r="H3217" s="4">
        <v>27868.530432</v>
      </c>
      <c r="I3217" s="4"/>
      <c r="J3217" s="4">
        <v>27868.530432</v>
      </c>
    </row>
    <row r="3218" spans="2:10" x14ac:dyDescent="0.3">
      <c r="B3218" s="3" t="s">
        <v>174</v>
      </c>
      <c r="C3218" s="4">
        <v>2020</v>
      </c>
      <c r="D3218" s="3" t="s">
        <v>1468</v>
      </c>
      <c r="E3218" s="4">
        <v>62163769</v>
      </c>
      <c r="F3218" s="4">
        <v>19.14068</v>
      </c>
      <c r="G3218" s="4">
        <v>3.2307617001237232</v>
      </c>
      <c r="H3218" s="4">
        <v>1189857</v>
      </c>
      <c r="I3218" s="4"/>
      <c r="J3218" s="4">
        <v>1189857</v>
      </c>
    </row>
    <row r="3219" spans="2:10" x14ac:dyDescent="0.3">
      <c r="B3219" s="3" t="s">
        <v>174</v>
      </c>
      <c r="C3219" s="4">
        <v>2020</v>
      </c>
      <c r="D3219" s="3" t="s">
        <v>1469</v>
      </c>
      <c r="E3219" s="4">
        <v>0</v>
      </c>
      <c r="F3219" s="4">
        <v>0</v>
      </c>
      <c r="G3219" s="4">
        <v>0</v>
      </c>
      <c r="H3219" s="4">
        <v>0</v>
      </c>
      <c r="I3219" s="4"/>
      <c r="J3219" s="4">
        <v>0</v>
      </c>
    </row>
    <row r="3220" spans="2:10" x14ac:dyDescent="0.3">
      <c r="B3220" s="3" t="s">
        <v>174</v>
      </c>
      <c r="C3220" s="4">
        <v>2020</v>
      </c>
      <c r="D3220" s="3" t="s">
        <v>1470</v>
      </c>
      <c r="E3220" s="4">
        <v>1606565</v>
      </c>
      <c r="F3220" s="4">
        <v>8.2025199999999998</v>
      </c>
      <c r="G3220" s="4">
        <v>1.3845060604168109</v>
      </c>
      <c r="H3220" s="4">
        <v>13178</v>
      </c>
      <c r="I3220" s="4"/>
      <c r="J3220" s="4">
        <v>13178</v>
      </c>
    </row>
    <row r="3221" spans="2:10" x14ac:dyDescent="0.3">
      <c r="B3221" s="3" t="s">
        <v>174</v>
      </c>
      <c r="C3221" s="4">
        <v>2020</v>
      </c>
      <c r="D3221" s="3" t="s">
        <v>1471</v>
      </c>
      <c r="E3221" s="4">
        <v>0</v>
      </c>
      <c r="F3221" s="4">
        <v>0</v>
      </c>
      <c r="G3221" s="4">
        <v>0</v>
      </c>
      <c r="H3221" s="4">
        <v>0</v>
      </c>
      <c r="I3221" s="4"/>
      <c r="J3221" s="4">
        <v>0</v>
      </c>
    </row>
    <row r="3222" spans="2:10" x14ac:dyDescent="0.3">
      <c r="B3222" s="3" t="s">
        <v>174</v>
      </c>
      <c r="C3222" s="4">
        <v>2020</v>
      </c>
      <c r="D3222" s="3" t="s">
        <v>1472</v>
      </c>
      <c r="E3222" s="4">
        <v>0</v>
      </c>
      <c r="F3222" s="4">
        <v>0</v>
      </c>
      <c r="G3222" s="4">
        <v>0</v>
      </c>
      <c r="H3222" s="4">
        <v>0</v>
      </c>
      <c r="I3222" s="4"/>
      <c r="J3222" s="4">
        <v>0</v>
      </c>
    </row>
    <row r="3223" spans="2:10" x14ac:dyDescent="0.3">
      <c r="B3223" s="3" t="s">
        <v>174</v>
      </c>
      <c r="C3223" s="4">
        <v>2020</v>
      </c>
      <c r="D3223" s="3" t="s">
        <v>1473</v>
      </c>
      <c r="E3223" s="4">
        <v>4000600</v>
      </c>
      <c r="F3223" s="4">
        <v>23.542069999999999</v>
      </c>
      <c r="G3223" s="4">
        <v>3.9736737721769395</v>
      </c>
      <c r="H3223" s="4">
        <v>94182</v>
      </c>
      <c r="I3223" s="4"/>
      <c r="J3223" s="4">
        <v>94182</v>
      </c>
    </row>
    <row r="3224" spans="2:10" x14ac:dyDescent="0.3">
      <c r="B3224" s="3" t="s">
        <v>174</v>
      </c>
      <c r="C3224" s="4">
        <v>2020</v>
      </c>
      <c r="D3224" s="3" t="s">
        <v>1474</v>
      </c>
      <c r="E3224" s="4">
        <v>1219799503</v>
      </c>
      <c r="F3224" s="4">
        <v>5.9245099999999997</v>
      </c>
      <c r="G3224" s="4">
        <v>1</v>
      </c>
      <c r="H3224" s="4">
        <v>7226714</v>
      </c>
      <c r="I3224" s="4">
        <v>1967958</v>
      </c>
      <c r="J3224" s="4">
        <v>9194672</v>
      </c>
    </row>
    <row r="3225" spans="2:10" x14ac:dyDescent="0.3">
      <c r="B3225" s="3" t="s">
        <v>174</v>
      </c>
      <c r="C3225" s="4">
        <v>2020</v>
      </c>
      <c r="D3225" s="3" t="s">
        <v>1475</v>
      </c>
      <c r="E3225" s="4">
        <v>2</v>
      </c>
      <c r="F3225" s="4">
        <v>5.9245099999999997</v>
      </c>
      <c r="G3225" s="4">
        <v>1</v>
      </c>
      <c r="H3225" s="4">
        <v>0</v>
      </c>
      <c r="I3225" s="4"/>
      <c r="J3225" s="4">
        <v>0</v>
      </c>
    </row>
    <row r="3226" spans="2:10" x14ac:dyDescent="0.3">
      <c r="B3226" s="3" t="s">
        <v>174</v>
      </c>
      <c r="C3226" s="4">
        <v>2020</v>
      </c>
      <c r="D3226" s="3" t="s">
        <v>1476</v>
      </c>
      <c r="E3226" s="4">
        <v>824800</v>
      </c>
      <c r="F3226" s="4">
        <v>33.783670000000001</v>
      </c>
      <c r="G3226" s="4">
        <v>5.7023568193825316</v>
      </c>
      <c r="H3226" s="4">
        <v>27865</v>
      </c>
      <c r="I3226" s="4">
        <v>105000</v>
      </c>
      <c r="J3226" s="4">
        <v>132865</v>
      </c>
    </row>
    <row r="3227" spans="2:10" x14ac:dyDescent="0.3">
      <c r="B3227" s="3" t="s">
        <v>174</v>
      </c>
      <c r="C3227" s="4">
        <v>2021</v>
      </c>
      <c r="D3227" s="3" t="s">
        <v>1468</v>
      </c>
      <c r="E3227" s="4">
        <v>65639969</v>
      </c>
      <c r="F3227" s="4">
        <v>19.539660000000001</v>
      </c>
      <c r="G3227" s="4">
        <v>3.4141085160250979</v>
      </c>
      <c r="H3227" s="4">
        <v>1282583</v>
      </c>
      <c r="I3227" s="4"/>
      <c r="J3227" s="4">
        <v>1282583</v>
      </c>
    </row>
    <row r="3228" spans="2:10" x14ac:dyDescent="0.3">
      <c r="B3228" s="3" t="s">
        <v>174</v>
      </c>
      <c r="C3228" s="4">
        <v>2021</v>
      </c>
      <c r="D3228" s="3" t="s">
        <v>1469</v>
      </c>
      <c r="E3228" s="4">
        <v>0</v>
      </c>
      <c r="F3228" s="4">
        <v>0</v>
      </c>
      <c r="G3228" s="4">
        <v>0</v>
      </c>
      <c r="H3228" s="4">
        <v>0</v>
      </c>
      <c r="I3228" s="4"/>
      <c r="J3228" s="4">
        <v>0</v>
      </c>
    </row>
    <row r="3229" spans="2:10" x14ac:dyDescent="0.3">
      <c r="B3229" s="3" t="s">
        <v>174</v>
      </c>
      <c r="C3229" s="4">
        <v>2021</v>
      </c>
      <c r="D3229" s="3" t="s">
        <v>1470</v>
      </c>
      <c r="E3229" s="4">
        <v>1755400</v>
      </c>
      <c r="F3229" s="4">
        <v>8.0554500000000004</v>
      </c>
      <c r="G3229" s="4">
        <v>1.4075055781633035</v>
      </c>
      <c r="H3229" s="4">
        <v>14141</v>
      </c>
      <c r="I3229" s="4"/>
      <c r="J3229" s="4">
        <v>14141</v>
      </c>
    </row>
    <row r="3230" spans="2:10" x14ac:dyDescent="0.3">
      <c r="B3230" s="3" t="s">
        <v>174</v>
      </c>
      <c r="C3230" s="4">
        <v>2021</v>
      </c>
      <c r="D3230" s="3" t="s">
        <v>1471</v>
      </c>
      <c r="E3230" s="4">
        <v>0</v>
      </c>
      <c r="F3230" s="4">
        <v>0</v>
      </c>
      <c r="G3230" s="4">
        <v>0</v>
      </c>
      <c r="H3230" s="4">
        <v>0</v>
      </c>
      <c r="I3230" s="4"/>
      <c r="J3230" s="4">
        <v>0</v>
      </c>
    </row>
    <row r="3231" spans="2:10" x14ac:dyDescent="0.3">
      <c r="B3231" s="3" t="s">
        <v>174</v>
      </c>
      <c r="C3231" s="4">
        <v>2021</v>
      </c>
      <c r="D3231" s="3" t="s">
        <v>1472</v>
      </c>
      <c r="E3231" s="4">
        <v>0</v>
      </c>
      <c r="F3231" s="4">
        <v>0</v>
      </c>
      <c r="G3231" s="4">
        <v>0</v>
      </c>
      <c r="H3231" s="4">
        <v>0</v>
      </c>
      <c r="I3231" s="4"/>
      <c r="J3231" s="4">
        <v>0</v>
      </c>
    </row>
    <row r="3232" spans="2:10" x14ac:dyDescent="0.3">
      <c r="B3232" s="3" t="s">
        <v>174</v>
      </c>
      <c r="C3232" s="4">
        <v>2021</v>
      </c>
      <c r="D3232" s="3" t="s">
        <v>1473</v>
      </c>
      <c r="E3232" s="4">
        <v>5541700</v>
      </c>
      <c r="F3232" s="4">
        <v>21.721979999999999</v>
      </c>
      <c r="G3232" s="4">
        <v>3.7954190043699252</v>
      </c>
      <c r="H3232" s="4">
        <v>120377</v>
      </c>
      <c r="I3232" s="4"/>
      <c r="J3232" s="4">
        <v>120377</v>
      </c>
    </row>
    <row r="3233" spans="2:10" x14ac:dyDescent="0.3">
      <c r="B3233" s="3" t="s">
        <v>174</v>
      </c>
      <c r="C3233" s="4">
        <v>2021</v>
      </c>
      <c r="D3233" s="3" t="s">
        <v>1474</v>
      </c>
      <c r="E3233" s="4">
        <v>1363793003</v>
      </c>
      <c r="F3233" s="4">
        <v>5.7232099999999999</v>
      </c>
      <c r="G3233" s="4">
        <v>1</v>
      </c>
      <c r="H3233" s="4">
        <v>7805274</v>
      </c>
      <c r="I3233" s="4">
        <v>1653624</v>
      </c>
      <c r="J3233" s="4">
        <v>9458898</v>
      </c>
    </row>
    <row r="3234" spans="2:10" x14ac:dyDescent="0.3">
      <c r="B3234" s="3" t="s">
        <v>174</v>
      </c>
      <c r="C3234" s="4">
        <v>2021</v>
      </c>
      <c r="D3234" s="3" t="s">
        <v>1475</v>
      </c>
      <c r="E3234" s="4">
        <v>2</v>
      </c>
      <c r="F3234" s="4">
        <v>5.7232099999999999</v>
      </c>
      <c r="G3234" s="4">
        <v>1</v>
      </c>
      <c r="H3234" s="4">
        <v>0</v>
      </c>
      <c r="I3234" s="4"/>
      <c r="J3234" s="4">
        <v>0</v>
      </c>
    </row>
    <row r="3235" spans="2:10" x14ac:dyDescent="0.3">
      <c r="B3235" s="3" t="s">
        <v>174</v>
      </c>
      <c r="C3235" s="4">
        <v>2021</v>
      </c>
      <c r="D3235" s="3" t="s">
        <v>1476</v>
      </c>
      <c r="E3235" s="4">
        <v>875400</v>
      </c>
      <c r="F3235" s="4">
        <v>31.826360000000001</v>
      </c>
      <c r="G3235" s="4">
        <v>5.5609282203518662</v>
      </c>
      <c r="H3235" s="4">
        <v>27861</v>
      </c>
      <c r="I3235" s="4">
        <v>105000</v>
      </c>
      <c r="J3235" s="4">
        <v>132861</v>
      </c>
    </row>
    <row r="3236" spans="2:10" x14ac:dyDescent="0.3">
      <c r="B3236" s="3" t="s">
        <v>174</v>
      </c>
      <c r="C3236" s="4">
        <v>2022</v>
      </c>
      <c r="D3236" s="3" t="s">
        <v>1468</v>
      </c>
      <c r="E3236" s="4">
        <v>73110268</v>
      </c>
      <c r="F3236" s="4">
        <v>17.502050000000001</v>
      </c>
      <c r="G3236" s="4">
        <v>3.2891232976082421</v>
      </c>
      <c r="H3236" s="4">
        <v>1279580</v>
      </c>
      <c r="I3236" s="4"/>
      <c r="J3236" s="4">
        <v>1279580</v>
      </c>
    </row>
    <row r="3237" spans="2:10" x14ac:dyDescent="0.3">
      <c r="B3237" s="3" t="s">
        <v>174</v>
      </c>
      <c r="C3237" s="4">
        <v>2022</v>
      </c>
      <c r="D3237" s="3" t="s">
        <v>1469</v>
      </c>
      <c r="E3237" s="4">
        <v>0</v>
      </c>
      <c r="F3237" s="4">
        <v>0</v>
      </c>
      <c r="G3237" s="4">
        <v>0</v>
      </c>
      <c r="H3237" s="4">
        <v>0</v>
      </c>
      <c r="I3237" s="4"/>
      <c r="J3237" s="4">
        <v>0</v>
      </c>
    </row>
    <row r="3238" spans="2:10" x14ac:dyDescent="0.3">
      <c r="B3238" s="3" t="s">
        <v>174</v>
      </c>
      <c r="C3238" s="4">
        <v>2022</v>
      </c>
      <c r="D3238" s="3" t="s">
        <v>1470</v>
      </c>
      <c r="E3238" s="4">
        <v>2497200</v>
      </c>
      <c r="F3238" s="4">
        <v>6.0740299999999996</v>
      </c>
      <c r="G3238" s="4">
        <v>1.1414796314358255</v>
      </c>
      <c r="H3238" s="4">
        <v>15168</v>
      </c>
      <c r="I3238" s="4"/>
      <c r="J3238" s="4">
        <v>15168</v>
      </c>
    </row>
    <row r="3239" spans="2:10" x14ac:dyDescent="0.3">
      <c r="B3239" s="3" t="s">
        <v>174</v>
      </c>
      <c r="C3239" s="4">
        <v>2022</v>
      </c>
      <c r="D3239" s="3" t="s">
        <v>1471</v>
      </c>
      <c r="E3239" s="4">
        <v>0</v>
      </c>
      <c r="F3239" s="4">
        <v>0</v>
      </c>
      <c r="G3239" s="4">
        <v>0</v>
      </c>
      <c r="H3239" s="4">
        <v>0</v>
      </c>
      <c r="I3239" s="4"/>
      <c r="J3239" s="4">
        <v>0</v>
      </c>
    </row>
    <row r="3240" spans="2:10" x14ac:dyDescent="0.3">
      <c r="B3240" s="3" t="s">
        <v>174</v>
      </c>
      <c r="C3240" s="4">
        <v>2022</v>
      </c>
      <c r="D3240" s="3" t="s">
        <v>1472</v>
      </c>
      <c r="E3240" s="4">
        <v>0</v>
      </c>
      <c r="F3240" s="4">
        <v>0</v>
      </c>
      <c r="G3240" s="4">
        <v>0</v>
      </c>
      <c r="H3240" s="4">
        <v>0</v>
      </c>
      <c r="I3240" s="4"/>
      <c r="J3240" s="4">
        <v>0</v>
      </c>
    </row>
    <row r="3241" spans="2:10" x14ac:dyDescent="0.3">
      <c r="B3241" s="3" t="s">
        <v>174</v>
      </c>
      <c r="C3241" s="4">
        <v>2022</v>
      </c>
      <c r="D3241" s="3" t="s">
        <v>1473</v>
      </c>
      <c r="E3241" s="4">
        <v>6256800</v>
      </c>
      <c r="F3241" s="4">
        <v>22.605789999999999</v>
      </c>
      <c r="G3241" s="4">
        <v>4.2482583782950805</v>
      </c>
      <c r="H3241" s="4">
        <v>141440</v>
      </c>
      <c r="I3241" s="4"/>
      <c r="J3241" s="4">
        <v>141440</v>
      </c>
    </row>
    <row r="3242" spans="2:10" x14ac:dyDescent="0.3">
      <c r="B3242" s="3" t="s">
        <v>174</v>
      </c>
      <c r="C3242" s="4">
        <v>2022</v>
      </c>
      <c r="D3242" s="3" t="s">
        <v>1474</v>
      </c>
      <c r="E3242" s="4">
        <v>1654603803</v>
      </c>
      <c r="F3242" s="4">
        <v>5.3211899999999996</v>
      </c>
      <c r="G3242" s="4">
        <v>1</v>
      </c>
      <c r="H3242" s="4">
        <v>8804461</v>
      </c>
      <c r="I3242" s="4">
        <v>1341336</v>
      </c>
      <c r="J3242" s="4">
        <v>10145797</v>
      </c>
    </row>
    <row r="3243" spans="2:10" x14ac:dyDescent="0.3">
      <c r="B3243" s="3" t="s">
        <v>174</v>
      </c>
      <c r="C3243" s="4">
        <v>2022</v>
      </c>
      <c r="D3243" s="3" t="s">
        <v>1475</v>
      </c>
      <c r="E3243" s="4">
        <v>2</v>
      </c>
      <c r="F3243" s="4">
        <v>5.3211899999999996</v>
      </c>
      <c r="G3243" s="4">
        <v>1</v>
      </c>
      <c r="H3243" s="4">
        <v>0</v>
      </c>
      <c r="I3243" s="4"/>
      <c r="J3243" s="4">
        <v>0</v>
      </c>
    </row>
    <row r="3244" spans="2:10" x14ac:dyDescent="0.3">
      <c r="B3244" s="3" t="s">
        <v>174</v>
      </c>
      <c r="C3244" s="4">
        <v>2022</v>
      </c>
      <c r="D3244" s="3" t="s">
        <v>1476</v>
      </c>
      <c r="E3244" s="4">
        <v>927600</v>
      </c>
      <c r="F3244" s="4">
        <v>31.839549999999999</v>
      </c>
      <c r="G3244" s="4">
        <v>5.9835393962628665</v>
      </c>
      <c r="H3244" s="4">
        <v>29534</v>
      </c>
      <c r="I3244" s="4">
        <v>105000</v>
      </c>
      <c r="J3244" s="4">
        <v>134534</v>
      </c>
    </row>
    <row r="3245" spans="2:10" x14ac:dyDescent="0.3">
      <c r="B3245" s="3" t="s">
        <v>174</v>
      </c>
      <c r="C3245" s="4">
        <v>2023</v>
      </c>
      <c r="D3245" s="3" t="s">
        <v>1468</v>
      </c>
      <c r="E3245" s="4">
        <v>92262707</v>
      </c>
      <c r="F3245" s="4">
        <v>14.821289999999999</v>
      </c>
      <c r="G3245" s="4">
        <v>3.1537679139492076</v>
      </c>
      <c r="H3245" s="4">
        <v>1367452</v>
      </c>
      <c r="I3245" s="4"/>
      <c r="J3245" s="4">
        <v>1367452</v>
      </c>
    </row>
    <row r="3246" spans="2:10" x14ac:dyDescent="0.3">
      <c r="B3246" s="3" t="s">
        <v>174</v>
      </c>
      <c r="C3246" s="4">
        <v>2023</v>
      </c>
      <c r="D3246" s="3" t="s">
        <v>1469</v>
      </c>
      <c r="E3246" s="4">
        <v>0</v>
      </c>
      <c r="F3246" s="4">
        <v>0</v>
      </c>
      <c r="G3246" s="4">
        <v>0</v>
      </c>
      <c r="H3246" s="4">
        <v>0</v>
      </c>
      <c r="I3246" s="4"/>
      <c r="J3246" s="4">
        <v>0</v>
      </c>
    </row>
    <row r="3247" spans="2:10" x14ac:dyDescent="0.3">
      <c r="B3247" s="3" t="s">
        <v>174</v>
      </c>
      <c r="C3247" s="4">
        <v>2023</v>
      </c>
      <c r="D3247" s="3" t="s">
        <v>1470</v>
      </c>
      <c r="E3247" s="4">
        <v>2912900</v>
      </c>
      <c r="F3247" s="4">
        <v>5.4916900000000002</v>
      </c>
      <c r="G3247" s="4">
        <v>1.1685565639263333</v>
      </c>
      <c r="H3247" s="4">
        <v>15997</v>
      </c>
      <c r="I3247" s="4"/>
      <c r="J3247" s="4">
        <v>15997</v>
      </c>
    </row>
    <row r="3248" spans="2:10" x14ac:dyDescent="0.3">
      <c r="B3248" s="3" t="s">
        <v>174</v>
      </c>
      <c r="C3248" s="4">
        <v>2023</v>
      </c>
      <c r="D3248" s="3" t="s">
        <v>1471</v>
      </c>
      <c r="E3248" s="4">
        <v>0</v>
      </c>
      <c r="F3248" s="4">
        <v>0</v>
      </c>
      <c r="G3248" s="4">
        <v>0</v>
      </c>
      <c r="H3248" s="4">
        <v>0</v>
      </c>
      <c r="I3248" s="4"/>
      <c r="J3248" s="4">
        <v>0</v>
      </c>
    </row>
    <row r="3249" spans="2:10" x14ac:dyDescent="0.3">
      <c r="B3249" s="3" t="s">
        <v>174</v>
      </c>
      <c r="C3249" s="4">
        <v>2023</v>
      </c>
      <c r="D3249" s="3" t="s">
        <v>1472</v>
      </c>
      <c r="E3249" s="4">
        <v>0</v>
      </c>
      <c r="F3249" s="4">
        <v>0</v>
      </c>
      <c r="G3249" s="4">
        <v>0</v>
      </c>
      <c r="H3249" s="4">
        <v>0</v>
      </c>
      <c r="I3249" s="4"/>
      <c r="J3249" s="4">
        <v>0</v>
      </c>
    </row>
    <row r="3250" spans="2:10" x14ac:dyDescent="0.3">
      <c r="B3250" s="3" t="s">
        <v>174</v>
      </c>
      <c r="C3250" s="4">
        <v>2023</v>
      </c>
      <c r="D3250" s="3" t="s">
        <v>1473</v>
      </c>
      <c r="E3250" s="4">
        <v>6259500</v>
      </c>
      <c r="F3250" s="4">
        <v>23.29468</v>
      </c>
      <c r="G3250" s="4">
        <v>4.9567894798438141</v>
      </c>
      <c r="H3250" s="4">
        <v>145813</v>
      </c>
      <c r="I3250" s="4"/>
      <c r="J3250" s="4">
        <v>145813</v>
      </c>
    </row>
    <row r="3251" spans="2:10" x14ac:dyDescent="0.3">
      <c r="B3251" s="3" t="s">
        <v>174</v>
      </c>
      <c r="C3251" s="4">
        <v>2023</v>
      </c>
      <c r="D3251" s="3" t="s">
        <v>1474</v>
      </c>
      <c r="E3251" s="4">
        <v>1988849602</v>
      </c>
      <c r="F3251" s="4">
        <v>4.6995500000000003</v>
      </c>
      <c r="G3251" s="4">
        <v>1</v>
      </c>
      <c r="H3251" s="4">
        <v>9346698</v>
      </c>
      <c r="I3251" s="4">
        <v>1356862</v>
      </c>
      <c r="J3251" s="4">
        <v>10703560</v>
      </c>
    </row>
    <row r="3252" spans="2:10" x14ac:dyDescent="0.3">
      <c r="B3252" s="3" t="s">
        <v>174</v>
      </c>
      <c r="C3252" s="4">
        <v>2023</v>
      </c>
      <c r="D3252" s="3" t="s">
        <v>1475</v>
      </c>
      <c r="E3252" s="4">
        <v>2</v>
      </c>
      <c r="F3252" s="4">
        <v>4.6995500000000003</v>
      </c>
      <c r="G3252" s="4">
        <v>1</v>
      </c>
      <c r="H3252" s="4">
        <v>0</v>
      </c>
      <c r="I3252" s="4"/>
      <c r="J3252" s="4">
        <v>0</v>
      </c>
    </row>
    <row r="3253" spans="2:10" x14ac:dyDescent="0.3">
      <c r="B3253" s="3" t="s">
        <v>174</v>
      </c>
      <c r="C3253" s="4">
        <v>2023</v>
      </c>
      <c r="D3253" s="3" t="s">
        <v>1476</v>
      </c>
      <c r="E3253" s="4">
        <v>1061900</v>
      </c>
      <c r="F3253" s="4">
        <v>28.9452</v>
      </c>
      <c r="G3253" s="4">
        <v>6.1591428966603177</v>
      </c>
      <c r="H3253" s="4">
        <v>30737</v>
      </c>
      <c r="I3253" s="4">
        <v>105000</v>
      </c>
      <c r="J3253" s="4">
        <v>135737</v>
      </c>
    </row>
    <row r="3254" spans="2:10" x14ac:dyDescent="0.3">
      <c r="B3254" s="3" t="s">
        <v>174</v>
      </c>
      <c r="C3254" s="4">
        <v>2024</v>
      </c>
      <c r="D3254" s="3" t="s">
        <v>1468</v>
      </c>
      <c r="E3254" s="4">
        <v>107676706</v>
      </c>
      <c r="F3254" s="4">
        <v>13.33731</v>
      </c>
      <c r="G3254" s="4">
        <v>2.8130188472311279</v>
      </c>
      <c r="H3254" s="4">
        <v>1436118</v>
      </c>
      <c r="I3254" s="4"/>
      <c r="J3254" s="4">
        <v>1436118</v>
      </c>
    </row>
    <row r="3255" spans="2:10" x14ac:dyDescent="0.3">
      <c r="B3255" s="3" t="s">
        <v>174</v>
      </c>
      <c r="C3255" s="4">
        <v>2024</v>
      </c>
      <c r="D3255" s="3" t="s">
        <v>1469</v>
      </c>
      <c r="E3255" s="4">
        <v>0</v>
      </c>
      <c r="F3255" s="4">
        <v>0</v>
      </c>
      <c r="G3255" s="4">
        <v>0</v>
      </c>
      <c r="H3255" s="4">
        <v>0</v>
      </c>
      <c r="I3255" s="4"/>
      <c r="J3255" s="4">
        <v>0</v>
      </c>
    </row>
    <row r="3256" spans="2:10" x14ac:dyDescent="0.3">
      <c r="B3256" s="3" t="s">
        <v>174</v>
      </c>
      <c r="C3256" s="4">
        <v>2024</v>
      </c>
      <c r="D3256" s="3" t="s">
        <v>1470</v>
      </c>
      <c r="E3256" s="4">
        <v>3440400</v>
      </c>
      <c r="F3256" s="4">
        <v>4.71204</v>
      </c>
      <c r="G3256" s="4">
        <v>0.99383288900887534</v>
      </c>
      <c r="H3256" s="4">
        <v>16211</v>
      </c>
      <c r="I3256" s="4"/>
      <c r="J3256" s="4">
        <v>16211</v>
      </c>
    </row>
    <row r="3257" spans="2:10" x14ac:dyDescent="0.3">
      <c r="B3257" s="3" t="s">
        <v>174</v>
      </c>
      <c r="C3257" s="4">
        <v>2024</v>
      </c>
      <c r="D3257" s="3" t="s">
        <v>1471</v>
      </c>
      <c r="E3257" s="4">
        <v>0</v>
      </c>
      <c r="F3257" s="4">
        <v>0</v>
      </c>
      <c r="G3257" s="4">
        <v>0</v>
      </c>
      <c r="H3257" s="4">
        <v>0</v>
      </c>
      <c r="I3257" s="4"/>
      <c r="J3257" s="4">
        <v>0</v>
      </c>
    </row>
    <row r="3258" spans="2:10" x14ac:dyDescent="0.3">
      <c r="B3258" s="3" t="s">
        <v>174</v>
      </c>
      <c r="C3258" s="4">
        <v>2024</v>
      </c>
      <c r="D3258" s="3" t="s">
        <v>1472</v>
      </c>
      <c r="E3258" s="4">
        <v>0</v>
      </c>
      <c r="F3258" s="4">
        <v>0</v>
      </c>
      <c r="G3258" s="4">
        <v>0</v>
      </c>
      <c r="H3258" s="4">
        <v>0</v>
      </c>
      <c r="I3258" s="4"/>
      <c r="J3258" s="4">
        <v>0</v>
      </c>
    </row>
    <row r="3259" spans="2:10" x14ac:dyDescent="0.3">
      <c r="B3259" s="3" t="s">
        <v>174</v>
      </c>
      <c r="C3259" s="4">
        <v>2024</v>
      </c>
      <c r="D3259" s="3" t="s">
        <v>1473</v>
      </c>
      <c r="E3259" s="4">
        <v>6748000</v>
      </c>
      <c r="F3259" s="4">
        <v>23.69969</v>
      </c>
      <c r="G3259" s="4">
        <v>4.9985847703573718</v>
      </c>
      <c r="H3259" s="4">
        <v>159926</v>
      </c>
      <c r="I3259" s="4"/>
      <c r="J3259" s="4">
        <v>159926</v>
      </c>
    </row>
    <row r="3260" spans="2:10" x14ac:dyDescent="0.3">
      <c r="B3260" s="3" t="s">
        <v>174</v>
      </c>
      <c r="C3260" s="4">
        <v>2024</v>
      </c>
      <c r="D3260" s="3" t="s">
        <v>1474</v>
      </c>
      <c r="E3260" s="4">
        <v>2131249601</v>
      </c>
      <c r="F3260" s="4">
        <v>4.7412799999999997</v>
      </c>
      <c r="G3260" s="4">
        <v>1</v>
      </c>
      <c r="H3260" s="4">
        <v>10104851</v>
      </c>
      <c r="I3260" s="4">
        <v>1369822</v>
      </c>
      <c r="J3260" s="4">
        <v>11474673</v>
      </c>
    </row>
    <row r="3261" spans="2:10" x14ac:dyDescent="0.3">
      <c r="B3261" s="3" t="s">
        <v>174</v>
      </c>
      <c r="C3261" s="4">
        <v>2024</v>
      </c>
      <c r="D3261" s="3" t="s">
        <v>1475</v>
      </c>
      <c r="E3261" s="4">
        <v>2</v>
      </c>
      <c r="F3261" s="4">
        <v>4.7412799999999997</v>
      </c>
      <c r="G3261" s="4">
        <v>1</v>
      </c>
      <c r="H3261" s="4">
        <v>0</v>
      </c>
      <c r="I3261" s="4"/>
      <c r="J3261" s="4">
        <v>0</v>
      </c>
    </row>
    <row r="3262" spans="2:10" x14ac:dyDescent="0.3">
      <c r="B3262" s="3" t="s">
        <v>174</v>
      </c>
      <c r="C3262" s="4">
        <v>2024</v>
      </c>
      <c r="D3262" s="3" t="s">
        <v>1476</v>
      </c>
      <c r="E3262" s="4">
        <v>813500</v>
      </c>
      <c r="F3262" s="4">
        <v>29.08006</v>
      </c>
      <c r="G3262" s="4">
        <v>6.1333774845611311</v>
      </c>
      <c r="H3262" s="4">
        <v>23657</v>
      </c>
      <c r="I3262" s="4">
        <v>120000</v>
      </c>
      <c r="J3262" s="4">
        <v>143657</v>
      </c>
    </row>
    <row r="3263" spans="2:10" x14ac:dyDescent="0.3">
      <c r="B3263" s="3" t="s">
        <v>176</v>
      </c>
      <c r="C3263" s="4">
        <v>2019</v>
      </c>
      <c r="D3263" s="3" t="s">
        <v>1468</v>
      </c>
      <c r="E3263" s="4">
        <v>210670850</v>
      </c>
      <c r="F3263" s="4">
        <v>10.030290000000001</v>
      </c>
      <c r="G3263" s="4">
        <v>0</v>
      </c>
      <c r="H3263" s="4">
        <v>2113089.7200465002</v>
      </c>
      <c r="I3263" s="4"/>
      <c r="J3263" s="4">
        <v>2113089.7200465002</v>
      </c>
    </row>
    <row r="3264" spans="2:10" x14ac:dyDescent="0.3">
      <c r="B3264" s="3" t="s">
        <v>176</v>
      </c>
      <c r="C3264" s="4">
        <v>2019</v>
      </c>
      <c r="D3264" s="3" t="s">
        <v>1469</v>
      </c>
      <c r="E3264" s="4">
        <v>0</v>
      </c>
      <c r="F3264" s="4">
        <v>0</v>
      </c>
      <c r="G3264" s="4">
        <v>0</v>
      </c>
      <c r="H3264" s="4">
        <v>0</v>
      </c>
      <c r="I3264" s="4"/>
      <c r="J3264" s="4">
        <v>0</v>
      </c>
    </row>
    <row r="3265" spans="2:10" x14ac:dyDescent="0.3">
      <c r="B3265" s="3" t="s">
        <v>176</v>
      </c>
      <c r="C3265" s="4">
        <v>2019</v>
      </c>
      <c r="D3265" s="3" t="s">
        <v>1470</v>
      </c>
      <c r="E3265" s="4">
        <v>31429800</v>
      </c>
      <c r="F3265" s="4">
        <v>21.65775</v>
      </c>
      <c r="G3265" s="4">
        <v>0</v>
      </c>
      <c r="H3265" s="4">
        <v>680698.75095000002</v>
      </c>
      <c r="I3265" s="4"/>
      <c r="J3265" s="4">
        <v>680698.75095000002</v>
      </c>
    </row>
    <row r="3266" spans="2:10" x14ac:dyDescent="0.3">
      <c r="B3266" s="3" t="s">
        <v>176</v>
      </c>
      <c r="C3266" s="4">
        <v>2019</v>
      </c>
      <c r="D3266" s="3" t="s">
        <v>1471</v>
      </c>
      <c r="E3266" s="4">
        <v>646652700</v>
      </c>
      <c r="F3266" s="4">
        <v>29.79804</v>
      </c>
      <c r="G3266" s="4">
        <v>0</v>
      </c>
      <c r="H3266" s="4">
        <v>19268983.020707998</v>
      </c>
      <c r="I3266" s="4"/>
      <c r="J3266" s="4">
        <v>19268983.020707998</v>
      </c>
    </row>
    <row r="3267" spans="2:10" x14ac:dyDescent="0.3">
      <c r="B3267" s="3" t="s">
        <v>176</v>
      </c>
      <c r="C3267" s="4">
        <v>2019</v>
      </c>
      <c r="D3267" s="3" t="s">
        <v>1472</v>
      </c>
      <c r="E3267" s="4">
        <v>0</v>
      </c>
      <c r="F3267" s="4">
        <v>0</v>
      </c>
      <c r="G3267" s="4">
        <v>0</v>
      </c>
      <c r="H3267" s="4">
        <v>0</v>
      </c>
      <c r="I3267" s="4"/>
      <c r="J3267" s="4">
        <v>0</v>
      </c>
    </row>
    <row r="3268" spans="2:10" x14ac:dyDescent="0.3">
      <c r="B3268" s="3" t="s">
        <v>176</v>
      </c>
      <c r="C3268" s="4">
        <v>2019</v>
      </c>
      <c r="D3268" s="3" t="s">
        <v>1473</v>
      </c>
      <c r="E3268" s="4">
        <v>1408900</v>
      </c>
      <c r="F3268" s="4">
        <v>11.533939999999999</v>
      </c>
      <c r="G3268" s="4">
        <v>0</v>
      </c>
      <c r="H3268" s="4">
        <v>16250.168066</v>
      </c>
      <c r="I3268" s="4"/>
      <c r="J3268" s="4">
        <v>16250.168066</v>
      </c>
    </row>
    <row r="3269" spans="2:10" x14ac:dyDescent="0.3">
      <c r="B3269" s="3" t="s">
        <v>176</v>
      </c>
      <c r="C3269" s="4">
        <v>2019</v>
      </c>
      <c r="D3269" s="3" t="s">
        <v>1474</v>
      </c>
      <c r="E3269" s="4">
        <v>922141600</v>
      </c>
      <c r="F3269" s="4">
        <v>0</v>
      </c>
      <c r="G3269" s="4">
        <v>0</v>
      </c>
      <c r="H3269" s="4">
        <v>0</v>
      </c>
      <c r="I3269" s="4">
        <v>3935142.322156</v>
      </c>
      <c r="J3269" s="4">
        <v>3935142.322156</v>
      </c>
    </row>
    <row r="3270" spans="2:10" x14ac:dyDescent="0.3">
      <c r="B3270" s="3" t="s">
        <v>176</v>
      </c>
      <c r="C3270" s="4">
        <v>2019</v>
      </c>
      <c r="D3270" s="3" t="s">
        <v>1475</v>
      </c>
      <c r="E3270" s="4">
        <v>0</v>
      </c>
      <c r="F3270" s="4">
        <v>0</v>
      </c>
      <c r="G3270" s="4">
        <v>0</v>
      </c>
      <c r="H3270" s="4">
        <v>0</v>
      </c>
      <c r="I3270" s="4"/>
      <c r="J3270" s="4">
        <v>0</v>
      </c>
    </row>
    <row r="3271" spans="2:10" x14ac:dyDescent="0.3">
      <c r="B3271" s="3" t="s">
        <v>176</v>
      </c>
      <c r="C3271" s="4">
        <v>2019</v>
      </c>
      <c r="D3271" s="3" t="s">
        <v>1476</v>
      </c>
      <c r="E3271" s="4">
        <v>1257200</v>
      </c>
      <c r="F3271" s="4">
        <v>36.30171</v>
      </c>
      <c r="G3271" s="4">
        <v>0</v>
      </c>
      <c r="H3271" s="4">
        <v>45638.509811999997</v>
      </c>
      <c r="I3271" s="4"/>
      <c r="J3271" s="4">
        <v>45638.509811999997</v>
      </c>
    </row>
    <row r="3272" spans="2:10" x14ac:dyDescent="0.3">
      <c r="B3272" s="3" t="s">
        <v>176</v>
      </c>
      <c r="C3272" s="4">
        <v>2020</v>
      </c>
      <c r="D3272" s="3" t="s">
        <v>1468</v>
      </c>
      <c r="E3272" s="4">
        <v>222284828</v>
      </c>
      <c r="F3272" s="4">
        <v>9.8117699999999992</v>
      </c>
      <c r="G3272" s="4">
        <v>0</v>
      </c>
      <c r="H3272" s="4">
        <v>2181008</v>
      </c>
      <c r="I3272" s="4"/>
      <c r="J3272" s="4">
        <v>2181008</v>
      </c>
    </row>
    <row r="3273" spans="2:10" x14ac:dyDescent="0.3">
      <c r="B3273" s="3" t="s">
        <v>176</v>
      </c>
      <c r="C3273" s="4">
        <v>2020</v>
      </c>
      <c r="D3273" s="3" t="s">
        <v>1469</v>
      </c>
      <c r="E3273" s="4">
        <v>0</v>
      </c>
      <c r="F3273" s="4">
        <v>0</v>
      </c>
      <c r="G3273" s="4">
        <v>0</v>
      </c>
      <c r="H3273" s="4">
        <v>0</v>
      </c>
      <c r="I3273" s="4"/>
      <c r="J3273" s="4">
        <v>0</v>
      </c>
    </row>
    <row r="3274" spans="2:10" x14ac:dyDescent="0.3">
      <c r="B3274" s="3" t="s">
        <v>176</v>
      </c>
      <c r="C3274" s="4">
        <v>2020</v>
      </c>
      <c r="D3274" s="3" t="s">
        <v>1470</v>
      </c>
      <c r="E3274" s="4">
        <v>13223000</v>
      </c>
      <c r="F3274" s="4">
        <v>23.10615</v>
      </c>
      <c r="G3274" s="4">
        <v>0</v>
      </c>
      <c r="H3274" s="4">
        <v>305533</v>
      </c>
      <c r="I3274" s="4"/>
      <c r="J3274" s="4">
        <v>305533</v>
      </c>
    </row>
    <row r="3275" spans="2:10" x14ac:dyDescent="0.3">
      <c r="B3275" s="3" t="s">
        <v>176</v>
      </c>
      <c r="C3275" s="4">
        <v>2020</v>
      </c>
      <c r="D3275" s="3" t="s">
        <v>1471</v>
      </c>
      <c r="E3275" s="4">
        <v>664677300</v>
      </c>
      <c r="F3275" s="4">
        <v>29.31917</v>
      </c>
      <c r="G3275" s="4">
        <v>0</v>
      </c>
      <c r="H3275" s="4">
        <v>19487787</v>
      </c>
      <c r="I3275" s="4"/>
      <c r="J3275" s="4">
        <v>19487787</v>
      </c>
    </row>
    <row r="3276" spans="2:10" x14ac:dyDescent="0.3">
      <c r="B3276" s="3" t="s">
        <v>176</v>
      </c>
      <c r="C3276" s="4">
        <v>2020</v>
      </c>
      <c r="D3276" s="3" t="s">
        <v>1472</v>
      </c>
      <c r="E3276" s="4">
        <v>0</v>
      </c>
      <c r="F3276" s="4">
        <v>0</v>
      </c>
      <c r="G3276" s="4">
        <v>0</v>
      </c>
      <c r="H3276" s="4">
        <v>0</v>
      </c>
      <c r="I3276" s="4"/>
      <c r="J3276" s="4">
        <v>0</v>
      </c>
    </row>
    <row r="3277" spans="2:10" x14ac:dyDescent="0.3">
      <c r="B3277" s="3" t="s">
        <v>176</v>
      </c>
      <c r="C3277" s="4">
        <v>2020</v>
      </c>
      <c r="D3277" s="3" t="s">
        <v>1473</v>
      </c>
      <c r="E3277" s="4">
        <v>1380100</v>
      </c>
      <c r="F3277" s="4">
        <v>11.7925</v>
      </c>
      <c r="G3277" s="4">
        <v>0</v>
      </c>
      <c r="H3277" s="4">
        <v>16275</v>
      </c>
      <c r="I3277" s="4"/>
      <c r="J3277" s="4">
        <v>16275</v>
      </c>
    </row>
    <row r="3278" spans="2:10" x14ac:dyDescent="0.3">
      <c r="B3278" s="3" t="s">
        <v>176</v>
      </c>
      <c r="C3278" s="4">
        <v>2020</v>
      </c>
      <c r="D3278" s="3" t="s">
        <v>1474</v>
      </c>
      <c r="E3278" s="4">
        <v>1316543400</v>
      </c>
      <c r="F3278" s="4">
        <v>0</v>
      </c>
      <c r="G3278" s="4">
        <v>0</v>
      </c>
      <c r="H3278" s="4">
        <v>0</v>
      </c>
      <c r="I3278" s="4">
        <v>4217757</v>
      </c>
      <c r="J3278" s="4">
        <v>4217757</v>
      </c>
    </row>
    <row r="3279" spans="2:10" x14ac:dyDescent="0.3">
      <c r="B3279" s="3" t="s">
        <v>176</v>
      </c>
      <c r="C3279" s="4">
        <v>2020</v>
      </c>
      <c r="D3279" s="3" t="s">
        <v>1475</v>
      </c>
      <c r="E3279" s="4">
        <v>0</v>
      </c>
      <c r="F3279" s="4">
        <v>0</v>
      </c>
      <c r="G3279" s="4">
        <v>0</v>
      </c>
      <c r="H3279" s="4">
        <v>0</v>
      </c>
      <c r="I3279" s="4"/>
      <c r="J3279" s="4">
        <v>0</v>
      </c>
    </row>
    <row r="3280" spans="2:10" x14ac:dyDescent="0.3">
      <c r="B3280" s="3" t="s">
        <v>176</v>
      </c>
      <c r="C3280" s="4">
        <v>2020</v>
      </c>
      <c r="D3280" s="3" t="s">
        <v>1476</v>
      </c>
      <c r="E3280" s="4">
        <v>1598520</v>
      </c>
      <c r="F3280" s="4">
        <v>29.289709999999999</v>
      </c>
      <c r="G3280" s="4">
        <v>0</v>
      </c>
      <c r="H3280" s="4">
        <v>46820</v>
      </c>
      <c r="I3280" s="4">
        <v>194269</v>
      </c>
      <c r="J3280" s="4">
        <v>241089</v>
      </c>
    </row>
    <row r="3281" spans="2:10" x14ac:dyDescent="0.3">
      <c r="B3281" s="3" t="s">
        <v>176</v>
      </c>
      <c r="C3281" s="4">
        <v>2021</v>
      </c>
      <c r="D3281" s="3" t="s">
        <v>1468</v>
      </c>
      <c r="E3281" s="4">
        <v>222353299</v>
      </c>
      <c r="F3281" s="4">
        <v>9.9874799999999997</v>
      </c>
      <c r="G3281" s="4">
        <v>0</v>
      </c>
      <c r="H3281" s="4">
        <v>2220749</v>
      </c>
      <c r="I3281" s="4"/>
      <c r="J3281" s="4">
        <v>2220749</v>
      </c>
    </row>
    <row r="3282" spans="2:10" x14ac:dyDescent="0.3">
      <c r="B3282" s="3" t="s">
        <v>176</v>
      </c>
      <c r="C3282" s="4">
        <v>2021</v>
      </c>
      <c r="D3282" s="3" t="s">
        <v>1469</v>
      </c>
      <c r="E3282" s="4">
        <v>0</v>
      </c>
      <c r="F3282" s="4">
        <v>0</v>
      </c>
      <c r="G3282" s="4">
        <v>0</v>
      </c>
      <c r="H3282" s="4">
        <v>0</v>
      </c>
      <c r="I3282" s="4"/>
      <c r="J3282" s="4">
        <v>0</v>
      </c>
    </row>
    <row r="3283" spans="2:10" x14ac:dyDescent="0.3">
      <c r="B3283" s="3" t="s">
        <v>176</v>
      </c>
      <c r="C3283" s="4">
        <v>2021</v>
      </c>
      <c r="D3283" s="3" t="s">
        <v>1470</v>
      </c>
      <c r="E3283" s="4">
        <v>14833400</v>
      </c>
      <c r="F3283" s="4">
        <v>20.88589</v>
      </c>
      <c r="G3283" s="4">
        <v>0</v>
      </c>
      <c r="H3283" s="4">
        <v>309809</v>
      </c>
      <c r="I3283" s="4"/>
      <c r="J3283" s="4">
        <v>309809</v>
      </c>
    </row>
    <row r="3284" spans="2:10" x14ac:dyDescent="0.3">
      <c r="B3284" s="3" t="s">
        <v>176</v>
      </c>
      <c r="C3284" s="4">
        <v>2021</v>
      </c>
      <c r="D3284" s="3" t="s">
        <v>1471</v>
      </c>
      <c r="E3284" s="4">
        <v>744953800</v>
      </c>
      <c r="F3284" s="4">
        <v>30.824339999999999</v>
      </c>
      <c r="G3284" s="4">
        <v>0</v>
      </c>
      <c r="H3284" s="4">
        <v>22962709</v>
      </c>
      <c r="I3284" s="4"/>
      <c r="J3284" s="4">
        <v>22962709</v>
      </c>
    </row>
    <row r="3285" spans="2:10" x14ac:dyDescent="0.3">
      <c r="B3285" s="3" t="s">
        <v>176</v>
      </c>
      <c r="C3285" s="4">
        <v>2021</v>
      </c>
      <c r="D3285" s="3" t="s">
        <v>1472</v>
      </c>
      <c r="E3285" s="4">
        <v>0</v>
      </c>
      <c r="F3285" s="4">
        <v>0</v>
      </c>
      <c r="G3285" s="4">
        <v>0</v>
      </c>
      <c r="H3285" s="4">
        <v>0</v>
      </c>
      <c r="I3285" s="4"/>
      <c r="J3285" s="4">
        <v>0</v>
      </c>
    </row>
    <row r="3286" spans="2:10" x14ac:dyDescent="0.3">
      <c r="B3286" s="3" t="s">
        <v>176</v>
      </c>
      <c r="C3286" s="4">
        <v>2021</v>
      </c>
      <c r="D3286" s="3" t="s">
        <v>1473</v>
      </c>
      <c r="E3286" s="4">
        <v>854900</v>
      </c>
      <c r="F3286" s="4">
        <v>19.787569999999999</v>
      </c>
      <c r="G3286" s="4">
        <v>0</v>
      </c>
      <c r="H3286" s="4">
        <v>16916</v>
      </c>
      <c r="I3286" s="4"/>
      <c r="J3286" s="4">
        <v>16916</v>
      </c>
    </row>
    <row r="3287" spans="2:10" x14ac:dyDescent="0.3">
      <c r="B3287" s="3" t="s">
        <v>176</v>
      </c>
      <c r="C3287" s="4">
        <v>2021</v>
      </c>
      <c r="D3287" s="3" t="s">
        <v>1474</v>
      </c>
      <c r="E3287" s="4">
        <v>1406015600</v>
      </c>
      <c r="F3287" s="4">
        <v>0</v>
      </c>
      <c r="G3287" s="4">
        <v>0</v>
      </c>
      <c r="H3287" s="4">
        <v>0</v>
      </c>
      <c r="I3287" s="4">
        <v>4583046</v>
      </c>
      <c r="J3287" s="4">
        <v>4583046</v>
      </c>
    </row>
    <row r="3288" spans="2:10" x14ac:dyDescent="0.3">
      <c r="B3288" s="3" t="s">
        <v>176</v>
      </c>
      <c r="C3288" s="4">
        <v>2021</v>
      </c>
      <c r="D3288" s="3" t="s">
        <v>1475</v>
      </c>
      <c r="E3288" s="4">
        <v>0</v>
      </c>
      <c r="F3288" s="4">
        <v>0</v>
      </c>
      <c r="G3288" s="4">
        <v>0</v>
      </c>
      <c r="H3288" s="4">
        <v>0</v>
      </c>
      <c r="I3288" s="4"/>
      <c r="J3288" s="4">
        <v>0</v>
      </c>
    </row>
    <row r="3289" spans="2:10" x14ac:dyDescent="0.3">
      <c r="B3289" s="3" t="s">
        <v>176</v>
      </c>
      <c r="C3289" s="4">
        <v>2021</v>
      </c>
      <c r="D3289" s="3" t="s">
        <v>1476</v>
      </c>
      <c r="E3289" s="4">
        <v>2308430</v>
      </c>
      <c r="F3289" s="4">
        <v>30.572410000000001</v>
      </c>
      <c r="G3289" s="4">
        <v>0</v>
      </c>
      <c r="H3289" s="4">
        <v>70574</v>
      </c>
      <c r="I3289" s="4">
        <v>216992</v>
      </c>
      <c r="J3289" s="4">
        <v>287566</v>
      </c>
    </row>
    <row r="3290" spans="2:10" x14ac:dyDescent="0.3">
      <c r="B3290" s="3" t="s">
        <v>176</v>
      </c>
      <c r="C3290" s="4">
        <v>2022</v>
      </c>
      <c r="D3290" s="3" t="s">
        <v>1468</v>
      </c>
      <c r="E3290" s="4">
        <v>279915550</v>
      </c>
      <c r="F3290" s="4">
        <v>9.6548099999999994</v>
      </c>
      <c r="G3290" s="4">
        <v>0</v>
      </c>
      <c r="H3290" s="4">
        <v>2702531</v>
      </c>
      <c r="I3290" s="4"/>
      <c r="J3290" s="4">
        <v>2702531</v>
      </c>
    </row>
    <row r="3291" spans="2:10" x14ac:dyDescent="0.3">
      <c r="B3291" s="3" t="s">
        <v>176</v>
      </c>
      <c r="C3291" s="4">
        <v>2022</v>
      </c>
      <c r="D3291" s="3" t="s">
        <v>1469</v>
      </c>
      <c r="E3291" s="4">
        <v>0</v>
      </c>
      <c r="F3291" s="4">
        <v>0</v>
      </c>
      <c r="G3291" s="4">
        <v>0</v>
      </c>
      <c r="H3291" s="4">
        <v>0</v>
      </c>
      <c r="I3291" s="4"/>
      <c r="J3291" s="4">
        <v>0</v>
      </c>
    </row>
    <row r="3292" spans="2:10" x14ac:dyDescent="0.3">
      <c r="B3292" s="3" t="s">
        <v>176</v>
      </c>
      <c r="C3292" s="4">
        <v>2022</v>
      </c>
      <c r="D3292" s="3" t="s">
        <v>1470</v>
      </c>
      <c r="E3292" s="4">
        <v>16316800</v>
      </c>
      <c r="F3292" s="4">
        <v>19.797029999999999</v>
      </c>
      <c r="G3292" s="4">
        <v>0</v>
      </c>
      <c r="H3292" s="4">
        <v>323024</v>
      </c>
      <c r="I3292" s="4"/>
      <c r="J3292" s="4">
        <v>323024</v>
      </c>
    </row>
    <row r="3293" spans="2:10" x14ac:dyDescent="0.3">
      <c r="B3293" s="3" t="s">
        <v>176</v>
      </c>
      <c r="C3293" s="4">
        <v>2022</v>
      </c>
      <c r="D3293" s="3" t="s">
        <v>1471</v>
      </c>
      <c r="E3293" s="4">
        <v>1003922700</v>
      </c>
      <c r="F3293" s="4">
        <v>28.66451</v>
      </c>
      <c r="G3293" s="4">
        <v>0</v>
      </c>
      <c r="H3293" s="4">
        <v>28776952</v>
      </c>
      <c r="I3293" s="4"/>
      <c r="J3293" s="4">
        <v>28776952</v>
      </c>
    </row>
    <row r="3294" spans="2:10" x14ac:dyDescent="0.3">
      <c r="B3294" s="3" t="s">
        <v>176</v>
      </c>
      <c r="C3294" s="4">
        <v>2022</v>
      </c>
      <c r="D3294" s="3" t="s">
        <v>1472</v>
      </c>
      <c r="E3294" s="4">
        <v>0</v>
      </c>
      <c r="F3294" s="4">
        <v>0</v>
      </c>
      <c r="G3294" s="4">
        <v>0</v>
      </c>
      <c r="H3294" s="4">
        <v>0</v>
      </c>
      <c r="I3294" s="4"/>
      <c r="J3294" s="4">
        <v>0</v>
      </c>
    </row>
    <row r="3295" spans="2:10" x14ac:dyDescent="0.3">
      <c r="B3295" s="3" t="s">
        <v>176</v>
      </c>
      <c r="C3295" s="4">
        <v>2022</v>
      </c>
      <c r="D3295" s="3" t="s">
        <v>1473</v>
      </c>
      <c r="E3295" s="4">
        <v>871700</v>
      </c>
      <c r="F3295" s="4">
        <v>20.01576</v>
      </c>
      <c r="G3295" s="4">
        <v>0</v>
      </c>
      <c r="H3295" s="4">
        <v>17448</v>
      </c>
      <c r="I3295" s="4"/>
      <c r="J3295" s="4">
        <v>17448</v>
      </c>
    </row>
    <row r="3296" spans="2:10" x14ac:dyDescent="0.3">
      <c r="B3296" s="3" t="s">
        <v>176</v>
      </c>
      <c r="C3296" s="4">
        <v>2022</v>
      </c>
      <c r="D3296" s="3" t="s">
        <v>1474</v>
      </c>
      <c r="E3296" s="4">
        <v>1429569700</v>
      </c>
      <c r="F3296" s="4">
        <v>0</v>
      </c>
      <c r="G3296" s="4">
        <v>0</v>
      </c>
      <c r="H3296" s="4">
        <v>0</v>
      </c>
      <c r="I3296" s="4">
        <v>4951293</v>
      </c>
      <c r="J3296" s="4">
        <v>4951293</v>
      </c>
    </row>
    <row r="3297" spans="2:10" x14ac:dyDescent="0.3">
      <c r="B3297" s="3" t="s">
        <v>176</v>
      </c>
      <c r="C3297" s="4">
        <v>2022</v>
      </c>
      <c r="D3297" s="3" t="s">
        <v>1475</v>
      </c>
      <c r="E3297" s="4">
        <v>0</v>
      </c>
      <c r="F3297" s="4">
        <v>0</v>
      </c>
      <c r="G3297" s="4">
        <v>0</v>
      </c>
      <c r="H3297" s="4">
        <v>0</v>
      </c>
      <c r="I3297" s="4"/>
      <c r="J3297" s="4">
        <v>0</v>
      </c>
    </row>
    <row r="3298" spans="2:10" x14ac:dyDescent="0.3">
      <c r="B3298" s="3" t="s">
        <v>176</v>
      </c>
      <c r="C3298" s="4">
        <v>2022</v>
      </c>
      <c r="D3298" s="3" t="s">
        <v>1476</v>
      </c>
      <c r="E3298" s="4">
        <v>4973230</v>
      </c>
      <c r="F3298" s="4">
        <v>31.311309999999999</v>
      </c>
      <c r="G3298" s="4">
        <v>0</v>
      </c>
      <c r="H3298" s="4">
        <v>155718</v>
      </c>
      <c r="I3298" s="4">
        <v>252517</v>
      </c>
      <c r="J3298" s="4">
        <v>408235</v>
      </c>
    </row>
    <row r="3299" spans="2:10" x14ac:dyDescent="0.3">
      <c r="B3299" s="3" t="s">
        <v>176</v>
      </c>
      <c r="C3299" s="4">
        <v>2023</v>
      </c>
      <c r="D3299" s="3" t="s">
        <v>1468</v>
      </c>
      <c r="E3299" s="4">
        <v>290072108</v>
      </c>
      <c r="F3299" s="4">
        <v>10.972289999999999</v>
      </c>
      <c r="G3299" s="4">
        <v>0</v>
      </c>
      <c r="H3299" s="4">
        <v>3182755</v>
      </c>
      <c r="I3299" s="4"/>
      <c r="J3299" s="4">
        <v>3182755</v>
      </c>
    </row>
    <row r="3300" spans="2:10" x14ac:dyDescent="0.3">
      <c r="B3300" s="3" t="s">
        <v>176</v>
      </c>
      <c r="C3300" s="4">
        <v>2023</v>
      </c>
      <c r="D3300" s="3" t="s">
        <v>1469</v>
      </c>
      <c r="E3300" s="4">
        <v>0</v>
      </c>
      <c r="F3300" s="4">
        <v>0</v>
      </c>
      <c r="G3300" s="4">
        <v>0</v>
      </c>
      <c r="H3300" s="4">
        <v>0</v>
      </c>
      <c r="I3300" s="4"/>
      <c r="J3300" s="4">
        <v>0</v>
      </c>
    </row>
    <row r="3301" spans="2:10" x14ac:dyDescent="0.3">
      <c r="B3301" s="3" t="s">
        <v>176</v>
      </c>
      <c r="C3301" s="4">
        <v>2023</v>
      </c>
      <c r="D3301" s="3" t="s">
        <v>1470</v>
      </c>
      <c r="E3301" s="4">
        <v>16827700</v>
      </c>
      <c r="F3301" s="4">
        <v>19.969550000000002</v>
      </c>
      <c r="G3301" s="4">
        <v>0</v>
      </c>
      <c r="H3301" s="4">
        <v>336042</v>
      </c>
      <c r="I3301" s="4"/>
      <c r="J3301" s="4">
        <v>336042</v>
      </c>
    </row>
    <row r="3302" spans="2:10" x14ac:dyDescent="0.3">
      <c r="B3302" s="3" t="s">
        <v>176</v>
      </c>
      <c r="C3302" s="4">
        <v>2023</v>
      </c>
      <c r="D3302" s="3" t="s">
        <v>1471</v>
      </c>
      <c r="E3302" s="4">
        <v>1236384600</v>
      </c>
      <c r="F3302" s="4">
        <v>29.65109</v>
      </c>
      <c r="G3302" s="4">
        <v>0</v>
      </c>
      <c r="H3302" s="4">
        <v>36660151</v>
      </c>
      <c r="I3302" s="4"/>
      <c r="J3302" s="4">
        <v>36660151</v>
      </c>
    </row>
    <row r="3303" spans="2:10" x14ac:dyDescent="0.3">
      <c r="B3303" s="3" t="s">
        <v>176</v>
      </c>
      <c r="C3303" s="4">
        <v>2023</v>
      </c>
      <c r="D3303" s="3" t="s">
        <v>1472</v>
      </c>
      <c r="E3303" s="4">
        <v>0</v>
      </c>
      <c r="F3303" s="4">
        <v>0</v>
      </c>
      <c r="G3303" s="4">
        <v>0</v>
      </c>
      <c r="H3303" s="4">
        <v>0</v>
      </c>
      <c r="I3303" s="4"/>
      <c r="J3303" s="4">
        <v>0</v>
      </c>
    </row>
    <row r="3304" spans="2:10" x14ac:dyDescent="0.3">
      <c r="B3304" s="3" t="s">
        <v>176</v>
      </c>
      <c r="C3304" s="4">
        <v>2023</v>
      </c>
      <c r="D3304" s="3" t="s">
        <v>1473</v>
      </c>
      <c r="E3304" s="4">
        <v>835600</v>
      </c>
      <c r="F3304" s="4">
        <v>21.08107</v>
      </c>
      <c r="G3304" s="4">
        <v>0</v>
      </c>
      <c r="H3304" s="4">
        <v>17615</v>
      </c>
      <c r="I3304" s="4"/>
      <c r="J3304" s="4">
        <v>17615</v>
      </c>
    </row>
    <row r="3305" spans="2:10" x14ac:dyDescent="0.3">
      <c r="B3305" s="3" t="s">
        <v>176</v>
      </c>
      <c r="C3305" s="4">
        <v>2023</v>
      </c>
      <c r="D3305" s="3" t="s">
        <v>1474</v>
      </c>
      <c r="E3305" s="4">
        <v>1495705700</v>
      </c>
      <c r="F3305" s="4">
        <v>0</v>
      </c>
      <c r="G3305" s="4">
        <v>0</v>
      </c>
      <c r="H3305" s="4">
        <v>0</v>
      </c>
      <c r="I3305" s="4">
        <v>5133680</v>
      </c>
      <c r="J3305" s="4">
        <v>5133680</v>
      </c>
    </row>
    <row r="3306" spans="2:10" x14ac:dyDescent="0.3">
      <c r="B3306" s="3" t="s">
        <v>176</v>
      </c>
      <c r="C3306" s="4">
        <v>2023</v>
      </c>
      <c r="D3306" s="3" t="s">
        <v>1475</v>
      </c>
      <c r="E3306" s="4">
        <v>0</v>
      </c>
      <c r="F3306" s="4">
        <v>0</v>
      </c>
      <c r="G3306" s="4">
        <v>0</v>
      </c>
      <c r="H3306" s="4">
        <v>0</v>
      </c>
      <c r="I3306" s="4"/>
      <c r="J3306" s="4">
        <v>0</v>
      </c>
    </row>
    <row r="3307" spans="2:10" x14ac:dyDescent="0.3">
      <c r="B3307" s="3" t="s">
        <v>176</v>
      </c>
      <c r="C3307" s="4">
        <v>2023</v>
      </c>
      <c r="D3307" s="3" t="s">
        <v>1476</v>
      </c>
      <c r="E3307" s="4">
        <v>12077110</v>
      </c>
      <c r="F3307" s="4">
        <v>31.473210000000002</v>
      </c>
      <c r="G3307" s="4">
        <v>0</v>
      </c>
      <c r="H3307" s="4">
        <v>380105</v>
      </c>
      <c r="I3307" s="4">
        <v>282895</v>
      </c>
      <c r="J3307" s="4">
        <v>663000</v>
      </c>
    </row>
    <row r="3308" spans="2:10" x14ac:dyDescent="0.3">
      <c r="B3308" s="3" t="s">
        <v>176</v>
      </c>
      <c r="C3308" s="4">
        <v>2024</v>
      </c>
      <c r="D3308" s="3" t="s">
        <v>1468</v>
      </c>
      <c r="E3308" s="4"/>
      <c r="F3308" s="4"/>
      <c r="G3308" s="4"/>
      <c r="H3308" s="4"/>
      <c r="I3308" s="4"/>
      <c r="J3308" s="4"/>
    </row>
    <row r="3309" spans="2:10" x14ac:dyDescent="0.3">
      <c r="B3309" s="3" t="s">
        <v>176</v>
      </c>
      <c r="C3309" s="4">
        <v>2024</v>
      </c>
      <c r="D3309" s="3" t="s">
        <v>1469</v>
      </c>
      <c r="E3309" s="4"/>
      <c r="F3309" s="4"/>
      <c r="G3309" s="4"/>
      <c r="H3309" s="4"/>
      <c r="I3309" s="4"/>
      <c r="J3309" s="4"/>
    </row>
    <row r="3310" spans="2:10" x14ac:dyDescent="0.3">
      <c r="B3310" s="3" t="s">
        <v>176</v>
      </c>
      <c r="C3310" s="4">
        <v>2024</v>
      </c>
      <c r="D3310" s="3" t="s">
        <v>1470</v>
      </c>
      <c r="E3310" s="4"/>
      <c r="F3310" s="4"/>
      <c r="G3310" s="4"/>
      <c r="H3310" s="4"/>
      <c r="I3310" s="4"/>
      <c r="J3310" s="4"/>
    </row>
    <row r="3311" spans="2:10" x14ac:dyDescent="0.3">
      <c r="B3311" s="3" t="s">
        <v>176</v>
      </c>
      <c r="C3311" s="4">
        <v>2024</v>
      </c>
      <c r="D3311" s="3" t="s">
        <v>1471</v>
      </c>
      <c r="E3311" s="4"/>
      <c r="F3311" s="4"/>
      <c r="G3311" s="4"/>
      <c r="H3311" s="4"/>
      <c r="I3311" s="4"/>
      <c r="J3311" s="4"/>
    </row>
    <row r="3312" spans="2:10" x14ac:dyDescent="0.3">
      <c r="B3312" s="3" t="s">
        <v>176</v>
      </c>
      <c r="C3312" s="4">
        <v>2024</v>
      </c>
      <c r="D3312" s="3" t="s">
        <v>1472</v>
      </c>
      <c r="E3312" s="4"/>
      <c r="F3312" s="4"/>
      <c r="G3312" s="4"/>
      <c r="H3312" s="4"/>
      <c r="I3312" s="4"/>
      <c r="J3312" s="4"/>
    </row>
    <row r="3313" spans="2:10" x14ac:dyDescent="0.3">
      <c r="B3313" s="3" t="s">
        <v>176</v>
      </c>
      <c r="C3313" s="4">
        <v>2024</v>
      </c>
      <c r="D3313" s="3" t="s">
        <v>1473</v>
      </c>
      <c r="E3313" s="4"/>
      <c r="F3313" s="4"/>
      <c r="G3313" s="4"/>
      <c r="H3313" s="4"/>
      <c r="I3313" s="4"/>
      <c r="J3313" s="4"/>
    </row>
    <row r="3314" spans="2:10" x14ac:dyDescent="0.3">
      <c r="B3314" s="3" t="s">
        <v>176</v>
      </c>
      <c r="C3314" s="4">
        <v>2024</v>
      </c>
      <c r="D3314" s="3" t="s">
        <v>1474</v>
      </c>
      <c r="E3314" s="4"/>
      <c r="F3314" s="4"/>
      <c r="G3314" s="4"/>
      <c r="H3314" s="4"/>
      <c r="I3314" s="4"/>
      <c r="J3314" s="4"/>
    </row>
    <row r="3315" spans="2:10" x14ac:dyDescent="0.3">
      <c r="B3315" s="3" t="s">
        <v>176</v>
      </c>
      <c r="C3315" s="4">
        <v>2024</v>
      </c>
      <c r="D3315" s="3" t="s">
        <v>1475</v>
      </c>
      <c r="E3315" s="4"/>
      <c r="F3315" s="4"/>
      <c r="G3315" s="4"/>
      <c r="H3315" s="4"/>
      <c r="I3315" s="4"/>
      <c r="J3315" s="4"/>
    </row>
    <row r="3316" spans="2:10" x14ac:dyDescent="0.3">
      <c r="B3316" s="3" t="s">
        <v>176</v>
      </c>
      <c r="C3316" s="4">
        <v>2024</v>
      </c>
      <c r="D3316" s="3" t="s">
        <v>1476</v>
      </c>
      <c r="E3316" s="4"/>
      <c r="F3316" s="4"/>
      <c r="G3316" s="4"/>
      <c r="H3316" s="4"/>
      <c r="I3316" s="4"/>
      <c r="J3316" s="4"/>
    </row>
    <row r="3317" spans="2:10" x14ac:dyDescent="0.3">
      <c r="B3317" s="3" t="s">
        <v>178</v>
      </c>
      <c r="C3317" s="4">
        <v>2019</v>
      </c>
      <c r="D3317" s="3" t="s">
        <v>1468</v>
      </c>
      <c r="E3317" s="4">
        <v>93266100</v>
      </c>
      <c r="F3317" s="4">
        <v>12.9794</v>
      </c>
      <c r="G3317" s="4">
        <v>3.22589785013048</v>
      </c>
      <c r="H3317" s="4">
        <v>1210538.01834</v>
      </c>
      <c r="I3317" s="4"/>
      <c r="J3317" s="4">
        <v>1210538.01834</v>
      </c>
    </row>
    <row r="3318" spans="2:10" x14ac:dyDescent="0.3">
      <c r="B3318" s="3" t="s">
        <v>178</v>
      </c>
      <c r="C3318" s="4">
        <v>2019</v>
      </c>
      <c r="D3318" s="3" t="s">
        <v>1469</v>
      </c>
      <c r="E3318" s="4">
        <v>24480</v>
      </c>
      <c r="F3318" s="4">
        <v>34.885599999999997</v>
      </c>
      <c r="G3318" s="4">
        <v>8.6704610413818806</v>
      </c>
      <c r="H3318" s="4">
        <v>853.99948800000004</v>
      </c>
      <c r="I3318" s="4"/>
      <c r="J3318" s="4">
        <v>853.99948800000004</v>
      </c>
    </row>
    <row r="3319" spans="2:10" x14ac:dyDescent="0.3">
      <c r="B3319" s="3" t="s">
        <v>178</v>
      </c>
      <c r="C3319" s="4">
        <v>2019</v>
      </c>
      <c r="D3319" s="3" t="s">
        <v>1470</v>
      </c>
      <c r="E3319" s="4">
        <v>3264500</v>
      </c>
      <c r="F3319" s="4">
        <v>18.219899999999999</v>
      </c>
      <c r="G3319" s="4">
        <v>4.5283708214241303</v>
      </c>
      <c r="H3319" s="4">
        <v>59478.863550000002</v>
      </c>
      <c r="I3319" s="4"/>
      <c r="J3319" s="4">
        <v>59478.863550000002</v>
      </c>
    </row>
    <row r="3320" spans="2:10" x14ac:dyDescent="0.3">
      <c r="B3320" s="3" t="s">
        <v>178</v>
      </c>
      <c r="C3320" s="4">
        <v>2019</v>
      </c>
      <c r="D3320" s="3" t="s">
        <v>1471</v>
      </c>
      <c r="E3320" s="4">
        <v>10161500</v>
      </c>
      <c r="F3320" s="4">
        <v>104.761</v>
      </c>
      <c r="G3320" s="4">
        <v>26.037280974276101</v>
      </c>
      <c r="H3320" s="4">
        <v>1064528.9014999999</v>
      </c>
      <c r="I3320" s="4"/>
      <c r="J3320" s="4">
        <v>1064528.9014999999</v>
      </c>
    </row>
    <row r="3321" spans="2:10" x14ac:dyDescent="0.3">
      <c r="B3321" s="3" t="s">
        <v>178</v>
      </c>
      <c r="C3321" s="4">
        <v>2019</v>
      </c>
      <c r="D3321" s="3" t="s">
        <v>1472</v>
      </c>
      <c r="E3321" s="4">
        <v>6700</v>
      </c>
      <c r="F3321" s="4">
        <v>28.955200000000001</v>
      </c>
      <c r="G3321" s="4">
        <v>7.1965204424008897</v>
      </c>
      <c r="H3321" s="4">
        <v>193.99984000000001</v>
      </c>
      <c r="I3321" s="4"/>
      <c r="J3321" s="4">
        <v>193.99984000000001</v>
      </c>
    </row>
    <row r="3322" spans="2:10" x14ac:dyDescent="0.3">
      <c r="B3322" s="3" t="s">
        <v>178</v>
      </c>
      <c r="C3322" s="4">
        <v>2019</v>
      </c>
      <c r="D3322" s="3" t="s">
        <v>1473</v>
      </c>
      <c r="E3322" s="4">
        <v>9249000</v>
      </c>
      <c r="F3322" s="4">
        <v>2.5756999999999999</v>
      </c>
      <c r="G3322" s="4">
        <v>0.64016403628681495</v>
      </c>
      <c r="H3322" s="4">
        <v>23822.649300000001</v>
      </c>
      <c r="I3322" s="4"/>
      <c r="J3322" s="4">
        <v>23822.649300000001</v>
      </c>
    </row>
    <row r="3323" spans="2:10" x14ac:dyDescent="0.3">
      <c r="B3323" s="3" t="s">
        <v>178</v>
      </c>
      <c r="C3323" s="4">
        <v>2019</v>
      </c>
      <c r="D3323" s="3" t="s">
        <v>1474</v>
      </c>
      <c r="E3323" s="4">
        <v>1604719701</v>
      </c>
      <c r="F3323" s="4">
        <v>4.0235000000000003</v>
      </c>
      <c r="G3323" s="4">
        <v>1</v>
      </c>
      <c r="H3323" s="4">
        <v>6456589.7169735003</v>
      </c>
      <c r="I3323" s="4">
        <v>0</v>
      </c>
      <c r="J3323" s="4">
        <v>6456589.7169735003</v>
      </c>
    </row>
    <row r="3324" spans="2:10" x14ac:dyDescent="0.3">
      <c r="B3324" s="3" t="s">
        <v>178</v>
      </c>
      <c r="C3324" s="4">
        <v>2019</v>
      </c>
      <c r="D3324" s="3" t="s">
        <v>1475</v>
      </c>
      <c r="E3324" s="4">
        <v>0</v>
      </c>
      <c r="F3324" s="4">
        <v>4.0235000000000003</v>
      </c>
      <c r="G3324" s="4">
        <v>1</v>
      </c>
      <c r="H3324" s="4">
        <v>0</v>
      </c>
      <c r="I3324" s="4"/>
      <c r="J3324" s="4">
        <v>0</v>
      </c>
    </row>
    <row r="3325" spans="2:10" x14ac:dyDescent="0.3">
      <c r="B3325" s="3" t="s">
        <v>178</v>
      </c>
      <c r="C3325" s="4">
        <v>2019</v>
      </c>
      <c r="D3325" s="3" t="s">
        <v>1476</v>
      </c>
      <c r="E3325" s="4">
        <v>1557500</v>
      </c>
      <c r="F3325" s="4">
        <v>32.4482</v>
      </c>
      <c r="G3325" s="4">
        <v>8.06467006337766</v>
      </c>
      <c r="H3325" s="4">
        <v>50538.071499999998</v>
      </c>
      <c r="I3325" s="4"/>
      <c r="J3325" s="4">
        <v>50538.071499999998</v>
      </c>
    </row>
    <row r="3326" spans="2:10" x14ac:dyDescent="0.3">
      <c r="B3326" s="3" t="s">
        <v>178</v>
      </c>
      <c r="C3326" s="4">
        <v>2020</v>
      </c>
      <c r="D3326" s="3" t="s">
        <v>1468</v>
      </c>
      <c r="E3326" s="4">
        <v>106926600</v>
      </c>
      <c r="F3326" s="4">
        <v>11.8186</v>
      </c>
      <c r="G3326" s="4">
        <v>2.9852488002020712</v>
      </c>
      <c r="H3326" s="4">
        <v>1263723</v>
      </c>
      <c r="I3326" s="4"/>
      <c r="J3326" s="4">
        <v>1263723</v>
      </c>
    </row>
    <row r="3327" spans="2:10" x14ac:dyDescent="0.3">
      <c r="B3327" s="3" t="s">
        <v>178</v>
      </c>
      <c r="C3327" s="4">
        <v>2020</v>
      </c>
      <c r="D3327" s="3" t="s">
        <v>1469</v>
      </c>
      <c r="E3327" s="4">
        <v>24480</v>
      </c>
      <c r="F3327" s="4">
        <v>35.580100000000002</v>
      </c>
      <c r="G3327" s="4">
        <v>8.9871432179843396</v>
      </c>
      <c r="H3327" s="4">
        <v>871</v>
      </c>
      <c r="I3327" s="4"/>
      <c r="J3327" s="4">
        <v>871</v>
      </c>
    </row>
    <row r="3328" spans="2:10" x14ac:dyDescent="0.3">
      <c r="B3328" s="3" t="s">
        <v>178</v>
      </c>
      <c r="C3328" s="4">
        <v>2020</v>
      </c>
      <c r="D3328" s="3" t="s">
        <v>1470</v>
      </c>
      <c r="E3328" s="4">
        <v>4456200</v>
      </c>
      <c r="F3328" s="4">
        <v>14.6427</v>
      </c>
      <c r="G3328" s="4">
        <v>3.6985855013892395</v>
      </c>
      <c r="H3328" s="4">
        <v>65251</v>
      </c>
      <c r="I3328" s="4"/>
      <c r="J3328" s="4">
        <v>65251</v>
      </c>
    </row>
    <row r="3329" spans="2:10" x14ac:dyDescent="0.3">
      <c r="B3329" s="3" t="s">
        <v>178</v>
      </c>
      <c r="C3329" s="4">
        <v>2020</v>
      </c>
      <c r="D3329" s="3" t="s">
        <v>1471</v>
      </c>
      <c r="E3329" s="4">
        <v>10727800</v>
      </c>
      <c r="F3329" s="4">
        <v>100.9918</v>
      </c>
      <c r="G3329" s="4">
        <v>25.509421571103815</v>
      </c>
      <c r="H3329" s="4">
        <v>1083420</v>
      </c>
      <c r="I3329" s="4"/>
      <c r="J3329" s="4">
        <v>1083420</v>
      </c>
    </row>
    <row r="3330" spans="2:10" x14ac:dyDescent="0.3">
      <c r="B3330" s="3" t="s">
        <v>178</v>
      </c>
      <c r="C3330" s="4">
        <v>2020</v>
      </c>
      <c r="D3330" s="3" t="s">
        <v>1472</v>
      </c>
      <c r="E3330" s="4">
        <v>7100</v>
      </c>
      <c r="F3330" s="4">
        <v>29.154900000000001</v>
      </c>
      <c r="G3330" s="4">
        <v>7.3642081333670122</v>
      </c>
      <c r="H3330" s="4">
        <v>207</v>
      </c>
      <c r="I3330" s="4"/>
      <c r="J3330" s="4">
        <v>207</v>
      </c>
    </row>
    <row r="3331" spans="2:10" x14ac:dyDescent="0.3">
      <c r="B3331" s="3" t="s">
        <v>178</v>
      </c>
      <c r="C3331" s="4">
        <v>2020</v>
      </c>
      <c r="D3331" s="3" t="s">
        <v>1473</v>
      </c>
      <c r="E3331" s="4">
        <v>10036000</v>
      </c>
      <c r="F3331" s="4">
        <v>2.2683</v>
      </c>
      <c r="G3331" s="4">
        <v>0.57294771406920941</v>
      </c>
      <c r="H3331" s="4">
        <v>22765</v>
      </c>
      <c r="I3331" s="4"/>
      <c r="J3331" s="4">
        <v>22765</v>
      </c>
    </row>
    <row r="3332" spans="2:10" x14ac:dyDescent="0.3">
      <c r="B3332" s="3" t="s">
        <v>178</v>
      </c>
      <c r="C3332" s="4">
        <v>2020</v>
      </c>
      <c r="D3332" s="3" t="s">
        <v>1474</v>
      </c>
      <c r="E3332" s="4">
        <v>1683946701</v>
      </c>
      <c r="F3332" s="4">
        <v>3.9590000000000001</v>
      </c>
      <c r="G3332" s="4">
        <v>1</v>
      </c>
      <c r="H3332" s="4">
        <v>6666745</v>
      </c>
      <c r="I3332" s="4"/>
      <c r="J3332" s="4">
        <v>6666745</v>
      </c>
    </row>
    <row r="3333" spans="2:10" x14ac:dyDescent="0.3">
      <c r="B3333" s="3" t="s">
        <v>178</v>
      </c>
      <c r="C3333" s="4">
        <v>2020</v>
      </c>
      <c r="D3333" s="3" t="s">
        <v>1475</v>
      </c>
      <c r="E3333" s="4">
        <v>0</v>
      </c>
      <c r="F3333" s="4">
        <v>3.9590000000000001</v>
      </c>
      <c r="G3333" s="4">
        <v>1</v>
      </c>
      <c r="H3333" s="4">
        <v>0</v>
      </c>
      <c r="I3333" s="4"/>
      <c r="J3333" s="4">
        <v>0</v>
      </c>
    </row>
    <row r="3334" spans="2:10" x14ac:dyDescent="0.3">
      <c r="B3334" s="3" t="s">
        <v>178</v>
      </c>
      <c r="C3334" s="4">
        <v>2020</v>
      </c>
      <c r="D3334" s="3" t="s">
        <v>1476</v>
      </c>
      <c r="E3334" s="4">
        <v>1653100</v>
      </c>
      <c r="F3334" s="4">
        <v>29.546299999999999</v>
      </c>
      <c r="G3334" s="4">
        <v>7.4630714826976501</v>
      </c>
      <c r="H3334" s="4">
        <v>48843</v>
      </c>
      <c r="I3334" s="4">
        <v>142827</v>
      </c>
      <c r="J3334" s="4">
        <v>191670</v>
      </c>
    </row>
    <row r="3335" spans="2:10" x14ac:dyDescent="0.3">
      <c r="B3335" s="3" t="s">
        <v>178</v>
      </c>
      <c r="C3335" s="4">
        <v>2021</v>
      </c>
      <c r="D3335" s="3" t="s">
        <v>1468</v>
      </c>
      <c r="E3335" s="4">
        <v>105142650</v>
      </c>
      <c r="F3335" s="4">
        <v>12.005800000000001</v>
      </c>
      <c r="G3335" s="4">
        <v>3.1769780365175975</v>
      </c>
      <c r="H3335" s="4">
        <v>1262322</v>
      </c>
      <c r="I3335" s="4"/>
      <c r="J3335" s="4">
        <v>1262322</v>
      </c>
    </row>
    <row r="3336" spans="2:10" x14ac:dyDescent="0.3">
      <c r="B3336" s="3" t="s">
        <v>178</v>
      </c>
      <c r="C3336" s="4">
        <v>2021</v>
      </c>
      <c r="D3336" s="3" t="s">
        <v>1469</v>
      </c>
      <c r="E3336" s="4">
        <v>30048</v>
      </c>
      <c r="F3336" s="4">
        <v>35.779800000000002</v>
      </c>
      <c r="G3336" s="4">
        <v>9.4680603334215405</v>
      </c>
      <c r="H3336" s="4">
        <v>1075</v>
      </c>
      <c r="I3336" s="4"/>
      <c r="J3336" s="4">
        <v>1075</v>
      </c>
    </row>
    <row r="3337" spans="2:10" x14ac:dyDescent="0.3">
      <c r="B3337" s="3" t="s">
        <v>178</v>
      </c>
      <c r="C3337" s="4">
        <v>2021</v>
      </c>
      <c r="D3337" s="3" t="s">
        <v>1470</v>
      </c>
      <c r="E3337" s="4">
        <v>6831100</v>
      </c>
      <c r="F3337" s="4">
        <v>11.7645</v>
      </c>
      <c r="G3337" s="4">
        <v>3.1131251653876686</v>
      </c>
      <c r="H3337" s="4">
        <v>80364</v>
      </c>
      <c r="I3337" s="4"/>
      <c r="J3337" s="4">
        <v>80364</v>
      </c>
    </row>
    <row r="3338" spans="2:10" x14ac:dyDescent="0.3">
      <c r="B3338" s="3" t="s">
        <v>178</v>
      </c>
      <c r="C3338" s="4">
        <v>2021</v>
      </c>
      <c r="D3338" s="3" t="s">
        <v>1471</v>
      </c>
      <c r="E3338" s="4">
        <v>11679700</v>
      </c>
      <c r="F3338" s="4">
        <v>94.628699999999995</v>
      </c>
      <c r="G3338" s="4">
        <v>25.040672135485579</v>
      </c>
      <c r="H3338" s="4">
        <v>1105235</v>
      </c>
      <c r="I3338" s="4"/>
      <c r="J3338" s="4">
        <v>1105235</v>
      </c>
    </row>
    <row r="3339" spans="2:10" x14ac:dyDescent="0.3">
      <c r="B3339" s="3" t="s">
        <v>178</v>
      </c>
      <c r="C3339" s="4">
        <v>2021</v>
      </c>
      <c r="D3339" s="3" t="s">
        <v>1472</v>
      </c>
      <c r="E3339" s="4">
        <v>7600</v>
      </c>
      <c r="F3339" s="4">
        <v>29.702999999999999</v>
      </c>
      <c r="G3339" s="4">
        <v>7.8600158772161945</v>
      </c>
      <c r="H3339" s="4">
        <v>226</v>
      </c>
      <c r="I3339" s="4"/>
      <c r="J3339" s="4">
        <v>226</v>
      </c>
    </row>
    <row r="3340" spans="2:10" x14ac:dyDescent="0.3">
      <c r="B3340" s="3" t="s">
        <v>178</v>
      </c>
      <c r="C3340" s="4">
        <v>2021</v>
      </c>
      <c r="D3340" s="3" t="s">
        <v>1473</v>
      </c>
      <c r="E3340" s="4">
        <v>10528000</v>
      </c>
      <c r="F3340" s="4">
        <v>2.1735000000000002</v>
      </c>
      <c r="G3340" s="4">
        <v>0.57515215665519981</v>
      </c>
      <c r="H3340" s="4">
        <v>22883</v>
      </c>
      <c r="I3340" s="4"/>
      <c r="J3340" s="4">
        <v>22883</v>
      </c>
    </row>
    <row r="3341" spans="2:10" x14ac:dyDescent="0.3">
      <c r="B3341" s="3" t="s">
        <v>178</v>
      </c>
      <c r="C3341" s="4">
        <v>2021</v>
      </c>
      <c r="D3341" s="3" t="s">
        <v>1474</v>
      </c>
      <c r="E3341" s="4">
        <v>1805729101</v>
      </c>
      <c r="F3341" s="4">
        <v>3.7789999999999999</v>
      </c>
      <c r="G3341" s="4">
        <v>1</v>
      </c>
      <c r="H3341" s="4">
        <v>6823850</v>
      </c>
      <c r="I3341" s="4"/>
      <c r="J3341" s="4">
        <v>6823850</v>
      </c>
    </row>
    <row r="3342" spans="2:10" x14ac:dyDescent="0.3">
      <c r="B3342" s="3" t="s">
        <v>178</v>
      </c>
      <c r="C3342" s="4">
        <v>2021</v>
      </c>
      <c r="D3342" s="3" t="s">
        <v>1475</v>
      </c>
      <c r="E3342" s="4">
        <v>0</v>
      </c>
      <c r="F3342" s="4">
        <v>3.7789999999999999</v>
      </c>
      <c r="G3342" s="4">
        <v>1</v>
      </c>
      <c r="H3342" s="4">
        <v>0</v>
      </c>
      <c r="I3342" s="4"/>
      <c r="J3342" s="4">
        <v>0</v>
      </c>
    </row>
    <row r="3343" spans="2:10" x14ac:dyDescent="0.3">
      <c r="B3343" s="3" t="s">
        <v>178</v>
      </c>
      <c r="C3343" s="4">
        <v>2021</v>
      </c>
      <c r="D3343" s="3" t="s">
        <v>1476</v>
      </c>
      <c r="E3343" s="4">
        <v>1685200</v>
      </c>
      <c r="F3343" s="4">
        <v>30.013999999999999</v>
      </c>
      <c r="G3343" s="4">
        <v>7.9423127811590364</v>
      </c>
      <c r="H3343" s="4">
        <v>50580</v>
      </c>
      <c r="I3343" s="4">
        <v>132910</v>
      </c>
      <c r="J3343" s="4">
        <v>183490</v>
      </c>
    </row>
    <row r="3344" spans="2:10" x14ac:dyDescent="0.3">
      <c r="B3344" s="3" t="s">
        <v>178</v>
      </c>
      <c r="C3344" s="4">
        <v>2022</v>
      </c>
      <c r="D3344" s="3" t="s">
        <v>1468</v>
      </c>
      <c r="E3344" s="4">
        <v>125817400</v>
      </c>
      <c r="F3344" s="4">
        <v>10.5097</v>
      </c>
      <c r="G3344" s="4">
        <v>3.599828737797568</v>
      </c>
      <c r="H3344" s="4">
        <v>1322303</v>
      </c>
      <c r="I3344" s="4"/>
      <c r="J3344" s="4">
        <v>1322303</v>
      </c>
    </row>
    <row r="3345" spans="2:10" x14ac:dyDescent="0.3">
      <c r="B3345" s="3" t="s">
        <v>178</v>
      </c>
      <c r="C3345" s="4">
        <v>2022</v>
      </c>
      <c r="D3345" s="3" t="s">
        <v>1469</v>
      </c>
      <c r="E3345" s="4">
        <v>27528</v>
      </c>
      <c r="F3345" s="4">
        <v>37.063800000000001</v>
      </c>
      <c r="G3345" s="4">
        <v>12.695256036992635</v>
      </c>
      <c r="H3345" s="4">
        <v>1020</v>
      </c>
      <c r="I3345" s="4"/>
      <c r="J3345" s="4">
        <v>1020</v>
      </c>
    </row>
    <row r="3346" spans="2:10" x14ac:dyDescent="0.3">
      <c r="B3346" s="3" t="s">
        <v>178</v>
      </c>
      <c r="C3346" s="4">
        <v>2022</v>
      </c>
      <c r="D3346" s="3" t="s">
        <v>1470</v>
      </c>
      <c r="E3346" s="4">
        <v>8269300</v>
      </c>
      <c r="F3346" s="4">
        <v>12.052199999999999</v>
      </c>
      <c r="G3346" s="4">
        <v>4.1281726323000507</v>
      </c>
      <c r="H3346" s="4">
        <v>99663</v>
      </c>
      <c r="I3346" s="4"/>
      <c r="J3346" s="4">
        <v>99663</v>
      </c>
    </row>
    <row r="3347" spans="2:10" x14ac:dyDescent="0.3">
      <c r="B3347" s="3" t="s">
        <v>178</v>
      </c>
      <c r="C3347" s="4">
        <v>2022</v>
      </c>
      <c r="D3347" s="3" t="s">
        <v>1471</v>
      </c>
      <c r="E3347" s="4">
        <v>12397600</v>
      </c>
      <c r="F3347" s="4">
        <v>91.854699999999994</v>
      </c>
      <c r="G3347" s="4">
        <v>31.462476451447163</v>
      </c>
      <c r="H3347" s="4">
        <v>1138778</v>
      </c>
      <c r="I3347" s="4"/>
      <c r="J3347" s="4">
        <v>1138778</v>
      </c>
    </row>
    <row r="3348" spans="2:10" x14ac:dyDescent="0.3">
      <c r="B3348" s="3" t="s">
        <v>178</v>
      </c>
      <c r="C3348" s="4">
        <v>2022</v>
      </c>
      <c r="D3348" s="3" t="s">
        <v>1472</v>
      </c>
      <c r="E3348" s="4">
        <v>6700</v>
      </c>
      <c r="F3348" s="4">
        <v>30.0046</v>
      </c>
      <c r="G3348" s="4">
        <v>10.27730775817777</v>
      </c>
      <c r="H3348" s="4">
        <v>201</v>
      </c>
      <c r="I3348" s="4"/>
      <c r="J3348" s="4">
        <v>201</v>
      </c>
    </row>
    <row r="3349" spans="2:10" x14ac:dyDescent="0.3">
      <c r="B3349" s="3" t="s">
        <v>178</v>
      </c>
      <c r="C3349" s="4">
        <v>2022</v>
      </c>
      <c r="D3349" s="3" t="s">
        <v>1473</v>
      </c>
      <c r="E3349" s="4">
        <v>12079000</v>
      </c>
      <c r="F3349" s="4">
        <v>2.0409000000000002</v>
      </c>
      <c r="G3349" s="4">
        <v>0.69905805788662445</v>
      </c>
      <c r="H3349" s="4">
        <v>24652</v>
      </c>
      <c r="I3349" s="4"/>
      <c r="J3349" s="4">
        <v>24652</v>
      </c>
    </row>
    <row r="3350" spans="2:10" x14ac:dyDescent="0.3">
      <c r="B3350" s="3" t="s">
        <v>178</v>
      </c>
      <c r="C3350" s="4">
        <v>2022</v>
      </c>
      <c r="D3350" s="3" t="s">
        <v>1474</v>
      </c>
      <c r="E3350" s="4">
        <v>2483411201</v>
      </c>
      <c r="F3350" s="4">
        <v>2.9195000000000002</v>
      </c>
      <c r="G3350" s="4">
        <v>1</v>
      </c>
      <c r="H3350" s="4">
        <v>7250319</v>
      </c>
      <c r="I3350" s="4"/>
      <c r="J3350" s="4">
        <v>7250319</v>
      </c>
    </row>
    <row r="3351" spans="2:10" x14ac:dyDescent="0.3">
      <c r="B3351" s="3" t="s">
        <v>178</v>
      </c>
      <c r="C3351" s="4">
        <v>2022</v>
      </c>
      <c r="D3351" s="3" t="s">
        <v>1475</v>
      </c>
      <c r="E3351" s="4">
        <v>0</v>
      </c>
      <c r="F3351" s="4">
        <v>2.9195000000000002</v>
      </c>
      <c r="G3351" s="4">
        <v>1</v>
      </c>
      <c r="H3351" s="4">
        <v>0</v>
      </c>
      <c r="I3351" s="4"/>
      <c r="J3351" s="4">
        <v>0</v>
      </c>
    </row>
    <row r="3352" spans="2:10" x14ac:dyDescent="0.3">
      <c r="B3352" s="3" t="s">
        <v>178</v>
      </c>
      <c r="C3352" s="4">
        <v>2022</v>
      </c>
      <c r="D3352" s="3" t="s">
        <v>1476</v>
      </c>
      <c r="E3352" s="4">
        <v>2195570</v>
      </c>
      <c r="F3352" s="4">
        <v>26.2743</v>
      </c>
      <c r="G3352" s="4">
        <v>8.9995889707141625</v>
      </c>
      <c r="H3352" s="4">
        <v>57687</v>
      </c>
      <c r="I3352" s="4">
        <v>146969</v>
      </c>
      <c r="J3352" s="4">
        <v>204656</v>
      </c>
    </row>
    <row r="3353" spans="2:10" x14ac:dyDescent="0.3">
      <c r="B3353" s="3" t="s">
        <v>178</v>
      </c>
      <c r="C3353" s="4">
        <v>2023</v>
      </c>
      <c r="D3353" s="3" t="s">
        <v>1468</v>
      </c>
      <c r="E3353" s="4">
        <v>140544800</v>
      </c>
      <c r="F3353" s="4">
        <v>9.2556999999999992</v>
      </c>
      <c r="G3353" s="4">
        <v>3.5899852610348306</v>
      </c>
      <c r="H3353" s="4">
        <v>1300841</v>
      </c>
      <c r="I3353" s="4"/>
      <c r="J3353" s="4">
        <v>1300841</v>
      </c>
    </row>
    <row r="3354" spans="2:10" x14ac:dyDescent="0.3">
      <c r="B3354" s="3" t="s">
        <v>178</v>
      </c>
      <c r="C3354" s="4">
        <v>2023</v>
      </c>
      <c r="D3354" s="3" t="s">
        <v>1469</v>
      </c>
      <c r="E3354" s="4">
        <v>21960</v>
      </c>
      <c r="F3354" s="4">
        <v>36.6952</v>
      </c>
      <c r="G3354" s="4">
        <v>14.232875649678071</v>
      </c>
      <c r="H3354" s="4">
        <v>806</v>
      </c>
      <c r="I3354" s="4"/>
      <c r="J3354" s="4">
        <v>806</v>
      </c>
    </row>
    <row r="3355" spans="2:10" x14ac:dyDescent="0.3">
      <c r="B3355" s="3" t="s">
        <v>178</v>
      </c>
      <c r="C3355" s="4">
        <v>2023</v>
      </c>
      <c r="D3355" s="3" t="s">
        <v>1470</v>
      </c>
      <c r="E3355" s="4">
        <v>10100500</v>
      </c>
      <c r="F3355" s="4">
        <v>9.7890999999999995</v>
      </c>
      <c r="G3355" s="4">
        <v>3.7968737879140484</v>
      </c>
      <c r="H3355" s="4">
        <v>98875</v>
      </c>
      <c r="I3355" s="4"/>
      <c r="J3355" s="4">
        <v>98875</v>
      </c>
    </row>
    <row r="3356" spans="2:10" x14ac:dyDescent="0.3">
      <c r="B3356" s="3" t="s">
        <v>178</v>
      </c>
      <c r="C3356" s="4">
        <v>2023</v>
      </c>
      <c r="D3356" s="3" t="s">
        <v>1471</v>
      </c>
      <c r="E3356" s="4">
        <v>13608000</v>
      </c>
      <c r="F3356" s="4">
        <v>83.006399999999999</v>
      </c>
      <c r="G3356" s="4">
        <v>32.195485222248081</v>
      </c>
      <c r="H3356" s="4">
        <v>1129551</v>
      </c>
      <c r="I3356" s="4"/>
      <c r="J3356" s="4">
        <v>1129551</v>
      </c>
    </row>
    <row r="3357" spans="2:10" x14ac:dyDescent="0.3">
      <c r="B3357" s="3" t="s">
        <v>178</v>
      </c>
      <c r="C3357" s="4">
        <v>2023</v>
      </c>
      <c r="D3357" s="3" t="s">
        <v>1472</v>
      </c>
      <c r="E3357" s="4">
        <v>7200</v>
      </c>
      <c r="F3357" s="4">
        <v>30.133099999999999</v>
      </c>
      <c r="G3357" s="4">
        <v>11.687650298657978</v>
      </c>
      <c r="H3357" s="4">
        <v>217</v>
      </c>
      <c r="I3357" s="4"/>
      <c r="J3357" s="4">
        <v>217</v>
      </c>
    </row>
    <row r="3358" spans="2:10" x14ac:dyDescent="0.3">
      <c r="B3358" s="3" t="s">
        <v>178</v>
      </c>
      <c r="C3358" s="4">
        <v>2023</v>
      </c>
      <c r="D3358" s="3" t="s">
        <v>1473</v>
      </c>
      <c r="E3358" s="4">
        <v>12409200</v>
      </c>
      <c r="F3358" s="4">
        <v>1.9650000000000001</v>
      </c>
      <c r="G3358" s="4">
        <v>0.76215964626483601</v>
      </c>
      <c r="H3358" s="4">
        <v>24384</v>
      </c>
      <c r="I3358" s="4"/>
      <c r="J3358" s="4">
        <v>24384</v>
      </c>
    </row>
    <row r="3359" spans="2:10" x14ac:dyDescent="0.3">
      <c r="B3359" s="3" t="s">
        <v>178</v>
      </c>
      <c r="C3359" s="4">
        <v>2023</v>
      </c>
      <c r="D3359" s="3" t="s">
        <v>1474</v>
      </c>
      <c r="E3359" s="4">
        <v>2842798001</v>
      </c>
      <c r="F3359" s="4">
        <v>2.5781999999999998</v>
      </c>
      <c r="G3359" s="4">
        <v>1</v>
      </c>
      <c r="H3359" s="4">
        <v>7329302</v>
      </c>
      <c r="I3359" s="4"/>
      <c r="J3359" s="4">
        <v>7329302</v>
      </c>
    </row>
    <row r="3360" spans="2:10" x14ac:dyDescent="0.3">
      <c r="B3360" s="3" t="s">
        <v>178</v>
      </c>
      <c r="C3360" s="4">
        <v>2023</v>
      </c>
      <c r="D3360" s="3" t="s">
        <v>1475</v>
      </c>
      <c r="E3360" s="4">
        <v>0</v>
      </c>
      <c r="F3360" s="4">
        <v>2.5781999999999998</v>
      </c>
      <c r="G3360" s="4">
        <v>1</v>
      </c>
      <c r="H3360" s="4">
        <v>0</v>
      </c>
      <c r="I3360" s="4"/>
      <c r="J3360" s="4">
        <v>0</v>
      </c>
    </row>
    <row r="3361" spans="2:10" x14ac:dyDescent="0.3">
      <c r="B3361" s="3" t="s">
        <v>178</v>
      </c>
      <c r="C3361" s="4">
        <v>2023</v>
      </c>
      <c r="D3361" s="3" t="s">
        <v>1476</v>
      </c>
      <c r="E3361" s="4">
        <v>2064765</v>
      </c>
      <c r="F3361" s="4">
        <v>23.139299999999999</v>
      </c>
      <c r="G3361" s="4">
        <v>8.9749825459623001</v>
      </c>
      <c r="H3361" s="4">
        <v>47777</v>
      </c>
      <c r="I3361" s="4">
        <v>160636</v>
      </c>
      <c r="J3361" s="4">
        <v>208413</v>
      </c>
    </row>
    <row r="3362" spans="2:10" x14ac:dyDescent="0.3">
      <c r="B3362" s="3" t="s">
        <v>178</v>
      </c>
      <c r="C3362" s="4">
        <v>2024</v>
      </c>
      <c r="D3362" s="3" t="s">
        <v>1468</v>
      </c>
      <c r="E3362" s="4">
        <v>146582700</v>
      </c>
      <c r="F3362" s="4">
        <v>9.6204000000000001</v>
      </c>
      <c r="G3362" s="4">
        <v>3.3930800973441961</v>
      </c>
      <c r="H3362" s="4">
        <v>1410184</v>
      </c>
      <c r="I3362" s="4"/>
      <c r="J3362" s="4">
        <v>1410184</v>
      </c>
    </row>
    <row r="3363" spans="2:10" x14ac:dyDescent="0.3">
      <c r="B3363" s="3" t="s">
        <v>178</v>
      </c>
      <c r="C3363" s="4">
        <v>2024</v>
      </c>
      <c r="D3363" s="3" t="s">
        <v>1469</v>
      </c>
      <c r="E3363" s="4">
        <v>21960</v>
      </c>
      <c r="F3363" s="4">
        <v>42.935200000000002</v>
      </c>
      <c r="G3363" s="4">
        <v>15.143088914753289</v>
      </c>
      <c r="H3363" s="4">
        <v>943</v>
      </c>
      <c r="I3363" s="4"/>
      <c r="J3363" s="4">
        <v>943</v>
      </c>
    </row>
    <row r="3364" spans="2:10" x14ac:dyDescent="0.3">
      <c r="B3364" s="3" t="s">
        <v>178</v>
      </c>
      <c r="C3364" s="4">
        <v>2024</v>
      </c>
      <c r="D3364" s="3" t="s">
        <v>1470</v>
      </c>
      <c r="E3364" s="4">
        <v>10465200</v>
      </c>
      <c r="F3364" s="4">
        <v>10.260199999999999</v>
      </c>
      <c r="G3364" s="4">
        <v>3.6187352308397696</v>
      </c>
      <c r="H3364" s="4">
        <v>107375</v>
      </c>
      <c r="I3364" s="4"/>
      <c r="J3364" s="4">
        <v>107375</v>
      </c>
    </row>
    <row r="3365" spans="2:10" x14ac:dyDescent="0.3">
      <c r="B3365" s="3" t="s">
        <v>178</v>
      </c>
      <c r="C3365" s="4">
        <v>2024</v>
      </c>
      <c r="D3365" s="3" t="s">
        <v>1471</v>
      </c>
      <c r="E3365" s="4">
        <v>14187100</v>
      </c>
      <c r="F3365" s="4">
        <v>86.319199999999995</v>
      </c>
      <c r="G3365" s="4">
        <v>30.444467957535355</v>
      </c>
      <c r="H3365" s="4">
        <v>1224619</v>
      </c>
      <c r="I3365" s="4"/>
      <c r="J3365" s="4">
        <v>1224619</v>
      </c>
    </row>
    <row r="3366" spans="2:10" x14ac:dyDescent="0.3">
      <c r="B3366" s="3" t="s">
        <v>178</v>
      </c>
      <c r="C3366" s="4">
        <v>2024</v>
      </c>
      <c r="D3366" s="3" t="s">
        <v>1472</v>
      </c>
      <c r="E3366" s="4">
        <v>7600</v>
      </c>
      <c r="F3366" s="4">
        <v>43.717100000000002</v>
      </c>
      <c r="G3366" s="4">
        <v>15.418862201530702</v>
      </c>
      <c r="H3366" s="4">
        <v>332</v>
      </c>
      <c r="I3366" s="4"/>
      <c r="J3366" s="4">
        <v>332</v>
      </c>
    </row>
    <row r="3367" spans="2:10" x14ac:dyDescent="0.3">
      <c r="B3367" s="3" t="s">
        <v>178</v>
      </c>
      <c r="C3367" s="4">
        <v>2024</v>
      </c>
      <c r="D3367" s="3" t="s">
        <v>1473</v>
      </c>
      <c r="E3367" s="4">
        <v>12011000</v>
      </c>
      <c r="F3367" s="4">
        <v>2.8353000000000002</v>
      </c>
      <c r="G3367" s="4">
        <v>1</v>
      </c>
      <c r="H3367" s="4">
        <v>34055</v>
      </c>
      <c r="I3367" s="4"/>
      <c r="J3367" s="4">
        <v>34055</v>
      </c>
    </row>
    <row r="3368" spans="2:10" x14ac:dyDescent="0.3">
      <c r="B3368" s="3" t="s">
        <v>178</v>
      </c>
      <c r="C3368" s="4">
        <v>2024</v>
      </c>
      <c r="D3368" s="3" t="s">
        <v>1474</v>
      </c>
      <c r="E3368" s="4">
        <v>2800830101</v>
      </c>
      <c r="F3368" s="4">
        <v>2.8353000000000002</v>
      </c>
      <c r="G3368" s="4">
        <v>1</v>
      </c>
      <c r="H3368" s="4">
        <v>7941194</v>
      </c>
      <c r="I3368" s="4"/>
      <c r="J3368" s="4">
        <v>7941194</v>
      </c>
    </row>
    <row r="3369" spans="2:10" x14ac:dyDescent="0.3">
      <c r="B3369" s="3" t="s">
        <v>178</v>
      </c>
      <c r="C3369" s="4">
        <v>2024</v>
      </c>
      <c r="D3369" s="3" t="s">
        <v>1475</v>
      </c>
      <c r="E3369" s="4">
        <v>0</v>
      </c>
      <c r="F3369" s="4">
        <v>2.8353000000000002</v>
      </c>
      <c r="G3369" s="4">
        <v>1</v>
      </c>
      <c r="H3369" s="4">
        <v>0</v>
      </c>
      <c r="I3369" s="4"/>
      <c r="J3369" s="4">
        <v>0</v>
      </c>
    </row>
    <row r="3370" spans="2:10" x14ac:dyDescent="0.3">
      <c r="B3370" s="3" t="s">
        <v>178</v>
      </c>
      <c r="C3370" s="4">
        <v>2024</v>
      </c>
      <c r="D3370" s="3" t="s">
        <v>1476</v>
      </c>
      <c r="E3370" s="4">
        <v>2119700</v>
      </c>
      <c r="F3370" s="4">
        <v>24.050899999999999</v>
      </c>
      <c r="G3370" s="4">
        <v>8.4826649737241198</v>
      </c>
      <c r="H3370" s="4">
        <v>50981</v>
      </c>
      <c r="I3370" s="4">
        <v>157004</v>
      </c>
      <c r="J3370" s="4">
        <v>207985</v>
      </c>
    </row>
    <row r="3371" spans="2:10" x14ac:dyDescent="0.3">
      <c r="B3371" s="3" t="s">
        <v>180</v>
      </c>
      <c r="C3371" s="4">
        <v>2019</v>
      </c>
      <c r="D3371" s="3" t="s">
        <v>1468</v>
      </c>
      <c r="E3371" s="4">
        <v>165083057</v>
      </c>
      <c r="F3371" s="4">
        <v>7.4321000000000002</v>
      </c>
      <c r="G3371" s="4">
        <v>2.49190276613579</v>
      </c>
      <c r="H3371" s="4">
        <v>1226913.7879297</v>
      </c>
      <c r="I3371" s="4"/>
      <c r="J3371" s="4">
        <v>1226913.7879297</v>
      </c>
    </row>
    <row r="3372" spans="2:10" x14ac:dyDescent="0.3">
      <c r="B3372" s="3" t="s">
        <v>180</v>
      </c>
      <c r="C3372" s="4">
        <v>2019</v>
      </c>
      <c r="D3372" s="3" t="s">
        <v>1469</v>
      </c>
      <c r="E3372" s="4">
        <v>8232899</v>
      </c>
      <c r="F3372" s="4">
        <v>1.0613999999999999</v>
      </c>
      <c r="G3372" s="4">
        <v>0.35587594300083802</v>
      </c>
      <c r="H3372" s="4">
        <v>8738.3989985999997</v>
      </c>
      <c r="I3372" s="4"/>
      <c r="J3372" s="4">
        <v>8738.3989985999997</v>
      </c>
    </row>
    <row r="3373" spans="2:10" x14ac:dyDescent="0.3">
      <c r="B3373" s="3" t="s">
        <v>180</v>
      </c>
      <c r="C3373" s="4">
        <v>2019</v>
      </c>
      <c r="D3373" s="3" t="s">
        <v>1470</v>
      </c>
      <c r="E3373" s="4">
        <v>19612400</v>
      </c>
      <c r="F3373" s="4">
        <v>15.3809</v>
      </c>
      <c r="G3373" s="4">
        <v>5.1570494551550699</v>
      </c>
      <c r="H3373" s="4">
        <v>301656.36316000001</v>
      </c>
      <c r="I3373" s="4"/>
      <c r="J3373" s="4">
        <v>301656.36316000001</v>
      </c>
    </row>
    <row r="3374" spans="2:10" x14ac:dyDescent="0.3">
      <c r="B3374" s="3" t="s">
        <v>180</v>
      </c>
      <c r="C3374" s="4">
        <v>2019</v>
      </c>
      <c r="D3374" s="3" t="s">
        <v>1471</v>
      </c>
      <c r="E3374" s="4">
        <v>0</v>
      </c>
      <c r="F3374" s="4">
        <v>15.3809</v>
      </c>
      <c r="G3374" s="4">
        <v>5.1570494551550699</v>
      </c>
      <c r="H3374" s="4">
        <v>0</v>
      </c>
      <c r="I3374" s="4"/>
      <c r="J3374" s="4">
        <v>0</v>
      </c>
    </row>
    <row r="3375" spans="2:10" x14ac:dyDescent="0.3">
      <c r="B3375" s="3" t="s">
        <v>180</v>
      </c>
      <c r="C3375" s="4">
        <v>2019</v>
      </c>
      <c r="D3375" s="3" t="s">
        <v>1472</v>
      </c>
      <c r="E3375" s="4">
        <v>0</v>
      </c>
      <c r="F3375" s="4">
        <v>8.9474999999999998</v>
      </c>
      <c r="G3375" s="4">
        <v>3</v>
      </c>
      <c r="H3375" s="4">
        <v>0</v>
      </c>
      <c r="I3375" s="4"/>
      <c r="J3375" s="4">
        <v>0</v>
      </c>
    </row>
    <row r="3376" spans="2:10" x14ac:dyDescent="0.3">
      <c r="B3376" s="3" t="s">
        <v>180</v>
      </c>
      <c r="C3376" s="4">
        <v>2019</v>
      </c>
      <c r="D3376" s="3" t="s">
        <v>1473</v>
      </c>
      <c r="E3376" s="4">
        <v>10304900</v>
      </c>
      <c r="F3376" s="4">
        <v>7.0625</v>
      </c>
      <c r="G3376" s="4">
        <v>2.3679798826487799</v>
      </c>
      <c r="H3376" s="4">
        <v>72778.356249999997</v>
      </c>
      <c r="I3376" s="4"/>
      <c r="J3376" s="4">
        <v>72778.356249999997</v>
      </c>
    </row>
    <row r="3377" spans="2:10" x14ac:dyDescent="0.3">
      <c r="B3377" s="3" t="s">
        <v>180</v>
      </c>
      <c r="C3377" s="4">
        <v>2019</v>
      </c>
      <c r="D3377" s="3" t="s">
        <v>1474</v>
      </c>
      <c r="E3377" s="4">
        <v>4164786181</v>
      </c>
      <c r="F3377" s="4">
        <v>2.9824999999999999</v>
      </c>
      <c r="G3377" s="4">
        <v>1</v>
      </c>
      <c r="H3377" s="4">
        <v>12421474.7848325</v>
      </c>
      <c r="I3377" s="4">
        <v>0</v>
      </c>
      <c r="J3377" s="4">
        <v>12421474.7848325</v>
      </c>
    </row>
    <row r="3378" spans="2:10" x14ac:dyDescent="0.3">
      <c r="B3378" s="3" t="s">
        <v>180</v>
      </c>
      <c r="C3378" s="4">
        <v>2019</v>
      </c>
      <c r="D3378" s="3" t="s">
        <v>1475</v>
      </c>
      <c r="E3378" s="4">
        <v>0</v>
      </c>
      <c r="F3378" s="4">
        <v>2.9824999999999999</v>
      </c>
      <c r="G3378" s="4">
        <v>1</v>
      </c>
      <c r="H3378" s="4">
        <v>0</v>
      </c>
      <c r="I3378" s="4"/>
      <c r="J3378" s="4">
        <v>0</v>
      </c>
    </row>
    <row r="3379" spans="2:10" x14ac:dyDescent="0.3">
      <c r="B3379" s="3" t="s">
        <v>180</v>
      </c>
      <c r="C3379" s="4">
        <v>2019</v>
      </c>
      <c r="D3379" s="3" t="s">
        <v>1476</v>
      </c>
      <c r="E3379" s="4">
        <v>4012992</v>
      </c>
      <c r="F3379" s="4">
        <v>47.882800000000003</v>
      </c>
      <c r="G3379" s="4">
        <v>16.054585079631199</v>
      </c>
      <c r="H3379" s="4">
        <v>192153.29333759999</v>
      </c>
      <c r="I3379" s="4"/>
      <c r="J3379" s="4">
        <v>192153.29333759999</v>
      </c>
    </row>
    <row r="3380" spans="2:10" x14ac:dyDescent="0.3">
      <c r="B3380" s="3" t="s">
        <v>180</v>
      </c>
      <c r="C3380" s="4">
        <v>2020</v>
      </c>
      <c r="D3380" s="3" t="s">
        <v>1468</v>
      </c>
      <c r="E3380" s="4">
        <v>170587857</v>
      </c>
      <c r="F3380" s="4">
        <v>7.8059000000000003</v>
      </c>
      <c r="G3380" s="4">
        <v>2.5132489777520202</v>
      </c>
      <c r="H3380" s="4">
        <v>1331592</v>
      </c>
      <c r="I3380" s="4"/>
      <c r="J3380" s="4">
        <v>1331592</v>
      </c>
    </row>
    <row r="3381" spans="2:10" x14ac:dyDescent="0.3">
      <c r="B3381" s="3" t="s">
        <v>180</v>
      </c>
      <c r="C3381" s="4">
        <v>2020</v>
      </c>
      <c r="D3381" s="3" t="s">
        <v>1469</v>
      </c>
      <c r="E3381" s="4">
        <v>8416173</v>
      </c>
      <c r="F3381" s="4">
        <v>1.0640000000000001</v>
      </c>
      <c r="G3381" s="4">
        <v>0.34257381113364888</v>
      </c>
      <c r="H3381" s="4">
        <v>8955</v>
      </c>
      <c r="I3381" s="4"/>
      <c r="J3381" s="4">
        <v>8955</v>
      </c>
    </row>
    <row r="3382" spans="2:10" x14ac:dyDescent="0.3">
      <c r="B3382" s="3" t="s">
        <v>180</v>
      </c>
      <c r="C3382" s="4">
        <v>2020</v>
      </c>
      <c r="D3382" s="3" t="s">
        <v>1470</v>
      </c>
      <c r="E3382" s="4">
        <v>22814000</v>
      </c>
      <c r="F3382" s="4">
        <v>16.2364</v>
      </c>
      <c r="G3382" s="4">
        <v>5.2275990856112555</v>
      </c>
      <c r="H3382" s="4">
        <v>370417</v>
      </c>
      <c r="I3382" s="4"/>
      <c r="J3382" s="4">
        <v>370417</v>
      </c>
    </row>
    <row r="3383" spans="2:10" x14ac:dyDescent="0.3">
      <c r="B3383" s="3" t="s">
        <v>180</v>
      </c>
      <c r="C3383" s="4">
        <v>2020</v>
      </c>
      <c r="D3383" s="3" t="s">
        <v>1471</v>
      </c>
      <c r="E3383" s="4">
        <v>0</v>
      </c>
      <c r="F3383" s="4">
        <v>16.2364</v>
      </c>
      <c r="G3383" s="4">
        <v>5.2275990856112555</v>
      </c>
      <c r="H3383" s="4">
        <v>0</v>
      </c>
      <c r="I3383" s="4"/>
      <c r="J3383" s="4">
        <v>0</v>
      </c>
    </row>
    <row r="3384" spans="2:10" x14ac:dyDescent="0.3">
      <c r="B3384" s="3" t="s">
        <v>180</v>
      </c>
      <c r="C3384" s="4">
        <v>2020</v>
      </c>
      <c r="D3384" s="3" t="s">
        <v>1472</v>
      </c>
      <c r="E3384" s="4">
        <v>0</v>
      </c>
      <c r="F3384" s="4">
        <v>9.3177000000000003</v>
      </c>
      <c r="G3384" s="4">
        <v>3</v>
      </c>
      <c r="H3384" s="4">
        <v>0</v>
      </c>
      <c r="I3384" s="4"/>
      <c r="J3384" s="4">
        <v>0</v>
      </c>
    </row>
    <row r="3385" spans="2:10" x14ac:dyDescent="0.3">
      <c r="B3385" s="3" t="s">
        <v>180</v>
      </c>
      <c r="C3385" s="4">
        <v>2020</v>
      </c>
      <c r="D3385" s="3" t="s">
        <v>1473</v>
      </c>
      <c r="E3385" s="4">
        <v>12735100</v>
      </c>
      <c r="F3385" s="4">
        <v>6.8442999999999996</v>
      </c>
      <c r="G3385" s="4">
        <v>2.2036446762613089</v>
      </c>
      <c r="H3385" s="4">
        <v>87163</v>
      </c>
      <c r="I3385" s="4"/>
      <c r="J3385" s="4">
        <v>87163</v>
      </c>
    </row>
    <row r="3386" spans="2:10" x14ac:dyDescent="0.3">
      <c r="B3386" s="3" t="s">
        <v>180</v>
      </c>
      <c r="C3386" s="4">
        <v>2020</v>
      </c>
      <c r="D3386" s="3" t="s">
        <v>1474</v>
      </c>
      <c r="E3386" s="4">
        <v>4343167604</v>
      </c>
      <c r="F3386" s="4">
        <v>3.1059000000000001</v>
      </c>
      <c r="G3386" s="4">
        <v>1</v>
      </c>
      <c r="H3386" s="4">
        <v>13489444</v>
      </c>
      <c r="I3386" s="4"/>
      <c r="J3386" s="4">
        <v>13489444</v>
      </c>
    </row>
    <row r="3387" spans="2:10" x14ac:dyDescent="0.3">
      <c r="B3387" s="3" t="s">
        <v>180</v>
      </c>
      <c r="C3387" s="4">
        <v>2020</v>
      </c>
      <c r="D3387" s="3" t="s">
        <v>1475</v>
      </c>
      <c r="E3387" s="4">
        <v>0</v>
      </c>
      <c r="F3387" s="4">
        <v>3.1059000000000001</v>
      </c>
      <c r="G3387" s="4">
        <v>1</v>
      </c>
      <c r="H3387" s="4">
        <v>0</v>
      </c>
      <c r="I3387" s="4"/>
      <c r="J3387" s="4">
        <v>0</v>
      </c>
    </row>
    <row r="3388" spans="2:10" x14ac:dyDescent="0.3">
      <c r="B3388" s="3" t="s">
        <v>180</v>
      </c>
      <c r="C3388" s="4">
        <v>2020</v>
      </c>
      <c r="D3388" s="3" t="s">
        <v>1476</v>
      </c>
      <c r="E3388" s="4">
        <v>4255098</v>
      </c>
      <c r="F3388" s="4">
        <v>47.385300000000001</v>
      </c>
      <c r="G3388" s="4">
        <v>15.256543996909109</v>
      </c>
      <c r="H3388" s="4">
        <v>201629</v>
      </c>
      <c r="I3388" s="4">
        <v>232064</v>
      </c>
      <c r="J3388" s="4">
        <v>433693</v>
      </c>
    </row>
    <row r="3389" spans="2:10" x14ac:dyDescent="0.3">
      <c r="B3389" s="3" t="s">
        <v>180</v>
      </c>
      <c r="C3389" s="4">
        <v>2021</v>
      </c>
      <c r="D3389" s="3" t="s">
        <v>1468</v>
      </c>
      <c r="E3389" s="4">
        <v>171930358</v>
      </c>
      <c r="F3389" s="4">
        <v>8.2561999999999998</v>
      </c>
      <c r="G3389" s="4">
        <v>2.7147836380376167</v>
      </c>
      <c r="H3389" s="4">
        <v>1419491</v>
      </c>
      <c r="I3389" s="4"/>
      <c r="J3389" s="4">
        <v>1419491</v>
      </c>
    </row>
    <row r="3390" spans="2:10" x14ac:dyDescent="0.3">
      <c r="B3390" s="3" t="s">
        <v>180</v>
      </c>
      <c r="C3390" s="4">
        <v>2021</v>
      </c>
      <c r="D3390" s="3" t="s">
        <v>1469</v>
      </c>
      <c r="E3390" s="4">
        <v>8498313</v>
      </c>
      <c r="F3390" s="4">
        <v>0.67989999999999995</v>
      </c>
      <c r="G3390" s="4">
        <v>0.22356306721031172</v>
      </c>
      <c r="H3390" s="4">
        <v>5778</v>
      </c>
      <c r="I3390" s="4"/>
      <c r="J3390" s="4">
        <v>5778</v>
      </c>
    </row>
    <row r="3391" spans="2:10" x14ac:dyDescent="0.3">
      <c r="B3391" s="3" t="s">
        <v>180</v>
      </c>
      <c r="C3391" s="4">
        <v>2021</v>
      </c>
      <c r="D3391" s="3" t="s">
        <v>1470</v>
      </c>
      <c r="E3391" s="4">
        <v>24512800</v>
      </c>
      <c r="F3391" s="4">
        <v>16.440799999999999</v>
      </c>
      <c r="G3391" s="4">
        <v>5.4060239379192421</v>
      </c>
      <c r="H3391" s="4">
        <v>403010</v>
      </c>
      <c r="I3391" s="4"/>
      <c r="J3391" s="4">
        <v>403010</v>
      </c>
    </row>
    <row r="3392" spans="2:10" x14ac:dyDescent="0.3">
      <c r="B3392" s="3" t="s">
        <v>180</v>
      </c>
      <c r="C3392" s="4">
        <v>2021</v>
      </c>
      <c r="D3392" s="3" t="s">
        <v>1471</v>
      </c>
      <c r="E3392" s="4">
        <v>0</v>
      </c>
      <c r="F3392" s="4">
        <v>16.440799999999999</v>
      </c>
      <c r="G3392" s="4">
        <v>5.4060239379192421</v>
      </c>
      <c r="H3392" s="4">
        <v>0</v>
      </c>
      <c r="I3392" s="4"/>
      <c r="J3392" s="4">
        <v>0</v>
      </c>
    </row>
    <row r="3393" spans="2:10" x14ac:dyDescent="0.3">
      <c r="B3393" s="3" t="s">
        <v>180</v>
      </c>
      <c r="C3393" s="4">
        <v>2021</v>
      </c>
      <c r="D3393" s="3" t="s">
        <v>1472</v>
      </c>
      <c r="E3393" s="4">
        <v>0</v>
      </c>
      <c r="F3393" s="4">
        <v>9.1235999999999997</v>
      </c>
      <c r="G3393" s="4">
        <v>3</v>
      </c>
      <c r="H3393" s="4">
        <v>0</v>
      </c>
      <c r="I3393" s="4"/>
      <c r="J3393" s="4">
        <v>0</v>
      </c>
    </row>
    <row r="3394" spans="2:10" x14ac:dyDescent="0.3">
      <c r="B3394" s="3" t="s">
        <v>180</v>
      </c>
      <c r="C3394" s="4">
        <v>2021</v>
      </c>
      <c r="D3394" s="3" t="s">
        <v>1473</v>
      </c>
      <c r="E3394" s="4">
        <v>12794400</v>
      </c>
      <c r="F3394" s="4">
        <v>7.1093999999999999</v>
      </c>
      <c r="G3394" s="4">
        <v>2.3376956464553467</v>
      </c>
      <c r="H3394" s="4">
        <v>90961</v>
      </c>
      <c r="I3394" s="4"/>
      <c r="J3394" s="4">
        <v>90961</v>
      </c>
    </row>
    <row r="3395" spans="2:10" x14ac:dyDescent="0.3">
      <c r="B3395" s="3" t="s">
        <v>180</v>
      </c>
      <c r="C3395" s="4">
        <v>2021</v>
      </c>
      <c r="D3395" s="3" t="s">
        <v>1474</v>
      </c>
      <c r="E3395" s="4">
        <v>4691560590</v>
      </c>
      <c r="F3395" s="4">
        <v>3.0411999999999999</v>
      </c>
      <c r="G3395" s="4">
        <v>1</v>
      </c>
      <c r="H3395" s="4">
        <v>14267974</v>
      </c>
      <c r="I3395" s="4"/>
      <c r="J3395" s="4">
        <v>14267974</v>
      </c>
    </row>
    <row r="3396" spans="2:10" x14ac:dyDescent="0.3">
      <c r="B3396" s="3" t="s">
        <v>180</v>
      </c>
      <c r="C3396" s="4">
        <v>2021</v>
      </c>
      <c r="D3396" s="3" t="s">
        <v>1475</v>
      </c>
      <c r="E3396" s="4">
        <v>0</v>
      </c>
      <c r="F3396" s="4">
        <v>3.0411999999999999</v>
      </c>
      <c r="G3396" s="4">
        <v>1</v>
      </c>
      <c r="H3396" s="4">
        <v>0</v>
      </c>
      <c r="I3396" s="4"/>
      <c r="J3396" s="4">
        <v>0</v>
      </c>
    </row>
    <row r="3397" spans="2:10" x14ac:dyDescent="0.3">
      <c r="B3397" s="3" t="s">
        <v>180</v>
      </c>
      <c r="C3397" s="4">
        <v>2021</v>
      </c>
      <c r="D3397" s="3" t="s">
        <v>1476</v>
      </c>
      <c r="E3397" s="4">
        <v>4337901</v>
      </c>
      <c r="F3397" s="4">
        <v>47.013500000000001</v>
      </c>
      <c r="G3397" s="4">
        <v>15.458864921741419</v>
      </c>
      <c r="H3397" s="4">
        <v>203940</v>
      </c>
      <c r="I3397" s="4">
        <v>236957</v>
      </c>
      <c r="J3397" s="4">
        <v>440897</v>
      </c>
    </row>
    <row r="3398" spans="2:10" x14ac:dyDescent="0.3">
      <c r="B3398" s="3" t="s">
        <v>180</v>
      </c>
      <c r="C3398" s="4">
        <v>2022</v>
      </c>
      <c r="D3398" s="3" t="s">
        <v>1468</v>
      </c>
      <c r="E3398" s="4">
        <v>212835272</v>
      </c>
      <c r="F3398" s="4">
        <v>6.8239000000000001</v>
      </c>
      <c r="G3398" s="4">
        <v>2.7182520713830463</v>
      </c>
      <c r="H3398" s="4">
        <v>1452367</v>
      </c>
      <c r="I3398" s="4"/>
      <c r="J3398" s="4">
        <v>1452367</v>
      </c>
    </row>
    <row r="3399" spans="2:10" x14ac:dyDescent="0.3">
      <c r="B3399" s="3" t="s">
        <v>180</v>
      </c>
      <c r="C3399" s="4">
        <v>2022</v>
      </c>
      <c r="D3399" s="3" t="s">
        <v>1469</v>
      </c>
      <c r="E3399" s="4">
        <v>8547237</v>
      </c>
      <c r="F3399" s="4">
        <v>0.66149999999999998</v>
      </c>
      <c r="G3399" s="4">
        <v>0.26350382409177819</v>
      </c>
      <c r="H3399" s="4">
        <v>5654</v>
      </c>
      <c r="I3399" s="4"/>
      <c r="J3399" s="4">
        <v>5654</v>
      </c>
    </row>
    <row r="3400" spans="2:10" x14ac:dyDescent="0.3">
      <c r="B3400" s="3" t="s">
        <v>180</v>
      </c>
      <c r="C3400" s="4">
        <v>2022</v>
      </c>
      <c r="D3400" s="3" t="s">
        <v>1470</v>
      </c>
      <c r="E3400" s="4">
        <v>34381100</v>
      </c>
      <c r="F3400" s="4">
        <v>13.5989</v>
      </c>
      <c r="G3400" s="4">
        <v>5.4170251752708731</v>
      </c>
      <c r="H3400" s="4">
        <v>467545</v>
      </c>
      <c r="I3400" s="4"/>
      <c r="J3400" s="4">
        <v>467545</v>
      </c>
    </row>
    <row r="3401" spans="2:10" x14ac:dyDescent="0.3">
      <c r="B3401" s="3" t="s">
        <v>180</v>
      </c>
      <c r="C3401" s="4">
        <v>2022</v>
      </c>
      <c r="D3401" s="3" t="s">
        <v>1471</v>
      </c>
      <c r="E3401" s="4">
        <v>0</v>
      </c>
      <c r="F3401" s="4">
        <v>13.5989</v>
      </c>
      <c r="G3401" s="4">
        <v>5.4170251752708731</v>
      </c>
      <c r="H3401" s="4">
        <v>0</v>
      </c>
      <c r="I3401" s="4"/>
      <c r="J3401" s="4">
        <v>0</v>
      </c>
    </row>
    <row r="3402" spans="2:10" x14ac:dyDescent="0.3">
      <c r="B3402" s="3" t="s">
        <v>180</v>
      </c>
      <c r="C3402" s="4">
        <v>2022</v>
      </c>
      <c r="D3402" s="3" t="s">
        <v>1472</v>
      </c>
      <c r="E3402" s="4">
        <v>0</v>
      </c>
      <c r="F3402" s="4">
        <v>7.5312000000000001</v>
      </c>
      <c r="G3402" s="4">
        <v>3</v>
      </c>
      <c r="H3402" s="4">
        <v>0</v>
      </c>
      <c r="I3402" s="4"/>
      <c r="J3402" s="4">
        <v>0</v>
      </c>
    </row>
    <row r="3403" spans="2:10" x14ac:dyDescent="0.3">
      <c r="B3403" s="3" t="s">
        <v>180</v>
      </c>
      <c r="C3403" s="4">
        <v>2022</v>
      </c>
      <c r="D3403" s="3" t="s">
        <v>1473</v>
      </c>
      <c r="E3403" s="4">
        <v>13295100</v>
      </c>
      <c r="F3403" s="4">
        <v>5.9786000000000001</v>
      </c>
      <c r="G3403" s="4">
        <v>2.3815328234544295</v>
      </c>
      <c r="H3403" s="4">
        <v>79486</v>
      </c>
      <c r="I3403" s="4"/>
      <c r="J3403" s="4">
        <v>79486</v>
      </c>
    </row>
    <row r="3404" spans="2:10" x14ac:dyDescent="0.3">
      <c r="B3404" s="3" t="s">
        <v>180</v>
      </c>
      <c r="C3404" s="4">
        <v>2022</v>
      </c>
      <c r="D3404" s="3" t="s">
        <v>1474</v>
      </c>
      <c r="E3404" s="4">
        <v>6183356579</v>
      </c>
      <c r="F3404" s="4">
        <v>2.5104000000000002</v>
      </c>
      <c r="G3404" s="4">
        <v>1</v>
      </c>
      <c r="H3404" s="4">
        <v>15522698</v>
      </c>
      <c r="I3404" s="4"/>
      <c r="J3404" s="4">
        <v>15522698</v>
      </c>
    </row>
    <row r="3405" spans="2:10" x14ac:dyDescent="0.3">
      <c r="B3405" s="3" t="s">
        <v>180</v>
      </c>
      <c r="C3405" s="4">
        <v>2022</v>
      </c>
      <c r="D3405" s="3" t="s">
        <v>1475</v>
      </c>
      <c r="E3405" s="4">
        <v>0</v>
      </c>
      <c r="F3405" s="4">
        <v>2.5104000000000002</v>
      </c>
      <c r="G3405" s="4">
        <v>1</v>
      </c>
      <c r="H3405" s="4">
        <v>0</v>
      </c>
      <c r="I3405" s="4"/>
      <c r="J3405" s="4">
        <v>0</v>
      </c>
    </row>
    <row r="3406" spans="2:10" x14ac:dyDescent="0.3">
      <c r="B3406" s="3" t="s">
        <v>180</v>
      </c>
      <c r="C3406" s="4">
        <v>2022</v>
      </c>
      <c r="D3406" s="3" t="s">
        <v>1476</v>
      </c>
      <c r="E3406" s="4">
        <v>4723001</v>
      </c>
      <c r="F3406" s="4">
        <v>46.6616</v>
      </c>
      <c r="G3406" s="4">
        <v>18.587316762268959</v>
      </c>
      <c r="H3406" s="4">
        <v>220383</v>
      </c>
      <c r="I3406" s="4">
        <v>235704</v>
      </c>
      <c r="J3406" s="4">
        <v>456087</v>
      </c>
    </row>
    <row r="3407" spans="2:10" x14ac:dyDescent="0.3">
      <c r="B3407" s="3" t="s">
        <v>180</v>
      </c>
      <c r="C3407" s="4">
        <v>2023</v>
      </c>
      <c r="D3407" s="3" t="s">
        <v>1468</v>
      </c>
      <c r="E3407" s="4">
        <v>244736124</v>
      </c>
      <c r="F3407" s="4">
        <v>6.7786999999999997</v>
      </c>
      <c r="G3407" s="4">
        <v>2.5291769270949929</v>
      </c>
      <c r="H3407" s="4">
        <v>1658993</v>
      </c>
      <c r="I3407" s="4"/>
      <c r="J3407" s="4">
        <v>1658993</v>
      </c>
    </row>
    <row r="3408" spans="2:10" x14ac:dyDescent="0.3">
      <c r="B3408" s="3" t="s">
        <v>180</v>
      </c>
      <c r="C3408" s="4">
        <v>2023</v>
      </c>
      <c r="D3408" s="3" t="s">
        <v>1469</v>
      </c>
      <c r="E3408" s="4">
        <v>8439463</v>
      </c>
      <c r="F3408" s="4">
        <v>0.67259999999999998</v>
      </c>
      <c r="G3408" s="4">
        <v>0.25095142153570626</v>
      </c>
      <c r="H3408" s="4">
        <v>5676</v>
      </c>
      <c r="I3408" s="4"/>
      <c r="J3408" s="4">
        <v>5676</v>
      </c>
    </row>
    <row r="3409" spans="2:10" x14ac:dyDescent="0.3">
      <c r="B3409" s="3" t="s">
        <v>180</v>
      </c>
      <c r="C3409" s="4">
        <v>2023</v>
      </c>
      <c r="D3409" s="3" t="s">
        <v>1470</v>
      </c>
      <c r="E3409" s="4">
        <v>38209000</v>
      </c>
      <c r="F3409" s="4">
        <v>13.454800000000001</v>
      </c>
      <c r="G3409" s="4">
        <v>5.0200731288709797</v>
      </c>
      <c r="H3409" s="4">
        <v>514094</v>
      </c>
      <c r="I3409" s="4"/>
      <c r="J3409" s="4">
        <v>514094</v>
      </c>
    </row>
    <row r="3410" spans="2:10" x14ac:dyDescent="0.3">
      <c r="B3410" s="3" t="s">
        <v>180</v>
      </c>
      <c r="C3410" s="4">
        <v>2023</v>
      </c>
      <c r="D3410" s="3" t="s">
        <v>1471</v>
      </c>
      <c r="E3410" s="4">
        <v>0</v>
      </c>
      <c r="F3410" s="4">
        <v>13.454800000000001</v>
      </c>
      <c r="G3410" s="4">
        <v>5.0200731288709797</v>
      </c>
      <c r="H3410" s="4">
        <v>0</v>
      </c>
      <c r="I3410" s="4"/>
      <c r="J3410" s="4">
        <v>0</v>
      </c>
    </row>
    <row r="3411" spans="2:10" x14ac:dyDescent="0.3">
      <c r="B3411" s="3" t="s">
        <v>180</v>
      </c>
      <c r="C3411" s="4">
        <v>2023</v>
      </c>
      <c r="D3411" s="3" t="s">
        <v>1472</v>
      </c>
      <c r="E3411" s="4">
        <v>0</v>
      </c>
      <c r="F3411" s="4">
        <v>8.0405999999999995</v>
      </c>
      <c r="G3411" s="4">
        <v>2.9999999999999996</v>
      </c>
      <c r="H3411" s="4">
        <v>0</v>
      </c>
      <c r="I3411" s="4"/>
      <c r="J3411" s="4">
        <v>0</v>
      </c>
    </row>
    <row r="3412" spans="2:10" x14ac:dyDescent="0.3">
      <c r="B3412" s="3" t="s">
        <v>180</v>
      </c>
      <c r="C3412" s="4">
        <v>2023</v>
      </c>
      <c r="D3412" s="3" t="s">
        <v>1473</v>
      </c>
      <c r="E3412" s="4">
        <v>16337700</v>
      </c>
      <c r="F3412" s="4">
        <v>6.0385</v>
      </c>
      <c r="G3412" s="4">
        <v>2.2530035072009551</v>
      </c>
      <c r="H3412" s="4">
        <v>98655</v>
      </c>
      <c r="I3412" s="4"/>
      <c r="J3412" s="4">
        <v>98655</v>
      </c>
    </row>
    <row r="3413" spans="2:10" x14ac:dyDescent="0.3">
      <c r="B3413" s="3" t="s">
        <v>180</v>
      </c>
      <c r="C3413" s="4">
        <v>2023</v>
      </c>
      <c r="D3413" s="3" t="s">
        <v>1474</v>
      </c>
      <c r="E3413" s="4">
        <v>6907563334</v>
      </c>
      <c r="F3413" s="4">
        <v>2.6802000000000001</v>
      </c>
      <c r="G3413" s="4">
        <v>1</v>
      </c>
      <c r="H3413" s="4">
        <v>18513651</v>
      </c>
      <c r="I3413" s="4"/>
      <c r="J3413" s="4">
        <v>18513651</v>
      </c>
    </row>
    <row r="3414" spans="2:10" x14ac:dyDescent="0.3">
      <c r="B3414" s="3" t="s">
        <v>180</v>
      </c>
      <c r="C3414" s="4">
        <v>2023</v>
      </c>
      <c r="D3414" s="3" t="s">
        <v>1475</v>
      </c>
      <c r="E3414" s="4">
        <v>0</v>
      </c>
      <c r="F3414" s="4">
        <v>2.6802000000000001</v>
      </c>
      <c r="G3414" s="4">
        <v>1</v>
      </c>
      <c r="H3414" s="4">
        <v>0</v>
      </c>
      <c r="I3414" s="4"/>
      <c r="J3414" s="4">
        <v>0</v>
      </c>
    </row>
    <row r="3415" spans="2:10" x14ac:dyDescent="0.3">
      <c r="B3415" s="3" t="s">
        <v>180</v>
      </c>
      <c r="C3415" s="4">
        <v>2023</v>
      </c>
      <c r="D3415" s="3" t="s">
        <v>1476</v>
      </c>
      <c r="E3415" s="4">
        <v>5122701</v>
      </c>
      <c r="F3415" s="4">
        <v>46.822000000000003</v>
      </c>
      <c r="G3415" s="4">
        <v>17.469591821505858</v>
      </c>
      <c r="H3415" s="4">
        <v>239855</v>
      </c>
      <c r="I3415" s="4">
        <v>261310</v>
      </c>
      <c r="J3415" s="4">
        <v>501165</v>
      </c>
    </row>
    <row r="3416" spans="2:10" x14ac:dyDescent="0.3">
      <c r="B3416" s="3" t="s">
        <v>180</v>
      </c>
      <c r="C3416" s="4">
        <v>2024</v>
      </c>
      <c r="D3416" s="3" t="s">
        <v>1468</v>
      </c>
      <c r="E3416" s="4">
        <v>287212924</v>
      </c>
      <c r="F3416" s="4">
        <v>7.0522</v>
      </c>
      <c r="G3416" s="4">
        <v>2.410102183794129</v>
      </c>
      <c r="H3416" s="4">
        <v>2025483</v>
      </c>
      <c r="I3416" s="4"/>
      <c r="J3416" s="4">
        <v>2025483</v>
      </c>
    </row>
    <row r="3417" spans="2:10" x14ac:dyDescent="0.3">
      <c r="B3417" s="3" t="s">
        <v>180</v>
      </c>
      <c r="C3417" s="4">
        <v>2024</v>
      </c>
      <c r="D3417" s="3" t="s">
        <v>1469</v>
      </c>
      <c r="E3417" s="4">
        <v>8266683</v>
      </c>
      <c r="F3417" s="4">
        <v>0.69910000000000005</v>
      </c>
      <c r="G3417" s="4">
        <v>0.23891869724206283</v>
      </c>
      <c r="H3417" s="4">
        <v>5779</v>
      </c>
      <c r="I3417" s="4"/>
      <c r="J3417" s="4">
        <v>5779</v>
      </c>
    </row>
    <row r="3418" spans="2:10" x14ac:dyDescent="0.3">
      <c r="B3418" s="3" t="s">
        <v>180</v>
      </c>
      <c r="C3418" s="4">
        <v>2024</v>
      </c>
      <c r="D3418" s="3" t="s">
        <v>1470</v>
      </c>
      <c r="E3418" s="4">
        <v>31859600</v>
      </c>
      <c r="F3418" s="4">
        <v>14.1043</v>
      </c>
      <c r="G3418" s="4">
        <v>4.820170192406275</v>
      </c>
      <c r="H3418" s="4">
        <v>449357</v>
      </c>
      <c r="I3418" s="4"/>
      <c r="J3418" s="4">
        <v>449357</v>
      </c>
    </row>
    <row r="3419" spans="2:10" x14ac:dyDescent="0.3">
      <c r="B3419" s="3" t="s">
        <v>180</v>
      </c>
      <c r="C3419" s="4">
        <v>2024</v>
      </c>
      <c r="D3419" s="3" t="s">
        <v>1471</v>
      </c>
      <c r="E3419" s="4">
        <v>0</v>
      </c>
      <c r="F3419" s="4">
        <v>14.1043</v>
      </c>
      <c r="G3419" s="4">
        <v>4.820170192406275</v>
      </c>
      <c r="H3419" s="4">
        <v>0</v>
      </c>
      <c r="I3419" s="4"/>
      <c r="J3419" s="4">
        <v>0</v>
      </c>
    </row>
    <row r="3420" spans="2:10" x14ac:dyDescent="0.3">
      <c r="B3420" s="3" t="s">
        <v>180</v>
      </c>
      <c r="C3420" s="4">
        <v>2024</v>
      </c>
      <c r="D3420" s="3" t="s">
        <v>1472</v>
      </c>
      <c r="E3420" s="4">
        <v>0</v>
      </c>
      <c r="F3420" s="4">
        <v>8.7782999999999998</v>
      </c>
      <c r="G3420" s="4">
        <v>3</v>
      </c>
      <c r="H3420" s="4">
        <v>0</v>
      </c>
      <c r="I3420" s="4"/>
      <c r="J3420" s="4">
        <v>0</v>
      </c>
    </row>
    <row r="3421" spans="2:10" x14ac:dyDescent="0.3">
      <c r="B3421" s="3" t="s">
        <v>180</v>
      </c>
      <c r="C3421" s="4">
        <v>2024</v>
      </c>
      <c r="D3421" s="3" t="s">
        <v>1473</v>
      </c>
      <c r="E3421" s="4">
        <v>26415800</v>
      </c>
      <c r="F3421" s="4">
        <v>4.0551000000000004</v>
      </c>
      <c r="G3421" s="4">
        <v>1.3858378045863096</v>
      </c>
      <c r="H3421" s="4">
        <v>107119</v>
      </c>
      <c r="I3421" s="4"/>
      <c r="J3421" s="4">
        <v>107119</v>
      </c>
    </row>
    <row r="3422" spans="2:10" x14ac:dyDescent="0.3">
      <c r="B3422" s="3" t="s">
        <v>180</v>
      </c>
      <c r="C3422" s="4">
        <v>2024</v>
      </c>
      <c r="D3422" s="3" t="s">
        <v>1474</v>
      </c>
      <c r="E3422" s="4">
        <v>6962974767</v>
      </c>
      <c r="F3422" s="4">
        <v>2.9260999999999999</v>
      </c>
      <c r="G3422" s="4">
        <v>1</v>
      </c>
      <c r="H3422" s="4">
        <v>20374360</v>
      </c>
      <c r="I3422" s="4"/>
      <c r="J3422" s="4">
        <v>20374360</v>
      </c>
    </row>
    <row r="3423" spans="2:10" x14ac:dyDescent="0.3">
      <c r="B3423" s="3" t="s">
        <v>180</v>
      </c>
      <c r="C3423" s="4">
        <v>2024</v>
      </c>
      <c r="D3423" s="3" t="s">
        <v>1475</v>
      </c>
      <c r="E3423" s="4">
        <v>0</v>
      </c>
      <c r="F3423" s="4">
        <v>2.9260999999999999</v>
      </c>
      <c r="G3423" s="4">
        <v>1</v>
      </c>
      <c r="H3423" s="4">
        <v>0</v>
      </c>
      <c r="I3423" s="4"/>
      <c r="J3423" s="4">
        <v>0</v>
      </c>
    </row>
    <row r="3424" spans="2:10" x14ac:dyDescent="0.3">
      <c r="B3424" s="3" t="s">
        <v>180</v>
      </c>
      <c r="C3424" s="4">
        <v>2024</v>
      </c>
      <c r="D3424" s="3" t="s">
        <v>1476</v>
      </c>
      <c r="E3424" s="4">
        <v>5539501</v>
      </c>
      <c r="F3424" s="4">
        <v>47.020699999999998</v>
      </c>
      <c r="G3424" s="4">
        <v>16.069409794607157</v>
      </c>
      <c r="H3424" s="4">
        <v>260471</v>
      </c>
      <c r="I3424" s="4">
        <v>261621</v>
      </c>
      <c r="J3424" s="4">
        <v>522092</v>
      </c>
    </row>
    <row r="3425" spans="2:10" x14ac:dyDescent="0.3">
      <c r="B3425" s="3" t="s">
        <v>182</v>
      </c>
      <c r="C3425" s="4">
        <v>2019</v>
      </c>
      <c r="D3425" s="3" t="s">
        <v>1468</v>
      </c>
      <c r="E3425" s="4">
        <v>27505751</v>
      </c>
      <c r="F3425" s="4">
        <v>9.0669699999999995</v>
      </c>
      <c r="G3425" s="4">
        <v>2.4500027021184598</v>
      </c>
      <c r="H3425" s="4">
        <v>249393.81914447001</v>
      </c>
      <c r="I3425" s="4"/>
      <c r="J3425" s="4">
        <v>249393.81914447001</v>
      </c>
    </row>
    <row r="3426" spans="2:10" x14ac:dyDescent="0.3">
      <c r="B3426" s="3" t="s">
        <v>182</v>
      </c>
      <c r="C3426" s="4">
        <v>2019</v>
      </c>
      <c r="D3426" s="3" t="s">
        <v>1469</v>
      </c>
      <c r="E3426" s="4">
        <v>0</v>
      </c>
      <c r="F3426" s="4">
        <v>0</v>
      </c>
      <c r="G3426" s="4">
        <v>0</v>
      </c>
      <c r="H3426" s="4">
        <v>0</v>
      </c>
      <c r="I3426" s="4"/>
      <c r="J3426" s="4">
        <v>0</v>
      </c>
    </row>
    <row r="3427" spans="2:10" x14ac:dyDescent="0.3">
      <c r="B3427" s="3" t="s">
        <v>182</v>
      </c>
      <c r="C3427" s="4">
        <v>2019</v>
      </c>
      <c r="D3427" s="3" t="s">
        <v>1470</v>
      </c>
      <c r="E3427" s="4">
        <v>0</v>
      </c>
      <c r="F3427" s="4">
        <v>12.58272</v>
      </c>
      <c r="G3427" s="4">
        <v>3.4</v>
      </c>
      <c r="H3427" s="4">
        <v>0</v>
      </c>
      <c r="I3427" s="4"/>
      <c r="J3427" s="4">
        <v>0</v>
      </c>
    </row>
    <row r="3428" spans="2:10" x14ac:dyDescent="0.3">
      <c r="B3428" s="3" t="s">
        <v>182</v>
      </c>
      <c r="C3428" s="4">
        <v>2019</v>
      </c>
      <c r="D3428" s="3" t="s">
        <v>1471</v>
      </c>
      <c r="E3428" s="4">
        <v>672000</v>
      </c>
      <c r="F3428" s="4">
        <v>67.539609999999996</v>
      </c>
      <c r="G3428" s="4">
        <v>18.250002702118501</v>
      </c>
      <c r="H3428" s="4">
        <v>45386.617919999997</v>
      </c>
      <c r="I3428" s="4"/>
      <c r="J3428" s="4">
        <v>45386.617919999997</v>
      </c>
    </row>
    <row r="3429" spans="2:10" x14ac:dyDescent="0.3">
      <c r="B3429" s="3" t="s">
        <v>182</v>
      </c>
      <c r="C3429" s="4">
        <v>2019</v>
      </c>
      <c r="D3429" s="3" t="s">
        <v>1472</v>
      </c>
      <c r="E3429" s="4">
        <v>427000</v>
      </c>
      <c r="F3429" s="4">
        <v>11.102399999999999</v>
      </c>
      <c r="G3429" s="4">
        <v>3</v>
      </c>
      <c r="H3429" s="4">
        <v>4740.7248</v>
      </c>
      <c r="I3429" s="4"/>
      <c r="J3429" s="4">
        <v>4740.7248</v>
      </c>
    </row>
    <row r="3430" spans="2:10" x14ac:dyDescent="0.3">
      <c r="B3430" s="3" t="s">
        <v>182</v>
      </c>
      <c r="C3430" s="4">
        <v>2019</v>
      </c>
      <c r="D3430" s="3" t="s">
        <v>1473</v>
      </c>
      <c r="E3430" s="4">
        <v>230000</v>
      </c>
      <c r="F3430" s="4">
        <v>3.7008000000000001</v>
      </c>
      <c r="G3430" s="4">
        <v>1</v>
      </c>
      <c r="H3430" s="4">
        <v>851.18399999999997</v>
      </c>
      <c r="I3430" s="4"/>
      <c r="J3430" s="4">
        <v>851.18399999999997</v>
      </c>
    </row>
    <row r="3431" spans="2:10" x14ac:dyDescent="0.3">
      <c r="B3431" s="3" t="s">
        <v>182</v>
      </c>
      <c r="C3431" s="4">
        <v>2019</v>
      </c>
      <c r="D3431" s="3" t="s">
        <v>1474</v>
      </c>
      <c r="E3431" s="4">
        <v>532731500</v>
      </c>
      <c r="F3431" s="4">
        <v>3.7008000000000001</v>
      </c>
      <c r="G3431" s="4">
        <v>1</v>
      </c>
      <c r="H3431" s="4">
        <v>1971532.7352</v>
      </c>
      <c r="I3431" s="4">
        <v>0</v>
      </c>
      <c r="J3431" s="4">
        <v>1971532.7352</v>
      </c>
    </row>
    <row r="3432" spans="2:10" x14ac:dyDescent="0.3">
      <c r="B3432" s="3" t="s">
        <v>182</v>
      </c>
      <c r="C3432" s="4">
        <v>2019</v>
      </c>
      <c r="D3432" s="3" t="s">
        <v>1475</v>
      </c>
      <c r="E3432" s="4">
        <v>0</v>
      </c>
      <c r="F3432" s="4">
        <v>0</v>
      </c>
      <c r="G3432" s="4">
        <v>0</v>
      </c>
      <c r="H3432" s="4">
        <v>0</v>
      </c>
      <c r="I3432" s="4"/>
      <c r="J3432" s="4">
        <v>0</v>
      </c>
    </row>
    <row r="3433" spans="2:10" x14ac:dyDescent="0.3">
      <c r="B3433" s="3" t="s">
        <v>182</v>
      </c>
      <c r="C3433" s="4">
        <v>2019</v>
      </c>
      <c r="D3433" s="3" t="s">
        <v>1476</v>
      </c>
      <c r="E3433" s="4">
        <v>285100</v>
      </c>
      <c r="F3433" s="4">
        <v>22.944959999999998</v>
      </c>
      <c r="G3433" s="4">
        <v>6.2</v>
      </c>
      <c r="H3433" s="4">
        <v>6541.6080959999999</v>
      </c>
      <c r="I3433" s="4"/>
      <c r="J3433" s="4">
        <v>6541.6080959999999</v>
      </c>
    </row>
    <row r="3434" spans="2:10" x14ac:dyDescent="0.3">
      <c r="B3434" s="3" t="s">
        <v>182</v>
      </c>
      <c r="C3434" s="4">
        <v>2020</v>
      </c>
      <c r="D3434" s="3" t="s">
        <v>1468</v>
      </c>
      <c r="E3434" s="4">
        <v>30756750</v>
      </c>
      <c r="F3434" s="4">
        <v>8.8338199999999993</v>
      </c>
      <c r="G3434" s="4">
        <v>2.4500005546865462</v>
      </c>
      <c r="H3434" s="4">
        <v>271700</v>
      </c>
      <c r="I3434" s="4"/>
      <c r="J3434" s="4">
        <v>271700</v>
      </c>
    </row>
    <row r="3435" spans="2:10" x14ac:dyDescent="0.3">
      <c r="B3435" s="3" t="s">
        <v>182</v>
      </c>
      <c r="C3435" s="4">
        <v>2020</v>
      </c>
      <c r="D3435" s="3" t="s">
        <v>1469</v>
      </c>
      <c r="E3435" s="4">
        <v>0</v>
      </c>
      <c r="F3435" s="4">
        <v>0</v>
      </c>
      <c r="G3435" s="4">
        <v>0</v>
      </c>
      <c r="H3435" s="4">
        <v>0</v>
      </c>
      <c r="I3435" s="4"/>
      <c r="J3435" s="4">
        <v>0</v>
      </c>
    </row>
    <row r="3436" spans="2:10" x14ac:dyDescent="0.3">
      <c r="B3436" s="3" t="s">
        <v>182</v>
      </c>
      <c r="C3436" s="4">
        <v>2020</v>
      </c>
      <c r="D3436" s="3" t="s">
        <v>1470</v>
      </c>
      <c r="E3436" s="4">
        <v>0</v>
      </c>
      <c r="F3436" s="4">
        <v>12.259169999999999</v>
      </c>
      <c r="G3436" s="4">
        <v>3.3999983359403596</v>
      </c>
      <c r="H3436" s="4">
        <v>0</v>
      </c>
      <c r="I3436" s="4"/>
      <c r="J3436" s="4">
        <v>0</v>
      </c>
    </row>
    <row r="3437" spans="2:10" x14ac:dyDescent="0.3">
      <c r="B3437" s="3" t="s">
        <v>182</v>
      </c>
      <c r="C3437" s="4">
        <v>2020</v>
      </c>
      <c r="D3437" s="3" t="s">
        <v>1471</v>
      </c>
      <c r="E3437" s="4">
        <v>707500</v>
      </c>
      <c r="F3437" s="4">
        <v>65.812939999999998</v>
      </c>
      <c r="G3437" s="4">
        <v>18.252776206165894</v>
      </c>
      <c r="H3437" s="4">
        <v>46563</v>
      </c>
      <c r="I3437" s="4"/>
      <c r="J3437" s="4">
        <v>46563</v>
      </c>
    </row>
    <row r="3438" spans="2:10" x14ac:dyDescent="0.3">
      <c r="B3438" s="3" t="s">
        <v>182</v>
      </c>
      <c r="C3438" s="4">
        <v>2020</v>
      </c>
      <c r="D3438" s="3" t="s">
        <v>1472</v>
      </c>
      <c r="E3438" s="4">
        <v>427000</v>
      </c>
      <c r="F3438" s="4">
        <v>10.81692</v>
      </c>
      <c r="G3438" s="4">
        <v>2.9999999999999996</v>
      </c>
      <c r="H3438" s="4">
        <v>4619</v>
      </c>
      <c r="I3438" s="4"/>
      <c r="J3438" s="4">
        <v>4619</v>
      </c>
    </row>
    <row r="3439" spans="2:10" x14ac:dyDescent="0.3">
      <c r="B3439" s="3" t="s">
        <v>182</v>
      </c>
      <c r="C3439" s="4">
        <v>2020</v>
      </c>
      <c r="D3439" s="3" t="s">
        <v>1473</v>
      </c>
      <c r="E3439" s="4">
        <v>419000</v>
      </c>
      <c r="F3439" s="4">
        <v>3.6056400000000002</v>
      </c>
      <c r="G3439" s="4">
        <v>1</v>
      </c>
      <c r="H3439" s="4">
        <v>1511</v>
      </c>
      <c r="I3439" s="4"/>
      <c r="J3439" s="4">
        <v>1511</v>
      </c>
    </row>
    <row r="3440" spans="2:10" x14ac:dyDescent="0.3">
      <c r="B3440" s="3" t="s">
        <v>182</v>
      </c>
      <c r="C3440" s="4">
        <v>2020</v>
      </c>
      <c r="D3440" s="3" t="s">
        <v>1474</v>
      </c>
      <c r="E3440" s="4">
        <v>569592000</v>
      </c>
      <c r="F3440" s="4">
        <v>3.6056400000000002</v>
      </c>
      <c r="G3440" s="4">
        <v>1</v>
      </c>
      <c r="H3440" s="4">
        <v>2053744</v>
      </c>
      <c r="I3440" s="4"/>
      <c r="J3440" s="4">
        <v>2053744</v>
      </c>
    </row>
    <row r="3441" spans="2:10" x14ac:dyDescent="0.3">
      <c r="B3441" s="3" t="s">
        <v>182</v>
      </c>
      <c r="C3441" s="4">
        <v>2020</v>
      </c>
      <c r="D3441" s="3" t="s">
        <v>1475</v>
      </c>
      <c r="E3441" s="4">
        <v>0</v>
      </c>
      <c r="F3441" s="4">
        <v>0</v>
      </c>
      <c r="G3441" s="4">
        <v>0</v>
      </c>
      <c r="H3441" s="4">
        <v>0</v>
      </c>
      <c r="I3441" s="4"/>
      <c r="J3441" s="4">
        <v>0</v>
      </c>
    </row>
    <row r="3442" spans="2:10" x14ac:dyDescent="0.3">
      <c r="B3442" s="3" t="s">
        <v>182</v>
      </c>
      <c r="C3442" s="4">
        <v>2020</v>
      </c>
      <c r="D3442" s="3" t="s">
        <v>1476</v>
      </c>
      <c r="E3442" s="4">
        <v>285200</v>
      </c>
      <c r="F3442" s="4">
        <v>22.354970000000002</v>
      </c>
      <c r="G3442" s="4">
        <v>6.2000005546865466</v>
      </c>
      <c r="H3442" s="4">
        <v>6376</v>
      </c>
      <c r="I3442" s="4">
        <v>51000</v>
      </c>
      <c r="J3442" s="4">
        <v>57376</v>
      </c>
    </row>
    <row r="3443" spans="2:10" x14ac:dyDescent="0.3">
      <c r="B3443" s="3" t="s">
        <v>182</v>
      </c>
      <c r="C3443" s="4">
        <v>2021</v>
      </c>
      <c r="D3443" s="3" t="s">
        <v>1468</v>
      </c>
      <c r="E3443" s="4">
        <v>31846550</v>
      </c>
      <c r="F3443" s="4">
        <v>8.7381600000000006</v>
      </c>
      <c r="G3443" s="4">
        <v>2.5499995622649001</v>
      </c>
      <c r="H3443" s="4">
        <v>278280</v>
      </c>
      <c r="I3443" s="4"/>
      <c r="J3443" s="4">
        <v>278280</v>
      </c>
    </row>
    <row r="3444" spans="2:10" x14ac:dyDescent="0.3">
      <c r="B3444" s="3" t="s">
        <v>182</v>
      </c>
      <c r="C3444" s="4">
        <v>2021</v>
      </c>
      <c r="D3444" s="3" t="s">
        <v>1469</v>
      </c>
      <c r="E3444" s="4">
        <v>0</v>
      </c>
      <c r="F3444" s="4">
        <v>0</v>
      </c>
      <c r="G3444" s="4">
        <v>0</v>
      </c>
      <c r="H3444" s="4">
        <v>0</v>
      </c>
      <c r="I3444" s="4"/>
      <c r="J3444" s="4">
        <v>0</v>
      </c>
    </row>
    <row r="3445" spans="2:10" x14ac:dyDescent="0.3">
      <c r="B3445" s="3" t="s">
        <v>182</v>
      </c>
      <c r="C3445" s="4">
        <v>2021</v>
      </c>
      <c r="D3445" s="3" t="s">
        <v>1470</v>
      </c>
      <c r="E3445" s="4">
        <v>0</v>
      </c>
      <c r="F3445" s="4">
        <v>11.650880000000001</v>
      </c>
      <c r="G3445" s="4">
        <v>3.3999994163531997</v>
      </c>
      <c r="H3445" s="4">
        <v>0</v>
      </c>
      <c r="I3445" s="4"/>
      <c r="J3445" s="4">
        <v>0</v>
      </c>
    </row>
    <row r="3446" spans="2:10" x14ac:dyDescent="0.3">
      <c r="B3446" s="3" t="s">
        <v>182</v>
      </c>
      <c r="C3446" s="4">
        <v>2021</v>
      </c>
      <c r="D3446" s="3" t="s">
        <v>1471</v>
      </c>
      <c r="E3446" s="4">
        <v>743000</v>
      </c>
      <c r="F3446" s="4">
        <v>62.53783</v>
      </c>
      <c r="G3446" s="4">
        <v>18.250002188675502</v>
      </c>
      <c r="H3446" s="4">
        <v>46466</v>
      </c>
      <c r="I3446" s="4"/>
      <c r="J3446" s="4">
        <v>46466</v>
      </c>
    </row>
    <row r="3447" spans="2:10" x14ac:dyDescent="0.3">
      <c r="B3447" s="3" t="s">
        <v>182</v>
      </c>
      <c r="C3447" s="4">
        <v>2021</v>
      </c>
      <c r="D3447" s="3" t="s">
        <v>1472</v>
      </c>
      <c r="E3447" s="4">
        <v>427000</v>
      </c>
      <c r="F3447" s="4">
        <v>10.280189999999999</v>
      </c>
      <c r="G3447" s="4">
        <v>2.9999999999999996</v>
      </c>
      <c r="H3447" s="4">
        <v>4390</v>
      </c>
      <c r="I3447" s="4"/>
      <c r="J3447" s="4">
        <v>4390</v>
      </c>
    </row>
    <row r="3448" spans="2:10" x14ac:dyDescent="0.3">
      <c r="B3448" s="3" t="s">
        <v>182</v>
      </c>
      <c r="C3448" s="4">
        <v>2021</v>
      </c>
      <c r="D3448" s="3" t="s">
        <v>1473</v>
      </c>
      <c r="E3448" s="4">
        <v>406000</v>
      </c>
      <c r="F3448" s="4">
        <v>3.4267300000000001</v>
      </c>
      <c r="G3448" s="4">
        <v>1</v>
      </c>
      <c r="H3448" s="4">
        <v>1391</v>
      </c>
      <c r="I3448" s="4"/>
      <c r="J3448" s="4">
        <v>1391</v>
      </c>
    </row>
    <row r="3449" spans="2:10" x14ac:dyDescent="0.3">
      <c r="B3449" s="3" t="s">
        <v>182</v>
      </c>
      <c r="C3449" s="4">
        <v>2021</v>
      </c>
      <c r="D3449" s="3" t="s">
        <v>1474</v>
      </c>
      <c r="E3449" s="4">
        <v>615146900</v>
      </c>
      <c r="F3449" s="4">
        <v>3.4267300000000001</v>
      </c>
      <c r="G3449" s="4">
        <v>1</v>
      </c>
      <c r="H3449" s="4">
        <v>2107942</v>
      </c>
      <c r="I3449" s="4"/>
      <c r="J3449" s="4">
        <v>2107942</v>
      </c>
    </row>
    <row r="3450" spans="2:10" x14ac:dyDescent="0.3">
      <c r="B3450" s="3" t="s">
        <v>182</v>
      </c>
      <c r="C3450" s="4">
        <v>2021</v>
      </c>
      <c r="D3450" s="3" t="s">
        <v>1475</v>
      </c>
      <c r="E3450" s="4">
        <v>0</v>
      </c>
      <c r="F3450" s="4">
        <v>0</v>
      </c>
      <c r="G3450" s="4">
        <v>0</v>
      </c>
      <c r="H3450" s="4">
        <v>0</v>
      </c>
      <c r="I3450" s="4"/>
      <c r="J3450" s="4">
        <v>0</v>
      </c>
    </row>
    <row r="3451" spans="2:10" x14ac:dyDescent="0.3">
      <c r="B3451" s="3" t="s">
        <v>182</v>
      </c>
      <c r="C3451" s="4">
        <v>2021</v>
      </c>
      <c r="D3451" s="3" t="s">
        <v>1476</v>
      </c>
      <c r="E3451" s="4">
        <v>293500</v>
      </c>
      <c r="F3451" s="4">
        <v>21.245729999999998</v>
      </c>
      <c r="G3451" s="4">
        <v>6.2000011672935997</v>
      </c>
      <c r="H3451" s="4">
        <v>6236</v>
      </c>
      <c r="I3451" s="4">
        <v>57000</v>
      </c>
      <c r="J3451" s="4">
        <v>63236</v>
      </c>
    </row>
    <row r="3452" spans="2:10" x14ac:dyDescent="0.3">
      <c r="B3452" s="3" t="s">
        <v>182</v>
      </c>
      <c r="C3452" s="4">
        <v>2022</v>
      </c>
      <c r="D3452" s="3" t="s">
        <v>1468</v>
      </c>
      <c r="E3452" s="4">
        <v>40199250</v>
      </c>
      <c r="F3452" s="4">
        <v>6.9589800000000004</v>
      </c>
      <c r="G3452" s="4">
        <v>2.8000000000000003</v>
      </c>
      <c r="H3452" s="4">
        <v>279746</v>
      </c>
      <c r="I3452" s="4"/>
      <c r="J3452" s="4">
        <v>279746</v>
      </c>
    </row>
    <row r="3453" spans="2:10" x14ac:dyDescent="0.3">
      <c r="B3453" s="3" t="s">
        <v>182</v>
      </c>
      <c r="C3453" s="4">
        <v>2022</v>
      </c>
      <c r="D3453" s="3" t="s">
        <v>1469</v>
      </c>
      <c r="E3453" s="4">
        <v>0</v>
      </c>
      <c r="F3453" s="4">
        <v>0</v>
      </c>
      <c r="G3453" s="4">
        <v>0</v>
      </c>
      <c r="H3453" s="4">
        <v>0</v>
      </c>
      <c r="I3453" s="4"/>
      <c r="J3453" s="4">
        <v>0</v>
      </c>
    </row>
    <row r="3454" spans="2:10" x14ac:dyDescent="0.3">
      <c r="B3454" s="3" t="s">
        <v>182</v>
      </c>
      <c r="C3454" s="4">
        <v>2022</v>
      </c>
      <c r="D3454" s="3" t="s">
        <v>1470</v>
      </c>
      <c r="E3454" s="4">
        <v>0</v>
      </c>
      <c r="F3454" s="4">
        <v>8.4501899999999992</v>
      </c>
      <c r="G3454" s="4">
        <v>3.4</v>
      </c>
      <c r="H3454" s="4">
        <v>0</v>
      </c>
      <c r="I3454" s="4"/>
      <c r="J3454" s="4">
        <v>0</v>
      </c>
    </row>
    <row r="3455" spans="2:10" x14ac:dyDescent="0.3">
      <c r="B3455" s="3" t="s">
        <v>182</v>
      </c>
      <c r="C3455" s="4">
        <v>2022</v>
      </c>
      <c r="D3455" s="3" t="s">
        <v>1471</v>
      </c>
      <c r="E3455" s="4">
        <v>1050000</v>
      </c>
      <c r="F3455" s="4">
        <v>45.357640000000004</v>
      </c>
      <c r="G3455" s="4">
        <v>18.250001005894543</v>
      </c>
      <c r="H3455" s="4">
        <v>47626</v>
      </c>
      <c r="I3455" s="4"/>
      <c r="J3455" s="4">
        <v>47626</v>
      </c>
    </row>
    <row r="3456" spans="2:10" x14ac:dyDescent="0.3">
      <c r="B3456" s="3" t="s">
        <v>182</v>
      </c>
      <c r="C3456" s="4">
        <v>2022</v>
      </c>
      <c r="D3456" s="3" t="s">
        <v>1472</v>
      </c>
      <c r="E3456" s="4">
        <v>427000</v>
      </c>
      <c r="F3456" s="4">
        <v>10.687010000000001</v>
      </c>
      <c r="G3456" s="4">
        <v>4.3000020117890845</v>
      </c>
      <c r="H3456" s="4">
        <v>4563</v>
      </c>
      <c r="I3456" s="4"/>
      <c r="J3456" s="4">
        <v>4563</v>
      </c>
    </row>
    <row r="3457" spans="2:10" x14ac:dyDescent="0.3">
      <c r="B3457" s="3" t="s">
        <v>182</v>
      </c>
      <c r="C3457" s="4">
        <v>2022</v>
      </c>
      <c r="D3457" s="3" t="s">
        <v>1473</v>
      </c>
      <c r="E3457" s="4">
        <v>452000</v>
      </c>
      <c r="F3457" s="4">
        <v>2.4853499999999999</v>
      </c>
      <c r="G3457" s="4">
        <v>1</v>
      </c>
      <c r="H3457" s="4">
        <v>1123</v>
      </c>
      <c r="I3457" s="4"/>
      <c r="J3457" s="4">
        <v>1123</v>
      </c>
    </row>
    <row r="3458" spans="2:10" x14ac:dyDescent="0.3">
      <c r="B3458" s="3" t="s">
        <v>182</v>
      </c>
      <c r="C3458" s="4">
        <v>2022</v>
      </c>
      <c r="D3458" s="3" t="s">
        <v>1474</v>
      </c>
      <c r="E3458" s="4">
        <v>894610500</v>
      </c>
      <c r="F3458" s="4">
        <v>2.4853499999999999</v>
      </c>
      <c r="G3458" s="4">
        <v>1</v>
      </c>
      <c r="H3458" s="4">
        <v>2223420</v>
      </c>
      <c r="I3458" s="4"/>
      <c r="J3458" s="4">
        <v>2223420</v>
      </c>
    </row>
    <row r="3459" spans="2:10" x14ac:dyDescent="0.3">
      <c r="B3459" s="3" t="s">
        <v>182</v>
      </c>
      <c r="C3459" s="4">
        <v>2022</v>
      </c>
      <c r="D3459" s="3" t="s">
        <v>1475</v>
      </c>
      <c r="E3459" s="4">
        <v>0</v>
      </c>
      <c r="F3459" s="4">
        <v>0</v>
      </c>
      <c r="G3459" s="4">
        <v>0</v>
      </c>
      <c r="H3459" s="4">
        <v>0</v>
      </c>
      <c r="I3459" s="4"/>
      <c r="J3459" s="4">
        <v>0</v>
      </c>
    </row>
    <row r="3460" spans="2:10" x14ac:dyDescent="0.3">
      <c r="B3460" s="3" t="s">
        <v>182</v>
      </c>
      <c r="C3460" s="4">
        <v>2022</v>
      </c>
      <c r="D3460" s="3" t="s">
        <v>1476</v>
      </c>
      <c r="E3460" s="4">
        <v>377400</v>
      </c>
      <c r="F3460" s="4">
        <v>16.403310000000001</v>
      </c>
      <c r="G3460" s="4">
        <v>6.6000000000000005</v>
      </c>
      <c r="H3460" s="4">
        <v>6191</v>
      </c>
      <c r="I3460" s="4">
        <v>56000</v>
      </c>
      <c r="J3460" s="4">
        <v>62191</v>
      </c>
    </row>
    <row r="3461" spans="2:10" x14ac:dyDescent="0.3">
      <c r="B3461" s="3" t="s">
        <v>182</v>
      </c>
      <c r="C3461" s="4">
        <v>2023</v>
      </c>
      <c r="D3461" s="3" t="s">
        <v>1468</v>
      </c>
      <c r="E3461" s="4">
        <v>43652850</v>
      </c>
      <c r="F3461" s="4">
        <v>6.0986500000000001</v>
      </c>
      <c r="G3461" s="4">
        <v>2.7999990817642981</v>
      </c>
      <c r="H3461" s="4">
        <v>266223</v>
      </c>
      <c r="I3461" s="4"/>
      <c r="J3461" s="4">
        <v>266223</v>
      </c>
    </row>
    <row r="3462" spans="2:10" x14ac:dyDescent="0.3">
      <c r="B3462" s="3" t="s">
        <v>182</v>
      </c>
      <c r="C3462" s="4">
        <v>2023</v>
      </c>
      <c r="D3462" s="3" t="s">
        <v>1469</v>
      </c>
      <c r="E3462" s="4">
        <v>0</v>
      </c>
      <c r="F3462" s="4">
        <v>0</v>
      </c>
      <c r="G3462" s="4">
        <v>0</v>
      </c>
      <c r="H3462" s="4">
        <v>0</v>
      </c>
      <c r="I3462" s="4"/>
      <c r="J3462" s="4">
        <v>0</v>
      </c>
    </row>
    <row r="3463" spans="2:10" x14ac:dyDescent="0.3">
      <c r="B3463" s="3" t="s">
        <v>182</v>
      </c>
      <c r="C3463" s="4">
        <v>2023</v>
      </c>
      <c r="D3463" s="3" t="s">
        <v>1470</v>
      </c>
      <c r="E3463" s="4">
        <v>0</v>
      </c>
      <c r="F3463" s="4">
        <v>7.4055099999999996</v>
      </c>
      <c r="G3463" s="4">
        <v>3.4000018364714037</v>
      </c>
      <c r="H3463" s="4">
        <v>0</v>
      </c>
      <c r="I3463" s="4"/>
      <c r="J3463" s="4">
        <v>0</v>
      </c>
    </row>
    <row r="3464" spans="2:10" x14ac:dyDescent="0.3">
      <c r="B3464" s="3" t="s">
        <v>182</v>
      </c>
      <c r="C3464" s="4">
        <v>2023</v>
      </c>
      <c r="D3464" s="3" t="s">
        <v>1471</v>
      </c>
      <c r="E3464" s="4">
        <v>1307800</v>
      </c>
      <c r="F3464" s="4">
        <v>39.750149999999998</v>
      </c>
      <c r="G3464" s="4">
        <v>18.250003443383882</v>
      </c>
      <c r="H3464" s="4">
        <v>51985</v>
      </c>
      <c r="I3464" s="4"/>
      <c r="J3464" s="4">
        <v>51985</v>
      </c>
    </row>
    <row r="3465" spans="2:10" x14ac:dyDescent="0.3">
      <c r="B3465" s="3" t="s">
        <v>182</v>
      </c>
      <c r="C3465" s="4">
        <v>2023</v>
      </c>
      <c r="D3465" s="3" t="s">
        <v>1472</v>
      </c>
      <c r="E3465" s="4">
        <v>427000</v>
      </c>
      <c r="F3465" s="4">
        <v>9.3657900000000005</v>
      </c>
      <c r="G3465" s="4">
        <v>4.3000013773535528</v>
      </c>
      <c r="H3465" s="4">
        <v>3999</v>
      </c>
      <c r="I3465" s="4"/>
      <c r="J3465" s="4">
        <v>3999</v>
      </c>
    </row>
    <row r="3466" spans="2:10" x14ac:dyDescent="0.3">
      <c r="B3466" s="3" t="s">
        <v>182</v>
      </c>
      <c r="C3466" s="4">
        <v>2023</v>
      </c>
      <c r="D3466" s="3" t="s">
        <v>1473</v>
      </c>
      <c r="E3466" s="4">
        <v>406000</v>
      </c>
      <c r="F3466" s="4">
        <v>2.1780900000000001</v>
      </c>
      <c r="G3466" s="4">
        <v>1</v>
      </c>
      <c r="H3466" s="4">
        <v>884</v>
      </c>
      <c r="I3466" s="4"/>
      <c r="J3466" s="4">
        <v>884</v>
      </c>
    </row>
    <row r="3467" spans="2:10" x14ac:dyDescent="0.3">
      <c r="B3467" s="3" t="s">
        <v>182</v>
      </c>
      <c r="C3467" s="4">
        <v>2023</v>
      </c>
      <c r="D3467" s="3" t="s">
        <v>1474</v>
      </c>
      <c r="E3467" s="4">
        <v>1100325000</v>
      </c>
      <c r="F3467" s="4">
        <v>2.1780900000000001</v>
      </c>
      <c r="G3467" s="4">
        <v>1</v>
      </c>
      <c r="H3467" s="4">
        <v>2396607</v>
      </c>
      <c r="I3467" s="4"/>
      <c r="J3467" s="4">
        <v>2396607</v>
      </c>
    </row>
    <row r="3468" spans="2:10" x14ac:dyDescent="0.3">
      <c r="B3468" s="3" t="s">
        <v>182</v>
      </c>
      <c r="C3468" s="4">
        <v>2023</v>
      </c>
      <c r="D3468" s="3" t="s">
        <v>1475</v>
      </c>
      <c r="E3468" s="4">
        <v>0</v>
      </c>
      <c r="F3468" s="4">
        <v>0</v>
      </c>
      <c r="G3468" s="4">
        <v>0</v>
      </c>
      <c r="H3468" s="4">
        <v>0</v>
      </c>
      <c r="I3468" s="4"/>
      <c r="J3468" s="4">
        <v>0</v>
      </c>
    </row>
    <row r="3469" spans="2:10" x14ac:dyDescent="0.3">
      <c r="B3469" s="3" t="s">
        <v>182</v>
      </c>
      <c r="C3469" s="4">
        <v>2023</v>
      </c>
      <c r="D3469" s="3" t="s">
        <v>1476</v>
      </c>
      <c r="E3469" s="4">
        <v>402400</v>
      </c>
      <c r="F3469" s="4">
        <v>14.375389999999999</v>
      </c>
      <c r="G3469" s="4">
        <v>6.5999981635285954</v>
      </c>
      <c r="H3469" s="4">
        <v>5785</v>
      </c>
      <c r="I3469" s="4">
        <v>57000</v>
      </c>
      <c r="J3469" s="4">
        <v>62785</v>
      </c>
    </row>
    <row r="3470" spans="2:10" x14ac:dyDescent="0.3">
      <c r="B3470" s="3" t="s">
        <v>182</v>
      </c>
      <c r="C3470" s="4">
        <v>2024</v>
      </c>
      <c r="D3470" s="3" t="s">
        <v>1468</v>
      </c>
      <c r="E3470" s="4">
        <v>46115450</v>
      </c>
      <c r="F3470" s="4">
        <v>6.80938</v>
      </c>
      <c r="G3470" s="4">
        <v>2.8000016447909473</v>
      </c>
      <c r="H3470" s="4">
        <v>314018</v>
      </c>
      <c r="I3470" s="4"/>
      <c r="J3470" s="4">
        <v>314018</v>
      </c>
    </row>
    <row r="3471" spans="2:10" x14ac:dyDescent="0.3">
      <c r="B3471" s="3" t="s">
        <v>182</v>
      </c>
      <c r="C3471" s="4">
        <v>2024</v>
      </c>
      <c r="D3471" s="3" t="s">
        <v>1469</v>
      </c>
      <c r="E3471" s="4">
        <v>0</v>
      </c>
      <c r="F3471" s="4">
        <v>0</v>
      </c>
      <c r="G3471" s="4">
        <v>0</v>
      </c>
      <c r="H3471" s="4">
        <v>0</v>
      </c>
      <c r="I3471" s="4"/>
      <c r="J3471" s="4">
        <v>0</v>
      </c>
    </row>
    <row r="3472" spans="2:10" x14ac:dyDescent="0.3">
      <c r="B3472" s="3" t="s">
        <v>182</v>
      </c>
      <c r="C3472" s="4">
        <v>2024</v>
      </c>
      <c r="D3472" s="3" t="s">
        <v>1470</v>
      </c>
      <c r="E3472" s="4">
        <v>0</v>
      </c>
      <c r="F3472" s="4">
        <v>8.2685300000000002</v>
      </c>
      <c r="G3472" s="4">
        <v>3.4000008223954739</v>
      </c>
      <c r="H3472" s="4">
        <v>0</v>
      </c>
      <c r="I3472" s="4"/>
      <c r="J3472" s="4">
        <v>0</v>
      </c>
    </row>
    <row r="3473" spans="2:10" x14ac:dyDescent="0.3">
      <c r="B3473" s="3" t="s">
        <v>182</v>
      </c>
      <c r="C3473" s="4">
        <v>2024</v>
      </c>
      <c r="D3473" s="3" t="s">
        <v>1471</v>
      </c>
      <c r="E3473" s="4">
        <v>1043600</v>
      </c>
      <c r="F3473" s="4">
        <v>44.382539999999999</v>
      </c>
      <c r="G3473" s="4">
        <v>18.25</v>
      </c>
      <c r="H3473" s="4">
        <v>46318</v>
      </c>
      <c r="I3473" s="4"/>
      <c r="J3473" s="4">
        <v>46318</v>
      </c>
    </row>
    <row r="3474" spans="2:10" x14ac:dyDescent="0.3">
      <c r="B3474" s="3" t="s">
        <v>182</v>
      </c>
      <c r="C3474" s="4">
        <v>2024</v>
      </c>
      <c r="D3474" s="3" t="s">
        <v>1472</v>
      </c>
      <c r="E3474" s="4">
        <v>427000</v>
      </c>
      <c r="F3474" s="4">
        <v>10.45726</v>
      </c>
      <c r="G3474" s="4">
        <v>4.3000016447909468</v>
      </c>
      <c r="H3474" s="4">
        <v>4465</v>
      </c>
      <c r="I3474" s="4"/>
      <c r="J3474" s="4">
        <v>4465</v>
      </c>
    </row>
    <row r="3475" spans="2:10" x14ac:dyDescent="0.3">
      <c r="B3475" s="3" t="s">
        <v>182</v>
      </c>
      <c r="C3475" s="4">
        <v>2024</v>
      </c>
      <c r="D3475" s="3" t="s">
        <v>1473</v>
      </c>
      <c r="E3475" s="4">
        <v>392000</v>
      </c>
      <c r="F3475" s="4">
        <v>2.4319199999999999</v>
      </c>
      <c r="G3475" s="4">
        <v>1</v>
      </c>
      <c r="H3475" s="4">
        <v>953</v>
      </c>
      <c r="I3475" s="4"/>
      <c r="J3475" s="4">
        <v>953</v>
      </c>
    </row>
    <row r="3476" spans="2:10" x14ac:dyDescent="0.3">
      <c r="B3476" s="3" t="s">
        <v>182</v>
      </c>
      <c r="C3476" s="4">
        <v>2024</v>
      </c>
      <c r="D3476" s="3" t="s">
        <v>1474</v>
      </c>
      <c r="E3476" s="4">
        <v>1034175500</v>
      </c>
      <c r="F3476" s="4">
        <v>2.4319199999999999</v>
      </c>
      <c r="G3476" s="4">
        <v>1</v>
      </c>
      <c r="H3476" s="4">
        <v>2515032</v>
      </c>
      <c r="I3476" s="4"/>
      <c r="J3476" s="4">
        <v>2515032</v>
      </c>
    </row>
    <row r="3477" spans="2:10" x14ac:dyDescent="0.3">
      <c r="B3477" s="3" t="s">
        <v>182</v>
      </c>
      <c r="C3477" s="4">
        <v>2024</v>
      </c>
      <c r="D3477" s="3" t="s">
        <v>1475</v>
      </c>
      <c r="E3477" s="4">
        <v>0</v>
      </c>
      <c r="F3477" s="4">
        <v>0</v>
      </c>
      <c r="G3477" s="4">
        <v>0</v>
      </c>
      <c r="H3477" s="4">
        <v>0</v>
      </c>
      <c r="I3477" s="4"/>
      <c r="J3477" s="4">
        <v>0</v>
      </c>
    </row>
    <row r="3478" spans="2:10" x14ac:dyDescent="0.3">
      <c r="B3478" s="3" t="s">
        <v>182</v>
      </c>
      <c r="C3478" s="4">
        <v>2024</v>
      </c>
      <c r="D3478" s="3" t="s">
        <v>1476</v>
      </c>
      <c r="E3478" s="4">
        <v>403400</v>
      </c>
      <c r="F3478" s="4">
        <v>16.05067</v>
      </c>
      <c r="G3478" s="4">
        <v>6.599999177604527</v>
      </c>
      <c r="H3478" s="4">
        <v>6475</v>
      </c>
      <c r="I3478" s="4">
        <v>59440</v>
      </c>
      <c r="J3478" s="4">
        <v>65915</v>
      </c>
    </row>
    <row r="3479" spans="2:10" x14ac:dyDescent="0.3">
      <c r="B3479" s="3" t="s">
        <v>184</v>
      </c>
      <c r="C3479" s="4">
        <v>2019</v>
      </c>
      <c r="D3479" s="3" t="s">
        <v>1468</v>
      </c>
      <c r="E3479" s="4">
        <v>1425352650</v>
      </c>
      <c r="F3479" s="4">
        <v>6.73184</v>
      </c>
      <c r="G3479" s="4">
        <v>2.8499989415973399</v>
      </c>
      <c r="H3479" s="4">
        <v>9595245.9833760001</v>
      </c>
      <c r="I3479" s="4"/>
      <c r="J3479" s="4">
        <v>9595245.9833760001</v>
      </c>
    </row>
    <row r="3480" spans="2:10" x14ac:dyDescent="0.3">
      <c r="B3480" s="3" t="s">
        <v>184</v>
      </c>
      <c r="C3480" s="4">
        <v>2019</v>
      </c>
      <c r="D3480" s="3" t="s">
        <v>1469</v>
      </c>
      <c r="E3480" s="4">
        <v>115871</v>
      </c>
      <c r="F3480" s="4">
        <v>2.36205</v>
      </c>
      <c r="G3480" s="4">
        <v>1</v>
      </c>
      <c r="H3480" s="4">
        <v>273.69309555000001</v>
      </c>
      <c r="I3480" s="4"/>
      <c r="J3480" s="4">
        <v>273.69309555000001</v>
      </c>
    </row>
    <row r="3481" spans="2:10" x14ac:dyDescent="0.3">
      <c r="B3481" s="3" t="s">
        <v>184</v>
      </c>
      <c r="C3481" s="4">
        <v>2019</v>
      </c>
      <c r="D3481" s="3" t="s">
        <v>1470</v>
      </c>
      <c r="E3481" s="4">
        <v>38281600</v>
      </c>
      <c r="F3481" s="4">
        <v>7.3223500000000001</v>
      </c>
      <c r="G3481" s="4">
        <v>3.0999978831946802</v>
      </c>
      <c r="H3481" s="4">
        <v>280311.27376000001</v>
      </c>
      <c r="I3481" s="4"/>
      <c r="J3481" s="4">
        <v>280311.27376000001</v>
      </c>
    </row>
    <row r="3482" spans="2:10" x14ac:dyDescent="0.3">
      <c r="B3482" s="3" t="s">
        <v>184</v>
      </c>
      <c r="C3482" s="4">
        <v>2019</v>
      </c>
      <c r="D3482" s="3" t="s">
        <v>1471</v>
      </c>
      <c r="E3482" s="4">
        <v>0</v>
      </c>
      <c r="F3482" s="4">
        <v>7.5821699999999996</v>
      </c>
      <c r="G3482" s="4">
        <v>3.2099955547088301</v>
      </c>
      <c r="H3482" s="4">
        <v>0</v>
      </c>
      <c r="I3482" s="4"/>
      <c r="J3482" s="4">
        <v>0</v>
      </c>
    </row>
    <row r="3483" spans="2:10" x14ac:dyDescent="0.3">
      <c r="B3483" s="3" t="s">
        <v>184</v>
      </c>
      <c r="C3483" s="4">
        <v>2019</v>
      </c>
      <c r="D3483" s="3" t="s">
        <v>1472</v>
      </c>
      <c r="E3483" s="4">
        <v>184500</v>
      </c>
      <c r="F3483" s="4">
        <v>2.36205</v>
      </c>
      <c r="G3483" s="4">
        <v>1</v>
      </c>
      <c r="H3483" s="4">
        <v>435.798225</v>
      </c>
      <c r="I3483" s="4"/>
      <c r="J3483" s="4">
        <v>435.798225</v>
      </c>
    </row>
    <row r="3484" spans="2:10" x14ac:dyDescent="0.3">
      <c r="B3484" s="3" t="s">
        <v>184</v>
      </c>
      <c r="C3484" s="4">
        <v>2019</v>
      </c>
      <c r="D3484" s="3" t="s">
        <v>1473</v>
      </c>
      <c r="E3484" s="4">
        <v>44526800</v>
      </c>
      <c r="F3484" s="4">
        <v>2.8462700000000001</v>
      </c>
      <c r="G3484" s="4">
        <v>1.20499989415973</v>
      </c>
      <c r="H3484" s="4">
        <v>126735.295036</v>
      </c>
      <c r="I3484" s="4"/>
      <c r="J3484" s="4">
        <v>126735.295036</v>
      </c>
    </row>
    <row r="3485" spans="2:10" x14ac:dyDescent="0.3">
      <c r="B3485" s="3" t="s">
        <v>184</v>
      </c>
      <c r="C3485" s="4">
        <v>2019</v>
      </c>
      <c r="D3485" s="3" t="s">
        <v>1474</v>
      </c>
      <c r="E3485" s="4">
        <v>8584637310</v>
      </c>
      <c r="F3485" s="4">
        <v>2.36205</v>
      </c>
      <c r="G3485" s="4">
        <v>1</v>
      </c>
      <c r="H3485" s="4">
        <v>20277342.558085501</v>
      </c>
      <c r="I3485" s="4">
        <v>0</v>
      </c>
      <c r="J3485" s="4">
        <v>20277342.558085501</v>
      </c>
    </row>
    <row r="3486" spans="2:10" x14ac:dyDescent="0.3">
      <c r="B3486" s="3" t="s">
        <v>184</v>
      </c>
      <c r="C3486" s="4">
        <v>2019</v>
      </c>
      <c r="D3486" s="3" t="s">
        <v>1475</v>
      </c>
      <c r="E3486" s="4">
        <v>0</v>
      </c>
      <c r="F3486" s="4">
        <v>0</v>
      </c>
      <c r="G3486" s="4">
        <v>0</v>
      </c>
      <c r="H3486" s="4">
        <v>0</v>
      </c>
      <c r="I3486" s="4"/>
      <c r="J3486" s="4">
        <v>0</v>
      </c>
    </row>
    <row r="3487" spans="2:10" x14ac:dyDescent="0.3">
      <c r="B3487" s="3" t="s">
        <v>184</v>
      </c>
      <c r="C3487" s="4">
        <v>2019</v>
      </c>
      <c r="D3487" s="3" t="s">
        <v>1476</v>
      </c>
      <c r="E3487" s="4">
        <v>8871602</v>
      </c>
      <c r="F3487" s="4">
        <v>17.479150000000001</v>
      </c>
      <c r="G3487" s="4">
        <v>7.3999915327787296</v>
      </c>
      <c r="H3487" s="4">
        <v>155068.0620983</v>
      </c>
      <c r="I3487" s="4"/>
      <c r="J3487" s="4">
        <v>155068.0620983</v>
      </c>
    </row>
    <row r="3488" spans="2:10" x14ac:dyDescent="0.3">
      <c r="B3488" s="3" t="s">
        <v>184</v>
      </c>
      <c r="C3488" s="4">
        <v>2020</v>
      </c>
      <c r="D3488" s="3" t="s">
        <v>1468</v>
      </c>
      <c r="E3488" s="4">
        <v>1575431550</v>
      </c>
      <c r="F3488" s="4">
        <v>6.6121999999999996</v>
      </c>
      <c r="G3488" s="4">
        <v>2.8</v>
      </c>
      <c r="H3488" s="4">
        <v>10417068</v>
      </c>
      <c r="I3488" s="4"/>
      <c r="J3488" s="4">
        <v>10417068</v>
      </c>
    </row>
    <row r="3489" spans="2:10" x14ac:dyDescent="0.3">
      <c r="B3489" s="3" t="s">
        <v>184</v>
      </c>
      <c r="C3489" s="4">
        <v>2020</v>
      </c>
      <c r="D3489" s="3" t="s">
        <v>1469</v>
      </c>
      <c r="E3489" s="4">
        <v>112424</v>
      </c>
      <c r="F3489" s="4">
        <v>2.3614999999999999</v>
      </c>
      <c r="G3489" s="4">
        <v>1</v>
      </c>
      <c r="H3489" s="4">
        <v>265</v>
      </c>
      <c r="I3489" s="4"/>
      <c r="J3489" s="4">
        <v>265</v>
      </c>
    </row>
    <row r="3490" spans="2:10" x14ac:dyDescent="0.3">
      <c r="B3490" s="3" t="s">
        <v>184</v>
      </c>
      <c r="C3490" s="4">
        <v>2020</v>
      </c>
      <c r="D3490" s="3" t="s">
        <v>1470</v>
      </c>
      <c r="E3490" s="4">
        <v>43103800</v>
      </c>
      <c r="F3490" s="4">
        <v>7.3206499999999997</v>
      </c>
      <c r="G3490" s="4">
        <v>3.1</v>
      </c>
      <c r="H3490" s="4">
        <v>315548</v>
      </c>
      <c r="I3490" s="4"/>
      <c r="J3490" s="4">
        <v>315548</v>
      </c>
    </row>
    <row r="3491" spans="2:10" x14ac:dyDescent="0.3">
      <c r="B3491" s="3" t="s">
        <v>184</v>
      </c>
      <c r="C3491" s="4">
        <v>2020</v>
      </c>
      <c r="D3491" s="3" t="s">
        <v>1471</v>
      </c>
      <c r="E3491" s="4">
        <v>0</v>
      </c>
      <c r="F3491" s="4">
        <v>7.5804200000000002</v>
      </c>
      <c r="G3491" s="4">
        <v>3.2100021172983273</v>
      </c>
      <c r="H3491" s="4">
        <v>0</v>
      </c>
      <c r="I3491" s="4">
        <v>-6942</v>
      </c>
      <c r="J3491" s="4">
        <v>-6942</v>
      </c>
    </row>
    <row r="3492" spans="2:10" x14ac:dyDescent="0.3">
      <c r="B3492" s="3" t="s">
        <v>184</v>
      </c>
      <c r="C3492" s="4">
        <v>2020</v>
      </c>
      <c r="D3492" s="3" t="s">
        <v>1472</v>
      </c>
      <c r="E3492" s="4">
        <v>207300</v>
      </c>
      <c r="F3492" s="4">
        <v>2.3614999999999999</v>
      </c>
      <c r="G3492" s="4">
        <v>1</v>
      </c>
      <c r="H3492" s="4">
        <v>490</v>
      </c>
      <c r="I3492" s="4"/>
      <c r="J3492" s="4">
        <v>490</v>
      </c>
    </row>
    <row r="3493" spans="2:10" x14ac:dyDescent="0.3">
      <c r="B3493" s="3" t="s">
        <v>184</v>
      </c>
      <c r="C3493" s="4">
        <v>2020</v>
      </c>
      <c r="D3493" s="3" t="s">
        <v>1473</v>
      </c>
      <c r="E3493" s="4">
        <v>43865000</v>
      </c>
      <c r="F3493" s="4">
        <v>2.8456100000000002</v>
      </c>
      <c r="G3493" s="4">
        <v>1.2050010586491637</v>
      </c>
      <c r="H3493" s="4">
        <v>124823</v>
      </c>
      <c r="I3493" s="4"/>
      <c r="J3493" s="4">
        <v>124823</v>
      </c>
    </row>
    <row r="3494" spans="2:10" x14ac:dyDescent="0.3">
      <c r="B3494" s="3" t="s">
        <v>184</v>
      </c>
      <c r="C3494" s="4">
        <v>2020</v>
      </c>
      <c r="D3494" s="3" t="s">
        <v>1474</v>
      </c>
      <c r="E3494" s="4">
        <v>9193497673</v>
      </c>
      <c r="F3494" s="4">
        <v>2.3614999999999999</v>
      </c>
      <c r="G3494" s="4">
        <v>1</v>
      </c>
      <c r="H3494" s="4">
        <v>21710445</v>
      </c>
      <c r="I3494" s="4"/>
      <c r="J3494" s="4">
        <v>21710445</v>
      </c>
    </row>
    <row r="3495" spans="2:10" x14ac:dyDescent="0.3">
      <c r="B3495" s="3" t="s">
        <v>184</v>
      </c>
      <c r="C3495" s="4">
        <v>2020</v>
      </c>
      <c r="D3495" s="3" t="s">
        <v>1475</v>
      </c>
      <c r="E3495" s="4">
        <v>0</v>
      </c>
      <c r="F3495" s="4">
        <v>0</v>
      </c>
      <c r="G3495" s="4">
        <v>0</v>
      </c>
      <c r="H3495" s="4">
        <v>0</v>
      </c>
      <c r="I3495" s="4"/>
      <c r="J3495" s="4">
        <v>0</v>
      </c>
    </row>
    <row r="3496" spans="2:10" x14ac:dyDescent="0.3">
      <c r="B3496" s="3" t="s">
        <v>184</v>
      </c>
      <c r="C3496" s="4">
        <v>2020</v>
      </c>
      <c r="D3496" s="3" t="s">
        <v>1476</v>
      </c>
      <c r="E3496" s="4">
        <v>9109402</v>
      </c>
      <c r="F3496" s="4">
        <v>16.5305</v>
      </c>
      <c r="G3496" s="4">
        <v>7</v>
      </c>
      <c r="H3496" s="4">
        <v>150583</v>
      </c>
      <c r="I3496" s="4">
        <v>456980</v>
      </c>
      <c r="J3496" s="4">
        <v>607563</v>
      </c>
    </row>
    <row r="3497" spans="2:10" x14ac:dyDescent="0.3">
      <c r="B3497" s="3" t="s">
        <v>184</v>
      </c>
      <c r="C3497" s="4">
        <v>2021</v>
      </c>
      <c r="D3497" s="3" t="s">
        <v>1468</v>
      </c>
      <c r="E3497" s="4">
        <v>1615192300</v>
      </c>
      <c r="F3497" s="4">
        <v>6.55755</v>
      </c>
      <c r="G3497" s="4">
        <v>2.750004193645788</v>
      </c>
      <c r="H3497" s="4">
        <v>10591704</v>
      </c>
      <c r="I3497" s="4"/>
      <c r="J3497" s="4">
        <v>10591704</v>
      </c>
    </row>
    <row r="3498" spans="2:10" x14ac:dyDescent="0.3">
      <c r="B3498" s="3" t="s">
        <v>184</v>
      </c>
      <c r="C3498" s="4">
        <v>2021</v>
      </c>
      <c r="D3498" s="3" t="s">
        <v>1469</v>
      </c>
      <c r="E3498" s="4">
        <v>115959</v>
      </c>
      <c r="F3498" s="4">
        <v>2.38456</v>
      </c>
      <c r="G3498" s="4">
        <v>1</v>
      </c>
      <c r="H3498" s="4">
        <v>277</v>
      </c>
      <c r="I3498" s="4"/>
      <c r="J3498" s="4">
        <v>277</v>
      </c>
    </row>
    <row r="3499" spans="2:10" x14ac:dyDescent="0.3">
      <c r="B3499" s="3" t="s">
        <v>184</v>
      </c>
      <c r="C3499" s="4">
        <v>2021</v>
      </c>
      <c r="D3499" s="3" t="s">
        <v>1470</v>
      </c>
      <c r="E3499" s="4">
        <v>44053600</v>
      </c>
      <c r="F3499" s="4">
        <v>7.39215</v>
      </c>
      <c r="G3499" s="4">
        <v>3.100005871104103</v>
      </c>
      <c r="H3499" s="4">
        <v>325651</v>
      </c>
      <c r="I3499" s="4"/>
      <c r="J3499" s="4">
        <v>325651</v>
      </c>
    </row>
    <row r="3500" spans="2:10" x14ac:dyDescent="0.3">
      <c r="B3500" s="3" t="s">
        <v>184</v>
      </c>
      <c r="C3500" s="4">
        <v>2021</v>
      </c>
      <c r="D3500" s="3" t="s">
        <v>1471</v>
      </c>
      <c r="E3500" s="4">
        <v>0</v>
      </c>
      <c r="F3500" s="4">
        <v>7.6544499999999998</v>
      </c>
      <c r="G3500" s="4">
        <v>3.2100052001207771</v>
      </c>
      <c r="H3500" s="4">
        <v>0</v>
      </c>
      <c r="I3500" s="4">
        <v>-12091</v>
      </c>
      <c r="J3500" s="4">
        <v>-12091</v>
      </c>
    </row>
    <row r="3501" spans="2:10" x14ac:dyDescent="0.3">
      <c r="B3501" s="3" t="s">
        <v>184</v>
      </c>
      <c r="C3501" s="4">
        <v>2021</v>
      </c>
      <c r="D3501" s="3" t="s">
        <v>1472</v>
      </c>
      <c r="E3501" s="4">
        <v>181600</v>
      </c>
      <c r="F3501" s="4">
        <v>2.38456</v>
      </c>
      <c r="G3501" s="4">
        <v>1</v>
      </c>
      <c r="H3501" s="4">
        <v>433</v>
      </c>
      <c r="I3501" s="4"/>
      <c r="J3501" s="4">
        <v>433</v>
      </c>
    </row>
    <row r="3502" spans="2:10" x14ac:dyDescent="0.3">
      <c r="B3502" s="3" t="s">
        <v>184</v>
      </c>
      <c r="C3502" s="4">
        <v>2021</v>
      </c>
      <c r="D3502" s="3" t="s">
        <v>1473</v>
      </c>
      <c r="E3502" s="4">
        <v>45937200</v>
      </c>
      <c r="F3502" s="4">
        <v>2.8734000000000002</v>
      </c>
      <c r="G3502" s="4">
        <v>1.2050021806958098</v>
      </c>
      <c r="H3502" s="4">
        <v>131996</v>
      </c>
      <c r="I3502" s="4"/>
      <c r="J3502" s="4">
        <v>131996</v>
      </c>
    </row>
    <row r="3503" spans="2:10" x14ac:dyDescent="0.3">
      <c r="B3503" s="3" t="s">
        <v>184</v>
      </c>
      <c r="C3503" s="4">
        <v>2021</v>
      </c>
      <c r="D3503" s="3" t="s">
        <v>1474</v>
      </c>
      <c r="E3503" s="4">
        <v>10101343186</v>
      </c>
      <c r="F3503" s="4">
        <v>2.38456</v>
      </c>
      <c r="G3503" s="4">
        <v>1</v>
      </c>
      <c r="H3503" s="4">
        <v>24087259</v>
      </c>
      <c r="I3503" s="4"/>
      <c r="J3503" s="4">
        <v>24087259</v>
      </c>
    </row>
    <row r="3504" spans="2:10" x14ac:dyDescent="0.3">
      <c r="B3504" s="3" t="s">
        <v>184</v>
      </c>
      <c r="C3504" s="4">
        <v>2021</v>
      </c>
      <c r="D3504" s="3" t="s">
        <v>1475</v>
      </c>
      <c r="E3504" s="4">
        <v>0</v>
      </c>
      <c r="F3504" s="4">
        <v>0</v>
      </c>
      <c r="G3504" s="4">
        <v>0</v>
      </c>
      <c r="H3504" s="4">
        <v>0</v>
      </c>
      <c r="I3504" s="4"/>
      <c r="J3504" s="4">
        <v>0</v>
      </c>
    </row>
    <row r="3505" spans="2:10" x14ac:dyDescent="0.3">
      <c r="B3505" s="3" t="s">
        <v>184</v>
      </c>
      <c r="C3505" s="4">
        <v>2021</v>
      </c>
      <c r="D3505" s="3" t="s">
        <v>1476</v>
      </c>
      <c r="E3505" s="4">
        <v>9207102</v>
      </c>
      <c r="F3505" s="4">
        <v>16.691949999999999</v>
      </c>
      <c r="G3505" s="4">
        <v>7.000012580937363</v>
      </c>
      <c r="H3505" s="4">
        <v>153684</v>
      </c>
      <c r="I3505" s="4">
        <v>476466</v>
      </c>
      <c r="J3505" s="4">
        <v>630150</v>
      </c>
    </row>
    <row r="3506" spans="2:10" x14ac:dyDescent="0.3">
      <c r="B3506" s="3" t="s">
        <v>184</v>
      </c>
      <c r="C3506" s="4">
        <v>2022</v>
      </c>
      <c r="D3506" s="3" t="s">
        <v>1468</v>
      </c>
      <c r="E3506" s="4">
        <v>1825832500</v>
      </c>
      <c r="F3506" s="4">
        <v>5.6385399999999999</v>
      </c>
      <c r="G3506" s="4">
        <v>2.6999976057653168</v>
      </c>
      <c r="H3506" s="4">
        <v>10295030</v>
      </c>
      <c r="I3506" s="4"/>
      <c r="J3506" s="4">
        <v>10295030</v>
      </c>
    </row>
    <row r="3507" spans="2:10" x14ac:dyDescent="0.3">
      <c r="B3507" s="3" t="s">
        <v>184</v>
      </c>
      <c r="C3507" s="4">
        <v>2022</v>
      </c>
      <c r="D3507" s="3" t="s">
        <v>1469</v>
      </c>
      <c r="E3507" s="4">
        <v>154071</v>
      </c>
      <c r="F3507" s="4">
        <v>2.0883500000000002</v>
      </c>
      <c r="G3507" s="4">
        <v>1</v>
      </c>
      <c r="H3507" s="4">
        <v>322</v>
      </c>
      <c r="I3507" s="4"/>
      <c r="J3507" s="4">
        <v>322</v>
      </c>
    </row>
    <row r="3508" spans="2:10" x14ac:dyDescent="0.3">
      <c r="B3508" s="3" t="s">
        <v>184</v>
      </c>
      <c r="C3508" s="4">
        <v>2022</v>
      </c>
      <c r="D3508" s="3" t="s">
        <v>1470</v>
      </c>
      <c r="E3508" s="4">
        <v>50108200</v>
      </c>
      <c r="F3508" s="4">
        <v>6.4738800000000003</v>
      </c>
      <c r="G3508" s="4">
        <v>3.0999976057653171</v>
      </c>
      <c r="H3508" s="4">
        <v>324394</v>
      </c>
      <c r="I3508" s="4"/>
      <c r="J3508" s="4">
        <v>324394</v>
      </c>
    </row>
    <row r="3509" spans="2:10" x14ac:dyDescent="0.3">
      <c r="B3509" s="3" t="s">
        <v>184</v>
      </c>
      <c r="C3509" s="4">
        <v>2022</v>
      </c>
      <c r="D3509" s="3" t="s">
        <v>1471</v>
      </c>
      <c r="E3509" s="4">
        <v>0</v>
      </c>
      <c r="F3509" s="4">
        <v>6.7035999999999998</v>
      </c>
      <c r="G3509" s="4">
        <v>3.2099983240357215</v>
      </c>
      <c r="H3509" s="4">
        <v>0</v>
      </c>
      <c r="I3509" s="4">
        <v>-12352</v>
      </c>
      <c r="J3509" s="4">
        <v>-12352</v>
      </c>
    </row>
    <row r="3510" spans="2:10" x14ac:dyDescent="0.3">
      <c r="B3510" s="3" t="s">
        <v>184</v>
      </c>
      <c r="C3510" s="4">
        <v>2022</v>
      </c>
      <c r="D3510" s="3" t="s">
        <v>1472</v>
      </c>
      <c r="E3510" s="4">
        <v>179000</v>
      </c>
      <c r="F3510" s="4">
        <v>2.0883500000000002</v>
      </c>
      <c r="G3510" s="4">
        <v>1</v>
      </c>
      <c r="H3510" s="4">
        <v>374</v>
      </c>
      <c r="I3510" s="4"/>
      <c r="J3510" s="4">
        <v>374</v>
      </c>
    </row>
    <row r="3511" spans="2:10" x14ac:dyDescent="0.3">
      <c r="B3511" s="3" t="s">
        <v>184</v>
      </c>
      <c r="C3511" s="4">
        <v>2022</v>
      </c>
      <c r="D3511" s="3" t="s">
        <v>1473</v>
      </c>
      <c r="E3511" s="4">
        <v>51645800</v>
      </c>
      <c r="F3511" s="4">
        <v>2.5164599999999999</v>
      </c>
      <c r="G3511" s="4">
        <v>1.2049991620178608</v>
      </c>
      <c r="H3511" s="4">
        <v>129965</v>
      </c>
      <c r="I3511" s="4"/>
      <c r="J3511" s="4">
        <v>129965</v>
      </c>
    </row>
    <row r="3512" spans="2:10" x14ac:dyDescent="0.3">
      <c r="B3512" s="3" t="s">
        <v>184</v>
      </c>
      <c r="C3512" s="4">
        <v>2022</v>
      </c>
      <c r="D3512" s="3" t="s">
        <v>1474</v>
      </c>
      <c r="E3512" s="4">
        <v>13207317151</v>
      </c>
      <c r="F3512" s="4">
        <v>2.0883500000000002</v>
      </c>
      <c r="G3512" s="4">
        <v>1</v>
      </c>
      <c r="H3512" s="4">
        <v>27581501</v>
      </c>
      <c r="I3512" s="4"/>
      <c r="J3512" s="4">
        <v>27581501</v>
      </c>
    </row>
    <row r="3513" spans="2:10" x14ac:dyDescent="0.3">
      <c r="B3513" s="3" t="s">
        <v>184</v>
      </c>
      <c r="C3513" s="4">
        <v>2022</v>
      </c>
      <c r="D3513" s="3" t="s">
        <v>1475</v>
      </c>
      <c r="E3513" s="4">
        <v>0</v>
      </c>
      <c r="F3513" s="4">
        <v>0</v>
      </c>
      <c r="G3513" s="4">
        <v>0</v>
      </c>
      <c r="H3513" s="4">
        <v>0</v>
      </c>
      <c r="I3513" s="4"/>
      <c r="J3513" s="4">
        <v>0</v>
      </c>
    </row>
    <row r="3514" spans="2:10" x14ac:dyDescent="0.3">
      <c r="B3514" s="3" t="s">
        <v>184</v>
      </c>
      <c r="C3514" s="4">
        <v>2022</v>
      </c>
      <c r="D3514" s="3" t="s">
        <v>1476</v>
      </c>
      <c r="E3514" s="4">
        <v>10276402</v>
      </c>
      <c r="F3514" s="4">
        <v>14.61844</v>
      </c>
      <c r="G3514" s="4">
        <v>6.9999952115306332</v>
      </c>
      <c r="H3514" s="4">
        <v>150225</v>
      </c>
      <c r="I3514" s="4">
        <v>485995</v>
      </c>
      <c r="J3514" s="4">
        <v>636220</v>
      </c>
    </row>
    <row r="3515" spans="2:10" x14ac:dyDescent="0.3">
      <c r="B3515" s="3" t="s">
        <v>184</v>
      </c>
      <c r="C3515" s="4">
        <v>2023</v>
      </c>
      <c r="D3515" s="3" t="s">
        <v>1468</v>
      </c>
      <c r="E3515" s="4">
        <v>2063155137</v>
      </c>
      <c r="F3515" s="4">
        <v>5.8066899999999997</v>
      </c>
      <c r="G3515" s="4">
        <v>2.8278003145955788</v>
      </c>
      <c r="H3515" s="4">
        <v>11980102</v>
      </c>
      <c r="I3515" s="4"/>
      <c r="J3515" s="4">
        <v>11980102</v>
      </c>
    </row>
    <row r="3516" spans="2:10" x14ac:dyDescent="0.3">
      <c r="B3516" s="3" t="s">
        <v>184</v>
      </c>
      <c r="C3516" s="4">
        <v>2023</v>
      </c>
      <c r="D3516" s="3" t="s">
        <v>1469</v>
      </c>
      <c r="E3516" s="4">
        <v>141259</v>
      </c>
      <c r="F3516" s="4">
        <v>2.0534300000000001</v>
      </c>
      <c r="G3516" s="4">
        <v>1</v>
      </c>
      <c r="H3516" s="4">
        <v>290</v>
      </c>
      <c r="I3516" s="4"/>
      <c r="J3516" s="4">
        <v>290</v>
      </c>
    </row>
    <row r="3517" spans="2:10" x14ac:dyDescent="0.3">
      <c r="B3517" s="3" t="s">
        <v>184</v>
      </c>
      <c r="C3517" s="4">
        <v>2023</v>
      </c>
      <c r="D3517" s="3" t="s">
        <v>1470</v>
      </c>
      <c r="E3517" s="4">
        <v>56432300</v>
      </c>
      <c r="F3517" s="4">
        <v>6.6233300000000002</v>
      </c>
      <c r="G3517" s="4">
        <v>3.2254958776291374</v>
      </c>
      <c r="H3517" s="4">
        <v>373770</v>
      </c>
      <c r="I3517" s="4"/>
      <c r="J3517" s="4">
        <v>373770</v>
      </c>
    </row>
    <row r="3518" spans="2:10" x14ac:dyDescent="0.3">
      <c r="B3518" s="3" t="s">
        <v>184</v>
      </c>
      <c r="C3518" s="4">
        <v>2023</v>
      </c>
      <c r="D3518" s="3" t="s">
        <v>1471</v>
      </c>
      <c r="E3518" s="4">
        <v>0</v>
      </c>
      <c r="F3518" s="4">
        <v>6.5915100000000004</v>
      </c>
      <c r="G3518" s="4">
        <v>3.2099998539029819</v>
      </c>
      <c r="H3518" s="4">
        <v>0</v>
      </c>
      <c r="I3518" s="4"/>
      <c r="J3518" s="4">
        <v>0</v>
      </c>
    </row>
    <row r="3519" spans="2:10" x14ac:dyDescent="0.3">
      <c r="B3519" s="3" t="s">
        <v>184</v>
      </c>
      <c r="C3519" s="4">
        <v>2023</v>
      </c>
      <c r="D3519" s="3" t="s">
        <v>1472</v>
      </c>
      <c r="E3519" s="4">
        <v>181800</v>
      </c>
      <c r="F3519" s="4">
        <v>2.3507699999999998</v>
      </c>
      <c r="G3519" s="4">
        <v>1.1448016245988417</v>
      </c>
      <c r="H3519" s="4">
        <v>427</v>
      </c>
      <c r="I3519" s="4"/>
      <c r="J3519" s="4">
        <v>427</v>
      </c>
    </row>
    <row r="3520" spans="2:10" x14ac:dyDescent="0.3">
      <c r="B3520" s="3" t="s">
        <v>184</v>
      </c>
      <c r="C3520" s="4">
        <v>2023</v>
      </c>
      <c r="D3520" s="3" t="s">
        <v>1473</v>
      </c>
      <c r="E3520" s="4">
        <v>61778000</v>
      </c>
      <c r="F3520" s="4">
        <v>2.3953199999999999</v>
      </c>
      <c r="G3520" s="4">
        <v>1.166497031795581</v>
      </c>
      <c r="H3520" s="4">
        <v>147978</v>
      </c>
      <c r="I3520" s="4"/>
      <c r="J3520" s="4">
        <v>147978</v>
      </c>
    </row>
    <row r="3521" spans="2:10" x14ac:dyDescent="0.3">
      <c r="B3521" s="3" t="s">
        <v>184</v>
      </c>
      <c r="C3521" s="4">
        <v>2023</v>
      </c>
      <c r="D3521" s="3" t="s">
        <v>1474</v>
      </c>
      <c r="E3521" s="4">
        <v>15751430450</v>
      </c>
      <c r="F3521" s="4">
        <v>2.0534300000000001</v>
      </c>
      <c r="G3521" s="4">
        <v>1</v>
      </c>
      <c r="H3521" s="4">
        <v>32344460</v>
      </c>
      <c r="I3521" s="4"/>
      <c r="J3521" s="4">
        <v>32344460</v>
      </c>
    </row>
    <row r="3522" spans="2:10" x14ac:dyDescent="0.3">
      <c r="B3522" s="3" t="s">
        <v>184</v>
      </c>
      <c r="C3522" s="4">
        <v>2023</v>
      </c>
      <c r="D3522" s="3" t="s">
        <v>1475</v>
      </c>
      <c r="E3522" s="4">
        <v>0</v>
      </c>
      <c r="F3522" s="4">
        <v>0</v>
      </c>
      <c r="G3522" s="4">
        <v>0</v>
      </c>
      <c r="H3522" s="4">
        <v>0</v>
      </c>
      <c r="I3522" s="4"/>
      <c r="J3522" s="4">
        <v>0</v>
      </c>
    </row>
    <row r="3523" spans="2:10" x14ac:dyDescent="0.3">
      <c r="B3523" s="3" t="s">
        <v>184</v>
      </c>
      <c r="C3523" s="4">
        <v>2023</v>
      </c>
      <c r="D3523" s="3" t="s">
        <v>1476</v>
      </c>
      <c r="E3523" s="4">
        <v>11270902</v>
      </c>
      <c r="F3523" s="4">
        <v>14.374000000000001</v>
      </c>
      <c r="G3523" s="4">
        <v>6.9999951300993946</v>
      </c>
      <c r="H3523" s="4">
        <v>162008</v>
      </c>
      <c r="I3523" s="4">
        <v>495715</v>
      </c>
      <c r="J3523" s="4">
        <v>657723</v>
      </c>
    </row>
    <row r="3524" spans="2:10" x14ac:dyDescent="0.3">
      <c r="B3524" s="3" t="s">
        <v>184</v>
      </c>
      <c r="C3524" s="4">
        <v>2024</v>
      </c>
      <c r="D3524" s="3" t="s">
        <v>1468</v>
      </c>
      <c r="E3524" s="4">
        <v>2162482000</v>
      </c>
      <c r="F3524" s="4">
        <v>6.5736299999999996</v>
      </c>
      <c r="G3524" s="4">
        <v>2.7265046598728331</v>
      </c>
      <c r="H3524" s="4">
        <v>14215357</v>
      </c>
      <c r="I3524" s="4">
        <v>61920</v>
      </c>
      <c r="J3524" s="4">
        <v>14277277</v>
      </c>
    </row>
    <row r="3525" spans="2:10" x14ac:dyDescent="0.3">
      <c r="B3525" s="3" t="s">
        <v>184</v>
      </c>
      <c r="C3525" s="4">
        <v>2024</v>
      </c>
      <c r="D3525" s="3" t="s">
        <v>1469</v>
      </c>
      <c r="E3525" s="4">
        <v>153923</v>
      </c>
      <c r="F3525" s="4">
        <v>2.4110100000000001</v>
      </c>
      <c r="G3525" s="4">
        <v>1</v>
      </c>
      <c r="H3525" s="4">
        <v>371</v>
      </c>
      <c r="I3525" s="4"/>
      <c r="J3525" s="4">
        <v>371</v>
      </c>
    </row>
    <row r="3526" spans="2:10" x14ac:dyDescent="0.3">
      <c r="B3526" s="3" t="s">
        <v>184</v>
      </c>
      <c r="C3526" s="4">
        <v>2024</v>
      </c>
      <c r="D3526" s="3" t="s">
        <v>1470</v>
      </c>
      <c r="E3526" s="4">
        <v>69812200</v>
      </c>
      <c r="F3526" s="4">
        <v>7.0013399999999999</v>
      </c>
      <c r="G3526" s="4">
        <v>2.9039033434120967</v>
      </c>
      <c r="H3526" s="4">
        <v>488779</v>
      </c>
      <c r="I3526" s="4"/>
      <c r="J3526" s="4">
        <v>488779</v>
      </c>
    </row>
    <row r="3527" spans="2:10" x14ac:dyDescent="0.3">
      <c r="B3527" s="3" t="s">
        <v>184</v>
      </c>
      <c r="C3527" s="4">
        <v>2024</v>
      </c>
      <c r="D3527" s="3" t="s">
        <v>1471</v>
      </c>
      <c r="E3527" s="4">
        <v>0</v>
      </c>
      <c r="F3527" s="4">
        <v>7.7393599999999996</v>
      </c>
      <c r="G3527" s="4">
        <v>3.2100074242744738</v>
      </c>
      <c r="H3527" s="4">
        <v>0</v>
      </c>
      <c r="I3527" s="4"/>
      <c r="J3527" s="4">
        <v>0</v>
      </c>
    </row>
    <row r="3528" spans="2:10" x14ac:dyDescent="0.3">
      <c r="B3528" s="3" t="s">
        <v>184</v>
      </c>
      <c r="C3528" s="4">
        <v>2024</v>
      </c>
      <c r="D3528" s="3" t="s">
        <v>1472</v>
      </c>
      <c r="E3528" s="4">
        <v>345900</v>
      </c>
      <c r="F3528" s="4">
        <v>2.6849099999999999</v>
      </c>
      <c r="G3528" s="4">
        <v>1.1136038423731132</v>
      </c>
      <c r="H3528" s="4">
        <v>929</v>
      </c>
      <c r="I3528" s="4"/>
      <c r="J3528" s="4">
        <v>929</v>
      </c>
    </row>
    <row r="3529" spans="2:10" x14ac:dyDescent="0.3">
      <c r="B3529" s="3" t="s">
        <v>184</v>
      </c>
      <c r="C3529" s="4">
        <v>2024</v>
      </c>
      <c r="D3529" s="3" t="s">
        <v>1473</v>
      </c>
      <c r="E3529" s="4">
        <v>20502500</v>
      </c>
      <c r="F3529" s="4">
        <v>2.7799</v>
      </c>
      <c r="G3529" s="4">
        <v>1.153002268758736</v>
      </c>
      <c r="H3529" s="4">
        <v>56995</v>
      </c>
      <c r="I3529" s="4"/>
      <c r="J3529" s="4">
        <v>56995</v>
      </c>
    </row>
    <row r="3530" spans="2:10" x14ac:dyDescent="0.3">
      <c r="B3530" s="3" t="s">
        <v>184</v>
      </c>
      <c r="C3530" s="4">
        <v>2024</v>
      </c>
      <c r="D3530" s="3" t="s">
        <v>1474</v>
      </c>
      <c r="E3530" s="4">
        <v>16164202762</v>
      </c>
      <c r="F3530" s="4">
        <v>2.4110100000000001</v>
      </c>
      <c r="G3530" s="4">
        <v>1</v>
      </c>
      <c r="H3530" s="4">
        <v>38972055</v>
      </c>
      <c r="I3530" s="4">
        <v>31772</v>
      </c>
      <c r="J3530" s="4">
        <v>39003827</v>
      </c>
    </row>
    <row r="3531" spans="2:10" x14ac:dyDescent="0.3">
      <c r="B3531" s="3" t="s">
        <v>184</v>
      </c>
      <c r="C3531" s="4">
        <v>2024</v>
      </c>
      <c r="D3531" s="3" t="s">
        <v>1475</v>
      </c>
      <c r="E3531" s="4">
        <v>0</v>
      </c>
      <c r="F3531" s="4">
        <v>0</v>
      </c>
      <c r="G3531" s="4">
        <v>0</v>
      </c>
      <c r="H3531" s="4">
        <v>0</v>
      </c>
      <c r="I3531" s="4"/>
      <c r="J3531" s="4">
        <v>0</v>
      </c>
    </row>
    <row r="3532" spans="2:10" x14ac:dyDescent="0.3">
      <c r="B3532" s="3" t="s">
        <v>184</v>
      </c>
      <c r="C3532" s="4">
        <v>2024</v>
      </c>
      <c r="D3532" s="3" t="s">
        <v>1476</v>
      </c>
      <c r="E3532" s="4">
        <v>10326300</v>
      </c>
      <c r="F3532" s="4">
        <v>18.191099999999999</v>
      </c>
      <c r="G3532" s="4">
        <v>7.5450122562743402</v>
      </c>
      <c r="H3532" s="4">
        <v>187847</v>
      </c>
      <c r="I3532" s="4">
        <v>537353</v>
      </c>
      <c r="J3532" s="4">
        <v>725200</v>
      </c>
    </row>
    <row r="3533" spans="2:10" x14ac:dyDescent="0.3">
      <c r="B3533" s="3" t="s">
        <v>186</v>
      </c>
      <c r="C3533" s="4">
        <v>2019</v>
      </c>
      <c r="D3533" s="3" t="s">
        <v>1468</v>
      </c>
      <c r="E3533" s="4">
        <v>1809621100</v>
      </c>
      <c r="F3533" s="4">
        <v>7.1449999999999996</v>
      </c>
      <c r="G3533" s="4">
        <v>3.0749698743329299</v>
      </c>
      <c r="H3533" s="4">
        <v>12929742.759500001</v>
      </c>
      <c r="I3533" s="4"/>
      <c r="J3533" s="4">
        <v>12929742.759500001</v>
      </c>
    </row>
    <row r="3534" spans="2:10" x14ac:dyDescent="0.3">
      <c r="B3534" s="3" t="s">
        <v>186</v>
      </c>
      <c r="C3534" s="4">
        <v>2019</v>
      </c>
      <c r="D3534" s="3" t="s">
        <v>1469</v>
      </c>
      <c r="E3534" s="4">
        <v>11936</v>
      </c>
      <c r="F3534" s="4">
        <v>2.3235999999999999</v>
      </c>
      <c r="G3534" s="4">
        <v>1</v>
      </c>
      <c r="H3534" s="4">
        <v>27.7344896</v>
      </c>
      <c r="I3534" s="4"/>
      <c r="J3534" s="4">
        <v>27.7344896</v>
      </c>
    </row>
    <row r="3535" spans="2:10" x14ac:dyDescent="0.3">
      <c r="B3535" s="3" t="s">
        <v>186</v>
      </c>
      <c r="C3535" s="4">
        <v>2019</v>
      </c>
      <c r="D3535" s="3" t="s">
        <v>1470</v>
      </c>
      <c r="E3535" s="4">
        <v>249034600</v>
      </c>
      <c r="F3535" s="4">
        <v>6.9707999999999997</v>
      </c>
      <c r="G3535" s="4">
        <v>3</v>
      </c>
      <c r="H3535" s="4">
        <v>1735970.38968</v>
      </c>
      <c r="I3535" s="4"/>
      <c r="J3535" s="4">
        <v>1735970.38968</v>
      </c>
    </row>
    <row r="3536" spans="2:10" x14ac:dyDescent="0.3">
      <c r="B3536" s="3" t="s">
        <v>186</v>
      </c>
      <c r="C3536" s="4">
        <v>2019</v>
      </c>
      <c r="D3536" s="3" t="s">
        <v>1471</v>
      </c>
      <c r="E3536" s="4">
        <v>0</v>
      </c>
      <c r="F3536" s="4">
        <v>0</v>
      </c>
      <c r="G3536" s="4">
        <v>0</v>
      </c>
      <c r="H3536" s="4">
        <v>0</v>
      </c>
      <c r="I3536" s="4"/>
      <c r="J3536" s="4">
        <v>0</v>
      </c>
    </row>
    <row r="3537" spans="2:10" x14ac:dyDescent="0.3">
      <c r="B3537" s="3" t="s">
        <v>186</v>
      </c>
      <c r="C3537" s="4">
        <v>2019</v>
      </c>
      <c r="D3537" s="3" t="s">
        <v>1472</v>
      </c>
      <c r="E3537" s="4">
        <v>0</v>
      </c>
      <c r="F3537" s="4">
        <v>0</v>
      </c>
      <c r="G3537" s="4">
        <v>0</v>
      </c>
      <c r="H3537" s="4">
        <v>0</v>
      </c>
      <c r="I3537" s="4"/>
      <c r="J3537" s="4">
        <v>0</v>
      </c>
    </row>
    <row r="3538" spans="2:10" x14ac:dyDescent="0.3">
      <c r="B3538" s="3" t="s">
        <v>186</v>
      </c>
      <c r="C3538" s="4">
        <v>2019</v>
      </c>
      <c r="D3538" s="3" t="s">
        <v>1473</v>
      </c>
      <c r="E3538" s="4">
        <v>9302500</v>
      </c>
      <c r="F3538" s="4">
        <v>8.0629000000000008</v>
      </c>
      <c r="G3538" s="4">
        <v>3.4700034429333799</v>
      </c>
      <c r="H3538" s="4">
        <v>75005.127250000005</v>
      </c>
      <c r="I3538" s="4"/>
      <c r="J3538" s="4">
        <v>75005.127250000005</v>
      </c>
    </row>
    <row r="3539" spans="2:10" x14ac:dyDescent="0.3">
      <c r="B3539" s="3" t="s">
        <v>186</v>
      </c>
      <c r="C3539" s="4">
        <v>2019</v>
      </c>
      <c r="D3539" s="3" t="s">
        <v>1474</v>
      </c>
      <c r="E3539" s="4">
        <v>6102206903</v>
      </c>
      <c r="F3539" s="4">
        <v>2.3235999999999999</v>
      </c>
      <c r="G3539" s="4">
        <v>1</v>
      </c>
      <c r="H3539" s="4">
        <v>14179087.959810801</v>
      </c>
      <c r="I3539" s="4">
        <v>0</v>
      </c>
      <c r="J3539" s="4">
        <v>14179087.959810801</v>
      </c>
    </row>
    <row r="3540" spans="2:10" x14ac:dyDescent="0.3">
      <c r="B3540" s="3" t="s">
        <v>186</v>
      </c>
      <c r="C3540" s="4">
        <v>2019</v>
      </c>
      <c r="D3540" s="3" t="s">
        <v>1475</v>
      </c>
      <c r="E3540" s="4">
        <v>4</v>
      </c>
      <c r="F3540" s="4">
        <v>2.3235999999999999</v>
      </c>
      <c r="G3540" s="4">
        <v>1</v>
      </c>
      <c r="H3540" s="4">
        <v>9.2943999999999995E-3</v>
      </c>
      <c r="I3540" s="4"/>
      <c r="J3540" s="4">
        <v>9.2943999999999995E-3</v>
      </c>
    </row>
    <row r="3541" spans="2:10" x14ac:dyDescent="0.3">
      <c r="B3541" s="3" t="s">
        <v>186</v>
      </c>
      <c r="C3541" s="4">
        <v>2019</v>
      </c>
      <c r="D3541" s="3" t="s">
        <v>1476</v>
      </c>
      <c r="E3541" s="4">
        <v>3737950</v>
      </c>
      <c r="F3541" s="4">
        <v>40</v>
      </c>
      <c r="G3541" s="4">
        <v>17.214666896195599</v>
      </c>
      <c r="H3541" s="4">
        <v>149518</v>
      </c>
      <c r="I3541" s="4"/>
      <c r="J3541" s="4">
        <v>149518</v>
      </c>
    </row>
    <row r="3542" spans="2:10" x14ac:dyDescent="0.3">
      <c r="B3542" s="3" t="s">
        <v>186</v>
      </c>
      <c r="C3542" s="4">
        <v>2020</v>
      </c>
      <c r="D3542" s="3" t="s">
        <v>1468</v>
      </c>
      <c r="E3542" s="4">
        <v>2024255603</v>
      </c>
      <c r="F3542" s="4">
        <v>6.4130000000000003</v>
      </c>
      <c r="G3542" s="4">
        <v>2.6000405432799516</v>
      </c>
      <c r="H3542" s="4">
        <v>12981551</v>
      </c>
      <c r="I3542" s="4"/>
      <c r="J3542" s="4">
        <v>12981551</v>
      </c>
    </row>
    <row r="3543" spans="2:10" x14ac:dyDescent="0.3">
      <c r="B3543" s="3" t="s">
        <v>186</v>
      </c>
      <c r="C3543" s="4">
        <v>2020</v>
      </c>
      <c r="D3543" s="3" t="s">
        <v>1469</v>
      </c>
      <c r="E3543" s="4">
        <v>11936</v>
      </c>
      <c r="F3543" s="4">
        <v>2.4664999999999999</v>
      </c>
      <c r="G3543" s="4">
        <v>1</v>
      </c>
      <c r="H3543" s="4">
        <v>29</v>
      </c>
      <c r="I3543" s="4"/>
      <c r="J3543" s="4">
        <v>29</v>
      </c>
    </row>
    <row r="3544" spans="2:10" x14ac:dyDescent="0.3">
      <c r="B3544" s="3" t="s">
        <v>186</v>
      </c>
      <c r="C3544" s="4">
        <v>2020</v>
      </c>
      <c r="D3544" s="3" t="s">
        <v>1470</v>
      </c>
      <c r="E3544" s="4">
        <v>288408400</v>
      </c>
      <c r="F3544" s="4">
        <v>6.1664000000000003</v>
      </c>
      <c r="G3544" s="4">
        <v>2.500060814919927</v>
      </c>
      <c r="H3544" s="4">
        <v>1778442</v>
      </c>
      <c r="I3544" s="4"/>
      <c r="J3544" s="4">
        <v>1778442</v>
      </c>
    </row>
    <row r="3545" spans="2:10" x14ac:dyDescent="0.3">
      <c r="B3545" s="3" t="s">
        <v>186</v>
      </c>
      <c r="C3545" s="4">
        <v>2020</v>
      </c>
      <c r="D3545" s="3" t="s">
        <v>1471</v>
      </c>
      <c r="E3545" s="4">
        <v>0</v>
      </c>
      <c r="F3545" s="4">
        <v>0</v>
      </c>
      <c r="G3545" s="4">
        <v>0</v>
      </c>
      <c r="H3545" s="4">
        <v>0</v>
      </c>
      <c r="I3545" s="4"/>
      <c r="J3545" s="4">
        <v>0</v>
      </c>
    </row>
    <row r="3546" spans="2:10" x14ac:dyDescent="0.3">
      <c r="B3546" s="3" t="s">
        <v>186</v>
      </c>
      <c r="C3546" s="4">
        <v>2020</v>
      </c>
      <c r="D3546" s="3" t="s">
        <v>1472</v>
      </c>
      <c r="E3546" s="4">
        <v>0</v>
      </c>
      <c r="F3546" s="4">
        <v>0</v>
      </c>
      <c r="G3546" s="4">
        <v>0</v>
      </c>
      <c r="H3546" s="4">
        <v>0</v>
      </c>
      <c r="I3546" s="4"/>
      <c r="J3546" s="4">
        <v>0</v>
      </c>
    </row>
    <row r="3547" spans="2:10" x14ac:dyDescent="0.3">
      <c r="B3547" s="3" t="s">
        <v>186</v>
      </c>
      <c r="C3547" s="4">
        <v>2020</v>
      </c>
      <c r="D3547" s="3" t="s">
        <v>1473</v>
      </c>
      <c r="E3547" s="4">
        <v>12018500</v>
      </c>
      <c r="F3547" s="4">
        <v>6.4130000000000003</v>
      </c>
      <c r="G3547" s="4">
        <v>2.6000405432799516</v>
      </c>
      <c r="H3547" s="4">
        <v>77075</v>
      </c>
      <c r="I3547" s="4"/>
      <c r="J3547" s="4">
        <v>77075</v>
      </c>
    </row>
    <row r="3548" spans="2:10" x14ac:dyDescent="0.3">
      <c r="B3548" s="3" t="s">
        <v>186</v>
      </c>
      <c r="C3548" s="4">
        <v>2020</v>
      </c>
      <c r="D3548" s="3" t="s">
        <v>1474</v>
      </c>
      <c r="E3548" s="4">
        <v>5999452203</v>
      </c>
      <c r="F3548" s="4">
        <v>2.4664999999999999</v>
      </c>
      <c r="G3548" s="4">
        <v>1</v>
      </c>
      <c r="H3548" s="4">
        <v>14797649</v>
      </c>
      <c r="I3548" s="4"/>
      <c r="J3548" s="4">
        <v>14797649</v>
      </c>
    </row>
    <row r="3549" spans="2:10" x14ac:dyDescent="0.3">
      <c r="B3549" s="3" t="s">
        <v>186</v>
      </c>
      <c r="C3549" s="4">
        <v>2020</v>
      </c>
      <c r="D3549" s="3" t="s">
        <v>1475</v>
      </c>
      <c r="E3549" s="4">
        <v>4</v>
      </c>
      <c r="F3549" s="4">
        <v>2.4664999999999999</v>
      </c>
      <c r="G3549" s="4">
        <v>1</v>
      </c>
      <c r="H3549" s="4">
        <v>0</v>
      </c>
      <c r="I3549" s="4"/>
      <c r="J3549" s="4">
        <v>0</v>
      </c>
    </row>
    <row r="3550" spans="2:10" x14ac:dyDescent="0.3">
      <c r="B3550" s="3" t="s">
        <v>186</v>
      </c>
      <c r="C3550" s="4">
        <v>2020</v>
      </c>
      <c r="D3550" s="3" t="s">
        <v>1476</v>
      </c>
      <c r="E3550" s="4">
        <v>4812980</v>
      </c>
      <c r="F3550" s="4">
        <v>40</v>
      </c>
      <c r="G3550" s="4">
        <v>16.217311980539225</v>
      </c>
      <c r="H3550" s="4">
        <v>192519</v>
      </c>
      <c r="I3550" s="4">
        <v>485290</v>
      </c>
      <c r="J3550" s="4">
        <v>677809</v>
      </c>
    </row>
    <row r="3551" spans="2:10" x14ac:dyDescent="0.3">
      <c r="B3551" s="3" t="s">
        <v>186</v>
      </c>
      <c r="C3551" s="4">
        <v>2021</v>
      </c>
      <c r="D3551" s="3" t="s">
        <v>1468</v>
      </c>
      <c r="E3551" s="4">
        <v>2085025590</v>
      </c>
      <c r="F3551" s="4">
        <v>6.4222999999999999</v>
      </c>
      <c r="G3551" s="4">
        <v>2.5399644057741741</v>
      </c>
      <c r="H3551" s="4">
        <v>13390660</v>
      </c>
      <c r="I3551" s="4"/>
      <c r="J3551" s="4">
        <v>13390660</v>
      </c>
    </row>
    <row r="3552" spans="2:10" x14ac:dyDescent="0.3">
      <c r="B3552" s="3" t="s">
        <v>186</v>
      </c>
      <c r="C3552" s="4">
        <v>2021</v>
      </c>
      <c r="D3552" s="3" t="s">
        <v>1469</v>
      </c>
      <c r="E3552" s="4">
        <v>11936</v>
      </c>
      <c r="F3552" s="4">
        <v>2.5285000000000002</v>
      </c>
      <c r="G3552" s="4">
        <v>1</v>
      </c>
      <c r="H3552" s="4">
        <v>30</v>
      </c>
      <c r="I3552" s="4"/>
      <c r="J3552" s="4">
        <v>30</v>
      </c>
    </row>
    <row r="3553" spans="2:10" x14ac:dyDescent="0.3">
      <c r="B3553" s="3" t="s">
        <v>186</v>
      </c>
      <c r="C3553" s="4">
        <v>2021</v>
      </c>
      <c r="D3553" s="3" t="s">
        <v>1470</v>
      </c>
      <c r="E3553" s="4">
        <v>328286600</v>
      </c>
      <c r="F3553" s="4">
        <v>5.7648999999999999</v>
      </c>
      <c r="G3553" s="4">
        <v>2.2799683606881547</v>
      </c>
      <c r="H3553" s="4">
        <v>1892539</v>
      </c>
      <c r="I3553" s="4"/>
      <c r="J3553" s="4">
        <v>1892539</v>
      </c>
    </row>
    <row r="3554" spans="2:10" x14ac:dyDescent="0.3">
      <c r="B3554" s="3" t="s">
        <v>186</v>
      </c>
      <c r="C3554" s="4">
        <v>2021</v>
      </c>
      <c r="D3554" s="3" t="s">
        <v>1471</v>
      </c>
      <c r="E3554" s="4">
        <v>0</v>
      </c>
      <c r="F3554" s="4">
        <v>5.7648999999999999</v>
      </c>
      <c r="G3554" s="4">
        <v>2.2799683606881547</v>
      </c>
      <c r="H3554" s="4">
        <v>0</v>
      </c>
      <c r="I3554" s="4"/>
      <c r="J3554" s="4">
        <v>0</v>
      </c>
    </row>
    <row r="3555" spans="2:10" x14ac:dyDescent="0.3">
      <c r="B3555" s="3" t="s">
        <v>186</v>
      </c>
      <c r="C3555" s="4">
        <v>2021</v>
      </c>
      <c r="D3555" s="3" t="s">
        <v>1472</v>
      </c>
      <c r="E3555" s="4">
        <v>0</v>
      </c>
      <c r="F3555" s="4">
        <v>6.9532999999999996</v>
      </c>
      <c r="G3555" s="4">
        <v>2.749970338145145</v>
      </c>
      <c r="H3555" s="4">
        <v>0</v>
      </c>
      <c r="I3555" s="4"/>
      <c r="J3555" s="4">
        <v>0</v>
      </c>
    </row>
    <row r="3556" spans="2:10" x14ac:dyDescent="0.3">
      <c r="B3556" s="3" t="s">
        <v>186</v>
      </c>
      <c r="C3556" s="4">
        <v>2021</v>
      </c>
      <c r="D3556" s="3" t="s">
        <v>1473</v>
      </c>
      <c r="E3556" s="4">
        <v>11632800</v>
      </c>
      <c r="F3556" s="4">
        <v>6.9532999999999996</v>
      </c>
      <c r="G3556" s="4">
        <v>2.749970338145145</v>
      </c>
      <c r="H3556" s="4">
        <v>80886</v>
      </c>
      <c r="I3556" s="4"/>
      <c r="J3556" s="4">
        <v>80886</v>
      </c>
    </row>
    <row r="3557" spans="2:10" x14ac:dyDescent="0.3">
      <c r="B3557" s="3" t="s">
        <v>186</v>
      </c>
      <c r="C3557" s="4">
        <v>2021</v>
      </c>
      <c r="D3557" s="3" t="s">
        <v>1474</v>
      </c>
      <c r="E3557" s="4">
        <v>6283918903</v>
      </c>
      <c r="F3557" s="4">
        <v>2.5285000000000002</v>
      </c>
      <c r="G3557" s="4">
        <v>1</v>
      </c>
      <c r="H3557" s="4">
        <v>15888889</v>
      </c>
      <c r="I3557" s="4"/>
      <c r="J3557" s="4">
        <v>15888889</v>
      </c>
    </row>
    <row r="3558" spans="2:10" x14ac:dyDescent="0.3">
      <c r="B3558" s="3" t="s">
        <v>186</v>
      </c>
      <c r="C3558" s="4">
        <v>2021</v>
      </c>
      <c r="D3558" s="3" t="s">
        <v>1475</v>
      </c>
      <c r="E3558" s="4">
        <v>4</v>
      </c>
      <c r="F3558" s="4">
        <v>2.5285000000000002</v>
      </c>
      <c r="G3558" s="4">
        <v>1</v>
      </c>
      <c r="H3558" s="4">
        <v>0</v>
      </c>
      <c r="I3558" s="4"/>
      <c r="J3558" s="4">
        <v>0</v>
      </c>
    </row>
    <row r="3559" spans="2:10" x14ac:dyDescent="0.3">
      <c r="B3559" s="3" t="s">
        <v>186</v>
      </c>
      <c r="C3559" s="4">
        <v>2021</v>
      </c>
      <c r="D3559" s="3" t="s">
        <v>1476</v>
      </c>
      <c r="E3559" s="4">
        <v>5082405</v>
      </c>
      <c r="F3559" s="4">
        <v>40</v>
      </c>
      <c r="G3559" s="4">
        <v>15.819655922483685</v>
      </c>
      <c r="H3559" s="4">
        <v>203296</v>
      </c>
      <c r="I3559" s="4">
        <v>488955</v>
      </c>
      <c r="J3559" s="4">
        <v>692251</v>
      </c>
    </row>
    <row r="3560" spans="2:10" x14ac:dyDescent="0.3">
      <c r="B3560" s="3" t="s">
        <v>186</v>
      </c>
      <c r="C3560" s="4">
        <v>2022</v>
      </c>
      <c r="D3560" s="3" t="s">
        <v>1468</v>
      </c>
      <c r="E3560" s="4">
        <v>2387541289</v>
      </c>
      <c r="F3560" s="4">
        <v>5.8884999999999996</v>
      </c>
      <c r="G3560" s="4">
        <v>2.8550303030303028</v>
      </c>
      <c r="H3560" s="4">
        <v>14059037</v>
      </c>
      <c r="I3560" s="4"/>
      <c r="J3560" s="4">
        <v>14059037</v>
      </c>
    </row>
    <row r="3561" spans="2:10" x14ac:dyDescent="0.3">
      <c r="B3561" s="3" t="s">
        <v>186</v>
      </c>
      <c r="C3561" s="4">
        <v>2022</v>
      </c>
      <c r="D3561" s="3" t="s">
        <v>1469</v>
      </c>
      <c r="E3561" s="4">
        <v>11936</v>
      </c>
      <c r="F3561" s="4">
        <v>2.0625</v>
      </c>
      <c r="G3561" s="4">
        <v>1</v>
      </c>
      <c r="H3561" s="4">
        <v>25</v>
      </c>
      <c r="I3561" s="4"/>
      <c r="J3561" s="4">
        <v>25</v>
      </c>
    </row>
    <row r="3562" spans="2:10" x14ac:dyDescent="0.3">
      <c r="B3562" s="3" t="s">
        <v>186</v>
      </c>
      <c r="C3562" s="4">
        <v>2022</v>
      </c>
      <c r="D3562" s="3" t="s">
        <v>1470</v>
      </c>
      <c r="E3562" s="4">
        <v>405600900</v>
      </c>
      <c r="F3562" s="4">
        <v>4.9603999999999999</v>
      </c>
      <c r="G3562" s="4">
        <v>2.4050424242424242</v>
      </c>
      <c r="H3562" s="4">
        <v>2011943</v>
      </c>
      <c r="I3562" s="4"/>
      <c r="J3562" s="4">
        <v>2011943</v>
      </c>
    </row>
    <row r="3563" spans="2:10" x14ac:dyDescent="0.3">
      <c r="B3563" s="3" t="s">
        <v>186</v>
      </c>
      <c r="C3563" s="4">
        <v>2022</v>
      </c>
      <c r="D3563" s="3" t="s">
        <v>1471</v>
      </c>
      <c r="E3563" s="4">
        <v>0</v>
      </c>
      <c r="F3563" s="4">
        <v>4.9603999999999999</v>
      </c>
      <c r="G3563" s="4">
        <v>2.4050424242424242</v>
      </c>
      <c r="H3563" s="4">
        <v>0</v>
      </c>
      <c r="I3563" s="4"/>
      <c r="J3563" s="4">
        <v>0</v>
      </c>
    </row>
    <row r="3564" spans="2:10" x14ac:dyDescent="0.3">
      <c r="B3564" s="3" t="s">
        <v>186</v>
      </c>
      <c r="C3564" s="4">
        <v>2022</v>
      </c>
      <c r="D3564" s="3" t="s">
        <v>1472</v>
      </c>
      <c r="E3564" s="4">
        <v>0</v>
      </c>
      <c r="F3564" s="4">
        <v>6.2495000000000003</v>
      </c>
      <c r="G3564" s="4">
        <v>3.0300606060606063</v>
      </c>
      <c r="H3564" s="4">
        <v>0</v>
      </c>
      <c r="I3564" s="4"/>
      <c r="J3564" s="4">
        <v>0</v>
      </c>
    </row>
    <row r="3565" spans="2:10" x14ac:dyDescent="0.3">
      <c r="B3565" s="3" t="s">
        <v>186</v>
      </c>
      <c r="C3565" s="4">
        <v>2022</v>
      </c>
      <c r="D3565" s="3" t="s">
        <v>1473</v>
      </c>
      <c r="E3565" s="4">
        <v>13925400</v>
      </c>
      <c r="F3565" s="4">
        <v>6.2495000000000003</v>
      </c>
      <c r="G3565" s="4">
        <v>3.0300606060606063</v>
      </c>
      <c r="H3565" s="4">
        <v>87027</v>
      </c>
      <c r="I3565" s="4"/>
      <c r="J3565" s="4">
        <v>87027</v>
      </c>
    </row>
    <row r="3566" spans="2:10" x14ac:dyDescent="0.3">
      <c r="B3566" s="3" t="s">
        <v>186</v>
      </c>
      <c r="C3566" s="4">
        <v>2022</v>
      </c>
      <c r="D3566" s="3" t="s">
        <v>1474</v>
      </c>
      <c r="E3566" s="4">
        <v>8228558303</v>
      </c>
      <c r="F3566" s="4">
        <v>2.0625</v>
      </c>
      <c r="G3566" s="4">
        <v>1</v>
      </c>
      <c r="H3566" s="4">
        <v>16971401</v>
      </c>
      <c r="I3566" s="4"/>
      <c r="J3566" s="4">
        <v>16971401</v>
      </c>
    </row>
    <row r="3567" spans="2:10" x14ac:dyDescent="0.3">
      <c r="B3567" s="3" t="s">
        <v>186</v>
      </c>
      <c r="C3567" s="4">
        <v>2022</v>
      </c>
      <c r="D3567" s="3" t="s">
        <v>1475</v>
      </c>
      <c r="E3567" s="4">
        <v>4</v>
      </c>
      <c r="F3567" s="4">
        <v>2.0625</v>
      </c>
      <c r="G3567" s="4">
        <v>1</v>
      </c>
      <c r="H3567" s="4">
        <v>0</v>
      </c>
      <c r="I3567" s="4"/>
      <c r="J3567" s="4">
        <v>0</v>
      </c>
    </row>
    <row r="3568" spans="2:10" x14ac:dyDescent="0.3">
      <c r="B3568" s="3" t="s">
        <v>186</v>
      </c>
      <c r="C3568" s="4">
        <v>2022</v>
      </c>
      <c r="D3568" s="3" t="s">
        <v>1476</v>
      </c>
      <c r="E3568" s="4">
        <v>5839455</v>
      </c>
      <c r="F3568" s="4">
        <v>40</v>
      </c>
      <c r="G3568" s="4">
        <v>19.393939393939394</v>
      </c>
      <c r="H3568" s="4">
        <v>233578</v>
      </c>
      <c r="I3568" s="4">
        <v>484190</v>
      </c>
      <c r="J3568" s="4">
        <v>717768</v>
      </c>
    </row>
    <row r="3569" spans="2:10" x14ac:dyDescent="0.3">
      <c r="B3569" s="3" t="s">
        <v>186</v>
      </c>
      <c r="C3569" s="4">
        <v>2023</v>
      </c>
      <c r="D3569" s="3" t="s">
        <v>1468</v>
      </c>
      <c r="E3569" s="4">
        <v>2774286849</v>
      </c>
      <c r="F3569" s="4">
        <v>5.5960000000000001</v>
      </c>
      <c r="G3569" s="4">
        <v>2.8099422545819732</v>
      </c>
      <c r="H3569" s="4">
        <v>15524909</v>
      </c>
      <c r="I3569" s="4"/>
      <c r="J3569" s="4">
        <v>15524909</v>
      </c>
    </row>
    <row r="3570" spans="2:10" x14ac:dyDescent="0.3">
      <c r="B3570" s="3" t="s">
        <v>186</v>
      </c>
      <c r="C3570" s="4">
        <v>2023</v>
      </c>
      <c r="D3570" s="3" t="s">
        <v>1469</v>
      </c>
      <c r="E3570" s="4">
        <v>0</v>
      </c>
      <c r="F3570" s="4">
        <v>1.9915</v>
      </c>
      <c r="G3570" s="4">
        <v>1</v>
      </c>
      <c r="H3570" s="4">
        <v>0</v>
      </c>
      <c r="I3570" s="4"/>
      <c r="J3570" s="4">
        <v>0</v>
      </c>
    </row>
    <row r="3571" spans="2:10" x14ac:dyDescent="0.3">
      <c r="B3571" s="3" t="s">
        <v>186</v>
      </c>
      <c r="C3571" s="4">
        <v>2023</v>
      </c>
      <c r="D3571" s="3" t="s">
        <v>1470</v>
      </c>
      <c r="E3571" s="4">
        <v>551965900</v>
      </c>
      <c r="F3571" s="4">
        <v>4.1024000000000003</v>
      </c>
      <c r="G3571" s="4">
        <v>2.0599548079337184</v>
      </c>
      <c r="H3571" s="4">
        <v>2264385</v>
      </c>
      <c r="I3571" s="4"/>
      <c r="J3571" s="4">
        <v>2264385</v>
      </c>
    </row>
    <row r="3572" spans="2:10" x14ac:dyDescent="0.3">
      <c r="B3572" s="3" t="s">
        <v>186</v>
      </c>
      <c r="C3572" s="4">
        <v>2023</v>
      </c>
      <c r="D3572" s="3" t="s">
        <v>1471</v>
      </c>
      <c r="E3572" s="4">
        <v>0</v>
      </c>
      <c r="F3572" s="4">
        <v>4.1024000000000003</v>
      </c>
      <c r="G3572" s="4">
        <v>2.0599548079337184</v>
      </c>
      <c r="H3572" s="4">
        <v>0</v>
      </c>
      <c r="I3572" s="4"/>
      <c r="J3572" s="4">
        <v>0</v>
      </c>
    </row>
    <row r="3573" spans="2:10" x14ac:dyDescent="0.3">
      <c r="B3573" s="3" t="s">
        <v>186</v>
      </c>
      <c r="C3573" s="4">
        <v>2023</v>
      </c>
      <c r="D3573" s="3" t="s">
        <v>1472</v>
      </c>
      <c r="E3573" s="4">
        <v>0</v>
      </c>
      <c r="F3573" s="4">
        <v>6.6116000000000001</v>
      </c>
      <c r="G3573" s="4">
        <v>3.3199096158674366</v>
      </c>
      <c r="H3573" s="4">
        <v>0</v>
      </c>
      <c r="I3573" s="4"/>
      <c r="J3573" s="4">
        <v>0</v>
      </c>
    </row>
    <row r="3574" spans="2:10" x14ac:dyDescent="0.3">
      <c r="B3574" s="3" t="s">
        <v>186</v>
      </c>
      <c r="C3574" s="4">
        <v>2023</v>
      </c>
      <c r="D3574" s="3" t="s">
        <v>1473</v>
      </c>
      <c r="E3574" s="4">
        <v>16379800</v>
      </c>
      <c r="F3574" s="4">
        <v>6.6116000000000001</v>
      </c>
      <c r="G3574" s="4">
        <v>3.3199096158674366</v>
      </c>
      <c r="H3574" s="4">
        <v>108297</v>
      </c>
      <c r="I3574" s="4"/>
      <c r="J3574" s="4">
        <v>108297</v>
      </c>
    </row>
    <row r="3575" spans="2:10" x14ac:dyDescent="0.3">
      <c r="B3575" s="3" t="s">
        <v>186</v>
      </c>
      <c r="C3575" s="4">
        <v>2023</v>
      </c>
      <c r="D3575" s="3" t="s">
        <v>1474</v>
      </c>
      <c r="E3575" s="4">
        <v>9750564403</v>
      </c>
      <c r="F3575" s="4">
        <v>1.9915</v>
      </c>
      <c r="G3575" s="4">
        <v>1</v>
      </c>
      <c r="H3575" s="4">
        <v>19418249</v>
      </c>
      <c r="I3575" s="4"/>
      <c r="J3575" s="4">
        <v>19418249</v>
      </c>
    </row>
    <row r="3576" spans="2:10" x14ac:dyDescent="0.3">
      <c r="B3576" s="3" t="s">
        <v>186</v>
      </c>
      <c r="C3576" s="4">
        <v>2023</v>
      </c>
      <c r="D3576" s="3" t="s">
        <v>1475</v>
      </c>
      <c r="E3576" s="4">
        <v>4</v>
      </c>
      <c r="F3576" s="4">
        <v>1.9915</v>
      </c>
      <c r="G3576" s="4">
        <v>1</v>
      </c>
      <c r="H3576" s="4">
        <v>0</v>
      </c>
      <c r="I3576" s="4"/>
      <c r="J3576" s="4">
        <v>0</v>
      </c>
    </row>
    <row r="3577" spans="2:10" x14ac:dyDescent="0.3">
      <c r="B3577" s="3" t="s">
        <v>186</v>
      </c>
      <c r="C3577" s="4">
        <v>2023</v>
      </c>
      <c r="D3577" s="3" t="s">
        <v>1476</v>
      </c>
      <c r="E3577" s="4">
        <v>7499400</v>
      </c>
      <c r="F3577" s="4">
        <v>40</v>
      </c>
      <c r="G3577" s="4">
        <v>20.085362791865428</v>
      </c>
      <c r="H3577" s="4">
        <v>299976</v>
      </c>
      <c r="I3577" s="4">
        <v>522630</v>
      </c>
      <c r="J3577" s="4">
        <v>822606</v>
      </c>
    </row>
    <row r="3578" spans="2:10" x14ac:dyDescent="0.3">
      <c r="B3578" s="3" t="s">
        <v>186</v>
      </c>
      <c r="C3578" s="4">
        <v>2024</v>
      </c>
      <c r="D3578" s="3" t="s">
        <v>1468</v>
      </c>
      <c r="E3578" s="4">
        <v>3037948101</v>
      </c>
      <c r="F3578" s="4">
        <v>5.5545999999999998</v>
      </c>
      <c r="G3578" s="4">
        <v>2.5429657098383922</v>
      </c>
      <c r="H3578" s="4">
        <v>16874587</v>
      </c>
      <c r="I3578" s="4"/>
      <c r="J3578" s="4">
        <v>16874587</v>
      </c>
    </row>
    <row r="3579" spans="2:10" x14ac:dyDescent="0.3">
      <c r="B3579" s="3" t="s">
        <v>186</v>
      </c>
      <c r="C3579" s="4">
        <v>2024</v>
      </c>
      <c r="D3579" s="3" t="s">
        <v>1469</v>
      </c>
      <c r="E3579" s="4">
        <v>0</v>
      </c>
      <c r="F3579" s="4">
        <v>2.1842999999999999</v>
      </c>
      <c r="G3579" s="4">
        <v>1</v>
      </c>
      <c r="H3579" s="4">
        <v>0</v>
      </c>
      <c r="I3579" s="4"/>
      <c r="J3579" s="4">
        <v>0</v>
      </c>
    </row>
    <row r="3580" spans="2:10" x14ac:dyDescent="0.3">
      <c r="B3580" s="3" t="s">
        <v>186</v>
      </c>
      <c r="C3580" s="4">
        <v>2024</v>
      </c>
      <c r="D3580" s="3" t="s">
        <v>1470</v>
      </c>
      <c r="E3580" s="4">
        <v>671237800</v>
      </c>
      <c r="F3580" s="4">
        <v>4.1501000000000001</v>
      </c>
      <c r="G3580" s="4">
        <v>1.8999679531199929</v>
      </c>
      <c r="H3580" s="4">
        <v>2785704</v>
      </c>
      <c r="I3580" s="4"/>
      <c r="J3580" s="4">
        <v>2785704</v>
      </c>
    </row>
    <row r="3581" spans="2:10" x14ac:dyDescent="0.3">
      <c r="B3581" s="3" t="s">
        <v>186</v>
      </c>
      <c r="C3581" s="4">
        <v>2024</v>
      </c>
      <c r="D3581" s="3" t="s">
        <v>1471</v>
      </c>
      <c r="E3581" s="4">
        <v>0</v>
      </c>
      <c r="F3581" s="4">
        <v>4.1501000000000001</v>
      </c>
      <c r="G3581" s="4">
        <v>1.8999679531199929</v>
      </c>
      <c r="H3581" s="4">
        <v>0</v>
      </c>
      <c r="I3581" s="4"/>
      <c r="J3581" s="4">
        <v>0</v>
      </c>
    </row>
    <row r="3582" spans="2:10" x14ac:dyDescent="0.3">
      <c r="B3582" s="3" t="s">
        <v>186</v>
      </c>
      <c r="C3582" s="4">
        <v>2024</v>
      </c>
      <c r="D3582" s="3" t="s">
        <v>1472</v>
      </c>
      <c r="E3582" s="4">
        <v>0</v>
      </c>
      <c r="F3582" s="4">
        <v>7.6449999999999996</v>
      </c>
      <c r="G3582" s="4">
        <v>3.4999771093714234</v>
      </c>
      <c r="H3582" s="4">
        <v>0</v>
      </c>
      <c r="I3582" s="4"/>
      <c r="J3582" s="4">
        <v>0</v>
      </c>
    </row>
    <row r="3583" spans="2:10" x14ac:dyDescent="0.3">
      <c r="B3583" s="3" t="s">
        <v>186</v>
      </c>
      <c r="C3583" s="4">
        <v>2024</v>
      </c>
      <c r="D3583" s="3" t="s">
        <v>1473</v>
      </c>
      <c r="E3583" s="4">
        <v>18740100</v>
      </c>
      <c r="F3583" s="4">
        <v>7.6449999999999996</v>
      </c>
      <c r="G3583" s="4">
        <v>3.4999771093714234</v>
      </c>
      <c r="H3583" s="4">
        <v>143268</v>
      </c>
      <c r="I3583" s="4"/>
      <c r="J3583" s="4">
        <v>143268</v>
      </c>
    </row>
    <row r="3584" spans="2:10" x14ac:dyDescent="0.3">
      <c r="B3584" s="3" t="s">
        <v>186</v>
      </c>
      <c r="C3584" s="4">
        <v>2024</v>
      </c>
      <c r="D3584" s="3" t="s">
        <v>1474</v>
      </c>
      <c r="E3584" s="4">
        <v>9841098403</v>
      </c>
      <c r="F3584" s="4">
        <v>2.1842999999999999</v>
      </c>
      <c r="G3584" s="4">
        <v>1</v>
      </c>
      <c r="H3584" s="4">
        <v>21495911</v>
      </c>
      <c r="I3584" s="4"/>
      <c r="J3584" s="4">
        <v>21495911</v>
      </c>
    </row>
    <row r="3585" spans="2:10" x14ac:dyDescent="0.3">
      <c r="B3585" s="3" t="s">
        <v>186</v>
      </c>
      <c r="C3585" s="4">
        <v>2024</v>
      </c>
      <c r="D3585" s="3" t="s">
        <v>1475</v>
      </c>
      <c r="E3585" s="4">
        <v>4</v>
      </c>
      <c r="F3585" s="4">
        <v>2.1842999999999999</v>
      </c>
      <c r="G3585" s="4">
        <v>1</v>
      </c>
      <c r="H3585" s="4">
        <v>0</v>
      </c>
      <c r="I3585" s="4"/>
      <c r="J3585" s="4">
        <v>0</v>
      </c>
    </row>
    <row r="3586" spans="2:10" x14ac:dyDescent="0.3">
      <c r="B3586" s="3" t="s">
        <v>186</v>
      </c>
      <c r="C3586" s="4">
        <v>2024</v>
      </c>
      <c r="D3586" s="3" t="s">
        <v>1476</v>
      </c>
      <c r="E3586" s="4">
        <v>8907030</v>
      </c>
      <c r="F3586" s="4">
        <v>40</v>
      </c>
      <c r="G3586" s="4">
        <v>18.312502861328571</v>
      </c>
      <c r="H3586" s="4">
        <v>356281</v>
      </c>
      <c r="I3586" s="4">
        <v>516850</v>
      </c>
      <c r="J3586" s="4">
        <v>873131</v>
      </c>
    </row>
    <row r="3587" spans="2:10" x14ac:dyDescent="0.3">
      <c r="B3587" s="3" t="s">
        <v>190</v>
      </c>
      <c r="C3587" s="4">
        <v>2019</v>
      </c>
      <c r="D3587" s="3" t="s">
        <v>1468</v>
      </c>
      <c r="E3587" s="4">
        <v>4568016301</v>
      </c>
      <c r="F3587" s="4">
        <v>7.6387999999999998</v>
      </c>
      <c r="G3587" s="4">
        <v>3.6477723126880299</v>
      </c>
      <c r="H3587" s="4">
        <v>34894162.920078799</v>
      </c>
      <c r="I3587" s="4"/>
      <c r="J3587" s="4">
        <v>34894162.920078799</v>
      </c>
    </row>
    <row r="3588" spans="2:10" x14ac:dyDescent="0.3">
      <c r="B3588" s="3" t="s">
        <v>190</v>
      </c>
      <c r="C3588" s="4">
        <v>2019</v>
      </c>
      <c r="D3588" s="3" t="s">
        <v>1469</v>
      </c>
      <c r="E3588" s="4">
        <v>66438378</v>
      </c>
      <c r="F3588" s="4">
        <v>11.3345</v>
      </c>
      <c r="G3588" s="4">
        <v>5.4125877465259498</v>
      </c>
      <c r="H3588" s="4">
        <v>753045.79544100002</v>
      </c>
      <c r="I3588" s="4"/>
      <c r="J3588" s="4">
        <v>753045.79544100002</v>
      </c>
    </row>
    <row r="3589" spans="2:10" x14ac:dyDescent="0.3">
      <c r="B3589" s="3" t="s">
        <v>190</v>
      </c>
      <c r="C3589" s="4">
        <v>2019</v>
      </c>
      <c r="D3589" s="3" t="s">
        <v>1470</v>
      </c>
      <c r="E3589" s="4">
        <v>2125896393</v>
      </c>
      <c r="F3589" s="4">
        <v>6.3779000000000003</v>
      </c>
      <c r="G3589" s="4">
        <v>3.0456520701017098</v>
      </c>
      <c r="H3589" s="4">
        <v>13558754.604914701</v>
      </c>
      <c r="I3589" s="4"/>
      <c r="J3589" s="4">
        <v>13558754.604914701</v>
      </c>
    </row>
    <row r="3590" spans="2:10" x14ac:dyDescent="0.3">
      <c r="B3590" s="3" t="s">
        <v>190</v>
      </c>
      <c r="C3590" s="4">
        <v>2019</v>
      </c>
      <c r="D3590" s="3" t="s">
        <v>1471</v>
      </c>
      <c r="E3590" s="4">
        <v>54292700</v>
      </c>
      <c r="F3590" s="4">
        <v>5.8871000000000002</v>
      </c>
      <c r="G3590" s="4">
        <v>2.8112793085334999</v>
      </c>
      <c r="H3590" s="4">
        <v>319626.55417000002</v>
      </c>
      <c r="I3590" s="4"/>
      <c r="J3590" s="4">
        <v>319626.55417000002</v>
      </c>
    </row>
    <row r="3591" spans="2:10" x14ac:dyDescent="0.3">
      <c r="B3591" s="3" t="s">
        <v>190</v>
      </c>
      <c r="C3591" s="4">
        <v>2019</v>
      </c>
      <c r="D3591" s="3" t="s">
        <v>1472</v>
      </c>
      <c r="E3591" s="4">
        <v>0</v>
      </c>
      <c r="F3591" s="4">
        <v>0</v>
      </c>
      <c r="G3591" s="4">
        <v>0</v>
      </c>
      <c r="H3591" s="4">
        <v>0</v>
      </c>
      <c r="I3591" s="4"/>
      <c r="J3591" s="4">
        <v>0</v>
      </c>
    </row>
    <row r="3592" spans="2:10" x14ac:dyDescent="0.3">
      <c r="B3592" s="3" t="s">
        <v>190</v>
      </c>
      <c r="C3592" s="4">
        <v>2019</v>
      </c>
      <c r="D3592" s="3" t="s">
        <v>1473</v>
      </c>
      <c r="E3592" s="4">
        <v>64955800</v>
      </c>
      <c r="F3592" s="4">
        <v>4.2074999999999996</v>
      </c>
      <c r="G3592" s="4">
        <v>2.0092163698008698</v>
      </c>
      <c r="H3592" s="4">
        <v>273301.52850000001</v>
      </c>
      <c r="I3592" s="4"/>
      <c r="J3592" s="4">
        <v>273301.52850000001</v>
      </c>
    </row>
    <row r="3593" spans="2:10" x14ac:dyDescent="0.3">
      <c r="B3593" s="3" t="s">
        <v>190</v>
      </c>
      <c r="C3593" s="4">
        <v>2019</v>
      </c>
      <c r="D3593" s="3" t="s">
        <v>1474</v>
      </c>
      <c r="E3593" s="4">
        <v>41632719025</v>
      </c>
      <c r="F3593" s="4">
        <v>2.0941000000000001</v>
      </c>
      <c r="G3593" s="4">
        <v>1</v>
      </c>
      <c r="H3593" s="4">
        <v>87183076.910252497</v>
      </c>
      <c r="I3593" s="4">
        <v>0</v>
      </c>
      <c r="J3593" s="4">
        <v>87183076.910252497</v>
      </c>
    </row>
    <row r="3594" spans="2:10" x14ac:dyDescent="0.3">
      <c r="B3594" s="3" t="s">
        <v>190</v>
      </c>
      <c r="C3594" s="4">
        <v>2019</v>
      </c>
      <c r="D3594" s="3" t="s">
        <v>1475</v>
      </c>
      <c r="E3594" s="4">
        <v>0</v>
      </c>
      <c r="F3594" s="4">
        <v>0</v>
      </c>
      <c r="G3594" s="4">
        <v>0</v>
      </c>
      <c r="H3594" s="4">
        <v>0</v>
      </c>
      <c r="I3594" s="4"/>
      <c r="J3594" s="4">
        <v>0</v>
      </c>
    </row>
    <row r="3595" spans="2:10" x14ac:dyDescent="0.3">
      <c r="B3595" s="3" t="s">
        <v>190</v>
      </c>
      <c r="C3595" s="4">
        <v>2019</v>
      </c>
      <c r="D3595" s="3" t="s">
        <v>1476</v>
      </c>
      <c r="E3595" s="4">
        <v>49534825</v>
      </c>
      <c r="F3595" s="4">
        <v>27.125699999999998</v>
      </c>
      <c r="G3595" s="4">
        <v>12.9533928656702</v>
      </c>
      <c r="H3595" s="4">
        <v>1343666.8025024999</v>
      </c>
      <c r="I3595" s="4"/>
      <c r="J3595" s="4">
        <v>1343666.8025024999</v>
      </c>
    </row>
    <row r="3596" spans="2:10" x14ac:dyDescent="0.3">
      <c r="B3596" s="3" t="s">
        <v>190</v>
      </c>
      <c r="C3596" s="4">
        <v>2020</v>
      </c>
      <c r="D3596" s="3" t="s">
        <v>1468</v>
      </c>
      <c r="E3596" s="4">
        <v>5102953851</v>
      </c>
      <c r="F3596" s="4">
        <v>7.0979999999999999</v>
      </c>
      <c r="G3596" s="4">
        <v>3.169598999732071</v>
      </c>
      <c r="H3596" s="4">
        <v>36220766</v>
      </c>
      <c r="I3596" s="4"/>
      <c r="J3596" s="4">
        <v>36220766</v>
      </c>
    </row>
    <row r="3597" spans="2:10" x14ac:dyDescent="0.3">
      <c r="B3597" s="3" t="s">
        <v>190</v>
      </c>
      <c r="C3597" s="4">
        <v>2020</v>
      </c>
      <c r="D3597" s="3" t="s">
        <v>1469</v>
      </c>
      <c r="E3597" s="4">
        <v>66541571</v>
      </c>
      <c r="F3597" s="4">
        <v>11.5509</v>
      </c>
      <c r="G3597" s="4">
        <v>5.1580334018040555</v>
      </c>
      <c r="H3597" s="4">
        <v>768615</v>
      </c>
      <c r="I3597" s="4"/>
      <c r="J3597" s="4">
        <v>768615</v>
      </c>
    </row>
    <row r="3598" spans="2:10" x14ac:dyDescent="0.3">
      <c r="B3598" s="3" t="s">
        <v>190</v>
      </c>
      <c r="C3598" s="4">
        <v>2020</v>
      </c>
      <c r="D3598" s="3" t="s">
        <v>1470</v>
      </c>
      <c r="E3598" s="4">
        <v>2534262687</v>
      </c>
      <c r="F3598" s="4">
        <v>5.5102000000000002</v>
      </c>
      <c r="G3598" s="4">
        <v>2.4605697954809327</v>
      </c>
      <c r="H3598" s="4">
        <v>13964294</v>
      </c>
      <c r="I3598" s="4"/>
      <c r="J3598" s="4">
        <v>13964294</v>
      </c>
    </row>
    <row r="3599" spans="2:10" x14ac:dyDescent="0.3">
      <c r="B3599" s="3" t="s">
        <v>190</v>
      </c>
      <c r="C3599" s="4">
        <v>2020</v>
      </c>
      <c r="D3599" s="3" t="s">
        <v>1471</v>
      </c>
      <c r="E3599" s="4">
        <v>65054400</v>
      </c>
      <c r="F3599" s="4">
        <v>5.0023</v>
      </c>
      <c r="G3599" s="4">
        <v>2.2337679735643476</v>
      </c>
      <c r="H3599" s="4">
        <v>325422</v>
      </c>
      <c r="I3599" s="4"/>
      <c r="J3599" s="4">
        <v>325422</v>
      </c>
    </row>
    <row r="3600" spans="2:10" x14ac:dyDescent="0.3">
      <c r="B3600" s="3" t="s">
        <v>190</v>
      </c>
      <c r="C3600" s="4">
        <v>2020</v>
      </c>
      <c r="D3600" s="3" t="s">
        <v>1472</v>
      </c>
      <c r="E3600" s="4">
        <v>0</v>
      </c>
      <c r="F3600" s="4">
        <v>0</v>
      </c>
      <c r="G3600" s="4">
        <v>0</v>
      </c>
      <c r="H3600" s="4">
        <v>0</v>
      </c>
      <c r="I3600" s="4"/>
      <c r="J3600" s="4">
        <v>0</v>
      </c>
    </row>
    <row r="3601" spans="2:10" x14ac:dyDescent="0.3">
      <c r="B3601" s="3" t="s">
        <v>190</v>
      </c>
      <c r="C3601" s="4">
        <v>2020</v>
      </c>
      <c r="D3601" s="3" t="s">
        <v>1473</v>
      </c>
      <c r="E3601" s="4">
        <v>75150000</v>
      </c>
      <c r="F3601" s="4">
        <v>3.9925000000000002</v>
      </c>
      <c r="G3601" s="4">
        <v>1.7828436188264716</v>
      </c>
      <c r="H3601" s="4">
        <v>300036</v>
      </c>
      <c r="I3601" s="4"/>
      <c r="J3601" s="4">
        <v>300036</v>
      </c>
    </row>
    <row r="3602" spans="2:10" x14ac:dyDescent="0.3">
      <c r="B3602" s="3" t="s">
        <v>190</v>
      </c>
      <c r="C3602" s="4">
        <v>2020</v>
      </c>
      <c r="D3602" s="3" t="s">
        <v>1474</v>
      </c>
      <c r="E3602" s="4">
        <v>40556737467</v>
      </c>
      <c r="F3602" s="4">
        <v>2.2393999999999998</v>
      </c>
      <c r="G3602" s="4">
        <v>1</v>
      </c>
      <c r="H3602" s="4">
        <v>90822758</v>
      </c>
      <c r="I3602" s="4">
        <v>58050</v>
      </c>
      <c r="J3602" s="4">
        <v>90880808</v>
      </c>
    </row>
    <row r="3603" spans="2:10" x14ac:dyDescent="0.3">
      <c r="B3603" s="3" t="s">
        <v>190</v>
      </c>
      <c r="C3603" s="4">
        <v>2020</v>
      </c>
      <c r="D3603" s="3" t="s">
        <v>1475</v>
      </c>
      <c r="E3603" s="4">
        <v>2</v>
      </c>
      <c r="F3603" s="4">
        <v>2.2393999999999998</v>
      </c>
      <c r="G3603" s="4">
        <v>1</v>
      </c>
      <c r="H3603" s="4">
        <v>0</v>
      </c>
      <c r="I3603" s="4"/>
      <c r="J3603" s="4">
        <v>0</v>
      </c>
    </row>
    <row r="3604" spans="2:10" x14ac:dyDescent="0.3">
      <c r="B3604" s="3" t="s">
        <v>190</v>
      </c>
      <c r="C3604" s="4">
        <v>2020</v>
      </c>
      <c r="D3604" s="3" t="s">
        <v>1476</v>
      </c>
      <c r="E3604" s="4">
        <v>53702263</v>
      </c>
      <c r="F3604" s="4">
        <v>26.437899999999999</v>
      </c>
      <c r="G3604" s="4">
        <v>11.805796195409485</v>
      </c>
      <c r="H3604" s="4">
        <v>1419775</v>
      </c>
      <c r="I3604" s="4">
        <v>2046109</v>
      </c>
      <c r="J3604" s="4">
        <v>3465884</v>
      </c>
    </row>
    <row r="3605" spans="2:10" x14ac:dyDescent="0.3">
      <c r="B3605" s="3" t="s">
        <v>190</v>
      </c>
      <c r="C3605" s="4">
        <v>2021</v>
      </c>
      <c r="D3605" s="3" t="s">
        <v>1468</v>
      </c>
      <c r="E3605" s="4">
        <v>5417020541</v>
      </c>
      <c r="F3605" s="4">
        <v>7.0412999999999997</v>
      </c>
      <c r="G3605" s="4">
        <v>3.1797778179190752</v>
      </c>
      <c r="H3605" s="4">
        <v>38142867</v>
      </c>
      <c r="I3605" s="4"/>
      <c r="J3605" s="4">
        <v>38142867</v>
      </c>
    </row>
    <row r="3606" spans="2:10" x14ac:dyDescent="0.3">
      <c r="B3606" s="3" t="s">
        <v>190</v>
      </c>
      <c r="C3606" s="4">
        <v>2021</v>
      </c>
      <c r="D3606" s="3" t="s">
        <v>1469</v>
      </c>
      <c r="E3606" s="4">
        <v>67993899</v>
      </c>
      <c r="F3606" s="4">
        <v>12.0664</v>
      </c>
      <c r="G3606" s="4">
        <v>5.4490606936416182</v>
      </c>
      <c r="H3606" s="4">
        <v>820442</v>
      </c>
      <c r="I3606" s="4"/>
      <c r="J3606" s="4">
        <v>820442</v>
      </c>
    </row>
    <row r="3607" spans="2:10" x14ac:dyDescent="0.3">
      <c r="B3607" s="3" t="s">
        <v>190</v>
      </c>
      <c r="C3607" s="4">
        <v>2021</v>
      </c>
      <c r="D3607" s="3" t="s">
        <v>1470</v>
      </c>
      <c r="E3607" s="4">
        <v>2900822788</v>
      </c>
      <c r="F3607" s="4">
        <v>5.1414</v>
      </c>
      <c r="G3607" s="4">
        <v>2.3218027456647401</v>
      </c>
      <c r="H3607" s="4">
        <v>14914290</v>
      </c>
      <c r="I3607" s="4"/>
      <c r="J3607" s="4">
        <v>14914290</v>
      </c>
    </row>
    <row r="3608" spans="2:10" x14ac:dyDescent="0.3">
      <c r="B3608" s="3" t="s">
        <v>190</v>
      </c>
      <c r="C3608" s="4">
        <v>2021</v>
      </c>
      <c r="D3608" s="3" t="s">
        <v>1471</v>
      </c>
      <c r="E3608" s="4">
        <v>73735900</v>
      </c>
      <c r="F3608" s="4">
        <v>4.6140999999999996</v>
      </c>
      <c r="G3608" s="4">
        <v>2.0836795520231215</v>
      </c>
      <c r="H3608" s="4">
        <v>340225</v>
      </c>
      <c r="I3608" s="4"/>
      <c r="J3608" s="4">
        <v>340225</v>
      </c>
    </row>
    <row r="3609" spans="2:10" x14ac:dyDescent="0.3">
      <c r="B3609" s="3" t="s">
        <v>190</v>
      </c>
      <c r="C3609" s="4">
        <v>2021</v>
      </c>
      <c r="D3609" s="3" t="s">
        <v>1472</v>
      </c>
      <c r="E3609" s="4">
        <v>0</v>
      </c>
      <c r="F3609" s="4">
        <v>0</v>
      </c>
      <c r="G3609" s="4">
        <v>0</v>
      </c>
      <c r="H3609" s="4">
        <v>0</v>
      </c>
      <c r="I3609" s="4"/>
      <c r="J3609" s="4">
        <v>0</v>
      </c>
    </row>
    <row r="3610" spans="2:10" x14ac:dyDescent="0.3">
      <c r="B3610" s="3" t="s">
        <v>190</v>
      </c>
      <c r="C3610" s="4">
        <v>2021</v>
      </c>
      <c r="D3610" s="3" t="s">
        <v>1473</v>
      </c>
      <c r="E3610" s="4">
        <v>87682200</v>
      </c>
      <c r="F3610" s="4">
        <v>4.1227</v>
      </c>
      <c r="G3610" s="4">
        <v>1.8617684248554913</v>
      </c>
      <c r="H3610" s="4">
        <v>361487</v>
      </c>
      <c r="I3610" s="4"/>
      <c r="J3610" s="4">
        <v>361487</v>
      </c>
    </row>
    <row r="3611" spans="2:10" x14ac:dyDescent="0.3">
      <c r="B3611" s="3" t="s">
        <v>190</v>
      </c>
      <c r="C3611" s="4">
        <v>2021</v>
      </c>
      <c r="D3611" s="3" t="s">
        <v>1474</v>
      </c>
      <c r="E3611" s="4">
        <v>43371524624</v>
      </c>
      <c r="F3611" s="4">
        <v>2.2143999999999999</v>
      </c>
      <c r="G3611" s="4">
        <v>1</v>
      </c>
      <c r="H3611" s="4">
        <v>96041904</v>
      </c>
      <c r="I3611" s="4">
        <v>72444</v>
      </c>
      <c r="J3611" s="4">
        <v>96114348</v>
      </c>
    </row>
    <row r="3612" spans="2:10" x14ac:dyDescent="0.3">
      <c r="B3612" s="3" t="s">
        <v>190</v>
      </c>
      <c r="C3612" s="4">
        <v>2021</v>
      </c>
      <c r="D3612" s="3" t="s">
        <v>1475</v>
      </c>
      <c r="E3612" s="4">
        <v>0</v>
      </c>
      <c r="F3612" s="4">
        <v>2.2143999999999999</v>
      </c>
      <c r="G3612" s="4">
        <v>1</v>
      </c>
      <c r="H3612" s="4">
        <v>0</v>
      </c>
      <c r="I3612" s="4"/>
      <c r="J3612" s="4">
        <v>0</v>
      </c>
    </row>
    <row r="3613" spans="2:10" x14ac:dyDescent="0.3">
      <c r="B3613" s="3" t="s">
        <v>190</v>
      </c>
      <c r="C3613" s="4">
        <v>2021</v>
      </c>
      <c r="D3613" s="3" t="s">
        <v>1476</v>
      </c>
      <c r="E3613" s="4">
        <v>55759578</v>
      </c>
      <c r="F3613" s="4">
        <v>26.647300000000001</v>
      </c>
      <c r="G3613" s="4">
        <v>12.033643424855493</v>
      </c>
      <c r="H3613" s="4">
        <v>1485842</v>
      </c>
      <c r="I3613" s="4">
        <v>2124338</v>
      </c>
      <c r="J3613" s="4">
        <v>3610180</v>
      </c>
    </row>
    <row r="3614" spans="2:10" x14ac:dyDescent="0.3">
      <c r="B3614" s="3" t="s">
        <v>190</v>
      </c>
      <c r="C3614" s="4">
        <v>2022</v>
      </c>
      <c r="D3614" s="3" t="s">
        <v>1468</v>
      </c>
      <c r="E3614" s="4">
        <v>6592263076</v>
      </c>
      <c r="F3614" s="4">
        <v>6.1557000000000004</v>
      </c>
      <c r="G3614" s="4">
        <v>3.5031299795128614</v>
      </c>
      <c r="H3614" s="4">
        <v>40579994</v>
      </c>
      <c r="I3614" s="4"/>
      <c r="J3614" s="4">
        <v>40579994</v>
      </c>
    </row>
    <row r="3615" spans="2:10" x14ac:dyDescent="0.3">
      <c r="B3615" s="3" t="s">
        <v>190</v>
      </c>
      <c r="C3615" s="4">
        <v>2022</v>
      </c>
      <c r="D3615" s="3" t="s">
        <v>1469</v>
      </c>
      <c r="E3615" s="4">
        <v>67176589</v>
      </c>
      <c r="F3615" s="4">
        <v>12.416600000000001</v>
      </c>
      <c r="G3615" s="4">
        <v>7.0661279307989986</v>
      </c>
      <c r="H3615" s="4">
        <v>834105</v>
      </c>
      <c r="I3615" s="4"/>
      <c r="J3615" s="4">
        <v>834105</v>
      </c>
    </row>
    <row r="3616" spans="2:10" x14ac:dyDescent="0.3">
      <c r="B3616" s="3" t="s">
        <v>190</v>
      </c>
      <c r="C3616" s="4">
        <v>2022</v>
      </c>
      <c r="D3616" s="3" t="s">
        <v>1470</v>
      </c>
      <c r="E3616" s="4">
        <v>3491883100</v>
      </c>
      <c r="F3616" s="4">
        <v>4.4532999999999996</v>
      </c>
      <c r="G3616" s="4">
        <v>2.5343159572046434</v>
      </c>
      <c r="H3616" s="4">
        <v>15550403</v>
      </c>
      <c r="I3616" s="4"/>
      <c r="J3616" s="4">
        <v>15550403</v>
      </c>
    </row>
    <row r="3617" spans="2:10" x14ac:dyDescent="0.3">
      <c r="B3617" s="3" t="s">
        <v>190</v>
      </c>
      <c r="C3617" s="4">
        <v>2022</v>
      </c>
      <c r="D3617" s="3" t="s">
        <v>1471</v>
      </c>
      <c r="E3617" s="4">
        <v>86917600</v>
      </c>
      <c r="F3617" s="4">
        <v>4.0399000000000003</v>
      </c>
      <c r="G3617" s="4">
        <v>2.2990553152743001</v>
      </c>
      <c r="H3617" s="4">
        <v>351138</v>
      </c>
      <c r="I3617" s="4"/>
      <c r="J3617" s="4">
        <v>351138</v>
      </c>
    </row>
    <row r="3618" spans="2:10" x14ac:dyDescent="0.3">
      <c r="B3618" s="3" t="s">
        <v>190</v>
      </c>
      <c r="C3618" s="4">
        <v>2022</v>
      </c>
      <c r="D3618" s="3" t="s">
        <v>1472</v>
      </c>
      <c r="E3618" s="4">
        <v>0</v>
      </c>
      <c r="F3618" s="4">
        <v>0</v>
      </c>
      <c r="G3618" s="4">
        <v>0</v>
      </c>
      <c r="H3618" s="4">
        <v>0</v>
      </c>
      <c r="I3618" s="4"/>
      <c r="J3618" s="4">
        <v>0</v>
      </c>
    </row>
    <row r="3619" spans="2:10" x14ac:dyDescent="0.3">
      <c r="B3619" s="3" t="s">
        <v>190</v>
      </c>
      <c r="C3619" s="4">
        <v>2022</v>
      </c>
      <c r="D3619" s="3" t="s">
        <v>1473</v>
      </c>
      <c r="E3619" s="4">
        <v>122829600</v>
      </c>
      <c r="F3619" s="4">
        <v>3.0358999999999998</v>
      </c>
      <c r="G3619" s="4">
        <v>1.7276917823810607</v>
      </c>
      <c r="H3619" s="4">
        <v>372898</v>
      </c>
      <c r="I3619" s="4"/>
      <c r="J3619" s="4">
        <v>372898</v>
      </c>
    </row>
    <row r="3620" spans="2:10" x14ac:dyDescent="0.3">
      <c r="B3620" s="3" t="s">
        <v>190</v>
      </c>
      <c r="C3620" s="4">
        <v>2022</v>
      </c>
      <c r="D3620" s="3" t="s">
        <v>1474</v>
      </c>
      <c r="E3620" s="4">
        <v>57845122958</v>
      </c>
      <c r="F3620" s="4">
        <v>1.7572000000000001</v>
      </c>
      <c r="G3620" s="4">
        <v>1</v>
      </c>
      <c r="H3620" s="4">
        <v>101645450</v>
      </c>
      <c r="I3620" s="4">
        <v>75911</v>
      </c>
      <c r="J3620" s="4">
        <v>101721361</v>
      </c>
    </row>
    <row r="3621" spans="2:10" x14ac:dyDescent="0.3">
      <c r="B3621" s="3" t="s">
        <v>190</v>
      </c>
      <c r="C3621" s="4">
        <v>2022</v>
      </c>
      <c r="D3621" s="3" t="s">
        <v>1475</v>
      </c>
      <c r="E3621" s="4">
        <v>0</v>
      </c>
      <c r="F3621" s="4">
        <v>1.7572000000000001</v>
      </c>
      <c r="G3621" s="4">
        <v>1</v>
      </c>
      <c r="H3621" s="4">
        <v>0</v>
      </c>
      <c r="I3621" s="4"/>
      <c r="J3621" s="4">
        <v>0</v>
      </c>
    </row>
    <row r="3622" spans="2:10" x14ac:dyDescent="0.3">
      <c r="B3622" s="3" t="s">
        <v>190</v>
      </c>
      <c r="C3622" s="4">
        <v>2022</v>
      </c>
      <c r="D3622" s="3" t="s">
        <v>1476</v>
      </c>
      <c r="E3622" s="4">
        <v>58907331</v>
      </c>
      <c r="F3622" s="4">
        <v>25.221299999999999</v>
      </c>
      <c r="G3622" s="4">
        <v>14.353118597769177</v>
      </c>
      <c r="H3622" s="4">
        <v>1485719</v>
      </c>
      <c r="I3622" s="4">
        <v>2158798</v>
      </c>
      <c r="J3622" s="4">
        <v>3644517</v>
      </c>
    </row>
    <row r="3623" spans="2:10" x14ac:dyDescent="0.3">
      <c r="B3623" s="3" t="s">
        <v>190</v>
      </c>
      <c r="C3623" s="4">
        <v>2023</v>
      </c>
      <c r="D3623" s="3" t="s">
        <v>1468</v>
      </c>
      <c r="E3623" s="4">
        <v>8102615747</v>
      </c>
      <c r="F3623" s="4">
        <v>5.4507000000000003</v>
      </c>
      <c r="G3623" s="4">
        <v>3.2535665253984365</v>
      </c>
      <c r="H3623" s="4">
        <v>44164928</v>
      </c>
      <c r="I3623" s="4"/>
      <c r="J3623" s="4">
        <v>44164928</v>
      </c>
    </row>
    <row r="3624" spans="2:10" x14ac:dyDescent="0.3">
      <c r="B3624" s="3" t="s">
        <v>190</v>
      </c>
      <c r="C3624" s="4">
        <v>2023</v>
      </c>
      <c r="D3624" s="3" t="s">
        <v>1469</v>
      </c>
      <c r="E3624" s="4">
        <v>68260544</v>
      </c>
      <c r="F3624" s="4">
        <v>13.0738</v>
      </c>
      <c r="G3624" s="4">
        <v>7.803856025786426</v>
      </c>
      <c r="H3624" s="4">
        <v>892425</v>
      </c>
      <c r="I3624" s="4"/>
      <c r="J3624" s="4">
        <v>892425</v>
      </c>
    </row>
    <row r="3625" spans="2:10" x14ac:dyDescent="0.3">
      <c r="B3625" s="3" t="s">
        <v>190</v>
      </c>
      <c r="C3625" s="4">
        <v>2023</v>
      </c>
      <c r="D3625" s="3" t="s">
        <v>1470</v>
      </c>
      <c r="E3625" s="4">
        <v>4812794300</v>
      </c>
      <c r="F3625" s="4">
        <v>3.4091</v>
      </c>
      <c r="G3625" s="4">
        <v>2.0349191189637676</v>
      </c>
      <c r="H3625" s="4">
        <v>16407297</v>
      </c>
      <c r="I3625" s="4"/>
      <c r="J3625" s="4">
        <v>16407297</v>
      </c>
    </row>
    <row r="3626" spans="2:10" x14ac:dyDescent="0.3">
      <c r="B3626" s="3" t="s">
        <v>190</v>
      </c>
      <c r="C3626" s="4">
        <v>2023</v>
      </c>
      <c r="D3626" s="3" t="s">
        <v>1471</v>
      </c>
      <c r="E3626" s="4">
        <v>107418200</v>
      </c>
      <c r="F3626" s="4">
        <v>2.9788999999999999</v>
      </c>
      <c r="G3626" s="4">
        <v>1.7781292902763683</v>
      </c>
      <c r="H3626" s="4">
        <v>319988</v>
      </c>
      <c r="I3626" s="4"/>
      <c r="J3626" s="4">
        <v>319988</v>
      </c>
    </row>
    <row r="3627" spans="2:10" x14ac:dyDescent="0.3">
      <c r="B3627" s="3" t="s">
        <v>190</v>
      </c>
      <c r="C3627" s="4">
        <v>2023</v>
      </c>
      <c r="D3627" s="3" t="s">
        <v>1472</v>
      </c>
      <c r="E3627" s="4">
        <v>0</v>
      </c>
      <c r="F3627" s="4">
        <v>0</v>
      </c>
      <c r="G3627" s="4">
        <v>0</v>
      </c>
      <c r="H3627" s="4">
        <v>0</v>
      </c>
      <c r="I3627" s="4"/>
      <c r="J3627" s="4">
        <v>0</v>
      </c>
    </row>
    <row r="3628" spans="2:10" x14ac:dyDescent="0.3">
      <c r="B3628" s="3" t="s">
        <v>190</v>
      </c>
      <c r="C3628" s="4">
        <v>2023</v>
      </c>
      <c r="D3628" s="3" t="s">
        <v>1473</v>
      </c>
      <c r="E3628" s="4">
        <v>116167200</v>
      </c>
      <c r="F3628" s="4">
        <v>2.6269999999999998</v>
      </c>
      <c r="G3628" s="4">
        <v>1.568077359278935</v>
      </c>
      <c r="H3628" s="4">
        <v>305171</v>
      </c>
      <c r="I3628" s="4"/>
      <c r="J3628" s="4">
        <v>305171</v>
      </c>
    </row>
    <row r="3629" spans="2:10" x14ac:dyDescent="0.3">
      <c r="B3629" s="3" t="s">
        <v>190</v>
      </c>
      <c r="C3629" s="4">
        <v>2023</v>
      </c>
      <c r="D3629" s="3" t="s">
        <v>1474</v>
      </c>
      <c r="E3629" s="4">
        <v>65329912417</v>
      </c>
      <c r="F3629" s="4">
        <v>1.6753</v>
      </c>
      <c r="G3629" s="4">
        <v>1</v>
      </c>
      <c r="H3629" s="4">
        <v>109447202</v>
      </c>
      <c r="I3629" s="4"/>
      <c r="J3629" s="4">
        <v>109447202</v>
      </c>
    </row>
    <row r="3630" spans="2:10" x14ac:dyDescent="0.3">
      <c r="B3630" s="3" t="s">
        <v>190</v>
      </c>
      <c r="C3630" s="4">
        <v>2023</v>
      </c>
      <c r="D3630" s="3" t="s">
        <v>1475</v>
      </c>
      <c r="E3630" s="4">
        <v>0</v>
      </c>
      <c r="F3630" s="4">
        <v>1.6753</v>
      </c>
      <c r="G3630" s="4">
        <v>1</v>
      </c>
      <c r="H3630" s="4">
        <v>0</v>
      </c>
      <c r="I3630" s="4"/>
      <c r="J3630" s="4">
        <v>0</v>
      </c>
    </row>
    <row r="3631" spans="2:10" x14ac:dyDescent="0.3">
      <c r="B3631" s="3" t="s">
        <v>190</v>
      </c>
      <c r="C3631" s="4">
        <v>2023</v>
      </c>
      <c r="D3631" s="3" t="s">
        <v>1476</v>
      </c>
      <c r="E3631" s="4">
        <v>68360968</v>
      </c>
      <c r="F3631" s="4">
        <v>23.7377</v>
      </c>
      <c r="G3631" s="4">
        <v>14.169223422670566</v>
      </c>
      <c r="H3631" s="4">
        <v>1622732</v>
      </c>
      <c r="I3631" s="4">
        <v>2340962</v>
      </c>
      <c r="J3631" s="4">
        <v>3963694</v>
      </c>
    </row>
    <row r="3632" spans="2:10" x14ac:dyDescent="0.3">
      <c r="B3632" s="3" t="s">
        <v>190</v>
      </c>
      <c r="C3632" s="4">
        <v>2024</v>
      </c>
      <c r="D3632" s="3" t="s">
        <v>1468</v>
      </c>
      <c r="E3632" s="4">
        <v>9187518892</v>
      </c>
      <c r="F3632" s="4">
        <v>5.1517999999999997</v>
      </c>
      <c r="G3632" s="4">
        <v>2.8821258741258737</v>
      </c>
      <c r="H3632" s="4">
        <v>47332260</v>
      </c>
      <c r="I3632" s="4"/>
      <c r="J3632" s="4">
        <v>47332260</v>
      </c>
    </row>
    <row r="3633" spans="2:10" x14ac:dyDescent="0.3">
      <c r="B3633" s="3" t="s">
        <v>190</v>
      </c>
      <c r="C3633" s="4">
        <v>2024</v>
      </c>
      <c r="D3633" s="3" t="s">
        <v>1469</v>
      </c>
      <c r="E3633" s="4">
        <v>67097439</v>
      </c>
      <c r="F3633" s="4">
        <v>13.998799999999999</v>
      </c>
      <c r="G3633" s="4">
        <v>7.8314965034965027</v>
      </c>
      <c r="H3633" s="4">
        <v>939284</v>
      </c>
      <c r="I3633" s="4"/>
      <c r="J3633" s="4">
        <v>939284</v>
      </c>
    </row>
    <row r="3634" spans="2:10" x14ac:dyDescent="0.3">
      <c r="B3634" s="3" t="s">
        <v>190</v>
      </c>
      <c r="C3634" s="4">
        <v>2024</v>
      </c>
      <c r="D3634" s="3" t="s">
        <v>1470</v>
      </c>
      <c r="E3634" s="4">
        <v>5761288700</v>
      </c>
      <c r="F3634" s="4">
        <v>3.0926999999999998</v>
      </c>
      <c r="G3634" s="4">
        <v>1.730181818181818</v>
      </c>
      <c r="H3634" s="4">
        <v>17817938</v>
      </c>
      <c r="I3634" s="4"/>
      <c r="J3634" s="4">
        <v>17817938</v>
      </c>
    </row>
    <row r="3635" spans="2:10" x14ac:dyDescent="0.3">
      <c r="B3635" s="3" t="s">
        <v>190</v>
      </c>
      <c r="C3635" s="4">
        <v>2024</v>
      </c>
      <c r="D3635" s="3" t="s">
        <v>1471</v>
      </c>
      <c r="E3635" s="4">
        <v>132444300</v>
      </c>
      <c r="F3635" s="4">
        <v>2.5910000000000002</v>
      </c>
      <c r="G3635" s="4">
        <v>1.4495104895104896</v>
      </c>
      <c r="H3635" s="4">
        <v>343163</v>
      </c>
      <c r="I3635" s="4"/>
      <c r="J3635" s="4">
        <v>343163</v>
      </c>
    </row>
    <row r="3636" spans="2:10" x14ac:dyDescent="0.3">
      <c r="B3636" s="3" t="s">
        <v>190</v>
      </c>
      <c r="C3636" s="4">
        <v>2024</v>
      </c>
      <c r="D3636" s="3" t="s">
        <v>1472</v>
      </c>
      <c r="E3636" s="4">
        <v>0</v>
      </c>
      <c r="F3636" s="4">
        <v>0</v>
      </c>
      <c r="G3636" s="4">
        <v>0</v>
      </c>
      <c r="H3636" s="4">
        <v>0</v>
      </c>
      <c r="I3636" s="4"/>
      <c r="J3636" s="4">
        <v>0</v>
      </c>
    </row>
    <row r="3637" spans="2:10" x14ac:dyDescent="0.3">
      <c r="B3637" s="3" t="s">
        <v>190</v>
      </c>
      <c r="C3637" s="4">
        <v>2024</v>
      </c>
      <c r="D3637" s="3" t="s">
        <v>1473</v>
      </c>
      <c r="E3637" s="4">
        <v>119210400</v>
      </c>
      <c r="F3637" s="4">
        <v>2.7494000000000001</v>
      </c>
      <c r="G3637" s="4">
        <v>1.5381258741258741</v>
      </c>
      <c r="H3637" s="4">
        <v>327757</v>
      </c>
      <c r="I3637" s="4"/>
      <c r="J3637" s="4">
        <v>327757</v>
      </c>
    </row>
    <row r="3638" spans="2:10" x14ac:dyDescent="0.3">
      <c r="B3638" s="3" t="s">
        <v>190</v>
      </c>
      <c r="C3638" s="4">
        <v>2024</v>
      </c>
      <c r="D3638" s="3" t="s">
        <v>1474</v>
      </c>
      <c r="E3638" s="4">
        <v>67329941104</v>
      </c>
      <c r="F3638" s="4">
        <v>1.7875000000000001</v>
      </c>
      <c r="G3638" s="4">
        <v>1</v>
      </c>
      <c r="H3638" s="4">
        <v>120352270</v>
      </c>
      <c r="I3638" s="4"/>
      <c r="J3638" s="4">
        <v>120352270</v>
      </c>
    </row>
    <row r="3639" spans="2:10" x14ac:dyDescent="0.3">
      <c r="B3639" s="3" t="s">
        <v>190</v>
      </c>
      <c r="C3639" s="4">
        <v>2024</v>
      </c>
      <c r="D3639" s="3" t="s">
        <v>1475</v>
      </c>
      <c r="E3639" s="4">
        <v>0</v>
      </c>
      <c r="F3639" s="4">
        <v>1.7875000000000001</v>
      </c>
      <c r="G3639" s="4">
        <v>1</v>
      </c>
      <c r="H3639" s="4">
        <v>0</v>
      </c>
      <c r="I3639" s="4"/>
      <c r="J3639" s="4">
        <v>0</v>
      </c>
    </row>
    <row r="3640" spans="2:10" x14ac:dyDescent="0.3">
      <c r="B3640" s="3" t="s">
        <v>190</v>
      </c>
      <c r="C3640" s="4">
        <v>2024</v>
      </c>
      <c r="D3640" s="3" t="s">
        <v>1476</v>
      </c>
      <c r="E3640" s="4">
        <v>91183335</v>
      </c>
      <c r="F3640" s="4">
        <v>23.741399999999999</v>
      </c>
      <c r="G3640" s="4">
        <v>13.281902097902096</v>
      </c>
      <c r="H3640" s="4">
        <v>2164820</v>
      </c>
      <c r="I3640" s="4">
        <v>2362074</v>
      </c>
      <c r="J3640" s="4">
        <v>4526894</v>
      </c>
    </row>
    <row r="3641" spans="2:10" x14ac:dyDescent="0.3">
      <c r="B3641" s="3" t="s">
        <v>193</v>
      </c>
      <c r="C3641" s="4">
        <v>2019</v>
      </c>
      <c r="D3641" s="3" t="s">
        <v>1468</v>
      </c>
      <c r="E3641" s="4">
        <v>26065200</v>
      </c>
      <c r="F3641" s="4">
        <v>6.2619999999999996</v>
      </c>
      <c r="G3641" s="4">
        <v>4</v>
      </c>
      <c r="H3641" s="4">
        <v>163220.2824</v>
      </c>
      <c r="I3641" s="4"/>
      <c r="J3641" s="4">
        <v>163220.2824</v>
      </c>
    </row>
    <row r="3642" spans="2:10" x14ac:dyDescent="0.3">
      <c r="B3642" s="3" t="s">
        <v>193</v>
      </c>
      <c r="C3642" s="4">
        <v>2019</v>
      </c>
      <c r="D3642" s="3" t="s">
        <v>1469</v>
      </c>
      <c r="E3642" s="4">
        <v>108875</v>
      </c>
      <c r="F3642" s="4">
        <v>2.0352000000000001</v>
      </c>
      <c r="G3642" s="4">
        <v>1.3000319386777399</v>
      </c>
      <c r="H3642" s="4">
        <v>221.58240000000001</v>
      </c>
      <c r="I3642" s="4"/>
      <c r="J3642" s="4">
        <v>221.58240000000001</v>
      </c>
    </row>
    <row r="3643" spans="2:10" x14ac:dyDescent="0.3">
      <c r="B3643" s="3" t="s">
        <v>193</v>
      </c>
      <c r="C3643" s="4">
        <v>2019</v>
      </c>
      <c r="D3643" s="3" t="s">
        <v>1470</v>
      </c>
      <c r="E3643" s="4">
        <v>2047500</v>
      </c>
      <c r="F3643" s="4">
        <v>10.958500000000001</v>
      </c>
      <c r="G3643" s="4">
        <v>7</v>
      </c>
      <c r="H3643" s="4">
        <v>22437.528750000001</v>
      </c>
      <c r="I3643" s="4"/>
      <c r="J3643" s="4">
        <v>22437.528750000001</v>
      </c>
    </row>
    <row r="3644" spans="2:10" x14ac:dyDescent="0.3">
      <c r="B3644" s="3" t="s">
        <v>193</v>
      </c>
      <c r="C3644" s="4">
        <v>2019</v>
      </c>
      <c r="D3644" s="3" t="s">
        <v>1471</v>
      </c>
      <c r="E3644" s="4">
        <v>0</v>
      </c>
      <c r="F3644" s="4">
        <v>0</v>
      </c>
      <c r="G3644" s="4">
        <v>0</v>
      </c>
      <c r="H3644" s="4">
        <v>0</v>
      </c>
      <c r="I3644" s="4"/>
      <c r="J3644" s="4">
        <v>0</v>
      </c>
    </row>
    <row r="3645" spans="2:10" x14ac:dyDescent="0.3">
      <c r="B3645" s="3" t="s">
        <v>193</v>
      </c>
      <c r="C3645" s="4">
        <v>2019</v>
      </c>
      <c r="D3645" s="3" t="s">
        <v>1472</v>
      </c>
      <c r="E3645" s="4">
        <v>1865000</v>
      </c>
      <c r="F3645" s="4">
        <v>5.8705999999999996</v>
      </c>
      <c r="G3645" s="4">
        <v>3.7499840306611301</v>
      </c>
      <c r="H3645" s="4">
        <v>10948.669</v>
      </c>
      <c r="I3645" s="4"/>
      <c r="J3645" s="4">
        <v>10948.669</v>
      </c>
    </row>
    <row r="3646" spans="2:10" x14ac:dyDescent="0.3">
      <c r="B3646" s="3" t="s">
        <v>193</v>
      </c>
      <c r="C3646" s="4">
        <v>2019</v>
      </c>
      <c r="D3646" s="3" t="s">
        <v>1473</v>
      </c>
      <c r="E3646" s="4">
        <v>1710000</v>
      </c>
      <c r="F3646" s="4">
        <v>2.7395999999999998</v>
      </c>
      <c r="G3646" s="4">
        <v>1.7499840306611301</v>
      </c>
      <c r="H3646" s="4">
        <v>4684.7160000000003</v>
      </c>
      <c r="I3646" s="4"/>
      <c r="J3646" s="4">
        <v>4684.7160000000003</v>
      </c>
    </row>
    <row r="3647" spans="2:10" x14ac:dyDescent="0.3">
      <c r="B3647" s="3" t="s">
        <v>193</v>
      </c>
      <c r="C3647" s="4">
        <v>2019</v>
      </c>
      <c r="D3647" s="3" t="s">
        <v>1474</v>
      </c>
      <c r="E3647" s="4">
        <v>1153347975</v>
      </c>
      <c r="F3647" s="4">
        <v>1.5654999999999999</v>
      </c>
      <c r="G3647" s="4">
        <v>1</v>
      </c>
      <c r="H3647" s="4">
        <v>1805566.2548624999</v>
      </c>
      <c r="I3647" s="4">
        <v>0</v>
      </c>
      <c r="J3647" s="4">
        <v>1805566.2548624999</v>
      </c>
    </row>
    <row r="3648" spans="2:10" x14ac:dyDescent="0.3">
      <c r="B3648" s="3" t="s">
        <v>193</v>
      </c>
      <c r="C3648" s="4">
        <v>2019</v>
      </c>
      <c r="D3648" s="3" t="s">
        <v>1475</v>
      </c>
      <c r="E3648" s="4">
        <v>0</v>
      </c>
      <c r="F3648" s="4">
        <v>0</v>
      </c>
      <c r="G3648" s="4">
        <v>0</v>
      </c>
      <c r="H3648" s="4">
        <v>0</v>
      </c>
      <c r="I3648" s="4"/>
      <c r="J3648" s="4">
        <v>0</v>
      </c>
    </row>
    <row r="3649" spans="2:10" x14ac:dyDescent="0.3">
      <c r="B3649" s="3" t="s">
        <v>193</v>
      </c>
      <c r="C3649" s="4">
        <v>2019</v>
      </c>
      <c r="D3649" s="3" t="s">
        <v>1476</v>
      </c>
      <c r="E3649" s="4">
        <v>2192747</v>
      </c>
      <c r="F3649" s="4">
        <v>40</v>
      </c>
      <c r="G3649" s="4">
        <v>25.5509421909933</v>
      </c>
      <c r="H3649" s="4">
        <v>87709.88</v>
      </c>
      <c r="I3649" s="4"/>
      <c r="J3649" s="4">
        <v>87709.88</v>
      </c>
    </row>
    <row r="3650" spans="2:10" x14ac:dyDescent="0.3">
      <c r="B3650" s="3" t="s">
        <v>193</v>
      </c>
      <c r="C3650" s="4">
        <v>2020</v>
      </c>
      <c r="D3650" s="3" t="s">
        <v>1468</v>
      </c>
      <c r="E3650" s="4">
        <v>29241900</v>
      </c>
      <c r="F3650" s="4">
        <v>7.3726000000000003</v>
      </c>
      <c r="G3650" s="4">
        <v>3.9998914930555558</v>
      </c>
      <c r="H3650" s="4">
        <v>215589</v>
      </c>
      <c r="I3650" s="4"/>
      <c r="J3650" s="4">
        <v>215589</v>
      </c>
    </row>
    <row r="3651" spans="2:10" x14ac:dyDescent="0.3">
      <c r="B3651" s="3" t="s">
        <v>193</v>
      </c>
      <c r="C3651" s="4">
        <v>2020</v>
      </c>
      <c r="D3651" s="3" t="s">
        <v>1469</v>
      </c>
      <c r="E3651" s="4">
        <v>113371</v>
      </c>
      <c r="F3651" s="4">
        <v>2.3961000000000001</v>
      </c>
      <c r="G3651" s="4">
        <v>1.2999674479166667</v>
      </c>
      <c r="H3651" s="4">
        <v>272</v>
      </c>
      <c r="I3651" s="4"/>
      <c r="J3651" s="4">
        <v>272</v>
      </c>
    </row>
    <row r="3652" spans="2:10" x14ac:dyDescent="0.3">
      <c r="B3652" s="3" t="s">
        <v>193</v>
      </c>
      <c r="C3652" s="4">
        <v>2020</v>
      </c>
      <c r="D3652" s="3" t="s">
        <v>1470</v>
      </c>
      <c r="E3652" s="4">
        <v>2297600</v>
      </c>
      <c r="F3652" s="4">
        <v>12.902200000000001</v>
      </c>
      <c r="G3652" s="4">
        <v>6.9998914930555562</v>
      </c>
      <c r="H3652" s="4">
        <v>29644</v>
      </c>
      <c r="I3652" s="4"/>
      <c r="J3652" s="4">
        <v>29644</v>
      </c>
    </row>
    <row r="3653" spans="2:10" x14ac:dyDescent="0.3">
      <c r="B3653" s="3" t="s">
        <v>193</v>
      </c>
      <c r="C3653" s="4">
        <v>2020</v>
      </c>
      <c r="D3653" s="3" t="s">
        <v>1471</v>
      </c>
      <c r="E3653" s="4">
        <v>0</v>
      </c>
      <c r="F3653" s="4">
        <v>0</v>
      </c>
      <c r="G3653" s="4">
        <v>0</v>
      </c>
      <c r="H3653" s="4">
        <v>0</v>
      </c>
      <c r="I3653" s="4"/>
      <c r="J3653" s="4">
        <v>0</v>
      </c>
    </row>
    <row r="3654" spans="2:10" x14ac:dyDescent="0.3">
      <c r="B3654" s="3" t="s">
        <v>193</v>
      </c>
      <c r="C3654" s="4">
        <v>2020</v>
      </c>
      <c r="D3654" s="3" t="s">
        <v>1472</v>
      </c>
      <c r="E3654" s="4">
        <v>1936000</v>
      </c>
      <c r="F3654" s="4">
        <v>6.9119000000000002</v>
      </c>
      <c r="G3654" s="4">
        <v>3.7499457465277781</v>
      </c>
      <c r="H3654" s="4">
        <v>13381</v>
      </c>
      <c r="I3654" s="4"/>
      <c r="J3654" s="4">
        <v>13381</v>
      </c>
    </row>
    <row r="3655" spans="2:10" x14ac:dyDescent="0.3">
      <c r="B3655" s="3" t="s">
        <v>193</v>
      </c>
      <c r="C3655" s="4">
        <v>2020</v>
      </c>
      <c r="D3655" s="3" t="s">
        <v>1473</v>
      </c>
      <c r="E3655" s="4">
        <v>1796000</v>
      </c>
      <c r="F3655" s="4">
        <v>3.2254999999999998</v>
      </c>
      <c r="G3655" s="4">
        <v>1.7499457465277777</v>
      </c>
      <c r="H3655" s="4">
        <v>5793</v>
      </c>
      <c r="I3655" s="4"/>
      <c r="J3655" s="4">
        <v>5793</v>
      </c>
    </row>
    <row r="3656" spans="2:10" x14ac:dyDescent="0.3">
      <c r="B3656" s="3" t="s">
        <v>193</v>
      </c>
      <c r="C3656" s="4">
        <v>2020</v>
      </c>
      <c r="D3656" s="3" t="s">
        <v>1474</v>
      </c>
      <c r="E3656" s="4">
        <v>1160662800</v>
      </c>
      <c r="F3656" s="4">
        <v>1.8431999999999999</v>
      </c>
      <c r="G3656" s="4">
        <v>1</v>
      </c>
      <c r="H3656" s="4">
        <v>2139334</v>
      </c>
      <c r="I3656" s="4"/>
      <c r="J3656" s="4">
        <v>2139334</v>
      </c>
    </row>
    <row r="3657" spans="2:10" x14ac:dyDescent="0.3">
      <c r="B3657" s="3" t="s">
        <v>193</v>
      </c>
      <c r="C3657" s="4">
        <v>2020</v>
      </c>
      <c r="D3657" s="3" t="s">
        <v>1475</v>
      </c>
      <c r="E3657" s="4">
        <v>0</v>
      </c>
      <c r="F3657" s="4">
        <v>0</v>
      </c>
      <c r="G3657" s="4">
        <v>0</v>
      </c>
      <c r="H3657" s="4">
        <v>0</v>
      </c>
      <c r="I3657" s="4"/>
      <c r="J3657" s="4">
        <v>0</v>
      </c>
    </row>
    <row r="3658" spans="2:10" x14ac:dyDescent="0.3">
      <c r="B3658" s="3" t="s">
        <v>193</v>
      </c>
      <c r="C3658" s="4">
        <v>2020</v>
      </c>
      <c r="D3658" s="3" t="s">
        <v>1476</v>
      </c>
      <c r="E3658" s="4">
        <v>2239056</v>
      </c>
      <c r="F3658" s="4">
        <v>40</v>
      </c>
      <c r="G3658" s="4">
        <v>21.701388888888889</v>
      </c>
      <c r="H3658" s="4">
        <v>89562</v>
      </c>
      <c r="I3658" s="4">
        <v>56987</v>
      </c>
      <c r="J3658" s="4">
        <v>146549</v>
      </c>
    </row>
    <row r="3659" spans="2:10" x14ac:dyDescent="0.3">
      <c r="B3659" s="3" t="s">
        <v>193</v>
      </c>
      <c r="C3659" s="4">
        <v>2021</v>
      </c>
      <c r="D3659" s="3" t="s">
        <v>1468</v>
      </c>
      <c r="E3659" s="4">
        <v>29441800</v>
      </c>
      <c r="F3659" s="4">
        <v>6.9919000000000002</v>
      </c>
      <c r="G3659" s="4">
        <v>3.7498122921806285</v>
      </c>
      <c r="H3659" s="4">
        <v>205854</v>
      </c>
      <c r="I3659" s="4"/>
      <c r="J3659" s="4">
        <v>205854</v>
      </c>
    </row>
    <row r="3660" spans="2:10" x14ac:dyDescent="0.3">
      <c r="B3660" s="3" t="s">
        <v>193</v>
      </c>
      <c r="C3660" s="4">
        <v>2021</v>
      </c>
      <c r="D3660" s="3" t="s">
        <v>1469</v>
      </c>
      <c r="E3660" s="4">
        <v>113371</v>
      </c>
      <c r="F3660" s="4">
        <v>2.4239000000000002</v>
      </c>
      <c r="G3660" s="4">
        <v>1.2999570953555724</v>
      </c>
      <c r="H3660" s="4">
        <v>275</v>
      </c>
      <c r="I3660" s="4"/>
      <c r="J3660" s="4">
        <v>275</v>
      </c>
    </row>
    <row r="3661" spans="2:10" x14ac:dyDescent="0.3">
      <c r="B3661" s="3" t="s">
        <v>193</v>
      </c>
      <c r="C3661" s="4">
        <v>2021</v>
      </c>
      <c r="D3661" s="3" t="s">
        <v>1470</v>
      </c>
      <c r="E3661" s="4">
        <v>2422700</v>
      </c>
      <c r="F3661" s="4">
        <v>13.051299999999999</v>
      </c>
      <c r="G3661" s="4">
        <v>6.9995173227501875</v>
      </c>
      <c r="H3661" s="4">
        <v>31619</v>
      </c>
      <c r="I3661" s="4"/>
      <c r="J3661" s="4">
        <v>31619</v>
      </c>
    </row>
    <row r="3662" spans="2:10" x14ac:dyDescent="0.3">
      <c r="B3662" s="3" t="s">
        <v>193</v>
      </c>
      <c r="C3662" s="4">
        <v>2021</v>
      </c>
      <c r="D3662" s="3" t="s">
        <v>1471</v>
      </c>
      <c r="E3662" s="4">
        <v>0</v>
      </c>
      <c r="F3662" s="4">
        <v>0</v>
      </c>
      <c r="G3662" s="4">
        <v>0</v>
      </c>
      <c r="H3662" s="4">
        <v>0</v>
      </c>
      <c r="I3662" s="4"/>
      <c r="J3662" s="4">
        <v>0</v>
      </c>
    </row>
    <row r="3663" spans="2:10" x14ac:dyDescent="0.3">
      <c r="B3663" s="3" t="s">
        <v>193</v>
      </c>
      <c r="C3663" s="4">
        <v>2021</v>
      </c>
      <c r="D3663" s="3" t="s">
        <v>1472</v>
      </c>
      <c r="E3663" s="4">
        <v>1876000</v>
      </c>
      <c r="F3663" s="4">
        <v>14.9162</v>
      </c>
      <c r="G3663" s="4">
        <v>7.9996782151667913</v>
      </c>
      <c r="H3663" s="4">
        <v>27983</v>
      </c>
      <c r="I3663" s="4"/>
      <c r="J3663" s="4">
        <v>27983</v>
      </c>
    </row>
    <row r="3664" spans="2:10" x14ac:dyDescent="0.3">
      <c r="B3664" s="3" t="s">
        <v>193</v>
      </c>
      <c r="C3664" s="4">
        <v>2021</v>
      </c>
      <c r="D3664" s="3" t="s">
        <v>1473</v>
      </c>
      <c r="E3664" s="4">
        <v>1832000</v>
      </c>
      <c r="F3664" s="4">
        <v>3.2627999999999999</v>
      </c>
      <c r="G3664" s="4">
        <v>1.7498659229861633</v>
      </c>
      <c r="H3664" s="4">
        <v>5977</v>
      </c>
      <c r="I3664" s="4"/>
      <c r="J3664" s="4">
        <v>5977</v>
      </c>
    </row>
    <row r="3665" spans="2:10" x14ac:dyDescent="0.3">
      <c r="B3665" s="3" t="s">
        <v>193</v>
      </c>
      <c r="C3665" s="4">
        <v>2021</v>
      </c>
      <c r="D3665" s="3" t="s">
        <v>1474</v>
      </c>
      <c r="E3665" s="4">
        <v>1241264450</v>
      </c>
      <c r="F3665" s="4">
        <v>1.8646</v>
      </c>
      <c r="G3665" s="4">
        <v>1</v>
      </c>
      <c r="H3665" s="4">
        <v>2314462</v>
      </c>
      <c r="I3665" s="4"/>
      <c r="J3665" s="4">
        <v>2314462</v>
      </c>
    </row>
    <row r="3666" spans="2:10" x14ac:dyDescent="0.3">
      <c r="B3666" s="3" t="s">
        <v>193</v>
      </c>
      <c r="C3666" s="4">
        <v>2021</v>
      </c>
      <c r="D3666" s="3" t="s">
        <v>1475</v>
      </c>
      <c r="E3666" s="4">
        <v>0</v>
      </c>
      <c r="F3666" s="4">
        <v>0</v>
      </c>
      <c r="G3666" s="4">
        <v>0</v>
      </c>
      <c r="H3666" s="4">
        <v>0</v>
      </c>
      <c r="I3666" s="4"/>
      <c r="J3666" s="4">
        <v>0</v>
      </c>
    </row>
    <row r="3667" spans="2:10" x14ac:dyDescent="0.3">
      <c r="B3667" s="3" t="s">
        <v>193</v>
      </c>
      <c r="C3667" s="4">
        <v>2021</v>
      </c>
      <c r="D3667" s="3" t="s">
        <v>1476</v>
      </c>
      <c r="E3667" s="4">
        <v>2355258</v>
      </c>
      <c r="F3667" s="4">
        <v>40</v>
      </c>
      <c r="G3667" s="4">
        <v>21.452322213879651</v>
      </c>
      <c r="H3667" s="4">
        <v>94210</v>
      </c>
      <c r="I3667" s="4">
        <v>56942</v>
      </c>
      <c r="J3667" s="4">
        <v>151152</v>
      </c>
    </row>
    <row r="3668" spans="2:10" x14ac:dyDescent="0.3">
      <c r="B3668" s="3" t="s">
        <v>193</v>
      </c>
      <c r="C3668" s="4">
        <v>2022</v>
      </c>
      <c r="D3668" s="3" t="s">
        <v>1468</v>
      </c>
      <c r="E3668" s="4">
        <v>36127600</v>
      </c>
      <c r="F3668" s="4">
        <v>6.2619999999999996</v>
      </c>
      <c r="G3668" s="4">
        <v>3.7499251452182762</v>
      </c>
      <c r="H3668" s="4">
        <v>226231</v>
      </c>
      <c r="I3668" s="4"/>
      <c r="J3668" s="4">
        <v>226231</v>
      </c>
    </row>
    <row r="3669" spans="2:10" x14ac:dyDescent="0.3">
      <c r="B3669" s="3" t="s">
        <v>193</v>
      </c>
      <c r="C3669" s="4">
        <v>2022</v>
      </c>
      <c r="D3669" s="3" t="s">
        <v>1469</v>
      </c>
      <c r="E3669" s="4">
        <v>113371</v>
      </c>
      <c r="F3669" s="4">
        <v>2.1707999999999998</v>
      </c>
      <c r="G3669" s="4">
        <v>1.2999580813222349</v>
      </c>
      <c r="H3669" s="4">
        <v>246</v>
      </c>
      <c r="I3669" s="4"/>
      <c r="J3669" s="4">
        <v>246</v>
      </c>
    </row>
    <row r="3670" spans="2:10" x14ac:dyDescent="0.3">
      <c r="B3670" s="3" t="s">
        <v>193</v>
      </c>
      <c r="C3670" s="4">
        <v>2022</v>
      </c>
      <c r="D3670" s="3" t="s">
        <v>1470</v>
      </c>
      <c r="E3670" s="4">
        <v>2854200</v>
      </c>
      <c r="F3670" s="4">
        <v>11.689</v>
      </c>
      <c r="G3670" s="4">
        <v>6.9998203485238637</v>
      </c>
      <c r="H3670" s="4">
        <v>33363</v>
      </c>
      <c r="I3670" s="4"/>
      <c r="J3670" s="4">
        <v>33363</v>
      </c>
    </row>
    <row r="3671" spans="2:10" x14ac:dyDescent="0.3">
      <c r="B3671" s="3" t="s">
        <v>193</v>
      </c>
      <c r="C3671" s="4">
        <v>2022</v>
      </c>
      <c r="D3671" s="3" t="s">
        <v>1471</v>
      </c>
      <c r="E3671" s="4">
        <v>0</v>
      </c>
      <c r="F3671" s="4">
        <v>0</v>
      </c>
      <c r="G3671" s="4">
        <v>0</v>
      </c>
      <c r="H3671" s="4">
        <v>0</v>
      </c>
      <c r="I3671" s="4"/>
      <c r="J3671" s="4">
        <v>0</v>
      </c>
    </row>
    <row r="3672" spans="2:10" x14ac:dyDescent="0.3">
      <c r="B3672" s="3" t="s">
        <v>193</v>
      </c>
      <c r="C3672" s="4">
        <v>2022</v>
      </c>
      <c r="D3672" s="3" t="s">
        <v>1472</v>
      </c>
      <c r="E3672" s="4">
        <v>1703000</v>
      </c>
      <c r="F3672" s="4">
        <v>13.3588</v>
      </c>
      <c r="G3672" s="4">
        <v>7.9997604646984852</v>
      </c>
      <c r="H3672" s="4">
        <v>22750</v>
      </c>
      <c r="I3672" s="4"/>
      <c r="J3672" s="4">
        <v>22750</v>
      </c>
    </row>
    <row r="3673" spans="2:10" x14ac:dyDescent="0.3">
      <c r="B3673" s="3" t="s">
        <v>193</v>
      </c>
      <c r="C3673" s="4">
        <v>2022</v>
      </c>
      <c r="D3673" s="3" t="s">
        <v>1473</v>
      </c>
      <c r="E3673" s="4">
        <v>1936000</v>
      </c>
      <c r="F3673" s="4">
        <v>2.9222999999999999</v>
      </c>
      <c r="G3673" s="4">
        <v>1.7499850290436554</v>
      </c>
      <c r="H3673" s="4">
        <v>5658</v>
      </c>
      <c r="I3673" s="4"/>
      <c r="J3673" s="4">
        <v>5658</v>
      </c>
    </row>
    <row r="3674" spans="2:10" x14ac:dyDescent="0.3">
      <c r="B3674" s="3" t="s">
        <v>193</v>
      </c>
      <c r="C3674" s="4">
        <v>2022</v>
      </c>
      <c r="D3674" s="3" t="s">
        <v>1474</v>
      </c>
      <c r="E3674" s="4">
        <v>1701823300</v>
      </c>
      <c r="F3674" s="4">
        <v>1.6698999999999999</v>
      </c>
      <c r="G3674" s="4">
        <v>1</v>
      </c>
      <c r="H3674" s="4">
        <v>2841875</v>
      </c>
      <c r="I3674" s="4"/>
      <c r="J3674" s="4">
        <v>2841875</v>
      </c>
    </row>
    <row r="3675" spans="2:10" x14ac:dyDescent="0.3">
      <c r="B3675" s="3" t="s">
        <v>193</v>
      </c>
      <c r="C3675" s="4">
        <v>2022</v>
      </c>
      <c r="D3675" s="3" t="s">
        <v>1475</v>
      </c>
      <c r="E3675" s="4">
        <v>0</v>
      </c>
      <c r="F3675" s="4">
        <v>0</v>
      </c>
      <c r="G3675" s="4">
        <v>0</v>
      </c>
      <c r="H3675" s="4">
        <v>0</v>
      </c>
      <c r="I3675" s="4"/>
      <c r="J3675" s="4">
        <v>0</v>
      </c>
    </row>
    <row r="3676" spans="2:10" x14ac:dyDescent="0.3">
      <c r="B3676" s="3" t="s">
        <v>193</v>
      </c>
      <c r="C3676" s="4">
        <v>2022</v>
      </c>
      <c r="D3676" s="3" t="s">
        <v>1476</v>
      </c>
      <c r="E3676" s="4">
        <v>4357361</v>
      </c>
      <c r="F3676" s="4">
        <v>35.818300000000001</v>
      </c>
      <c r="G3676" s="4">
        <v>21.449368225642257</v>
      </c>
      <c r="H3676" s="4">
        <v>156073</v>
      </c>
      <c r="I3676" s="4">
        <v>57000</v>
      </c>
      <c r="J3676" s="4">
        <v>213073</v>
      </c>
    </row>
    <row r="3677" spans="2:10" x14ac:dyDescent="0.3">
      <c r="B3677" s="3" t="s">
        <v>193</v>
      </c>
      <c r="C3677" s="4">
        <v>2023</v>
      </c>
      <c r="D3677" s="3" t="s">
        <v>1468</v>
      </c>
      <c r="E3677" s="4">
        <v>43418200</v>
      </c>
      <c r="F3677" s="4">
        <v>5.4371999999999998</v>
      </c>
      <c r="G3677" s="4">
        <v>3.7500517277053591</v>
      </c>
      <c r="H3677" s="4">
        <v>236073</v>
      </c>
      <c r="I3677" s="4"/>
      <c r="J3677" s="4">
        <v>236073</v>
      </c>
    </row>
    <row r="3678" spans="2:10" x14ac:dyDescent="0.3">
      <c r="B3678" s="3" t="s">
        <v>193</v>
      </c>
      <c r="C3678" s="4">
        <v>2023</v>
      </c>
      <c r="D3678" s="3" t="s">
        <v>1469</v>
      </c>
      <c r="E3678" s="4">
        <v>129809</v>
      </c>
      <c r="F3678" s="4">
        <v>1.8849</v>
      </c>
      <c r="G3678" s="4">
        <v>1.3000206910821437</v>
      </c>
      <c r="H3678" s="4">
        <v>245</v>
      </c>
      <c r="I3678" s="4"/>
      <c r="J3678" s="4">
        <v>245</v>
      </c>
    </row>
    <row r="3679" spans="2:10" x14ac:dyDescent="0.3">
      <c r="B3679" s="3" t="s">
        <v>193</v>
      </c>
      <c r="C3679" s="4">
        <v>2023</v>
      </c>
      <c r="D3679" s="3" t="s">
        <v>1470</v>
      </c>
      <c r="E3679" s="4">
        <v>3682000</v>
      </c>
      <c r="F3679" s="4">
        <v>10.1493</v>
      </c>
      <c r="G3679" s="4">
        <v>7</v>
      </c>
      <c r="H3679" s="4">
        <v>37370</v>
      </c>
      <c r="I3679" s="4"/>
      <c r="J3679" s="4">
        <v>37370</v>
      </c>
    </row>
    <row r="3680" spans="2:10" x14ac:dyDescent="0.3">
      <c r="B3680" s="3" t="s">
        <v>193</v>
      </c>
      <c r="C3680" s="4">
        <v>2023</v>
      </c>
      <c r="D3680" s="3" t="s">
        <v>1471</v>
      </c>
      <c r="E3680" s="4">
        <v>0</v>
      </c>
      <c r="F3680" s="4">
        <v>0</v>
      </c>
      <c r="G3680" s="4">
        <v>0</v>
      </c>
      <c r="H3680" s="4">
        <v>0</v>
      </c>
      <c r="I3680" s="4"/>
      <c r="J3680" s="4">
        <v>0</v>
      </c>
    </row>
    <row r="3681" spans="2:10" x14ac:dyDescent="0.3">
      <c r="B3681" s="3" t="s">
        <v>193</v>
      </c>
      <c r="C3681" s="4">
        <v>2023</v>
      </c>
      <c r="D3681" s="3" t="s">
        <v>1472</v>
      </c>
      <c r="E3681" s="4">
        <v>1966000</v>
      </c>
      <c r="F3681" s="4">
        <v>11.5992</v>
      </c>
      <c r="G3681" s="4">
        <v>8</v>
      </c>
      <c r="H3681" s="4">
        <v>22804</v>
      </c>
      <c r="I3681" s="4"/>
      <c r="J3681" s="4">
        <v>22804</v>
      </c>
    </row>
    <row r="3682" spans="2:10" x14ac:dyDescent="0.3">
      <c r="B3682" s="3" t="s">
        <v>193</v>
      </c>
      <c r="C3682" s="4">
        <v>2023</v>
      </c>
      <c r="D3682" s="3" t="s">
        <v>1473</v>
      </c>
      <c r="E3682" s="4">
        <v>1970000</v>
      </c>
      <c r="F3682" s="4">
        <v>2.5373999999999999</v>
      </c>
      <c r="G3682" s="4">
        <v>1.7500517277053589</v>
      </c>
      <c r="H3682" s="4">
        <v>4999</v>
      </c>
      <c r="I3682" s="4"/>
      <c r="J3682" s="4">
        <v>4999</v>
      </c>
    </row>
    <row r="3683" spans="2:10" x14ac:dyDescent="0.3">
      <c r="B3683" s="3" t="s">
        <v>193</v>
      </c>
      <c r="C3683" s="4">
        <v>2023</v>
      </c>
      <c r="D3683" s="3" t="s">
        <v>1474</v>
      </c>
      <c r="E3683" s="4">
        <v>1953119375</v>
      </c>
      <c r="F3683" s="4">
        <v>1.4499</v>
      </c>
      <c r="G3683" s="4">
        <v>1</v>
      </c>
      <c r="H3683" s="4">
        <v>2831828</v>
      </c>
      <c r="I3683" s="4"/>
      <c r="J3683" s="4">
        <v>2831828</v>
      </c>
    </row>
    <row r="3684" spans="2:10" x14ac:dyDescent="0.3">
      <c r="B3684" s="3" t="s">
        <v>193</v>
      </c>
      <c r="C3684" s="4">
        <v>2023</v>
      </c>
      <c r="D3684" s="3" t="s">
        <v>1475</v>
      </c>
      <c r="E3684" s="4">
        <v>0</v>
      </c>
      <c r="F3684" s="4">
        <v>0</v>
      </c>
      <c r="G3684" s="4">
        <v>0</v>
      </c>
      <c r="H3684" s="4">
        <v>0</v>
      </c>
      <c r="I3684" s="4"/>
      <c r="J3684" s="4">
        <v>0</v>
      </c>
    </row>
    <row r="3685" spans="2:10" x14ac:dyDescent="0.3">
      <c r="B3685" s="3" t="s">
        <v>193</v>
      </c>
      <c r="C3685" s="4">
        <v>2023</v>
      </c>
      <c r="D3685" s="3" t="s">
        <v>1476</v>
      </c>
      <c r="E3685" s="4">
        <v>4670377</v>
      </c>
      <c r="F3685" s="4">
        <v>39.147300000000001</v>
      </c>
      <c r="G3685" s="4">
        <v>27</v>
      </c>
      <c r="H3685" s="4">
        <v>182833</v>
      </c>
      <c r="I3685" s="4">
        <v>57000</v>
      </c>
      <c r="J3685" s="4">
        <v>239833</v>
      </c>
    </row>
    <row r="3686" spans="2:10" x14ac:dyDescent="0.3">
      <c r="B3686" s="3" t="s">
        <v>193</v>
      </c>
      <c r="C3686" s="4">
        <v>2024</v>
      </c>
      <c r="D3686" s="3" t="s">
        <v>1468</v>
      </c>
      <c r="E3686" s="4">
        <v>52211000</v>
      </c>
      <c r="F3686" s="4">
        <v>5.7263000000000002</v>
      </c>
      <c r="G3686" s="4">
        <v>3.7500327439423708</v>
      </c>
      <c r="H3686" s="4">
        <v>298976</v>
      </c>
      <c r="I3686" s="4"/>
      <c r="J3686" s="4">
        <v>298976</v>
      </c>
    </row>
    <row r="3687" spans="2:10" x14ac:dyDescent="0.3">
      <c r="B3687" s="3" t="s">
        <v>193</v>
      </c>
      <c r="C3687" s="4">
        <v>2024</v>
      </c>
      <c r="D3687" s="3" t="s">
        <v>1469</v>
      </c>
      <c r="E3687" s="4">
        <v>129809</v>
      </c>
      <c r="F3687" s="4">
        <v>1.9851000000000001</v>
      </c>
      <c r="G3687" s="4">
        <v>1.3</v>
      </c>
      <c r="H3687" s="4">
        <v>258</v>
      </c>
      <c r="I3687" s="4"/>
      <c r="J3687" s="4">
        <v>258</v>
      </c>
    </row>
    <row r="3688" spans="2:10" x14ac:dyDescent="0.3">
      <c r="B3688" s="3" t="s">
        <v>193</v>
      </c>
      <c r="C3688" s="4">
        <v>2024</v>
      </c>
      <c r="D3688" s="3" t="s">
        <v>1470</v>
      </c>
      <c r="E3688" s="4">
        <v>4109000</v>
      </c>
      <c r="F3688" s="4">
        <v>10.689</v>
      </c>
      <c r="G3688" s="4">
        <v>7</v>
      </c>
      <c r="H3688" s="4">
        <v>43921</v>
      </c>
      <c r="I3688" s="4"/>
      <c r="J3688" s="4">
        <v>43921</v>
      </c>
    </row>
    <row r="3689" spans="2:10" x14ac:dyDescent="0.3">
      <c r="B3689" s="3" t="s">
        <v>193</v>
      </c>
      <c r="C3689" s="4">
        <v>2024</v>
      </c>
      <c r="D3689" s="3" t="s">
        <v>1471</v>
      </c>
      <c r="E3689" s="4">
        <v>0</v>
      </c>
      <c r="F3689" s="4">
        <v>0</v>
      </c>
      <c r="G3689" s="4">
        <v>0</v>
      </c>
      <c r="H3689" s="4">
        <v>0</v>
      </c>
      <c r="I3689" s="4"/>
      <c r="J3689" s="4">
        <v>0</v>
      </c>
    </row>
    <row r="3690" spans="2:10" x14ac:dyDescent="0.3">
      <c r="B3690" s="3" t="s">
        <v>193</v>
      </c>
      <c r="C3690" s="4">
        <v>2024</v>
      </c>
      <c r="D3690" s="3" t="s">
        <v>1472</v>
      </c>
      <c r="E3690" s="4">
        <v>2051000</v>
      </c>
      <c r="F3690" s="4">
        <v>18.324000000000002</v>
      </c>
      <c r="G3690" s="4">
        <v>12.000000000000002</v>
      </c>
      <c r="H3690" s="4">
        <v>37583</v>
      </c>
      <c r="I3690" s="4"/>
      <c r="J3690" s="4">
        <v>37583</v>
      </c>
    </row>
    <row r="3691" spans="2:10" x14ac:dyDescent="0.3">
      <c r="B3691" s="3" t="s">
        <v>193</v>
      </c>
      <c r="C3691" s="4">
        <v>2024</v>
      </c>
      <c r="D3691" s="3" t="s">
        <v>1473</v>
      </c>
      <c r="E3691" s="4">
        <v>2666000</v>
      </c>
      <c r="F3691" s="4">
        <v>2.6722999999999999</v>
      </c>
      <c r="G3691" s="4">
        <v>1.7500327439423706</v>
      </c>
      <c r="H3691" s="4">
        <v>7124</v>
      </c>
      <c r="I3691" s="4"/>
      <c r="J3691" s="4">
        <v>7124</v>
      </c>
    </row>
    <row r="3692" spans="2:10" x14ac:dyDescent="0.3">
      <c r="B3692" s="3" t="s">
        <v>193</v>
      </c>
      <c r="C3692" s="4">
        <v>2024</v>
      </c>
      <c r="D3692" s="3" t="s">
        <v>1474</v>
      </c>
      <c r="E3692" s="4">
        <v>1934347750</v>
      </c>
      <c r="F3692" s="4">
        <v>1.5269999999999999</v>
      </c>
      <c r="G3692" s="4">
        <v>1</v>
      </c>
      <c r="H3692" s="4">
        <v>2953749</v>
      </c>
      <c r="I3692" s="4"/>
      <c r="J3692" s="4">
        <v>2953749</v>
      </c>
    </row>
    <row r="3693" spans="2:10" x14ac:dyDescent="0.3">
      <c r="B3693" s="3" t="s">
        <v>193</v>
      </c>
      <c r="C3693" s="4">
        <v>2024</v>
      </c>
      <c r="D3693" s="3" t="s">
        <v>1475</v>
      </c>
      <c r="E3693" s="4">
        <v>0</v>
      </c>
      <c r="F3693" s="4">
        <v>0</v>
      </c>
      <c r="G3693" s="4">
        <v>0</v>
      </c>
      <c r="H3693" s="4">
        <v>0</v>
      </c>
      <c r="I3693" s="4"/>
      <c r="J3693" s="4">
        <v>0</v>
      </c>
    </row>
    <row r="3694" spans="2:10" x14ac:dyDescent="0.3">
      <c r="B3694" s="3" t="s">
        <v>193</v>
      </c>
      <c r="C3694" s="4">
        <v>2024</v>
      </c>
      <c r="D3694" s="3" t="s">
        <v>1476</v>
      </c>
      <c r="E3694" s="4">
        <v>2992388</v>
      </c>
      <c r="F3694" s="4">
        <v>39.854700000000001</v>
      </c>
      <c r="G3694" s="4">
        <v>26.1</v>
      </c>
      <c r="H3694" s="4">
        <v>119261</v>
      </c>
      <c r="I3694" s="4">
        <v>61225</v>
      </c>
      <c r="J3694" s="4">
        <v>180486</v>
      </c>
    </row>
    <row r="3695" spans="2:10" x14ac:dyDescent="0.3">
      <c r="B3695" s="3" t="s">
        <v>196</v>
      </c>
      <c r="C3695" s="4">
        <v>2019</v>
      </c>
      <c r="D3695" s="3" t="s">
        <v>1468</v>
      </c>
      <c r="E3695" s="4">
        <v>36524500</v>
      </c>
      <c r="F3695" s="4">
        <v>16.599299999999999</v>
      </c>
      <c r="G3695" s="4">
        <v>3.60157521317451</v>
      </c>
      <c r="H3695" s="4">
        <v>606281.13285000005</v>
      </c>
      <c r="I3695" s="4"/>
      <c r="J3695" s="4">
        <v>606281.13285000005</v>
      </c>
    </row>
    <row r="3696" spans="2:10" x14ac:dyDescent="0.3">
      <c r="B3696" s="3" t="s">
        <v>196</v>
      </c>
      <c r="C3696" s="4">
        <v>2019</v>
      </c>
      <c r="D3696" s="3" t="s">
        <v>1469</v>
      </c>
      <c r="E3696" s="4">
        <v>486994</v>
      </c>
      <c r="F3696" s="4">
        <v>4.6089000000000002</v>
      </c>
      <c r="G3696" s="4">
        <v>1</v>
      </c>
      <c r="H3696" s="4">
        <v>2244.5066465999998</v>
      </c>
      <c r="I3696" s="4"/>
      <c r="J3696" s="4">
        <v>2244.5066465999998</v>
      </c>
    </row>
    <row r="3697" spans="2:10" x14ac:dyDescent="0.3">
      <c r="B3697" s="3" t="s">
        <v>196</v>
      </c>
      <c r="C3697" s="4">
        <v>2019</v>
      </c>
      <c r="D3697" s="3" t="s">
        <v>1470</v>
      </c>
      <c r="E3697" s="4">
        <v>1040900</v>
      </c>
      <c r="F3697" s="4">
        <v>15.6701</v>
      </c>
      <c r="G3697" s="4">
        <v>3.3999652845581401</v>
      </c>
      <c r="H3697" s="4">
        <v>16311.007089999999</v>
      </c>
      <c r="I3697" s="4"/>
      <c r="J3697" s="4">
        <v>16311.007089999999</v>
      </c>
    </row>
    <row r="3698" spans="2:10" x14ac:dyDescent="0.3">
      <c r="B3698" s="3" t="s">
        <v>196</v>
      </c>
      <c r="C3698" s="4">
        <v>2019</v>
      </c>
      <c r="D3698" s="3" t="s">
        <v>1471</v>
      </c>
      <c r="E3698" s="4">
        <v>203400</v>
      </c>
      <c r="F3698" s="4">
        <v>24.887799999999999</v>
      </c>
      <c r="G3698" s="4">
        <v>5.3999435874069697</v>
      </c>
      <c r="H3698" s="4">
        <v>5062.1785200000004</v>
      </c>
      <c r="I3698" s="4"/>
      <c r="J3698" s="4">
        <v>5062.1785200000004</v>
      </c>
    </row>
    <row r="3699" spans="2:10" x14ac:dyDescent="0.3">
      <c r="B3699" s="3" t="s">
        <v>196</v>
      </c>
      <c r="C3699" s="4">
        <v>2019</v>
      </c>
      <c r="D3699" s="3" t="s">
        <v>1472</v>
      </c>
      <c r="E3699" s="4">
        <v>0</v>
      </c>
      <c r="F3699" s="4">
        <v>13.826599999999999</v>
      </c>
      <c r="G3699" s="4">
        <v>2.9999783028488398</v>
      </c>
      <c r="H3699" s="4">
        <v>0</v>
      </c>
      <c r="I3699" s="4"/>
      <c r="J3699" s="4">
        <v>0</v>
      </c>
    </row>
    <row r="3700" spans="2:10" x14ac:dyDescent="0.3">
      <c r="B3700" s="3" t="s">
        <v>196</v>
      </c>
      <c r="C3700" s="4">
        <v>2019</v>
      </c>
      <c r="D3700" s="3" t="s">
        <v>1473</v>
      </c>
      <c r="E3700" s="4">
        <v>305000</v>
      </c>
      <c r="F3700" s="4">
        <v>4.6089000000000002</v>
      </c>
      <c r="G3700" s="4">
        <v>1</v>
      </c>
      <c r="H3700" s="4">
        <v>1405.7145</v>
      </c>
      <c r="I3700" s="4"/>
      <c r="J3700" s="4">
        <v>1405.7145</v>
      </c>
    </row>
    <row r="3701" spans="2:10" x14ac:dyDescent="0.3">
      <c r="B3701" s="3" t="s">
        <v>196</v>
      </c>
      <c r="C3701" s="4">
        <v>2019</v>
      </c>
      <c r="D3701" s="3" t="s">
        <v>1474</v>
      </c>
      <c r="E3701" s="4">
        <v>248296575</v>
      </c>
      <c r="F3701" s="4">
        <v>4.6089000000000002</v>
      </c>
      <c r="G3701" s="4">
        <v>1</v>
      </c>
      <c r="H3701" s="4">
        <v>1144374.0845174999</v>
      </c>
      <c r="I3701" s="4">
        <v>0</v>
      </c>
      <c r="J3701" s="4">
        <v>1144374.0845174999</v>
      </c>
    </row>
    <row r="3702" spans="2:10" x14ac:dyDescent="0.3">
      <c r="B3702" s="3" t="s">
        <v>196</v>
      </c>
      <c r="C3702" s="4">
        <v>2019</v>
      </c>
      <c r="D3702" s="3" t="s">
        <v>1475</v>
      </c>
      <c r="E3702" s="4">
        <v>0</v>
      </c>
      <c r="F3702" s="4">
        <v>4.6089000000000002</v>
      </c>
      <c r="G3702" s="4">
        <v>1</v>
      </c>
      <c r="H3702" s="4">
        <v>0</v>
      </c>
      <c r="I3702" s="4"/>
      <c r="J3702" s="4">
        <v>0</v>
      </c>
    </row>
    <row r="3703" spans="2:10" x14ac:dyDescent="0.3">
      <c r="B3703" s="3" t="s">
        <v>196</v>
      </c>
      <c r="C3703" s="4">
        <v>2019</v>
      </c>
      <c r="D3703" s="3" t="s">
        <v>1476</v>
      </c>
      <c r="E3703" s="4">
        <v>7808265</v>
      </c>
      <c r="F3703" s="4">
        <v>41.4983</v>
      </c>
      <c r="G3703" s="4">
        <v>9.0039488815118602</v>
      </c>
      <c r="H3703" s="4">
        <v>324029.72344949999</v>
      </c>
      <c r="I3703" s="4"/>
      <c r="J3703" s="4">
        <v>324029.72344949999</v>
      </c>
    </row>
    <row r="3704" spans="2:10" x14ac:dyDescent="0.3">
      <c r="B3704" s="3" t="s">
        <v>196</v>
      </c>
      <c r="C3704" s="4">
        <v>2020</v>
      </c>
      <c r="D3704" s="3" t="s">
        <v>1468</v>
      </c>
      <c r="E3704" s="4">
        <v>39324150</v>
      </c>
      <c r="F3704" s="4">
        <v>15.425000000000001</v>
      </c>
      <c r="G3704" s="4">
        <v>3.9129883307965501</v>
      </c>
      <c r="H3704" s="4">
        <v>606575</v>
      </c>
      <c r="I3704" s="4"/>
      <c r="J3704" s="4">
        <v>606575</v>
      </c>
    </row>
    <row r="3705" spans="2:10" x14ac:dyDescent="0.3">
      <c r="B3705" s="3" t="s">
        <v>196</v>
      </c>
      <c r="C3705" s="4">
        <v>2020</v>
      </c>
      <c r="D3705" s="3" t="s">
        <v>1469</v>
      </c>
      <c r="E3705" s="4">
        <v>479144</v>
      </c>
      <c r="F3705" s="4">
        <v>4.6089000000000002</v>
      </c>
      <c r="G3705" s="4">
        <v>1.1691780821917808</v>
      </c>
      <c r="H3705" s="4">
        <v>2208</v>
      </c>
      <c r="I3705" s="4"/>
      <c r="J3705" s="4">
        <v>2208</v>
      </c>
    </row>
    <row r="3706" spans="2:10" x14ac:dyDescent="0.3">
      <c r="B3706" s="3" t="s">
        <v>196</v>
      </c>
      <c r="C3706" s="4">
        <v>2020</v>
      </c>
      <c r="D3706" s="3" t="s">
        <v>1470</v>
      </c>
      <c r="E3706" s="4">
        <v>1296800</v>
      </c>
      <c r="F3706" s="4">
        <v>15.5373</v>
      </c>
      <c r="G3706" s="4">
        <v>3.9414764079147639</v>
      </c>
      <c r="H3706" s="4">
        <v>20149</v>
      </c>
      <c r="I3706" s="4"/>
      <c r="J3706" s="4">
        <v>20149</v>
      </c>
    </row>
    <row r="3707" spans="2:10" x14ac:dyDescent="0.3">
      <c r="B3707" s="3" t="s">
        <v>196</v>
      </c>
      <c r="C3707" s="4">
        <v>2020</v>
      </c>
      <c r="D3707" s="3" t="s">
        <v>1471</v>
      </c>
      <c r="E3707" s="4">
        <v>213300</v>
      </c>
      <c r="F3707" s="4">
        <v>23.732700000000001</v>
      </c>
      <c r="G3707" s="4">
        <v>6.0204718417047181</v>
      </c>
      <c r="H3707" s="4">
        <v>5062</v>
      </c>
      <c r="I3707" s="4"/>
      <c r="J3707" s="4">
        <v>5062</v>
      </c>
    </row>
    <row r="3708" spans="2:10" x14ac:dyDescent="0.3">
      <c r="B3708" s="3" t="s">
        <v>196</v>
      </c>
      <c r="C3708" s="4">
        <v>2020</v>
      </c>
      <c r="D3708" s="3" t="s">
        <v>1472</v>
      </c>
      <c r="E3708" s="4">
        <v>0</v>
      </c>
      <c r="F3708" s="4">
        <v>11.826000000000001</v>
      </c>
      <c r="G3708" s="4">
        <v>3</v>
      </c>
      <c r="H3708" s="4">
        <v>0</v>
      </c>
      <c r="I3708" s="4"/>
      <c r="J3708" s="4">
        <v>0</v>
      </c>
    </row>
    <row r="3709" spans="2:10" x14ac:dyDescent="0.3">
      <c r="B3709" s="3" t="s">
        <v>196</v>
      </c>
      <c r="C3709" s="4">
        <v>2020</v>
      </c>
      <c r="D3709" s="3" t="s">
        <v>1473</v>
      </c>
      <c r="E3709" s="4">
        <v>481500</v>
      </c>
      <c r="F3709" s="4">
        <v>2.9194</v>
      </c>
      <c r="G3709" s="4">
        <v>0.74058853373921862</v>
      </c>
      <c r="H3709" s="4">
        <v>1406</v>
      </c>
      <c r="I3709" s="4"/>
      <c r="J3709" s="4">
        <v>1406</v>
      </c>
    </row>
    <row r="3710" spans="2:10" x14ac:dyDescent="0.3">
      <c r="B3710" s="3" t="s">
        <v>196</v>
      </c>
      <c r="C3710" s="4">
        <v>2020</v>
      </c>
      <c r="D3710" s="3" t="s">
        <v>1474</v>
      </c>
      <c r="E3710" s="4">
        <v>298458450</v>
      </c>
      <c r="F3710" s="4">
        <v>3.9420000000000002</v>
      </c>
      <c r="G3710" s="4">
        <v>1</v>
      </c>
      <c r="H3710" s="4">
        <v>1176523</v>
      </c>
      <c r="I3710" s="4"/>
      <c r="J3710" s="4">
        <v>1176523</v>
      </c>
    </row>
    <row r="3711" spans="2:10" x14ac:dyDescent="0.3">
      <c r="B3711" s="3" t="s">
        <v>196</v>
      </c>
      <c r="C3711" s="4">
        <v>2020</v>
      </c>
      <c r="D3711" s="3" t="s">
        <v>1475</v>
      </c>
      <c r="E3711" s="4">
        <v>0</v>
      </c>
      <c r="F3711" s="4">
        <v>3.9420000000000002</v>
      </c>
      <c r="G3711" s="4">
        <v>1</v>
      </c>
      <c r="H3711" s="4">
        <v>0</v>
      </c>
      <c r="I3711" s="4"/>
      <c r="J3711" s="4">
        <v>0</v>
      </c>
    </row>
    <row r="3712" spans="2:10" x14ac:dyDescent="0.3">
      <c r="B3712" s="3" t="s">
        <v>196</v>
      </c>
      <c r="C3712" s="4">
        <v>2020</v>
      </c>
      <c r="D3712" s="3" t="s">
        <v>1476</v>
      </c>
      <c r="E3712" s="4">
        <v>8158785</v>
      </c>
      <c r="F3712" s="4">
        <v>40</v>
      </c>
      <c r="G3712" s="4">
        <v>10.147133434804667</v>
      </c>
      <c r="H3712" s="4">
        <v>326351</v>
      </c>
      <c r="I3712" s="4">
        <v>33790</v>
      </c>
      <c r="J3712" s="4">
        <v>360141</v>
      </c>
    </row>
    <row r="3713" spans="2:10" x14ac:dyDescent="0.3">
      <c r="B3713" s="3" t="s">
        <v>196</v>
      </c>
      <c r="C3713" s="4">
        <v>2021</v>
      </c>
      <c r="D3713" s="3" t="s">
        <v>1468</v>
      </c>
      <c r="E3713" s="4">
        <v>39446450</v>
      </c>
      <c r="F3713" s="4">
        <v>15.501300000000001</v>
      </c>
      <c r="G3713" s="4">
        <v>4.0303944255219575</v>
      </c>
      <c r="H3713" s="4">
        <v>611471</v>
      </c>
      <c r="I3713" s="4"/>
      <c r="J3713" s="4">
        <v>611471</v>
      </c>
    </row>
    <row r="3714" spans="2:10" x14ac:dyDescent="0.3">
      <c r="B3714" s="3" t="s">
        <v>196</v>
      </c>
      <c r="C3714" s="4">
        <v>2021</v>
      </c>
      <c r="D3714" s="3" t="s">
        <v>1469</v>
      </c>
      <c r="E3714" s="4">
        <v>488874</v>
      </c>
      <c r="F3714" s="4">
        <v>4.6191000000000004</v>
      </c>
      <c r="G3714" s="4">
        <v>1.2009828137593928</v>
      </c>
      <c r="H3714" s="4">
        <v>2258</v>
      </c>
      <c r="I3714" s="4"/>
      <c r="J3714" s="4">
        <v>2258</v>
      </c>
    </row>
    <row r="3715" spans="2:10" x14ac:dyDescent="0.3">
      <c r="B3715" s="3" t="s">
        <v>196</v>
      </c>
      <c r="C3715" s="4">
        <v>2021</v>
      </c>
      <c r="D3715" s="3" t="s">
        <v>1470</v>
      </c>
      <c r="E3715" s="4">
        <v>1313900</v>
      </c>
      <c r="F3715" s="4">
        <v>15.502800000000001</v>
      </c>
      <c r="G3715" s="4">
        <v>4.0307844309820338</v>
      </c>
      <c r="H3715" s="4">
        <v>20369</v>
      </c>
      <c r="I3715" s="4"/>
      <c r="J3715" s="4">
        <v>20369</v>
      </c>
    </row>
    <row r="3716" spans="2:10" x14ac:dyDescent="0.3">
      <c r="B3716" s="3" t="s">
        <v>196</v>
      </c>
      <c r="C3716" s="4">
        <v>2021</v>
      </c>
      <c r="D3716" s="3" t="s">
        <v>1471</v>
      </c>
      <c r="E3716" s="4">
        <v>213600</v>
      </c>
      <c r="F3716" s="4">
        <v>23.958600000000001</v>
      </c>
      <c r="G3716" s="4">
        <v>6.2293232105249476</v>
      </c>
      <c r="H3716" s="4">
        <v>5118</v>
      </c>
      <c r="I3716" s="4"/>
      <c r="J3716" s="4">
        <v>5118</v>
      </c>
    </row>
    <row r="3717" spans="2:10" x14ac:dyDescent="0.3">
      <c r="B3717" s="3" t="s">
        <v>196</v>
      </c>
      <c r="C3717" s="4">
        <v>2021</v>
      </c>
      <c r="D3717" s="3" t="s">
        <v>1472</v>
      </c>
      <c r="E3717" s="4">
        <v>0</v>
      </c>
      <c r="F3717" s="4">
        <v>11.5383</v>
      </c>
      <c r="G3717" s="4">
        <v>3</v>
      </c>
      <c r="H3717" s="4">
        <v>0</v>
      </c>
      <c r="I3717" s="4"/>
      <c r="J3717" s="4">
        <v>0</v>
      </c>
    </row>
    <row r="3718" spans="2:10" x14ac:dyDescent="0.3">
      <c r="B3718" s="3" t="s">
        <v>196</v>
      </c>
      <c r="C3718" s="4">
        <v>2021</v>
      </c>
      <c r="D3718" s="3" t="s">
        <v>1473</v>
      </c>
      <c r="E3718" s="4">
        <v>505700</v>
      </c>
      <c r="F3718" s="4">
        <v>2.9079000000000002</v>
      </c>
      <c r="G3718" s="4">
        <v>0.75606458490418871</v>
      </c>
      <c r="H3718" s="4">
        <v>1471</v>
      </c>
      <c r="I3718" s="4"/>
      <c r="J3718" s="4">
        <v>1471</v>
      </c>
    </row>
    <row r="3719" spans="2:10" x14ac:dyDescent="0.3">
      <c r="B3719" s="3" t="s">
        <v>196</v>
      </c>
      <c r="C3719" s="4">
        <v>2021</v>
      </c>
      <c r="D3719" s="3" t="s">
        <v>1474</v>
      </c>
      <c r="E3719" s="4">
        <v>312268675</v>
      </c>
      <c r="F3719" s="4">
        <v>3.8460999999999999</v>
      </c>
      <c r="G3719" s="4">
        <v>1</v>
      </c>
      <c r="H3719" s="4">
        <v>1201017</v>
      </c>
      <c r="I3719" s="4"/>
      <c r="J3719" s="4">
        <v>1201017</v>
      </c>
    </row>
    <row r="3720" spans="2:10" x14ac:dyDescent="0.3">
      <c r="B3720" s="3" t="s">
        <v>196</v>
      </c>
      <c r="C3720" s="4">
        <v>2021</v>
      </c>
      <c r="D3720" s="3" t="s">
        <v>1475</v>
      </c>
      <c r="E3720" s="4">
        <v>0</v>
      </c>
      <c r="F3720" s="4">
        <v>3.8460999999999999</v>
      </c>
      <c r="G3720" s="4">
        <v>1</v>
      </c>
      <c r="H3720" s="4">
        <v>0</v>
      </c>
      <c r="I3720" s="4"/>
      <c r="J3720" s="4">
        <v>0</v>
      </c>
    </row>
    <row r="3721" spans="2:10" x14ac:dyDescent="0.3">
      <c r="B3721" s="3" t="s">
        <v>196</v>
      </c>
      <c r="C3721" s="4">
        <v>2021</v>
      </c>
      <c r="D3721" s="3" t="s">
        <v>1476</v>
      </c>
      <c r="E3721" s="4">
        <v>8249760</v>
      </c>
      <c r="F3721" s="4">
        <v>40</v>
      </c>
      <c r="G3721" s="4">
        <v>10.400145602038428</v>
      </c>
      <c r="H3721" s="4">
        <v>329990</v>
      </c>
      <c r="I3721" s="4">
        <v>33578</v>
      </c>
      <c r="J3721" s="4">
        <v>363568</v>
      </c>
    </row>
    <row r="3722" spans="2:10" x14ac:dyDescent="0.3">
      <c r="B3722" s="3" t="s">
        <v>196</v>
      </c>
      <c r="C3722" s="4">
        <v>2022</v>
      </c>
      <c r="D3722" s="3" t="s">
        <v>1468</v>
      </c>
      <c r="E3722" s="4">
        <v>46302550</v>
      </c>
      <c r="F3722" s="4">
        <v>13.684979999999999</v>
      </c>
      <c r="G3722" s="4">
        <v>4.4892336963653063</v>
      </c>
      <c r="H3722" s="4">
        <v>633649</v>
      </c>
      <c r="I3722" s="4"/>
      <c r="J3722" s="4">
        <v>633649</v>
      </c>
    </row>
    <row r="3723" spans="2:10" x14ac:dyDescent="0.3">
      <c r="B3723" s="3" t="s">
        <v>196</v>
      </c>
      <c r="C3723" s="4">
        <v>2022</v>
      </c>
      <c r="D3723" s="3" t="s">
        <v>1469</v>
      </c>
      <c r="E3723" s="4">
        <v>514161</v>
      </c>
      <c r="F3723" s="4">
        <v>4.7610099999999997</v>
      </c>
      <c r="G3723" s="4">
        <v>1.5618061934129379</v>
      </c>
      <c r="H3723" s="4">
        <v>2448</v>
      </c>
      <c r="I3723" s="4"/>
      <c r="J3723" s="4">
        <v>2448</v>
      </c>
    </row>
    <row r="3724" spans="2:10" x14ac:dyDescent="0.3">
      <c r="B3724" s="3" t="s">
        <v>196</v>
      </c>
      <c r="C3724" s="4">
        <v>2022</v>
      </c>
      <c r="D3724" s="3" t="s">
        <v>1470</v>
      </c>
      <c r="E3724" s="4">
        <v>1612600</v>
      </c>
      <c r="F3724" s="4">
        <v>14.6473</v>
      </c>
      <c r="G3724" s="4">
        <v>4.8049140532738486</v>
      </c>
      <c r="H3724" s="4">
        <v>23620</v>
      </c>
      <c r="I3724" s="4"/>
      <c r="J3724" s="4">
        <v>23620</v>
      </c>
    </row>
    <row r="3725" spans="2:10" x14ac:dyDescent="0.3">
      <c r="B3725" s="3" t="s">
        <v>196</v>
      </c>
      <c r="C3725" s="4">
        <v>2022</v>
      </c>
      <c r="D3725" s="3" t="s">
        <v>1471</v>
      </c>
      <c r="E3725" s="4">
        <v>236300</v>
      </c>
      <c r="F3725" s="4">
        <v>22.357220000000002</v>
      </c>
      <c r="G3725" s="4">
        <v>7.3340834536150119</v>
      </c>
      <c r="H3725" s="4">
        <v>5283</v>
      </c>
      <c r="I3725" s="4"/>
      <c r="J3725" s="4">
        <v>5283</v>
      </c>
    </row>
    <row r="3726" spans="2:10" x14ac:dyDescent="0.3">
      <c r="B3726" s="3" t="s">
        <v>196</v>
      </c>
      <c r="C3726" s="4">
        <v>2022</v>
      </c>
      <c r="D3726" s="3" t="s">
        <v>1472</v>
      </c>
      <c r="E3726" s="4">
        <v>0</v>
      </c>
      <c r="F3726" s="4">
        <v>9.1452000000000009</v>
      </c>
      <c r="G3726" s="4">
        <v>3.0000000000000004</v>
      </c>
      <c r="H3726" s="4">
        <v>0</v>
      </c>
      <c r="I3726" s="4"/>
      <c r="J3726" s="4">
        <v>0</v>
      </c>
    </row>
    <row r="3727" spans="2:10" x14ac:dyDescent="0.3">
      <c r="B3727" s="3" t="s">
        <v>196</v>
      </c>
      <c r="C3727" s="4">
        <v>2022</v>
      </c>
      <c r="D3727" s="3" t="s">
        <v>1473</v>
      </c>
      <c r="E3727" s="4">
        <v>1165500</v>
      </c>
      <c r="F3727" s="4">
        <v>2.33622</v>
      </c>
      <c r="G3727" s="4">
        <v>0.76637580370030178</v>
      </c>
      <c r="H3727" s="4">
        <v>2723</v>
      </c>
      <c r="I3727" s="4"/>
      <c r="J3727" s="4">
        <v>2723</v>
      </c>
    </row>
    <row r="3728" spans="2:10" x14ac:dyDescent="0.3">
      <c r="B3728" s="3" t="s">
        <v>196</v>
      </c>
      <c r="C3728" s="4">
        <v>2022</v>
      </c>
      <c r="D3728" s="3" t="s">
        <v>1474</v>
      </c>
      <c r="E3728" s="4">
        <v>411763425</v>
      </c>
      <c r="F3728" s="4">
        <v>3.0484</v>
      </c>
      <c r="G3728" s="4">
        <v>1</v>
      </c>
      <c r="H3728" s="4">
        <v>1255220</v>
      </c>
      <c r="I3728" s="4"/>
      <c r="J3728" s="4">
        <v>1255220</v>
      </c>
    </row>
    <row r="3729" spans="2:10" x14ac:dyDescent="0.3">
      <c r="B3729" s="3" t="s">
        <v>196</v>
      </c>
      <c r="C3729" s="4">
        <v>2022</v>
      </c>
      <c r="D3729" s="3" t="s">
        <v>1475</v>
      </c>
      <c r="E3729" s="4">
        <v>0</v>
      </c>
      <c r="F3729" s="4">
        <v>3.0484</v>
      </c>
      <c r="G3729" s="4">
        <v>1</v>
      </c>
      <c r="H3729" s="4">
        <v>0</v>
      </c>
      <c r="I3729" s="4"/>
      <c r="J3729" s="4">
        <v>0</v>
      </c>
    </row>
    <row r="3730" spans="2:10" x14ac:dyDescent="0.3">
      <c r="B3730" s="3" t="s">
        <v>196</v>
      </c>
      <c r="C3730" s="4">
        <v>2022</v>
      </c>
      <c r="D3730" s="3" t="s">
        <v>1476</v>
      </c>
      <c r="E3730" s="4">
        <v>8661420</v>
      </c>
      <c r="F3730" s="4">
        <v>40</v>
      </c>
      <c r="G3730" s="4">
        <v>13.121637580370031</v>
      </c>
      <c r="H3730" s="4">
        <v>346457</v>
      </c>
      <c r="I3730" s="4">
        <v>33696</v>
      </c>
      <c r="J3730" s="4">
        <v>380153</v>
      </c>
    </row>
    <row r="3731" spans="2:10" x14ac:dyDescent="0.3">
      <c r="B3731" s="3" t="s">
        <v>196</v>
      </c>
      <c r="C3731" s="4">
        <v>2023</v>
      </c>
      <c r="D3731" s="3" t="s">
        <v>1468</v>
      </c>
      <c r="E3731" s="4">
        <v>53907900</v>
      </c>
      <c r="F3731" s="4">
        <v>12.43878</v>
      </c>
      <c r="G3731" s="4">
        <v>4.1699452892429001</v>
      </c>
      <c r="H3731" s="4">
        <v>670549</v>
      </c>
      <c r="I3731" s="4"/>
      <c r="J3731" s="4">
        <v>670549</v>
      </c>
    </row>
    <row r="3732" spans="2:10" x14ac:dyDescent="0.3">
      <c r="B3732" s="3" t="s">
        <v>196</v>
      </c>
      <c r="C3732" s="4">
        <v>2023</v>
      </c>
      <c r="D3732" s="3" t="s">
        <v>1469</v>
      </c>
      <c r="E3732" s="4">
        <v>525755</v>
      </c>
      <c r="F3732" s="4">
        <v>5.04399</v>
      </c>
      <c r="G3732" s="4">
        <v>1.6909345080054712</v>
      </c>
      <c r="H3732" s="4">
        <v>2652</v>
      </c>
      <c r="I3732" s="4"/>
      <c r="J3732" s="4">
        <v>2652</v>
      </c>
    </row>
    <row r="3733" spans="2:10" x14ac:dyDescent="0.3">
      <c r="B3733" s="3" t="s">
        <v>196</v>
      </c>
      <c r="C3733" s="4">
        <v>2023</v>
      </c>
      <c r="D3733" s="3" t="s">
        <v>1470</v>
      </c>
      <c r="E3733" s="4">
        <v>1756800</v>
      </c>
      <c r="F3733" s="4">
        <v>14.260759999999999</v>
      </c>
      <c r="G3733" s="4">
        <v>4.7807412771207121</v>
      </c>
      <c r="H3733" s="4">
        <v>25053</v>
      </c>
      <c r="I3733" s="4"/>
      <c r="J3733" s="4">
        <v>25053</v>
      </c>
    </row>
    <row r="3734" spans="2:10" x14ac:dyDescent="0.3">
      <c r="B3734" s="3" t="s">
        <v>196</v>
      </c>
      <c r="C3734" s="4">
        <v>2023</v>
      </c>
      <c r="D3734" s="3" t="s">
        <v>1471</v>
      </c>
      <c r="E3734" s="4">
        <v>260300</v>
      </c>
      <c r="F3734" s="4">
        <v>21.52863</v>
      </c>
      <c r="G3734" s="4">
        <v>7.2172037171132031</v>
      </c>
      <c r="H3734" s="4">
        <v>5604</v>
      </c>
      <c r="I3734" s="4"/>
      <c r="J3734" s="4">
        <v>5604</v>
      </c>
    </row>
    <row r="3735" spans="2:10" x14ac:dyDescent="0.3">
      <c r="B3735" s="3" t="s">
        <v>196</v>
      </c>
      <c r="C3735" s="4">
        <v>2023</v>
      </c>
      <c r="D3735" s="3" t="s">
        <v>1472</v>
      </c>
      <c r="E3735" s="4">
        <v>0</v>
      </c>
      <c r="F3735" s="4">
        <v>8.9488800000000008</v>
      </c>
      <c r="G3735" s="4">
        <v>3.0000000000000004</v>
      </c>
      <c r="H3735" s="4">
        <v>0</v>
      </c>
      <c r="I3735" s="4"/>
      <c r="J3735" s="4">
        <v>0</v>
      </c>
    </row>
    <row r="3736" spans="2:10" x14ac:dyDescent="0.3">
      <c r="B3736" s="3" t="s">
        <v>196</v>
      </c>
      <c r="C3736" s="4">
        <v>2023</v>
      </c>
      <c r="D3736" s="3" t="s">
        <v>1473</v>
      </c>
      <c r="E3736" s="4">
        <v>1169100</v>
      </c>
      <c r="F3736" s="4">
        <v>2.4945200000000001</v>
      </c>
      <c r="G3736" s="4">
        <v>0.83625660417840009</v>
      </c>
      <c r="H3736" s="4">
        <v>2916</v>
      </c>
      <c r="I3736" s="4"/>
      <c r="J3736" s="4">
        <v>2916</v>
      </c>
    </row>
    <row r="3737" spans="2:10" x14ac:dyDescent="0.3">
      <c r="B3737" s="3" t="s">
        <v>196</v>
      </c>
      <c r="C3737" s="4">
        <v>2023</v>
      </c>
      <c r="D3737" s="3" t="s">
        <v>1474</v>
      </c>
      <c r="E3737" s="4">
        <v>447947100</v>
      </c>
      <c r="F3737" s="4">
        <v>2.9829599999999998</v>
      </c>
      <c r="G3737" s="4">
        <v>1</v>
      </c>
      <c r="H3737" s="4">
        <v>1336208</v>
      </c>
      <c r="I3737" s="4"/>
      <c r="J3737" s="4">
        <v>1336208</v>
      </c>
    </row>
    <row r="3738" spans="2:10" x14ac:dyDescent="0.3">
      <c r="B3738" s="3" t="s">
        <v>196</v>
      </c>
      <c r="C3738" s="4">
        <v>2023</v>
      </c>
      <c r="D3738" s="3" t="s">
        <v>1475</v>
      </c>
      <c r="E3738" s="4">
        <v>0</v>
      </c>
      <c r="F3738" s="4">
        <v>2.9829599999999998</v>
      </c>
      <c r="G3738" s="4">
        <v>1</v>
      </c>
      <c r="H3738" s="4">
        <v>0</v>
      </c>
      <c r="I3738" s="4"/>
      <c r="J3738" s="4">
        <v>0</v>
      </c>
    </row>
    <row r="3739" spans="2:10" x14ac:dyDescent="0.3">
      <c r="B3739" s="3" t="s">
        <v>196</v>
      </c>
      <c r="C3739" s="4">
        <v>2023</v>
      </c>
      <c r="D3739" s="3" t="s">
        <v>1476</v>
      </c>
      <c r="E3739" s="4">
        <v>8975460</v>
      </c>
      <c r="F3739" s="4">
        <v>40</v>
      </c>
      <c r="G3739" s="4">
        <v>13.409499289296539</v>
      </c>
      <c r="H3739" s="4">
        <v>359018</v>
      </c>
      <c r="I3739" s="4">
        <v>35345</v>
      </c>
      <c r="J3739" s="4">
        <v>394363</v>
      </c>
    </row>
    <row r="3740" spans="2:10" x14ac:dyDescent="0.3">
      <c r="B3740" s="3" t="s">
        <v>196</v>
      </c>
      <c r="C3740" s="4">
        <v>2024</v>
      </c>
      <c r="D3740" s="3" t="s">
        <v>1468</v>
      </c>
      <c r="E3740" s="4">
        <v>59259400</v>
      </c>
      <c r="F3740" s="4">
        <v>12.20021</v>
      </c>
      <c r="G3740" s="4">
        <v>3.8782782012728165</v>
      </c>
      <c r="H3740" s="4">
        <v>722977</v>
      </c>
      <c r="I3740" s="4"/>
      <c r="J3740" s="4">
        <v>722977</v>
      </c>
    </row>
    <row r="3741" spans="2:10" x14ac:dyDescent="0.3">
      <c r="B3741" s="3" t="s">
        <v>196</v>
      </c>
      <c r="C3741" s="4">
        <v>2024</v>
      </c>
      <c r="D3741" s="3" t="s">
        <v>1469</v>
      </c>
      <c r="E3741" s="4">
        <v>520171</v>
      </c>
      <c r="F3741" s="4">
        <v>5.4538700000000002</v>
      </c>
      <c r="G3741" s="4">
        <v>1.7337099224993484</v>
      </c>
      <c r="H3741" s="4">
        <v>2837</v>
      </c>
      <c r="I3741" s="4"/>
      <c r="J3741" s="4">
        <v>2837</v>
      </c>
    </row>
    <row r="3742" spans="2:10" x14ac:dyDescent="0.3">
      <c r="B3742" s="3" t="s">
        <v>196</v>
      </c>
      <c r="C3742" s="4">
        <v>2024</v>
      </c>
      <c r="D3742" s="3" t="s">
        <v>1470</v>
      </c>
      <c r="E3742" s="4">
        <v>1838900</v>
      </c>
      <c r="F3742" s="4">
        <v>14.73146</v>
      </c>
      <c r="G3742" s="4">
        <v>4.6829276046004491</v>
      </c>
      <c r="H3742" s="4">
        <v>27090</v>
      </c>
      <c r="I3742" s="4"/>
      <c r="J3742" s="4">
        <v>27090</v>
      </c>
    </row>
    <row r="3743" spans="2:10" x14ac:dyDescent="0.3">
      <c r="B3743" s="3" t="s">
        <v>196</v>
      </c>
      <c r="C3743" s="4">
        <v>2024</v>
      </c>
      <c r="D3743" s="3" t="s">
        <v>1471</v>
      </c>
      <c r="E3743" s="4">
        <v>313200</v>
      </c>
      <c r="F3743" s="4">
        <v>19.34674</v>
      </c>
      <c r="G3743" s="4">
        <v>6.1500613520335188</v>
      </c>
      <c r="H3743" s="4">
        <v>6059</v>
      </c>
      <c r="I3743" s="4"/>
      <c r="J3743" s="4">
        <v>6059</v>
      </c>
    </row>
    <row r="3744" spans="2:10" x14ac:dyDescent="0.3">
      <c r="B3744" s="3" t="s">
        <v>196</v>
      </c>
      <c r="C3744" s="4">
        <v>2024</v>
      </c>
      <c r="D3744" s="3" t="s">
        <v>1472</v>
      </c>
      <c r="E3744" s="4">
        <v>0</v>
      </c>
      <c r="F3744" s="4">
        <v>9.4373400000000007</v>
      </c>
      <c r="G3744" s="4">
        <v>3.0000000000000004</v>
      </c>
      <c r="H3744" s="4">
        <v>0</v>
      </c>
      <c r="I3744" s="4"/>
      <c r="J3744" s="4">
        <v>0</v>
      </c>
    </row>
    <row r="3745" spans="2:10" x14ac:dyDescent="0.3">
      <c r="B3745" s="3" t="s">
        <v>196</v>
      </c>
      <c r="C3745" s="4">
        <v>2024</v>
      </c>
      <c r="D3745" s="3" t="s">
        <v>1473</v>
      </c>
      <c r="E3745" s="4">
        <v>1181600</v>
      </c>
      <c r="F3745" s="4">
        <v>2.67326</v>
      </c>
      <c r="G3745" s="4">
        <v>0.849792420321828</v>
      </c>
      <c r="H3745" s="4">
        <v>3159</v>
      </c>
      <c r="I3745" s="4"/>
      <c r="J3745" s="4">
        <v>3159</v>
      </c>
    </row>
    <row r="3746" spans="2:10" x14ac:dyDescent="0.3">
      <c r="B3746" s="3" t="s">
        <v>196</v>
      </c>
      <c r="C3746" s="4">
        <v>2024</v>
      </c>
      <c r="D3746" s="3" t="s">
        <v>1474</v>
      </c>
      <c r="E3746" s="4">
        <v>464585800</v>
      </c>
      <c r="F3746" s="4">
        <v>3.1457799999999998</v>
      </c>
      <c r="G3746" s="4">
        <v>1</v>
      </c>
      <c r="H3746" s="4">
        <v>1461485</v>
      </c>
      <c r="I3746" s="4"/>
      <c r="J3746" s="4">
        <v>1461485</v>
      </c>
    </row>
    <row r="3747" spans="2:10" x14ac:dyDescent="0.3">
      <c r="B3747" s="3" t="s">
        <v>196</v>
      </c>
      <c r="C3747" s="4">
        <v>2024</v>
      </c>
      <c r="D3747" s="3" t="s">
        <v>1475</v>
      </c>
      <c r="E3747" s="4">
        <v>0</v>
      </c>
      <c r="F3747" s="4">
        <v>3.1457799999999998</v>
      </c>
      <c r="G3747" s="4">
        <v>1</v>
      </c>
      <c r="H3747" s="4">
        <v>0</v>
      </c>
      <c r="I3747" s="4"/>
      <c r="J3747" s="4">
        <v>0</v>
      </c>
    </row>
    <row r="3748" spans="2:10" x14ac:dyDescent="0.3">
      <c r="B3748" s="3" t="s">
        <v>196</v>
      </c>
      <c r="C3748" s="4">
        <v>2024</v>
      </c>
      <c r="D3748" s="3" t="s">
        <v>1476</v>
      </c>
      <c r="E3748" s="4">
        <v>9742100</v>
      </c>
      <c r="F3748" s="4">
        <v>40</v>
      </c>
      <c r="G3748" s="4">
        <v>12.715447361226786</v>
      </c>
      <c r="H3748" s="4">
        <v>389684</v>
      </c>
      <c r="I3748" s="4">
        <v>32634</v>
      </c>
      <c r="J3748" s="4">
        <v>422318</v>
      </c>
    </row>
    <row r="3749" spans="2:10" x14ac:dyDescent="0.3">
      <c r="B3749" s="3" t="s">
        <v>199</v>
      </c>
      <c r="C3749" s="4">
        <v>2019</v>
      </c>
      <c r="D3749" s="3" t="s">
        <v>1468</v>
      </c>
      <c r="E3749" s="4">
        <v>1054500</v>
      </c>
      <c r="F3749" s="4">
        <v>4.9741999999999997</v>
      </c>
      <c r="G3749" s="4">
        <v>2.9211886304909598</v>
      </c>
      <c r="H3749" s="4">
        <v>5245.2938999999997</v>
      </c>
      <c r="I3749" s="4"/>
      <c r="J3749" s="4">
        <v>5245.2938999999997</v>
      </c>
    </row>
    <row r="3750" spans="2:10" x14ac:dyDescent="0.3">
      <c r="B3750" s="3" t="s">
        <v>199</v>
      </c>
      <c r="C3750" s="4">
        <v>2019</v>
      </c>
      <c r="D3750" s="3" t="s">
        <v>1469</v>
      </c>
      <c r="E3750" s="4">
        <v>0</v>
      </c>
      <c r="F3750" s="4">
        <v>0</v>
      </c>
      <c r="G3750" s="4">
        <v>0</v>
      </c>
      <c r="H3750" s="4">
        <v>0</v>
      </c>
      <c r="I3750" s="4"/>
      <c r="J3750" s="4">
        <v>0</v>
      </c>
    </row>
    <row r="3751" spans="2:10" x14ac:dyDescent="0.3">
      <c r="B3751" s="3" t="s">
        <v>199</v>
      </c>
      <c r="C3751" s="4">
        <v>2019</v>
      </c>
      <c r="D3751" s="3" t="s">
        <v>1470</v>
      </c>
      <c r="E3751" s="4">
        <v>0</v>
      </c>
      <c r="F3751" s="4">
        <v>0</v>
      </c>
      <c r="G3751" s="4">
        <v>0</v>
      </c>
      <c r="H3751" s="4">
        <v>0</v>
      </c>
      <c r="I3751" s="4"/>
      <c r="J3751" s="4">
        <v>0</v>
      </c>
    </row>
    <row r="3752" spans="2:10" x14ac:dyDescent="0.3">
      <c r="B3752" s="3" t="s">
        <v>199</v>
      </c>
      <c r="C3752" s="4">
        <v>2019</v>
      </c>
      <c r="D3752" s="3" t="s">
        <v>1471</v>
      </c>
      <c r="E3752" s="4">
        <v>0</v>
      </c>
      <c r="F3752" s="4">
        <v>0</v>
      </c>
      <c r="G3752" s="4">
        <v>0</v>
      </c>
      <c r="H3752" s="4">
        <v>0</v>
      </c>
      <c r="I3752" s="4"/>
      <c r="J3752" s="4">
        <v>0</v>
      </c>
    </row>
    <row r="3753" spans="2:10" x14ac:dyDescent="0.3">
      <c r="B3753" s="3" t="s">
        <v>199</v>
      </c>
      <c r="C3753" s="4">
        <v>2019</v>
      </c>
      <c r="D3753" s="3" t="s">
        <v>1472</v>
      </c>
      <c r="E3753" s="4">
        <v>0</v>
      </c>
      <c r="F3753" s="4">
        <v>0</v>
      </c>
      <c r="G3753" s="4">
        <v>0</v>
      </c>
      <c r="H3753" s="4">
        <v>0</v>
      </c>
      <c r="I3753" s="4"/>
      <c r="J3753" s="4">
        <v>0</v>
      </c>
    </row>
    <row r="3754" spans="2:10" x14ac:dyDescent="0.3">
      <c r="B3754" s="3" t="s">
        <v>199</v>
      </c>
      <c r="C3754" s="4">
        <v>2019</v>
      </c>
      <c r="D3754" s="3" t="s">
        <v>1473</v>
      </c>
      <c r="E3754" s="4">
        <v>1974000</v>
      </c>
      <c r="F3754" s="4">
        <v>1.7028000000000001</v>
      </c>
      <c r="G3754" s="4">
        <v>1</v>
      </c>
      <c r="H3754" s="4">
        <v>3361.3272000000002</v>
      </c>
      <c r="I3754" s="4"/>
      <c r="J3754" s="4">
        <v>3361.3272000000002</v>
      </c>
    </row>
    <row r="3755" spans="2:10" x14ac:dyDescent="0.3">
      <c r="B3755" s="3" t="s">
        <v>199</v>
      </c>
      <c r="C3755" s="4">
        <v>2019</v>
      </c>
      <c r="D3755" s="3" t="s">
        <v>1474</v>
      </c>
      <c r="E3755" s="4">
        <v>943343500</v>
      </c>
      <c r="F3755" s="4">
        <v>1.7028000000000001</v>
      </c>
      <c r="G3755" s="4">
        <v>1</v>
      </c>
      <c r="H3755" s="4">
        <v>1606325.3118</v>
      </c>
      <c r="I3755" s="4">
        <v>0</v>
      </c>
      <c r="J3755" s="4">
        <v>1606325.3118</v>
      </c>
    </row>
    <row r="3756" spans="2:10" x14ac:dyDescent="0.3">
      <c r="B3756" s="3" t="s">
        <v>199</v>
      </c>
      <c r="C3756" s="4">
        <v>2019</v>
      </c>
      <c r="D3756" s="3" t="s">
        <v>1475</v>
      </c>
      <c r="E3756" s="4">
        <v>0</v>
      </c>
      <c r="F3756" s="4">
        <v>0</v>
      </c>
      <c r="G3756" s="4">
        <v>0</v>
      </c>
      <c r="H3756" s="4">
        <v>0</v>
      </c>
      <c r="I3756" s="4"/>
      <c r="J3756" s="4">
        <v>0</v>
      </c>
    </row>
    <row r="3757" spans="2:10" x14ac:dyDescent="0.3">
      <c r="B3757" s="3" t="s">
        <v>199</v>
      </c>
      <c r="C3757" s="4">
        <v>2019</v>
      </c>
      <c r="D3757" s="3" t="s">
        <v>1476</v>
      </c>
      <c r="E3757" s="4">
        <v>491585</v>
      </c>
      <c r="F3757" s="4">
        <v>40</v>
      </c>
      <c r="G3757" s="4">
        <v>23.490721165139799</v>
      </c>
      <c r="H3757" s="4">
        <v>19663.400000000001</v>
      </c>
      <c r="I3757" s="4"/>
      <c r="J3757" s="4">
        <v>19663.400000000001</v>
      </c>
    </row>
    <row r="3758" spans="2:10" x14ac:dyDescent="0.3">
      <c r="B3758" s="3" t="s">
        <v>199</v>
      </c>
      <c r="C3758" s="4">
        <v>2020</v>
      </c>
      <c r="D3758" s="3" t="s">
        <v>1468</v>
      </c>
      <c r="E3758" s="4">
        <v>1033900</v>
      </c>
      <c r="F3758" s="4">
        <v>5.2342000000000004</v>
      </c>
      <c r="G3758" s="4">
        <v>2.7819293117193733</v>
      </c>
      <c r="H3758" s="4">
        <v>5412</v>
      </c>
      <c r="I3758" s="4"/>
      <c r="J3758" s="4">
        <v>5412</v>
      </c>
    </row>
    <row r="3759" spans="2:10" x14ac:dyDescent="0.3">
      <c r="B3759" s="3" t="s">
        <v>199</v>
      </c>
      <c r="C3759" s="4">
        <v>2020</v>
      </c>
      <c r="D3759" s="3" t="s">
        <v>1469</v>
      </c>
      <c r="E3759" s="4">
        <v>0</v>
      </c>
      <c r="F3759" s="4">
        <v>0</v>
      </c>
      <c r="G3759" s="4">
        <v>0</v>
      </c>
      <c r="H3759" s="4">
        <v>0</v>
      </c>
      <c r="I3759" s="4"/>
      <c r="J3759" s="4">
        <v>0</v>
      </c>
    </row>
    <row r="3760" spans="2:10" x14ac:dyDescent="0.3">
      <c r="B3760" s="3" t="s">
        <v>199</v>
      </c>
      <c r="C3760" s="4">
        <v>2020</v>
      </c>
      <c r="D3760" s="3" t="s">
        <v>1470</v>
      </c>
      <c r="E3760" s="4">
        <v>0</v>
      </c>
      <c r="F3760" s="4">
        <v>0</v>
      </c>
      <c r="G3760" s="4">
        <v>0</v>
      </c>
      <c r="H3760" s="4">
        <v>0</v>
      </c>
      <c r="I3760" s="4"/>
      <c r="J3760" s="4">
        <v>0</v>
      </c>
    </row>
    <row r="3761" spans="2:10" x14ac:dyDescent="0.3">
      <c r="B3761" s="3" t="s">
        <v>199</v>
      </c>
      <c r="C3761" s="4">
        <v>2020</v>
      </c>
      <c r="D3761" s="3" t="s">
        <v>1471</v>
      </c>
      <c r="E3761" s="4">
        <v>0</v>
      </c>
      <c r="F3761" s="4">
        <v>0</v>
      </c>
      <c r="G3761" s="4">
        <v>0</v>
      </c>
      <c r="H3761" s="4">
        <v>0</v>
      </c>
      <c r="I3761" s="4"/>
      <c r="J3761" s="4">
        <v>0</v>
      </c>
    </row>
    <row r="3762" spans="2:10" x14ac:dyDescent="0.3">
      <c r="B3762" s="3" t="s">
        <v>199</v>
      </c>
      <c r="C3762" s="4">
        <v>2020</v>
      </c>
      <c r="D3762" s="3" t="s">
        <v>1472</v>
      </c>
      <c r="E3762" s="4">
        <v>0</v>
      </c>
      <c r="F3762" s="4">
        <v>0</v>
      </c>
      <c r="G3762" s="4">
        <v>0</v>
      </c>
      <c r="H3762" s="4">
        <v>0</v>
      </c>
      <c r="I3762" s="4"/>
      <c r="J3762" s="4">
        <v>0</v>
      </c>
    </row>
    <row r="3763" spans="2:10" x14ac:dyDescent="0.3">
      <c r="B3763" s="3" t="s">
        <v>199</v>
      </c>
      <c r="C3763" s="4">
        <v>2020</v>
      </c>
      <c r="D3763" s="3" t="s">
        <v>1473</v>
      </c>
      <c r="E3763" s="4">
        <v>1965000</v>
      </c>
      <c r="F3763" s="4">
        <v>1.8815</v>
      </c>
      <c r="G3763" s="4">
        <v>1</v>
      </c>
      <c r="H3763" s="4">
        <v>3697</v>
      </c>
      <c r="I3763" s="4"/>
      <c r="J3763" s="4">
        <v>3697</v>
      </c>
    </row>
    <row r="3764" spans="2:10" x14ac:dyDescent="0.3">
      <c r="B3764" s="3" t="s">
        <v>199</v>
      </c>
      <c r="C3764" s="4">
        <v>2020</v>
      </c>
      <c r="D3764" s="3" t="s">
        <v>1474</v>
      </c>
      <c r="E3764" s="4">
        <v>880820200</v>
      </c>
      <c r="F3764" s="4">
        <v>1.8815</v>
      </c>
      <c r="G3764" s="4">
        <v>1</v>
      </c>
      <c r="H3764" s="4">
        <v>1657263</v>
      </c>
      <c r="I3764" s="4"/>
      <c r="J3764" s="4">
        <v>1657263</v>
      </c>
    </row>
    <row r="3765" spans="2:10" x14ac:dyDescent="0.3">
      <c r="B3765" s="3" t="s">
        <v>199</v>
      </c>
      <c r="C3765" s="4">
        <v>2020</v>
      </c>
      <c r="D3765" s="3" t="s">
        <v>1475</v>
      </c>
      <c r="E3765" s="4">
        <v>0</v>
      </c>
      <c r="F3765" s="4">
        <v>0</v>
      </c>
      <c r="G3765" s="4">
        <v>0</v>
      </c>
      <c r="H3765" s="4">
        <v>0</v>
      </c>
      <c r="I3765" s="4"/>
      <c r="J3765" s="4">
        <v>0</v>
      </c>
    </row>
    <row r="3766" spans="2:10" x14ac:dyDescent="0.3">
      <c r="B3766" s="3" t="s">
        <v>199</v>
      </c>
      <c r="C3766" s="4">
        <v>2020</v>
      </c>
      <c r="D3766" s="3" t="s">
        <v>1476</v>
      </c>
      <c r="E3766" s="4">
        <v>546370</v>
      </c>
      <c r="F3766" s="4">
        <v>40</v>
      </c>
      <c r="G3766" s="4">
        <v>21.25963327132607</v>
      </c>
      <c r="H3766" s="4">
        <v>21855</v>
      </c>
      <c r="I3766" s="4">
        <v>48320</v>
      </c>
      <c r="J3766" s="4">
        <v>70175</v>
      </c>
    </row>
    <row r="3767" spans="2:10" x14ac:dyDescent="0.3">
      <c r="B3767" s="3" t="s">
        <v>199</v>
      </c>
      <c r="C3767" s="4">
        <v>2021</v>
      </c>
      <c r="D3767" s="3" t="s">
        <v>1468</v>
      </c>
      <c r="E3767" s="4">
        <v>980900</v>
      </c>
      <c r="F3767" s="4">
        <v>5.6695000000000002</v>
      </c>
      <c r="G3767" s="4">
        <v>3.0222826376672534</v>
      </c>
      <c r="H3767" s="4">
        <v>5561</v>
      </c>
      <c r="I3767" s="4"/>
      <c r="J3767" s="4">
        <v>5561</v>
      </c>
    </row>
    <row r="3768" spans="2:10" x14ac:dyDescent="0.3">
      <c r="B3768" s="3" t="s">
        <v>199</v>
      </c>
      <c r="C3768" s="4">
        <v>2021</v>
      </c>
      <c r="D3768" s="3" t="s">
        <v>1469</v>
      </c>
      <c r="E3768" s="4">
        <v>0</v>
      </c>
      <c r="F3768" s="4">
        <v>0</v>
      </c>
      <c r="G3768" s="4">
        <v>0</v>
      </c>
      <c r="H3768" s="4">
        <v>0</v>
      </c>
      <c r="I3768" s="4"/>
      <c r="J3768" s="4">
        <v>0</v>
      </c>
    </row>
    <row r="3769" spans="2:10" x14ac:dyDescent="0.3">
      <c r="B3769" s="3" t="s">
        <v>199</v>
      </c>
      <c r="C3769" s="4">
        <v>2021</v>
      </c>
      <c r="D3769" s="3" t="s">
        <v>1470</v>
      </c>
      <c r="E3769" s="4">
        <v>0</v>
      </c>
      <c r="F3769" s="4">
        <v>0</v>
      </c>
      <c r="G3769" s="4">
        <v>0</v>
      </c>
      <c r="H3769" s="4">
        <v>0</v>
      </c>
      <c r="I3769" s="4"/>
      <c r="J3769" s="4">
        <v>0</v>
      </c>
    </row>
    <row r="3770" spans="2:10" x14ac:dyDescent="0.3">
      <c r="B3770" s="3" t="s">
        <v>199</v>
      </c>
      <c r="C3770" s="4">
        <v>2021</v>
      </c>
      <c r="D3770" s="3" t="s">
        <v>1471</v>
      </c>
      <c r="E3770" s="4">
        <v>0</v>
      </c>
      <c r="F3770" s="4">
        <v>0</v>
      </c>
      <c r="G3770" s="4">
        <v>0</v>
      </c>
      <c r="H3770" s="4">
        <v>0</v>
      </c>
      <c r="I3770" s="4"/>
      <c r="J3770" s="4">
        <v>0</v>
      </c>
    </row>
    <row r="3771" spans="2:10" x14ac:dyDescent="0.3">
      <c r="B3771" s="3" t="s">
        <v>199</v>
      </c>
      <c r="C3771" s="4">
        <v>2021</v>
      </c>
      <c r="D3771" s="3" t="s">
        <v>1472</v>
      </c>
      <c r="E3771" s="4">
        <v>0</v>
      </c>
      <c r="F3771" s="4">
        <v>0</v>
      </c>
      <c r="G3771" s="4">
        <v>0</v>
      </c>
      <c r="H3771" s="4">
        <v>0</v>
      </c>
      <c r="I3771" s="4"/>
      <c r="J3771" s="4">
        <v>0</v>
      </c>
    </row>
    <row r="3772" spans="2:10" x14ac:dyDescent="0.3">
      <c r="B3772" s="3" t="s">
        <v>199</v>
      </c>
      <c r="C3772" s="4">
        <v>2021</v>
      </c>
      <c r="D3772" s="3" t="s">
        <v>1473</v>
      </c>
      <c r="E3772" s="4">
        <v>1966000</v>
      </c>
      <c r="F3772" s="4">
        <v>1.8758999999999999</v>
      </c>
      <c r="G3772" s="4">
        <v>1</v>
      </c>
      <c r="H3772" s="4">
        <v>3688</v>
      </c>
      <c r="I3772" s="4"/>
      <c r="J3772" s="4">
        <v>3688</v>
      </c>
    </row>
    <row r="3773" spans="2:10" x14ac:dyDescent="0.3">
      <c r="B3773" s="3" t="s">
        <v>199</v>
      </c>
      <c r="C3773" s="4">
        <v>2021</v>
      </c>
      <c r="D3773" s="3" t="s">
        <v>1474</v>
      </c>
      <c r="E3773" s="4">
        <v>910337400</v>
      </c>
      <c r="F3773" s="4">
        <v>1.8758999999999999</v>
      </c>
      <c r="G3773" s="4">
        <v>1</v>
      </c>
      <c r="H3773" s="4">
        <v>1707702</v>
      </c>
      <c r="I3773" s="4"/>
      <c r="J3773" s="4">
        <v>1707702</v>
      </c>
    </row>
    <row r="3774" spans="2:10" x14ac:dyDescent="0.3">
      <c r="B3774" s="3" t="s">
        <v>199</v>
      </c>
      <c r="C3774" s="4">
        <v>2021</v>
      </c>
      <c r="D3774" s="3" t="s">
        <v>1475</v>
      </c>
      <c r="E3774" s="4">
        <v>0</v>
      </c>
      <c r="F3774" s="4">
        <v>0</v>
      </c>
      <c r="G3774" s="4">
        <v>0</v>
      </c>
      <c r="H3774" s="4">
        <v>0</v>
      </c>
      <c r="I3774" s="4"/>
      <c r="J3774" s="4">
        <v>0</v>
      </c>
    </row>
    <row r="3775" spans="2:10" x14ac:dyDescent="0.3">
      <c r="B3775" s="3" t="s">
        <v>199</v>
      </c>
      <c r="C3775" s="4">
        <v>2021</v>
      </c>
      <c r="D3775" s="3" t="s">
        <v>1476</v>
      </c>
      <c r="E3775" s="4">
        <v>546755</v>
      </c>
      <c r="F3775" s="4">
        <v>40</v>
      </c>
      <c r="G3775" s="4">
        <v>21.323098246175171</v>
      </c>
      <c r="H3775" s="4">
        <v>21870</v>
      </c>
      <c r="I3775" s="4">
        <v>46200</v>
      </c>
      <c r="J3775" s="4">
        <v>68070</v>
      </c>
    </row>
    <row r="3776" spans="2:10" x14ac:dyDescent="0.3">
      <c r="B3776" s="3" t="s">
        <v>199</v>
      </c>
      <c r="C3776" s="4">
        <v>2022</v>
      </c>
      <c r="D3776" s="3" t="s">
        <v>1468</v>
      </c>
      <c r="E3776" s="4">
        <v>1140400</v>
      </c>
      <c r="F3776" s="4">
        <v>5.2077</v>
      </c>
      <c r="G3776" s="4">
        <v>3.4204926108374387</v>
      </c>
      <c r="H3776" s="4">
        <v>5939</v>
      </c>
      <c r="I3776" s="4"/>
      <c r="J3776" s="4">
        <v>5939</v>
      </c>
    </row>
    <row r="3777" spans="2:10" x14ac:dyDescent="0.3">
      <c r="B3777" s="3" t="s">
        <v>199</v>
      </c>
      <c r="C3777" s="4">
        <v>2022</v>
      </c>
      <c r="D3777" s="3" t="s">
        <v>1469</v>
      </c>
      <c r="E3777" s="4">
        <v>0</v>
      </c>
      <c r="F3777" s="4">
        <v>0</v>
      </c>
      <c r="G3777" s="4">
        <v>0</v>
      </c>
      <c r="H3777" s="4">
        <v>0</v>
      </c>
      <c r="I3777" s="4"/>
      <c r="J3777" s="4">
        <v>0</v>
      </c>
    </row>
    <row r="3778" spans="2:10" x14ac:dyDescent="0.3">
      <c r="B3778" s="3" t="s">
        <v>199</v>
      </c>
      <c r="C3778" s="4">
        <v>2022</v>
      </c>
      <c r="D3778" s="3" t="s">
        <v>1470</v>
      </c>
      <c r="E3778" s="4">
        <v>0</v>
      </c>
      <c r="F3778" s="4">
        <v>0</v>
      </c>
      <c r="G3778" s="4">
        <v>0</v>
      </c>
      <c r="H3778" s="4">
        <v>0</v>
      </c>
      <c r="I3778" s="4"/>
      <c r="J3778" s="4">
        <v>0</v>
      </c>
    </row>
    <row r="3779" spans="2:10" x14ac:dyDescent="0.3">
      <c r="B3779" s="3" t="s">
        <v>199</v>
      </c>
      <c r="C3779" s="4">
        <v>2022</v>
      </c>
      <c r="D3779" s="3" t="s">
        <v>1471</v>
      </c>
      <c r="E3779" s="4">
        <v>0</v>
      </c>
      <c r="F3779" s="4">
        <v>0</v>
      </c>
      <c r="G3779" s="4">
        <v>0</v>
      </c>
      <c r="H3779" s="4">
        <v>0</v>
      </c>
      <c r="I3779" s="4"/>
      <c r="J3779" s="4">
        <v>0</v>
      </c>
    </row>
    <row r="3780" spans="2:10" x14ac:dyDescent="0.3">
      <c r="B3780" s="3" t="s">
        <v>199</v>
      </c>
      <c r="C3780" s="4">
        <v>2022</v>
      </c>
      <c r="D3780" s="3" t="s">
        <v>1472</v>
      </c>
      <c r="E3780" s="4">
        <v>0</v>
      </c>
      <c r="F3780" s="4">
        <v>0</v>
      </c>
      <c r="G3780" s="4">
        <v>0</v>
      </c>
      <c r="H3780" s="4">
        <v>0</v>
      </c>
      <c r="I3780" s="4"/>
      <c r="J3780" s="4">
        <v>0</v>
      </c>
    </row>
    <row r="3781" spans="2:10" x14ac:dyDescent="0.3">
      <c r="B3781" s="3" t="s">
        <v>199</v>
      </c>
      <c r="C3781" s="4">
        <v>2022</v>
      </c>
      <c r="D3781" s="3" t="s">
        <v>1473</v>
      </c>
      <c r="E3781" s="4">
        <v>2053000</v>
      </c>
      <c r="F3781" s="4">
        <v>1.5225</v>
      </c>
      <c r="G3781" s="4">
        <v>1</v>
      </c>
      <c r="H3781" s="4">
        <v>3126</v>
      </c>
      <c r="I3781" s="4"/>
      <c r="J3781" s="4">
        <v>3126</v>
      </c>
    </row>
    <row r="3782" spans="2:10" x14ac:dyDescent="0.3">
      <c r="B3782" s="3" t="s">
        <v>199</v>
      </c>
      <c r="C3782" s="4">
        <v>2022</v>
      </c>
      <c r="D3782" s="3" t="s">
        <v>1474</v>
      </c>
      <c r="E3782" s="4">
        <v>1195715500</v>
      </c>
      <c r="F3782" s="4">
        <v>1.5225</v>
      </c>
      <c r="G3782" s="4">
        <v>1</v>
      </c>
      <c r="H3782" s="4">
        <v>1820477</v>
      </c>
      <c r="I3782" s="4"/>
      <c r="J3782" s="4">
        <v>1820477</v>
      </c>
    </row>
    <row r="3783" spans="2:10" x14ac:dyDescent="0.3">
      <c r="B3783" s="3" t="s">
        <v>199</v>
      </c>
      <c r="C3783" s="4">
        <v>2022</v>
      </c>
      <c r="D3783" s="3" t="s">
        <v>1475</v>
      </c>
      <c r="E3783" s="4">
        <v>0</v>
      </c>
      <c r="F3783" s="4">
        <v>0</v>
      </c>
      <c r="G3783" s="4">
        <v>0</v>
      </c>
      <c r="H3783" s="4">
        <v>0</v>
      </c>
      <c r="I3783" s="4"/>
      <c r="J3783" s="4">
        <v>0</v>
      </c>
    </row>
    <row r="3784" spans="2:10" x14ac:dyDescent="0.3">
      <c r="B3784" s="3" t="s">
        <v>199</v>
      </c>
      <c r="C3784" s="4">
        <v>2022</v>
      </c>
      <c r="D3784" s="3" t="s">
        <v>1476</v>
      </c>
      <c r="E3784" s="4">
        <v>565185</v>
      </c>
      <c r="F3784" s="4">
        <v>40</v>
      </c>
      <c r="G3784" s="4">
        <v>26.272577996715928</v>
      </c>
      <c r="H3784" s="4">
        <v>22607</v>
      </c>
      <c r="I3784" s="4">
        <v>47466</v>
      </c>
      <c r="J3784" s="4">
        <v>70073</v>
      </c>
    </row>
    <row r="3785" spans="2:10" x14ac:dyDescent="0.3">
      <c r="B3785" s="3" t="s">
        <v>199</v>
      </c>
      <c r="C3785" s="4">
        <v>2023</v>
      </c>
      <c r="D3785" s="3" t="s">
        <v>1468</v>
      </c>
      <c r="E3785" s="4">
        <v>1271200</v>
      </c>
      <c r="F3785" s="4">
        <v>5.2077</v>
      </c>
      <c r="G3785" s="4">
        <v>3.4637179913535086</v>
      </c>
      <c r="H3785" s="4">
        <v>6620</v>
      </c>
      <c r="I3785" s="4"/>
      <c r="J3785" s="4">
        <v>6620</v>
      </c>
    </row>
    <row r="3786" spans="2:10" x14ac:dyDescent="0.3">
      <c r="B3786" s="3" t="s">
        <v>199</v>
      </c>
      <c r="C3786" s="4">
        <v>2023</v>
      </c>
      <c r="D3786" s="3" t="s">
        <v>1469</v>
      </c>
      <c r="E3786" s="4">
        <v>0</v>
      </c>
      <c r="F3786" s="4">
        <v>0</v>
      </c>
      <c r="G3786" s="4">
        <v>0</v>
      </c>
      <c r="H3786" s="4">
        <v>0</v>
      </c>
      <c r="I3786" s="4"/>
      <c r="J3786" s="4">
        <v>0</v>
      </c>
    </row>
    <row r="3787" spans="2:10" x14ac:dyDescent="0.3">
      <c r="B3787" s="3" t="s">
        <v>199</v>
      </c>
      <c r="C3787" s="4">
        <v>2023</v>
      </c>
      <c r="D3787" s="3" t="s">
        <v>1470</v>
      </c>
      <c r="E3787" s="4">
        <v>0</v>
      </c>
      <c r="F3787" s="4">
        <v>0</v>
      </c>
      <c r="G3787" s="4">
        <v>0</v>
      </c>
      <c r="H3787" s="4">
        <v>0</v>
      </c>
      <c r="I3787" s="4"/>
      <c r="J3787" s="4">
        <v>0</v>
      </c>
    </row>
    <row r="3788" spans="2:10" x14ac:dyDescent="0.3">
      <c r="B3788" s="3" t="s">
        <v>199</v>
      </c>
      <c r="C3788" s="4">
        <v>2023</v>
      </c>
      <c r="D3788" s="3" t="s">
        <v>1471</v>
      </c>
      <c r="E3788" s="4">
        <v>0</v>
      </c>
      <c r="F3788" s="4">
        <v>0</v>
      </c>
      <c r="G3788" s="4">
        <v>0</v>
      </c>
      <c r="H3788" s="4">
        <v>0</v>
      </c>
      <c r="I3788" s="4"/>
      <c r="J3788" s="4">
        <v>0</v>
      </c>
    </row>
    <row r="3789" spans="2:10" x14ac:dyDescent="0.3">
      <c r="B3789" s="3" t="s">
        <v>199</v>
      </c>
      <c r="C3789" s="4">
        <v>2023</v>
      </c>
      <c r="D3789" s="3" t="s">
        <v>1472</v>
      </c>
      <c r="E3789" s="4">
        <v>0</v>
      </c>
      <c r="F3789" s="4">
        <v>0</v>
      </c>
      <c r="G3789" s="4">
        <v>0</v>
      </c>
      <c r="H3789" s="4">
        <v>0</v>
      </c>
      <c r="I3789" s="4"/>
      <c r="J3789" s="4">
        <v>0</v>
      </c>
    </row>
    <row r="3790" spans="2:10" x14ac:dyDescent="0.3">
      <c r="B3790" s="3" t="s">
        <v>199</v>
      </c>
      <c r="C3790" s="4">
        <v>2023</v>
      </c>
      <c r="D3790" s="3" t="s">
        <v>1473</v>
      </c>
      <c r="E3790" s="4">
        <v>2296000</v>
      </c>
      <c r="F3790" s="4">
        <v>1.5035000000000001</v>
      </c>
      <c r="G3790" s="4">
        <v>1</v>
      </c>
      <c r="H3790" s="4">
        <v>3452</v>
      </c>
      <c r="I3790" s="4"/>
      <c r="J3790" s="4">
        <v>3452</v>
      </c>
    </row>
    <row r="3791" spans="2:10" x14ac:dyDescent="0.3">
      <c r="B3791" s="3" t="s">
        <v>199</v>
      </c>
      <c r="C3791" s="4">
        <v>2023</v>
      </c>
      <c r="D3791" s="3" t="s">
        <v>1474</v>
      </c>
      <c r="E3791" s="4">
        <v>1292062500</v>
      </c>
      <c r="F3791" s="4">
        <v>1.5035000000000001</v>
      </c>
      <c r="G3791" s="4">
        <v>1</v>
      </c>
      <c r="H3791" s="4">
        <v>1942616</v>
      </c>
      <c r="I3791" s="4"/>
      <c r="J3791" s="4">
        <v>1942616</v>
      </c>
    </row>
    <row r="3792" spans="2:10" x14ac:dyDescent="0.3">
      <c r="B3792" s="3" t="s">
        <v>199</v>
      </c>
      <c r="C3792" s="4">
        <v>2023</v>
      </c>
      <c r="D3792" s="3" t="s">
        <v>1475</v>
      </c>
      <c r="E3792" s="4">
        <v>0</v>
      </c>
      <c r="F3792" s="4">
        <v>0</v>
      </c>
      <c r="G3792" s="4">
        <v>0</v>
      </c>
      <c r="H3792" s="4">
        <v>0</v>
      </c>
      <c r="I3792" s="4"/>
      <c r="J3792" s="4">
        <v>0</v>
      </c>
    </row>
    <row r="3793" spans="2:10" x14ac:dyDescent="0.3">
      <c r="B3793" s="3" t="s">
        <v>199</v>
      </c>
      <c r="C3793" s="4">
        <v>2023</v>
      </c>
      <c r="D3793" s="3" t="s">
        <v>1476</v>
      </c>
      <c r="E3793" s="4">
        <v>641495</v>
      </c>
      <c r="F3793" s="4">
        <v>40</v>
      </c>
      <c r="G3793" s="4">
        <v>26.604589291652808</v>
      </c>
      <c r="H3793" s="4">
        <v>25660</v>
      </c>
      <c r="I3793" s="4">
        <v>58147</v>
      </c>
      <c r="J3793" s="4">
        <v>83807</v>
      </c>
    </row>
    <row r="3794" spans="2:10" x14ac:dyDescent="0.3">
      <c r="B3794" s="3" t="s">
        <v>199</v>
      </c>
      <c r="C3794" s="4">
        <v>2024</v>
      </c>
      <c r="D3794" s="3" t="s">
        <v>1468</v>
      </c>
      <c r="E3794" s="4">
        <v>1266700</v>
      </c>
      <c r="F3794" s="4">
        <v>5.2575000000000003</v>
      </c>
      <c r="G3794" s="4">
        <v>3.1159248503526347</v>
      </c>
      <c r="H3794" s="4">
        <v>6660</v>
      </c>
      <c r="I3794" s="4"/>
      <c r="J3794" s="4">
        <v>6660</v>
      </c>
    </row>
    <row r="3795" spans="2:10" x14ac:dyDescent="0.3">
      <c r="B3795" s="3" t="s">
        <v>199</v>
      </c>
      <c r="C3795" s="4">
        <v>2024</v>
      </c>
      <c r="D3795" s="3" t="s">
        <v>1469</v>
      </c>
      <c r="E3795" s="4">
        <v>0</v>
      </c>
      <c r="F3795" s="4">
        <v>0</v>
      </c>
      <c r="G3795" s="4">
        <v>0</v>
      </c>
      <c r="H3795" s="4">
        <v>0</v>
      </c>
      <c r="I3795" s="4"/>
      <c r="J3795" s="4">
        <v>0</v>
      </c>
    </row>
    <row r="3796" spans="2:10" x14ac:dyDescent="0.3">
      <c r="B3796" s="3" t="s">
        <v>199</v>
      </c>
      <c r="C3796" s="4">
        <v>2024</v>
      </c>
      <c r="D3796" s="3" t="s">
        <v>1470</v>
      </c>
      <c r="E3796" s="4">
        <v>0</v>
      </c>
      <c r="F3796" s="4">
        <v>0</v>
      </c>
      <c r="G3796" s="4">
        <v>0</v>
      </c>
      <c r="H3796" s="4">
        <v>0</v>
      </c>
      <c r="I3796" s="4"/>
      <c r="J3796" s="4">
        <v>0</v>
      </c>
    </row>
    <row r="3797" spans="2:10" x14ac:dyDescent="0.3">
      <c r="B3797" s="3" t="s">
        <v>199</v>
      </c>
      <c r="C3797" s="4">
        <v>2024</v>
      </c>
      <c r="D3797" s="3" t="s">
        <v>1471</v>
      </c>
      <c r="E3797" s="4">
        <v>0</v>
      </c>
      <c r="F3797" s="4">
        <v>0</v>
      </c>
      <c r="G3797" s="4">
        <v>0</v>
      </c>
      <c r="H3797" s="4">
        <v>0</v>
      </c>
      <c r="I3797" s="4"/>
      <c r="J3797" s="4">
        <v>0</v>
      </c>
    </row>
    <row r="3798" spans="2:10" x14ac:dyDescent="0.3">
      <c r="B3798" s="3" t="s">
        <v>199</v>
      </c>
      <c r="C3798" s="4">
        <v>2024</v>
      </c>
      <c r="D3798" s="3" t="s">
        <v>1472</v>
      </c>
      <c r="E3798" s="4">
        <v>0</v>
      </c>
      <c r="F3798" s="4">
        <v>0</v>
      </c>
      <c r="G3798" s="4">
        <v>0</v>
      </c>
      <c r="H3798" s="4">
        <v>0</v>
      </c>
      <c r="I3798" s="4"/>
      <c r="J3798" s="4">
        <v>0</v>
      </c>
    </row>
    <row r="3799" spans="2:10" x14ac:dyDescent="0.3">
      <c r="B3799" s="3" t="s">
        <v>199</v>
      </c>
      <c r="C3799" s="4">
        <v>2024</v>
      </c>
      <c r="D3799" s="3" t="s">
        <v>1473</v>
      </c>
      <c r="E3799" s="4">
        <v>2281000</v>
      </c>
      <c r="F3799" s="4">
        <v>1.6873</v>
      </c>
      <c r="G3799" s="4">
        <v>1</v>
      </c>
      <c r="H3799" s="4">
        <v>3849</v>
      </c>
      <c r="I3799" s="4"/>
      <c r="J3799" s="4">
        <v>3849</v>
      </c>
    </row>
    <row r="3800" spans="2:10" x14ac:dyDescent="0.3">
      <c r="B3800" s="3" t="s">
        <v>199</v>
      </c>
      <c r="C3800" s="4">
        <v>2024</v>
      </c>
      <c r="D3800" s="3" t="s">
        <v>1474</v>
      </c>
      <c r="E3800" s="4">
        <v>1246359000</v>
      </c>
      <c r="F3800" s="4">
        <v>1.6873</v>
      </c>
      <c r="G3800" s="4">
        <v>1</v>
      </c>
      <c r="H3800" s="4">
        <v>2102982</v>
      </c>
      <c r="I3800" s="4"/>
      <c r="J3800" s="4">
        <v>2102982</v>
      </c>
    </row>
    <row r="3801" spans="2:10" x14ac:dyDescent="0.3">
      <c r="B3801" s="3" t="s">
        <v>199</v>
      </c>
      <c r="C3801" s="4">
        <v>2024</v>
      </c>
      <c r="D3801" s="3" t="s">
        <v>1475</v>
      </c>
      <c r="E3801" s="4">
        <v>0</v>
      </c>
      <c r="F3801" s="4">
        <v>0</v>
      </c>
      <c r="G3801" s="4">
        <v>0</v>
      </c>
      <c r="H3801" s="4">
        <v>0</v>
      </c>
      <c r="I3801" s="4"/>
      <c r="J3801" s="4">
        <v>0</v>
      </c>
    </row>
    <row r="3802" spans="2:10" x14ac:dyDescent="0.3">
      <c r="B3802" s="3" t="s">
        <v>199</v>
      </c>
      <c r="C3802" s="4">
        <v>2024</v>
      </c>
      <c r="D3802" s="3" t="s">
        <v>1476</v>
      </c>
      <c r="E3802" s="4">
        <v>689715</v>
      </c>
      <c r="F3802" s="4">
        <v>40</v>
      </c>
      <c r="G3802" s="4">
        <v>23.706513364546907</v>
      </c>
      <c r="H3802" s="4">
        <v>27589</v>
      </c>
      <c r="I3802" s="4">
        <v>54150</v>
      </c>
      <c r="J3802" s="4">
        <v>81739</v>
      </c>
    </row>
    <row r="3803" spans="2:10" x14ac:dyDescent="0.3">
      <c r="B3803" s="3" t="s">
        <v>201</v>
      </c>
      <c r="C3803" s="4">
        <v>2019</v>
      </c>
      <c r="D3803" s="3" t="s">
        <v>1468</v>
      </c>
      <c r="E3803" s="4">
        <v>9140550</v>
      </c>
      <c r="F3803" s="4">
        <v>8.0045000000000002</v>
      </c>
      <c r="G3803" s="4">
        <v>2.65647816275056</v>
      </c>
      <c r="H3803" s="4">
        <v>73165.532475</v>
      </c>
      <c r="I3803" s="4"/>
      <c r="J3803" s="4">
        <v>73165.532475</v>
      </c>
    </row>
    <row r="3804" spans="2:10" x14ac:dyDescent="0.3">
      <c r="B3804" s="3" t="s">
        <v>201</v>
      </c>
      <c r="C3804" s="4">
        <v>2019</v>
      </c>
      <c r="D3804" s="3" t="s">
        <v>1469</v>
      </c>
      <c r="E3804" s="4">
        <v>67833</v>
      </c>
      <c r="F3804" s="4">
        <v>8.4369999999999994</v>
      </c>
      <c r="G3804" s="4">
        <v>2.8000132749236699</v>
      </c>
      <c r="H3804" s="4">
        <v>572.30702099999996</v>
      </c>
      <c r="I3804" s="4"/>
      <c r="J3804" s="4">
        <v>572.30702099999996</v>
      </c>
    </row>
    <row r="3805" spans="2:10" x14ac:dyDescent="0.3">
      <c r="B3805" s="3" t="s">
        <v>201</v>
      </c>
      <c r="C3805" s="4">
        <v>2019</v>
      </c>
      <c r="D3805" s="3" t="s">
        <v>1470</v>
      </c>
      <c r="E3805" s="4">
        <v>0</v>
      </c>
      <c r="F3805" s="4">
        <v>11.7515</v>
      </c>
      <c r="G3805" s="4">
        <v>3.9000066374618299</v>
      </c>
      <c r="H3805" s="4">
        <v>0</v>
      </c>
      <c r="I3805" s="4"/>
      <c r="J3805" s="4">
        <v>0</v>
      </c>
    </row>
    <row r="3806" spans="2:10" x14ac:dyDescent="0.3">
      <c r="B3806" s="3" t="s">
        <v>201</v>
      </c>
      <c r="C3806" s="4">
        <v>2019</v>
      </c>
      <c r="D3806" s="3" t="s">
        <v>1471</v>
      </c>
      <c r="E3806" s="4">
        <v>133567900</v>
      </c>
      <c r="F3806" s="4">
        <v>17.248899999999999</v>
      </c>
      <c r="G3806" s="4">
        <v>5.7244457719368098</v>
      </c>
      <c r="H3806" s="4">
        <v>2303899.3503100001</v>
      </c>
      <c r="I3806" s="4">
        <v>-230390</v>
      </c>
      <c r="J3806" s="4">
        <v>2073509.3503099999</v>
      </c>
    </row>
    <row r="3807" spans="2:10" x14ac:dyDescent="0.3">
      <c r="B3807" s="3" t="s">
        <v>201</v>
      </c>
      <c r="C3807" s="4">
        <v>2019</v>
      </c>
      <c r="D3807" s="3" t="s">
        <v>1472</v>
      </c>
      <c r="E3807" s="4">
        <v>0</v>
      </c>
      <c r="F3807" s="4">
        <v>3.0131999999999999</v>
      </c>
      <c r="G3807" s="4">
        <v>1</v>
      </c>
      <c r="H3807" s="4">
        <v>0</v>
      </c>
      <c r="I3807" s="4"/>
      <c r="J3807" s="4">
        <v>0</v>
      </c>
    </row>
    <row r="3808" spans="2:10" x14ac:dyDescent="0.3">
      <c r="B3808" s="3" t="s">
        <v>201</v>
      </c>
      <c r="C3808" s="4">
        <v>2019</v>
      </c>
      <c r="D3808" s="3" t="s">
        <v>1473</v>
      </c>
      <c r="E3808" s="4">
        <v>0</v>
      </c>
      <c r="F3808" s="4">
        <v>3.0131999999999999</v>
      </c>
      <c r="G3808" s="4">
        <v>1</v>
      </c>
      <c r="H3808" s="4">
        <v>0</v>
      </c>
      <c r="I3808" s="4"/>
      <c r="J3808" s="4">
        <v>0</v>
      </c>
    </row>
    <row r="3809" spans="2:10" x14ac:dyDescent="0.3">
      <c r="B3809" s="3" t="s">
        <v>201</v>
      </c>
      <c r="C3809" s="4">
        <v>2019</v>
      </c>
      <c r="D3809" s="3" t="s">
        <v>1474</v>
      </c>
      <c r="E3809" s="4">
        <v>216519500</v>
      </c>
      <c r="F3809" s="4">
        <v>3.0131999999999999</v>
      </c>
      <c r="G3809" s="4">
        <v>1</v>
      </c>
      <c r="H3809" s="4">
        <v>652416.55740000005</v>
      </c>
      <c r="I3809" s="4">
        <v>0</v>
      </c>
      <c r="J3809" s="4">
        <v>652416.55740000005</v>
      </c>
    </row>
    <row r="3810" spans="2:10" x14ac:dyDescent="0.3">
      <c r="B3810" s="3" t="s">
        <v>201</v>
      </c>
      <c r="C3810" s="4">
        <v>2019</v>
      </c>
      <c r="D3810" s="3" t="s">
        <v>1475</v>
      </c>
      <c r="E3810" s="4">
        <v>0</v>
      </c>
      <c r="F3810" s="4">
        <v>3.0131999999999999</v>
      </c>
      <c r="G3810" s="4">
        <v>1</v>
      </c>
      <c r="H3810" s="4">
        <v>0</v>
      </c>
      <c r="I3810" s="4"/>
      <c r="J3810" s="4">
        <v>0</v>
      </c>
    </row>
    <row r="3811" spans="2:10" x14ac:dyDescent="0.3">
      <c r="B3811" s="3" t="s">
        <v>201</v>
      </c>
      <c r="C3811" s="4">
        <v>2019</v>
      </c>
      <c r="D3811" s="3" t="s">
        <v>1476</v>
      </c>
      <c r="E3811" s="4">
        <v>5820145</v>
      </c>
      <c r="F3811" s="4">
        <v>40</v>
      </c>
      <c r="G3811" s="4">
        <v>13.274923669188899</v>
      </c>
      <c r="H3811" s="4">
        <v>232805.8</v>
      </c>
      <c r="I3811" s="4"/>
      <c r="J3811" s="4">
        <v>232805.8</v>
      </c>
    </row>
    <row r="3812" spans="2:10" x14ac:dyDescent="0.3">
      <c r="B3812" s="3" t="s">
        <v>201</v>
      </c>
      <c r="C3812" s="4">
        <v>2020</v>
      </c>
      <c r="D3812" s="3" t="s">
        <v>1468</v>
      </c>
      <c r="E3812" s="4">
        <v>10630700</v>
      </c>
      <c r="F3812" s="4">
        <v>6.8825000000000003</v>
      </c>
      <c r="G3812" s="4">
        <v>2.4664038702741444</v>
      </c>
      <c r="H3812" s="4">
        <v>73166</v>
      </c>
      <c r="I3812" s="4"/>
      <c r="J3812" s="4">
        <v>73166</v>
      </c>
    </row>
    <row r="3813" spans="2:10" x14ac:dyDescent="0.3">
      <c r="B3813" s="3" t="s">
        <v>201</v>
      </c>
      <c r="C3813" s="4">
        <v>2020</v>
      </c>
      <c r="D3813" s="3" t="s">
        <v>1469</v>
      </c>
      <c r="E3813" s="4">
        <v>67833</v>
      </c>
      <c r="F3813" s="4">
        <v>5.9158999999999997</v>
      </c>
      <c r="G3813" s="4">
        <v>2.1200143343486828</v>
      </c>
      <c r="H3813" s="4">
        <v>401</v>
      </c>
      <c r="I3813" s="4"/>
      <c r="J3813" s="4">
        <v>401</v>
      </c>
    </row>
    <row r="3814" spans="2:10" x14ac:dyDescent="0.3">
      <c r="B3814" s="3" t="s">
        <v>201</v>
      </c>
      <c r="C3814" s="4">
        <v>2020</v>
      </c>
      <c r="D3814" s="3" t="s">
        <v>1470</v>
      </c>
      <c r="E3814" s="4">
        <v>0</v>
      </c>
      <c r="F3814" s="4">
        <v>11.162000000000001</v>
      </c>
      <c r="G3814" s="4">
        <v>4</v>
      </c>
      <c r="H3814" s="4">
        <v>0</v>
      </c>
      <c r="I3814" s="4"/>
      <c r="J3814" s="4">
        <v>0</v>
      </c>
    </row>
    <row r="3815" spans="2:10" x14ac:dyDescent="0.3">
      <c r="B3815" s="3" t="s">
        <v>201</v>
      </c>
      <c r="C3815" s="4">
        <v>2020</v>
      </c>
      <c r="D3815" s="3" t="s">
        <v>1471</v>
      </c>
      <c r="E3815" s="4">
        <v>131038900</v>
      </c>
      <c r="F3815" s="4">
        <v>17.583500000000001</v>
      </c>
      <c r="G3815" s="4">
        <v>6.3012005017022039</v>
      </c>
      <c r="H3815" s="4">
        <v>2304122</v>
      </c>
      <c r="I3815" s="4">
        <v>-230412</v>
      </c>
      <c r="J3815" s="4">
        <v>2073710</v>
      </c>
    </row>
    <row r="3816" spans="2:10" x14ac:dyDescent="0.3">
      <c r="B3816" s="3" t="s">
        <v>201</v>
      </c>
      <c r="C3816" s="4">
        <v>2020</v>
      </c>
      <c r="D3816" s="3" t="s">
        <v>1472</v>
      </c>
      <c r="E3816" s="4">
        <v>0</v>
      </c>
      <c r="F3816" s="4">
        <v>2.7905000000000002</v>
      </c>
      <c r="G3816" s="4">
        <v>1</v>
      </c>
      <c r="H3816" s="4">
        <v>0</v>
      </c>
      <c r="I3816" s="4"/>
      <c r="J3816" s="4">
        <v>0</v>
      </c>
    </row>
    <row r="3817" spans="2:10" x14ac:dyDescent="0.3">
      <c r="B3817" s="3" t="s">
        <v>201</v>
      </c>
      <c r="C3817" s="4">
        <v>2020</v>
      </c>
      <c r="D3817" s="3" t="s">
        <v>1473</v>
      </c>
      <c r="E3817" s="4">
        <v>0</v>
      </c>
      <c r="F3817" s="4">
        <v>2.7905000000000002</v>
      </c>
      <c r="G3817" s="4">
        <v>1</v>
      </c>
      <c r="H3817" s="4">
        <v>0</v>
      </c>
      <c r="I3817" s="4"/>
      <c r="J3817" s="4">
        <v>0</v>
      </c>
    </row>
    <row r="3818" spans="2:10" x14ac:dyDescent="0.3">
      <c r="B3818" s="3" t="s">
        <v>201</v>
      </c>
      <c r="C3818" s="4">
        <v>2020</v>
      </c>
      <c r="D3818" s="3" t="s">
        <v>1474</v>
      </c>
      <c r="E3818" s="4">
        <v>236013800</v>
      </c>
      <c r="F3818" s="4">
        <v>2.7905000000000002</v>
      </c>
      <c r="G3818" s="4">
        <v>1</v>
      </c>
      <c r="H3818" s="4">
        <v>658597</v>
      </c>
      <c r="I3818" s="4"/>
      <c r="J3818" s="4">
        <v>658597</v>
      </c>
    </row>
    <row r="3819" spans="2:10" x14ac:dyDescent="0.3">
      <c r="B3819" s="3" t="s">
        <v>201</v>
      </c>
      <c r="C3819" s="4">
        <v>2020</v>
      </c>
      <c r="D3819" s="3" t="s">
        <v>1475</v>
      </c>
      <c r="E3819" s="4">
        <v>0</v>
      </c>
      <c r="F3819" s="4">
        <v>2.7905000000000002</v>
      </c>
      <c r="G3819" s="4">
        <v>1</v>
      </c>
      <c r="H3819" s="4">
        <v>0</v>
      </c>
      <c r="I3819" s="4"/>
      <c r="J3819" s="4">
        <v>0</v>
      </c>
    </row>
    <row r="3820" spans="2:10" x14ac:dyDescent="0.3">
      <c r="B3820" s="3" t="s">
        <v>201</v>
      </c>
      <c r="C3820" s="4">
        <v>2020</v>
      </c>
      <c r="D3820" s="3" t="s">
        <v>1476</v>
      </c>
      <c r="E3820" s="4">
        <v>6175610</v>
      </c>
      <c r="F3820" s="4">
        <v>40</v>
      </c>
      <c r="G3820" s="4">
        <v>14.334348683031713</v>
      </c>
      <c r="H3820" s="4">
        <v>247024</v>
      </c>
      <c r="I3820" s="4">
        <v>558364</v>
      </c>
      <c r="J3820" s="4">
        <v>805388</v>
      </c>
    </row>
    <row r="3821" spans="2:10" x14ac:dyDescent="0.3">
      <c r="B3821" s="3" t="s">
        <v>201</v>
      </c>
      <c r="C3821" s="4">
        <v>2021</v>
      </c>
      <c r="D3821" s="3" t="s">
        <v>1468</v>
      </c>
      <c r="E3821" s="4">
        <v>11257400</v>
      </c>
      <c r="F3821" s="4">
        <v>6.6163999999999996</v>
      </c>
      <c r="G3821" s="4">
        <v>2.6261808367071522</v>
      </c>
      <c r="H3821" s="4">
        <v>74483</v>
      </c>
      <c r="I3821" s="4"/>
      <c r="J3821" s="4">
        <v>74483</v>
      </c>
    </row>
    <row r="3822" spans="2:10" x14ac:dyDescent="0.3">
      <c r="B3822" s="3" t="s">
        <v>201</v>
      </c>
      <c r="C3822" s="4">
        <v>2021</v>
      </c>
      <c r="D3822" s="3" t="s">
        <v>1469</v>
      </c>
      <c r="E3822" s="4">
        <v>67833</v>
      </c>
      <c r="F3822" s="4">
        <v>5.9458000000000002</v>
      </c>
      <c r="G3822" s="4">
        <v>2.3600063507184252</v>
      </c>
      <c r="H3822" s="4">
        <v>403</v>
      </c>
      <c r="I3822" s="4"/>
      <c r="J3822" s="4">
        <v>403</v>
      </c>
    </row>
    <row r="3823" spans="2:10" x14ac:dyDescent="0.3">
      <c r="B3823" s="3" t="s">
        <v>201</v>
      </c>
      <c r="C3823" s="4">
        <v>2021</v>
      </c>
      <c r="D3823" s="3" t="s">
        <v>1470</v>
      </c>
      <c r="E3823" s="4">
        <v>0</v>
      </c>
      <c r="F3823" s="4">
        <v>11.0602</v>
      </c>
      <c r="G3823" s="4">
        <v>4.3900134952766532</v>
      </c>
      <c r="H3823" s="4">
        <v>0</v>
      </c>
      <c r="I3823" s="4"/>
      <c r="J3823" s="4">
        <v>0</v>
      </c>
    </row>
    <row r="3824" spans="2:10" x14ac:dyDescent="0.3">
      <c r="B3824" s="3" t="s">
        <v>201</v>
      </c>
      <c r="C3824" s="4">
        <v>2021</v>
      </c>
      <c r="D3824" s="3" t="s">
        <v>1471</v>
      </c>
      <c r="E3824" s="4">
        <v>127756100</v>
      </c>
      <c r="F3824" s="4">
        <v>18.3996</v>
      </c>
      <c r="G3824" s="4">
        <v>7.3031674208144794</v>
      </c>
      <c r="H3824" s="4">
        <v>2350661</v>
      </c>
      <c r="I3824" s="4">
        <v>-235066</v>
      </c>
      <c r="J3824" s="4">
        <v>2115595</v>
      </c>
    </row>
    <row r="3825" spans="2:10" x14ac:dyDescent="0.3">
      <c r="B3825" s="3" t="s">
        <v>201</v>
      </c>
      <c r="C3825" s="4">
        <v>2021</v>
      </c>
      <c r="D3825" s="3" t="s">
        <v>1472</v>
      </c>
      <c r="E3825" s="4">
        <v>0</v>
      </c>
      <c r="F3825" s="4">
        <v>2.5194000000000001</v>
      </c>
      <c r="G3825" s="4">
        <v>1</v>
      </c>
      <c r="H3825" s="4">
        <v>0</v>
      </c>
      <c r="I3825" s="4"/>
      <c r="J3825" s="4">
        <v>0</v>
      </c>
    </row>
    <row r="3826" spans="2:10" x14ac:dyDescent="0.3">
      <c r="B3826" s="3" t="s">
        <v>201</v>
      </c>
      <c r="C3826" s="4">
        <v>2021</v>
      </c>
      <c r="D3826" s="3" t="s">
        <v>1473</v>
      </c>
      <c r="E3826" s="4">
        <v>0</v>
      </c>
      <c r="F3826" s="4">
        <v>2.5194000000000001</v>
      </c>
      <c r="G3826" s="4">
        <v>1</v>
      </c>
      <c r="H3826" s="4">
        <v>0</v>
      </c>
      <c r="I3826" s="4"/>
      <c r="J3826" s="4">
        <v>0</v>
      </c>
    </row>
    <row r="3827" spans="2:10" x14ac:dyDescent="0.3">
      <c r="B3827" s="3" t="s">
        <v>201</v>
      </c>
      <c r="C3827" s="4">
        <v>2021</v>
      </c>
      <c r="D3827" s="3" t="s">
        <v>1474</v>
      </c>
      <c r="E3827" s="4">
        <v>271669600</v>
      </c>
      <c r="F3827" s="4">
        <v>2.5194000000000001</v>
      </c>
      <c r="G3827" s="4">
        <v>1</v>
      </c>
      <c r="H3827" s="4">
        <v>684444</v>
      </c>
      <c r="I3827" s="4"/>
      <c r="J3827" s="4">
        <v>684444</v>
      </c>
    </row>
    <row r="3828" spans="2:10" x14ac:dyDescent="0.3">
      <c r="B3828" s="3" t="s">
        <v>201</v>
      </c>
      <c r="C3828" s="4">
        <v>2021</v>
      </c>
      <c r="D3828" s="3" t="s">
        <v>1475</v>
      </c>
      <c r="E3828" s="4">
        <v>0</v>
      </c>
      <c r="F3828" s="4">
        <v>2.5194000000000001</v>
      </c>
      <c r="G3828" s="4">
        <v>1</v>
      </c>
      <c r="H3828" s="4">
        <v>0</v>
      </c>
      <c r="I3828" s="4"/>
      <c r="J3828" s="4">
        <v>0</v>
      </c>
    </row>
    <row r="3829" spans="2:10" x14ac:dyDescent="0.3">
      <c r="B3829" s="3" t="s">
        <v>201</v>
      </c>
      <c r="C3829" s="4">
        <v>2021</v>
      </c>
      <c r="D3829" s="3" t="s">
        <v>1476</v>
      </c>
      <c r="E3829" s="4">
        <v>6303120</v>
      </c>
      <c r="F3829" s="4">
        <v>40</v>
      </c>
      <c r="G3829" s="4">
        <v>15.876796062554575</v>
      </c>
      <c r="H3829" s="4">
        <v>252125</v>
      </c>
      <c r="I3829" s="4">
        <v>568902</v>
      </c>
      <c r="J3829" s="4">
        <v>821027</v>
      </c>
    </row>
    <row r="3830" spans="2:10" x14ac:dyDescent="0.3">
      <c r="B3830" s="3" t="s">
        <v>201</v>
      </c>
      <c r="C3830" s="4">
        <v>2022</v>
      </c>
      <c r="D3830" s="3" t="s">
        <v>1468</v>
      </c>
      <c r="E3830" s="4">
        <v>13371300</v>
      </c>
      <c r="F3830" s="4">
        <v>5.8830999999999998</v>
      </c>
      <c r="G3830" s="4">
        <v>3.0586981387126961</v>
      </c>
      <c r="H3830" s="4">
        <v>78665</v>
      </c>
      <c r="I3830" s="4"/>
      <c r="J3830" s="4">
        <v>78665</v>
      </c>
    </row>
    <row r="3831" spans="2:10" x14ac:dyDescent="0.3">
      <c r="B3831" s="3" t="s">
        <v>201</v>
      </c>
      <c r="C3831" s="4">
        <v>2022</v>
      </c>
      <c r="D3831" s="3" t="s">
        <v>1469</v>
      </c>
      <c r="E3831" s="4">
        <v>67833</v>
      </c>
      <c r="F3831" s="4">
        <v>4.5583999999999998</v>
      </c>
      <c r="G3831" s="4">
        <v>2.3699698450660289</v>
      </c>
      <c r="H3831" s="4">
        <v>309</v>
      </c>
      <c r="I3831" s="4"/>
      <c r="J3831" s="4">
        <v>309</v>
      </c>
    </row>
    <row r="3832" spans="2:10" x14ac:dyDescent="0.3">
      <c r="B3832" s="3" t="s">
        <v>201</v>
      </c>
      <c r="C3832" s="4">
        <v>2022</v>
      </c>
      <c r="D3832" s="3" t="s">
        <v>1470</v>
      </c>
      <c r="E3832" s="4">
        <v>0</v>
      </c>
      <c r="F3832" s="4">
        <v>7.3281000000000001</v>
      </c>
      <c r="G3832" s="4">
        <v>3.8099719247166477</v>
      </c>
      <c r="H3832" s="4">
        <v>0</v>
      </c>
      <c r="I3832" s="4"/>
      <c r="J3832" s="4">
        <v>0</v>
      </c>
    </row>
    <row r="3833" spans="2:10" x14ac:dyDescent="0.3">
      <c r="B3833" s="3" t="s">
        <v>201</v>
      </c>
      <c r="C3833" s="4">
        <v>2022</v>
      </c>
      <c r="D3833" s="3" t="s">
        <v>1471</v>
      </c>
      <c r="E3833" s="4">
        <v>124780000</v>
      </c>
      <c r="F3833" s="4">
        <v>19.3658</v>
      </c>
      <c r="G3833" s="4">
        <v>10.068524487886036</v>
      </c>
      <c r="H3833" s="4">
        <v>2416465</v>
      </c>
      <c r="I3833" s="4">
        <v>-241646</v>
      </c>
      <c r="J3833" s="4">
        <v>2174819</v>
      </c>
    </row>
    <row r="3834" spans="2:10" x14ac:dyDescent="0.3">
      <c r="B3834" s="3" t="s">
        <v>201</v>
      </c>
      <c r="C3834" s="4">
        <v>2022</v>
      </c>
      <c r="D3834" s="3" t="s">
        <v>1472</v>
      </c>
      <c r="E3834" s="4">
        <v>0</v>
      </c>
      <c r="F3834" s="4">
        <v>1.9234</v>
      </c>
      <c r="G3834" s="4">
        <v>1</v>
      </c>
      <c r="H3834" s="4">
        <v>0</v>
      </c>
      <c r="I3834" s="4"/>
      <c r="J3834" s="4">
        <v>0</v>
      </c>
    </row>
    <row r="3835" spans="2:10" x14ac:dyDescent="0.3">
      <c r="B3835" s="3" t="s">
        <v>201</v>
      </c>
      <c r="C3835" s="4">
        <v>2022</v>
      </c>
      <c r="D3835" s="3" t="s">
        <v>1473</v>
      </c>
      <c r="E3835" s="4">
        <v>0</v>
      </c>
      <c r="F3835" s="4">
        <v>1.9234</v>
      </c>
      <c r="G3835" s="4">
        <v>1</v>
      </c>
      <c r="H3835" s="4">
        <v>0</v>
      </c>
      <c r="I3835" s="4"/>
      <c r="J3835" s="4">
        <v>0</v>
      </c>
    </row>
    <row r="3836" spans="2:10" x14ac:dyDescent="0.3">
      <c r="B3836" s="3" t="s">
        <v>201</v>
      </c>
      <c r="C3836" s="4">
        <v>2022</v>
      </c>
      <c r="D3836" s="3" t="s">
        <v>1474</v>
      </c>
      <c r="E3836" s="4">
        <v>377481700</v>
      </c>
      <c r="F3836" s="4">
        <v>1.9234</v>
      </c>
      <c r="G3836" s="4">
        <v>1</v>
      </c>
      <c r="H3836" s="4">
        <v>726048</v>
      </c>
      <c r="I3836" s="4"/>
      <c r="J3836" s="4">
        <v>726048</v>
      </c>
    </row>
    <row r="3837" spans="2:10" x14ac:dyDescent="0.3">
      <c r="B3837" s="3" t="s">
        <v>201</v>
      </c>
      <c r="C3837" s="4">
        <v>2022</v>
      </c>
      <c r="D3837" s="3" t="s">
        <v>1475</v>
      </c>
      <c r="E3837" s="4">
        <v>0</v>
      </c>
      <c r="F3837" s="4">
        <v>1.9234</v>
      </c>
      <c r="G3837" s="4">
        <v>1</v>
      </c>
      <c r="H3837" s="4">
        <v>0</v>
      </c>
      <c r="I3837" s="4"/>
      <c r="J3837" s="4">
        <v>0</v>
      </c>
    </row>
    <row r="3838" spans="2:10" x14ac:dyDescent="0.3">
      <c r="B3838" s="3" t="s">
        <v>201</v>
      </c>
      <c r="C3838" s="4">
        <v>2022</v>
      </c>
      <c r="D3838" s="3" t="s">
        <v>1476</v>
      </c>
      <c r="E3838" s="4">
        <v>6621520</v>
      </c>
      <c r="F3838" s="4">
        <v>40</v>
      </c>
      <c r="G3838" s="4">
        <v>20.796506186960592</v>
      </c>
      <c r="H3838" s="4">
        <v>264861</v>
      </c>
      <c r="I3838" s="4">
        <v>573943</v>
      </c>
      <c r="J3838" s="4">
        <v>838804</v>
      </c>
    </row>
    <row r="3839" spans="2:10" x14ac:dyDescent="0.3">
      <c r="B3839" s="3" t="s">
        <v>201</v>
      </c>
      <c r="C3839" s="4">
        <v>2023</v>
      </c>
      <c r="D3839" s="3" t="s">
        <v>1468</v>
      </c>
      <c r="E3839" s="4">
        <v>15353400</v>
      </c>
      <c r="F3839" s="4">
        <v>5.4531000000000001</v>
      </c>
      <c r="G3839" s="4">
        <v>3.1437218955378765</v>
      </c>
      <c r="H3839" s="4">
        <v>83724</v>
      </c>
      <c r="I3839" s="4"/>
      <c r="J3839" s="4">
        <v>83724</v>
      </c>
    </row>
    <row r="3840" spans="2:10" x14ac:dyDescent="0.3">
      <c r="B3840" s="3" t="s">
        <v>201</v>
      </c>
      <c r="C3840" s="4">
        <v>2023</v>
      </c>
      <c r="D3840" s="3" t="s">
        <v>1469</v>
      </c>
      <c r="E3840" s="4">
        <v>67835</v>
      </c>
      <c r="F3840" s="4">
        <v>4.0243000000000002</v>
      </c>
      <c r="G3840" s="4">
        <v>2.3200161420500405</v>
      </c>
      <c r="H3840" s="4">
        <v>273</v>
      </c>
      <c r="I3840" s="4"/>
      <c r="J3840" s="4">
        <v>273</v>
      </c>
    </row>
    <row r="3841" spans="2:10" x14ac:dyDescent="0.3">
      <c r="B3841" s="3" t="s">
        <v>201</v>
      </c>
      <c r="C3841" s="4">
        <v>2023</v>
      </c>
      <c r="D3841" s="3" t="s">
        <v>1470</v>
      </c>
      <c r="E3841" s="4">
        <v>0</v>
      </c>
      <c r="F3841" s="4">
        <v>6.5740999999999996</v>
      </c>
      <c r="G3841" s="4">
        <v>3.7899803989392367</v>
      </c>
      <c r="H3841" s="4">
        <v>0</v>
      </c>
      <c r="I3841" s="4"/>
      <c r="J3841" s="4">
        <v>0</v>
      </c>
    </row>
    <row r="3842" spans="2:10" x14ac:dyDescent="0.3">
      <c r="B3842" s="3" t="s">
        <v>201</v>
      </c>
      <c r="C3842" s="4">
        <v>2023</v>
      </c>
      <c r="D3842" s="3" t="s">
        <v>1471</v>
      </c>
      <c r="E3842" s="4">
        <v>124363500</v>
      </c>
      <c r="F3842" s="4">
        <v>20.402100000000001</v>
      </c>
      <c r="G3842" s="4">
        <v>11.761847111726047</v>
      </c>
      <c r="H3842" s="4">
        <v>2537277</v>
      </c>
      <c r="I3842" s="4">
        <v>-253728</v>
      </c>
      <c r="J3842" s="4">
        <v>2283549</v>
      </c>
    </row>
    <row r="3843" spans="2:10" x14ac:dyDescent="0.3">
      <c r="B3843" s="3" t="s">
        <v>201</v>
      </c>
      <c r="C3843" s="4">
        <v>2023</v>
      </c>
      <c r="D3843" s="3" t="s">
        <v>1472</v>
      </c>
      <c r="E3843" s="4">
        <v>0</v>
      </c>
      <c r="F3843" s="4">
        <v>1.7345999999999999</v>
      </c>
      <c r="G3843" s="4">
        <v>1</v>
      </c>
      <c r="H3843" s="4">
        <v>0</v>
      </c>
      <c r="I3843" s="4"/>
      <c r="J3843" s="4">
        <v>0</v>
      </c>
    </row>
    <row r="3844" spans="2:10" x14ac:dyDescent="0.3">
      <c r="B3844" s="3" t="s">
        <v>201</v>
      </c>
      <c r="C3844" s="4">
        <v>2023</v>
      </c>
      <c r="D3844" s="3" t="s">
        <v>1473</v>
      </c>
      <c r="E3844" s="4">
        <v>0</v>
      </c>
      <c r="F3844" s="4">
        <v>1.7345999999999999</v>
      </c>
      <c r="G3844" s="4">
        <v>1</v>
      </c>
      <c r="H3844" s="4">
        <v>0</v>
      </c>
      <c r="I3844" s="4"/>
      <c r="J3844" s="4">
        <v>0</v>
      </c>
    </row>
    <row r="3845" spans="2:10" x14ac:dyDescent="0.3">
      <c r="B3845" s="3" t="s">
        <v>201</v>
      </c>
      <c r="C3845" s="4">
        <v>2023</v>
      </c>
      <c r="D3845" s="3" t="s">
        <v>1474</v>
      </c>
      <c r="E3845" s="4">
        <v>443977700</v>
      </c>
      <c r="F3845" s="4">
        <v>1.7345999999999999</v>
      </c>
      <c r="G3845" s="4">
        <v>1</v>
      </c>
      <c r="H3845" s="4">
        <v>770124</v>
      </c>
      <c r="I3845" s="4"/>
      <c r="J3845" s="4">
        <v>770124</v>
      </c>
    </row>
    <row r="3846" spans="2:10" x14ac:dyDescent="0.3">
      <c r="B3846" s="3" t="s">
        <v>201</v>
      </c>
      <c r="C3846" s="4">
        <v>2023</v>
      </c>
      <c r="D3846" s="3" t="s">
        <v>1475</v>
      </c>
      <c r="E3846" s="4">
        <v>0</v>
      </c>
      <c r="F3846" s="4">
        <v>1.7345999999999999</v>
      </c>
      <c r="G3846" s="4">
        <v>1</v>
      </c>
      <c r="H3846" s="4">
        <v>0</v>
      </c>
      <c r="I3846" s="4"/>
      <c r="J3846" s="4">
        <v>0</v>
      </c>
    </row>
    <row r="3847" spans="2:10" x14ac:dyDescent="0.3">
      <c r="B3847" s="3" t="s">
        <v>201</v>
      </c>
      <c r="C3847" s="4">
        <v>2023</v>
      </c>
      <c r="D3847" s="3" t="s">
        <v>1476</v>
      </c>
      <c r="E3847" s="4">
        <v>7221995</v>
      </c>
      <c r="F3847" s="4">
        <v>40</v>
      </c>
      <c r="G3847" s="4">
        <v>23.060071486221609</v>
      </c>
      <c r="H3847" s="4">
        <v>288880</v>
      </c>
      <c r="I3847" s="4">
        <v>571956</v>
      </c>
      <c r="J3847" s="4">
        <v>860836</v>
      </c>
    </row>
    <row r="3848" spans="2:10" x14ac:dyDescent="0.3">
      <c r="B3848" s="3" t="s">
        <v>201</v>
      </c>
      <c r="C3848" s="4">
        <v>2024</v>
      </c>
      <c r="D3848" s="3" t="s">
        <v>1468</v>
      </c>
      <c r="E3848" s="4">
        <v>17281700</v>
      </c>
      <c r="F3848" s="4">
        <v>5.0499000000000001</v>
      </c>
      <c r="G3848" s="4">
        <v>2.7546912502727472</v>
      </c>
      <c r="H3848" s="4">
        <v>87271</v>
      </c>
      <c r="I3848" s="4"/>
      <c r="J3848" s="4">
        <v>87271</v>
      </c>
    </row>
    <row r="3849" spans="2:10" x14ac:dyDescent="0.3">
      <c r="B3849" s="3" t="s">
        <v>201</v>
      </c>
      <c r="C3849" s="4">
        <v>2024</v>
      </c>
      <c r="D3849" s="3" t="s">
        <v>1469</v>
      </c>
      <c r="E3849" s="4">
        <v>67835</v>
      </c>
      <c r="F3849" s="4">
        <v>1.8331999999999999</v>
      </c>
      <c r="G3849" s="4">
        <v>1</v>
      </c>
      <c r="H3849" s="4">
        <v>124</v>
      </c>
      <c r="I3849" s="4"/>
      <c r="J3849" s="4">
        <v>124</v>
      </c>
    </row>
    <row r="3850" spans="2:10" x14ac:dyDescent="0.3">
      <c r="B3850" s="3" t="s">
        <v>201</v>
      </c>
      <c r="C3850" s="4">
        <v>2024</v>
      </c>
      <c r="D3850" s="3" t="s">
        <v>1470</v>
      </c>
      <c r="E3850" s="4">
        <v>0</v>
      </c>
      <c r="F3850" s="4">
        <v>6.2328999999999999</v>
      </c>
      <c r="G3850" s="4">
        <v>3.4000109098843554</v>
      </c>
      <c r="H3850" s="4">
        <v>0</v>
      </c>
      <c r="I3850" s="4"/>
      <c r="J3850" s="4">
        <v>0</v>
      </c>
    </row>
    <row r="3851" spans="2:10" x14ac:dyDescent="0.3">
      <c r="B3851" s="3" t="s">
        <v>201</v>
      </c>
      <c r="C3851" s="4">
        <v>2024</v>
      </c>
      <c r="D3851" s="3" t="s">
        <v>1471</v>
      </c>
      <c r="E3851" s="4">
        <v>130084600</v>
      </c>
      <c r="F3851" s="4">
        <v>20.265499999999999</v>
      </c>
      <c r="G3851" s="4">
        <v>11.054713070041458</v>
      </c>
      <c r="H3851" s="4">
        <v>2636229</v>
      </c>
      <c r="I3851" s="4">
        <v>-263623</v>
      </c>
      <c r="J3851" s="4">
        <v>2372606</v>
      </c>
    </row>
    <row r="3852" spans="2:10" x14ac:dyDescent="0.3">
      <c r="B3852" s="3" t="s">
        <v>201</v>
      </c>
      <c r="C3852" s="4">
        <v>2024</v>
      </c>
      <c r="D3852" s="3" t="s">
        <v>1472</v>
      </c>
      <c r="E3852" s="4">
        <v>0</v>
      </c>
      <c r="F3852" s="4">
        <v>1.8331999999999999</v>
      </c>
      <c r="G3852" s="4">
        <v>1</v>
      </c>
      <c r="H3852" s="4">
        <v>0</v>
      </c>
      <c r="I3852" s="4"/>
      <c r="J3852" s="4">
        <v>0</v>
      </c>
    </row>
    <row r="3853" spans="2:10" x14ac:dyDescent="0.3">
      <c r="B3853" s="3" t="s">
        <v>201</v>
      </c>
      <c r="C3853" s="4">
        <v>2024</v>
      </c>
      <c r="D3853" s="3" t="s">
        <v>1473</v>
      </c>
      <c r="E3853" s="4">
        <v>0</v>
      </c>
      <c r="F3853" s="4">
        <v>1.8331999999999999</v>
      </c>
      <c r="G3853" s="4">
        <v>1</v>
      </c>
      <c r="H3853" s="4">
        <v>0</v>
      </c>
      <c r="I3853" s="4"/>
      <c r="J3853" s="4">
        <v>0</v>
      </c>
    </row>
    <row r="3854" spans="2:10" x14ac:dyDescent="0.3">
      <c r="B3854" s="3" t="s">
        <v>201</v>
      </c>
      <c r="C3854" s="4">
        <v>2024</v>
      </c>
      <c r="D3854" s="3" t="s">
        <v>1474</v>
      </c>
      <c r="E3854" s="4">
        <v>443361800</v>
      </c>
      <c r="F3854" s="4">
        <v>1.8331999999999999</v>
      </c>
      <c r="G3854" s="4">
        <v>1</v>
      </c>
      <c r="H3854" s="4">
        <v>812771</v>
      </c>
      <c r="I3854" s="4"/>
      <c r="J3854" s="4">
        <v>812771</v>
      </c>
    </row>
    <row r="3855" spans="2:10" x14ac:dyDescent="0.3">
      <c r="B3855" s="3" t="s">
        <v>201</v>
      </c>
      <c r="C3855" s="4">
        <v>2024</v>
      </c>
      <c r="D3855" s="3" t="s">
        <v>1475</v>
      </c>
      <c r="E3855" s="4">
        <v>0</v>
      </c>
      <c r="F3855" s="4">
        <v>1.8331999999999999</v>
      </c>
      <c r="G3855" s="4">
        <v>1</v>
      </c>
      <c r="H3855" s="4">
        <v>0</v>
      </c>
      <c r="I3855" s="4"/>
      <c r="J3855" s="4">
        <v>0</v>
      </c>
    </row>
    <row r="3856" spans="2:10" x14ac:dyDescent="0.3">
      <c r="B3856" s="3" t="s">
        <v>201</v>
      </c>
      <c r="C3856" s="4">
        <v>2024</v>
      </c>
      <c r="D3856" s="3" t="s">
        <v>1476</v>
      </c>
      <c r="E3856" s="4">
        <v>7860445</v>
      </c>
      <c r="F3856" s="4">
        <v>40</v>
      </c>
      <c r="G3856" s="4">
        <v>21.819768710451669</v>
      </c>
      <c r="H3856" s="4">
        <v>314418</v>
      </c>
      <c r="I3856" s="4">
        <v>570250</v>
      </c>
      <c r="J3856" s="4">
        <v>884668</v>
      </c>
    </row>
    <row r="3857" spans="2:10" x14ac:dyDescent="0.3">
      <c r="B3857" s="3" t="s">
        <v>203</v>
      </c>
      <c r="C3857" s="4">
        <v>2019</v>
      </c>
      <c r="D3857" s="3" t="s">
        <v>1468</v>
      </c>
      <c r="E3857" s="4">
        <v>33699900</v>
      </c>
      <c r="F3857" s="4">
        <v>5.1404899999999998</v>
      </c>
      <c r="G3857" s="4">
        <v>1.8078673419146101</v>
      </c>
      <c r="H3857" s="4">
        <v>173233.99895099999</v>
      </c>
      <c r="I3857" s="4"/>
      <c r="J3857" s="4">
        <v>173233.99895099999</v>
      </c>
    </row>
    <row r="3858" spans="2:10" x14ac:dyDescent="0.3">
      <c r="B3858" s="3" t="s">
        <v>203</v>
      </c>
      <c r="C3858" s="4">
        <v>2019</v>
      </c>
      <c r="D3858" s="3" t="s">
        <v>1469</v>
      </c>
      <c r="E3858" s="4">
        <v>36411</v>
      </c>
      <c r="F3858" s="4">
        <v>73.856039999999993</v>
      </c>
      <c r="G3858" s="4">
        <v>25.974551593163099</v>
      </c>
      <c r="H3858" s="4">
        <v>2689.1722724400001</v>
      </c>
      <c r="I3858" s="4"/>
      <c r="J3858" s="4">
        <v>2689.1722724400001</v>
      </c>
    </row>
    <row r="3859" spans="2:10" x14ac:dyDescent="0.3">
      <c r="B3859" s="3" t="s">
        <v>203</v>
      </c>
      <c r="C3859" s="4">
        <v>2019</v>
      </c>
      <c r="D3859" s="3" t="s">
        <v>1470</v>
      </c>
      <c r="E3859" s="4">
        <v>6350000</v>
      </c>
      <c r="F3859" s="4">
        <v>12.54486</v>
      </c>
      <c r="G3859" s="4">
        <v>4.4119223464866</v>
      </c>
      <c r="H3859" s="4">
        <v>79659.861000000004</v>
      </c>
      <c r="I3859" s="4"/>
      <c r="J3859" s="4">
        <v>79659.861000000004</v>
      </c>
    </row>
    <row r="3860" spans="2:10" x14ac:dyDescent="0.3">
      <c r="B3860" s="3" t="s">
        <v>203</v>
      </c>
      <c r="C3860" s="4">
        <v>2019</v>
      </c>
      <c r="D3860" s="3" t="s">
        <v>1471</v>
      </c>
      <c r="E3860" s="4">
        <v>0</v>
      </c>
      <c r="F3860" s="4">
        <v>17.461349999999999</v>
      </c>
      <c r="G3860" s="4">
        <v>6.1410107617640897</v>
      </c>
      <c r="H3860" s="4">
        <v>0</v>
      </c>
      <c r="I3860" s="4"/>
      <c r="J3860" s="4">
        <v>0</v>
      </c>
    </row>
    <row r="3861" spans="2:10" x14ac:dyDescent="0.3">
      <c r="B3861" s="3" t="s">
        <v>203</v>
      </c>
      <c r="C3861" s="4">
        <v>2019</v>
      </c>
      <c r="D3861" s="3" t="s">
        <v>1472</v>
      </c>
      <c r="E3861" s="4">
        <v>0</v>
      </c>
      <c r="F3861" s="4">
        <v>0</v>
      </c>
      <c r="G3861" s="4">
        <v>0</v>
      </c>
      <c r="H3861" s="4">
        <v>0</v>
      </c>
      <c r="I3861" s="4"/>
      <c r="J3861" s="4">
        <v>0</v>
      </c>
    </row>
    <row r="3862" spans="2:10" x14ac:dyDescent="0.3">
      <c r="B3862" s="3" t="s">
        <v>203</v>
      </c>
      <c r="C3862" s="4">
        <v>2019</v>
      </c>
      <c r="D3862" s="3" t="s">
        <v>1473</v>
      </c>
      <c r="E3862" s="4">
        <v>235000</v>
      </c>
      <c r="F3862" s="4">
        <v>3.5992899999999999</v>
      </c>
      <c r="G3862" s="4">
        <v>1.2658401913202499</v>
      </c>
      <c r="H3862" s="4">
        <v>845.83315000000005</v>
      </c>
      <c r="I3862" s="4"/>
      <c r="J3862" s="4">
        <v>845.83315000000005</v>
      </c>
    </row>
    <row r="3863" spans="2:10" x14ac:dyDescent="0.3">
      <c r="B3863" s="3" t="s">
        <v>203</v>
      </c>
      <c r="C3863" s="4">
        <v>2019</v>
      </c>
      <c r="D3863" s="3" t="s">
        <v>1474</v>
      </c>
      <c r="E3863" s="4">
        <v>254778800</v>
      </c>
      <c r="F3863" s="4">
        <v>2.8433999999999999</v>
      </c>
      <c r="G3863" s="4">
        <v>1</v>
      </c>
      <c r="H3863" s="4">
        <v>724438.03992000001</v>
      </c>
      <c r="I3863" s="4">
        <v>0</v>
      </c>
      <c r="J3863" s="4">
        <v>724438.03992000001</v>
      </c>
    </row>
    <row r="3864" spans="2:10" x14ac:dyDescent="0.3">
      <c r="B3864" s="3" t="s">
        <v>203</v>
      </c>
      <c r="C3864" s="4">
        <v>2019</v>
      </c>
      <c r="D3864" s="3" t="s">
        <v>1475</v>
      </c>
      <c r="E3864" s="4">
        <v>0</v>
      </c>
      <c r="F3864" s="4">
        <v>0</v>
      </c>
      <c r="G3864" s="4">
        <v>0</v>
      </c>
      <c r="H3864" s="4">
        <v>0</v>
      </c>
      <c r="I3864" s="4"/>
      <c r="J3864" s="4">
        <v>0</v>
      </c>
    </row>
    <row r="3865" spans="2:10" x14ac:dyDescent="0.3">
      <c r="B3865" s="3" t="s">
        <v>203</v>
      </c>
      <c r="C3865" s="4">
        <v>2019</v>
      </c>
      <c r="D3865" s="3" t="s">
        <v>1476</v>
      </c>
      <c r="E3865" s="4">
        <v>205210</v>
      </c>
      <c r="F3865" s="4">
        <v>38.965150000000001</v>
      </c>
      <c r="G3865" s="4">
        <v>13.7037173806007</v>
      </c>
      <c r="H3865" s="4">
        <v>7996.0384315000001</v>
      </c>
      <c r="I3865" s="4"/>
      <c r="J3865" s="4">
        <v>7996.0384315000001</v>
      </c>
    </row>
    <row r="3866" spans="2:10" x14ac:dyDescent="0.3">
      <c r="B3866" s="3" t="s">
        <v>203</v>
      </c>
      <c r="C3866" s="4">
        <v>2020</v>
      </c>
      <c r="D3866" s="3" t="s">
        <v>1468</v>
      </c>
      <c r="E3866" s="4">
        <v>37113100</v>
      </c>
      <c r="F3866" s="4">
        <v>4.7898899999999998</v>
      </c>
      <c r="G3866" s="4">
        <v>1.7097712637605835</v>
      </c>
      <c r="H3866" s="4">
        <v>177768</v>
      </c>
      <c r="I3866" s="4"/>
      <c r="J3866" s="4">
        <v>177768</v>
      </c>
    </row>
    <row r="3867" spans="2:10" x14ac:dyDescent="0.3">
      <c r="B3867" s="3" t="s">
        <v>203</v>
      </c>
      <c r="C3867" s="4">
        <v>2020</v>
      </c>
      <c r="D3867" s="3" t="s">
        <v>1469</v>
      </c>
      <c r="E3867" s="4">
        <v>36411</v>
      </c>
      <c r="F3867" s="4">
        <v>75.398880000000005</v>
      </c>
      <c r="G3867" s="4">
        <v>26.913945485957424</v>
      </c>
      <c r="H3867" s="4">
        <v>2745</v>
      </c>
      <c r="I3867" s="4"/>
      <c r="J3867" s="4">
        <v>2745</v>
      </c>
    </row>
    <row r="3868" spans="2:10" x14ac:dyDescent="0.3">
      <c r="B3868" s="3" t="s">
        <v>203</v>
      </c>
      <c r="C3868" s="4">
        <v>2020</v>
      </c>
      <c r="D3868" s="3" t="s">
        <v>1470</v>
      </c>
      <c r="E3868" s="4">
        <v>9784000</v>
      </c>
      <c r="F3868" s="4">
        <v>12.27351</v>
      </c>
      <c r="G3868" s="4">
        <v>4.3810807144794888</v>
      </c>
      <c r="H3868" s="4">
        <v>120084</v>
      </c>
      <c r="I3868" s="4"/>
      <c r="J3868" s="4">
        <v>120084</v>
      </c>
    </row>
    <row r="3869" spans="2:10" x14ac:dyDescent="0.3">
      <c r="B3869" s="3" t="s">
        <v>203</v>
      </c>
      <c r="C3869" s="4">
        <v>2020</v>
      </c>
      <c r="D3869" s="3" t="s">
        <v>1471</v>
      </c>
      <c r="E3869" s="4">
        <v>0</v>
      </c>
      <c r="F3869" s="4">
        <v>17.531079999999999</v>
      </c>
      <c r="G3869" s="4">
        <v>6.2577923097791164</v>
      </c>
      <c r="H3869" s="4">
        <v>0</v>
      </c>
      <c r="I3869" s="4"/>
      <c r="J3869" s="4">
        <v>0</v>
      </c>
    </row>
    <row r="3870" spans="2:10" x14ac:dyDescent="0.3">
      <c r="B3870" s="3" t="s">
        <v>203</v>
      </c>
      <c r="C3870" s="4">
        <v>2020</v>
      </c>
      <c r="D3870" s="3" t="s">
        <v>1472</v>
      </c>
      <c r="E3870" s="4">
        <v>0</v>
      </c>
      <c r="F3870" s="4">
        <v>0</v>
      </c>
      <c r="G3870" s="4">
        <v>0</v>
      </c>
      <c r="H3870" s="4">
        <v>0</v>
      </c>
      <c r="I3870" s="4"/>
      <c r="J3870" s="4">
        <v>0</v>
      </c>
    </row>
    <row r="3871" spans="2:10" x14ac:dyDescent="0.3">
      <c r="B3871" s="3" t="s">
        <v>203</v>
      </c>
      <c r="C3871" s="4">
        <v>2020</v>
      </c>
      <c r="D3871" s="3" t="s">
        <v>1473</v>
      </c>
      <c r="E3871" s="4">
        <v>262000</v>
      </c>
      <c r="F3871" s="4">
        <v>3.2958099999999999</v>
      </c>
      <c r="G3871" s="4">
        <v>1.1764531604723216</v>
      </c>
      <c r="H3871" s="4">
        <v>864</v>
      </c>
      <c r="I3871" s="4"/>
      <c r="J3871" s="4">
        <v>864</v>
      </c>
    </row>
    <row r="3872" spans="2:10" x14ac:dyDescent="0.3">
      <c r="B3872" s="3" t="s">
        <v>203</v>
      </c>
      <c r="C3872" s="4">
        <v>2020</v>
      </c>
      <c r="D3872" s="3" t="s">
        <v>1474</v>
      </c>
      <c r="E3872" s="4">
        <v>265858500</v>
      </c>
      <c r="F3872" s="4">
        <v>2.8014800000000002</v>
      </c>
      <c r="G3872" s="4">
        <v>1</v>
      </c>
      <c r="H3872" s="4">
        <v>744797</v>
      </c>
      <c r="I3872" s="4"/>
      <c r="J3872" s="4">
        <v>744797</v>
      </c>
    </row>
    <row r="3873" spans="2:10" x14ac:dyDescent="0.3">
      <c r="B3873" s="3" t="s">
        <v>203</v>
      </c>
      <c r="C3873" s="4">
        <v>2020</v>
      </c>
      <c r="D3873" s="3" t="s">
        <v>1475</v>
      </c>
      <c r="E3873" s="4">
        <v>0</v>
      </c>
      <c r="F3873" s="4">
        <v>0</v>
      </c>
      <c r="G3873" s="4">
        <v>0</v>
      </c>
      <c r="H3873" s="4">
        <v>0</v>
      </c>
      <c r="I3873" s="4"/>
      <c r="J3873" s="4">
        <v>0</v>
      </c>
    </row>
    <row r="3874" spans="2:10" x14ac:dyDescent="0.3">
      <c r="B3874" s="3" t="s">
        <v>203</v>
      </c>
      <c r="C3874" s="4">
        <v>2020</v>
      </c>
      <c r="D3874" s="3" t="s">
        <v>1476</v>
      </c>
      <c r="E3874" s="4">
        <v>223790</v>
      </c>
      <c r="F3874" s="4">
        <v>36.476680000000002</v>
      </c>
      <c r="G3874" s="4">
        <v>13.020503448177392</v>
      </c>
      <c r="H3874" s="4">
        <v>8163</v>
      </c>
      <c r="I3874" s="4">
        <v>33995</v>
      </c>
      <c r="J3874" s="4">
        <v>42158</v>
      </c>
    </row>
    <row r="3875" spans="2:10" x14ac:dyDescent="0.3">
      <c r="B3875" s="3" t="s">
        <v>203</v>
      </c>
      <c r="C3875" s="4">
        <v>2021</v>
      </c>
      <c r="D3875" s="3" t="s">
        <v>1468</v>
      </c>
      <c r="E3875" s="4">
        <v>39617100</v>
      </c>
      <c r="F3875" s="4">
        <v>5.1444700000000001</v>
      </c>
      <c r="G3875" s="4">
        <v>1.8946509726508698</v>
      </c>
      <c r="H3875" s="4">
        <v>203809</v>
      </c>
      <c r="I3875" s="4"/>
      <c r="J3875" s="4">
        <v>203809</v>
      </c>
    </row>
    <row r="3876" spans="2:10" x14ac:dyDescent="0.3">
      <c r="B3876" s="3" t="s">
        <v>203</v>
      </c>
      <c r="C3876" s="4">
        <v>2021</v>
      </c>
      <c r="D3876" s="3" t="s">
        <v>1469</v>
      </c>
      <c r="E3876" s="4">
        <v>54911</v>
      </c>
      <c r="F3876" s="4">
        <v>79.265940000000001</v>
      </c>
      <c r="G3876" s="4">
        <v>29.192762387395685</v>
      </c>
      <c r="H3876" s="4">
        <v>4353</v>
      </c>
      <c r="I3876" s="4"/>
      <c r="J3876" s="4">
        <v>4353</v>
      </c>
    </row>
    <row r="3877" spans="2:10" x14ac:dyDescent="0.3">
      <c r="B3877" s="3" t="s">
        <v>203</v>
      </c>
      <c r="C3877" s="4">
        <v>2021</v>
      </c>
      <c r="D3877" s="3" t="s">
        <v>1470</v>
      </c>
      <c r="E3877" s="4">
        <v>7198300</v>
      </c>
      <c r="F3877" s="4">
        <v>12.64072</v>
      </c>
      <c r="G3877" s="4">
        <v>4.6554363118080779</v>
      </c>
      <c r="H3877" s="4">
        <v>90992</v>
      </c>
      <c r="I3877" s="4"/>
      <c r="J3877" s="4">
        <v>90992</v>
      </c>
    </row>
    <row r="3878" spans="2:10" x14ac:dyDescent="0.3">
      <c r="B3878" s="3" t="s">
        <v>203</v>
      </c>
      <c r="C3878" s="4">
        <v>2021</v>
      </c>
      <c r="D3878" s="3" t="s">
        <v>1471</v>
      </c>
      <c r="E3878" s="4">
        <v>0</v>
      </c>
      <c r="F3878" s="4">
        <v>17.489830000000001</v>
      </c>
      <c r="G3878" s="4">
        <v>6.4413094878575174</v>
      </c>
      <c r="H3878" s="4">
        <v>0</v>
      </c>
      <c r="I3878" s="4"/>
      <c r="J3878" s="4">
        <v>0</v>
      </c>
    </row>
    <row r="3879" spans="2:10" x14ac:dyDescent="0.3">
      <c r="B3879" s="3" t="s">
        <v>203</v>
      </c>
      <c r="C3879" s="4">
        <v>2021</v>
      </c>
      <c r="D3879" s="3" t="s">
        <v>1472</v>
      </c>
      <c r="E3879" s="4">
        <v>0</v>
      </c>
      <c r="F3879" s="4">
        <v>0</v>
      </c>
      <c r="G3879" s="4">
        <v>0</v>
      </c>
      <c r="H3879" s="4">
        <v>0</v>
      </c>
      <c r="I3879" s="4"/>
      <c r="J3879" s="4">
        <v>0</v>
      </c>
    </row>
    <row r="3880" spans="2:10" x14ac:dyDescent="0.3">
      <c r="B3880" s="3" t="s">
        <v>203</v>
      </c>
      <c r="C3880" s="4">
        <v>2021</v>
      </c>
      <c r="D3880" s="3" t="s">
        <v>1473</v>
      </c>
      <c r="E3880" s="4">
        <v>294000</v>
      </c>
      <c r="F3880" s="4">
        <v>3.0877300000000001</v>
      </c>
      <c r="G3880" s="4">
        <v>1.1371765503119409</v>
      </c>
      <c r="H3880" s="4">
        <v>908</v>
      </c>
      <c r="I3880" s="4"/>
      <c r="J3880" s="4">
        <v>908</v>
      </c>
    </row>
    <row r="3881" spans="2:10" x14ac:dyDescent="0.3">
      <c r="B3881" s="3" t="s">
        <v>203</v>
      </c>
      <c r="C3881" s="4">
        <v>2021</v>
      </c>
      <c r="D3881" s="3" t="s">
        <v>1474</v>
      </c>
      <c r="E3881" s="4">
        <v>293677400</v>
      </c>
      <c r="F3881" s="4">
        <v>2.7152599999999998</v>
      </c>
      <c r="G3881" s="4">
        <v>1</v>
      </c>
      <c r="H3881" s="4">
        <v>797410</v>
      </c>
      <c r="I3881" s="4"/>
      <c r="J3881" s="4">
        <v>797410</v>
      </c>
    </row>
    <row r="3882" spans="2:10" x14ac:dyDescent="0.3">
      <c r="B3882" s="3" t="s">
        <v>203</v>
      </c>
      <c r="C3882" s="4">
        <v>2021</v>
      </c>
      <c r="D3882" s="3" t="s">
        <v>1475</v>
      </c>
      <c r="E3882" s="4">
        <v>0</v>
      </c>
      <c r="F3882" s="4">
        <v>0</v>
      </c>
      <c r="G3882" s="4">
        <v>0</v>
      </c>
      <c r="H3882" s="4">
        <v>0</v>
      </c>
      <c r="I3882" s="4"/>
      <c r="J3882" s="4">
        <v>0</v>
      </c>
    </row>
    <row r="3883" spans="2:10" x14ac:dyDescent="0.3">
      <c r="B3883" s="3" t="s">
        <v>203</v>
      </c>
      <c r="C3883" s="4">
        <v>2021</v>
      </c>
      <c r="D3883" s="3" t="s">
        <v>1476</v>
      </c>
      <c r="E3883" s="4">
        <v>180170</v>
      </c>
      <c r="F3883" s="4">
        <v>37.882820000000002</v>
      </c>
      <c r="G3883" s="4">
        <v>13.95182045181677</v>
      </c>
      <c r="H3883" s="4">
        <v>6825</v>
      </c>
      <c r="I3883" s="4">
        <v>34910</v>
      </c>
      <c r="J3883" s="4">
        <v>41735</v>
      </c>
    </row>
    <row r="3884" spans="2:10" x14ac:dyDescent="0.3">
      <c r="B3884" s="3" t="s">
        <v>203</v>
      </c>
      <c r="C3884" s="4">
        <v>2022</v>
      </c>
      <c r="D3884" s="3" t="s">
        <v>1468</v>
      </c>
      <c r="E3884" s="4">
        <v>43955300</v>
      </c>
      <c r="F3884" s="4">
        <v>4.6296799999999996</v>
      </c>
      <c r="G3884" s="4">
        <v>2.1650307006673244</v>
      </c>
      <c r="H3884" s="4">
        <v>203499</v>
      </c>
      <c r="I3884" s="4"/>
      <c r="J3884" s="4">
        <v>203499</v>
      </c>
    </row>
    <row r="3885" spans="2:10" x14ac:dyDescent="0.3">
      <c r="B3885" s="3" t="s">
        <v>203</v>
      </c>
      <c r="C3885" s="4">
        <v>2022</v>
      </c>
      <c r="D3885" s="3" t="s">
        <v>1469</v>
      </c>
      <c r="E3885" s="4">
        <v>54911</v>
      </c>
      <c r="F3885" s="4">
        <v>79.652690000000007</v>
      </c>
      <c r="G3885" s="4">
        <v>37.248906887892296</v>
      </c>
      <c r="H3885" s="4">
        <v>4374</v>
      </c>
      <c r="I3885" s="4"/>
      <c r="J3885" s="4">
        <v>4374</v>
      </c>
    </row>
    <row r="3886" spans="2:10" x14ac:dyDescent="0.3">
      <c r="B3886" s="3" t="s">
        <v>203</v>
      </c>
      <c r="C3886" s="4">
        <v>2022</v>
      </c>
      <c r="D3886" s="3" t="s">
        <v>1470</v>
      </c>
      <c r="E3886" s="4">
        <v>7489300</v>
      </c>
      <c r="F3886" s="4">
        <v>12.53149</v>
      </c>
      <c r="G3886" s="4">
        <v>5.8602453247536701</v>
      </c>
      <c r="H3886" s="4">
        <v>93852</v>
      </c>
      <c r="I3886" s="4"/>
      <c r="J3886" s="4">
        <v>93852</v>
      </c>
    </row>
    <row r="3887" spans="2:10" x14ac:dyDescent="0.3">
      <c r="B3887" s="3" t="s">
        <v>203</v>
      </c>
      <c r="C3887" s="4">
        <v>2022</v>
      </c>
      <c r="D3887" s="3" t="s">
        <v>1471</v>
      </c>
      <c r="E3887" s="4">
        <v>0</v>
      </c>
      <c r="F3887" s="4">
        <v>17.222650000000002</v>
      </c>
      <c r="G3887" s="4">
        <v>8.0540266275094829</v>
      </c>
      <c r="H3887" s="4">
        <v>0</v>
      </c>
      <c r="I3887" s="4"/>
      <c r="J3887" s="4">
        <v>0</v>
      </c>
    </row>
    <row r="3888" spans="2:10" x14ac:dyDescent="0.3">
      <c r="B3888" s="3" t="s">
        <v>203</v>
      </c>
      <c r="C3888" s="4">
        <v>2022</v>
      </c>
      <c r="D3888" s="3" t="s">
        <v>1472</v>
      </c>
      <c r="E3888" s="4">
        <v>0</v>
      </c>
      <c r="F3888" s="4">
        <v>0</v>
      </c>
      <c r="G3888" s="4">
        <v>0</v>
      </c>
      <c r="H3888" s="4">
        <v>0</v>
      </c>
      <c r="I3888" s="4"/>
      <c r="J3888" s="4">
        <v>0</v>
      </c>
    </row>
    <row r="3889" spans="2:10" x14ac:dyDescent="0.3">
      <c r="B3889" s="3" t="s">
        <v>203</v>
      </c>
      <c r="C3889" s="4">
        <v>2022</v>
      </c>
      <c r="D3889" s="3" t="s">
        <v>1473</v>
      </c>
      <c r="E3889" s="4">
        <v>348000</v>
      </c>
      <c r="F3889" s="4">
        <v>2.6212599999999999</v>
      </c>
      <c r="G3889" s="4">
        <v>1.2258100720635619</v>
      </c>
      <c r="H3889" s="4">
        <v>912</v>
      </c>
      <c r="I3889" s="4"/>
      <c r="J3889" s="4">
        <v>912</v>
      </c>
    </row>
    <row r="3890" spans="2:10" x14ac:dyDescent="0.3">
      <c r="B3890" s="3" t="s">
        <v>203</v>
      </c>
      <c r="C3890" s="4">
        <v>2022</v>
      </c>
      <c r="D3890" s="3" t="s">
        <v>1474</v>
      </c>
      <c r="E3890" s="4">
        <v>379629100</v>
      </c>
      <c r="F3890" s="4">
        <v>2.1383899999999998</v>
      </c>
      <c r="G3890" s="4">
        <v>1</v>
      </c>
      <c r="H3890" s="4">
        <v>811795</v>
      </c>
      <c r="I3890" s="4"/>
      <c r="J3890" s="4">
        <v>811795</v>
      </c>
    </row>
    <row r="3891" spans="2:10" x14ac:dyDescent="0.3">
      <c r="B3891" s="3" t="s">
        <v>203</v>
      </c>
      <c r="C3891" s="4">
        <v>2022</v>
      </c>
      <c r="D3891" s="3" t="s">
        <v>1475</v>
      </c>
      <c r="E3891" s="4">
        <v>0</v>
      </c>
      <c r="F3891" s="4">
        <v>0</v>
      </c>
      <c r="G3891" s="4">
        <v>0</v>
      </c>
      <c r="H3891" s="4">
        <v>0</v>
      </c>
      <c r="I3891" s="4"/>
      <c r="J3891" s="4">
        <v>0</v>
      </c>
    </row>
    <row r="3892" spans="2:10" x14ac:dyDescent="0.3">
      <c r="B3892" s="3" t="s">
        <v>203</v>
      </c>
      <c r="C3892" s="4">
        <v>2022</v>
      </c>
      <c r="D3892" s="3" t="s">
        <v>1476</v>
      </c>
      <c r="E3892" s="4">
        <v>87300</v>
      </c>
      <c r="F3892" s="4">
        <v>39.534390000000002</v>
      </c>
      <c r="G3892" s="4">
        <v>18.487923157141591</v>
      </c>
      <c r="H3892" s="4">
        <v>3451</v>
      </c>
      <c r="I3892" s="4">
        <v>39909</v>
      </c>
      <c r="J3892" s="4">
        <v>43360</v>
      </c>
    </row>
    <row r="3893" spans="2:10" x14ac:dyDescent="0.3">
      <c r="B3893" s="3" t="s">
        <v>203</v>
      </c>
      <c r="C3893" s="4">
        <v>2023</v>
      </c>
      <c r="D3893" s="3" t="s">
        <v>1468</v>
      </c>
      <c r="E3893" s="4">
        <v>46960300</v>
      </c>
      <c r="F3893" s="4">
        <v>4.5587</v>
      </c>
      <c r="G3893" s="4">
        <v>2.362020725388601</v>
      </c>
      <c r="H3893" s="4">
        <v>214078</v>
      </c>
      <c r="I3893" s="4"/>
      <c r="J3893" s="4">
        <v>214078</v>
      </c>
    </row>
    <row r="3894" spans="2:10" x14ac:dyDescent="0.3">
      <c r="B3894" s="3" t="s">
        <v>203</v>
      </c>
      <c r="C3894" s="4">
        <v>2023</v>
      </c>
      <c r="D3894" s="3" t="s">
        <v>1469</v>
      </c>
      <c r="E3894" s="4">
        <v>54911</v>
      </c>
      <c r="F3894" s="4">
        <v>82.17792</v>
      </c>
      <c r="G3894" s="4">
        <v>42.579233160621762</v>
      </c>
      <c r="H3894" s="4">
        <v>4512</v>
      </c>
      <c r="I3894" s="4"/>
      <c r="J3894" s="4">
        <v>4512</v>
      </c>
    </row>
    <row r="3895" spans="2:10" x14ac:dyDescent="0.3">
      <c r="B3895" s="3" t="s">
        <v>203</v>
      </c>
      <c r="C3895" s="4">
        <v>2023</v>
      </c>
      <c r="D3895" s="3" t="s">
        <v>1470</v>
      </c>
      <c r="E3895" s="4">
        <v>12469000</v>
      </c>
      <c r="F3895" s="4">
        <v>11.65864</v>
      </c>
      <c r="G3895" s="4">
        <v>6.0407461139896377</v>
      </c>
      <c r="H3895" s="4">
        <v>145372</v>
      </c>
      <c r="I3895" s="4"/>
      <c r="J3895" s="4">
        <v>145372</v>
      </c>
    </row>
    <row r="3896" spans="2:10" x14ac:dyDescent="0.3">
      <c r="B3896" s="3" t="s">
        <v>203</v>
      </c>
      <c r="C3896" s="4">
        <v>2023</v>
      </c>
      <c r="D3896" s="3" t="s">
        <v>1471</v>
      </c>
      <c r="E3896" s="4">
        <v>0</v>
      </c>
      <c r="F3896" s="4">
        <v>17.14161</v>
      </c>
      <c r="G3896" s="4">
        <v>8.8816632124352335</v>
      </c>
      <c r="H3896" s="4">
        <v>0</v>
      </c>
      <c r="I3896" s="4"/>
      <c r="J3896" s="4">
        <v>0</v>
      </c>
    </row>
    <row r="3897" spans="2:10" x14ac:dyDescent="0.3">
      <c r="B3897" s="3" t="s">
        <v>203</v>
      </c>
      <c r="C3897" s="4">
        <v>2023</v>
      </c>
      <c r="D3897" s="3" t="s">
        <v>1472</v>
      </c>
      <c r="E3897" s="4">
        <v>0</v>
      </c>
      <c r="F3897" s="4">
        <v>0</v>
      </c>
      <c r="G3897" s="4">
        <v>0</v>
      </c>
      <c r="H3897" s="4">
        <v>0</v>
      </c>
      <c r="I3897" s="4"/>
      <c r="J3897" s="4">
        <v>0</v>
      </c>
    </row>
    <row r="3898" spans="2:10" x14ac:dyDescent="0.3">
      <c r="B3898" s="3" t="s">
        <v>203</v>
      </c>
      <c r="C3898" s="4">
        <v>2023</v>
      </c>
      <c r="D3898" s="3" t="s">
        <v>1473</v>
      </c>
      <c r="E3898" s="4">
        <v>505000</v>
      </c>
      <c r="F3898" s="4">
        <v>1.86364</v>
      </c>
      <c r="G3898" s="4">
        <v>0.96561658031088082</v>
      </c>
      <c r="H3898" s="4">
        <v>941</v>
      </c>
      <c r="I3898" s="4"/>
      <c r="J3898" s="4">
        <v>941</v>
      </c>
    </row>
    <row r="3899" spans="2:10" x14ac:dyDescent="0.3">
      <c r="B3899" s="3" t="s">
        <v>203</v>
      </c>
      <c r="C3899" s="4">
        <v>2023</v>
      </c>
      <c r="D3899" s="3" t="s">
        <v>1474</v>
      </c>
      <c r="E3899" s="4">
        <v>444234300</v>
      </c>
      <c r="F3899" s="4">
        <v>1.93</v>
      </c>
      <c r="G3899" s="4">
        <v>1</v>
      </c>
      <c r="H3899" s="4">
        <v>857372</v>
      </c>
      <c r="I3899" s="4"/>
      <c r="J3899" s="4">
        <v>857372</v>
      </c>
    </row>
    <row r="3900" spans="2:10" x14ac:dyDescent="0.3">
      <c r="B3900" s="3" t="s">
        <v>203</v>
      </c>
      <c r="C3900" s="4">
        <v>2023</v>
      </c>
      <c r="D3900" s="3" t="s">
        <v>1475</v>
      </c>
      <c r="E3900" s="4">
        <v>0</v>
      </c>
      <c r="F3900" s="4">
        <v>0</v>
      </c>
      <c r="G3900" s="4">
        <v>0</v>
      </c>
      <c r="H3900" s="4">
        <v>0</v>
      </c>
      <c r="I3900" s="4"/>
      <c r="J3900" s="4">
        <v>0</v>
      </c>
    </row>
    <row r="3901" spans="2:10" x14ac:dyDescent="0.3">
      <c r="B3901" s="3" t="s">
        <v>203</v>
      </c>
      <c r="C3901" s="4">
        <v>2023</v>
      </c>
      <c r="D3901" s="3" t="s">
        <v>1476</v>
      </c>
      <c r="E3901" s="4">
        <v>93700</v>
      </c>
      <c r="F3901" s="4">
        <v>39.946460000000002</v>
      </c>
      <c r="G3901" s="4">
        <v>20.697647668393785</v>
      </c>
      <c r="H3901" s="4">
        <v>3743</v>
      </c>
      <c r="I3901" s="4">
        <v>42950</v>
      </c>
      <c r="J3901" s="4">
        <v>46693</v>
      </c>
    </row>
    <row r="3902" spans="2:10" x14ac:dyDescent="0.3">
      <c r="B3902" s="3" t="s">
        <v>203</v>
      </c>
      <c r="C3902" s="4">
        <v>2024</v>
      </c>
      <c r="D3902" s="3" t="s">
        <v>1468</v>
      </c>
      <c r="E3902" s="4">
        <v>72165000</v>
      </c>
      <c r="F3902" s="4">
        <v>3.1233499999999998</v>
      </c>
      <c r="G3902" s="4">
        <v>1.5645224308240999</v>
      </c>
      <c r="H3902" s="4">
        <v>225397</v>
      </c>
      <c r="I3902" s="4"/>
      <c r="J3902" s="4">
        <v>225397</v>
      </c>
    </row>
    <row r="3903" spans="2:10" x14ac:dyDescent="0.3">
      <c r="B3903" s="3" t="s">
        <v>203</v>
      </c>
      <c r="C3903" s="4">
        <v>2024</v>
      </c>
      <c r="D3903" s="3" t="s">
        <v>1469</v>
      </c>
      <c r="E3903" s="4">
        <v>54911</v>
      </c>
      <c r="F3903" s="4">
        <v>87.784630000000007</v>
      </c>
      <c r="G3903" s="4">
        <v>43.972344667294479</v>
      </c>
      <c r="H3903" s="4">
        <v>4820</v>
      </c>
      <c r="I3903" s="4"/>
      <c r="J3903" s="4">
        <v>4820</v>
      </c>
    </row>
    <row r="3904" spans="2:10" x14ac:dyDescent="0.3">
      <c r="B3904" s="3" t="s">
        <v>203</v>
      </c>
      <c r="C3904" s="4">
        <v>2024</v>
      </c>
      <c r="D3904" s="3" t="s">
        <v>1470</v>
      </c>
      <c r="E3904" s="4">
        <v>8811000</v>
      </c>
      <c r="F3904" s="4">
        <v>17.62453</v>
      </c>
      <c r="G3904" s="4">
        <v>8.8283325652687896</v>
      </c>
      <c r="H3904" s="4">
        <v>155290</v>
      </c>
      <c r="I3904" s="4"/>
      <c r="J3904" s="4">
        <v>155290</v>
      </c>
    </row>
    <row r="3905" spans="2:10" x14ac:dyDescent="0.3">
      <c r="B3905" s="3" t="s">
        <v>203</v>
      </c>
      <c r="C3905" s="4">
        <v>2024</v>
      </c>
      <c r="D3905" s="3" t="s">
        <v>1471</v>
      </c>
      <c r="E3905" s="4">
        <v>0</v>
      </c>
      <c r="F3905" s="4">
        <v>17.62453</v>
      </c>
      <c r="G3905" s="4">
        <v>8.8283325652687896</v>
      </c>
      <c r="H3905" s="4">
        <v>0</v>
      </c>
      <c r="I3905" s="4"/>
      <c r="J3905" s="4">
        <v>0</v>
      </c>
    </row>
    <row r="3906" spans="2:10" x14ac:dyDescent="0.3">
      <c r="B3906" s="3" t="s">
        <v>203</v>
      </c>
      <c r="C3906" s="4">
        <v>2024</v>
      </c>
      <c r="D3906" s="3" t="s">
        <v>1472</v>
      </c>
      <c r="E3906" s="4">
        <v>0</v>
      </c>
      <c r="F3906" s="4">
        <v>0</v>
      </c>
      <c r="G3906" s="4">
        <v>0</v>
      </c>
      <c r="H3906" s="4">
        <v>0</v>
      </c>
      <c r="I3906" s="4"/>
      <c r="J3906" s="4">
        <v>0</v>
      </c>
    </row>
    <row r="3907" spans="2:10" x14ac:dyDescent="0.3">
      <c r="B3907" s="3" t="s">
        <v>203</v>
      </c>
      <c r="C3907" s="4">
        <v>2024</v>
      </c>
      <c r="D3907" s="3" t="s">
        <v>1473</v>
      </c>
      <c r="E3907" s="4">
        <v>543000</v>
      </c>
      <c r="F3907" s="4">
        <v>1.8514600000000001</v>
      </c>
      <c r="G3907" s="4">
        <v>0.92741790057905393</v>
      </c>
      <c r="H3907" s="4">
        <v>1005</v>
      </c>
      <c r="I3907" s="4"/>
      <c r="J3907" s="4">
        <v>1005</v>
      </c>
    </row>
    <row r="3908" spans="2:10" x14ac:dyDescent="0.3">
      <c r="B3908" s="3" t="s">
        <v>203</v>
      </c>
      <c r="C3908" s="4">
        <v>2024</v>
      </c>
      <c r="D3908" s="3" t="s">
        <v>1474</v>
      </c>
      <c r="E3908" s="4">
        <v>447777200</v>
      </c>
      <c r="F3908" s="4">
        <v>1.9963599999999999</v>
      </c>
      <c r="G3908" s="4">
        <v>1</v>
      </c>
      <c r="H3908" s="4">
        <v>893924</v>
      </c>
      <c r="I3908" s="4"/>
      <c r="J3908" s="4">
        <v>893924</v>
      </c>
    </row>
    <row r="3909" spans="2:10" x14ac:dyDescent="0.3">
      <c r="B3909" s="3" t="s">
        <v>203</v>
      </c>
      <c r="C3909" s="4">
        <v>2024</v>
      </c>
      <c r="D3909" s="3" t="s">
        <v>1475</v>
      </c>
      <c r="E3909" s="4">
        <v>0</v>
      </c>
      <c r="F3909" s="4">
        <v>0</v>
      </c>
      <c r="G3909" s="4">
        <v>0</v>
      </c>
      <c r="H3909" s="4">
        <v>0</v>
      </c>
      <c r="I3909" s="4"/>
      <c r="J3909" s="4">
        <v>0</v>
      </c>
    </row>
    <row r="3910" spans="2:10" x14ac:dyDescent="0.3">
      <c r="B3910" s="3" t="s">
        <v>203</v>
      </c>
      <c r="C3910" s="4">
        <v>2024</v>
      </c>
      <c r="D3910" s="3" t="s">
        <v>1476</v>
      </c>
      <c r="E3910" s="4">
        <v>95700</v>
      </c>
      <c r="F3910" s="4">
        <v>37.907539999999997</v>
      </c>
      <c r="G3910" s="4">
        <v>18.988328758340177</v>
      </c>
      <c r="H3910" s="4">
        <v>3628</v>
      </c>
      <c r="I3910" s="4">
        <v>32805</v>
      </c>
      <c r="J3910" s="4">
        <v>36433</v>
      </c>
    </row>
    <row r="3911" spans="2:10" x14ac:dyDescent="0.3">
      <c r="B3911" s="3" t="s">
        <v>205</v>
      </c>
      <c r="C3911" s="4">
        <v>2019</v>
      </c>
      <c r="D3911" s="3" t="s">
        <v>1468</v>
      </c>
      <c r="E3911" s="4">
        <v>5920350</v>
      </c>
      <c r="F3911" s="4">
        <v>15.611499999999999</v>
      </c>
      <c r="G3911" s="4">
        <v>2.6693625607003599</v>
      </c>
      <c r="H3911" s="4">
        <v>92425.544024999996</v>
      </c>
      <c r="I3911" s="4"/>
      <c r="J3911" s="4">
        <v>92425.544024999996</v>
      </c>
    </row>
    <row r="3912" spans="2:10" x14ac:dyDescent="0.3">
      <c r="B3912" s="3" t="s">
        <v>205</v>
      </c>
      <c r="C3912" s="4">
        <v>2019</v>
      </c>
      <c r="D3912" s="3" t="s">
        <v>1469</v>
      </c>
      <c r="E3912" s="4">
        <v>0</v>
      </c>
      <c r="F3912" s="4">
        <v>0</v>
      </c>
      <c r="G3912" s="4">
        <v>0</v>
      </c>
      <c r="H3912" s="4">
        <v>0</v>
      </c>
      <c r="I3912" s="4"/>
      <c r="J3912" s="4">
        <v>0</v>
      </c>
    </row>
    <row r="3913" spans="2:10" x14ac:dyDescent="0.3">
      <c r="B3913" s="3" t="s">
        <v>205</v>
      </c>
      <c r="C3913" s="4">
        <v>2019</v>
      </c>
      <c r="D3913" s="3" t="s">
        <v>1470</v>
      </c>
      <c r="E3913" s="4">
        <v>0</v>
      </c>
      <c r="F3913" s="4">
        <v>0</v>
      </c>
      <c r="G3913" s="4">
        <v>0</v>
      </c>
      <c r="H3913" s="4">
        <v>0</v>
      </c>
      <c r="I3913" s="4"/>
      <c r="J3913" s="4">
        <v>0</v>
      </c>
    </row>
    <row r="3914" spans="2:10" x14ac:dyDescent="0.3">
      <c r="B3914" s="3" t="s">
        <v>205</v>
      </c>
      <c r="C3914" s="4">
        <v>2019</v>
      </c>
      <c r="D3914" s="3" t="s">
        <v>1471</v>
      </c>
      <c r="E3914" s="4">
        <v>430000</v>
      </c>
      <c r="F3914" s="4">
        <v>105.3138</v>
      </c>
      <c r="G3914" s="4">
        <v>18.007284043499102</v>
      </c>
      <c r="H3914" s="4">
        <v>45284.934000000001</v>
      </c>
      <c r="I3914" s="4"/>
      <c r="J3914" s="4">
        <v>45284.934000000001</v>
      </c>
    </row>
    <row r="3915" spans="2:10" x14ac:dyDescent="0.3">
      <c r="B3915" s="3" t="s">
        <v>205</v>
      </c>
      <c r="C3915" s="4">
        <v>2019</v>
      </c>
      <c r="D3915" s="3" t="s">
        <v>1472</v>
      </c>
      <c r="E3915" s="4">
        <v>0</v>
      </c>
      <c r="F3915" s="4">
        <v>0</v>
      </c>
      <c r="G3915" s="4">
        <v>0</v>
      </c>
      <c r="H3915" s="4">
        <v>0</v>
      </c>
      <c r="I3915" s="4"/>
      <c r="J3915" s="4">
        <v>0</v>
      </c>
    </row>
    <row r="3916" spans="2:10" x14ac:dyDescent="0.3">
      <c r="B3916" s="3" t="s">
        <v>205</v>
      </c>
      <c r="C3916" s="4">
        <v>2019</v>
      </c>
      <c r="D3916" s="3" t="s">
        <v>1473</v>
      </c>
      <c r="E3916" s="4">
        <v>0</v>
      </c>
      <c r="F3916" s="4">
        <v>0</v>
      </c>
      <c r="G3916" s="4">
        <v>0</v>
      </c>
      <c r="H3916" s="4">
        <v>0</v>
      </c>
      <c r="I3916" s="4"/>
      <c r="J3916" s="4">
        <v>0</v>
      </c>
    </row>
    <row r="3917" spans="2:10" x14ac:dyDescent="0.3">
      <c r="B3917" s="3" t="s">
        <v>205</v>
      </c>
      <c r="C3917" s="4">
        <v>2019</v>
      </c>
      <c r="D3917" s="3" t="s">
        <v>1474</v>
      </c>
      <c r="E3917" s="4">
        <v>16501700</v>
      </c>
      <c r="F3917" s="4">
        <v>5.8483999999999998</v>
      </c>
      <c r="G3917" s="4">
        <v>1</v>
      </c>
      <c r="H3917" s="4">
        <v>96508.542279999994</v>
      </c>
      <c r="I3917" s="4">
        <v>0</v>
      </c>
      <c r="J3917" s="4">
        <v>96508.542279999994</v>
      </c>
    </row>
    <row r="3918" spans="2:10" x14ac:dyDescent="0.3">
      <c r="B3918" s="3" t="s">
        <v>205</v>
      </c>
      <c r="C3918" s="4">
        <v>2019</v>
      </c>
      <c r="D3918" s="3" t="s">
        <v>1475</v>
      </c>
      <c r="E3918" s="4">
        <v>0</v>
      </c>
      <c r="F3918" s="4">
        <v>0</v>
      </c>
      <c r="G3918" s="4">
        <v>0</v>
      </c>
      <c r="H3918" s="4">
        <v>0</v>
      </c>
      <c r="I3918" s="4"/>
      <c r="J3918" s="4">
        <v>0</v>
      </c>
    </row>
    <row r="3919" spans="2:10" x14ac:dyDescent="0.3">
      <c r="B3919" s="3" t="s">
        <v>205</v>
      </c>
      <c r="C3919" s="4">
        <v>2019</v>
      </c>
      <c r="D3919" s="3" t="s">
        <v>1476</v>
      </c>
      <c r="E3919" s="4">
        <v>2551614</v>
      </c>
      <c r="F3919" s="4">
        <v>40</v>
      </c>
      <c r="G3919" s="4">
        <v>6.8394774639217601</v>
      </c>
      <c r="H3919" s="4">
        <v>102064.56</v>
      </c>
      <c r="I3919" s="4"/>
      <c r="J3919" s="4">
        <v>102064.56</v>
      </c>
    </row>
    <row r="3920" spans="2:10" x14ac:dyDescent="0.3">
      <c r="B3920" s="3" t="s">
        <v>205</v>
      </c>
      <c r="C3920" s="4">
        <v>2020</v>
      </c>
      <c r="D3920" s="3" t="s">
        <v>1468</v>
      </c>
      <c r="E3920" s="4">
        <v>6064950</v>
      </c>
      <c r="F3920" s="4">
        <v>15.3133</v>
      </c>
      <c r="G3920" s="4">
        <v>2.9769245723172628</v>
      </c>
      <c r="H3920" s="4">
        <v>92874</v>
      </c>
      <c r="I3920" s="4"/>
      <c r="J3920" s="4">
        <v>92874</v>
      </c>
    </row>
    <row r="3921" spans="2:10" x14ac:dyDescent="0.3">
      <c r="B3921" s="3" t="s">
        <v>205</v>
      </c>
      <c r="C3921" s="4">
        <v>2020</v>
      </c>
      <c r="D3921" s="3" t="s">
        <v>1469</v>
      </c>
      <c r="E3921" s="4">
        <v>0</v>
      </c>
      <c r="F3921" s="4">
        <v>5.1440000000000001</v>
      </c>
      <c r="G3921" s="4">
        <v>1</v>
      </c>
      <c r="H3921" s="4">
        <v>0</v>
      </c>
      <c r="I3921" s="4"/>
      <c r="J3921" s="4">
        <v>0</v>
      </c>
    </row>
    <row r="3922" spans="2:10" x14ac:dyDescent="0.3">
      <c r="B3922" s="3" t="s">
        <v>205</v>
      </c>
      <c r="C3922" s="4">
        <v>2020</v>
      </c>
      <c r="D3922" s="3" t="s">
        <v>1470</v>
      </c>
      <c r="E3922" s="4">
        <v>0</v>
      </c>
      <c r="F3922" s="4">
        <v>17.4895</v>
      </c>
      <c r="G3922" s="4">
        <v>3.399980559875583</v>
      </c>
      <c r="H3922" s="4">
        <v>0</v>
      </c>
      <c r="I3922" s="4"/>
      <c r="J3922" s="4">
        <v>0</v>
      </c>
    </row>
    <row r="3923" spans="2:10" x14ac:dyDescent="0.3">
      <c r="B3923" s="3" t="s">
        <v>205</v>
      </c>
      <c r="C3923" s="4">
        <v>2020</v>
      </c>
      <c r="D3923" s="3" t="s">
        <v>1471</v>
      </c>
      <c r="E3923" s="4">
        <v>445000</v>
      </c>
      <c r="F3923" s="4">
        <v>103.7992</v>
      </c>
      <c r="G3923" s="4">
        <v>20.178693623639191</v>
      </c>
      <c r="H3923" s="4">
        <v>46191</v>
      </c>
      <c r="I3923" s="4"/>
      <c r="J3923" s="4">
        <v>46191</v>
      </c>
    </row>
    <row r="3924" spans="2:10" x14ac:dyDescent="0.3">
      <c r="B3924" s="3" t="s">
        <v>205</v>
      </c>
      <c r="C3924" s="4">
        <v>2020</v>
      </c>
      <c r="D3924" s="3" t="s">
        <v>1472</v>
      </c>
      <c r="E3924" s="4">
        <v>0</v>
      </c>
      <c r="F3924" s="4">
        <v>15.431900000000001</v>
      </c>
      <c r="G3924" s="4">
        <v>2.9999805598755831</v>
      </c>
      <c r="H3924" s="4">
        <v>0</v>
      </c>
      <c r="I3924" s="4"/>
      <c r="J3924" s="4">
        <v>0</v>
      </c>
    </row>
    <row r="3925" spans="2:10" x14ac:dyDescent="0.3">
      <c r="B3925" s="3" t="s">
        <v>205</v>
      </c>
      <c r="C3925" s="4">
        <v>2020</v>
      </c>
      <c r="D3925" s="3" t="s">
        <v>1473</v>
      </c>
      <c r="E3925" s="4">
        <v>0</v>
      </c>
      <c r="F3925" s="4">
        <v>5.1440000000000001</v>
      </c>
      <c r="G3925" s="4">
        <v>1</v>
      </c>
      <c r="H3925" s="4">
        <v>0</v>
      </c>
      <c r="I3925" s="4"/>
      <c r="J3925" s="4">
        <v>0</v>
      </c>
    </row>
    <row r="3926" spans="2:10" x14ac:dyDescent="0.3">
      <c r="B3926" s="3" t="s">
        <v>205</v>
      </c>
      <c r="C3926" s="4">
        <v>2020</v>
      </c>
      <c r="D3926" s="3" t="s">
        <v>1474</v>
      </c>
      <c r="E3926" s="4">
        <v>19204900</v>
      </c>
      <c r="F3926" s="4">
        <v>5.1440000000000001</v>
      </c>
      <c r="G3926" s="4">
        <v>1</v>
      </c>
      <c r="H3926" s="4">
        <v>98790</v>
      </c>
      <c r="I3926" s="4"/>
      <c r="J3926" s="4">
        <v>98790</v>
      </c>
    </row>
    <row r="3927" spans="2:10" x14ac:dyDescent="0.3">
      <c r="B3927" s="3" t="s">
        <v>205</v>
      </c>
      <c r="C3927" s="4">
        <v>2020</v>
      </c>
      <c r="D3927" s="3" t="s">
        <v>1475</v>
      </c>
      <c r="E3927" s="4">
        <v>0</v>
      </c>
      <c r="F3927" s="4">
        <v>5.1440000000000001</v>
      </c>
      <c r="G3927" s="4">
        <v>1</v>
      </c>
      <c r="H3927" s="4">
        <v>0</v>
      </c>
      <c r="I3927" s="4"/>
      <c r="J3927" s="4">
        <v>0</v>
      </c>
    </row>
    <row r="3928" spans="2:10" x14ac:dyDescent="0.3">
      <c r="B3928" s="3" t="s">
        <v>205</v>
      </c>
      <c r="C3928" s="4">
        <v>2020</v>
      </c>
      <c r="D3928" s="3" t="s">
        <v>1476</v>
      </c>
      <c r="E3928" s="4">
        <v>2802749</v>
      </c>
      <c r="F3928" s="4">
        <v>40</v>
      </c>
      <c r="G3928" s="4">
        <v>7.7760497667185069</v>
      </c>
      <c r="H3928" s="4">
        <v>112110</v>
      </c>
      <c r="I3928" s="4">
        <v>9300</v>
      </c>
      <c r="J3928" s="4">
        <v>121410</v>
      </c>
    </row>
    <row r="3929" spans="2:10" x14ac:dyDescent="0.3">
      <c r="B3929" s="3" t="s">
        <v>205</v>
      </c>
      <c r="C3929" s="4">
        <v>2021</v>
      </c>
      <c r="D3929" s="3" t="s">
        <v>1468</v>
      </c>
      <c r="E3929" s="4">
        <v>5709050</v>
      </c>
      <c r="F3929" s="4">
        <v>16.918600000000001</v>
      </c>
      <c r="G3929" s="4">
        <v>2.8715502902338845</v>
      </c>
      <c r="H3929" s="4">
        <v>96589</v>
      </c>
      <c r="I3929" s="4"/>
      <c r="J3929" s="4">
        <v>96589</v>
      </c>
    </row>
    <row r="3930" spans="2:10" x14ac:dyDescent="0.3">
      <c r="B3930" s="3" t="s">
        <v>205</v>
      </c>
      <c r="C3930" s="4">
        <v>2021</v>
      </c>
      <c r="D3930" s="3" t="s">
        <v>1469</v>
      </c>
      <c r="E3930" s="4">
        <v>0</v>
      </c>
      <c r="F3930" s="4">
        <v>5.8917999999999999</v>
      </c>
      <c r="G3930" s="4">
        <v>1</v>
      </c>
      <c r="H3930" s="4">
        <v>0</v>
      </c>
      <c r="I3930" s="4"/>
      <c r="J3930" s="4">
        <v>0</v>
      </c>
    </row>
    <row r="3931" spans="2:10" x14ac:dyDescent="0.3">
      <c r="B3931" s="3" t="s">
        <v>205</v>
      </c>
      <c r="C3931" s="4">
        <v>2021</v>
      </c>
      <c r="D3931" s="3" t="s">
        <v>1470</v>
      </c>
      <c r="E3931" s="4">
        <v>0</v>
      </c>
      <c r="F3931" s="4">
        <v>20.0322</v>
      </c>
      <c r="G3931" s="4">
        <v>3.4000135781934215</v>
      </c>
      <c r="H3931" s="4">
        <v>0</v>
      </c>
      <c r="I3931" s="4"/>
      <c r="J3931" s="4">
        <v>0</v>
      </c>
    </row>
    <row r="3932" spans="2:10" x14ac:dyDescent="0.3">
      <c r="B3932" s="3" t="s">
        <v>205</v>
      </c>
      <c r="C3932" s="4">
        <v>2021</v>
      </c>
      <c r="D3932" s="3" t="s">
        <v>1471</v>
      </c>
      <c r="E3932" s="4">
        <v>453000</v>
      </c>
      <c r="F3932" s="4">
        <v>106.04470000000001</v>
      </c>
      <c r="G3932" s="4">
        <v>17.998693098883194</v>
      </c>
      <c r="H3932" s="4">
        <v>48038</v>
      </c>
      <c r="I3932" s="4"/>
      <c r="J3932" s="4">
        <v>48038</v>
      </c>
    </row>
    <row r="3933" spans="2:10" x14ac:dyDescent="0.3">
      <c r="B3933" s="3" t="s">
        <v>205</v>
      </c>
      <c r="C3933" s="4">
        <v>2021</v>
      </c>
      <c r="D3933" s="3" t="s">
        <v>1472</v>
      </c>
      <c r="E3933" s="4">
        <v>0</v>
      </c>
      <c r="F3933" s="4">
        <v>17.6755</v>
      </c>
      <c r="G3933" s="4">
        <v>3.0000169727417765</v>
      </c>
      <c r="H3933" s="4">
        <v>0</v>
      </c>
      <c r="I3933" s="4"/>
      <c r="J3933" s="4">
        <v>0</v>
      </c>
    </row>
    <row r="3934" spans="2:10" x14ac:dyDescent="0.3">
      <c r="B3934" s="3" t="s">
        <v>205</v>
      </c>
      <c r="C3934" s="4">
        <v>2021</v>
      </c>
      <c r="D3934" s="3" t="s">
        <v>1473</v>
      </c>
      <c r="E3934" s="4">
        <v>0</v>
      </c>
      <c r="F3934" s="4">
        <v>5.8917999999999999</v>
      </c>
      <c r="G3934" s="4">
        <v>1</v>
      </c>
      <c r="H3934" s="4">
        <v>0</v>
      </c>
      <c r="I3934" s="4"/>
      <c r="J3934" s="4">
        <v>0</v>
      </c>
    </row>
    <row r="3935" spans="2:10" x14ac:dyDescent="0.3">
      <c r="B3935" s="3" t="s">
        <v>205</v>
      </c>
      <c r="C3935" s="4">
        <v>2021</v>
      </c>
      <c r="D3935" s="3" t="s">
        <v>1474</v>
      </c>
      <c r="E3935" s="4">
        <v>17500800</v>
      </c>
      <c r="F3935" s="4">
        <v>5.8917999999999999</v>
      </c>
      <c r="G3935" s="4">
        <v>1</v>
      </c>
      <c r="H3935" s="4">
        <v>103111</v>
      </c>
      <c r="I3935" s="4"/>
      <c r="J3935" s="4">
        <v>103111</v>
      </c>
    </row>
    <row r="3936" spans="2:10" x14ac:dyDescent="0.3">
      <c r="B3936" s="3" t="s">
        <v>205</v>
      </c>
      <c r="C3936" s="4">
        <v>2021</v>
      </c>
      <c r="D3936" s="3" t="s">
        <v>1475</v>
      </c>
      <c r="E3936" s="4">
        <v>0</v>
      </c>
      <c r="F3936" s="4">
        <v>5.8917999999999999</v>
      </c>
      <c r="G3936" s="4">
        <v>1</v>
      </c>
      <c r="H3936" s="4">
        <v>0</v>
      </c>
      <c r="I3936" s="4"/>
      <c r="J3936" s="4">
        <v>0</v>
      </c>
    </row>
    <row r="3937" spans="2:10" x14ac:dyDescent="0.3">
      <c r="B3937" s="3" t="s">
        <v>205</v>
      </c>
      <c r="C3937" s="4">
        <v>2021</v>
      </c>
      <c r="D3937" s="3" t="s">
        <v>1476</v>
      </c>
      <c r="E3937" s="4">
        <v>2851111</v>
      </c>
      <c r="F3937" s="4">
        <v>40</v>
      </c>
      <c r="G3937" s="4">
        <v>6.7890967106826441</v>
      </c>
      <c r="H3937" s="4">
        <v>114044</v>
      </c>
      <c r="I3937" s="4">
        <v>9300</v>
      </c>
      <c r="J3937" s="4">
        <v>123344</v>
      </c>
    </row>
    <row r="3938" spans="2:10" x14ac:dyDescent="0.3">
      <c r="B3938" s="3" t="s">
        <v>205</v>
      </c>
      <c r="C3938" s="4">
        <v>2022</v>
      </c>
      <c r="D3938" s="3" t="s">
        <v>1468</v>
      </c>
      <c r="E3938" s="4">
        <v>2338950</v>
      </c>
      <c r="F3938" s="4">
        <v>15</v>
      </c>
      <c r="G3938" s="4">
        <v>2.3126734505087883</v>
      </c>
      <c r="H3938" s="4">
        <v>35084</v>
      </c>
      <c r="I3938" s="4"/>
      <c r="J3938" s="4">
        <v>35084</v>
      </c>
    </row>
    <row r="3939" spans="2:10" x14ac:dyDescent="0.3">
      <c r="B3939" s="3" t="s">
        <v>205</v>
      </c>
      <c r="C3939" s="4">
        <v>2022</v>
      </c>
      <c r="D3939" s="3" t="s">
        <v>1469</v>
      </c>
      <c r="E3939" s="4">
        <v>0</v>
      </c>
      <c r="F3939" s="4">
        <v>6.4859999999999998</v>
      </c>
      <c r="G3939" s="4">
        <v>1</v>
      </c>
      <c r="H3939" s="4">
        <v>0</v>
      </c>
      <c r="I3939" s="4"/>
      <c r="J3939" s="4">
        <v>0</v>
      </c>
    </row>
    <row r="3940" spans="2:10" x14ac:dyDescent="0.3">
      <c r="B3940" s="3" t="s">
        <v>205</v>
      </c>
      <c r="C3940" s="4">
        <v>2022</v>
      </c>
      <c r="D3940" s="3" t="s">
        <v>1470</v>
      </c>
      <c r="E3940" s="4">
        <v>0</v>
      </c>
      <c r="F3940" s="4">
        <v>109.65</v>
      </c>
      <c r="G3940" s="4">
        <v>16.905642923219244</v>
      </c>
      <c r="H3940" s="4">
        <v>0</v>
      </c>
      <c r="I3940" s="4"/>
      <c r="J3940" s="4">
        <v>0</v>
      </c>
    </row>
    <row r="3941" spans="2:10" x14ac:dyDescent="0.3">
      <c r="B3941" s="3" t="s">
        <v>205</v>
      </c>
      <c r="C3941" s="4">
        <v>2022</v>
      </c>
      <c r="D3941" s="3" t="s">
        <v>1471</v>
      </c>
      <c r="E3941" s="4">
        <v>460000</v>
      </c>
      <c r="F3941" s="4">
        <v>109.65</v>
      </c>
      <c r="G3941" s="4">
        <v>16.905642923219244</v>
      </c>
      <c r="H3941" s="4">
        <v>50439</v>
      </c>
      <c r="I3941" s="4"/>
      <c r="J3941" s="4">
        <v>50439</v>
      </c>
    </row>
    <row r="3942" spans="2:10" x14ac:dyDescent="0.3">
      <c r="B3942" s="3" t="s">
        <v>205</v>
      </c>
      <c r="C3942" s="4">
        <v>2022</v>
      </c>
      <c r="D3942" s="3" t="s">
        <v>1472</v>
      </c>
      <c r="E3942" s="4">
        <v>0</v>
      </c>
      <c r="F3942" s="4">
        <v>6.4859999999999998</v>
      </c>
      <c r="G3942" s="4">
        <v>1</v>
      </c>
      <c r="H3942" s="4">
        <v>0</v>
      </c>
      <c r="I3942" s="4"/>
      <c r="J3942" s="4">
        <v>0</v>
      </c>
    </row>
    <row r="3943" spans="2:10" x14ac:dyDescent="0.3">
      <c r="B3943" s="3" t="s">
        <v>205</v>
      </c>
      <c r="C3943" s="4">
        <v>2022</v>
      </c>
      <c r="D3943" s="3" t="s">
        <v>1473</v>
      </c>
      <c r="E3943" s="4">
        <v>2000</v>
      </c>
      <c r="F3943" s="4">
        <v>5.8917999999999999</v>
      </c>
      <c r="G3943" s="4">
        <v>0.90838729571384524</v>
      </c>
      <c r="H3943" s="4">
        <v>12</v>
      </c>
      <c r="I3943" s="4"/>
      <c r="J3943" s="4">
        <v>12</v>
      </c>
    </row>
    <row r="3944" spans="2:10" x14ac:dyDescent="0.3">
      <c r="B3944" s="3" t="s">
        <v>205</v>
      </c>
      <c r="C3944" s="4">
        <v>2022</v>
      </c>
      <c r="D3944" s="3" t="s">
        <v>1474</v>
      </c>
      <c r="E3944" s="4">
        <v>7840304</v>
      </c>
      <c r="F3944" s="4">
        <v>6.4859999999999998</v>
      </c>
      <c r="G3944" s="4">
        <v>1</v>
      </c>
      <c r="H3944" s="4">
        <v>50852</v>
      </c>
      <c r="I3944" s="4"/>
      <c r="J3944" s="4">
        <v>50852</v>
      </c>
    </row>
    <row r="3945" spans="2:10" x14ac:dyDescent="0.3">
      <c r="B3945" s="3" t="s">
        <v>205</v>
      </c>
      <c r="C3945" s="4">
        <v>2022</v>
      </c>
      <c r="D3945" s="3" t="s">
        <v>1475</v>
      </c>
      <c r="E3945" s="4">
        <v>0</v>
      </c>
      <c r="F3945" s="4">
        <v>6.4859999999999998</v>
      </c>
      <c r="G3945" s="4">
        <v>1</v>
      </c>
      <c r="H3945" s="4">
        <v>0</v>
      </c>
      <c r="I3945" s="4"/>
      <c r="J3945" s="4">
        <v>0</v>
      </c>
    </row>
    <row r="3946" spans="2:10" x14ac:dyDescent="0.3">
      <c r="B3946" s="3" t="s">
        <v>205</v>
      </c>
      <c r="C3946" s="4">
        <v>2022</v>
      </c>
      <c r="D3946" s="3" t="s">
        <v>1476</v>
      </c>
      <c r="E3946" s="4">
        <v>4230132</v>
      </c>
      <c r="F3946" s="4">
        <v>40</v>
      </c>
      <c r="G3946" s="4">
        <v>6.1671292013567687</v>
      </c>
      <c r="H3946" s="4">
        <v>169205</v>
      </c>
      <c r="I3946" s="4">
        <v>9029</v>
      </c>
      <c r="J3946" s="4">
        <v>178234</v>
      </c>
    </row>
    <row r="3947" spans="2:10" x14ac:dyDescent="0.3">
      <c r="B3947" s="3" t="s">
        <v>205</v>
      </c>
      <c r="C3947" s="4">
        <v>2023</v>
      </c>
      <c r="D3947" s="3" t="s">
        <v>1468</v>
      </c>
      <c r="E3947" s="4">
        <v>3357850</v>
      </c>
      <c r="F3947" s="4">
        <v>10.835800000000001</v>
      </c>
      <c r="G3947" s="4">
        <v>2.0712606327057252</v>
      </c>
      <c r="H3947" s="4">
        <v>36385</v>
      </c>
      <c r="I3947" s="4"/>
      <c r="J3947" s="4">
        <v>36385</v>
      </c>
    </row>
    <row r="3948" spans="2:10" x14ac:dyDescent="0.3">
      <c r="B3948" s="3" t="s">
        <v>205</v>
      </c>
      <c r="C3948" s="4">
        <v>2023</v>
      </c>
      <c r="D3948" s="3" t="s">
        <v>1469</v>
      </c>
      <c r="E3948" s="4">
        <v>0</v>
      </c>
      <c r="F3948" s="4">
        <v>0</v>
      </c>
      <c r="G3948" s="4">
        <v>0</v>
      </c>
      <c r="H3948" s="4">
        <v>0</v>
      </c>
      <c r="I3948" s="4"/>
      <c r="J3948" s="4">
        <v>0</v>
      </c>
    </row>
    <row r="3949" spans="2:10" x14ac:dyDescent="0.3">
      <c r="B3949" s="3" t="s">
        <v>205</v>
      </c>
      <c r="C3949" s="4">
        <v>2023</v>
      </c>
      <c r="D3949" s="3" t="s">
        <v>1470</v>
      </c>
      <c r="E3949" s="4">
        <v>0</v>
      </c>
      <c r="F3949" s="4">
        <v>106.9714</v>
      </c>
      <c r="G3949" s="4">
        <v>20.447558061741375</v>
      </c>
      <c r="H3949" s="4">
        <v>0</v>
      </c>
      <c r="I3949" s="4"/>
      <c r="J3949" s="4">
        <v>0</v>
      </c>
    </row>
    <row r="3950" spans="2:10" x14ac:dyDescent="0.3">
      <c r="B3950" s="3" t="s">
        <v>205</v>
      </c>
      <c r="C3950" s="4">
        <v>2023</v>
      </c>
      <c r="D3950" s="3" t="s">
        <v>1471</v>
      </c>
      <c r="E3950" s="4">
        <v>489000</v>
      </c>
      <c r="F3950" s="4">
        <v>106.9714</v>
      </c>
      <c r="G3950" s="4">
        <v>20.447558061741375</v>
      </c>
      <c r="H3950" s="4">
        <v>52309</v>
      </c>
      <c r="I3950" s="4"/>
      <c r="J3950" s="4">
        <v>52309</v>
      </c>
    </row>
    <row r="3951" spans="2:10" x14ac:dyDescent="0.3">
      <c r="B3951" s="3" t="s">
        <v>205</v>
      </c>
      <c r="C3951" s="4">
        <v>2023</v>
      </c>
      <c r="D3951" s="3" t="s">
        <v>1472</v>
      </c>
      <c r="E3951" s="4">
        <v>0</v>
      </c>
      <c r="F3951" s="4">
        <v>5.2314999999999996</v>
      </c>
      <c r="G3951" s="4">
        <v>1</v>
      </c>
      <c r="H3951" s="4">
        <v>0</v>
      </c>
      <c r="I3951" s="4"/>
      <c r="J3951" s="4">
        <v>0</v>
      </c>
    </row>
    <row r="3952" spans="2:10" x14ac:dyDescent="0.3">
      <c r="B3952" s="3" t="s">
        <v>205</v>
      </c>
      <c r="C3952" s="4">
        <v>2023</v>
      </c>
      <c r="D3952" s="3" t="s">
        <v>1473</v>
      </c>
      <c r="E3952" s="4">
        <v>0</v>
      </c>
      <c r="F3952" s="4">
        <v>5.2314999999999996</v>
      </c>
      <c r="G3952" s="4">
        <v>1</v>
      </c>
      <c r="H3952" s="4">
        <v>0</v>
      </c>
      <c r="I3952" s="4"/>
      <c r="J3952" s="4">
        <v>0</v>
      </c>
    </row>
    <row r="3953" spans="2:10" x14ac:dyDescent="0.3">
      <c r="B3953" s="3" t="s">
        <v>205</v>
      </c>
      <c r="C3953" s="4">
        <v>2023</v>
      </c>
      <c r="D3953" s="3" t="s">
        <v>1474</v>
      </c>
      <c r="E3953" s="4">
        <v>10081407</v>
      </c>
      <c r="F3953" s="4">
        <v>5.2314999999999996</v>
      </c>
      <c r="G3953" s="4">
        <v>1</v>
      </c>
      <c r="H3953" s="4">
        <v>52741</v>
      </c>
      <c r="I3953" s="4"/>
      <c r="J3953" s="4">
        <v>52741</v>
      </c>
    </row>
    <row r="3954" spans="2:10" x14ac:dyDescent="0.3">
      <c r="B3954" s="3" t="s">
        <v>205</v>
      </c>
      <c r="C3954" s="4">
        <v>2023</v>
      </c>
      <c r="D3954" s="3" t="s">
        <v>1475</v>
      </c>
      <c r="E3954" s="4">
        <v>0</v>
      </c>
      <c r="F3954" s="4">
        <v>5.2314999999999996</v>
      </c>
      <c r="G3954" s="4">
        <v>1</v>
      </c>
      <c r="H3954" s="4">
        <v>0</v>
      </c>
      <c r="I3954" s="4"/>
      <c r="J3954" s="4">
        <v>0</v>
      </c>
    </row>
    <row r="3955" spans="2:10" x14ac:dyDescent="0.3">
      <c r="B3955" s="3" t="s">
        <v>205</v>
      </c>
      <c r="C3955" s="4">
        <v>2023</v>
      </c>
      <c r="D3955" s="3" t="s">
        <v>1476</v>
      </c>
      <c r="E3955" s="4">
        <v>4562330</v>
      </c>
      <c r="F3955" s="4">
        <v>40</v>
      </c>
      <c r="G3955" s="4">
        <v>7.6459906336614747</v>
      </c>
      <c r="H3955" s="4">
        <v>182493</v>
      </c>
      <c r="I3955" s="4">
        <v>5852</v>
      </c>
      <c r="J3955" s="4">
        <v>188345</v>
      </c>
    </row>
    <row r="3956" spans="2:10" x14ac:dyDescent="0.3">
      <c r="B3956" s="3" t="s">
        <v>205</v>
      </c>
      <c r="C3956" s="4">
        <v>2024</v>
      </c>
      <c r="D3956" s="3" t="s">
        <v>1468</v>
      </c>
      <c r="E3956" s="4">
        <v>5180500</v>
      </c>
      <c r="F3956" s="4">
        <v>7.0831</v>
      </c>
      <c r="G3956" s="4">
        <v>2.0087632228240833</v>
      </c>
      <c r="H3956" s="4">
        <v>36694</v>
      </c>
      <c r="I3956" s="4"/>
      <c r="J3956" s="4">
        <v>36694</v>
      </c>
    </row>
    <row r="3957" spans="2:10" x14ac:dyDescent="0.3">
      <c r="B3957" s="3" t="s">
        <v>205</v>
      </c>
      <c r="C3957" s="4">
        <v>2024</v>
      </c>
      <c r="D3957" s="3" t="s">
        <v>1469</v>
      </c>
      <c r="E3957" s="4">
        <v>0</v>
      </c>
      <c r="F3957" s="4">
        <v>0</v>
      </c>
      <c r="G3957" s="4">
        <v>0</v>
      </c>
      <c r="H3957" s="4">
        <v>0</v>
      </c>
      <c r="I3957" s="4"/>
      <c r="J3957" s="4">
        <v>0</v>
      </c>
    </row>
    <row r="3958" spans="2:10" x14ac:dyDescent="0.3">
      <c r="B3958" s="3" t="s">
        <v>205</v>
      </c>
      <c r="C3958" s="4">
        <v>2024</v>
      </c>
      <c r="D3958" s="3" t="s">
        <v>1470</v>
      </c>
      <c r="E3958" s="4">
        <v>0</v>
      </c>
      <c r="F3958" s="4">
        <v>97.691100000000006</v>
      </c>
      <c r="G3958" s="4">
        <v>27.705141657922351</v>
      </c>
      <c r="H3958" s="4">
        <v>0</v>
      </c>
      <c r="I3958" s="4"/>
      <c r="J3958" s="4">
        <v>0</v>
      </c>
    </row>
    <row r="3959" spans="2:10" x14ac:dyDescent="0.3">
      <c r="B3959" s="3" t="s">
        <v>205</v>
      </c>
      <c r="C3959" s="4">
        <v>2024</v>
      </c>
      <c r="D3959" s="3" t="s">
        <v>1471</v>
      </c>
      <c r="E3959" s="4">
        <v>540000</v>
      </c>
      <c r="F3959" s="4">
        <v>97.691100000000006</v>
      </c>
      <c r="G3959" s="4">
        <v>27.705141657922351</v>
      </c>
      <c r="H3959" s="4">
        <v>52753</v>
      </c>
      <c r="I3959" s="4"/>
      <c r="J3959" s="4">
        <v>52753</v>
      </c>
    </row>
    <row r="3960" spans="2:10" x14ac:dyDescent="0.3">
      <c r="B3960" s="3" t="s">
        <v>205</v>
      </c>
      <c r="C3960" s="4">
        <v>2024</v>
      </c>
      <c r="D3960" s="3" t="s">
        <v>1472</v>
      </c>
      <c r="E3960" s="4">
        <v>0</v>
      </c>
      <c r="F3960" s="4">
        <v>3.5261</v>
      </c>
      <c r="G3960" s="4">
        <v>1</v>
      </c>
      <c r="H3960" s="4">
        <v>0</v>
      </c>
      <c r="I3960" s="4"/>
      <c r="J3960" s="4">
        <v>0</v>
      </c>
    </row>
    <row r="3961" spans="2:10" x14ac:dyDescent="0.3">
      <c r="B3961" s="3" t="s">
        <v>205</v>
      </c>
      <c r="C3961" s="4">
        <v>2024</v>
      </c>
      <c r="D3961" s="3" t="s">
        <v>1473</v>
      </c>
      <c r="E3961" s="4">
        <v>100200</v>
      </c>
      <c r="F3961" s="4">
        <v>3.1806000000000001</v>
      </c>
      <c r="G3961" s="4">
        <v>0.90201639204787165</v>
      </c>
      <c r="H3961" s="4">
        <v>319</v>
      </c>
      <c r="I3961" s="4"/>
      <c r="J3961" s="4">
        <v>319</v>
      </c>
    </row>
    <row r="3962" spans="2:10" x14ac:dyDescent="0.3">
      <c r="B3962" s="3" t="s">
        <v>205</v>
      </c>
      <c r="C3962" s="4">
        <v>2024</v>
      </c>
      <c r="D3962" s="3" t="s">
        <v>1474</v>
      </c>
      <c r="E3962" s="4">
        <v>15084404</v>
      </c>
      <c r="F3962" s="4">
        <v>3.5261</v>
      </c>
      <c r="G3962" s="4">
        <v>1</v>
      </c>
      <c r="H3962" s="4">
        <v>53189</v>
      </c>
      <c r="I3962" s="4"/>
      <c r="J3962" s="4">
        <v>53189</v>
      </c>
    </row>
    <row r="3963" spans="2:10" x14ac:dyDescent="0.3">
      <c r="B3963" s="3" t="s">
        <v>205</v>
      </c>
      <c r="C3963" s="4">
        <v>2024</v>
      </c>
      <c r="D3963" s="3" t="s">
        <v>1475</v>
      </c>
      <c r="E3963" s="4">
        <v>0</v>
      </c>
      <c r="F3963" s="4">
        <v>3.5261</v>
      </c>
      <c r="G3963" s="4">
        <v>1</v>
      </c>
      <c r="H3963" s="4">
        <v>0</v>
      </c>
      <c r="I3963" s="4"/>
      <c r="J3963" s="4">
        <v>0</v>
      </c>
    </row>
    <row r="3964" spans="2:10" x14ac:dyDescent="0.3">
      <c r="B3964" s="3" t="s">
        <v>205</v>
      </c>
      <c r="C3964" s="4">
        <v>2024</v>
      </c>
      <c r="D3964" s="3" t="s">
        <v>1476</v>
      </c>
      <c r="E3964" s="4">
        <v>5010190</v>
      </c>
      <c r="F3964" s="4">
        <v>40</v>
      </c>
      <c r="G3964" s="4">
        <v>11.343977765803579</v>
      </c>
      <c r="H3964" s="4">
        <v>200408</v>
      </c>
      <c r="I3964" s="4">
        <v>16321</v>
      </c>
      <c r="J3964" s="4">
        <v>216729</v>
      </c>
    </row>
    <row r="3965" spans="2:10" x14ac:dyDescent="0.3">
      <c r="B3965" s="3" t="s">
        <v>207</v>
      </c>
      <c r="C3965" s="4">
        <v>2019</v>
      </c>
      <c r="D3965" s="3" t="s">
        <v>1468</v>
      </c>
      <c r="E3965" s="4">
        <v>47236900</v>
      </c>
      <c r="F3965" s="4">
        <v>7.93</v>
      </c>
      <c r="G3965" s="4">
        <v>1.3483734501356901</v>
      </c>
      <c r="H3965" s="4">
        <v>374588.61700000003</v>
      </c>
      <c r="I3965" s="4"/>
      <c r="J3965" s="4">
        <v>374588.61700000003</v>
      </c>
    </row>
    <row r="3966" spans="2:10" x14ac:dyDescent="0.3">
      <c r="B3966" s="3" t="s">
        <v>207</v>
      </c>
      <c r="C3966" s="4">
        <v>2019</v>
      </c>
      <c r="D3966" s="3" t="s">
        <v>1469</v>
      </c>
      <c r="E3966" s="4">
        <v>0</v>
      </c>
      <c r="F3966" s="4">
        <v>5.8811600000000004</v>
      </c>
      <c r="G3966" s="4">
        <v>1</v>
      </c>
      <c r="H3966" s="4">
        <v>0</v>
      </c>
      <c r="I3966" s="4"/>
      <c r="J3966" s="4">
        <v>0</v>
      </c>
    </row>
    <row r="3967" spans="2:10" x14ac:dyDescent="0.3">
      <c r="B3967" s="3" t="s">
        <v>207</v>
      </c>
      <c r="C3967" s="4">
        <v>2019</v>
      </c>
      <c r="D3967" s="3" t="s">
        <v>1470</v>
      </c>
      <c r="E3967" s="4">
        <v>10177500</v>
      </c>
      <c r="F3967" s="4">
        <v>22.534790000000001</v>
      </c>
      <c r="G3967" s="4">
        <v>3.8316913670092299</v>
      </c>
      <c r="H3967" s="4">
        <v>229347.82522500001</v>
      </c>
      <c r="I3967" s="4"/>
      <c r="J3967" s="4">
        <v>229347.82522500001</v>
      </c>
    </row>
    <row r="3968" spans="2:10" x14ac:dyDescent="0.3">
      <c r="B3968" s="3" t="s">
        <v>207</v>
      </c>
      <c r="C3968" s="4">
        <v>2019</v>
      </c>
      <c r="D3968" s="3" t="s">
        <v>1471</v>
      </c>
      <c r="E3968" s="4">
        <v>60869000</v>
      </c>
      <c r="F3968" s="4">
        <v>43.920999999999999</v>
      </c>
      <c r="G3968" s="4">
        <v>7.4680845275421897</v>
      </c>
      <c r="H3968" s="4">
        <v>2673427.3489999999</v>
      </c>
      <c r="I3968" s="4"/>
      <c r="J3968" s="4">
        <v>2673427.3489999999</v>
      </c>
    </row>
    <row r="3969" spans="2:10" x14ac:dyDescent="0.3">
      <c r="B3969" s="3" t="s">
        <v>207</v>
      </c>
      <c r="C3969" s="4">
        <v>2019</v>
      </c>
      <c r="D3969" s="3" t="s">
        <v>1472</v>
      </c>
      <c r="E3969" s="4">
        <v>0</v>
      </c>
      <c r="F3969" s="4">
        <v>5.8811600000000004</v>
      </c>
      <c r="G3969" s="4">
        <v>1</v>
      </c>
      <c r="H3969" s="4">
        <v>0</v>
      </c>
      <c r="I3969" s="4"/>
      <c r="J3969" s="4">
        <v>0</v>
      </c>
    </row>
    <row r="3970" spans="2:10" x14ac:dyDescent="0.3">
      <c r="B3970" s="3" t="s">
        <v>207</v>
      </c>
      <c r="C3970" s="4">
        <v>2019</v>
      </c>
      <c r="D3970" s="3" t="s">
        <v>1473</v>
      </c>
      <c r="E3970" s="4">
        <v>0</v>
      </c>
      <c r="F3970" s="4">
        <v>5.8811600000000004</v>
      </c>
      <c r="G3970" s="4">
        <v>1</v>
      </c>
      <c r="H3970" s="4">
        <v>0</v>
      </c>
      <c r="I3970" s="4"/>
      <c r="J3970" s="4">
        <v>0</v>
      </c>
    </row>
    <row r="3971" spans="2:10" x14ac:dyDescent="0.3">
      <c r="B3971" s="3" t="s">
        <v>207</v>
      </c>
      <c r="C3971" s="4">
        <v>2019</v>
      </c>
      <c r="D3971" s="3" t="s">
        <v>1474</v>
      </c>
      <c r="E3971" s="4">
        <v>249548600</v>
      </c>
      <c r="F3971" s="4">
        <v>5.8811600000000004</v>
      </c>
      <c r="G3971" s="4">
        <v>1</v>
      </c>
      <c r="H3971" s="4">
        <v>1467635.244376</v>
      </c>
      <c r="I3971" s="4">
        <v>0</v>
      </c>
      <c r="J3971" s="4">
        <v>1467635.244376</v>
      </c>
    </row>
    <row r="3972" spans="2:10" x14ac:dyDescent="0.3">
      <c r="B3972" s="3" t="s">
        <v>207</v>
      </c>
      <c r="C3972" s="4">
        <v>2019</v>
      </c>
      <c r="D3972" s="3" t="s">
        <v>1475</v>
      </c>
      <c r="E3972" s="4">
        <v>0</v>
      </c>
      <c r="F3972" s="4">
        <v>0</v>
      </c>
      <c r="G3972" s="4">
        <v>0</v>
      </c>
      <c r="H3972" s="4">
        <v>0</v>
      </c>
      <c r="I3972" s="4"/>
      <c r="J3972" s="4">
        <v>0</v>
      </c>
    </row>
    <row r="3973" spans="2:10" x14ac:dyDescent="0.3">
      <c r="B3973" s="3" t="s">
        <v>207</v>
      </c>
      <c r="C3973" s="4">
        <v>2019</v>
      </c>
      <c r="D3973" s="3" t="s">
        <v>1476</v>
      </c>
      <c r="E3973" s="4">
        <v>20985015</v>
      </c>
      <c r="F3973" s="4">
        <v>39.999099999999999</v>
      </c>
      <c r="G3973" s="4">
        <v>6.8012262886913497</v>
      </c>
      <c r="H3973" s="4">
        <v>839381.71348649997</v>
      </c>
      <c r="I3973" s="4"/>
      <c r="J3973" s="4">
        <v>839381.71348649997</v>
      </c>
    </row>
    <row r="3974" spans="2:10" x14ac:dyDescent="0.3">
      <c r="B3974" s="3" t="s">
        <v>207</v>
      </c>
      <c r="C3974" s="4">
        <v>2020</v>
      </c>
      <c r="D3974" s="3" t="s">
        <v>1468</v>
      </c>
      <c r="E3974" s="4">
        <v>47692350</v>
      </c>
      <c r="F3974" s="4">
        <v>8.1698000000000004</v>
      </c>
      <c r="G3974" s="4">
        <v>1.3313452293652734</v>
      </c>
      <c r="H3974" s="4">
        <v>389637</v>
      </c>
      <c r="I3974" s="4"/>
      <c r="J3974" s="4">
        <v>389637</v>
      </c>
    </row>
    <row r="3975" spans="2:10" x14ac:dyDescent="0.3">
      <c r="B3975" s="3" t="s">
        <v>207</v>
      </c>
      <c r="C3975" s="4">
        <v>2020</v>
      </c>
      <c r="D3975" s="3" t="s">
        <v>1469</v>
      </c>
      <c r="E3975" s="4">
        <v>0</v>
      </c>
      <c r="F3975" s="4">
        <v>6.1364999999999998</v>
      </c>
      <c r="G3975" s="4">
        <v>1</v>
      </c>
      <c r="H3975" s="4">
        <v>0</v>
      </c>
      <c r="I3975" s="4"/>
      <c r="J3975" s="4">
        <v>0</v>
      </c>
    </row>
    <row r="3976" spans="2:10" x14ac:dyDescent="0.3">
      <c r="B3976" s="3" t="s">
        <v>207</v>
      </c>
      <c r="C3976" s="4">
        <v>2020</v>
      </c>
      <c r="D3976" s="3" t="s">
        <v>1470</v>
      </c>
      <c r="E3976" s="4">
        <v>10305800</v>
      </c>
      <c r="F3976" s="4">
        <v>22.654800000000002</v>
      </c>
      <c r="G3976" s="4">
        <v>3.6918112930823761</v>
      </c>
      <c r="H3976" s="4">
        <v>233476</v>
      </c>
      <c r="I3976" s="4"/>
      <c r="J3976" s="4">
        <v>233476</v>
      </c>
    </row>
    <row r="3977" spans="2:10" x14ac:dyDescent="0.3">
      <c r="B3977" s="3" t="s">
        <v>207</v>
      </c>
      <c r="C3977" s="4">
        <v>2020</v>
      </c>
      <c r="D3977" s="3" t="s">
        <v>1471</v>
      </c>
      <c r="E3977" s="4">
        <v>61850600</v>
      </c>
      <c r="F3977" s="4">
        <v>43.695599999999999</v>
      </c>
      <c r="G3977" s="4">
        <v>7.1206062087509165</v>
      </c>
      <c r="H3977" s="4">
        <v>2702599</v>
      </c>
      <c r="I3977" s="4"/>
      <c r="J3977" s="4">
        <v>2702599</v>
      </c>
    </row>
    <row r="3978" spans="2:10" x14ac:dyDescent="0.3">
      <c r="B3978" s="3" t="s">
        <v>207</v>
      </c>
      <c r="C3978" s="4">
        <v>2020</v>
      </c>
      <c r="D3978" s="3" t="s">
        <v>1472</v>
      </c>
      <c r="E3978" s="4">
        <v>0</v>
      </c>
      <c r="F3978" s="4">
        <v>6.1364999999999998</v>
      </c>
      <c r="G3978" s="4">
        <v>1</v>
      </c>
      <c r="H3978" s="4">
        <v>0</v>
      </c>
      <c r="I3978" s="4"/>
      <c r="J3978" s="4">
        <v>0</v>
      </c>
    </row>
    <row r="3979" spans="2:10" x14ac:dyDescent="0.3">
      <c r="B3979" s="3" t="s">
        <v>207</v>
      </c>
      <c r="C3979" s="4">
        <v>2020</v>
      </c>
      <c r="D3979" s="3" t="s">
        <v>1473</v>
      </c>
      <c r="E3979" s="4">
        <v>0</v>
      </c>
      <c r="F3979" s="4">
        <v>6.1364999999999998</v>
      </c>
      <c r="G3979" s="4">
        <v>1</v>
      </c>
      <c r="H3979" s="4">
        <v>0</v>
      </c>
      <c r="I3979" s="4"/>
      <c r="J3979" s="4">
        <v>0</v>
      </c>
    </row>
    <row r="3980" spans="2:10" x14ac:dyDescent="0.3">
      <c r="B3980" s="3" t="s">
        <v>207</v>
      </c>
      <c r="C3980" s="4">
        <v>2020</v>
      </c>
      <c r="D3980" s="3" t="s">
        <v>1474</v>
      </c>
      <c r="E3980" s="4">
        <v>250911600</v>
      </c>
      <c r="F3980" s="4">
        <v>6.1364999999999998</v>
      </c>
      <c r="G3980" s="4">
        <v>1</v>
      </c>
      <c r="H3980" s="4">
        <v>1539719</v>
      </c>
      <c r="I3980" s="4"/>
      <c r="J3980" s="4">
        <v>1539719</v>
      </c>
    </row>
    <row r="3981" spans="2:10" x14ac:dyDescent="0.3">
      <c r="B3981" s="3" t="s">
        <v>207</v>
      </c>
      <c r="C3981" s="4">
        <v>2020</v>
      </c>
      <c r="D3981" s="3" t="s">
        <v>1475</v>
      </c>
      <c r="E3981" s="4">
        <v>0</v>
      </c>
      <c r="F3981" s="4">
        <v>0</v>
      </c>
      <c r="G3981" s="4">
        <v>0</v>
      </c>
      <c r="H3981" s="4">
        <v>0</v>
      </c>
      <c r="I3981" s="4"/>
      <c r="J3981" s="4">
        <v>0</v>
      </c>
    </row>
    <row r="3982" spans="2:10" x14ac:dyDescent="0.3">
      <c r="B3982" s="3" t="s">
        <v>207</v>
      </c>
      <c r="C3982" s="4">
        <v>2020</v>
      </c>
      <c r="D3982" s="3" t="s">
        <v>1476</v>
      </c>
      <c r="E3982" s="4">
        <v>21316730</v>
      </c>
      <c r="F3982" s="4">
        <v>39.920099999999998</v>
      </c>
      <c r="G3982" s="4">
        <v>6.5053532143730139</v>
      </c>
      <c r="H3982" s="4">
        <v>850966</v>
      </c>
      <c r="I3982" s="4">
        <v>542581</v>
      </c>
      <c r="J3982" s="4">
        <v>1393547</v>
      </c>
    </row>
    <row r="3983" spans="2:10" x14ac:dyDescent="0.3">
      <c r="B3983" s="3" t="s">
        <v>207</v>
      </c>
      <c r="C3983" s="4">
        <v>2021</v>
      </c>
      <c r="D3983" s="3" t="s">
        <v>1468</v>
      </c>
      <c r="E3983" s="4">
        <v>48768600</v>
      </c>
      <c r="F3983" s="4">
        <v>8.407</v>
      </c>
      <c r="G3983" s="4">
        <v>1.2291474772285336</v>
      </c>
      <c r="H3983" s="4">
        <v>409998</v>
      </c>
      <c r="I3983" s="4"/>
      <c r="J3983" s="4">
        <v>409998</v>
      </c>
    </row>
    <row r="3984" spans="2:10" x14ac:dyDescent="0.3">
      <c r="B3984" s="3" t="s">
        <v>207</v>
      </c>
      <c r="C3984" s="4">
        <v>2021</v>
      </c>
      <c r="D3984" s="3" t="s">
        <v>1469</v>
      </c>
      <c r="E3984" s="4">
        <v>0</v>
      </c>
      <c r="F3984" s="4">
        <v>6.8396999999999997</v>
      </c>
      <c r="G3984" s="4">
        <v>1</v>
      </c>
      <c r="H3984" s="4">
        <v>0</v>
      </c>
      <c r="I3984" s="4"/>
      <c r="J3984" s="4">
        <v>0</v>
      </c>
    </row>
    <row r="3985" spans="2:10" x14ac:dyDescent="0.3">
      <c r="B3985" s="3" t="s">
        <v>207</v>
      </c>
      <c r="C3985" s="4">
        <v>2021</v>
      </c>
      <c r="D3985" s="3" t="s">
        <v>1470</v>
      </c>
      <c r="E3985" s="4">
        <v>10504800</v>
      </c>
      <c r="F3985" s="4">
        <v>22.670100000000001</v>
      </c>
      <c r="G3985" s="4">
        <v>3.3144874775209443</v>
      </c>
      <c r="H3985" s="4">
        <v>238145</v>
      </c>
      <c r="I3985" s="4"/>
      <c r="J3985" s="4">
        <v>238145</v>
      </c>
    </row>
    <row r="3986" spans="2:10" x14ac:dyDescent="0.3">
      <c r="B3986" s="3" t="s">
        <v>207</v>
      </c>
      <c r="C3986" s="4">
        <v>2021</v>
      </c>
      <c r="D3986" s="3" t="s">
        <v>1471</v>
      </c>
      <c r="E3986" s="4">
        <v>56293500</v>
      </c>
      <c r="F3986" s="4">
        <v>44.790999999999997</v>
      </c>
      <c r="G3986" s="4">
        <v>6.5486790356302178</v>
      </c>
      <c r="H3986" s="4">
        <v>2521442</v>
      </c>
      <c r="I3986" s="4"/>
      <c r="J3986" s="4">
        <v>2521442</v>
      </c>
    </row>
    <row r="3987" spans="2:10" x14ac:dyDescent="0.3">
      <c r="B3987" s="3" t="s">
        <v>207</v>
      </c>
      <c r="C3987" s="4">
        <v>2021</v>
      </c>
      <c r="D3987" s="3" t="s">
        <v>1472</v>
      </c>
      <c r="E3987" s="4">
        <v>0</v>
      </c>
      <c r="F3987" s="4">
        <v>6.8396999999999997</v>
      </c>
      <c r="G3987" s="4">
        <v>1</v>
      </c>
      <c r="H3987" s="4">
        <v>0</v>
      </c>
      <c r="I3987" s="4"/>
      <c r="J3987" s="4">
        <v>0</v>
      </c>
    </row>
    <row r="3988" spans="2:10" x14ac:dyDescent="0.3">
      <c r="B3988" s="3" t="s">
        <v>207</v>
      </c>
      <c r="C3988" s="4">
        <v>2021</v>
      </c>
      <c r="D3988" s="3" t="s">
        <v>1473</v>
      </c>
      <c r="E3988" s="4">
        <v>25000</v>
      </c>
      <c r="F3988" s="4">
        <v>6.8396999999999997</v>
      </c>
      <c r="G3988" s="4">
        <v>1</v>
      </c>
      <c r="H3988" s="4">
        <v>171</v>
      </c>
      <c r="I3988" s="4"/>
      <c r="J3988" s="4">
        <v>171</v>
      </c>
    </row>
    <row r="3989" spans="2:10" x14ac:dyDescent="0.3">
      <c r="B3989" s="3" t="s">
        <v>207</v>
      </c>
      <c r="C3989" s="4">
        <v>2021</v>
      </c>
      <c r="D3989" s="3" t="s">
        <v>1474</v>
      </c>
      <c r="E3989" s="4">
        <v>229604900</v>
      </c>
      <c r="F3989" s="4">
        <v>6.8396999999999997</v>
      </c>
      <c r="G3989" s="4">
        <v>1</v>
      </c>
      <c r="H3989" s="4">
        <v>1570429</v>
      </c>
      <c r="I3989" s="4"/>
      <c r="J3989" s="4">
        <v>1570429</v>
      </c>
    </row>
    <row r="3990" spans="2:10" x14ac:dyDescent="0.3">
      <c r="B3990" s="3" t="s">
        <v>207</v>
      </c>
      <c r="C3990" s="4">
        <v>2021</v>
      </c>
      <c r="D3990" s="3" t="s">
        <v>1475</v>
      </c>
      <c r="E3990" s="4">
        <v>0</v>
      </c>
      <c r="F3990" s="4">
        <v>0</v>
      </c>
      <c r="G3990" s="4">
        <v>0</v>
      </c>
      <c r="H3990" s="4">
        <v>0</v>
      </c>
      <c r="I3990" s="4"/>
      <c r="J3990" s="4">
        <v>0</v>
      </c>
    </row>
    <row r="3991" spans="2:10" x14ac:dyDescent="0.3">
      <c r="B3991" s="3" t="s">
        <v>207</v>
      </c>
      <c r="C3991" s="4">
        <v>2021</v>
      </c>
      <c r="D3991" s="3" t="s">
        <v>1476</v>
      </c>
      <c r="E3991" s="4">
        <v>21442595</v>
      </c>
      <c r="F3991" s="4">
        <v>39.6858</v>
      </c>
      <c r="G3991" s="4">
        <v>5.8022720294749774</v>
      </c>
      <c r="H3991" s="4">
        <v>850967</v>
      </c>
      <c r="I3991" s="4">
        <v>581915</v>
      </c>
      <c r="J3991" s="4">
        <v>1432882</v>
      </c>
    </row>
    <row r="3992" spans="2:10" x14ac:dyDescent="0.3">
      <c r="B3992" s="3" t="s">
        <v>207</v>
      </c>
      <c r="C3992" s="4">
        <v>2022</v>
      </c>
      <c r="D3992" s="3" t="s">
        <v>1468</v>
      </c>
      <c r="E3992" s="4">
        <v>51301550</v>
      </c>
      <c r="F3992" s="4">
        <v>8.6593</v>
      </c>
      <c r="G3992" s="4">
        <v>1.2723786293640531</v>
      </c>
      <c r="H3992" s="4">
        <v>444236</v>
      </c>
      <c r="I3992" s="4"/>
      <c r="J3992" s="4">
        <v>444236</v>
      </c>
    </row>
    <row r="3993" spans="2:10" x14ac:dyDescent="0.3">
      <c r="B3993" s="3" t="s">
        <v>207</v>
      </c>
      <c r="C3993" s="4">
        <v>2022</v>
      </c>
      <c r="D3993" s="3" t="s">
        <v>1469</v>
      </c>
      <c r="E3993" s="4">
        <v>0</v>
      </c>
      <c r="F3993" s="4">
        <v>6.8056000000000001</v>
      </c>
      <c r="G3993" s="4">
        <v>1</v>
      </c>
      <c r="H3993" s="4">
        <v>0</v>
      </c>
      <c r="I3993" s="4"/>
      <c r="J3993" s="4">
        <v>0</v>
      </c>
    </row>
    <row r="3994" spans="2:10" x14ac:dyDescent="0.3">
      <c r="B3994" s="3" t="s">
        <v>207</v>
      </c>
      <c r="C3994" s="4">
        <v>2022</v>
      </c>
      <c r="D3994" s="3" t="s">
        <v>1470</v>
      </c>
      <c r="E3994" s="4">
        <v>10726000</v>
      </c>
      <c r="F3994" s="4">
        <v>24.0565</v>
      </c>
      <c r="G3994" s="4">
        <v>3.5348095685905725</v>
      </c>
      <c r="H3994" s="4">
        <v>258030</v>
      </c>
      <c r="I3994" s="4"/>
      <c r="J3994" s="4">
        <v>258030</v>
      </c>
    </row>
    <row r="3995" spans="2:10" x14ac:dyDescent="0.3">
      <c r="B3995" s="3" t="s">
        <v>207</v>
      </c>
      <c r="C3995" s="4">
        <v>2022</v>
      </c>
      <c r="D3995" s="3" t="s">
        <v>1471</v>
      </c>
      <c r="E3995" s="4">
        <v>37389900</v>
      </c>
      <c r="F3995" s="4">
        <v>48.357900000000001</v>
      </c>
      <c r="G3995" s="4">
        <v>7.1056042082990478</v>
      </c>
      <c r="H3995" s="4">
        <v>1808097</v>
      </c>
      <c r="I3995" s="4"/>
      <c r="J3995" s="4">
        <v>1808097</v>
      </c>
    </row>
    <row r="3996" spans="2:10" x14ac:dyDescent="0.3">
      <c r="B3996" s="3" t="s">
        <v>207</v>
      </c>
      <c r="C3996" s="4">
        <v>2022</v>
      </c>
      <c r="D3996" s="3" t="s">
        <v>1472</v>
      </c>
      <c r="E3996" s="4">
        <v>0</v>
      </c>
      <c r="F3996" s="4">
        <v>6.8056000000000001</v>
      </c>
      <c r="G3996" s="4">
        <v>1</v>
      </c>
      <c r="H3996" s="4">
        <v>0</v>
      </c>
      <c r="I3996" s="4"/>
      <c r="J3996" s="4">
        <v>0</v>
      </c>
    </row>
    <row r="3997" spans="2:10" x14ac:dyDescent="0.3">
      <c r="B3997" s="3" t="s">
        <v>207</v>
      </c>
      <c r="C3997" s="4">
        <v>2022</v>
      </c>
      <c r="D3997" s="3" t="s">
        <v>1473</v>
      </c>
      <c r="E3997" s="4">
        <v>32300</v>
      </c>
      <c r="F3997" s="4">
        <v>5.7359</v>
      </c>
      <c r="G3997" s="4">
        <v>0.84282061831432942</v>
      </c>
      <c r="H3997" s="4">
        <v>185</v>
      </c>
      <c r="I3997" s="4"/>
      <c r="J3997" s="4">
        <v>185</v>
      </c>
    </row>
    <row r="3998" spans="2:10" x14ac:dyDescent="0.3">
      <c r="B3998" s="3" t="s">
        <v>207</v>
      </c>
      <c r="C3998" s="4">
        <v>2022</v>
      </c>
      <c r="D3998" s="3" t="s">
        <v>1474</v>
      </c>
      <c r="E3998" s="4">
        <v>250023400</v>
      </c>
      <c r="F3998" s="4">
        <v>6.8056000000000001</v>
      </c>
      <c r="G3998" s="4">
        <v>1</v>
      </c>
      <c r="H3998" s="4">
        <v>1701559</v>
      </c>
      <c r="I3998" s="4"/>
      <c r="J3998" s="4">
        <v>1701559</v>
      </c>
    </row>
    <row r="3999" spans="2:10" x14ac:dyDescent="0.3">
      <c r="B3999" s="3" t="s">
        <v>207</v>
      </c>
      <c r="C3999" s="4">
        <v>2022</v>
      </c>
      <c r="D3999" s="3" t="s">
        <v>1475</v>
      </c>
      <c r="E3999" s="4">
        <v>0</v>
      </c>
      <c r="F3999" s="4">
        <v>0</v>
      </c>
      <c r="G3999" s="4">
        <v>0</v>
      </c>
      <c r="H3999" s="4">
        <v>0</v>
      </c>
      <c r="I3999" s="4"/>
      <c r="J3999" s="4">
        <v>0</v>
      </c>
    </row>
    <row r="4000" spans="2:10" x14ac:dyDescent="0.3">
      <c r="B4000" s="3" t="s">
        <v>207</v>
      </c>
      <c r="C4000" s="4">
        <v>2022</v>
      </c>
      <c r="D4000" s="3" t="s">
        <v>1476</v>
      </c>
      <c r="E4000" s="4">
        <v>21691650</v>
      </c>
      <c r="F4000" s="4">
        <v>39.478200000000001</v>
      </c>
      <c r="G4000" s="4">
        <v>5.8008404843070416</v>
      </c>
      <c r="H4000" s="4">
        <v>856347</v>
      </c>
      <c r="I4000" s="4">
        <v>459644</v>
      </c>
      <c r="J4000" s="4">
        <v>1315991</v>
      </c>
    </row>
    <row r="4001" spans="2:10" x14ac:dyDescent="0.3">
      <c r="B4001" s="3" t="s">
        <v>207</v>
      </c>
      <c r="C4001" s="4">
        <v>2023</v>
      </c>
      <c r="D4001" s="3" t="s">
        <v>1468</v>
      </c>
      <c r="E4001" s="4">
        <v>62973650</v>
      </c>
      <c r="F4001" s="4">
        <v>8.8405000000000005</v>
      </c>
      <c r="G4001" s="4">
        <v>1.2505127661079285</v>
      </c>
      <c r="H4001" s="4">
        <v>556719</v>
      </c>
      <c r="I4001" s="4"/>
      <c r="J4001" s="4">
        <v>556719</v>
      </c>
    </row>
    <row r="4002" spans="2:10" x14ac:dyDescent="0.3">
      <c r="B4002" s="3" t="s">
        <v>207</v>
      </c>
      <c r="C4002" s="4">
        <v>2023</v>
      </c>
      <c r="D4002" s="3" t="s">
        <v>1469</v>
      </c>
      <c r="E4002" s="4">
        <v>0</v>
      </c>
      <c r="F4002" s="4">
        <v>7.0694999999999997</v>
      </c>
      <c r="G4002" s="4">
        <v>1</v>
      </c>
      <c r="H4002" s="4">
        <v>0</v>
      </c>
      <c r="I4002" s="4"/>
      <c r="J4002" s="4">
        <v>0</v>
      </c>
    </row>
    <row r="4003" spans="2:10" x14ac:dyDescent="0.3">
      <c r="B4003" s="3" t="s">
        <v>207</v>
      </c>
      <c r="C4003" s="4">
        <v>2023</v>
      </c>
      <c r="D4003" s="3" t="s">
        <v>1470</v>
      </c>
      <c r="E4003" s="4">
        <v>11175100</v>
      </c>
      <c r="F4003" s="4">
        <v>24.3597</v>
      </c>
      <c r="G4003" s="4">
        <v>3.4457458094631872</v>
      </c>
      <c r="H4003" s="4">
        <v>272222</v>
      </c>
      <c r="I4003" s="4"/>
      <c r="J4003" s="4">
        <v>272222</v>
      </c>
    </row>
    <row r="4004" spans="2:10" x14ac:dyDescent="0.3">
      <c r="B4004" s="3" t="s">
        <v>207</v>
      </c>
      <c r="C4004" s="4">
        <v>2023</v>
      </c>
      <c r="D4004" s="3" t="s">
        <v>1471</v>
      </c>
      <c r="E4004" s="4">
        <v>38248800</v>
      </c>
      <c r="F4004" s="4">
        <v>49.3992</v>
      </c>
      <c r="G4004" s="4">
        <v>6.9876511775938894</v>
      </c>
      <c r="H4004" s="4">
        <v>1889460</v>
      </c>
      <c r="I4004" s="4"/>
      <c r="J4004" s="4">
        <v>1889460</v>
      </c>
    </row>
    <row r="4005" spans="2:10" x14ac:dyDescent="0.3">
      <c r="B4005" s="3" t="s">
        <v>207</v>
      </c>
      <c r="C4005" s="4">
        <v>2023</v>
      </c>
      <c r="D4005" s="3" t="s">
        <v>1472</v>
      </c>
      <c r="E4005" s="4">
        <v>0</v>
      </c>
      <c r="F4005" s="4">
        <v>7.0694999999999997</v>
      </c>
      <c r="G4005" s="4">
        <v>1</v>
      </c>
      <c r="H4005" s="4">
        <v>0</v>
      </c>
      <c r="I4005" s="4"/>
      <c r="J4005" s="4">
        <v>0</v>
      </c>
    </row>
    <row r="4006" spans="2:10" x14ac:dyDescent="0.3">
      <c r="B4006" s="3" t="s">
        <v>207</v>
      </c>
      <c r="C4006" s="4">
        <v>2023</v>
      </c>
      <c r="D4006" s="3" t="s">
        <v>1473</v>
      </c>
      <c r="E4006" s="4">
        <v>34500</v>
      </c>
      <c r="F4006" s="4">
        <v>5.6923000000000004</v>
      </c>
      <c r="G4006" s="4">
        <v>0.80519131480302719</v>
      </c>
      <c r="H4006" s="4">
        <v>196</v>
      </c>
      <c r="I4006" s="4"/>
      <c r="J4006" s="4">
        <v>196</v>
      </c>
    </row>
    <row r="4007" spans="2:10" x14ac:dyDescent="0.3">
      <c r="B4007" s="3" t="s">
        <v>207</v>
      </c>
      <c r="C4007" s="4">
        <v>2023</v>
      </c>
      <c r="D4007" s="3" t="s">
        <v>1474</v>
      </c>
      <c r="E4007" s="4">
        <v>260257000</v>
      </c>
      <c r="F4007" s="4">
        <v>7.0694999999999997</v>
      </c>
      <c r="G4007" s="4">
        <v>1</v>
      </c>
      <c r="H4007" s="4">
        <v>1839887</v>
      </c>
      <c r="I4007" s="4"/>
      <c r="J4007" s="4">
        <v>1839887</v>
      </c>
    </row>
    <row r="4008" spans="2:10" x14ac:dyDescent="0.3">
      <c r="B4008" s="3" t="s">
        <v>207</v>
      </c>
      <c r="C4008" s="4">
        <v>2023</v>
      </c>
      <c r="D4008" s="3" t="s">
        <v>1475</v>
      </c>
      <c r="E4008" s="4">
        <v>0</v>
      </c>
      <c r="F4008" s="4">
        <v>0</v>
      </c>
      <c r="G4008" s="4">
        <v>0</v>
      </c>
      <c r="H4008" s="4">
        <v>0</v>
      </c>
      <c r="I4008" s="4"/>
      <c r="J4008" s="4">
        <v>0</v>
      </c>
    </row>
    <row r="4009" spans="2:10" x14ac:dyDescent="0.3">
      <c r="B4009" s="3" t="s">
        <v>207</v>
      </c>
      <c r="C4009" s="4">
        <v>2023</v>
      </c>
      <c r="D4009" s="3" t="s">
        <v>1476</v>
      </c>
      <c r="E4009" s="4">
        <v>22351035</v>
      </c>
      <c r="F4009" s="4">
        <v>39.079799999999999</v>
      </c>
      <c r="G4009" s="4">
        <v>5.5279439847231062</v>
      </c>
      <c r="H4009" s="4">
        <v>873474</v>
      </c>
      <c r="I4009" s="4">
        <v>474434</v>
      </c>
      <c r="J4009" s="4">
        <v>1347908</v>
      </c>
    </row>
    <row r="4010" spans="2:10" x14ac:dyDescent="0.3">
      <c r="B4010" s="3" t="s">
        <v>207</v>
      </c>
      <c r="C4010" s="4">
        <v>2024</v>
      </c>
      <c r="D4010" s="3" t="s">
        <v>1468</v>
      </c>
      <c r="E4010" s="4">
        <v>66440800</v>
      </c>
      <c r="F4010" s="4">
        <v>9.0940999999999992</v>
      </c>
      <c r="G4010" s="4">
        <v>1.2604784609413981</v>
      </c>
      <c r="H4010" s="4">
        <v>604219</v>
      </c>
      <c r="I4010" s="4"/>
      <c r="J4010" s="4">
        <v>604219</v>
      </c>
    </row>
    <row r="4011" spans="2:10" x14ac:dyDescent="0.3">
      <c r="B4011" s="3" t="s">
        <v>207</v>
      </c>
      <c r="C4011" s="4">
        <v>2024</v>
      </c>
      <c r="D4011" s="3" t="s">
        <v>1469</v>
      </c>
      <c r="E4011" s="4">
        <v>0</v>
      </c>
      <c r="F4011" s="4">
        <v>0</v>
      </c>
      <c r="G4011" s="4">
        <v>0</v>
      </c>
      <c r="H4011" s="4">
        <v>0</v>
      </c>
      <c r="I4011" s="4"/>
      <c r="J4011" s="4">
        <v>0</v>
      </c>
    </row>
    <row r="4012" spans="2:10" x14ac:dyDescent="0.3">
      <c r="B4012" s="3" t="s">
        <v>207</v>
      </c>
      <c r="C4012" s="4">
        <v>2024</v>
      </c>
      <c r="D4012" s="3" t="s">
        <v>1470</v>
      </c>
      <c r="E4012" s="4">
        <v>11409900</v>
      </c>
      <c r="F4012" s="4">
        <v>26.005700000000001</v>
      </c>
      <c r="G4012" s="4">
        <v>3.6044935410544992</v>
      </c>
      <c r="H4012" s="4">
        <v>296722</v>
      </c>
      <c r="I4012" s="4"/>
      <c r="J4012" s="4">
        <v>296722</v>
      </c>
    </row>
    <row r="4013" spans="2:10" x14ac:dyDescent="0.3">
      <c r="B4013" s="3" t="s">
        <v>207</v>
      </c>
      <c r="C4013" s="4">
        <v>2024</v>
      </c>
      <c r="D4013" s="3" t="s">
        <v>1471</v>
      </c>
      <c r="E4013" s="4">
        <v>40377100</v>
      </c>
      <c r="F4013" s="4">
        <v>51.006900000000002</v>
      </c>
      <c r="G4013" s="4">
        <v>7.0697593834894938</v>
      </c>
      <c r="H4013" s="4">
        <v>2059511</v>
      </c>
      <c r="I4013" s="4"/>
      <c r="J4013" s="4">
        <v>2059511</v>
      </c>
    </row>
    <row r="4014" spans="2:10" x14ac:dyDescent="0.3">
      <c r="B4014" s="3" t="s">
        <v>207</v>
      </c>
      <c r="C4014" s="4">
        <v>2024</v>
      </c>
      <c r="D4014" s="3" t="s">
        <v>1472</v>
      </c>
      <c r="E4014" s="4">
        <v>0</v>
      </c>
      <c r="F4014" s="4">
        <v>0</v>
      </c>
      <c r="G4014" s="4">
        <v>0</v>
      </c>
      <c r="H4014" s="4">
        <v>0</v>
      </c>
      <c r="I4014" s="4"/>
      <c r="J4014" s="4">
        <v>0</v>
      </c>
    </row>
    <row r="4015" spans="2:10" x14ac:dyDescent="0.3">
      <c r="B4015" s="3" t="s">
        <v>207</v>
      </c>
      <c r="C4015" s="4">
        <v>2024</v>
      </c>
      <c r="D4015" s="3" t="s">
        <v>1473</v>
      </c>
      <c r="E4015" s="4">
        <v>34500</v>
      </c>
      <c r="F4015" s="4">
        <v>6.2046000000000001</v>
      </c>
      <c r="G4015" s="4">
        <v>0.85998225869046951</v>
      </c>
      <c r="H4015" s="4">
        <v>214</v>
      </c>
      <c r="I4015" s="4"/>
      <c r="J4015" s="4">
        <v>214</v>
      </c>
    </row>
    <row r="4016" spans="2:10" x14ac:dyDescent="0.3">
      <c r="B4016" s="3" t="s">
        <v>207</v>
      </c>
      <c r="C4016" s="4">
        <v>2024</v>
      </c>
      <c r="D4016" s="3" t="s">
        <v>1474</v>
      </c>
      <c r="E4016" s="4">
        <v>278237400</v>
      </c>
      <c r="F4016" s="4">
        <v>7.2148000000000003</v>
      </c>
      <c r="G4016" s="4">
        <v>1</v>
      </c>
      <c r="H4016" s="4">
        <v>2007427</v>
      </c>
      <c r="I4016" s="4"/>
      <c r="J4016" s="4">
        <v>2007427</v>
      </c>
    </row>
    <row r="4017" spans="2:10" x14ac:dyDescent="0.3">
      <c r="B4017" s="3" t="s">
        <v>207</v>
      </c>
      <c r="C4017" s="4">
        <v>2024</v>
      </c>
      <c r="D4017" s="3" t="s">
        <v>1475</v>
      </c>
      <c r="E4017" s="4">
        <v>0</v>
      </c>
      <c r="F4017" s="4">
        <v>0</v>
      </c>
      <c r="G4017" s="4">
        <v>0</v>
      </c>
      <c r="H4017" s="4">
        <v>0</v>
      </c>
      <c r="I4017" s="4"/>
      <c r="J4017" s="4">
        <v>0</v>
      </c>
    </row>
    <row r="4018" spans="2:10" x14ac:dyDescent="0.3">
      <c r="B4018" s="3" t="s">
        <v>207</v>
      </c>
      <c r="C4018" s="4">
        <v>2024</v>
      </c>
      <c r="D4018" s="3" t="s">
        <v>1476</v>
      </c>
      <c r="E4018" s="4">
        <v>23733830</v>
      </c>
      <c r="F4018" s="4">
        <v>38.292700000000004</v>
      </c>
      <c r="G4018" s="4">
        <v>5.3075206519931255</v>
      </c>
      <c r="H4018" s="4">
        <v>908832</v>
      </c>
      <c r="I4018" s="4">
        <v>239319</v>
      </c>
      <c r="J4018" s="4">
        <v>1148151</v>
      </c>
    </row>
    <row r="4019" spans="2:10" x14ac:dyDescent="0.3">
      <c r="B4019" s="3" t="s">
        <v>210</v>
      </c>
      <c r="C4019" s="4">
        <v>2019</v>
      </c>
      <c r="D4019" s="3" t="s">
        <v>1468</v>
      </c>
      <c r="E4019" s="4">
        <v>1500444283</v>
      </c>
      <c r="F4019" s="4">
        <v>8.9367000000000001</v>
      </c>
      <c r="G4019" s="4">
        <v>3.1549459860199098</v>
      </c>
      <c r="H4019" s="4">
        <v>13409020.4238861</v>
      </c>
      <c r="I4019" s="4"/>
      <c r="J4019" s="4">
        <v>13409020.4238861</v>
      </c>
    </row>
    <row r="4020" spans="2:10" x14ac:dyDescent="0.3">
      <c r="B4020" s="3" t="s">
        <v>210</v>
      </c>
      <c r="C4020" s="4">
        <v>2019</v>
      </c>
      <c r="D4020" s="3" t="s">
        <v>1469</v>
      </c>
      <c r="E4020" s="4">
        <v>4657069</v>
      </c>
      <c r="F4020" s="4">
        <v>35.228499999999997</v>
      </c>
      <c r="G4020" s="4">
        <v>12.4368071736214</v>
      </c>
      <c r="H4020" s="4">
        <v>164061.55526650001</v>
      </c>
      <c r="I4020" s="4"/>
      <c r="J4020" s="4">
        <v>164061.55526650001</v>
      </c>
    </row>
    <row r="4021" spans="2:10" x14ac:dyDescent="0.3">
      <c r="B4021" s="3" t="s">
        <v>210</v>
      </c>
      <c r="C4021" s="4">
        <v>2019</v>
      </c>
      <c r="D4021" s="3" t="s">
        <v>1470</v>
      </c>
      <c r="E4021" s="4">
        <v>366459100</v>
      </c>
      <c r="F4021" s="4">
        <v>8.9367000000000001</v>
      </c>
      <c r="G4021" s="4">
        <v>3.1549459860199098</v>
      </c>
      <c r="H4021" s="4">
        <v>3274935.0389700001</v>
      </c>
      <c r="I4021" s="4"/>
      <c r="J4021" s="4">
        <v>3274935.0389700001</v>
      </c>
    </row>
    <row r="4022" spans="2:10" x14ac:dyDescent="0.3">
      <c r="B4022" s="3" t="s">
        <v>210</v>
      </c>
      <c r="C4022" s="4">
        <v>2019</v>
      </c>
      <c r="D4022" s="3" t="s">
        <v>1471</v>
      </c>
      <c r="E4022" s="4">
        <v>31591000</v>
      </c>
      <c r="F4022" s="4">
        <v>20.667400000000001</v>
      </c>
      <c r="G4022" s="4">
        <v>7.2962649156252199</v>
      </c>
      <c r="H4022" s="4">
        <v>652903.8334</v>
      </c>
      <c r="I4022" s="4"/>
      <c r="J4022" s="4">
        <v>652903.8334</v>
      </c>
    </row>
    <row r="4023" spans="2:10" x14ac:dyDescent="0.3">
      <c r="B4023" s="3" t="s">
        <v>210</v>
      </c>
      <c r="C4023" s="4">
        <v>2019</v>
      </c>
      <c r="D4023" s="3" t="s">
        <v>1472</v>
      </c>
      <c r="E4023" s="4">
        <v>0</v>
      </c>
      <c r="F4023" s="4">
        <v>0</v>
      </c>
      <c r="G4023" s="4">
        <v>0</v>
      </c>
      <c r="H4023" s="4">
        <v>0</v>
      </c>
      <c r="I4023" s="4"/>
      <c r="J4023" s="4">
        <v>0</v>
      </c>
    </row>
    <row r="4024" spans="2:10" x14ac:dyDescent="0.3">
      <c r="B4024" s="3" t="s">
        <v>210</v>
      </c>
      <c r="C4024" s="4">
        <v>2019</v>
      </c>
      <c r="D4024" s="3" t="s">
        <v>1473</v>
      </c>
      <c r="E4024" s="4">
        <v>5263101</v>
      </c>
      <c r="F4024" s="4">
        <v>12.064299999999999</v>
      </c>
      <c r="G4024" s="4">
        <v>4.2590905881522296</v>
      </c>
      <c r="H4024" s="4">
        <v>63495.629394299998</v>
      </c>
      <c r="I4024" s="4"/>
      <c r="J4024" s="4">
        <v>63495.629394299998</v>
      </c>
    </row>
    <row r="4025" spans="2:10" x14ac:dyDescent="0.3">
      <c r="B4025" s="3" t="s">
        <v>210</v>
      </c>
      <c r="C4025" s="4">
        <v>2019</v>
      </c>
      <c r="D4025" s="3" t="s">
        <v>1474</v>
      </c>
      <c r="E4025" s="4">
        <v>23423181114</v>
      </c>
      <c r="F4025" s="4">
        <v>2.8325999999999998</v>
      </c>
      <c r="G4025" s="4">
        <v>1</v>
      </c>
      <c r="H4025" s="4">
        <v>66348502.823516399</v>
      </c>
      <c r="I4025" s="4">
        <v>0</v>
      </c>
      <c r="J4025" s="4">
        <v>66348502.823516399</v>
      </c>
    </row>
    <row r="4026" spans="2:10" x14ac:dyDescent="0.3">
      <c r="B4026" s="3" t="s">
        <v>210</v>
      </c>
      <c r="C4026" s="4">
        <v>2019</v>
      </c>
      <c r="D4026" s="3" t="s">
        <v>1475</v>
      </c>
      <c r="E4026" s="4">
        <v>12</v>
      </c>
      <c r="F4026" s="4">
        <v>0</v>
      </c>
      <c r="G4026" s="4">
        <v>0</v>
      </c>
      <c r="H4026" s="4">
        <v>0</v>
      </c>
      <c r="I4026" s="4"/>
      <c r="J4026" s="4">
        <v>0</v>
      </c>
    </row>
    <row r="4027" spans="2:10" x14ac:dyDescent="0.3">
      <c r="B4027" s="3" t="s">
        <v>210</v>
      </c>
      <c r="C4027" s="4">
        <v>2019</v>
      </c>
      <c r="D4027" s="3" t="s">
        <v>1476</v>
      </c>
      <c r="E4027" s="4">
        <v>18277590</v>
      </c>
      <c r="F4027" s="4">
        <v>40</v>
      </c>
      <c r="G4027" s="4">
        <v>14.121301984042899</v>
      </c>
      <c r="H4027" s="4">
        <v>731103.6</v>
      </c>
      <c r="I4027" s="4"/>
      <c r="J4027" s="4">
        <v>731103.6</v>
      </c>
    </row>
    <row r="4028" spans="2:10" x14ac:dyDescent="0.3">
      <c r="B4028" s="3" t="s">
        <v>210</v>
      </c>
      <c r="C4028" s="4">
        <v>2020</v>
      </c>
      <c r="D4028" s="3" t="s">
        <v>1468</v>
      </c>
      <c r="E4028" s="4">
        <v>1713349066</v>
      </c>
      <c r="F4028" s="4">
        <v>8.2156000000000002</v>
      </c>
      <c r="G4028" s="4">
        <v>2.6263026660699444</v>
      </c>
      <c r="H4028" s="4">
        <v>14076191</v>
      </c>
      <c r="I4028" s="4"/>
      <c r="J4028" s="4">
        <v>14076191</v>
      </c>
    </row>
    <row r="4029" spans="2:10" x14ac:dyDescent="0.3">
      <c r="B4029" s="3" t="s">
        <v>210</v>
      </c>
      <c r="C4029" s="4">
        <v>2020</v>
      </c>
      <c r="D4029" s="3" t="s">
        <v>1469</v>
      </c>
      <c r="E4029" s="4">
        <v>4615173</v>
      </c>
      <c r="F4029" s="4">
        <v>26.264700000000001</v>
      </c>
      <c r="G4029" s="4">
        <v>8.3961063870596515</v>
      </c>
      <c r="H4029" s="4">
        <v>121216</v>
      </c>
      <c r="I4029" s="4"/>
      <c r="J4029" s="4">
        <v>121216</v>
      </c>
    </row>
    <row r="4030" spans="2:10" x14ac:dyDescent="0.3">
      <c r="B4030" s="3" t="s">
        <v>210</v>
      </c>
      <c r="C4030" s="4">
        <v>2020</v>
      </c>
      <c r="D4030" s="3" t="s">
        <v>1470</v>
      </c>
      <c r="E4030" s="4">
        <v>488264600</v>
      </c>
      <c r="F4030" s="4">
        <v>8.2156000000000002</v>
      </c>
      <c r="G4030" s="4">
        <v>2.6263026660699444</v>
      </c>
      <c r="H4030" s="4">
        <v>4011387</v>
      </c>
      <c r="I4030" s="4"/>
      <c r="J4030" s="4">
        <v>4011387</v>
      </c>
    </row>
    <row r="4031" spans="2:10" x14ac:dyDescent="0.3">
      <c r="B4031" s="3" t="s">
        <v>210</v>
      </c>
      <c r="C4031" s="4">
        <v>2020</v>
      </c>
      <c r="D4031" s="3" t="s">
        <v>1471</v>
      </c>
      <c r="E4031" s="4">
        <v>0</v>
      </c>
      <c r="F4031" s="4">
        <v>16.4312</v>
      </c>
      <c r="G4031" s="4">
        <v>5.2526053321398889</v>
      </c>
      <c r="H4031" s="4">
        <v>0</v>
      </c>
      <c r="I4031" s="4"/>
      <c r="J4031" s="4">
        <v>0</v>
      </c>
    </row>
    <row r="4032" spans="2:10" x14ac:dyDescent="0.3">
      <c r="B4032" s="3" t="s">
        <v>210</v>
      </c>
      <c r="C4032" s="4">
        <v>2020</v>
      </c>
      <c r="D4032" s="3" t="s">
        <v>1472</v>
      </c>
      <c r="E4032" s="4">
        <v>0</v>
      </c>
      <c r="F4032" s="4">
        <v>0</v>
      </c>
      <c r="G4032" s="4">
        <v>0</v>
      </c>
      <c r="H4032" s="4">
        <v>0</v>
      </c>
      <c r="I4032" s="4"/>
      <c r="J4032" s="4">
        <v>0</v>
      </c>
    </row>
    <row r="4033" spans="2:10" x14ac:dyDescent="0.3">
      <c r="B4033" s="3" t="s">
        <v>210</v>
      </c>
      <c r="C4033" s="4">
        <v>2020</v>
      </c>
      <c r="D4033" s="3" t="s">
        <v>1473</v>
      </c>
      <c r="E4033" s="4">
        <v>5128401</v>
      </c>
      <c r="F4033" s="4">
        <v>10.561400000000001</v>
      </c>
      <c r="G4033" s="4">
        <v>3.3761907806406239</v>
      </c>
      <c r="H4033" s="4">
        <v>54163</v>
      </c>
      <c r="I4033" s="4"/>
      <c r="J4033" s="4">
        <v>54163</v>
      </c>
    </row>
    <row r="4034" spans="2:10" x14ac:dyDescent="0.3">
      <c r="B4034" s="3" t="s">
        <v>210</v>
      </c>
      <c r="C4034" s="4">
        <v>2020</v>
      </c>
      <c r="D4034" s="3" t="s">
        <v>1474</v>
      </c>
      <c r="E4034" s="4">
        <v>22437061158</v>
      </c>
      <c r="F4034" s="4">
        <v>3.1282000000000001</v>
      </c>
      <c r="G4034" s="4">
        <v>1</v>
      </c>
      <c r="H4034" s="4">
        <v>70187615</v>
      </c>
      <c r="I4034" s="4"/>
      <c r="J4034" s="4">
        <v>70187615</v>
      </c>
    </row>
    <row r="4035" spans="2:10" x14ac:dyDescent="0.3">
      <c r="B4035" s="3" t="s">
        <v>210</v>
      </c>
      <c r="C4035" s="4">
        <v>2020</v>
      </c>
      <c r="D4035" s="3" t="s">
        <v>1475</v>
      </c>
      <c r="E4035" s="4">
        <v>14</v>
      </c>
      <c r="F4035" s="4">
        <v>0</v>
      </c>
      <c r="G4035" s="4">
        <v>0</v>
      </c>
      <c r="H4035" s="4">
        <v>0</v>
      </c>
      <c r="I4035" s="4"/>
      <c r="J4035" s="4">
        <v>0</v>
      </c>
    </row>
    <row r="4036" spans="2:10" x14ac:dyDescent="0.3">
      <c r="B4036" s="3" t="s">
        <v>210</v>
      </c>
      <c r="C4036" s="4">
        <v>2020</v>
      </c>
      <c r="D4036" s="3" t="s">
        <v>1476</v>
      </c>
      <c r="E4036" s="4">
        <v>19758315</v>
      </c>
      <c r="F4036" s="4">
        <v>40</v>
      </c>
      <c r="G4036" s="4">
        <v>12.786906208042964</v>
      </c>
      <c r="H4036" s="4">
        <v>790333</v>
      </c>
      <c r="I4036" s="4">
        <v>1061923</v>
      </c>
      <c r="J4036" s="4">
        <v>1852256</v>
      </c>
    </row>
    <row r="4037" spans="2:10" x14ac:dyDescent="0.3">
      <c r="B4037" s="3" t="s">
        <v>210</v>
      </c>
      <c r="C4037" s="4">
        <v>2021</v>
      </c>
      <c r="D4037" s="3" t="s">
        <v>1468</v>
      </c>
      <c r="E4037" s="4">
        <v>1777838272</v>
      </c>
      <c r="F4037" s="4">
        <v>8.0936000000000003</v>
      </c>
      <c r="G4037" s="4">
        <v>2.6213240057002203</v>
      </c>
      <c r="H4037" s="4">
        <v>14389112</v>
      </c>
      <c r="I4037" s="4"/>
      <c r="J4037" s="4">
        <v>14389112</v>
      </c>
    </row>
    <row r="4038" spans="2:10" x14ac:dyDescent="0.3">
      <c r="B4038" s="3" t="s">
        <v>210</v>
      </c>
      <c r="C4038" s="4">
        <v>2021</v>
      </c>
      <c r="D4038" s="3" t="s">
        <v>1469</v>
      </c>
      <c r="E4038" s="4">
        <v>4684716</v>
      </c>
      <c r="F4038" s="4">
        <v>18.467199999999998</v>
      </c>
      <c r="G4038" s="4">
        <v>5.9810856328539961</v>
      </c>
      <c r="H4038" s="4">
        <v>86514</v>
      </c>
      <c r="I4038" s="4"/>
      <c r="J4038" s="4">
        <v>86514</v>
      </c>
    </row>
    <row r="4039" spans="2:10" x14ac:dyDescent="0.3">
      <c r="B4039" s="3" t="s">
        <v>210</v>
      </c>
      <c r="C4039" s="4">
        <v>2021</v>
      </c>
      <c r="D4039" s="3" t="s">
        <v>1470</v>
      </c>
      <c r="E4039" s="4">
        <v>541668000</v>
      </c>
      <c r="F4039" s="4">
        <v>8.0936000000000003</v>
      </c>
      <c r="G4039" s="4">
        <v>2.6213240057002203</v>
      </c>
      <c r="H4039" s="4">
        <v>4384044</v>
      </c>
      <c r="I4039" s="4"/>
      <c r="J4039" s="4">
        <v>4384044</v>
      </c>
    </row>
    <row r="4040" spans="2:10" x14ac:dyDescent="0.3">
      <c r="B4040" s="3" t="s">
        <v>210</v>
      </c>
      <c r="C4040" s="4">
        <v>2021</v>
      </c>
      <c r="D4040" s="3" t="s">
        <v>1471</v>
      </c>
      <c r="E4040" s="4">
        <v>0</v>
      </c>
      <c r="F4040" s="4">
        <v>16.187200000000001</v>
      </c>
      <c r="G4040" s="4">
        <v>5.2426480114004406</v>
      </c>
      <c r="H4040" s="4">
        <v>0</v>
      </c>
      <c r="I4040" s="4"/>
      <c r="J4040" s="4">
        <v>0</v>
      </c>
    </row>
    <row r="4041" spans="2:10" x14ac:dyDescent="0.3">
      <c r="B4041" s="3" t="s">
        <v>210</v>
      </c>
      <c r="C4041" s="4">
        <v>2021</v>
      </c>
      <c r="D4041" s="3" t="s">
        <v>1472</v>
      </c>
      <c r="E4041" s="4">
        <v>0</v>
      </c>
      <c r="F4041" s="4">
        <v>0</v>
      </c>
      <c r="G4041" s="4">
        <v>0</v>
      </c>
      <c r="H4041" s="4">
        <v>0</v>
      </c>
      <c r="I4041" s="4"/>
      <c r="J4041" s="4">
        <v>0</v>
      </c>
    </row>
    <row r="4042" spans="2:10" x14ac:dyDescent="0.3">
      <c r="B4042" s="3" t="s">
        <v>210</v>
      </c>
      <c r="C4042" s="4">
        <v>2021</v>
      </c>
      <c r="D4042" s="3" t="s">
        <v>1473</v>
      </c>
      <c r="E4042" s="4">
        <v>5028201</v>
      </c>
      <c r="F4042" s="4">
        <v>11.159700000000001</v>
      </c>
      <c r="G4042" s="4">
        <v>3.6143606684803733</v>
      </c>
      <c r="H4042" s="4">
        <v>56113</v>
      </c>
      <c r="I4042" s="4"/>
      <c r="J4042" s="4">
        <v>56113</v>
      </c>
    </row>
    <row r="4043" spans="2:10" x14ac:dyDescent="0.3">
      <c r="B4043" s="3" t="s">
        <v>210</v>
      </c>
      <c r="C4043" s="4">
        <v>2021</v>
      </c>
      <c r="D4043" s="3" t="s">
        <v>1474</v>
      </c>
      <c r="E4043" s="4">
        <v>23879015251</v>
      </c>
      <c r="F4043" s="4">
        <v>3.0876000000000001</v>
      </c>
      <c r="G4043" s="4">
        <v>1</v>
      </c>
      <c r="H4043" s="4">
        <v>73728847</v>
      </c>
      <c r="I4043" s="4"/>
      <c r="J4043" s="4">
        <v>73728847</v>
      </c>
    </row>
    <row r="4044" spans="2:10" x14ac:dyDescent="0.3">
      <c r="B4044" s="3" t="s">
        <v>210</v>
      </c>
      <c r="C4044" s="4">
        <v>2021</v>
      </c>
      <c r="D4044" s="3" t="s">
        <v>1475</v>
      </c>
      <c r="E4044" s="4">
        <v>12</v>
      </c>
      <c r="F4044" s="4">
        <v>0</v>
      </c>
      <c r="G4044" s="4">
        <v>0</v>
      </c>
      <c r="H4044" s="4">
        <v>0</v>
      </c>
      <c r="I4044" s="4"/>
      <c r="J4044" s="4">
        <v>0</v>
      </c>
    </row>
    <row r="4045" spans="2:10" x14ac:dyDescent="0.3">
      <c r="B4045" s="3" t="s">
        <v>210</v>
      </c>
      <c r="C4045" s="4">
        <v>2021</v>
      </c>
      <c r="D4045" s="3" t="s">
        <v>1476</v>
      </c>
      <c r="E4045" s="4">
        <v>19857505</v>
      </c>
      <c r="F4045" s="4">
        <v>40</v>
      </c>
      <c r="G4045" s="4">
        <v>12.955045990413266</v>
      </c>
      <c r="H4045" s="4">
        <v>794300</v>
      </c>
      <c r="I4045" s="4">
        <v>1070000</v>
      </c>
      <c r="J4045" s="4">
        <v>1864300</v>
      </c>
    </row>
    <row r="4046" spans="2:10" x14ac:dyDescent="0.3">
      <c r="B4046" s="3" t="s">
        <v>210</v>
      </c>
      <c r="C4046" s="4">
        <v>2022</v>
      </c>
      <c r="D4046" s="3" t="s">
        <v>1468</v>
      </c>
      <c r="E4046" s="4">
        <v>2094719722</v>
      </c>
      <c r="F4046" s="4">
        <v>7.1193999999999997</v>
      </c>
      <c r="G4046" s="4">
        <v>2.9506797082228116</v>
      </c>
      <c r="H4046" s="4">
        <v>14913148</v>
      </c>
      <c r="I4046" s="4"/>
      <c r="J4046" s="4">
        <v>14913148</v>
      </c>
    </row>
    <row r="4047" spans="2:10" x14ac:dyDescent="0.3">
      <c r="B4047" s="3" t="s">
        <v>210</v>
      </c>
      <c r="C4047" s="4">
        <v>2022</v>
      </c>
      <c r="D4047" s="3" t="s">
        <v>1469</v>
      </c>
      <c r="E4047" s="4">
        <v>4560389</v>
      </c>
      <c r="F4047" s="4">
        <v>19.121600000000001</v>
      </c>
      <c r="G4047" s="4">
        <v>7.9250663129973482</v>
      </c>
      <c r="H4047" s="4">
        <v>87202</v>
      </c>
      <c r="I4047" s="4"/>
      <c r="J4047" s="4">
        <v>87202</v>
      </c>
    </row>
    <row r="4048" spans="2:10" x14ac:dyDescent="0.3">
      <c r="B4048" s="3" t="s">
        <v>210</v>
      </c>
      <c r="C4048" s="4">
        <v>2022</v>
      </c>
      <c r="D4048" s="3" t="s">
        <v>1470</v>
      </c>
      <c r="E4048" s="4">
        <v>668615700</v>
      </c>
      <c r="F4048" s="4">
        <v>7.1193999999999997</v>
      </c>
      <c r="G4048" s="4">
        <v>2.9506797082228116</v>
      </c>
      <c r="H4048" s="4">
        <v>4760143</v>
      </c>
      <c r="I4048" s="4"/>
      <c r="J4048" s="4">
        <v>4760143</v>
      </c>
    </row>
    <row r="4049" spans="2:10" x14ac:dyDescent="0.3">
      <c r="B4049" s="3" t="s">
        <v>210</v>
      </c>
      <c r="C4049" s="4">
        <v>2022</v>
      </c>
      <c r="D4049" s="3" t="s">
        <v>1471</v>
      </c>
      <c r="E4049" s="4">
        <v>0</v>
      </c>
      <c r="F4049" s="4">
        <v>14.238799999999999</v>
      </c>
      <c r="G4049" s="4">
        <v>5.9013594164456231</v>
      </c>
      <c r="H4049" s="4">
        <v>0</v>
      </c>
      <c r="I4049" s="4"/>
      <c r="J4049" s="4">
        <v>0</v>
      </c>
    </row>
    <row r="4050" spans="2:10" x14ac:dyDescent="0.3">
      <c r="B4050" s="3" t="s">
        <v>210</v>
      </c>
      <c r="C4050" s="4">
        <v>2022</v>
      </c>
      <c r="D4050" s="3" t="s">
        <v>1472</v>
      </c>
      <c r="E4050" s="4">
        <v>0</v>
      </c>
      <c r="F4050" s="4">
        <v>0</v>
      </c>
      <c r="G4050" s="4">
        <v>0</v>
      </c>
      <c r="H4050" s="4">
        <v>0</v>
      </c>
      <c r="I4050" s="4"/>
      <c r="J4050" s="4">
        <v>0</v>
      </c>
    </row>
    <row r="4051" spans="2:10" x14ac:dyDescent="0.3">
      <c r="B4051" s="3" t="s">
        <v>210</v>
      </c>
      <c r="C4051" s="4">
        <v>2022</v>
      </c>
      <c r="D4051" s="3" t="s">
        <v>1473</v>
      </c>
      <c r="E4051" s="4">
        <v>6066701</v>
      </c>
      <c r="F4051" s="4">
        <v>10.168200000000001</v>
      </c>
      <c r="G4051" s="4">
        <v>4.2142738726790459</v>
      </c>
      <c r="H4051" s="4">
        <v>61687</v>
      </c>
      <c r="I4051" s="4"/>
      <c r="J4051" s="4">
        <v>61687</v>
      </c>
    </row>
    <row r="4052" spans="2:10" x14ac:dyDescent="0.3">
      <c r="B4052" s="3" t="s">
        <v>210</v>
      </c>
      <c r="C4052" s="4">
        <v>2022</v>
      </c>
      <c r="D4052" s="3" t="s">
        <v>1474</v>
      </c>
      <c r="E4052" s="4">
        <v>32167686464</v>
      </c>
      <c r="F4052" s="4">
        <v>2.4127999999999998</v>
      </c>
      <c r="G4052" s="4">
        <v>1</v>
      </c>
      <c r="H4052" s="4">
        <v>77614194</v>
      </c>
      <c r="I4052" s="4"/>
      <c r="J4052" s="4">
        <v>77614194</v>
      </c>
    </row>
    <row r="4053" spans="2:10" x14ac:dyDescent="0.3">
      <c r="B4053" s="3" t="s">
        <v>210</v>
      </c>
      <c r="C4053" s="4">
        <v>2022</v>
      </c>
      <c r="D4053" s="3" t="s">
        <v>1475</v>
      </c>
      <c r="E4053" s="4">
        <v>12</v>
      </c>
      <c r="F4053" s="4">
        <v>0</v>
      </c>
      <c r="G4053" s="4">
        <v>0</v>
      </c>
      <c r="H4053" s="4">
        <v>0</v>
      </c>
      <c r="I4053" s="4"/>
      <c r="J4053" s="4">
        <v>0</v>
      </c>
    </row>
    <row r="4054" spans="2:10" x14ac:dyDescent="0.3">
      <c r="B4054" s="3" t="s">
        <v>210</v>
      </c>
      <c r="C4054" s="4">
        <v>2022</v>
      </c>
      <c r="D4054" s="3" t="s">
        <v>1476</v>
      </c>
      <c r="E4054" s="4">
        <v>21418365</v>
      </c>
      <c r="F4054" s="4">
        <v>40</v>
      </c>
      <c r="G4054" s="4">
        <v>16.578249336870027</v>
      </c>
      <c r="H4054" s="4">
        <v>856735</v>
      </c>
      <c r="I4054" s="4">
        <v>1070000</v>
      </c>
      <c r="J4054" s="4">
        <v>1926735</v>
      </c>
    </row>
    <row r="4055" spans="2:10" x14ac:dyDescent="0.3">
      <c r="B4055" s="3" t="s">
        <v>210</v>
      </c>
      <c r="C4055" s="4">
        <v>2023</v>
      </c>
      <c r="D4055" s="3" t="s">
        <v>1468</v>
      </c>
      <c r="E4055" s="4">
        <v>2477566500</v>
      </c>
      <c r="F4055" s="4">
        <v>6.2163000000000004</v>
      </c>
      <c r="G4055" s="4">
        <v>2.6600624759296507</v>
      </c>
      <c r="H4055" s="4">
        <v>15401297</v>
      </c>
      <c r="I4055" s="4"/>
      <c r="J4055" s="4">
        <v>15401297</v>
      </c>
    </row>
    <row r="4056" spans="2:10" x14ac:dyDescent="0.3">
      <c r="B4056" s="3" t="s">
        <v>210</v>
      </c>
      <c r="C4056" s="4">
        <v>2023</v>
      </c>
      <c r="D4056" s="3" t="s">
        <v>1469</v>
      </c>
      <c r="E4056" s="4">
        <v>4694949</v>
      </c>
      <c r="F4056" s="4">
        <v>20.202000000000002</v>
      </c>
      <c r="G4056" s="4">
        <v>8.6447858273781506</v>
      </c>
      <c r="H4056" s="4">
        <v>94847</v>
      </c>
      <c r="I4056" s="4"/>
      <c r="J4056" s="4">
        <v>94847</v>
      </c>
    </row>
    <row r="4057" spans="2:10" x14ac:dyDescent="0.3">
      <c r="B4057" s="3" t="s">
        <v>210</v>
      </c>
      <c r="C4057" s="4">
        <v>2023</v>
      </c>
      <c r="D4057" s="3" t="s">
        <v>1470</v>
      </c>
      <c r="E4057" s="4">
        <v>925697500</v>
      </c>
      <c r="F4057" s="4">
        <v>6.2163000000000004</v>
      </c>
      <c r="G4057" s="4">
        <v>2.6600624759296507</v>
      </c>
      <c r="H4057" s="4">
        <v>5754413</v>
      </c>
      <c r="I4057" s="4"/>
      <c r="J4057" s="4">
        <v>5754413</v>
      </c>
    </row>
    <row r="4058" spans="2:10" x14ac:dyDescent="0.3">
      <c r="B4058" s="3" t="s">
        <v>210</v>
      </c>
      <c r="C4058" s="4">
        <v>2023</v>
      </c>
      <c r="D4058" s="3" t="s">
        <v>1471</v>
      </c>
      <c r="E4058" s="4">
        <v>0</v>
      </c>
      <c r="F4058" s="4">
        <v>12.432600000000001</v>
      </c>
      <c r="G4058" s="4">
        <v>5.3201249518593015</v>
      </c>
      <c r="H4058" s="4">
        <v>0</v>
      </c>
      <c r="I4058" s="4"/>
      <c r="J4058" s="4">
        <v>0</v>
      </c>
    </row>
    <row r="4059" spans="2:10" x14ac:dyDescent="0.3">
      <c r="B4059" s="3" t="s">
        <v>210</v>
      </c>
      <c r="C4059" s="4">
        <v>2023</v>
      </c>
      <c r="D4059" s="3" t="s">
        <v>1472</v>
      </c>
      <c r="E4059" s="4">
        <v>0</v>
      </c>
      <c r="F4059" s="4">
        <v>0</v>
      </c>
      <c r="G4059" s="4">
        <v>0</v>
      </c>
      <c r="H4059" s="4">
        <v>0</v>
      </c>
      <c r="I4059" s="4"/>
      <c r="J4059" s="4">
        <v>0</v>
      </c>
    </row>
    <row r="4060" spans="2:10" x14ac:dyDescent="0.3">
      <c r="B4060" s="3" t="s">
        <v>210</v>
      </c>
      <c r="C4060" s="4">
        <v>2023</v>
      </c>
      <c r="D4060" s="3" t="s">
        <v>1473</v>
      </c>
      <c r="E4060" s="4">
        <v>7577801</v>
      </c>
      <c r="F4060" s="4">
        <v>8.6005000000000003</v>
      </c>
      <c r="G4060" s="4">
        <v>3.6803029654670718</v>
      </c>
      <c r="H4060" s="4">
        <v>65173</v>
      </c>
      <c r="I4060" s="4"/>
      <c r="J4060" s="4">
        <v>65173</v>
      </c>
    </row>
    <row r="4061" spans="2:10" x14ac:dyDescent="0.3">
      <c r="B4061" s="3" t="s">
        <v>210</v>
      </c>
      <c r="C4061" s="4">
        <v>2023</v>
      </c>
      <c r="D4061" s="3" t="s">
        <v>1474</v>
      </c>
      <c r="E4061" s="4">
        <v>35559962702</v>
      </c>
      <c r="F4061" s="4">
        <v>2.3369</v>
      </c>
      <c r="G4061" s="4">
        <v>1</v>
      </c>
      <c r="H4061" s="4">
        <v>83100077</v>
      </c>
      <c r="I4061" s="4"/>
      <c r="J4061" s="4">
        <v>83100077</v>
      </c>
    </row>
    <row r="4062" spans="2:10" x14ac:dyDescent="0.3">
      <c r="B4062" s="3" t="s">
        <v>210</v>
      </c>
      <c r="C4062" s="4">
        <v>2023</v>
      </c>
      <c r="D4062" s="3" t="s">
        <v>1475</v>
      </c>
      <c r="E4062" s="4">
        <v>12</v>
      </c>
      <c r="F4062" s="4">
        <v>0</v>
      </c>
      <c r="G4062" s="4">
        <v>0</v>
      </c>
      <c r="H4062" s="4">
        <v>0</v>
      </c>
      <c r="I4062" s="4"/>
      <c r="J4062" s="4">
        <v>0</v>
      </c>
    </row>
    <row r="4063" spans="2:10" x14ac:dyDescent="0.3">
      <c r="B4063" s="3" t="s">
        <v>210</v>
      </c>
      <c r="C4063" s="4">
        <v>2023</v>
      </c>
      <c r="D4063" s="3" t="s">
        <v>1476</v>
      </c>
      <c r="E4063" s="4">
        <v>22763900</v>
      </c>
      <c r="F4063" s="4">
        <v>40</v>
      </c>
      <c r="G4063" s="4">
        <v>17.116693054901795</v>
      </c>
      <c r="H4063" s="4">
        <v>910556</v>
      </c>
      <c r="I4063" s="4">
        <v>1084422</v>
      </c>
      <c r="J4063" s="4">
        <v>1994978</v>
      </c>
    </row>
    <row r="4064" spans="2:10" x14ac:dyDescent="0.3">
      <c r="B4064" s="3" t="s">
        <v>210</v>
      </c>
      <c r="C4064" s="4">
        <v>2024</v>
      </c>
      <c r="D4064" s="3" t="s">
        <v>1468</v>
      </c>
      <c r="E4064" s="4">
        <v>2633727862</v>
      </c>
      <c r="F4064" s="4">
        <v>6.3011999999999997</v>
      </c>
      <c r="G4064" s="4">
        <v>2.56198414311852</v>
      </c>
      <c r="H4064" s="4">
        <v>16595646</v>
      </c>
      <c r="I4064" s="4"/>
      <c r="J4064" s="4">
        <v>16595646</v>
      </c>
    </row>
    <row r="4065" spans="2:10" x14ac:dyDescent="0.3">
      <c r="B4065" s="3" t="s">
        <v>210</v>
      </c>
      <c r="C4065" s="4">
        <v>2024</v>
      </c>
      <c r="D4065" s="3" t="s">
        <v>1469</v>
      </c>
      <c r="E4065" s="4">
        <v>4679061</v>
      </c>
      <c r="F4065" s="4">
        <v>20.8216</v>
      </c>
      <c r="G4065" s="4">
        <v>8.4657857288066687</v>
      </c>
      <c r="H4065" s="4">
        <v>97426</v>
      </c>
      <c r="I4065" s="4"/>
      <c r="J4065" s="4">
        <v>97426</v>
      </c>
    </row>
    <row r="4066" spans="2:10" x14ac:dyDescent="0.3">
      <c r="B4066" s="3" t="s">
        <v>210</v>
      </c>
      <c r="C4066" s="4">
        <v>2024</v>
      </c>
      <c r="D4066" s="3" t="s">
        <v>1470</v>
      </c>
      <c r="E4066" s="4">
        <v>963874600</v>
      </c>
      <c r="F4066" s="4">
        <v>6.3011999999999997</v>
      </c>
      <c r="G4066" s="4">
        <v>2.56198414311852</v>
      </c>
      <c r="H4066" s="4">
        <v>6073567</v>
      </c>
      <c r="I4066" s="4"/>
      <c r="J4066" s="4">
        <v>6073567</v>
      </c>
    </row>
    <row r="4067" spans="2:10" x14ac:dyDescent="0.3">
      <c r="B4067" s="3" t="s">
        <v>210</v>
      </c>
      <c r="C4067" s="4">
        <v>2024</v>
      </c>
      <c r="D4067" s="3" t="s">
        <v>1471</v>
      </c>
      <c r="E4067" s="4">
        <v>0</v>
      </c>
      <c r="F4067" s="4">
        <v>12.602399999999999</v>
      </c>
      <c r="G4067" s="4">
        <v>5.1239682862370399</v>
      </c>
      <c r="H4067" s="4">
        <v>0</v>
      </c>
      <c r="I4067" s="4"/>
      <c r="J4067" s="4">
        <v>0</v>
      </c>
    </row>
    <row r="4068" spans="2:10" x14ac:dyDescent="0.3">
      <c r="B4068" s="3" t="s">
        <v>210</v>
      </c>
      <c r="C4068" s="4">
        <v>2024</v>
      </c>
      <c r="D4068" s="3" t="s">
        <v>1472</v>
      </c>
      <c r="E4068" s="4">
        <v>0</v>
      </c>
      <c r="F4068" s="4">
        <v>0</v>
      </c>
      <c r="G4068" s="4">
        <v>0</v>
      </c>
      <c r="H4068" s="4">
        <v>0</v>
      </c>
      <c r="I4068" s="4"/>
      <c r="J4068" s="4">
        <v>0</v>
      </c>
    </row>
    <row r="4069" spans="2:10" x14ac:dyDescent="0.3">
      <c r="B4069" s="3" t="s">
        <v>210</v>
      </c>
      <c r="C4069" s="4">
        <v>2024</v>
      </c>
      <c r="D4069" s="3" t="s">
        <v>1473</v>
      </c>
      <c r="E4069" s="4">
        <v>7933401</v>
      </c>
      <c r="F4069" s="4">
        <v>8.9255999999999993</v>
      </c>
      <c r="G4069" s="4">
        <v>3.629030290709494</v>
      </c>
      <c r="H4069" s="4">
        <v>70810</v>
      </c>
      <c r="I4069" s="4"/>
      <c r="J4069" s="4">
        <v>70810</v>
      </c>
    </row>
    <row r="4070" spans="2:10" x14ac:dyDescent="0.3">
      <c r="B4070" s="3" t="s">
        <v>210</v>
      </c>
      <c r="C4070" s="4">
        <v>2024</v>
      </c>
      <c r="D4070" s="3" t="s">
        <v>1474</v>
      </c>
      <c r="E4070" s="4">
        <v>36446726076</v>
      </c>
      <c r="F4070" s="4">
        <v>2.4594999999999998</v>
      </c>
      <c r="G4070" s="4">
        <v>1</v>
      </c>
      <c r="H4070" s="4">
        <v>89640723</v>
      </c>
      <c r="I4070" s="4"/>
      <c r="J4070" s="4">
        <v>89640723</v>
      </c>
    </row>
    <row r="4071" spans="2:10" x14ac:dyDescent="0.3">
      <c r="B4071" s="3" t="s">
        <v>210</v>
      </c>
      <c r="C4071" s="4">
        <v>2024</v>
      </c>
      <c r="D4071" s="3" t="s">
        <v>1475</v>
      </c>
      <c r="E4071" s="4">
        <v>12</v>
      </c>
      <c r="F4071" s="4">
        <v>0</v>
      </c>
      <c r="G4071" s="4">
        <v>0</v>
      </c>
      <c r="H4071" s="4">
        <v>0</v>
      </c>
      <c r="I4071" s="4"/>
      <c r="J4071" s="4">
        <v>0</v>
      </c>
    </row>
    <row r="4072" spans="2:10" x14ac:dyDescent="0.3">
      <c r="B4072" s="3" t="s">
        <v>210</v>
      </c>
      <c r="C4072" s="4">
        <v>2024</v>
      </c>
      <c r="D4072" s="3" t="s">
        <v>1476</v>
      </c>
      <c r="E4072" s="4">
        <v>23857705</v>
      </c>
      <c r="F4072" s="4">
        <v>40</v>
      </c>
      <c r="G4072" s="4">
        <v>16.263468184590366</v>
      </c>
      <c r="H4072" s="4">
        <v>954308</v>
      </c>
      <c r="I4072" s="4">
        <v>1055189</v>
      </c>
      <c r="J4072" s="4">
        <v>2009497</v>
      </c>
    </row>
    <row r="4073" spans="2:10" x14ac:dyDescent="0.3">
      <c r="B4073" s="3" t="s">
        <v>212</v>
      </c>
      <c r="C4073" s="4">
        <v>2019</v>
      </c>
      <c r="D4073" s="3" t="s">
        <v>1468</v>
      </c>
      <c r="E4073" s="4">
        <v>13773200</v>
      </c>
      <c r="F4073" s="4">
        <v>16.5716</v>
      </c>
      <c r="G4073" s="4">
        <v>2.4500066529664801</v>
      </c>
      <c r="H4073" s="4">
        <v>228243.96111999999</v>
      </c>
      <c r="I4073" s="4"/>
      <c r="J4073" s="4">
        <v>228243.96111999999</v>
      </c>
    </row>
    <row r="4074" spans="2:10" x14ac:dyDescent="0.3">
      <c r="B4074" s="3" t="s">
        <v>212</v>
      </c>
      <c r="C4074" s="4">
        <v>2019</v>
      </c>
      <c r="D4074" s="3" t="s">
        <v>1469</v>
      </c>
      <c r="E4074" s="4">
        <v>0</v>
      </c>
      <c r="F4074" s="4">
        <v>0</v>
      </c>
      <c r="G4074" s="4">
        <v>0</v>
      </c>
      <c r="H4074" s="4">
        <v>0</v>
      </c>
      <c r="I4074" s="4"/>
      <c r="J4074" s="4">
        <v>0</v>
      </c>
    </row>
    <row r="4075" spans="2:10" x14ac:dyDescent="0.3">
      <c r="B4075" s="3" t="s">
        <v>212</v>
      </c>
      <c r="C4075" s="4">
        <v>2019</v>
      </c>
      <c r="D4075" s="3" t="s">
        <v>1470</v>
      </c>
      <c r="E4075" s="4">
        <v>116900</v>
      </c>
      <c r="F4075" s="4">
        <v>22.997299999999999</v>
      </c>
      <c r="G4075" s="4">
        <v>3.4000059137479899</v>
      </c>
      <c r="H4075" s="4">
        <v>2688.3843700000002</v>
      </c>
      <c r="I4075" s="4"/>
      <c r="J4075" s="4">
        <v>2688.3843700000002</v>
      </c>
    </row>
    <row r="4076" spans="2:10" x14ac:dyDescent="0.3">
      <c r="B4076" s="3" t="s">
        <v>212</v>
      </c>
      <c r="C4076" s="4">
        <v>2019</v>
      </c>
      <c r="D4076" s="3" t="s">
        <v>1471</v>
      </c>
      <c r="E4076" s="4">
        <v>0</v>
      </c>
      <c r="F4076" s="4">
        <v>0</v>
      </c>
      <c r="G4076" s="4">
        <v>0</v>
      </c>
      <c r="H4076" s="4">
        <v>0</v>
      </c>
      <c r="I4076" s="4"/>
      <c r="J4076" s="4">
        <v>0</v>
      </c>
    </row>
    <row r="4077" spans="2:10" x14ac:dyDescent="0.3">
      <c r="B4077" s="3" t="s">
        <v>212</v>
      </c>
      <c r="C4077" s="4">
        <v>2019</v>
      </c>
      <c r="D4077" s="3" t="s">
        <v>1472</v>
      </c>
      <c r="E4077" s="4">
        <v>0</v>
      </c>
      <c r="F4077" s="4">
        <v>0</v>
      </c>
      <c r="G4077" s="4">
        <v>0</v>
      </c>
      <c r="H4077" s="4">
        <v>0</v>
      </c>
      <c r="I4077" s="4"/>
      <c r="J4077" s="4">
        <v>0</v>
      </c>
    </row>
    <row r="4078" spans="2:10" x14ac:dyDescent="0.3">
      <c r="B4078" s="3" t="s">
        <v>212</v>
      </c>
      <c r="C4078" s="4">
        <v>2019</v>
      </c>
      <c r="D4078" s="3" t="s">
        <v>1473</v>
      </c>
      <c r="E4078" s="4">
        <v>651900</v>
      </c>
      <c r="F4078" s="4">
        <v>6.7638999999999996</v>
      </c>
      <c r="G4078" s="4">
        <v>1</v>
      </c>
      <c r="H4078" s="4">
        <v>4409.3864100000001</v>
      </c>
      <c r="I4078" s="4"/>
      <c r="J4078" s="4">
        <v>4409.3864100000001</v>
      </c>
    </row>
    <row r="4079" spans="2:10" x14ac:dyDescent="0.3">
      <c r="B4079" s="3" t="s">
        <v>212</v>
      </c>
      <c r="C4079" s="4">
        <v>2019</v>
      </c>
      <c r="D4079" s="3" t="s">
        <v>1474</v>
      </c>
      <c r="E4079" s="4">
        <v>54443400</v>
      </c>
      <c r="F4079" s="4">
        <v>6.7638999999999996</v>
      </c>
      <c r="G4079" s="4">
        <v>1</v>
      </c>
      <c r="H4079" s="4">
        <v>368249.71325999999</v>
      </c>
      <c r="I4079" s="4">
        <v>0</v>
      </c>
      <c r="J4079" s="4">
        <v>368249.71325999999</v>
      </c>
    </row>
    <row r="4080" spans="2:10" x14ac:dyDescent="0.3">
      <c r="B4080" s="3" t="s">
        <v>212</v>
      </c>
      <c r="C4080" s="4">
        <v>2019</v>
      </c>
      <c r="D4080" s="3" t="s">
        <v>1475</v>
      </c>
      <c r="E4080" s="4">
        <v>0</v>
      </c>
      <c r="F4080" s="4">
        <v>0</v>
      </c>
      <c r="G4080" s="4">
        <v>0</v>
      </c>
      <c r="H4080" s="4">
        <v>0</v>
      </c>
      <c r="I4080" s="4"/>
      <c r="J4080" s="4">
        <v>0</v>
      </c>
    </row>
    <row r="4081" spans="2:10" x14ac:dyDescent="0.3">
      <c r="B4081" s="3" t="s">
        <v>212</v>
      </c>
      <c r="C4081" s="4">
        <v>2019</v>
      </c>
      <c r="D4081" s="3" t="s">
        <v>1476</v>
      </c>
      <c r="E4081" s="4">
        <v>175300</v>
      </c>
      <c r="F4081" s="4">
        <v>23.6737</v>
      </c>
      <c r="G4081" s="4">
        <v>3.5000073921849801</v>
      </c>
      <c r="H4081" s="4">
        <v>4149.9996099999998</v>
      </c>
      <c r="I4081" s="4"/>
      <c r="J4081" s="4">
        <v>4149.9996099999998</v>
      </c>
    </row>
    <row r="4082" spans="2:10" x14ac:dyDescent="0.3">
      <c r="B4082" s="3" t="s">
        <v>212</v>
      </c>
      <c r="C4082" s="4">
        <v>2020</v>
      </c>
      <c r="D4082" s="3" t="s">
        <v>1468</v>
      </c>
      <c r="E4082" s="4">
        <v>14118700</v>
      </c>
      <c r="F4082" s="4">
        <v>16.5716</v>
      </c>
      <c r="G4082" s="4">
        <v>2.4500066529664841</v>
      </c>
      <c r="H4082" s="4">
        <v>233969</v>
      </c>
      <c r="I4082" s="4"/>
      <c r="J4082" s="4">
        <v>233969</v>
      </c>
    </row>
    <row r="4083" spans="2:10" x14ac:dyDescent="0.3">
      <c r="B4083" s="3" t="s">
        <v>212</v>
      </c>
      <c r="C4083" s="4">
        <v>2020</v>
      </c>
      <c r="D4083" s="3" t="s">
        <v>1469</v>
      </c>
      <c r="E4083" s="4">
        <v>0</v>
      </c>
      <c r="F4083" s="4">
        <v>0</v>
      </c>
      <c r="G4083" s="4">
        <v>0</v>
      </c>
      <c r="H4083" s="4">
        <v>0</v>
      </c>
      <c r="I4083" s="4"/>
      <c r="J4083" s="4">
        <v>0</v>
      </c>
    </row>
    <row r="4084" spans="2:10" x14ac:dyDescent="0.3">
      <c r="B4084" s="3" t="s">
        <v>212</v>
      </c>
      <c r="C4084" s="4">
        <v>2020</v>
      </c>
      <c r="D4084" s="3" t="s">
        <v>1470</v>
      </c>
      <c r="E4084" s="4">
        <v>91400</v>
      </c>
      <c r="F4084" s="4">
        <v>22.997299999999999</v>
      </c>
      <c r="G4084" s="4">
        <v>3.4000059137479859</v>
      </c>
      <c r="H4084" s="4">
        <v>2102</v>
      </c>
      <c r="I4084" s="4"/>
      <c r="J4084" s="4">
        <v>2102</v>
      </c>
    </row>
    <row r="4085" spans="2:10" x14ac:dyDescent="0.3">
      <c r="B4085" s="3" t="s">
        <v>212</v>
      </c>
      <c r="C4085" s="4">
        <v>2020</v>
      </c>
      <c r="D4085" s="3" t="s">
        <v>1471</v>
      </c>
      <c r="E4085" s="4">
        <v>0</v>
      </c>
      <c r="F4085" s="4">
        <v>0</v>
      </c>
      <c r="G4085" s="4">
        <v>0</v>
      </c>
      <c r="H4085" s="4">
        <v>0</v>
      </c>
      <c r="I4085" s="4"/>
      <c r="J4085" s="4">
        <v>0</v>
      </c>
    </row>
    <row r="4086" spans="2:10" x14ac:dyDescent="0.3">
      <c r="B4086" s="3" t="s">
        <v>212</v>
      </c>
      <c r="C4086" s="4">
        <v>2020</v>
      </c>
      <c r="D4086" s="3" t="s">
        <v>1472</v>
      </c>
      <c r="E4086" s="4">
        <v>0</v>
      </c>
      <c r="F4086" s="4">
        <v>0</v>
      </c>
      <c r="G4086" s="4">
        <v>0</v>
      </c>
      <c r="H4086" s="4">
        <v>0</v>
      </c>
      <c r="I4086" s="4"/>
      <c r="J4086" s="4">
        <v>0</v>
      </c>
    </row>
    <row r="4087" spans="2:10" x14ac:dyDescent="0.3">
      <c r="B4087" s="3" t="s">
        <v>212</v>
      </c>
      <c r="C4087" s="4">
        <v>2020</v>
      </c>
      <c r="D4087" s="3" t="s">
        <v>1473</v>
      </c>
      <c r="E4087" s="4">
        <v>612300</v>
      </c>
      <c r="F4087" s="4">
        <v>6.7638999999999996</v>
      </c>
      <c r="G4087" s="4">
        <v>1</v>
      </c>
      <c r="H4087" s="4">
        <v>4142</v>
      </c>
      <c r="I4087" s="4"/>
      <c r="J4087" s="4">
        <v>4142</v>
      </c>
    </row>
    <row r="4088" spans="2:10" x14ac:dyDescent="0.3">
      <c r="B4088" s="3" t="s">
        <v>212</v>
      </c>
      <c r="C4088" s="4">
        <v>2020</v>
      </c>
      <c r="D4088" s="3" t="s">
        <v>1474</v>
      </c>
      <c r="E4088" s="4">
        <v>59344100</v>
      </c>
      <c r="F4088" s="4">
        <v>6.7638999999999996</v>
      </c>
      <c r="G4088" s="4">
        <v>1</v>
      </c>
      <c r="H4088" s="4">
        <v>401398</v>
      </c>
      <c r="I4088" s="4"/>
      <c r="J4088" s="4">
        <v>401398</v>
      </c>
    </row>
    <row r="4089" spans="2:10" x14ac:dyDescent="0.3">
      <c r="B4089" s="3" t="s">
        <v>212</v>
      </c>
      <c r="C4089" s="4">
        <v>2020</v>
      </c>
      <c r="D4089" s="3" t="s">
        <v>1475</v>
      </c>
      <c r="E4089" s="4">
        <v>0</v>
      </c>
      <c r="F4089" s="4">
        <v>0</v>
      </c>
      <c r="G4089" s="4">
        <v>0</v>
      </c>
      <c r="H4089" s="4">
        <v>0</v>
      </c>
      <c r="I4089" s="4"/>
      <c r="J4089" s="4">
        <v>0</v>
      </c>
    </row>
    <row r="4090" spans="2:10" x14ac:dyDescent="0.3">
      <c r="B4090" s="3" t="s">
        <v>212</v>
      </c>
      <c r="C4090" s="4">
        <v>2020</v>
      </c>
      <c r="D4090" s="3" t="s">
        <v>1476</v>
      </c>
      <c r="E4090" s="4">
        <v>161700</v>
      </c>
      <c r="F4090" s="4">
        <v>23.6737</v>
      </c>
      <c r="G4090" s="4">
        <v>3.5000073921849824</v>
      </c>
      <c r="H4090" s="4">
        <v>3828</v>
      </c>
      <c r="I4090" s="4">
        <v>23877</v>
      </c>
      <c r="J4090" s="4">
        <v>27705</v>
      </c>
    </row>
    <row r="4091" spans="2:10" x14ac:dyDescent="0.3">
      <c r="B4091" s="3" t="s">
        <v>212</v>
      </c>
      <c r="C4091" s="4">
        <v>2021</v>
      </c>
      <c r="D4091" s="3" t="s">
        <v>1468</v>
      </c>
      <c r="E4091" s="4">
        <v>14074300</v>
      </c>
      <c r="F4091" s="4">
        <v>16.5716</v>
      </c>
      <c r="G4091" s="4">
        <v>2.4500066529664841</v>
      </c>
      <c r="H4091" s="4">
        <v>233234</v>
      </c>
      <c r="I4091" s="4"/>
      <c r="J4091" s="4">
        <v>233234</v>
      </c>
    </row>
    <row r="4092" spans="2:10" x14ac:dyDescent="0.3">
      <c r="B4092" s="3" t="s">
        <v>212</v>
      </c>
      <c r="C4092" s="4">
        <v>2021</v>
      </c>
      <c r="D4092" s="3" t="s">
        <v>1469</v>
      </c>
      <c r="E4092" s="4">
        <v>0</v>
      </c>
      <c r="F4092" s="4">
        <v>0</v>
      </c>
      <c r="G4092" s="4">
        <v>0</v>
      </c>
      <c r="H4092" s="4">
        <v>0</v>
      </c>
      <c r="I4092" s="4"/>
      <c r="J4092" s="4">
        <v>0</v>
      </c>
    </row>
    <row r="4093" spans="2:10" x14ac:dyDescent="0.3">
      <c r="B4093" s="3" t="s">
        <v>212</v>
      </c>
      <c r="C4093" s="4">
        <v>2021</v>
      </c>
      <c r="D4093" s="3" t="s">
        <v>1470</v>
      </c>
      <c r="E4093" s="4">
        <v>91600</v>
      </c>
      <c r="F4093" s="4">
        <v>22.997299999999999</v>
      </c>
      <c r="G4093" s="4">
        <v>3.4000059137479859</v>
      </c>
      <c r="H4093" s="4">
        <v>2107</v>
      </c>
      <c r="I4093" s="4"/>
      <c r="J4093" s="4">
        <v>2107</v>
      </c>
    </row>
    <row r="4094" spans="2:10" x14ac:dyDescent="0.3">
      <c r="B4094" s="3" t="s">
        <v>212</v>
      </c>
      <c r="C4094" s="4">
        <v>2021</v>
      </c>
      <c r="D4094" s="3" t="s">
        <v>1471</v>
      </c>
      <c r="E4094" s="4">
        <v>0</v>
      </c>
      <c r="F4094" s="4">
        <v>0</v>
      </c>
      <c r="G4094" s="4">
        <v>0</v>
      </c>
      <c r="H4094" s="4">
        <v>0</v>
      </c>
      <c r="I4094" s="4"/>
      <c r="J4094" s="4">
        <v>0</v>
      </c>
    </row>
    <row r="4095" spans="2:10" x14ac:dyDescent="0.3">
      <c r="B4095" s="3" t="s">
        <v>212</v>
      </c>
      <c r="C4095" s="4">
        <v>2021</v>
      </c>
      <c r="D4095" s="3" t="s">
        <v>1472</v>
      </c>
      <c r="E4095" s="4">
        <v>0</v>
      </c>
      <c r="F4095" s="4">
        <v>0</v>
      </c>
      <c r="G4095" s="4">
        <v>0</v>
      </c>
      <c r="H4095" s="4">
        <v>0</v>
      </c>
      <c r="I4095" s="4"/>
      <c r="J4095" s="4">
        <v>0</v>
      </c>
    </row>
    <row r="4096" spans="2:10" x14ac:dyDescent="0.3">
      <c r="B4096" s="3" t="s">
        <v>212</v>
      </c>
      <c r="C4096" s="4">
        <v>2021</v>
      </c>
      <c r="D4096" s="3" t="s">
        <v>1473</v>
      </c>
      <c r="E4096" s="4">
        <v>637300</v>
      </c>
      <c r="F4096" s="4">
        <v>6.7638999999999996</v>
      </c>
      <c r="G4096" s="4">
        <v>1</v>
      </c>
      <c r="H4096" s="4">
        <v>4311</v>
      </c>
      <c r="I4096" s="4"/>
      <c r="J4096" s="4">
        <v>4311</v>
      </c>
    </row>
    <row r="4097" spans="2:10" x14ac:dyDescent="0.3">
      <c r="B4097" s="3" t="s">
        <v>212</v>
      </c>
      <c r="C4097" s="4">
        <v>2021</v>
      </c>
      <c r="D4097" s="3" t="s">
        <v>1474</v>
      </c>
      <c r="E4097" s="4">
        <v>70415200</v>
      </c>
      <c r="F4097" s="4">
        <v>6.7638999999999996</v>
      </c>
      <c r="G4097" s="4">
        <v>1</v>
      </c>
      <c r="H4097" s="4">
        <v>476281</v>
      </c>
      <c r="I4097" s="4"/>
      <c r="J4097" s="4">
        <v>476281</v>
      </c>
    </row>
    <row r="4098" spans="2:10" x14ac:dyDescent="0.3">
      <c r="B4098" s="3" t="s">
        <v>212</v>
      </c>
      <c r="C4098" s="4">
        <v>2021</v>
      </c>
      <c r="D4098" s="3" t="s">
        <v>1475</v>
      </c>
      <c r="E4098" s="4">
        <v>0</v>
      </c>
      <c r="F4098" s="4">
        <v>0</v>
      </c>
      <c r="G4098" s="4">
        <v>0</v>
      </c>
      <c r="H4098" s="4">
        <v>0</v>
      </c>
      <c r="I4098" s="4"/>
      <c r="J4098" s="4">
        <v>0</v>
      </c>
    </row>
    <row r="4099" spans="2:10" x14ac:dyDescent="0.3">
      <c r="B4099" s="3" t="s">
        <v>212</v>
      </c>
      <c r="C4099" s="4">
        <v>2021</v>
      </c>
      <c r="D4099" s="3" t="s">
        <v>1476</v>
      </c>
      <c r="E4099" s="4">
        <v>244200</v>
      </c>
      <c r="F4099" s="4">
        <v>23.6737</v>
      </c>
      <c r="G4099" s="4">
        <v>3.5000073921849824</v>
      </c>
      <c r="H4099" s="4">
        <v>5781</v>
      </c>
      <c r="I4099" s="4">
        <v>24356</v>
      </c>
      <c r="J4099" s="4">
        <v>30137</v>
      </c>
    </row>
    <row r="4100" spans="2:10" x14ac:dyDescent="0.3">
      <c r="B4100" s="3" t="s">
        <v>212</v>
      </c>
      <c r="C4100" s="4">
        <v>2022</v>
      </c>
      <c r="D4100" s="3" t="s">
        <v>1468</v>
      </c>
      <c r="E4100" s="4">
        <v>14905050</v>
      </c>
      <c r="F4100" s="4">
        <v>16.5716</v>
      </c>
      <c r="G4100" s="4">
        <v>2.4500066529664841</v>
      </c>
      <c r="H4100" s="4">
        <v>247001</v>
      </c>
      <c r="I4100" s="4"/>
      <c r="J4100" s="4">
        <v>247001</v>
      </c>
    </row>
    <row r="4101" spans="2:10" x14ac:dyDescent="0.3">
      <c r="B4101" s="3" t="s">
        <v>212</v>
      </c>
      <c r="C4101" s="4">
        <v>2022</v>
      </c>
      <c r="D4101" s="3" t="s">
        <v>1469</v>
      </c>
      <c r="E4101" s="4">
        <v>0</v>
      </c>
      <c r="F4101" s="4">
        <v>0</v>
      </c>
      <c r="G4101" s="4">
        <v>0</v>
      </c>
      <c r="H4101" s="4">
        <v>0</v>
      </c>
      <c r="I4101" s="4"/>
      <c r="J4101" s="4">
        <v>0</v>
      </c>
    </row>
    <row r="4102" spans="2:10" x14ac:dyDescent="0.3">
      <c r="B4102" s="3" t="s">
        <v>212</v>
      </c>
      <c r="C4102" s="4">
        <v>2022</v>
      </c>
      <c r="D4102" s="3" t="s">
        <v>1470</v>
      </c>
      <c r="E4102" s="4">
        <v>93100</v>
      </c>
      <c r="F4102" s="4">
        <v>22.997299999999999</v>
      </c>
      <c r="G4102" s="4">
        <v>3.4000059137479859</v>
      </c>
      <c r="H4102" s="4">
        <v>2141</v>
      </c>
      <c r="I4102" s="4"/>
      <c r="J4102" s="4">
        <v>2141</v>
      </c>
    </row>
    <row r="4103" spans="2:10" x14ac:dyDescent="0.3">
      <c r="B4103" s="3" t="s">
        <v>212</v>
      </c>
      <c r="C4103" s="4">
        <v>2022</v>
      </c>
      <c r="D4103" s="3" t="s">
        <v>1471</v>
      </c>
      <c r="E4103" s="4">
        <v>0</v>
      </c>
      <c r="F4103" s="4">
        <v>0</v>
      </c>
      <c r="G4103" s="4">
        <v>0</v>
      </c>
      <c r="H4103" s="4">
        <v>0</v>
      </c>
      <c r="I4103" s="4"/>
      <c r="J4103" s="4">
        <v>0</v>
      </c>
    </row>
    <row r="4104" spans="2:10" x14ac:dyDescent="0.3">
      <c r="B4104" s="3" t="s">
        <v>212</v>
      </c>
      <c r="C4104" s="4">
        <v>2022</v>
      </c>
      <c r="D4104" s="3" t="s">
        <v>1472</v>
      </c>
      <c r="E4104" s="4">
        <v>0</v>
      </c>
      <c r="F4104" s="4">
        <v>0</v>
      </c>
      <c r="G4104" s="4">
        <v>0</v>
      </c>
      <c r="H4104" s="4">
        <v>0</v>
      </c>
      <c r="I4104" s="4"/>
      <c r="J4104" s="4">
        <v>0</v>
      </c>
    </row>
    <row r="4105" spans="2:10" x14ac:dyDescent="0.3">
      <c r="B4105" s="3" t="s">
        <v>212</v>
      </c>
      <c r="C4105" s="4">
        <v>2022</v>
      </c>
      <c r="D4105" s="3" t="s">
        <v>1473</v>
      </c>
      <c r="E4105" s="4">
        <v>672300</v>
      </c>
      <c r="F4105" s="4">
        <v>6.7638999999999996</v>
      </c>
      <c r="G4105" s="4">
        <v>1</v>
      </c>
      <c r="H4105" s="4">
        <v>4547</v>
      </c>
      <c r="I4105" s="4"/>
      <c r="J4105" s="4">
        <v>4547</v>
      </c>
    </row>
    <row r="4106" spans="2:10" x14ac:dyDescent="0.3">
      <c r="B4106" s="3" t="s">
        <v>212</v>
      </c>
      <c r="C4106" s="4">
        <v>2022</v>
      </c>
      <c r="D4106" s="3" t="s">
        <v>1474</v>
      </c>
      <c r="E4106" s="4">
        <v>85726900</v>
      </c>
      <c r="F4106" s="4">
        <v>6.7638999999999996</v>
      </c>
      <c r="G4106" s="4">
        <v>1</v>
      </c>
      <c r="H4106" s="4">
        <v>579848</v>
      </c>
      <c r="I4106" s="4"/>
      <c r="J4106" s="4">
        <v>579848</v>
      </c>
    </row>
    <row r="4107" spans="2:10" x14ac:dyDescent="0.3">
      <c r="B4107" s="3" t="s">
        <v>212</v>
      </c>
      <c r="C4107" s="4">
        <v>2022</v>
      </c>
      <c r="D4107" s="3" t="s">
        <v>1475</v>
      </c>
      <c r="E4107" s="4">
        <v>0</v>
      </c>
      <c r="F4107" s="4">
        <v>0</v>
      </c>
      <c r="G4107" s="4">
        <v>0</v>
      </c>
      <c r="H4107" s="4">
        <v>0</v>
      </c>
      <c r="I4107" s="4"/>
      <c r="J4107" s="4">
        <v>0</v>
      </c>
    </row>
    <row r="4108" spans="2:10" x14ac:dyDescent="0.3">
      <c r="B4108" s="3" t="s">
        <v>212</v>
      </c>
      <c r="C4108" s="4">
        <v>2022</v>
      </c>
      <c r="D4108" s="3" t="s">
        <v>1476</v>
      </c>
      <c r="E4108" s="4">
        <v>254300</v>
      </c>
      <c r="F4108" s="4">
        <v>23.6737</v>
      </c>
      <c r="G4108" s="4">
        <v>3.5000073921849824</v>
      </c>
      <c r="H4108" s="4">
        <v>6020</v>
      </c>
      <c r="I4108" s="4">
        <v>35805</v>
      </c>
      <c r="J4108" s="4">
        <v>41825</v>
      </c>
    </row>
    <row r="4109" spans="2:10" x14ac:dyDescent="0.3">
      <c r="B4109" s="3" t="s">
        <v>212</v>
      </c>
      <c r="C4109" s="4">
        <v>2023</v>
      </c>
      <c r="D4109" s="3" t="s">
        <v>1468</v>
      </c>
      <c r="E4109" s="4">
        <v>16468650</v>
      </c>
      <c r="F4109" s="4">
        <v>16.5716</v>
      </c>
      <c r="G4109" s="4">
        <v>2.4500066529664841</v>
      </c>
      <c r="H4109" s="4">
        <v>272912</v>
      </c>
      <c r="I4109" s="4"/>
      <c r="J4109" s="4">
        <v>272912</v>
      </c>
    </row>
    <row r="4110" spans="2:10" x14ac:dyDescent="0.3">
      <c r="B4110" s="3" t="s">
        <v>212</v>
      </c>
      <c r="C4110" s="4">
        <v>2023</v>
      </c>
      <c r="D4110" s="3" t="s">
        <v>1469</v>
      </c>
      <c r="E4110" s="4">
        <v>0</v>
      </c>
      <c r="F4110" s="4">
        <v>0</v>
      </c>
      <c r="G4110" s="4">
        <v>0</v>
      </c>
      <c r="H4110" s="4">
        <v>0</v>
      </c>
      <c r="I4110" s="4"/>
      <c r="J4110" s="4">
        <v>0</v>
      </c>
    </row>
    <row r="4111" spans="2:10" x14ac:dyDescent="0.3">
      <c r="B4111" s="3" t="s">
        <v>212</v>
      </c>
      <c r="C4111" s="4">
        <v>2023</v>
      </c>
      <c r="D4111" s="3" t="s">
        <v>1470</v>
      </c>
      <c r="E4111" s="4">
        <v>100000</v>
      </c>
      <c r="F4111" s="4">
        <v>22.997299999999999</v>
      </c>
      <c r="G4111" s="4">
        <v>3.4000059137479859</v>
      </c>
      <c r="H4111" s="4">
        <v>2300</v>
      </c>
      <c r="I4111" s="4"/>
      <c r="J4111" s="4">
        <v>2300</v>
      </c>
    </row>
    <row r="4112" spans="2:10" x14ac:dyDescent="0.3">
      <c r="B4112" s="3" t="s">
        <v>212</v>
      </c>
      <c r="C4112" s="4">
        <v>2023</v>
      </c>
      <c r="D4112" s="3" t="s">
        <v>1471</v>
      </c>
      <c r="E4112" s="4">
        <v>0</v>
      </c>
      <c r="F4112" s="4">
        <v>0</v>
      </c>
      <c r="G4112" s="4">
        <v>0</v>
      </c>
      <c r="H4112" s="4">
        <v>0</v>
      </c>
      <c r="I4112" s="4"/>
      <c r="J4112" s="4">
        <v>0</v>
      </c>
    </row>
    <row r="4113" spans="2:10" x14ac:dyDescent="0.3">
      <c r="B4113" s="3" t="s">
        <v>212</v>
      </c>
      <c r="C4113" s="4">
        <v>2023</v>
      </c>
      <c r="D4113" s="3" t="s">
        <v>1472</v>
      </c>
      <c r="E4113" s="4">
        <v>0</v>
      </c>
      <c r="F4113" s="4">
        <v>0</v>
      </c>
      <c r="G4113" s="4">
        <v>0</v>
      </c>
      <c r="H4113" s="4">
        <v>0</v>
      </c>
      <c r="I4113" s="4"/>
      <c r="J4113" s="4">
        <v>0</v>
      </c>
    </row>
    <row r="4114" spans="2:10" x14ac:dyDescent="0.3">
      <c r="B4114" s="3" t="s">
        <v>212</v>
      </c>
      <c r="C4114" s="4">
        <v>2023</v>
      </c>
      <c r="D4114" s="3" t="s">
        <v>1473</v>
      </c>
      <c r="E4114" s="4">
        <v>750600</v>
      </c>
      <c r="F4114" s="4">
        <v>6.7638999999999996</v>
      </c>
      <c r="G4114" s="4">
        <v>1</v>
      </c>
      <c r="H4114" s="4">
        <v>5077</v>
      </c>
      <c r="I4114" s="4"/>
      <c r="J4114" s="4">
        <v>5077</v>
      </c>
    </row>
    <row r="4115" spans="2:10" x14ac:dyDescent="0.3">
      <c r="B4115" s="3" t="s">
        <v>212</v>
      </c>
      <c r="C4115" s="4">
        <v>2023</v>
      </c>
      <c r="D4115" s="3" t="s">
        <v>1474</v>
      </c>
      <c r="E4115" s="4">
        <v>108307800</v>
      </c>
      <c r="F4115" s="4">
        <v>6.7638999999999996</v>
      </c>
      <c r="G4115" s="4">
        <v>1</v>
      </c>
      <c r="H4115" s="4">
        <v>732583</v>
      </c>
      <c r="I4115" s="4"/>
      <c r="J4115" s="4">
        <v>732583</v>
      </c>
    </row>
    <row r="4116" spans="2:10" x14ac:dyDescent="0.3">
      <c r="B4116" s="3" t="s">
        <v>212</v>
      </c>
      <c r="C4116" s="4">
        <v>2023</v>
      </c>
      <c r="D4116" s="3" t="s">
        <v>1475</v>
      </c>
      <c r="E4116" s="4">
        <v>0</v>
      </c>
      <c r="F4116" s="4">
        <v>0</v>
      </c>
      <c r="G4116" s="4">
        <v>0</v>
      </c>
      <c r="H4116" s="4">
        <v>0</v>
      </c>
      <c r="I4116" s="4"/>
      <c r="J4116" s="4">
        <v>0</v>
      </c>
    </row>
    <row r="4117" spans="2:10" x14ac:dyDescent="0.3">
      <c r="B4117" s="3" t="s">
        <v>212</v>
      </c>
      <c r="C4117" s="4">
        <v>2023</v>
      </c>
      <c r="D4117" s="3" t="s">
        <v>1476</v>
      </c>
      <c r="E4117" s="4">
        <v>312000</v>
      </c>
      <c r="F4117" s="4">
        <v>23.6737</v>
      </c>
      <c r="G4117" s="4">
        <v>3.5000073921849824</v>
      </c>
      <c r="H4117" s="4">
        <v>7386</v>
      </c>
      <c r="I4117" s="4">
        <v>25848</v>
      </c>
      <c r="J4117" s="4">
        <v>33234</v>
      </c>
    </row>
    <row r="4118" spans="2:10" x14ac:dyDescent="0.3">
      <c r="B4118" s="3" t="s">
        <v>212</v>
      </c>
      <c r="C4118" s="4">
        <v>2024</v>
      </c>
      <c r="D4118" s="3" t="s">
        <v>1468</v>
      </c>
      <c r="E4118" s="4">
        <v>17607500</v>
      </c>
      <c r="F4118" s="4">
        <v>17.0687</v>
      </c>
      <c r="G4118" s="4">
        <v>2.4500057415169088</v>
      </c>
      <c r="H4118" s="4">
        <v>300537</v>
      </c>
      <c r="I4118" s="4"/>
      <c r="J4118" s="4">
        <v>300537</v>
      </c>
    </row>
    <row r="4119" spans="2:10" x14ac:dyDescent="0.3">
      <c r="B4119" s="3" t="s">
        <v>212</v>
      </c>
      <c r="C4119" s="4">
        <v>2024</v>
      </c>
      <c r="D4119" s="3" t="s">
        <v>1469</v>
      </c>
      <c r="E4119" s="4">
        <v>0</v>
      </c>
      <c r="F4119" s="4">
        <v>0</v>
      </c>
      <c r="G4119" s="4">
        <v>0</v>
      </c>
      <c r="H4119" s="4">
        <v>0</v>
      </c>
      <c r="I4119" s="4"/>
      <c r="J4119" s="4">
        <v>0</v>
      </c>
    </row>
    <row r="4120" spans="2:10" x14ac:dyDescent="0.3">
      <c r="B4120" s="3" t="s">
        <v>212</v>
      </c>
      <c r="C4120" s="4">
        <v>2024</v>
      </c>
      <c r="D4120" s="3" t="s">
        <v>1470</v>
      </c>
      <c r="E4120" s="4">
        <v>125700</v>
      </c>
      <c r="F4120" s="4">
        <v>23.687200000000001</v>
      </c>
      <c r="G4120" s="4">
        <v>3.4000114830338175</v>
      </c>
      <c r="H4120" s="4">
        <v>2977</v>
      </c>
      <c r="I4120" s="4"/>
      <c r="J4120" s="4">
        <v>2977</v>
      </c>
    </row>
    <row r="4121" spans="2:10" x14ac:dyDescent="0.3">
      <c r="B4121" s="3" t="s">
        <v>212</v>
      </c>
      <c r="C4121" s="4">
        <v>2024</v>
      </c>
      <c r="D4121" s="3" t="s">
        <v>1471</v>
      </c>
      <c r="E4121" s="4">
        <v>0</v>
      </c>
      <c r="F4121" s="4">
        <v>0</v>
      </c>
      <c r="G4121" s="4">
        <v>0</v>
      </c>
      <c r="H4121" s="4">
        <v>0</v>
      </c>
      <c r="I4121" s="4"/>
      <c r="J4121" s="4">
        <v>0</v>
      </c>
    </row>
    <row r="4122" spans="2:10" x14ac:dyDescent="0.3">
      <c r="B4122" s="3" t="s">
        <v>212</v>
      </c>
      <c r="C4122" s="4">
        <v>2024</v>
      </c>
      <c r="D4122" s="3" t="s">
        <v>1472</v>
      </c>
      <c r="E4122" s="4">
        <v>0</v>
      </c>
      <c r="F4122" s="4">
        <v>0</v>
      </c>
      <c r="G4122" s="4">
        <v>0</v>
      </c>
      <c r="H4122" s="4">
        <v>0</v>
      </c>
      <c r="I4122" s="4"/>
      <c r="J4122" s="4">
        <v>0</v>
      </c>
    </row>
    <row r="4123" spans="2:10" x14ac:dyDescent="0.3">
      <c r="B4123" s="3" t="s">
        <v>212</v>
      </c>
      <c r="C4123" s="4">
        <v>2024</v>
      </c>
      <c r="D4123" s="3" t="s">
        <v>1473</v>
      </c>
      <c r="E4123" s="4">
        <v>807700</v>
      </c>
      <c r="F4123" s="4">
        <v>6.9668000000000001</v>
      </c>
      <c r="G4123" s="4">
        <v>1</v>
      </c>
      <c r="H4123" s="4">
        <v>5627</v>
      </c>
      <c r="I4123" s="4"/>
      <c r="J4123" s="4">
        <v>5627</v>
      </c>
    </row>
    <row r="4124" spans="2:10" x14ac:dyDescent="0.3">
      <c r="B4124" s="3" t="s">
        <v>212</v>
      </c>
      <c r="C4124" s="4">
        <v>2024</v>
      </c>
      <c r="D4124" s="3" t="s">
        <v>1474</v>
      </c>
      <c r="E4124" s="4">
        <v>120175100</v>
      </c>
      <c r="F4124" s="4">
        <v>6.9668000000000001</v>
      </c>
      <c r="G4124" s="4">
        <v>1</v>
      </c>
      <c r="H4124" s="4">
        <v>837236</v>
      </c>
      <c r="I4124" s="4"/>
      <c r="J4124" s="4">
        <v>837236</v>
      </c>
    </row>
    <row r="4125" spans="2:10" x14ac:dyDescent="0.3">
      <c r="B4125" s="3" t="s">
        <v>212</v>
      </c>
      <c r="C4125" s="4">
        <v>2024</v>
      </c>
      <c r="D4125" s="3" t="s">
        <v>1475</v>
      </c>
      <c r="E4125" s="4">
        <v>0</v>
      </c>
      <c r="F4125" s="4">
        <v>0</v>
      </c>
      <c r="G4125" s="4">
        <v>0</v>
      </c>
      <c r="H4125" s="4">
        <v>0</v>
      </c>
      <c r="I4125" s="4"/>
      <c r="J4125" s="4">
        <v>0</v>
      </c>
    </row>
    <row r="4126" spans="2:10" x14ac:dyDescent="0.3">
      <c r="B4126" s="3" t="s">
        <v>212</v>
      </c>
      <c r="C4126" s="4">
        <v>2024</v>
      </c>
      <c r="D4126" s="3" t="s">
        <v>1476</v>
      </c>
      <c r="E4126" s="4">
        <v>341000</v>
      </c>
      <c r="F4126" s="4">
        <v>24.383900000000001</v>
      </c>
      <c r="G4126" s="4">
        <v>3.5000143537922721</v>
      </c>
      <c r="H4126" s="4">
        <v>8315</v>
      </c>
      <c r="I4126" s="4">
        <v>22880</v>
      </c>
      <c r="J4126" s="4">
        <v>31195</v>
      </c>
    </row>
    <row r="4127" spans="2:10" x14ac:dyDescent="0.3">
      <c r="B4127" s="3" t="s">
        <v>214</v>
      </c>
      <c r="C4127" s="4">
        <v>2019</v>
      </c>
      <c r="D4127" s="3" t="s">
        <v>1468</v>
      </c>
      <c r="E4127" s="4">
        <v>12281001</v>
      </c>
      <c r="F4127" s="4">
        <v>14.5314</v>
      </c>
      <c r="G4127" s="4">
        <v>2.3475605815831999</v>
      </c>
      <c r="H4127" s="4">
        <v>178460.13793140001</v>
      </c>
      <c r="I4127" s="4"/>
      <c r="J4127" s="4">
        <v>178460.13793140001</v>
      </c>
    </row>
    <row r="4128" spans="2:10" x14ac:dyDescent="0.3">
      <c r="B4128" s="3" t="s">
        <v>214</v>
      </c>
      <c r="C4128" s="4">
        <v>2019</v>
      </c>
      <c r="D4128" s="3" t="s">
        <v>1469</v>
      </c>
      <c r="E4128" s="4">
        <v>31875</v>
      </c>
      <c r="F4128" s="4">
        <v>6.19</v>
      </c>
      <c r="G4128" s="4">
        <v>1</v>
      </c>
      <c r="H4128" s="4">
        <v>197.30625000000001</v>
      </c>
      <c r="I4128" s="4"/>
      <c r="J4128" s="4">
        <v>197.30625000000001</v>
      </c>
    </row>
    <row r="4129" spans="2:10" x14ac:dyDescent="0.3">
      <c r="B4129" s="3" t="s">
        <v>214</v>
      </c>
      <c r="C4129" s="4">
        <v>2019</v>
      </c>
      <c r="D4129" s="3" t="s">
        <v>1470</v>
      </c>
      <c r="E4129" s="4">
        <v>0</v>
      </c>
      <c r="F4129" s="4">
        <v>19.9696</v>
      </c>
      <c r="G4129" s="4">
        <v>3.2261066235864302</v>
      </c>
      <c r="H4129" s="4">
        <v>0</v>
      </c>
      <c r="I4129" s="4"/>
      <c r="J4129" s="4">
        <v>0</v>
      </c>
    </row>
    <row r="4130" spans="2:10" x14ac:dyDescent="0.3">
      <c r="B4130" s="3" t="s">
        <v>214</v>
      </c>
      <c r="C4130" s="4">
        <v>2019</v>
      </c>
      <c r="D4130" s="3" t="s">
        <v>1471</v>
      </c>
      <c r="E4130" s="4">
        <v>0</v>
      </c>
      <c r="F4130" s="4">
        <v>19.9696</v>
      </c>
      <c r="G4130" s="4">
        <v>3.2261066235864302</v>
      </c>
      <c r="H4130" s="4">
        <v>0</v>
      </c>
      <c r="I4130" s="4"/>
      <c r="J4130" s="4">
        <v>0</v>
      </c>
    </row>
    <row r="4131" spans="2:10" x14ac:dyDescent="0.3">
      <c r="B4131" s="3" t="s">
        <v>214</v>
      </c>
      <c r="C4131" s="4">
        <v>2019</v>
      </c>
      <c r="D4131" s="3" t="s">
        <v>1472</v>
      </c>
      <c r="E4131" s="4">
        <v>0</v>
      </c>
      <c r="F4131" s="4">
        <v>17.620200000000001</v>
      </c>
      <c r="G4131" s="4">
        <v>2.8465589660743098</v>
      </c>
      <c r="H4131" s="4">
        <v>0</v>
      </c>
      <c r="I4131" s="4"/>
      <c r="J4131" s="4">
        <v>0</v>
      </c>
    </row>
    <row r="4132" spans="2:10" x14ac:dyDescent="0.3">
      <c r="B4132" s="3" t="s">
        <v>214</v>
      </c>
      <c r="C4132" s="4">
        <v>2019</v>
      </c>
      <c r="D4132" s="3" t="s">
        <v>1473</v>
      </c>
      <c r="E4132" s="4">
        <v>296200</v>
      </c>
      <c r="F4132" s="4">
        <v>6.19</v>
      </c>
      <c r="G4132" s="4">
        <v>1</v>
      </c>
      <c r="H4132" s="4">
        <v>1833.4780000000001</v>
      </c>
      <c r="I4132" s="4"/>
      <c r="J4132" s="4">
        <v>1833.4780000000001</v>
      </c>
    </row>
    <row r="4133" spans="2:10" x14ac:dyDescent="0.3">
      <c r="B4133" s="3" t="s">
        <v>214</v>
      </c>
      <c r="C4133" s="4">
        <v>2019</v>
      </c>
      <c r="D4133" s="3" t="s">
        <v>1474</v>
      </c>
      <c r="E4133" s="4">
        <v>40292900</v>
      </c>
      <c r="F4133" s="4">
        <v>6.19</v>
      </c>
      <c r="G4133" s="4">
        <v>1</v>
      </c>
      <c r="H4133" s="4">
        <v>249413.05100000001</v>
      </c>
      <c r="I4133" s="4">
        <v>0</v>
      </c>
      <c r="J4133" s="4">
        <v>249413.05100000001</v>
      </c>
    </row>
    <row r="4134" spans="2:10" x14ac:dyDescent="0.3">
      <c r="B4134" s="3" t="s">
        <v>214</v>
      </c>
      <c r="C4134" s="4">
        <v>2019</v>
      </c>
      <c r="D4134" s="3" t="s">
        <v>1475</v>
      </c>
      <c r="E4134" s="4">
        <v>0</v>
      </c>
      <c r="F4134" s="4">
        <v>6.1980000000000004</v>
      </c>
      <c r="G4134" s="4">
        <v>1.0012924071082401</v>
      </c>
      <c r="H4134" s="4">
        <v>0</v>
      </c>
      <c r="I4134" s="4"/>
      <c r="J4134" s="4">
        <v>0</v>
      </c>
    </row>
    <row r="4135" spans="2:10" x14ac:dyDescent="0.3">
      <c r="B4135" s="3" t="s">
        <v>214</v>
      </c>
      <c r="C4135" s="4">
        <v>2019</v>
      </c>
      <c r="D4135" s="3" t="s">
        <v>1476</v>
      </c>
      <c r="E4135" s="4">
        <v>1033285</v>
      </c>
      <c r="F4135" s="4">
        <v>39.265999999999998</v>
      </c>
      <c r="G4135" s="4">
        <v>6.3434571890145399</v>
      </c>
      <c r="H4135" s="4">
        <v>40572.968809999998</v>
      </c>
      <c r="I4135" s="4"/>
      <c r="J4135" s="4">
        <v>40572.968809999998</v>
      </c>
    </row>
    <row r="4136" spans="2:10" x14ac:dyDescent="0.3">
      <c r="B4136" s="3" t="s">
        <v>214</v>
      </c>
      <c r="C4136" s="4">
        <v>2020</v>
      </c>
      <c r="D4136" s="3" t="s">
        <v>1468</v>
      </c>
      <c r="E4136" s="4">
        <v>12571901</v>
      </c>
      <c r="F4136" s="4">
        <v>14.1952</v>
      </c>
      <c r="G4136" s="4">
        <v>2.4113610110756269</v>
      </c>
      <c r="H4136" s="4">
        <v>178461</v>
      </c>
      <c r="I4136" s="4"/>
      <c r="J4136" s="4">
        <v>178461</v>
      </c>
    </row>
    <row r="4137" spans="2:10" x14ac:dyDescent="0.3">
      <c r="B4137" s="3" t="s">
        <v>214</v>
      </c>
      <c r="C4137" s="4">
        <v>2020</v>
      </c>
      <c r="D4137" s="3" t="s">
        <v>1469</v>
      </c>
      <c r="E4137" s="4">
        <v>26648</v>
      </c>
      <c r="F4137" s="4">
        <v>7.4413</v>
      </c>
      <c r="G4137" s="4">
        <v>1.2640653665828634</v>
      </c>
      <c r="H4137" s="4">
        <v>198</v>
      </c>
      <c r="I4137" s="4"/>
      <c r="J4137" s="4">
        <v>198</v>
      </c>
    </row>
    <row r="4138" spans="2:10" x14ac:dyDescent="0.3">
      <c r="B4138" s="3" t="s">
        <v>214</v>
      </c>
      <c r="C4138" s="4">
        <v>2020</v>
      </c>
      <c r="D4138" s="3" t="s">
        <v>1470</v>
      </c>
      <c r="E4138" s="4">
        <v>0</v>
      </c>
      <c r="F4138" s="4">
        <v>14.1952</v>
      </c>
      <c r="G4138" s="4">
        <v>2.4113610110756269</v>
      </c>
      <c r="H4138" s="4">
        <v>0</v>
      </c>
      <c r="I4138" s="4"/>
      <c r="J4138" s="4">
        <v>0</v>
      </c>
    </row>
    <row r="4139" spans="2:10" x14ac:dyDescent="0.3">
      <c r="B4139" s="3" t="s">
        <v>214</v>
      </c>
      <c r="C4139" s="4">
        <v>2020</v>
      </c>
      <c r="D4139" s="3" t="s">
        <v>1471</v>
      </c>
      <c r="E4139" s="4">
        <v>0</v>
      </c>
      <c r="F4139" s="4">
        <v>0</v>
      </c>
      <c r="G4139" s="4">
        <v>0</v>
      </c>
      <c r="H4139" s="4">
        <v>0</v>
      </c>
      <c r="I4139" s="4"/>
      <c r="J4139" s="4">
        <v>0</v>
      </c>
    </row>
    <row r="4140" spans="2:10" x14ac:dyDescent="0.3">
      <c r="B4140" s="3" t="s">
        <v>214</v>
      </c>
      <c r="C4140" s="4">
        <v>2020</v>
      </c>
      <c r="D4140" s="3" t="s">
        <v>1472</v>
      </c>
      <c r="E4140" s="4">
        <v>0</v>
      </c>
      <c r="F4140" s="4">
        <v>0</v>
      </c>
      <c r="G4140" s="4">
        <v>0</v>
      </c>
      <c r="H4140" s="4">
        <v>0</v>
      </c>
      <c r="I4140" s="4"/>
      <c r="J4140" s="4">
        <v>0</v>
      </c>
    </row>
    <row r="4141" spans="2:10" x14ac:dyDescent="0.3">
      <c r="B4141" s="3" t="s">
        <v>214</v>
      </c>
      <c r="C4141" s="4">
        <v>2020</v>
      </c>
      <c r="D4141" s="3" t="s">
        <v>1473</v>
      </c>
      <c r="E4141" s="4">
        <v>294100</v>
      </c>
      <c r="F4141" s="4">
        <v>6.2653999999999996</v>
      </c>
      <c r="G4141" s="4">
        <v>1.0643133790854113</v>
      </c>
      <c r="H4141" s="4">
        <v>1843</v>
      </c>
      <c r="I4141" s="4"/>
      <c r="J4141" s="4">
        <v>1843</v>
      </c>
    </row>
    <row r="4142" spans="2:10" x14ac:dyDescent="0.3">
      <c r="B4142" s="3" t="s">
        <v>214</v>
      </c>
      <c r="C4142" s="4">
        <v>2020</v>
      </c>
      <c r="D4142" s="3" t="s">
        <v>1474</v>
      </c>
      <c r="E4142" s="4">
        <v>43858700</v>
      </c>
      <c r="F4142" s="4">
        <v>5.8868</v>
      </c>
      <c r="G4142" s="4">
        <v>1</v>
      </c>
      <c r="H4142" s="4">
        <v>258187</v>
      </c>
      <c r="I4142" s="4"/>
      <c r="J4142" s="4">
        <v>258187</v>
      </c>
    </row>
    <row r="4143" spans="2:10" x14ac:dyDescent="0.3">
      <c r="B4143" s="3" t="s">
        <v>214</v>
      </c>
      <c r="C4143" s="4">
        <v>2020</v>
      </c>
      <c r="D4143" s="3" t="s">
        <v>1475</v>
      </c>
      <c r="E4143" s="4">
        <v>0</v>
      </c>
      <c r="F4143" s="4">
        <v>5.8868</v>
      </c>
      <c r="G4143" s="4">
        <v>1</v>
      </c>
      <c r="H4143" s="4">
        <v>0</v>
      </c>
      <c r="I4143" s="4"/>
      <c r="J4143" s="4">
        <v>0</v>
      </c>
    </row>
    <row r="4144" spans="2:10" x14ac:dyDescent="0.3">
      <c r="B4144" s="3" t="s">
        <v>214</v>
      </c>
      <c r="C4144" s="4">
        <v>2020</v>
      </c>
      <c r="D4144" s="3" t="s">
        <v>1476</v>
      </c>
      <c r="E4144" s="4">
        <v>1118370</v>
      </c>
      <c r="F4144" s="4">
        <v>38.092599999999997</v>
      </c>
      <c r="G4144" s="4">
        <v>6.4708500373717461</v>
      </c>
      <c r="H4144" s="4">
        <v>42602</v>
      </c>
      <c r="I4144" s="4">
        <v>16885</v>
      </c>
      <c r="J4144" s="4">
        <v>59487</v>
      </c>
    </row>
    <row r="4145" spans="2:10" x14ac:dyDescent="0.3">
      <c r="B4145" s="3" t="s">
        <v>214</v>
      </c>
      <c r="C4145" s="4">
        <v>2021</v>
      </c>
      <c r="D4145" s="3" t="s">
        <v>1468</v>
      </c>
      <c r="E4145" s="4">
        <v>11979401</v>
      </c>
      <c r="F4145" s="4">
        <v>14.836600000000001</v>
      </c>
      <c r="G4145" s="4">
        <v>2.4500222930462212</v>
      </c>
      <c r="H4145" s="4">
        <v>177734</v>
      </c>
      <c r="I4145" s="4"/>
      <c r="J4145" s="4">
        <v>177734</v>
      </c>
    </row>
    <row r="4146" spans="2:10" x14ac:dyDescent="0.3">
      <c r="B4146" s="3" t="s">
        <v>214</v>
      </c>
      <c r="C4146" s="4">
        <v>2021</v>
      </c>
      <c r="D4146" s="3" t="s">
        <v>1469</v>
      </c>
      <c r="E4146" s="4">
        <v>31221</v>
      </c>
      <c r="F4146" s="4">
        <v>6.0556999999999999</v>
      </c>
      <c r="G4146" s="4">
        <v>1</v>
      </c>
      <c r="H4146" s="4">
        <v>189</v>
      </c>
      <c r="I4146" s="4"/>
      <c r="J4146" s="4">
        <v>189</v>
      </c>
    </row>
    <row r="4147" spans="2:10" x14ac:dyDescent="0.3">
      <c r="B4147" s="3" t="s">
        <v>214</v>
      </c>
      <c r="C4147" s="4">
        <v>2021</v>
      </c>
      <c r="D4147" s="3" t="s">
        <v>1470</v>
      </c>
      <c r="E4147" s="4">
        <v>103200</v>
      </c>
      <c r="F4147" s="4">
        <v>20.589500000000001</v>
      </c>
      <c r="G4147" s="4">
        <v>3.4000198160410857</v>
      </c>
      <c r="H4147" s="4">
        <v>2125</v>
      </c>
      <c r="I4147" s="4"/>
      <c r="J4147" s="4">
        <v>2125</v>
      </c>
    </row>
    <row r="4148" spans="2:10" x14ac:dyDescent="0.3">
      <c r="B4148" s="3" t="s">
        <v>214</v>
      </c>
      <c r="C4148" s="4">
        <v>2021</v>
      </c>
      <c r="D4148" s="3" t="s">
        <v>1471</v>
      </c>
      <c r="E4148" s="4">
        <v>0</v>
      </c>
      <c r="F4148" s="4">
        <v>0</v>
      </c>
      <c r="G4148" s="4">
        <v>0</v>
      </c>
      <c r="H4148" s="4">
        <v>0</v>
      </c>
      <c r="I4148" s="4"/>
      <c r="J4148" s="4">
        <v>0</v>
      </c>
    </row>
    <row r="4149" spans="2:10" x14ac:dyDescent="0.3">
      <c r="B4149" s="3" t="s">
        <v>214</v>
      </c>
      <c r="C4149" s="4">
        <v>2021</v>
      </c>
      <c r="D4149" s="3" t="s">
        <v>1472</v>
      </c>
      <c r="E4149" s="4">
        <v>0</v>
      </c>
      <c r="F4149" s="4">
        <v>0</v>
      </c>
      <c r="G4149" s="4">
        <v>0</v>
      </c>
      <c r="H4149" s="4">
        <v>0</v>
      </c>
      <c r="I4149" s="4"/>
      <c r="J4149" s="4">
        <v>0</v>
      </c>
    </row>
    <row r="4150" spans="2:10" x14ac:dyDescent="0.3">
      <c r="B4150" s="3" t="s">
        <v>214</v>
      </c>
      <c r="C4150" s="4">
        <v>2021</v>
      </c>
      <c r="D4150" s="3" t="s">
        <v>1473</v>
      </c>
      <c r="E4150" s="4">
        <v>308000</v>
      </c>
      <c r="F4150" s="4">
        <v>6.0556999999999999</v>
      </c>
      <c r="G4150" s="4">
        <v>1</v>
      </c>
      <c r="H4150" s="4">
        <v>1865</v>
      </c>
      <c r="I4150" s="4"/>
      <c r="J4150" s="4">
        <v>1865</v>
      </c>
    </row>
    <row r="4151" spans="2:10" x14ac:dyDescent="0.3">
      <c r="B4151" s="3" t="s">
        <v>214</v>
      </c>
      <c r="C4151" s="4">
        <v>2021</v>
      </c>
      <c r="D4151" s="3" t="s">
        <v>1474</v>
      </c>
      <c r="E4151" s="4">
        <v>46712000</v>
      </c>
      <c r="F4151" s="4">
        <v>6.0556999999999999</v>
      </c>
      <c r="G4151" s="4">
        <v>1</v>
      </c>
      <c r="H4151" s="4">
        <v>282874</v>
      </c>
      <c r="I4151" s="4"/>
      <c r="J4151" s="4">
        <v>282874</v>
      </c>
    </row>
    <row r="4152" spans="2:10" x14ac:dyDescent="0.3">
      <c r="B4152" s="3" t="s">
        <v>214</v>
      </c>
      <c r="C4152" s="4">
        <v>2021</v>
      </c>
      <c r="D4152" s="3" t="s">
        <v>1475</v>
      </c>
      <c r="E4152" s="4">
        <v>0</v>
      </c>
      <c r="F4152" s="4">
        <v>0</v>
      </c>
      <c r="G4152" s="4">
        <v>0</v>
      </c>
      <c r="H4152" s="4">
        <v>0</v>
      </c>
      <c r="I4152" s="4"/>
      <c r="J4152" s="4">
        <v>0</v>
      </c>
    </row>
    <row r="4153" spans="2:10" x14ac:dyDescent="0.3">
      <c r="B4153" s="3" t="s">
        <v>214</v>
      </c>
      <c r="C4153" s="4">
        <v>2021</v>
      </c>
      <c r="D4153" s="3" t="s">
        <v>1476</v>
      </c>
      <c r="E4153" s="4">
        <v>1144400</v>
      </c>
      <c r="F4153" s="4">
        <v>21.1951</v>
      </c>
      <c r="G4153" s="4">
        <v>3.5000247700513567</v>
      </c>
      <c r="H4153" s="4">
        <v>24256</v>
      </c>
      <c r="I4153" s="4">
        <v>23780</v>
      </c>
      <c r="J4153" s="4">
        <v>48036</v>
      </c>
    </row>
    <row r="4154" spans="2:10" x14ac:dyDescent="0.3">
      <c r="B4154" s="3" t="s">
        <v>214</v>
      </c>
      <c r="C4154" s="4">
        <v>2022</v>
      </c>
      <c r="D4154" s="3" t="s">
        <v>1468</v>
      </c>
      <c r="E4154" s="4">
        <v>13599201</v>
      </c>
      <c r="F4154" s="4">
        <v>13.7242</v>
      </c>
      <c r="G4154" s="4">
        <v>2.4500062481032541</v>
      </c>
      <c r="H4154" s="4">
        <v>186638</v>
      </c>
      <c r="I4154" s="4"/>
      <c r="J4154" s="4">
        <v>186638</v>
      </c>
    </row>
    <row r="4155" spans="2:10" x14ac:dyDescent="0.3">
      <c r="B4155" s="3" t="s">
        <v>214</v>
      </c>
      <c r="C4155" s="4">
        <v>2022</v>
      </c>
      <c r="D4155" s="3" t="s">
        <v>1469</v>
      </c>
      <c r="E4155" s="4">
        <v>31221</v>
      </c>
      <c r="F4155" s="4">
        <v>5.6017000000000001</v>
      </c>
      <c r="G4155" s="4">
        <v>1</v>
      </c>
      <c r="H4155" s="4">
        <v>175</v>
      </c>
      <c r="I4155" s="4"/>
      <c r="J4155" s="4">
        <v>175</v>
      </c>
    </row>
    <row r="4156" spans="2:10" x14ac:dyDescent="0.3">
      <c r="B4156" s="3" t="s">
        <v>214</v>
      </c>
      <c r="C4156" s="4">
        <v>2022</v>
      </c>
      <c r="D4156" s="3" t="s">
        <v>1470</v>
      </c>
      <c r="E4156" s="4">
        <v>123200</v>
      </c>
      <c r="F4156" s="4">
        <v>19.0459</v>
      </c>
      <c r="G4156" s="4">
        <v>3.4000214220683005</v>
      </c>
      <c r="H4156" s="4">
        <v>2346</v>
      </c>
      <c r="I4156" s="4"/>
      <c r="J4156" s="4">
        <v>2346</v>
      </c>
    </row>
    <row r="4157" spans="2:10" x14ac:dyDescent="0.3">
      <c r="B4157" s="3" t="s">
        <v>214</v>
      </c>
      <c r="C4157" s="4">
        <v>2022</v>
      </c>
      <c r="D4157" s="3" t="s">
        <v>1471</v>
      </c>
      <c r="E4157" s="4">
        <v>0</v>
      </c>
      <c r="F4157" s="4">
        <v>19.0459</v>
      </c>
      <c r="G4157" s="4">
        <v>3.4000214220683005</v>
      </c>
      <c r="H4157" s="4">
        <v>0</v>
      </c>
      <c r="I4157" s="4"/>
      <c r="J4157" s="4">
        <v>0</v>
      </c>
    </row>
    <row r="4158" spans="2:10" x14ac:dyDescent="0.3">
      <c r="B4158" s="3" t="s">
        <v>214</v>
      </c>
      <c r="C4158" s="4">
        <v>2022</v>
      </c>
      <c r="D4158" s="3" t="s">
        <v>1472</v>
      </c>
      <c r="E4158" s="4">
        <v>0</v>
      </c>
      <c r="F4158" s="4">
        <v>16.805199999999999</v>
      </c>
      <c r="G4158" s="4">
        <v>3.0000178517235838</v>
      </c>
      <c r="H4158" s="4">
        <v>0</v>
      </c>
      <c r="I4158" s="4"/>
      <c r="J4158" s="4">
        <v>0</v>
      </c>
    </row>
    <row r="4159" spans="2:10" x14ac:dyDescent="0.3">
      <c r="B4159" s="3" t="s">
        <v>214</v>
      </c>
      <c r="C4159" s="4">
        <v>2022</v>
      </c>
      <c r="D4159" s="3" t="s">
        <v>1473</v>
      </c>
      <c r="E4159" s="4">
        <v>362700</v>
      </c>
      <c r="F4159" s="4">
        <v>5.6017000000000001</v>
      </c>
      <c r="G4159" s="4">
        <v>1</v>
      </c>
      <c r="H4159" s="4">
        <v>2032</v>
      </c>
      <c r="I4159" s="4"/>
      <c r="J4159" s="4">
        <v>2032</v>
      </c>
    </row>
    <row r="4160" spans="2:10" x14ac:dyDescent="0.3">
      <c r="B4160" s="3" t="s">
        <v>214</v>
      </c>
      <c r="C4160" s="4">
        <v>2022</v>
      </c>
      <c r="D4160" s="3" t="s">
        <v>1474</v>
      </c>
      <c r="E4160" s="4">
        <v>51205300</v>
      </c>
      <c r="F4160" s="4">
        <v>5.6017000000000001</v>
      </c>
      <c r="G4160" s="4">
        <v>1</v>
      </c>
      <c r="H4160" s="4">
        <v>286837</v>
      </c>
      <c r="I4160" s="4"/>
      <c r="J4160" s="4">
        <v>286837</v>
      </c>
    </row>
    <row r="4161" spans="2:10" x14ac:dyDescent="0.3">
      <c r="B4161" s="3" t="s">
        <v>214</v>
      </c>
      <c r="C4161" s="4">
        <v>2022</v>
      </c>
      <c r="D4161" s="3" t="s">
        <v>1475</v>
      </c>
      <c r="E4161" s="4">
        <v>0</v>
      </c>
      <c r="F4161" s="4">
        <v>5.6017000000000001</v>
      </c>
      <c r="G4161" s="4">
        <v>1</v>
      </c>
      <c r="H4161" s="4">
        <v>0</v>
      </c>
      <c r="I4161" s="4"/>
      <c r="J4161" s="4">
        <v>0</v>
      </c>
    </row>
    <row r="4162" spans="2:10" x14ac:dyDescent="0.3">
      <c r="B4162" s="3" t="s">
        <v>214</v>
      </c>
      <c r="C4162" s="4">
        <v>2022</v>
      </c>
      <c r="D4162" s="3" t="s">
        <v>1476</v>
      </c>
      <c r="E4162" s="4">
        <v>1158060</v>
      </c>
      <c r="F4162" s="4">
        <v>19.606100000000001</v>
      </c>
      <c r="G4162" s="4">
        <v>3.5000267775853762</v>
      </c>
      <c r="H4162" s="4">
        <v>22705</v>
      </c>
      <c r="I4162" s="4">
        <v>14604</v>
      </c>
      <c r="J4162" s="4">
        <v>37309</v>
      </c>
    </row>
    <row r="4163" spans="2:10" x14ac:dyDescent="0.3">
      <c r="B4163" s="3" t="s">
        <v>214</v>
      </c>
      <c r="C4163" s="4">
        <v>2023</v>
      </c>
      <c r="D4163" s="3" t="s">
        <v>1468</v>
      </c>
      <c r="E4163" s="4">
        <v>15074751</v>
      </c>
      <c r="F4163" s="4">
        <v>12.167999999999999</v>
      </c>
      <c r="G4163" s="4">
        <v>2.4500151011778919</v>
      </c>
      <c r="H4163" s="4">
        <v>183430</v>
      </c>
      <c r="I4163" s="4"/>
      <c r="J4163" s="4">
        <v>183430</v>
      </c>
    </row>
    <row r="4164" spans="2:10" x14ac:dyDescent="0.3">
      <c r="B4164" s="3" t="s">
        <v>214</v>
      </c>
      <c r="C4164" s="4">
        <v>2023</v>
      </c>
      <c r="D4164" s="3" t="s">
        <v>1469</v>
      </c>
      <c r="E4164" s="4">
        <v>31147</v>
      </c>
      <c r="F4164" s="4">
        <v>4.9664999999999999</v>
      </c>
      <c r="G4164" s="4">
        <v>1</v>
      </c>
      <c r="H4164" s="4">
        <v>155</v>
      </c>
      <c r="I4164" s="4"/>
      <c r="J4164" s="4">
        <v>155</v>
      </c>
    </row>
    <row r="4165" spans="2:10" x14ac:dyDescent="0.3">
      <c r="B4165" s="3" t="s">
        <v>214</v>
      </c>
      <c r="C4165" s="4">
        <v>2023</v>
      </c>
      <c r="D4165" s="3" t="s">
        <v>1470</v>
      </c>
      <c r="E4165" s="4">
        <v>136700</v>
      </c>
      <c r="F4165" s="4">
        <v>16.886199999999999</v>
      </c>
      <c r="G4165" s="4">
        <v>3.4000201349038557</v>
      </c>
      <c r="H4165" s="4">
        <v>2308</v>
      </c>
      <c r="I4165" s="4"/>
      <c r="J4165" s="4">
        <v>2308</v>
      </c>
    </row>
    <row r="4166" spans="2:10" x14ac:dyDescent="0.3">
      <c r="B4166" s="3" t="s">
        <v>214</v>
      </c>
      <c r="C4166" s="4">
        <v>2023</v>
      </c>
      <c r="D4166" s="3" t="s">
        <v>1471</v>
      </c>
      <c r="E4166" s="4">
        <v>0</v>
      </c>
      <c r="F4166" s="4">
        <v>16.886199999999999</v>
      </c>
      <c r="G4166" s="4">
        <v>3.4000201349038557</v>
      </c>
      <c r="H4166" s="4">
        <v>0</v>
      </c>
      <c r="I4166" s="4"/>
      <c r="J4166" s="4">
        <v>0</v>
      </c>
    </row>
    <row r="4167" spans="2:10" x14ac:dyDescent="0.3">
      <c r="B4167" s="3" t="s">
        <v>214</v>
      </c>
      <c r="C4167" s="4">
        <v>2023</v>
      </c>
      <c r="D4167" s="3" t="s">
        <v>1472</v>
      </c>
      <c r="E4167" s="4">
        <v>0</v>
      </c>
      <c r="F4167" s="4">
        <v>14.8996</v>
      </c>
      <c r="G4167" s="4">
        <v>3.0000201349038558</v>
      </c>
      <c r="H4167" s="4">
        <v>0</v>
      </c>
      <c r="I4167" s="4"/>
      <c r="J4167" s="4">
        <v>0</v>
      </c>
    </row>
    <row r="4168" spans="2:10" x14ac:dyDescent="0.3">
      <c r="B4168" s="3" t="s">
        <v>214</v>
      </c>
      <c r="C4168" s="4">
        <v>2023</v>
      </c>
      <c r="D4168" s="3" t="s">
        <v>1473</v>
      </c>
      <c r="E4168" s="4">
        <v>431500</v>
      </c>
      <c r="F4168" s="4">
        <v>4.9664999999999999</v>
      </c>
      <c r="G4168" s="4">
        <v>1</v>
      </c>
      <c r="H4168" s="4">
        <v>2143</v>
      </c>
      <c r="I4168" s="4"/>
      <c r="J4168" s="4">
        <v>2143</v>
      </c>
    </row>
    <row r="4169" spans="2:10" x14ac:dyDescent="0.3">
      <c r="B4169" s="3" t="s">
        <v>214</v>
      </c>
      <c r="C4169" s="4">
        <v>2023</v>
      </c>
      <c r="D4169" s="3" t="s">
        <v>1474</v>
      </c>
      <c r="E4169" s="4">
        <v>63708500</v>
      </c>
      <c r="F4169" s="4">
        <v>4.9664999999999999</v>
      </c>
      <c r="G4169" s="4">
        <v>1</v>
      </c>
      <c r="H4169" s="4">
        <v>316408</v>
      </c>
      <c r="I4169" s="4"/>
      <c r="J4169" s="4">
        <v>316408</v>
      </c>
    </row>
    <row r="4170" spans="2:10" x14ac:dyDescent="0.3">
      <c r="B4170" s="3" t="s">
        <v>214</v>
      </c>
      <c r="C4170" s="4">
        <v>2023</v>
      </c>
      <c r="D4170" s="3" t="s">
        <v>1475</v>
      </c>
      <c r="E4170" s="4">
        <v>0</v>
      </c>
      <c r="F4170" s="4">
        <v>4.9664999999999999</v>
      </c>
      <c r="G4170" s="4">
        <v>1</v>
      </c>
      <c r="H4170" s="4">
        <v>0</v>
      </c>
      <c r="I4170" s="4"/>
      <c r="J4170" s="4">
        <v>0</v>
      </c>
    </row>
    <row r="4171" spans="2:10" x14ac:dyDescent="0.3">
      <c r="B4171" s="3" t="s">
        <v>214</v>
      </c>
      <c r="C4171" s="4">
        <v>2023</v>
      </c>
      <c r="D4171" s="3" t="s">
        <v>1476</v>
      </c>
      <c r="E4171" s="4">
        <v>1226790</v>
      </c>
      <c r="F4171" s="4">
        <v>17.382899999999999</v>
      </c>
      <c r="G4171" s="4">
        <v>3.5000302023557839</v>
      </c>
      <c r="H4171" s="4">
        <v>21325</v>
      </c>
      <c r="I4171" s="4">
        <v>14857</v>
      </c>
      <c r="J4171" s="4">
        <v>36182</v>
      </c>
    </row>
    <row r="4172" spans="2:10" x14ac:dyDescent="0.3">
      <c r="B4172" s="3" t="s">
        <v>214</v>
      </c>
      <c r="C4172" s="4">
        <v>2024</v>
      </c>
      <c r="D4172" s="3" t="s">
        <v>1468</v>
      </c>
      <c r="E4172" s="4">
        <v>17744951</v>
      </c>
      <c r="F4172" s="4">
        <v>11.9534</v>
      </c>
      <c r="G4172" s="4">
        <v>2.4499692559950814</v>
      </c>
      <c r="H4172" s="4">
        <v>212112</v>
      </c>
      <c r="I4172" s="4"/>
      <c r="J4172" s="4">
        <v>212112</v>
      </c>
    </row>
    <row r="4173" spans="2:10" x14ac:dyDescent="0.3">
      <c r="B4173" s="3" t="s">
        <v>214</v>
      </c>
      <c r="C4173" s="4">
        <v>2024</v>
      </c>
      <c r="D4173" s="3" t="s">
        <v>1469</v>
      </c>
      <c r="E4173" s="4">
        <v>31342</v>
      </c>
      <c r="F4173" s="4">
        <v>4.8970000000000002</v>
      </c>
      <c r="G4173" s="4">
        <v>1.0036892805902851</v>
      </c>
      <c r="H4173" s="4">
        <v>153</v>
      </c>
      <c r="I4173" s="4"/>
      <c r="J4173" s="4">
        <v>153</v>
      </c>
    </row>
    <row r="4174" spans="2:10" x14ac:dyDescent="0.3">
      <c r="B4174" s="3" t="s">
        <v>214</v>
      </c>
      <c r="C4174" s="4">
        <v>2024</v>
      </c>
      <c r="D4174" s="3" t="s">
        <v>1470</v>
      </c>
      <c r="E4174" s="4">
        <v>241000</v>
      </c>
      <c r="F4174" s="4">
        <v>16.5885</v>
      </c>
      <c r="G4174" s="4">
        <v>3.3999795039967209</v>
      </c>
      <c r="H4174" s="4">
        <v>3998</v>
      </c>
      <c r="I4174" s="4"/>
      <c r="J4174" s="4">
        <v>3998</v>
      </c>
    </row>
    <row r="4175" spans="2:10" x14ac:dyDescent="0.3">
      <c r="B4175" s="3" t="s">
        <v>214</v>
      </c>
      <c r="C4175" s="4">
        <v>2024</v>
      </c>
      <c r="D4175" s="3" t="s">
        <v>1471</v>
      </c>
      <c r="E4175" s="4">
        <v>0</v>
      </c>
      <c r="F4175" s="4">
        <v>16.5885</v>
      </c>
      <c r="G4175" s="4">
        <v>3.3999795039967209</v>
      </c>
      <c r="H4175" s="4">
        <v>0</v>
      </c>
      <c r="I4175" s="4"/>
      <c r="J4175" s="4">
        <v>0</v>
      </c>
    </row>
    <row r="4176" spans="2:10" x14ac:dyDescent="0.3">
      <c r="B4176" s="3" t="s">
        <v>214</v>
      </c>
      <c r="C4176" s="4">
        <v>2024</v>
      </c>
      <c r="D4176" s="3" t="s">
        <v>1472</v>
      </c>
      <c r="E4176" s="4">
        <v>0</v>
      </c>
      <c r="F4176" s="4">
        <v>14.636900000000001</v>
      </c>
      <c r="G4176" s="4">
        <v>2.999979503996721</v>
      </c>
      <c r="H4176" s="4">
        <v>0</v>
      </c>
      <c r="I4176" s="4"/>
      <c r="J4176" s="4">
        <v>0</v>
      </c>
    </row>
    <row r="4177" spans="2:10" x14ac:dyDescent="0.3">
      <c r="B4177" s="3" t="s">
        <v>214</v>
      </c>
      <c r="C4177" s="4">
        <v>2024</v>
      </c>
      <c r="D4177" s="3" t="s">
        <v>1473</v>
      </c>
      <c r="E4177" s="4">
        <v>526600</v>
      </c>
      <c r="F4177" s="4">
        <v>4.8789999999999996</v>
      </c>
      <c r="G4177" s="4">
        <v>1</v>
      </c>
      <c r="H4177" s="4">
        <v>2569</v>
      </c>
      <c r="I4177" s="4"/>
      <c r="J4177" s="4">
        <v>2569</v>
      </c>
    </row>
    <row r="4178" spans="2:10" x14ac:dyDescent="0.3">
      <c r="B4178" s="3" t="s">
        <v>214</v>
      </c>
      <c r="C4178" s="4">
        <v>2024</v>
      </c>
      <c r="D4178" s="3" t="s">
        <v>1474</v>
      </c>
      <c r="E4178" s="4">
        <v>65753700</v>
      </c>
      <c r="F4178" s="4">
        <v>4.8789999999999996</v>
      </c>
      <c r="G4178" s="4">
        <v>1</v>
      </c>
      <c r="H4178" s="4">
        <v>320812</v>
      </c>
      <c r="I4178" s="4"/>
      <c r="J4178" s="4">
        <v>320812</v>
      </c>
    </row>
    <row r="4179" spans="2:10" x14ac:dyDescent="0.3">
      <c r="B4179" s="3" t="s">
        <v>214</v>
      </c>
      <c r="C4179" s="4">
        <v>2024</v>
      </c>
      <c r="D4179" s="3" t="s">
        <v>1475</v>
      </c>
      <c r="E4179" s="4">
        <v>0</v>
      </c>
      <c r="F4179" s="4">
        <v>4.8789999999999996</v>
      </c>
      <c r="G4179" s="4">
        <v>1</v>
      </c>
      <c r="H4179" s="4">
        <v>0</v>
      </c>
      <c r="I4179" s="4"/>
      <c r="J4179" s="4">
        <v>0</v>
      </c>
    </row>
    <row r="4180" spans="2:10" x14ac:dyDescent="0.3">
      <c r="B4180" s="3" t="s">
        <v>214</v>
      </c>
      <c r="C4180" s="4">
        <v>2024</v>
      </c>
      <c r="D4180" s="3" t="s">
        <v>1476</v>
      </c>
      <c r="E4180" s="4">
        <v>1342985</v>
      </c>
      <c r="F4180" s="4">
        <v>17.0763</v>
      </c>
      <c r="G4180" s="4">
        <v>3.4999590079934415</v>
      </c>
      <c r="H4180" s="4">
        <v>22933</v>
      </c>
      <c r="I4180" s="4">
        <v>19141</v>
      </c>
      <c r="J4180" s="4">
        <v>42074</v>
      </c>
    </row>
    <row r="4181" spans="2:10" x14ac:dyDescent="0.3">
      <c r="B4181" s="3" t="s">
        <v>216</v>
      </c>
      <c r="C4181" s="4">
        <v>2019</v>
      </c>
      <c r="D4181" s="3" t="s">
        <v>1468</v>
      </c>
      <c r="E4181" s="4">
        <v>151124250</v>
      </c>
      <c r="F4181" s="4">
        <v>15.682</v>
      </c>
      <c r="G4181" s="4">
        <v>3.0279976829503799</v>
      </c>
      <c r="H4181" s="4">
        <v>2369930.4885</v>
      </c>
      <c r="I4181" s="4"/>
      <c r="J4181" s="4">
        <v>2369930.4885</v>
      </c>
    </row>
    <row r="4182" spans="2:10" x14ac:dyDescent="0.3">
      <c r="B4182" s="3" t="s">
        <v>216</v>
      </c>
      <c r="C4182" s="4">
        <v>2019</v>
      </c>
      <c r="D4182" s="3" t="s">
        <v>1469</v>
      </c>
      <c r="E4182" s="4">
        <v>516389</v>
      </c>
      <c r="F4182" s="4">
        <v>24.1083</v>
      </c>
      <c r="G4182" s="4">
        <v>4.6550106198107697</v>
      </c>
      <c r="H4182" s="4">
        <v>12449.2609287</v>
      </c>
      <c r="I4182" s="4"/>
      <c r="J4182" s="4">
        <v>12449.2609287</v>
      </c>
    </row>
    <row r="4183" spans="2:10" x14ac:dyDescent="0.3">
      <c r="B4183" s="3" t="s">
        <v>216</v>
      </c>
      <c r="C4183" s="4">
        <v>2019</v>
      </c>
      <c r="D4183" s="3" t="s">
        <v>1470</v>
      </c>
      <c r="E4183" s="4">
        <v>5833600</v>
      </c>
      <c r="F4183" s="4">
        <v>30.550899999999999</v>
      </c>
      <c r="G4183" s="4">
        <v>5.8989959451631604</v>
      </c>
      <c r="H4183" s="4">
        <v>178221.73024</v>
      </c>
      <c r="I4183" s="4"/>
      <c r="J4183" s="4">
        <v>178221.73024</v>
      </c>
    </row>
    <row r="4184" spans="2:10" x14ac:dyDescent="0.3">
      <c r="B4184" s="3" t="s">
        <v>216</v>
      </c>
      <c r="C4184" s="4">
        <v>2019</v>
      </c>
      <c r="D4184" s="3" t="s">
        <v>1471</v>
      </c>
      <c r="E4184" s="4">
        <v>10649700</v>
      </c>
      <c r="F4184" s="4">
        <v>65.7941</v>
      </c>
      <c r="G4184" s="4">
        <v>12.7040162193474</v>
      </c>
      <c r="H4184" s="4">
        <v>700687.42677000002</v>
      </c>
      <c r="I4184" s="4"/>
      <c r="J4184" s="4">
        <v>700687.42677000002</v>
      </c>
    </row>
    <row r="4185" spans="2:10" x14ac:dyDescent="0.3">
      <c r="B4185" s="3" t="s">
        <v>216</v>
      </c>
      <c r="C4185" s="4">
        <v>2019</v>
      </c>
      <c r="D4185" s="3" t="s">
        <v>1472</v>
      </c>
      <c r="E4185" s="4">
        <v>0</v>
      </c>
      <c r="F4185" s="4">
        <v>0</v>
      </c>
      <c r="G4185" s="4">
        <v>0</v>
      </c>
      <c r="H4185" s="4">
        <v>0</v>
      </c>
      <c r="I4185" s="4"/>
      <c r="J4185" s="4">
        <v>0</v>
      </c>
    </row>
    <row r="4186" spans="2:10" x14ac:dyDescent="0.3">
      <c r="B4186" s="3" t="s">
        <v>216</v>
      </c>
      <c r="C4186" s="4">
        <v>2019</v>
      </c>
      <c r="D4186" s="3" t="s">
        <v>1473</v>
      </c>
      <c r="E4186" s="4">
        <v>678900</v>
      </c>
      <c r="F4186" s="4">
        <v>6.2561999999999998</v>
      </c>
      <c r="G4186" s="4">
        <v>1.207993821201</v>
      </c>
      <c r="H4186" s="4">
        <v>4247.3341799999998</v>
      </c>
      <c r="I4186" s="4"/>
      <c r="J4186" s="4">
        <v>4247.3341799999998</v>
      </c>
    </row>
    <row r="4187" spans="2:10" x14ac:dyDescent="0.3">
      <c r="B4187" s="3" t="s">
        <v>216</v>
      </c>
      <c r="C4187" s="4">
        <v>2019</v>
      </c>
      <c r="D4187" s="3" t="s">
        <v>1474</v>
      </c>
      <c r="E4187" s="4">
        <v>772528788</v>
      </c>
      <c r="F4187" s="4">
        <v>5.1790000000000003</v>
      </c>
      <c r="G4187" s="4">
        <v>1</v>
      </c>
      <c r="H4187" s="4">
        <v>4000926.5930519998</v>
      </c>
      <c r="I4187" s="4">
        <v>0</v>
      </c>
      <c r="J4187" s="4">
        <v>4000926.5930519998</v>
      </c>
    </row>
    <row r="4188" spans="2:10" x14ac:dyDescent="0.3">
      <c r="B4188" s="3" t="s">
        <v>216</v>
      </c>
      <c r="C4188" s="4">
        <v>2019</v>
      </c>
      <c r="D4188" s="3" t="s">
        <v>1475</v>
      </c>
      <c r="E4188" s="4">
        <v>0</v>
      </c>
      <c r="F4188" s="4">
        <v>0</v>
      </c>
      <c r="G4188" s="4">
        <v>0</v>
      </c>
      <c r="H4188" s="4">
        <v>0</v>
      </c>
      <c r="I4188" s="4"/>
      <c r="J4188" s="4">
        <v>0</v>
      </c>
    </row>
    <row r="4189" spans="2:10" x14ac:dyDescent="0.3">
      <c r="B4189" s="3" t="s">
        <v>216</v>
      </c>
      <c r="C4189" s="4">
        <v>2019</v>
      </c>
      <c r="D4189" s="3" t="s">
        <v>1476</v>
      </c>
      <c r="E4189" s="4">
        <v>3196600</v>
      </c>
      <c r="F4189" s="4">
        <v>39.930100000000003</v>
      </c>
      <c r="G4189" s="4">
        <v>7.7100019308746903</v>
      </c>
      <c r="H4189" s="4">
        <v>127640.55766000001</v>
      </c>
      <c r="I4189" s="4"/>
      <c r="J4189" s="4">
        <v>127640.55766000001</v>
      </c>
    </row>
    <row r="4190" spans="2:10" x14ac:dyDescent="0.3">
      <c r="B4190" s="3" t="s">
        <v>216</v>
      </c>
      <c r="C4190" s="4">
        <v>2020</v>
      </c>
      <c r="D4190" s="3" t="s">
        <v>1468</v>
      </c>
      <c r="E4190" s="4">
        <v>161032102</v>
      </c>
      <c r="F4190" s="4">
        <v>14.7811</v>
      </c>
      <c r="G4190" s="4">
        <v>3.0279832018846666</v>
      </c>
      <c r="H4190" s="4">
        <v>2380232</v>
      </c>
      <c r="I4190" s="4"/>
      <c r="J4190" s="4">
        <v>2380232</v>
      </c>
    </row>
    <row r="4191" spans="2:10" x14ac:dyDescent="0.3">
      <c r="B4191" s="3" t="s">
        <v>216</v>
      </c>
      <c r="C4191" s="4">
        <v>2020</v>
      </c>
      <c r="D4191" s="3" t="s">
        <v>1469</v>
      </c>
      <c r="E4191" s="4">
        <v>516389</v>
      </c>
      <c r="F4191" s="4">
        <v>22.723299999999998</v>
      </c>
      <c r="G4191" s="4">
        <v>4.6549830994571337</v>
      </c>
      <c r="H4191" s="4">
        <v>11734</v>
      </c>
      <c r="I4191" s="4"/>
      <c r="J4191" s="4">
        <v>11734</v>
      </c>
    </row>
    <row r="4192" spans="2:10" x14ac:dyDescent="0.3">
      <c r="B4192" s="3" t="s">
        <v>216</v>
      </c>
      <c r="C4192" s="4">
        <v>2020</v>
      </c>
      <c r="D4192" s="3" t="s">
        <v>1470</v>
      </c>
      <c r="E4192" s="4">
        <v>5960600</v>
      </c>
      <c r="F4192" s="4">
        <v>28.7958</v>
      </c>
      <c r="G4192" s="4">
        <v>5.8989654819215405</v>
      </c>
      <c r="H4192" s="4">
        <v>171640</v>
      </c>
      <c r="I4192" s="4"/>
      <c r="J4192" s="4">
        <v>171640</v>
      </c>
    </row>
    <row r="4193" spans="2:10" x14ac:dyDescent="0.3">
      <c r="B4193" s="3" t="s">
        <v>216</v>
      </c>
      <c r="C4193" s="4">
        <v>2020</v>
      </c>
      <c r="D4193" s="3" t="s">
        <v>1471</v>
      </c>
      <c r="E4193" s="4">
        <v>10625700</v>
      </c>
      <c r="F4193" s="4">
        <v>62.014299999999999</v>
      </c>
      <c r="G4193" s="4">
        <v>12.703943460002048</v>
      </c>
      <c r="H4193" s="4">
        <v>658945</v>
      </c>
      <c r="I4193" s="4"/>
      <c r="J4193" s="4">
        <v>658945</v>
      </c>
    </row>
    <row r="4194" spans="2:10" x14ac:dyDescent="0.3">
      <c r="B4194" s="3" t="s">
        <v>216</v>
      </c>
      <c r="C4194" s="4">
        <v>2020</v>
      </c>
      <c r="D4194" s="3" t="s">
        <v>1472</v>
      </c>
      <c r="E4194" s="4">
        <v>0</v>
      </c>
      <c r="F4194" s="4">
        <v>0</v>
      </c>
      <c r="G4194" s="4">
        <v>0</v>
      </c>
      <c r="H4194" s="4">
        <v>0</v>
      </c>
      <c r="I4194" s="4"/>
      <c r="J4194" s="4">
        <v>0</v>
      </c>
    </row>
    <row r="4195" spans="2:10" x14ac:dyDescent="0.3">
      <c r="B4195" s="3" t="s">
        <v>216</v>
      </c>
      <c r="C4195" s="4">
        <v>2020</v>
      </c>
      <c r="D4195" s="3" t="s">
        <v>1473</v>
      </c>
      <c r="E4195" s="4">
        <v>735300</v>
      </c>
      <c r="F4195" s="4">
        <v>5.8967999999999998</v>
      </c>
      <c r="G4195" s="4">
        <v>1.2079893475366179</v>
      </c>
      <c r="H4195" s="4">
        <v>4336</v>
      </c>
      <c r="I4195" s="4"/>
      <c r="J4195" s="4">
        <v>4336</v>
      </c>
    </row>
    <row r="4196" spans="2:10" x14ac:dyDescent="0.3">
      <c r="B4196" s="3" t="s">
        <v>216</v>
      </c>
      <c r="C4196" s="4">
        <v>2020</v>
      </c>
      <c r="D4196" s="3" t="s">
        <v>1474</v>
      </c>
      <c r="E4196" s="4">
        <v>844995201</v>
      </c>
      <c r="F4196" s="4">
        <v>4.8815</v>
      </c>
      <c r="G4196" s="4">
        <v>1</v>
      </c>
      <c r="H4196" s="4">
        <v>4124844</v>
      </c>
      <c r="I4196" s="4"/>
      <c r="J4196" s="4">
        <v>4124844</v>
      </c>
    </row>
    <row r="4197" spans="2:10" x14ac:dyDescent="0.3">
      <c r="B4197" s="3" t="s">
        <v>216</v>
      </c>
      <c r="C4197" s="4">
        <v>2020</v>
      </c>
      <c r="D4197" s="3" t="s">
        <v>1475</v>
      </c>
      <c r="E4197" s="4">
        <v>0</v>
      </c>
      <c r="F4197" s="4">
        <v>0</v>
      </c>
      <c r="G4197" s="4">
        <v>0</v>
      </c>
      <c r="H4197" s="4">
        <v>0</v>
      </c>
      <c r="I4197" s="4"/>
      <c r="J4197" s="4">
        <v>0</v>
      </c>
    </row>
    <row r="4198" spans="2:10" x14ac:dyDescent="0.3">
      <c r="B4198" s="3" t="s">
        <v>216</v>
      </c>
      <c r="C4198" s="4">
        <v>2020</v>
      </c>
      <c r="D4198" s="3" t="s">
        <v>1476</v>
      </c>
      <c r="E4198" s="4">
        <v>8109900</v>
      </c>
      <c r="F4198" s="4">
        <v>39.0518</v>
      </c>
      <c r="G4198" s="4">
        <v>7.999959028986992</v>
      </c>
      <c r="H4198" s="4">
        <v>316706</v>
      </c>
      <c r="I4198" s="4">
        <v>148959</v>
      </c>
      <c r="J4198" s="4">
        <v>465665</v>
      </c>
    </row>
    <row r="4199" spans="2:10" x14ac:dyDescent="0.3">
      <c r="B4199" s="3" t="s">
        <v>216</v>
      </c>
      <c r="C4199" s="4">
        <v>2021</v>
      </c>
      <c r="D4199" s="3" t="s">
        <v>1468</v>
      </c>
      <c r="E4199" s="4">
        <v>159748632</v>
      </c>
      <c r="F4199" s="4">
        <v>14.751899999999999</v>
      </c>
      <c r="G4199" s="4">
        <v>3.1900138396332496</v>
      </c>
      <c r="H4199" s="4">
        <v>2356596</v>
      </c>
      <c r="I4199" s="4"/>
      <c r="J4199" s="4">
        <v>2356596</v>
      </c>
    </row>
    <row r="4200" spans="2:10" x14ac:dyDescent="0.3">
      <c r="B4200" s="3" t="s">
        <v>216</v>
      </c>
      <c r="C4200" s="4">
        <v>2021</v>
      </c>
      <c r="D4200" s="3" t="s">
        <v>1469</v>
      </c>
      <c r="E4200" s="4">
        <v>517501</v>
      </c>
      <c r="F4200" s="4">
        <v>21.526599999999998</v>
      </c>
      <c r="G4200" s="4">
        <v>4.6550038923968513</v>
      </c>
      <c r="H4200" s="4">
        <v>11140</v>
      </c>
      <c r="I4200" s="4"/>
      <c r="J4200" s="4">
        <v>11140</v>
      </c>
    </row>
    <row r="4201" spans="2:10" x14ac:dyDescent="0.3">
      <c r="B4201" s="3" t="s">
        <v>216</v>
      </c>
      <c r="C4201" s="4">
        <v>2021</v>
      </c>
      <c r="D4201" s="3" t="s">
        <v>1470</v>
      </c>
      <c r="E4201" s="4">
        <v>5999400</v>
      </c>
      <c r="F4201" s="4">
        <v>20.439900000000002</v>
      </c>
      <c r="G4201" s="4">
        <v>4.4200112447020157</v>
      </c>
      <c r="H4201" s="4">
        <v>122627</v>
      </c>
      <c r="I4201" s="4"/>
      <c r="J4201" s="4">
        <v>122627</v>
      </c>
    </row>
    <row r="4202" spans="2:10" x14ac:dyDescent="0.3">
      <c r="B4202" s="3" t="s">
        <v>216</v>
      </c>
      <c r="C4202" s="4">
        <v>2021</v>
      </c>
      <c r="D4202" s="3" t="s">
        <v>1471</v>
      </c>
      <c r="E4202" s="4">
        <v>10520000</v>
      </c>
      <c r="F4202" s="4">
        <v>62.641800000000003</v>
      </c>
      <c r="G4202" s="4">
        <v>13.545930282847506</v>
      </c>
      <c r="H4202" s="4">
        <v>658992</v>
      </c>
      <c r="I4202" s="4"/>
      <c r="J4202" s="4">
        <v>658992</v>
      </c>
    </row>
    <row r="4203" spans="2:10" x14ac:dyDescent="0.3">
      <c r="B4203" s="3" t="s">
        <v>216</v>
      </c>
      <c r="C4203" s="4">
        <v>2021</v>
      </c>
      <c r="D4203" s="3" t="s">
        <v>1472</v>
      </c>
      <c r="E4203" s="4">
        <v>0</v>
      </c>
      <c r="F4203" s="4">
        <v>0</v>
      </c>
      <c r="G4203" s="4">
        <v>0</v>
      </c>
      <c r="H4203" s="4">
        <v>0</v>
      </c>
      <c r="I4203" s="4"/>
      <c r="J4203" s="4">
        <v>0</v>
      </c>
    </row>
    <row r="4204" spans="2:10" x14ac:dyDescent="0.3">
      <c r="B4204" s="3" t="s">
        <v>216</v>
      </c>
      <c r="C4204" s="4">
        <v>2021</v>
      </c>
      <c r="D4204" s="3" t="s">
        <v>1473</v>
      </c>
      <c r="E4204" s="4">
        <v>450200</v>
      </c>
      <c r="F4204" s="4">
        <v>5.5862999999999996</v>
      </c>
      <c r="G4204" s="4">
        <v>1.2080053628578842</v>
      </c>
      <c r="H4204" s="4">
        <v>2515</v>
      </c>
      <c r="I4204" s="4"/>
      <c r="J4204" s="4">
        <v>2515</v>
      </c>
    </row>
    <row r="4205" spans="2:10" x14ac:dyDescent="0.3">
      <c r="B4205" s="3" t="s">
        <v>216</v>
      </c>
      <c r="C4205" s="4">
        <v>2021</v>
      </c>
      <c r="D4205" s="3" t="s">
        <v>1474</v>
      </c>
      <c r="E4205" s="4">
        <v>938896585</v>
      </c>
      <c r="F4205" s="4">
        <v>4.6243999999999996</v>
      </c>
      <c r="G4205" s="4">
        <v>1</v>
      </c>
      <c r="H4205" s="4">
        <v>4341833</v>
      </c>
      <c r="I4205" s="4"/>
      <c r="J4205" s="4">
        <v>4341833</v>
      </c>
    </row>
    <row r="4206" spans="2:10" x14ac:dyDescent="0.3">
      <c r="B4206" s="3" t="s">
        <v>216</v>
      </c>
      <c r="C4206" s="4">
        <v>2021</v>
      </c>
      <c r="D4206" s="3" t="s">
        <v>1475</v>
      </c>
      <c r="E4206" s="4">
        <v>0</v>
      </c>
      <c r="F4206" s="4">
        <v>0</v>
      </c>
      <c r="G4206" s="4">
        <v>0</v>
      </c>
      <c r="H4206" s="4">
        <v>0</v>
      </c>
      <c r="I4206" s="4"/>
      <c r="J4206" s="4">
        <v>0</v>
      </c>
    </row>
    <row r="4207" spans="2:10" x14ac:dyDescent="0.3">
      <c r="B4207" s="3" t="s">
        <v>216</v>
      </c>
      <c r="C4207" s="4">
        <v>2021</v>
      </c>
      <c r="D4207" s="3" t="s">
        <v>1476</v>
      </c>
      <c r="E4207" s="4">
        <v>13032300</v>
      </c>
      <c r="F4207" s="4">
        <v>40</v>
      </c>
      <c r="G4207" s="4">
        <v>8.6497707810743023</v>
      </c>
      <c r="H4207" s="4">
        <v>521292</v>
      </c>
      <c r="I4207" s="4">
        <v>154138</v>
      </c>
      <c r="J4207" s="4">
        <v>675430</v>
      </c>
    </row>
    <row r="4208" spans="2:10" x14ac:dyDescent="0.3">
      <c r="B4208" s="3" t="s">
        <v>216</v>
      </c>
      <c r="C4208" s="4">
        <v>2022</v>
      </c>
      <c r="D4208" s="3" t="s">
        <v>1468</v>
      </c>
      <c r="E4208" s="4">
        <v>195903950</v>
      </c>
      <c r="F4208" s="4">
        <v>13.513999999999999</v>
      </c>
      <c r="G4208" s="4">
        <v>3.4282090309487567</v>
      </c>
      <c r="H4208" s="4">
        <v>2647446</v>
      </c>
      <c r="I4208" s="4"/>
      <c r="J4208" s="4">
        <v>2647446</v>
      </c>
    </row>
    <row r="4209" spans="2:10" x14ac:dyDescent="0.3">
      <c r="B4209" s="3" t="s">
        <v>216</v>
      </c>
      <c r="C4209" s="4">
        <v>2022</v>
      </c>
      <c r="D4209" s="3" t="s">
        <v>1469</v>
      </c>
      <c r="E4209" s="4">
        <v>487743</v>
      </c>
      <c r="F4209" s="4">
        <v>23.207000000000001</v>
      </c>
      <c r="G4209" s="4">
        <v>5.8871131405377977</v>
      </c>
      <c r="H4209" s="4">
        <v>11319</v>
      </c>
      <c r="I4209" s="4"/>
      <c r="J4209" s="4">
        <v>11319</v>
      </c>
    </row>
    <row r="4210" spans="2:10" x14ac:dyDescent="0.3">
      <c r="B4210" s="3" t="s">
        <v>216</v>
      </c>
      <c r="C4210" s="4">
        <v>2022</v>
      </c>
      <c r="D4210" s="3" t="s">
        <v>1470</v>
      </c>
      <c r="E4210" s="4">
        <v>7034700</v>
      </c>
      <c r="F4210" s="4">
        <v>18.826000000000001</v>
      </c>
      <c r="G4210" s="4">
        <v>4.775748351090817</v>
      </c>
      <c r="H4210" s="4">
        <v>132435</v>
      </c>
      <c r="I4210" s="4"/>
      <c r="J4210" s="4">
        <v>132435</v>
      </c>
    </row>
    <row r="4211" spans="2:10" x14ac:dyDescent="0.3">
      <c r="B4211" s="3" t="s">
        <v>216</v>
      </c>
      <c r="C4211" s="4">
        <v>2022</v>
      </c>
      <c r="D4211" s="3" t="s">
        <v>1471</v>
      </c>
      <c r="E4211" s="4">
        <v>14774000</v>
      </c>
      <c r="F4211" s="4">
        <v>48.345999999999997</v>
      </c>
      <c r="G4211" s="4">
        <v>12.264332825976661</v>
      </c>
      <c r="H4211" s="4">
        <v>714264</v>
      </c>
      <c r="I4211" s="4"/>
      <c r="J4211" s="4">
        <v>714264</v>
      </c>
    </row>
    <row r="4212" spans="2:10" x14ac:dyDescent="0.3">
      <c r="B4212" s="3" t="s">
        <v>216</v>
      </c>
      <c r="C4212" s="4">
        <v>2022</v>
      </c>
      <c r="D4212" s="3" t="s">
        <v>1472</v>
      </c>
      <c r="E4212" s="4">
        <v>0</v>
      </c>
      <c r="F4212" s="4">
        <v>0</v>
      </c>
      <c r="G4212" s="4">
        <v>0</v>
      </c>
      <c r="H4212" s="4">
        <v>0</v>
      </c>
      <c r="I4212" s="4"/>
      <c r="J4212" s="4">
        <v>0</v>
      </c>
    </row>
    <row r="4213" spans="2:10" x14ac:dyDescent="0.3">
      <c r="B4213" s="3" t="s">
        <v>216</v>
      </c>
      <c r="C4213" s="4">
        <v>2022</v>
      </c>
      <c r="D4213" s="3" t="s">
        <v>1473</v>
      </c>
      <c r="E4213" s="4">
        <v>941700</v>
      </c>
      <c r="F4213" s="4">
        <v>2.8839999999999999</v>
      </c>
      <c r="G4213" s="4">
        <v>0.7316083206494165</v>
      </c>
      <c r="H4213" s="4">
        <v>2716</v>
      </c>
      <c r="I4213" s="4"/>
      <c r="J4213" s="4">
        <v>2716</v>
      </c>
    </row>
    <row r="4214" spans="2:10" x14ac:dyDescent="0.3">
      <c r="B4214" s="3" t="s">
        <v>216</v>
      </c>
      <c r="C4214" s="4">
        <v>2022</v>
      </c>
      <c r="D4214" s="3" t="s">
        <v>1474</v>
      </c>
      <c r="E4214" s="4">
        <v>1207471001</v>
      </c>
      <c r="F4214" s="4">
        <v>3.9420000000000002</v>
      </c>
      <c r="G4214" s="4">
        <v>1</v>
      </c>
      <c r="H4214" s="4">
        <v>4759851</v>
      </c>
      <c r="I4214" s="4"/>
      <c r="J4214" s="4">
        <v>4759851</v>
      </c>
    </row>
    <row r="4215" spans="2:10" x14ac:dyDescent="0.3">
      <c r="B4215" s="3" t="s">
        <v>216</v>
      </c>
      <c r="C4215" s="4">
        <v>2022</v>
      </c>
      <c r="D4215" s="3" t="s">
        <v>1475</v>
      </c>
      <c r="E4215" s="4">
        <v>2</v>
      </c>
      <c r="F4215" s="4">
        <v>0</v>
      </c>
      <c r="G4215" s="4">
        <v>0</v>
      </c>
      <c r="H4215" s="4">
        <v>0</v>
      </c>
      <c r="I4215" s="4"/>
      <c r="J4215" s="4">
        <v>0</v>
      </c>
    </row>
    <row r="4216" spans="2:10" x14ac:dyDescent="0.3">
      <c r="B4216" s="3" t="s">
        <v>216</v>
      </c>
      <c r="C4216" s="4">
        <v>2022</v>
      </c>
      <c r="D4216" s="3" t="s">
        <v>1476</v>
      </c>
      <c r="E4216" s="4">
        <v>19200600</v>
      </c>
      <c r="F4216" s="4">
        <v>40</v>
      </c>
      <c r="G4216" s="4">
        <v>10.147133434804667</v>
      </c>
      <c r="H4216" s="4">
        <v>768024</v>
      </c>
      <c r="I4216" s="4">
        <v>146703</v>
      </c>
      <c r="J4216" s="4">
        <v>914727</v>
      </c>
    </row>
    <row r="4217" spans="2:10" x14ac:dyDescent="0.3">
      <c r="B4217" s="3" t="s">
        <v>216</v>
      </c>
      <c r="C4217" s="4">
        <v>2023</v>
      </c>
      <c r="D4217" s="3" t="s">
        <v>1468</v>
      </c>
      <c r="E4217" s="4">
        <v>230502853</v>
      </c>
      <c r="F4217" s="4">
        <v>12.53</v>
      </c>
      <c r="G4217" s="4">
        <v>3.4291187739463602</v>
      </c>
      <c r="H4217" s="4">
        <v>2888201</v>
      </c>
      <c r="I4217" s="4"/>
      <c r="J4217" s="4">
        <v>2888201</v>
      </c>
    </row>
    <row r="4218" spans="2:10" x14ac:dyDescent="0.3">
      <c r="B4218" s="3" t="s">
        <v>216</v>
      </c>
      <c r="C4218" s="4">
        <v>2023</v>
      </c>
      <c r="D4218" s="3" t="s">
        <v>1469</v>
      </c>
      <c r="E4218" s="4">
        <v>481113</v>
      </c>
      <c r="F4218" s="4">
        <v>21.51</v>
      </c>
      <c r="G4218" s="4">
        <v>5.8866995073891628</v>
      </c>
      <c r="H4218" s="4">
        <v>10349</v>
      </c>
      <c r="I4218" s="4"/>
      <c r="J4218" s="4">
        <v>10349</v>
      </c>
    </row>
    <row r="4219" spans="2:10" x14ac:dyDescent="0.3">
      <c r="B4219" s="3" t="s">
        <v>216</v>
      </c>
      <c r="C4219" s="4">
        <v>2023</v>
      </c>
      <c r="D4219" s="3" t="s">
        <v>1470</v>
      </c>
      <c r="E4219" s="4">
        <v>10330500</v>
      </c>
      <c r="F4219" s="4">
        <v>18</v>
      </c>
      <c r="G4219" s="4">
        <v>4.9261083743842367</v>
      </c>
      <c r="H4219" s="4">
        <v>185949</v>
      </c>
      <c r="I4219" s="4"/>
      <c r="J4219" s="4">
        <v>185949</v>
      </c>
    </row>
    <row r="4220" spans="2:10" x14ac:dyDescent="0.3">
      <c r="B4220" s="3" t="s">
        <v>216</v>
      </c>
      <c r="C4220" s="4">
        <v>2023</v>
      </c>
      <c r="D4220" s="3" t="s">
        <v>1471</v>
      </c>
      <c r="E4220" s="4">
        <v>15103200</v>
      </c>
      <c r="F4220" s="4">
        <v>47.85</v>
      </c>
      <c r="G4220" s="4">
        <v>13.095238095238097</v>
      </c>
      <c r="H4220" s="4">
        <v>722688</v>
      </c>
      <c r="I4220" s="4"/>
      <c r="J4220" s="4">
        <v>722688</v>
      </c>
    </row>
    <row r="4221" spans="2:10" x14ac:dyDescent="0.3">
      <c r="B4221" s="3" t="s">
        <v>216</v>
      </c>
      <c r="C4221" s="4">
        <v>2023</v>
      </c>
      <c r="D4221" s="3" t="s">
        <v>1472</v>
      </c>
      <c r="E4221" s="4">
        <v>0</v>
      </c>
      <c r="F4221" s="4">
        <v>0</v>
      </c>
      <c r="G4221" s="4">
        <v>0</v>
      </c>
      <c r="H4221" s="4">
        <v>0</v>
      </c>
      <c r="I4221" s="4"/>
      <c r="J4221" s="4">
        <v>0</v>
      </c>
    </row>
    <row r="4222" spans="2:10" x14ac:dyDescent="0.3">
      <c r="B4222" s="3" t="s">
        <v>216</v>
      </c>
      <c r="C4222" s="4">
        <v>2023</v>
      </c>
      <c r="D4222" s="3" t="s">
        <v>1473</v>
      </c>
      <c r="E4222" s="4">
        <v>1009000</v>
      </c>
      <c r="F4222" s="4">
        <v>2.67</v>
      </c>
      <c r="G4222" s="4">
        <v>0.73070607553366174</v>
      </c>
      <c r="H4222" s="4">
        <v>2694</v>
      </c>
      <c r="I4222" s="4"/>
      <c r="J4222" s="4">
        <v>2694</v>
      </c>
    </row>
    <row r="4223" spans="2:10" x14ac:dyDescent="0.3">
      <c r="B4223" s="3" t="s">
        <v>216</v>
      </c>
      <c r="C4223" s="4">
        <v>2023</v>
      </c>
      <c r="D4223" s="3" t="s">
        <v>1474</v>
      </c>
      <c r="E4223" s="4">
        <v>1411472370</v>
      </c>
      <c r="F4223" s="4">
        <v>3.6539999999999999</v>
      </c>
      <c r="G4223" s="4">
        <v>1</v>
      </c>
      <c r="H4223" s="4">
        <v>5157520</v>
      </c>
      <c r="I4223" s="4"/>
      <c r="J4223" s="4">
        <v>5157520</v>
      </c>
    </row>
    <row r="4224" spans="2:10" x14ac:dyDescent="0.3">
      <c r="B4224" s="3" t="s">
        <v>216</v>
      </c>
      <c r="C4224" s="4">
        <v>2023</v>
      </c>
      <c r="D4224" s="3" t="s">
        <v>1475</v>
      </c>
      <c r="E4224" s="4">
        <v>2</v>
      </c>
      <c r="F4224" s="4">
        <v>0</v>
      </c>
      <c r="G4224" s="4">
        <v>0</v>
      </c>
      <c r="H4224" s="4">
        <v>0</v>
      </c>
      <c r="I4224" s="4"/>
      <c r="J4224" s="4">
        <v>0</v>
      </c>
    </row>
    <row r="4225" spans="2:10" x14ac:dyDescent="0.3">
      <c r="B4225" s="3" t="s">
        <v>216</v>
      </c>
      <c r="C4225" s="4">
        <v>2023</v>
      </c>
      <c r="D4225" s="3" t="s">
        <v>1476</v>
      </c>
      <c r="E4225" s="4">
        <v>27438200</v>
      </c>
      <c r="F4225" s="4">
        <v>40</v>
      </c>
      <c r="G4225" s="4">
        <v>10.946907498631637</v>
      </c>
      <c r="H4225" s="4">
        <v>1097528</v>
      </c>
      <c r="I4225" s="4">
        <v>146169</v>
      </c>
      <c r="J4225" s="4">
        <v>1243697</v>
      </c>
    </row>
    <row r="4226" spans="2:10" x14ac:dyDescent="0.3">
      <c r="B4226" s="3" t="s">
        <v>216</v>
      </c>
      <c r="C4226" s="4">
        <v>2024</v>
      </c>
      <c r="D4226" s="3" t="s">
        <v>1468</v>
      </c>
      <c r="E4226" s="4">
        <v>247991750</v>
      </c>
      <c r="F4226" s="4">
        <v>12.954499999999999</v>
      </c>
      <c r="G4226" s="4">
        <v>2.9647556928710377</v>
      </c>
      <c r="H4226" s="4">
        <v>3212609</v>
      </c>
      <c r="I4226" s="4"/>
      <c r="J4226" s="4">
        <v>3212609</v>
      </c>
    </row>
    <row r="4227" spans="2:10" x14ac:dyDescent="0.3">
      <c r="B4227" s="3" t="s">
        <v>216</v>
      </c>
      <c r="C4227" s="4">
        <v>2024</v>
      </c>
      <c r="D4227" s="3" t="s">
        <v>1469</v>
      </c>
      <c r="E4227" s="4">
        <v>481425</v>
      </c>
      <c r="F4227" s="4">
        <v>24.3811</v>
      </c>
      <c r="G4227" s="4">
        <v>5.5798375100125863</v>
      </c>
      <c r="H4227" s="4">
        <v>11738</v>
      </c>
      <c r="I4227" s="4"/>
      <c r="J4227" s="4">
        <v>11738</v>
      </c>
    </row>
    <row r="4228" spans="2:10" x14ac:dyDescent="0.3">
      <c r="B4228" s="3" t="s">
        <v>216</v>
      </c>
      <c r="C4228" s="4">
        <v>2024</v>
      </c>
      <c r="D4228" s="3" t="s">
        <v>1470</v>
      </c>
      <c r="E4228" s="4">
        <v>15074700</v>
      </c>
      <c r="F4228" s="4">
        <v>19.6158</v>
      </c>
      <c r="G4228" s="4">
        <v>4.4892550635084101</v>
      </c>
      <c r="H4228" s="4">
        <v>295702</v>
      </c>
      <c r="I4228" s="4"/>
      <c r="J4228" s="4">
        <v>295702</v>
      </c>
    </row>
    <row r="4229" spans="2:10" x14ac:dyDescent="0.3">
      <c r="B4229" s="3" t="s">
        <v>216</v>
      </c>
      <c r="C4229" s="4">
        <v>2024</v>
      </c>
      <c r="D4229" s="3" t="s">
        <v>1471</v>
      </c>
      <c r="E4229" s="4">
        <v>15306400</v>
      </c>
      <c r="F4229" s="4">
        <v>53.5413</v>
      </c>
      <c r="G4229" s="4">
        <v>12.253415722622725</v>
      </c>
      <c r="H4229" s="4">
        <v>819525</v>
      </c>
      <c r="I4229" s="4"/>
      <c r="J4229" s="4">
        <v>819525</v>
      </c>
    </row>
    <row r="4230" spans="2:10" x14ac:dyDescent="0.3">
      <c r="B4230" s="3" t="s">
        <v>216</v>
      </c>
      <c r="C4230" s="4">
        <v>2024</v>
      </c>
      <c r="D4230" s="3" t="s">
        <v>1472</v>
      </c>
      <c r="E4230" s="4">
        <v>0</v>
      </c>
      <c r="F4230" s="4">
        <v>0</v>
      </c>
      <c r="G4230" s="4">
        <v>0</v>
      </c>
      <c r="H4230" s="4">
        <v>0</v>
      </c>
      <c r="I4230" s="4"/>
      <c r="J4230" s="4">
        <v>0</v>
      </c>
    </row>
    <row r="4231" spans="2:10" x14ac:dyDescent="0.3">
      <c r="B4231" s="3" t="s">
        <v>216</v>
      </c>
      <c r="C4231" s="4">
        <v>2024</v>
      </c>
      <c r="D4231" s="3" t="s">
        <v>1473</v>
      </c>
      <c r="E4231" s="4">
        <v>1125800</v>
      </c>
      <c r="F4231" s="4">
        <v>2.7168000000000001</v>
      </c>
      <c r="G4231" s="4">
        <v>0.62176450394782012</v>
      </c>
      <c r="H4231" s="4">
        <v>3059</v>
      </c>
      <c r="I4231" s="4"/>
      <c r="J4231" s="4">
        <v>3059</v>
      </c>
    </row>
    <row r="4232" spans="2:10" x14ac:dyDescent="0.3">
      <c r="B4232" s="3" t="s">
        <v>216</v>
      </c>
      <c r="C4232" s="4">
        <v>2024</v>
      </c>
      <c r="D4232" s="3" t="s">
        <v>1474</v>
      </c>
      <c r="E4232" s="4">
        <v>1334596544</v>
      </c>
      <c r="F4232" s="4">
        <v>4.3695000000000004</v>
      </c>
      <c r="G4232" s="4">
        <v>1</v>
      </c>
      <c r="H4232" s="4">
        <v>5831520</v>
      </c>
      <c r="I4232" s="4"/>
      <c r="J4232" s="4">
        <v>5831520</v>
      </c>
    </row>
    <row r="4233" spans="2:10" x14ac:dyDescent="0.3">
      <c r="B4233" s="3" t="s">
        <v>216</v>
      </c>
      <c r="C4233" s="4">
        <v>2024</v>
      </c>
      <c r="D4233" s="3" t="s">
        <v>1475</v>
      </c>
      <c r="E4233" s="4">
        <v>2</v>
      </c>
      <c r="F4233" s="4">
        <v>0</v>
      </c>
      <c r="G4233" s="4">
        <v>0</v>
      </c>
      <c r="H4233" s="4">
        <v>0</v>
      </c>
      <c r="I4233" s="4"/>
      <c r="J4233" s="4">
        <v>0</v>
      </c>
    </row>
    <row r="4234" spans="2:10" x14ac:dyDescent="0.3">
      <c r="B4234" s="3" t="s">
        <v>216</v>
      </c>
      <c r="C4234" s="4">
        <v>2024</v>
      </c>
      <c r="D4234" s="3" t="s">
        <v>1476</v>
      </c>
      <c r="E4234" s="4">
        <v>28831300</v>
      </c>
      <c r="F4234" s="4">
        <v>40</v>
      </c>
      <c r="G4234" s="4">
        <v>9.1543654880421101</v>
      </c>
      <c r="H4234" s="4">
        <v>1153252</v>
      </c>
      <c r="I4234" s="4">
        <v>152681</v>
      </c>
      <c r="J4234" s="4">
        <v>1305933</v>
      </c>
    </row>
    <row r="4235" spans="2:10" x14ac:dyDescent="0.3">
      <c r="B4235" s="3" t="s">
        <v>218</v>
      </c>
      <c r="C4235" s="4">
        <v>2019</v>
      </c>
      <c r="D4235" s="3" t="s">
        <v>1468</v>
      </c>
      <c r="E4235" s="4">
        <v>11743400</v>
      </c>
      <c r="F4235" s="4">
        <v>7.7354000000000003</v>
      </c>
      <c r="G4235" s="4">
        <v>4.5717494089834503</v>
      </c>
      <c r="H4235" s="4">
        <v>90839.896359999999</v>
      </c>
      <c r="I4235" s="4"/>
      <c r="J4235" s="4">
        <v>90839.896359999999</v>
      </c>
    </row>
    <row r="4236" spans="2:10" x14ac:dyDescent="0.3">
      <c r="B4236" s="3" t="s">
        <v>218</v>
      </c>
      <c r="C4236" s="4">
        <v>2019</v>
      </c>
      <c r="D4236" s="3" t="s">
        <v>1469</v>
      </c>
      <c r="E4236" s="4">
        <v>1233834</v>
      </c>
      <c r="F4236" s="4">
        <v>9.3821999999999992</v>
      </c>
      <c r="G4236" s="4">
        <v>5.54503546099291</v>
      </c>
      <c r="H4236" s="4">
        <v>11576.0773548</v>
      </c>
      <c r="I4236" s="4"/>
      <c r="J4236" s="4">
        <v>11576.0773548</v>
      </c>
    </row>
    <row r="4237" spans="2:10" x14ac:dyDescent="0.3">
      <c r="B4237" s="3" t="s">
        <v>218</v>
      </c>
      <c r="C4237" s="4">
        <v>2019</v>
      </c>
      <c r="D4237" s="3" t="s">
        <v>1470</v>
      </c>
      <c r="E4237" s="4">
        <v>1367100</v>
      </c>
      <c r="F4237" s="4">
        <v>10.6957</v>
      </c>
      <c r="G4237" s="4">
        <v>6.3213356973995296</v>
      </c>
      <c r="H4237" s="4">
        <v>14622.091469999999</v>
      </c>
      <c r="I4237" s="4"/>
      <c r="J4237" s="4">
        <v>14622.091469999999</v>
      </c>
    </row>
    <row r="4238" spans="2:10" x14ac:dyDescent="0.3">
      <c r="B4238" s="3" t="s">
        <v>218</v>
      </c>
      <c r="C4238" s="4">
        <v>2019</v>
      </c>
      <c r="D4238" s="3" t="s">
        <v>1471</v>
      </c>
      <c r="E4238" s="4">
        <v>0</v>
      </c>
      <c r="F4238" s="4">
        <v>10.6957</v>
      </c>
      <c r="G4238" s="4">
        <v>6.3213356973995296</v>
      </c>
      <c r="H4238" s="4">
        <v>0</v>
      </c>
      <c r="I4238" s="4"/>
      <c r="J4238" s="4">
        <v>0</v>
      </c>
    </row>
    <row r="4239" spans="2:10" x14ac:dyDescent="0.3">
      <c r="B4239" s="3" t="s">
        <v>218</v>
      </c>
      <c r="C4239" s="4">
        <v>2019</v>
      </c>
      <c r="D4239" s="3" t="s">
        <v>1472</v>
      </c>
      <c r="E4239" s="4">
        <v>347400</v>
      </c>
      <c r="F4239" s="4">
        <v>7.9973000000000001</v>
      </c>
      <c r="G4239" s="4">
        <v>4.7265366430260096</v>
      </c>
      <c r="H4239" s="4">
        <v>2778.2620200000001</v>
      </c>
      <c r="I4239" s="4"/>
      <c r="J4239" s="4">
        <v>2778.2620200000001</v>
      </c>
    </row>
    <row r="4240" spans="2:10" x14ac:dyDescent="0.3">
      <c r="B4240" s="3" t="s">
        <v>218</v>
      </c>
      <c r="C4240" s="4">
        <v>2019</v>
      </c>
      <c r="D4240" s="3" t="s">
        <v>1473</v>
      </c>
      <c r="E4240" s="4">
        <v>13029000</v>
      </c>
      <c r="F4240" s="4">
        <v>4.8213999999999997</v>
      </c>
      <c r="G4240" s="4">
        <v>2.8495271867612302</v>
      </c>
      <c r="H4240" s="4">
        <v>62818.020600000003</v>
      </c>
      <c r="I4240" s="4"/>
      <c r="J4240" s="4">
        <v>62818.020600000003</v>
      </c>
    </row>
    <row r="4241" spans="2:10" x14ac:dyDescent="0.3">
      <c r="B4241" s="3" t="s">
        <v>218</v>
      </c>
      <c r="C4241" s="4">
        <v>2019</v>
      </c>
      <c r="D4241" s="3" t="s">
        <v>1474</v>
      </c>
      <c r="E4241" s="4">
        <v>1393754261</v>
      </c>
      <c r="F4241" s="4">
        <v>1.6919999999999999</v>
      </c>
      <c r="G4241" s="4">
        <v>1</v>
      </c>
      <c r="H4241" s="4">
        <v>2358232.2096119998</v>
      </c>
      <c r="I4241" s="4">
        <v>0</v>
      </c>
      <c r="J4241" s="4">
        <v>2358232.2096119998</v>
      </c>
    </row>
    <row r="4242" spans="2:10" x14ac:dyDescent="0.3">
      <c r="B4242" s="3" t="s">
        <v>218</v>
      </c>
      <c r="C4242" s="4">
        <v>2019</v>
      </c>
      <c r="D4242" s="3" t="s">
        <v>1475</v>
      </c>
      <c r="E4242" s="4">
        <v>0</v>
      </c>
      <c r="F4242" s="4">
        <v>0</v>
      </c>
      <c r="G4242" s="4">
        <v>0</v>
      </c>
      <c r="H4242" s="4">
        <v>0</v>
      </c>
      <c r="I4242" s="4"/>
      <c r="J4242" s="4">
        <v>0</v>
      </c>
    </row>
    <row r="4243" spans="2:10" x14ac:dyDescent="0.3">
      <c r="B4243" s="3" t="s">
        <v>218</v>
      </c>
      <c r="C4243" s="4">
        <v>2019</v>
      </c>
      <c r="D4243" s="3" t="s">
        <v>1476</v>
      </c>
      <c r="E4243" s="4">
        <v>524200</v>
      </c>
      <c r="F4243" s="4">
        <v>7.6626000000000003</v>
      </c>
      <c r="G4243" s="4">
        <v>4.5287234042553202</v>
      </c>
      <c r="H4243" s="4">
        <v>4016.7349199999999</v>
      </c>
      <c r="I4243" s="4"/>
      <c r="J4243" s="4">
        <v>4016.7349199999999</v>
      </c>
    </row>
    <row r="4244" spans="2:10" x14ac:dyDescent="0.3">
      <c r="B4244" s="3" t="s">
        <v>218</v>
      </c>
      <c r="C4244" s="4">
        <v>2020</v>
      </c>
      <c r="D4244" s="3" t="s">
        <v>1468</v>
      </c>
      <c r="E4244" s="4">
        <v>12653700</v>
      </c>
      <c r="F4244" s="4">
        <v>7.3666</v>
      </c>
      <c r="G4244" s="4">
        <v>4.0594037581969475</v>
      </c>
      <c r="H4244" s="4">
        <v>93215</v>
      </c>
      <c r="I4244" s="4"/>
      <c r="J4244" s="4">
        <v>93215</v>
      </c>
    </row>
    <row r="4245" spans="2:10" x14ac:dyDescent="0.3">
      <c r="B4245" s="3" t="s">
        <v>218</v>
      </c>
      <c r="C4245" s="4">
        <v>2020</v>
      </c>
      <c r="D4245" s="3" t="s">
        <v>1469</v>
      </c>
      <c r="E4245" s="4">
        <v>1242938</v>
      </c>
      <c r="F4245" s="4">
        <v>9.7363</v>
      </c>
      <c r="G4245" s="4">
        <v>5.3652394335151818</v>
      </c>
      <c r="H4245" s="4">
        <v>12102</v>
      </c>
      <c r="I4245" s="4"/>
      <c r="J4245" s="4">
        <v>12102</v>
      </c>
    </row>
    <row r="4246" spans="2:10" x14ac:dyDescent="0.3">
      <c r="B4246" s="3" t="s">
        <v>218</v>
      </c>
      <c r="C4246" s="4">
        <v>2020</v>
      </c>
      <c r="D4246" s="3" t="s">
        <v>1470</v>
      </c>
      <c r="E4246" s="4">
        <v>1191400</v>
      </c>
      <c r="F4246" s="4">
        <v>12.3705</v>
      </c>
      <c r="G4246" s="4">
        <v>6.8168292279715654</v>
      </c>
      <c r="H4246" s="4">
        <v>14738</v>
      </c>
      <c r="I4246" s="4"/>
      <c r="J4246" s="4">
        <v>14738</v>
      </c>
    </row>
    <row r="4247" spans="2:10" x14ac:dyDescent="0.3">
      <c r="B4247" s="3" t="s">
        <v>218</v>
      </c>
      <c r="C4247" s="4">
        <v>2020</v>
      </c>
      <c r="D4247" s="3" t="s">
        <v>1471</v>
      </c>
      <c r="E4247" s="4">
        <v>0</v>
      </c>
      <c r="F4247" s="4">
        <v>12.3705</v>
      </c>
      <c r="G4247" s="4">
        <v>6.8168292279715654</v>
      </c>
      <c r="H4247" s="4">
        <v>0</v>
      </c>
      <c r="I4247" s="4">
        <v>6942</v>
      </c>
      <c r="J4247" s="4">
        <v>6942</v>
      </c>
    </row>
    <row r="4248" spans="2:10" x14ac:dyDescent="0.3">
      <c r="B4248" s="3" t="s">
        <v>218</v>
      </c>
      <c r="C4248" s="4">
        <v>2020</v>
      </c>
      <c r="D4248" s="3" t="s">
        <v>1472</v>
      </c>
      <c r="E4248" s="4">
        <v>376800</v>
      </c>
      <c r="F4248" s="4">
        <v>8.2586999999999993</v>
      </c>
      <c r="G4248" s="4">
        <v>4.551000165316581</v>
      </c>
      <c r="H4248" s="4">
        <v>3112</v>
      </c>
      <c r="I4248" s="4"/>
      <c r="J4248" s="4">
        <v>3112</v>
      </c>
    </row>
    <row r="4249" spans="2:10" x14ac:dyDescent="0.3">
      <c r="B4249" s="3" t="s">
        <v>218</v>
      </c>
      <c r="C4249" s="4">
        <v>2020</v>
      </c>
      <c r="D4249" s="3" t="s">
        <v>1473</v>
      </c>
      <c r="E4249" s="4">
        <v>14628000</v>
      </c>
      <c r="F4249" s="4">
        <v>4.6333000000000002</v>
      </c>
      <c r="G4249" s="4">
        <v>2.5532043863999561</v>
      </c>
      <c r="H4249" s="4">
        <v>67776</v>
      </c>
      <c r="I4249" s="4"/>
      <c r="J4249" s="4">
        <v>67776</v>
      </c>
    </row>
    <row r="4250" spans="2:10" x14ac:dyDescent="0.3">
      <c r="B4250" s="3" t="s">
        <v>218</v>
      </c>
      <c r="C4250" s="4">
        <v>2020</v>
      </c>
      <c r="D4250" s="3" t="s">
        <v>1474</v>
      </c>
      <c r="E4250" s="4">
        <v>1372047159</v>
      </c>
      <c r="F4250" s="4">
        <v>1.8147</v>
      </c>
      <c r="G4250" s="4">
        <v>1</v>
      </c>
      <c r="H4250" s="4">
        <v>2489854</v>
      </c>
      <c r="I4250" s="4"/>
      <c r="J4250" s="4">
        <v>2489854</v>
      </c>
    </row>
    <row r="4251" spans="2:10" x14ac:dyDescent="0.3">
      <c r="B4251" s="3" t="s">
        <v>218</v>
      </c>
      <c r="C4251" s="4">
        <v>2020</v>
      </c>
      <c r="D4251" s="3" t="s">
        <v>1475</v>
      </c>
      <c r="E4251" s="4">
        <v>0</v>
      </c>
      <c r="F4251" s="4">
        <v>0</v>
      </c>
      <c r="G4251" s="4">
        <v>0</v>
      </c>
      <c r="H4251" s="4">
        <v>0</v>
      </c>
      <c r="I4251" s="4"/>
      <c r="J4251" s="4">
        <v>0</v>
      </c>
    </row>
    <row r="4252" spans="2:10" x14ac:dyDescent="0.3">
      <c r="B4252" s="3" t="s">
        <v>218</v>
      </c>
      <c r="C4252" s="4">
        <v>2020</v>
      </c>
      <c r="D4252" s="3" t="s">
        <v>1476</v>
      </c>
      <c r="E4252" s="4">
        <v>490300</v>
      </c>
      <c r="F4252" s="4">
        <v>8.5015000000000001</v>
      </c>
      <c r="G4252" s="4">
        <v>4.6847963850774237</v>
      </c>
      <c r="H4252" s="4">
        <v>4168</v>
      </c>
      <c r="I4252" s="4">
        <v>71991</v>
      </c>
      <c r="J4252" s="4">
        <v>76159</v>
      </c>
    </row>
    <row r="4253" spans="2:10" x14ac:dyDescent="0.3">
      <c r="B4253" s="3" t="s">
        <v>218</v>
      </c>
      <c r="C4253" s="4">
        <v>2021</v>
      </c>
      <c r="D4253" s="3" t="s">
        <v>1468</v>
      </c>
      <c r="E4253" s="4">
        <v>12184100</v>
      </c>
      <c r="F4253" s="4">
        <v>7.5929000000000002</v>
      </c>
      <c r="G4253" s="4">
        <v>4.5024312144212528</v>
      </c>
      <c r="H4253" s="4">
        <v>92513</v>
      </c>
      <c r="I4253" s="4"/>
      <c r="J4253" s="4">
        <v>92513</v>
      </c>
    </row>
    <row r="4254" spans="2:10" x14ac:dyDescent="0.3">
      <c r="B4254" s="3" t="s">
        <v>218</v>
      </c>
      <c r="C4254" s="4">
        <v>2021</v>
      </c>
      <c r="D4254" s="3" t="s">
        <v>1469</v>
      </c>
      <c r="E4254" s="4">
        <v>1269413</v>
      </c>
      <c r="F4254" s="4">
        <v>9.8710000000000004</v>
      </c>
      <c r="G4254" s="4">
        <v>5.8532969639468693</v>
      </c>
      <c r="H4254" s="4">
        <v>12530</v>
      </c>
      <c r="I4254" s="4"/>
      <c r="J4254" s="4">
        <v>12530</v>
      </c>
    </row>
    <row r="4255" spans="2:10" x14ac:dyDescent="0.3">
      <c r="B4255" s="3" t="s">
        <v>218</v>
      </c>
      <c r="C4255" s="4">
        <v>2021</v>
      </c>
      <c r="D4255" s="3" t="s">
        <v>1470</v>
      </c>
      <c r="E4255" s="4">
        <v>1249600</v>
      </c>
      <c r="F4255" s="4">
        <v>11.8232</v>
      </c>
      <c r="G4255" s="4">
        <v>7.0109108159392797</v>
      </c>
      <c r="H4255" s="4">
        <v>14774</v>
      </c>
      <c r="I4255" s="4"/>
      <c r="J4255" s="4">
        <v>14774</v>
      </c>
    </row>
    <row r="4256" spans="2:10" x14ac:dyDescent="0.3">
      <c r="B4256" s="3" t="s">
        <v>218</v>
      </c>
      <c r="C4256" s="4">
        <v>2021</v>
      </c>
      <c r="D4256" s="3" t="s">
        <v>1471</v>
      </c>
      <c r="E4256" s="4">
        <v>0</v>
      </c>
      <c r="F4256" s="4">
        <v>11.8232</v>
      </c>
      <c r="G4256" s="4">
        <v>7.0109108159392797</v>
      </c>
      <c r="H4256" s="4">
        <v>0</v>
      </c>
      <c r="I4256" s="4">
        <v>12091</v>
      </c>
      <c r="J4256" s="4">
        <v>12091</v>
      </c>
    </row>
    <row r="4257" spans="2:10" x14ac:dyDescent="0.3">
      <c r="B4257" s="3" t="s">
        <v>218</v>
      </c>
      <c r="C4257" s="4">
        <v>2021</v>
      </c>
      <c r="D4257" s="3" t="s">
        <v>1472</v>
      </c>
      <c r="E4257" s="4">
        <v>341700</v>
      </c>
      <c r="F4257" s="4">
        <v>8.4989000000000008</v>
      </c>
      <c r="G4257" s="4">
        <v>5.0396703036053134</v>
      </c>
      <c r="H4257" s="4">
        <v>2904</v>
      </c>
      <c r="I4257" s="4"/>
      <c r="J4257" s="4">
        <v>2904</v>
      </c>
    </row>
    <row r="4258" spans="2:10" x14ac:dyDescent="0.3">
      <c r="B4258" s="3" t="s">
        <v>218</v>
      </c>
      <c r="C4258" s="4">
        <v>2021</v>
      </c>
      <c r="D4258" s="3" t="s">
        <v>1473</v>
      </c>
      <c r="E4258" s="4">
        <v>14670000</v>
      </c>
      <c r="F4258" s="4">
        <v>4.6041999999999996</v>
      </c>
      <c r="G4258" s="4">
        <v>2.7301944971537</v>
      </c>
      <c r="H4258" s="4">
        <v>67544</v>
      </c>
      <c r="I4258" s="4"/>
      <c r="J4258" s="4">
        <v>67544</v>
      </c>
    </row>
    <row r="4259" spans="2:10" x14ac:dyDescent="0.3">
      <c r="B4259" s="3" t="s">
        <v>218</v>
      </c>
      <c r="C4259" s="4">
        <v>2021</v>
      </c>
      <c r="D4259" s="3" t="s">
        <v>1474</v>
      </c>
      <c r="E4259" s="4">
        <v>1508098524</v>
      </c>
      <c r="F4259" s="4">
        <v>1.6863999999999999</v>
      </c>
      <c r="G4259" s="4">
        <v>1</v>
      </c>
      <c r="H4259" s="4">
        <v>2543257</v>
      </c>
      <c r="I4259" s="4"/>
      <c r="J4259" s="4">
        <v>2543257</v>
      </c>
    </row>
    <row r="4260" spans="2:10" x14ac:dyDescent="0.3">
      <c r="B4260" s="3" t="s">
        <v>218</v>
      </c>
      <c r="C4260" s="4">
        <v>2021</v>
      </c>
      <c r="D4260" s="3" t="s">
        <v>1475</v>
      </c>
      <c r="E4260" s="4">
        <v>0</v>
      </c>
      <c r="F4260" s="4">
        <v>0</v>
      </c>
      <c r="G4260" s="4">
        <v>0</v>
      </c>
      <c r="H4260" s="4">
        <v>0</v>
      </c>
      <c r="I4260" s="4"/>
      <c r="J4260" s="4">
        <v>0</v>
      </c>
    </row>
    <row r="4261" spans="2:10" x14ac:dyDescent="0.3">
      <c r="B4261" s="3" t="s">
        <v>218</v>
      </c>
      <c r="C4261" s="4">
        <v>2021</v>
      </c>
      <c r="D4261" s="3" t="s">
        <v>1476</v>
      </c>
      <c r="E4261" s="4">
        <v>569100</v>
      </c>
      <c r="F4261" s="4">
        <v>7.4867999999999997</v>
      </c>
      <c r="G4261" s="4">
        <v>4.439516129032258</v>
      </c>
      <c r="H4261" s="4">
        <v>4261</v>
      </c>
      <c r="I4261" s="4">
        <v>71991</v>
      </c>
      <c r="J4261" s="4">
        <v>76252</v>
      </c>
    </row>
    <row r="4262" spans="2:10" x14ac:dyDescent="0.3">
      <c r="B4262" s="3" t="s">
        <v>218</v>
      </c>
      <c r="C4262" s="4">
        <v>2022</v>
      </c>
      <c r="D4262" s="3" t="s">
        <v>1468</v>
      </c>
      <c r="E4262" s="4">
        <v>12701100</v>
      </c>
      <c r="F4262" s="4">
        <v>7.4184000000000001</v>
      </c>
      <c r="G4262" s="4">
        <v>5.0465306122448981</v>
      </c>
      <c r="H4262" s="4">
        <v>94222</v>
      </c>
      <c r="I4262" s="4"/>
      <c r="J4262" s="4">
        <v>94222</v>
      </c>
    </row>
    <row r="4263" spans="2:10" x14ac:dyDescent="0.3">
      <c r="B4263" s="3" t="s">
        <v>218</v>
      </c>
      <c r="C4263" s="4">
        <v>2022</v>
      </c>
      <c r="D4263" s="3" t="s">
        <v>1469</v>
      </c>
      <c r="E4263" s="4">
        <v>1294193</v>
      </c>
      <c r="F4263" s="4">
        <v>11.370699999999999</v>
      </c>
      <c r="G4263" s="4">
        <v>7.7351700680272106</v>
      </c>
      <c r="H4263" s="4">
        <v>14716</v>
      </c>
      <c r="I4263" s="4"/>
      <c r="J4263" s="4">
        <v>14716</v>
      </c>
    </row>
    <row r="4264" spans="2:10" x14ac:dyDescent="0.3">
      <c r="B4264" s="3" t="s">
        <v>218</v>
      </c>
      <c r="C4264" s="4">
        <v>2022</v>
      </c>
      <c r="D4264" s="3" t="s">
        <v>1470</v>
      </c>
      <c r="E4264" s="4">
        <v>1804700</v>
      </c>
      <c r="F4264" s="4">
        <v>10.199400000000001</v>
      </c>
      <c r="G4264" s="4">
        <v>6.9383673469387759</v>
      </c>
      <c r="H4264" s="4">
        <v>18407</v>
      </c>
      <c r="I4264" s="4"/>
      <c r="J4264" s="4">
        <v>18407</v>
      </c>
    </row>
    <row r="4265" spans="2:10" x14ac:dyDescent="0.3">
      <c r="B4265" s="3" t="s">
        <v>218</v>
      </c>
      <c r="C4265" s="4">
        <v>2022</v>
      </c>
      <c r="D4265" s="3" t="s">
        <v>1471</v>
      </c>
      <c r="E4265" s="4">
        <v>0</v>
      </c>
      <c r="F4265" s="4">
        <v>10.199400000000001</v>
      </c>
      <c r="G4265" s="4">
        <v>6.9383673469387759</v>
      </c>
      <c r="H4265" s="4">
        <v>0</v>
      </c>
      <c r="I4265" s="4">
        <v>12352</v>
      </c>
      <c r="J4265" s="4">
        <v>12352</v>
      </c>
    </row>
    <row r="4266" spans="2:10" x14ac:dyDescent="0.3">
      <c r="B4266" s="3" t="s">
        <v>218</v>
      </c>
      <c r="C4266" s="4">
        <v>2022</v>
      </c>
      <c r="D4266" s="3" t="s">
        <v>1472</v>
      </c>
      <c r="E4266" s="4">
        <v>339100</v>
      </c>
      <c r="F4266" s="4">
        <v>9.8370999999999995</v>
      </c>
      <c r="G4266" s="4">
        <v>6.6919047619047616</v>
      </c>
      <c r="H4266" s="4">
        <v>3336</v>
      </c>
      <c r="I4266" s="4"/>
      <c r="J4266" s="4">
        <v>3336</v>
      </c>
    </row>
    <row r="4267" spans="2:10" x14ac:dyDescent="0.3">
      <c r="B4267" s="3" t="s">
        <v>218</v>
      </c>
      <c r="C4267" s="4">
        <v>2022</v>
      </c>
      <c r="D4267" s="3" t="s">
        <v>1473</v>
      </c>
      <c r="E4267" s="4">
        <v>16559000</v>
      </c>
      <c r="F4267" s="4">
        <v>4.7805</v>
      </c>
      <c r="G4267" s="4">
        <v>3.2520408163265309</v>
      </c>
      <c r="H4267" s="4">
        <v>79160</v>
      </c>
      <c r="I4267" s="4"/>
      <c r="J4267" s="4">
        <v>79160</v>
      </c>
    </row>
    <row r="4268" spans="2:10" x14ac:dyDescent="0.3">
      <c r="B4268" s="3" t="s">
        <v>218</v>
      </c>
      <c r="C4268" s="4">
        <v>2022</v>
      </c>
      <c r="D4268" s="3" t="s">
        <v>1474</v>
      </c>
      <c r="E4268" s="4">
        <v>2020166184</v>
      </c>
      <c r="F4268" s="4">
        <v>1.47</v>
      </c>
      <c r="G4268" s="4">
        <v>1</v>
      </c>
      <c r="H4268" s="4">
        <v>2969644</v>
      </c>
      <c r="I4268" s="4"/>
      <c r="J4268" s="4">
        <v>2969644</v>
      </c>
    </row>
    <row r="4269" spans="2:10" x14ac:dyDescent="0.3">
      <c r="B4269" s="3" t="s">
        <v>218</v>
      </c>
      <c r="C4269" s="4">
        <v>2022</v>
      </c>
      <c r="D4269" s="3" t="s">
        <v>1475</v>
      </c>
      <c r="E4269" s="4">
        <v>0</v>
      </c>
      <c r="F4269" s="4">
        <v>0</v>
      </c>
      <c r="G4269" s="4">
        <v>0</v>
      </c>
      <c r="H4269" s="4">
        <v>0</v>
      </c>
      <c r="I4269" s="4"/>
      <c r="J4269" s="4">
        <v>0</v>
      </c>
    </row>
    <row r="4270" spans="2:10" x14ac:dyDescent="0.3">
      <c r="B4270" s="3" t="s">
        <v>218</v>
      </c>
      <c r="C4270" s="4">
        <v>2022</v>
      </c>
      <c r="D4270" s="3" t="s">
        <v>1476</v>
      </c>
      <c r="E4270" s="4">
        <v>720500</v>
      </c>
      <c r="F4270" s="4">
        <v>6.8446999999999996</v>
      </c>
      <c r="G4270" s="4">
        <v>4.6562585034013599</v>
      </c>
      <c r="H4270" s="4">
        <v>4932</v>
      </c>
      <c r="I4270" s="4">
        <v>71910</v>
      </c>
      <c r="J4270" s="4">
        <v>76842</v>
      </c>
    </row>
    <row r="4271" spans="2:10" x14ac:dyDescent="0.3">
      <c r="B4271" s="3" t="s">
        <v>218</v>
      </c>
      <c r="C4271" s="4">
        <v>2023</v>
      </c>
      <c r="D4271" s="3" t="s">
        <v>1468</v>
      </c>
      <c r="E4271" s="4">
        <v>12707200</v>
      </c>
      <c r="F4271" s="4">
        <v>7.0788000000000002</v>
      </c>
      <c r="G4271" s="4">
        <v>4.890700566533094</v>
      </c>
      <c r="H4271" s="4">
        <v>89952</v>
      </c>
      <c r="I4271" s="4"/>
      <c r="J4271" s="4">
        <v>89952</v>
      </c>
    </row>
    <row r="4272" spans="2:10" x14ac:dyDescent="0.3">
      <c r="B4272" s="3" t="s">
        <v>218</v>
      </c>
      <c r="C4272" s="4">
        <v>2023</v>
      </c>
      <c r="D4272" s="3" t="s">
        <v>1469</v>
      </c>
      <c r="E4272" s="4">
        <v>1243111</v>
      </c>
      <c r="F4272" s="4">
        <v>12.4445</v>
      </c>
      <c r="G4272" s="4">
        <v>8.5978305927870657</v>
      </c>
      <c r="H4272" s="4">
        <v>15470</v>
      </c>
      <c r="I4272" s="4"/>
      <c r="J4272" s="4">
        <v>15470</v>
      </c>
    </row>
    <row r="4273" spans="2:10" x14ac:dyDescent="0.3">
      <c r="B4273" s="3" t="s">
        <v>218</v>
      </c>
      <c r="C4273" s="4">
        <v>2023</v>
      </c>
      <c r="D4273" s="3" t="s">
        <v>1470</v>
      </c>
      <c r="E4273" s="4">
        <v>1998700</v>
      </c>
      <c r="F4273" s="4">
        <v>10.079800000000001</v>
      </c>
      <c r="G4273" s="4">
        <v>6.9640735111233942</v>
      </c>
      <c r="H4273" s="4">
        <v>20146</v>
      </c>
      <c r="I4273" s="4"/>
      <c r="J4273" s="4">
        <v>20146</v>
      </c>
    </row>
    <row r="4274" spans="2:10" x14ac:dyDescent="0.3">
      <c r="B4274" s="3" t="s">
        <v>218</v>
      </c>
      <c r="C4274" s="4">
        <v>2023</v>
      </c>
      <c r="D4274" s="3" t="s">
        <v>1471</v>
      </c>
      <c r="E4274" s="4">
        <v>0</v>
      </c>
      <c r="F4274" s="4">
        <v>0</v>
      </c>
      <c r="G4274" s="4">
        <v>0</v>
      </c>
      <c r="H4274" s="4">
        <v>0</v>
      </c>
      <c r="I4274" s="4"/>
      <c r="J4274" s="4">
        <v>0</v>
      </c>
    </row>
    <row r="4275" spans="2:10" x14ac:dyDescent="0.3">
      <c r="B4275" s="3" t="s">
        <v>218</v>
      </c>
      <c r="C4275" s="4">
        <v>2023</v>
      </c>
      <c r="D4275" s="3" t="s">
        <v>1472</v>
      </c>
      <c r="E4275" s="4">
        <v>342500</v>
      </c>
      <c r="F4275" s="4">
        <v>10.763500000000001</v>
      </c>
      <c r="G4275" s="4">
        <v>7.4364377504490813</v>
      </c>
      <c r="H4275" s="4">
        <v>3686</v>
      </c>
      <c r="I4275" s="4"/>
      <c r="J4275" s="4">
        <v>3686</v>
      </c>
    </row>
    <row r="4276" spans="2:10" x14ac:dyDescent="0.3">
      <c r="B4276" s="3" t="s">
        <v>218</v>
      </c>
      <c r="C4276" s="4">
        <v>2023</v>
      </c>
      <c r="D4276" s="3" t="s">
        <v>1473</v>
      </c>
      <c r="E4276" s="4">
        <v>17539000</v>
      </c>
      <c r="F4276" s="4">
        <v>5.0121000000000002</v>
      </c>
      <c r="G4276" s="4">
        <v>3.4628299018930497</v>
      </c>
      <c r="H4276" s="4">
        <v>87907</v>
      </c>
      <c r="I4276" s="4"/>
      <c r="J4276" s="4">
        <v>87907</v>
      </c>
    </row>
    <row r="4277" spans="2:10" x14ac:dyDescent="0.3">
      <c r="B4277" s="3" t="s">
        <v>218</v>
      </c>
      <c r="C4277" s="4">
        <v>2023</v>
      </c>
      <c r="D4277" s="3" t="s">
        <v>1474</v>
      </c>
      <c r="E4277" s="4">
        <v>2259422150</v>
      </c>
      <c r="F4277" s="4">
        <v>1.4474</v>
      </c>
      <c r="G4277" s="4">
        <v>1</v>
      </c>
      <c r="H4277" s="4">
        <v>3270288</v>
      </c>
      <c r="I4277" s="4"/>
      <c r="J4277" s="4">
        <v>3270288</v>
      </c>
    </row>
    <row r="4278" spans="2:10" x14ac:dyDescent="0.3">
      <c r="B4278" s="3" t="s">
        <v>218</v>
      </c>
      <c r="C4278" s="4">
        <v>2023</v>
      </c>
      <c r="D4278" s="3" t="s">
        <v>1475</v>
      </c>
      <c r="E4278" s="4">
        <v>0</v>
      </c>
      <c r="F4278" s="4">
        <v>0</v>
      </c>
      <c r="G4278" s="4">
        <v>0</v>
      </c>
      <c r="H4278" s="4">
        <v>0</v>
      </c>
      <c r="I4278" s="4"/>
      <c r="J4278" s="4">
        <v>0</v>
      </c>
    </row>
    <row r="4279" spans="2:10" x14ac:dyDescent="0.3">
      <c r="B4279" s="3" t="s">
        <v>218</v>
      </c>
      <c r="C4279" s="4">
        <v>2023</v>
      </c>
      <c r="D4279" s="3" t="s">
        <v>1476</v>
      </c>
      <c r="E4279" s="4">
        <v>802700</v>
      </c>
      <c r="F4279" s="4">
        <v>6.7243000000000004</v>
      </c>
      <c r="G4279" s="4">
        <v>4.6457786375569992</v>
      </c>
      <c r="H4279" s="4">
        <v>5398</v>
      </c>
      <c r="I4279" s="4">
        <v>72865</v>
      </c>
      <c r="J4279" s="4">
        <v>78263</v>
      </c>
    </row>
    <row r="4280" spans="2:10" x14ac:dyDescent="0.3">
      <c r="B4280" s="3" t="s">
        <v>218</v>
      </c>
      <c r="C4280" s="4">
        <v>2024</v>
      </c>
      <c r="D4280" s="3" t="s">
        <v>1468</v>
      </c>
      <c r="E4280" s="4">
        <v>13760600</v>
      </c>
      <c r="F4280" s="4">
        <v>7.5987999999999998</v>
      </c>
      <c r="G4280" s="4">
        <v>4.8551530253657917</v>
      </c>
      <c r="H4280" s="4">
        <v>104564</v>
      </c>
      <c r="I4280" s="4"/>
      <c r="J4280" s="4">
        <v>104564</v>
      </c>
    </row>
    <row r="4281" spans="2:10" x14ac:dyDescent="0.3">
      <c r="B4281" s="3" t="s">
        <v>218</v>
      </c>
      <c r="C4281" s="4">
        <v>2024</v>
      </c>
      <c r="D4281" s="3" t="s">
        <v>1469</v>
      </c>
      <c r="E4281" s="4">
        <v>1241765</v>
      </c>
      <c r="F4281" s="4">
        <v>13.178699999999999</v>
      </c>
      <c r="G4281" s="4">
        <v>8.4203565267395053</v>
      </c>
      <c r="H4281" s="4">
        <v>16365</v>
      </c>
      <c r="I4281" s="4"/>
      <c r="J4281" s="4">
        <v>16365</v>
      </c>
    </row>
    <row r="4282" spans="2:10" x14ac:dyDescent="0.3">
      <c r="B4282" s="3" t="s">
        <v>218</v>
      </c>
      <c r="C4282" s="4">
        <v>2024</v>
      </c>
      <c r="D4282" s="3" t="s">
        <v>1470</v>
      </c>
      <c r="E4282" s="4">
        <v>2097900</v>
      </c>
      <c r="F4282" s="4">
        <v>10.3948</v>
      </c>
      <c r="G4282" s="4">
        <v>6.6416203437480039</v>
      </c>
      <c r="H4282" s="4">
        <v>21807</v>
      </c>
      <c r="I4282" s="4"/>
      <c r="J4282" s="4">
        <v>21807</v>
      </c>
    </row>
    <row r="4283" spans="2:10" x14ac:dyDescent="0.3">
      <c r="B4283" s="3" t="s">
        <v>218</v>
      </c>
      <c r="C4283" s="4">
        <v>2024</v>
      </c>
      <c r="D4283" s="3" t="s">
        <v>1471</v>
      </c>
      <c r="E4283" s="4">
        <v>0</v>
      </c>
      <c r="F4283" s="4">
        <v>0</v>
      </c>
      <c r="G4283" s="4">
        <v>0</v>
      </c>
      <c r="H4283" s="4">
        <v>0</v>
      </c>
      <c r="I4283" s="4"/>
      <c r="J4283" s="4">
        <v>0</v>
      </c>
    </row>
    <row r="4284" spans="2:10" x14ac:dyDescent="0.3">
      <c r="B4284" s="3" t="s">
        <v>218</v>
      </c>
      <c r="C4284" s="4">
        <v>2024</v>
      </c>
      <c r="D4284" s="3" t="s">
        <v>1472</v>
      </c>
      <c r="E4284" s="4">
        <v>555600</v>
      </c>
      <c r="F4284" s="4">
        <v>11.603400000000001</v>
      </c>
      <c r="G4284" s="4">
        <v>7.4138393712861808</v>
      </c>
      <c r="H4284" s="4">
        <v>6447</v>
      </c>
      <c r="I4284" s="4"/>
      <c r="J4284" s="4">
        <v>6447</v>
      </c>
    </row>
    <row r="4285" spans="2:10" x14ac:dyDescent="0.3">
      <c r="B4285" s="3" t="s">
        <v>218</v>
      </c>
      <c r="C4285" s="4">
        <v>2024</v>
      </c>
      <c r="D4285" s="3" t="s">
        <v>1473</v>
      </c>
      <c r="E4285" s="4">
        <v>17527000</v>
      </c>
      <c r="F4285" s="4">
        <v>5.4862000000000002</v>
      </c>
      <c r="G4285" s="4">
        <v>3.5053351223563993</v>
      </c>
      <c r="H4285" s="4">
        <v>96157</v>
      </c>
      <c r="I4285" s="4"/>
      <c r="J4285" s="4">
        <v>96157</v>
      </c>
    </row>
    <row r="4286" spans="2:10" x14ac:dyDescent="0.3">
      <c r="B4286" s="3" t="s">
        <v>218</v>
      </c>
      <c r="C4286" s="4">
        <v>2024</v>
      </c>
      <c r="D4286" s="3" t="s">
        <v>1474</v>
      </c>
      <c r="E4286" s="4">
        <v>2275692637</v>
      </c>
      <c r="F4286" s="4">
        <v>1.5650999999999999</v>
      </c>
      <c r="G4286" s="4">
        <v>1</v>
      </c>
      <c r="H4286" s="4">
        <v>3561687</v>
      </c>
      <c r="I4286" s="4"/>
      <c r="J4286" s="4">
        <v>3561687</v>
      </c>
    </row>
    <row r="4287" spans="2:10" x14ac:dyDescent="0.3">
      <c r="B4287" s="3" t="s">
        <v>218</v>
      </c>
      <c r="C4287" s="4">
        <v>2024</v>
      </c>
      <c r="D4287" s="3" t="s">
        <v>1475</v>
      </c>
      <c r="E4287" s="4">
        <v>0</v>
      </c>
      <c r="F4287" s="4">
        <v>0</v>
      </c>
      <c r="G4287" s="4">
        <v>0</v>
      </c>
      <c r="H4287" s="4">
        <v>0</v>
      </c>
      <c r="I4287" s="4"/>
      <c r="J4287" s="4">
        <v>0</v>
      </c>
    </row>
    <row r="4288" spans="2:10" x14ac:dyDescent="0.3">
      <c r="B4288" s="3" t="s">
        <v>218</v>
      </c>
      <c r="C4288" s="4">
        <v>2024</v>
      </c>
      <c r="D4288" s="3" t="s">
        <v>1476</v>
      </c>
      <c r="E4288" s="4">
        <v>793000</v>
      </c>
      <c r="F4288" s="4">
        <v>7.2850999999999999</v>
      </c>
      <c r="G4288" s="4">
        <v>4.6547185483355697</v>
      </c>
      <c r="H4288" s="4">
        <v>5777</v>
      </c>
      <c r="I4288" s="4">
        <v>72051</v>
      </c>
      <c r="J4288" s="4">
        <v>77828</v>
      </c>
    </row>
    <row r="4289" spans="2:10" x14ac:dyDescent="0.3">
      <c r="B4289" s="3" t="s">
        <v>220</v>
      </c>
      <c r="C4289" s="4">
        <v>2019</v>
      </c>
      <c r="D4289" s="3" t="s">
        <v>1468</v>
      </c>
      <c r="E4289" s="4">
        <v>4147600</v>
      </c>
      <c r="F4289" s="4">
        <v>10.0305</v>
      </c>
      <c r="G4289" s="4">
        <v>2.57661383544401</v>
      </c>
      <c r="H4289" s="4">
        <v>41602.501799999998</v>
      </c>
      <c r="I4289" s="4"/>
      <c r="J4289" s="4">
        <v>41602.501799999998</v>
      </c>
    </row>
    <row r="4290" spans="2:10" x14ac:dyDescent="0.3">
      <c r="B4290" s="3" t="s">
        <v>220</v>
      </c>
      <c r="C4290" s="4">
        <v>2019</v>
      </c>
      <c r="D4290" s="3" t="s">
        <v>1469</v>
      </c>
      <c r="E4290" s="4">
        <v>319590</v>
      </c>
      <c r="F4290" s="4">
        <v>13.5459</v>
      </c>
      <c r="G4290" s="4">
        <v>3.4796424259549399</v>
      </c>
      <c r="H4290" s="4">
        <v>4329.1341810000004</v>
      </c>
      <c r="I4290" s="4"/>
      <c r="J4290" s="4">
        <v>4329.1341810000004</v>
      </c>
    </row>
    <row r="4291" spans="2:10" x14ac:dyDescent="0.3">
      <c r="B4291" s="3" t="s">
        <v>220</v>
      </c>
      <c r="C4291" s="4">
        <v>2019</v>
      </c>
      <c r="D4291" s="3" t="s">
        <v>1470</v>
      </c>
      <c r="E4291" s="4">
        <v>198000</v>
      </c>
      <c r="F4291" s="4">
        <v>43.814999999999998</v>
      </c>
      <c r="G4291" s="4">
        <v>11.2551054483804</v>
      </c>
      <c r="H4291" s="4">
        <v>8675.3700000000008</v>
      </c>
      <c r="I4291" s="4"/>
      <c r="J4291" s="4">
        <v>8675.3700000000008</v>
      </c>
    </row>
    <row r="4292" spans="2:10" x14ac:dyDescent="0.3">
      <c r="B4292" s="3" t="s">
        <v>220</v>
      </c>
      <c r="C4292" s="4">
        <v>2019</v>
      </c>
      <c r="D4292" s="3" t="s">
        <v>1471</v>
      </c>
      <c r="E4292" s="4">
        <v>4319300</v>
      </c>
      <c r="F4292" s="4">
        <v>29.1813</v>
      </c>
      <c r="G4292" s="4">
        <v>7.4960312363533603</v>
      </c>
      <c r="H4292" s="4">
        <v>126042.78909000001</v>
      </c>
      <c r="I4292" s="4"/>
      <c r="J4292" s="4">
        <v>126042.78909000001</v>
      </c>
    </row>
    <row r="4293" spans="2:10" x14ac:dyDescent="0.3">
      <c r="B4293" s="3" t="s">
        <v>220</v>
      </c>
      <c r="C4293" s="4">
        <v>2019</v>
      </c>
      <c r="D4293" s="3" t="s">
        <v>1472</v>
      </c>
      <c r="E4293" s="4">
        <v>0</v>
      </c>
      <c r="F4293" s="4">
        <v>0</v>
      </c>
      <c r="G4293" s="4">
        <v>0</v>
      </c>
      <c r="H4293" s="4">
        <v>0</v>
      </c>
      <c r="I4293" s="4"/>
      <c r="J4293" s="4">
        <v>0</v>
      </c>
    </row>
    <row r="4294" spans="2:10" x14ac:dyDescent="0.3">
      <c r="B4294" s="3" t="s">
        <v>220</v>
      </c>
      <c r="C4294" s="4">
        <v>2019</v>
      </c>
      <c r="D4294" s="3" t="s">
        <v>1473</v>
      </c>
      <c r="E4294" s="4">
        <v>49400</v>
      </c>
      <c r="F4294" s="4">
        <v>1.02</v>
      </c>
      <c r="G4294" s="4">
        <v>0.26201546404993697</v>
      </c>
      <c r="H4294" s="4">
        <v>50.387999999999998</v>
      </c>
      <c r="I4294" s="4"/>
      <c r="J4294" s="4">
        <v>50.387999999999998</v>
      </c>
    </row>
    <row r="4295" spans="2:10" x14ac:dyDescent="0.3">
      <c r="B4295" s="3" t="s">
        <v>220</v>
      </c>
      <c r="C4295" s="4">
        <v>2019</v>
      </c>
      <c r="D4295" s="3" t="s">
        <v>1474</v>
      </c>
      <c r="E4295" s="4">
        <v>77940100</v>
      </c>
      <c r="F4295" s="4">
        <v>3.8929</v>
      </c>
      <c r="G4295" s="4">
        <v>1</v>
      </c>
      <c r="H4295" s="4">
        <v>303413.01529000001</v>
      </c>
      <c r="I4295" s="4">
        <v>0</v>
      </c>
      <c r="J4295" s="4">
        <v>303413.01529000001</v>
      </c>
    </row>
    <row r="4296" spans="2:10" x14ac:dyDescent="0.3">
      <c r="B4296" s="3" t="s">
        <v>220</v>
      </c>
      <c r="C4296" s="4">
        <v>2019</v>
      </c>
      <c r="D4296" s="3" t="s">
        <v>1475</v>
      </c>
      <c r="E4296" s="4">
        <v>0</v>
      </c>
      <c r="F4296" s="4">
        <v>0</v>
      </c>
      <c r="G4296" s="4">
        <v>0</v>
      </c>
      <c r="H4296" s="4">
        <v>0</v>
      </c>
      <c r="I4296" s="4"/>
      <c r="J4296" s="4">
        <v>0</v>
      </c>
    </row>
    <row r="4297" spans="2:10" x14ac:dyDescent="0.3">
      <c r="B4297" s="3" t="s">
        <v>220</v>
      </c>
      <c r="C4297" s="4">
        <v>2019</v>
      </c>
      <c r="D4297" s="3" t="s">
        <v>1476</v>
      </c>
      <c r="E4297" s="4">
        <v>5110271</v>
      </c>
      <c r="F4297" s="4">
        <v>23.140499999999999</v>
      </c>
      <c r="G4297" s="4">
        <v>5.9442831822034998</v>
      </c>
      <c r="H4297" s="4">
        <v>118254.2260755</v>
      </c>
      <c r="I4297" s="4"/>
      <c r="J4297" s="4">
        <v>118254.2260755</v>
      </c>
    </row>
    <row r="4298" spans="2:10" x14ac:dyDescent="0.3">
      <c r="B4298" s="3" t="s">
        <v>220</v>
      </c>
      <c r="C4298" s="4">
        <v>2020</v>
      </c>
      <c r="D4298" s="3" t="s">
        <v>1468</v>
      </c>
      <c r="E4298" s="4">
        <v>3969450</v>
      </c>
      <c r="F4298" s="4">
        <v>10.619899999999999</v>
      </c>
      <c r="G4298" s="4">
        <v>2.5669913707669623</v>
      </c>
      <c r="H4298" s="4">
        <v>42155</v>
      </c>
      <c r="I4298" s="4"/>
      <c r="J4298" s="4">
        <v>42155</v>
      </c>
    </row>
    <row r="4299" spans="2:10" x14ac:dyDescent="0.3">
      <c r="B4299" s="3" t="s">
        <v>220</v>
      </c>
      <c r="C4299" s="4">
        <v>2020</v>
      </c>
      <c r="D4299" s="3" t="s">
        <v>1469</v>
      </c>
      <c r="E4299" s="4">
        <v>312067</v>
      </c>
      <c r="F4299" s="4">
        <v>14.1944</v>
      </c>
      <c r="G4299" s="4">
        <v>3.4310023929805902</v>
      </c>
      <c r="H4299" s="4">
        <v>4430</v>
      </c>
      <c r="I4299" s="4"/>
      <c r="J4299" s="4">
        <v>4430</v>
      </c>
    </row>
    <row r="4300" spans="2:10" x14ac:dyDescent="0.3">
      <c r="B4300" s="3" t="s">
        <v>220</v>
      </c>
      <c r="C4300" s="4">
        <v>2020</v>
      </c>
      <c r="D4300" s="3" t="s">
        <v>1470</v>
      </c>
      <c r="E4300" s="4">
        <v>201000</v>
      </c>
      <c r="F4300" s="4">
        <v>45.65</v>
      </c>
      <c r="G4300" s="4">
        <v>11.034299388460514</v>
      </c>
      <c r="H4300" s="4">
        <v>9176</v>
      </c>
      <c r="I4300" s="4"/>
      <c r="J4300" s="4">
        <v>9176</v>
      </c>
    </row>
    <row r="4301" spans="2:10" x14ac:dyDescent="0.3">
      <c r="B4301" s="3" t="s">
        <v>220</v>
      </c>
      <c r="C4301" s="4">
        <v>2020</v>
      </c>
      <c r="D4301" s="3" t="s">
        <v>1471</v>
      </c>
      <c r="E4301" s="4">
        <v>4418800</v>
      </c>
      <c r="F4301" s="4">
        <v>28.693899999999999</v>
      </c>
      <c r="G4301" s="4">
        <v>6.9357520968794564</v>
      </c>
      <c r="H4301" s="4">
        <v>126793</v>
      </c>
      <c r="I4301" s="4"/>
      <c r="J4301" s="4">
        <v>126793</v>
      </c>
    </row>
    <row r="4302" spans="2:10" x14ac:dyDescent="0.3">
      <c r="B4302" s="3" t="s">
        <v>220</v>
      </c>
      <c r="C4302" s="4">
        <v>2020</v>
      </c>
      <c r="D4302" s="3" t="s">
        <v>1472</v>
      </c>
      <c r="E4302" s="4">
        <v>0</v>
      </c>
      <c r="F4302" s="4">
        <v>0</v>
      </c>
      <c r="G4302" s="4">
        <v>0</v>
      </c>
      <c r="H4302" s="4">
        <v>0</v>
      </c>
      <c r="I4302" s="4"/>
      <c r="J4302" s="4">
        <v>0</v>
      </c>
    </row>
    <row r="4303" spans="2:10" x14ac:dyDescent="0.3">
      <c r="B4303" s="3" t="s">
        <v>220</v>
      </c>
      <c r="C4303" s="4">
        <v>2020</v>
      </c>
      <c r="D4303" s="3" t="s">
        <v>1473</v>
      </c>
      <c r="E4303" s="4">
        <v>48600</v>
      </c>
      <c r="F4303" s="4">
        <v>2.0880000000000001</v>
      </c>
      <c r="G4303" s="4">
        <v>0.50470136085663875</v>
      </c>
      <c r="H4303" s="4">
        <v>101</v>
      </c>
      <c r="I4303" s="4"/>
      <c r="J4303" s="4">
        <v>101</v>
      </c>
    </row>
    <row r="4304" spans="2:10" x14ac:dyDescent="0.3">
      <c r="B4304" s="3" t="s">
        <v>220</v>
      </c>
      <c r="C4304" s="4">
        <v>2020</v>
      </c>
      <c r="D4304" s="3" t="s">
        <v>1474</v>
      </c>
      <c r="E4304" s="4">
        <v>75102900</v>
      </c>
      <c r="F4304" s="4">
        <v>4.1371000000000002</v>
      </c>
      <c r="G4304" s="4">
        <v>1</v>
      </c>
      <c r="H4304" s="4">
        <v>310708</v>
      </c>
      <c r="I4304" s="4"/>
      <c r="J4304" s="4">
        <v>310708</v>
      </c>
    </row>
    <row r="4305" spans="2:10" x14ac:dyDescent="0.3">
      <c r="B4305" s="3" t="s">
        <v>220</v>
      </c>
      <c r="C4305" s="4">
        <v>2020</v>
      </c>
      <c r="D4305" s="3" t="s">
        <v>1475</v>
      </c>
      <c r="E4305" s="4">
        <v>0</v>
      </c>
      <c r="F4305" s="4">
        <v>0</v>
      </c>
      <c r="G4305" s="4">
        <v>0</v>
      </c>
      <c r="H4305" s="4">
        <v>0</v>
      </c>
      <c r="I4305" s="4"/>
      <c r="J4305" s="4">
        <v>0</v>
      </c>
    </row>
    <row r="4306" spans="2:10" x14ac:dyDescent="0.3">
      <c r="B4306" s="3" t="s">
        <v>220</v>
      </c>
      <c r="C4306" s="4">
        <v>2020</v>
      </c>
      <c r="D4306" s="3" t="s">
        <v>1476</v>
      </c>
      <c r="E4306" s="4">
        <v>5341676</v>
      </c>
      <c r="F4306" s="4">
        <v>22.278500000000001</v>
      </c>
      <c r="G4306" s="4">
        <v>5.3850523313432115</v>
      </c>
      <c r="H4306" s="4">
        <v>119005</v>
      </c>
      <c r="I4306" s="4">
        <v>24419</v>
      </c>
      <c r="J4306" s="4">
        <v>143424</v>
      </c>
    </row>
    <row r="4307" spans="2:10" x14ac:dyDescent="0.3">
      <c r="B4307" s="3" t="s">
        <v>220</v>
      </c>
      <c r="C4307" s="4">
        <v>2021</v>
      </c>
      <c r="D4307" s="3" t="s">
        <v>1468</v>
      </c>
      <c r="E4307" s="4">
        <v>3991450</v>
      </c>
      <c r="F4307" s="4">
        <v>11.0177</v>
      </c>
      <c r="G4307" s="4">
        <v>3.0479417948434215</v>
      </c>
      <c r="H4307" s="4">
        <v>43977</v>
      </c>
      <c r="I4307" s="4"/>
      <c r="J4307" s="4">
        <v>43977</v>
      </c>
    </row>
    <row r="4308" spans="2:10" x14ac:dyDescent="0.3">
      <c r="B4308" s="3" t="s">
        <v>220</v>
      </c>
      <c r="C4308" s="4">
        <v>2021</v>
      </c>
      <c r="D4308" s="3" t="s">
        <v>1469</v>
      </c>
      <c r="E4308" s="4">
        <v>311239</v>
      </c>
      <c r="F4308" s="4">
        <v>14.413</v>
      </c>
      <c r="G4308" s="4">
        <v>3.9872192099147949</v>
      </c>
      <c r="H4308" s="4">
        <v>4486</v>
      </c>
      <c r="I4308" s="4"/>
      <c r="J4308" s="4">
        <v>4486</v>
      </c>
    </row>
    <row r="4309" spans="2:10" x14ac:dyDescent="0.3">
      <c r="B4309" s="3" t="s">
        <v>220</v>
      </c>
      <c r="C4309" s="4">
        <v>2021</v>
      </c>
      <c r="D4309" s="3" t="s">
        <v>1470</v>
      </c>
      <c r="E4309" s="4">
        <v>234000</v>
      </c>
      <c r="F4309" s="4">
        <v>47</v>
      </c>
      <c r="G4309" s="4">
        <v>13.002102467633065</v>
      </c>
      <c r="H4309" s="4">
        <v>10998</v>
      </c>
      <c r="I4309" s="4"/>
      <c r="J4309" s="4">
        <v>10998</v>
      </c>
    </row>
    <row r="4310" spans="2:10" x14ac:dyDescent="0.3">
      <c r="B4310" s="3" t="s">
        <v>220</v>
      </c>
      <c r="C4310" s="4">
        <v>2021</v>
      </c>
      <c r="D4310" s="3" t="s">
        <v>1471</v>
      </c>
      <c r="E4310" s="4">
        <v>4597800</v>
      </c>
      <c r="F4310" s="4">
        <v>27.972799999999999</v>
      </c>
      <c r="G4310" s="4">
        <v>7.7384087639703445</v>
      </c>
      <c r="H4310" s="4">
        <v>128613</v>
      </c>
      <c r="I4310" s="4"/>
      <c r="J4310" s="4">
        <v>128613</v>
      </c>
    </row>
    <row r="4311" spans="2:10" x14ac:dyDescent="0.3">
      <c r="B4311" s="3" t="s">
        <v>220</v>
      </c>
      <c r="C4311" s="4">
        <v>2021</v>
      </c>
      <c r="D4311" s="3" t="s">
        <v>1472</v>
      </c>
      <c r="E4311" s="4">
        <v>0</v>
      </c>
      <c r="F4311" s="4">
        <v>0</v>
      </c>
      <c r="G4311" s="4">
        <v>0</v>
      </c>
      <c r="H4311" s="4">
        <v>0</v>
      </c>
      <c r="I4311" s="4"/>
      <c r="J4311" s="4">
        <v>0</v>
      </c>
    </row>
    <row r="4312" spans="2:10" x14ac:dyDescent="0.3">
      <c r="B4312" s="3" t="s">
        <v>220</v>
      </c>
      <c r="C4312" s="4">
        <v>2021</v>
      </c>
      <c r="D4312" s="3" t="s">
        <v>1473</v>
      </c>
      <c r="E4312" s="4">
        <v>47500</v>
      </c>
      <c r="F4312" s="4">
        <v>2.6</v>
      </c>
      <c r="G4312" s="4">
        <v>0.71926524289033977</v>
      </c>
      <c r="H4312" s="4">
        <v>124</v>
      </c>
      <c r="I4312" s="4"/>
      <c r="J4312" s="4">
        <v>124</v>
      </c>
    </row>
    <row r="4313" spans="2:10" x14ac:dyDescent="0.3">
      <c r="B4313" s="3" t="s">
        <v>220</v>
      </c>
      <c r="C4313" s="4">
        <v>2021</v>
      </c>
      <c r="D4313" s="3" t="s">
        <v>1474</v>
      </c>
      <c r="E4313" s="4">
        <v>86458500</v>
      </c>
      <c r="F4313" s="4">
        <v>3.6147999999999998</v>
      </c>
      <c r="G4313" s="4">
        <v>1</v>
      </c>
      <c r="H4313" s="4">
        <v>312530</v>
      </c>
      <c r="I4313" s="4"/>
      <c r="J4313" s="4">
        <v>312530</v>
      </c>
    </row>
    <row r="4314" spans="2:10" x14ac:dyDescent="0.3">
      <c r="B4314" s="3" t="s">
        <v>220</v>
      </c>
      <c r="C4314" s="4">
        <v>2021</v>
      </c>
      <c r="D4314" s="3" t="s">
        <v>1475</v>
      </c>
      <c r="E4314" s="4">
        <v>0</v>
      </c>
      <c r="F4314" s="4">
        <v>0</v>
      </c>
      <c r="G4314" s="4">
        <v>0</v>
      </c>
      <c r="H4314" s="4">
        <v>0</v>
      </c>
      <c r="I4314" s="4"/>
      <c r="J4314" s="4">
        <v>0</v>
      </c>
    </row>
    <row r="4315" spans="2:10" x14ac:dyDescent="0.3">
      <c r="B4315" s="3" t="s">
        <v>220</v>
      </c>
      <c r="C4315" s="4">
        <v>2021</v>
      </c>
      <c r="D4315" s="3" t="s">
        <v>1476</v>
      </c>
      <c r="E4315" s="4">
        <v>5456779</v>
      </c>
      <c r="F4315" s="4">
        <v>22.142199999999999</v>
      </c>
      <c r="G4315" s="4">
        <v>6.1254287927409541</v>
      </c>
      <c r="H4315" s="4">
        <v>120825</v>
      </c>
      <c r="I4315" s="4">
        <v>22315</v>
      </c>
      <c r="J4315" s="4">
        <v>143140</v>
      </c>
    </row>
    <row r="4316" spans="2:10" x14ac:dyDescent="0.3">
      <c r="B4316" s="3" t="s">
        <v>220</v>
      </c>
      <c r="C4316" s="4">
        <v>2022</v>
      </c>
      <c r="D4316" s="3" t="s">
        <v>1468</v>
      </c>
      <c r="E4316" s="4">
        <v>4686700</v>
      </c>
      <c r="F4316" s="4">
        <v>9.7247000000000003</v>
      </c>
      <c r="G4316" s="4">
        <v>3.3457304066607034</v>
      </c>
      <c r="H4316" s="4">
        <v>45577</v>
      </c>
      <c r="I4316" s="4"/>
      <c r="J4316" s="4">
        <v>45577</v>
      </c>
    </row>
    <row r="4317" spans="2:10" x14ac:dyDescent="0.3">
      <c r="B4317" s="3" t="s">
        <v>220</v>
      </c>
      <c r="C4317" s="4">
        <v>2022</v>
      </c>
      <c r="D4317" s="3" t="s">
        <v>1469</v>
      </c>
      <c r="E4317" s="4">
        <v>311288</v>
      </c>
      <c r="F4317" s="4">
        <v>14.731999999999999</v>
      </c>
      <c r="G4317" s="4">
        <v>5.0684648730475468</v>
      </c>
      <c r="H4317" s="4">
        <v>4586</v>
      </c>
      <c r="I4317" s="4"/>
      <c r="J4317" s="4">
        <v>4586</v>
      </c>
    </row>
    <row r="4318" spans="2:10" x14ac:dyDescent="0.3">
      <c r="B4318" s="3" t="s">
        <v>220</v>
      </c>
      <c r="C4318" s="4">
        <v>2022</v>
      </c>
      <c r="D4318" s="3" t="s">
        <v>1470</v>
      </c>
      <c r="E4318" s="4">
        <v>382000</v>
      </c>
      <c r="F4318" s="4">
        <v>32.978999999999999</v>
      </c>
      <c r="G4318" s="4">
        <v>11.346246473542971</v>
      </c>
      <c r="H4318" s="4">
        <v>12598</v>
      </c>
      <c r="I4318" s="4"/>
      <c r="J4318" s="4">
        <v>12598</v>
      </c>
    </row>
    <row r="4319" spans="2:10" x14ac:dyDescent="0.3">
      <c r="B4319" s="3" t="s">
        <v>220</v>
      </c>
      <c r="C4319" s="4">
        <v>2022</v>
      </c>
      <c r="D4319" s="3" t="s">
        <v>1471</v>
      </c>
      <c r="E4319" s="4">
        <v>5205400</v>
      </c>
      <c r="F4319" s="4">
        <v>25.14</v>
      </c>
      <c r="G4319" s="4">
        <v>8.6492809468107072</v>
      </c>
      <c r="H4319" s="4">
        <v>130864</v>
      </c>
      <c r="I4319" s="4"/>
      <c r="J4319" s="4">
        <v>130864</v>
      </c>
    </row>
    <row r="4320" spans="2:10" x14ac:dyDescent="0.3">
      <c r="B4320" s="3" t="s">
        <v>220</v>
      </c>
      <c r="C4320" s="4">
        <v>2022</v>
      </c>
      <c r="D4320" s="3" t="s">
        <v>1472</v>
      </c>
      <c r="E4320" s="4">
        <v>0</v>
      </c>
      <c r="F4320" s="4">
        <v>0</v>
      </c>
      <c r="G4320" s="4">
        <v>0</v>
      </c>
      <c r="H4320" s="4">
        <v>0</v>
      </c>
      <c r="I4320" s="4"/>
      <c r="J4320" s="4">
        <v>0</v>
      </c>
    </row>
    <row r="4321" spans="2:10" x14ac:dyDescent="0.3">
      <c r="B4321" s="3" t="s">
        <v>220</v>
      </c>
      <c r="C4321" s="4">
        <v>2022</v>
      </c>
      <c r="D4321" s="3" t="s">
        <v>1473</v>
      </c>
      <c r="E4321" s="4">
        <v>48700</v>
      </c>
      <c r="F4321" s="4">
        <v>2.75</v>
      </c>
      <c r="G4321" s="4">
        <v>0.94612261749122684</v>
      </c>
      <c r="H4321" s="4">
        <v>134</v>
      </c>
      <c r="I4321" s="4"/>
      <c r="J4321" s="4">
        <v>134</v>
      </c>
    </row>
    <row r="4322" spans="2:10" x14ac:dyDescent="0.3">
      <c r="B4322" s="3" t="s">
        <v>220</v>
      </c>
      <c r="C4322" s="4">
        <v>2022</v>
      </c>
      <c r="D4322" s="3" t="s">
        <v>1474</v>
      </c>
      <c r="E4322" s="4">
        <v>113389500</v>
      </c>
      <c r="F4322" s="4">
        <v>2.9066000000000001</v>
      </c>
      <c r="G4322" s="4">
        <v>1</v>
      </c>
      <c r="H4322" s="4">
        <v>329578</v>
      </c>
      <c r="I4322" s="4"/>
      <c r="J4322" s="4">
        <v>329578</v>
      </c>
    </row>
    <row r="4323" spans="2:10" x14ac:dyDescent="0.3">
      <c r="B4323" s="3" t="s">
        <v>220</v>
      </c>
      <c r="C4323" s="4">
        <v>2022</v>
      </c>
      <c r="D4323" s="3" t="s">
        <v>1475</v>
      </c>
      <c r="E4323" s="4">
        <v>0</v>
      </c>
      <c r="F4323" s="4">
        <v>0</v>
      </c>
      <c r="G4323" s="4">
        <v>0</v>
      </c>
      <c r="H4323" s="4">
        <v>0</v>
      </c>
      <c r="I4323" s="4"/>
      <c r="J4323" s="4">
        <v>0</v>
      </c>
    </row>
    <row r="4324" spans="2:10" x14ac:dyDescent="0.3">
      <c r="B4324" s="3" t="s">
        <v>220</v>
      </c>
      <c r="C4324" s="4">
        <v>2022</v>
      </c>
      <c r="D4324" s="3" t="s">
        <v>1476</v>
      </c>
      <c r="E4324" s="4">
        <v>5841083</v>
      </c>
      <c r="F4324" s="4">
        <v>21.0962</v>
      </c>
      <c r="G4324" s="4">
        <v>7.2580334411339704</v>
      </c>
      <c r="H4324" s="4">
        <v>123225</v>
      </c>
      <c r="I4324" s="4">
        <v>20733</v>
      </c>
      <c r="J4324" s="4">
        <v>143958</v>
      </c>
    </row>
    <row r="4325" spans="2:10" x14ac:dyDescent="0.3">
      <c r="B4325" s="3" t="s">
        <v>220</v>
      </c>
      <c r="C4325" s="4">
        <v>2023</v>
      </c>
      <c r="D4325" s="3" t="s">
        <v>1468</v>
      </c>
      <c r="E4325" s="4">
        <v>4943050</v>
      </c>
      <c r="F4325" s="4">
        <v>9.5891999999999999</v>
      </c>
      <c r="G4325" s="4">
        <v>3.5991442405134557</v>
      </c>
      <c r="H4325" s="4">
        <v>47400</v>
      </c>
      <c r="I4325" s="4"/>
      <c r="J4325" s="4">
        <v>47400</v>
      </c>
    </row>
    <row r="4326" spans="2:10" x14ac:dyDescent="0.3">
      <c r="B4326" s="3" t="s">
        <v>220</v>
      </c>
      <c r="C4326" s="4">
        <v>2023</v>
      </c>
      <c r="D4326" s="3" t="s">
        <v>1469</v>
      </c>
      <c r="E4326" s="4">
        <v>306509</v>
      </c>
      <c r="F4326" s="4">
        <v>15.560499999999999</v>
      </c>
      <c r="G4326" s="4">
        <v>5.840370829110836</v>
      </c>
      <c r="H4326" s="4">
        <v>4769</v>
      </c>
      <c r="I4326" s="4"/>
      <c r="J4326" s="4">
        <v>4769</v>
      </c>
    </row>
    <row r="4327" spans="2:10" x14ac:dyDescent="0.3">
      <c r="B4327" s="3" t="s">
        <v>220</v>
      </c>
      <c r="C4327" s="4">
        <v>2023</v>
      </c>
      <c r="D4327" s="3" t="s">
        <v>1470</v>
      </c>
      <c r="E4327" s="4">
        <v>408000</v>
      </c>
      <c r="F4327" s="4">
        <v>32.112499999999997</v>
      </c>
      <c r="G4327" s="4">
        <v>12.052884434936004</v>
      </c>
      <c r="H4327" s="4">
        <v>13102</v>
      </c>
      <c r="I4327" s="4"/>
      <c r="J4327" s="4">
        <v>13102</v>
      </c>
    </row>
    <row r="4328" spans="2:10" x14ac:dyDescent="0.3">
      <c r="B4328" s="3" t="s">
        <v>220</v>
      </c>
      <c r="C4328" s="4">
        <v>2023</v>
      </c>
      <c r="D4328" s="3" t="s">
        <v>1471</v>
      </c>
      <c r="E4328" s="4">
        <v>5454000</v>
      </c>
      <c r="F4328" s="4">
        <v>24.953900000000001</v>
      </c>
      <c r="G4328" s="4">
        <v>9.3660248470517597</v>
      </c>
      <c r="H4328" s="4">
        <v>136099</v>
      </c>
      <c r="I4328" s="4"/>
      <c r="J4328" s="4">
        <v>136099</v>
      </c>
    </row>
    <row r="4329" spans="2:10" x14ac:dyDescent="0.3">
      <c r="B4329" s="3" t="s">
        <v>220</v>
      </c>
      <c r="C4329" s="4">
        <v>2023</v>
      </c>
      <c r="D4329" s="3" t="s">
        <v>1472</v>
      </c>
      <c r="E4329" s="4">
        <v>0</v>
      </c>
      <c r="F4329" s="4">
        <v>0</v>
      </c>
      <c r="G4329" s="4">
        <v>0</v>
      </c>
      <c r="H4329" s="4">
        <v>0</v>
      </c>
      <c r="I4329" s="4"/>
      <c r="J4329" s="4">
        <v>0</v>
      </c>
    </row>
    <row r="4330" spans="2:10" x14ac:dyDescent="0.3">
      <c r="B4330" s="3" t="s">
        <v>220</v>
      </c>
      <c r="C4330" s="4">
        <v>2023</v>
      </c>
      <c r="D4330" s="3" t="s">
        <v>1473</v>
      </c>
      <c r="E4330" s="4">
        <v>46900</v>
      </c>
      <c r="F4330" s="4">
        <v>2.9714</v>
      </c>
      <c r="G4330" s="4">
        <v>1.1152647975077883</v>
      </c>
      <c r="H4330" s="4">
        <v>139</v>
      </c>
      <c r="I4330" s="4"/>
      <c r="J4330" s="4">
        <v>139</v>
      </c>
    </row>
    <row r="4331" spans="2:10" x14ac:dyDescent="0.3">
      <c r="B4331" s="3" t="s">
        <v>220</v>
      </c>
      <c r="C4331" s="4">
        <v>2023</v>
      </c>
      <c r="D4331" s="3" t="s">
        <v>1474</v>
      </c>
      <c r="E4331" s="4">
        <v>128648425</v>
      </c>
      <c r="F4331" s="4">
        <v>2.6642999999999999</v>
      </c>
      <c r="G4331" s="4">
        <v>1</v>
      </c>
      <c r="H4331" s="4">
        <v>342758</v>
      </c>
      <c r="I4331" s="4"/>
      <c r="J4331" s="4">
        <v>342758</v>
      </c>
    </row>
    <row r="4332" spans="2:10" x14ac:dyDescent="0.3">
      <c r="B4332" s="3" t="s">
        <v>220</v>
      </c>
      <c r="C4332" s="4">
        <v>2023</v>
      </c>
      <c r="D4332" s="3" t="s">
        <v>1475</v>
      </c>
      <c r="E4332" s="4">
        <v>0</v>
      </c>
      <c r="F4332" s="4">
        <v>0</v>
      </c>
      <c r="G4332" s="4">
        <v>0</v>
      </c>
      <c r="H4332" s="4">
        <v>0</v>
      </c>
      <c r="I4332" s="4"/>
      <c r="J4332" s="4">
        <v>0</v>
      </c>
    </row>
    <row r="4333" spans="2:10" x14ac:dyDescent="0.3">
      <c r="B4333" s="3" t="s">
        <v>220</v>
      </c>
      <c r="C4333" s="4">
        <v>2023</v>
      </c>
      <c r="D4333" s="3" t="s">
        <v>1476</v>
      </c>
      <c r="E4333" s="4">
        <v>6348500</v>
      </c>
      <c r="F4333" s="4">
        <v>20.186499999999999</v>
      </c>
      <c r="G4333" s="4">
        <v>7.5766617873362607</v>
      </c>
      <c r="H4333" s="4">
        <v>128154</v>
      </c>
      <c r="I4333" s="4">
        <v>23072</v>
      </c>
      <c r="J4333" s="4">
        <v>151226</v>
      </c>
    </row>
    <row r="4334" spans="2:10" x14ac:dyDescent="0.3">
      <c r="B4334" s="3" t="s">
        <v>220</v>
      </c>
      <c r="C4334" s="4">
        <v>2024</v>
      </c>
      <c r="D4334" s="3" t="s">
        <v>1468</v>
      </c>
      <c r="E4334" s="4">
        <v>5519700</v>
      </c>
      <c r="F4334" s="4">
        <v>9.1026000000000007</v>
      </c>
      <c r="G4334" s="4">
        <v>3.176175023552811</v>
      </c>
      <c r="H4334" s="4">
        <v>50244</v>
      </c>
      <c r="I4334" s="4"/>
      <c r="J4334" s="4">
        <v>50244</v>
      </c>
    </row>
    <row r="4335" spans="2:10" x14ac:dyDescent="0.3">
      <c r="B4335" s="3" t="s">
        <v>220</v>
      </c>
      <c r="C4335" s="4">
        <v>2024</v>
      </c>
      <c r="D4335" s="3" t="s">
        <v>1469</v>
      </c>
      <c r="E4335" s="4">
        <v>318562</v>
      </c>
      <c r="F4335" s="4">
        <v>15.870100000000001</v>
      </c>
      <c r="G4335" s="4">
        <v>5.5375623713318687</v>
      </c>
      <c r="H4335" s="4">
        <v>5056</v>
      </c>
      <c r="I4335" s="4"/>
      <c r="J4335" s="4">
        <v>5056</v>
      </c>
    </row>
    <row r="4336" spans="2:10" x14ac:dyDescent="0.3">
      <c r="B4336" s="3" t="s">
        <v>220</v>
      </c>
      <c r="C4336" s="4">
        <v>2024</v>
      </c>
      <c r="D4336" s="3" t="s">
        <v>1470</v>
      </c>
      <c r="E4336" s="4">
        <v>382000</v>
      </c>
      <c r="F4336" s="4">
        <v>36.356099999999998</v>
      </c>
      <c r="G4336" s="4">
        <v>12.68575316654454</v>
      </c>
      <c r="H4336" s="4">
        <v>13888</v>
      </c>
      <c r="I4336" s="4"/>
      <c r="J4336" s="4">
        <v>13888</v>
      </c>
    </row>
    <row r="4337" spans="2:10" x14ac:dyDescent="0.3">
      <c r="B4337" s="3" t="s">
        <v>220</v>
      </c>
      <c r="C4337" s="4">
        <v>2024</v>
      </c>
      <c r="D4337" s="3" t="s">
        <v>1471</v>
      </c>
      <c r="E4337" s="4">
        <v>5740000</v>
      </c>
      <c r="F4337" s="4">
        <v>25.133199999999999</v>
      </c>
      <c r="G4337" s="4">
        <v>8.7697407446177458</v>
      </c>
      <c r="H4337" s="4">
        <v>144265</v>
      </c>
      <c r="I4337" s="4"/>
      <c r="J4337" s="4">
        <v>144265</v>
      </c>
    </row>
    <row r="4338" spans="2:10" x14ac:dyDescent="0.3">
      <c r="B4338" s="3" t="s">
        <v>220</v>
      </c>
      <c r="C4338" s="4">
        <v>2024</v>
      </c>
      <c r="D4338" s="3" t="s">
        <v>1472</v>
      </c>
      <c r="E4338" s="4">
        <v>0</v>
      </c>
      <c r="F4338" s="4">
        <v>0</v>
      </c>
      <c r="G4338" s="4">
        <v>0</v>
      </c>
      <c r="H4338" s="4">
        <v>0</v>
      </c>
      <c r="I4338" s="4"/>
      <c r="J4338" s="4">
        <v>0</v>
      </c>
    </row>
    <row r="4339" spans="2:10" x14ac:dyDescent="0.3">
      <c r="B4339" s="3" t="s">
        <v>220</v>
      </c>
      <c r="C4339" s="4">
        <v>2024</v>
      </c>
      <c r="D4339" s="3" t="s">
        <v>1473</v>
      </c>
      <c r="E4339" s="4">
        <v>47900</v>
      </c>
      <c r="F4339" s="4">
        <v>3.0838999999999999</v>
      </c>
      <c r="G4339" s="4">
        <v>1.0760668550891517</v>
      </c>
      <c r="H4339" s="4">
        <v>148</v>
      </c>
      <c r="I4339" s="4"/>
      <c r="J4339" s="4">
        <v>148</v>
      </c>
    </row>
    <row r="4340" spans="2:10" x14ac:dyDescent="0.3">
      <c r="B4340" s="3" t="s">
        <v>220</v>
      </c>
      <c r="C4340" s="4">
        <v>2024</v>
      </c>
      <c r="D4340" s="3" t="s">
        <v>1474</v>
      </c>
      <c r="E4340" s="4">
        <v>126774687</v>
      </c>
      <c r="F4340" s="4">
        <v>2.8658999999999999</v>
      </c>
      <c r="G4340" s="4">
        <v>1</v>
      </c>
      <c r="H4340" s="4">
        <v>363324</v>
      </c>
      <c r="I4340" s="4"/>
      <c r="J4340" s="4">
        <v>363324</v>
      </c>
    </row>
    <row r="4341" spans="2:10" x14ac:dyDescent="0.3">
      <c r="B4341" s="3" t="s">
        <v>220</v>
      </c>
      <c r="C4341" s="4">
        <v>2024</v>
      </c>
      <c r="D4341" s="3" t="s">
        <v>1475</v>
      </c>
      <c r="E4341" s="4">
        <v>0</v>
      </c>
      <c r="F4341" s="4">
        <v>0</v>
      </c>
      <c r="G4341" s="4">
        <v>0</v>
      </c>
      <c r="H4341" s="4">
        <v>0</v>
      </c>
      <c r="I4341" s="4"/>
      <c r="J4341" s="4">
        <v>0</v>
      </c>
    </row>
    <row r="4342" spans="2:10" x14ac:dyDescent="0.3">
      <c r="B4342" s="3" t="s">
        <v>220</v>
      </c>
      <c r="C4342" s="4">
        <v>2024</v>
      </c>
      <c r="D4342" s="3" t="s">
        <v>1476</v>
      </c>
      <c r="E4342" s="4">
        <v>6791300</v>
      </c>
      <c r="F4342" s="4">
        <v>20.002500000000001</v>
      </c>
      <c r="G4342" s="4">
        <v>6.9794828849576058</v>
      </c>
      <c r="H4342" s="4">
        <v>135843</v>
      </c>
      <c r="I4342" s="4">
        <v>23748</v>
      </c>
      <c r="J4342" s="4">
        <v>159591</v>
      </c>
    </row>
    <row r="4343" spans="2:10" x14ac:dyDescent="0.3">
      <c r="B4343" s="3" t="s">
        <v>222</v>
      </c>
      <c r="C4343" s="4">
        <v>2019</v>
      </c>
      <c r="D4343" s="3" t="s">
        <v>1468</v>
      </c>
      <c r="E4343" s="4">
        <v>604960682</v>
      </c>
      <c r="F4343" s="4">
        <v>12.48189</v>
      </c>
      <c r="G4343" s="4">
        <v>4.1865727960931203</v>
      </c>
      <c r="H4343" s="4">
        <v>7551052.68704898</v>
      </c>
      <c r="I4343" s="4"/>
      <c r="J4343" s="4">
        <v>7551052.68704898</v>
      </c>
    </row>
    <row r="4344" spans="2:10" x14ac:dyDescent="0.3">
      <c r="B4344" s="3" t="s">
        <v>222</v>
      </c>
      <c r="C4344" s="4">
        <v>2019</v>
      </c>
      <c r="D4344" s="3" t="s">
        <v>1469</v>
      </c>
      <c r="E4344" s="4">
        <v>3047082</v>
      </c>
      <c r="F4344" s="4">
        <v>22.452290000000001</v>
      </c>
      <c r="G4344" s="4">
        <v>7.5307622903257201</v>
      </c>
      <c r="H4344" s="4">
        <v>68413.968717779993</v>
      </c>
      <c r="I4344" s="4"/>
      <c r="J4344" s="4">
        <v>68413.968717779993</v>
      </c>
    </row>
    <row r="4345" spans="2:10" x14ac:dyDescent="0.3">
      <c r="B4345" s="3" t="s">
        <v>222</v>
      </c>
      <c r="C4345" s="4">
        <v>2019</v>
      </c>
      <c r="D4345" s="3" t="s">
        <v>1470</v>
      </c>
      <c r="E4345" s="4">
        <v>115196700</v>
      </c>
      <c r="F4345" s="4">
        <v>9.4923300000000008</v>
      </c>
      <c r="G4345" s="4">
        <v>3.1838391901818301</v>
      </c>
      <c r="H4345" s="4">
        <v>1093485.0913110001</v>
      </c>
      <c r="I4345" s="4"/>
      <c r="J4345" s="4">
        <v>1093485.0913110001</v>
      </c>
    </row>
    <row r="4346" spans="2:10" x14ac:dyDescent="0.3">
      <c r="B4346" s="3" t="s">
        <v>222</v>
      </c>
      <c r="C4346" s="4">
        <v>2019</v>
      </c>
      <c r="D4346" s="3" t="s">
        <v>1471</v>
      </c>
      <c r="E4346" s="4">
        <v>0</v>
      </c>
      <c r="F4346" s="4">
        <v>9.4923300000000008</v>
      </c>
      <c r="G4346" s="4">
        <v>3.1838391901818301</v>
      </c>
      <c r="H4346" s="4">
        <v>0</v>
      </c>
      <c r="I4346" s="4"/>
      <c r="J4346" s="4">
        <v>0</v>
      </c>
    </row>
    <row r="4347" spans="2:10" x14ac:dyDescent="0.3">
      <c r="B4347" s="3" t="s">
        <v>222</v>
      </c>
      <c r="C4347" s="4">
        <v>2019</v>
      </c>
      <c r="D4347" s="3" t="s">
        <v>1472</v>
      </c>
      <c r="E4347" s="4">
        <v>127300</v>
      </c>
      <c r="F4347" s="4">
        <v>10.6822</v>
      </c>
      <c r="G4347" s="4">
        <v>3.5829355908781402</v>
      </c>
      <c r="H4347" s="4">
        <v>1359.8440599999999</v>
      </c>
      <c r="I4347" s="4"/>
      <c r="J4347" s="4">
        <v>1359.8440599999999</v>
      </c>
    </row>
    <row r="4348" spans="2:10" x14ac:dyDescent="0.3">
      <c r="B4348" s="3" t="s">
        <v>222</v>
      </c>
      <c r="C4348" s="4">
        <v>2019</v>
      </c>
      <c r="D4348" s="3" t="s">
        <v>1473</v>
      </c>
      <c r="E4348" s="4">
        <v>16308000</v>
      </c>
      <c r="F4348" s="4">
        <v>9.3164099999999994</v>
      </c>
      <c r="G4348" s="4">
        <v>3.1248335519100001</v>
      </c>
      <c r="H4348" s="4">
        <v>151932.01428</v>
      </c>
      <c r="I4348" s="4"/>
      <c r="J4348" s="4">
        <v>151932.01428</v>
      </c>
    </row>
    <row r="4349" spans="2:10" x14ac:dyDescent="0.3">
      <c r="B4349" s="3" t="s">
        <v>222</v>
      </c>
      <c r="C4349" s="4">
        <v>2019</v>
      </c>
      <c r="D4349" s="3" t="s">
        <v>1474</v>
      </c>
      <c r="E4349" s="4">
        <v>9232156574</v>
      </c>
      <c r="F4349" s="4">
        <v>2.9814099999999999</v>
      </c>
      <c r="G4349" s="4">
        <v>1</v>
      </c>
      <c r="H4349" s="4">
        <v>27524843.9312893</v>
      </c>
      <c r="I4349" s="4">
        <v>0</v>
      </c>
      <c r="J4349" s="4">
        <v>27524843.9312893</v>
      </c>
    </row>
    <row r="4350" spans="2:10" x14ac:dyDescent="0.3">
      <c r="B4350" s="3" t="s">
        <v>222</v>
      </c>
      <c r="C4350" s="4">
        <v>2019</v>
      </c>
      <c r="D4350" s="3" t="s">
        <v>1475</v>
      </c>
      <c r="E4350" s="4">
        <v>0</v>
      </c>
      <c r="F4350" s="4">
        <v>2.9814099999999999</v>
      </c>
      <c r="G4350" s="4">
        <v>1</v>
      </c>
      <c r="H4350" s="4">
        <v>0</v>
      </c>
      <c r="I4350" s="4"/>
      <c r="J4350" s="4">
        <v>0</v>
      </c>
    </row>
    <row r="4351" spans="2:10" x14ac:dyDescent="0.3">
      <c r="B4351" s="3" t="s">
        <v>222</v>
      </c>
      <c r="C4351" s="4">
        <v>2019</v>
      </c>
      <c r="D4351" s="3" t="s">
        <v>1476</v>
      </c>
      <c r="E4351" s="4">
        <v>6912825</v>
      </c>
      <c r="F4351" s="4">
        <v>39.999940000000002</v>
      </c>
      <c r="G4351" s="4">
        <v>13.416450605585901</v>
      </c>
      <c r="H4351" s="4">
        <v>276512.58523049997</v>
      </c>
      <c r="I4351" s="4"/>
      <c r="J4351" s="4">
        <v>276512.58523049997</v>
      </c>
    </row>
    <row r="4352" spans="2:10" x14ac:dyDescent="0.3">
      <c r="B4352" s="3" t="s">
        <v>222</v>
      </c>
      <c r="C4352" s="4">
        <v>2020</v>
      </c>
      <c r="D4352" s="3" t="s">
        <v>1468</v>
      </c>
      <c r="E4352" s="4">
        <v>666456818</v>
      </c>
      <c r="F4352" s="4">
        <v>12.13714</v>
      </c>
      <c r="G4352" s="4">
        <v>3.6054623446374676</v>
      </c>
      <c r="H4352" s="4">
        <v>8088880</v>
      </c>
      <c r="I4352" s="4"/>
      <c r="J4352" s="4">
        <v>8088880</v>
      </c>
    </row>
    <row r="4353" spans="2:10" x14ac:dyDescent="0.3">
      <c r="B4353" s="3" t="s">
        <v>222</v>
      </c>
      <c r="C4353" s="4">
        <v>2020</v>
      </c>
      <c r="D4353" s="3" t="s">
        <v>1469</v>
      </c>
      <c r="E4353" s="4">
        <v>2985170</v>
      </c>
      <c r="F4353" s="4">
        <v>23.550129999999999</v>
      </c>
      <c r="G4353" s="4">
        <v>6.9958084792889563</v>
      </c>
      <c r="H4353" s="4">
        <v>70301</v>
      </c>
      <c r="I4353" s="4"/>
      <c r="J4353" s="4">
        <v>70301</v>
      </c>
    </row>
    <row r="4354" spans="2:10" x14ac:dyDescent="0.3">
      <c r="B4354" s="3" t="s">
        <v>222</v>
      </c>
      <c r="C4354" s="4">
        <v>2020</v>
      </c>
      <c r="D4354" s="3" t="s">
        <v>1470</v>
      </c>
      <c r="E4354" s="4">
        <v>128623400</v>
      </c>
      <c r="F4354" s="4">
        <v>8.9214699999999993</v>
      </c>
      <c r="G4354" s="4">
        <v>2.6502144775303593</v>
      </c>
      <c r="H4354" s="4">
        <v>1147510</v>
      </c>
      <c r="I4354" s="4"/>
      <c r="J4354" s="4">
        <v>1147510</v>
      </c>
    </row>
    <row r="4355" spans="2:10" x14ac:dyDescent="0.3">
      <c r="B4355" s="3" t="s">
        <v>222</v>
      </c>
      <c r="C4355" s="4">
        <v>2020</v>
      </c>
      <c r="D4355" s="3" t="s">
        <v>1471</v>
      </c>
      <c r="E4355" s="4">
        <v>0</v>
      </c>
      <c r="F4355" s="4">
        <v>8.9214699999999993</v>
      </c>
      <c r="G4355" s="4">
        <v>2.6502144775303593</v>
      </c>
      <c r="H4355" s="4">
        <v>0</v>
      </c>
      <c r="I4355" s="4"/>
      <c r="J4355" s="4">
        <v>0</v>
      </c>
    </row>
    <row r="4356" spans="2:10" x14ac:dyDescent="0.3">
      <c r="B4356" s="3" t="s">
        <v>222</v>
      </c>
      <c r="C4356" s="4">
        <v>2020</v>
      </c>
      <c r="D4356" s="3" t="s">
        <v>1472</v>
      </c>
      <c r="E4356" s="4">
        <v>127300</v>
      </c>
      <c r="F4356" s="4">
        <v>11.209020000000001</v>
      </c>
      <c r="G4356" s="4">
        <v>3.3297547470234563</v>
      </c>
      <c r="H4356" s="4">
        <v>1427</v>
      </c>
      <c r="I4356" s="4"/>
      <c r="J4356" s="4">
        <v>1427</v>
      </c>
    </row>
    <row r="4357" spans="2:10" x14ac:dyDescent="0.3">
      <c r="B4357" s="3" t="s">
        <v>222</v>
      </c>
      <c r="C4357" s="4">
        <v>2020</v>
      </c>
      <c r="D4357" s="3" t="s">
        <v>1473</v>
      </c>
      <c r="E4357" s="4">
        <v>16770000</v>
      </c>
      <c r="F4357" s="4">
        <v>9.5073000000000008</v>
      </c>
      <c r="G4357" s="4">
        <v>2.8242413080158753</v>
      </c>
      <c r="H4357" s="4">
        <v>159437</v>
      </c>
      <c r="I4357" s="4"/>
      <c r="J4357" s="4">
        <v>159437</v>
      </c>
    </row>
    <row r="4358" spans="2:10" x14ac:dyDescent="0.3">
      <c r="B4358" s="3" t="s">
        <v>222</v>
      </c>
      <c r="C4358" s="4">
        <v>2020</v>
      </c>
      <c r="D4358" s="3" t="s">
        <v>1474</v>
      </c>
      <c r="E4358" s="4">
        <v>8708615250</v>
      </c>
      <c r="F4358" s="4">
        <v>3.36632</v>
      </c>
      <c r="G4358" s="4">
        <v>1</v>
      </c>
      <c r="H4358" s="4">
        <v>29315986</v>
      </c>
      <c r="I4358" s="4"/>
      <c r="J4358" s="4">
        <v>29315986</v>
      </c>
    </row>
    <row r="4359" spans="2:10" x14ac:dyDescent="0.3">
      <c r="B4359" s="3" t="s">
        <v>222</v>
      </c>
      <c r="C4359" s="4">
        <v>2020</v>
      </c>
      <c r="D4359" s="3" t="s">
        <v>1475</v>
      </c>
      <c r="E4359" s="4">
        <v>0</v>
      </c>
      <c r="F4359" s="4">
        <v>3.36632</v>
      </c>
      <c r="G4359" s="4">
        <v>1</v>
      </c>
      <c r="H4359" s="4">
        <v>0</v>
      </c>
      <c r="I4359" s="4"/>
      <c r="J4359" s="4">
        <v>0</v>
      </c>
    </row>
    <row r="4360" spans="2:10" x14ac:dyDescent="0.3">
      <c r="B4360" s="3" t="s">
        <v>222</v>
      </c>
      <c r="C4360" s="4">
        <v>2020</v>
      </c>
      <c r="D4360" s="3" t="s">
        <v>1476</v>
      </c>
      <c r="E4360" s="4">
        <v>7370215</v>
      </c>
      <c r="F4360" s="4">
        <v>40</v>
      </c>
      <c r="G4360" s="4">
        <v>11.882411654269351</v>
      </c>
      <c r="H4360" s="4">
        <v>294809</v>
      </c>
      <c r="I4360" s="4">
        <v>531000</v>
      </c>
      <c r="J4360" s="4">
        <v>825809</v>
      </c>
    </row>
    <row r="4361" spans="2:10" x14ac:dyDescent="0.3">
      <c r="B4361" s="3" t="s">
        <v>222</v>
      </c>
      <c r="C4361" s="4">
        <v>2021</v>
      </c>
      <c r="D4361" s="3" t="s">
        <v>1468</v>
      </c>
      <c r="E4361" s="4">
        <v>708616711</v>
      </c>
      <c r="F4361" s="4">
        <v>11.94319</v>
      </c>
      <c r="G4361" s="4">
        <v>3.7163247461656468</v>
      </c>
      <c r="H4361" s="4">
        <v>8463144</v>
      </c>
      <c r="I4361" s="4"/>
      <c r="J4361" s="4">
        <v>8463144</v>
      </c>
    </row>
    <row r="4362" spans="2:10" x14ac:dyDescent="0.3">
      <c r="B4362" s="3" t="s">
        <v>222</v>
      </c>
      <c r="C4362" s="4">
        <v>2021</v>
      </c>
      <c r="D4362" s="3" t="s">
        <v>1469</v>
      </c>
      <c r="E4362" s="4">
        <v>3040163</v>
      </c>
      <c r="F4362" s="4">
        <v>24.260359999999999</v>
      </c>
      <c r="G4362" s="4">
        <v>7.5490196688562436</v>
      </c>
      <c r="H4362" s="4">
        <v>73755</v>
      </c>
      <c r="I4362" s="4"/>
      <c r="J4362" s="4">
        <v>73755</v>
      </c>
    </row>
    <row r="4363" spans="2:10" x14ac:dyDescent="0.3">
      <c r="B4363" s="3" t="s">
        <v>222</v>
      </c>
      <c r="C4363" s="4">
        <v>2021</v>
      </c>
      <c r="D4363" s="3" t="s">
        <v>1470</v>
      </c>
      <c r="E4363" s="4">
        <v>155876000</v>
      </c>
      <c r="F4363" s="4">
        <v>8.0141399999999994</v>
      </c>
      <c r="G4363" s="4">
        <v>2.4937346555849782</v>
      </c>
      <c r="H4363" s="4">
        <v>1249212</v>
      </c>
      <c r="I4363" s="4"/>
      <c r="J4363" s="4">
        <v>1249212</v>
      </c>
    </row>
    <row r="4364" spans="2:10" x14ac:dyDescent="0.3">
      <c r="B4364" s="3" t="s">
        <v>222</v>
      </c>
      <c r="C4364" s="4">
        <v>2021</v>
      </c>
      <c r="D4364" s="3" t="s">
        <v>1471</v>
      </c>
      <c r="E4364" s="4">
        <v>0</v>
      </c>
      <c r="F4364" s="4">
        <v>8.0141399999999994</v>
      </c>
      <c r="G4364" s="4">
        <v>2.4937346555849782</v>
      </c>
      <c r="H4364" s="4">
        <v>0</v>
      </c>
      <c r="I4364" s="4"/>
      <c r="J4364" s="4">
        <v>0</v>
      </c>
    </row>
    <row r="4365" spans="2:10" x14ac:dyDescent="0.3">
      <c r="B4365" s="3" t="s">
        <v>222</v>
      </c>
      <c r="C4365" s="4">
        <v>2021</v>
      </c>
      <c r="D4365" s="3" t="s">
        <v>1472</v>
      </c>
      <c r="E4365" s="4">
        <v>127300</v>
      </c>
      <c r="F4365" s="4">
        <v>11.56202</v>
      </c>
      <c r="G4365" s="4">
        <v>3.5977172800283785</v>
      </c>
      <c r="H4365" s="4">
        <v>1472</v>
      </c>
      <c r="I4365" s="4"/>
      <c r="J4365" s="4">
        <v>1472</v>
      </c>
    </row>
    <row r="4366" spans="2:10" x14ac:dyDescent="0.3">
      <c r="B4366" s="3" t="s">
        <v>222</v>
      </c>
      <c r="C4366" s="4">
        <v>2021</v>
      </c>
      <c r="D4366" s="3" t="s">
        <v>1473</v>
      </c>
      <c r="E4366" s="4">
        <v>19858000</v>
      </c>
      <c r="F4366" s="4">
        <v>8.2840799999999994</v>
      </c>
      <c r="G4366" s="4">
        <v>2.5777310336029076</v>
      </c>
      <c r="H4366" s="4">
        <v>164505</v>
      </c>
      <c r="I4366" s="4"/>
      <c r="J4366" s="4">
        <v>164505</v>
      </c>
    </row>
    <row r="4367" spans="2:10" x14ac:dyDescent="0.3">
      <c r="B4367" s="3" t="s">
        <v>222</v>
      </c>
      <c r="C4367" s="4">
        <v>2021</v>
      </c>
      <c r="D4367" s="3" t="s">
        <v>1474</v>
      </c>
      <c r="E4367" s="4">
        <v>9510425447</v>
      </c>
      <c r="F4367" s="4">
        <v>3.2137099999999998</v>
      </c>
      <c r="G4367" s="4">
        <v>1</v>
      </c>
      <c r="H4367" s="4">
        <v>30563749</v>
      </c>
      <c r="I4367" s="4"/>
      <c r="J4367" s="4">
        <v>30563749</v>
      </c>
    </row>
    <row r="4368" spans="2:10" x14ac:dyDescent="0.3">
      <c r="B4368" s="3" t="s">
        <v>222</v>
      </c>
      <c r="C4368" s="4">
        <v>2021</v>
      </c>
      <c r="D4368" s="3" t="s">
        <v>1475</v>
      </c>
      <c r="E4368" s="4">
        <v>0</v>
      </c>
      <c r="F4368" s="4">
        <v>3.2137099999999998</v>
      </c>
      <c r="G4368" s="4">
        <v>1</v>
      </c>
      <c r="H4368" s="4">
        <v>0</v>
      </c>
      <c r="I4368" s="4"/>
      <c r="J4368" s="4">
        <v>0</v>
      </c>
    </row>
    <row r="4369" spans="2:10" x14ac:dyDescent="0.3">
      <c r="B4369" s="3" t="s">
        <v>222</v>
      </c>
      <c r="C4369" s="4">
        <v>2021</v>
      </c>
      <c r="D4369" s="3" t="s">
        <v>1476</v>
      </c>
      <c r="E4369" s="4">
        <v>7858075</v>
      </c>
      <c r="F4369" s="4">
        <v>39.999009999999998</v>
      </c>
      <c r="G4369" s="4">
        <v>12.446365726839074</v>
      </c>
      <c r="H4369" s="4">
        <v>314315</v>
      </c>
      <c r="I4369" s="4">
        <v>539597</v>
      </c>
      <c r="J4369" s="4">
        <v>853912</v>
      </c>
    </row>
    <row r="4370" spans="2:10" x14ac:dyDescent="0.3">
      <c r="B4370" s="3" t="s">
        <v>222</v>
      </c>
      <c r="C4370" s="4">
        <v>2022</v>
      </c>
      <c r="D4370" s="3" t="s">
        <v>1468</v>
      </c>
      <c r="E4370" s="4">
        <v>857407913</v>
      </c>
      <c r="F4370" s="4">
        <v>10.619109999999999</v>
      </c>
      <c r="G4370" s="4">
        <v>4.185745199982656</v>
      </c>
      <c r="H4370" s="4">
        <v>9104909</v>
      </c>
      <c r="I4370" s="4"/>
      <c r="J4370" s="4">
        <v>9104909</v>
      </c>
    </row>
    <row r="4371" spans="2:10" x14ac:dyDescent="0.3">
      <c r="B4371" s="3" t="s">
        <v>222</v>
      </c>
      <c r="C4371" s="4">
        <v>2022</v>
      </c>
      <c r="D4371" s="3" t="s">
        <v>1469</v>
      </c>
      <c r="E4371" s="4">
        <v>2973940</v>
      </c>
      <c r="F4371" s="4">
        <v>25.793189999999999</v>
      </c>
      <c r="G4371" s="4">
        <v>10.166927476477845</v>
      </c>
      <c r="H4371" s="4">
        <v>76707</v>
      </c>
      <c r="I4371" s="4"/>
      <c r="J4371" s="4">
        <v>76707</v>
      </c>
    </row>
    <row r="4372" spans="2:10" x14ac:dyDescent="0.3">
      <c r="B4372" s="3" t="s">
        <v>222</v>
      </c>
      <c r="C4372" s="4">
        <v>2022</v>
      </c>
      <c r="D4372" s="3" t="s">
        <v>1470</v>
      </c>
      <c r="E4372" s="4">
        <v>205116700</v>
      </c>
      <c r="F4372" s="4">
        <v>6.7716599999999998</v>
      </c>
      <c r="G4372" s="4">
        <v>2.6691919888686106</v>
      </c>
      <c r="H4372" s="4">
        <v>1388981</v>
      </c>
      <c r="I4372" s="4"/>
      <c r="J4372" s="4">
        <v>1388981</v>
      </c>
    </row>
    <row r="4373" spans="2:10" x14ac:dyDescent="0.3">
      <c r="B4373" s="3" t="s">
        <v>222</v>
      </c>
      <c r="C4373" s="4">
        <v>2022</v>
      </c>
      <c r="D4373" s="3" t="s">
        <v>1471</v>
      </c>
      <c r="E4373" s="4">
        <v>0</v>
      </c>
      <c r="F4373" s="4">
        <v>6.7716599999999998</v>
      </c>
      <c r="G4373" s="4">
        <v>2.6691919888686106</v>
      </c>
      <c r="H4373" s="4">
        <v>0</v>
      </c>
      <c r="I4373" s="4"/>
      <c r="J4373" s="4">
        <v>0</v>
      </c>
    </row>
    <row r="4374" spans="2:10" x14ac:dyDescent="0.3">
      <c r="B4374" s="3" t="s">
        <v>222</v>
      </c>
      <c r="C4374" s="4">
        <v>2022</v>
      </c>
      <c r="D4374" s="3" t="s">
        <v>1472</v>
      </c>
      <c r="E4374" s="4">
        <v>127300</v>
      </c>
      <c r="F4374" s="4">
        <v>12.28918</v>
      </c>
      <c r="G4374" s="4">
        <v>4.8440383607216475</v>
      </c>
      <c r="H4374" s="4">
        <v>1564</v>
      </c>
      <c r="I4374" s="4"/>
      <c r="J4374" s="4">
        <v>1564</v>
      </c>
    </row>
    <row r="4375" spans="2:10" x14ac:dyDescent="0.3">
      <c r="B4375" s="3" t="s">
        <v>222</v>
      </c>
      <c r="C4375" s="4">
        <v>2022</v>
      </c>
      <c r="D4375" s="3" t="s">
        <v>1473</v>
      </c>
      <c r="E4375" s="4">
        <v>29285000</v>
      </c>
      <c r="F4375" s="4">
        <v>5.97187</v>
      </c>
      <c r="G4375" s="4">
        <v>2.3539379653681358</v>
      </c>
      <c r="H4375" s="4">
        <v>174886</v>
      </c>
      <c r="I4375" s="4"/>
      <c r="J4375" s="4">
        <v>174886</v>
      </c>
    </row>
    <row r="4376" spans="2:10" x14ac:dyDescent="0.3">
      <c r="B4376" s="3" t="s">
        <v>222</v>
      </c>
      <c r="C4376" s="4">
        <v>2022</v>
      </c>
      <c r="D4376" s="3" t="s">
        <v>1474</v>
      </c>
      <c r="E4376" s="4">
        <v>13013034620</v>
      </c>
      <c r="F4376" s="4">
        <v>2.5369700000000002</v>
      </c>
      <c r="G4376" s="4">
        <v>1</v>
      </c>
      <c r="H4376" s="4">
        <v>33013678</v>
      </c>
      <c r="I4376" s="4"/>
      <c r="J4376" s="4">
        <v>33013678</v>
      </c>
    </row>
    <row r="4377" spans="2:10" x14ac:dyDescent="0.3">
      <c r="B4377" s="3" t="s">
        <v>222</v>
      </c>
      <c r="C4377" s="4">
        <v>2022</v>
      </c>
      <c r="D4377" s="3" t="s">
        <v>1475</v>
      </c>
      <c r="E4377" s="4">
        <v>2</v>
      </c>
      <c r="F4377" s="4">
        <v>2.5369700000000002</v>
      </c>
      <c r="G4377" s="4">
        <v>1</v>
      </c>
      <c r="H4377" s="4">
        <v>0</v>
      </c>
      <c r="I4377" s="4"/>
      <c r="J4377" s="4">
        <v>0</v>
      </c>
    </row>
    <row r="4378" spans="2:10" x14ac:dyDescent="0.3">
      <c r="B4378" s="3" t="s">
        <v>222</v>
      </c>
      <c r="C4378" s="4">
        <v>2022</v>
      </c>
      <c r="D4378" s="3" t="s">
        <v>1476</v>
      </c>
      <c r="E4378" s="4">
        <v>8719565</v>
      </c>
      <c r="F4378" s="4">
        <v>39.999839999999999</v>
      </c>
      <c r="G4378" s="4">
        <v>15.766776903156126</v>
      </c>
      <c r="H4378" s="4">
        <v>348781</v>
      </c>
      <c r="I4378" s="4">
        <v>560803</v>
      </c>
      <c r="J4378" s="4">
        <v>909584</v>
      </c>
    </row>
    <row r="4379" spans="2:10" x14ac:dyDescent="0.3">
      <c r="B4379" s="3" t="s">
        <v>222</v>
      </c>
      <c r="C4379" s="4">
        <v>2023</v>
      </c>
      <c r="D4379" s="3" t="s">
        <v>1468</v>
      </c>
      <c r="E4379" s="4">
        <v>1108169200</v>
      </c>
      <c r="F4379" s="4">
        <v>9.4606899999999996</v>
      </c>
      <c r="G4379" s="4">
        <v>3.9416913872408501</v>
      </c>
      <c r="H4379" s="4">
        <v>10484045</v>
      </c>
      <c r="I4379" s="4"/>
      <c r="J4379" s="4">
        <v>10484045</v>
      </c>
    </row>
    <row r="4380" spans="2:10" x14ac:dyDescent="0.3">
      <c r="B4380" s="3" t="s">
        <v>222</v>
      </c>
      <c r="C4380" s="4">
        <v>2023</v>
      </c>
      <c r="D4380" s="3" t="s">
        <v>1469</v>
      </c>
      <c r="E4380" s="4">
        <v>2833017</v>
      </c>
      <c r="F4380" s="4">
        <v>27.128080000000001</v>
      </c>
      <c r="G4380" s="4">
        <v>11.302613159122725</v>
      </c>
      <c r="H4380" s="4">
        <v>76854</v>
      </c>
      <c r="I4380" s="4"/>
      <c r="J4380" s="4">
        <v>76854</v>
      </c>
    </row>
    <row r="4381" spans="2:10" x14ac:dyDescent="0.3">
      <c r="B4381" s="3" t="s">
        <v>222</v>
      </c>
      <c r="C4381" s="4">
        <v>2023</v>
      </c>
      <c r="D4381" s="3" t="s">
        <v>1470</v>
      </c>
      <c r="E4381" s="4">
        <v>275283000</v>
      </c>
      <c r="F4381" s="4">
        <v>5.3381800000000004</v>
      </c>
      <c r="G4381" s="4">
        <v>2.2240933937737486</v>
      </c>
      <c r="H4381" s="4">
        <v>1469510</v>
      </c>
      <c r="I4381" s="4"/>
      <c r="J4381" s="4">
        <v>1469510</v>
      </c>
    </row>
    <row r="4382" spans="2:10" x14ac:dyDescent="0.3">
      <c r="B4382" s="3" t="s">
        <v>222</v>
      </c>
      <c r="C4382" s="4">
        <v>2023</v>
      </c>
      <c r="D4382" s="3" t="s">
        <v>1471</v>
      </c>
      <c r="E4382" s="4">
        <v>0</v>
      </c>
      <c r="F4382" s="4">
        <v>5.3381800000000004</v>
      </c>
      <c r="G4382" s="4">
        <v>2.2240933937737486</v>
      </c>
      <c r="H4382" s="4">
        <v>0</v>
      </c>
      <c r="I4382" s="4"/>
      <c r="J4382" s="4">
        <v>0</v>
      </c>
    </row>
    <row r="4383" spans="2:10" x14ac:dyDescent="0.3">
      <c r="B4383" s="3" t="s">
        <v>222</v>
      </c>
      <c r="C4383" s="4">
        <v>2023</v>
      </c>
      <c r="D4383" s="3" t="s">
        <v>1472</v>
      </c>
      <c r="E4383" s="4">
        <v>127300</v>
      </c>
      <c r="F4383" s="4">
        <v>12.92451</v>
      </c>
      <c r="G4383" s="4">
        <v>5.3848535097660157</v>
      </c>
      <c r="H4383" s="4">
        <v>1645</v>
      </c>
      <c r="I4383" s="4"/>
      <c r="J4383" s="4">
        <v>1645</v>
      </c>
    </row>
    <row r="4384" spans="2:10" x14ac:dyDescent="0.3">
      <c r="B4384" s="3" t="s">
        <v>222</v>
      </c>
      <c r="C4384" s="4">
        <v>2023</v>
      </c>
      <c r="D4384" s="3" t="s">
        <v>1473</v>
      </c>
      <c r="E4384" s="4">
        <v>38228000</v>
      </c>
      <c r="F4384" s="4">
        <v>4.8493399999999998</v>
      </c>
      <c r="G4384" s="4">
        <v>2.0204236384241048</v>
      </c>
      <c r="H4384" s="4">
        <v>185381</v>
      </c>
      <c r="I4384" s="4"/>
      <c r="J4384" s="4">
        <v>185381</v>
      </c>
    </row>
    <row r="4385" spans="2:10" x14ac:dyDescent="0.3">
      <c r="B4385" s="3" t="s">
        <v>222</v>
      </c>
      <c r="C4385" s="4">
        <v>2023</v>
      </c>
      <c r="D4385" s="3" t="s">
        <v>1474</v>
      </c>
      <c r="E4385" s="4">
        <v>14649379653</v>
      </c>
      <c r="F4385" s="4">
        <v>2.4001600000000001</v>
      </c>
      <c r="G4385" s="4">
        <v>1</v>
      </c>
      <c r="H4385" s="4">
        <v>35160855</v>
      </c>
      <c r="I4385" s="4"/>
      <c r="J4385" s="4">
        <v>35160855</v>
      </c>
    </row>
    <row r="4386" spans="2:10" x14ac:dyDescent="0.3">
      <c r="B4386" s="3" t="s">
        <v>222</v>
      </c>
      <c r="C4386" s="4">
        <v>2023</v>
      </c>
      <c r="D4386" s="3" t="s">
        <v>1475</v>
      </c>
      <c r="E4386" s="4">
        <v>2</v>
      </c>
      <c r="F4386" s="4">
        <v>2.4001600000000001</v>
      </c>
      <c r="G4386" s="4">
        <v>1</v>
      </c>
      <c r="H4386" s="4">
        <v>0</v>
      </c>
      <c r="I4386" s="4"/>
      <c r="J4386" s="4">
        <v>0</v>
      </c>
    </row>
    <row r="4387" spans="2:10" x14ac:dyDescent="0.3">
      <c r="B4387" s="3" t="s">
        <v>222</v>
      </c>
      <c r="C4387" s="4">
        <v>2023</v>
      </c>
      <c r="D4387" s="3" t="s">
        <v>1476</v>
      </c>
      <c r="E4387" s="4">
        <v>9931560</v>
      </c>
      <c r="F4387" s="4">
        <v>40</v>
      </c>
      <c r="G4387" s="4">
        <v>16.665555629624691</v>
      </c>
      <c r="H4387" s="4">
        <v>397262</v>
      </c>
      <c r="I4387" s="4">
        <v>594971</v>
      </c>
      <c r="J4387" s="4">
        <v>992233</v>
      </c>
    </row>
    <row r="4388" spans="2:10" x14ac:dyDescent="0.3">
      <c r="B4388" s="3" t="s">
        <v>222</v>
      </c>
      <c r="C4388" s="4">
        <v>2024</v>
      </c>
      <c r="D4388" s="3" t="s">
        <v>1468</v>
      </c>
      <c r="E4388" s="4">
        <v>1252460585</v>
      </c>
      <c r="F4388" s="4">
        <v>9.1486099999999997</v>
      </c>
      <c r="G4388" s="4">
        <v>3.5610590602825147</v>
      </c>
      <c r="H4388" s="4">
        <v>11458273</v>
      </c>
      <c r="I4388" s="4"/>
      <c r="J4388" s="4">
        <v>11458273</v>
      </c>
    </row>
    <row r="4389" spans="2:10" x14ac:dyDescent="0.3">
      <c r="B4389" s="3" t="s">
        <v>222</v>
      </c>
      <c r="C4389" s="4">
        <v>2024</v>
      </c>
      <c r="D4389" s="3" t="s">
        <v>1469</v>
      </c>
      <c r="E4389" s="4">
        <v>2802127</v>
      </c>
      <c r="F4389" s="4">
        <v>28.557839999999999</v>
      </c>
      <c r="G4389" s="4">
        <v>11.116022529553495</v>
      </c>
      <c r="H4389" s="4">
        <v>80023</v>
      </c>
      <c r="I4389" s="4"/>
      <c r="J4389" s="4">
        <v>80023</v>
      </c>
    </row>
    <row r="4390" spans="2:10" x14ac:dyDescent="0.3">
      <c r="B4390" s="3" t="s">
        <v>222</v>
      </c>
      <c r="C4390" s="4">
        <v>2024</v>
      </c>
      <c r="D4390" s="3" t="s">
        <v>1470</v>
      </c>
      <c r="E4390" s="4">
        <v>305276800</v>
      </c>
      <c r="F4390" s="4">
        <v>5.1286300000000002</v>
      </c>
      <c r="G4390" s="4">
        <v>1.9962982713588966</v>
      </c>
      <c r="H4390" s="4">
        <v>1565652</v>
      </c>
      <c r="I4390" s="4"/>
      <c r="J4390" s="4">
        <v>1565652</v>
      </c>
    </row>
    <row r="4391" spans="2:10" x14ac:dyDescent="0.3">
      <c r="B4391" s="3" t="s">
        <v>222</v>
      </c>
      <c r="C4391" s="4">
        <v>2024</v>
      </c>
      <c r="D4391" s="3" t="s">
        <v>1471</v>
      </c>
      <c r="E4391" s="4">
        <v>0</v>
      </c>
      <c r="F4391" s="4">
        <v>5.1286300000000002</v>
      </c>
      <c r="G4391" s="4">
        <v>1.9962982713588966</v>
      </c>
      <c r="H4391" s="4">
        <v>0</v>
      </c>
      <c r="I4391" s="4"/>
      <c r="J4391" s="4">
        <v>0</v>
      </c>
    </row>
    <row r="4392" spans="2:10" x14ac:dyDescent="0.3">
      <c r="B4392" s="3" t="s">
        <v>222</v>
      </c>
      <c r="C4392" s="4">
        <v>2024</v>
      </c>
      <c r="D4392" s="3" t="s">
        <v>1472</v>
      </c>
      <c r="E4392" s="4">
        <v>127300</v>
      </c>
      <c r="F4392" s="4">
        <v>13.75041</v>
      </c>
      <c r="G4392" s="4">
        <v>5.3522909068262061</v>
      </c>
      <c r="H4392" s="4">
        <v>1750</v>
      </c>
      <c r="I4392" s="4"/>
      <c r="J4392" s="4">
        <v>1750</v>
      </c>
    </row>
    <row r="4393" spans="2:10" x14ac:dyDescent="0.3">
      <c r="B4393" s="3" t="s">
        <v>222</v>
      </c>
      <c r="C4393" s="4">
        <v>2024</v>
      </c>
      <c r="D4393" s="3" t="s">
        <v>1473</v>
      </c>
      <c r="E4393" s="4">
        <v>39375000</v>
      </c>
      <c r="F4393" s="4">
        <v>5.0017199999999997</v>
      </c>
      <c r="G4393" s="4">
        <v>1.946899072426987</v>
      </c>
      <c r="H4393" s="4">
        <v>196943</v>
      </c>
      <c r="I4393" s="4"/>
      <c r="J4393" s="4">
        <v>196943</v>
      </c>
    </row>
    <row r="4394" spans="2:10" x14ac:dyDescent="0.3">
      <c r="B4394" s="3" t="s">
        <v>222</v>
      </c>
      <c r="C4394" s="4">
        <v>2024</v>
      </c>
      <c r="D4394" s="3" t="s">
        <v>1474</v>
      </c>
      <c r="E4394" s="4">
        <v>14804197774</v>
      </c>
      <c r="F4394" s="4">
        <v>2.56907</v>
      </c>
      <c r="G4394" s="4">
        <v>1</v>
      </c>
      <c r="H4394" s="4">
        <v>38033020</v>
      </c>
      <c r="I4394" s="4"/>
      <c r="J4394" s="4">
        <v>38033020</v>
      </c>
    </row>
    <row r="4395" spans="2:10" x14ac:dyDescent="0.3">
      <c r="B4395" s="3" t="s">
        <v>222</v>
      </c>
      <c r="C4395" s="4">
        <v>2024</v>
      </c>
      <c r="D4395" s="3" t="s">
        <v>1475</v>
      </c>
      <c r="E4395" s="4">
        <v>2</v>
      </c>
      <c r="F4395" s="4">
        <v>2.56907</v>
      </c>
      <c r="G4395" s="4">
        <v>1</v>
      </c>
      <c r="H4395" s="4">
        <v>0</v>
      </c>
      <c r="I4395" s="4"/>
      <c r="J4395" s="4">
        <v>0</v>
      </c>
    </row>
    <row r="4396" spans="2:10" x14ac:dyDescent="0.3">
      <c r="B4396" s="3" t="s">
        <v>222</v>
      </c>
      <c r="C4396" s="4">
        <v>2024</v>
      </c>
      <c r="D4396" s="3" t="s">
        <v>1476</v>
      </c>
      <c r="E4396" s="4">
        <v>10682870</v>
      </c>
      <c r="F4396" s="4">
        <v>40</v>
      </c>
      <c r="G4396" s="4">
        <v>15.569836555640757</v>
      </c>
      <c r="H4396" s="4">
        <v>427315</v>
      </c>
      <c r="I4396" s="4">
        <v>567382</v>
      </c>
      <c r="J4396" s="4">
        <v>994697</v>
      </c>
    </row>
    <row r="4397" spans="2:10" x14ac:dyDescent="0.3">
      <c r="B4397" s="3" t="s">
        <v>224</v>
      </c>
      <c r="C4397" s="4">
        <v>2019</v>
      </c>
      <c r="D4397" s="3" t="s">
        <v>1468</v>
      </c>
      <c r="E4397" s="4">
        <v>1311000</v>
      </c>
      <c r="F4397" s="4">
        <v>3.492</v>
      </c>
      <c r="G4397" s="4">
        <v>2</v>
      </c>
      <c r="H4397" s="4">
        <v>4578.0119999999997</v>
      </c>
      <c r="I4397" s="4"/>
      <c r="J4397" s="4">
        <v>4578.0119999999997</v>
      </c>
    </row>
    <row r="4398" spans="2:10" x14ac:dyDescent="0.3">
      <c r="B4398" s="3" t="s">
        <v>224</v>
      </c>
      <c r="C4398" s="4">
        <v>2019</v>
      </c>
      <c r="D4398" s="3" t="s">
        <v>1469</v>
      </c>
      <c r="E4398" s="4">
        <v>0</v>
      </c>
      <c r="F4398" s="4">
        <v>0</v>
      </c>
      <c r="G4398" s="4">
        <v>0</v>
      </c>
      <c r="H4398" s="4">
        <v>0</v>
      </c>
      <c r="I4398" s="4"/>
      <c r="J4398" s="4">
        <v>0</v>
      </c>
    </row>
    <row r="4399" spans="2:10" x14ac:dyDescent="0.3">
      <c r="B4399" s="3" t="s">
        <v>224</v>
      </c>
      <c r="C4399" s="4">
        <v>2019</v>
      </c>
      <c r="D4399" s="3" t="s">
        <v>1470</v>
      </c>
      <c r="E4399" s="4">
        <v>0</v>
      </c>
      <c r="F4399" s="4">
        <v>0</v>
      </c>
      <c r="G4399" s="4">
        <v>0</v>
      </c>
      <c r="H4399" s="4">
        <v>0</v>
      </c>
      <c r="I4399" s="4"/>
      <c r="J4399" s="4">
        <v>0</v>
      </c>
    </row>
    <row r="4400" spans="2:10" x14ac:dyDescent="0.3">
      <c r="B4400" s="3" t="s">
        <v>224</v>
      </c>
      <c r="C4400" s="4">
        <v>2019</v>
      </c>
      <c r="D4400" s="3" t="s">
        <v>1471</v>
      </c>
      <c r="E4400" s="4">
        <v>0</v>
      </c>
      <c r="F4400" s="4">
        <v>0</v>
      </c>
      <c r="G4400" s="4">
        <v>0</v>
      </c>
      <c r="H4400" s="4">
        <v>0</v>
      </c>
      <c r="I4400" s="4"/>
      <c r="J4400" s="4">
        <v>0</v>
      </c>
    </row>
    <row r="4401" spans="2:10" x14ac:dyDescent="0.3">
      <c r="B4401" s="3" t="s">
        <v>224</v>
      </c>
      <c r="C4401" s="4">
        <v>2019</v>
      </c>
      <c r="D4401" s="3" t="s">
        <v>1472</v>
      </c>
      <c r="E4401" s="4">
        <v>0</v>
      </c>
      <c r="F4401" s="4">
        <v>0</v>
      </c>
      <c r="G4401" s="4">
        <v>0</v>
      </c>
      <c r="H4401" s="4">
        <v>0</v>
      </c>
      <c r="I4401" s="4"/>
      <c r="J4401" s="4">
        <v>0</v>
      </c>
    </row>
    <row r="4402" spans="2:10" x14ac:dyDescent="0.3">
      <c r="B4402" s="3" t="s">
        <v>224</v>
      </c>
      <c r="C4402" s="4">
        <v>2019</v>
      </c>
      <c r="D4402" s="3" t="s">
        <v>1473</v>
      </c>
      <c r="E4402" s="4">
        <v>0</v>
      </c>
      <c r="F4402" s="4">
        <v>0</v>
      </c>
      <c r="G4402" s="4">
        <v>0</v>
      </c>
      <c r="H4402" s="4">
        <v>0</v>
      </c>
      <c r="I4402" s="4"/>
      <c r="J4402" s="4">
        <v>0</v>
      </c>
    </row>
    <row r="4403" spans="2:10" x14ac:dyDescent="0.3">
      <c r="B4403" s="3" t="s">
        <v>224</v>
      </c>
      <c r="C4403" s="4">
        <v>2019</v>
      </c>
      <c r="D4403" s="3" t="s">
        <v>1474</v>
      </c>
      <c r="E4403" s="4">
        <v>120817500</v>
      </c>
      <c r="F4403" s="4">
        <v>1.746</v>
      </c>
      <c r="G4403" s="4">
        <v>1</v>
      </c>
      <c r="H4403" s="4">
        <v>210947.35500000001</v>
      </c>
      <c r="I4403" s="4">
        <v>0</v>
      </c>
      <c r="J4403" s="4">
        <v>210947.35500000001</v>
      </c>
    </row>
    <row r="4404" spans="2:10" x14ac:dyDescent="0.3">
      <c r="B4404" s="3" t="s">
        <v>224</v>
      </c>
      <c r="C4404" s="4">
        <v>2019</v>
      </c>
      <c r="D4404" s="3" t="s">
        <v>1475</v>
      </c>
      <c r="E4404" s="4">
        <v>0</v>
      </c>
      <c r="F4404" s="4">
        <v>0</v>
      </c>
      <c r="G4404" s="4">
        <v>0</v>
      </c>
      <c r="H4404" s="4">
        <v>0</v>
      </c>
      <c r="I4404" s="4"/>
      <c r="J4404" s="4">
        <v>0</v>
      </c>
    </row>
    <row r="4405" spans="2:10" x14ac:dyDescent="0.3">
      <c r="B4405" s="3" t="s">
        <v>224</v>
      </c>
      <c r="C4405" s="4">
        <v>2019</v>
      </c>
      <c r="D4405" s="3" t="s">
        <v>1476</v>
      </c>
      <c r="E4405" s="4">
        <v>48400</v>
      </c>
      <c r="F4405" s="4">
        <v>8.73</v>
      </c>
      <c r="G4405" s="4">
        <v>5</v>
      </c>
      <c r="H4405" s="4">
        <v>422.53199999999998</v>
      </c>
      <c r="I4405" s="4"/>
      <c r="J4405" s="4">
        <v>422.53199999999998</v>
      </c>
    </row>
    <row r="4406" spans="2:10" x14ac:dyDescent="0.3">
      <c r="B4406" s="3" t="s">
        <v>224</v>
      </c>
      <c r="C4406" s="4">
        <v>2020</v>
      </c>
      <c r="D4406" s="3" t="s">
        <v>1468</v>
      </c>
      <c r="E4406" s="4">
        <v>1260600</v>
      </c>
      <c r="F4406" s="4">
        <v>3.4</v>
      </c>
      <c r="G4406" s="4">
        <v>2</v>
      </c>
      <c r="H4406" s="4">
        <v>4286</v>
      </c>
      <c r="I4406" s="4"/>
      <c r="J4406" s="4">
        <v>4286</v>
      </c>
    </row>
    <row r="4407" spans="2:10" x14ac:dyDescent="0.3">
      <c r="B4407" s="3" t="s">
        <v>224</v>
      </c>
      <c r="C4407" s="4">
        <v>2020</v>
      </c>
      <c r="D4407" s="3" t="s">
        <v>1469</v>
      </c>
      <c r="E4407" s="4">
        <v>0</v>
      </c>
      <c r="F4407" s="4">
        <v>0</v>
      </c>
      <c r="G4407" s="4">
        <v>0</v>
      </c>
      <c r="H4407" s="4">
        <v>0</v>
      </c>
      <c r="I4407" s="4"/>
      <c r="J4407" s="4">
        <v>0</v>
      </c>
    </row>
    <row r="4408" spans="2:10" x14ac:dyDescent="0.3">
      <c r="B4408" s="3" t="s">
        <v>224</v>
      </c>
      <c r="C4408" s="4">
        <v>2020</v>
      </c>
      <c r="D4408" s="3" t="s">
        <v>1470</v>
      </c>
      <c r="E4408" s="4">
        <v>0</v>
      </c>
      <c r="F4408" s="4">
        <v>0</v>
      </c>
      <c r="G4408" s="4">
        <v>0</v>
      </c>
      <c r="H4408" s="4">
        <v>0</v>
      </c>
      <c r="I4408" s="4"/>
      <c r="J4408" s="4">
        <v>0</v>
      </c>
    </row>
    <row r="4409" spans="2:10" x14ac:dyDescent="0.3">
      <c r="B4409" s="3" t="s">
        <v>224</v>
      </c>
      <c r="C4409" s="4">
        <v>2020</v>
      </c>
      <c r="D4409" s="3" t="s">
        <v>1471</v>
      </c>
      <c r="E4409" s="4">
        <v>0</v>
      </c>
      <c r="F4409" s="4">
        <v>0</v>
      </c>
      <c r="G4409" s="4">
        <v>0</v>
      </c>
      <c r="H4409" s="4">
        <v>0</v>
      </c>
      <c r="I4409" s="4"/>
      <c r="J4409" s="4">
        <v>0</v>
      </c>
    </row>
    <row r="4410" spans="2:10" x14ac:dyDescent="0.3">
      <c r="B4410" s="3" t="s">
        <v>224</v>
      </c>
      <c r="C4410" s="4">
        <v>2020</v>
      </c>
      <c r="D4410" s="3" t="s">
        <v>1472</v>
      </c>
      <c r="E4410" s="4">
        <v>0</v>
      </c>
      <c r="F4410" s="4">
        <v>0</v>
      </c>
      <c r="G4410" s="4">
        <v>0</v>
      </c>
      <c r="H4410" s="4">
        <v>0</v>
      </c>
      <c r="I4410" s="4"/>
      <c r="J4410" s="4">
        <v>0</v>
      </c>
    </row>
    <row r="4411" spans="2:10" x14ac:dyDescent="0.3">
      <c r="B4411" s="3" t="s">
        <v>224</v>
      </c>
      <c r="C4411" s="4">
        <v>2020</v>
      </c>
      <c r="D4411" s="3" t="s">
        <v>1473</v>
      </c>
      <c r="E4411" s="4">
        <v>0</v>
      </c>
      <c r="F4411" s="4">
        <v>0</v>
      </c>
      <c r="G4411" s="4">
        <v>0</v>
      </c>
      <c r="H4411" s="4">
        <v>0</v>
      </c>
      <c r="I4411" s="4"/>
      <c r="J4411" s="4">
        <v>0</v>
      </c>
    </row>
    <row r="4412" spans="2:10" x14ac:dyDescent="0.3">
      <c r="B4412" s="3" t="s">
        <v>224</v>
      </c>
      <c r="C4412" s="4">
        <v>2020</v>
      </c>
      <c r="D4412" s="3" t="s">
        <v>1474</v>
      </c>
      <c r="E4412" s="4">
        <v>127547800</v>
      </c>
      <c r="F4412" s="4">
        <v>1.7</v>
      </c>
      <c r="G4412" s="4">
        <v>1</v>
      </c>
      <c r="H4412" s="4">
        <v>216831</v>
      </c>
      <c r="I4412" s="4"/>
      <c r="J4412" s="4">
        <v>216831</v>
      </c>
    </row>
    <row r="4413" spans="2:10" x14ac:dyDescent="0.3">
      <c r="B4413" s="3" t="s">
        <v>224</v>
      </c>
      <c r="C4413" s="4">
        <v>2020</v>
      </c>
      <c r="D4413" s="3" t="s">
        <v>1475</v>
      </c>
      <c r="E4413" s="4">
        <v>0</v>
      </c>
      <c r="F4413" s="4">
        <v>0</v>
      </c>
      <c r="G4413" s="4">
        <v>0</v>
      </c>
      <c r="H4413" s="4">
        <v>0</v>
      </c>
      <c r="I4413" s="4"/>
      <c r="J4413" s="4">
        <v>0</v>
      </c>
    </row>
    <row r="4414" spans="2:10" x14ac:dyDescent="0.3">
      <c r="B4414" s="3" t="s">
        <v>224</v>
      </c>
      <c r="C4414" s="4">
        <v>2020</v>
      </c>
      <c r="D4414" s="3" t="s">
        <v>1476</v>
      </c>
      <c r="E4414" s="4">
        <v>48500</v>
      </c>
      <c r="F4414" s="4">
        <v>8.5</v>
      </c>
      <c r="G4414" s="4">
        <v>5</v>
      </c>
      <c r="H4414" s="4">
        <v>412</v>
      </c>
      <c r="I4414" s="4">
        <v>12669</v>
      </c>
      <c r="J4414" s="4">
        <v>13081</v>
      </c>
    </row>
    <row r="4415" spans="2:10" x14ac:dyDescent="0.3">
      <c r="B4415" s="3" t="s">
        <v>224</v>
      </c>
      <c r="C4415" s="4">
        <v>2021</v>
      </c>
      <c r="D4415" s="3" t="s">
        <v>1468</v>
      </c>
      <c r="E4415" s="4">
        <v>1382600</v>
      </c>
      <c r="F4415" s="4">
        <v>3.8580000000000001</v>
      </c>
      <c r="G4415" s="4">
        <v>2.4495238095238094</v>
      </c>
      <c r="H4415" s="4">
        <v>5334</v>
      </c>
      <c r="I4415" s="4"/>
      <c r="J4415" s="4">
        <v>5334</v>
      </c>
    </row>
    <row r="4416" spans="2:10" x14ac:dyDescent="0.3">
      <c r="B4416" s="3" t="s">
        <v>224</v>
      </c>
      <c r="C4416" s="4">
        <v>2021</v>
      </c>
      <c r="D4416" s="3" t="s">
        <v>1469</v>
      </c>
      <c r="E4416" s="4">
        <v>0</v>
      </c>
      <c r="F4416" s="4">
        <v>0</v>
      </c>
      <c r="G4416" s="4">
        <v>0</v>
      </c>
      <c r="H4416" s="4">
        <v>0</v>
      </c>
      <c r="I4416" s="4"/>
      <c r="J4416" s="4">
        <v>0</v>
      </c>
    </row>
    <row r="4417" spans="2:10" x14ac:dyDescent="0.3">
      <c r="B4417" s="3" t="s">
        <v>224</v>
      </c>
      <c r="C4417" s="4">
        <v>2021</v>
      </c>
      <c r="D4417" s="3" t="s">
        <v>1470</v>
      </c>
      <c r="E4417" s="4">
        <v>0</v>
      </c>
      <c r="F4417" s="4">
        <v>0</v>
      </c>
      <c r="G4417" s="4">
        <v>0</v>
      </c>
      <c r="H4417" s="4">
        <v>0</v>
      </c>
      <c r="I4417" s="4"/>
      <c r="J4417" s="4">
        <v>0</v>
      </c>
    </row>
    <row r="4418" spans="2:10" x14ac:dyDescent="0.3">
      <c r="B4418" s="3" t="s">
        <v>224</v>
      </c>
      <c r="C4418" s="4">
        <v>2021</v>
      </c>
      <c r="D4418" s="3" t="s">
        <v>1471</v>
      </c>
      <c r="E4418" s="4">
        <v>0</v>
      </c>
      <c r="F4418" s="4">
        <v>0</v>
      </c>
      <c r="G4418" s="4">
        <v>0</v>
      </c>
      <c r="H4418" s="4">
        <v>0</v>
      </c>
      <c r="I4418" s="4"/>
      <c r="J4418" s="4">
        <v>0</v>
      </c>
    </row>
    <row r="4419" spans="2:10" x14ac:dyDescent="0.3">
      <c r="B4419" s="3" t="s">
        <v>224</v>
      </c>
      <c r="C4419" s="4">
        <v>2021</v>
      </c>
      <c r="D4419" s="3" t="s">
        <v>1472</v>
      </c>
      <c r="E4419" s="4">
        <v>0</v>
      </c>
      <c r="F4419" s="4">
        <v>0</v>
      </c>
      <c r="G4419" s="4">
        <v>0</v>
      </c>
      <c r="H4419" s="4">
        <v>0</v>
      </c>
      <c r="I4419" s="4"/>
      <c r="J4419" s="4">
        <v>0</v>
      </c>
    </row>
    <row r="4420" spans="2:10" x14ac:dyDescent="0.3">
      <c r="B4420" s="3" t="s">
        <v>224</v>
      </c>
      <c r="C4420" s="4">
        <v>2021</v>
      </c>
      <c r="D4420" s="3" t="s">
        <v>1473</v>
      </c>
      <c r="E4420" s="4">
        <v>0</v>
      </c>
      <c r="F4420" s="4">
        <v>0</v>
      </c>
      <c r="G4420" s="4">
        <v>0</v>
      </c>
      <c r="H4420" s="4">
        <v>0</v>
      </c>
      <c r="I4420" s="4"/>
      <c r="J4420" s="4">
        <v>0</v>
      </c>
    </row>
    <row r="4421" spans="2:10" x14ac:dyDescent="0.3">
      <c r="B4421" s="3" t="s">
        <v>224</v>
      </c>
      <c r="C4421" s="4">
        <v>2021</v>
      </c>
      <c r="D4421" s="3" t="s">
        <v>1474</v>
      </c>
      <c r="E4421" s="4">
        <v>141868600</v>
      </c>
      <c r="F4421" s="4">
        <v>1.575</v>
      </c>
      <c r="G4421" s="4">
        <v>1</v>
      </c>
      <c r="H4421" s="4">
        <v>223443</v>
      </c>
      <c r="I4421" s="4"/>
      <c r="J4421" s="4">
        <v>223443</v>
      </c>
    </row>
    <row r="4422" spans="2:10" x14ac:dyDescent="0.3">
      <c r="B4422" s="3" t="s">
        <v>224</v>
      </c>
      <c r="C4422" s="4">
        <v>2021</v>
      </c>
      <c r="D4422" s="3" t="s">
        <v>1475</v>
      </c>
      <c r="E4422" s="4">
        <v>0</v>
      </c>
      <c r="F4422" s="4">
        <v>0</v>
      </c>
      <c r="G4422" s="4">
        <v>0</v>
      </c>
      <c r="H4422" s="4">
        <v>0</v>
      </c>
      <c r="I4422" s="4"/>
      <c r="J4422" s="4">
        <v>0</v>
      </c>
    </row>
    <row r="4423" spans="2:10" x14ac:dyDescent="0.3">
      <c r="B4423" s="3" t="s">
        <v>224</v>
      </c>
      <c r="C4423" s="4">
        <v>2021</v>
      </c>
      <c r="D4423" s="3" t="s">
        <v>1476</v>
      </c>
      <c r="E4423" s="4">
        <v>48100</v>
      </c>
      <c r="F4423" s="4">
        <v>9.6449999999999996</v>
      </c>
      <c r="G4423" s="4">
        <v>6.1238095238095234</v>
      </c>
      <c r="H4423" s="4">
        <v>464</v>
      </c>
      <c r="I4423" s="4">
        <v>12687</v>
      </c>
      <c r="J4423" s="4">
        <v>13151</v>
      </c>
    </row>
    <row r="4424" spans="2:10" x14ac:dyDescent="0.3">
      <c r="B4424" s="3" t="s">
        <v>224</v>
      </c>
      <c r="C4424" s="4">
        <v>2022</v>
      </c>
      <c r="D4424" s="3" t="s">
        <v>1468</v>
      </c>
      <c r="E4424" s="4">
        <v>1609800</v>
      </c>
      <c r="F4424" s="4">
        <v>3.16</v>
      </c>
      <c r="G4424" s="4">
        <v>2.5</v>
      </c>
      <c r="H4424" s="4">
        <v>5087</v>
      </c>
      <c r="I4424" s="4"/>
      <c r="J4424" s="4">
        <v>5087</v>
      </c>
    </row>
    <row r="4425" spans="2:10" x14ac:dyDescent="0.3">
      <c r="B4425" s="3" t="s">
        <v>224</v>
      </c>
      <c r="C4425" s="4">
        <v>2022</v>
      </c>
      <c r="D4425" s="3" t="s">
        <v>1469</v>
      </c>
      <c r="E4425" s="4">
        <v>0</v>
      </c>
      <c r="F4425" s="4">
        <v>0</v>
      </c>
      <c r="G4425" s="4">
        <v>0</v>
      </c>
      <c r="H4425" s="4">
        <v>0</v>
      </c>
      <c r="I4425" s="4"/>
      <c r="J4425" s="4">
        <v>0</v>
      </c>
    </row>
    <row r="4426" spans="2:10" x14ac:dyDescent="0.3">
      <c r="B4426" s="3" t="s">
        <v>224</v>
      </c>
      <c r="C4426" s="4">
        <v>2022</v>
      </c>
      <c r="D4426" s="3" t="s">
        <v>1470</v>
      </c>
      <c r="E4426" s="4">
        <v>0</v>
      </c>
      <c r="F4426" s="4">
        <v>0</v>
      </c>
      <c r="G4426" s="4">
        <v>0</v>
      </c>
      <c r="H4426" s="4">
        <v>0</v>
      </c>
      <c r="I4426" s="4"/>
      <c r="J4426" s="4">
        <v>0</v>
      </c>
    </row>
    <row r="4427" spans="2:10" x14ac:dyDescent="0.3">
      <c r="B4427" s="3" t="s">
        <v>224</v>
      </c>
      <c r="C4427" s="4">
        <v>2022</v>
      </c>
      <c r="D4427" s="3" t="s">
        <v>1471</v>
      </c>
      <c r="E4427" s="4">
        <v>0</v>
      </c>
      <c r="F4427" s="4">
        <v>0</v>
      </c>
      <c r="G4427" s="4">
        <v>0</v>
      </c>
      <c r="H4427" s="4">
        <v>0</v>
      </c>
      <c r="I4427" s="4"/>
      <c r="J4427" s="4">
        <v>0</v>
      </c>
    </row>
    <row r="4428" spans="2:10" x14ac:dyDescent="0.3">
      <c r="B4428" s="3" t="s">
        <v>224</v>
      </c>
      <c r="C4428" s="4">
        <v>2022</v>
      </c>
      <c r="D4428" s="3" t="s">
        <v>1472</v>
      </c>
      <c r="E4428" s="4">
        <v>0</v>
      </c>
      <c r="F4428" s="4">
        <v>0</v>
      </c>
      <c r="G4428" s="4">
        <v>0</v>
      </c>
      <c r="H4428" s="4">
        <v>0</v>
      </c>
      <c r="I4428" s="4"/>
      <c r="J4428" s="4">
        <v>0</v>
      </c>
    </row>
    <row r="4429" spans="2:10" x14ac:dyDescent="0.3">
      <c r="B4429" s="3" t="s">
        <v>224</v>
      </c>
      <c r="C4429" s="4">
        <v>2022</v>
      </c>
      <c r="D4429" s="3" t="s">
        <v>1473</v>
      </c>
      <c r="E4429" s="4">
        <v>0</v>
      </c>
      <c r="F4429" s="4">
        <v>0</v>
      </c>
      <c r="G4429" s="4">
        <v>0</v>
      </c>
      <c r="H4429" s="4">
        <v>0</v>
      </c>
      <c r="I4429" s="4"/>
      <c r="J4429" s="4">
        <v>0</v>
      </c>
    </row>
    <row r="4430" spans="2:10" x14ac:dyDescent="0.3">
      <c r="B4430" s="3" t="s">
        <v>224</v>
      </c>
      <c r="C4430" s="4">
        <v>2022</v>
      </c>
      <c r="D4430" s="3" t="s">
        <v>1474</v>
      </c>
      <c r="E4430" s="4">
        <v>181773600</v>
      </c>
      <c r="F4430" s="4">
        <v>1.264</v>
      </c>
      <c r="G4430" s="4">
        <v>1</v>
      </c>
      <c r="H4430" s="4">
        <v>229762</v>
      </c>
      <c r="I4430" s="4"/>
      <c r="J4430" s="4">
        <v>229762</v>
      </c>
    </row>
    <row r="4431" spans="2:10" x14ac:dyDescent="0.3">
      <c r="B4431" s="3" t="s">
        <v>224</v>
      </c>
      <c r="C4431" s="4">
        <v>2022</v>
      </c>
      <c r="D4431" s="3" t="s">
        <v>1475</v>
      </c>
      <c r="E4431" s="4">
        <v>0</v>
      </c>
      <c r="F4431" s="4">
        <v>0</v>
      </c>
      <c r="G4431" s="4">
        <v>0</v>
      </c>
      <c r="H4431" s="4">
        <v>0</v>
      </c>
      <c r="I4431" s="4"/>
      <c r="J4431" s="4">
        <v>0</v>
      </c>
    </row>
    <row r="4432" spans="2:10" x14ac:dyDescent="0.3">
      <c r="B4432" s="3" t="s">
        <v>224</v>
      </c>
      <c r="C4432" s="4">
        <v>2022</v>
      </c>
      <c r="D4432" s="3" t="s">
        <v>1476</v>
      </c>
      <c r="E4432" s="4">
        <v>48300</v>
      </c>
      <c r="F4432" s="4">
        <v>4.4240000000000004</v>
      </c>
      <c r="G4432" s="4">
        <v>3.5000000000000004</v>
      </c>
      <c r="H4432" s="4">
        <v>214</v>
      </c>
      <c r="I4432" s="4">
        <v>12645</v>
      </c>
      <c r="J4432" s="4">
        <v>12859</v>
      </c>
    </row>
    <row r="4433" spans="2:10" x14ac:dyDescent="0.3">
      <c r="B4433" s="3" t="s">
        <v>224</v>
      </c>
      <c r="C4433" s="4">
        <v>2023</v>
      </c>
      <c r="D4433" s="3" t="s">
        <v>1468</v>
      </c>
      <c r="E4433" s="4">
        <v>1970200</v>
      </c>
      <c r="F4433" s="4">
        <v>3.0874999999999999</v>
      </c>
      <c r="G4433" s="4">
        <v>2.4999999999999996</v>
      </c>
      <c r="H4433" s="4">
        <v>6083</v>
      </c>
      <c r="I4433" s="4"/>
      <c r="J4433" s="4">
        <v>6083</v>
      </c>
    </row>
    <row r="4434" spans="2:10" x14ac:dyDescent="0.3">
      <c r="B4434" s="3" t="s">
        <v>224</v>
      </c>
      <c r="C4434" s="4">
        <v>2023</v>
      </c>
      <c r="D4434" s="3" t="s">
        <v>1469</v>
      </c>
      <c r="E4434" s="4">
        <v>0</v>
      </c>
      <c r="F4434" s="4">
        <v>0</v>
      </c>
      <c r="G4434" s="4">
        <v>0</v>
      </c>
      <c r="H4434" s="4">
        <v>0</v>
      </c>
      <c r="I4434" s="4"/>
      <c r="J4434" s="4">
        <v>0</v>
      </c>
    </row>
    <row r="4435" spans="2:10" x14ac:dyDescent="0.3">
      <c r="B4435" s="3" t="s">
        <v>224</v>
      </c>
      <c r="C4435" s="4">
        <v>2023</v>
      </c>
      <c r="D4435" s="3" t="s">
        <v>1470</v>
      </c>
      <c r="E4435" s="4">
        <v>0</v>
      </c>
      <c r="F4435" s="4">
        <v>0</v>
      </c>
      <c r="G4435" s="4">
        <v>0</v>
      </c>
      <c r="H4435" s="4">
        <v>0</v>
      </c>
      <c r="I4435" s="4"/>
      <c r="J4435" s="4">
        <v>0</v>
      </c>
    </row>
    <row r="4436" spans="2:10" x14ac:dyDescent="0.3">
      <c r="B4436" s="3" t="s">
        <v>224</v>
      </c>
      <c r="C4436" s="4">
        <v>2023</v>
      </c>
      <c r="D4436" s="3" t="s">
        <v>1471</v>
      </c>
      <c r="E4436" s="4">
        <v>0</v>
      </c>
      <c r="F4436" s="4">
        <v>0</v>
      </c>
      <c r="G4436" s="4">
        <v>0</v>
      </c>
      <c r="H4436" s="4">
        <v>0</v>
      </c>
      <c r="I4436" s="4"/>
      <c r="J4436" s="4">
        <v>0</v>
      </c>
    </row>
    <row r="4437" spans="2:10" x14ac:dyDescent="0.3">
      <c r="B4437" s="3" t="s">
        <v>224</v>
      </c>
      <c r="C4437" s="4">
        <v>2023</v>
      </c>
      <c r="D4437" s="3" t="s">
        <v>1472</v>
      </c>
      <c r="E4437" s="4">
        <v>0</v>
      </c>
      <c r="F4437" s="4">
        <v>0</v>
      </c>
      <c r="G4437" s="4">
        <v>0</v>
      </c>
      <c r="H4437" s="4">
        <v>0</v>
      </c>
      <c r="I4437" s="4"/>
      <c r="J4437" s="4">
        <v>0</v>
      </c>
    </row>
    <row r="4438" spans="2:10" x14ac:dyDescent="0.3">
      <c r="B4438" s="3" t="s">
        <v>224</v>
      </c>
      <c r="C4438" s="4">
        <v>2023</v>
      </c>
      <c r="D4438" s="3" t="s">
        <v>1473</v>
      </c>
      <c r="E4438" s="4">
        <v>0</v>
      </c>
      <c r="F4438" s="4">
        <v>0</v>
      </c>
      <c r="G4438" s="4">
        <v>0</v>
      </c>
      <c r="H4438" s="4">
        <v>0</v>
      </c>
      <c r="I4438" s="4"/>
      <c r="J4438" s="4">
        <v>0</v>
      </c>
    </row>
    <row r="4439" spans="2:10" x14ac:dyDescent="0.3">
      <c r="B4439" s="3" t="s">
        <v>224</v>
      </c>
      <c r="C4439" s="4">
        <v>2023</v>
      </c>
      <c r="D4439" s="3" t="s">
        <v>1474</v>
      </c>
      <c r="E4439" s="4">
        <v>197249200</v>
      </c>
      <c r="F4439" s="4">
        <v>1.2350000000000001</v>
      </c>
      <c r="G4439" s="4">
        <v>1</v>
      </c>
      <c r="H4439" s="4">
        <v>243603</v>
      </c>
      <c r="I4439" s="4"/>
      <c r="J4439" s="4">
        <v>243603</v>
      </c>
    </row>
    <row r="4440" spans="2:10" x14ac:dyDescent="0.3">
      <c r="B4440" s="3" t="s">
        <v>224</v>
      </c>
      <c r="C4440" s="4">
        <v>2023</v>
      </c>
      <c r="D4440" s="3" t="s">
        <v>1475</v>
      </c>
      <c r="E4440" s="4">
        <v>0</v>
      </c>
      <c r="F4440" s="4">
        <v>0</v>
      </c>
      <c r="G4440" s="4">
        <v>0</v>
      </c>
      <c r="H4440" s="4">
        <v>0</v>
      </c>
      <c r="I4440" s="4"/>
      <c r="J4440" s="4">
        <v>0</v>
      </c>
    </row>
    <row r="4441" spans="2:10" x14ac:dyDescent="0.3">
      <c r="B4441" s="3" t="s">
        <v>224</v>
      </c>
      <c r="C4441" s="4">
        <v>2023</v>
      </c>
      <c r="D4441" s="3" t="s">
        <v>1476</v>
      </c>
      <c r="E4441" s="4">
        <v>50300</v>
      </c>
      <c r="F4441" s="4">
        <v>4.3324999999999996</v>
      </c>
      <c r="G4441" s="4">
        <v>3.5080971659919022</v>
      </c>
      <c r="H4441" s="4">
        <v>218</v>
      </c>
      <c r="I4441" s="4">
        <v>13166</v>
      </c>
      <c r="J4441" s="4">
        <v>13384</v>
      </c>
    </row>
    <row r="4442" spans="2:10" x14ac:dyDescent="0.3">
      <c r="B4442" s="3" t="s">
        <v>224</v>
      </c>
      <c r="C4442" s="4">
        <v>2024</v>
      </c>
      <c r="D4442" s="3" t="s">
        <v>1468</v>
      </c>
      <c r="E4442" s="4">
        <v>2265300</v>
      </c>
      <c r="F4442" s="4">
        <v>3.1324999999999998</v>
      </c>
      <c r="G4442" s="4">
        <v>2.5</v>
      </c>
      <c r="H4442" s="4">
        <v>7096</v>
      </c>
      <c r="I4442" s="4"/>
      <c r="J4442" s="4">
        <v>7096</v>
      </c>
    </row>
    <row r="4443" spans="2:10" x14ac:dyDescent="0.3">
      <c r="B4443" s="3" t="s">
        <v>224</v>
      </c>
      <c r="C4443" s="4">
        <v>2024</v>
      </c>
      <c r="D4443" s="3" t="s">
        <v>1469</v>
      </c>
      <c r="E4443" s="4">
        <v>0</v>
      </c>
      <c r="F4443" s="4">
        <v>0</v>
      </c>
      <c r="G4443" s="4">
        <v>0</v>
      </c>
      <c r="H4443" s="4">
        <v>0</v>
      </c>
      <c r="I4443" s="4"/>
      <c r="J4443" s="4">
        <v>0</v>
      </c>
    </row>
    <row r="4444" spans="2:10" x14ac:dyDescent="0.3">
      <c r="B4444" s="3" t="s">
        <v>224</v>
      </c>
      <c r="C4444" s="4">
        <v>2024</v>
      </c>
      <c r="D4444" s="3" t="s">
        <v>1470</v>
      </c>
      <c r="E4444" s="4">
        <v>0</v>
      </c>
      <c r="F4444" s="4">
        <v>0</v>
      </c>
      <c r="G4444" s="4">
        <v>0</v>
      </c>
      <c r="H4444" s="4">
        <v>0</v>
      </c>
      <c r="I4444" s="4"/>
      <c r="J4444" s="4">
        <v>0</v>
      </c>
    </row>
    <row r="4445" spans="2:10" x14ac:dyDescent="0.3">
      <c r="B4445" s="3" t="s">
        <v>224</v>
      </c>
      <c r="C4445" s="4">
        <v>2024</v>
      </c>
      <c r="D4445" s="3" t="s">
        <v>1471</v>
      </c>
      <c r="E4445" s="4">
        <v>0</v>
      </c>
      <c r="F4445" s="4">
        <v>0</v>
      </c>
      <c r="G4445" s="4">
        <v>0</v>
      </c>
      <c r="H4445" s="4">
        <v>0</v>
      </c>
      <c r="I4445" s="4"/>
      <c r="J4445" s="4">
        <v>0</v>
      </c>
    </row>
    <row r="4446" spans="2:10" x14ac:dyDescent="0.3">
      <c r="B4446" s="3" t="s">
        <v>224</v>
      </c>
      <c r="C4446" s="4">
        <v>2024</v>
      </c>
      <c r="D4446" s="3" t="s">
        <v>1472</v>
      </c>
      <c r="E4446" s="4">
        <v>0</v>
      </c>
      <c r="F4446" s="4">
        <v>0</v>
      </c>
      <c r="G4446" s="4">
        <v>0</v>
      </c>
      <c r="H4446" s="4">
        <v>0</v>
      </c>
      <c r="I4446" s="4"/>
      <c r="J4446" s="4">
        <v>0</v>
      </c>
    </row>
    <row r="4447" spans="2:10" x14ac:dyDescent="0.3">
      <c r="B4447" s="3" t="s">
        <v>224</v>
      </c>
      <c r="C4447" s="4">
        <v>2024</v>
      </c>
      <c r="D4447" s="3" t="s">
        <v>1473</v>
      </c>
      <c r="E4447" s="4">
        <v>0</v>
      </c>
      <c r="F4447" s="4">
        <v>0</v>
      </c>
      <c r="G4447" s="4">
        <v>0</v>
      </c>
      <c r="H4447" s="4">
        <v>0</v>
      </c>
      <c r="I4447" s="4"/>
      <c r="J4447" s="4">
        <v>0</v>
      </c>
    </row>
    <row r="4448" spans="2:10" x14ac:dyDescent="0.3">
      <c r="B4448" s="3" t="s">
        <v>224</v>
      </c>
      <c r="C4448" s="4">
        <v>2024</v>
      </c>
      <c r="D4448" s="3" t="s">
        <v>1474</v>
      </c>
      <c r="E4448" s="4">
        <v>204107500</v>
      </c>
      <c r="F4448" s="4">
        <v>1.2529999999999999</v>
      </c>
      <c r="G4448" s="4">
        <v>1</v>
      </c>
      <c r="H4448" s="4">
        <v>255747</v>
      </c>
      <c r="I4448" s="4"/>
      <c r="J4448" s="4">
        <v>255747</v>
      </c>
    </row>
    <row r="4449" spans="2:10" x14ac:dyDescent="0.3">
      <c r="B4449" s="3" t="s">
        <v>224</v>
      </c>
      <c r="C4449" s="4">
        <v>2024</v>
      </c>
      <c r="D4449" s="3" t="s">
        <v>1475</v>
      </c>
      <c r="E4449" s="4">
        <v>0</v>
      </c>
      <c r="F4449" s="4">
        <v>0</v>
      </c>
      <c r="G4449" s="4">
        <v>0</v>
      </c>
      <c r="H4449" s="4">
        <v>0</v>
      </c>
      <c r="I4449" s="4"/>
      <c r="J4449" s="4">
        <v>0</v>
      </c>
    </row>
    <row r="4450" spans="2:10" x14ac:dyDescent="0.3">
      <c r="B4450" s="3" t="s">
        <v>224</v>
      </c>
      <c r="C4450" s="4">
        <v>2024</v>
      </c>
      <c r="D4450" s="3" t="s">
        <v>1476</v>
      </c>
      <c r="E4450" s="4">
        <v>55000</v>
      </c>
      <c r="F4450" s="4">
        <v>4.3855000000000004</v>
      </c>
      <c r="G4450" s="4">
        <v>3.5000000000000004</v>
      </c>
      <c r="H4450" s="4">
        <v>241</v>
      </c>
      <c r="I4450" s="4">
        <v>14340</v>
      </c>
      <c r="J4450" s="4">
        <v>14581</v>
      </c>
    </row>
    <row r="4451" spans="2:10" x14ac:dyDescent="0.3">
      <c r="B4451" s="3" t="s">
        <v>226</v>
      </c>
      <c r="C4451" s="4">
        <v>2019</v>
      </c>
      <c r="D4451" s="3" t="s">
        <v>1468</v>
      </c>
      <c r="E4451" s="4">
        <v>29618650</v>
      </c>
      <c r="F4451" s="4">
        <v>9.2647399999999998</v>
      </c>
      <c r="G4451" s="4">
        <v>2.3400003535987501</v>
      </c>
      <c r="H4451" s="4">
        <v>274409.09140099998</v>
      </c>
      <c r="I4451" s="4"/>
      <c r="J4451" s="4">
        <v>274409.09140099998</v>
      </c>
    </row>
    <row r="4452" spans="2:10" x14ac:dyDescent="0.3">
      <c r="B4452" s="3" t="s">
        <v>226</v>
      </c>
      <c r="C4452" s="4">
        <v>2019</v>
      </c>
      <c r="D4452" s="3" t="s">
        <v>1469</v>
      </c>
      <c r="E4452" s="4">
        <v>68507</v>
      </c>
      <c r="F4452" s="4">
        <v>3.12784</v>
      </c>
      <c r="G4452" s="4">
        <v>0.79000022731348296</v>
      </c>
      <c r="H4452" s="4">
        <v>214.27893488000001</v>
      </c>
      <c r="I4452" s="4"/>
      <c r="J4452" s="4">
        <v>214.27893488000001</v>
      </c>
    </row>
    <row r="4453" spans="2:10" x14ac:dyDescent="0.3">
      <c r="B4453" s="3" t="s">
        <v>226</v>
      </c>
      <c r="C4453" s="4">
        <v>2019</v>
      </c>
      <c r="D4453" s="3" t="s">
        <v>1470</v>
      </c>
      <c r="E4453" s="4">
        <v>1259900</v>
      </c>
      <c r="F4453" s="4">
        <v>25.339469999999999</v>
      </c>
      <c r="G4453" s="4">
        <v>6.4000035359875103</v>
      </c>
      <c r="H4453" s="4">
        <v>31925.198252999999</v>
      </c>
      <c r="I4453" s="4"/>
      <c r="J4453" s="4">
        <v>31925.198252999999</v>
      </c>
    </row>
    <row r="4454" spans="2:10" x14ac:dyDescent="0.3">
      <c r="B4454" s="3" t="s">
        <v>226</v>
      </c>
      <c r="C4454" s="4">
        <v>2019</v>
      </c>
      <c r="D4454" s="3" t="s">
        <v>1471</v>
      </c>
      <c r="E4454" s="4">
        <v>0</v>
      </c>
      <c r="F4454" s="4">
        <v>0</v>
      </c>
      <c r="G4454" s="4">
        <v>0</v>
      </c>
      <c r="H4454" s="4">
        <v>0</v>
      </c>
      <c r="I4454" s="4"/>
      <c r="J4454" s="4">
        <v>0</v>
      </c>
    </row>
    <row r="4455" spans="2:10" x14ac:dyDescent="0.3">
      <c r="B4455" s="3" t="s">
        <v>226</v>
      </c>
      <c r="C4455" s="4">
        <v>2019</v>
      </c>
      <c r="D4455" s="3" t="s">
        <v>1472</v>
      </c>
      <c r="E4455" s="4">
        <v>0</v>
      </c>
      <c r="F4455" s="4">
        <v>0</v>
      </c>
      <c r="G4455" s="4">
        <v>0</v>
      </c>
      <c r="H4455" s="4">
        <v>0</v>
      </c>
      <c r="I4455" s="4"/>
      <c r="J4455" s="4">
        <v>0</v>
      </c>
    </row>
    <row r="4456" spans="2:10" x14ac:dyDescent="0.3">
      <c r="B4456" s="3" t="s">
        <v>226</v>
      </c>
      <c r="C4456" s="4">
        <v>2019</v>
      </c>
      <c r="D4456" s="3" t="s">
        <v>1473</v>
      </c>
      <c r="E4456" s="4">
        <v>809200</v>
      </c>
      <c r="F4456" s="4">
        <v>2.8506900000000002</v>
      </c>
      <c r="G4456" s="4">
        <v>0.72000030308464402</v>
      </c>
      <c r="H4456" s="4">
        <v>2306.7783479999998</v>
      </c>
      <c r="I4456" s="4"/>
      <c r="J4456" s="4">
        <v>2306.7783479999998</v>
      </c>
    </row>
    <row r="4457" spans="2:10" x14ac:dyDescent="0.3">
      <c r="B4457" s="3" t="s">
        <v>226</v>
      </c>
      <c r="C4457" s="4">
        <v>2019</v>
      </c>
      <c r="D4457" s="3" t="s">
        <v>1474</v>
      </c>
      <c r="E4457" s="4">
        <v>189831700</v>
      </c>
      <c r="F4457" s="4">
        <v>3.9592900000000002</v>
      </c>
      <c r="G4457" s="4">
        <v>1</v>
      </c>
      <c r="H4457" s="4">
        <v>751598.75149299996</v>
      </c>
      <c r="I4457" s="4">
        <v>0</v>
      </c>
      <c r="J4457" s="4">
        <v>751598.75149299996</v>
      </c>
    </row>
    <row r="4458" spans="2:10" x14ac:dyDescent="0.3">
      <c r="B4458" s="3" t="s">
        <v>226</v>
      </c>
      <c r="C4458" s="4">
        <v>2019</v>
      </c>
      <c r="D4458" s="3" t="s">
        <v>1475</v>
      </c>
      <c r="E4458" s="4">
        <v>0</v>
      </c>
      <c r="F4458" s="4">
        <v>0</v>
      </c>
      <c r="G4458" s="4">
        <v>0</v>
      </c>
      <c r="H4458" s="4">
        <v>0</v>
      </c>
      <c r="I4458" s="4"/>
      <c r="J4458" s="4">
        <v>0</v>
      </c>
    </row>
    <row r="4459" spans="2:10" x14ac:dyDescent="0.3">
      <c r="B4459" s="3" t="s">
        <v>226</v>
      </c>
      <c r="C4459" s="4">
        <v>2019</v>
      </c>
      <c r="D4459" s="3" t="s">
        <v>1476</v>
      </c>
      <c r="E4459" s="4">
        <v>179900</v>
      </c>
      <c r="F4459" s="4">
        <v>21.7761</v>
      </c>
      <c r="G4459" s="4">
        <v>5.5000012628526802</v>
      </c>
      <c r="H4459" s="4">
        <v>3917.5203900000001</v>
      </c>
      <c r="I4459" s="4"/>
      <c r="J4459" s="4">
        <v>3917.5203900000001</v>
      </c>
    </row>
    <row r="4460" spans="2:10" x14ac:dyDescent="0.3">
      <c r="B4460" s="3" t="s">
        <v>226</v>
      </c>
      <c r="C4460" s="4">
        <v>2020</v>
      </c>
      <c r="D4460" s="3" t="s">
        <v>1468</v>
      </c>
      <c r="E4460" s="4">
        <v>29696600</v>
      </c>
      <c r="F4460" s="4">
        <v>9.2674500000000002</v>
      </c>
      <c r="G4460" s="4">
        <v>2.3799978941367117</v>
      </c>
      <c r="H4460" s="4">
        <v>275212</v>
      </c>
      <c r="I4460" s="4"/>
      <c r="J4460" s="4">
        <v>275212</v>
      </c>
    </row>
    <row r="4461" spans="2:10" x14ac:dyDescent="0.3">
      <c r="B4461" s="3" t="s">
        <v>226</v>
      </c>
      <c r="C4461" s="4">
        <v>2020</v>
      </c>
      <c r="D4461" s="3" t="s">
        <v>1469</v>
      </c>
      <c r="E4461" s="4">
        <v>60565</v>
      </c>
      <c r="F4461" s="4">
        <v>3.7770700000000001</v>
      </c>
      <c r="G4461" s="4">
        <v>0.96999915251843283</v>
      </c>
      <c r="H4461" s="4">
        <v>229</v>
      </c>
      <c r="I4461" s="4"/>
      <c r="J4461" s="4">
        <v>229</v>
      </c>
    </row>
    <row r="4462" spans="2:10" x14ac:dyDescent="0.3">
      <c r="B4462" s="3" t="s">
        <v>226</v>
      </c>
      <c r="C4462" s="4">
        <v>2020</v>
      </c>
      <c r="D4462" s="3" t="s">
        <v>1470</v>
      </c>
      <c r="E4462" s="4">
        <v>1230100</v>
      </c>
      <c r="F4462" s="4">
        <v>25.699660000000002</v>
      </c>
      <c r="G4462" s="4">
        <v>6.5999964046236546</v>
      </c>
      <c r="H4462" s="4">
        <v>31613</v>
      </c>
      <c r="I4462" s="4"/>
      <c r="J4462" s="4">
        <v>31613</v>
      </c>
    </row>
    <row r="4463" spans="2:10" x14ac:dyDescent="0.3">
      <c r="B4463" s="3" t="s">
        <v>226</v>
      </c>
      <c r="C4463" s="4">
        <v>2020</v>
      </c>
      <c r="D4463" s="3" t="s">
        <v>1471</v>
      </c>
      <c r="E4463" s="4">
        <v>0</v>
      </c>
      <c r="F4463" s="4">
        <v>0</v>
      </c>
      <c r="G4463" s="4">
        <v>0</v>
      </c>
      <c r="H4463" s="4">
        <v>0</v>
      </c>
      <c r="I4463" s="4"/>
      <c r="J4463" s="4">
        <v>0</v>
      </c>
    </row>
    <row r="4464" spans="2:10" x14ac:dyDescent="0.3">
      <c r="B4464" s="3" t="s">
        <v>226</v>
      </c>
      <c r="C4464" s="4">
        <v>2020</v>
      </c>
      <c r="D4464" s="3" t="s">
        <v>1472</v>
      </c>
      <c r="E4464" s="4">
        <v>0</v>
      </c>
      <c r="F4464" s="4">
        <v>0</v>
      </c>
      <c r="G4464" s="4">
        <v>0</v>
      </c>
      <c r="H4464" s="4">
        <v>0</v>
      </c>
      <c r="I4464" s="4"/>
      <c r="J4464" s="4">
        <v>0</v>
      </c>
    </row>
    <row r="4465" spans="2:10" x14ac:dyDescent="0.3">
      <c r="B4465" s="3" t="s">
        <v>226</v>
      </c>
      <c r="C4465" s="4">
        <v>2020</v>
      </c>
      <c r="D4465" s="3" t="s">
        <v>1473</v>
      </c>
      <c r="E4465" s="4">
        <v>804200</v>
      </c>
      <c r="F4465" s="4">
        <v>2.8035999999999999</v>
      </c>
      <c r="G4465" s="4">
        <v>0.71999979454992313</v>
      </c>
      <c r="H4465" s="4">
        <v>2255</v>
      </c>
      <c r="I4465" s="4"/>
      <c r="J4465" s="4">
        <v>2255</v>
      </c>
    </row>
    <row r="4466" spans="2:10" x14ac:dyDescent="0.3">
      <c r="B4466" s="3" t="s">
        <v>226</v>
      </c>
      <c r="C4466" s="4">
        <v>2020</v>
      </c>
      <c r="D4466" s="3" t="s">
        <v>1474</v>
      </c>
      <c r="E4466" s="4">
        <v>192920500</v>
      </c>
      <c r="F4466" s="4">
        <v>3.8938899999999999</v>
      </c>
      <c r="G4466" s="4">
        <v>1</v>
      </c>
      <c r="H4466" s="4">
        <v>751211</v>
      </c>
      <c r="I4466" s="4"/>
      <c r="J4466" s="4">
        <v>751211</v>
      </c>
    </row>
    <row r="4467" spans="2:10" x14ac:dyDescent="0.3">
      <c r="B4467" s="3" t="s">
        <v>226</v>
      </c>
      <c r="C4467" s="4">
        <v>2020</v>
      </c>
      <c r="D4467" s="3" t="s">
        <v>1475</v>
      </c>
      <c r="E4467" s="4">
        <v>0</v>
      </c>
      <c r="F4467" s="4">
        <v>0</v>
      </c>
      <c r="G4467" s="4">
        <v>0</v>
      </c>
      <c r="H4467" s="4">
        <v>0</v>
      </c>
      <c r="I4467" s="4"/>
      <c r="J4467" s="4">
        <v>0</v>
      </c>
    </row>
    <row r="4468" spans="2:10" x14ac:dyDescent="0.3">
      <c r="B4468" s="3" t="s">
        <v>226</v>
      </c>
      <c r="C4468" s="4">
        <v>2020</v>
      </c>
      <c r="D4468" s="3" t="s">
        <v>1476</v>
      </c>
      <c r="E4468" s="4">
        <v>179900</v>
      </c>
      <c r="F4468" s="4">
        <v>21.41638</v>
      </c>
      <c r="G4468" s="4">
        <v>5.4999961478110579</v>
      </c>
      <c r="H4468" s="4">
        <v>3853</v>
      </c>
      <c r="I4468" s="4">
        <v>31541</v>
      </c>
      <c r="J4468" s="4">
        <v>35394</v>
      </c>
    </row>
    <row r="4469" spans="2:10" x14ac:dyDescent="0.3">
      <c r="B4469" s="3" t="s">
        <v>226</v>
      </c>
      <c r="C4469" s="4">
        <v>2021</v>
      </c>
      <c r="D4469" s="3" t="s">
        <v>1468</v>
      </c>
      <c r="E4469" s="4">
        <v>31216100</v>
      </c>
      <c r="F4469" s="4">
        <v>9.1659000000000006</v>
      </c>
      <c r="G4469" s="4">
        <v>2.5999971634022154</v>
      </c>
      <c r="H4469" s="4">
        <v>286124</v>
      </c>
      <c r="I4469" s="4"/>
      <c r="J4469" s="4">
        <v>286124</v>
      </c>
    </row>
    <row r="4470" spans="2:10" x14ac:dyDescent="0.3">
      <c r="B4470" s="3" t="s">
        <v>226</v>
      </c>
      <c r="C4470" s="4">
        <v>2021</v>
      </c>
      <c r="D4470" s="3" t="s">
        <v>1469</v>
      </c>
      <c r="E4470" s="4">
        <v>66655</v>
      </c>
      <c r="F4470" s="4">
        <v>3.52535</v>
      </c>
      <c r="G4470" s="4">
        <v>1</v>
      </c>
      <c r="H4470" s="4">
        <v>235</v>
      </c>
      <c r="I4470" s="4"/>
      <c r="J4470" s="4">
        <v>235</v>
      </c>
    </row>
    <row r="4471" spans="2:10" x14ac:dyDescent="0.3">
      <c r="B4471" s="3" t="s">
        <v>226</v>
      </c>
      <c r="C4471" s="4">
        <v>2021</v>
      </c>
      <c r="D4471" s="3" t="s">
        <v>1470</v>
      </c>
      <c r="E4471" s="4">
        <v>1369500</v>
      </c>
      <c r="F4471" s="4">
        <v>23.972359999999998</v>
      </c>
      <c r="G4471" s="4">
        <v>6.7999943268044305</v>
      </c>
      <c r="H4471" s="4">
        <v>32830</v>
      </c>
      <c r="I4471" s="4"/>
      <c r="J4471" s="4">
        <v>32830</v>
      </c>
    </row>
    <row r="4472" spans="2:10" x14ac:dyDescent="0.3">
      <c r="B4472" s="3" t="s">
        <v>226</v>
      </c>
      <c r="C4472" s="4">
        <v>2021</v>
      </c>
      <c r="D4472" s="3" t="s">
        <v>1471</v>
      </c>
      <c r="E4472" s="4">
        <v>0</v>
      </c>
      <c r="F4472" s="4">
        <v>0</v>
      </c>
      <c r="G4472" s="4">
        <v>0</v>
      </c>
      <c r="H4472" s="4">
        <v>0</v>
      </c>
      <c r="I4472" s="4"/>
      <c r="J4472" s="4">
        <v>0</v>
      </c>
    </row>
    <row r="4473" spans="2:10" x14ac:dyDescent="0.3">
      <c r="B4473" s="3" t="s">
        <v>226</v>
      </c>
      <c r="C4473" s="4">
        <v>2021</v>
      </c>
      <c r="D4473" s="3" t="s">
        <v>1472</v>
      </c>
      <c r="E4473" s="4">
        <v>0</v>
      </c>
      <c r="F4473" s="4">
        <v>0</v>
      </c>
      <c r="G4473" s="4">
        <v>0</v>
      </c>
      <c r="H4473" s="4">
        <v>0</v>
      </c>
      <c r="I4473" s="4"/>
      <c r="J4473" s="4">
        <v>0</v>
      </c>
    </row>
    <row r="4474" spans="2:10" x14ac:dyDescent="0.3">
      <c r="B4474" s="3" t="s">
        <v>226</v>
      </c>
      <c r="C4474" s="4">
        <v>2021</v>
      </c>
      <c r="D4474" s="3" t="s">
        <v>1473</v>
      </c>
      <c r="E4474" s="4">
        <v>940100</v>
      </c>
      <c r="F4474" s="4">
        <v>2.5382500000000001</v>
      </c>
      <c r="G4474" s="4">
        <v>0.71999943268044309</v>
      </c>
      <c r="H4474" s="4">
        <v>2386</v>
      </c>
      <c r="I4474" s="4"/>
      <c r="J4474" s="4">
        <v>2386</v>
      </c>
    </row>
    <row r="4475" spans="2:10" x14ac:dyDescent="0.3">
      <c r="B4475" s="3" t="s">
        <v>226</v>
      </c>
      <c r="C4475" s="4">
        <v>2021</v>
      </c>
      <c r="D4475" s="3" t="s">
        <v>1474</v>
      </c>
      <c r="E4475" s="4">
        <v>220423000</v>
      </c>
      <c r="F4475" s="4">
        <v>3.52535</v>
      </c>
      <c r="G4475" s="4">
        <v>1</v>
      </c>
      <c r="H4475" s="4">
        <v>777068</v>
      </c>
      <c r="I4475" s="4"/>
      <c r="J4475" s="4">
        <v>777068</v>
      </c>
    </row>
    <row r="4476" spans="2:10" x14ac:dyDescent="0.3">
      <c r="B4476" s="3" t="s">
        <v>226</v>
      </c>
      <c r="C4476" s="4">
        <v>2021</v>
      </c>
      <c r="D4476" s="3" t="s">
        <v>1475</v>
      </c>
      <c r="E4476" s="4">
        <v>0</v>
      </c>
      <c r="F4476" s="4">
        <v>0</v>
      </c>
      <c r="G4476" s="4">
        <v>0</v>
      </c>
      <c r="H4476" s="4">
        <v>0</v>
      </c>
      <c r="I4476" s="4"/>
      <c r="J4476" s="4">
        <v>0</v>
      </c>
    </row>
    <row r="4477" spans="2:10" x14ac:dyDescent="0.3">
      <c r="B4477" s="3" t="s">
        <v>226</v>
      </c>
      <c r="C4477" s="4">
        <v>2021</v>
      </c>
      <c r="D4477" s="3" t="s">
        <v>1476</v>
      </c>
      <c r="E4477" s="4">
        <v>186800</v>
      </c>
      <c r="F4477" s="4">
        <v>20.79955</v>
      </c>
      <c r="G4477" s="4">
        <v>5.8999957451033227</v>
      </c>
      <c r="H4477" s="4">
        <v>3885</v>
      </c>
      <c r="I4477" s="4">
        <v>32405</v>
      </c>
      <c r="J4477" s="4">
        <v>36290</v>
      </c>
    </row>
    <row r="4478" spans="2:10" x14ac:dyDescent="0.3">
      <c r="B4478" s="3" t="s">
        <v>226</v>
      </c>
      <c r="C4478" s="4">
        <v>2022</v>
      </c>
      <c r="D4478" s="3" t="s">
        <v>1468</v>
      </c>
      <c r="E4478" s="4">
        <v>36922950</v>
      </c>
      <c r="F4478" s="4">
        <v>8.0168400000000002</v>
      </c>
      <c r="G4478" s="4">
        <v>2.760002065653349</v>
      </c>
      <c r="H4478" s="4">
        <v>296005</v>
      </c>
      <c r="I4478" s="4"/>
      <c r="J4478" s="4">
        <v>296005</v>
      </c>
    </row>
    <row r="4479" spans="2:10" x14ac:dyDescent="0.3">
      <c r="B4479" s="3" t="s">
        <v>226</v>
      </c>
      <c r="C4479" s="4">
        <v>2022</v>
      </c>
      <c r="D4479" s="3" t="s">
        <v>1469</v>
      </c>
      <c r="E4479" s="4">
        <v>66655</v>
      </c>
      <c r="F4479" s="4">
        <v>2.9046500000000002</v>
      </c>
      <c r="G4479" s="4">
        <v>1</v>
      </c>
      <c r="H4479" s="4">
        <v>194</v>
      </c>
      <c r="I4479" s="4"/>
      <c r="J4479" s="4">
        <v>194</v>
      </c>
    </row>
    <row r="4480" spans="2:10" x14ac:dyDescent="0.3">
      <c r="B4480" s="3" t="s">
        <v>226</v>
      </c>
      <c r="C4480" s="4">
        <v>2022</v>
      </c>
      <c r="D4480" s="3" t="s">
        <v>1470</v>
      </c>
      <c r="E4480" s="4">
        <v>1484700</v>
      </c>
      <c r="F4480" s="4">
        <v>19.461169999999999</v>
      </c>
      <c r="G4480" s="4">
        <v>6.7000051641333718</v>
      </c>
      <c r="H4480" s="4">
        <v>28894</v>
      </c>
      <c r="I4480" s="4"/>
      <c r="J4480" s="4">
        <v>28894</v>
      </c>
    </row>
    <row r="4481" spans="2:10" x14ac:dyDescent="0.3">
      <c r="B4481" s="3" t="s">
        <v>226</v>
      </c>
      <c r="C4481" s="4">
        <v>2022</v>
      </c>
      <c r="D4481" s="3" t="s">
        <v>1471</v>
      </c>
      <c r="E4481" s="4">
        <v>0</v>
      </c>
      <c r="F4481" s="4">
        <v>0</v>
      </c>
      <c r="G4481" s="4">
        <v>0</v>
      </c>
      <c r="H4481" s="4">
        <v>0</v>
      </c>
      <c r="I4481" s="4"/>
      <c r="J4481" s="4">
        <v>0</v>
      </c>
    </row>
    <row r="4482" spans="2:10" x14ac:dyDescent="0.3">
      <c r="B4482" s="3" t="s">
        <v>226</v>
      </c>
      <c r="C4482" s="4">
        <v>2022</v>
      </c>
      <c r="D4482" s="3" t="s">
        <v>1472</v>
      </c>
      <c r="E4482" s="4">
        <v>0</v>
      </c>
      <c r="F4482" s="4">
        <v>0</v>
      </c>
      <c r="G4482" s="4">
        <v>0</v>
      </c>
      <c r="H4482" s="4">
        <v>0</v>
      </c>
      <c r="I4482" s="4"/>
      <c r="J4482" s="4">
        <v>0</v>
      </c>
    </row>
    <row r="4483" spans="2:10" x14ac:dyDescent="0.3">
      <c r="B4483" s="3" t="s">
        <v>226</v>
      </c>
      <c r="C4483" s="4">
        <v>2022</v>
      </c>
      <c r="D4483" s="3" t="s">
        <v>1473</v>
      </c>
      <c r="E4483" s="4">
        <v>1179400</v>
      </c>
      <c r="F4483" s="4">
        <v>2.3237199999999998</v>
      </c>
      <c r="G4483" s="4">
        <v>0.79999999999999982</v>
      </c>
      <c r="H4483" s="4">
        <v>2741</v>
      </c>
      <c r="I4483" s="4"/>
      <c r="J4483" s="4">
        <v>2741</v>
      </c>
    </row>
    <row r="4484" spans="2:10" x14ac:dyDescent="0.3">
      <c r="B4484" s="3" t="s">
        <v>226</v>
      </c>
      <c r="C4484" s="4">
        <v>2022</v>
      </c>
      <c r="D4484" s="3" t="s">
        <v>1474</v>
      </c>
      <c r="E4484" s="4">
        <v>278572400</v>
      </c>
      <c r="F4484" s="4">
        <v>2.9046500000000002</v>
      </c>
      <c r="G4484" s="4">
        <v>1</v>
      </c>
      <c r="H4484" s="4">
        <v>809155</v>
      </c>
      <c r="I4484" s="4"/>
      <c r="J4484" s="4">
        <v>809155</v>
      </c>
    </row>
    <row r="4485" spans="2:10" x14ac:dyDescent="0.3">
      <c r="B4485" s="3" t="s">
        <v>226</v>
      </c>
      <c r="C4485" s="4">
        <v>2022</v>
      </c>
      <c r="D4485" s="3" t="s">
        <v>1475</v>
      </c>
      <c r="E4485" s="4">
        <v>0</v>
      </c>
      <c r="F4485" s="4">
        <v>0</v>
      </c>
      <c r="G4485" s="4">
        <v>0</v>
      </c>
      <c r="H4485" s="4">
        <v>0</v>
      </c>
      <c r="I4485" s="4"/>
      <c r="J4485" s="4">
        <v>0</v>
      </c>
    </row>
    <row r="4486" spans="2:10" x14ac:dyDescent="0.3">
      <c r="B4486" s="3" t="s">
        <v>226</v>
      </c>
      <c r="C4486" s="4">
        <v>2022</v>
      </c>
      <c r="D4486" s="3" t="s">
        <v>1476</v>
      </c>
      <c r="E4486" s="4">
        <v>225500</v>
      </c>
      <c r="F4486" s="4">
        <v>18.299309999999998</v>
      </c>
      <c r="G4486" s="4">
        <v>6.3000051641333714</v>
      </c>
      <c r="H4486" s="4">
        <v>4126</v>
      </c>
      <c r="I4486" s="4">
        <v>30995</v>
      </c>
      <c r="J4486" s="4">
        <v>35121</v>
      </c>
    </row>
    <row r="4487" spans="2:10" x14ac:dyDescent="0.3">
      <c r="B4487" s="3" t="s">
        <v>226</v>
      </c>
      <c r="C4487" s="4">
        <v>2023</v>
      </c>
      <c r="D4487" s="3" t="s">
        <v>1468</v>
      </c>
      <c r="E4487" s="4">
        <v>41963200</v>
      </c>
      <c r="F4487" s="4">
        <v>7.9653200000000002</v>
      </c>
      <c r="G4487" s="4">
        <v>2.8099935088759067</v>
      </c>
      <c r="H4487" s="4">
        <v>334250</v>
      </c>
      <c r="I4487" s="4"/>
      <c r="J4487" s="4">
        <v>334250</v>
      </c>
    </row>
    <row r="4488" spans="2:10" x14ac:dyDescent="0.3">
      <c r="B4488" s="3" t="s">
        <v>226</v>
      </c>
      <c r="C4488" s="4">
        <v>2023</v>
      </c>
      <c r="D4488" s="3" t="s">
        <v>1469</v>
      </c>
      <c r="E4488" s="4">
        <v>64944</v>
      </c>
      <c r="F4488" s="4">
        <v>2.8346399999999998</v>
      </c>
      <c r="G4488" s="4">
        <v>1</v>
      </c>
      <c r="H4488" s="4">
        <v>184</v>
      </c>
      <c r="I4488" s="4"/>
      <c r="J4488" s="4">
        <v>184</v>
      </c>
    </row>
    <row r="4489" spans="2:10" x14ac:dyDescent="0.3">
      <c r="B4489" s="3" t="s">
        <v>226</v>
      </c>
      <c r="C4489" s="4">
        <v>2023</v>
      </c>
      <c r="D4489" s="3" t="s">
        <v>1470</v>
      </c>
      <c r="E4489" s="4">
        <v>1708400</v>
      </c>
      <c r="F4489" s="4">
        <v>18.992049999999999</v>
      </c>
      <c r="G4489" s="4">
        <v>6.6999865944176333</v>
      </c>
      <c r="H4489" s="4">
        <v>32446</v>
      </c>
      <c r="I4489" s="4"/>
      <c r="J4489" s="4">
        <v>32446</v>
      </c>
    </row>
    <row r="4490" spans="2:10" x14ac:dyDescent="0.3">
      <c r="B4490" s="3" t="s">
        <v>226</v>
      </c>
      <c r="C4490" s="4">
        <v>2023</v>
      </c>
      <c r="D4490" s="3" t="s">
        <v>1471</v>
      </c>
      <c r="E4490" s="4">
        <v>0</v>
      </c>
      <c r="F4490" s="4">
        <v>0</v>
      </c>
      <c r="G4490" s="4">
        <v>0</v>
      </c>
      <c r="H4490" s="4">
        <v>0</v>
      </c>
      <c r="I4490" s="4"/>
      <c r="J4490" s="4">
        <v>0</v>
      </c>
    </row>
    <row r="4491" spans="2:10" x14ac:dyDescent="0.3">
      <c r="B4491" s="3" t="s">
        <v>226</v>
      </c>
      <c r="C4491" s="4">
        <v>2023</v>
      </c>
      <c r="D4491" s="3" t="s">
        <v>1472</v>
      </c>
      <c r="E4491" s="4">
        <v>0</v>
      </c>
      <c r="F4491" s="4">
        <v>0</v>
      </c>
      <c r="G4491" s="4">
        <v>0</v>
      </c>
      <c r="H4491" s="4">
        <v>0</v>
      </c>
      <c r="I4491" s="4"/>
      <c r="J4491" s="4">
        <v>0</v>
      </c>
    </row>
    <row r="4492" spans="2:10" x14ac:dyDescent="0.3">
      <c r="B4492" s="3" t="s">
        <v>226</v>
      </c>
      <c r="C4492" s="4">
        <v>2023</v>
      </c>
      <c r="D4492" s="3" t="s">
        <v>1473</v>
      </c>
      <c r="E4492" s="4">
        <v>1326500</v>
      </c>
      <c r="F4492" s="4">
        <v>2.2677100000000001</v>
      </c>
      <c r="G4492" s="4">
        <v>0.79999929444303342</v>
      </c>
      <c r="H4492" s="4">
        <v>3008</v>
      </c>
      <c r="I4492" s="4"/>
      <c r="J4492" s="4">
        <v>3008</v>
      </c>
    </row>
    <row r="4493" spans="2:10" x14ac:dyDescent="0.3">
      <c r="B4493" s="3" t="s">
        <v>226</v>
      </c>
      <c r="C4493" s="4">
        <v>2023</v>
      </c>
      <c r="D4493" s="3" t="s">
        <v>1474</v>
      </c>
      <c r="E4493" s="4">
        <v>318824000</v>
      </c>
      <c r="F4493" s="4">
        <v>2.8346399999999998</v>
      </c>
      <c r="G4493" s="4">
        <v>1</v>
      </c>
      <c r="H4493" s="4">
        <v>903751</v>
      </c>
      <c r="I4493" s="4"/>
      <c r="J4493" s="4">
        <v>903751</v>
      </c>
    </row>
    <row r="4494" spans="2:10" x14ac:dyDescent="0.3">
      <c r="B4494" s="3" t="s">
        <v>226</v>
      </c>
      <c r="C4494" s="4">
        <v>2023</v>
      </c>
      <c r="D4494" s="3" t="s">
        <v>1475</v>
      </c>
      <c r="E4494" s="4">
        <v>0</v>
      </c>
      <c r="F4494" s="4">
        <v>0</v>
      </c>
      <c r="G4494" s="4">
        <v>0</v>
      </c>
      <c r="H4494" s="4">
        <v>0</v>
      </c>
      <c r="I4494" s="4"/>
      <c r="J4494" s="4">
        <v>0</v>
      </c>
    </row>
    <row r="4495" spans="2:10" x14ac:dyDescent="0.3">
      <c r="B4495" s="3" t="s">
        <v>226</v>
      </c>
      <c r="C4495" s="4">
        <v>2023</v>
      </c>
      <c r="D4495" s="3" t="s">
        <v>1476</v>
      </c>
      <c r="E4495" s="4">
        <v>321900</v>
      </c>
      <c r="F4495" s="4">
        <v>39.684890000000003</v>
      </c>
      <c r="G4495" s="4">
        <v>13.999975305506169</v>
      </c>
      <c r="H4495" s="4">
        <v>12775</v>
      </c>
      <c r="I4495" s="4">
        <v>32921</v>
      </c>
      <c r="J4495" s="4">
        <v>45696</v>
      </c>
    </row>
    <row r="4496" spans="2:10" x14ac:dyDescent="0.3">
      <c r="B4496" s="3" t="s">
        <v>226</v>
      </c>
      <c r="C4496" s="4">
        <v>2024</v>
      </c>
      <c r="D4496" s="3" t="s">
        <v>1468</v>
      </c>
      <c r="E4496" s="4">
        <v>46197800</v>
      </c>
      <c r="F4496" s="4">
        <v>7.9786700000000002</v>
      </c>
      <c r="G4496" s="4">
        <v>2.7000027072208348</v>
      </c>
      <c r="H4496" s="4">
        <v>368597</v>
      </c>
      <c r="I4496" s="4"/>
      <c r="J4496" s="4">
        <v>368597</v>
      </c>
    </row>
    <row r="4497" spans="2:10" x14ac:dyDescent="0.3">
      <c r="B4497" s="3" t="s">
        <v>226</v>
      </c>
      <c r="C4497" s="4">
        <v>2024</v>
      </c>
      <c r="D4497" s="3" t="s">
        <v>1469</v>
      </c>
      <c r="E4497" s="4">
        <v>63943</v>
      </c>
      <c r="F4497" s="4">
        <v>2.95506</v>
      </c>
      <c r="G4497" s="4">
        <v>1</v>
      </c>
      <c r="H4497" s="4">
        <v>189</v>
      </c>
      <c r="I4497" s="4"/>
      <c r="J4497" s="4">
        <v>189</v>
      </c>
    </row>
    <row r="4498" spans="2:10" x14ac:dyDescent="0.3">
      <c r="B4498" s="3" t="s">
        <v>226</v>
      </c>
      <c r="C4498" s="4">
        <v>2024</v>
      </c>
      <c r="D4498" s="3" t="s">
        <v>1470</v>
      </c>
      <c r="E4498" s="4">
        <v>1858200</v>
      </c>
      <c r="F4498" s="4">
        <v>19.207899999999999</v>
      </c>
      <c r="G4498" s="4">
        <v>6.5000033840260434</v>
      </c>
      <c r="H4498" s="4">
        <v>35692</v>
      </c>
      <c r="I4498" s="4"/>
      <c r="J4498" s="4">
        <v>35692</v>
      </c>
    </row>
    <row r="4499" spans="2:10" x14ac:dyDescent="0.3">
      <c r="B4499" s="3" t="s">
        <v>226</v>
      </c>
      <c r="C4499" s="4">
        <v>2024</v>
      </c>
      <c r="D4499" s="3" t="s">
        <v>1471</v>
      </c>
      <c r="E4499" s="4">
        <v>0</v>
      </c>
      <c r="F4499" s="4">
        <v>0</v>
      </c>
      <c r="G4499" s="4">
        <v>0</v>
      </c>
      <c r="H4499" s="4">
        <v>0</v>
      </c>
      <c r="I4499" s="4"/>
      <c r="J4499" s="4">
        <v>0</v>
      </c>
    </row>
    <row r="4500" spans="2:10" x14ac:dyDescent="0.3">
      <c r="B4500" s="3" t="s">
        <v>226</v>
      </c>
      <c r="C4500" s="4">
        <v>2024</v>
      </c>
      <c r="D4500" s="3" t="s">
        <v>1472</v>
      </c>
      <c r="E4500" s="4">
        <v>0</v>
      </c>
      <c r="F4500" s="4">
        <v>0</v>
      </c>
      <c r="G4500" s="4">
        <v>0</v>
      </c>
      <c r="H4500" s="4">
        <v>0</v>
      </c>
      <c r="I4500" s="4"/>
      <c r="J4500" s="4">
        <v>0</v>
      </c>
    </row>
    <row r="4501" spans="2:10" x14ac:dyDescent="0.3">
      <c r="B4501" s="3" t="s">
        <v>226</v>
      </c>
      <c r="C4501" s="4">
        <v>2024</v>
      </c>
      <c r="D4501" s="3" t="s">
        <v>1473</v>
      </c>
      <c r="E4501" s="4">
        <v>1477300</v>
      </c>
      <c r="F4501" s="4">
        <v>2.6595599999999999</v>
      </c>
      <c r="G4501" s="4">
        <v>0.9000020304156261</v>
      </c>
      <c r="H4501" s="4">
        <v>3929</v>
      </c>
      <c r="I4501" s="4"/>
      <c r="J4501" s="4">
        <v>3929</v>
      </c>
    </row>
    <row r="4502" spans="2:10" x14ac:dyDescent="0.3">
      <c r="B4502" s="3" t="s">
        <v>226</v>
      </c>
      <c r="C4502" s="4">
        <v>2024</v>
      </c>
      <c r="D4502" s="3" t="s">
        <v>1474</v>
      </c>
      <c r="E4502" s="4">
        <v>334724100</v>
      </c>
      <c r="F4502" s="4">
        <v>2.95506</v>
      </c>
      <c r="G4502" s="4">
        <v>1</v>
      </c>
      <c r="H4502" s="4">
        <v>989130</v>
      </c>
      <c r="I4502" s="4"/>
      <c r="J4502" s="4">
        <v>989130</v>
      </c>
    </row>
    <row r="4503" spans="2:10" x14ac:dyDescent="0.3">
      <c r="B4503" s="3" t="s">
        <v>226</v>
      </c>
      <c r="C4503" s="4">
        <v>2024</v>
      </c>
      <c r="D4503" s="3" t="s">
        <v>1475</v>
      </c>
      <c r="E4503" s="4">
        <v>0</v>
      </c>
      <c r="F4503" s="4">
        <v>0</v>
      </c>
      <c r="G4503" s="4">
        <v>0</v>
      </c>
      <c r="H4503" s="4">
        <v>0</v>
      </c>
      <c r="I4503" s="4"/>
      <c r="J4503" s="4">
        <v>0</v>
      </c>
    </row>
    <row r="4504" spans="2:10" x14ac:dyDescent="0.3">
      <c r="B4504" s="3" t="s">
        <v>226</v>
      </c>
      <c r="C4504" s="4">
        <v>2024</v>
      </c>
      <c r="D4504" s="3" t="s">
        <v>1476</v>
      </c>
      <c r="E4504" s="4">
        <v>357100</v>
      </c>
      <c r="F4504" s="4">
        <v>39.981990000000003</v>
      </c>
      <c r="G4504" s="4">
        <v>13.530009542953444</v>
      </c>
      <c r="H4504" s="4">
        <v>14278</v>
      </c>
      <c r="I4504" s="4">
        <v>31002</v>
      </c>
      <c r="J4504" s="4">
        <v>45280</v>
      </c>
    </row>
    <row r="4505" spans="2:10" x14ac:dyDescent="0.3">
      <c r="B4505" s="3" t="s">
        <v>228</v>
      </c>
      <c r="C4505" s="4">
        <v>2019</v>
      </c>
      <c r="D4505" s="3" t="s">
        <v>1468</v>
      </c>
      <c r="E4505" s="4">
        <v>2447038208</v>
      </c>
      <c r="F4505" s="4">
        <v>12.8942</v>
      </c>
      <c r="G4505" s="4">
        <v>3.0325736729462101</v>
      </c>
      <c r="H4505" s="4">
        <v>31552600.0615936</v>
      </c>
      <c r="I4505" s="4"/>
      <c r="J4505" s="4">
        <v>31552600.0615936</v>
      </c>
    </row>
    <row r="4506" spans="2:10" x14ac:dyDescent="0.3">
      <c r="B4506" s="3" t="s">
        <v>228</v>
      </c>
      <c r="C4506" s="4">
        <v>2019</v>
      </c>
      <c r="D4506" s="3" t="s">
        <v>1469</v>
      </c>
      <c r="E4506" s="4">
        <v>412164</v>
      </c>
      <c r="F4506" s="4">
        <v>0.5</v>
      </c>
      <c r="G4506" s="4">
        <v>0.11759448717044101</v>
      </c>
      <c r="H4506" s="4">
        <v>206.08199999999999</v>
      </c>
      <c r="I4506" s="4"/>
      <c r="J4506" s="4">
        <v>206.08199999999999</v>
      </c>
    </row>
    <row r="4507" spans="2:10" x14ac:dyDescent="0.3">
      <c r="B4507" s="3" t="s">
        <v>228</v>
      </c>
      <c r="C4507" s="4">
        <v>2019</v>
      </c>
      <c r="D4507" s="3" t="s">
        <v>1470</v>
      </c>
      <c r="E4507" s="4">
        <v>109462800</v>
      </c>
      <c r="F4507" s="4">
        <v>12.8942</v>
      </c>
      <c r="G4507" s="4">
        <v>3.0325736729462101</v>
      </c>
      <c r="H4507" s="4">
        <v>1411435.2357600001</v>
      </c>
      <c r="I4507" s="4"/>
      <c r="J4507" s="4">
        <v>1411435.2357600001</v>
      </c>
    </row>
    <row r="4508" spans="2:10" x14ac:dyDescent="0.3">
      <c r="B4508" s="3" t="s">
        <v>228</v>
      </c>
      <c r="C4508" s="4">
        <v>2019</v>
      </c>
      <c r="D4508" s="3" t="s">
        <v>1471</v>
      </c>
      <c r="E4508" s="4">
        <v>99015600</v>
      </c>
      <c r="F4508" s="4">
        <v>12.8942</v>
      </c>
      <c r="G4508" s="4">
        <v>3.0325736729462101</v>
      </c>
      <c r="H4508" s="4">
        <v>1276726.94952</v>
      </c>
      <c r="I4508" s="4"/>
      <c r="J4508" s="4">
        <v>1276726.94952</v>
      </c>
    </row>
    <row r="4509" spans="2:10" x14ac:dyDescent="0.3">
      <c r="B4509" s="3" t="s">
        <v>228</v>
      </c>
      <c r="C4509" s="4">
        <v>2019</v>
      </c>
      <c r="D4509" s="3" t="s">
        <v>1472</v>
      </c>
      <c r="E4509" s="4">
        <v>234100</v>
      </c>
      <c r="F4509" s="4">
        <v>17.912400000000002</v>
      </c>
      <c r="G4509" s="4">
        <v>4.21279898398363</v>
      </c>
      <c r="H4509" s="4">
        <v>4193.2928400000001</v>
      </c>
      <c r="I4509" s="4"/>
      <c r="J4509" s="4">
        <v>4193.2928400000001</v>
      </c>
    </row>
    <row r="4510" spans="2:10" x14ac:dyDescent="0.3">
      <c r="B4510" s="3" t="s">
        <v>228</v>
      </c>
      <c r="C4510" s="4">
        <v>2019</v>
      </c>
      <c r="D4510" s="3" t="s">
        <v>1473</v>
      </c>
      <c r="E4510" s="4">
        <v>33175000</v>
      </c>
      <c r="F4510" s="4">
        <v>9.1129999999999995</v>
      </c>
      <c r="G4510" s="4">
        <v>2.14327712316847</v>
      </c>
      <c r="H4510" s="4">
        <v>302323.77500000002</v>
      </c>
      <c r="I4510" s="4"/>
      <c r="J4510" s="4">
        <v>302323.77500000002</v>
      </c>
    </row>
    <row r="4511" spans="2:10" x14ac:dyDescent="0.3">
      <c r="B4511" s="3" t="s">
        <v>228</v>
      </c>
      <c r="C4511" s="4">
        <v>2019</v>
      </c>
      <c r="D4511" s="3" t="s">
        <v>1474</v>
      </c>
      <c r="E4511" s="4">
        <v>17699749158</v>
      </c>
      <c r="F4511" s="4">
        <v>4.2519</v>
      </c>
      <c r="G4511" s="4">
        <v>1</v>
      </c>
      <c r="H4511" s="4">
        <v>75257563.4449002</v>
      </c>
      <c r="I4511" s="4">
        <v>0</v>
      </c>
      <c r="J4511" s="4">
        <v>75257563.4449002</v>
      </c>
    </row>
    <row r="4512" spans="2:10" x14ac:dyDescent="0.3">
      <c r="B4512" s="3" t="s">
        <v>228</v>
      </c>
      <c r="C4512" s="4">
        <v>2019</v>
      </c>
      <c r="D4512" s="3" t="s">
        <v>1475</v>
      </c>
      <c r="E4512" s="4">
        <v>16</v>
      </c>
      <c r="F4512" s="4">
        <v>4.2519</v>
      </c>
      <c r="G4512" s="4">
        <v>1</v>
      </c>
      <c r="H4512" s="4">
        <v>6.8030400000000005E-2</v>
      </c>
      <c r="I4512" s="4"/>
      <c r="J4512" s="4">
        <v>6.8030400000000005E-2</v>
      </c>
    </row>
    <row r="4513" spans="2:10" x14ac:dyDescent="0.3">
      <c r="B4513" s="3" t="s">
        <v>228</v>
      </c>
      <c r="C4513" s="4">
        <v>2019</v>
      </c>
      <c r="D4513" s="3" t="s">
        <v>1476</v>
      </c>
      <c r="E4513" s="4">
        <v>13897800</v>
      </c>
      <c r="F4513" s="4">
        <v>38.055999999999997</v>
      </c>
      <c r="G4513" s="4">
        <v>8.9503516075166392</v>
      </c>
      <c r="H4513" s="4">
        <v>528894.67680000002</v>
      </c>
      <c r="I4513" s="4"/>
      <c r="J4513" s="4">
        <v>528894.67680000002</v>
      </c>
    </row>
    <row r="4514" spans="2:10" x14ac:dyDescent="0.3">
      <c r="B4514" s="3" t="s">
        <v>228</v>
      </c>
      <c r="C4514" s="4">
        <v>2020</v>
      </c>
      <c r="D4514" s="3" t="s">
        <v>1468</v>
      </c>
      <c r="E4514" s="4">
        <v>2590059729</v>
      </c>
      <c r="F4514" s="4">
        <v>12.934799999999999</v>
      </c>
      <c r="G4514" s="4">
        <v>2.9649971346704871</v>
      </c>
      <c r="H4514" s="4">
        <v>33501905</v>
      </c>
      <c r="I4514" s="4"/>
      <c r="J4514" s="4">
        <v>33501905</v>
      </c>
    </row>
    <row r="4515" spans="2:10" x14ac:dyDescent="0.3">
      <c r="B4515" s="3" t="s">
        <v>228</v>
      </c>
      <c r="C4515" s="4">
        <v>2020</v>
      </c>
      <c r="D4515" s="3" t="s">
        <v>1469</v>
      </c>
      <c r="E4515" s="4">
        <v>396802</v>
      </c>
      <c r="F4515" s="4">
        <v>0.5</v>
      </c>
      <c r="G4515" s="4">
        <v>0.11461318051575932</v>
      </c>
      <c r="H4515" s="4">
        <v>198</v>
      </c>
      <c r="I4515" s="4"/>
      <c r="J4515" s="4">
        <v>198</v>
      </c>
    </row>
    <row r="4516" spans="2:10" x14ac:dyDescent="0.3">
      <c r="B4516" s="3" t="s">
        <v>228</v>
      </c>
      <c r="C4516" s="4">
        <v>2020</v>
      </c>
      <c r="D4516" s="3" t="s">
        <v>1470</v>
      </c>
      <c r="E4516" s="4">
        <v>114275000</v>
      </c>
      <c r="F4516" s="4">
        <v>12.934799999999999</v>
      </c>
      <c r="G4516" s="4">
        <v>2.9649971346704871</v>
      </c>
      <c r="H4516" s="4">
        <v>1478124</v>
      </c>
      <c r="I4516" s="4"/>
      <c r="J4516" s="4">
        <v>1478124</v>
      </c>
    </row>
    <row r="4517" spans="2:10" x14ac:dyDescent="0.3">
      <c r="B4517" s="3" t="s">
        <v>228</v>
      </c>
      <c r="C4517" s="4">
        <v>2020</v>
      </c>
      <c r="D4517" s="3" t="s">
        <v>1471</v>
      </c>
      <c r="E4517" s="4">
        <v>101640000</v>
      </c>
      <c r="F4517" s="4">
        <v>12.934799999999999</v>
      </c>
      <c r="G4517" s="4">
        <v>2.9649971346704871</v>
      </c>
      <c r="H4517" s="4">
        <v>1314693</v>
      </c>
      <c r="I4517" s="4"/>
      <c r="J4517" s="4">
        <v>1314693</v>
      </c>
    </row>
    <row r="4518" spans="2:10" x14ac:dyDescent="0.3">
      <c r="B4518" s="3" t="s">
        <v>228</v>
      </c>
      <c r="C4518" s="4">
        <v>2020</v>
      </c>
      <c r="D4518" s="3" t="s">
        <v>1472</v>
      </c>
      <c r="E4518" s="4">
        <v>242400</v>
      </c>
      <c r="F4518" s="4">
        <v>18.345700000000001</v>
      </c>
      <c r="G4518" s="4">
        <v>4.2053180515759312</v>
      </c>
      <c r="H4518" s="4">
        <v>4447</v>
      </c>
      <c r="I4518" s="4"/>
      <c r="J4518" s="4">
        <v>4447</v>
      </c>
    </row>
    <row r="4519" spans="2:10" x14ac:dyDescent="0.3">
      <c r="B4519" s="3" t="s">
        <v>228</v>
      </c>
      <c r="C4519" s="4">
        <v>2020</v>
      </c>
      <c r="D4519" s="3" t="s">
        <v>1473</v>
      </c>
      <c r="E4519" s="4">
        <v>35171900</v>
      </c>
      <c r="F4519" s="4">
        <v>8.9164999999999992</v>
      </c>
      <c r="G4519" s="4">
        <v>2.0438968481375359</v>
      </c>
      <c r="H4519" s="4">
        <v>313610</v>
      </c>
      <c r="I4519" s="4"/>
      <c r="J4519" s="4">
        <v>313610</v>
      </c>
    </row>
    <row r="4520" spans="2:10" x14ac:dyDescent="0.3">
      <c r="B4520" s="3" t="s">
        <v>228</v>
      </c>
      <c r="C4520" s="4">
        <v>2020</v>
      </c>
      <c r="D4520" s="3" t="s">
        <v>1474</v>
      </c>
      <c r="E4520" s="4">
        <v>18244843208</v>
      </c>
      <c r="F4520" s="4">
        <v>4.3624999999999998</v>
      </c>
      <c r="G4520" s="4">
        <v>1</v>
      </c>
      <c r="H4520" s="4">
        <v>79593128</v>
      </c>
      <c r="I4520" s="4"/>
      <c r="J4520" s="4">
        <v>79593128</v>
      </c>
    </row>
    <row r="4521" spans="2:10" x14ac:dyDescent="0.3">
      <c r="B4521" s="3" t="s">
        <v>228</v>
      </c>
      <c r="C4521" s="4">
        <v>2020</v>
      </c>
      <c r="D4521" s="3" t="s">
        <v>1475</v>
      </c>
      <c r="E4521" s="4">
        <v>20</v>
      </c>
      <c r="F4521" s="4">
        <v>4.3624999999999998</v>
      </c>
      <c r="G4521" s="4">
        <v>1</v>
      </c>
      <c r="H4521" s="4">
        <v>0</v>
      </c>
      <c r="I4521" s="4"/>
      <c r="J4521" s="4">
        <v>0</v>
      </c>
    </row>
    <row r="4522" spans="2:10" x14ac:dyDescent="0.3">
      <c r="B4522" s="3" t="s">
        <v>228</v>
      </c>
      <c r="C4522" s="4">
        <v>2020</v>
      </c>
      <c r="D4522" s="3" t="s">
        <v>1476</v>
      </c>
      <c r="E4522" s="4">
        <v>14237200</v>
      </c>
      <c r="F4522" s="4">
        <v>38.771299999999997</v>
      </c>
      <c r="G4522" s="4">
        <v>8.8874040114613173</v>
      </c>
      <c r="H4522" s="4">
        <v>551995</v>
      </c>
      <c r="I4522" s="4">
        <v>1433730</v>
      </c>
      <c r="J4522" s="4">
        <v>1985725</v>
      </c>
    </row>
    <row r="4523" spans="2:10" x14ac:dyDescent="0.3">
      <c r="B4523" s="3" t="s">
        <v>228</v>
      </c>
      <c r="C4523" s="4">
        <v>2021</v>
      </c>
      <c r="D4523" s="3" t="s">
        <v>1468</v>
      </c>
      <c r="E4523" s="4">
        <v>2493540650</v>
      </c>
      <c r="F4523" s="4">
        <v>13.8759</v>
      </c>
      <c r="G4523" s="4">
        <v>3.1600774311090869</v>
      </c>
      <c r="H4523" s="4">
        <v>34600121</v>
      </c>
      <c r="I4523" s="4"/>
      <c r="J4523" s="4">
        <v>34600121</v>
      </c>
    </row>
    <row r="4524" spans="2:10" x14ac:dyDescent="0.3">
      <c r="B4524" s="3" t="s">
        <v>228</v>
      </c>
      <c r="C4524" s="4">
        <v>2021</v>
      </c>
      <c r="D4524" s="3" t="s">
        <v>1469</v>
      </c>
      <c r="E4524" s="4">
        <v>329292</v>
      </c>
      <c r="F4524" s="4">
        <v>0.5</v>
      </c>
      <c r="G4524" s="4">
        <v>0.11386927806877704</v>
      </c>
      <c r="H4524" s="4">
        <v>165</v>
      </c>
      <c r="I4524" s="4"/>
      <c r="J4524" s="4">
        <v>165</v>
      </c>
    </row>
    <row r="4525" spans="2:10" x14ac:dyDescent="0.3">
      <c r="B4525" s="3" t="s">
        <v>228</v>
      </c>
      <c r="C4525" s="4">
        <v>2021</v>
      </c>
      <c r="D4525" s="3" t="s">
        <v>1470</v>
      </c>
      <c r="E4525" s="4">
        <v>120354900</v>
      </c>
      <c r="F4525" s="4">
        <v>13.8759</v>
      </c>
      <c r="G4525" s="4">
        <v>3.1600774311090869</v>
      </c>
      <c r="H4525" s="4">
        <v>1670033</v>
      </c>
      <c r="I4525" s="4"/>
      <c r="J4525" s="4">
        <v>1670033</v>
      </c>
    </row>
    <row r="4526" spans="2:10" x14ac:dyDescent="0.3">
      <c r="B4526" s="3" t="s">
        <v>228</v>
      </c>
      <c r="C4526" s="4">
        <v>2021</v>
      </c>
      <c r="D4526" s="3" t="s">
        <v>1471</v>
      </c>
      <c r="E4526" s="4">
        <v>103806400</v>
      </c>
      <c r="F4526" s="4">
        <v>13.8759</v>
      </c>
      <c r="G4526" s="4">
        <v>3.1600774311090869</v>
      </c>
      <c r="H4526" s="4">
        <v>1440407</v>
      </c>
      <c r="I4526" s="4"/>
      <c r="J4526" s="4">
        <v>1440407</v>
      </c>
    </row>
    <row r="4527" spans="2:10" x14ac:dyDescent="0.3">
      <c r="B4527" s="3" t="s">
        <v>228</v>
      </c>
      <c r="C4527" s="4">
        <v>2021</v>
      </c>
      <c r="D4527" s="3" t="s">
        <v>1472</v>
      </c>
      <c r="E4527" s="4">
        <v>239200</v>
      </c>
      <c r="F4527" s="4">
        <v>19.174199999999999</v>
      </c>
      <c r="G4527" s="4">
        <v>4.3667046230926889</v>
      </c>
      <c r="H4527" s="4">
        <v>4586</v>
      </c>
      <c r="I4527" s="4"/>
      <c r="J4527" s="4">
        <v>4586</v>
      </c>
    </row>
    <row r="4528" spans="2:10" x14ac:dyDescent="0.3">
      <c r="B4528" s="3" t="s">
        <v>228</v>
      </c>
      <c r="C4528" s="4">
        <v>2021</v>
      </c>
      <c r="D4528" s="3" t="s">
        <v>1473</v>
      </c>
      <c r="E4528" s="4">
        <v>34487600</v>
      </c>
      <c r="F4528" s="4">
        <v>9.3626000000000005</v>
      </c>
      <c r="G4528" s="4">
        <v>2.132225005693464</v>
      </c>
      <c r="H4528" s="4">
        <v>322894</v>
      </c>
      <c r="I4528" s="4"/>
      <c r="J4528" s="4">
        <v>322894</v>
      </c>
    </row>
    <row r="4529" spans="2:10" x14ac:dyDescent="0.3">
      <c r="B4529" s="3" t="s">
        <v>228</v>
      </c>
      <c r="C4529" s="4">
        <v>2021</v>
      </c>
      <c r="D4529" s="3" t="s">
        <v>1474</v>
      </c>
      <c r="E4529" s="4">
        <v>19038763008</v>
      </c>
      <c r="F4529" s="4">
        <v>4.391</v>
      </c>
      <c r="G4529" s="4">
        <v>1</v>
      </c>
      <c r="H4529" s="4">
        <v>83599208</v>
      </c>
      <c r="I4529" s="4"/>
      <c r="J4529" s="4">
        <v>83599208</v>
      </c>
    </row>
    <row r="4530" spans="2:10" x14ac:dyDescent="0.3">
      <c r="B4530" s="3" t="s">
        <v>228</v>
      </c>
      <c r="C4530" s="4">
        <v>2021</v>
      </c>
      <c r="D4530" s="3" t="s">
        <v>1475</v>
      </c>
      <c r="E4530" s="4">
        <v>16</v>
      </c>
      <c r="F4530" s="4">
        <v>4.391</v>
      </c>
      <c r="G4530" s="4">
        <v>1</v>
      </c>
      <c r="H4530" s="4">
        <v>0</v>
      </c>
      <c r="I4530" s="4"/>
      <c r="J4530" s="4">
        <v>0</v>
      </c>
    </row>
    <row r="4531" spans="2:10" x14ac:dyDescent="0.3">
      <c r="B4531" s="3" t="s">
        <v>228</v>
      </c>
      <c r="C4531" s="4">
        <v>2021</v>
      </c>
      <c r="D4531" s="3" t="s">
        <v>1476</v>
      </c>
      <c r="E4531" s="4">
        <v>16330162</v>
      </c>
      <c r="F4531" s="4">
        <v>38.7226</v>
      </c>
      <c r="G4531" s="4">
        <v>8.8186290138920516</v>
      </c>
      <c r="H4531" s="4">
        <v>632346</v>
      </c>
      <c r="I4531" s="4">
        <v>1426076</v>
      </c>
      <c r="J4531" s="4">
        <v>2058422</v>
      </c>
    </row>
    <row r="4532" spans="2:10" x14ac:dyDescent="0.3">
      <c r="B4532" s="3" t="s">
        <v>228</v>
      </c>
      <c r="C4532" s="4">
        <v>2022</v>
      </c>
      <c r="D4532" s="3" t="s">
        <v>1468</v>
      </c>
      <c r="E4532" s="4">
        <v>2876120398</v>
      </c>
      <c r="F4532" s="4">
        <v>12.8238</v>
      </c>
      <c r="G4532" s="4">
        <v>3.606648666891664</v>
      </c>
      <c r="H4532" s="4">
        <v>36882793</v>
      </c>
      <c r="I4532" s="4"/>
      <c r="J4532" s="4">
        <v>36882793</v>
      </c>
    </row>
    <row r="4533" spans="2:10" x14ac:dyDescent="0.3">
      <c r="B4533" s="3" t="s">
        <v>228</v>
      </c>
      <c r="C4533" s="4">
        <v>2022</v>
      </c>
      <c r="D4533" s="3" t="s">
        <v>1469</v>
      </c>
      <c r="E4533" s="4">
        <v>329240</v>
      </c>
      <c r="F4533" s="4">
        <v>0.5</v>
      </c>
      <c r="G4533" s="4">
        <v>0.14062324220947237</v>
      </c>
      <c r="H4533" s="4">
        <v>165</v>
      </c>
      <c r="I4533" s="4"/>
      <c r="J4533" s="4">
        <v>165</v>
      </c>
    </row>
    <row r="4534" spans="2:10" x14ac:dyDescent="0.3">
      <c r="B4534" s="3" t="s">
        <v>228</v>
      </c>
      <c r="C4534" s="4">
        <v>2022</v>
      </c>
      <c r="D4534" s="3" t="s">
        <v>1470</v>
      </c>
      <c r="E4534" s="4">
        <v>146576100</v>
      </c>
      <c r="F4534" s="4">
        <v>12.8238</v>
      </c>
      <c r="G4534" s="4">
        <v>3.606648666891664</v>
      </c>
      <c r="H4534" s="4">
        <v>1879663</v>
      </c>
      <c r="I4534" s="4"/>
      <c r="J4534" s="4">
        <v>1879663</v>
      </c>
    </row>
    <row r="4535" spans="2:10" x14ac:dyDescent="0.3">
      <c r="B4535" s="3" t="s">
        <v>228</v>
      </c>
      <c r="C4535" s="4">
        <v>2022</v>
      </c>
      <c r="D4535" s="3" t="s">
        <v>1471</v>
      </c>
      <c r="E4535" s="4">
        <v>124410900</v>
      </c>
      <c r="F4535" s="4">
        <v>12.8238</v>
      </c>
      <c r="G4535" s="4">
        <v>3.606648666891664</v>
      </c>
      <c r="H4535" s="4">
        <v>1595420</v>
      </c>
      <c r="I4535" s="4"/>
      <c r="J4535" s="4">
        <v>1595420</v>
      </c>
    </row>
    <row r="4536" spans="2:10" x14ac:dyDescent="0.3">
      <c r="B4536" s="3" t="s">
        <v>228</v>
      </c>
      <c r="C4536" s="4">
        <v>2022</v>
      </c>
      <c r="D4536" s="3" t="s">
        <v>1472</v>
      </c>
      <c r="E4536" s="4">
        <v>176700</v>
      </c>
      <c r="F4536" s="4">
        <v>20.974799999999998</v>
      </c>
      <c r="G4536" s="4">
        <v>5.8990887613904821</v>
      </c>
      <c r="H4536" s="4">
        <v>3706</v>
      </c>
      <c r="I4536" s="4"/>
      <c r="J4536" s="4">
        <v>3706</v>
      </c>
    </row>
    <row r="4537" spans="2:10" x14ac:dyDescent="0.3">
      <c r="B4537" s="3" t="s">
        <v>228</v>
      </c>
      <c r="C4537" s="4">
        <v>2022</v>
      </c>
      <c r="D4537" s="3" t="s">
        <v>1473</v>
      </c>
      <c r="E4537" s="4">
        <v>36570900</v>
      </c>
      <c r="F4537" s="4">
        <v>9.3377999999999997</v>
      </c>
      <c r="G4537" s="4">
        <v>2.626223422207222</v>
      </c>
      <c r="H4537" s="4">
        <v>341492</v>
      </c>
      <c r="I4537" s="4"/>
      <c r="J4537" s="4">
        <v>341492</v>
      </c>
    </row>
    <row r="4538" spans="2:10" x14ac:dyDescent="0.3">
      <c r="B4538" s="3" t="s">
        <v>228</v>
      </c>
      <c r="C4538" s="4">
        <v>2022</v>
      </c>
      <c r="D4538" s="3" t="s">
        <v>1474</v>
      </c>
      <c r="E4538" s="4">
        <v>25227517808</v>
      </c>
      <c r="F4538" s="4">
        <v>3.5556000000000001</v>
      </c>
      <c r="G4538" s="4">
        <v>1</v>
      </c>
      <c r="H4538" s="4">
        <v>89698962</v>
      </c>
      <c r="I4538" s="4"/>
      <c r="J4538" s="4">
        <v>89698962</v>
      </c>
    </row>
    <row r="4539" spans="2:10" x14ac:dyDescent="0.3">
      <c r="B4539" s="3" t="s">
        <v>228</v>
      </c>
      <c r="C4539" s="4">
        <v>2022</v>
      </c>
      <c r="D4539" s="3" t="s">
        <v>1475</v>
      </c>
      <c r="E4539" s="4">
        <v>16</v>
      </c>
      <c r="F4539" s="4">
        <v>3.5556000000000001</v>
      </c>
      <c r="G4539" s="4">
        <v>1</v>
      </c>
      <c r="H4539" s="4">
        <v>0</v>
      </c>
      <c r="I4539" s="4"/>
      <c r="J4539" s="4">
        <v>0</v>
      </c>
    </row>
    <row r="4540" spans="2:10" x14ac:dyDescent="0.3">
      <c r="B4540" s="3" t="s">
        <v>228</v>
      </c>
      <c r="C4540" s="4">
        <v>2022</v>
      </c>
      <c r="D4540" s="3" t="s">
        <v>1476</v>
      </c>
      <c r="E4540" s="4">
        <v>19254477</v>
      </c>
      <c r="F4540" s="4">
        <v>34.449300000000001</v>
      </c>
      <c r="G4540" s="4">
        <v>9.6887445156935534</v>
      </c>
      <c r="H4540" s="4">
        <v>663303</v>
      </c>
      <c r="I4540" s="4">
        <v>1423348</v>
      </c>
      <c r="J4540" s="4">
        <v>2086651</v>
      </c>
    </row>
    <row r="4541" spans="2:10" x14ac:dyDescent="0.3">
      <c r="B4541" s="3" t="s">
        <v>228</v>
      </c>
      <c r="C4541" s="4">
        <v>2023</v>
      </c>
      <c r="D4541" s="3" t="s">
        <v>1468</v>
      </c>
      <c r="E4541" s="4">
        <v>3236334963</v>
      </c>
      <c r="F4541" s="4">
        <v>12.21679</v>
      </c>
      <c r="G4541" s="4">
        <v>3.5917579542180436</v>
      </c>
      <c r="H4541" s="4">
        <v>39537625</v>
      </c>
      <c r="I4541" s="4"/>
      <c r="J4541" s="4">
        <v>39537625</v>
      </c>
    </row>
    <row r="4542" spans="2:10" x14ac:dyDescent="0.3">
      <c r="B4542" s="3" t="s">
        <v>228</v>
      </c>
      <c r="C4542" s="4">
        <v>2023</v>
      </c>
      <c r="D4542" s="3" t="s">
        <v>1469</v>
      </c>
      <c r="E4542" s="4">
        <v>330392</v>
      </c>
      <c r="F4542" s="4">
        <v>0.47617999999999999</v>
      </c>
      <c r="G4542" s="4">
        <v>0.13999776558650415</v>
      </c>
      <c r="H4542" s="4">
        <v>157</v>
      </c>
      <c r="I4542" s="4"/>
      <c r="J4542" s="4">
        <v>157</v>
      </c>
    </row>
    <row r="4543" spans="2:10" x14ac:dyDescent="0.3">
      <c r="B4543" s="3" t="s">
        <v>228</v>
      </c>
      <c r="C4543" s="4">
        <v>2023</v>
      </c>
      <c r="D4543" s="3" t="s">
        <v>1470</v>
      </c>
      <c r="E4543" s="4">
        <v>194593000</v>
      </c>
      <c r="F4543" s="4">
        <v>12.21679</v>
      </c>
      <c r="G4543" s="4">
        <v>3.5917579542180436</v>
      </c>
      <c r="H4543" s="4">
        <v>2377302</v>
      </c>
      <c r="I4543" s="4"/>
      <c r="J4543" s="4">
        <v>2377302</v>
      </c>
    </row>
    <row r="4544" spans="2:10" x14ac:dyDescent="0.3">
      <c r="B4544" s="3" t="s">
        <v>228</v>
      </c>
      <c r="C4544" s="4">
        <v>2023</v>
      </c>
      <c r="D4544" s="3" t="s">
        <v>1471</v>
      </c>
      <c r="E4544" s="4">
        <v>142060800</v>
      </c>
      <c r="F4544" s="4">
        <v>12.21679</v>
      </c>
      <c r="G4544" s="4">
        <v>3.5917579542180436</v>
      </c>
      <c r="H4544" s="4">
        <v>1735527</v>
      </c>
      <c r="I4544" s="4"/>
      <c r="J4544" s="4">
        <v>1735527</v>
      </c>
    </row>
    <row r="4545" spans="2:10" x14ac:dyDescent="0.3">
      <c r="B4545" s="3" t="s">
        <v>228</v>
      </c>
      <c r="C4545" s="4">
        <v>2023</v>
      </c>
      <c r="D4545" s="3" t="s">
        <v>1472</v>
      </c>
      <c r="E4545" s="4">
        <v>182900</v>
      </c>
      <c r="F4545" s="4">
        <v>20.067900000000002</v>
      </c>
      <c r="G4545" s="4">
        <v>5.8999982359893464</v>
      </c>
      <c r="H4545" s="4">
        <v>3670</v>
      </c>
      <c r="I4545" s="4"/>
      <c r="J4545" s="4">
        <v>3670</v>
      </c>
    </row>
    <row r="4546" spans="2:10" x14ac:dyDescent="0.3">
      <c r="B4546" s="3" t="s">
        <v>228</v>
      </c>
      <c r="C4546" s="4">
        <v>2023</v>
      </c>
      <c r="D4546" s="3" t="s">
        <v>1473</v>
      </c>
      <c r="E4546" s="4">
        <v>38902900</v>
      </c>
      <c r="F4546" s="4">
        <v>8.9455200000000001</v>
      </c>
      <c r="G4546" s="4">
        <v>2.6299987651925418</v>
      </c>
      <c r="H4546" s="4">
        <v>348007</v>
      </c>
      <c r="I4546" s="4"/>
      <c r="J4546" s="4">
        <v>348007</v>
      </c>
    </row>
    <row r="4547" spans="2:10" x14ac:dyDescent="0.3">
      <c r="B4547" s="3" t="s">
        <v>228</v>
      </c>
      <c r="C4547" s="4">
        <v>2023</v>
      </c>
      <c r="D4547" s="3" t="s">
        <v>1474</v>
      </c>
      <c r="E4547" s="4">
        <v>28511718903</v>
      </c>
      <c r="F4547" s="4">
        <v>3.4013399999999998</v>
      </c>
      <c r="G4547" s="4">
        <v>1</v>
      </c>
      <c r="H4547" s="4">
        <v>96978050</v>
      </c>
      <c r="I4547" s="4"/>
      <c r="J4547" s="4">
        <v>96978050</v>
      </c>
    </row>
    <row r="4548" spans="2:10" x14ac:dyDescent="0.3">
      <c r="B4548" s="3" t="s">
        <v>228</v>
      </c>
      <c r="C4548" s="4">
        <v>2023</v>
      </c>
      <c r="D4548" s="3" t="s">
        <v>1475</v>
      </c>
      <c r="E4548" s="4">
        <v>16</v>
      </c>
      <c r="F4548" s="4">
        <v>3.4013399999999998</v>
      </c>
      <c r="G4548" s="4">
        <v>1</v>
      </c>
      <c r="H4548" s="4">
        <v>0</v>
      </c>
      <c r="I4548" s="4"/>
      <c r="J4548" s="4">
        <v>0</v>
      </c>
    </row>
    <row r="4549" spans="2:10" x14ac:dyDescent="0.3">
      <c r="B4549" s="3" t="s">
        <v>228</v>
      </c>
      <c r="C4549" s="4">
        <v>2023</v>
      </c>
      <c r="D4549" s="3" t="s">
        <v>1476</v>
      </c>
      <c r="E4549" s="4">
        <v>20699100</v>
      </c>
      <c r="F4549" s="4">
        <v>34.013390000000001</v>
      </c>
      <c r="G4549" s="4">
        <v>9.9999970599822436</v>
      </c>
      <c r="H4549" s="4">
        <v>704047</v>
      </c>
      <c r="I4549" s="4">
        <v>1506812</v>
      </c>
      <c r="J4549" s="4">
        <v>2210859</v>
      </c>
    </row>
    <row r="4550" spans="2:10" x14ac:dyDescent="0.3">
      <c r="B4550" s="3" t="s">
        <v>228</v>
      </c>
      <c r="C4550" s="4">
        <v>2024</v>
      </c>
      <c r="D4550" s="3" t="s">
        <v>1468</v>
      </c>
      <c r="E4550" s="4">
        <v>3435434143</v>
      </c>
      <c r="F4550" s="4">
        <v>12.444710000000001</v>
      </c>
      <c r="G4550" s="4">
        <v>3.2883713924840006</v>
      </c>
      <c r="H4550" s="4">
        <v>42752982</v>
      </c>
      <c r="I4550" s="4"/>
      <c r="J4550" s="4">
        <v>42752982</v>
      </c>
    </row>
    <row r="4551" spans="2:10" x14ac:dyDescent="0.3">
      <c r="B4551" s="3" t="s">
        <v>228</v>
      </c>
      <c r="C4551" s="4">
        <v>2024</v>
      </c>
      <c r="D4551" s="3" t="s">
        <v>1469</v>
      </c>
      <c r="E4551" s="4">
        <v>333390</v>
      </c>
      <c r="F4551" s="4">
        <v>0.49986000000000003</v>
      </c>
      <c r="G4551" s="4">
        <v>0.13208225215750727</v>
      </c>
      <c r="H4551" s="4">
        <v>167</v>
      </c>
      <c r="I4551" s="4"/>
      <c r="J4551" s="4">
        <v>167</v>
      </c>
    </row>
    <row r="4552" spans="2:10" x14ac:dyDescent="0.3">
      <c r="B4552" s="3" t="s">
        <v>228</v>
      </c>
      <c r="C4552" s="4">
        <v>2024</v>
      </c>
      <c r="D4552" s="3" t="s">
        <v>1470</v>
      </c>
      <c r="E4552" s="4">
        <v>223669800</v>
      </c>
      <c r="F4552" s="4">
        <v>12.444710000000001</v>
      </c>
      <c r="G4552" s="4">
        <v>3.2883713924840006</v>
      </c>
      <c r="H4552" s="4">
        <v>2783506</v>
      </c>
      <c r="I4552" s="4"/>
      <c r="J4552" s="4">
        <v>2783506</v>
      </c>
    </row>
    <row r="4553" spans="2:10" x14ac:dyDescent="0.3">
      <c r="B4553" s="3" t="s">
        <v>228</v>
      </c>
      <c r="C4553" s="4">
        <v>2024</v>
      </c>
      <c r="D4553" s="3" t="s">
        <v>1471</v>
      </c>
      <c r="E4553" s="4">
        <v>163925400</v>
      </c>
      <c r="F4553" s="4">
        <v>12.444710000000001</v>
      </c>
      <c r="G4553" s="4">
        <v>3.2883713924840006</v>
      </c>
      <c r="H4553" s="4">
        <v>2040004</v>
      </c>
      <c r="I4553" s="4"/>
      <c r="J4553" s="4">
        <v>2040004</v>
      </c>
    </row>
    <row r="4554" spans="2:10" x14ac:dyDescent="0.3">
      <c r="B4554" s="3" t="s">
        <v>228</v>
      </c>
      <c r="C4554" s="4">
        <v>2024</v>
      </c>
      <c r="D4554" s="3" t="s">
        <v>1472</v>
      </c>
      <c r="E4554" s="4">
        <v>184600</v>
      </c>
      <c r="F4554" s="4">
        <v>20.739129999999999</v>
      </c>
      <c r="G4554" s="4">
        <v>5.4800764177716239</v>
      </c>
      <c r="H4554" s="4">
        <v>3828</v>
      </c>
      <c r="I4554" s="4"/>
      <c r="J4554" s="4">
        <v>3828</v>
      </c>
    </row>
    <row r="4555" spans="2:10" x14ac:dyDescent="0.3">
      <c r="B4555" s="3" t="s">
        <v>228</v>
      </c>
      <c r="C4555" s="4">
        <v>2024</v>
      </c>
      <c r="D4555" s="3" t="s">
        <v>1473</v>
      </c>
      <c r="E4555" s="4">
        <v>38352400</v>
      </c>
      <c r="F4555" s="4">
        <v>9.8163400000000003</v>
      </c>
      <c r="G4555" s="4">
        <v>2.5938548696511523</v>
      </c>
      <c r="H4555" s="4">
        <v>376480</v>
      </c>
      <c r="I4555" s="4"/>
      <c r="J4555" s="4">
        <v>376480</v>
      </c>
    </row>
    <row r="4556" spans="2:10" x14ac:dyDescent="0.3">
      <c r="B4556" s="3" t="s">
        <v>228</v>
      </c>
      <c r="C4556" s="4">
        <v>2024</v>
      </c>
      <c r="D4556" s="3" t="s">
        <v>1474</v>
      </c>
      <c r="E4556" s="4">
        <v>28032171466</v>
      </c>
      <c r="F4556" s="4">
        <v>3.7844600000000002</v>
      </c>
      <c r="G4556" s="4">
        <v>1</v>
      </c>
      <c r="H4556" s="4">
        <v>106086632</v>
      </c>
      <c r="I4556" s="4"/>
      <c r="J4556" s="4">
        <v>106086632</v>
      </c>
    </row>
    <row r="4557" spans="2:10" x14ac:dyDescent="0.3">
      <c r="B4557" s="3" t="s">
        <v>228</v>
      </c>
      <c r="C4557" s="4">
        <v>2024</v>
      </c>
      <c r="D4557" s="3" t="s">
        <v>1475</v>
      </c>
      <c r="E4557" s="4">
        <v>18</v>
      </c>
      <c r="F4557" s="4">
        <v>0</v>
      </c>
      <c r="G4557" s="4">
        <v>0</v>
      </c>
      <c r="H4557" s="4">
        <v>0</v>
      </c>
      <c r="I4557" s="4"/>
      <c r="J4557" s="4">
        <v>0</v>
      </c>
    </row>
    <row r="4558" spans="2:10" x14ac:dyDescent="0.3">
      <c r="B4558" s="3" t="s">
        <v>228</v>
      </c>
      <c r="C4558" s="4">
        <v>2024</v>
      </c>
      <c r="D4558" s="3" t="s">
        <v>1476</v>
      </c>
      <c r="E4558" s="4">
        <v>22378900</v>
      </c>
      <c r="F4558" s="4">
        <v>34.317819999999998</v>
      </c>
      <c r="G4558" s="4">
        <v>9.0680889743847199</v>
      </c>
      <c r="H4558" s="4">
        <v>767995</v>
      </c>
      <c r="I4558" s="4">
        <v>1463966</v>
      </c>
      <c r="J4558" s="4">
        <v>2231961</v>
      </c>
    </row>
    <row r="4559" spans="2:10" x14ac:dyDescent="0.3">
      <c r="B4559" s="3" t="s">
        <v>231</v>
      </c>
      <c r="C4559" s="4">
        <v>2019</v>
      </c>
      <c r="D4559" s="3" t="s">
        <v>1468</v>
      </c>
      <c r="E4559" s="4">
        <v>270023100</v>
      </c>
      <c r="F4559" s="4">
        <v>8.5978999999999992</v>
      </c>
      <c r="G4559" s="4">
        <v>2.3001952968244201</v>
      </c>
      <c r="H4559" s="4">
        <v>2321631.61149</v>
      </c>
      <c r="I4559" s="4">
        <v>-1406</v>
      </c>
      <c r="J4559" s="4">
        <v>2320225.61149</v>
      </c>
    </row>
    <row r="4560" spans="2:10" x14ac:dyDescent="0.3">
      <c r="B4560" s="3" t="s">
        <v>231</v>
      </c>
      <c r="C4560" s="4">
        <v>2019</v>
      </c>
      <c r="D4560" s="3" t="s">
        <v>1469</v>
      </c>
      <c r="E4560" s="4">
        <v>0</v>
      </c>
      <c r="F4560" s="4">
        <v>0</v>
      </c>
      <c r="G4560" s="4">
        <v>0</v>
      </c>
      <c r="H4560" s="4">
        <v>0</v>
      </c>
      <c r="I4560" s="4"/>
      <c r="J4560" s="4">
        <v>0</v>
      </c>
    </row>
    <row r="4561" spans="2:10" x14ac:dyDescent="0.3">
      <c r="B4561" s="3" t="s">
        <v>231</v>
      </c>
      <c r="C4561" s="4">
        <v>2019</v>
      </c>
      <c r="D4561" s="3" t="s">
        <v>1470</v>
      </c>
      <c r="E4561" s="4">
        <v>1704500</v>
      </c>
      <c r="F4561" s="4">
        <v>7.8056000000000001</v>
      </c>
      <c r="G4561" s="4">
        <v>2.08823135985446</v>
      </c>
      <c r="H4561" s="4">
        <v>13304.645200000001</v>
      </c>
      <c r="I4561" s="4"/>
      <c r="J4561" s="4">
        <v>13304.645200000001</v>
      </c>
    </row>
    <row r="4562" spans="2:10" x14ac:dyDescent="0.3">
      <c r="B4562" s="3" t="s">
        <v>231</v>
      </c>
      <c r="C4562" s="4">
        <v>2019</v>
      </c>
      <c r="D4562" s="3" t="s">
        <v>1471</v>
      </c>
      <c r="E4562" s="4">
        <v>0</v>
      </c>
      <c r="F4562" s="4">
        <v>0</v>
      </c>
      <c r="G4562" s="4">
        <v>0</v>
      </c>
      <c r="H4562" s="4">
        <v>0</v>
      </c>
      <c r="I4562" s="4"/>
      <c r="J4562" s="4">
        <v>0</v>
      </c>
    </row>
    <row r="4563" spans="2:10" x14ac:dyDescent="0.3">
      <c r="B4563" s="3" t="s">
        <v>231</v>
      </c>
      <c r="C4563" s="4">
        <v>2019</v>
      </c>
      <c r="D4563" s="3" t="s">
        <v>1472</v>
      </c>
      <c r="E4563" s="4">
        <v>0</v>
      </c>
      <c r="F4563" s="4">
        <v>0</v>
      </c>
      <c r="G4563" s="4">
        <v>0</v>
      </c>
      <c r="H4563" s="4">
        <v>0</v>
      </c>
      <c r="I4563" s="4"/>
      <c r="J4563" s="4">
        <v>0</v>
      </c>
    </row>
    <row r="4564" spans="2:10" x14ac:dyDescent="0.3">
      <c r="B4564" s="3" t="s">
        <v>231</v>
      </c>
      <c r="C4564" s="4">
        <v>2019</v>
      </c>
      <c r="D4564" s="3" t="s">
        <v>1473</v>
      </c>
      <c r="E4564" s="4">
        <v>2324700</v>
      </c>
      <c r="F4564" s="4">
        <v>2.3228</v>
      </c>
      <c r="G4564" s="4">
        <v>0.62141844351106201</v>
      </c>
      <c r="H4564" s="4">
        <v>5399.8131599999997</v>
      </c>
      <c r="I4564" s="4"/>
      <c r="J4564" s="4">
        <v>5399.8131599999997</v>
      </c>
    </row>
    <row r="4565" spans="2:10" x14ac:dyDescent="0.3">
      <c r="B4565" s="3" t="s">
        <v>231</v>
      </c>
      <c r="C4565" s="4">
        <v>2019</v>
      </c>
      <c r="D4565" s="3" t="s">
        <v>1474</v>
      </c>
      <c r="E4565" s="4">
        <v>1818340800</v>
      </c>
      <c r="F4565" s="4">
        <v>3.7378999999999998</v>
      </c>
      <c r="G4565" s="4">
        <v>1</v>
      </c>
      <c r="H4565" s="4">
        <v>6796776.07632</v>
      </c>
      <c r="I4565" s="4">
        <v>-5689</v>
      </c>
      <c r="J4565" s="4">
        <v>6791087.07632</v>
      </c>
    </row>
    <row r="4566" spans="2:10" x14ac:dyDescent="0.3">
      <c r="B4566" s="3" t="s">
        <v>231</v>
      </c>
      <c r="C4566" s="4">
        <v>2019</v>
      </c>
      <c r="D4566" s="3" t="s">
        <v>1475</v>
      </c>
      <c r="E4566" s="4">
        <v>8</v>
      </c>
      <c r="F4566" s="4">
        <v>3.7378999999999998</v>
      </c>
      <c r="G4566" s="4">
        <v>1</v>
      </c>
      <c r="H4566" s="4">
        <v>2.9903200000000001E-2</v>
      </c>
      <c r="I4566" s="4"/>
      <c r="J4566" s="4">
        <v>2.9903200000000001E-2</v>
      </c>
    </row>
    <row r="4567" spans="2:10" x14ac:dyDescent="0.3">
      <c r="B4567" s="3" t="s">
        <v>231</v>
      </c>
      <c r="C4567" s="4">
        <v>2019</v>
      </c>
      <c r="D4567" s="3" t="s">
        <v>1476</v>
      </c>
      <c r="E4567" s="4">
        <v>109669495</v>
      </c>
      <c r="F4567" s="4">
        <v>34.811100000000003</v>
      </c>
      <c r="G4567" s="4">
        <v>9.3130099788651393</v>
      </c>
      <c r="H4567" s="4">
        <v>3817715.7573945001</v>
      </c>
      <c r="I4567" s="4">
        <v>-3288942</v>
      </c>
      <c r="J4567" s="4">
        <v>528773.75739450008</v>
      </c>
    </row>
    <row r="4568" spans="2:10" x14ac:dyDescent="0.3">
      <c r="B4568" s="3" t="s">
        <v>231</v>
      </c>
      <c r="C4568" s="4">
        <v>2020</v>
      </c>
      <c r="D4568" s="3" t="s">
        <v>1468</v>
      </c>
      <c r="E4568" s="4">
        <v>284730000</v>
      </c>
      <c r="F4568" s="4">
        <v>8.1997</v>
      </c>
      <c r="G4568" s="4">
        <v>2.2778842681334557</v>
      </c>
      <c r="H4568" s="4">
        <v>2334701</v>
      </c>
      <c r="I4568" s="4">
        <v>-1927</v>
      </c>
      <c r="J4568" s="4">
        <v>2332774</v>
      </c>
    </row>
    <row r="4569" spans="2:10" x14ac:dyDescent="0.3">
      <c r="B4569" s="3" t="s">
        <v>231</v>
      </c>
      <c r="C4569" s="4">
        <v>2020</v>
      </c>
      <c r="D4569" s="3" t="s">
        <v>1469</v>
      </c>
      <c r="E4569" s="4">
        <v>0</v>
      </c>
      <c r="F4569" s="4">
        <v>0</v>
      </c>
      <c r="G4569" s="4">
        <v>0</v>
      </c>
      <c r="H4569" s="4">
        <v>0</v>
      </c>
      <c r="I4569" s="4"/>
      <c r="J4569" s="4">
        <v>0</v>
      </c>
    </row>
    <row r="4570" spans="2:10" x14ac:dyDescent="0.3">
      <c r="B4570" s="3" t="s">
        <v>231</v>
      </c>
      <c r="C4570" s="4">
        <v>2020</v>
      </c>
      <c r="D4570" s="3" t="s">
        <v>1470</v>
      </c>
      <c r="E4570" s="4">
        <v>1998400</v>
      </c>
      <c r="F4570" s="4">
        <v>6.7804000000000002</v>
      </c>
      <c r="G4570" s="4">
        <v>1.8836014112287136</v>
      </c>
      <c r="H4570" s="4">
        <v>13550</v>
      </c>
      <c r="I4570" s="4"/>
      <c r="J4570" s="4">
        <v>13550</v>
      </c>
    </row>
    <row r="4571" spans="2:10" x14ac:dyDescent="0.3">
      <c r="B4571" s="3" t="s">
        <v>231</v>
      </c>
      <c r="C4571" s="4">
        <v>2020</v>
      </c>
      <c r="D4571" s="3" t="s">
        <v>1471</v>
      </c>
      <c r="E4571" s="4">
        <v>0</v>
      </c>
      <c r="F4571" s="4">
        <v>0</v>
      </c>
      <c r="G4571" s="4">
        <v>0</v>
      </c>
      <c r="H4571" s="4">
        <v>0</v>
      </c>
      <c r="I4571" s="4"/>
      <c r="J4571" s="4">
        <v>0</v>
      </c>
    </row>
    <row r="4572" spans="2:10" x14ac:dyDescent="0.3">
      <c r="B4572" s="3" t="s">
        <v>231</v>
      </c>
      <c r="C4572" s="4">
        <v>2020</v>
      </c>
      <c r="D4572" s="3" t="s">
        <v>1472</v>
      </c>
      <c r="E4572" s="4">
        <v>0</v>
      </c>
      <c r="F4572" s="4">
        <v>0</v>
      </c>
      <c r="G4572" s="4">
        <v>0</v>
      </c>
      <c r="H4572" s="4">
        <v>0</v>
      </c>
      <c r="I4572" s="4"/>
      <c r="J4572" s="4">
        <v>0</v>
      </c>
    </row>
    <row r="4573" spans="2:10" x14ac:dyDescent="0.3">
      <c r="B4573" s="3" t="s">
        <v>231</v>
      </c>
      <c r="C4573" s="4">
        <v>2020</v>
      </c>
      <c r="D4573" s="3" t="s">
        <v>1473</v>
      </c>
      <c r="E4573" s="4">
        <v>2682500</v>
      </c>
      <c r="F4573" s="4">
        <v>2.2722000000000002</v>
      </c>
      <c r="G4573" s="4">
        <v>0.63121926827235608</v>
      </c>
      <c r="H4573" s="4">
        <v>6095</v>
      </c>
      <c r="I4573" s="4"/>
      <c r="J4573" s="4">
        <v>6095</v>
      </c>
    </row>
    <row r="4574" spans="2:10" x14ac:dyDescent="0.3">
      <c r="B4574" s="3" t="s">
        <v>231</v>
      </c>
      <c r="C4574" s="4">
        <v>2020</v>
      </c>
      <c r="D4574" s="3" t="s">
        <v>1474</v>
      </c>
      <c r="E4574" s="4">
        <v>1910492000</v>
      </c>
      <c r="F4574" s="4">
        <v>3.5996999999999999</v>
      </c>
      <c r="G4574" s="4">
        <v>1</v>
      </c>
      <c r="H4574" s="4">
        <v>6877198</v>
      </c>
      <c r="I4574" s="4">
        <v>-4987</v>
      </c>
      <c r="J4574" s="4">
        <v>6872211</v>
      </c>
    </row>
    <row r="4575" spans="2:10" x14ac:dyDescent="0.3">
      <c r="B4575" s="3" t="s">
        <v>231</v>
      </c>
      <c r="C4575" s="4">
        <v>2020</v>
      </c>
      <c r="D4575" s="3" t="s">
        <v>1475</v>
      </c>
      <c r="E4575" s="4">
        <v>8</v>
      </c>
      <c r="F4575" s="4">
        <v>3.5996999999999999</v>
      </c>
      <c r="G4575" s="4">
        <v>1</v>
      </c>
      <c r="H4575" s="4">
        <v>0</v>
      </c>
      <c r="I4575" s="4"/>
      <c r="J4575" s="4">
        <v>0</v>
      </c>
    </row>
    <row r="4576" spans="2:10" x14ac:dyDescent="0.3">
      <c r="B4576" s="3" t="s">
        <v>231</v>
      </c>
      <c r="C4576" s="4">
        <v>2020</v>
      </c>
      <c r="D4576" s="3" t="s">
        <v>1476</v>
      </c>
      <c r="E4576" s="4">
        <v>112765245</v>
      </c>
      <c r="F4576" s="4">
        <v>31.6935</v>
      </c>
      <c r="G4576" s="4">
        <v>8.8044837069755815</v>
      </c>
      <c r="H4576" s="4">
        <v>3573925</v>
      </c>
      <c r="I4576" s="4">
        <v>-3269864</v>
      </c>
      <c r="J4576" s="4">
        <v>304061</v>
      </c>
    </row>
    <row r="4577" spans="2:10" x14ac:dyDescent="0.3">
      <c r="B4577" s="3" t="s">
        <v>231</v>
      </c>
      <c r="C4577" s="4">
        <v>2021</v>
      </c>
      <c r="D4577" s="3" t="s">
        <v>1468</v>
      </c>
      <c r="E4577" s="4">
        <v>277946350</v>
      </c>
      <c r="F4577" s="4">
        <v>8.5426000000000002</v>
      </c>
      <c r="G4577" s="4">
        <v>2.4644011077775212</v>
      </c>
      <c r="H4577" s="4">
        <v>2374384</v>
      </c>
      <c r="I4577" s="4">
        <v>-623</v>
      </c>
      <c r="J4577" s="4">
        <v>2373761</v>
      </c>
    </row>
    <row r="4578" spans="2:10" x14ac:dyDescent="0.3">
      <c r="B4578" s="3" t="s">
        <v>231</v>
      </c>
      <c r="C4578" s="4">
        <v>2021</v>
      </c>
      <c r="D4578" s="3" t="s">
        <v>1469</v>
      </c>
      <c r="E4578" s="4">
        <v>0</v>
      </c>
      <c r="F4578" s="4">
        <v>0</v>
      </c>
      <c r="G4578" s="4">
        <v>0</v>
      </c>
      <c r="H4578" s="4">
        <v>0</v>
      </c>
      <c r="I4578" s="4"/>
      <c r="J4578" s="4">
        <v>0</v>
      </c>
    </row>
    <row r="4579" spans="2:10" x14ac:dyDescent="0.3">
      <c r="B4579" s="3" t="s">
        <v>231</v>
      </c>
      <c r="C4579" s="4">
        <v>2021</v>
      </c>
      <c r="D4579" s="3" t="s">
        <v>1470</v>
      </c>
      <c r="E4579" s="4">
        <v>1998200</v>
      </c>
      <c r="F4579" s="4">
        <v>6.8956999999999997</v>
      </c>
      <c r="G4579" s="4">
        <v>1.9892972536348947</v>
      </c>
      <c r="H4579" s="4">
        <v>13779</v>
      </c>
      <c r="I4579" s="4"/>
      <c r="J4579" s="4">
        <v>13779</v>
      </c>
    </row>
    <row r="4580" spans="2:10" x14ac:dyDescent="0.3">
      <c r="B4580" s="3" t="s">
        <v>231</v>
      </c>
      <c r="C4580" s="4">
        <v>2021</v>
      </c>
      <c r="D4580" s="3" t="s">
        <v>1471</v>
      </c>
      <c r="E4580" s="4">
        <v>0</v>
      </c>
      <c r="F4580" s="4">
        <v>0</v>
      </c>
      <c r="G4580" s="4">
        <v>0</v>
      </c>
      <c r="H4580" s="4">
        <v>0</v>
      </c>
      <c r="I4580" s="4"/>
      <c r="J4580" s="4">
        <v>0</v>
      </c>
    </row>
    <row r="4581" spans="2:10" x14ac:dyDescent="0.3">
      <c r="B4581" s="3" t="s">
        <v>231</v>
      </c>
      <c r="C4581" s="4">
        <v>2021</v>
      </c>
      <c r="D4581" s="3" t="s">
        <v>1472</v>
      </c>
      <c r="E4581" s="4">
        <v>0</v>
      </c>
      <c r="F4581" s="4">
        <v>0</v>
      </c>
      <c r="G4581" s="4">
        <v>0</v>
      </c>
      <c r="H4581" s="4">
        <v>0</v>
      </c>
      <c r="I4581" s="4"/>
      <c r="J4581" s="4">
        <v>0</v>
      </c>
    </row>
    <row r="4582" spans="2:10" x14ac:dyDescent="0.3">
      <c r="B4582" s="3" t="s">
        <v>231</v>
      </c>
      <c r="C4582" s="4">
        <v>2021</v>
      </c>
      <c r="D4582" s="3" t="s">
        <v>1473</v>
      </c>
      <c r="E4582" s="4">
        <v>2704100</v>
      </c>
      <c r="F4582" s="4">
        <v>2.1412</v>
      </c>
      <c r="G4582" s="4">
        <v>0.61770136164320333</v>
      </c>
      <c r="H4582" s="4">
        <v>5790</v>
      </c>
      <c r="I4582" s="4"/>
      <c r="J4582" s="4">
        <v>5790</v>
      </c>
    </row>
    <row r="4583" spans="2:10" x14ac:dyDescent="0.3">
      <c r="B4583" s="3" t="s">
        <v>231</v>
      </c>
      <c r="C4583" s="4">
        <v>2021</v>
      </c>
      <c r="D4583" s="3" t="s">
        <v>1474</v>
      </c>
      <c r="E4583" s="4">
        <v>2038967100</v>
      </c>
      <c r="F4583" s="4">
        <v>3.4664000000000001</v>
      </c>
      <c r="G4583" s="4">
        <v>1</v>
      </c>
      <c r="H4583" s="4">
        <v>7067876</v>
      </c>
      <c r="I4583" s="4">
        <v>22492</v>
      </c>
      <c r="J4583" s="4">
        <v>7090368</v>
      </c>
    </row>
    <row r="4584" spans="2:10" x14ac:dyDescent="0.3">
      <c r="B4584" s="3" t="s">
        <v>231</v>
      </c>
      <c r="C4584" s="4">
        <v>2021</v>
      </c>
      <c r="D4584" s="3" t="s">
        <v>1475</v>
      </c>
      <c r="E4584" s="4">
        <v>6</v>
      </c>
      <c r="F4584" s="4">
        <v>3.4664000000000001</v>
      </c>
      <c r="G4584" s="4">
        <v>1</v>
      </c>
      <c r="H4584" s="4">
        <v>0</v>
      </c>
      <c r="I4584" s="4"/>
      <c r="J4584" s="4">
        <v>0</v>
      </c>
    </row>
    <row r="4585" spans="2:10" x14ac:dyDescent="0.3">
      <c r="B4585" s="3" t="s">
        <v>231</v>
      </c>
      <c r="C4585" s="4">
        <v>2021</v>
      </c>
      <c r="D4585" s="3" t="s">
        <v>1476</v>
      </c>
      <c r="E4585" s="4">
        <v>115912250</v>
      </c>
      <c r="F4585" s="4">
        <v>32.06</v>
      </c>
      <c r="G4585" s="4">
        <v>9.2487883683360259</v>
      </c>
      <c r="H4585" s="4">
        <v>3716147</v>
      </c>
      <c r="I4585" s="4">
        <v>-2968499</v>
      </c>
      <c r="J4585" s="4">
        <v>747648</v>
      </c>
    </row>
    <row r="4586" spans="2:10" x14ac:dyDescent="0.3">
      <c r="B4586" s="3" t="s">
        <v>231</v>
      </c>
      <c r="C4586" s="4">
        <v>2022</v>
      </c>
      <c r="D4586" s="3" t="s">
        <v>1468</v>
      </c>
      <c r="E4586" s="4">
        <v>343230000</v>
      </c>
      <c r="F4586" s="4">
        <v>7.2516999999999996</v>
      </c>
      <c r="G4586" s="4">
        <v>2.54</v>
      </c>
      <c r="H4586" s="4">
        <v>2489001</v>
      </c>
      <c r="I4586" s="4">
        <v>-1243</v>
      </c>
      <c r="J4586" s="4">
        <v>2487758</v>
      </c>
    </row>
    <row r="4587" spans="2:10" x14ac:dyDescent="0.3">
      <c r="B4587" s="3" t="s">
        <v>231</v>
      </c>
      <c r="C4587" s="4">
        <v>2022</v>
      </c>
      <c r="D4587" s="3" t="s">
        <v>1469</v>
      </c>
      <c r="E4587" s="4">
        <v>0</v>
      </c>
      <c r="F4587" s="4">
        <v>0</v>
      </c>
      <c r="G4587" s="4">
        <v>0</v>
      </c>
      <c r="H4587" s="4">
        <v>0</v>
      </c>
      <c r="I4587" s="4"/>
      <c r="J4587" s="4">
        <v>0</v>
      </c>
    </row>
    <row r="4588" spans="2:10" x14ac:dyDescent="0.3">
      <c r="B4588" s="3" t="s">
        <v>231</v>
      </c>
      <c r="C4588" s="4">
        <v>2022</v>
      </c>
      <c r="D4588" s="3" t="s">
        <v>1470</v>
      </c>
      <c r="E4588" s="4">
        <v>4025900</v>
      </c>
      <c r="F4588" s="4">
        <v>5.4840999999999998</v>
      </c>
      <c r="G4588" s="4">
        <v>1.9208756567425569</v>
      </c>
      <c r="H4588" s="4">
        <v>22078</v>
      </c>
      <c r="I4588" s="4"/>
      <c r="J4588" s="4">
        <v>22078</v>
      </c>
    </row>
    <row r="4589" spans="2:10" x14ac:dyDescent="0.3">
      <c r="B4589" s="3" t="s">
        <v>231</v>
      </c>
      <c r="C4589" s="4">
        <v>2022</v>
      </c>
      <c r="D4589" s="3" t="s">
        <v>1471</v>
      </c>
      <c r="E4589" s="4">
        <v>0</v>
      </c>
      <c r="F4589" s="4">
        <v>0</v>
      </c>
      <c r="G4589" s="4">
        <v>0</v>
      </c>
      <c r="H4589" s="4">
        <v>0</v>
      </c>
      <c r="I4589" s="4"/>
      <c r="J4589" s="4">
        <v>0</v>
      </c>
    </row>
    <row r="4590" spans="2:10" x14ac:dyDescent="0.3">
      <c r="B4590" s="3" t="s">
        <v>231</v>
      </c>
      <c r="C4590" s="4">
        <v>2022</v>
      </c>
      <c r="D4590" s="3" t="s">
        <v>1472</v>
      </c>
      <c r="E4590" s="4">
        <v>0</v>
      </c>
      <c r="F4590" s="4">
        <v>0</v>
      </c>
      <c r="G4590" s="4">
        <v>0</v>
      </c>
      <c r="H4590" s="4">
        <v>0</v>
      </c>
      <c r="I4590" s="4"/>
      <c r="J4590" s="4">
        <v>0</v>
      </c>
    </row>
    <row r="4591" spans="2:10" x14ac:dyDescent="0.3">
      <c r="B4591" s="3" t="s">
        <v>231</v>
      </c>
      <c r="C4591" s="4">
        <v>2022</v>
      </c>
      <c r="D4591" s="3" t="s">
        <v>1473</v>
      </c>
      <c r="E4591" s="4">
        <v>3063600</v>
      </c>
      <c r="F4591" s="4">
        <v>1.7521</v>
      </c>
      <c r="G4591" s="4">
        <v>0.61369527145359015</v>
      </c>
      <c r="H4591" s="4">
        <v>5368</v>
      </c>
      <c r="I4591" s="4"/>
      <c r="J4591" s="4">
        <v>5368</v>
      </c>
    </row>
    <row r="4592" spans="2:10" x14ac:dyDescent="0.3">
      <c r="B4592" s="3" t="s">
        <v>231</v>
      </c>
      <c r="C4592" s="4">
        <v>2022</v>
      </c>
      <c r="D4592" s="3" t="s">
        <v>1474</v>
      </c>
      <c r="E4592" s="4">
        <v>2594297900</v>
      </c>
      <c r="F4592" s="4">
        <v>2.855</v>
      </c>
      <c r="G4592" s="4">
        <v>1</v>
      </c>
      <c r="H4592" s="4">
        <v>7406721</v>
      </c>
      <c r="I4592" s="4">
        <v>-7668</v>
      </c>
      <c r="J4592" s="4">
        <v>7399053</v>
      </c>
    </row>
    <row r="4593" spans="2:10" x14ac:dyDescent="0.3">
      <c r="B4593" s="3" t="s">
        <v>231</v>
      </c>
      <c r="C4593" s="4">
        <v>2022</v>
      </c>
      <c r="D4593" s="3" t="s">
        <v>1475</v>
      </c>
      <c r="E4593" s="4">
        <v>6</v>
      </c>
      <c r="F4593" s="4">
        <v>2.855</v>
      </c>
      <c r="G4593" s="4">
        <v>1</v>
      </c>
      <c r="H4593" s="4">
        <v>0</v>
      </c>
      <c r="I4593" s="4"/>
      <c r="J4593" s="4">
        <v>0</v>
      </c>
    </row>
    <row r="4594" spans="2:10" x14ac:dyDescent="0.3">
      <c r="B4594" s="3" t="s">
        <v>231</v>
      </c>
      <c r="C4594" s="4">
        <v>2022</v>
      </c>
      <c r="D4594" s="3" t="s">
        <v>1476</v>
      </c>
      <c r="E4594" s="4">
        <v>120012905</v>
      </c>
      <c r="F4594" s="4">
        <v>33.252899999999997</v>
      </c>
      <c r="G4594" s="4">
        <v>11.647250437828371</v>
      </c>
      <c r="H4594" s="4">
        <v>3990777</v>
      </c>
      <c r="I4594" s="4">
        <v>-3514900</v>
      </c>
      <c r="J4594" s="4">
        <v>475877</v>
      </c>
    </row>
    <row r="4595" spans="2:10" x14ac:dyDescent="0.3">
      <c r="B4595" s="3" t="s">
        <v>231</v>
      </c>
      <c r="C4595" s="4">
        <v>2023</v>
      </c>
      <c r="D4595" s="3" t="s">
        <v>1468</v>
      </c>
      <c r="E4595" s="4">
        <v>374959100</v>
      </c>
      <c r="F4595" s="4">
        <v>7.0689000000000002</v>
      </c>
      <c r="G4595" s="4">
        <v>2.4646630173285451</v>
      </c>
      <c r="H4595" s="4">
        <v>2650548</v>
      </c>
      <c r="I4595" s="4">
        <v>-956</v>
      </c>
      <c r="J4595" s="4">
        <v>2649592</v>
      </c>
    </row>
    <row r="4596" spans="2:10" x14ac:dyDescent="0.3">
      <c r="B4596" s="3" t="s">
        <v>231</v>
      </c>
      <c r="C4596" s="4">
        <v>2023</v>
      </c>
      <c r="D4596" s="3" t="s">
        <v>1469</v>
      </c>
      <c r="E4596" s="4">
        <v>0</v>
      </c>
      <c r="F4596" s="4">
        <v>2.8681000000000001</v>
      </c>
      <c r="G4596" s="4">
        <v>1</v>
      </c>
      <c r="H4596" s="4">
        <v>0</v>
      </c>
      <c r="I4596" s="4"/>
      <c r="J4596" s="4">
        <v>0</v>
      </c>
    </row>
    <row r="4597" spans="2:10" x14ac:dyDescent="0.3">
      <c r="B4597" s="3" t="s">
        <v>231</v>
      </c>
      <c r="C4597" s="4">
        <v>2023</v>
      </c>
      <c r="D4597" s="3" t="s">
        <v>1470</v>
      </c>
      <c r="E4597" s="4">
        <v>3104300</v>
      </c>
      <c r="F4597" s="4">
        <v>6.5412999999999997</v>
      </c>
      <c r="G4597" s="4">
        <v>2.2807084829678184</v>
      </c>
      <c r="H4597" s="4">
        <v>20306</v>
      </c>
      <c r="I4597" s="4"/>
      <c r="J4597" s="4">
        <v>20306</v>
      </c>
    </row>
    <row r="4598" spans="2:10" x14ac:dyDescent="0.3">
      <c r="B4598" s="3" t="s">
        <v>231</v>
      </c>
      <c r="C4598" s="4">
        <v>2023</v>
      </c>
      <c r="D4598" s="3" t="s">
        <v>1471</v>
      </c>
      <c r="E4598" s="4">
        <v>1424000</v>
      </c>
      <c r="F4598" s="4">
        <v>6.5412999999999997</v>
      </c>
      <c r="G4598" s="4">
        <v>2.2807084829678184</v>
      </c>
      <c r="H4598" s="4">
        <v>9315</v>
      </c>
      <c r="I4598" s="4"/>
      <c r="J4598" s="4">
        <v>9315</v>
      </c>
    </row>
    <row r="4599" spans="2:10" x14ac:dyDescent="0.3">
      <c r="B4599" s="3" t="s">
        <v>231</v>
      </c>
      <c r="C4599" s="4">
        <v>2023</v>
      </c>
      <c r="D4599" s="3" t="s">
        <v>1472</v>
      </c>
      <c r="E4599" s="4">
        <v>0</v>
      </c>
      <c r="F4599" s="4">
        <v>2.8681000000000001</v>
      </c>
      <c r="G4599" s="4">
        <v>1</v>
      </c>
      <c r="H4599" s="4">
        <v>0</v>
      </c>
      <c r="I4599" s="4"/>
      <c r="J4599" s="4">
        <v>0</v>
      </c>
    </row>
    <row r="4600" spans="2:10" x14ac:dyDescent="0.3">
      <c r="B4600" s="3" t="s">
        <v>231</v>
      </c>
      <c r="C4600" s="4">
        <v>2023</v>
      </c>
      <c r="D4600" s="3" t="s">
        <v>1473</v>
      </c>
      <c r="E4600" s="4">
        <v>3400000</v>
      </c>
      <c r="F4600" s="4">
        <v>1.1008</v>
      </c>
      <c r="G4600" s="4">
        <v>0.38380809595202398</v>
      </c>
      <c r="H4600" s="4">
        <v>3743</v>
      </c>
      <c r="I4600" s="4"/>
      <c r="J4600" s="4">
        <v>3743</v>
      </c>
    </row>
    <row r="4601" spans="2:10" x14ac:dyDescent="0.3">
      <c r="B4601" s="3" t="s">
        <v>231</v>
      </c>
      <c r="C4601" s="4">
        <v>2023</v>
      </c>
      <c r="D4601" s="3" t="s">
        <v>1474</v>
      </c>
      <c r="E4601" s="4">
        <v>2757561400</v>
      </c>
      <c r="F4601" s="4">
        <v>2.8681000000000001</v>
      </c>
      <c r="G4601" s="4">
        <v>1</v>
      </c>
      <c r="H4601" s="4">
        <v>7908962</v>
      </c>
      <c r="I4601" s="4">
        <v>-5968</v>
      </c>
      <c r="J4601" s="4">
        <v>7902994</v>
      </c>
    </row>
    <row r="4602" spans="2:10" x14ac:dyDescent="0.3">
      <c r="B4602" s="3" t="s">
        <v>231</v>
      </c>
      <c r="C4602" s="4">
        <v>2023</v>
      </c>
      <c r="D4602" s="3" t="s">
        <v>1475</v>
      </c>
      <c r="E4602" s="4">
        <v>6</v>
      </c>
      <c r="F4602" s="4">
        <v>2.8681000000000001</v>
      </c>
      <c r="G4602" s="4">
        <v>1</v>
      </c>
      <c r="H4602" s="4">
        <v>0</v>
      </c>
      <c r="I4602" s="4"/>
      <c r="J4602" s="4">
        <v>0</v>
      </c>
    </row>
    <row r="4603" spans="2:10" x14ac:dyDescent="0.3">
      <c r="B4603" s="3" t="s">
        <v>231</v>
      </c>
      <c r="C4603" s="4">
        <v>2023</v>
      </c>
      <c r="D4603" s="3" t="s">
        <v>1476</v>
      </c>
      <c r="E4603" s="4">
        <v>125663865</v>
      </c>
      <c r="F4603" s="4">
        <v>31.3202</v>
      </c>
      <c r="G4603" s="4">
        <v>10.920191067257068</v>
      </c>
      <c r="H4603" s="4">
        <v>3935817</v>
      </c>
      <c r="I4603" s="4">
        <v>-3209840</v>
      </c>
      <c r="J4603" s="4">
        <v>725977</v>
      </c>
    </row>
    <row r="4604" spans="2:10" x14ac:dyDescent="0.3">
      <c r="B4604" s="3" t="s">
        <v>231</v>
      </c>
      <c r="C4604" s="4">
        <v>2024</v>
      </c>
      <c r="D4604" s="3" t="s">
        <v>1468</v>
      </c>
      <c r="E4604" s="4">
        <v>407565600</v>
      </c>
      <c r="F4604" s="4">
        <v>6.96</v>
      </c>
      <c r="G4604" s="4">
        <v>2.2745098039215685</v>
      </c>
      <c r="H4604" s="4">
        <v>2836657</v>
      </c>
      <c r="I4604" s="4">
        <v>-890</v>
      </c>
      <c r="J4604" s="4">
        <v>2835767</v>
      </c>
    </row>
    <row r="4605" spans="2:10" x14ac:dyDescent="0.3">
      <c r="B4605" s="3" t="s">
        <v>231</v>
      </c>
      <c r="C4605" s="4">
        <v>2024</v>
      </c>
      <c r="D4605" s="3" t="s">
        <v>1469</v>
      </c>
      <c r="E4605" s="4">
        <v>0</v>
      </c>
      <c r="F4605" s="4">
        <v>3.06</v>
      </c>
      <c r="G4605" s="4">
        <v>1</v>
      </c>
      <c r="H4605" s="4">
        <v>0</v>
      </c>
      <c r="I4605" s="4"/>
      <c r="J4605" s="4">
        <v>0</v>
      </c>
    </row>
    <row r="4606" spans="2:10" x14ac:dyDescent="0.3">
      <c r="B4606" s="3" t="s">
        <v>231</v>
      </c>
      <c r="C4606" s="4">
        <v>2024</v>
      </c>
      <c r="D4606" s="3" t="s">
        <v>1470</v>
      </c>
      <c r="E4606" s="4">
        <v>3354200</v>
      </c>
      <c r="F4606" s="4">
        <v>7.6563999999999997</v>
      </c>
      <c r="G4606" s="4">
        <v>2.5020915032679736</v>
      </c>
      <c r="H4606" s="4">
        <v>25681</v>
      </c>
      <c r="I4606" s="4"/>
      <c r="J4606" s="4">
        <v>25681</v>
      </c>
    </row>
    <row r="4607" spans="2:10" x14ac:dyDescent="0.3">
      <c r="B4607" s="3" t="s">
        <v>231</v>
      </c>
      <c r="C4607" s="4">
        <v>2024</v>
      </c>
      <c r="D4607" s="3" t="s">
        <v>1471</v>
      </c>
      <c r="E4607" s="4">
        <v>1566000</v>
      </c>
      <c r="F4607" s="4">
        <v>7.6563999999999997</v>
      </c>
      <c r="G4607" s="4">
        <v>2.5020915032679736</v>
      </c>
      <c r="H4607" s="4">
        <v>11990</v>
      </c>
      <c r="I4607" s="4"/>
      <c r="J4607" s="4">
        <v>11990</v>
      </c>
    </row>
    <row r="4608" spans="2:10" x14ac:dyDescent="0.3">
      <c r="B4608" s="3" t="s">
        <v>231</v>
      </c>
      <c r="C4608" s="4">
        <v>2024</v>
      </c>
      <c r="D4608" s="3" t="s">
        <v>1472</v>
      </c>
      <c r="E4608" s="4">
        <v>0</v>
      </c>
      <c r="F4608" s="4">
        <v>3.06</v>
      </c>
      <c r="G4608" s="4">
        <v>1</v>
      </c>
      <c r="H4608" s="4">
        <v>0</v>
      </c>
      <c r="I4608" s="4"/>
      <c r="J4608" s="4">
        <v>0</v>
      </c>
    </row>
    <row r="4609" spans="2:10" x14ac:dyDescent="0.3">
      <c r="B4609" s="3" t="s">
        <v>231</v>
      </c>
      <c r="C4609" s="4">
        <v>2024</v>
      </c>
      <c r="D4609" s="3" t="s">
        <v>1473</v>
      </c>
      <c r="E4609" s="4">
        <v>7967100</v>
      </c>
      <c r="F4609" s="4">
        <v>1.1105</v>
      </c>
      <c r="G4609" s="4">
        <v>0.36290849673202613</v>
      </c>
      <c r="H4609" s="4">
        <v>8847</v>
      </c>
      <c r="I4609" s="4"/>
      <c r="J4609" s="4">
        <v>8847</v>
      </c>
    </row>
    <row r="4610" spans="2:10" x14ac:dyDescent="0.3">
      <c r="B4610" s="3" t="s">
        <v>231</v>
      </c>
      <c r="C4610" s="4">
        <v>2024</v>
      </c>
      <c r="D4610" s="3" t="s">
        <v>1474</v>
      </c>
      <c r="E4610" s="4">
        <v>2771227600</v>
      </c>
      <c r="F4610" s="4">
        <v>3.06</v>
      </c>
      <c r="G4610" s="4">
        <v>1</v>
      </c>
      <c r="H4610" s="4">
        <v>8479956</v>
      </c>
      <c r="I4610" s="4">
        <v>-6013</v>
      </c>
      <c r="J4610" s="4">
        <v>8473943</v>
      </c>
    </row>
    <row r="4611" spans="2:10" x14ac:dyDescent="0.3">
      <c r="B4611" s="3" t="s">
        <v>231</v>
      </c>
      <c r="C4611" s="4">
        <v>2024</v>
      </c>
      <c r="D4611" s="3" t="s">
        <v>1475</v>
      </c>
      <c r="E4611" s="4">
        <v>6</v>
      </c>
      <c r="F4611" s="4">
        <v>3.06</v>
      </c>
      <c r="G4611" s="4">
        <v>1</v>
      </c>
      <c r="H4611" s="4">
        <v>0</v>
      </c>
      <c r="I4611" s="4"/>
      <c r="J4611" s="4">
        <v>0</v>
      </c>
    </row>
    <row r="4612" spans="2:10" x14ac:dyDescent="0.3">
      <c r="B4612" s="3" t="s">
        <v>231</v>
      </c>
      <c r="C4612" s="4">
        <v>2024</v>
      </c>
      <c r="D4612" s="3" t="s">
        <v>1476</v>
      </c>
      <c r="E4612" s="4">
        <v>135212715</v>
      </c>
      <c r="F4612" s="4">
        <v>30.6753</v>
      </c>
      <c r="G4612" s="4">
        <v>10.024607843137256</v>
      </c>
      <c r="H4612" s="4">
        <v>4147691</v>
      </c>
      <c r="I4612" s="4">
        <v>-3375310</v>
      </c>
      <c r="J4612" s="4">
        <v>772381</v>
      </c>
    </row>
    <row r="4613" spans="2:10" x14ac:dyDescent="0.3">
      <c r="B4613" s="3" t="s">
        <v>233</v>
      </c>
      <c r="C4613" s="4">
        <v>2019</v>
      </c>
      <c r="D4613" s="3" t="s">
        <v>1468</v>
      </c>
      <c r="E4613" s="4">
        <v>5682750</v>
      </c>
      <c r="F4613" s="4">
        <v>6.5427099999999996</v>
      </c>
      <c r="G4613" s="4">
        <v>1.9999969431673701</v>
      </c>
      <c r="H4613" s="4">
        <v>37180.585252500001</v>
      </c>
      <c r="I4613" s="4"/>
      <c r="J4613" s="4">
        <v>37180.585252500001</v>
      </c>
    </row>
    <row r="4614" spans="2:10" x14ac:dyDescent="0.3">
      <c r="B4614" s="3" t="s">
        <v>233</v>
      </c>
      <c r="C4614" s="4">
        <v>2019</v>
      </c>
      <c r="D4614" s="3" t="s">
        <v>1469</v>
      </c>
      <c r="E4614" s="4">
        <v>0</v>
      </c>
      <c r="F4614" s="4">
        <v>3.27136</v>
      </c>
      <c r="G4614" s="4">
        <v>1</v>
      </c>
      <c r="H4614" s="4">
        <v>0</v>
      </c>
      <c r="I4614" s="4"/>
      <c r="J4614" s="4">
        <v>0</v>
      </c>
    </row>
    <row r="4615" spans="2:10" x14ac:dyDescent="0.3">
      <c r="B4615" s="3" t="s">
        <v>233</v>
      </c>
      <c r="C4615" s="4">
        <v>2019</v>
      </c>
      <c r="D4615" s="3" t="s">
        <v>1470</v>
      </c>
      <c r="E4615" s="4">
        <v>0</v>
      </c>
      <c r="F4615" s="4">
        <v>7.5241199999999999</v>
      </c>
      <c r="G4615" s="4">
        <v>2.2999975545338902</v>
      </c>
      <c r="H4615" s="4">
        <v>0</v>
      </c>
      <c r="I4615" s="4"/>
      <c r="J4615" s="4">
        <v>0</v>
      </c>
    </row>
    <row r="4616" spans="2:10" x14ac:dyDescent="0.3">
      <c r="B4616" s="3" t="s">
        <v>233</v>
      </c>
      <c r="C4616" s="4">
        <v>2019</v>
      </c>
      <c r="D4616" s="3" t="s">
        <v>1471</v>
      </c>
      <c r="E4616" s="4">
        <v>0</v>
      </c>
      <c r="F4616" s="4">
        <v>7.8512599999999999</v>
      </c>
      <c r="G4616" s="4">
        <v>2.39999877726695</v>
      </c>
      <c r="H4616" s="4">
        <v>0</v>
      </c>
      <c r="I4616" s="4"/>
      <c r="J4616" s="4">
        <v>0</v>
      </c>
    </row>
    <row r="4617" spans="2:10" x14ac:dyDescent="0.3">
      <c r="B4617" s="3" t="s">
        <v>233</v>
      </c>
      <c r="C4617" s="4">
        <v>2019</v>
      </c>
      <c r="D4617" s="3" t="s">
        <v>1472</v>
      </c>
      <c r="E4617" s="4">
        <v>0</v>
      </c>
      <c r="F4617" s="4">
        <v>2.6170900000000001</v>
      </c>
      <c r="G4617" s="4">
        <v>0.800000611366526</v>
      </c>
      <c r="H4617" s="4">
        <v>0</v>
      </c>
      <c r="I4617" s="4"/>
      <c r="J4617" s="4">
        <v>0</v>
      </c>
    </row>
    <row r="4618" spans="2:10" x14ac:dyDescent="0.3">
      <c r="B4618" s="3" t="s">
        <v>233</v>
      </c>
      <c r="C4618" s="4">
        <v>2019</v>
      </c>
      <c r="D4618" s="3" t="s">
        <v>1473</v>
      </c>
      <c r="E4618" s="4">
        <v>185100</v>
      </c>
      <c r="F4618" s="4">
        <v>0.32713999999999999</v>
      </c>
      <c r="G4618" s="4">
        <v>0.10000122273305299</v>
      </c>
      <c r="H4618" s="4">
        <v>60.553614000000003</v>
      </c>
      <c r="I4618" s="4"/>
      <c r="J4618" s="4">
        <v>60.553614000000003</v>
      </c>
    </row>
    <row r="4619" spans="2:10" x14ac:dyDescent="0.3">
      <c r="B4619" s="3" t="s">
        <v>233</v>
      </c>
      <c r="C4619" s="4">
        <v>2019</v>
      </c>
      <c r="D4619" s="3" t="s">
        <v>1474</v>
      </c>
      <c r="E4619" s="4">
        <v>73652900</v>
      </c>
      <c r="F4619" s="4">
        <v>3.27136</v>
      </c>
      <c r="G4619" s="4">
        <v>1</v>
      </c>
      <c r="H4619" s="4">
        <v>240945.15094399999</v>
      </c>
      <c r="I4619" s="4">
        <v>0</v>
      </c>
      <c r="J4619" s="4">
        <v>240945.15094399999</v>
      </c>
    </row>
    <row r="4620" spans="2:10" x14ac:dyDescent="0.3">
      <c r="B4620" s="3" t="s">
        <v>233</v>
      </c>
      <c r="C4620" s="4">
        <v>2019</v>
      </c>
      <c r="D4620" s="3" t="s">
        <v>1475</v>
      </c>
      <c r="E4620" s="4">
        <v>0</v>
      </c>
      <c r="F4620" s="4">
        <v>3.27136</v>
      </c>
      <c r="G4620" s="4">
        <v>1</v>
      </c>
      <c r="H4620" s="4">
        <v>0</v>
      </c>
      <c r="I4620" s="4"/>
      <c r="J4620" s="4">
        <v>0</v>
      </c>
    </row>
    <row r="4621" spans="2:10" x14ac:dyDescent="0.3">
      <c r="B4621" s="3" t="s">
        <v>233</v>
      </c>
      <c r="C4621" s="4">
        <v>2019</v>
      </c>
      <c r="D4621" s="3" t="s">
        <v>1476</v>
      </c>
      <c r="E4621" s="4">
        <v>110900</v>
      </c>
      <c r="F4621" s="4">
        <v>16.356780000000001</v>
      </c>
      <c r="G4621" s="4">
        <v>4.9999938863347397</v>
      </c>
      <c r="H4621" s="4">
        <v>1813.9669019999999</v>
      </c>
      <c r="I4621" s="4"/>
      <c r="J4621" s="4">
        <v>1813.9669019999999</v>
      </c>
    </row>
    <row r="4622" spans="2:10" x14ac:dyDescent="0.3">
      <c r="B4622" s="3" t="s">
        <v>233</v>
      </c>
      <c r="C4622" s="4">
        <v>2020</v>
      </c>
      <c r="D4622" s="3" t="s">
        <v>1468</v>
      </c>
      <c r="E4622" s="4">
        <v>5704700</v>
      </c>
      <c r="F4622" s="4">
        <v>6.4480000000000004</v>
      </c>
      <c r="G4622" s="4">
        <v>1.9648951730862994</v>
      </c>
      <c r="H4622" s="4">
        <v>36784</v>
      </c>
      <c r="I4622" s="4"/>
      <c r="J4622" s="4">
        <v>36784</v>
      </c>
    </row>
    <row r="4623" spans="2:10" x14ac:dyDescent="0.3">
      <c r="B4623" s="3" t="s">
        <v>233</v>
      </c>
      <c r="C4623" s="4">
        <v>2020</v>
      </c>
      <c r="D4623" s="3" t="s">
        <v>1469</v>
      </c>
      <c r="E4623" s="4">
        <v>0</v>
      </c>
      <c r="F4623" s="4">
        <v>0</v>
      </c>
      <c r="G4623" s="4">
        <v>0</v>
      </c>
      <c r="H4623" s="4">
        <v>0</v>
      </c>
      <c r="I4623" s="4"/>
      <c r="J4623" s="4">
        <v>0</v>
      </c>
    </row>
    <row r="4624" spans="2:10" x14ac:dyDescent="0.3">
      <c r="B4624" s="3" t="s">
        <v>233</v>
      </c>
      <c r="C4624" s="4">
        <v>2020</v>
      </c>
      <c r="D4624" s="3" t="s">
        <v>1470</v>
      </c>
      <c r="E4624" s="4">
        <v>0</v>
      </c>
      <c r="F4624" s="4">
        <v>0</v>
      </c>
      <c r="G4624" s="4">
        <v>0</v>
      </c>
      <c r="H4624" s="4">
        <v>0</v>
      </c>
      <c r="I4624" s="4"/>
      <c r="J4624" s="4">
        <v>0</v>
      </c>
    </row>
    <row r="4625" spans="2:10" x14ac:dyDescent="0.3">
      <c r="B4625" s="3" t="s">
        <v>233</v>
      </c>
      <c r="C4625" s="4">
        <v>2020</v>
      </c>
      <c r="D4625" s="3" t="s">
        <v>1471</v>
      </c>
      <c r="E4625" s="4">
        <v>0</v>
      </c>
      <c r="F4625" s="4">
        <v>0</v>
      </c>
      <c r="G4625" s="4">
        <v>0</v>
      </c>
      <c r="H4625" s="4">
        <v>0</v>
      </c>
      <c r="I4625" s="4"/>
      <c r="J4625" s="4">
        <v>0</v>
      </c>
    </row>
    <row r="4626" spans="2:10" x14ac:dyDescent="0.3">
      <c r="B4626" s="3" t="s">
        <v>233</v>
      </c>
      <c r="C4626" s="4">
        <v>2020</v>
      </c>
      <c r="D4626" s="3" t="s">
        <v>1472</v>
      </c>
      <c r="E4626" s="4">
        <v>0</v>
      </c>
      <c r="F4626" s="4">
        <v>0</v>
      </c>
      <c r="G4626" s="4">
        <v>0</v>
      </c>
      <c r="H4626" s="4">
        <v>0</v>
      </c>
      <c r="I4626" s="4"/>
      <c r="J4626" s="4">
        <v>0</v>
      </c>
    </row>
    <row r="4627" spans="2:10" x14ac:dyDescent="0.3">
      <c r="B4627" s="3" t="s">
        <v>233</v>
      </c>
      <c r="C4627" s="4">
        <v>2020</v>
      </c>
      <c r="D4627" s="3" t="s">
        <v>1473</v>
      </c>
      <c r="E4627" s="4">
        <v>179900</v>
      </c>
      <c r="F4627" s="4">
        <v>3.2816000000000001</v>
      </c>
      <c r="G4627" s="4">
        <v>1</v>
      </c>
      <c r="H4627" s="4">
        <v>590</v>
      </c>
      <c r="I4627" s="4"/>
      <c r="J4627" s="4">
        <v>590</v>
      </c>
    </row>
    <row r="4628" spans="2:10" x14ac:dyDescent="0.3">
      <c r="B4628" s="3" t="s">
        <v>233</v>
      </c>
      <c r="C4628" s="4">
        <v>2020</v>
      </c>
      <c r="D4628" s="3" t="s">
        <v>1474</v>
      </c>
      <c r="E4628" s="4">
        <v>73972900</v>
      </c>
      <c r="F4628" s="4">
        <v>3.2816000000000001</v>
      </c>
      <c r="G4628" s="4">
        <v>1</v>
      </c>
      <c r="H4628" s="4">
        <v>242749</v>
      </c>
      <c r="I4628" s="4"/>
      <c r="J4628" s="4">
        <v>242749</v>
      </c>
    </row>
    <row r="4629" spans="2:10" x14ac:dyDescent="0.3">
      <c r="B4629" s="3" t="s">
        <v>233</v>
      </c>
      <c r="C4629" s="4">
        <v>2020</v>
      </c>
      <c r="D4629" s="3" t="s">
        <v>1475</v>
      </c>
      <c r="E4629" s="4">
        <v>0</v>
      </c>
      <c r="F4629" s="4">
        <v>0</v>
      </c>
      <c r="G4629" s="4">
        <v>0</v>
      </c>
      <c r="H4629" s="4">
        <v>0</v>
      </c>
      <c r="I4629" s="4"/>
      <c r="J4629" s="4">
        <v>0</v>
      </c>
    </row>
    <row r="4630" spans="2:10" x14ac:dyDescent="0.3">
      <c r="B4630" s="3" t="s">
        <v>233</v>
      </c>
      <c r="C4630" s="4">
        <v>2020</v>
      </c>
      <c r="D4630" s="3" t="s">
        <v>1476</v>
      </c>
      <c r="E4630" s="4">
        <v>110900</v>
      </c>
      <c r="F4630" s="4">
        <v>16.357099999999999</v>
      </c>
      <c r="G4630" s="4">
        <v>4.9844892735251092</v>
      </c>
      <c r="H4630" s="4">
        <v>1814</v>
      </c>
      <c r="I4630" s="4"/>
      <c r="J4630" s="4">
        <v>1814</v>
      </c>
    </row>
    <row r="4631" spans="2:10" x14ac:dyDescent="0.3">
      <c r="B4631" s="3" t="s">
        <v>233</v>
      </c>
      <c r="C4631" s="4">
        <v>2021</v>
      </c>
      <c r="D4631" s="3" t="s">
        <v>1468</v>
      </c>
      <c r="E4631" s="4">
        <v>5806750</v>
      </c>
      <c r="F4631" s="4">
        <v>6.5658000000000003</v>
      </c>
      <c r="G4631" s="4">
        <v>2.1566102808342915</v>
      </c>
      <c r="H4631" s="4">
        <v>38126</v>
      </c>
      <c r="I4631" s="4"/>
      <c r="J4631" s="4">
        <v>38126</v>
      </c>
    </row>
    <row r="4632" spans="2:10" x14ac:dyDescent="0.3">
      <c r="B4632" s="3" t="s">
        <v>233</v>
      </c>
      <c r="C4632" s="4">
        <v>2021</v>
      </c>
      <c r="D4632" s="3" t="s">
        <v>1469</v>
      </c>
      <c r="E4632" s="4">
        <v>0</v>
      </c>
      <c r="F4632" s="4">
        <v>0</v>
      </c>
      <c r="G4632" s="4">
        <v>0</v>
      </c>
      <c r="H4632" s="4">
        <v>0</v>
      </c>
      <c r="I4632" s="4"/>
      <c r="J4632" s="4">
        <v>0</v>
      </c>
    </row>
    <row r="4633" spans="2:10" x14ac:dyDescent="0.3">
      <c r="B4633" s="3" t="s">
        <v>233</v>
      </c>
      <c r="C4633" s="4">
        <v>2021</v>
      </c>
      <c r="D4633" s="3" t="s">
        <v>1470</v>
      </c>
      <c r="E4633" s="4">
        <v>0</v>
      </c>
      <c r="F4633" s="4">
        <v>0</v>
      </c>
      <c r="G4633" s="4">
        <v>0</v>
      </c>
      <c r="H4633" s="4">
        <v>0</v>
      </c>
      <c r="I4633" s="4"/>
      <c r="J4633" s="4">
        <v>0</v>
      </c>
    </row>
    <row r="4634" spans="2:10" x14ac:dyDescent="0.3">
      <c r="B4634" s="3" t="s">
        <v>233</v>
      </c>
      <c r="C4634" s="4">
        <v>2021</v>
      </c>
      <c r="D4634" s="3" t="s">
        <v>1471</v>
      </c>
      <c r="E4634" s="4">
        <v>0</v>
      </c>
      <c r="F4634" s="4">
        <v>0</v>
      </c>
      <c r="G4634" s="4">
        <v>0</v>
      </c>
      <c r="H4634" s="4">
        <v>0</v>
      </c>
      <c r="I4634" s="4"/>
      <c r="J4634" s="4">
        <v>0</v>
      </c>
    </row>
    <row r="4635" spans="2:10" x14ac:dyDescent="0.3">
      <c r="B4635" s="3" t="s">
        <v>233</v>
      </c>
      <c r="C4635" s="4">
        <v>2021</v>
      </c>
      <c r="D4635" s="3" t="s">
        <v>1472</v>
      </c>
      <c r="E4635" s="4">
        <v>0</v>
      </c>
      <c r="F4635" s="4">
        <v>0</v>
      </c>
      <c r="G4635" s="4">
        <v>0</v>
      </c>
      <c r="H4635" s="4">
        <v>0</v>
      </c>
      <c r="I4635" s="4"/>
      <c r="J4635" s="4">
        <v>0</v>
      </c>
    </row>
    <row r="4636" spans="2:10" x14ac:dyDescent="0.3">
      <c r="B4636" s="3" t="s">
        <v>233</v>
      </c>
      <c r="C4636" s="4">
        <v>2021</v>
      </c>
      <c r="D4636" s="3" t="s">
        <v>1473</v>
      </c>
      <c r="E4636" s="4">
        <v>218500</v>
      </c>
      <c r="F4636" s="4">
        <v>3.0445000000000002</v>
      </c>
      <c r="G4636" s="4">
        <v>1</v>
      </c>
      <c r="H4636" s="4">
        <v>665</v>
      </c>
      <c r="I4636" s="4"/>
      <c r="J4636" s="4">
        <v>665</v>
      </c>
    </row>
    <row r="4637" spans="2:10" x14ac:dyDescent="0.3">
      <c r="B4637" s="3" t="s">
        <v>233</v>
      </c>
      <c r="C4637" s="4">
        <v>2021</v>
      </c>
      <c r="D4637" s="3" t="s">
        <v>1474</v>
      </c>
      <c r="E4637" s="4">
        <v>81420100</v>
      </c>
      <c r="F4637" s="4">
        <v>3.0445000000000002</v>
      </c>
      <c r="G4637" s="4">
        <v>1</v>
      </c>
      <c r="H4637" s="4">
        <v>247883</v>
      </c>
      <c r="I4637" s="4"/>
      <c r="J4637" s="4">
        <v>247883</v>
      </c>
    </row>
    <row r="4638" spans="2:10" x14ac:dyDescent="0.3">
      <c r="B4638" s="3" t="s">
        <v>233</v>
      </c>
      <c r="C4638" s="4">
        <v>2021</v>
      </c>
      <c r="D4638" s="3" t="s">
        <v>1475</v>
      </c>
      <c r="E4638" s="4">
        <v>0</v>
      </c>
      <c r="F4638" s="4">
        <v>0</v>
      </c>
      <c r="G4638" s="4">
        <v>0</v>
      </c>
      <c r="H4638" s="4">
        <v>0</v>
      </c>
      <c r="I4638" s="4"/>
      <c r="J4638" s="4">
        <v>0</v>
      </c>
    </row>
    <row r="4639" spans="2:10" x14ac:dyDescent="0.3">
      <c r="B4639" s="3" t="s">
        <v>233</v>
      </c>
      <c r="C4639" s="4">
        <v>2021</v>
      </c>
      <c r="D4639" s="3" t="s">
        <v>1476</v>
      </c>
      <c r="E4639" s="4">
        <v>137400</v>
      </c>
      <c r="F4639" s="4">
        <v>20.0002</v>
      </c>
      <c r="G4639" s="4">
        <v>6.5692888815897517</v>
      </c>
      <c r="H4639" s="4">
        <v>2748</v>
      </c>
      <c r="I4639" s="4">
        <v>9011</v>
      </c>
      <c r="J4639" s="4">
        <v>11759</v>
      </c>
    </row>
    <row r="4640" spans="2:10" x14ac:dyDescent="0.3">
      <c r="B4640" s="3" t="s">
        <v>233</v>
      </c>
      <c r="C4640" s="4">
        <v>2022</v>
      </c>
      <c r="D4640" s="3" t="s">
        <v>1468</v>
      </c>
      <c r="E4640" s="4">
        <v>7927800</v>
      </c>
      <c r="F4640" s="4">
        <v>5.7916999999999996</v>
      </c>
      <c r="G4640" s="4">
        <v>2.2983848565419263</v>
      </c>
      <c r="H4640" s="4">
        <v>45915</v>
      </c>
      <c r="I4640" s="4"/>
      <c r="J4640" s="4">
        <v>45915</v>
      </c>
    </row>
    <row r="4641" spans="2:10" x14ac:dyDescent="0.3">
      <c r="B4641" s="3" t="s">
        <v>233</v>
      </c>
      <c r="C4641" s="4">
        <v>2022</v>
      </c>
      <c r="D4641" s="3" t="s">
        <v>1469</v>
      </c>
      <c r="E4641" s="4">
        <v>0</v>
      </c>
      <c r="F4641" s="4">
        <v>0</v>
      </c>
      <c r="G4641" s="4">
        <v>0</v>
      </c>
      <c r="H4641" s="4">
        <v>0</v>
      </c>
      <c r="I4641" s="4"/>
      <c r="J4641" s="4">
        <v>0</v>
      </c>
    </row>
    <row r="4642" spans="2:10" x14ac:dyDescent="0.3">
      <c r="B4642" s="3" t="s">
        <v>233</v>
      </c>
      <c r="C4642" s="4">
        <v>2022</v>
      </c>
      <c r="D4642" s="3" t="s">
        <v>1470</v>
      </c>
      <c r="E4642" s="4">
        <v>0</v>
      </c>
      <c r="F4642" s="4">
        <v>0</v>
      </c>
      <c r="G4642" s="4">
        <v>0</v>
      </c>
      <c r="H4642" s="4">
        <v>0</v>
      </c>
      <c r="I4642" s="4"/>
      <c r="J4642" s="4">
        <v>0</v>
      </c>
    </row>
    <row r="4643" spans="2:10" x14ac:dyDescent="0.3">
      <c r="B4643" s="3" t="s">
        <v>233</v>
      </c>
      <c r="C4643" s="4">
        <v>2022</v>
      </c>
      <c r="D4643" s="3" t="s">
        <v>1471</v>
      </c>
      <c r="E4643" s="4">
        <v>0</v>
      </c>
      <c r="F4643" s="4">
        <v>0</v>
      </c>
      <c r="G4643" s="4">
        <v>0</v>
      </c>
      <c r="H4643" s="4">
        <v>0</v>
      </c>
      <c r="I4643" s="4"/>
      <c r="J4643" s="4">
        <v>0</v>
      </c>
    </row>
    <row r="4644" spans="2:10" x14ac:dyDescent="0.3">
      <c r="B4644" s="3" t="s">
        <v>233</v>
      </c>
      <c r="C4644" s="4">
        <v>2022</v>
      </c>
      <c r="D4644" s="3" t="s">
        <v>1472</v>
      </c>
      <c r="E4644" s="4">
        <v>0</v>
      </c>
      <c r="F4644" s="4">
        <v>0</v>
      </c>
      <c r="G4644" s="4">
        <v>0</v>
      </c>
      <c r="H4644" s="4">
        <v>0</v>
      </c>
      <c r="I4644" s="4"/>
      <c r="J4644" s="4">
        <v>0</v>
      </c>
    </row>
    <row r="4645" spans="2:10" x14ac:dyDescent="0.3">
      <c r="B4645" s="3" t="s">
        <v>233</v>
      </c>
      <c r="C4645" s="4">
        <v>2022</v>
      </c>
      <c r="D4645" s="3" t="s">
        <v>1473</v>
      </c>
      <c r="E4645" s="4">
        <v>263800</v>
      </c>
      <c r="F4645" s="4">
        <v>2.5198999999999998</v>
      </c>
      <c r="G4645" s="4">
        <v>1</v>
      </c>
      <c r="H4645" s="4">
        <v>665</v>
      </c>
      <c r="I4645" s="4"/>
      <c r="J4645" s="4">
        <v>665</v>
      </c>
    </row>
    <row r="4646" spans="2:10" x14ac:dyDescent="0.3">
      <c r="B4646" s="3" t="s">
        <v>233</v>
      </c>
      <c r="C4646" s="4">
        <v>2022</v>
      </c>
      <c r="D4646" s="3" t="s">
        <v>1474</v>
      </c>
      <c r="E4646" s="4">
        <v>116982000</v>
      </c>
      <c r="F4646" s="4">
        <v>2.5198999999999998</v>
      </c>
      <c r="G4646" s="4">
        <v>1</v>
      </c>
      <c r="H4646" s="4">
        <v>294783</v>
      </c>
      <c r="I4646" s="4"/>
      <c r="J4646" s="4">
        <v>294783</v>
      </c>
    </row>
    <row r="4647" spans="2:10" x14ac:dyDescent="0.3">
      <c r="B4647" s="3" t="s">
        <v>233</v>
      </c>
      <c r="C4647" s="4">
        <v>2022</v>
      </c>
      <c r="D4647" s="3" t="s">
        <v>1475</v>
      </c>
      <c r="E4647" s="4">
        <v>0</v>
      </c>
      <c r="F4647" s="4">
        <v>0</v>
      </c>
      <c r="G4647" s="4">
        <v>0</v>
      </c>
      <c r="H4647" s="4">
        <v>0</v>
      </c>
      <c r="I4647" s="4"/>
      <c r="J4647" s="4">
        <v>0</v>
      </c>
    </row>
    <row r="4648" spans="2:10" x14ac:dyDescent="0.3">
      <c r="B4648" s="3" t="s">
        <v>233</v>
      </c>
      <c r="C4648" s="4">
        <v>2022</v>
      </c>
      <c r="D4648" s="3" t="s">
        <v>1476</v>
      </c>
      <c r="E4648" s="4">
        <v>166800</v>
      </c>
      <c r="F4648" s="4">
        <v>32.758699999999997</v>
      </c>
      <c r="G4648" s="4">
        <v>13</v>
      </c>
      <c r="H4648" s="4">
        <v>5464</v>
      </c>
      <c r="I4648" s="4">
        <v>9011</v>
      </c>
      <c r="J4648" s="4">
        <v>14475</v>
      </c>
    </row>
    <row r="4649" spans="2:10" x14ac:dyDescent="0.3">
      <c r="B4649" s="3" t="s">
        <v>233</v>
      </c>
      <c r="C4649" s="4">
        <v>2023</v>
      </c>
      <c r="D4649" s="3" t="s">
        <v>1468</v>
      </c>
      <c r="E4649" s="4">
        <v>9440500</v>
      </c>
      <c r="F4649" s="4">
        <v>4.9146999999999998</v>
      </c>
      <c r="G4649" s="4">
        <v>2.2501144583829316</v>
      </c>
      <c r="H4649" s="4">
        <v>46397</v>
      </c>
      <c r="I4649" s="4"/>
      <c r="J4649" s="4">
        <v>46397</v>
      </c>
    </row>
    <row r="4650" spans="2:10" x14ac:dyDescent="0.3">
      <c r="B4650" s="3" t="s">
        <v>233</v>
      </c>
      <c r="C4650" s="4">
        <v>2023</v>
      </c>
      <c r="D4650" s="3" t="s">
        <v>1469</v>
      </c>
      <c r="E4650" s="4">
        <v>0</v>
      </c>
      <c r="F4650" s="4">
        <v>0</v>
      </c>
      <c r="G4650" s="4">
        <v>0</v>
      </c>
      <c r="H4650" s="4">
        <v>0</v>
      </c>
      <c r="I4650" s="4"/>
      <c r="J4650" s="4">
        <v>0</v>
      </c>
    </row>
    <row r="4651" spans="2:10" x14ac:dyDescent="0.3">
      <c r="B4651" s="3" t="s">
        <v>233</v>
      </c>
      <c r="C4651" s="4">
        <v>2023</v>
      </c>
      <c r="D4651" s="3" t="s">
        <v>1470</v>
      </c>
      <c r="E4651" s="4">
        <v>0</v>
      </c>
      <c r="F4651" s="4">
        <v>0</v>
      </c>
      <c r="G4651" s="4">
        <v>0</v>
      </c>
      <c r="H4651" s="4">
        <v>0</v>
      </c>
      <c r="I4651" s="4"/>
      <c r="J4651" s="4">
        <v>0</v>
      </c>
    </row>
    <row r="4652" spans="2:10" x14ac:dyDescent="0.3">
      <c r="B4652" s="3" t="s">
        <v>233</v>
      </c>
      <c r="C4652" s="4">
        <v>2023</v>
      </c>
      <c r="D4652" s="3" t="s">
        <v>1471</v>
      </c>
      <c r="E4652" s="4">
        <v>0</v>
      </c>
      <c r="F4652" s="4">
        <v>0</v>
      </c>
      <c r="G4652" s="4">
        <v>0</v>
      </c>
      <c r="H4652" s="4">
        <v>0</v>
      </c>
      <c r="I4652" s="4"/>
      <c r="J4652" s="4">
        <v>0</v>
      </c>
    </row>
    <row r="4653" spans="2:10" x14ac:dyDescent="0.3">
      <c r="B4653" s="3" t="s">
        <v>233</v>
      </c>
      <c r="C4653" s="4">
        <v>2023</v>
      </c>
      <c r="D4653" s="3" t="s">
        <v>1472</v>
      </c>
      <c r="E4653" s="4">
        <v>0</v>
      </c>
      <c r="F4653" s="4">
        <v>0</v>
      </c>
      <c r="G4653" s="4">
        <v>0</v>
      </c>
      <c r="H4653" s="4">
        <v>0</v>
      </c>
      <c r="I4653" s="4"/>
      <c r="J4653" s="4">
        <v>0</v>
      </c>
    </row>
    <row r="4654" spans="2:10" x14ac:dyDescent="0.3">
      <c r="B4654" s="3" t="s">
        <v>233</v>
      </c>
      <c r="C4654" s="4">
        <v>2023</v>
      </c>
      <c r="D4654" s="3" t="s">
        <v>1473</v>
      </c>
      <c r="E4654" s="4">
        <v>329500</v>
      </c>
      <c r="F4654" s="4">
        <v>2.1842000000000001</v>
      </c>
      <c r="G4654" s="4">
        <v>1</v>
      </c>
      <c r="H4654" s="4">
        <v>720</v>
      </c>
      <c r="I4654" s="4"/>
      <c r="J4654" s="4">
        <v>720</v>
      </c>
    </row>
    <row r="4655" spans="2:10" x14ac:dyDescent="0.3">
      <c r="B4655" s="3" t="s">
        <v>233</v>
      </c>
      <c r="C4655" s="4">
        <v>2023</v>
      </c>
      <c r="D4655" s="3" t="s">
        <v>1474</v>
      </c>
      <c r="E4655" s="4">
        <v>146089700</v>
      </c>
      <c r="F4655" s="4">
        <v>2.1842000000000001</v>
      </c>
      <c r="G4655" s="4">
        <v>1</v>
      </c>
      <c r="H4655" s="4">
        <v>319089</v>
      </c>
      <c r="I4655" s="4"/>
      <c r="J4655" s="4">
        <v>319089</v>
      </c>
    </row>
    <row r="4656" spans="2:10" x14ac:dyDescent="0.3">
      <c r="B4656" s="3" t="s">
        <v>233</v>
      </c>
      <c r="C4656" s="4">
        <v>2023</v>
      </c>
      <c r="D4656" s="3" t="s">
        <v>1475</v>
      </c>
      <c r="E4656" s="4">
        <v>0</v>
      </c>
      <c r="F4656" s="4">
        <v>0</v>
      </c>
      <c r="G4656" s="4">
        <v>0</v>
      </c>
      <c r="H4656" s="4">
        <v>0</v>
      </c>
      <c r="I4656" s="4"/>
      <c r="J4656" s="4">
        <v>0</v>
      </c>
    </row>
    <row r="4657" spans="2:10" x14ac:dyDescent="0.3">
      <c r="B4657" s="3" t="s">
        <v>233</v>
      </c>
      <c r="C4657" s="4">
        <v>2023</v>
      </c>
      <c r="D4657" s="3" t="s">
        <v>1476</v>
      </c>
      <c r="E4657" s="4">
        <v>268800</v>
      </c>
      <c r="F4657" s="4">
        <v>39.999899999999997</v>
      </c>
      <c r="G4657" s="4">
        <v>18.313295485761376</v>
      </c>
      <c r="H4657" s="4">
        <v>10752</v>
      </c>
      <c r="I4657" s="4">
        <v>9100</v>
      </c>
      <c r="J4657" s="4">
        <v>19852</v>
      </c>
    </row>
    <row r="4658" spans="2:10" x14ac:dyDescent="0.3">
      <c r="B4658" s="3" t="s">
        <v>233</v>
      </c>
      <c r="C4658" s="4">
        <v>2024</v>
      </c>
      <c r="D4658" s="3" t="s">
        <v>1468</v>
      </c>
      <c r="E4658" s="4">
        <v>11202800</v>
      </c>
      <c r="F4658" s="4">
        <v>4.9767999999999999</v>
      </c>
      <c r="G4658" s="4">
        <v>2.281784420705149</v>
      </c>
      <c r="H4658" s="4">
        <v>55754</v>
      </c>
      <c r="I4658" s="4"/>
      <c r="J4658" s="4">
        <v>55754</v>
      </c>
    </row>
    <row r="4659" spans="2:10" x14ac:dyDescent="0.3">
      <c r="B4659" s="3" t="s">
        <v>233</v>
      </c>
      <c r="C4659" s="4">
        <v>2024</v>
      </c>
      <c r="D4659" s="3" t="s">
        <v>1469</v>
      </c>
      <c r="E4659" s="4">
        <v>0</v>
      </c>
      <c r="F4659" s="4">
        <v>0</v>
      </c>
      <c r="G4659" s="4">
        <v>0</v>
      </c>
      <c r="H4659" s="4">
        <v>0</v>
      </c>
      <c r="I4659" s="4"/>
      <c r="J4659" s="4">
        <v>0</v>
      </c>
    </row>
    <row r="4660" spans="2:10" x14ac:dyDescent="0.3">
      <c r="B4660" s="3" t="s">
        <v>233</v>
      </c>
      <c r="C4660" s="4">
        <v>2024</v>
      </c>
      <c r="D4660" s="3" t="s">
        <v>1470</v>
      </c>
      <c r="E4660" s="4">
        <v>0</v>
      </c>
      <c r="F4660" s="4">
        <v>0</v>
      </c>
      <c r="G4660" s="4">
        <v>0</v>
      </c>
      <c r="H4660" s="4">
        <v>0</v>
      </c>
      <c r="I4660" s="4"/>
      <c r="J4660" s="4">
        <v>0</v>
      </c>
    </row>
    <row r="4661" spans="2:10" x14ac:dyDescent="0.3">
      <c r="B4661" s="3" t="s">
        <v>233</v>
      </c>
      <c r="C4661" s="4">
        <v>2024</v>
      </c>
      <c r="D4661" s="3" t="s">
        <v>1471</v>
      </c>
      <c r="E4661" s="4">
        <v>0</v>
      </c>
      <c r="F4661" s="4">
        <v>0</v>
      </c>
      <c r="G4661" s="4">
        <v>0</v>
      </c>
      <c r="H4661" s="4">
        <v>0</v>
      </c>
      <c r="I4661" s="4"/>
      <c r="J4661" s="4">
        <v>0</v>
      </c>
    </row>
    <row r="4662" spans="2:10" x14ac:dyDescent="0.3">
      <c r="B4662" s="3" t="s">
        <v>233</v>
      </c>
      <c r="C4662" s="4">
        <v>2024</v>
      </c>
      <c r="D4662" s="3" t="s">
        <v>1472</v>
      </c>
      <c r="E4662" s="4">
        <v>0</v>
      </c>
      <c r="F4662" s="4">
        <v>0</v>
      </c>
      <c r="G4662" s="4">
        <v>0</v>
      </c>
      <c r="H4662" s="4">
        <v>0</v>
      </c>
      <c r="I4662" s="4"/>
      <c r="J4662" s="4">
        <v>0</v>
      </c>
    </row>
    <row r="4663" spans="2:10" x14ac:dyDescent="0.3">
      <c r="B4663" s="3" t="s">
        <v>233</v>
      </c>
      <c r="C4663" s="4">
        <v>2024</v>
      </c>
      <c r="D4663" s="3" t="s">
        <v>1473</v>
      </c>
      <c r="E4663" s="4">
        <v>340400</v>
      </c>
      <c r="F4663" s="4">
        <v>2.1810999999999998</v>
      </c>
      <c r="G4663" s="4">
        <v>1</v>
      </c>
      <c r="H4663" s="4">
        <v>742</v>
      </c>
      <c r="I4663" s="4"/>
      <c r="J4663" s="4">
        <v>742</v>
      </c>
    </row>
    <row r="4664" spans="2:10" x14ac:dyDescent="0.3">
      <c r="B4664" s="3" t="s">
        <v>233</v>
      </c>
      <c r="C4664" s="4">
        <v>2024</v>
      </c>
      <c r="D4664" s="3" t="s">
        <v>1474</v>
      </c>
      <c r="E4664" s="4">
        <v>160144000</v>
      </c>
      <c r="F4664" s="4">
        <v>2.1810999999999998</v>
      </c>
      <c r="G4664" s="4">
        <v>1</v>
      </c>
      <c r="H4664" s="4">
        <v>349290</v>
      </c>
      <c r="I4664" s="4"/>
      <c r="J4664" s="4">
        <v>349290</v>
      </c>
    </row>
    <row r="4665" spans="2:10" x14ac:dyDescent="0.3">
      <c r="B4665" s="3" t="s">
        <v>233</v>
      </c>
      <c r="C4665" s="4">
        <v>2024</v>
      </c>
      <c r="D4665" s="3" t="s">
        <v>1475</v>
      </c>
      <c r="E4665" s="4">
        <v>0</v>
      </c>
      <c r="F4665" s="4">
        <v>0</v>
      </c>
      <c r="G4665" s="4">
        <v>0</v>
      </c>
      <c r="H4665" s="4">
        <v>0</v>
      </c>
      <c r="I4665" s="4"/>
      <c r="J4665" s="4">
        <v>0</v>
      </c>
    </row>
    <row r="4666" spans="2:10" x14ac:dyDescent="0.3">
      <c r="B4666" s="3" t="s">
        <v>233</v>
      </c>
      <c r="C4666" s="4">
        <v>2024</v>
      </c>
      <c r="D4666" s="3" t="s">
        <v>1476</v>
      </c>
      <c r="E4666" s="4">
        <v>281800</v>
      </c>
      <c r="F4666" s="4">
        <v>40</v>
      </c>
      <c r="G4666" s="4">
        <v>18.339370042639036</v>
      </c>
      <c r="H4666" s="4">
        <v>11272</v>
      </c>
      <c r="I4666" s="4">
        <v>9042</v>
      </c>
      <c r="J4666" s="4">
        <v>20314</v>
      </c>
    </row>
    <row r="4667" spans="2:10" x14ac:dyDescent="0.3">
      <c r="B4667" s="3" t="s">
        <v>235</v>
      </c>
      <c r="C4667" s="4">
        <v>2019</v>
      </c>
      <c r="D4667" s="3" t="s">
        <v>1468</v>
      </c>
      <c r="E4667" s="4">
        <v>4582850</v>
      </c>
      <c r="F4667" s="4">
        <v>22.620899999999999</v>
      </c>
      <c r="G4667" s="4">
        <v>2.4500054153579498</v>
      </c>
      <c r="H4667" s="4">
        <v>103668.191565</v>
      </c>
      <c r="I4667" s="4"/>
      <c r="J4667" s="4">
        <v>103668.191565</v>
      </c>
    </row>
    <row r="4668" spans="2:10" x14ac:dyDescent="0.3">
      <c r="B4668" s="3" t="s">
        <v>235</v>
      </c>
      <c r="C4668" s="4">
        <v>2019</v>
      </c>
      <c r="D4668" s="3" t="s">
        <v>1469</v>
      </c>
      <c r="E4668" s="4">
        <v>54889</v>
      </c>
      <c r="F4668" s="4">
        <v>9.2330000000000005</v>
      </c>
      <c r="G4668" s="4">
        <v>1</v>
      </c>
      <c r="H4668" s="4">
        <v>506.79013700000002</v>
      </c>
      <c r="I4668" s="4"/>
      <c r="J4668" s="4">
        <v>506.79013700000002</v>
      </c>
    </row>
    <row r="4669" spans="2:10" x14ac:dyDescent="0.3">
      <c r="B4669" s="3" t="s">
        <v>235</v>
      </c>
      <c r="C4669" s="4">
        <v>2019</v>
      </c>
      <c r="D4669" s="3" t="s">
        <v>1470</v>
      </c>
      <c r="E4669" s="4">
        <v>0</v>
      </c>
      <c r="F4669" s="4">
        <v>31.392199999999999</v>
      </c>
      <c r="G4669" s="4">
        <v>3.4</v>
      </c>
      <c r="H4669" s="4">
        <v>0</v>
      </c>
      <c r="I4669" s="4"/>
      <c r="J4669" s="4">
        <v>0</v>
      </c>
    </row>
    <row r="4670" spans="2:10" x14ac:dyDescent="0.3">
      <c r="B4670" s="3" t="s">
        <v>235</v>
      </c>
      <c r="C4670" s="4">
        <v>2019</v>
      </c>
      <c r="D4670" s="3" t="s">
        <v>1471</v>
      </c>
      <c r="E4670" s="4">
        <v>0</v>
      </c>
      <c r="F4670" s="4">
        <v>31.392199999999999</v>
      </c>
      <c r="G4670" s="4">
        <v>3.4</v>
      </c>
      <c r="H4670" s="4">
        <v>0</v>
      </c>
      <c r="I4670" s="4"/>
      <c r="J4670" s="4">
        <v>0</v>
      </c>
    </row>
    <row r="4671" spans="2:10" x14ac:dyDescent="0.3">
      <c r="B4671" s="3" t="s">
        <v>235</v>
      </c>
      <c r="C4671" s="4">
        <v>2019</v>
      </c>
      <c r="D4671" s="3" t="s">
        <v>1472</v>
      </c>
      <c r="E4671" s="4">
        <v>0</v>
      </c>
      <c r="F4671" s="4">
        <v>27.699000000000002</v>
      </c>
      <c r="G4671" s="4">
        <v>3</v>
      </c>
      <c r="H4671" s="4">
        <v>0</v>
      </c>
      <c r="I4671" s="4"/>
      <c r="J4671" s="4">
        <v>0</v>
      </c>
    </row>
    <row r="4672" spans="2:10" x14ac:dyDescent="0.3">
      <c r="B4672" s="3" t="s">
        <v>235</v>
      </c>
      <c r="C4672" s="4">
        <v>2019</v>
      </c>
      <c r="D4672" s="3" t="s">
        <v>1473</v>
      </c>
      <c r="E4672" s="4">
        <v>43600</v>
      </c>
      <c r="F4672" s="4">
        <v>9.2330000000000005</v>
      </c>
      <c r="G4672" s="4">
        <v>1</v>
      </c>
      <c r="H4672" s="4">
        <v>402.55880000000002</v>
      </c>
      <c r="I4672" s="4"/>
      <c r="J4672" s="4">
        <v>402.55880000000002</v>
      </c>
    </row>
    <row r="4673" spans="2:10" x14ac:dyDescent="0.3">
      <c r="B4673" s="3" t="s">
        <v>235</v>
      </c>
      <c r="C4673" s="4">
        <v>2019</v>
      </c>
      <c r="D4673" s="3" t="s">
        <v>1474</v>
      </c>
      <c r="E4673" s="4">
        <v>33297300</v>
      </c>
      <c r="F4673" s="4">
        <v>9.2330000000000005</v>
      </c>
      <c r="G4673" s="4">
        <v>1</v>
      </c>
      <c r="H4673" s="4">
        <v>307433.97090000001</v>
      </c>
      <c r="I4673" s="4">
        <v>0</v>
      </c>
      <c r="J4673" s="4">
        <v>307433.97090000001</v>
      </c>
    </row>
    <row r="4674" spans="2:10" x14ac:dyDescent="0.3">
      <c r="B4674" s="3" t="s">
        <v>235</v>
      </c>
      <c r="C4674" s="4">
        <v>2019</v>
      </c>
      <c r="D4674" s="3" t="s">
        <v>1475</v>
      </c>
      <c r="E4674" s="4">
        <v>0</v>
      </c>
      <c r="F4674" s="4">
        <v>9.2330000000000005</v>
      </c>
      <c r="G4674" s="4">
        <v>1</v>
      </c>
      <c r="H4674" s="4">
        <v>0</v>
      </c>
      <c r="I4674" s="4"/>
      <c r="J4674" s="4">
        <v>0</v>
      </c>
    </row>
    <row r="4675" spans="2:10" x14ac:dyDescent="0.3">
      <c r="B4675" s="3" t="s">
        <v>235</v>
      </c>
      <c r="C4675" s="4">
        <v>2019</v>
      </c>
      <c r="D4675" s="3" t="s">
        <v>1476</v>
      </c>
      <c r="E4675" s="4">
        <v>2716546</v>
      </c>
      <c r="F4675" s="4">
        <v>32.3155</v>
      </c>
      <c r="G4675" s="4">
        <v>3.5</v>
      </c>
      <c r="H4675" s="4">
        <v>87786.542262999996</v>
      </c>
      <c r="I4675" s="4"/>
      <c r="J4675" s="4">
        <v>87786.542262999996</v>
      </c>
    </row>
    <row r="4676" spans="2:10" x14ac:dyDescent="0.3">
      <c r="B4676" s="3" t="s">
        <v>235</v>
      </c>
      <c r="C4676" s="4">
        <v>2020</v>
      </c>
      <c r="D4676" s="3" t="s">
        <v>1468</v>
      </c>
      <c r="E4676" s="4">
        <v>5108450</v>
      </c>
      <c r="F4676" s="4">
        <v>21.445</v>
      </c>
      <c r="G4676" s="4">
        <v>2.4500171369816064</v>
      </c>
      <c r="H4676" s="4">
        <v>109551</v>
      </c>
      <c r="I4676" s="4"/>
      <c r="J4676" s="4">
        <v>109551</v>
      </c>
    </row>
    <row r="4677" spans="2:10" x14ac:dyDescent="0.3">
      <c r="B4677" s="3" t="s">
        <v>235</v>
      </c>
      <c r="C4677" s="4">
        <v>2020</v>
      </c>
      <c r="D4677" s="3" t="s">
        <v>1469</v>
      </c>
      <c r="E4677" s="4">
        <v>54889</v>
      </c>
      <c r="F4677" s="4">
        <v>8.7530000000000001</v>
      </c>
      <c r="G4677" s="4">
        <v>1</v>
      </c>
      <c r="H4677" s="4">
        <v>480</v>
      </c>
      <c r="I4677" s="4"/>
      <c r="J4677" s="4">
        <v>480</v>
      </c>
    </row>
    <row r="4678" spans="2:10" x14ac:dyDescent="0.3">
      <c r="B4678" s="3" t="s">
        <v>235</v>
      </c>
      <c r="C4678" s="4">
        <v>2020</v>
      </c>
      <c r="D4678" s="3" t="s">
        <v>1470</v>
      </c>
      <c r="E4678" s="4">
        <v>0</v>
      </c>
      <c r="F4678" s="4">
        <v>29.76</v>
      </c>
      <c r="G4678" s="4">
        <v>3.3999771506911918</v>
      </c>
      <c r="H4678" s="4">
        <v>0</v>
      </c>
      <c r="I4678" s="4"/>
      <c r="J4678" s="4">
        <v>0</v>
      </c>
    </row>
    <row r="4679" spans="2:10" x14ac:dyDescent="0.3">
      <c r="B4679" s="3" t="s">
        <v>235</v>
      </c>
      <c r="C4679" s="4">
        <v>2020</v>
      </c>
      <c r="D4679" s="3" t="s">
        <v>1471</v>
      </c>
      <c r="E4679" s="4">
        <v>0</v>
      </c>
      <c r="F4679" s="4">
        <v>29.76</v>
      </c>
      <c r="G4679" s="4">
        <v>3.3999771506911918</v>
      </c>
      <c r="H4679" s="4">
        <v>0</v>
      </c>
      <c r="I4679" s="4"/>
      <c r="J4679" s="4">
        <v>0</v>
      </c>
    </row>
    <row r="4680" spans="2:10" x14ac:dyDescent="0.3">
      <c r="B4680" s="3" t="s">
        <v>235</v>
      </c>
      <c r="C4680" s="4">
        <v>2020</v>
      </c>
      <c r="D4680" s="3" t="s">
        <v>1472</v>
      </c>
      <c r="E4680" s="4">
        <v>0</v>
      </c>
      <c r="F4680" s="4">
        <v>26.259</v>
      </c>
      <c r="G4680" s="4">
        <v>3</v>
      </c>
      <c r="H4680" s="4">
        <v>0</v>
      </c>
      <c r="I4680" s="4"/>
      <c r="J4680" s="4">
        <v>0</v>
      </c>
    </row>
    <row r="4681" spans="2:10" x14ac:dyDescent="0.3">
      <c r="B4681" s="3" t="s">
        <v>235</v>
      </c>
      <c r="C4681" s="4">
        <v>2020</v>
      </c>
      <c r="D4681" s="3" t="s">
        <v>1473</v>
      </c>
      <c r="E4681" s="4">
        <v>48000</v>
      </c>
      <c r="F4681" s="4">
        <v>8.7530000000000001</v>
      </c>
      <c r="G4681" s="4">
        <v>1</v>
      </c>
      <c r="H4681" s="4">
        <v>420</v>
      </c>
      <c r="I4681" s="4"/>
      <c r="J4681" s="4">
        <v>420</v>
      </c>
    </row>
    <row r="4682" spans="2:10" x14ac:dyDescent="0.3">
      <c r="B4682" s="3" t="s">
        <v>235</v>
      </c>
      <c r="C4682" s="4">
        <v>2020</v>
      </c>
      <c r="D4682" s="3" t="s">
        <v>1474</v>
      </c>
      <c r="E4682" s="4">
        <v>35242600</v>
      </c>
      <c r="F4682" s="4">
        <v>8.7530000000000001</v>
      </c>
      <c r="G4682" s="4">
        <v>1</v>
      </c>
      <c r="H4682" s="4">
        <v>308478</v>
      </c>
      <c r="I4682" s="4"/>
      <c r="J4682" s="4">
        <v>308478</v>
      </c>
    </row>
    <row r="4683" spans="2:10" x14ac:dyDescent="0.3">
      <c r="B4683" s="3" t="s">
        <v>235</v>
      </c>
      <c r="C4683" s="4">
        <v>2020</v>
      </c>
      <c r="D4683" s="3" t="s">
        <v>1475</v>
      </c>
      <c r="E4683" s="4">
        <v>0</v>
      </c>
      <c r="F4683" s="4">
        <v>8.7530000000000001</v>
      </c>
      <c r="G4683" s="4">
        <v>1</v>
      </c>
      <c r="H4683" s="4">
        <v>0</v>
      </c>
      <c r="I4683" s="4"/>
      <c r="J4683" s="4">
        <v>0</v>
      </c>
    </row>
    <row r="4684" spans="2:10" x14ac:dyDescent="0.3">
      <c r="B4684" s="3" t="s">
        <v>235</v>
      </c>
      <c r="C4684" s="4">
        <v>2020</v>
      </c>
      <c r="D4684" s="3" t="s">
        <v>1476</v>
      </c>
      <c r="E4684" s="4">
        <v>2965087</v>
      </c>
      <c r="F4684" s="4">
        <v>30.635999999999999</v>
      </c>
      <c r="G4684" s="4">
        <v>3.500057123272021</v>
      </c>
      <c r="H4684" s="4">
        <v>90838</v>
      </c>
      <c r="I4684" s="4">
        <v>13334</v>
      </c>
      <c r="J4684" s="4">
        <v>104172</v>
      </c>
    </row>
    <row r="4685" spans="2:10" x14ac:dyDescent="0.3">
      <c r="B4685" s="3" t="s">
        <v>235</v>
      </c>
      <c r="C4685" s="4">
        <v>2021</v>
      </c>
      <c r="D4685" s="3" t="s">
        <v>1468</v>
      </c>
      <c r="E4685" s="4">
        <v>5126800</v>
      </c>
      <c r="F4685" s="4">
        <v>21.242000000000001</v>
      </c>
      <c r="G4685" s="4">
        <v>2.4500576701268746</v>
      </c>
      <c r="H4685" s="4">
        <v>108903</v>
      </c>
      <c r="I4685" s="4"/>
      <c r="J4685" s="4">
        <v>108903</v>
      </c>
    </row>
    <row r="4686" spans="2:10" x14ac:dyDescent="0.3">
      <c r="B4686" s="3" t="s">
        <v>235</v>
      </c>
      <c r="C4686" s="4">
        <v>2021</v>
      </c>
      <c r="D4686" s="3" t="s">
        <v>1469</v>
      </c>
      <c r="E4686" s="4">
        <v>25249</v>
      </c>
      <c r="F4686" s="4">
        <v>8.67</v>
      </c>
      <c r="G4686" s="4">
        <v>1</v>
      </c>
      <c r="H4686" s="4">
        <v>219</v>
      </c>
      <c r="I4686" s="4"/>
      <c r="J4686" s="4">
        <v>219</v>
      </c>
    </row>
    <row r="4687" spans="2:10" x14ac:dyDescent="0.3">
      <c r="B4687" s="3" t="s">
        <v>235</v>
      </c>
      <c r="C4687" s="4">
        <v>2021</v>
      </c>
      <c r="D4687" s="3" t="s">
        <v>1470</v>
      </c>
      <c r="E4687" s="4">
        <v>0</v>
      </c>
      <c r="F4687" s="4">
        <v>29.478000000000002</v>
      </c>
      <c r="G4687" s="4">
        <v>3.4000000000000004</v>
      </c>
      <c r="H4687" s="4">
        <v>0</v>
      </c>
      <c r="I4687" s="4"/>
      <c r="J4687" s="4">
        <v>0</v>
      </c>
    </row>
    <row r="4688" spans="2:10" x14ac:dyDescent="0.3">
      <c r="B4688" s="3" t="s">
        <v>235</v>
      </c>
      <c r="C4688" s="4">
        <v>2021</v>
      </c>
      <c r="D4688" s="3" t="s">
        <v>1471</v>
      </c>
      <c r="E4688" s="4">
        <v>0</v>
      </c>
      <c r="F4688" s="4">
        <v>29.478000000000002</v>
      </c>
      <c r="G4688" s="4">
        <v>3.4000000000000004</v>
      </c>
      <c r="H4688" s="4">
        <v>0</v>
      </c>
      <c r="I4688" s="4"/>
      <c r="J4688" s="4">
        <v>0</v>
      </c>
    </row>
    <row r="4689" spans="2:10" x14ac:dyDescent="0.3">
      <c r="B4689" s="3" t="s">
        <v>235</v>
      </c>
      <c r="C4689" s="4">
        <v>2021</v>
      </c>
      <c r="D4689" s="3" t="s">
        <v>1472</v>
      </c>
      <c r="E4689" s="4">
        <v>0</v>
      </c>
      <c r="F4689" s="4">
        <v>26.01</v>
      </c>
      <c r="G4689" s="4">
        <v>3</v>
      </c>
      <c r="H4689" s="4">
        <v>0</v>
      </c>
      <c r="I4689" s="4"/>
      <c r="J4689" s="4">
        <v>0</v>
      </c>
    </row>
    <row r="4690" spans="2:10" x14ac:dyDescent="0.3">
      <c r="B4690" s="3" t="s">
        <v>235</v>
      </c>
      <c r="C4690" s="4">
        <v>2021</v>
      </c>
      <c r="D4690" s="3" t="s">
        <v>1473</v>
      </c>
      <c r="E4690" s="4">
        <v>48900</v>
      </c>
      <c r="F4690" s="4">
        <v>8.67</v>
      </c>
      <c r="G4690" s="4">
        <v>1</v>
      </c>
      <c r="H4690" s="4">
        <v>424</v>
      </c>
      <c r="I4690" s="4"/>
      <c r="J4690" s="4">
        <v>424</v>
      </c>
    </row>
    <row r="4691" spans="2:10" x14ac:dyDescent="0.3">
      <c r="B4691" s="3" t="s">
        <v>235</v>
      </c>
      <c r="C4691" s="4">
        <v>2021</v>
      </c>
      <c r="D4691" s="3" t="s">
        <v>1474</v>
      </c>
      <c r="E4691" s="4">
        <v>36746700</v>
      </c>
      <c r="F4691" s="4">
        <v>8.67</v>
      </c>
      <c r="G4691" s="4">
        <v>1</v>
      </c>
      <c r="H4691" s="4">
        <v>318594</v>
      </c>
      <c r="I4691" s="4"/>
      <c r="J4691" s="4">
        <v>318594</v>
      </c>
    </row>
    <row r="4692" spans="2:10" x14ac:dyDescent="0.3">
      <c r="B4692" s="3" t="s">
        <v>235</v>
      </c>
      <c r="C4692" s="4">
        <v>2021</v>
      </c>
      <c r="D4692" s="3" t="s">
        <v>1475</v>
      </c>
      <c r="E4692" s="4">
        <v>0</v>
      </c>
      <c r="F4692" s="4">
        <v>8.67</v>
      </c>
      <c r="G4692" s="4">
        <v>1</v>
      </c>
      <c r="H4692" s="4">
        <v>0</v>
      </c>
      <c r="I4692" s="4"/>
      <c r="J4692" s="4">
        <v>0</v>
      </c>
    </row>
    <row r="4693" spans="2:10" x14ac:dyDescent="0.3">
      <c r="B4693" s="3" t="s">
        <v>235</v>
      </c>
      <c r="C4693" s="4">
        <v>2021</v>
      </c>
      <c r="D4693" s="3" t="s">
        <v>1476</v>
      </c>
      <c r="E4693" s="4">
        <v>3026900</v>
      </c>
      <c r="F4693" s="4">
        <v>30.344999999999999</v>
      </c>
      <c r="G4693" s="4">
        <v>3.5</v>
      </c>
      <c r="H4693" s="4">
        <v>91851</v>
      </c>
      <c r="I4693" s="4">
        <v>21762</v>
      </c>
      <c r="J4693" s="4">
        <v>113613</v>
      </c>
    </row>
    <row r="4694" spans="2:10" x14ac:dyDescent="0.3">
      <c r="B4694" s="3" t="s">
        <v>235</v>
      </c>
      <c r="C4694" s="4">
        <v>2022</v>
      </c>
      <c r="D4694" s="3" t="s">
        <v>1468</v>
      </c>
      <c r="E4694" s="4">
        <v>5662100</v>
      </c>
      <c r="F4694" s="4">
        <v>18.033999999999999</v>
      </c>
      <c r="G4694" s="4">
        <v>2.4500054341919353</v>
      </c>
      <c r="H4694" s="4">
        <v>102110</v>
      </c>
      <c r="I4694" s="4"/>
      <c r="J4694" s="4">
        <v>102110</v>
      </c>
    </row>
    <row r="4695" spans="2:10" x14ac:dyDescent="0.3">
      <c r="B4695" s="3" t="s">
        <v>235</v>
      </c>
      <c r="C4695" s="4">
        <v>2022</v>
      </c>
      <c r="D4695" s="3" t="s">
        <v>1469</v>
      </c>
      <c r="E4695" s="4">
        <v>25249</v>
      </c>
      <c r="F4695" s="4">
        <v>7.3608000000000002</v>
      </c>
      <c r="G4695" s="4">
        <v>1</v>
      </c>
      <c r="H4695" s="4">
        <v>186</v>
      </c>
      <c r="I4695" s="4"/>
      <c r="J4695" s="4">
        <v>186</v>
      </c>
    </row>
    <row r="4696" spans="2:10" x14ac:dyDescent="0.3">
      <c r="B4696" s="3" t="s">
        <v>235</v>
      </c>
      <c r="C4696" s="4">
        <v>2022</v>
      </c>
      <c r="D4696" s="3" t="s">
        <v>1470</v>
      </c>
      <c r="E4696" s="4">
        <v>0</v>
      </c>
      <c r="F4696" s="4">
        <v>25.026700000000002</v>
      </c>
      <c r="G4696" s="4">
        <v>3.3999972829040321</v>
      </c>
      <c r="H4696" s="4">
        <v>0</v>
      </c>
      <c r="I4696" s="4"/>
      <c r="J4696" s="4">
        <v>0</v>
      </c>
    </row>
    <row r="4697" spans="2:10" x14ac:dyDescent="0.3">
      <c r="B4697" s="3" t="s">
        <v>235</v>
      </c>
      <c r="C4697" s="4">
        <v>2022</v>
      </c>
      <c r="D4697" s="3" t="s">
        <v>1471</v>
      </c>
      <c r="E4697" s="4">
        <v>0</v>
      </c>
      <c r="F4697" s="4">
        <v>25.026700000000002</v>
      </c>
      <c r="G4697" s="4">
        <v>3.3999972829040321</v>
      </c>
      <c r="H4697" s="4">
        <v>0</v>
      </c>
      <c r="I4697" s="4"/>
      <c r="J4697" s="4">
        <v>0</v>
      </c>
    </row>
    <row r="4698" spans="2:10" x14ac:dyDescent="0.3">
      <c r="B4698" s="3" t="s">
        <v>235</v>
      </c>
      <c r="C4698" s="4">
        <v>2022</v>
      </c>
      <c r="D4698" s="3" t="s">
        <v>1472</v>
      </c>
      <c r="E4698" s="4">
        <v>0</v>
      </c>
      <c r="F4698" s="4">
        <v>22.0824</v>
      </c>
      <c r="G4698" s="4">
        <v>3</v>
      </c>
      <c r="H4698" s="4">
        <v>0</v>
      </c>
      <c r="I4698" s="4"/>
      <c r="J4698" s="4">
        <v>0</v>
      </c>
    </row>
    <row r="4699" spans="2:10" x14ac:dyDescent="0.3">
      <c r="B4699" s="3" t="s">
        <v>235</v>
      </c>
      <c r="C4699" s="4">
        <v>2022</v>
      </c>
      <c r="D4699" s="3" t="s">
        <v>1473</v>
      </c>
      <c r="E4699" s="4">
        <v>97900</v>
      </c>
      <c r="F4699" s="4">
        <v>7.3608000000000002</v>
      </c>
      <c r="G4699" s="4">
        <v>1</v>
      </c>
      <c r="H4699" s="4">
        <v>721</v>
      </c>
      <c r="I4699" s="4"/>
      <c r="J4699" s="4">
        <v>721</v>
      </c>
    </row>
    <row r="4700" spans="2:10" x14ac:dyDescent="0.3">
      <c r="B4700" s="3" t="s">
        <v>235</v>
      </c>
      <c r="C4700" s="4">
        <v>2022</v>
      </c>
      <c r="D4700" s="3" t="s">
        <v>1474</v>
      </c>
      <c r="E4700" s="4">
        <v>47349800</v>
      </c>
      <c r="F4700" s="4">
        <v>7.3608000000000002</v>
      </c>
      <c r="G4700" s="4">
        <v>1</v>
      </c>
      <c r="H4700" s="4">
        <v>348532</v>
      </c>
      <c r="I4700" s="4"/>
      <c r="J4700" s="4">
        <v>348532</v>
      </c>
    </row>
    <row r="4701" spans="2:10" x14ac:dyDescent="0.3">
      <c r="B4701" s="3" t="s">
        <v>235</v>
      </c>
      <c r="C4701" s="4">
        <v>2022</v>
      </c>
      <c r="D4701" s="3" t="s">
        <v>1475</v>
      </c>
      <c r="E4701" s="4">
        <v>0</v>
      </c>
      <c r="F4701" s="4">
        <v>7.3608000000000002</v>
      </c>
      <c r="G4701" s="4">
        <v>1</v>
      </c>
      <c r="H4701" s="4">
        <v>0</v>
      </c>
      <c r="I4701" s="4"/>
      <c r="J4701" s="4">
        <v>0</v>
      </c>
    </row>
    <row r="4702" spans="2:10" x14ac:dyDescent="0.3">
      <c r="B4702" s="3" t="s">
        <v>235</v>
      </c>
      <c r="C4702" s="4">
        <v>2022</v>
      </c>
      <c r="D4702" s="3" t="s">
        <v>1476</v>
      </c>
      <c r="E4702" s="4">
        <v>3060390</v>
      </c>
      <c r="F4702" s="4">
        <v>25.762799999999999</v>
      </c>
      <c r="G4702" s="4">
        <v>3.4999999999999996</v>
      </c>
      <c r="H4702" s="4">
        <v>78844</v>
      </c>
      <c r="I4702" s="4">
        <v>22500</v>
      </c>
      <c r="J4702" s="4">
        <v>101344</v>
      </c>
    </row>
    <row r="4703" spans="2:10" x14ac:dyDescent="0.3">
      <c r="B4703" s="3" t="s">
        <v>235</v>
      </c>
      <c r="C4703" s="4">
        <v>2023</v>
      </c>
      <c r="D4703" s="3" t="s">
        <v>1468</v>
      </c>
      <c r="E4703" s="4">
        <v>6871850</v>
      </c>
      <c r="F4703" s="4">
        <v>15.8108</v>
      </c>
      <c r="G4703" s="4">
        <v>2.4499953512876931</v>
      </c>
      <c r="H4703" s="4">
        <v>108649</v>
      </c>
      <c r="I4703" s="4"/>
      <c r="J4703" s="4">
        <v>108649</v>
      </c>
    </row>
    <row r="4704" spans="2:10" x14ac:dyDescent="0.3">
      <c r="B4704" s="3" t="s">
        <v>235</v>
      </c>
      <c r="C4704" s="4">
        <v>2023</v>
      </c>
      <c r="D4704" s="3" t="s">
        <v>1469</v>
      </c>
      <c r="E4704" s="4">
        <v>25249</v>
      </c>
      <c r="F4704" s="4">
        <v>6.4534000000000002</v>
      </c>
      <c r="G4704" s="4">
        <v>1</v>
      </c>
      <c r="H4704" s="4">
        <v>163</v>
      </c>
      <c r="I4704" s="4"/>
      <c r="J4704" s="4">
        <v>163</v>
      </c>
    </row>
    <row r="4705" spans="2:10" x14ac:dyDescent="0.3">
      <c r="B4705" s="3" t="s">
        <v>235</v>
      </c>
      <c r="C4705" s="4">
        <v>2023</v>
      </c>
      <c r="D4705" s="3" t="s">
        <v>1470</v>
      </c>
      <c r="E4705" s="4">
        <v>0</v>
      </c>
      <c r="F4705" s="4">
        <v>21.941600000000001</v>
      </c>
      <c r="G4705" s="4">
        <v>3.4000061982830756</v>
      </c>
      <c r="H4705" s="4">
        <v>0</v>
      </c>
      <c r="I4705" s="4"/>
      <c r="J4705" s="4">
        <v>0</v>
      </c>
    </row>
    <row r="4706" spans="2:10" x14ac:dyDescent="0.3">
      <c r="B4706" s="3" t="s">
        <v>235</v>
      </c>
      <c r="C4706" s="4">
        <v>2023</v>
      </c>
      <c r="D4706" s="3" t="s">
        <v>1471</v>
      </c>
      <c r="E4706" s="4">
        <v>0</v>
      </c>
      <c r="F4706" s="4">
        <v>21.941600000000001</v>
      </c>
      <c r="G4706" s="4">
        <v>3.4000061982830756</v>
      </c>
      <c r="H4706" s="4">
        <v>0</v>
      </c>
      <c r="I4706" s="4"/>
      <c r="J4706" s="4">
        <v>0</v>
      </c>
    </row>
    <row r="4707" spans="2:10" x14ac:dyDescent="0.3">
      <c r="B4707" s="3" t="s">
        <v>235</v>
      </c>
      <c r="C4707" s="4">
        <v>2023</v>
      </c>
      <c r="D4707" s="3" t="s">
        <v>1472</v>
      </c>
      <c r="E4707" s="4">
        <v>0</v>
      </c>
      <c r="F4707" s="4">
        <v>19.360199999999999</v>
      </c>
      <c r="G4707" s="4">
        <v>2.9999999999999996</v>
      </c>
      <c r="H4707" s="4">
        <v>0</v>
      </c>
      <c r="I4707" s="4"/>
      <c r="J4707" s="4">
        <v>0</v>
      </c>
    </row>
    <row r="4708" spans="2:10" x14ac:dyDescent="0.3">
      <c r="B4708" s="3" t="s">
        <v>235</v>
      </c>
      <c r="C4708" s="4">
        <v>2023</v>
      </c>
      <c r="D4708" s="3" t="s">
        <v>1473</v>
      </c>
      <c r="E4708" s="4">
        <v>0</v>
      </c>
      <c r="F4708" s="4">
        <v>6.4534000000000002</v>
      </c>
      <c r="G4708" s="4">
        <v>1</v>
      </c>
      <c r="H4708" s="4">
        <v>0</v>
      </c>
      <c r="I4708" s="4"/>
      <c r="J4708" s="4">
        <v>0</v>
      </c>
    </row>
    <row r="4709" spans="2:10" x14ac:dyDescent="0.3">
      <c r="B4709" s="3" t="s">
        <v>235</v>
      </c>
      <c r="C4709" s="4">
        <v>2023</v>
      </c>
      <c r="D4709" s="3" t="s">
        <v>1474</v>
      </c>
      <c r="E4709" s="4">
        <v>55579500</v>
      </c>
      <c r="F4709" s="4">
        <v>6.4534000000000002</v>
      </c>
      <c r="G4709" s="4">
        <v>1</v>
      </c>
      <c r="H4709" s="4">
        <v>358677</v>
      </c>
      <c r="I4709" s="4"/>
      <c r="J4709" s="4">
        <v>358677</v>
      </c>
    </row>
    <row r="4710" spans="2:10" x14ac:dyDescent="0.3">
      <c r="B4710" s="3" t="s">
        <v>235</v>
      </c>
      <c r="C4710" s="4">
        <v>2023</v>
      </c>
      <c r="D4710" s="3" t="s">
        <v>1475</v>
      </c>
      <c r="E4710" s="4">
        <v>0</v>
      </c>
      <c r="F4710" s="4">
        <v>6.4534000000000002</v>
      </c>
      <c r="G4710" s="4">
        <v>1</v>
      </c>
      <c r="H4710" s="4">
        <v>0</v>
      </c>
      <c r="I4710" s="4"/>
      <c r="J4710" s="4">
        <v>0</v>
      </c>
    </row>
    <row r="4711" spans="2:10" x14ac:dyDescent="0.3">
      <c r="B4711" s="3" t="s">
        <v>235</v>
      </c>
      <c r="C4711" s="4">
        <v>2023</v>
      </c>
      <c r="D4711" s="3" t="s">
        <v>1476</v>
      </c>
      <c r="E4711" s="4">
        <v>3254590</v>
      </c>
      <c r="F4711" s="4">
        <v>22.5869</v>
      </c>
      <c r="G4711" s="4">
        <v>3.5</v>
      </c>
      <c r="H4711" s="4">
        <v>73511</v>
      </c>
      <c r="I4711" s="4">
        <v>22500</v>
      </c>
      <c r="J4711" s="4">
        <v>96011</v>
      </c>
    </row>
    <row r="4712" spans="2:10" x14ac:dyDescent="0.3">
      <c r="B4712" s="3" t="s">
        <v>235</v>
      </c>
      <c r="C4712" s="4">
        <v>2024</v>
      </c>
      <c r="D4712" s="3" t="s">
        <v>1468</v>
      </c>
      <c r="E4712" s="4">
        <v>7872650</v>
      </c>
      <c r="F4712" s="4">
        <v>14.293699999999999</v>
      </c>
      <c r="G4712" s="4">
        <v>2.4499845737204757</v>
      </c>
      <c r="H4712" s="4">
        <v>112529</v>
      </c>
      <c r="I4712" s="4"/>
      <c r="J4712" s="4">
        <v>112529</v>
      </c>
    </row>
    <row r="4713" spans="2:10" x14ac:dyDescent="0.3">
      <c r="B4713" s="3" t="s">
        <v>235</v>
      </c>
      <c r="C4713" s="4">
        <v>2024</v>
      </c>
      <c r="D4713" s="3" t="s">
        <v>1469</v>
      </c>
      <c r="E4713" s="4">
        <v>25249</v>
      </c>
      <c r="F4713" s="4">
        <v>5.8342000000000001</v>
      </c>
      <c r="G4713" s="4">
        <v>1</v>
      </c>
      <c r="H4713" s="4">
        <v>147</v>
      </c>
      <c r="I4713" s="4"/>
      <c r="J4713" s="4">
        <v>147</v>
      </c>
    </row>
    <row r="4714" spans="2:10" x14ac:dyDescent="0.3">
      <c r="B4714" s="3" t="s">
        <v>235</v>
      </c>
      <c r="C4714" s="4">
        <v>2024</v>
      </c>
      <c r="D4714" s="3" t="s">
        <v>1470</v>
      </c>
      <c r="E4714" s="4">
        <v>0</v>
      </c>
      <c r="F4714" s="4">
        <v>19.836099999999998</v>
      </c>
      <c r="G4714" s="4">
        <v>3.3999691474409515</v>
      </c>
      <c r="H4714" s="4">
        <v>0</v>
      </c>
      <c r="I4714" s="4"/>
      <c r="J4714" s="4">
        <v>0</v>
      </c>
    </row>
    <row r="4715" spans="2:10" x14ac:dyDescent="0.3">
      <c r="B4715" s="3" t="s">
        <v>235</v>
      </c>
      <c r="C4715" s="4">
        <v>2024</v>
      </c>
      <c r="D4715" s="3" t="s">
        <v>1471</v>
      </c>
      <c r="E4715" s="4">
        <v>0</v>
      </c>
      <c r="F4715" s="4">
        <v>19.836099999999998</v>
      </c>
      <c r="G4715" s="4">
        <v>3.3999691474409515</v>
      </c>
      <c r="H4715" s="4">
        <v>0</v>
      </c>
      <c r="I4715" s="4"/>
      <c r="J4715" s="4">
        <v>0</v>
      </c>
    </row>
    <row r="4716" spans="2:10" x14ac:dyDescent="0.3">
      <c r="B4716" s="3" t="s">
        <v>235</v>
      </c>
      <c r="C4716" s="4">
        <v>2024</v>
      </c>
      <c r="D4716" s="3" t="s">
        <v>1472</v>
      </c>
      <c r="E4716" s="4">
        <v>0</v>
      </c>
      <c r="F4716" s="4">
        <v>17.502500000000001</v>
      </c>
      <c r="G4716" s="4">
        <v>2.9999828596894176</v>
      </c>
      <c r="H4716" s="4">
        <v>0</v>
      </c>
      <c r="I4716" s="4"/>
      <c r="J4716" s="4">
        <v>0</v>
      </c>
    </row>
    <row r="4717" spans="2:10" x14ac:dyDescent="0.3">
      <c r="B4717" s="3" t="s">
        <v>235</v>
      </c>
      <c r="C4717" s="4">
        <v>2024</v>
      </c>
      <c r="D4717" s="3" t="s">
        <v>1473</v>
      </c>
      <c r="E4717" s="4">
        <v>0</v>
      </c>
      <c r="F4717" s="4">
        <v>5.8342000000000001</v>
      </c>
      <c r="G4717" s="4">
        <v>1</v>
      </c>
      <c r="H4717" s="4">
        <v>0</v>
      </c>
      <c r="I4717" s="4"/>
      <c r="J4717" s="4">
        <v>0</v>
      </c>
    </row>
    <row r="4718" spans="2:10" x14ac:dyDescent="0.3">
      <c r="B4718" s="3" t="s">
        <v>235</v>
      </c>
      <c r="C4718" s="4">
        <v>2024</v>
      </c>
      <c r="D4718" s="3" t="s">
        <v>1474</v>
      </c>
      <c r="E4718" s="4">
        <v>62669800</v>
      </c>
      <c r="F4718" s="4">
        <v>5.8342000000000001</v>
      </c>
      <c r="G4718" s="4">
        <v>1</v>
      </c>
      <c r="H4718" s="4">
        <v>365628</v>
      </c>
      <c r="I4718" s="4"/>
      <c r="J4718" s="4">
        <v>365628</v>
      </c>
    </row>
    <row r="4719" spans="2:10" x14ac:dyDescent="0.3">
      <c r="B4719" s="3" t="s">
        <v>235</v>
      </c>
      <c r="C4719" s="4">
        <v>2024</v>
      </c>
      <c r="D4719" s="3" t="s">
        <v>1475</v>
      </c>
      <c r="E4719" s="4">
        <v>0</v>
      </c>
      <c r="F4719" s="4">
        <v>5.8342000000000001</v>
      </c>
      <c r="G4719" s="4">
        <v>1</v>
      </c>
      <c r="H4719" s="4">
        <v>0</v>
      </c>
      <c r="I4719" s="4"/>
      <c r="J4719" s="4">
        <v>0</v>
      </c>
    </row>
    <row r="4720" spans="2:10" x14ac:dyDescent="0.3">
      <c r="B4720" s="3" t="s">
        <v>235</v>
      </c>
      <c r="C4720" s="4">
        <v>2024</v>
      </c>
      <c r="D4720" s="3" t="s">
        <v>1476</v>
      </c>
      <c r="E4720" s="4">
        <v>3600530</v>
      </c>
      <c r="F4720" s="4">
        <v>20.419499999999999</v>
      </c>
      <c r="G4720" s="4">
        <v>3.4999657193788352</v>
      </c>
      <c r="H4720" s="4">
        <v>73521</v>
      </c>
      <c r="I4720" s="4">
        <v>22500</v>
      </c>
      <c r="J4720" s="4">
        <v>96021</v>
      </c>
    </row>
    <row r="4721" spans="2:10" x14ac:dyDescent="0.3">
      <c r="B4721" s="3" t="s">
        <v>237</v>
      </c>
      <c r="C4721" s="4">
        <v>2019</v>
      </c>
      <c r="D4721" s="3" t="s">
        <v>1468</v>
      </c>
      <c r="E4721" s="4">
        <v>2905096612</v>
      </c>
      <c r="F4721" s="4">
        <v>9.4583999999999993</v>
      </c>
      <c r="G4721" s="4">
        <v>3.8607290093473199</v>
      </c>
      <c r="H4721" s="4">
        <v>27477565.794940799</v>
      </c>
      <c r="I4721" s="4"/>
      <c r="J4721" s="4">
        <v>27477565.794940799</v>
      </c>
    </row>
    <row r="4722" spans="2:10" x14ac:dyDescent="0.3">
      <c r="B4722" s="3" t="s">
        <v>237</v>
      </c>
      <c r="C4722" s="4">
        <v>2019</v>
      </c>
      <c r="D4722" s="3" t="s">
        <v>1469</v>
      </c>
      <c r="E4722" s="4">
        <v>13487</v>
      </c>
      <c r="F4722" s="4">
        <v>2.4499</v>
      </c>
      <c r="G4722" s="4">
        <v>1</v>
      </c>
      <c r="H4722" s="4">
        <v>33.041801300000003</v>
      </c>
      <c r="I4722" s="4"/>
      <c r="J4722" s="4">
        <v>33.041801300000003</v>
      </c>
    </row>
    <row r="4723" spans="2:10" x14ac:dyDescent="0.3">
      <c r="B4723" s="3" t="s">
        <v>237</v>
      </c>
      <c r="C4723" s="4">
        <v>2019</v>
      </c>
      <c r="D4723" s="3" t="s">
        <v>1470</v>
      </c>
      <c r="E4723" s="4">
        <v>246256700</v>
      </c>
      <c r="F4723" s="4">
        <v>11.4122</v>
      </c>
      <c r="G4723" s="4">
        <v>4.6582309482019699</v>
      </c>
      <c r="H4723" s="4">
        <v>2810330.7117400002</v>
      </c>
      <c r="I4723" s="4"/>
      <c r="J4723" s="4">
        <v>2810330.7117400002</v>
      </c>
    </row>
    <row r="4724" spans="2:10" x14ac:dyDescent="0.3">
      <c r="B4724" s="3" t="s">
        <v>237</v>
      </c>
      <c r="C4724" s="4">
        <v>2019</v>
      </c>
      <c r="D4724" s="3" t="s">
        <v>1471</v>
      </c>
      <c r="E4724" s="4">
        <v>61004200</v>
      </c>
      <c r="F4724" s="4">
        <v>24.176200000000001</v>
      </c>
      <c r="G4724" s="4">
        <v>9.8682395199804098</v>
      </c>
      <c r="H4724" s="4">
        <v>1474849.7400400001</v>
      </c>
      <c r="I4724" s="4"/>
      <c r="J4724" s="4">
        <v>1474849.7400400001</v>
      </c>
    </row>
    <row r="4725" spans="2:10" x14ac:dyDescent="0.3">
      <c r="B4725" s="3" t="s">
        <v>237</v>
      </c>
      <c r="C4725" s="4">
        <v>2019</v>
      </c>
      <c r="D4725" s="3" t="s">
        <v>1472</v>
      </c>
      <c r="E4725" s="4">
        <v>0</v>
      </c>
      <c r="F4725" s="4">
        <v>0</v>
      </c>
      <c r="G4725" s="4">
        <v>0</v>
      </c>
      <c r="H4725" s="4">
        <v>0</v>
      </c>
      <c r="I4725" s="4"/>
      <c r="J4725" s="4">
        <v>0</v>
      </c>
    </row>
    <row r="4726" spans="2:10" x14ac:dyDescent="0.3">
      <c r="B4726" s="3" t="s">
        <v>237</v>
      </c>
      <c r="C4726" s="4">
        <v>2019</v>
      </c>
      <c r="D4726" s="3" t="s">
        <v>1473</v>
      </c>
      <c r="E4726" s="4">
        <v>23605795</v>
      </c>
      <c r="F4726" s="4">
        <v>2.4499</v>
      </c>
      <c r="G4726" s="4">
        <v>1</v>
      </c>
      <c r="H4726" s="4">
        <v>57831.837170500003</v>
      </c>
      <c r="I4726" s="4"/>
      <c r="J4726" s="4">
        <v>57831.837170500003</v>
      </c>
    </row>
    <row r="4727" spans="2:10" x14ac:dyDescent="0.3">
      <c r="B4727" s="3" t="s">
        <v>237</v>
      </c>
      <c r="C4727" s="4">
        <v>2019</v>
      </c>
      <c r="D4727" s="3" t="s">
        <v>1474</v>
      </c>
      <c r="E4727" s="4">
        <v>21160647353</v>
      </c>
      <c r="F4727" s="4">
        <v>2.4499</v>
      </c>
      <c r="G4727" s="4">
        <v>1</v>
      </c>
      <c r="H4727" s="4">
        <v>51841469.950114697</v>
      </c>
      <c r="I4727" s="4">
        <v>0</v>
      </c>
      <c r="J4727" s="4">
        <v>51841469.950114697</v>
      </c>
    </row>
    <row r="4728" spans="2:10" x14ac:dyDescent="0.3">
      <c r="B4728" s="3" t="s">
        <v>237</v>
      </c>
      <c r="C4728" s="4">
        <v>2019</v>
      </c>
      <c r="D4728" s="3" t="s">
        <v>1475</v>
      </c>
      <c r="E4728" s="4">
        <v>16</v>
      </c>
      <c r="F4728" s="4">
        <v>0</v>
      </c>
      <c r="G4728" s="4">
        <v>0</v>
      </c>
      <c r="H4728" s="4">
        <v>0</v>
      </c>
      <c r="I4728" s="4"/>
      <c r="J4728" s="4">
        <v>0</v>
      </c>
    </row>
    <row r="4729" spans="2:10" x14ac:dyDescent="0.3">
      <c r="B4729" s="3" t="s">
        <v>237</v>
      </c>
      <c r="C4729" s="4">
        <v>2019</v>
      </c>
      <c r="D4729" s="3" t="s">
        <v>1476</v>
      </c>
      <c r="E4729" s="4">
        <v>10997264</v>
      </c>
      <c r="F4729" s="4">
        <v>25.183900000000001</v>
      </c>
      <c r="G4729" s="4">
        <v>10.279562431119601</v>
      </c>
      <c r="H4729" s="4">
        <v>276953.99684959999</v>
      </c>
      <c r="I4729" s="4"/>
      <c r="J4729" s="4">
        <v>276953.99684959999</v>
      </c>
    </row>
    <row r="4730" spans="2:10" x14ac:dyDescent="0.3">
      <c r="B4730" s="3" t="s">
        <v>237</v>
      </c>
      <c r="C4730" s="4">
        <v>2020</v>
      </c>
      <c r="D4730" s="3" t="s">
        <v>1468</v>
      </c>
      <c r="E4730" s="4">
        <v>3030367187</v>
      </c>
      <c r="F4730" s="4">
        <v>9.3912600000000008</v>
      </c>
      <c r="G4730" s="4">
        <v>3.4276798195508484</v>
      </c>
      <c r="H4730" s="4">
        <v>28458966</v>
      </c>
      <c r="I4730" s="4"/>
      <c r="J4730" s="4">
        <v>28458966</v>
      </c>
    </row>
    <row r="4731" spans="2:10" x14ac:dyDescent="0.3">
      <c r="B4731" s="3" t="s">
        <v>237</v>
      </c>
      <c r="C4731" s="4">
        <v>2020</v>
      </c>
      <c r="D4731" s="3" t="s">
        <v>1469</v>
      </c>
      <c r="E4731" s="4">
        <v>13487</v>
      </c>
      <c r="F4731" s="4">
        <v>2.73983</v>
      </c>
      <c r="G4731" s="4">
        <v>1</v>
      </c>
      <c r="H4731" s="4">
        <v>37</v>
      </c>
      <c r="I4731" s="4"/>
      <c r="J4731" s="4">
        <v>37</v>
      </c>
    </row>
    <row r="4732" spans="2:10" x14ac:dyDescent="0.3">
      <c r="B4732" s="3" t="s">
        <v>237</v>
      </c>
      <c r="C4732" s="4">
        <v>2020</v>
      </c>
      <c r="D4732" s="3" t="s">
        <v>1470</v>
      </c>
      <c r="E4732" s="4">
        <v>247436500</v>
      </c>
      <c r="F4732" s="4">
        <v>11.46937</v>
      </c>
      <c r="G4732" s="4">
        <v>4.186161185183022</v>
      </c>
      <c r="H4732" s="4">
        <v>2837941</v>
      </c>
      <c r="I4732" s="4"/>
      <c r="J4732" s="4">
        <v>2837941</v>
      </c>
    </row>
    <row r="4733" spans="2:10" x14ac:dyDescent="0.3">
      <c r="B4733" s="3" t="s">
        <v>237</v>
      </c>
      <c r="C4733" s="4">
        <v>2020</v>
      </c>
      <c r="D4733" s="3" t="s">
        <v>1471</v>
      </c>
      <c r="E4733" s="4">
        <v>63562500</v>
      </c>
      <c r="F4733" s="4">
        <v>23.98958</v>
      </c>
      <c r="G4733" s="4">
        <v>8.755864414945453</v>
      </c>
      <c r="H4733" s="4">
        <v>1524838</v>
      </c>
      <c r="I4733" s="4"/>
      <c r="J4733" s="4">
        <v>1524838</v>
      </c>
    </row>
    <row r="4734" spans="2:10" x14ac:dyDescent="0.3">
      <c r="B4734" s="3" t="s">
        <v>237</v>
      </c>
      <c r="C4734" s="4">
        <v>2020</v>
      </c>
      <c r="D4734" s="3" t="s">
        <v>1472</v>
      </c>
      <c r="E4734" s="4">
        <v>0</v>
      </c>
      <c r="F4734" s="4">
        <v>2.7147000000000001</v>
      </c>
      <c r="G4734" s="4">
        <v>0.99082789808126781</v>
      </c>
      <c r="H4734" s="4">
        <v>0</v>
      </c>
      <c r="I4734" s="4"/>
      <c r="J4734" s="4">
        <v>0</v>
      </c>
    </row>
    <row r="4735" spans="2:10" x14ac:dyDescent="0.3">
      <c r="B4735" s="3" t="s">
        <v>237</v>
      </c>
      <c r="C4735" s="4">
        <v>2020</v>
      </c>
      <c r="D4735" s="3" t="s">
        <v>1473</v>
      </c>
      <c r="E4735" s="4">
        <v>18914400</v>
      </c>
      <c r="F4735" s="4">
        <v>2.73983</v>
      </c>
      <c r="G4735" s="4">
        <v>1</v>
      </c>
      <c r="H4735" s="4">
        <v>51822</v>
      </c>
      <c r="I4735" s="4"/>
      <c r="J4735" s="4">
        <v>51822</v>
      </c>
    </row>
    <row r="4736" spans="2:10" x14ac:dyDescent="0.3">
      <c r="B4736" s="3" t="s">
        <v>237</v>
      </c>
      <c r="C4736" s="4">
        <v>2020</v>
      </c>
      <c r="D4736" s="3" t="s">
        <v>1474</v>
      </c>
      <c r="E4736" s="4">
        <v>19950712853</v>
      </c>
      <c r="F4736" s="4">
        <v>2.73983</v>
      </c>
      <c r="G4736" s="4">
        <v>1</v>
      </c>
      <c r="H4736" s="4">
        <v>54661562</v>
      </c>
      <c r="I4736" s="4"/>
      <c r="J4736" s="4">
        <v>54661562</v>
      </c>
    </row>
    <row r="4737" spans="2:10" x14ac:dyDescent="0.3">
      <c r="B4737" s="3" t="s">
        <v>237</v>
      </c>
      <c r="C4737" s="4">
        <v>2020</v>
      </c>
      <c r="D4737" s="3" t="s">
        <v>1475</v>
      </c>
      <c r="E4737" s="4">
        <v>16</v>
      </c>
      <c r="F4737" s="4">
        <v>2.7147000000000001</v>
      </c>
      <c r="G4737" s="4">
        <v>0.99082789808126781</v>
      </c>
      <c r="H4737" s="4">
        <v>0</v>
      </c>
      <c r="I4737" s="4"/>
      <c r="J4737" s="4">
        <v>0</v>
      </c>
    </row>
    <row r="4738" spans="2:10" x14ac:dyDescent="0.3">
      <c r="B4738" s="3" t="s">
        <v>237</v>
      </c>
      <c r="C4738" s="4">
        <v>2020</v>
      </c>
      <c r="D4738" s="3" t="s">
        <v>1476</v>
      </c>
      <c r="E4738" s="4">
        <v>12100766</v>
      </c>
      <c r="F4738" s="4">
        <v>23.907039999999999</v>
      </c>
      <c r="G4738" s="4">
        <v>8.7257384582255106</v>
      </c>
      <c r="H4738" s="4">
        <v>289293</v>
      </c>
      <c r="I4738" s="4">
        <v>494400</v>
      </c>
      <c r="J4738" s="4">
        <v>783693</v>
      </c>
    </row>
    <row r="4739" spans="2:10" x14ac:dyDescent="0.3">
      <c r="B4739" s="3" t="s">
        <v>237</v>
      </c>
      <c r="C4739" s="4">
        <v>2021</v>
      </c>
      <c r="D4739" s="3" t="s">
        <v>1468</v>
      </c>
      <c r="E4739" s="4">
        <v>2902530106</v>
      </c>
      <c r="F4739" s="4">
        <v>9.8130199999999999</v>
      </c>
      <c r="G4739" s="4">
        <v>3.4684542029251881</v>
      </c>
      <c r="H4739" s="4">
        <v>28482586</v>
      </c>
      <c r="I4739" s="4"/>
      <c r="J4739" s="4">
        <v>28482586</v>
      </c>
    </row>
    <row r="4740" spans="2:10" x14ac:dyDescent="0.3">
      <c r="B4740" s="3" t="s">
        <v>237</v>
      </c>
      <c r="C4740" s="4">
        <v>2021</v>
      </c>
      <c r="D4740" s="3" t="s">
        <v>1469</v>
      </c>
      <c r="E4740" s="4">
        <v>12875</v>
      </c>
      <c r="F4740" s="4">
        <v>2.8292199999999998</v>
      </c>
      <c r="G4740" s="4">
        <v>1</v>
      </c>
      <c r="H4740" s="4">
        <v>36</v>
      </c>
      <c r="I4740" s="4"/>
      <c r="J4740" s="4">
        <v>36</v>
      </c>
    </row>
    <row r="4741" spans="2:10" x14ac:dyDescent="0.3">
      <c r="B4741" s="3" t="s">
        <v>237</v>
      </c>
      <c r="C4741" s="4">
        <v>2021</v>
      </c>
      <c r="D4741" s="3" t="s">
        <v>1470</v>
      </c>
      <c r="E4741" s="4">
        <v>270606400</v>
      </c>
      <c r="F4741" s="4">
        <v>11.0341</v>
      </c>
      <c r="G4741" s="4">
        <v>3.9000501905118727</v>
      </c>
      <c r="H4741" s="4">
        <v>2985898</v>
      </c>
      <c r="I4741" s="4"/>
      <c r="J4741" s="4">
        <v>2985898</v>
      </c>
    </row>
    <row r="4742" spans="2:10" x14ac:dyDescent="0.3">
      <c r="B4742" s="3" t="s">
        <v>237</v>
      </c>
      <c r="C4742" s="4">
        <v>2021</v>
      </c>
      <c r="D4742" s="3" t="s">
        <v>1471</v>
      </c>
      <c r="E4742" s="4">
        <v>73034500</v>
      </c>
      <c r="F4742" s="4">
        <v>22.049869999999999</v>
      </c>
      <c r="G4742" s="4">
        <v>7.7936215635404809</v>
      </c>
      <c r="H4742" s="4">
        <v>1610401</v>
      </c>
      <c r="I4742" s="4"/>
      <c r="J4742" s="4">
        <v>1610401</v>
      </c>
    </row>
    <row r="4743" spans="2:10" x14ac:dyDescent="0.3">
      <c r="B4743" s="3" t="s">
        <v>237</v>
      </c>
      <c r="C4743" s="4">
        <v>2021</v>
      </c>
      <c r="D4743" s="3" t="s">
        <v>1472</v>
      </c>
      <c r="E4743" s="4">
        <v>0</v>
      </c>
      <c r="F4743" s="4">
        <v>2.8292199999999998</v>
      </c>
      <c r="G4743" s="4">
        <v>1</v>
      </c>
      <c r="H4743" s="4">
        <v>0</v>
      </c>
      <c r="I4743" s="4"/>
      <c r="J4743" s="4">
        <v>0</v>
      </c>
    </row>
    <row r="4744" spans="2:10" x14ac:dyDescent="0.3">
      <c r="B4744" s="3" t="s">
        <v>237</v>
      </c>
      <c r="C4744" s="4">
        <v>2021</v>
      </c>
      <c r="D4744" s="3" t="s">
        <v>1473</v>
      </c>
      <c r="E4744" s="4">
        <v>20133700</v>
      </c>
      <c r="F4744" s="4">
        <v>2.8292199999999998</v>
      </c>
      <c r="G4744" s="4">
        <v>1</v>
      </c>
      <c r="H4744" s="4">
        <v>56963</v>
      </c>
      <c r="I4744" s="4"/>
      <c r="J4744" s="4">
        <v>56963</v>
      </c>
    </row>
    <row r="4745" spans="2:10" x14ac:dyDescent="0.3">
      <c r="B4745" s="3" t="s">
        <v>237</v>
      </c>
      <c r="C4745" s="4">
        <v>2021</v>
      </c>
      <c r="D4745" s="3" t="s">
        <v>1474</v>
      </c>
      <c r="E4745" s="4">
        <v>20728566901</v>
      </c>
      <c r="F4745" s="4">
        <v>2.8292199999999998</v>
      </c>
      <c r="G4745" s="4">
        <v>1</v>
      </c>
      <c r="H4745" s="4">
        <v>58645676</v>
      </c>
      <c r="I4745" s="4"/>
      <c r="J4745" s="4">
        <v>58645676</v>
      </c>
    </row>
    <row r="4746" spans="2:10" x14ac:dyDescent="0.3">
      <c r="B4746" s="3" t="s">
        <v>237</v>
      </c>
      <c r="C4746" s="4">
        <v>2021</v>
      </c>
      <c r="D4746" s="3" t="s">
        <v>1475</v>
      </c>
      <c r="E4746" s="4">
        <v>16</v>
      </c>
      <c r="F4746" s="4">
        <v>2.8292199999999998</v>
      </c>
      <c r="G4746" s="4">
        <v>1</v>
      </c>
      <c r="H4746" s="4">
        <v>0</v>
      </c>
      <c r="I4746" s="4"/>
      <c r="J4746" s="4">
        <v>0</v>
      </c>
    </row>
    <row r="4747" spans="2:10" x14ac:dyDescent="0.3">
      <c r="B4747" s="3" t="s">
        <v>237</v>
      </c>
      <c r="C4747" s="4">
        <v>2021</v>
      </c>
      <c r="D4747" s="3" t="s">
        <v>1476</v>
      </c>
      <c r="E4747" s="4">
        <v>13852023</v>
      </c>
      <c r="F4747" s="4">
        <v>22.095790000000001</v>
      </c>
      <c r="G4747" s="4">
        <v>7.8098521854079932</v>
      </c>
      <c r="H4747" s="4">
        <v>306071</v>
      </c>
      <c r="I4747" s="4">
        <v>474600</v>
      </c>
      <c r="J4747" s="4">
        <v>780671</v>
      </c>
    </row>
    <row r="4748" spans="2:10" x14ac:dyDescent="0.3">
      <c r="B4748" s="3" t="s">
        <v>237</v>
      </c>
      <c r="C4748" s="4">
        <v>2022</v>
      </c>
      <c r="D4748" s="3" t="s">
        <v>1468</v>
      </c>
      <c r="E4748" s="4">
        <v>3277080778</v>
      </c>
      <c r="F4748" s="4">
        <v>8.9941399999999998</v>
      </c>
      <c r="G4748" s="4">
        <v>3.444921940831303</v>
      </c>
      <c r="H4748" s="4">
        <v>29474523</v>
      </c>
      <c r="I4748" s="4"/>
      <c r="J4748" s="4">
        <v>29474523</v>
      </c>
    </row>
    <row r="4749" spans="2:10" x14ac:dyDescent="0.3">
      <c r="B4749" s="3" t="s">
        <v>237</v>
      </c>
      <c r="C4749" s="4">
        <v>2022</v>
      </c>
      <c r="D4749" s="3" t="s">
        <v>1469</v>
      </c>
      <c r="E4749" s="4">
        <v>12875</v>
      </c>
      <c r="F4749" s="4">
        <v>2.61084</v>
      </c>
      <c r="G4749" s="4">
        <v>1</v>
      </c>
      <c r="H4749" s="4">
        <v>34</v>
      </c>
      <c r="I4749" s="4"/>
      <c r="J4749" s="4">
        <v>34</v>
      </c>
    </row>
    <row r="4750" spans="2:10" x14ac:dyDescent="0.3">
      <c r="B4750" s="3" t="s">
        <v>237</v>
      </c>
      <c r="C4750" s="4">
        <v>2022</v>
      </c>
      <c r="D4750" s="3" t="s">
        <v>1470</v>
      </c>
      <c r="E4750" s="4">
        <v>322591400</v>
      </c>
      <c r="F4750" s="4">
        <v>9.6431400000000007</v>
      </c>
      <c r="G4750" s="4">
        <v>3.6935009422254907</v>
      </c>
      <c r="H4750" s="4">
        <v>3110794</v>
      </c>
      <c r="I4750" s="4"/>
      <c r="J4750" s="4">
        <v>3110794</v>
      </c>
    </row>
    <row r="4751" spans="2:10" x14ac:dyDescent="0.3">
      <c r="B4751" s="3" t="s">
        <v>237</v>
      </c>
      <c r="C4751" s="4">
        <v>2022</v>
      </c>
      <c r="D4751" s="3" t="s">
        <v>1471</v>
      </c>
      <c r="E4751" s="4">
        <v>76929500</v>
      </c>
      <c r="F4751" s="4">
        <v>20.021899999999999</v>
      </c>
      <c r="G4751" s="4">
        <v>7.6687579476337113</v>
      </c>
      <c r="H4751" s="4">
        <v>1540275</v>
      </c>
      <c r="I4751" s="4"/>
      <c r="J4751" s="4">
        <v>1540275</v>
      </c>
    </row>
    <row r="4752" spans="2:10" x14ac:dyDescent="0.3">
      <c r="B4752" s="3" t="s">
        <v>237</v>
      </c>
      <c r="C4752" s="4">
        <v>2022</v>
      </c>
      <c r="D4752" s="3" t="s">
        <v>1472</v>
      </c>
      <c r="E4752" s="4">
        <v>0</v>
      </c>
      <c r="F4752" s="4">
        <v>2.61084</v>
      </c>
      <c r="G4752" s="4">
        <v>1</v>
      </c>
      <c r="H4752" s="4">
        <v>0</v>
      </c>
      <c r="I4752" s="4"/>
      <c r="J4752" s="4">
        <v>0</v>
      </c>
    </row>
    <row r="4753" spans="2:10" x14ac:dyDescent="0.3">
      <c r="B4753" s="3" t="s">
        <v>237</v>
      </c>
      <c r="C4753" s="4">
        <v>2022</v>
      </c>
      <c r="D4753" s="3" t="s">
        <v>1473</v>
      </c>
      <c r="E4753" s="4">
        <v>29668100</v>
      </c>
      <c r="F4753" s="4">
        <v>2.61084</v>
      </c>
      <c r="G4753" s="4">
        <v>1</v>
      </c>
      <c r="H4753" s="4">
        <v>77459</v>
      </c>
      <c r="I4753" s="4"/>
      <c r="J4753" s="4">
        <v>77459</v>
      </c>
    </row>
    <row r="4754" spans="2:10" x14ac:dyDescent="0.3">
      <c r="B4754" s="3" t="s">
        <v>237</v>
      </c>
      <c r="C4754" s="4">
        <v>2022</v>
      </c>
      <c r="D4754" s="3" t="s">
        <v>1474</v>
      </c>
      <c r="E4754" s="4">
        <v>23625846049</v>
      </c>
      <c r="F4754" s="4">
        <v>2.61084</v>
      </c>
      <c r="G4754" s="4">
        <v>1</v>
      </c>
      <c r="H4754" s="4">
        <v>61683304</v>
      </c>
      <c r="I4754" s="4"/>
      <c r="J4754" s="4">
        <v>61683304</v>
      </c>
    </row>
    <row r="4755" spans="2:10" x14ac:dyDescent="0.3">
      <c r="B4755" s="3" t="s">
        <v>237</v>
      </c>
      <c r="C4755" s="4">
        <v>2022</v>
      </c>
      <c r="D4755" s="3" t="s">
        <v>1475</v>
      </c>
      <c r="E4755" s="4">
        <v>18</v>
      </c>
      <c r="F4755" s="4">
        <v>2.61084</v>
      </c>
      <c r="G4755" s="4">
        <v>1</v>
      </c>
      <c r="H4755" s="4">
        <v>0</v>
      </c>
      <c r="I4755" s="4"/>
      <c r="J4755" s="4">
        <v>0</v>
      </c>
    </row>
    <row r="4756" spans="2:10" x14ac:dyDescent="0.3">
      <c r="B4756" s="3" t="s">
        <v>237</v>
      </c>
      <c r="C4756" s="4">
        <v>2022</v>
      </c>
      <c r="D4756" s="3" t="s">
        <v>1476</v>
      </c>
      <c r="E4756" s="4">
        <v>13390384</v>
      </c>
      <c r="F4756" s="4">
        <v>23.92794</v>
      </c>
      <c r="G4756" s="4">
        <v>9.1648434986441139</v>
      </c>
      <c r="H4756" s="4">
        <v>320404</v>
      </c>
      <c r="I4756" s="4">
        <v>468900</v>
      </c>
      <c r="J4756" s="4">
        <v>789304</v>
      </c>
    </row>
    <row r="4757" spans="2:10" x14ac:dyDescent="0.3">
      <c r="B4757" s="3" t="s">
        <v>237</v>
      </c>
      <c r="C4757" s="4">
        <v>2023</v>
      </c>
      <c r="D4757" s="3" t="s">
        <v>1468</v>
      </c>
      <c r="E4757" s="4">
        <v>3882870556</v>
      </c>
      <c r="F4757" s="4">
        <v>8.0951000000000004</v>
      </c>
      <c r="G4757" s="4">
        <v>3.2374443102469148</v>
      </c>
      <c r="H4757" s="4">
        <v>31432225</v>
      </c>
      <c r="I4757" s="4"/>
      <c r="J4757" s="4">
        <v>31432225</v>
      </c>
    </row>
    <row r="4758" spans="2:10" x14ac:dyDescent="0.3">
      <c r="B4758" s="3" t="s">
        <v>237</v>
      </c>
      <c r="C4758" s="4">
        <v>2023</v>
      </c>
      <c r="D4758" s="3" t="s">
        <v>1469</v>
      </c>
      <c r="E4758" s="4">
        <v>12876</v>
      </c>
      <c r="F4758" s="4">
        <v>2.5004599999999999</v>
      </c>
      <c r="G4758" s="4">
        <v>1</v>
      </c>
      <c r="H4758" s="4">
        <v>32</v>
      </c>
      <c r="I4758" s="4"/>
      <c r="J4758" s="4">
        <v>32</v>
      </c>
    </row>
    <row r="4759" spans="2:10" x14ac:dyDescent="0.3">
      <c r="B4759" s="3" t="s">
        <v>237</v>
      </c>
      <c r="C4759" s="4">
        <v>2023</v>
      </c>
      <c r="D4759" s="3" t="s">
        <v>1470</v>
      </c>
      <c r="E4759" s="4">
        <v>438435800</v>
      </c>
      <c r="F4759" s="4">
        <v>7.7405799999999996</v>
      </c>
      <c r="G4759" s="4">
        <v>3.0956623981187459</v>
      </c>
      <c r="H4759" s="4">
        <v>3393747</v>
      </c>
      <c r="I4759" s="4"/>
      <c r="J4759" s="4">
        <v>3393747</v>
      </c>
    </row>
    <row r="4760" spans="2:10" x14ac:dyDescent="0.3">
      <c r="B4760" s="3" t="s">
        <v>237</v>
      </c>
      <c r="C4760" s="4">
        <v>2023</v>
      </c>
      <c r="D4760" s="3" t="s">
        <v>1471</v>
      </c>
      <c r="E4760" s="4">
        <v>92215600</v>
      </c>
      <c r="F4760" s="4">
        <v>17.683440000000001</v>
      </c>
      <c r="G4760" s="4">
        <v>7.0720747382481628</v>
      </c>
      <c r="H4760" s="4">
        <v>1630689</v>
      </c>
      <c r="I4760" s="4"/>
      <c r="J4760" s="4">
        <v>1630689</v>
      </c>
    </row>
    <row r="4761" spans="2:10" x14ac:dyDescent="0.3">
      <c r="B4761" s="3" t="s">
        <v>237</v>
      </c>
      <c r="C4761" s="4">
        <v>2023</v>
      </c>
      <c r="D4761" s="3" t="s">
        <v>1472</v>
      </c>
      <c r="E4761" s="4">
        <v>0</v>
      </c>
      <c r="F4761" s="4">
        <v>2.5004599999999999</v>
      </c>
      <c r="G4761" s="4">
        <v>1</v>
      </c>
      <c r="H4761" s="4">
        <v>0</v>
      </c>
      <c r="I4761" s="4"/>
      <c r="J4761" s="4">
        <v>0</v>
      </c>
    </row>
    <row r="4762" spans="2:10" x14ac:dyDescent="0.3">
      <c r="B4762" s="3" t="s">
        <v>237</v>
      </c>
      <c r="C4762" s="4">
        <v>2023</v>
      </c>
      <c r="D4762" s="3" t="s">
        <v>1473</v>
      </c>
      <c r="E4762" s="4">
        <v>33602300</v>
      </c>
      <c r="F4762" s="4">
        <v>2.5004599999999999</v>
      </c>
      <c r="G4762" s="4">
        <v>1</v>
      </c>
      <c r="H4762" s="4">
        <v>84021</v>
      </c>
      <c r="I4762" s="4"/>
      <c r="J4762" s="4">
        <v>84021</v>
      </c>
    </row>
    <row r="4763" spans="2:10" x14ac:dyDescent="0.3">
      <c r="B4763" s="3" t="s">
        <v>237</v>
      </c>
      <c r="C4763" s="4">
        <v>2023</v>
      </c>
      <c r="D4763" s="3" t="s">
        <v>1474</v>
      </c>
      <c r="E4763" s="4">
        <v>26381533179</v>
      </c>
      <c r="F4763" s="4">
        <v>2.5004599999999999</v>
      </c>
      <c r="G4763" s="4">
        <v>1</v>
      </c>
      <c r="H4763" s="4">
        <v>65965968</v>
      </c>
      <c r="I4763" s="4"/>
      <c r="J4763" s="4">
        <v>65965968</v>
      </c>
    </row>
    <row r="4764" spans="2:10" x14ac:dyDescent="0.3">
      <c r="B4764" s="3" t="s">
        <v>237</v>
      </c>
      <c r="C4764" s="4">
        <v>2023</v>
      </c>
      <c r="D4764" s="3" t="s">
        <v>1475</v>
      </c>
      <c r="E4764" s="4">
        <v>18</v>
      </c>
      <c r="F4764" s="4">
        <v>2.5004599999999999</v>
      </c>
      <c r="G4764" s="4">
        <v>1</v>
      </c>
      <c r="H4764" s="4">
        <v>0</v>
      </c>
      <c r="I4764" s="4"/>
      <c r="J4764" s="4">
        <v>0</v>
      </c>
    </row>
    <row r="4765" spans="2:10" x14ac:dyDescent="0.3">
      <c r="B4765" s="3" t="s">
        <v>237</v>
      </c>
      <c r="C4765" s="4">
        <v>2023</v>
      </c>
      <c r="D4765" s="3" t="s">
        <v>1476</v>
      </c>
      <c r="E4765" s="4">
        <v>17658380</v>
      </c>
      <c r="F4765" s="4">
        <v>19.21143</v>
      </c>
      <c r="G4765" s="4">
        <v>7.6831582988730078</v>
      </c>
      <c r="H4765" s="4">
        <v>339243</v>
      </c>
      <c r="I4765" s="4">
        <v>600000</v>
      </c>
      <c r="J4765" s="4">
        <v>939243</v>
      </c>
    </row>
    <row r="4766" spans="2:10" x14ac:dyDescent="0.3">
      <c r="B4766" s="3" t="s">
        <v>237</v>
      </c>
      <c r="C4766" s="4">
        <v>2024</v>
      </c>
      <c r="D4766" s="3" t="s">
        <v>1468</v>
      </c>
      <c r="E4766" s="4">
        <v>4126161106</v>
      </c>
      <c r="F4766" s="4">
        <v>8.0013199999999998</v>
      </c>
      <c r="G4766" s="4">
        <v>3.0450246796591656</v>
      </c>
      <c r="H4766" s="4">
        <v>33014735</v>
      </c>
      <c r="I4766" s="4"/>
      <c r="J4766" s="4">
        <v>33014735</v>
      </c>
    </row>
    <row r="4767" spans="2:10" x14ac:dyDescent="0.3">
      <c r="B4767" s="3" t="s">
        <v>237</v>
      </c>
      <c r="C4767" s="4">
        <v>2024</v>
      </c>
      <c r="D4767" s="3" t="s">
        <v>1469</v>
      </c>
      <c r="E4767" s="4">
        <v>12876</v>
      </c>
      <c r="F4767" s="4">
        <v>2.6276700000000002</v>
      </c>
      <c r="G4767" s="4">
        <v>1</v>
      </c>
      <c r="H4767" s="4">
        <v>34</v>
      </c>
      <c r="I4767" s="4"/>
      <c r="J4767" s="4">
        <v>34</v>
      </c>
    </row>
    <row r="4768" spans="2:10" x14ac:dyDescent="0.3">
      <c r="B4768" s="3" t="s">
        <v>237</v>
      </c>
      <c r="C4768" s="4">
        <v>2024</v>
      </c>
      <c r="D4768" s="3" t="s">
        <v>1470</v>
      </c>
      <c r="E4768" s="4">
        <v>534900800</v>
      </c>
      <c r="F4768" s="4">
        <v>6.80328</v>
      </c>
      <c r="G4768" s="4">
        <v>2.5890922376097452</v>
      </c>
      <c r="H4768" s="4">
        <v>3639080</v>
      </c>
      <c r="I4768" s="4"/>
      <c r="J4768" s="4">
        <v>3639080</v>
      </c>
    </row>
    <row r="4769" spans="2:10" x14ac:dyDescent="0.3">
      <c r="B4769" s="3" t="s">
        <v>237</v>
      </c>
      <c r="C4769" s="4">
        <v>2024</v>
      </c>
      <c r="D4769" s="3" t="s">
        <v>1471</v>
      </c>
      <c r="E4769" s="4">
        <v>109940400</v>
      </c>
      <c r="F4769" s="4">
        <v>15.931570000000001</v>
      </c>
      <c r="G4769" s="4">
        <v>6.0630025840383306</v>
      </c>
      <c r="H4769" s="4">
        <v>1751523</v>
      </c>
      <c r="I4769" s="4"/>
      <c r="J4769" s="4">
        <v>1751523</v>
      </c>
    </row>
    <row r="4770" spans="2:10" x14ac:dyDescent="0.3">
      <c r="B4770" s="3" t="s">
        <v>237</v>
      </c>
      <c r="C4770" s="4">
        <v>2024</v>
      </c>
      <c r="D4770" s="3" t="s">
        <v>1472</v>
      </c>
      <c r="E4770" s="4">
        <v>0</v>
      </c>
      <c r="F4770" s="4">
        <v>2.6276700000000002</v>
      </c>
      <c r="G4770" s="4">
        <v>1</v>
      </c>
      <c r="H4770" s="4">
        <v>0</v>
      </c>
      <c r="I4770" s="4"/>
      <c r="J4770" s="4">
        <v>0</v>
      </c>
    </row>
    <row r="4771" spans="2:10" x14ac:dyDescent="0.3">
      <c r="B4771" s="3" t="s">
        <v>237</v>
      </c>
      <c r="C4771" s="4">
        <v>2024</v>
      </c>
      <c r="D4771" s="3" t="s">
        <v>1473</v>
      </c>
      <c r="E4771" s="4">
        <v>37251900</v>
      </c>
      <c r="F4771" s="4">
        <v>2.6276700000000002</v>
      </c>
      <c r="G4771" s="4">
        <v>1</v>
      </c>
      <c r="H4771" s="4">
        <v>97886</v>
      </c>
      <c r="I4771" s="4"/>
      <c r="J4771" s="4">
        <v>97886</v>
      </c>
    </row>
    <row r="4772" spans="2:10" x14ac:dyDescent="0.3">
      <c r="B4772" s="3" t="s">
        <v>237</v>
      </c>
      <c r="C4772" s="4">
        <v>2024</v>
      </c>
      <c r="D4772" s="3" t="s">
        <v>1474</v>
      </c>
      <c r="E4772" s="4">
        <v>27744654847</v>
      </c>
      <c r="F4772" s="4">
        <v>2.6276700000000002</v>
      </c>
      <c r="G4772" s="4">
        <v>1</v>
      </c>
      <c r="H4772" s="4">
        <v>72903797</v>
      </c>
      <c r="I4772" s="4"/>
      <c r="J4772" s="4">
        <v>72903797</v>
      </c>
    </row>
    <row r="4773" spans="2:10" x14ac:dyDescent="0.3">
      <c r="B4773" s="3" t="s">
        <v>237</v>
      </c>
      <c r="C4773" s="4">
        <v>2024</v>
      </c>
      <c r="D4773" s="3" t="s">
        <v>1475</v>
      </c>
      <c r="E4773" s="4">
        <v>18</v>
      </c>
      <c r="F4773" s="4">
        <v>2.6276700000000002</v>
      </c>
      <c r="G4773" s="4">
        <v>1</v>
      </c>
      <c r="H4773" s="4">
        <v>0</v>
      </c>
      <c r="I4773" s="4"/>
      <c r="J4773" s="4">
        <v>0</v>
      </c>
    </row>
    <row r="4774" spans="2:10" x14ac:dyDescent="0.3">
      <c r="B4774" s="3" t="s">
        <v>237</v>
      </c>
      <c r="C4774" s="4">
        <v>2024</v>
      </c>
      <c r="D4774" s="3" t="s">
        <v>1476</v>
      </c>
      <c r="E4774" s="4">
        <v>18197741</v>
      </c>
      <c r="F4774" s="4">
        <v>20.021640000000001</v>
      </c>
      <c r="G4774" s="4">
        <v>7.6195412665974036</v>
      </c>
      <c r="H4774" s="4">
        <v>364349</v>
      </c>
      <c r="I4774" s="4">
        <v>630000</v>
      </c>
      <c r="J4774" s="4">
        <v>994349</v>
      </c>
    </row>
    <row r="4775" spans="2:10" x14ac:dyDescent="0.3">
      <c r="B4775" s="3" t="s">
        <v>239</v>
      </c>
      <c r="C4775" s="4">
        <v>2019</v>
      </c>
      <c r="D4775" s="3" t="s">
        <v>1468</v>
      </c>
      <c r="E4775" s="4">
        <v>415602402</v>
      </c>
      <c r="F4775" s="4">
        <v>9.5772999999999993</v>
      </c>
      <c r="G4775" s="4">
        <v>2.6265803691413199</v>
      </c>
      <c r="H4775" s="4">
        <v>3980348.8846745999</v>
      </c>
      <c r="I4775" s="4"/>
      <c r="J4775" s="4">
        <v>3980348.8846745999</v>
      </c>
    </row>
    <row r="4776" spans="2:10" x14ac:dyDescent="0.3">
      <c r="B4776" s="3" t="s">
        <v>239</v>
      </c>
      <c r="C4776" s="4">
        <v>2019</v>
      </c>
      <c r="D4776" s="3" t="s">
        <v>1469</v>
      </c>
      <c r="E4776" s="4">
        <v>8794996</v>
      </c>
      <c r="F4776" s="4">
        <v>3.6463000000000001</v>
      </c>
      <c r="G4776" s="4">
        <v>1</v>
      </c>
      <c r="H4776" s="4">
        <v>32069.193914799998</v>
      </c>
      <c r="I4776" s="4"/>
      <c r="J4776" s="4">
        <v>32069.193914799998</v>
      </c>
    </row>
    <row r="4777" spans="2:10" x14ac:dyDescent="0.3">
      <c r="B4777" s="3" t="s">
        <v>239</v>
      </c>
      <c r="C4777" s="4">
        <v>2019</v>
      </c>
      <c r="D4777" s="3" t="s">
        <v>1470</v>
      </c>
      <c r="E4777" s="4">
        <v>62066700</v>
      </c>
      <c r="F4777" s="4">
        <v>15.8492</v>
      </c>
      <c r="G4777" s="4">
        <v>4.3466527713024199</v>
      </c>
      <c r="H4777" s="4">
        <v>983707.54163999995</v>
      </c>
      <c r="I4777" s="4"/>
      <c r="J4777" s="4">
        <v>983707.54163999995</v>
      </c>
    </row>
    <row r="4778" spans="2:10" x14ac:dyDescent="0.3">
      <c r="B4778" s="3" t="s">
        <v>239</v>
      </c>
      <c r="C4778" s="4">
        <v>2019</v>
      </c>
      <c r="D4778" s="3" t="s">
        <v>1471</v>
      </c>
      <c r="E4778" s="4">
        <v>144613000</v>
      </c>
      <c r="F4778" s="4">
        <v>30.9329</v>
      </c>
      <c r="G4778" s="4">
        <v>8.4833667004909099</v>
      </c>
      <c r="H4778" s="4">
        <v>4473299.4676999999</v>
      </c>
      <c r="I4778" s="4"/>
      <c r="J4778" s="4">
        <v>4473299.4676999999</v>
      </c>
    </row>
    <row r="4779" spans="2:10" x14ac:dyDescent="0.3">
      <c r="B4779" s="3" t="s">
        <v>239</v>
      </c>
      <c r="C4779" s="4">
        <v>2019</v>
      </c>
      <c r="D4779" s="3" t="s">
        <v>1472</v>
      </c>
      <c r="E4779" s="4">
        <v>3299000</v>
      </c>
      <c r="F4779" s="4">
        <v>14.3477</v>
      </c>
      <c r="G4779" s="4">
        <v>3.9348654800756901</v>
      </c>
      <c r="H4779" s="4">
        <v>47333.062299999998</v>
      </c>
      <c r="I4779" s="4"/>
      <c r="J4779" s="4">
        <v>47333.062299999998</v>
      </c>
    </row>
    <row r="4780" spans="2:10" x14ac:dyDescent="0.3">
      <c r="B4780" s="3" t="s">
        <v>239</v>
      </c>
      <c r="C4780" s="4">
        <v>2019</v>
      </c>
      <c r="D4780" s="3" t="s">
        <v>1473</v>
      </c>
      <c r="E4780" s="4">
        <v>17328000</v>
      </c>
      <c r="F4780" s="4">
        <v>3.6463000000000001</v>
      </c>
      <c r="G4780" s="4">
        <v>1</v>
      </c>
      <c r="H4780" s="4">
        <v>63183.0864</v>
      </c>
      <c r="I4780" s="4"/>
      <c r="J4780" s="4">
        <v>63183.0864</v>
      </c>
    </row>
    <row r="4781" spans="2:10" x14ac:dyDescent="0.3">
      <c r="B4781" s="3" t="s">
        <v>239</v>
      </c>
      <c r="C4781" s="4">
        <v>2019</v>
      </c>
      <c r="D4781" s="3" t="s">
        <v>1474</v>
      </c>
      <c r="E4781" s="4">
        <v>5550950128</v>
      </c>
      <c r="F4781" s="4">
        <v>3.6463000000000001</v>
      </c>
      <c r="G4781" s="4">
        <v>1</v>
      </c>
      <c r="H4781" s="4">
        <v>20240429.451726399</v>
      </c>
      <c r="I4781" s="4">
        <v>0</v>
      </c>
      <c r="J4781" s="4">
        <v>20240429.451726399</v>
      </c>
    </row>
    <row r="4782" spans="2:10" x14ac:dyDescent="0.3">
      <c r="B4782" s="3" t="s">
        <v>239</v>
      </c>
      <c r="C4782" s="4">
        <v>2019</v>
      </c>
      <c r="D4782" s="3" t="s">
        <v>1475</v>
      </c>
      <c r="E4782" s="4">
        <v>0</v>
      </c>
      <c r="F4782" s="4">
        <v>0</v>
      </c>
      <c r="G4782" s="4">
        <v>0</v>
      </c>
      <c r="H4782" s="4">
        <v>0</v>
      </c>
      <c r="I4782" s="4"/>
      <c r="J4782" s="4">
        <v>0</v>
      </c>
    </row>
    <row r="4783" spans="2:10" x14ac:dyDescent="0.3">
      <c r="B4783" s="3" t="s">
        <v>239</v>
      </c>
      <c r="C4783" s="4">
        <v>2019</v>
      </c>
      <c r="D4783" s="3" t="s">
        <v>1476</v>
      </c>
      <c r="E4783" s="4">
        <v>6710900</v>
      </c>
      <c r="F4783" s="4">
        <v>29.849</v>
      </c>
      <c r="G4783" s="4">
        <v>8.1861064640868797</v>
      </c>
      <c r="H4783" s="4">
        <v>200313.65410000001</v>
      </c>
      <c r="I4783" s="4"/>
      <c r="J4783" s="4">
        <v>200313.65410000001</v>
      </c>
    </row>
    <row r="4784" spans="2:10" x14ac:dyDescent="0.3">
      <c r="B4784" s="3" t="s">
        <v>239</v>
      </c>
      <c r="C4784" s="4">
        <v>2020</v>
      </c>
      <c r="D4784" s="3" t="s">
        <v>1468</v>
      </c>
      <c r="E4784" s="4">
        <v>454799952</v>
      </c>
      <c r="F4784" s="4">
        <v>8.9967000000000006</v>
      </c>
      <c r="G4784" s="4">
        <v>2.5745314064959222</v>
      </c>
      <c r="H4784" s="4">
        <v>4091699</v>
      </c>
      <c r="I4784" s="4"/>
      <c r="J4784" s="4">
        <v>4091699</v>
      </c>
    </row>
    <row r="4785" spans="2:10" x14ac:dyDescent="0.3">
      <c r="B4785" s="3" t="s">
        <v>239</v>
      </c>
      <c r="C4785" s="4">
        <v>2020</v>
      </c>
      <c r="D4785" s="3" t="s">
        <v>1469</v>
      </c>
      <c r="E4785" s="4">
        <v>8777175</v>
      </c>
      <c r="F4785" s="4">
        <v>3.4944999999999999</v>
      </c>
      <c r="G4785" s="4">
        <v>1</v>
      </c>
      <c r="H4785" s="4">
        <v>30672</v>
      </c>
      <c r="I4785" s="4"/>
      <c r="J4785" s="4">
        <v>30672</v>
      </c>
    </row>
    <row r="4786" spans="2:10" x14ac:dyDescent="0.3">
      <c r="B4786" s="3" t="s">
        <v>239</v>
      </c>
      <c r="C4786" s="4">
        <v>2020</v>
      </c>
      <c r="D4786" s="3" t="s">
        <v>1470</v>
      </c>
      <c r="E4786" s="4">
        <v>77074600</v>
      </c>
      <c r="F4786" s="4">
        <v>13.2646</v>
      </c>
      <c r="G4786" s="4">
        <v>3.7958506224066388</v>
      </c>
      <c r="H4786" s="4">
        <v>1022364</v>
      </c>
      <c r="I4786" s="4"/>
      <c r="J4786" s="4">
        <v>1022364</v>
      </c>
    </row>
    <row r="4787" spans="2:10" x14ac:dyDescent="0.3">
      <c r="B4787" s="3" t="s">
        <v>239</v>
      </c>
      <c r="C4787" s="4">
        <v>2020</v>
      </c>
      <c r="D4787" s="3" t="s">
        <v>1471</v>
      </c>
      <c r="E4787" s="4">
        <v>149278000</v>
      </c>
      <c r="F4787" s="4">
        <v>30.296900000000001</v>
      </c>
      <c r="G4787" s="4">
        <v>8.6698812419516393</v>
      </c>
      <c r="H4787" s="4">
        <v>4522661</v>
      </c>
      <c r="I4787" s="4"/>
      <c r="J4787" s="4">
        <v>4522661</v>
      </c>
    </row>
    <row r="4788" spans="2:10" x14ac:dyDescent="0.3">
      <c r="B4788" s="3" t="s">
        <v>239</v>
      </c>
      <c r="C4788" s="4">
        <v>2020</v>
      </c>
      <c r="D4788" s="3" t="s">
        <v>1472</v>
      </c>
      <c r="E4788" s="4">
        <v>3344100</v>
      </c>
      <c r="F4788" s="4">
        <v>14.3032</v>
      </c>
      <c r="G4788" s="4">
        <v>4.0930605236800686</v>
      </c>
      <c r="H4788" s="4">
        <v>47831</v>
      </c>
      <c r="I4788" s="4"/>
      <c r="J4788" s="4">
        <v>47831</v>
      </c>
    </row>
    <row r="4789" spans="2:10" x14ac:dyDescent="0.3">
      <c r="B4789" s="3" t="s">
        <v>239</v>
      </c>
      <c r="C4789" s="4">
        <v>2020</v>
      </c>
      <c r="D4789" s="3" t="s">
        <v>1473</v>
      </c>
      <c r="E4789" s="4">
        <v>20682100</v>
      </c>
      <c r="F4789" s="4">
        <v>3.4944999999999999</v>
      </c>
      <c r="G4789" s="4">
        <v>1</v>
      </c>
      <c r="H4789" s="4">
        <v>72274</v>
      </c>
      <c r="I4789" s="4"/>
      <c r="J4789" s="4">
        <v>72274</v>
      </c>
    </row>
    <row r="4790" spans="2:10" x14ac:dyDescent="0.3">
      <c r="B4790" s="3" t="s">
        <v>239</v>
      </c>
      <c r="C4790" s="4">
        <v>2020</v>
      </c>
      <c r="D4790" s="3" t="s">
        <v>1474</v>
      </c>
      <c r="E4790" s="4">
        <v>5999968753</v>
      </c>
      <c r="F4790" s="4">
        <v>3.4944999999999999</v>
      </c>
      <c r="G4790" s="4">
        <v>1</v>
      </c>
      <c r="H4790" s="4">
        <v>20966891</v>
      </c>
      <c r="I4790" s="4"/>
      <c r="J4790" s="4">
        <v>20966891</v>
      </c>
    </row>
    <row r="4791" spans="2:10" x14ac:dyDescent="0.3">
      <c r="B4791" s="3" t="s">
        <v>239</v>
      </c>
      <c r="C4791" s="4">
        <v>2020</v>
      </c>
      <c r="D4791" s="3" t="s">
        <v>1475</v>
      </c>
      <c r="E4791" s="4">
        <v>0</v>
      </c>
      <c r="F4791" s="4">
        <v>0</v>
      </c>
      <c r="G4791" s="4">
        <v>0</v>
      </c>
      <c r="H4791" s="4">
        <v>0</v>
      </c>
      <c r="I4791" s="4"/>
      <c r="J4791" s="4">
        <v>0</v>
      </c>
    </row>
    <row r="4792" spans="2:10" x14ac:dyDescent="0.3">
      <c r="B4792" s="3" t="s">
        <v>239</v>
      </c>
      <c r="C4792" s="4">
        <v>2020</v>
      </c>
      <c r="D4792" s="3" t="s">
        <v>1476</v>
      </c>
      <c r="E4792" s="4">
        <v>7160300</v>
      </c>
      <c r="F4792" s="4">
        <v>28.369</v>
      </c>
      <c r="G4792" s="4">
        <v>8.1181857204177987</v>
      </c>
      <c r="H4792" s="4">
        <v>203131</v>
      </c>
      <c r="I4792" s="4">
        <v>1081400</v>
      </c>
      <c r="J4792" s="4">
        <v>1284531</v>
      </c>
    </row>
    <row r="4793" spans="2:10" x14ac:dyDescent="0.3">
      <c r="B4793" s="3" t="s">
        <v>239</v>
      </c>
      <c r="C4793" s="4">
        <v>2021</v>
      </c>
      <c r="D4793" s="3" t="s">
        <v>1468</v>
      </c>
      <c r="E4793" s="4">
        <v>463138902</v>
      </c>
      <c r="F4793" s="4">
        <v>9.1739999999999995</v>
      </c>
      <c r="G4793" s="4">
        <v>2.7319019683749741</v>
      </c>
      <c r="H4793" s="4">
        <v>4248836</v>
      </c>
      <c r="I4793" s="4"/>
      <c r="J4793" s="4">
        <v>4248836</v>
      </c>
    </row>
    <row r="4794" spans="2:10" x14ac:dyDescent="0.3">
      <c r="B4794" s="3" t="s">
        <v>239</v>
      </c>
      <c r="C4794" s="4">
        <v>2021</v>
      </c>
      <c r="D4794" s="3" t="s">
        <v>1469</v>
      </c>
      <c r="E4794" s="4">
        <v>8775865</v>
      </c>
      <c r="F4794" s="4">
        <v>3.3580999999999999</v>
      </c>
      <c r="G4794" s="4">
        <v>1</v>
      </c>
      <c r="H4794" s="4">
        <v>29470</v>
      </c>
      <c r="I4794" s="4"/>
      <c r="J4794" s="4">
        <v>29470</v>
      </c>
    </row>
    <row r="4795" spans="2:10" x14ac:dyDescent="0.3">
      <c r="B4795" s="3" t="s">
        <v>239</v>
      </c>
      <c r="C4795" s="4">
        <v>2021</v>
      </c>
      <c r="D4795" s="3" t="s">
        <v>1470</v>
      </c>
      <c r="E4795" s="4">
        <v>84007000</v>
      </c>
      <c r="F4795" s="4">
        <v>12.6738</v>
      </c>
      <c r="G4795" s="4">
        <v>3.7740984485274414</v>
      </c>
      <c r="H4795" s="4">
        <v>1064688</v>
      </c>
      <c r="I4795" s="4"/>
      <c r="J4795" s="4">
        <v>1064688</v>
      </c>
    </row>
    <row r="4796" spans="2:10" x14ac:dyDescent="0.3">
      <c r="B4796" s="3" t="s">
        <v>239</v>
      </c>
      <c r="C4796" s="4">
        <v>2021</v>
      </c>
      <c r="D4796" s="3" t="s">
        <v>1471</v>
      </c>
      <c r="E4796" s="4">
        <v>152939700</v>
      </c>
      <c r="F4796" s="4">
        <v>30.3172</v>
      </c>
      <c r="G4796" s="4">
        <v>9.0280813555284247</v>
      </c>
      <c r="H4796" s="4">
        <v>4636703</v>
      </c>
      <c r="I4796" s="4"/>
      <c r="J4796" s="4">
        <v>4636703</v>
      </c>
    </row>
    <row r="4797" spans="2:10" x14ac:dyDescent="0.3">
      <c r="B4797" s="3" t="s">
        <v>239</v>
      </c>
      <c r="C4797" s="4">
        <v>2021</v>
      </c>
      <c r="D4797" s="3" t="s">
        <v>1472</v>
      </c>
      <c r="E4797" s="4">
        <v>3278300</v>
      </c>
      <c r="F4797" s="4">
        <v>14.9582</v>
      </c>
      <c r="G4797" s="4">
        <v>4.45436407492332</v>
      </c>
      <c r="H4797" s="4">
        <v>49037</v>
      </c>
      <c r="I4797" s="4"/>
      <c r="J4797" s="4">
        <v>49037</v>
      </c>
    </row>
    <row r="4798" spans="2:10" x14ac:dyDescent="0.3">
      <c r="B4798" s="3" t="s">
        <v>239</v>
      </c>
      <c r="C4798" s="4">
        <v>2021</v>
      </c>
      <c r="D4798" s="3" t="s">
        <v>1473</v>
      </c>
      <c r="E4798" s="4">
        <v>20663100</v>
      </c>
      <c r="F4798" s="4">
        <v>3.3580999999999999</v>
      </c>
      <c r="G4798" s="4">
        <v>1</v>
      </c>
      <c r="H4798" s="4">
        <v>69389</v>
      </c>
      <c r="I4798" s="4"/>
      <c r="J4798" s="4">
        <v>69389</v>
      </c>
    </row>
    <row r="4799" spans="2:10" x14ac:dyDescent="0.3">
      <c r="B4799" s="3" t="s">
        <v>239</v>
      </c>
      <c r="C4799" s="4">
        <v>2021</v>
      </c>
      <c r="D4799" s="3" t="s">
        <v>1474</v>
      </c>
      <c r="E4799" s="4">
        <v>6509351969</v>
      </c>
      <c r="F4799" s="4">
        <v>3.3580999999999999</v>
      </c>
      <c r="G4799" s="4">
        <v>1</v>
      </c>
      <c r="H4799" s="4">
        <v>21859055</v>
      </c>
      <c r="I4799" s="4"/>
      <c r="J4799" s="4">
        <v>21859055</v>
      </c>
    </row>
    <row r="4800" spans="2:10" x14ac:dyDescent="0.3">
      <c r="B4800" s="3" t="s">
        <v>239</v>
      </c>
      <c r="C4800" s="4">
        <v>2021</v>
      </c>
      <c r="D4800" s="3" t="s">
        <v>1475</v>
      </c>
      <c r="E4800" s="4">
        <v>0</v>
      </c>
      <c r="F4800" s="4">
        <v>0</v>
      </c>
      <c r="G4800" s="4">
        <v>0</v>
      </c>
      <c r="H4800" s="4">
        <v>0</v>
      </c>
      <c r="I4800" s="4"/>
      <c r="J4800" s="4">
        <v>0</v>
      </c>
    </row>
    <row r="4801" spans="2:10" x14ac:dyDescent="0.3">
      <c r="B4801" s="3" t="s">
        <v>239</v>
      </c>
      <c r="C4801" s="4">
        <v>2021</v>
      </c>
      <c r="D4801" s="3" t="s">
        <v>1476</v>
      </c>
      <c r="E4801" s="4">
        <v>7344700</v>
      </c>
      <c r="F4801" s="4">
        <v>28.354099999999999</v>
      </c>
      <c r="G4801" s="4">
        <v>8.4434948333879269</v>
      </c>
      <c r="H4801" s="4">
        <v>208252</v>
      </c>
      <c r="I4801" s="4">
        <v>981450</v>
      </c>
      <c r="J4801" s="4">
        <v>1189702</v>
      </c>
    </row>
    <row r="4802" spans="2:10" x14ac:dyDescent="0.3">
      <c r="B4802" s="3" t="s">
        <v>239</v>
      </c>
      <c r="C4802" s="4">
        <v>2022</v>
      </c>
      <c r="D4802" s="3" t="s">
        <v>1468</v>
      </c>
      <c r="E4802" s="4">
        <v>546013352</v>
      </c>
      <c r="F4802" s="4">
        <v>8.1428999999999991</v>
      </c>
      <c r="G4802" s="4">
        <v>3.1598370197904537</v>
      </c>
      <c r="H4802" s="4">
        <v>4446132</v>
      </c>
      <c r="I4802" s="4"/>
      <c r="J4802" s="4">
        <v>4446132</v>
      </c>
    </row>
    <row r="4803" spans="2:10" x14ac:dyDescent="0.3">
      <c r="B4803" s="3" t="s">
        <v>239</v>
      </c>
      <c r="C4803" s="4">
        <v>2022</v>
      </c>
      <c r="D4803" s="3" t="s">
        <v>1469</v>
      </c>
      <c r="E4803" s="4">
        <v>8830472</v>
      </c>
      <c r="F4803" s="4">
        <v>2.577</v>
      </c>
      <c r="G4803" s="4">
        <v>1</v>
      </c>
      <c r="H4803" s="4">
        <v>22756</v>
      </c>
      <c r="I4803" s="4"/>
      <c r="J4803" s="4">
        <v>22756</v>
      </c>
    </row>
    <row r="4804" spans="2:10" x14ac:dyDescent="0.3">
      <c r="B4804" s="3" t="s">
        <v>239</v>
      </c>
      <c r="C4804" s="4">
        <v>2022</v>
      </c>
      <c r="D4804" s="3" t="s">
        <v>1470</v>
      </c>
      <c r="E4804" s="4">
        <v>104473600</v>
      </c>
      <c r="F4804" s="4">
        <v>10.704000000000001</v>
      </c>
      <c r="G4804" s="4">
        <v>4.1536670547147851</v>
      </c>
      <c r="H4804" s="4">
        <v>1118285</v>
      </c>
      <c r="I4804" s="4"/>
      <c r="J4804" s="4">
        <v>1118285</v>
      </c>
    </row>
    <row r="4805" spans="2:10" x14ac:dyDescent="0.3">
      <c r="B4805" s="3" t="s">
        <v>239</v>
      </c>
      <c r="C4805" s="4">
        <v>2022</v>
      </c>
      <c r="D4805" s="3" t="s">
        <v>1471</v>
      </c>
      <c r="E4805" s="4">
        <v>160297600</v>
      </c>
      <c r="F4805" s="4">
        <v>31.310700000000001</v>
      </c>
      <c r="G4805" s="4">
        <v>12.150058207217695</v>
      </c>
      <c r="H4805" s="4">
        <v>5019030</v>
      </c>
      <c r="I4805" s="4"/>
      <c r="J4805" s="4">
        <v>5019030</v>
      </c>
    </row>
    <row r="4806" spans="2:10" x14ac:dyDescent="0.3">
      <c r="B4806" s="3" t="s">
        <v>239</v>
      </c>
      <c r="C4806" s="4">
        <v>2022</v>
      </c>
      <c r="D4806" s="3" t="s">
        <v>1472</v>
      </c>
      <c r="E4806" s="4">
        <v>3118900</v>
      </c>
      <c r="F4806" s="4">
        <v>18.425599999999999</v>
      </c>
      <c r="G4806" s="4">
        <v>7.1500194024058983</v>
      </c>
      <c r="H4806" s="4">
        <v>57468</v>
      </c>
      <c r="I4806" s="4"/>
      <c r="J4806" s="4">
        <v>57468</v>
      </c>
    </row>
    <row r="4807" spans="2:10" x14ac:dyDescent="0.3">
      <c r="B4807" s="3" t="s">
        <v>239</v>
      </c>
      <c r="C4807" s="4">
        <v>2022</v>
      </c>
      <c r="D4807" s="3" t="s">
        <v>1473</v>
      </c>
      <c r="E4807" s="4">
        <v>20822600</v>
      </c>
      <c r="F4807" s="4">
        <v>2.577</v>
      </c>
      <c r="G4807" s="4">
        <v>1</v>
      </c>
      <c r="H4807" s="4">
        <v>53660</v>
      </c>
      <c r="I4807" s="4"/>
      <c r="J4807" s="4">
        <v>53660</v>
      </c>
    </row>
    <row r="4808" spans="2:10" x14ac:dyDescent="0.3">
      <c r="B4808" s="3" t="s">
        <v>239</v>
      </c>
      <c r="C4808" s="4">
        <v>2022</v>
      </c>
      <c r="D4808" s="3" t="s">
        <v>1474</v>
      </c>
      <c r="E4808" s="4">
        <v>8916433684</v>
      </c>
      <c r="F4808" s="4">
        <v>2.577</v>
      </c>
      <c r="G4808" s="4">
        <v>1</v>
      </c>
      <c r="H4808" s="4">
        <v>22977650</v>
      </c>
      <c r="I4808" s="4"/>
      <c r="J4808" s="4">
        <v>22977650</v>
      </c>
    </row>
    <row r="4809" spans="2:10" x14ac:dyDescent="0.3">
      <c r="B4809" s="3" t="s">
        <v>239</v>
      </c>
      <c r="C4809" s="4">
        <v>2022</v>
      </c>
      <c r="D4809" s="3" t="s">
        <v>1475</v>
      </c>
      <c r="E4809" s="4">
        <v>0</v>
      </c>
      <c r="F4809" s="4">
        <v>0</v>
      </c>
      <c r="G4809" s="4">
        <v>0</v>
      </c>
      <c r="H4809" s="4">
        <v>0</v>
      </c>
      <c r="I4809" s="4"/>
      <c r="J4809" s="4">
        <v>0</v>
      </c>
    </row>
    <row r="4810" spans="2:10" x14ac:dyDescent="0.3">
      <c r="B4810" s="3" t="s">
        <v>239</v>
      </c>
      <c r="C4810" s="4">
        <v>2022</v>
      </c>
      <c r="D4810" s="3" t="s">
        <v>1476</v>
      </c>
      <c r="E4810" s="4">
        <v>8117500</v>
      </c>
      <c r="F4810" s="4">
        <v>39.992699999999999</v>
      </c>
      <c r="G4810" s="4">
        <v>15.519091967403957</v>
      </c>
      <c r="H4810" s="4">
        <v>324641</v>
      </c>
      <c r="I4810" s="4">
        <v>795664</v>
      </c>
      <c r="J4810" s="4">
        <v>1120305</v>
      </c>
    </row>
    <row r="4811" spans="2:10" x14ac:dyDescent="0.3">
      <c r="B4811" s="3" t="s">
        <v>239</v>
      </c>
      <c r="C4811" s="4">
        <v>2023</v>
      </c>
      <c r="D4811" s="3" t="s">
        <v>1468</v>
      </c>
      <c r="E4811" s="4">
        <v>613121702</v>
      </c>
      <c r="F4811" s="4">
        <v>7.6111000000000004</v>
      </c>
      <c r="G4811" s="4">
        <v>3.2041340405826388</v>
      </c>
      <c r="H4811" s="4">
        <v>4666531</v>
      </c>
      <c r="I4811" s="4"/>
      <c r="J4811" s="4">
        <v>4666531</v>
      </c>
    </row>
    <row r="4812" spans="2:10" x14ac:dyDescent="0.3">
      <c r="B4812" s="3" t="s">
        <v>239</v>
      </c>
      <c r="C4812" s="4">
        <v>2023</v>
      </c>
      <c r="D4812" s="3" t="s">
        <v>1469</v>
      </c>
      <c r="E4812" s="4">
        <v>8572670</v>
      </c>
      <c r="F4812" s="4">
        <v>2.3754</v>
      </c>
      <c r="G4812" s="4">
        <v>1</v>
      </c>
      <c r="H4812" s="4">
        <v>20364</v>
      </c>
      <c r="I4812" s="4"/>
      <c r="J4812" s="4">
        <v>20364</v>
      </c>
    </row>
    <row r="4813" spans="2:10" x14ac:dyDescent="0.3">
      <c r="B4813" s="3" t="s">
        <v>239</v>
      </c>
      <c r="C4813" s="4">
        <v>2023</v>
      </c>
      <c r="D4813" s="3" t="s">
        <v>1470</v>
      </c>
      <c r="E4813" s="4">
        <v>132345800</v>
      </c>
      <c r="F4813" s="4">
        <v>9.0559999999999992</v>
      </c>
      <c r="G4813" s="4">
        <v>3.8124105413825036</v>
      </c>
      <c r="H4813" s="4">
        <v>1198524</v>
      </c>
      <c r="I4813" s="4"/>
      <c r="J4813" s="4">
        <v>1198524</v>
      </c>
    </row>
    <row r="4814" spans="2:10" x14ac:dyDescent="0.3">
      <c r="B4814" s="3" t="s">
        <v>239</v>
      </c>
      <c r="C4814" s="4">
        <v>2023</v>
      </c>
      <c r="D4814" s="3" t="s">
        <v>1471</v>
      </c>
      <c r="E4814" s="4">
        <v>172252700</v>
      </c>
      <c r="F4814" s="4">
        <v>30.5901</v>
      </c>
      <c r="G4814" s="4">
        <v>12.877873200303107</v>
      </c>
      <c r="H4814" s="4">
        <v>5269227</v>
      </c>
      <c r="I4814" s="4"/>
      <c r="J4814" s="4">
        <v>5269227</v>
      </c>
    </row>
    <row r="4815" spans="2:10" x14ac:dyDescent="0.3">
      <c r="B4815" s="3" t="s">
        <v>239</v>
      </c>
      <c r="C4815" s="4">
        <v>2023</v>
      </c>
      <c r="D4815" s="3" t="s">
        <v>1472</v>
      </c>
      <c r="E4815" s="4">
        <v>3250900</v>
      </c>
      <c r="F4815" s="4">
        <v>19.235499999999998</v>
      </c>
      <c r="G4815" s="4">
        <v>8.0977940557379799</v>
      </c>
      <c r="H4815" s="4">
        <v>62533</v>
      </c>
      <c r="I4815" s="4"/>
      <c r="J4815" s="4">
        <v>62533</v>
      </c>
    </row>
    <row r="4816" spans="2:10" x14ac:dyDescent="0.3">
      <c r="B4816" s="3" t="s">
        <v>239</v>
      </c>
      <c r="C4816" s="4">
        <v>2023</v>
      </c>
      <c r="D4816" s="3" t="s">
        <v>1473</v>
      </c>
      <c r="E4816" s="4">
        <v>21566100</v>
      </c>
      <c r="F4816" s="4">
        <v>2.3754</v>
      </c>
      <c r="G4816" s="4">
        <v>1</v>
      </c>
      <c r="H4816" s="4">
        <v>51228</v>
      </c>
      <c r="I4816" s="4"/>
      <c r="J4816" s="4">
        <v>51228</v>
      </c>
    </row>
    <row r="4817" spans="2:10" x14ac:dyDescent="0.3">
      <c r="B4817" s="3" t="s">
        <v>239</v>
      </c>
      <c r="C4817" s="4">
        <v>2023</v>
      </c>
      <c r="D4817" s="3" t="s">
        <v>1474</v>
      </c>
      <c r="E4817" s="4">
        <v>10246957298</v>
      </c>
      <c r="F4817" s="4">
        <v>2.3754</v>
      </c>
      <c r="G4817" s="4">
        <v>1</v>
      </c>
      <c r="H4817" s="4">
        <v>24340622</v>
      </c>
      <c r="I4817" s="4"/>
      <c r="J4817" s="4">
        <v>24340622</v>
      </c>
    </row>
    <row r="4818" spans="2:10" x14ac:dyDescent="0.3">
      <c r="B4818" s="3" t="s">
        <v>239</v>
      </c>
      <c r="C4818" s="4">
        <v>2023</v>
      </c>
      <c r="D4818" s="3" t="s">
        <v>1475</v>
      </c>
      <c r="E4818" s="4">
        <v>2</v>
      </c>
      <c r="F4818" s="4">
        <v>0</v>
      </c>
      <c r="G4818" s="4">
        <v>0</v>
      </c>
      <c r="H4818" s="4">
        <v>0</v>
      </c>
      <c r="I4818" s="4"/>
      <c r="J4818" s="4">
        <v>0</v>
      </c>
    </row>
    <row r="4819" spans="2:10" x14ac:dyDescent="0.3">
      <c r="B4819" s="3" t="s">
        <v>239</v>
      </c>
      <c r="C4819" s="4">
        <v>2023</v>
      </c>
      <c r="D4819" s="3" t="s">
        <v>1476</v>
      </c>
      <c r="E4819" s="4">
        <v>9003000</v>
      </c>
      <c r="F4819" s="4">
        <v>40</v>
      </c>
      <c r="G4819" s="4">
        <v>16.839269175717774</v>
      </c>
      <c r="H4819" s="4">
        <v>360120</v>
      </c>
      <c r="I4819" s="4">
        <v>1089824</v>
      </c>
      <c r="J4819" s="4">
        <v>1449944</v>
      </c>
    </row>
    <row r="4820" spans="2:10" x14ac:dyDescent="0.3">
      <c r="B4820" s="3" t="s">
        <v>239</v>
      </c>
      <c r="C4820" s="4">
        <v>2024</v>
      </c>
      <c r="D4820" s="3" t="s">
        <v>1468</v>
      </c>
      <c r="E4820" s="4">
        <v>630090152</v>
      </c>
      <c r="F4820" s="4">
        <v>7.8018799999999997</v>
      </c>
      <c r="G4820" s="4">
        <v>3.0421311622429918</v>
      </c>
      <c r="H4820" s="4">
        <v>4915888</v>
      </c>
      <c r="I4820" s="4"/>
      <c r="J4820" s="4">
        <v>4915888</v>
      </c>
    </row>
    <row r="4821" spans="2:10" x14ac:dyDescent="0.3">
      <c r="B4821" s="3" t="s">
        <v>239</v>
      </c>
      <c r="C4821" s="4">
        <v>2024</v>
      </c>
      <c r="D4821" s="3" t="s">
        <v>1469</v>
      </c>
      <c r="E4821" s="4">
        <v>8557760</v>
      </c>
      <c r="F4821" s="4">
        <v>2.5646100000000001</v>
      </c>
      <c r="G4821" s="4">
        <v>1</v>
      </c>
      <c r="H4821" s="4">
        <v>21947</v>
      </c>
      <c r="I4821" s="4"/>
      <c r="J4821" s="4">
        <v>21947</v>
      </c>
    </row>
    <row r="4822" spans="2:10" x14ac:dyDescent="0.3">
      <c r="B4822" s="3" t="s">
        <v>239</v>
      </c>
      <c r="C4822" s="4">
        <v>2024</v>
      </c>
      <c r="D4822" s="3" t="s">
        <v>1470</v>
      </c>
      <c r="E4822" s="4">
        <v>143208500</v>
      </c>
      <c r="F4822" s="4">
        <v>8.7313500000000008</v>
      </c>
      <c r="G4822" s="4">
        <v>3.4045527390129497</v>
      </c>
      <c r="H4822" s="4">
        <v>1250404</v>
      </c>
      <c r="I4822" s="4"/>
      <c r="J4822" s="4">
        <v>1250404</v>
      </c>
    </row>
    <row r="4823" spans="2:10" x14ac:dyDescent="0.3">
      <c r="B4823" s="3" t="s">
        <v>239</v>
      </c>
      <c r="C4823" s="4">
        <v>2024</v>
      </c>
      <c r="D4823" s="3" t="s">
        <v>1471</v>
      </c>
      <c r="E4823" s="4">
        <v>183013500</v>
      </c>
      <c r="F4823" s="4">
        <v>30.28942</v>
      </c>
      <c r="G4823" s="4">
        <v>11.810536494827673</v>
      </c>
      <c r="H4823" s="4">
        <v>5543373</v>
      </c>
      <c r="I4823" s="4"/>
      <c r="J4823" s="4">
        <v>5543373</v>
      </c>
    </row>
    <row r="4824" spans="2:10" x14ac:dyDescent="0.3">
      <c r="B4824" s="3" t="s">
        <v>239</v>
      </c>
      <c r="C4824" s="4">
        <v>2024</v>
      </c>
      <c r="D4824" s="3" t="s">
        <v>1472</v>
      </c>
      <c r="E4824" s="4">
        <v>3412800</v>
      </c>
      <c r="F4824" s="4">
        <v>19.69875</v>
      </c>
      <c r="G4824" s="4">
        <v>7.6809924315977867</v>
      </c>
      <c r="H4824" s="4">
        <v>67228</v>
      </c>
      <c r="I4824" s="4"/>
      <c r="J4824" s="4">
        <v>67228</v>
      </c>
    </row>
    <row r="4825" spans="2:10" x14ac:dyDescent="0.3">
      <c r="B4825" s="3" t="s">
        <v>239</v>
      </c>
      <c r="C4825" s="4">
        <v>2024</v>
      </c>
      <c r="D4825" s="3" t="s">
        <v>1473</v>
      </c>
      <c r="E4825" s="4">
        <v>22189100</v>
      </c>
      <c r="F4825" s="4">
        <v>2.5646100000000001</v>
      </c>
      <c r="G4825" s="4">
        <v>1</v>
      </c>
      <c r="H4825" s="4">
        <v>56906</v>
      </c>
      <c r="I4825" s="4"/>
      <c r="J4825" s="4">
        <v>56906</v>
      </c>
    </row>
    <row r="4826" spans="2:10" x14ac:dyDescent="0.3">
      <c r="B4826" s="3" t="s">
        <v>239</v>
      </c>
      <c r="C4826" s="4">
        <v>2024</v>
      </c>
      <c r="D4826" s="3" t="s">
        <v>1474</v>
      </c>
      <c r="E4826" s="4">
        <v>10171688908</v>
      </c>
      <c r="F4826" s="4">
        <v>2.5646100000000001</v>
      </c>
      <c r="G4826" s="4">
        <v>1</v>
      </c>
      <c r="H4826" s="4">
        <v>26086415</v>
      </c>
      <c r="I4826" s="4"/>
      <c r="J4826" s="4">
        <v>26086415</v>
      </c>
    </row>
    <row r="4827" spans="2:10" x14ac:dyDescent="0.3">
      <c r="B4827" s="3" t="s">
        <v>239</v>
      </c>
      <c r="C4827" s="4">
        <v>2024</v>
      </c>
      <c r="D4827" s="3" t="s">
        <v>1475</v>
      </c>
      <c r="E4827" s="4">
        <v>0</v>
      </c>
      <c r="F4827" s="4">
        <v>2.5646100000000001</v>
      </c>
      <c r="G4827" s="4">
        <v>1</v>
      </c>
      <c r="H4827" s="4">
        <v>0</v>
      </c>
      <c r="I4827" s="4"/>
      <c r="J4827" s="4">
        <v>0</v>
      </c>
    </row>
    <row r="4828" spans="2:10" x14ac:dyDescent="0.3">
      <c r="B4828" s="3" t="s">
        <v>239</v>
      </c>
      <c r="C4828" s="4">
        <v>2024</v>
      </c>
      <c r="D4828" s="3" t="s">
        <v>1476</v>
      </c>
      <c r="E4828" s="4">
        <v>9716900</v>
      </c>
      <c r="F4828" s="4">
        <v>40.000019999999999</v>
      </c>
      <c r="G4828" s="4">
        <v>15.596921169300595</v>
      </c>
      <c r="H4828" s="4">
        <v>388676</v>
      </c>
      <c r="I4828" s="4">
        <v>917177</v>
      </c>
      <c r="J4828" s="4">
        <v>1305853</v>
      </c>
    </row>
    <row r="4829" spans="2:10" x14ac:dyDescent="0.3">
      <c r="B4829" s="3" t="s">
        <v>241</v>
      </c>
      <c r="C4829" s="4">
        <v>2019</v>
      </c>
      <c r="D4829" s="3" t="s">
        <v>1468</v>
      </c>
      <c r="E4829" s="4">
        <v>347422800</v>
      </c>
      <c r="F4829" s="4">
        <v>8.2666000000000004</v>
      </c>
      <c r="G4829" s="4">
        <v>5.7715562382182499</v>
      </c>
      <c r="H4829" s="4">
        <v>2872005.3184799999</v>
      </c>
      <c r="I4829" s="4"/>
      <c r="J4829" s="4">
        <v>2872005.3184799999</v>
      </c>
    </row>
    <row r="4830" spans="2:10" x14ac:dyDescent="0.3">
      <c r="B4830" s="3" t="s">
        <v>241</v>
      </c>
      <c r="C4830" s="4">
        <v>2019</v>
      </c>
      <c r="D4830" s="3" t="s">
        <v>1469</v>
      </c>
      <c r="E4830" s="4">
        <v>3055933</v>
      </c>
      <c r="F4830" s="4">
        <v>6.4617000000000004</v>
      </c>
      <c r="G4830" s="4">
        <v>4.51141520631153</v>
      </c>
      <c r="H4830" s="4">
        <v>19746.522266100001</v>
      </c>
      <c r="I4830" s="4"/>
      <c r="J4830" s="4">
        <v>19746.522266100001</v>
      </c>
    </row>
    <row r="4831" spans="2:10" x14ac:dyDescent="0.3">
      <c r="B4831" s="3" t="s">
        <v>241</v>
      </c>
      <c r="C4831" s="4">
        <v>2019</v>
      </c>
      <c r="D4831" s="3" t="s">
        <v>1470</v>
      </c>
      <c r="E4831" s="4">
        <v>30341100</v>
      </c>
      <c r="F4831" s="4">
        <v>8.2666000000000004</v>
      </c>
      <c r="G4831" s="4">
        <v>5.7715562382182499</v>
      </c>
      <c r="H4831" s="4">
        <v>250817.73725999999</v>
      </c>
      <c r="I4831" s="4"/>
      <c r="J4831" s="4">
        <v>250817.73725999999</v>
      </c>
    </row>
    <row r="4832" spans="2:10" x14ac:dyDescent="0.3">
      <c r="B4832" s="3" t="s">
        <v>241</v>
      </c>
      <c r="C4832" s="4">
        <v>2019</v>
      </c>
      <c r="D4832" s="3" t="s">
        <v>1471</v>
      </c>
      <c r="E4832" s="4">
        <v>0</v>
      </c>
      <c r="F4832" s="4">
        <v>0</v>
      </c>
      <c r="G4832" s="4">
        <v>0</v>
      </c>
      <c r="H4832" s="4">
        <v>0</v>
      </c>
      <c r="I4832" s="4"/>
      <c r="J4832" s="4">
        <v>0</v>
      </c>
    </row>
    <row r="4833" spans="2:10" x14ac:dyDescent="0.3">
      <c r="B4833" s="3" t="s">
        <v>241</v>
      </c>
      <c r="C4833" s="4">
        <v>2019</v>
      </c>
      <c r="D4833" s="3" t="s">
        <v>1472</v>
      </c>
      <c r="E4833" s="4">
        <v>0</v>
      </c>
      <c r="F4833" s="4">
        <v>0</v>
      </c>
      <c r="G4833" s="4">
        <v>0</v>
      </c>
      <c r="H4833" s="4">
        <v>0</v>
      </c>
      <c r="I4833" s="4"/>
      <c r="J4833" s="4">
        <v>0</v>
      </c>
    </row>
    <row r="4834" spans="2:10" x14ac:dyDescent="0.3">
      <c r="B4834" s="3" t="s">
        <v>241</v>
      </c>
      <c r="C4834" s="4">
        <v>2019</v>
      </c>
      <c r="D4834" s="3" t="s">
        <v>1473</v>
      </c>
      <c r="E4834" s="4">
        <v>60825200</v>
      </c>
      <c r="F4834" s="4">
        <v>3.7256999999999998</v>
      </c>
      <c r="G4834" s="4">
        <v>2.6012008657404202</v>
      </c>
      <c r="H4834" s="4">
        <v>226616.44764</v>
      </c>
      <c r="I4834" s="4"/>
      <c r="J4834" s="4">
        <v>226616.44764</v>
      </c>
    </row>
    <row r="4835" spans="2:10" x14ac:dyDescent="0.3">
      <c r="B4835" s="3" t="s">
        <v>241</v>
      </c>
      <c r="C4835" s="4">
        <v>2019</v>
      </c>
      <c r="D4835" s="3" t="s">
        <v>1474</v>
      </c>
      <c r="E4835" s="4">
        <v>5124904276</v>
      </c>
      <c r="F4835" s="4">
        <v>1.4322999999999999</v>
      </c>
      <c r="G4835" s="4">
        <v>1</v>
      </c>
      <c r="H4835" s="4">
        <v>7340400.3945148</v>
      </c>
      <c r="I4835" s="4">
        <v>0</v>
      </c>
      <c r="J4835" s="4">
        <v>7340400.3945148</v>
      </c>
    </row>
    <row r="4836" spans="2:10" x14ac:dyDescent="0.3">
      <c r="B4836" s="3" t="s">
        <v>241</v>
      </c>
      <c r="C4836" s="4">
        <v>2019</v>
      </c>
      <c r="D4836" s="3" t="s">
        <v>1475</v>
      </c>
      <c r="E4836" s="4">
        <v>0</v>
      </c>
      <c r="F4836" s="4">
        <v>0</v>
      </c>
      <c r="G4836" s="4">
        <v>0</v>
      </c>
      <c r="H4836" s="4">
        <v>0</v>
      </c>
      <c r="I4836" s="4"/>
      <c r="J4836" s="4">
        <v>0</v>
      </c>
    </row>
    <row r="4837" spans="2:10" x14ac:dyDescent="0.3">
      <c r="B4837" s="3" t="s">
        <v>241</v>
      </c>
      <c r="C4837" s="4">
        <v>2019</v>
      </c>
      <c r="D4837" s="3" t="s">
        <v>1476</v>
      </c>
      <c r="E4837" s="4">
        <v>713300</v>
      </c>
      <c r="F4837" s="4">
        <v>16.828199999999999</v>
      </c>
      <c r="G4837" s="4">
        <v>11.7490749144732</v>
      </c>
      <c r="H4837" s="4">
        <v>12003.555060000001</v>
      </c>
      <c r="I4837" s="4"/>
      <c r="J4837" s="4">
        <v>12003.555060000001</v>
      </c>
    </row>
    <row r="4838" spans="2:10" x14ac:dyDescent="0.3">
      <c r="B4838" s="3" t="s">
        <v>241</v>
      </c>
      <c r="C4838" s="4">
        <v>2020</v>
      </c>
      <c r="D4838" s="3" t="s">
        <v>1468</v>
      </c>
      <c r="E4838" s="4">
        <v>390097700</v>
      </c>
      <c r="F4838" s="4">
        <v>7.8856000000000002</v>
      </c>
      <c r="G4838" s="4">
        <v>5.2941255454850618</v>
      </c>
      <c r="H4838" s="4">
        <v>3076154</v>
      </c>
      <c r="I4838" s="4"/>
      <c r="J4838" s="4">
        <v>3076154</v>
      </c>
    </row>
    <row r="4839" spans="2:10" x14ac:dyDescent="0.3">
      <c r="B4839" s="3" t="s">
        <v>241</v>
      </c>
      <c r="C4839" s="4">
        <v>2020</v>
      </c>
      <c r="D4839" s="3" t="s">
        <v>1469</v>
      </c>
      <c r="E4839" s="4">
        <v>3060188</v>
      </c>
      <c r="F4839" s="4">
        <v>6.5667999999999997</v>
      </c>
      <c r="G4839" s="4">
        <v>4.4087277609936217</v>
      </c>
      <c r="H4839" s="4">
        <v>20096</v>
      </c>
      <c r="I4839" s="4"/>
      <c r="J4839" s="4">
        <v>20096</v>
      </c>
    </row>
    <row r="4840" spans="2:10" x14ac:dyDescent="0.3">
      <c r="B4840" s="3" t="s">
        <v>241</v>
      </c>
      <c r="C4840" s="4">
        <v>2020</v>
      </c>
      <c r="D4840" s="3" t="s">
        <v>1470</v>
      </c>
      <c r="E4840" s="4">
        <v>29735500</v>
      </c>
      <c r="F4840" s="4">
        <v>7.8856000000000002</v>
      </c>
      <c r="G4840" s="4">
        <v>5.2941255454850618</v>
      </c>
      <c r="H4840" s="4">
        <v>234482</v>
      </c>
      <c r="I4840" s="4"/>
      <c r="J4840" s="4">
        <v>234482</v>
      </c>
    </row>
    <row r="4841" spans="2:10" x14ac:dyDescent="0.3">
      <c r="B4841" s="3" t="s">
        <v>241</v>
      </c>
      <c r="C4841" s="4">
        <v>2020</v>
      </c>
      <c r="D4841" s="3" t="s">
        <v>1471</v>
      </c>
      <c r="E4841" s="4">
        <v>0</v>
      </c>
      <c r="F4841" s="4">
        <v>0</v>
      </c>
      <c r="G4841" s="4">
        <v>0</v>
      </c>
      <c r="H4841" s="4">
        <v>0</v>
      </c>
      <c r="I4841" s="4"/>
      <c r="J4841" s="4">
        <v>0</v>
      </c>
    </row>
    <row r="4842" spans="2:10" x14ac:dyDescent="0.3">
      <c r="B4842" s="3" t="s">
        <v>241</v>
      </c>
      <c r="C4842" s="4">
        <v>2020</v>
      </c>
      <c r="D4842" s="3" t="s">
        <v>1472</v>
      </c>
      <c r="E4842" s="4">
        <v>0</v>
      </c>
      <c r="F4842" s="4">
        <v>0</v>
      </c>
      <c r="G4842" s="4">
        <v>0</v>
      </c>
      <c r="H4842" s="4">
        <v>0</v>
      </c>
      <c r="I4842" s="4"/>
      <c r="J4842" s="4">
        <v>0</v>
      </c>
    </row>
    <row r="4843" spans="2:10" x14ac:dyDescent="0.3">
      <c r="B4843" s="3" t="s">
        <v>241</v>
      </c>
      <c r="C4843" s="4">
        <v>2020</v>
      </c>
      <c r="D4843" s="3" t="s">
        <v>1473</v>
      </c>
      <c r="E4843" s="4">
        <v>63482000</v>
      </c>
      <c r="F4843" s="4">
        <v>3.6436000000000002</v>
      </c>
      <c r="G4843" s="4">
        <v>2.4461899966431688</v>
      </c>
      <c r="H4843" s="4">
        <v>231303</v>
      </c>
      <c r="I4843" s="4"/>
      <c r="J4843" s="4">
        <v>231303</v>
      </c>
    </row>
    <row r="4844" spans="2:10" x14ac:dyDescent="0.3">
      <c r="B4844" s="3" t="s">
        <v>241</v>
      </c>
      <c r="C4844" s="4">
        <v>2020</v>
      </c>
      <c r="D4844" s="3" t="s">
        <v>1474</v>
      </c>
      <c r="E4844" s="4">
        <v>5079578150</v>
      </c>
      <c r="F4844" s="4">
        <v>1.4895</v>
      </c>
      <c r="G4844" s="4">
        <v>1</v>
      </c>
      <c r="H4844" s="4">
        <v>7566032</v>
      </c>
      <c r="I4844" s="4"/>
      <c r="J4844" s="4">
        <v>7566032</v>
      </c>
    </row>
    <row r="4845" spans="2:10" x14ac:dyDescent="0.3">
      <c r="B4845" s="3" t="s">
        <v>241</v>
      </c>
      <c r="C4845" s="4">
        <v>2020</v>
      </c>
      <c r="D4845" s="3" t="s">
        <v>1475</v>
      </c>
      <c r="E4845" s="4">
        <v>0</v>
      </c>
      <c r="F4845" s="4">
        <v>0</v>
      </c>
      <c r="G4845" s="4">
        <v>0</v>
      </c>
      <c r="H4845" s="4">
        <v>0</v>
      </c>
      <c r="I4845" s="4"/>
      <c r="J4845" s="4">
        <v>0</v>
      </c>
    </row>
    <row r="4846" spans="2:10" x14ac:dyDescent="0.3">
      <c r="B4846" s="3" t="s">
        <v>241</v>
      </c>
      <c r="C4846" s="4">
        <v>2020</v>
      </c>
      <c r="D4846" s="3" t="s">
        <v>1476</v>
      </c>
      <c r="E4846" s="4">
        <v>806300</v>
      </c>
      <c r="F4846" s="4">
        <v>15.128</v>
      </c>
      <c r="G4846" s="4">
        <v>10.156428331654917</v>
      </c>
      <c r="H4846" s="4">
        <v>12198</v>
      </c>
      <c r="I4846" s="4">
        <v>231700</v>
      </c>
      <c r="J4846" s="4">
        <v>243898</v>
      </c>
    </row>
    <row r="4847" spans="2:10" x14ac:dyDescent="0.3">
      <c r="B4847" s="3" t="s">
        <v>241</v>
      </c>
      <c r="C4847" s="4">
        <v>2021</v>
      </c>
      <c r="D4847" s="3" t="s">
        <v>1468</v>
      </c>
      <c r="E4847" s="4">
        <v>334559400</v>
      </c>
      <c r="F4847" s="4">
        <v>8.2324000000000002</v>
      </c>
      <c r="G4847" s="4">
        <v>5.6394026578983425</v>
      </c>
      <c r="H4847" s="4">
        <v>2754227</v>
      </c>
      <c r="I4847" s="4"/>
      <c r="J4847" s="4">
        <v>2754227</v>
      </c>
    </row>
    <row r="4848" spans="2:10" x14ac:dyDescent="0.3">
      <c r="B4848" s="3" t="s">
        <v>241</v>
      </c>
      <c r="C4848" s="4">
        <v>2021</v>
      </c>
      <c r="D4848" s="3" t="s">
        <v>1469</v>
      </c>
      <c r="E4848" s="4">
        <v>3116032</v>
      </c>
      <c r="F4848" s="4">
        <v>6.7625000000000002</v>
      </c>
      <c r="G4848" s="4">
        <v>4.6324839019043704</v>
      </c>
      <c r="H4848" s="4">
        <v>21072</v>
      </c>
      <c r="I4848" s="4"/>
      <c r="J4848" s="4">
        <v>21072</v>
      </c>
    </row>
    <row r="4849" spans="2:10" x14ac:dyDescent="0.3">
      <c r="B4849" s="3" t="s">
        <v>241</v>
      </c>
      <c r="C4849" s="4">
        <v>2021</v>
      </c>
      <c r="D4849" s="3" t="s">
        <v>1470</v>
      </c>
      <c r="E4849" s="4">
        <v>29453800</v>
      </c>
      <c r="F4849" s="4">
        <v>8.2324000000000002</v>
      </c>
      <c r="G4849" s="4">
        <v>5.6394026578983425</v>
      </c>
      <c r="H4849" s="4">
        <v>242475</v>
      </c>
      <c r="I4849" s="4"/>
      <c r="J4849" s="4">
        <v>242475</v>
      </c>
    </row>
    <row r="4850" spans="2:10" x14ac:dyDescent="0.3">
      <c r="B4850" s="3" t="s">
        <v>241</v>
      </c>
      <c r="C4850" s="4">
        <v>2021</v>
      </c>
      <c r="D4850" s="3" t="s">
        <v>1471</v>
      </c>
      <c r="E4850" s="4">
        <v>0</v>
      </c>
      <c r="F4850" s="4">
        <v>0</v>
      </c>
      <c r="G4850" s="4">
        <v>0</v>
      </c>
      <c r="H4850" s="4">
        <v>0</v>
      </c>
      <c r="I4850" s="4"/>
      <c r="J4850" s="4">
        <v>0</v>
      </c>
    </row>
    <row r="4851" spans="2:10" x14ac:dyDescent="0.3">
      <c r="B4851" s="3" t="s">
        <v>241</v>
      </c>
      <c r="C4851" s="4">
        <v>2021</v>
      </c>
      <c r="D4851" s="3" t="s">
        <v>1472</v>
      </c>
      <c r="E4851" s="4">
        <v>0</v>
      </c>
      <c r="F4851" s="4">
        <v>0</v>
      </c>
      <c r="G4851" s="4">
        <v>0</v>
      </c>
      <c r="H4851" s="4">
        <v>0</v>
      </c>
      <c r="I4851" s="4"/>
      <c r="J4851" s="4">
        <v>0</v>
      </c>
    </row>
    <row r="4852" spans="2:10" x14ac:dyDescent="0.3">
      <c r="B4852" s="3" t="s">
        <v>241</v>
      </c>
      <c r="C4852" s="4">
        <v>2021</v>
      </c>
      <c r="D4852" s="3" t="s">
        <v>1473</v>
      </c>
      <c r="E4852" s="4">
        <v>61202300</v>
      </c>
      <c r="F4852" s="4">
        <v>3.8815</v>
      </c>
      <c r="G4852" s="4">
        <v>2.6589258802575695</v>
      </c>
      <c r="H4852" s="4">
        <v>237557</v>
      </c>
      <c r="I4852" s="4"/>
      <c r="J4852" s="4">
        <v>237557</v>
      </c>
    </row>
    <row r="4853" spans="2:10" x14ac:dyDescent="0.3">
      <c r="B4853" s="3" t="s">
        <v>241</v>
      </c>
      <c r="C4853" s="4">
        <v>2021</v>
      </c>
      <c r="D4853" s="3" t="s">
        <v>1474</v>
      </c>
      <c r="E4853" s="4">
        <v>5405775689</v>
      </c>
      <c r="F4853" s="4">
        <v>1.4598</v>
      </c>
      <c r="G4853" s="4">
        <v>1</v>
      </c>
      <c r="H4853" s="4">
        <v>7891351</v>
      </c>
      <c r="I4853" s="4"/>
      <c r="J4853" s="4">
        <v>7891351</v>
      </c>
    </row>
    <row r="4854" spans="2:10" x14ac:dyDescent="0.3">
      <c r="B4854" s="3" t="s">
        <v>241</v>
      </c>
      <c r="C4854" s="4">
        <v>2021</v>
      </c>
      <c r="D4854" s="3" t="s">
        <v>1475</v>
      </c>
      <c r="E4854" s="4">
        <v>0</v>
      </c>
      <c r="F4854" s="4">
        <v>0</v>
      </c>
      <c r="G4854" s="4">
        <v>0</v>
      </c>
      <c r="H4854" s="4">
        <v>0</v>
      </c>
      <c r="I4854" s="4"/>
      <c r="J4854" s="4">
        <v>0</v>
      </c>
    </row>
    <row r="4855" spans="2:10" x14ac:dyDescent="0.3">
      <c r="B4855" s="3" t="s">
        <v>241</v>
      </c>
      <c r="C4855" s="4">
        <v>2021</v>
      </c>
      <c r="D4855" s="3" t="s">
        <v>1476</v>
      </c>
      <c r="E4855" s="4">
        <v>669900</v>
      </c>
      <c r="F4855" s="4">
        <v>15.392899999999999</v>
      </c>
      <c r="G4855" s="4">
        <v>10.544526647485956</v>
      </c>
      <c r="H4855" s="4">
        <v>10312</v>
      </c>
      <c r="I4855" s="4">
        <v>207550</v>
      </c>
      <c r="J4855" s="4">
        <v>217862</v>
      </c>
    </row>
    <row r="4856" spans="2:10" x14ac:dyDescent="0.3">
      <c r="B4856" s="3" t="s">
        <v>241</v>
      </c>
      <c r="C4856" s="4">
        <v>2022</v>
      </c>
      <c r="D4856" s="3" t="s">
        <v>1468</v>
      </c>
      <c r="E4856" s="4">
        <v>357315800</v>
      </c>
      <c r="F4856" s="4">
        <v>7.9866999999999999</v>
      </c>
      <c r="G4856" s="4">
        <v>6.8531834563240093</v>
      </c>
      <c r="H4856" s="4">
        <v>2853774</v>
      </c>
      <c r="I4856" s="4"/>
      <c r="J4856" s="4">
        <v>2853774</v>
      </c>
    </row>
    <row r="4857" spans="2:10" x14ac:dyDescent="0.3">
      <c r="B4857" s="3" t="s">
        <v>241</v>
      </c>
      <c r="C4857" s="4">
        <v>2022</v>
      </c>
      <c r="D4857" s="3" t="s">
        <v>1469</v>
      </c>
      <c r="E4857" s="4">
        <v>3097481</v>
      </c>
      <c r="F4857" s="4">
        <v>6.9225000000000003</v>
      </c>
      <c r="G4857" s="4">
        <v>5.9400205937875414</v>
      </c>
      <c r="H4857" s="4">
        <v>21442</v>
      </c>
      <c r="I4857" s="4"/>
      <c r="J4857" s="4">
        <v>21442</v>
      </c>
    </row>
    <row r="4858" spans="2:10" x14ac:dyDescent="0.3">
      <c r="B4858" s="3" t="s">
        <v>241</v>
      </c>
      <c r="C4858" s="4">
        <v>2022</v>
      </c>
      <c r="D4858" s="3" t="s">
        <v>1470</v>
      </c>
      <c r="E4858" s="4">
        <v>32197000</v>
      </c>
      <c r="F4858" s="4">
        <v>7.9866999999999999</v>
      </c>
      <c r="G4858" s="4">
        <v>6.8531834563240093</v>
      </c>
      <c r="H4858" s="4">
        <v>257148</v>
      </c>
      <c r="I4858" s="4"/>
      <c r="J4858" s="4">
        <v>257148</v>
      </c>
    </row>
    <row r="4859" spans="2:10" x14ac:dyDescent="0.3">
      <c r="B4859" s="3" t="s">
        <v>241</v>
      </c>
      <c r="C4859" s="4">
        <v>2022</v>
      </c>
      <c r="D4859" s="3" t="s">
        <v>1471</v>
      </c>
      <c r="E4859" s="4">
        <v>0</v>
      </c>
      <c r="F4859" s="4">
        <v>0</v>
      </c>
      <c r="G4859" s="4">
        <v>0</v>
      </c>
      <c r="H4859" s="4">
        <v>0</v>
      </c>
      <c r="I4859" s="4"/>
      <c r="J4859" s="4">
        <v>0</v>
      </c>
    </row>
    <row r="4860" spans="2:10" x14ac:dyDescent="0.3">
      <c r="B4860" s="3" t="s">
        <v>241</v>
      </c>
      <c r="C4860" s="4">
        <v>2022</v>
      </c>
      <c r="D4860" s="3" t="s">
        <v>1472</v>
      </c>
      <c r="E4860" s="4">
        <v>0</v>
      </c>
      <c r="F4860" s="4">
        <v>0</v>
      </c>
      <c r="G4860" s="4">
        <v>0</v>
      </c>
      <c r="H4860" s="4">
        <v>0</v>
      </c>
      <c r="I4860" s="4"/>
      <c r="J4860" s="4">
        <v>0</v>
      </c>
    </row>
    <row r="4861" spans="2:10" x14ac:dyDescent="0.3">
      <c r="B4861" s="3" t="s">
        <v>241</v>
      </c>
      <c r="C4861" s="4">
        <v>2022</v>
      </c>
      <c r="D4861" s="3" t="s">
        <v>1473</v>
      </c>
      <c r="E4861" s="4">
        <v>63595300</v>
      </c>
      <c r="F4861" s="4">
        <v>3.8931</v>
      </c>
      <c r="G4861" s="4">
        <v>3.3405697614552943</v>
      </c>
      <c r="H4861" s="4">
        <v>247583</v>
      </c>
      <c r="I4861" s="4"/>
      <c r="J4861" s="4">
        <v>247583</v>
      </c>
    </row>
    <row r="4862" spans="2:10" x14ac:dyDescent="0.3">
      <c r="B4862" s="3" t="s">
        <v>241</v>
      </c>
      <c r="C4862" s="4">
        <v>2022</v>
      </c>
      <c r="D4862" s="3" t="s">
        <v>1474</v>
      </c>
      <c r="E4862" s="4">
        <v>7172774950</v>
      </c>
      <c r="F4862" s="4">
        <v>1.1654</v>
      </c>
      <c r="G4862" s="4">
        <v>1</v>
      </c>
      <c r="H4862" s="4">
        <v>8359152</v>
      </c>
      <c r="I4862" s="4"/>
      <c r="J4862" s="4">
        <v>8359152</v>
      </c>
    </row>
    <row r="4863" spans="2:10" x14ac:dyDescent="0.3">
      <c r="B4863" s="3" t="s">
        <v>241</v>
      </c>
      <c r="C4863" s="4">
        <v>2022</v>
      </c>
      <c r="D4863" s="3" t="s">
        <v>1475</v>
      </c>
      <c r="E4863" s="4">
        <v>0</v>
      </c>
      <c r="F4863" s="4">
        <v>0</v>
      </c>
      <c r="G4863" s="4">
        <v>0</v>
      </c>
      <c r="H4863" s="4">
        <v>0</v>
      </c>
      <c r="I4863" s="4"/>
      <c r="J4863" s="4">
        <v>0</v>
      </c>
    </row>
    <row r="4864" spans="2:10" x14ac:dyDescent="0.3">
      <c r="B4864" s="3" t="s">
        <v>241</v>
      </c>
      <c r="C4864" s="4">
        <v>2022</v>
      </c>
      <c r="D4864" s="3" t="s">
        <v>1476</v>
      </c>
      <c r="E4864" s="4">
        <v>1240000</v>
      </c>
      <c r="F4864" s="4">
        <v>9.9644999999999992</v>
      </c>
      <c r="G4864" s="4">
        <v>8.5502831645786852</v>
      </c>
      <c r="H4864" s="4">
        <v>12356</v>
      </c>
      <c r="I4864" s="4">
        <v>219750</v>
      </c>
      <c r="J4864" s="4">
        <v>232106</v>
      </c>
    </row>
    <row r="4865" spans="2:10" x14ac:dyDescent="0.3">
      <c r="B4865" s="3" t="s">
        <v>241</v>
      </c>
      <c r="C4865" s="4">
        <v>2023</v>
      </c>
      <c r="D4865" s="3" t="s">
        <v>1468</v>
      </c>
      <c r="E4865" s="4">
        <v>413791800</v>
      </c>
      <c r="F4865" s="4">
        <v>7.4234999999999998</v>
      </c>
      <c r="G4865" s="4">
        <v>6.7918572735590121</v>
      </c>
      <c r="H4865" s="4">
        <v>3071783</v>
      </c>
      <c r="I4865" s="4"/>
      <c r="J4865" s="4">
        <v>3071783</v>
      </c>
    </row>
    <row r="4866" spans="2:10" x14ac:dyDescent="0.3">
      <c r="B4866" s="3" t="s">
        <v>241</v>
      </c>
      <c r="C4866" s="4">
        <v>2023</v>
      </c>
      <c r="D4866" s="3" t="s">
        <v>1469</v>
      </c>
      <c r="E4866" s="4">
        <v>3058270</v>
      </c>
      <c r="F4866" s="4">
        <v>7.266</v>
      </c>
      <c r="G4866" s="4">
        <v>6.6477584629460207</v>
      </c>
      <c r="H4866" s="4">
        <v>22221</v>
      </c>
      <c r="I4866" s="4"/>
      <c r="J4866" s="4">
        <v>22221</v>
      </c>
    </row>
    <row r="4867" spans="2:10" x14ac:dyDescent="0.3">
      <c r="B4867" s="3" t="s">
        <v>241</v>
      </c>
      <c r="C4867" s="4">
        <v>2023</v>
      </c>
      <c r="D4867" s="3" t="s">
        <v>1470</v>
      </c>
      <c r="E4867" s="4">
        <v>34776700</v>
      </c>
      <c r="F4867" s="4">
        <v>7.4234999999999998</v>
      </c>
      <c r="G4867" s="4">
        <v>6.7918572735590121</v>
      </c>
      <c r="H4867" s="4">
        <v>258165</v>
      </c>
      <c r="I4867" s="4"/>
      <c r="J4867" s="4">
        <v>258165</v>
      </c>
    </row>
    <row r="4868" spans="2:10" x14ac:dyDescent="0.3">
      <c r="B4868" s="3" t="s">
        <v>241</v>
      </c>
      <c r="C4868" s="4">
        <v>2023</v>
      </c>
      <c r="D4868" s="3" t="s">
        <v>1471</v>
      </c>
      <c r="E4868" s="4">
        <v>0</v>
      </c>
      <c r="F4868" s="4">
        <v>0</v>
      </c>
      <c r="G4868" s="4">
        <v>0</v>
      </c>
      <c r="H4868" s="4">
        <v>0</v>
      </c>
      <c r="I4868" s="4"/>
      <c r="J4868" s="4">
        <v>0</v>
      </c>
    </row>
    <row r="4869" spans="2:10" x14ac:dyDescent="0.3">
      <c r="B4869" s="3" t="s">
        <v>241</v>
      </c>
      <c r="C4869" s="4">
        <v>2023</v>
      </c>
      <c r="D4869" s="3" t="s">
        <v>1472</v>
      </c>
      <c r="E4869" s="4">
        <v>0</v>
      </c>
      <c r="F4869" s="4">
        <v>0</v>
      </c>
      <c r="G4869" s="4">
        <v>0</v>
      </c>
      <c r="H4869" s="4">
        <v>0</v>
      </c>
      <c r="I4869" s="4"/>
      <c r="J4869" s="4">
        <v>0</v>
      </c>
    </row>
    <row r="4870" spans="2:10" x14ac:dyDescent="0.3">
      <c r="B4870" s="3" t="s">
        <v>241</v>
      </c>
      <c r="C4870" s="4">
        <v>2023</v>
      </c>
      <c r="D4870" s="3" t="s">
        <v>1473</v>
      </c>
      <c r="E4870" s="4">
        <v>59638200</v>
      </c>
      <c r="F4870" s="4">
        <v>4.0686999999999998</v>
      </c>
      <c r="G4870" s="4">
        <v>3.7225068618481245</v>
      </c>
      <c r="H4870" s="4">
        <v>242650</v>
      </c>
      <c r="I4870" s="4"/>
      <c r="J4870" s="4">
        <v>242650</v>
      </c>
    </row>
    <row r="4871" spans="2:10" x14ac:dyDescent="0.3">
      <c r="B4871" s="3" t="s">
        <v>241</v>
      </c>
      <c r="C4871" s="4">
        <v>2023</v>
      </c>
      <c r="D4871" s="3" t="s">
        <v>1474</v>
      </c>
      <c r="E4871" s="4">
        <v>8079815401</v>
      </c>
      <c r="F4871" s="4">
        <v>1.093</v>
      </c>
      <c r="G4871" s="4">
        <v>1</v>
      </c>
      <c r="H4871" s="4">
        <v>8831238</v>
      </c>
      <c r="I4871" s="4"/>
      <c r="J4871" s="4">
        <v>8831238</v>
      </c>
    </row>
    <row r="4872" spans="2:10" x14ac:dyDescent="0.3">
      <c r="B4872" s="3" t="s">
        <v>241</v>
      </c>
      <c r="C4872" s="4">
        <v>2023</v>
      </c>
      <c r="D4872" s="3" t="s">
        <v>1475</v>
      </c>
      <c r="E4872" s="4">
        <v>0</v>
      </c>
      <c r="F4872" s="4">
        <v>0</v>
      </c>
      <c r="G4872" s="4">
        <v>0</v>
      </c>
      <c r="H4872" s="4">
        <v>0</v>
      </c>
      <c r="I4872" s="4"/>
      <c r="J4872" s="4">
        <v>0</v>
      </c>
    </row>
    <row r="4873" spans="2:10" x14ac:dyDescent="0.3">
      <c r="B4873" s="3" t="s">
        <v>241</v>
      </c>
      <c r="C4873" s="4">
        <v>2023</v>
      </c>
      <c r="D4873" s="3" t="s">
        <v>1476</v>
      </c>
      <c r="E4873" s="4">
        <v>1430300</v>
      </c>
      <c r="F4873" s="4">
        <v>9.0627999999999993</v>
      </c>
      <c r="G4873" s="4">
        <v>8.2916742909423604</v>
      </c>
      <c r="H4873" s="4">
        <v>12963</v>
      </c>
      <c r="I4873" s="4">
        <v>230200</v>
      </c>
      <c r="J4873" s="4">
        <v>243163</v>
      </c>
    </row>
    <row r="4874" spans="2:10" x14ac:dyDescent="0.3">
      <c r="B4874" s="3" t="s">
        <v>241</v>
      </c>
      <c r="C4874" s="4">
        <v>2024</v>
      </c>
      <c r="D4874" s="3" t="s">
        <v>1468</v>
      </c>
      <c r="E4874" s="4">
        <v>440147400</v>
      </c>
      <c r="F4874" s="4">
        <v>7.6443000000000003</v>
      </c>
      <c r="G4874" s="4">
        <v>6.5621941797579195</v>
      </c>
      <c r="H4874" s="4">
        <v>3364619</v>
      </c>
      <c r="I4874" s="4"/>
      <c r="J4874" s="4">
        <v>3364619</v>
      </c>
    </row>
    <row r="4875" spans="2:10" x14ac:dyDescent="0.3">
      <c r="B4875" s="3" t="s">
        <v>241</v>
      </c>
      <c r="C4875" s="4">
        <v>2024</v>
      </c>
      <c r="D4875" s="3" t="s">
        <v>1469</v>
      </c>
      <c r="E4875" s="4">
        <v>3109377</v>
      </c>
      <c r="F4875" s="4">
        <v>7.6234000000000002</v>
      </c>
      <c r="G4875" s="4">
        <v>6.5442527255558414</v>
      </c>
      <c r="H4875" s="4">
        <v>23704</v>
      </c>
      <c r="I4875" s="4"/>
      <c r="J4875" s="4">
        <v>23704</v>
      </c>
    </row>
    <row r="4876" spans="2:10" x14ac:dyDescent="0.3">
      <c r="B4876" s="3" t="s">
        <v>241</v>
      </c>
      <c r="C4876" s="4">
        <v>2024</v>
      </c>
      <c r="D4876" s="3" t="s">
        <v>1470</v>
      </c>
      <c r="E4876" s="4">
        <v>38588300</v>
      </c>
      <c r="F4876" s="4">
        <v>7.6443000000000003</v>
      </c>
      <c r="G4876" s="4">
        <v>6.5621941797579195</v>
      </c>
      <c r="H4876" s="4">
        <v>294981</v>
      </c>
      <c r="I4876" s="4"/>
      <c r="J4876" s="4">
        <v>294981</v>
      </c>
    </row>
    <row r="4877" spans="2:10" x14ac:dyDescent="0.3">
      <c r="B4877" s="3" t="s">
        <v>241</v>
      </c>
      <c r="C4877" s="4">
        <v>2024</v>
      </c>
      <c r="D4877" s="3" t="s">
        <v>1471</v>
      </c>
      <c r="E4877" s="4">
        <v>0</v>
      </c>
      <c r="F4877" s="4">
        <v>0</v>
      </c>
      <c r="G4877" s="4">
        <v>0</v>
      </c>
      <c r="H4877" s="4">
        <v>0</v>
      </c>
      <c r="I4877" s="4"/>
      <c r="J4877" s="4">
        <v>0</v>
      </c>
    </row>
    <row r="4878" spans="2:10" x14ac:dyDescent="0.3">
      <c r="B4878" s="3" t="s">
        <v>241</v>
      </c>
      <c r="C4878" s="4">
        <v>2024</v>
      </c>
      <c r="D4878" s="3" t="s">
        <v>1472</v>
      </c>
      <c r="E4878" s="4">
        <v>0</v>
      </c>
      <c r="F4878" s="4">
        <v>0</v>
      </c>
      <c r="G4878" s="4">
        <v>0</v>
      </c>
      <c r="H4878" s="4">
        <v>0</v>
      </c>
      <c r="I4878" s="4"/>
      <c r="J4878" s="4">
        <v>0</v>
      </c>
    </row>
    <row r="4879" spans="2:10" x14ac:dyDescent="0.3">
      <c r="B4879" s="3" t="s">
        <v>241</v>
      </c>
      <c r="C4879" s="4">
        <v>2024</v>
      </c>
      <c r="D4879" s="3" t="s">
        <v>1473</v>
      </c>
      <c r="E4879" s="4">
        <v>59657200</v>
      </c>
      <c r="F4879" s="4">
        <v>4.3167999999999997</v>
      </c>
      <c r="G4879" s="4">
        <v>3.7057258133745381</v>
      </c>
      <c r="H4879" s="4">
        <v>257528</v>
      </c>
      <c r="I4879" s="4"/>
      <c r="J4879" s="4">
        <v>257528</v>
      </c>
    </row>
    <row r="4880" spans="2:10" x14ac:dyDescent="0.3">
      <c r="B4880" s="3" t="s">
        <v>241</v>
      </c>
      <c r="C4880" s="4">
        <v>2024</v>
      </c>
      <c r="D4880" s="3" t="s">
        <v>1474</v>
      </c>
      <c r="E4880" s="4">
        <v>8097063425</v>
      </c>
      <c r="F4880" s="4">
        <v>1.1649</v>
      </c>
      <c r="G4880" s="4">
        <v>1</v>
      </c>
      <c r="H4880" s="4">
        <v>9432269</v>
      </c>
      <c r="I4880" s="4"/>
      <c r="J4880" s="4">
        <v>9432269</v>
      </c>
    </row>
    <row r="4881" spans="2:10" x14ac:dyDescent="0.3">
      <c r="B4881" s="3" t="s">
        <v>241</v>
      </c>
      <c r="C4881" s="4">
        <v>2024</v>
      </c>
      <c r="D4881" s="3" t="s">
        <v>1475</v>
      </c>
      <c r="E4881" s="4">
        <v>0</v>
      </c>
      <c r="F4881" s="4">
        <v>0</v>
      </c>
      <c r="G4881" s="4">
        <v>0</v>
      </c>
      <c r="H4881" s="4">
        <v>0</v>
      </c>
      <c r="I4881" s="4"/>
      <c r="J4881" s="4">
        <v>0</v>
      </c>
    </row>
    <row r="4882" spans="2:10" x14ac:dyDescent="0.3">
      <c r="B4882" s="3" t="s">
        <v>241</v>
      </c>
      <c r="C4882" s="4">
        <v>2024</v>
      </c>
      <c r="D4882" s="3" t="s">
        <v>1476</v>
      </c>
      <c r="E4882" s="4">
        <v>1615500</v>
      </c>
      <c r="F4882" s="4">
        <v>9.3287999999999993</v>
      </c>
      <c r="G4882" s="4">
        <v>8.0082410507339681</v>
      </c>
      <c r="H4882" s="4">
        <v>15071</v>
      </c>
      <c r="I4882" s="4">
        <v>230200</v>
      </c>
      <c r="J4882" s="4">
        <v>245271</v>
      </c>
    </row>
    <row r="4883" spans="2:10" x14ac:dyDescent="0.3">
      <c r="B4883" s="3" t="s">
        <v>243</v>
      </c>
      <c r="C4883" s="4">
        <v>2019</v>
      </c>
      <c r="D4883" s="3" t="s">
        <v>1468</v>
      </c>
      <c r="E4883" s="4">
        <v>4030712494</v>
      </c>
      <c r="F4883" s="4">
        <v>5.2826599999999999</v>
      </c>
      <c r="G4883" s="4">
        <v>3.12073773009759</v>
      </c>
      <c r="H4883" s="4">
        <v>21292883.663554002</v>
      </c>
      <c r="I4883" s="4"/>
      <c r="J4883" s="4">
        <v>21292883.663554002</v>
      </c>
    </row>
    <row r="4884" spans="2:10" x14ac:dyDescent="0.3">
      <c r="B4884" s="3" t="s">
        <v>243</v>
      </c>
      <c r="C4884" s="4">
        <v>2019</v>
      </c>
      <c r="D4884" s="3" t="s">
        <v>1469</v>
      </c>
      <c r="E4884" s="4">
        <v>0</v>
      </c>
      <c r="F4884" s="4">
        <v>0</v>
      </c>
      <c r="G4884" s="4">
        <v>0</v>
      </c>
      <c r="H4884" s="4">
        <v>0</v>
      </c>
      <c r="I4884" s="4"/>
      <c r="J4884" s="4">
        <v>0</v>
      </c>
    </row>
    <row r="4885" spans="2:10" x14ac:dyDescent="0.3">
      <c r="B4885" s="3" t="s">
        <v>243</v>
      </c>
      <c r="C4885" s="4">
        <v>2019</v>
      </c>
      <c r="D4885" s="3" t="s">
        <v>1470</v>
      </c>
      <c r="E4885" s="4">
        <v>107666400</v>
      </c>
      <c r="F4885" s="4">
        <v>5.2826599999999999</v>
      </c>
      <c r="G4885" s="4">
        <v>3.12073773009759</v>
      </c>
      <c r="H4885" s="4">
        <v>568764.98462400003</v>
      </c>
      <c r="I4885" s="4"/>
      <c r="J4885" s="4">
        <v>568764.98462400003</v>
      </c>
    </row>
    <row r="4886" spans="2:10" x14ac:dyDescent="0.3">
      <c r="B4886" s="3" t="s">
        <v>243</v>
      </c>
      <c r="C4886" s="4">
        <v>2019</v>
      </c>
      <c r="D4886" s="3" t="s">
        <v>1471</v>
      </c>
      <c r="E4886" s="4">
        <v>234646000</v>
      </c>
      <c r="F4886" s="4">
        <v>27.5</v>
      </c>
      <c r="G4886" s="4">
        <v>16.245657978685699</v>
      </c>
      <c r="H4886" s="4">
        <v>6452765</v>
      </c>
      <c r="I4886" s="4">
        <v>-324381</v>
      </c>
      <c r="J4886" s="4">
        <v>6128384</v>
      </c>
    </row>
    <row r="4887" spans="2:10" x14ac:dyDescent="0.3">
      <c r="B4887" s="3" t="s">
        <v>243</v>
      </c>
      <c r="C4887" s="4">
        <v>2019</v>
      </c>
      <c r="D4887" s="3" t="s">
        <v>1472</v>
      </c>
      <c r="E4887" s="4">
        <v>0</v>
      </c>
      <c r="F4887" s="4">
        <v>0</v>
      </c>
      <c r="G4887" s="4">
        <v>0</v>
      </c>
      <c r="H4887" s="4">
        <v>0</v>
      </c>
      <c r="I4887" s="4"/>
      <c r="J4887" s="4">
        <v>0</v>
      </c>
    </row>
    <row r="4888" spans="2:10" x14ac:dyDescent="0.3">
      <c r="B4888" s="3" t="s">
        <v>243</v>
      </c>
      <c r="C4888" s="4">
        <v>2019</v>
      </c>
      <c r="D4888" s="3" t="s">
        <v>1473</v>
      </c>
      <c r="E4888" s="4">
        <v>13912500</v>
      </c>
      <c r="F4888" s="4">
        <v>1.92855</v>
      </c>
      <c r="G4888" s="4">
        <v>1.1392932252652499</v>
      </c>
      <c r="H4888" s="4">
        <v>26830.951874999999</v>
      </c>
      <c r="I4888" s="4"/>
      <c r="J4888" s="4">
        <v>26830.951874999999</v>
      </c>
    </row>
    <row r="4889" spans="2:10" x14ac:dyDescent="0.3">
      <c r="B4889" s="3" t="s">
        <v>243</v>
      </c>
      <c r="C4889" s="4">
        <v>2019</v>
      </c>
      <c r="D4889" s="3" t="s">
        <v>1474</v>
      </c>
      <c r="E4889" s="4">
        <v>22129661631</v>
      </c>
      <c r="F4889" s="4">
        <v>1.69276</v>
      </c>
      <c r="G4889" s="4">
        <v>1</v>
      </c>
      <c r="H4889" s="4">
        <v>37460206.022491597</v>
      </c>
      <c r="I4889" s="4">
        <v>0</v>
      </c>
      <c r="J4889" s="4">
        <v>37460206.022491597</v>
      </c>
    </row>
    <row r="4890" spans="2:10" x14ac:dyDescent="0.3">
      <c r="B4890" s="3" t="s">
        <v>243</v>
      </c>
      <c r="C4890" s="4">
        <v>2019</v>
      </c>
      <c r="D4890" s="3" t="s">
        <v>1475</v>
      </c>
      <c r="E4890" s="4">
        <v>2</v>
      </c>
      <c r="F4890" s="4">
        <v>0</v>
      </c>
      <c r="G4890" s="4">
        <v>0</v>
      </c>
      <c r="H4890" s="4">
        <v>0</v>
      </c>
      <c r="I4890" s="4"/>
      <c r="J4890" s="4">
        <v>0</v>
      </c>
    </row>
    <row r="4891" spans="2:10" x14ac:dyDescent="0.3">
      <c r="B4891" s="3" t="s">
        <v>243</v>
      </c>
      <c r="C4891" s="4">
        <v>2019</v>
      </c>
      <c r="D4891" s="3" t="s">
        <v>1476</v>
      </c>
      <c r="E4891" s="4">
        <v>8860170</v>
      </c>
      <c r="F4891" s="4">
        <v>40</v>
      </c>
      <c r="G4891" s="4">
        <v>23.630047968997399</v>
      </c>
      <c r="H4891" s="4">
        <v>354406.8</v>
      </c>
      <c r="I4891" s="4"/>
      <c r="J4891" s="4">
        <v>354406.8</v>
      </c>
    </row>
    <row r="4892" spans="2:10" x14ac:dyDescent="0.3">
      <c r="B4892" s="3" t="s">
        <v>243</v>
      </c>
      <c r="C4892" s="4">
        <v>2020</v>
      </c>
      <c r="D4892" s="3" t="s">
        <v>1468</v>
      </c>
      <c r="E4892" s="4">
        <v>4162776894</v>
      </c>
      <c r="F4892" s="4">
        <v>5.2756800000000004</v>
      </c>
      <c r="G4892" s="4">
        <v>2.8181298576426914</v>
      </c>
      <c r="H4892" s="4">
        <v>21961479</v>
      </c>
      <c r="I4892" s="4"/>
      <c r="J4892" s="4">
        <v>21961479</v>
      </c>
    </row>
    <row r="4893" spans="2:10" x14ac:dyDescent="0.3">
      <c r="B4893" s="3" t="s">
        <v>243</v>
      </c>
      <c r="C4893" s="4">
        <v>2020</v>
      </c>
      <c r="D4893" s="3" t="s">
        <v>1469</v>
      </c>
      <c r="E4893" s="4">
        <v>0</v>
      </c>
      <c r="F4893" s="4">
        <v>0</v>
      </c>
      <c r="G4893" s="4">
        <v>0</v>
      </c>
      <c r="H4893" s="4">
        <v>0</v>
      </c>
      <c r="I4893" s="4"/>
      <c r="J4893" s="4">
        <v>0</v>
      </c>
    </row>
    <row r="4894" spans="2:10" x14ac:dyDescent="0.3">
      <c r="B4894" s="3" t="s">
        <v>243</v>
      </c>
      <c r="C4894" s="4">
        <v>2020</v>
      </c>
      <c r="D4894" s="3" t="s">
        <v>1470</v>
      </c>
      <c r="E4894" s="4">
        <v>118099900</v>
      </c>
      <c r="F4894" s="4">
        <v>5.2756800000000004</v>
      </c>
      <c r="G4894" s="4">
        <v>2.8181298576426914</v>
      </c>
      <c r="H4894" s="4">
        <v>623057</v>
      </c>
      <c r="I4894" s="4"/>
      <c r="J4894" s="4">
        <v>623057</v>
      </c>
    </row>
    <row r="4895" spans="2:10" x14ac:dyDescent="0.3">
      <c r="B4895" s="3" t="s">
        <v>243</v>
      </c>
      <c r="C4895" s="4">
        <v>2020</v>
      </c>
      <c r="D4895" s="3" t="s">
        <v>1471</v>
      </c>
      <c r="E4895" s="4">
        <v>295515000</v>
      </c>
      <c r="F4895" s="4">
        <v>27.5</v>
      </c>
      <c r="G4895" s="4">
        <v>14.689778584973691</v>
      </c>
      <c r="H4895" s="4">
        <v>8126662</v>
      </c>
      <c r="I4895" s="4">
        <v>-7693482</v>
      </c>
      <c r="J4895" s="4">
        <v>433180</v>
      </c>
    </row>
    <row r="4896" spans="2:10" x14ac:dyDescent="0.3">
      <c r="B4896" s="3" t="s">
        <v>243</v>
      </c>
      <c r="C4896" s="4">
        <v>2020</v>
      </c>
      <c r="D4896" s="3" t="s">
        <v>1472</v>
      </c>
      <c r="E4896" s="4">
        <v>0</v>
      </c>
      <c r="F4896" s="4">
        <v>0</v>
      </c>
      <c r="G4896" s="4">
        <v>0</v>
      </c>
      <c r="H4896" s="4">
        <v>0</v>
      </c>
      <c r="I4896" s="4"/>
      <c r="J4896" s="4">
        <v>0</v>
      </c>
    </row>
    <row r="4897" spans="2:10" x14ac:dyDescent="0.3">
      <c r="B4897" s="3" t="s">
        <v>243</v>
      </c>
      <c r="C4897" s="4">
        <v>2020</v>
      </c>
      <c r="D4897" s="3" t="s">
        <v>1473</v>
      </c>
      <c r="E4897" s="4">
        <v>16155500</v>
      </c>
      <c r="F4897" s="4">
        <v>1.6987300000000001</v>
      </c>
      <c r="G4897" s="4">
        <v>0.90741700275099491</v>
      </c>
      <c r="H4897" s="4">
        <v>27444</v>
      </c>
      <c r="I4897" s="4"/>
      <c r="J4897" s="4">
        <v>27444</v>
      </c>
    </row>
    <row r="4898" spans="2:10" x14ac:dyDescent="0.3">
      <c r="B4898" s="3" t="s">
        <v>243</v>
      </c>
      <c r="C4898" s="4">
        <v>2020</v>
      </c>
      <c r="D4898" s="3" t="s">
        <v>1474</v>
      </c>
      <c r="E4898" s="4">
        <v>20835341233</v>
      </c>
      <c r="F4898" s="4">
        <v>1.87205</v>
      </c>
      <c r="G4898" s="4">
        <v>1</v>
      </c>
      <c r="H4898" s="4">
        <v>39004801</v>
      </c>
      <c r="I4898" s="4"/>
      <c r="J4898" s="4">
        <v>39004801</v>
      </c>
    </row>
    <row r="4899" spans="2:10" x14ac:dyDescent="0.3">
      <c r="B4899" s="3" t="s">
        <v>243</v>
      </c>
      <c r="C4899" s="4">
        <v>2020</v>
      </c>
      <c r="D4899" s="3" t="s">
        <v>1475</v>
      </c>
      <c r="E4899" s="4">
        <v>2</v>
      </c>
      <c r="F4899" s="4">
        <v>0</v>
      </c>
      <c r="G4899" s="4">
        <v>0</v>
      </c>
      <c r="H4899" s="4">
        <v>0</v>
      </c>
      <c r="I4899" s="4"/>
      <c r="J4899" s="4">
        <v>0</v>
      </c>
    </row>
    <row r="4900" spans="2:10" x14ac:dyDescent="0.3">
      <c r="B4900" s="3" t="s">
        <v>243</v>
      </c>
      <c r="C4900" s="4">
        <v>2020</v>
      </c>
      <c r="D4900" s="3" t="s">
        <v>1476</v>
      </c>
      <c r="E4900" s="4">
        <v>9352925</v>
      </c>
      <c r="F4900" s="4">
        <v>40</v>
      </c>
      <c r="G4900" s="4">
        <v>21.366950669052642</v>
      </c>
      <c r="H4900" s="4">
        <v>374117</v>
      </c>
      <c r="I4900" s="4">
        <v>734447</v>
      </c>
      <c r="J4900" s="4">
        <v>1108564</v>
      </c>
    </row>
    <row r="4901" spans="2:10" x14ac:dyDescent="0.3">
      <c r="B4901" s="3" t="s">
        <v>243</v>
      </c>
      <c r="C4901" s="4">
        <v>2021</v>
      </c>
      <c r="D4901" s="3" t="s">
        <v>1468</v>
      </c>
      <c r="E4901" s="4">
        <v>4128669000</v>
      </c>
      <c r="F4901" s="4">
        <v>5.5034099999999997</v>
      </c>
      <c r="G4901" s="4">
        <v>2.9575981985952051</v>
      </c>
      <c r="H4901" s="4">
        <v>22721758</v>
      </c>
      <c r="I4901" s="4"/>
      <c r="J4901" s="4">
        <v>22721758</v>
      </c>
    </row>
    <row r="4902" spans="2:10" x14ac:dyDescent="0.3">
      <c r="B4902" s="3" t="s">
        <v>243</v>
      </c>
      <c r="C4902" s="4">
        <v>2021</v>
      </c>
      <c r="D4902" s="3" t="s">
        <v>1469</v>
      </c>
      <c r="E4902" s="4">
        <v>0</v>
      </c>
      <c r="F4902" s="4">
        <v>0</v>
      </c>
      <c r="G4902" s="4">
        <v>0</v>
      </c>
      <c r="H4902" s="4">
        <v>0</v>
      </c>
      <c r="I4902" s="4"/>
      <c r="J4902" s="4">
        <v>0</v>
      </c>
    </row>
    <row r="4903" spans="2:10" x14ac:dyDescent="0.3">
      <c r="B4903" s="3" t="s">
        <v>243</v>
      </c>
      <c r="C4903" s="4">
        <v>2021</v>
      </c>
      <c r="D4903" s="3" t="s">
        <v>1470</v>
      </c>
      <c r="E4903" s="4">
        <v>116542400</v>
      </c>
      <c r="F4903" s="4">
        <v>5.5034099999999997</v>
      </c>
      <c r="G4903" s="4">
        <v>2.9575981985952051</v>
      </c>
      <c r="H4903" s="4">
        <v>641381</v>
      </c>
      <c r="I4903" s="4"/>
      <c r="J4903" s="4">
        <v>641381</v>
      </c>
    </row>
    <row r="4904" spans="2:10" x14ac:dyDescent="0.3">
      <c r="B4904" s="3" t="s">
        <v>243</v>
      </c>
      <c r="C4904" s="4">
        <v>2021</v>
      </c>
      <c r="D4904" s="3" t="s">
        <v>1471</v>
      </c>
      <c r="E4904" s="4">
        <v>319911000</v>
      </c>
      <c r="F4904" s="4">
        <v>27.5</v>
      </c>
      <c r="G4904" s="4">
        <v>14.77882811954191</v>
      </c>
      <c r="H4904" s="4">
        <v>8797552</v>
      </c>
      <c r="I4904" s="4">
        <v>-554791</v>
      </c>
      <c r="J4904" s="4">
        <v>8242761</v>
      </c>
    </row>
    <row r="4905" spans="2:10" x14ac:dyDescent="0.3">
      <c r="B4905" s="3" t="s">
        <v>243</v>
      </c>
      <c r="C4905" s="4">
        <v>2021</v>
      </c>
      <c r="D4905" s="3" t="s">
        <v>1472</v>
      </c>
      <c r="E4905" s="4">
        <v>0</v>
      </c>
      <c r="F4905" s="4">
        <v>0</v>
      </c>
      <c r="G4905" s="4">
        <v>0</v>
      </c>
      <c r="H4905" s="4">
        <v>0</v>
      </c>
      <c r="I4905" s="4"/>
      <c r="J4905" s="4">
        <v>0</v>
      </c>
    </row>
    <row r="4906" spans="2:10" x14ac:dyDescent="0.3">
      <c r="B4906" s="3" t="s">
        <v>243</v>
      </c>
      <c r="C4906" s="4">
        <v>2021</v>
      </c>
      <c r="D4906" s="3" t="s">
        <v>1473</v>
      </c>
      <c r="E4906" s="4">
        <v>46554200</v>
      </c>
      <c r="F4906" s="4">
        <v>1.82369</v>
      </c>
      <c r="G4906" s="4">
        <v>0.98007276557554135</v>
      </c>
      <c r="H4906" s="4">
        <v>84900</v>
      </c>
      <c r="I4906" s="4"/>
      <c r="J4906" s="4">
        <v>84900</v>
      </c>
    </row>
    <row r="4907" spans="2:10" x14ac:dyDescent="0.3">
      <c r="B4907" s="3" t="s">
        <v>243</v>
      </c>
      <c r="C4907" s="4">
        <v>2021</v>
      </c>
      <c r="D4907" s="3" t="s">
        <v>1474</v>
      </c>
      <c r="E4907" s="4">
        <v>21877700333</v>
      </c>
      <c r="F4907" s="4">
        <v>1.86077</v>
      </c>
      <c r="G4907" s="4">
        <v>1</v>
      </c>
      <c r="H4907" s="4">
        <v>40709368</v>
      </c>
      <c r="I4907" s="4"/>
      <c r="J4907" s="4">
        <v>40709368</v>
      </c>
    </row>
    <row r="4908" spans="2:10" x14ac:dyDescent="0.3">
      <c r="B4908" s="3" t="s">
        <v>243</v>
      </c>
      <c r="C4908" s="4">
        <v>2021</v>
      </c>
      <c r="D4908" s="3" t="s">
        <v>1475</v>
      </c>
      <c r="E4908" s="4">
        <v>2</v>
      </c>
      <c r="F4908" s="4">
        <v>0</v>
      </c>
      <c r="G4908" s="4">
        <v>0</v>
      </c>
      <c r="H4908" s="4">
        <v>0</v>
      </c>
      <c r="I4908" s="4"/>
      <c r="J4908" s="4">
        <v>0</v>
      </c>
    </row>
    <row r="4909" spans="2:10" x14ac:dyDescent="0.3">
      <c r="B4909" s="3" t="s">
        <v>243</v>
      </c>
      <c r="C4909" s="4">
        <v>2021</v>
      </c>
      <c r="D4909" s="3" t="s">
        <v>1476</v>
      </c>
      <c r="E4909" s="4">
        <v>10002575</v>
      </c>
      <c r="F4909" s="4">
        <v>40</v>
      </c>
      <c r="G4909" s="4">
        <v>21.496477264788233</v>
      </c>
      <c r="H4909" s="4">
        <v>400103</v>
      </c>
      <c r="I4909" s="4">
        <v>738684</v>
      </c>
      <c r="J4909" s="4">
        <v>1138787</v>
      </c>
    </row>
    <row r="4910" spans="2:10" x14ac:dyDescent="0.3">
      <c r="B4910" s="3" t="s">
        <v>243</v>
      </c>
      <c r="C4910" s="4">
        <v>2022</v>
      </c>
      <c r="D4910" s="3" t="s">
        <v>1468</v>
      </c>
      <c r="E4910" s="4">
        <v>4335197500</v>
      </c>
      <c r="F4910" s="4">
        <v>5.3860400000000004</v>
      </c>
      <c r="G4910" s="4">
        <v>3.2000142591481349</v>
      </c>
      <c r="H4910" s="4">
        <v>23349547</v>
      </c>
      <c r="I4910" s="4"/>
      <c r="J4910" s="4">
        <v>23349547</v>
      </c>
    </row>
    <row r="4911" spans="2:10" x14ac:dyDescent="0.3">
      <c r="B4911" s="3" t="s">
        <v>243</v>
      </c>
      <c r="C4911" s="4">
        <v>2022</v>
      </c>
      <c r="D4911" s="3" t="s">
        <v>1469</v>
      </c>
      <c r="E4911" s="4">
        <v>0</v>
      </c>
      <c r="F4911" s="4">
        <v>0</v>
      </c>
      <c r="G4911" s="4">
        <v>0</v>
      </c>
      <c r="H4911" s="4">
        <v>0</v>
      </c>
      <c r="I4911" s="4"/>
      <c r="J4911" s="4">
        <v>0</v>
      </c>
    </row>
    <row r="4912" spans="2:10" x14ac:dyDescent="0.3">
      <c r="B4912" s="3" t="s">
        <v>243</v>
      </c>
      <c r="C4912" s="4">
        <v>2022</v>
      </c>
      <c r="D4912" s="3" t="s">
        <v>1470</v>
      </c>
      <c r="E4912" s="4">
        <v>144358400</v>
      </c>
      <c r="F4912" s="4">
        <v>5.3860400000000004</v>
      </c>
      <c r="G4912" s="4">
        <v>3.2000142591481349</v>
      </c>
      <c r="H4912" s="4">
        <v>777520</v>
      </c>
      <c r="I4912" s="4"/>
      <c r="J4912" s="4">
        <v>777520</v>
      </c>
    </row>
    <row r="4913" spans="2:10" x14ac:dyDescent="0.3">
      <c r="B4913" s="3" t="s">
        <v>243</v>
      </c>
      <c r="C4913" s="4">
        <v>2022</v>
      </c>
      <c r="D4913" s="3" t="s">
        <v>1471</v>
      </c>
      <c r="E4913" s="4">
        <v>338654000</v>
      </c>
      <c r="F4913" s="4">
        <v>27.50001</v>
      </c>
      <c r="G4913" s="4">
        <v>16.338613179017663</v>
      </c>
      <c r="H4913" s="4">
        <v>9312988</v>
      </c>
      <c r="I4913" s="4">
        <v>-584520</v>
      </c>
      <c r="J4913" s="4">
        <v>8728468</v>
      </c>
    </row>
    <row r="4914" spans="2:10" x14ac:dyDescent="0.3">
      <c r="B4914" s="3" t="s">
        <v>243</v>
      </c>
      <c r="C4914" s="4">
        <v>2022</v>
      </c>
      <c r="D4914" s="3" t="s">
        <v>1472</v>
      </c>
      <c r="E4914" s="4">
        <v>0</v>
      </c>
      <c r="F4914" s="4">
        <v>0</v>
      </c>
      <c r="G4914" s="4">
        <v>0</v>
      </c>
      <c r="H4914" s="4">
        <v>0</v>
      </c>
      <c r="I4914" s="4"/>
      <c r="J4914" s="4">
        <v>0</v>
      </c>
    </row>
    <row r="4915" spans="2:10" x14ac:dyDescent="0.3">
      <c r="B4915" s="3" t="s">
        <v>243</v>
      </c>
      <c r="C4915" s="4">
        <v>2022</v>
      </c>
      <c r="D4915" s="3" t="s">
        <v>1473</v>
      </c>
      <c r="E4915" s="4">
        <v>18197200</v>
      </c>
      <c r="F4915" s="4">
        <v>1.8813299999999999</v>
      </c>
      <c r="G4915" s="4">
        <v>1.1177567983459389</v>
      </c>
      <c r="H4915" s="4">
        <v>34235</v>
      </c>
      <c r="I4915" s="4"/>
      <c r="J4915" s="4">
        <v>34235</v>
      </c>
    </row>
    <row r="4916" spans="2:10" x14ac:dyDescent="0.3">
      <c r="B4916" s="3" t="s">
        <v>243</v>
      </c>
      <c r="C4916" s="4">
        <v>2022</v>
      </c>
      <c r="D4916" s="3" t="s">
        <v>1474</v>
      </c>
      <c r="E4916" s="4">
        <v>25445534831</v>
      </c>
      <c r="F4916" s="4">
        <v>1.68313</v>
      </c>
      <c r="G4916" s="4">
        <v>1</v>
      </c>
      <c r="H4916" s="4">
        <v>42828143</v>
      </c>
      <c r="I4916" s="4"/>
      <c r="J4916" s="4">
        <v>42828143</v>
      </c>
    </row>
    <row r="4917" spans="2:10" x14ac:dyDescent="0.3">
      <c r="B4917" s="3" t="s">
        <v>243</v>
      </c>
      <c r="C4917" s="4">
        <v>2022</v>
      </c>
      <c r="D4917" s="3" t="s">
        <v>1475</v>
      </c>
      <c r="E4917" s="4">
        <v>2</v>
      </c>
      <c r="F4917" s="4">
        <v>0</v>
      </c>
      <c r="G4917" s="4">
        <v>0</v>
      </c>
      <c r="H4917" s="4">
        <v>0</v>
      </c>
      <c r="I4917" s="4"/>
      <c r="J4917" s="4">
        <v>0</v>
      </c>
    </row>
    <row r="4918" spans="2:10" x14ac:dyDescent="0.3">
      <c r="B4918" s="3" t="s">
        <v>243</v>
      </c>
      <c r="C4918" s="4">
        <v>2022</v>
      </c>
      <c r="D4918" s="3" t="s">
        <v>1476</v>
      </c>
      <c r="E4918" s="4">
        <v>9331430</v>
      </c>
      <c r="F4918" s="4">
        <v>40</v>
      </c>
      <c r="G4918" s="4">
        <v>23.765246891208641</v>
      </c>
      <c r="H4918" s="4">
        <v>373257</v>
      </c>
      <c r="I4918" s="4">
        <v>748290</v>
      </c>
      <c r="J4918" s="4">
        <v>1121547</v>
      </c>
    </row>
    <row r="4919" spans="2:10" x14ac:dyDescent="0.3">
      <c r="B4919" s="3" t="s">
        <v>243</v>
      </c>
      <c r="C4919" s="4">
        <v>2023</v>
      </c>
      <c r="D4919" s="3" t="s">
        <v>1468</v>
      </c>
      <c r="E4919" s="4">
        <v>4745170800</v>
      </c>
      <c r="F4919" s="4">
        <v>5.17997</v>
      </c>
      <c r="G4919" s="4">
        <v>3.1698058941596905</v>
      </c>
      <c r="H4919" s="4">
        <v>24579842</v>
      </c>
      <c r="I4919" s="4"/>
      <c r="J4919" s="4">
        <v>24579842</v>
      </c>
    </row>
    <row r="4920" spans="2:10" x14ac:dyDescent="0.3">
      <c r="B4920" s="3" t="s">
        <v>243</v>
      </c>
      <c r="C4920" s="4">
        <v>2023</v>
      </c>
      <c r="D4920" s="3" t="s">
        <v>1469</v>
      </c>
      <c r="E4920" s="4">
        <v>0</v>
      </c>
      <c r="F4920" s="4">
        <v>0</v>
      </c>
      <c r="G4920" s="4">
        <v>0</v>
      </c>
      <c r="H4920" s="4">
        <v>0</v>
      </c>
      <c r="I4920" s="4"/>
      <c r="J4920" s="4">
        <v>0</v>
      </c>
    </row>
    <row r="4921" spans="2:10" x14ac:dyDescent="0.3">
      <c r="B4921" s="3" t="s">
        <v>243</v>
      </c>
      <c r="C4921" s="4">
        <v>2023</v>
      </c>
      <c r="D4921" s="3" t="s">
        <v>1470</v>
      </c>
      <c r="E4921" s="4">
        <v>145123500</v>
      </c>
      <c r="F4921" s="4">
        <v>5.17997</v>
      </c>
      <c r="G4921" s="4">
        <v>3.1698058941596905</v>
      </c>
      <c r="H4921" s="4">
        <v>751735</v>
      </c>
      <c r="I4921" s="4"/>
      <c r="J4921" s="4">
        <v>751735</v>
      </c>
    </row>
    <row r="4922" spans="2:10" x14ac:dyDescent="0.3">
      <c r="B4922" s="3" t="s">
        <v>243</v>
      </c>
      <c r="C4922" s="4">
        <v>2023</v>
      </c>
      <c r="D4922" s="3" t="s">
        <v>1471</v>
      </c>
      <c r="E4922" s="4">
        <v>351441000</v>
      </c>
      <c r="F4922" s="4">
        <v>27.5</v>
      </c>
      <c r="G4922" s="4">
        <v>16.828217555196552</v>
      </c>
      <c r="H4922" s="4">
        <v>9664628</v>
      </c>
      <c r="I4922" s="4">
        <v>-564228</v>
      </c>
      <c r="J4922" s="4">
        <v>9100400</v>
      </c>
    </row>
    <row r="4923" spans="2:10" x14ac:dyDescent="0.3">
      <c r="B4923" s="3" t="s">
        <v>243</v>
      </c>
      <c r="C4923" s="4">
        <v>2023</v>
      </c>
      <c r="D4923" s="3" t="s">
        <v>1472</v>
      </c>
      <c r="E4923" s="4">
        <v>0</v>
      </c>
      <c r="F4923" s="4">
        <v>0</v>
      </c>
      <c r="G4923" s="4">
        <v>0</v>
      </c>
      <c r="H4923" s="4">
        <v>0</v>
      </c>
      <c r="I4923" s="4"/>
      <c r="J4923" s="4">
        <v>0</v>
      </c>
    </row>
    <row r="4924" spans="2:10" x14ac:dyDescent="0.3">
      <c r="B4924" s="3" t="s">
        <v>243</v>
      </c>
      <c r="C4924" s="4">
        <v>2023</v>
      </c>
      <c r="D4924" s="3" t="s">
        <v>1473</v>
      </c>
      <c r="E4924" s="4">
        <v>19620000</v>
      </c>
      <c r="F4924" s="4">
        <v>1.8354600000000001</v>
      </c>
      <c r="G4924" s="4">
        <v>1.1231825525040389</v>
      </c>
      <c r="H4924" s="4">
        <v>36012</v>
      </c>
      <c r="I4924" s="4"/>
      <c r="J4924" s="4">
        <v>36012</v>
      </c>
    </row>
    <row r="4925" spans="2:10" x14ac:dyDescent="0.3">
      <c r="B4925" s="3" t="s">
        <v>243</v>
      </c>
      <c r="C4925" s="4">
        <v>2023</v>
      </c>
      <c r="D4925" s="3" t="s">
        <v>1474</v>
      </c>
      <c r="E4925" s="4">
        <v>27883150131</v>
      </c>
      <c r="F4925" s="4">
        <v>1.6341600000000001</v>
      </c>
      <c r="G4925" s="4">
        <v>1</v>
      </c>
      <c r="H4925" s="4">
        <v>45565529</v>
      </c>
      <c r="I4925" s="4"/>
      <c r="J4925" s="4">
        <v>45565529</v>
      </c>
    </row>
    <row r="4926" spans="2:10" x14ac:dyDescent="0.3">
      <c r="B4926" s="3" t="s">
        <v>243</v>
      </c>
      <c r="C4926" s="4">
        <v>2023</v>
      </c>
      <c r="D4926" s="3" t="s">
        <v>1475</v>
      </c>
      <c r="E4926" s="4">
        <v>2</v>
      </c>
      <c r="F4926" s="4">
        <v>0</v>
      </c>
      <c r="G4926" s="4">
        <v>0</v>
      </c>
      <c r="H4926" s="4">
        <v>0</v>
      </c>
      <c r="I4926" s="4"/>
      <c r="J4926" s="4">
        <v>0</v>
      </c>
    </row>
    <row r="4927" spans="2:10" x14ac:dyDescent="0.3">
      <c r="B4927" s="3" t="s">
        <v>243</v>
      </c>
      <c r="C4927" s="4">
        <v>2023</v>
      </c>
      <c r="D4927" s="3" t="s">
        <v>1476</v>
      </c>
      <c r="E4927" s="4">
        <v>9084315</v>
      </c>
      <c r="F4927" s="4">
        <v>40</v>
      </c>
      <c r="G4927" s="4">
        <v>24.477407353013167</v>
      </c>
      <c r="H4927" s="4">
        <v>363373</v>
      </c>
      <c r="I4927" s="4">
        <v>782136</v>
      </c>
      <c r="J4927" s="4">
        <v>1145509</v>
      </c>
    </row>
    <row r="4928" spans="2:10" x14ac:dyDescent="0.3">
      <c r="B4928" s="3" t="s">
        <v>243</v>
      </c>
      <c r="C4928" s="4">
        <v>2024</v>
      </c>
      <c r="D4928" s="3" t="s">
        <v>1468</v>
      </c>
      <c r="E4928" s="4">
        <v>4646373000</v>
      </c>
      <c r="F4928" s="4">
        <v>5.6740399999999998</v>
      </c>
      <c r="G4928" s="4">
        <v>3.2069224726023138</v>
      </c>
      <c r="H4928" s="4">
        <v>26363706</v>
      </c>
      <c r="I4928" s="4"/>
      <c r="J4928" s="4">
        <v>26363706</v>
      </c>
    </row>
    <row r="4929" spans="2:10" x14ac:dyDescent="0.3">
      <c r="B4929" s="3" t="s">
        <v>243</v>
      </c>
      <c r="C4929" s="4">
        <v>2024</v>
      </c>
      <c r="D4929" s="3" t="s">
        <v>1469</v>
      </c>
      <c r="E4929" s="4">
        <v>0</v>
      </c>
      <c r="F4929" s="4">
        <v>0</v>
      </c>
      <c r="G4929" s="4">
        <v>0</v>
      </c>
      <c r="H4929" s="4">
        <v>0</v>
      </c>
      <c r="I4929" s="4"/>
      <c r="J4929" s="4">
        <v>0</v>
      </c>
    </row>
    <row r="4930" spans="2:10" x14ac:dyDescent="0.3">
      <c r="B4930" s="3" t="s">
        <v>243</v>
      </c>
      <c r="C4930" s="4">
        <v>2024</v>
      </c>
      <c r="D4930" s="3" t="s">
        <v>1470</v>
      </c>
      <c r="E4930" s="4">
        <v>145830100</v>
      </c>
      <c r="F4930" s="4">
        <v>5.6740399999999998</v>
      </c>
      <c r="G4930" s="4">
        <v>3.2069224726023138</v>
      </c>
      <c r="H4930" s="4">
        <v>827446</v>
      </c>
      <c r="I4930" s="4"/>
      <c r="J4930" s="4">
        <v>827446</v>
      </c>
    </row>
    <row r="4931" spans="2:10" x14ac:dyDescent="0.3">
      <c r="B4931" s="3" t="s">
        <v>243</v>
      </c>
      <c r="C4931" s="4">
        <v>2024</v>
      </c>
      <c r="D4931" s="3" t="s">
        <v>1471</v>
      </c>
      <c r="E4931" s="4">
        <v>372187000</v>
      </c>
      <c r="F4931" s="4">
        <v>27.5</v>
      </c>
      <c r="G4931" s="4">
        <v>15.54278221453561</v>
      </c>
      <c r="H4931" s="4">
        <v>10235142</v>
      </c>
      <c r="I4931" s="4">
        <v>-524611</v>
      </c>
      <c r="J4931" s="4">
        <v>9710531</v>
      </c>
    </row>
    <row r="4932" spans="2:10" x14ac:dyDescent="0.3">
      <c r="B4932" s="3" t="s">
        <v>243</v>
      </c>
      <c r="C4932" s="4">
        <v>2024</v>
      </c>
      <c r="D4932" s="3" t="s">
        <v>1472</v>
      </c>
      <c r="E4932" s="4">
        <v>0</v>
      </c>
      <c r="F4932" s="4">
        <v>0</v>
      </c>
      <c r="G4932" s="4">
        <v>0</v>
      </c>
      <c r="H4932" s="4">
        <v>0</v>
      </c>
      <c r="I4932" s="4"/>
      <c r="J4932" s="4">
        <v>0</v>
      </c>
    </row>
    <row r="4933" spans="2:10" x14ac:dyDescent="0.3">
      <c r="B4933" s="3" t="s">
        <v>243</v>
      </c>
      <c r="C4933" s="4">
        <v>2024</v>
      </c>
      <c r="D4933" s="3" t="s">
        <v>1473</v>
      </c>
      <c r="E4933" s="4">
        <v>19328000</v>
      </c>
      <c r="F4933" s="4">
        <v>2.0175299999999998</v>
      </c>
      <c r="G4933" s="4">
        <v>1.140291978228801</v>
      </c>
      <c r="H4933" s="4">
        <v>38995</v>
      </c>
      <c r="I4933" s="4"/>
      <c r="J4933" s="4">
        <v>38995</v>
      </c>
    </row>
    <row r="4934" spans="2:10" x14ac:dyDescent="0.3">
      <c r="B4934" s="3" t="s">
        <v>243</v>
      </c>
      <c r="C4934" s="4">
        <v>2024</v>
      </c>
      <c r="D4934" s="3" t="s">
        <v>1474</v>
      </c>
      <c r="E4934" s="4">
        <v>28384816731</v>
      </c>
      <c r="F4934" s="4">
        <v>1.7693099999999999</v>
      </c>
      <c r="G4934" s="4">
        <v>1</v>
      </c>
      <c r="H4934" s="4">
        <v>50221540</v>
      </c>
      <c r="I4934" s="4"/>
      <c r="J4934" s="4">
        <v>50221540</v>
      </c>
    </row>
    <row r="4935" spans="2:10" x14ac:dyDescent="0.3">
      <c r="B4935" s="3" t="s">
        <v>243</v>
      </c>
      <c r="C4935" s="4">
        <v>2024</v>
      </c>
      <c r="D4935" s="3" t="s">
        <v>1475</v>
      </c>
      <c r="E4935" s="4">
        <v>2</v>
      </c>
      <c r="F4935" s="4">
        <v>0</v>
      </c>
      <c r="G4935" s="4">
        <v>0</v>
      </c>
      <c r="H4935" s="4">
        <v>0</v>
      </c>
      <c r="I4935" s="4"/>
      <c r="J4935" s="4">
        <v>0</v>
      </c>
    </row>
    <row r="4936" spans="2:10" x14ac:dyDescent="0.3">
      <c r="B4936" s="3" t="s">
        <v>243</v>
      </c>
      <c r="C4936" s="4">
        <v>2024</v>
      </c>
      <c r="D4936" s="3" t="s">
        <v>1476</v>
      </c>
      <c r="E4936" s="4">
        <v>9341990</v>
      </c>
      <c r="F4936" s="4">
        <v>40</v>
      </c>
      <c r="G4936" s="4">
        <v>22.607683221142707</v>
      </c>
      <c r="H4936" s="4">
        <v>373680</v>
      </c>
      <c r="I4936" s="4">
        <v>787957</v>
      </c>
      <c r="J4936" s="4">
        <v>1161637</v>
      </c>
    </row>
    <row r="4937" spans="2:10" x14ac:dyDescent="0.3">
      <c r="B4937" s="3" t="s">
        <v>247</v>
      </c>
      <c r="C4937" s="4">
        <v>2019</v>
      </c>
      <c r="D4937" s="3" t="s">
        <v>1468</v>
      </c>
      <c r="E4937" s="4">
        <v>3773070100</v>
      </c>
      <c r="F4937" s="4">
        <v>4.6277100000000004</v>
      </c>
      <c r="G4937" s="4">
        <v>2.78544471797712</v>
      </c>
      <c r="H4937" s="4">
        <v>17460674.232471</v>
      </c>
      <c r="I4937" s="4"/>
      <c r="J4937" s="4">
        <v>17460674.232471</v>
      </c>
    </row>
    <row r="4938" spans="2:10" x14ac:dyDescent="0.3">
      <c r="B4938" s="3" t="s">
        <v>247</v>
      </c>
      <c r="C4938" s="4">
        <v>2019</v>
      </c>
      <c r="D4938" s="3" t="s">
        <v>1469</v>
      </c>
      <c r="E4938" s="4">
        <v>0</v>
      </c>
      <c r="F4938" s="4">
        <v>0</v>
      </c>
      <c r="G4938" s="4">
        <v>0</v>
      </c>
      <c r="H4938" s="4">
        <v>0</v>
      </c>
      <c r="I4938" s="4"/>
      <c r="J4938" s="4">
        <v>0</v>
      </c>
    </row>
    <row r="4939" spans="2:10" x14ac:dyDescent="0.3">
      <c r="B4939" s="3" t="s">
        <v>247</v>
      </c>
      <c r="C4939" s="4">
        <v>2019</v>
      </c>
      <c r="D4939" s="3" t="s">
        <v>1470</v>
      </c>
      <c r="E4939" s="4">
        <v>135923100</v>
      </c>
      <c r="F4939" s="4">
        <v>7.0941799999999997</v>
      </c>
      <c r="G4939" s="4">
        <v>4.2700269051818101</v>
      </c>
      <c r="H4939" s="4">
        <v>964262.93755799998</v>
      </c>
      <c r="I4939" s="4"/>
      <c r="J4939" s="4">
        <v>964262.93755799998</v>
      </c>
    </row>
    <row r="4940" spans="2:10" x14ac:dyDescent="0.3">
      <c r="B4940" s="3" t="s">
        <v>247</v>
      </c>
      <c r="C4940" s="4">
        <v>2019</v>
      </c>
      <c r="D4940" s="3" t="s">
        <v>1471</v>
      </c>
      <c r="E4940" s="4">
        <v>586510930</v>
      </c>
      <c r="F4940" s="4">
        <v>22.365539999999999</v>
      </c>
      <c r="G4940" s="4">
        <v>13.461944516338701</v>
      </c>
      <c r="H4940" s="4">
        <v>13117633.665352199</v>
      </c>
      <c r="I4940" s="4"/>
      <c r="J4940" s="4">
        <v>13117633.665352199</v>
      </c>
    </row>
    <row r="4941" spans="2:10" x14ac:dyDescent="0.3">
      <c r="B4941" s="3" t="s">
        <v>247</v>
      </c>
      <c r="C4941" s="4">
        <v>2019</v>
      </c>
      <c r="D4941" s="3" t="s">
        <v>1472</v>
      </c>
      <c r="E4941" s="4">
        <v>0</v>
      </c>
      <c r="F4941" s="4">
        <v>0</v>
      </c>
      <c r="G4941" s="4">
        <v>0</v>
      </c>
      <c r="H4941" s="4">
        <v>0</v>
      </c>
      <c r="I4941" s="4"/>
      <c r="J4941" s="4">
        <v>0</v>
      </c>
    </row>
    <row r="4942" spans="2:10" x14ac:dyDescent="0.3">
      <c r="B4942" s="3" t="s">
        <v>247</v>
      </c>
      <c r="C4942" s="4">
        <v>2019</v>
      </c>
      <c r="D4942" s="3" t="s">
        <v>1473</v>
      </c>
      <c r="E4942" s="4">
        <v>79803200</v>
      </c>
      <c r="F4942" s="4">
        <v>4.1427699999999996</v>
      </c>
      <c r="G4942" s="4">
        <v>2.4935566001962202</v>
      </c>
      <c r="H4942" s="4">
        <v>330606.30286400003</v>
      </c>
      <c r="I4942" s="4"/>
      <c r="J4942" s="4">
        <v>330606.30286400003</v>
      </c>
    </row>
    <row r="4943" spans="2:10" x14ac:dyDescent="0.3">
      <c r="B4943" s="3" t="s">
        <v>247</v>
      </c>
      <c r="C4943" s="4">
        <v>2019</v>
      </c>
      <c r="D4943" s="3" t="s">
        <v>1474</v>
      </c>
      <c r="E4943" s="4">
        <v>43670942830</v>
      </c>
      <c r="F4943" s="4">
        <v>1.6613899999999999</v>
      </c>
      <c r="G4943" s="4">
        <v>1</v>
      </c>
      <c r="H4943" s="4">
        <v>72554467.708333701</v>
      </c>
      <c r="I4943" s="4">
        <v>0</v>
      </c>
      <c r="J4943" s="4">
        <v>72554467.708333701</v>
      </c>
    </row>
    <row r="4944" spans="2:10" x14ac:dyDescent="0.3">
      <c r="B4944" s="3" t="s">
        <v>247</v>
      </c>
      <c r="C4944" s="4">
        <v>2019</v>
      </c>
      <c r="D4944" s="3" t="s">
        <v>1475</v>
      </c>
      <c r="E4944" s="4">
        <v>0</v>
      </c>
      <c r="F4944" s="4">
        <v>0</v>
      </c>
      <c r="G4944" s="4">
        <v>0</v>
      </c>
      <c r="H4944" s="4">
        <v>0</v>
      </c>
      <c r="I4944" s="4"/>
      <c r="J4944" s="4">
        <v>0</v>
      </c>
    </row>
    <row r="4945" spans="2:10" x14ac:dyDescent="0.3">
      <c r="B4945" s="3" t="s">
        <v>247</v>
      </c>
      <c r="C4945" s="4">
        <v>2019</v>
      </c>
      <c r="D4945" s="3" t="s">
        <v>1476</v>
      </c>
      <c r="E4945" s="4">
        <v>4704428</v>
      </c>
      <c r="F4945" s="4">
        <v>40</v>
      </c>
      <c r="G4945" s="4">
        <v>24.076225329392901</v>
      </c>
      <c r="H4945" s="4">
        <v>188177.12</v>
      </c>
      <c r="I4945" s="4"/>
      <c r="J4945" s="4">
        <v>188177.12</v>
      </c>
    </row>
    <row r="4946" spans="2:10" x14ac:dyDescent="0.3">
      <c r="B4946" s="3" t="s">
        <v>247</v>
      </c>
      <c r="C4946" s="4">
        <v>2020</v>
      </c>
      <c r="D4946" s="3" t="s">
        <v>1468</v>
      </c>
      <c r="E4946" s="4">
        <v>3912133200</v>
      </c>
      <c r="F4946" s="4">
        <v>4.4352799999999997</v>
      </c>
      <c r="G4946" s="4">
        <v>2.386547929726385</v>
      </c>
      <c r="H4946" s="4">
        <v>17351406</v>
      </c>
      <c r="I4946" s="4"/>
      <c r="J4946" s="4">
        <v>17351406</v>
      </c>
    </row>
    <row r="4947" spans="2:10" x14ac:dyDescent="0.3">
      <c r="B4947" s="3" t="s">
        <v>247</v>
      </c>
      <c r="C4947" s="4">
        <v>2020</v>
      </c>
      <c r="D4947" s="3" t="s">
        <v>1469</v>
      </c>
      <c r="E4947" s="4">
        <v>0</v>
      </c>
      <c r="F4947" s="4">
        <v>0</v>
      </c>
      <c r="G4947" s="4">
        <v>0</v>
      </c>
      <c r="H4947" s="4">
        <v>0</v>
      </c>
      <c r="I4947" s="4"/>
      <c r="J4947" s="4">
        <v>0</v>
      </c>
    </row>
    <row r="4948" spans="2:10" x14ac:dyDescent="0.3">
      <c r="B4948" s="3" t="s">
        <v>247</v>
      </c>
      <c r="C4948" s="4">
        <v>2020</v>
      </c>
      <c r="D4948" s="3" t="s">
        <v>1470</v>
      </c>
      <c r="E4948" s="4">
        <v>155177000</v>
      </c>
      <c r="F4948" s="4">
        <v>6.1521999999999997</v>
      </c>
      <c r="G4948" s="4">
        <v>3.310393069493395</v>
      </c>
      <c r="H4948" s="4">
        <v>954680</v>
      </c>
      <c r="I4948" s="4"/>
      <c r="J4948" s="4">
        <v>954680</v>
      </c>
    </row>
    <row r="4949" spans="2:10" x14ac:dyDescent="0.3">
      <c r="B4949" s="3" t="s">
        <v>247</v>
      </c>
      <c r="C4949" s="4">
        <v>2020</v>
      </c>
      <c r="D4949" s="3" t="s">
        <v>1471</v>
      </c>
      <c r="E4949" s="4">
        <v>695506830</v>
      </c>
      <c r="F4949" s="4">
        <v>11.683949999999999</v>
      </c>
      <c r="G4949" s="4">
        <v>6.2869326589362098</v>
      </c>
      <c r="H4949" s="4">
        <v>8126267</v>
      </c>
      <c r="I4949" s="4">
        <v>2510645</v>
      </c>
      <c r="J4949" s="4">
        <v>10636912</v>
      </c>
    </row>
    <row r="4950" spans="2:10" x14ac:dyDescent="0.3">
      <c r="B4950" s="3" t="s">
        <v>247</v>
      </c>
      <c r="C4950" s="4">
        <v>2020</v>
      </c>
      <c r="D4950" s="3" t="s">
        <v>1472</v>
      </c>
      <c r="E4950" s="4">
        <v>0</v>
      </c>
      <c r="F4950" s="4">
        <v>0</v>
      </c>
      <c r="G4950" s="4">
        <v>0</v>
      </c>
      <c r="H4950" s="4">
        <v>0</v>
      </c>
      <c r="I4950" s="4"/>
      <c r="J4950" s="4">
        <v>0</v>
      </c>
    </row>
    <row r="4951" spans="2:10" x14ac:dyDescent="0.3">
      <c r="B4951" s="3" t="s">
        <v>247</v>
      </c>
      <c r="C4951" s="4">
        <v>2020</v>
      </c>
      <c r="D4951" s="3" t="s">
        <v>1473</v>
      </c>
      <c r="E4951" s="4">
        <v>82073500</v>
      </c>
      <c r="F4951" s="4">
        <v>3.98847</v>
      </c>
      <c r="G4951" s="4">
        <v>2.1461271489682261</v>
      </c>
      <c r="H4951" s="4">
        <v>327348</v>
      </c>
      <c r="I4951" s="4"/>
      <c r="J4951" s="4">
        <v>327348</v>
      </c>
    </row>
    <row r="4952" spans="2:10" x14ac:dyDescent="0.3">
      <c r="B4952" s="3" t="s">
        <v>247</v>
      </c>
      <c r="C4952" s="4">
        <v>2020</v>
      </c>
      <c r="D4952" s="3" t="s">
        <v>1474</v>
      </c>
      <c r="E4952" s="4">
        <v>40314765930</v>
      </c>
      <c r="F4952" s="4">
        <v>1.8584499999999999</v>
      </c>
      <c r="G4952" s="4">
        <v>1</v>
      </c>
      <c r="H4952" s="4">
        <v>74922977</v>
      </c>
      <c r="I4952" s="4"/>
      <c r="J4952" s="4">
        <v>74922977</v>
      </c>
    </row>
    <row r="4953" spans="2:10" x14ac:dyDescent="0.3">
      <c r="B4953" s="3" t="s">
        <v>247</v>
      </c>
      <c r="C4953" s="4">
        <v>2020</v>
      </c>
      <c r="D4953" s="3" t="s">
        <v>1475</v>
      </c>
      <c r="E4953" s="4">
        <v>0</v>
      </c>
      <c r="F4953" s="4">
        <v>0</v>
      </c>
      <c r="G4953" s="4">
        <v>0</v>
      </c>
      <c r="H4953" s="4">
        <v>0</v>
      </c>
      <c r="I4953" s="4"/>
      <c r="J4953" s="4">
        <v>0</v>
      </c>
    </row>
    <row r="4954" spans="2:10" x14ac:dyDescent="0.3">
      <c r="B4954" s="3" t="s">
        <v>247</v>
      </c>
      <c r="C4954" s="4">
        <v>2020</v>
      </c>
      <c r="D4954" s="3" t="s">
        <v>1476</v>
      </c>
      <c r="E4954" s="4">
        <v>5849791</v>
      </c>
      <c r="F4954" s="4">
        <v>40</v>
      </c>
      <c r="G4954" s="4">
        <v>21.523312437784174</v>
      </c>
      <c r="H4954" s="4">
        <v>233992</v>
      </c>
      <c r="I4954" s="4">
        <v>464746</v>
      </c>
      <c r="J4954" s="4">
        <v>698738</v>
      </c>
    </row>
    <row r="4955" spans="2:10" x14ac:dyDescent="0.3">
      <c r="B4955" s="3" t="s">
        <v>247</v>
      </c>
      <c r="C4955" s="4">
        <v>2021</v>
      </c>
      <c r="D4955" s="3" t="s">
        <v>1468</v>
      </c>
      <c r="E4955" s="4">
        <v>3866220001</v>
      </c>
      <c r="F4955" s="4">
        <v>4.69564</v>
      </c>
      <c r="G4955" s="4">
        <v>2.5729111302279963</v>
      </c>
      <c r="H4955" s="4">
        <v>18154377</v>
      </c>
      <c r="I4955" s="4"/>
      <c r="J4955" s="4">
        <v>18154377</v>
      </c>
    </row>
    <row r="4956" spans="2:10" x14ac:dyDescent="0.3">
      <c r="B4956" s="3" t="s">
        <v>247</v>
      </c>
      <c r="C4956" s="4">
        <v>2021</v>
      </c>
      <c r="D4956" s="3" t="s">
        <v>1469</v>
      </c>
      <c r="E4956" s="4">
        <v>0</v>
      </c>
      <c r="F4956" s="4">
        <v>0</v>
      </c>
      <c r="G4956" s="4">
        <v>0</v>
      </c>
      <c r="H4956" s="4">
        <v>0</v>
      </c>
      <c r="I4956" s="4"/>
      <c r="J4956" s="4">
        <v>0</v>
      </c>
    </row>
    <row r="4957" spans="2:10" x14ac:dyDescent="0.3">
      <c r="B4957" s="3" t="s">
        <v>247</v>
      </c>
      <c r="C4957" s="4">
        <v>2021</v>
      </c>
      <c r="D4957" s="3" t="s">
        <v>1470</v>
      </c>
      <c r="E4957" s="4">
        <v>146683100</v>
      </c>
      <c r="F4957" s="4">
        <v>6.4081700000000001</v>
      </c>
      <c r="G4957" s="4">
        <v>3.5112683079182263</v>
      </c>
      <c r="H4957" s="4">
        <v>939970</v>
      </c>
      <c r="I4957" s="4"/>
      <c r="J4957" s="4">
        <v>939970</v>
      </c>
    </row>
    <row r="4958" spans="2:10" x14ac:dyDescent="0.3">
      <c r="B4958" s="3" t="s">
        <v>247</v>
      </c>
      <c r="C4958" s="4">
        <v>2021</v>
      </c>
      <c r="D4958" s="3" t="s">
        <v>1471</v>
      </c>
      <c r="E4958" s="4">
        <v>644268031</v>
      </c>
      <c r="F4958" s="4">
        <v>13.594200000000001</v>
      </c>
      <c r="G4958" s="4">
        <v>7.448754267053145</v>
      </c>
      <c r="H4958" s="4">
        <v>8758308</v>
      </c>
      <c r="I4958" s="4">
        <v>2292647</v>
      </c>
      <c r="J4958" s="4">
        <v>11050955</v>
      </c>
    </row>
    <row r="4959" spans="2:10" x14ac:dyDescent="0.3">
      <c r="B4959" s="3" t="s">
        <v>247</v>
      </c>
      <c r="C4959" s="4">
        <v>2021</v>
      </c>
      <c r="D4959" s="3" t="s">
        <v>1472</v>
      </c>
      <c r="E4959" s="4">
        <v>0</v>
      </c>
      <c r="F4959" s="4">
        <v>0</v>
      </c>
      <c r="G4959" s="4">
        <v>0</v>
      </c>
      <c r="H4959" s="4">
        <v>0</v>
      </c>
      <c r="I4959" s="4"/>
      <c r="J4959" s="4">
        <v>0</v>
      </c>
    </row>
    <row r="4960" spans="2:10" x14ac:dyDescent="0.3">
      <c r="B4960" s="3" t="s">
        <v>247</v>
      </c>
      <c r="C4960" s="4">
        <v>2021</v>
      </c>
      <c r="D4960" s="3" t="s">
        <v>1473</v>
      </c>
      <c r="E4960" s="4">
        <v>82245900</v>
      </c>
      <c r="F4960" s="4">
        <v>4.0903600000000004</v>
      </c>
      <c r="G4960" s="4">
        <v>2.2412563081154833</v>
      </c>
      <c r="H4960" s="4">
        <v>336415</v>
      </c>
      <c r="I4960" s="4"/>
      <c r="J4960" s="4">
        <v>336415</v>
      </c>
    </row>
    <row r="4961" spans="2:10" x14ac:dyDescent="0.3">
      <c r="B4961" s="3" t="s">
        <v>247</v>
      </c>
      <c r="C4961" s="4">
        <v>2021</v>
      </c>
      <c r="D4961" s="3" t="s">
        <v>1474</v>
      </c>
      <c r="E4961" s="4">
        <v>42885987930</v>
      </c>
      <c r="F4961" s="4">
        <v>1.8250299999999999</v>
      </c>
      <c r="G4961" s="4">
        <v>1</v>
      </c>
      <c r="H4961" s="4">
        <v>78268215</v>
      </c>
      <c r="I4961" s="4"/>
      <c r="J4961" s="4">
        <v>78268215</v>
      </c>
    </row>
    <row r="4962" spans="2:10" x14ac:dyDescent="0.3">
      <c r="B4962" s="3" t="s">
        <v>247</v>
      </c>
      <c r="C4962" s="4">
        <v>2021</v>
      </c>
      <c r="D4962" s="3" t="s">
        <v>1475</v>
      </c>
      <c r="E4962" s="4">
        <v>0</v>
      </c>
      <c r="F4962" s="4">
        <v>0</v>
      </c>
      <c r="G4962" s="4">
        <v>0</v>
      </c>
      <c r="H4962" s="4">
        <v>0</v>
      </c>
      <c r="I4962" s="4"/>
      <c r="J4962" s="4">
        <v>0</v>
      </c>
    </row>
    <row r="4963" spans="2:10" x14ac:dyDescent="0.3">
      <c r="B4963" s="3" t="s">
        <v>247</v>
      </c>
      <c r="C4963" s="4">
        <v>2021</v>
      </c>
      <c r="D4963" s="3" t="s">
        <v>1476</v>
      </c>
      <c r="E4963" s="4">
        <v>6049296</v>
      </c>
      <c r="F4963" s="4">
        <v>40</v>
      </c>
      <c r="G4963" s="4">
        <v>21.917447932362755</v>
      </c>
      <c r="H4963" s="4">
        <v>241972</v>
      </c>
      <c r="I4963" s="4">
        <v>480420</v>
      </c>
      <c r="J4963" s="4">
        <v>722392</v>
      </c>
    </row>
    <row r="4964" spans="2:10" x14ac:dyDescent="0.3">
      <c r="B4964" s="3" t="s">
        <v>247</v>
      </c>
      <c r="C4964" s="4">
        <v>2022</v>
      </c>
      <c r="D4964" s="3" t="s">
        <v>1468</v>
      </c>
      <c r="E4964" s="4">
        <v>4262227801</v>
      </c>
      <c r="F4964" s="4">
        <v>4.3945299999999996</v>
      </c>
      <c r="G4964" s="4">
        <v>2.7986537004133152</v>
      </c>
      <c r="H4964" s="4">
        <v>18730488</v>
      </c>
      <c r="I4964" s="4"/>
      <c r="J4964" s="4">
        <v>18730488</v>
      </c>
    </row>
    <row r="4965" spans="2:10" x14ac:dyDescent="0.3">
      <c r="B4965" s="3" t="s">
        <v>247</v>
      </c>
      <c r="C4965" s="4">
        <v>2022</v>
      </c>
      <c r="D4965" s="3" t="s">
        <v>1469</v>
      </c>
      <c r="E4965" s="4">
        <v>0</v>
      </c>
      <c r="F4965" s="4">
        <v>0</v>
      </c>
      <c r="G4965" s="4">
        <v>0</v>
      </c>
      <c r="H4965" s="4">
        <v>0</v>
      </c>
      <c r="I4965" s="4"/>
      <c r="J4965" s="4">
        <v>0</v>
      </c>
    </row>
    <row r="4966" spans="2:10" x14ac:dyDescent="0.3">
      <c r="B4966" s="3" t="s">
        <v>247</v>
      </c>
      <c r="C4966" s="4">
        <v>2022</v>
      </c>
      <c r="D4966" s="3" t="s">
        <v>1470</v>
      </c>
      <c r="E4966" s="4">
        <v>166529400</v>
      </c>
      <c r="F4966" s="4">
        <v>6.04467</v>
      </c>
      <c r="G4966" s="4">
        <v>3.8495443342695017</v>
      </c>
      <c r="H4966" s="4">
        <v>1006615</v>
      </c>
      <c r="I4966" s="4"/>
      <c r="J4966" s="4">
        <v>1006615</v>
      </c>
    </row>
    <row r="4967" spans="2:10" x14ac:dyDescent="0.3">
      <c r="B4967" s="3" t="s">
        <v>247</v>
      </c>
      <c r="C4967" s="4">
        <v>2022</v>
      </c>
      <c r="D4967" s="3" t="s">
        <v>1471</v>
      </c>
      <c r="E4967" s="4">
        <v>684392131</v>
      </c>
      <c r="F4967" s="4">
        <v>12.894019999999999</v>
      </c>
      <c r="G4967" s="4">
        <v>8.2115486266343147</v>
      </c>
      <c r="H4967" s="4">
        <v>8824566</v>
      </c>
      <c r="I4967" s="4">
        <v>2583538</v>
      </c>
      <c r="J4967" s="4">
        <v>11408104</v>
      </c>
    </row>
    <row r="4968" spans="2:10" x14ac:dyDescent="0.3">
      <c r="B4968" s="3" t="s">
        <v>247</v>
      </c>
      <c r="C4968" s="4">
        <v>2022</v>
      </c>
      <c r="D4968" s="3" t="s">
        <v>1472</v>
      </c>
      <c r="E4968" s="4">
        <v>0</v>
      </c>
      <c r="F4968" s="4">
        <v>0</v>
      </c>
      <c r="G4968" s="4">
        <v>0</v>
      </c>
      <c r="H4968" s="4">
        <v>0</v>
      </c>
      <c r="I4968" s="4"/>
      <c r="J4968" s="4">
        <v>0</v>
      </c>
    </row>
    <row r="4969" spans="2:10" x14ac:dyDescent="0.3">
      <c r="B4969" s="3" t="s">
        <v>247</v>
      </c>
      <c r="C4969" s="4">
        <v>2022</v>
      </c>
      <c r="D4969" s="3" t="s">
        <v>1473</v>
      </c>
      <c r="E4969" s="4">
        <v>84040800</v>
      </c>
      <c r="F4969" s="4">
        <v>4.1295400000000004</v>
      </c>
      <c r="G4969" s="4">
        <v>2.6298949835374437</v>
      </c>
      <c r="H4969" s="4">
        <v>347050</v>
      </c>
      <c r="I4969" s="4"/>
      <c r="J4969" s="4">
        <v>347050</v>
      </c>
    </row>
    <row r="4970" spans="2:10" x14ac:dyDescent="0.3">
      <c r="B4970" s="3" t="s">
        <v>247</v>
      </c>
      <c r="C4970" s="4">
        <v>2022</v>
      </c>
      <c r="D4970" s="3" t="s">
        <v>1474</v>
      </c>
      <c r="E4970" s="4">
        <v>51796862832</v>
      </c>
      <c r="F4970" s="4">
        <v>1.57023</v>
      </c>
      <c r="G4970" s="4">
        <v>1</v>
      </c>
      <c r="H4970" s="4">
        <v>81332988</v>
      </c>
      <c r="I4970" s="4"/>
      <c r="J4970" s="4">
        <v>81332988</v>
      </c>
    </row>
    <row r="4971" spans="2:10" x14ac:dyDescent="0.3">
      <c r="B4971" s="3" t="s">
        <v>247</v>
      </c>
      <c r="C4971" s="4">
        <v>2022</v>
      </c>
      <c r="D4971" s="3" t="s">
        <v>1475</v>
      </c>
      <c r="E4971" s="4">
        <v>0</v>
      </c>
      <c r="F4971" s="4">
        <v>0</v>
      </c>
      <c r="G4971" s="4">
        <v>0</v>
      </c>
      <c r="H4971" s="4">
        <v>0</v>
      </c>
      <c r="I4971" s="4"/>
      <c r="J4971" s="4">
        <v>0</v>
      </c>
    </row>
    <row r="4972" spans="2:10" x14ac:dyDescent="0.3">
      <c r="B4972" s="3" t="s">
        <v>247</v>
      </c>
      <c r="C4972" s="4">
        <v>2022</v>
      </c>
      <c r="D4972" s="3" t="s">
        <v>1476</v>
      </c>
      <c r="E4972" s="4">
        <v>5804009</v>
      </c>
      <c r="F4972" s="4">
        <v>40</v>
      </c>
      <c r="G4972" s="4">
        <v>25.473975150137242</v>
      </c>
      <c r="H4972" s="4">
        <v>232160</v>
      </c>
      <c r="I4972" s="4">
        <v>483691</v>
      </c>
      <c r="J4972" s="4">
        <v>715851</v>
      </c>
    </row>
    <row r="4973" spans="2:10" x14ac:dyDescent="0.3">
      <c r="B4973" s="3" t="s">
        <v>247</v>
      </c>
      <c r="C4973" s="4">
        <v>2023</v>
      </c>
      <c r="D4973" s="3" t="s">
        <v>1468</v>
      </c>
      <c r="E4973" s="4">
        <v>4704990801</v>
      </c>
      <c r="F4973" s="4">
        <v>4.1865600000000001</v>
      </c>
      <c r="G4973" s="4">
        <v>2.681904371444678</v>
      </c>
      <c r="H4973" s="4">
        <v>19697726</v>
      </c>
      <c r="I4973" s="4"/>
      <c r="J4973" s="4">
        <v>19697726</v>
      </c>
    </row>
    <row r="4974" spans="2:10" x14ac:dyDescent="0.3">
      <c r="B4974" s="3" t="s">
        <v>247</v>
      </c>
      <c r="C4974" s="4">
        <v>2023</v>
      </c>
      <c r="D4974" s="3" t="s">
        <v>1469</v>
      </c>
      <c r="E4974" s="4">
        <v>0</v>
      </c>
      <c r="F4974" s="4">
        <v>0</v>
      </c>
      <c r="G4974" s="4">
        <v>0</v>
      </c>
      <c r="H4974" s="4">
        <v>0</v>
      </c>
      <c r="I4974" s="4"/>
      <c r="J4974" s="4">
        <v>0</v>
      </c>
    </row>
    <row r="4975" spans="2:10" x14ac:dyDescent="0.3">
      <c r="B4975" s="3" t="s">
        <v>247</v>
      </c>
      <c r="C4975" s="4">
        <v>2023</v>
      </c>
      <c r="D4975" s="3" t="s">
        <v>1470</v>
      </c>
      <c r="E4975" s="4">
        <v>186137700</v>
      </c>
      <c r="F4975" s="4">
        <v>5.65733</v>
      </c>
      <c r="G4975" s="4">
        <v>3.6240775380515555</v>
      </c>
      <c r="H4975" s="4">
        <v>1053042</v>
      </c>
      <c r="I4975" s="4"/>
      <c r="J4975" s="4">
        <v>1053042</v>
      </c>
    </row>
    <row r="4976" spans="2:10" x14ac:dyDescent="0.3">
      <c r="B4976" s="3" t="s">
        <v>247</v>
      </c>
      <c r="C4976" s="4">
        <v>2023</v>
      </c>
      <c r="D4976" s="3" t="s">
        <v>1471</v>
      </c>
      <c r="E4976" s="4">
        <v>719619731</v>
      </c>
      <c r="F4976" s="4">
        <v>12.930389999999999</v>
      </c>
      <c r="G4976" s="4">
        <v>8.2831894121867471</v>
      </c>
      <c r="H4976" s="4">
        <v>9304964</v>
      </c>
      <c r="I4976" s="4">
        <v>2753586</v>
      </c>
      <c r="J4976" s="4">
        <v>12058550</v>
      </c>
    </row>
    <row r="4977" spans="2:10" x14ac:dyDescent="0.3">
      <c r="B4977" s="3" t="s">
        <v>247</v>
      </c>
      <c r="C4977" s="4">
        <v>2023</v>
      </c>
      <c r="D4977" s="3" t="s">
        <v>1472</v>
      </c>
      <c r="E4977" s="4">
        <v>0</v>
      </c>
      <c r="F4977" s="4">
        <v>0</v>
      </c>
      <c r="G4977" s="4">
        <v>0</v>
      </c>
      <c r="H4977" s="4">
        <v>0</v>
      </c>
      <c r="I4977" s="4"/>
      <c r="J4977" s="4">
        <v>0</v>
      </c>
    </row>
    <row r="4978" spans="2:10" x14ac:dyDescent="0.3">
      <c r="B4978" s="3" t="s">
        <v>247</v>
      </c>
      <c r="C4978" s="4">
        <v>2023</v>
      </c>
      <c r="D4978" s="3" t="s">
        <v>1473</v>
      </c>
      <c r="E4978" s="4">
        <v>95746700</v>
      </c>
      <c r="F4978" s="4">
        <v>3.7836599999999998</v>
      </c>
      <c r="G4978" s="4">
        <v>2.4238072054527748</v>
      </c>
      <c r="H4978" s="4">
        <v>362273</v>
      </c>
      <c r="I4978" s="4"/>
      <c r="J4978" s="4">
        <v>362273</v>
      </c>
    </row>
    <row r="4979" spans="2:10" x14ac:dyDescent="0.3">
      <c r="B4979" s="3" t="s">
        <v>247</v>
      </c>
      <c r="C4979" s="4">
        <v>2023</v>
      </c>
      <c r="D4979" s="3" t="s">
        <v>1474</v>
      </c>
      <c r="E4979" s="4">
        <v>55682978332</v>
      </c>
      <c r="F4979" s="4">
        <v>1.56104</v>
      </c>
      <c r="G4979" s="4">
        <v>1</v>
      </c>
      <c r="H4979" s="4">
        <v>86923356</v>
      </c>
      <c r="I4979" s="4"/>
      <c r="J4979" s="4">
        <v>86923356</v>
      </c>
    </row>
    <row r="4980" spans="2:10" x14ac:dyDescent="0.3">
      <c r="B4980" s="3" t="s">
        <v>247</v>
      </c>
      <c r="C4980" s="4">
        <v>2023</v>
      </c>
      <c r="D4980" s="3" t="s">
        <v>1475</v>
      </c>
      <c r="E4980" s="4">
        <v>0</v>
      </c>
      <c r="F4980" s="4">
        <v>0</v>
      </c>
      <c r="G4980" s="4">
        <v>0</v>
      </c>
      <c r="H4980" s="4">
        <v>0</v>
      </c>
      <c r="I4980" s="4"/>
      <c r="J4980" s="4">
        <v>0</v>
      </c>
    </row>
    <row r="4981" spans="2:10" x14ac:dyDescent="0.3">
      <c r="B4981" s="3" t="s">
        <v>247</v>
      </c>
      <c r="C4981" s="4">
        <v>2023</v>
      </c>
      <c r="D4981" s="3" t="s">
        <v>1476</v>
      </c>
      <c r="E4981" s="4">
        <v>5845743</v>
      </c>
      <c r="F4981" s="4">
        <v>40</v>
      </c>
      <c r="G4981" s="4">
        <v>25.62394301235074</v>
      </c>
      <c r="H4981" s="4">
        <v>233830</v>
      </c>
      <c r="I4981" s="4">
        <v>539015</v>
      </c>
      <c r="J4981" s="4">
        <v>772845</v>
      </c>
    </row>
    <row r="4982" spans="2:10" x14ac:dyDescent="0.3">
      <c r="B4982" s="3" t="s">
        <v>247</v>
      </c>
      <c r="C4982" s="4">
        <v>2024</v>
      </c>
      <c r="D4982" s="3" t="s">
        <v>1468</v>
      </c>
      <c r="E4982" s="4">
        <v>4565205101</v>
      </c>
      <c r="F4982" s="4">
        <v>4.5492900000000001</v>
      </c>
      <c r="G4982" s="4">
        <v>2.7755481800544217</v>
      </c>
      <c r="H4982" s="4">
        <v>20768442</v>
      </c>
      <c r="I4982" s="4"/>
      <c r="J4982" s="4">
        <v>20768442</v>
      </c>
    </row>
    <row r="4983" spans="2:10" x14ac:dyDescent="0.3">
      <c r="B4983" s="3" t="s">
        <v>247</v>
      </c>
      <c r="C4983" s="4">
        <v>2024</v>
      </c>
      <c r="D4983" s="3" t="s">
        <v>1469</v>
      </c>
      <c r="E4983" s="4">
        <v>0</v>
      </c>
      <c r="F4983" s="4">
        <v>0</v>
      </c>
      <c r="G4983" s="4">
        <v>0</v>
      </c>
      <c r="H4983" s="4">
        <v>0</v>
      </c>
      <c r="I4983" s="4"/>
      <c r="J4983" s="4">
        <v>0</v>
      </c>
    </row>
    <row r="4984" spans="2:10" x14ac:dyDescent="0.3">
      <c r="B4984" s="3" t="s">
        <v>247</v>
      </c>
      <c r="C4984" s="4">
        <v>2024</v>
      </c>
      <c r="D4984" s="3" t="s">
        <v>1470</v>
      </c>
      <c r="E4984" s="4">
        <v>184303900</v>
      </c>
      <c r="F4984" s="4">
        <v>6.0461600000000004</v>
      </c>
      <c r="G4984" s="4">
        <v>3.6887972374409728</v>
      </c>
      <c r="H4984" s="4">
        <v>1114331</v>
      </c>
      <c r="I4984" s="4"/>
      <c r="J4984" s="4">
        <v>1114331</v>
      </c>
    </row>
    <row r="4985" spans="2:10" x14ac:dyDescent="0.3">
      <c r="B4985" s="3" t="s">
        <v>247</v>
      </c>
      <c r="C4985" s="4">
        <v>2024</v>
      </c>
      <c r="D4985" s="3" t="s">
        <v>1471</v>
      </c>
      <c r="E4985" s="4">
        <v>733171231</v>
      </c>
      <c r="F4985" s="4">
        <v>13.782489999999999</v>
      </c>
      <c r="G4985" s="4">
        <v>8.408776981928666</v>
      </c>
      <c r="H4985" s="4">
        <v>10104925</v>
      </c>
      <c r="I4985" s="4">
        <v>2743133</v>
      </c>
      <c r="J4985" s="4">
        <v>12848058</v>
      </c>
    </row>
    <row r="4986" spans="2:10" x14ac:dyDescent="0.3">
      <c r="B4986" s="3" t="s">
        <v>247</v>
      </c>
      <c r="C4986" s="4">
        <v>2024</v>
      </c>
      <c r="D4986" s="3" t="s">
        <v>1472</v>
      </c>
      <c r="E4986" s="4">
        <v>0</v>
      </c>
      <c r="F4986" s="4">
        <v>0</v>
      </c>
      <c r="G4986" s="4">
        <v>0</v>
      </c>
      <c r="H4986" s="4">
        <v>0</v>
      </c>
      <c r="I4986" s="4"/>
      <c r="J4986" s="4">
        <v>0</v>
      </c>
    </row>
    <row r="4987" spans="2:10" x14ac:dyDescent="0.3">
      <c r="B4987" s="3" t="s">
        <v>247</v>
      </c>
      <c r="C4987" s="4">
        <v>2024</v>
      </c>
      <c r="D4987" s="3" t="s">
        <v>1473</v>
      </c>
      <c r="E4987" s="4">
        <v>96581100</v>
      </c>
      <c r="F4987" s="4">
        <v>4.0084299999999997</v>
      </c>
      <c r="G4987" s="4">
        <v>2.4455663612070331</v>
      </c>
      <c r="H4987" s="4">
        <v>387139</v>
      </c>
      <c r="I4987" s="4"/>
      <c r="J4987" s="4">
        <v>387139</v>
      </c>
    </row>
    <row r="4988" spans="2:10" x14ac:dyDescent="0.3">
      <c r="B4988" s="3" t="s">
        <v>247</v>
      </c>
      <c r="C4988" s="4">
        <v>2024</v>
      </c>
      <c r="D4988" s="3" t="s">
        <v>1474</v>
      </c>
      <c r="E4988" s="4">
        <v>56821517632</v>
      </c>
      <c r="F4988" s="4">
        <v>1.63906</v>
      </c>
      <c r="G4988" s="4">
        <v>1</v>
      </c>
      <c r="H4988" s="4">
        <v>93133877</v>
      </c>
      <c r="I4988" s="4"/>
      <c r="J4988" s="4">
        <v>93133877</v>
      </c>
    </row>
    <row r="4989" spans="2:10" x14ac:dyDescent="0.3">
      <c r="B4989" s="3" t="s">
        <v>247</v>
      </c>
      <c r="C4989" s="4">
        <v>2024</v>
      </c>
      <c r="D4989" s="3" t="s">
        <v>1475</v>
      </c>
      <c r="E4989" s="4">
        <v>0</v>
      </c>
      <c r="F4989" s="4">
        <v>0</v>
      </c>
      <c r="G4989" s="4">
        <v>0</v>
      </c>
      <c r="H4989" s="4">
        <v>0</v>
      </c>
      <c r="I4989" s="4"/>
      <c r="J4989" s="4">
        <v>0</v>
      </c>
    </row>
    <row r="4990" spans="2:10" x14ac:dyDescent="0.3">
      <c r="B4990" s="3" t="s">
        <v>247</v>
      </c>
      <c r="C4990" s="4">
        <v>2024</v>
      </c>
      <c r="D4990" s="3" t="s">
        <v>1476</v>
      </c>
      <c r="E4990" s="4">
        <v>6326512</v>
      </c>
      <c r="F4990" s="4">
        <v>40</v>
      </c>
      <c r="G4990" s="4">
        <v>24.404231693775703</v>
      </c>
      <c r="H4990" s="4">
        <v>253060</v>
      </c>
      <c r="I4990" s="4">
        <v>555185</v>
      </c>
      <c r="J4990" s="4">
        <v>808245</v>
      </c>
    </row>
    <row r="4991" spans="2:10" x14ac:dyDescent="0.3">
      <c r="B4991" s="3" t="s">
        <v>250</v>
      </c>
      <c r="C4991" s="4">
        <v>2019</v>
      </c>
      <c r="D4991" s="3" t="s">
        <v>1468</v>
      </c>
      <c r="E4991" s="4">
        <v>160082737</v>
      </c>
      <c r="F4991" s="4">
        <v>15.243650000000001</v>
      </c>
      <c r="G4991" s="4">
        <v>2.89999505368653</v>
      </c>
      <c r="H4991" s="4">
        <v>2440245.2138700499</v>
      </c>
      <c r="I4991" s="4">
        <v>-176670</v>
      </c>
      <c r="J4991" s="4">
        <v>2263575.2138700499</v>
      </c>
    </row>
    <row r="4992" spans="2:10" x14ac:dyDescent="0.3">
      <c r="B4992" s="3" t="s">
        <v>250</v>
      </c>
      <c r="C4992" s="4">
        <v>2019</v>
      </c>
      <c r="D4992" s="3" t="s">
        <v>1469</v>
      </c>
      <c r="E4992" s="4">
        <v>999912</v>
      </c>
      <c r="F4992" s="4">
        <v>1.2353099999999999</v>
      </c>
      <c r="G4992" s="4">
        <v>0.23500886531568899</v>
      </c>
      <c r="H4992" s="4">
        <v>1235.2012927200001</v>
      </c>
      <c r="I4992" s="4"/>
      <c r="J4992" s="4">
        <v>1235.2012927200001</v>
      </c>
    </row>
    <row r="4993" spans="2:10" x14ac:dyDescent="0.3">
      <c r="B4993" s="3" t="s">
        <v>250</v>
      </c>
      <c r="C4993" s="4">
        <v>2019</v>
      </c>
      <c r="D4993" s="3" t="s">
        <v>1470</v>
      </c>
      <c r="E4993" s="4">
        <v>741131391</v>
      </c>
      <c r="F4993" s="4">
        <v>17.346229999999998</v>
      </c>
      <c r="G4993" s="4">
        <v>3.2999958146578301</v>
      </c>
      <c r="H4993" s="4">
        <v>12855835.5685059</v>
      </c>
      <c r="I4993" s="4"/>
      <c r="J4993" s="4">
        <v>12855835.5685059</v>
      </c>
    </row>
    <row r="4994" spans="2:10" x14ac:dyDescent="0.3">
      <c r="B4994" s="3" t="s">
        <v>250</v>
      </c>
      <c r="C4994" s="4">
        <v>2019</v>
      </c>
      <c r="D4994" s="3" t="s">
        <v>1471</v>
      </c>
      <c r="E4994" s="4">
        <v>361277656</v>
      </c>
      <c r="F4994" s="4">
        <v>15.63522</v>
      </c>
      <c r="G4994" s="4">
        <v>2.9744884370410398</v>
      </c>
      <c r="H4994" s="4">
        <v>5648655.6326443199</v>
      </c>
      <c r="I4994" s="4"/>
      <c r="J4994" s="4">
        <v>5648655.6326443199</v>
      </c>
    </row>
    <row r="4995" spans="2:10" x14ac:dyDescent="0.3">
      <c r="B4995" s="3" t="s">
        <v>250</v>
      </c>
      <c r="C4995" s="4">
        <v>2019</v>
      </c>
      <c r="D4995" s="3" t="s">
        <v>1472</v>
      </c>
      <c r="E4995" s="4">
        <v>0</v>
      </c>
      <c r="F4995" s="4">
        <v>0</v>
      </c>
      <c r="G4995" s="4">
        <v>0</v>
      </c>
      <c r="H4995" s="4">
        <v>0</v>
      </c>
      <c r="I4995" s="4"/>
      <c r="J4995" s="4">
        <v>0</v>
      </c>
    </row>
    <row r="4996" spans="2:10" x14ac:dyDescent="0.3">
      <c r="B4996" s="3" t="s">
        <v>250</v>
      </c>
      <c r="C4996" s="4">
        <v>2019</v>
      </c>
      <c r="D4996" s="3" t="s">
        <v>1473</v>
      </c>
      <c r="E4996" s="4">
        <v>523200</v>
      </c>
      <c r="F4996" s="4">
        <v>1.83975</v>
      </c>
      <c r="G4996" s="4">
        <v>0.34999923902869601</v>
      </c>
      <c r="H4996" s="4">
        <v>962.55719999999997</v>
      </c>
      <c r="I4996" s="4"/>
      <c r="J4996" s="4">
        <v>962.55719999999997</v>
      </c>
    </row>
    <row r="4997" spans="2:10" x14ac:dyDescent="0.3">
      <c r="B4997" s="3" t="s">
        <v>250</v>
      </c>
      <c r="C4997" s="4">
        <v>2019</v>
      </c>
      <c r="D4997" s="3" t="s">
        <v>1474</v>
      </c>
      <c r="E4997" s="4">
        <v>260088424</v>
      </c>
      <c r="F4997" s="4">
        <v>5.2564399999999996</v>
      </c>
      <c r="G4997" s="4">
        <v>1</v>
      </c>
      <c r="H4997" s="4">
        <v>1367139.19545056</v>
      </c>
      <c r="I4997" s="4">
        <v>-138024</v>
      </c>
      <c r="J4997" s="4">
        <v>1229115.19545056</v>
      </c>
    </row>
    <row r="4998" spans="2:10" x14ac:dyDescent="0.3">
      <c r="B4998" s="3" t="s">
        <v>250</v>
      </c>
      <c r="C4998" s="4">
        <v>2019</v>
      </c>
      <c r="D4998" s="3" t="s">
        <v>1475</v>
      </c>
      <c r="E4998" s="4">
        <v>0</v>
      </c>
      <c r="F4998" s="4">
        <v>0</v>
      </c>
      <c r="G4998" s="4">
        <v>0</v>
      </c>
      <c r="H4998" s="4">
        <v>0</v>
      </c>
      <c r="I4998" s="4"/>
      <c r="J4998" s="4">
        <v>0</v>
      </c>
    </row>
    <row r="4999" spans="2:10" x14ac:dyDescent="0.3">
      <c r="B4999" s="3" t="s">
        <v>250</v>
      </c>
      <c r="C4999" s="4">
        <v>2019</v>
      </c>
      <c r="D4999" s="3" t="s">
        <v>1476</v>
      </c>
      <c r="E4999" s="4">
        <v>268734350</v>
      </c>
      <c r="F4999" s="4">
        <v>17.346229999999998</v>
      </c>
      <c r="G4999" s="4">
        <v>3.2999958146578301</v>
      </c>
      <c r="H4999" s="4">
        <v>4661527.8440004997</v>
      </c>
      <c r="I4999" s="4"/>
      <c r="J4999" s="4">
        <v>4661527.8440004997</v>
      </c>
    </row>
    <row r="5000" spans="2:10" x14ac:dyDescent="0.3">
      <c r="B5000" s="3" t="s">
        <v>250</v>
      </c>
      <c r="C5000" s="4">
        <v>2020</v>
      </c>
      <c r="D5000" s="3" t="s">
        <v>1468</v>
      </c>
      <c r="E5000" s="4">
        <v>151549682</v>
      </c>
      <c r="F5000" s="4">
        <v>15.678509999999999</v>
      </c>
      <c r="G5000" s="4">
        <v>2.9000014797332039</v>
      </c>
      <c r="H5000" s="4">
        <v>2376073</v>
      </c>
      <c r="I5000" s="4">
        <v>-243644</v>
      </c>
      <c r="J5000" s="4">
        <v>2132429</v>
      </c>
    </row>
    <row r="5001" spans="2:10" x14ac:dyDescent="0.3">
      <c r="B5001" s="3" t="s">
        <v>250</v>
      </c>
      <c r="C5001" s="4">
        <v>2020</v>
      </c>
      <c r="D5001" s="3" t="s">
        <v>1469</v>
      </c>
      <c r="E5001" s="4">
        <v>967362</v>
      </c>
      <c r="F5001" s="4">
        <v>1.27966</v>
      </c>
      <c r="G5001" s="4">
        <v>0.23669442399535362</v>
      </c>
      <c r="H5001" s="4">
        <v>1238</v>
      </c>
      <c r="I5001" s="4"/>
      <c r="J5001" s="4">
        <v>1238</v>
      </c>
    </row>
    <row r="5002" spans="2:10" x14ac:dyDescent="0.3">
      <c r="B5002" s="3" t="s">
        <v>250</v>
      </c>
      <c r="C5002" s="4">
        <v>2020</v>
      </c>
      <c r="D5002" s="3" t="s">
        <v>1470</v>
      </c>
      <c r="E5002" s="4">
        <v>712776916</v>
      </c>
      <c r="F5002" s="4">
        <v>17.841059999999999</v>
      </c>
      <c r="G5002" s="4">
        <v>3.3000011097999025</v>
      </c>
      <c r="H5002" s="4">
        <v>12716696</v>
      </c>
      <c r="I5002" s="4"/>
      <c r="J5002" s="4">
        <v>12716696</v>
      </c>
    </row>
    <row r="5003" spans="2:10" x14ac:dyDescent="0.3">
      <c r="B5003" s="3" t="s">
        <v>250</v>
      </c>
      <c r="C5003" s="4">
        <v>2020</v>
      </c>
      <c r="D5003" s="3" t="s">
        <v>1471</v>
      </c>
      <c r="E5003" s="4">
        <v>337627450</v>
      </c>
      <c r="F5003" s="4">
        <v>16.026160000000001</v>
      </c>
      <c r="G5003" s="4">
        <v>2.9643051357840182</v>
      </c>
      <c r="H5003" s="4">
        <v>5410872</v>
      </c>
      <c r="I5003" s="4"/>
      <c r="J5003" s="4">
        <v>5410872</v>
      </c>
    </row>
    <row r="5004" spans="2:10" x14ac:dyDescent="0.3">
      <c r="B5004" s="3" t="s">
        <v>250</v>
      </c>
      <c r="C5004" s="4">
        <v>2020</v>
      </c>
      <c r="D5004" s="3" t="s">
        <v>1472</v>
      </c>
      <c r="E5004" s="4">
        <v>0</v>
      </c>
      <c r="F5004" s="4">
        <v>0</v>
      </c>
      <c r="G5004" s="4">
        <v>0</v>
      </c>
      <c r="H5004" s="4">
        <v>0</v>
      </c>
      <c r="I5004" s="4"/>
      <c r="J5004" s="4">
        <v>0</v>
      </c>
    </row>
    <row r="5005" spans="2:10" x14ac:dyDescent="0.3">
      <c r="B5005" s="3" t="s">
        <v>250</v>
      </c>
      <c r="C5005" s="4">
        <v>2020</v>
      </c>
      <c r="D5005" s="3" t="s">
        <v>1473</v>
      </c>
      <c r="E5005" s="4">
        <v>483800</v>
      </c>
      <c r="F5005" s="4">
        <v>1.8922300000000001</v>
      </c>
      <c r="G5005" s="4">
        <v>0.34999944510004843</v>
      </c>
      <c r="H5005" s="4">
        <v>915</v>
      </c>
      <c r="I5005" s="4"/>
      <c r="J5005" s="4">
        <v>915</v>
      </c>
    </row>
    <row r="5006" spans="2:10" x14ac:dyDescent="0.3">
      <c r="B5006" s="3" t="s">
        <v>250</v>
      </c>
      <c r="C5006" s="4">
        <v>2020</v>
      </c>
      <c r="D5006" s="3" t="s">
        <v>1474</v>
      </c>
      <c r="E5006" s="4">
        <v>254614856</v>
      </c>
      <c r="F5006" s="4">
        <v>5.4063800000000004</v>
      </c>
      <c r="G5006" s="4">
        <v>1</v>
      </c>
      <c r="H5006" s="4">
        <v>1376545</v>
      </c>
      <c r="I5006" s="4">
        <v>-197255</v>
      </c>
      <c r="J5006" s="4">
        <v>1179290</v>
      </c>
    </row>
    <row r="5007" spans="2:10" x14ac:dyDescent="0.3">
      <c r="B5007" s="3" t="s">
        <v>250</v>
      </c>
      <c r="C5007" s="4">
        <v>2020</v>
      </c>
      <c r="D5007" s="3" t="s">
        <v>1475</v>
      </c>
      <c r="E5007" s="4">
        <v>0</v>
      </c>
      <c r="F5007" s="4">
        <v>0</v>
      </c>
      <c r="G5007" s="4">
        <v>0</v>
      </c>
      <c r="H5007" s="4">
        <v>0</v>
      </c>
      <c r="I5007" s="4"/>
      <c r="J5007" s="4">
        <v>0</v>
      </c>
    </row>
    <row r="5008" spans="2:10" x14ac:dyDescent="0.3">
      <c r="B5008" s="3" t="s">
        <v>250</v>
      </c>
      <c r="C5008" s="4">
        <v>2020</v>
      </c>
      <c r="D5008" s="3" t="s">
        <v>1476</v>
      </c>
      <c r="E5008" s="4">
        <v>283636690</v>
      </c>
      <c r="F5008" s="4">
        <v>17.841059999999999</v>
      </c>
      <c r="G5008" s="4">
        <v>3.3000011097999025</v>
      </c>
      <c r="H5008" s="4">
        <v>5060379</v>
      </c>
      <c r="I5008" s="4">
        <v>300000</v>
      </c>
      <c r="J5008" s="4">
        <v>5360379</v>
      </c>
    </row>
    <row r="5009" spans="2:10" x14ac:dyDescent="0.3">
      <c r="B5009" s="3" t="s">
        <v>250</v>
      </c>
      <c r="C5009" s="4">
        <v>2021</v>
      </c>
      <c r="D5009" s="3" t="s">
        <v>1468</v>
      </c>
      <c r="E5009" s="4">
        <v>142567517</v>
      </c>
      <c r="F5009" s="4">
        <v>16.459679999999999</v>
      </c>
      <c r="G5009" s="4">
        <v>2.9000008809408446</v>
      </c>
      <c r="H5009" s="4">
        <v>2346616</v>
      </c>
      <c r="I5009" s="4">
        <v>-239435</v>
      </c>
      <c r="J5009" s="4">
        <v>2107181</v>
      </c>
    </row>
    <row r="5010" spans="2:10" x14ac:dyDescent="0.3">
      <c r="B5010" s="3" t="s">
        <v>250</v>
      </c>
      <c r="C5010" s="4">
        <v>2021</v>
      </c>
      <c r="D5010" s="3" t="s">
        <v>1469</v>
      </c>
      <c r="E5010" s="4">
        <v>1027939</v>
      </c>
      <c r="F5010" s="4">
        <v>1.3339099999999999</v>
      </c>
      <c r="G5010" s="4">
        <v>0.23501916046337487</v>
      </c>
      <c r="H5010" s="4">
        <v>1371</v>
      </c>
      <c r="I5010" s="4"/>
      <c r="J5010" s="4">
        <v>1371</v>
      </c>
    </row>
    <row r="5011" spans="2:10" x14ac:dyDescent="0.3">
      <c r="B5011" s="3" t="s">
        <v>250</v>
      </c>
      <c r="C5011" s="4">
        <v>2021</v>
      </c>
      <c r="D5011" s="3" t="s">
        <v>1470</v>
      </c>
      <c r="E5011" s="4">
        <v>695557887</v>
      </c>
      <c r="F5011" s="4">
        <v>18.729980000000001</v>
      </c>
      <c r="G5011" s="4">
        <v>3.300000880940845</v>
      </c>
      <c r="H5011" s="4">
        <v>13027785</v>
      </c>
      <c r="I5011" s="4"/>
      <c r="J5011" s="4">
        <v>13027785</v>
      </c>
    </row>
    <row r="5012" spans="2:10" x14ac:dyDescent="0.3">
      <c r="B5012" s="3" t="s">
        <v>250</v>
      </c>
      <c r="C5012" s="4">
        <v>2021</v>
      </c>
      <c r="D5012" s="3" t="s">
        <v>1471</v>
      </c>
      <c r="E5012" s="4">
        <v>270158349</v>
      </c>
      <c r="F5012" s="4">
        <v>16.880880000000001</v>
      </c>
      <c r="G5012" s="4">
        <v>2.974211337708673</v>
      </c>
      <c r="H5012" s="4">
        <v>4560511</v>
      </c>
      <c r="I5012" s="4"/>
      <c r="J5012" s="4">
        <v>4560511</v>
      </c>
    </row>
    <row r="5013" spans="2:10" x14ac:dyDescent="0.3">
      <c r="B5013" s="3" t="s">
        <v>250</v>
      </c>
      <c r="C5013" s="4">
        <v>2021</v>
      </c>
      <c r="D5013" s="3" t="s">
        <v>1472</v>
      </c>
      <c r="E5013" s="4">
        <v>0</v>
      </c>
      <c r="F5013" s="4">
        <v>0</v>
      </c>
      <c r="G5013" s="4">
        <v>0</v>
      </c>
      <c r="H5013" s="4">
        <v>0</v>
      </c>
      <c r="I5013" s="4"/>
      <c r="J5013" s="4">
        <v>0</v>
      </c>
    </row>
    <row r="5014" spans="2:10" x14ac:dyDescent="0.3">
      <c r="B5014" s="3" t="s">
        <v>250</v>
      </c>
      <c r="C5014" s="4">
        <v>2021</v>
      </c>
      <c r="D5014" s="3" t="s">
        <v>1473</v>
      </c>
      <c r="E5014" s="4">
        <v>427100</v>
      </c>
      <c r="F5014" s="4">
        <v>1.98651</v>
      </c>
      <c r="G5014" s="4">
        <v>0.34999955952957762</v>
      </c>
      <c r="H5014" s="4">
        <v>848</v>
      </c>
      <c r="I5014" s="4"/>
      <c r="J5014" s="4">
        <v>848</v>
      </c>
    </row>
    <row r="5015" spans="2:10" x14ac:dyDescent="0.3">
      <c r="B5015" s="3" t="s">
        <v>250</v>
      </c>
      <c r="C5015" s="4">
        <v>2021</v>
      </c>
      <c r="D5015" s="3" t="s">
        <v>1474</v>
      </c>
      <c r="E5015" s="4">
        <v>267520212</v>
      </c>
      <c r="F5015" s="4">
        <v>5.6757499999999999</v>
      </c>
      <c r="G5015" s="4">
        <v>1</v>
      </c>
      <c r="H5015" s="4">
        <v>1518378</v>
      </c>
      <c r="I5015" s="4">
        <v>-214176</v>
      </c>
      <c r="J5015" s="4">
        <v>1304202</v>
      </c>
    </row>
    <row r="5016" spans="2:10" x14ac:dyDescent="0.3">
      <c r="B5016" s="3" t="s">
        <v>250</v>
      </c>
      <c r="C5016" s="4">
        <v>2021</v>
      </c>
      <c r="D5016" s="3" t="s">
        <v>1475</v>
      </c>
      <c r="E5016" s="4">
        <v>0</v>
      </c>
      <c r="F5016" s="4">
        <v>0</v>
      </c>
      <c r="G5016" s="4">
        <v>0</v>
      </c>
      <c r="H5016" s="4">
        <v>0</v>
      </c>
      <c r="I5016" s="4"/>
      <c r="J5016" s="4">
        <v>0</v>
      </c>
    </row>
    <row r="5017" spans="2:10" x14ac:dyDescent="0.3">
      <c r="B5017" s="3" t="s">
        <v>250</v>
      </c>
      <c r="C5017" s="4">
        <v>2021</v>
      </c>
      <c r="D5017" s="3" t="s">
        <v>1476</v>
      </c>
      <c r="E5017" s="4">
        <v>281785375</v>
      </c>
      <c r="F5017" s="4">
        <v>18.729980000000001</v>
      </c>
      <c r="G5017" s="4">
        <v>3.300000880940845</v>
      </c>
      <c r="H5017" s="4">
        <v>5277834</v>
      </c>
      <c r="I5017" s="4">
        <v>313000</v>
      </c>
      <c r="J5017" s="4">
        <v>5590834</v>
      </c>
    </row>
    <row r="5018" spans="2:10" x14ac:dyDescent="0.3">
      <c r="B5018" s="3" t="s">
        <v>250</v>
      </c>
      <c r="C5018" s="4">
        <v>2022</v>
      </c>
      <c r="D5018" s="3" t="s">
        <v>1468</v>
      </c>
      <c r="E5018" s="4">
        <v>139980855</v>
      </c>
      <c r="F5018" s="4">
        <v>15.564069999999999</v>
      </c>
      <c r="G5018" s="4">
        <v>2.8999949691909528</v>
      </c>
      <c r="H5018" s="4">
        <v>2178672</v>
      </c>
      <c r="I5018" s="4">
        <v>-224213</v>
      </c>
      <c r="J5018" s="4">
        <v>1954459</v>
      </c>
    </row>
    <row r="5019" spans="2:10" x14ac:dyDescent="0.3">
      <c r="B5019" s="3" t="s">
        <v>250</v>
      </c>
      <c r="C5019" s="4">
        <v>2022</v>
      </c>
      <c r="D5019" s="3" t="s">
        <v>1469</v>
      </c>
      <c r="E5019" s="4">
        <v>1034197</v>
      </c>
      <c r="F5019" s="4">
        <v>1.2530600000000001</v>
      </c>
      <c r="G5019" s="4">
        <v>0.23347798462063044</v>
      </c>
      <c r="H5019" s="4">
        <v>1296</v>
      </c>
      <c r="I5019" s="4"/>
      <c r="J5019" s="4">
        <v>1296</v>
      </c>
    </row>
    <row r="5020" spans="2:10" x14ac:dyDescent="0.3">
      <c r="B5020" s="3" t="s">
        <v>250</v>
      </c>
      <c r="C5020" s="4">
        <v>2022</v>
      </c>
      <c r="D5020" s="3" t="s">
        <v>1470</v>
      </c>
      <c r="E5020" s="4">
        <v>722080846</v>
      </c>
      <c r="F5020" s="4">
        <v>17.710850000000001</v>
      </c>
      <c r="G5020" s="4">
        <v>3.2999964598010409</v>
      </c>
      <c r="H5020" s="4">
        <v>12788666</v>
      </c>
      <c r="I5020" s="4"/>
      <c r="J5020" s="4">
        <v>12788666</v>
      </c>
    </row>
    <row r="5021" spans="2:10" x14ac:dyDescent="0.3">
      <c r="B5021" s="3" t="s">
        <v>250</v>
      </c>
      <c r="C5021" s="4">
        <v>2022</v>
      </c>
      <c r="D5021" s="3" t="s">
        <v>1471</v>
      </c>
      <c r="E5021" s="4">
        <v>274560754</v>
      </c>
      <c r="F5021" s="4">
        <v>15.968450000000001</v>
      </c>
      <c r="G5021" s="4">
        <v>2.9753415826179959</v>
      </c>
      <c r="H5021" s="4">
        <v>4384310</v>
      </c>
      <c r="I5021" s="4"/>
      <c r="J5021" s="4">
        <v>4384310</v>
      </c>
    </row>
    <row r="5022" spans="2:10" x14ac:dyDescent="0.3">
      <c r="B5022" s="3" t="s">
        <v>250</v>
      </c>
      <c r="C5022" s="4">
        <v>2022</v>
      </c>
      <c r="D5022" s="3" t="s">
        <v>1472</v>
      </c>
      <c r="E5022" s="4">
        <v>0</v>
      </c>
      <c r="F5022" s="4">
        <v>0</v>
      </c>
      <c r="G5022" s="4">
        <v>0</v>
      </c>
      <c r="H5022" s="4">
        <v>0</v>
      </c>
      <c r="I5022" s="4"/>
      <c r="J5022" s="4">
        <v>0</v>
      </c>
    </row>
    <row r="5023" spans="2:10" x14ac:dyDescent="0.3">
      <c r="B5023" s="3" t="s">
        <v>250</v>
      </c>
      <c r="C5023" s="4">
        <v>2022</v>
      </c>
      <c r="D5023" s="3" t="s">
        <v>1473</v>
      </c>
      <c r="E5023" s="4">
        <v>489100</v>
      </c>
      <c r="F5023" s="4">
        <v>1.87843</v>
      </c>
      <c r="G5023" s="4">
        <v>0.35000083846817454</v>
      </c>
      <c r="H5023" s="4">
        <v>919</v>
      </c>
      <c r="I5023" s="4"/>
      <c r="J5023" s="4">
        <v>919</v>
      </c>
    </row>
    <row r="5024" spans="2:10" x14ac:dyDescent="0.3">
      <c r="B5024" s="3" t="s">
        <v>250</v>
      </c>
      <c r="C5024" s="4">
        <v>2022</v>
      </c>
      <c r="D5024" s="3" t="s">
        <v>1474</v>
      </c>
      <c r="E5024" s="4">
        <v>325008950</v>
      </c>
      <c r="F5024" s="4">
        <v>5.36693</v>
      </c>
      <c r="G5024" s="4">
        <v>1</v>
      </c>
      <c r="H5024" s="4">
        <v>1744300</v>
      </c>
      <c r="I5024" s="4">
        <v>-241627</v>
      </c>
      <c r="J5024" s="4">
        <v>1502673</v>
      </c>
    </row>
    <row r="5025" spans="2:10" x14ac:dyDescent="0.3">
      <c r="B5025" s="3" t="s">
        <v>250</v>
      </c>
      <c r="C5025" s="4">
        <v>2022</v>
      </c>
      <c r="D5025" s="3" t="s">
        <v>1475</v>
      </c>
      <c r="E5025" s="4">
        <v>0</v>
      </c>
      <c r="F5025" s="4">
        <v>0</v>
      </c>
      <c r="G5025" s="4">
        <v>0</v>
      </c>
      <c r="H5025" s="4">
        <v>0</v>
      </c>
      <c r="I5025" s="4"/>
      <c r="J5025" s="4">
        <v>0</v>
      </c>
    </row>
    <row r="5026" spans="2:10" x14ac:dyDescent="0.3">
      <c r="B5026" s="3" t="s">
        <v>250</v>
      </c>
      <c r="C5026" s="4">
        <v>2022</v>
      </c>
      <c r="D5026" s="3" t="s">
        <v>1476</v>
      </c>
      <c r="E5026" s="4">
        <v>293472079</v>
      </c>
      <c r="F5026" s="4">
        <v>17.710850000000001</v>
      </c>
      <c r="G5026" s="4">
        <v>3.2999964598010409</v>
      </c>
      <c r="H5026" s="4">
        <v>5197640</v>
      </c>
      <c r="I5026" s="4">
        <v>315520</v>
      </c>
      <c r="J5026" s="4">
        <v>5513160</v>
      </c>
    </row>
    <row r="5027" spans="2:10" x14ac:dyDescent="0.3">
      <c r="B5027" s="3" t="s">
        <v>250</v>
      </c>
      <c r="C5027" s="4">
        <v>2023</v>
      </c>
      <c r="D5027" s="3" t="s">
        <v>1468</v>
      </c>
      <c r="E5027" s="4">
        <v>134595406</v>
      </c>
      <c r="F5027" s="4">
        <v>15.91253</v>
      </c>
      <c r="G5027" s="4">
        <v>2.8999996355074105</v>
      </c>
      <c r="H5027" s="4">
        <v>2141753</v>
      </c>
      <c r="I5027" s="4">
        <v>-230998</v>
      </c>
      <c r="J5027" s="4">
        <v>1910755</v>
      </c>
    </row>
    <row r="5028" spans="2:10" x14ac:dyDescent="0.3">
      <c r="B5028" s="3" t="s">
        <v>250</v>
      </c>
      <c r="C5028" s="4">
        <v>2023</v>
      </c>
      <c r="D5028" s="3" t="s">
        <v>1469</v>
      </c>
      <c r="E5028" s="4">
        <v>1112348</v>
      </c>
      <c r="F5028" s="4">
        <v>1.2264900000000001</v>
      </c>
      <c r="G5028" s="4">
        <v>0.22352325827215935</v>
      </c>
      <c r="H5028" s="4">
        <v>1364</v>
      </c>
      <c r="I5028" s="4"/>
      <c r="J5028" s="4">
        <v>1364</v>
      </c>
    </row>
    <row r="5029" spans="2:10" x14ac:dyDescent="0.3">
      <c r="B5029" s="3" t="s">
        <v>250</v>
      </c>
      <c r="C5029" s="4">
        <v>2023</v>
      </c>
      <c r="D5029" s="3" t="s">
        <v>1470</v>
      </c>
      <c r="E5029" s="4">
        <v>766936390</v>
      </c>
      <c r="F5029" s="4">
        <v>18.10736</v>
      </c>
      <c r="G5029" s="4">
        <v>3.2999992710148205</v>
      </c>
      <c r="H5029" s="4">
        <v>13887193</v>
      </c>
      <c r="I5029" s="4"/>
      <c r="J5029" s="4">
        <v>13887193</v>
      </c>
    </row>
    <row r="5030" spans="2:10" x14ac:dyDescent="0.3">
      <c r="B5030" s="3" t="s">
        <v>250</v>
      </c>
      <c r="C5030" s="4">
        <v>2023</v>
      </c>
      <c r="D5030" s="3" t="s">
        <v>1471</v>
      </c>
      <c r="E5030" s="4">
        <v>260097260</v>
      </c>
      <c r="F5030" s="4">
        <v>16.363810000000001</v>
      </c>
      <c r="G5030" s="4">
        <v>2.9822437434846951</v>
      </c>
      <c r="H5030" s="4">
        <v>4256182</v>
      </c>
      <c r="I5030" s="4"/>
      <c r="J5030" s="4">
        <v>4256182</v>
      </c>
    </row>
    <row r="5031" spans="2:10" x14ac:dyDescent="0.3">
      <c r="B5031" s="3" t="s">
        <v>250</v>
      </c>
      <c r="C5031" s="4">
        <v>2023</v>
      </c>
      <c r="D5031" s="3" t="s">
        <v>1472</v>
      </c>
      <c r="E5031" s="4">
        <v>0</v>
      </c>
      <c r="F5031" s="4">
        <v>0</v>
      </c>
      <c r="G5031" s="4">
        <v>0</v>
      </c>
      <c r="H5031" s="4">
        <v>0</v>
      </c>
      <c r="I5031" s="4"/>
      <c r="J5031" s="4">
        <v>0</v>
      </c>
    </row>
    <row r="5032" spans="2:10" x14ac:dyDescent="0.3">
      <c r="B5032" s="3" t="s">
        <v>250</v>
      </c>
      <c r="C5032" s="4">
        <v>2023</v>
      </c>
      <c r="D5032" s="3" t="s">
        <v>1473</v>
      </c>
      <c r="E5032" s="4">
        <v>474800</v>
      </c>
      <c r="F5032" s="4">
        <v>1.9204699999999999</v>
      </c>
      <c r="G5032" s="4">
        <v>0.34999854202964054</v>
      </c>
      <c r="H5032" s="4">
        <v>912</v>
      </c>
      <c r="I5032" s="4"/>
      <c r="J5032" s="4">
        <v>912</v>
      </c>
    </row>
    <row r="5033" spans="2:10" x14ac:dyDescent="0.3">
      <c r="B5033" s="3" t="s">
        <v>250</v>
      </c>
      <c r="C5033" s="4">
        <v>2023</v>
      </c>
      <c r="D5033" s="3" t="s">
        <v>1474</v>
      </c>
      <c r="E5033" s="4">
        <v>341341865</v>
      </c>
      <c r="F5033" s="4">
        <v>5.4870799999999997</v>
      </c>
      <c r="G5033" s="4">
        <v>1</v>
      </c>
      <c r="H5033" s="4">
        <v>1872970</v>
      </c>
      <c r="I5033" s="4">
        <v>-257962</v>
      </c>
      <c r="J5033" s="4">
        <v>1615008</v>
      </c>
    </row>
    <row r="5034" spans="2:10" x14ac:dyDescent="0.3">
      <c r="B5034" s="3" t="s">
        <v>250</v>
      </c>
      <c r="C5034" s="4">
        <v>2023</v>
      </c>
      <c r="D5034" s="3" t="s">
        <v>1475</v>
      </c>
      <c r="E5034" s="4">
        <v>0</v>
      </c>
      <c r="F5034" s="4">
        <v>0</v>
      </c>
      <c r="G5034" s="4">
        <v>0</v>
      </c>
      <c r="H5034" s="4">
        <v>0</v>
      </c>
      <c r="I5034" s="4"/>
      <c r="J5034" s="4">
        <v>0</v>
      </c>
    </row>
    <row r="5035" spans="2:10" x14ac:dyDescent="0.3">
      <c r="B5035" s="3" t="s">
        <v>250</v>
      </c>
      <c r="C5035" s="4">
        <v>2023</v>
      </c>
      <c r="D5035" s="3" t="s">
        <v>1476</v>
      </c>
      <c r="E5035" s="4">
        <v>320542820</v>
      </c>
      <c r="F5035" s="4">
        <v>18.10736</v>
      </c>
      <c r="G5035" s="4">
        <v>3.2999992710148205</v>
      </c>
      <c r="H5035" s="4">
        <v>5804184</v>
      </c>
      <c r="I5035" s="4">
        <v>315520</v>
      </c>
      <c r="J5035" s="4">
        <v>6119704</v>
      </c>
    </row>
    <row r="5036" spans="2:10" x14ac:dyDescent="0.3">
      <c r="B5036" s="3" t="s">
        <v>250</v>
      </c>
      <c r="C5036" s="4">
        <v>2024</v>
      </c>
      <c r="D5036" s="3" t="s">
        <v>1468</v>
      </c>
      <c r="E5036" s="4">
        <v>145143536</v>
      </c>
      <c r="F5036" s="4">
        <v>15.92676</v>
      </c>
      <c r="G5036" s="4">
        <v>2.9000032775064732</v>
      </c>
      <c r="H5036" s="4">
        <v>2311666</v>
      </c>
      <c r="I5036" s="4">
        <v>-274635</v>
      </c>
      <c r="J5036" s="4">
        <v>2037031</v>
      </c>
    </row>
    <row r="5037" spans="2:10" x14ac:dyDescent="0.3">
      <c r="B5037" s="3" t="s">
        <v>250</v>
      </c>
      <c r="C5037" s="4">
        <v>2024</v>
      </c>
      <c r="D5037" s="3" t="s">
        <v>1469</v>
      </c>
      <c r="E5037" s="4">
        <v>1102627</v>
      </c>
      <c r="F5037" s="4">
        <v>1.1945399999999999</v>
      </c>
      <c r="G5037" s="4">
        <v>0.21750625457485279</v>
      </c>
      <c r="H5037" s="4">
        <v>1317</v>
      </c>
      <c r="I5037" s="4"/>
      <c r="J5037" s="4">
        <v>1317</v>
      </c>
    </row>
    <row r="5038" spans="2:10" x14ac:dyDescent="0.3">
      <c r="B5038" s="3" t="s">
        <v>250</v>
      </c>
      <c r="C5038" s="4">
        <v>2024</v>
      </c>
      <c r="D5038" s="3" t="s">
        <v>1470</v>
      </c>
      <c r="E5038" s="4">
        <v>820727146</v>
      </c>
      <c r="F5038" s="4">
        <v>18.123550000000002</v>
      </c>
      <c r="G5038" s="4">
        <v>3.3000029133390876</v>
      </c>
      <c r="H5038" s="4">
        <v>14874489</v>
      </c>
      <c r="I5038" s="4"/>
      <c r="J5038" s="4">
        <v>14874489</v>
      </c>
    </row>
    <row r="5039" spans="2:10" x14ac:dyDescent="0.3">
      <c r="B5039" s="3" t="s">
        <v>250</v>
      </c>
      <c r="C5039" s="4">
        <v>2024</v>
      </c>
      <c r="D5039" s="3" t="s">
        <v>1471</v>
      </c>
      <c r="E5039" s="4">
        <v>256122364</v>
      </c>
      <c r="F5039" s="4">
        <v>18.123550000000002</v>
      </c>
      <c r="G5039" s="4">
        <v>3.3000029133390876</v>
      </c>
      <c r="H5039" s="4">
        <v>4641846</v>
      </c>
      <c r="I5039" s="4"/>
      <c r="J5039" s="4">
        <v>4641846</v>
      </c>
    </row>
    <row r="5040" spans="2:10" x14ac:dyDescent="0.3">
      <c r="B5040" s="3" t="s">
        <v>250</v>
      </c>
      <c r="C5040" s="4">
        <v>2024</v>
      </c>
      <c r="D5040" s="3" t="s">
        <v>1472</v>
      </c>
      <c r="E5040" s="4">
        <v>0</v>
      </c>
      <c r="F5040" s="4">
        <v>0</v>
      </c>
      <c r="G5040" s="4">
        <v>0</v>
      </c>
      <c r="H5040" s="4">
        <v>0</v>
      </c>
      <c r="I5040" s="4"/>
      <c r="J5040" s="4">
        <v>0</v>
      </c>
    </row>
    <row r="5041" spans="2:10" x14ac:dyDescent="0.3">
      <c r="B5041" s="3" t="s">
        <v>250</v>
      </c>
      <c r="C5041" s="4">
        <v>2024</v>
      </c>
      <c r="D5041" s="3" t="s">
        <v>1473</v>
      </c>
      <c r="E5041" s="4">
        <v>492300</v>
      </c>
      <c r="F5041" s="4">
        <v>1.9221900000000001</v>
      </c>
      <c r="G5041" s="4">
        <v>0.34999945374892116</v>
      </c>
      <c r="H5041" s="4">
        <v>946</v>
      </c>
      <c r="I5041" s="4"/>
      <c r="J5041" s="4">
        <v>946</v>
      </c>
    </row>
    <row r="5042" spans="2:10" x14ac:dyDescent="0.3">
      <c r="B5042" s="3" t="s">
        <v>250</v>
      </c>
      <c r="C5042" s="4">
        <v>2024</v>
      </c>
      <c r="D5042" s="3" t="s">
        <v>1474</v>
      </c>
      <c r="E5042" s="4">
        <v>350300999</v>
      </c>
      <c r="F5042" s="4">
        <v>5.4919799999999999</v>
      </c>
      <c r="G5042" s="4">
        <v>1</v>
      </c>
      <c r="H5042" s="4">
        <v>1923846</v>
      </c>
      <c r="I5042" s="4">
        <v>-268184</v>
      </c>
      <c r="J5042" s="4">
        <v>1655662</v>
      </c>
    </row>
    <row r="5043" spans="2:10" x14ac:dyDescent="0.3">
      <c r="B5043" s="3" t="s">
        <v>250</v>
      </c>
      <c r="C5043" s="4">
        <v>2024</v>
      </c>
      <c r="D5043" s="3" t="s">
        <v>1475</v>
      </c>
      <c r="E5043" s="4">
        <v>0</v>
      </c>
      <c r="F5043" s="4">
        <v>0</v>
      </c>
      <c r="G5043" s="4">
        <v>0</v>
      </c>
      <c r="H5043" s="4">
        <v>0</v>
      </c>
      <c r="I5043" s="4"/>
      <c r="J5043" s="4">
        <v>0</v>
      </c>
    </row>
    <row r="5044" spans="2:10" x14ac:dyDescent="0.3">
      <c r="B5044" s="3" t="s">
        <v>250</v>
      </c>
      <c r="C5044" s="4">
        <v>2024</v>
      </c>
      <c r="D5044" s="3" t="s">
        <v>1476</v>
      </c>
      <c r="E5044" s="4">
        <v>348894645</v>
      </c>
      <c r="F5044" s="4">
        <v>18.123550000000002</v>
      </c>
      <c r="G5044" s="4">
        <v>3.3000029133390876</v>
      </c>
      <c r="H5044" s="4">
        <v>6323210</v>
      </c>
      <c r="I5044" s="4">
        <v>350025</v>
      </c>
      <c r="J5044" s="4">
        <v>6673235</v>
      </c>
    </row>
    <row r="5045" spans="2:10" x14ac:dyDescent="0.3">
      <c r="B5045" s="3" t="s">
        <v>253</v>
      </c>
      <c r="C5045" s="4">
        <v>2019</v>
      </c>
      <c r="D5045" s="3" t="s">
        <v>1468</v>
      </c>
      <c r="E5045" s="4">
        <v>186697100</v>
      </c>
      <c r="F5045" s="4">
        <v>6.1581999999999999</v>
      </c>
      <c r="G5045" s="4">
        <v>2.4205809520066</v>
      </c>
      <c r="H5045" s="4">
        <v>1149718.0812200001</v>
      </c>
      <c r="I5045" s="4"/>
      <c r="J5045" s="4">
        <v>1149718.0812200001</v>
      </c>
    </row>
    <row r="5046" spans="2:10" x14ac:dyDescent="0.3">
      <c r="B5046" s="3" t="s">
        <v>253</v>
      </c>
      <c r="C5046" s="4">
        <v>2019</v>
      </c>
      <c r="D5046" s="3" t="s">
        <v>1469</v>
      </c>
      <c r="E5046" s="4">
        <v>7018</v>
      </c>
      <c r="F5046" s="4">
        <v>4037.4467</v>
      </c>
      <c r="G5046" s="4">
        <v>1586.98427734759</v>
      </c>
      <c r="H5046" s="4">
        <v>28334.800940599998</v>
      </c>
      <c r="I5046" s="4"/>
      <c r="J5046" s="4">
        <v>28334.800940599998</v>
      </c>
    </row>
    <row r="5047" spans="2:10" x14ac:dyDescent="0.3">
      <c r="B5047" s="3" t="s">
        <v>253</v>
      </c>
      <c r="C5047" s="4">
        <v>2019</v>
      </c>
      <c r="D5047" s="3" t="s">
        <v>1470</v>
      </c>
      <c r="E5047" s="4">
        <v>0</v>
      </c>
      <c r="F5047" s="4">
        <v>0</v>
      </c>
      <c r="G5047" s="4">
        <v>0</v>
      </c>
      <c r="H5047" s="4">
        <v>0</v>
      </c>
      <c r="I5047" s="4"/>
      <c r="J5047" s="4">
        <v>0</v>
      </c>
    </row>
    <row r="5048" spans="2:10" x14ac:dyDescent="0.3">
      <c r="B5048" s="3" t="s">
        <v>253</v>
      </c>
      <c r="C5048" s="4">
        <v>2019</v>
      </c>
      <c r="D5048" s="3" t="s">
        <v>1471</v>
      </c>
      <c r="E5048" s="4">
        <v>0</v>
      </c>
      <c r="F5048" s="4">
        <v>0</v>
      </c>
      <c r="G5048" s="4">
        <v>0</v>
      </c>
      <c r="H5048" s="4">
        <v>0</v>
      </c>
      <c r="I5048" s="4"/>
      <c r="J5048" s="4">
        <v>0</v>
      </c>
    </row>
    <row r="5049" spans="2:10" x14ac:dyDescent="0.3">
      <c r="B5049" s="3" t="s">
        <v>253</v>
      </c>
      <c r="C5049" s="4">
        <v>2019</v>
      </c>
      <c r="D5049" s="3" t="s">
        <v>1472</v>
      </c>
      <c r="E5049" s="4">
        <v>0</v>
      </c>
      <c r="F5049" s="4">
        <v>0</v>
      </c>
      <c r="G5049" s="4">
        <v>0</v>
      </c>
      <c r="H5049" s="4">
        <v>0</v>
      </c>
      <c r="I5049" s="4"/>
      <c r="J5049" s="4">
        <v>0</v>
      </c>
    </row>
    <row r="5050" spans="2:10" x14ac:dyDescent="0.3">
      <c r="B5050" s="3" t="s">
        <v>253</v>
      </c>
      <c r="C5050" s="4">
        <v>2019</v>
      </c>
      <c r="D5050" s="3" t="s">
        <v>1473</v>
      </c>
      <c r="E5050" s="4">
        <v>26506000</v>
      </c>
      <c r="F5050" s="4">
        <v>5.7708000000000004</v>
      </c>
      <c r="G5050" s="4">
        <v>2.2683070634016</v>
      </c>
      <c r="H5050" s="4">
        <v>152960.8248</v>
      </c>
      <c r="I5050" s="4"/>
      <c r="J5050" s="4">
        <v>152960.8248</v>
      </c>
    </row>
    <row r="5051" spans="2:10" x14ac:dyDescent="0.3">
      <c r="B5051" s="3" t="s">
        <v>253</v>
      </c>
      <c r="C5051" s="4">
        <v>2019</v>
      </c>
      <c r="D5051" s="3" t="s">
        <v>1474</v>
      </c>
      <c r="E5051" s="4">
        <v>9166417200</v>
      </c>
      <c r="F5051" s="4">
        <v>2.5440999999999998</v>
      </c>
      <c r="G5051" s="4">
        <v>1</v>
      </c>
      <c r="H5051" s="4">
        <v>23320281.998520002</v>
      </c>
      <c r="I5051" s="4">
        <v>0</v>
      </c>
      <c r="J5051" s="4">
        <v>23320281.998520002</v>
      </c>
    </row>
    <row r="5052" spans="2:10" x14ac:dyDescent="0.3">
      <c r="B5052" s="3" t="s">
        <v>253</v>
      </c>
      <c r="C5052" s="4">
        <v>2019</v>
      </c>
      <c r="D5052" s="3" t="s">
        <v>1475</v>
      </c>
      <c r="E5052" s="4">
        <v>0</v>
      </c>
      <c r="F5052" s="4">
        <v>0</v>
      </c>
      <c r="G5052" s="4">
        <v>0</v>
      </c>
      <c r="H5052" s="4">
        <v>0</v>
      </c>
      <c r="I5052" s="4"/>
      <c r="J5052" s="4">
        <v>0</v>
      </c>
    </row>
    <row r="5053" spans="2:10" x14ac:dyDescent="0.3">
      <c r="B5053" s="3" t="s">
        <v>253</v>
      </c>
      <c r="C5053" s="4">
        <v>2019</v>
      </c>
      <c r="D5053" s="3" t="s">
        <v>1476</v>
      </c>
      <c r="E5053" s="4">
        <v>0</v>
      </c>
      <c r="F5053" s="4">
        <v>0</v>
      </c>
      <c r="G5053" s="4">
        <v>0</v>
      </c>
      <c r="H5053" s="4">
        <v>0</v>
      </c>
      <c r="I5053" s="4"/>
      <c r="J5053" s="4">
        <v>0</v>
      </c>
    </row>
    <row r="5054" spans="2:10" x14ac:dyDescent="0.3">
      <c r="B5054" s="3" t="s">
        <v>253</v>
      </c>
      <c r="C5054" s="4">
        <v>2020</v>
      </c>
      <c r="D5054" s="3" t="s">
        <v>1468</v>
      </c>
      <c r="E5054" s="4">
        <v>193776250</v>
      </c>
      <c r="F5054" s="4">
        <v>6.4306999999999999</v>
      </c>
      <c r="G5054" s="4">
        <v>2.2470822559228458</v>
      </c>
      <c r="H5054" s="4">
        <v>1246117</v>
      </c>
      <c r="I5054" s="4"/>
      <c r="J5054" s="4">
        <v>1246117</v>
      </c>
    </row>
    <row r="5055" spans="2:10" x14ac:dyDescent="0.3">
      <c r="B5055" s="3" t="s">
        <v>253</v>
      </c>
      <c r="C5055" s="4">
        <v>2020</v>
      </c>
      <c r="D5055" s="3" t="s">
        <v>1469</v>
      </c>
      <c r="E5055" s="4">
        <v>7018</v>
      </c>
      <c r="F5055" s="4">
        <v>4314.1269000000002</v>
      </c>
      <c r="G5055" s="4">
        <v>1507.4872108463205</v>
      </c>
      <c r="H5055" s="4">
        <v>30277</v>
      </c>
      <c r="I5055" s="4"/>
      <c r="J5055" s="4">
        <v>30277</v>
      </c>
    </row>
    <row r="5056" spans="2:10" x14ac:dyDescent="0.3">
      <c r="B5056" s="3" t="s">
        <v>253</v>
      </c>
      <c r="C5056" s="4">
        <v>2020</v>
      </c>
      <c r="D5056" s="3" t="s">
        <v>1470</v>
      </c>
      <c r="E5056" s="4">
        <v>0</v>
      </c>
      <c r="F5056" s="4">
        <v>0</v>
      </c>
      <c r="G5056" s="4">
        <v>0</v>
      </c>
      <c r="H5056" s="4">
        <v>0</v>
      </c>
      <c r="I5056" s="4"/>
      <c r="J5056" s="4">
        <v>0</v>
      </c>
    </row>
    <row r="5057" spans="2:10" x14ac:dyDescent="0.3">
      <c r="B5057" s="3" t="s">
        <v>253</v>
      </c>
      <c r="C5057" s="4">
        <v>2020</v>
      </c>
      <c r="D5057" s="3" t="s">
        <v>1471</v>
      </c>
      <c r="E5057" s="4">
        <v>0</v>
      </c>
      <c r="F5057" s="4">
        <v>0</v>
      </c>
      <c r="G5057" s="4">
        <v>0</v>
      </c>
      <c r="H5057" s="4">
        <v>0</v>
      </c>
      <c r="I5057" s="4"/>
      <c r="J5057" s="4">
        <v>0</v>
      </c>
    </row>
    <row r="5058" spans="2:10" x14ac:dyDescent="0.3">
      <c r="B5058" s="3" t="s">
        <v>253</v>
      </c>
      <c r="C5058" s="4">
        <v>2020</v>
      </c>
      <c r="D5058" s="3" t="s">
        <v>1472</v>
      </c>
      <c r="E5058" s="4">
        <v>0</v>
      </c>
      <c r="F5058" s="4">
        <v>0</v>
      </c>
      <c r="G5058" s="4">
        <v>0</v>
      </c>
      <c r="H5058" s="4">
        <v>0</v>
      </c>
      <c r="I5058" s="4"/>
      <c r="J5058" s="4">
        <v>0</v>
      </c>
    </row>
    <row r="5059" spans="2:10" x14ac:dyDescent="0.3">
      <c r="B5059" s="3" t="s">
        <v>253</v>
      </c>
      <c r="C5059" s="4">
        <v>2020</v>
      </c>
      <c r="D5059" s="3" t="s">
        <v>1473</v>
      </c>
      <c r="E5059" s="4">
        <v>29224000</v>
      </c>
      <c r="F5059" s="4">
        <v>5.7583000000000002</v>
      </c>
      <c r="G5059" s="4">
        <v>2.0121252358655393</v>
      </c>
      <c r="H5059" s="4">
        <v>168281</v>
      </c>
      <c r="I5059" s="4"/>
      <c r="J5059" s="4">
        <v>168281</v>
      </c>
    </row>
    <row r="5060" spans="2:10" x14ac:dyDescent="0.3">
      <c r="B5060" s="3" t="s">
        <v>253</v>
      </c>
      <c r="C5060" s="4">
        <v>2020</v>
      </c>
      <c r="D5060" s="3" t="s">
        <v>1474</v>
      </c>
      <c r="E5060" s="4">
        <v>8765584500</v>
      </c>
      <c r="F5060" s="4">
        <v>2.8618000000000001</v>
      </c>
      <c r="G5060" s="4">
        <v>1</v>
      </c>
      <c r="H5060" s="4">
        <v>25085350</v>
      </c>
      <c r="I5060" s="4"/>
      <c r="J5060" s="4">
        <v>25085350</v>
      </c>
    </row>
    <row r="5061" spans="2:10" x14ac:dyDescent="0.3">
      <c r="B5061" s="3" t="s">
        <v>253</v>
      </c>
      <c r="C5061" s="4">
        <v>2020</v>
      </c>
      <c r="D5061" s="3" t="s">
        <v>1475</v>
      </c>
      <c r="E5061" s="4">
        <v>0</v>
      </c>
      <c r="F5061" s="4">
        <v>0</v>
      </c>
      <c r="G5061" s="4">
        <v>0</v>
      </c>
      <c r="H5061" s="4">
        <v>0</v>
      </c>
      <c r="I5061" s="4"/>
      <c r="J5061" s="4">
        <v>0</v>
      </c>
    </row>
    <row r="5062" spans="2:10" x14ac:dyDescent="0.3">
      <c r="B5062" s="3" t="s">
        <v>253</v>
      </c>
      <c r="C5062" s="4">
        <v>2020</v>
      </c>
      <c r="D5062" s="3" t="s">
        <v>1476</v>
      </c>
      <c r="E5062" s="4">
        <v>0</v>
      </c>
      <c r="F5062" s="4">
        <v>0</v>
      </c>
      <c r="G5062" s="4">
        <v>0</v>
      </c>
      <c r="H5062" s="4">
        <v>0</v>
      </c>
      <c r="I5062" s="4">
        <v>220300</v>
      </c>
      <c r="J5062" s="4">
        <v>220300</v>
      </c>
    </row>
    <row r="5063" spans="2:10" x14ac:dyDescent="0.3">
      <c r="B5063" s="3" t="s">
        <v>253</v>
      </c>
      <c r="C5063" s="4">
        <v>2021</v>
      </c>
      <c r="D5063" s="3" t="s">
        <v>1468</v>
      </c>
      <c r="E5063" s="4">
        <v>177747950</v>
      </c>
      <c r="F5063" s="4">
        <v>7.609</v>
      </c>
      <c r="G5063" s="4">
        <v>2.6185559914653451</v>
      </c>
      <c r="H5063" s="4">
        <v>1352484</v>
      </c>
      <c r="I5063" s="4"/>
      <c r="J5063" s="4">
        <v>1352484</v>
      </c>
    </row>
    <row r="5064" spans="2:10" x14ac:dyDescent="0.3">
      <c r="B5064" s="3" t="s">
        <v>253</v>
      </c>
      <c r="C5064" s="4">
        <v>2021</v>
      </c>
      <c r="D5064" s="3" t="s">
        <v>1469</v>
      </c>
      <c r="E5064" s="4">
        <v>7018</v>
      </c>
      <c r="F5064" s="4">
        <v>4592.7788</v>
      </c>
      <c r="G5064" s="4">
        <v>1580.5557161538991</v>
      </c>
      <c r="H5064" s="4">
        <v>32232</v>
      </c>
      <c r="I5064" s="4"/>
      <c r="J5064" s="4">
        <v>32232</v>
      </c>
    </row>
    <row r="5065" spans="2:10" x14ac:dyDescent="0.3">
      <c r="B5065" s="3" t="s">
        <v>253</v>
      </c>
      <c r="C5065" s="4">
        <v>2021</v>
      </c>
      <c r="D5065" s="3" t="s">
        <v>1470</v>
      </c>
      <c r="E5065" s="4">
        <v>0</v>
      </c>
      <c r="F5065" s="4">
        <v>0</v>
      </c>
      <c r="G5065" s="4">
        <v>0</v>
      </c>
      <c r="H5065" s="4">
        <v>0</v>
      </c>
      <c r="I5065" s="4"/>
      <c r="J5065" s="4">
        <v>0</v>
      </c>
    </row>
    <row r="5066" spans="2:10" x14ac:dyDescent="0.3">
      <c r="B5066" s="3" t="s">
        <v>253</v>
      </c>
      <c r="C5066" s="4">
        <v>2021</v>
      </c>
      <c r="D5066" s="3" t="s">
        <v>1471</v>
      </c>
      <c r="E5066" s="4">
        <v>0</v>
      </c>
      <c r="F5066" s="4">
        <v>0</v>
      </c>
      <c r="G5066" s="4">
        <v>0</v>
      </c>
      <c r="H5066" s="4">
        <v>0</v>
      </c>
      <c r="I5066" s="4"/>
      <c r="J5066" s="4">
        <v>0</v>
      </c>
    </row>
    <row r="5067" spans="2:10" x14ac:dyDescent="0.3">
      <c r="B5067" s="3" t="s">
        <v>253</v>
      </c>
      <c r="C5067" s="4">
        <v>2021</v>
      </c>
      <c r="D5067" s="3" t="s">
        <v>1472</v>
      </c>
      <c r="E5067" s="4">
        <v>0</v>
      </c>
      <c r="F5067" s="4">
        <v>0</v>
      </c>
      <c r="G5067" s="4">
        <v>0</v>
      </c>
      <c r="H5067" s="4">
        <v>0</v>
      </c>
      <c r="I5067" s="4"/>
      <c r="J5067" s="4">
        <v>0</v>
      </c>
    </row>
    <row r="5068" spans="2:10" x14ac:dyDescent="0.3">
      <c r="B5068" s="3" t="s">
        <v>253</v>
      </c>
      <c r="C5068" s="4">
        <v>2021</v>
      </c>
      <c r="D5068" s="3" t="s">
        <v>1473</v>
      </c>
      <c r="E5068" s="4">
        <v>29127000</v>
      </c>
      <c r="F5068" s="4">
        <v>6.1505999999999998</v>
      </c>
      <c r="G5068" s="4">
        <v>2.1166632252735904</v>
      </c>
      <c r="H5068" s="4">
        <v>179149</v>
      </c>
      <c r="I5068" s="4"/>
      <c r="J5068" s="4">
        <v>179149</v>
      </c>
    </row>
    <row r="5069" spans="2:10" x14ac:dyDescent="0.3">
      <c r="B5069" s="3" t="s">
        <v>253</v>
      </c>
      <c r="C5069" s="4">
        <v>2021</v>
      </c>
      <c r="D5069" s="3" t="s">
        <v>1474</v>
      </c>
      <c r="E5069" s="4">
        <v>9261529600</v>
      </c>
      <c r="F5069" s="4">
        <v>2.9058000000000002</v>
      </c>
      <c r="G5069" s="4">
        <v>1</v>
      </c>
      <c r="H5069" s="4">
        <v>26912153</v>
      </c>
      <c r="I5069" s="4"/>
      <c r="J5069" s="4">
        <v>26912153</v>
      </c>
    </row>
    <row r="5070" spans="2:10" x14ac:dyDescent="0.3">
      <c r="B5070" s="3" t="s">
        <v>253</v>
      </c>
      <c r="C5070" s="4">
        <v>2021</v>
      </c>
      <c r="D5070" s="3" t="s">
        <v>1475</v>
      </c>
      <c r="E5070" s="4">
        <v>0</v>
      </c>
      <c r="F5070" s="4">
        <v>0</v>
      </c>
      <c r="G5070" s="4">
        <v>0</v>
      </c>
      <c r="H5070" s="4">
        <v>0</v>
      </c>
      <c r="I5070" s="4"/>
      <c r="J5070" s="4">
        <v>0</v>
      </c>
    </row>
    <row r="5071" spans="2:10" x14ac:dyDescent="0.3">
      <c r="B5071" s="3" t="s">
        <v>253</v>
      </c>
      <c r="C5071" s="4">
        <v>2021</v>
      </c>
      <c r="D5071" s="3" t="s">
        <v>1476</v>
      </c>
      <c r="E5071" s="4">
        <v>22600</v>
      </c>
      <c r="F5071" s="4">
        <v>10.071249999999999</v>
      </c>
      <c r="G5071" s="4">
        <v>3.4659130015830404</v>
      </c>
      <c r="H5071" s="4">
        <v>228</v>
      </c>
      <c r="I5071" s="4">
        <v>221700</v>
      </c>
      <c r="J5071" s="4">
        <v>221928</v>
      </c>
    </row>
    <row r="5072" spans="2:10" x14ac:dyDescent="0.3">
      <c r="B5072" s="3" t="s">
        <v>253</v>
      </c>
      <c r="C5072" s="4">
        <v>2022</v>
      </c>
      <c r="D5072" s="3" t="s">
        <v>1468</v>
      </c>
      <c r="E5072" s="4">
        <v>189451600</v>
      </c>
      <c r="F5072" s="4">
        <v>7.5381999999999998</v>
      </c>
      <c r="G5072" s="4">
        <v>2.9546505702974954</v>
      </c>
      <c r="H5072" s="4">
        <v>1428124</v>
      </c>
      <c r="I5072" s="4"/>
      <c r="J5072" s="4">
        <v>1428124</v>
      </c>
    </row>
    <row r="5073" spans="2:10" x14ac:dyDescent="0.3">
      <c r="B5073" s="3" t="s">
        <v>253</v>
      </c>
      <c r="C5073" s="4">
        <v>2022</v>
      </c>
      <c r="D5073" s="3" t="s">
        <v>1469</v>
      </c>
      <c r="E5073" s="4">
        <v>7018</v>
      </c>
      <c r="F5073" s="4">
        <v>5089.4841999999999</v>
      </c>
      <c r="G5073" s="4">
        <v>1994.859169834986</v>
      </c>
      <c r="H5073" s="4">
        <v>35718</v>
      </c>
      <c r="I5073" s="4"/>
      <c r="J5073" s="4">
        <v>35718</v>
      </c>
    </row>
    <row r="5074" spans="2:10" x14ac:dyDescent="0.3">
      <c r="B5074" s="3" t="s">
        <v>253</v>
      </c>
      <c r="C5074" s="4">
        <v>2022</v>
      </c>
      <c r="D5074" s="3" t="s">
        <v>1470</v>
      </c>
      <c r="E5074" s="4">
        <v>0</v>
      </c>
      <c r="F5074" s="4">
        <v>0</v>
      </c>
      <c r="G5074" s="4">
        <v>0</v>
      </c>
      <c r="H5074" s="4">
        <v>0</v>
      </c>
      <c r="I5074" s="4"/>
      <c r="J5074" s="4">
        <v>0</v>
      </c>
    </row>
    <row r="5075" spans="2:10" x14ac:dyDescent="0.3">
      <c r="B5075" s="3" t="s">
        <v>253</v>
      </c>
      <c r="C5075" s="4">
        <v>2022</v>
      </c>
      <c r="D5075" s="3" t="s">
        <v>1471</v>
      </c>
      <c r="E5075" s="4">
        <v>0</v>
      </c>
      <c r="F5075" s="4">
        <v>0</v>
      </c>
      <c r="G5075" s="4">
        <v>0</v>
      </c>
      <c r="H5075" s="4">
        <v>0</v>
      </c>
      <c r="I5075" s="4"/>
      <c r="J5075" s="4">
        <v>0</v>
      </c>
    </row>
    <row r="5076" spans="2:10" x14ac:dyDescent="0.3">
      <c r="B5076" s="3" t="s">
        <v>253</v>
      </c>
      <c r="C5076" s="4">
        <v>2022</v>
      </c>
      <c r="D5076" s="3" t="s">
        <v>1472</v>
      </c>
      <c r="E5076" s="4">
        <v>0</v>
      </c>
      <c r="F5076" s="4">
        <v>0</v>
      </c>
      <c r="G5076" s="4">
        <v>0</v>
      </c>
      <c r="H5076" s="4">
        <v>0</v>
      </c>
      <c r="I5076" s="4"/>
      <c r="J5076" s="4">
        <v>0</v>
      </c>
    </row>
    <row r="5077" spans="2:10" x14ac:dyDescent="0.3">
      <c r="B5077" s="3" t="s">
        <v>253</v>
      </c>
      <c r="C5077" s="4">
        <v>2022</v>
      </c>
      <c r="D5077" s="3" t="s">
        <v>1473</v>
      </c>
      <c r="E5077" s="4">
        <v>30994000</v>
      </c>
      <c r="F5077" s="4">
        <v>6.0957999999999997</v>
      </c>
      <c r="G5077" s="4">
        <v>2.3892917336259947</v>
      </c>
      <c r="H5077" s="4">
        <v>188933</v>
      </c>
      <c r="I5077" s="4"/>
      <c r="J5077" s="4">
        <v>188933</v>
      </c>
    </row>
    <row r="5078" spans="2:10" x14ac:dyDescent="0.3">
      <c r="B5078" s="3" t="s">
        <v>253</v>
      </c>
      <c r="C5078" s="4">
        <v>2022</v>
      </c>
      <c r="D5078" s="3" t="s">
        <v>1474</v>
      </c>
      <c r="E5078" s="4">
        <v>11176699000</v>
      </c>
      <c r="F5078" s="4">
        <v>2.5512999999999999</v>
      </c>
      <c r="G5078" s="4">
        <v>1</v>
      </c>
      <c r="H5078" s="4">
        <v>28515112</v>
      </c>
      <c r="I5078" s="4"/>
      <c r="J5078" s="4">
        <v>28515112</v>
      </c>
    </row>
    <row r="5079" spans="2:10" x14ac:dyDescent="0.3">
      <c r="B5079" s="3" t="s">
        <v>253</v>
      </c>
      <c r="C5079" s="4">
        <v>2022</v>
      </c>
      <c r="D5079" s="3" t="s">
        <v>1475</v>
      </c>
      <c r="E5079" s="4">
        <v>0</v>
      </c>
      <c r="F5079" s="4">
        <v>0</v>
      </c>
      <c r="G5079" s="4">
        <v>0</v>
      </c>
      <c r="H5079" s="4">
        <v>0</v>
      </c>
      <c r="I5079" s="4"/>
      <c r="J5079" s="4">
        <v>0</v>
      </c>
    </row>
    <row r="5080" spans="2:10" x14ac:dyDescent="0.3">
      <c r="B5080" s="3" t="s">
        <v>253</v>
      </c>
      <c r="C5080" s="4">
        <v>2022</v>
      </c>
      <c r="D5080" s="3" t="s">
        <v>1476</v>
      </c>
      <c r="E5080" s="4">
        <v>23100</v>
      </c>
      <c r="F5080" s="4">
        <v>10.391400000000001</v>
      </c>
      <c r="G5080" s="4">
        <v>4.0729824011288365</v>
      </c>
      <c r="H5080" s="4">
        <v>240</v>
      </c>
      <c r="I5080" s="4">
        <v>223400</v>
      </c>
      <c r="J5080" s="4">
        <v>223640</v>
      </c>
    </row>
    <row r="5081" spans="2:10" x14ac:dyDescent="0.3">
      <c r="B5081" s="3" t="s">
        <v>253</v>
      </c>
      <c r="C5081" s="4">
        <v>2023</v>
      </c>
      <c r="D5081" s="3" t="s">
        <v>1468</v>
      </c>
      <c r="E5081" s="4">
        <v>199212800</v>
      </c>
      <c r="F5081" s="4">
        <v>7.9194000000000004</v>
      </c>
      <c r="G5081" s="4">
        <v>3.09993345598309</v>
      </c>
      <c r="H5081" s="4">
        <v>1577646</v>
      </c>
      <c r="I5081" s="4"/>
      <c r="J5081" s="4">
        <v>1577646</v>
      </c>
    </row>
    <row r="5082" spans="2:10" x14ac:dyDescent="0.3">
      <c r="B5082" s="3" t="s">
        <v>253</v>
      </c>
      <c r="C5082" s="4">
        <v>2023</v>
      </c>
      <c r="D5082" s="3" t="s">
        <v>1469</v>
      </c>
      <c r="E5082" s="4">
        <v>7018</v>
      </c>
      <c r="F5082" s="4">
        <v>5554.9259000000002</v>
      </c>
      <c r="G5082" s="4">
        <v>2174.3946060202766</v>
      </c>
      <c r="H5082" s="4">
        <v>38984</v>
      </c>
      <c r="I5082" s="4"/>
      <c r="J5082" s="4">
        <v>38984</v>
      </c>
    </row>
    <row r="5083" spans="2:10" x14ac:dyDescent="0.3">
      <c r="B5083" s="3" t="s">
        <v>253</v>
      </c>
      <c r="C5083" s="4">
        <v>2023</v>
      </c>
      <c r="D5083" s="3" t="s">
        <v>1470</v>
      </c>
      <c r="E5083" s="4">
        <v>0</v>
      </c>
      <c r="F5083" s="4">
        <v>0</v>
      </c>
      <c r="G5083" s="4">
        <v>0</v>
      </c>
      <c r="H5083" s="4">
        <v>0</v>
      </c>
      <c r="I5083" s="4"/>
      <c r="J5083" s="4">
        <v>0</v>
      </c>
    </row>
    <row r="5084" spans="2:10" x14ac:dyDescent="0.3">
      <c r="B5084" s="3" t="s">
        <v>253</v>
      </c>
      <c r="C5084" s="4">
        <v>2023</v>
      </c>
      <c r="D5084" s="3" t="s">
        <v>1471</v>
      </c>
      <c r="E5084" s="4">
        <v>0</v>
      </c>
      <c r="F5084" s="4">
        <v>0</v>
      </c>
      <c r="G5084" s="4">
        <v>0</v>
      </c>
      <c r="H5084" s="4">
        <v>0</v>
      </c>
      <c r="I5084" s="4"/>
      <c r="J5084" s="4">
        <v>0</v>
      </c>
    </row>
    <row r="5085" spans="2:10" x14ac:dyDescent="0.3">
      <c r="B5085" s="3" t="s">
        <v>253</v>
      </c>
      <c r="C5085" s="4">
        <v>2023</v>
      </c>
      <c r="D5085" s="3" t="s">
        <v>1472</v>
      </c>
      <c r="E5085" s="4">
        <v>0</v>
      </c>
      <c r="F5085" s="4">
        <v>0</v>
      </c>
      <c r="G5085" s="4">
        <v>0</v>
      </c>
      <c r="H5085" s="4">
        <v>0</v>
      </c>
      <c r="I5085" s="4"/>
      <c r="J5085" s="4">
        <v>0</v>
      </c>
    </row>
    <row r="5086" spans="2:10" x14ac:dyDescent="0.3">
      <c r="B5086" s="3" t="s">
        <v>253</v>
      </c>
      <c r="C5086" s="4">
        <v>2023</v>
      </c>
      <c r="D5086" s="3" t="s">
        <v>1473</v>
      </c>
      <c r="E5086" s="4">
        <v>31678000</v>
      </c>
      <c r="F5086" s="4">
        <v>6.6231</v>
      </c>
      <c r="G5086" s="4">
        <v>2.5925157552745919</v>
      </c>
      <c r="H5086" s="4">
        <v>209807</v>
      </c>
      <c r="I5086" s="4"/>
      <c r="J5086" s="4">
        <v>209807</v>
      </c>
    </row>
    <row r="5087" spans="2:10" x14ac:dyDescent="0.3">
      <c r="B5087" s="3" t="s">
        <v>253</v>
      </c>
      <c r="C5087" s="4">
        <v>2023</v>
      </c>
      <c r="D5087" s="3" t="s">
        <v>1474</v>
      </c>
      <c r="E5087" s="4">
        <v>12231080942</v>
      </c>
      <c r="F5087" s="4">
        <v>2.5547</v>
      </c>
      <c r="G5087" s="4">
        <v>1</v>
      </c>
      <c r="H5087" s="4">
        <v>31246742</v>
      </c>
      <c r="I5087" s="4"/>
      <c r="J5087" s="4">
        <v>31246742</v>
      </c>
    </row>
    <row r="5088" spans="2:10" x14ac:dyDescent="0.3">
      <c r="B5088" s="3" t="s">
        <v>253</v>
      </c>
      <c r="C5088" s="4">
        <v>2023</v>
      </c>
      <c r="D5088" s="3" t="s">
        <v>1475</v>
      </c>
      <c r="E5088" s="4">
        <v>0</v>
      </c>
      <c r="F5088" s="4">
        <v>0</v>
      </c>
      <c r="G5088" s="4">
        <v>0</v>
      </c>
      <c r="H5088" s="4">
        <v>0</v>
      </c>
      <c r="I5088" s="4"/>
      <c r="J5088" s="4">
        <v>0</v>
      </c>
    </row>
    <row r="5089" spans="2:10" x14ac:dyDescent="0.3">
      <c r="B5089" s="3" t="s">
        <v>253</v>
      </c>
      <c r="C5089" s="4">
        <v>2023</v>
      </c>
      <c r="D5089" s="3" t="s">
        <v>1476</v>
      </c>
      <c r="E5089" s="4">
        <v>24000</v>
      </c>
      <c r="F5089" s="4">
        <v>10.916399999999999</v>
      </c>
      <c r="G5089" s="4">
        <v>4.2730653305671895</v>
      </c>
      <c r="H5089" s="4">
        <v>262</v>
      </c>
      <c r="I5089" s="4">
        <v>236100</v>
      </c>
      <c r="J5089" s="4">
        <v>236362</v>
      </c>
    </row>
    <row r="5090" spans="2:10" x14ac:dyDescent="0.3">
      <c r="B5090" s="3" t="s">
        <v>253</v>
      </c>
      <c r="C5090" s="4">
        <v>2024</v>
      </c>
      <c r="D5090" s="3" t="s">
        <v>1468</v>
      </c>
      <c r="E5090" s="4">
        <v>196984815</v>
      </c>
      <c r="F5090" s="4">
        <v>7.9194000000000004</v>
      </c>
      <c r="G5090" s="4">
        <v>3.09993345598309</v>
      </c>
      <c r="H5090" s="4">
        <v>1560002</v>
      </c>
      <c r="I5090" s="4"/>
      <c r="J5090" s="4">
        <v>1560002</v>
      </c>
    </row>
    <row r="5091" spans="2:10" x14ac:dyDescent="0.3">
      <c r="B5091" s="3" t="s">
        <v>253</v>
      </c>
      <c r="C5091" s="4">
        <v>2024</v>
      </c>
      <c r="D5091" s="3" t="s">
        <v>1469</v>
      </c>
      <c r="E5091" s="4">
        <v>7018</v>
      </c>
      <c r="F5091" s="4">
        <v>5554.9259000000002</v>
      </c>
      <c r="G5091" s="4">
        <v>2174.3946060202766</v>
      </c>
      <c r="H5091" s="4">
        <v>38984</v>
      </c>
      <c r="I5091" s="4"/>
      <c r="J5091" s="4">
        <v>38984</v>
      </c>
    </row>
    <row r="5092" spans="2:10" x14ac:dyDescent="0.3">
      <c r="B5092" s="3" t="s">
        <v>253</v>
      </c>
      <c r="C5092" s="4">
        <v>2024</v>
      </c>
      <c r="D5092" s="3" t="s">
        <v>1470</v>
      </c>
      <c r="E5092" s="4">
        <v>0</v>
      </c>
      <c r="F5092" s="4">
        <v>0</v>
      </c>
      <c r="G5092" s="4">
        <v>0</v>
      </c>
      <c r="H5092" s="4">
        <v>0</v>
      </c>
      <c r="I5092" s="4"/>
      <c r="J5092" s="4">
        <v>0</v>
      </c>
    </row>
    <row r="5093" spans="2:10" x14ac:dyDescent="0.3">
      <c r="B5093" s="3" t="s">
        <v>253</v>
      </c>
      <c r="C5093" s="4">
        <v>2024</v>
      </c>
      <c r="D5093" s="3" t="s">
        <v>1471</v>
      </c>
      <c r="E5093" s="4">
        <v>0</v>
      </c>
      <c r="F5093" s="4">
        <v>0</v>
      </c>
      <c r="G5093" s="4">
        <v>0</v>
      </c>
      <c r="H5093" s="4">
        <v>0</v>
      </c>
      <c r="I5093" s="4"/>
      <c r="J5093" s="4">
        <v>0</v>
      </c>
    </row>
    <row r="5094" spans="2:10" x14ac:dyDescent="0.3">
      <c r="B5094" s="3" t="s">
        <v>253</v>
      </c>
      <c r="C5094" s="4">
        <v>2024</v>
      </c>
      <c r="D5094" s="3" t="s">
        <v>1472</v>
      </c>
      <c r="E5094" s="4">
        <v>0</v>
      </c>
      <c r="F5094" s="4">
        <v>0</v>
      </c>
      <c r="G5094" s="4">
        <v>0</v>
      </c>
      <c r="H5094" s="4">
        <v>0</v>
      </c>
      <c r="I5094" s="4"/>
      <c r="J5094" s="4">
        <v>0</v>
      </c>
    </row>
    <row r="5095" spans="2:10" x14ac:dyDescent="0.3">
      <c r="B5095" s="3" t="s">
        <v>253</v>
      </c>
      <c r="C5095" s="4">
        <v>2024</v>
      </c>
      <c r="D5095" s="3" t="s">
        <v>1473</v>
      </c>
      <c r="E5095" s="4">
        <v>31955000</v>
      </c>
      <c r="F5095" s="4">
        <v>6.6231</v>
      </c>
      <c r="G5095" s="4">
        <v>2.5925157552745919</v>
      </c>
      <c r="H5095" s="4">
        <v>211641</v>
      </c>
      <c r="I5095" s="4"/>
      <c r="J5095" s="4">
        <v>211641</v>
      </c>
    </row>
    <row r="5096" spans="2:10" x14ac:dyDescent="0.3">
      <c r="B5096" s="3" t="s">
        <v>253</v>
      </c>
      <c r="C5096" s="4">
        <v>2024</v>
      </c>
      <c r="D5096" s="3" t="s">
        <v>1474</v>
      </c>
      <c r="E5096" s="4">
        <v>12063370442</v>
      </c>
      <c r="F5096" s="4">
        <v>2.5547</v>
      </c>
      <c r="G5096" s="4">
        <v>1</v>
      </c>
      <c r="H5096" s="4">
        <v>30818292</v>
      </c>
      <c r="I5096" s="4"/>
      <c r="J5096" s="4">
        <v>30818292</v>
      </c>
    </row>
    <row r="5097" spans="2:10" x14ac:dyDescent="0.3">
      <c r="B5097" s="3" t="s">
        <v>253</v>
      </c>
      <c r="C5097" s="4">
        <v>2024</v>
      </c>
      <c r="D5097" s="3" t="s">
        <v>1475</v>
      </c>
      <c r="E5097" s="4">
        <v>0</v>
      </c>
      <c r="F5097" s="4">
        <v>0</v>
      </c>
      <c r="G5097" s="4">
        <v>0</v>
      </c>
      <c r="H5097" s="4">
        <v>0</v>
      </c>
      <c r="I5097" s="4"/>
      <c r="J5097" s="4">
        <v>0</v>
      </c>
    </row>
    <row r="5098" spans="2:10" x14ac:dyDescent="0.3">
      <c r="B5098" s="3" t="s">
        <v>253</v>
      </c>
      <c r="C5098" s="4">
        <v>2024</v>
      </c>
      <c r="D5098" s="3" t="s">
        <v>1476</v>
      </c>
      <c r="E5098" s="4">
        <v>26100</v>
      </c>
      <c r="F5098" s="4">
        <v>10.916399999999999</v>
      </c>
      <c r="G5098" s="4">
        <v>4.2730653305671895</v>
      </c>
      <c r="H5098" s="4">
        <v>285</v>
      </c>
      <c r="I5098" s="4">
        <v>93693</v>
      </c>
      <c r="J5098" s="4">
        <v>93978</v>
      </c>
    </row>
    <row r="5099" spans="2:10" x14ac:dyDescent="0.3">
      <c r="B5099" s="3" t="s">
        <v>255</v>
      </c>
      <c r="C5099" s="4">
        <v>2019</v>
      </c>
      <c r="D5099" s="3" t="s">
        <v>1468</v>
      </c>
      <c r="E5099" s="4">
        <v>104671000</v>
      </c>
      <c r="F5099" s="4">
        <v>4.0467000000000004</v>
      </c>
      <c r="G5099" s="4">
        <v>2.4500211902887901</v>
      </c>
      <c r="H5099" s="4">
        <v>423572.13569999998</v>
      </c>
      <c r="I5099" s="4"/>
      <c r="J5099" s="4">
        <v>423572.13569999998</v>
      </c>
    </row>
    <row r="5100" spans="2:10" x14ac:dyDescent="0.3">
      <c r="B5100" s="3" t="s">
        <v>255</v>
      </c>
      <c r="C5100" s="4">
        <v>2019</v>
      </c>
      <c r="D5100" s="3" t="s">
        <v>1469</v>
      </c>
      <c r="E5100" s="4">
        <v>516147</v>
      </c>
      <c r="F5100" s="4">
        <v>1.6516999999999999</v>
      </c>
      <c r="G5100" s="4">
        <v>1</v>
      </c>
      <c r="H5100" s="4">
        <v>852.51999990000002</v>
      </c>
      <c r="I5100" s="4"/>
      <c r="J5100" s="4">
        <v>852.51999990000002</v>
      </c>
    </row>
    <row r="5101" spans="2:10" x14ac:dyDescent="0.3">
      <c r="B5101" s="3" t="s">
        <v>255</v>
      </c>
      <c r="C5101" s="4">
        <v>2019</v>
      </c>
      <c r="D5101" s="3" t="s">
        <v>1470</v>
      </c>
      <c r="E5101" s="4">
        <v>9959900</v>
      </c>
      <c r="F5101" s="4">
        <v>4.0467000000000004</v>
      </c>
      <c r="G5101" s="4">
        <v>2.4500211902887901</v>
      </c>
      <c r="H5101" s="4">
        <v>40304.727330000002</v>
      </c>
      <c r="I5101" s="4"/>
      <c r="J5101" s="4">
        <v>40304.727330000002</v>
      </c>
    </row>
    <row r="5102" spans="2:10" x14ac:dyDescent="0.3">
      <c r="B5102" s="3" t="s">
        <v>255</v>
      </c>
      <c r="C5102" s="4">
        <v>2019</v>
      </c>
      <c r="D5102" s="3" t="s">
        <v>1471</v>
      </c>
      <c r="E5102" s="4">
        <v>0</v>
      </c>
      <c r="F5102" s="4">
        <v>0</v>
      </c>
      <c r="G5102" s="4">
        <v>0</v>
      </c>
      <c r="H5102" s="4">
        <v>0</v>
      </c>
      <c r="I5102" s="4"/>
      <c r="J5102" s="4">
        <v>0</v>
      </c>
    </row>
    <row r="5103" spans="2:10" x14ac:dyDescent="0.3">
      <c r="B5103" s="3" t="s">
        <v>255</v>
      </c>
      <c r="C5103" s="4">
        <v>2019</v>
      </c>
      <c r="D5103" s="3" t="s">
        <v>1472</v>
      </c>
      <c r="E5103" s="4">
        <v>0</v>
      </c>
      <c r="F5103" s="4">
        <v>0</v>
      </c>
      <c r="G5103" s="4">
        <v>0</v>
      </c>
      <c r="H5103" s="4">
        <v>0</v>
      </c>
      <c r="I5103" s="4"/>
      <c r="J5103" s="4">
        <v>0</v>
      </c>
    </row>
    <row r="5104" spans="2:10" x14ac:dyDescent="0.3">
      <c r="B5104" s="3" t="s">
        <v>255</v>
      </c>
      <c r="C5104" s="4">
        <v>2019</v>
      </c>
      <c r="D5104" s="3" t="s">
        <v>1473</v>
      </c>
      <c r="E5104" s="4">
        <v>2448000</v>
      </c>
      <c r="F5104" s="4">
        <v>1.6516999999999999</v>
      </c>
      <c r="G5104" s="4">
        <v>1</v>
      </c>
      <c r="H5104" s="4">
        <v>4043.3616000000002</v>
      </c>
      <c r="I5104" s="4"/>
      <c r="J5104" s="4">
        <v>4043.3616000000002</v>
      </c>
    </row>
    <row r="5105" spans="2:10" x14ac:dyDescent="0.3">
      <c r="B5105" s="3" t="s">
        <v>255</v>
      </c>
      <c r="C5105" s="4">
        <v>2019</v>
      </c>
      <c r="D5105" s="3" t="s">
        <v>1474</v>
      </c>
      <c r="E5105" s="4">
        <v>819017024</v>
      </c>
      <c r="F5105" s="4">
        <v>1.6516999999999999</v>
      </c>
      <c r="G5105" s="4">
        <v>1</v>
      </c>
      <c r="H5105" s="4">
        <v>1352770.4185408</v>
      </c>
      <c r="I5105" s="4">
        <v>0</v>
      </c>
      <c r="J5105" s="4">
        <v>1352770.4185408</v>
      </c>
    </row>
    <row r="5106" spans="2:10" x14ac:dyDescent="0.3">
      <c r="B5106" s="3" t="s">
        <v>255</v>
      </c>
      <c r="C5106" s="4">
        <v>2019</v>
      </c>
      <c r="D5106" s="3" t="s">
        <v>1475</v>
      </c>
      <c r="E5106" s="4">
        <v>0</v>
      </c>
      <c r="F5106" s="4">
        <v>0</v>
      </c>
      <c r="G5106" s="4">
        <v>0</v>
      </c>
      <c r="H5106" s="4">
        <v>0</v>
      </c>
      <c r="I5106" s="4"/>
      <c r="J5106" s="4">
        <v>0</v>
      </c>
    </row>
    <row r="5107" spans="2:10" x14ac:dyDescent="0.3">
      <c r="B5107" s="3" t="s">
        <v>255</v>
      </c>
      <c r="C5107" s="4">
        <v>2019</v>
      </c>
      <c r="D5107" s="3" t="s">
        <v>1476</v>
      </c>
      <c r="E5107" s="4">
        <v>1881700</v>
      </c>
      <c r="F5107" s="4">
        <v>10.6023</v>
      </c>
      <c r="G5107" s="4">
        <v>6.4190228249682102</v>
      </c>
      <c r="H5107" s="4">
        <v>19950.34791</v>
      </c>
      <c r="I5107" s="4"/>
      <c r="J5107" s="4">
        <v>19950.34791</v>
      </c>
    </row>
    <row r="5108" spans="2:10" x14ac:dyDescent="0.3">
      <c r="B5108" s="3" t="s">
        <v>255</v>
      </c>
      <c r="C5108" s="4">
        <v>2020</v>
      </c>
      <c r="D5108" s="3" t="s">
        <v>1468</v>
      </c>
      <c r="E5108" s="4">
        <v>110347650</v>
      </c>
      <c r="F5108" s="4">
        <v>3.9643999999999999</v>
      </c>
      <c r="G5108" s="4">
        <v>2.4498825855889259</v>
      </c>
      <c r="H5108" s="4">
        <v>437462</v>
      </c>
      <c r="I5108" s="4"/>
      <c r="J5108" s="4">
        <v>437462</v>
      </c>
    </row>
    <row r="5109" spans="2:10" x14ac:dyDescent="0.3">
      <c r="B5109" s="3" t="s">
        <v>255</v>
      </c>
      <c r="C5109" s="4">
        <v>2020</v>
      </c>
      <c r="D5109" s="3" t="s">
        <v>1469</v>
      </c>
      <c r="E5109" s="4">
        <v>504922</v>
      </c>
      <c r="F5109" s="4">
        <v>1.6182000000000001</v>
      </c>
      <c r="G5109" s="4">
        <v>1</v>
      </c>
      <c r="H5109" s="4">
        <v>817</v>
      </c>
      <c r="I5109" s="4"/>
      <c r="J5109" s="4">
        <v>817</v>
      </c>
    </row>
    <row r="5110" spans="2:10" x14ac:dyDescent="0.3">
      <c r="B5110" s="3" t="s">
        <v>255</v>
      </c>
      <c r="C5110" s="4">
        <v>2020</v>
      </c>
      <c r="D5110" s="3" t="s">
        <v>1470</v>
      </c>
      <c r="E5110" s="4">
        <v>10665100</v>
      </c>
      <c r="F5110" s="4">
        <v>3.9643999999999999</v>
      </c>
      <c r="G5110" s="4">
        <v>2.4498825855889259</v>
      </c>
      <c r="H5110" s="4">
        <v>42281</v>
      </c>
      <c r="I5110" s="4"/>
      <c r="J5110" s="4">
        <v>42281</v>
      </c>
    </row>
    <row r="5111" spans="2:10" x14ac:dyDescent="0.3">
      <c r="B5111" s="3" t="s">
        <v>255</v>
      </c>
      <c r="C5111" s="4">
        <v>2020</v>
      </c>
      <c r="D5111" s="3" t="s">
        <v>1471</v>
      </c>
      <c r="E5111" s="4">
        <v>0</v>
      </c>
      <c r="F5111" s="4">
        <v>0</v>
      </c>
      <c r="G5111" s="4">
        <v>0</v>
      </c>
      <c r="H5111" s="4">
        <v>0</v>
      </c>
      <c r="I5111" s="4"/>
      <c r="J5111" s="4">
        <v>0</v>
      </c>
    </row>
    <row r="5112" spans="2:10" x14ac:dyDescent="0.3">
      <c r="B5112" s="3" t="s">
        <v>255</v>
      </c>
      <c r="C5112" s="4">
        <v>2020</v>
      </c>
      <c r="D5112" s="3" t="s">
        <v>1472</v>
      </c>
      <c r="E5112" s="4">
        <v>0</v>
      </c>
      <c r="F5112" s="4">
        <v>0</v>
      </c>
      <c r="G5112" s="4">
        <v>0</v>
      </c>
      <c r="H5112" s="4">
        <v>0</v>
      </c>
      <c r="I5112" s="4"/>
      <c r="J5112" s="4">
        <v>0</v>
      </c>
    </row>
    <row r="5113" spans="2:10" x14ac:dyDescent="0.3">
      <c r="B5113" s="3" t="s">
        <v>255</v>
      </c>
      <c r="C5113" s="4">
        <v>2020</v>
      </c>
      <c r="D5113" s="3" t="s">
        <v>1473</v>
      </c>
      <c r="E5113" s="4">
        <v>2575000</v>
      </c>
      <c r="F5113" s="4">
        <v>1.6182000000000001</v>
      </c>
      <c r="G5113" s="4">
        <v>1</v>
      </c>
      <c r="H5113" s="4">
        <v>4167</v>
      </c>
      <c r="I5113" s="4"/>
      <c r="J5113" s="4">
        <v>4167</v>
      </c>
    </row>
    <row r="5114" spans="2:10" x14ac:dyDescent="0.3">
      <c r="B5114" s="3" t="s">
        <v>255</v>
      </c>
      <c r="C5114" s="4">
        <v>2020</v>
      </c>
      <c r="D5114" s="3" t="s">
        <v>1474</v>
      </c>
      <c r="E5114" s="4">
        <v>852532450</v>
      </c>
      <c r="F5114" s="4">
        <v>1.6182000000000001</v>
      </c>
      <c r="G5114" s="4">
        <v>1</v>
      </c>
      <c r="H5114" s="4">
        <v>1379568</v>
      </c>
      <c r="I5114" s="4"/>
      <c r="J5114" s="4">
        <v>1379568</v>
      </c>
    </row>
    <row r="5115" spans="2:10" x14ac:dyDescent="0.3">
      <c r="B5115" s="3" t="s">
        <v>255</v>
      </c>
      <c r="C5115" s="4">
        <v>2020</v>
      </c>
      <c r="D5115" s="3" t="s">
        <v>1475</v>
      </c>
      <c r="E5115" s="4">
        <v>0</v>
      </c>
      <c r="F5115" s="4">
        <v>0</v>
      </c>
      <c r="G5115" s="4">
        <v>0</v>
      </c>
      <c r="H5115" s="4">
        <v>0</v>
      </c>
      <c r="I5115" s="4"/>
      <c r="J5115" s="4">
        <v>0</v>
      </c>
    </row>
    <row r="5116" spans="2:10" x14ac:dyDescent="0.3">
      <c r="B5116" s="3" t="s">
        <v>255</v>
      </c>
      <c r="C5116" s="4">
        <v>2020</v>
      </c>
      <c r="D5116" s="3" t="s">
        <v>1476</v>
      </c>
      <c r="E5116" s="4">
        <v>2131800</v>
      </c>
      <c r="F5116" s="4">
        <v>10.387</v>
      </c>
      <c r="G5116" s="4">
        <v>6.4188604622419971</v>
      </c>
      <c r="H5116" s="4">
        <v>22143</v>
      </c>
      <c r="I5116" s="4">
        <v>99300</v>
      </c>
      <c r="J5116" s="4">
        <v>121443</v>
      </c>
    </row>
    <row r="5117" spans="2:10" x14ac:dyDescent="0.3">
      <c r="B5117" s="3" t="s">
        <v>255</v>
      </c>
      <c r="C5117" s="4">
        <v>2021</v>
      </c>
      <c r="D5117" s="3" t="s">
        <v>1468</v>
      </c>
      <c r="E5117" s="4">
        <v>106409650</v>
      </c>
      <c r="F5117" s="4">
        <v>4.1121999999999996</v>
      </c>
      <c r="G5117" s="4">
        <v>2.4497795782199447</v>
      </c>
      <c r="H5117" s="4">
        <v>437578</v>
      </c>
      <c r="I5117" s="4"/>
      <c r="J5117" s="4">
        <v>437578</v>
      </c>
    </row>
    <row r="5118" spans="2:10" x14ac:dyDescent="0.3">
      <c r="B5118" s="3" t="s">
        <v>255</v>
      </c>
      <c r="C5118" s="4">
        <v>2021</v>
      </c>
      <c r="D5118" s="3" t="s">
        <v>1469</v>
      </c>
      <c r="E5118" s="4">
        <v>509736</v>
      </c>
      <c r="F5118" s="4">
        <v>1.6786000000000001</v>
      </c>
      <c r="G5118" s="4">
        <v>1</v>
      </c>
      <c r="H5118" s="4">
        <v>856</v>
      </c>
      <c r="I5118" s="4"/>
      <c r="J5118" s="4">
        <v>856</v>
      </c>
    </row>
    <row r="5119" spans="2:10" x14ac:dyDescent="0.3">
      <c r="B5119" s="3" t="s">
        <v>255</v>
      </c>
      <c r="C5119" s="4">
        <v>2021</v>
      </c>
      <c r="D5119" s="3" t="s">
        <v>1470</v>
      </c>
      <c r="E5119" s="4">
        <v>10953700</v>
      </c>
      <c r="F5119" s="4">
        <v>4.1121999999999996</v>
      </c>
      <c r="G5119" s="4">
        <v>2.4497795782199447</v>
      </c>
      <c r="H5119" s="4">
        <v>45044</v>
      </c>
      <c r="I5119" s="4"/>
      <c r="J5119" s="4">
        <v>45044</v>
      </c>
    </row>
    <row r="5120" spans="2:10" x14ac:dyDescent="0.3">
      <c r="B5120" s="3" t="s">
        <v>255</v>
      </c>
      <c r="C5120" s="4">
        <v>2021</v>
      </c>
      <c r="D5120" s="3" t="s">
        <v>1471</v>
      </c>
      <c r="E5120" s="4">
        <v>0</v>
      </c>
      <c r="F5120" s="4">
        <v>0</v>
      </c>
      <c r="G5120" s="4">
        <v>0</v>
      </c>
      <c r="H5120" s="4">
        <v>0</v>
      </c>
      <c r="I5120" s="4"/>
      <c r="J5120" s="4">
        <v>0</v>
      </c>
    </row>
    <row r="5121" spans="2:10" x14ac:dyDescent="0.3">
      <c r="B5121" s="3" t="s">
        <v>255</v>
      </c>
      <c r="C5121" s="4">
        <v>2021</v>
      </c>
      <c r="D5121" s="3" t="s">
        <v>1472</v>
      </c>
      <c r="E5121" s="4">
        <v>0</v>
      </c>
      <c r="F5121" s="4">
        <v>0</v>
      </c>
      <c r="G5121" s="4">
        <v>0</v>
      </c>
      <c r="H5121" s="4">
        <v>0</v>
      </c>
      <c r="I5121" s="4"/>
      <c r="J5121" s="4">
        <v>0</v>
      </c>
    </row>
    <row r="5122" spans="2:10" x14ac:dyDescent="0.3">
      <c r="B5122" s="3" t="s">
        <v>255</v>
      </c>
      <c r="C5122" s="4">
        <v>2021</v>
      </c>
      <c r="D5122" s="3" t="s">
        <v>1473</v>
      </c>
      <c r="E5122" s="4">
        <v>2544000</v>
      </c>
      <c r="F5122" s="4">
        <v>1.6786000000000001</v>
      </c>
      <c r="G5122" s="4">
        <v>1</v>
      </c>
      <c r="H5122" s="4">
        <v>4270</v>
      </c>
      <c r="I5122" s="4"/>
      <c r="J5122" s="4">
        <v>4270</v>
      </c>
    </row>
    <row r="5123" spans="2:10" x14ac:dyDescent="0.3">
      <c r="B5123" s="3" t="s">
        <v>255</v>
      </c>
      <c r="C5123" s="4">
        <v>2021</v>
      </c>
      <c r="D5123" s="3" t="s">
        <v>1474</v>
      </c>
      <c r="E5123" s="4">
        <v>899552738</v>
      </c>
      <c r="F5123" s="4">
        <v>1.6786000000000001</v>
      </c>
      <c r="G5123" s="4">
        <v>1</v>
      </c>
      <c r="H5123" s="4">
        <v>1509989</v>
      </c>
      <c r="I5123" s="4"/>
      <c r="J5123" s="4">
        <v>1509989</v>
      </c>
    </row>
    <row r="5124" spans="2:10" x14ac:dyDescent="0.3">
      <c r="B5124" s="3" t="s">
        <v>255</v>
      </c>
      <c r="C5124" s="4">
        <v>2021</v>
      </c>
      <c r="D5124" s="3" t="s">
        <v>1475</v>
      </c>
      <c r="E5124" s="4">
        <v>0</v>
      </c>
      <c r="F5124" s="4">
        <v>0</v>
      </c>
      <c r="G5124" s="4">
        <v>0</v>
      </c>
      <c r="H5124" s="4">
        <v>0</v>
      </c>
      <c r="I5124" s="4"/>
      <c r="J5124" s="4">
        <v>0</v>
      </c>
    </row>
    <row r="5125" spans="2:10" x14ac:dyDescent="0.3">
      <c r="B5125" s="3" t="s">
        <v>255</v>
      </c>
      <c r="C5125" s="4">
        <v>2021</v>
      </c>
      <c r="D5125" s="3" t="s">
        <v>1476</v>
      </c>
      <c r="E5125" s="4">
        <v>2176500</v>
      </c>
      <c r="F5125" s="4">
        <v>10.7743</v>
      </c>
      <c r="G5125" s="4">
        <v>6.418622661741928</v>
      </c>
      <c r="H5125" s="4">
        <v>23450</v>
      </c>
      <c r="I5125" s="4">
        <v>97300</v>
      </c>
      <c r="J5125" s="4">
        <v>120750</v>
      </c>
    </row>
    <row r="5126" spans="2:10" x14ac:dyDescent="0.3">
      <c r="B5126" s="3" t="s">
        <v>255</v>
      </c>
      <c r="C5126" s="4">
        <v>2022</v>
      </c>
      <c r="D5126" s="3" t="s">
        <v>1468</v>
      </c>
      <c r="E5126" s="4">
        <v>123153850</v>
      </c>
      <c r="F5126" s="4">
        <v>3.9243800000000002</v>
      </c>
      <c r="G5126" s="4">
        <v>2.4499965663414054</v>
      </c>
      <c r="H5126" s="4">
        <v>483303</v>
      </c>
      <c r="I5126" s="4"/>
      <c r="J5126" s="4">
        <v>483303</v>
      </c>
    </row>
    <row r="5127" spans="2:10" x14ac:dyDescent="0.3">
      <c r="B5127" s="3" t="s">
        <v>255</v>
      </c>
      <c r="C5127" s="4">
        <v>2022</v>
      </c>
      <c r="D5127" s="3" t="s">
        <v>1469</v>
      </c>
      <c r="E5127" s="4">
        <v>492215</v>
      </c>
      <c r="F5127" s="4">
        <v>1.60179</v>
      </c>
      <c r="G5127" s="4">
        <v>1</v>
      </c>
      <c r="H5127" s="4">
        <v>788</v>
      </c>
      <c r="I5127" s="4"/>
      <c r="J5127" s="4">
        <v>788</v>
      </c>
    </row>
    <row r="5128" spans="2:10" x14ac:dyDescent="0.3">
      <c r="B5128" s="3" t="s">
        <v>255</v>
      </c>
      <c r="C5128" s="4">
        <v>2022</v>
      </c>
      <c r="D5128" s="3" t="s">
        <v>1470</v>
      </c>
      <c r="E5128" s="4">
        <v>10931100</v>
      </c>
      <c r="F5128" s="4">
        <v>3.9243800000000002</v>
      </c>
      <c r="G5128" s="4">
        <v>2.4499965663414054</v>
      </c>
      <c r="H5128" s="4">
        <v>42898</v>
      </c>
      <c r="I5128" s="4"/>
      <c r="J5128" s="4">
        <v>42898</v>
      </c>
    </row>
    <row r="5129" spans="2:10" x14ac:dyDescent="0.3">
      <c r="B5129" s="3" t="s">
        <v>255</v>
      </c>
      <c r="C5129" s="4">
        <v>2022</v>
      </c>
      <c r="D5129" s="3" t="s">
        <v>1471</v>
      </c>
      <c r="E5129" s="4">
        <v>0</v>
      </c>
      <c r="F5129" s="4">
        <v>0</v>
      </c>
      <c r="G5129" s="4">
        <v>0</v>
      </c>
      <c r="H5129" s="4">
        <v>0</v>
      </c>
      <c r="I5129" s="4"/>
      <c r="J5129" s="4">
        <v>0</v>
      </c>
    </row>
    <row r="5130" spans="2:10" x14ac:dyDescent="0.3">
      <c r="B5130" s="3" t="s">
        <v>255</v>
      </c>
      <c r="C5130" s="4">
        <v>2022</v>
      </c>
      <c r="D5130" s="3" t="s">
        <v>1472</v>
      </c>
      <c r="E5130" s="4">
        <v>0</v>
      </c>
      <c r="F5130" s="4">
        <v>0</v>
      </c>
      <c r="G5130" s="4">
        <v>0</v>
      </c>
      <c r="H5130" s="4">
        <v>0</v>
      </c>
      <c r="I5130" s="4"/>
      <c r="J5130" s="4">
        <v>0</v>
      </c>
    </row>
    <row r="5131" spans="2:10" x14ac:dyDescent="0.3">
      <c r="B5131" s="3" t="s">
        <v>255</v>
      </c>
      <c r="C5131" s="4">
        <v>2022</v>
      </c>
      <c r="D5131" s="3" t="s">
        <v>1473</v>
      </c>
      <c r="E5131" s="4">
        <v>4837000</v>
      </c>
      <c r="F5131" s="4">
        <v>1.60179</v>
      </c>
      <c r="G5131" s="4">
        <v>1</v>
      </c>
      <c r="H5131" s="4">
        <v>7748</v>
      </c>
      <c r="I5131" s="4"/>
      <c r="J5131" s="4">
        <v>7748</v>
      </c>
    </row>
    <row r="5132" spans="2:10" x14ac:dyDescent="0.3">
      <c r="B5132" s="3" t="s">
        <v>255</v>
      </c>
      <c r="C5132" s="4">
        <v>2022</v>
      </c>
      <c r="D5132" s="3" t="s">
        <v>1474</v>
      </c>
      <c r="E5132" s="4">
        <v>1189055636</v>
      </c>
      <c r="F5132" s="4">
        <v>1.60179</v>
      </c>
      <c r="G5132" s="4">
        <v>1</v>
      </c>
      <c r="H5132" s="4">
        <v>1904617</v>
      </c>
      <c r="I5132" s="4"/>
      <c r="J5132" s="4">
        <v>1904617</v>
      </c>
    </row>
    <row r="5133" spans="2:10" x14ac:dyDescent="0.3">
      <c r="B5133" s="3" t="s">
        <v>255</v>
      </c>
      <c r="C5133" s="4">
        <v>2022</v>
      </c>
      <c r="D5133" s="3" t="s">
        <v>1475</v>
      </c>
      <c r="E5133" s="4">
        <v>0</v>
      </c>
      <c r="F5133" s="4">
        <v>0</v>
      </c>
      <c r="G5133" s="4">
        <v>0</v>
      </c>
      <c r="H5133" s="4">
        <v>0</v>
      </c>
      <c r="I5133" s="4"/>
      <c r="J5133" s="4">
        <v>0</v>
      </c>
    </row>
    <row r="5134" spans="2:10" x14ac:dyDescent="0.3">
      <c r="B5134" s="3" t="s">
        <v>255</v>
      </c>
      <c r="C5134" s="4">
        <v>2022</v>
      </c>
      <c r="D5134" s="3" t="s">
        <v>1476</v>
      </c>
      <c r="E5134" s="4">
        <v>2392400</v>
      </c>
      <c r="F5134" s="4">
        <v>39.212629999999997</v>
      </c>
      <c r="G5134" s="4">
        <v>24.480506183706975</v>
      </c>
      <c r="H5134" s="4">
        <v>93812</v>
      </c>
      <c r="I5134" s="4">
        <v>97553</v>
      </c>
      <c r="J5134" s="4">
        <v>191365</v>
      </c>
    </row>
    <row r="5135" spans="2:10" x14ac:dyDescent="0.3">
      <c r="B5135" s="3" t="s">
        <v>255</v>
      </c>
      <c r="C5135" s="4">
        <v>2023</v>
      </c>
      <c r="D5135" s="3" t="s">
        <v>1468</v>
      </c>
      <c r="E5135" s="4">
        <v>142699450</v>
      </c>
      <c r="F5135" s="4">
        <v>3.6428500000000001</v>
      </c>
      <c r="G5135" s="4">
        <v>2.3800299231015494</v>
      </c>
      <c r="H5135" s="4">
        <v>519833</v>
      </c>
      <c r="I5135" s="4"/>
      <c r="J5135" s="4">
        <v>519833</v>
      </c>
    </row>
    <row r="5136" spans="2:10" x14ac:dyDescent="0.3">
      <c r="B5136" s="3" t="s">
        <v>255</v>
      </c>
      <c r="C5136" s="4">
        <v>2023</v>
      </c>
      <c r="D5136" s="3" t="s">
        <v>1469</v>
      </c>
      <c r="E5136" s="4">
        <v>485445</v>
      </c>
      <c r="F5136" s="4">
        <v>1.5305899999999999</v>
      </c>
      <c r="G5136" s="4">
        <v>1</v>
      </c>
      <c r="H5136" s="4">
        <v>743</v>
      </c>
      <c r="I5136" s="4"/>
      <c r="J5136" s="4">
        <v>743</v>
      </c>
    </row>
    <row r="5137" spans="2:10" x14ac:dyDescent="0.3">
      <c r="B5137" s="3" t="s">
        <v>255</v>
      </c>
      <c r="C5137" s="4">
        <v>2023</v>
      </c>
      <c r="D5137" s="3" t="s">
        <v>1470</v>
      </c>
      <c r="E5137" s="4">
        <v>12378600</v>
      </c>
      <c r="F5137" s="4">
        <v>3.6428500000000001</v>
      </c>
      <c r="G5137" s="4">
        <v>2.3800299231015494</v>
      </c>
      <c r="H5137" s="4">
        <v>45093</v>
      </c>
      <c r="I5137" s="4"/>
      <c r="J5137" s="4">
        <v>45093</v>
      </c>
    </row>
    <row r="5138" spans="2:10" x14ac:dyDescent="0.3">
      <c r="B5138" s="3" t="s">
        <v>255</v>
      </c>
      <c r="C5138" s="4">
        <v>2023</v>
      </c>
      <c r="D5138" s="3" t="s">
        <v>1471</v>
      </c>
      <c r="E5138" s="4">
        <v>0</v>
      </c>
      <c r="F5138" s="4">
        <v>0</v>
      </c>
      <c r="G5138" s="4">
        <v>0</v>
      </c>
      <c r="H5138" s="4">
        <v>0</v>
      </c>
      <c r="I5138" s="4"/>
      <c r="J5138" s="4">
        <v>0</v>
      </c>
    </row>
    <row r="5139" spans="2:10" x14ac:dyDescent="0.3">
      <c r="B5139" s="3" t="s">
        <v>255</v>
      </c>
      <c r="C5139" s="4">
        <v>2023</v>
      </c>
      <c r="D5139" s="3" t="s">
        <v>1472</v>
      </c>
      <c r="E5139" s="4">
        <v>0</v>
      </c>
      <c r="F5139" s="4">
        <v>0</v>
      </c>
      <c r="G5139" s="4">
        <v>0</v>
      </c>
      <c r="H5139" s="4">
        <v>0</v>
      </c>
      <c r="I5139" s="4"/>
      <c r="J5139" s="4">
        <v>0</v>
      </c>
    </row>
    <row r="5140" spans="2:10" x14ac:dyDescent="0.3">
      <c r="B5140" s="3" t="s">
        <v>255</v>
      </c>
      <c r="C5140" s="4">
        <v>2023</v>
      </c>
      <c r="D5140" s="3" t="s">
        <v>1473</v>
      </c>
      <c r="E5140" s="4">
        <v>5389000</v>
      </c>
      <c r="F5140" s="4">
        <v>1.5305899999999999</v>
      </c>
      <c r="G5140" s="4">
        <v>1</v>
      </c>
      <c r="H5140" s="4">
        <v>8248</v>
      </c>
      <c r="I5140" s="4"/>
      <c r="J5140" s="4">
        <v>8248</v>
      </c>
    </row>
    <row r="5141" spans="2:10" x14ac:dyDescent="0.3">
      <c r="B5141" s="3" t="s">
        <v>255</v>
      </c>
      <c r="C5141" s="4">
        <v>2023</v>
      </c>
      <c r="D5141" s="3" t="s">
        <v>1474</v>
      </c>
      <c r="E5141" s="4">
        <v>1325915749</v>
      </c>
      <c r="F5141" s="4">
        <v>1.5305899999999999</v>
      </c>
      <c r="G5141" s="4">
        <v>1</v>
      </c>
      <c r="H5141" s="4">
        <v>2029433</v>
      </c>
      <c r="I5141" s="4"/>
      <c r="J5141" s="4">
        <v>2029433</v>
      </c>
    </row>
    <row r="5142" spans="2:10" x14ac:dyDescent="0.3">
      <c r="B5142" s="3" t="s">
        <v>255</v>
      </c>
      <c r="C5142" s="4">
        <v>2023</v>
      </c>
      <c r="D5142" s="3" t="s">
        <v>1475</v>
      </c>
      <c r="E5142" s="4">
        <v>0</v>
      </c>
      <c r="F5142" s="4">
        <v>0</v>
      </c>
      <c r="G5142" s="4">
        <v>0</v>
      </c>
      <c r="H5142" s="4">
        <v>0</v>
      </c>
      <c r="I5142" s="4"/>
      <c r="J5142" s="4">
        <v>0</v>
      </c>
    </row>
    <row r="5143" spans="2:10" x14ac:dyDescent="0.3">
      <c r="B5143" s="3" t="s">
        <v>255</v>
      </c>
      <c r="C5143" s="4">
        <v>2023</v>
      </c>
      <c r="D5143" s="3" t="s">
        <v>1476</v>
      </c>
      <c r="E5143" s="4">
        <v>2740000</v>
      </c>
      <c r="F5143" s="4">
        <v>32.601300000000002</v>
      </c>
      <c r="G5143" s="4">
        <v>21.299825557464771</v>
      </c>
      <c r="H5143" s="4">
        <v>89328</v>
      </c>
      <c r="I5143" s="4">
        <v>104510</v>
      </c>
      <c r="J5143" s="4">
        <v>193838</v>
      </c>
    </row>
    <row r="5144" spans="2:10" x14ac:dyDescent="0.3">
      <c r="B5144" s="3" t="s">
        <v>255</v>
      </c>
      <c r="C5144" s="4">
        <v>2024</v>
      </c>
      <c r="D5144" s="3" t="s">
        <v>1468</v>
      </c>
      <c r="E5144" s="4">
        <v>162354100</v>
      </c>
      <c r="F5144" s="4">
        <v>3.50013</v>
      </c>
      <c r="G5144" s="4">
        <v>2.1999698301057835</v>
      </c>
      <c r="H5144" s="4">
        <v>568260</v>
      </c>
      <c r="I5144" s="4"/>
      <c r="J5144" s="4">
        <v>568260</v>
      </c>
    </row>
    <row r="5145" spans="2:10" x14ac:dyDescent="0.3">
      <c r="B5145" s="3" t="s">
        <v>255</v>
      </c>
      <c r="C5145" s="4">
        <v>2024</v>
      </c>
      <c r="D5145" s="3" t="s">
        <v>1469</v>
      </c>
      <c r="E5145" s="4">
        <v>477495</v>
      </c>
      <c r="F5145" s="4">
        <v>1.5909899999999999</v>
      </c>
      <c r="G5145" s="4">
        <v>1</v>
      </c>
      <c r="H5145" s="4">
        <v>760</v>
      </c>
      <c r="I5145" s="4"/>
      <c r="J5145" s="4">
        <v>760</v>
      </c>
    </row>
    <row r="5146" spans="2:10" x14ac:dyDescent="0.3">
      <c r="B5146" s="3" t="s">
        <v>255</v>
      </c>
      <c r="C5146" s="4">
        <v>2024</v>
      </c>
      <c r="D5146" s="3" t="s">
        <v>1470</v>
      </c>
      <c r="E5146" s="4">
        <v>16191200</v>
      </c>
      <c r="F5146" s="4">
        <v>3.50013</v>
      </c>
      <c r="G5146" s="4">
        <v>2.1999698301057835</v>
      </c>
      <c r="H5146" s="4">
        <v>56671</v>
      </c>
      <c r="I5146" s="4"/>
      <c r="J5146" s="4">
        <v>56671</v>
      </c>
    </row>
    <row r="5147" spans="2:10" x14ac:dyDescent="0.3">
      <c r="B5147" s="3" t="s">
        <v>255</v>
      </c>
      <c r="C5147" s="4">
        <v>2024</v>
      </c>
      <c r="D5147" s="3" t="s">
        <v>1471</v>
      </c>
      <c r="E5147" s="4">
        <v>0</v>
      </c>
      <c r="F5147" s="4">
        <v>0</v>
      </c>
      <c r="G5147" s="4">
        <v>0</v>
      </c>
      <c r="H5147" s="4">
        <v>0</v>
      </c>
      <c r="I5147" s="4"/>
      <c r="J5147" s="4">
        <v>0</v>
      </c>
    </row>
    <row r="5148" spans="2:10" x14ac:dyDescent="0.3">
      <c r="B5148" s="3" t="s">
        <v>255</v>
      </c>
      <c r="C5148" s="4">
        <v>2024</v>
      </c>
      <c r="D5148" s="3" t="s">
        <v>1472</v>
      </c>
      <c r="E5148" s="4">
        <v>0</v>
      </c>
      <c r="F5148" s="4">
        <v>0</v>
      </c>
      <c r="G5148" s="4">
        <v>0</v>
      </c>
      <c r="H5148" s="4">
        <v>0</v>
      </c>
      <c r="I5148" s="4"/>
      <c r="J5148" s="4">
        <v>0</v>
      </c>
    </row>
    <row r="5149" spans="2:10" x14ac:dyDescent="0.3">
      <c r="B5149" s="3" t="s">
        <v>255</v>
      </c>
      <c r="C5149" s="4">
        <v>2024</v>
      </c>
      <c r="D5149" s="3" t="s">
        <v>1473</v>
      </c>
      <c r="E5149" s="4">
        <v>5595000</v>
      </c>
      <c r="F5149" s="4">
        <v>1.5909899999999999</v>
      </c>
      <c r="G5149" s="4">
        <v>1</v>
      </c>
      <c r="H5149" s="4">
        <v>8902</v>
      </c>
      <c r="I5149" s="4"/>
      <c r="J5149" s="4">
        <v>8902</v>
      </c>
    </row>
    <row r="5150" spans="2:10" x14ac:dyDescent="0.3">
      <c r="B5150" s="3" t="s">
        <v>255</v>
      </c>
      <c r="C5150" s="4">
        <v>2024</v>
      </c>
      <c r="D5150" s="3" t="s">
        <v>1474</v>
      </c>
      <c r="E5150" s="4">
        <v>1338254212</v>
      </c>
      <c r="F5150" s="4">
        <v>1.5909899999999999</v>
      </c>
      <c r="G5150" s="4">
        <v>1</v>
      </c>
      <c r="H5150" s="4">
        <v>2129149</v>
      </c>
      <c r="I5150" s="4"/>
      <c r="J5150" s="4">
        <v>2129149</v>
      </c>
    </row>
    <row r="5151" spans="2:10" x14ac:dyDescent="0.3">
      <c r="B5151" s="3" t="s">
        <v>255</v>
      </c>
      <c r="C5151" s="4">
        <v>2024</v>
      </c>
      <c r="D5151" s="3" t="s">
        <v>1475</v>
      </c>
      <c r="E5151" s="4">
        <v>0</v>
      </c>
      <c r="F5151" s="4">
        <v>0</v>
      </c>
      <c r="G5151" s="4">
        <v>0</v>
      </c>
      <c r="H5151" s="4">
        <v>0</v>
      </c>
      <c r="I5151" s="4"/>
      <c r="J5151" s="4">
        <v>0</v>
      </c>
    </row>
    <row r="5152" spans="2:10" x14ac:dyDescent="0.3">
      <c r="B5152" s="3" t="s">
        <v>255</v>
      </c>
      <c r="C5152" s="4">
        <v>2024</v>
      </c>
      <c r="D5152" s="3" t="s">
        <v>1476</v>
      </c>
      <c r="E5152" s="4">
        <v>3326700</v>
      </c>
      <c r="F5152" s="4">
        <v>32.286610000000003</v>
      </c>
      <c r="G5152" s="4">
        <v>20.293408506653094</v>
      </c>
      <c r="H5152" s="4">
        <v>107408</v>
      </c>
      <c r="I5152" s="4">
        <v>107831</v>
      </c>
      <c r="J5152" s="4">
        <v>215239</v>
      </c>
    </row>
    <row r="5153" spans="2:10" x14ac:dyDescent="0.3">
      <c r="B5153" s="3" t="s">
        <v>257</v>
      </c>
      <c r="C5153" s="4">
        <v>2019</v>
      </c>
      <c r="D5153" s="3" t="s">
        <v>1468</v>
      </c>
      <c r="E5153" s="4">
        <v>195866124</v>
      </c>
      <c r="F5153" s="4">
        <v>3.4104000000000001</v>
      </c>
      <c r="G5153" s="4">
        <v>1.6</v>
      </c>
      <c r="H5153" s="4">
        <v>667981.82928960002</v>
      </c>
      <c r="I5153" s="4"/>
      <c r="J5153" s="4">
        <v>667981.82928960002</v>
      </c>
    </row>
    <row r="5154" spans="2:10" x14ac:dyDescent="0.3">
      <c r="B5154" s="3" t="s">
        <v>257</v>
      </c>
      <c r="C5154" s="4">
        <v>2019</v>
      </c>
      <c r="D5154" s="3" t="s">
        <v>1469</v>
      </c>
      <c r="E5154" s="4">
        <v>439509</v>
      </c>
      <c r="F5154" s="4">
        <v>2.1315</v>
      </c>
      <c r="G5154" s="4">
        <v>1</v>
      </c>
      <c r="H5154" s="4">
        <v>936.81343349999997</v>
      </c>
      <c r="I5154" s="4"/>
      <c r="J5154" s="4">
        <v>936.81343349999997</v>
      </c>
    </row>
    <row r="5155" spans="2:10" x14ac:dyDescent="0.3">
      <c r="B5155" s="3" t="s">
        <v>257</v>
      </c>
      <c r="C5155" s="4">
        <v>2019</v>
      </c>
      <c r="D5155" s="3" t="s">
        <v>1470</v>
      </c>
      <c r="E5155" s="4">
        <v>3298700</v>
      </c>
      <c r="F5155" s="4">
        <v>3.4104000000000001</v>
      </c>
      <c r="G5155" s="4">
        <v>1.6</v>
      </c>
      <c r="H5155" s="4">
        <v>11249.886479999999</v>
      </c>
      <c r="I5155" s="4"/>
      <c r="J5155" s="4">
        <v>11249.886479999999</v>
      </c>
    </row>
    <row r="5156" spans="2:10" x14ac:dyDescent="0.3">
      <c r="B5156" s="3" t="s">
        <v>257</v>
      </c>
      <c r="C5156" s="4">
        <v>2019</v>
      </c>
      <c r="D5156" s="3" t="s">
        <v>1471</v>
      </c>
      <c r="E5156" s="4">
        <v>0</v>
      </c>
      <c r="F5156" s="4">
        <v>0</v>
      </c>
      <c r="G5156" s="4">
        <v>0</v>
      </c>
      <c r="H5156" s="4">
        <v>0</v>
      </c>
      <c r="I5156" s="4"/>
      <c r="J5156" s="4">
        <v>0</v>
      </c>
    </row>
    <row r="5157" spans="2:10" x14ac:dyDescent="0.3">
      <c r="B5157" s="3" t="s">
        <v>257</v>
      </c>
      <c r="C5157" s="4">
        <v>2019</v>
      </c>
      <c r="D5157" s="3" t="s">
        <v>1472</v>
      </c>
      <c r="E5157" s="4">
        <v>0</v>
      </c>
      <c r="F5157" s="4">
        <v>0</v>
      </c>
      <c r="G5157" s="4">
        <v>0</v>
      </c>
      <c r="H5157" s="4">
        <v>0</v>
      </c>
      <c r="I5157" s="4"/>
      <c r="J5157" s="4">
        <v>0</v>
      </c>
    </row>
    <row r="5158" spans="2:10" x14ac:dyDescent="0.3">
      <c r="B5158" s="3" t="s">
        <v>257</v>
      </c>
      <c r="C5158" s="4">
        <v>2019</v>
      </c>
      <c r="D5158" s="3" t="s">
        <v>1473</v>
      </c>
      <c r="E5158" s="4">
        <v>13657501</v>
      </c>
      <c r="F5158" s="4">
        <v>2.1315</v>
      </c>
      <c r="G5158" s="4">
        <v>1</v>
      </c>
      <c r="H5158" s="4">
        <v>29110.963381500002</v>
      </c>
      <c r="I5158" s="4"/>
      <c r="J5158" s="4">
        <v>29110.963381500002</v>
      </c>
    </row>
    <row r="5159" spans="2:10" x14ac:dyDescent="0.3">
      <c r="B5159" s="3" t="s">
        <v>257</v>
      </c>
      <c r="C5159" s="4">
        <v>2019</v>
      </c>
      <c r="D5159" s="3" t="s">
        <v>1474</v>
      </c>
      <c r="E5159" s="4">
        <v>1468108720</v>
      </c>
      <c r="F5159" s="4">
        <v>2.1315</v>
      </c>
      <c r="G5159" s="4">
        <v>1</v>
      </c>
      <c r="H5159" s="4">
        <v>3129273.7366800001</v>
      </c>
      <c r="I5159" s="4">
        <v>0</v>
      </c>
      <c r="J5159" s="4">
        <v>3129273.7366800001</v>
      </c>
    </row>
    <row r="5160" spans="2:10" x14ac:dyDescent="0.3">
      <c r="B5160" s="3" t="s">
        <v>257</v>
      </c>
      <c r="C5160" s="4">
        <v>2019</v>
      </c>
      <c r="D5160" s="3" t="s">
        <v>1475</v>
      </c>
      <c r="E5160" s="4">
        <v>0</v>
      </c>
      <c r="F5160" s="4">
        <v>0</v>
      </c>
      <c r="G5160" s="4">
        <v>0</v>
      </c>
      <c r="H5160" s="4">
        <v>0</v>
      </c>
      <c r="I5160" s="4"/>
      <c r="J5160" s="4">
        <v>0</v>
      </c>
    </row>
    <row r="5161" spans="2:10" x14ac:dyDescent="0.3">
      <c r="B5161" s="3" t="s">
        <v>257</v>
      </c>
      <c r="C5161" s="4">
        <v>2019</v>
      </c>
      <c r="D5161" s="3" t="s">
        <v>1476</v>
      </c>
      <c r="E5161" s="4">
        <v>949400</v>
      </c>
      <c r="F5161" s="4">
        <v>7.4603999999999999</v>
      </c>
      <c r="G5161" s="4">
        <v>3.5000703729767801</v>
      </c>
      <c r="H5161" s="4">
        <v>7082.9037600000001</v>
      </c>
      <c r="I5161" s="4"/>
      <c r="J5161" s="4">
        <v>7082.9037600000001</v>
      </c>
    </row>
    <row r="5162" spans="2:10" x14ac:dyDescent="0.3">
      <c r="B5162" s="3" t="s">
        <v>257</v>
      </c>
      <c r="C5162" s="4">
        <v>2020</v>
      </c>
      <c r="D5162" s="3" t="s">
        <v>1468</v>
      </c>
      <c r="E5162" s="4">
        <v>202739229</v>
      </c>
      <c r="F5162" s="4">
        <v>3.3302999999999998</v>
      </c>
      <c r="G5162" s="4">
        <v>1.600028826751225</v>
      </c>
      <c r="H5162" s="4">
        <v>675182</v>
      </c>
      <c r="I5162" s="4"/>
      <c r="J5162" s="4">
        <v>675182</v>
      </c>
    </row>
    <row r="5163" spans="2:10" x14ac:dyDescent="0.3">
      <c r="B5163" s="3" t="s">
        <v>257</v>
      </c>
      <c r="C5163" s="4">
        <v>2020</v>
      </c>
      <c r="D5163" s="3" t="s">
        <v>1469</v>
      </c>
      <c r="E5163" s="4">
        <v>442932</v>
      </c>
      <c r="F5163" s="4">
        <v>2.0813999999999999</v>
      </c>
      <c r="G5163" s="4">
        <v>1</v>
      </c>
      <c r="H5163" s="4">
        <v>922</v>
      </c>
      <c r="I5163" s="4"/>
      <c r="J5163" s="4">
        <v>922</v>
      </c>
    </row>
    <row r="5164" spans="2:10" x14ac:dyDescent="0.3">
      <c r="B5164" s="3" t="s">
        <v>257</v>
      </c>
      <c r="C5164" s="4">
        <v>2020</v>
      </c>
      <c r="D5164" s="3" t="s">
        <v>1470</v>
      </c>
      <c r="E5164" s="4">
        <v>4304000</v>
      </c>
      <c r="F5164" s="4">
        <v>3.3302999999999998</v>
      </c>
      <c r="G5164" s="4">
        <v>1.600028826751225</v>
      </c>
      <c r="H5164" s="4">
        <v>14334</v>
      </c>
      <c r="I5164" s="4"/>
      <c r="J5164" s="4">
        <v>14334</v>
      </c>
    </row>
    <row r="5165" spans="2:10" x14ac:dyDescent="0.3">
      <c r="B5165" s="3" t="s">
        <v>257</v>
      </c>
      <c r="C5165" s="4">
        <v>2020</v>
      </c>
      <c r="D5165" s="3" t="s">
        <v>1471</v>
      </c>
      <c r="E5165" s="4">
        <v>0</v>
      </c>
      <c r="F5165" s="4">
        <v>0</v>
      </c>
      <c r="G5165" s="4">
        <v>0</v>
      </c>
      <c r="H5165" s="4">
        <v>0</v>
      </c>
      <c r="I5165" s="4"/>
      <c r="J5165" s="4">
        <v>0</v>
      </c>
    </row>
    <row r="5166" spans="2:10" x14ac:dyDescent="0.3">
      <c r="B5166" s="3" t="s">
        <v>257</v>
      </c>
      <c r="C5166" s="4">
        <v>2020</v>
      </c>
      <c r="D5166" s="3" t="s">
        <v>1472</v>
      </c>
      <c r="E5166" s="4">
        <v>0</v>
      </c>
      <c r="F5166" s="4">
        <v>0</v>
      </c>
      <c r="G5166" s="4">
        <v>0</v>
      </c>
      <c r="H5166" s="4">
        <v>0</v>
      </c>
      <c r="I5166" s="4"/>
      <c r="J5166" s="4">
        <v>0</v>
      </c>
    </row>
    <row r="5167" spans="2:10" x14ac:dyDescent="0.3">
      <c r="B5167" s="3" t="s">
        <v>257</v>
      </c>
      <c r="C5167" s="4">
        <v>2020</v>
      </c>
      <c r="D5167" s="3" t="s">
        <v>1473</v>
      </c>
      <c r="E5167" s="4">
        <v>13444201</v>
      </c>
      <c r="F5167" s="4">
        <v>2.0813999999999999</v>
      </c>
      <c r="G5167" s="4">
        <v>1</v>
      </c>
      <c r="H5167" s="4">
        <v>27983</v>
      </c>
      <c r="I5167" s="4"/>
      <c r="J5167" s="4">
        <v>27983</v>
      </c>
    </row>
    <row r="5168" spans="2:10" x14ac:dyDescent="0.3">
      <c r="B5168" s="3" t="s">
        <v>257</v>
      </c>
      <c r="C5168" s="4">
        <v>2020</v>
      </c>
      <c r="D5168" s="3" t="s">
        <v>1474</v>
      </c>
      <c r="E5168" s="4">
        <v>1513469370</v>
      </c>
      <c r="F5168" s="4">
        <v>2.0813999999999999</v>
      </c>
      <c r="G5168" s="4">
        <v>1</v>
      </c>
      <c r="H5168" s="4">
        <v>3150135</v>
      </c>
      <c r="I5168" s="4"/>
      <c r="J5168" s="4">
        <v>3150135</v>
      </c>
    </row>
    <row r="5169" spans="2:10" x14ac:dyDescent="0.3">
      <c r="B5169" s="3" t="s">
        <v>257</v>
      </c>
      <c r="C5169" s="4">
        <v>2020</v>
      </c>
      <c r="D5169" s="3" t="s">
        <v>1475</v>
      </c>
      <c r="E5169" s="4">
        <v>0</v>
      </c>
      <c r="F5169" s="4">
        <v>0</v>
      </c>
      <c r="G5169" s="4">
        <v>0</v>
      </c>
      <c r="H5169" s="4">
        <v>0</v>
      </c>
      <c r="I5169" s="4"/>
      <c r="J5169" s="4">
        <v>0</v>
      </c>
    </row>
    <row r="5170" spans="2:10" x14ac:dyDescent="0.3">
      <c r="B5170" s="3" t="s">
        <v>257</v>
      </c>
      <c r="C5170" s="4">
        <v>2020</v>
      </c>
      <c r="D5170" s="3" t="s">
        <v>1476</v>
      </c>
      <c r="E5170" s="4">
        <v>958000</v>
      </c>
      <c r="F5170" s="4">
        <v>7.2850000000000001</v>
      </c>
      <c r="G5170" s="4">
        <v>3.5000480445853754</v>
      </c>
      <c r="H5170" s="4">
        <v>6979</v>
      </c>
      <c r="I5170" s="4">
        <v>126440</v>
      </c>
      <c r="J5170" s="4">
        <v>133419</v>
      </c>
    </row>
    <row r="5171" spans="2:10" x14ac:dyDescent="0.3">
      <c r="B5171" s="3" t="s">
        <v>257</v>
      </c>
      <c r="C5171" s="4">
        <v>2021</v>
      </c>
      <c r="D5171" s="3" t="s">
        <v>1468</v>
      </c>
      <c r="E5171" s="4">
        <v>191640966</v>
      </c>
      <c r="F5171" s="4">
        <v>3.4018999999999999</v>
      </c>
      <c r="G5171" s="4">
        <v>1.6000658482667793</v>
      </c>
      <c r="H5171" s="4">
        <v>651943</v>
      </c>
      <c r="I5171" s="4"/>
      <c r="J5171" s="4">
        <v>651943</v>
      </c>
    </row>
    <row r="5172" spans="2:10" x14ac:dyDescent="0.3">
      <c r="B5172" s="3" t="s">
        <v>257</v>
      </c>
      <c r="C5172" s="4">
        <v>2021</v>
      </c>
      <c r="D5172" s="3" t="s">
        <v>1469</v>
      </c>
      <c r="E5172" s="4">
        <v>435705</v>
      </c>
      <c r="F5172" s="4">
        <v>2.1261000000000001</v>
      </c>
      <c r="G5172" s="4">
        <v>1</v>
      </c>
      <c r="H5172" s="4">
        <v>926</v>
      </c>
      <c r="I5172" s="4"/>
      <c r="J5172" s="4">
        <v>926</v>
      </c>
    </row>
    <row r="5173" spans="2:10" x14ac:dyDescent="0.3">
      <c r="B5173" s="3" t="s">
        <v>257</v>
      </c>
      <c r="C5173" s="4">
        <v>2021</v>
      </c>
      <c r="D5173" s="3" t="s">
        <v>1470</v>
      </c>
      <c r="E5173" s="4">
        <v>4503500</v>
      </c>
      <c r="F5173" s="4">
        <v>3.4018999999999999</v>
      </c>
      <c r="G5173" s="4">
        <v>1.6000658482667793</v>
      </c>
      <c r="H5173" s="4">
        <v>15320</v>
      </c>
      <c r="I5173" s="4"/>
      <c r="J5173" s="4">
        <v>15320</v>
      </c>
    </row>
    <row r="5174" spans="2:10" x14ac:dyDescent="0.3">
      <c r="B5174" s="3" t="s">
        <v>257</v>
      </c>
      <c r="C5174" s="4">
        <v>2021</v>
      </c>
      <c r="D5174" s="3" t="s">
        <v>1471</v>
      </c>
      <c r="E5174" s="4">
        <v>0</v>
      </c>
      <c r="F5174" s="4">
        <v>0</v>
      </c>
      <c r="G5174" s="4">
        <v>0</v>
      </c>
      <c r="H5174" s="4">
        <v>0</v>
      </c>
      <c r="I5174" s="4"/>
      <c r="J5174" s="4">
        <v>0</v>
      </c>
    </row>
    <row r="5175" spans="2:10" x14ac:dyDescent="0.3">
      <c r="B5175" s="3" t="s">
        <v>257</v>
      </c>
      <c r="C5175" s="4">
        <v>2021</v>
      </c>
      <c r="D5175" s="3" t="s">
        <v>1472</v>
      </c>
      <c r="E5175" s="4">
        <v>0</v>
      </c>
      <c r="F5175" s="4">
        <v>0</v>
      </c>
      <c r="G5175" s="4">
        <v>0</v>
      </c>
      <c r="H5175" s="4">
        <v>0</v>
      </c>
      <c r="I5175" s="4"/>
      <c r="J5175" s="4">
        <v>0</v>
      </c>
    </row>
    <row r="5176" spans="2:10" x14ac:dyDescent="0.3">
      <c r="B5176" s="3" t="s">
        <v>257</v>
      </c>
      <c r="C5176" s="4">
        <v>2021</v>
      </c>
      <c r="D5176" s="3" t="s">
        <v>1473</v>
      </c>
      <c r="E5176" s="4">
        <v>11139701</v>
      </c>
      <c r="F5176" s="4">
        <v>2.1261000000000001</v>
      </c>
      <c r="G5176" s="4">
        <v>1</v>
      </c>
      <c r="H5176" s="4">
        <v>23684</v>
      </c>
      <c r="I5176" s="4"/>
      <c r="J5176" s="4">
        <v>23684</v>
      </c>
    </row>
    <row r="5177" spans="2:10" x14ac:dyDescent="0.3">
      <c r="B5177" s="3" t="s">
        <v>257</v>
      </c>
      <c r="C5177" s="4">
        <v>2021</v>
      </c>
      <c r="D5177" s="3" t="s">
        <v>1474</v>
      </c>
      <c r="E5177" s="4">
        <v>1572153395</v>
      </c>
      <c r="F5177" s="4">
        <v>2.1261000000000001</v>
      </c>
      <c r="G5177" s="4">
        <v>1</v>
      </c>
      <c r="H5177" s="4">
        <v>3342555</v>
      </c>
      <c r="I5177" s="4"/>
      <c r="J5177" s="4">
        <v>3342555</v>
      </c>
    </row>
    <row r="5178" spans="2:10" x14ac:dyDescent="0.3">
      <c r="B5178" s="3" t="s">
        <v>257</v>
      </c>
      <c r="C5178" s="4">
        <v>2021</v>
      </c>
      <c r="D5178" s="3" t="s">
        <v>1475</v>
      </c>
      <c r="E5178" s="4">
        <v>0</v>
      </c>
      <c r="F5178" s="4">
        <v>0</v>
      </c>
      <c r="G5178" s="4">
        <v>0</v>
      </c>
      <c r="H5178" s="4">
        <v>0</v>
      </c>
      <c r="I5178" s="4"/>
      <c r="J5178" s="4">
        <v>0</v>
      </c>
    </row>
    <row r="5179" spans="2:10" x14ac:dyDescent="0.3">
      <c r="B5179" s="3" t="s">
        <v>257</v>
      </c>
      <c r="C5179" s="4">
        <v>2021</v>
      </c>
      <c r="D5179" s="3" t="s">
        <v>1476</v>
      </c>
      <c r="E5179" s="4">
        <v>960900</v>
      </c>
      <c r="F5179" s="4">
        <v>7.4413999999999998</v>
      </c>
      <c r="G5179" s="4">
        <v>3.5000235172381351</v>
      </c>
      <c r="H5179" s="4">
        <v>7150</v>
      </c>
      <c r="I5179" s="4">
        <v>121390</v>
      </c>
      <c r="J5179" s="4">
        <v>128540</v>
      </c>
    </row>
    <row r="5180" spans="2:10" x14ac:dyDescent="0.3">
      <c r="B5180" s="3" t="s">
        <v>257</v>
      </c>
      <c r="C5180" s="4">
        <v>2022</v>
      </c>
      <c r="D5180" s="3" t="s">
        <v>1468</v>
      </c>
      <c r="E5180" s="4">
        <v>226134433</v>
      </c>
      <c r="F5180" s="4">
        <v>3.2031999999999998</v>
      </c>
      <c r="G5180" s="4">
        <v>1.9001067742318187</v>
      </c>
      <c r="H5180" s="4">
        <v>724354</v>
      </c>
      <c r="I5180" s="4"/>
      <c r="J5180" s="4">
        <v>724354</v>
      </c>
    </row>
    <row r="5181" spans="2:10" x14ac:dyDescent="0.3">
      <c r="B5181" s="3" t="s">
        <v>257</v>
      </c>
      <c r="C5181" s="4">
        <v>2022</v>
      </c>
      <c r="D5181" s="3" t="s">
        <v>1469</v>
      </c>
      <c r="E5181" s="4">
        <v>582163</v>
      </c>
      <c r="F5181" s="4">
        <v>1.6858</v>
      </c>
      <c r="G5181" s="4">
        <v>1</v>
      </c>
      <c r="H5181" s="4">
        <v>981</v>
      </c>
      <c r="I5181" s="4"/>
      <c r="J5181" s="4">
        <v>981</v>
      </c>
    </row>
    <row r="5182" spans="2:10" x14ac:dyDescent="0.3">
      <c r="B5182" s="3" t="s">
        <v>257</v>
      </c>
      <c r="C5182" s="4">
        <v>2022</v>
      </c>
      <c r="D5182" s="3" t="s">
        <v>1470</v>
      </c>
      <c r="E5182" s="4">
        <v>6122400</v>
      </c>
      <c r="F5182" s="4">
        <v>3.2031999999999998</v>
      </c>
      <c r="G5182" s="4">
        <v>1.9001067742318187</v>
      </c>
      <c r="H5182" s="4">
        <v>19611</v>
      </c>
      <c r="I5182" s="4"/>
      <c r="J5182" s="4">
        <v>19611</v>
      </c>
    </row>
    <row r="5183" spans="2:10" x14ac:dyDescent="0.3">
      <c r="B5183" s="3" t="s">
        <v>257</v>
      </c>
      <c r="C5183" s="4">
        <v>2022</v>
      </c>
      <c r="D5183" s="3" t="s">
        <v>1471</v>
      </c>
      <c r="E5183" s="4">
        <v>0</v>
      </c>
      <c r="F5183" s="4">
        <v>0</v>
      </c>
      <c r="G5183" s="4">
        <v>0</v>
      </c>
      <c r="H5183" s="4">
        <v>0</v>
      </c>
      <c r="I5183" s="4"/>
      <c r="J5183" s="4">
        <v>0</v>
      </c>
    </row>
    <row r="5184" spans="2:10" x14ac:dyDescent="0.3">
      <c r="B5184" s="3" t="s">
        <v>257</v>
      </c>
      <c r="C5184" s="4">
        <v>2022</v>
      </c>
      <c r="D5184" s="3" t="s">
        <v>1472</v>
      </c>
      <c r="E5184" s="4">
        <v>0</v>
      </c>
      <c r="F5184" s="4">
        <v>0</v>
      </c>
      <c r="G5184" s="4">
        <v>0</v>
      </c>
      <c r="H5184" s="4">
        <v>0</v>
      </c>
      <c r="I5184" s="4"/>
      <c r="J5184" s="4">
        <v>0</v>
      </c>
    </row>
    <row r="5185" spans="2:10" x14ac:dyDescent="0.3">
      <c r="B5185" s="3" t="s">
        <v>257</v>
      </c>
      <c r="C5185" s="4">
        <v>2022</v>
      </c>
      <c r="D5185" s="3" t="s">
        <v>1473</v>
      </c>
      <c r="E5185" s="4">
        <v>2644001</v>
      </c>
      <c r="F5185" s="4">
        <v>1.6858</v>
      </c>
      <c r="G5185" s="4">
        <v>1</v>
      </c>
      <c r="H5185" s="4">
        <v>4457</v>
      </c>
      <c r="I5185" s="4"/>
      <c r="J5185" s="4">
        <v>4457</v>
      </c>
    </row>
    <row r="5186" spans="2:10" x14ac:dyDescent="0.3">
      <c r="B5186" s="3" t="s">
        <v>257</v>
      </c>
      <c r="C5186" s="4">
        <v>2022</v>
      </c>
      <c r="D5186" s="3" t="s">
        <v>1474</v>
      </c>
      <c r="E5186" s="4">
        <v>2086976848</v>
      </c>
      <c r="F5186" s="4">
        <v>1.6858</v>
      </c>
      <c r="G5186" s="4">
        <v>1</v>
      </c>
      <c r="H5186" s="4">
        <v>3518226</v>
      </c>
      <c r="I5186" s="4"/>
      <c r="J5186" s="4">
        <v>3518226</v>
      </c>
    </row>
    <row r="5187" spans="2:10" x14ac:dyDescent="0.3">
      <c r="B5187" s="3" t="s">
        <v>257</v>
      </c>
      <c r="C5187" s="4">
        <v>2022</v>
      </c>
      <c r="D5187" s="3" t="s">
        <v>1475</v>
      </c>
      <c r="E5187" s="4">
        <v>0</v>
      </c>
      <c r="F5187" s="4">
        <v>0</v>
      </c>
      <c r="G5187" s="4">
        <v>0</v>
      </c>
      <c r="H5187" s="4">
        <v>0</v>
      </c>
      <c r="I5187" s="4"/>
      <c r="J5187" s="4">
        <v>0</v>
      </c>
    </row>
    <row r="5188" spans="2:10" x14ac:dyDescent="0.3">
      <c r="B5188" s="3" t="s">
        <v>257</v>
      </c>
      <c r="C5188" s="4">
        <v>2022</v>
      </c>
      <c r="D5188" s="3" t="s">
        <v>1476</v>
      </c>
      <c r="E5188" s="4">
        <v>1122500</v>
      </c>
      <c r="F5188" s="4">
        <v>5.9004000000000003</v>
      </c>
      <c r="G5188" s="4">
        <v>3.5000593190176774</v>
      </c>
      <c r="H5188" s="4">
        <v>6623</v>
      </c>
      <c r="I5188" s="4">
        <v>122030</v>
      </c>
      <c r="J5188" s="4">
        <v>128653</v>
      </c>
    </row>
    <row r="5189" spans="2:10" x14ac:dyDescent="0.3">
      <c r="B5189" s="3" t="s">
        <v>257</v>
      </c>
      <c r="C5189" s="4">
        <v>2023</v>
      </c>
      <c r="D5189" s="3" t="s">
        <v>1468</v>
      </c>
      <c r="E5189" s="4">
        <v>260334684</v>
      </c>
      <c r="F5189" s="4">
        <v>3.0341999999999998</v>
      </c>
      <c r="G5189" s="4">
        <v>1.9000563591959421</v>
      </c>
      <c r="H5189" s="4">
        <v>789907</v>
      </c>
      <c r="I5189" s="4"/>
      <c r="J5189" s="4">
        <v>789907</v>
      </c>
    </row>
    <row r="5190" spans="2:10" x14ac:dyDescent="0.3">
      <c r="B5190" s="3" t="s">
        <v>257</v>
      </c>
      <c r="C5190" s="4">
        <v>2023</v>
      </c>
      <c r="D5190" s="3" t="s">
        <v>1469</v>
      </c>
      <c r="E5190" s="4">
        <v>576284</v>
      </c>
      <c r="F5190" s="4">
        <v>1.5969</v>
      </c>
      <c r="G5190" s="4">
        <v>1</v>
      </c>
      <c r="H5190" s="4">
        <v>920</v>
      </c>
      <c r="I5190" s="4"/>
      <c r="J5190" s="4">
        <v>920</v>
      </c>
    </row>
    <row r="5191" spans="2:10" x14ac:dyDescent="0.3">
      <c r="B5191" s="3" t="s">
        <v>257</v>
      </c>
      <c r="C5191" s="4">
        <v>2023</v>
      </c>
      <c r="D5191" s="3" t="s">
        <v>1470</v>
      </c>
      <c r="E5191" s="4">
        <v>7316600</v>
      </c>
      <c r="F5191" s="4">
        <v>3.0341999999999998</v>
      </c>
      <c r="G5191" s="4">
        <v>1.9000563591959421</v>
      </c>
      <c r="H5191" s="4">
        <v>22200</v>
      </c>
      <c r="I5191" s="4"/>
      <c r="J5191" s="4">
        <v>22200</v>
      </c>
    </row>
    <row r="5192" spans="2:10" x14ac:dyDescent="0.3">
      <c r="B5192" s="3" t="s">
        <v>257</v>
      </c>
      <c r="C5192" s="4">
        <v>2023</v>
      </c>
      <c r="D5192" s="3" t="s">
        <v>1471</v>
      </c>
      <c r="E5192" s="4">
        <v>0</v>
      </c>
      <c r="F5192" s="4">
        <v>0</v>
      </c>
      <c r="G5192" s="4">
        <v>0</v>
      </c>
      <c r="H5192" s="4">
        <v>0</v>
      </c>
      <c r="I5192" s="4"/>
      <c r="J5192" s="4">
        <v>0</v>
      </c>
    </row>
    <row r="5193" spans="2:10" x14ac:dyDescent="0.3">
      <c r="B5193" s="3" t="s">
        <v>257</v>
      </c>
      <c r="C5193" s="4">
        <v>2023</v>
      </c>
      <c r="D5193" s="3" t="s">
        <v>1472</v>
      </c>
      <c r="E5193" s="4">
        <v>0</v>
      </c>
      <c r="F5193" s="4">
        <v>0</v>
      </c>
      <c r="G5193" s="4">
        <v>0</v>
      </c>
      <c r="H5193" s="4">
        <v>0</v>
      </c>
      <c r="I5193" s="4"/>
      <c r="J5193" s="4">
        <v>0</v>
      </c>
    </row>
    <row r="5194" spans="2:10" x14ac:dyDescent="0.3">
      <c r="B5194" s="3" t="s">
        <v>257</v>
      </c>
      <c r="C5194" s="4">
        <v>2023</v>
      </c>
      <c r="D5194" s="3" t="s">
        <v>1473</v>
      </c>
      <c r="E5194" s="4">
        <v>3698001</v>
      </c>
      <c r="F5194" s="4">
        <v>1.5969</v>
      </c>
      <c r="G5194" s="4">
        <v>1</v>
      </c>
      <c r="H5194" s="4">
        <v>5905</v>
      </c>
      <c r="I5194" s="4"/>
      <c r="J5194" s="4">
        <v>5905</v>
      </c>
    </row>
    <row r="5195" spans="2:10" x14ac:dyDescent="0.3">
      <c r="B5195" s="3" t="s">
        <v>257</v>
      </c>
      <c r="C5195" s="4">
        <v>2023</v>
      </c>
      <c r="D5195" s="3" t="s">
        <v>1474</v>
      </c>
      <c r="E5195" s="4">
        <v>2416182011</v>
      </c>
      <c r="F5195" s="4">
        <v>1.5969</v>
      </c>
      <c r="G5195" s="4">
        <v>1</v>
      </c>
      <c r="H5195" s="4">
        <v>3858401</v>
      </c>
      <c r="I5195" s="4"/>
      <c r="J5195" s="4">
        <v>3858401</v>
      </c>
    </row>
    <row r="5196" spans="2:10" x14ac:dyDescent="0.3">
      <c r="B5196" s="3" t="s">
        <v>257</v>
      </c>
      <c r="C5196" s="4">
        <v>2023</v>
      </c>
      <c r="D5196" s="3" t="s">
        <v>1475</v>
      </c>
      <c r="E5196" s="4">
        <v>0</v>
      </c>
      <c r="F5196" s="4">
        <v>0</v>
      </c>
      <c r="G5196" s="4">
        <v>0</v>
      </c>
      <c r="H5196" s="4">
        <v>0</v>
      </c>
      <c r="I5196" s="4"/>
      <c r="J5196" s="4">
        <v>0</v>
      </c>
    </row>
    <row r="5197" spans="2:10" x14ac:dyDescent="0.3">
      <c r="B5197" s="3" t="s">
        <v>257</v>
      </c>
      <c r="C5197" s="4">
        <v>2023</v>
      </c>
      <c r="D5197" s="3" t="s">
        <v>1476</v>
      </c>
      <c r="E5197" s="4">
        <v>1290300</v>
      </c>
      <c r="F5197" s="4">
        <v>5.5891999999999999</v>
      </c>
      <c r="G5197" s="4">
        <v>3.5000313106644123</v>
      </c>
      <c r="H5197" s="4">
        <v>7212</v>
      </c>
      <c r="I5197" s="4">
        <v>134000</v>
      </c>
      <c r="J5197" s="4">
        <v>141212</v>
      </c>
    </row>
    <row r="5198" spans="2:10" x14ac:dyDescent="0.3">
      <c r="B5198" s="3" t="s">
        <v>257</v>
      </c>
      <c r="C5198" s="4">
        <v>2024</v>
      </c>
      <c r="D5198" s="3" t="s">
        <v>1468</v>
      </c>
      <c r="E5198" s="4">
        <v>293656241</v>
      </c>
      <c r="F5198" s="4">
        <v>3.3144</v>
      </c>
      <c r="G5198" s="4">
        <v>1.7000410340582683</v>
      </c>
      <c r="H5198" s="4">
        <v>973294</v>
      </c>
      <c r="I5198" s="4"/>
      <c r="J5198" s="4">
        <v>973294</v>
      </c>
    </row>
    <row r="5199" spans="2:10" x14ac:dyDescent="0.3">
      <c r="B5199" s="3" t="s">
        <v>257</v>
      </c>
      <c r="C5199" s="4">
        <v>2024</v>
      </c>
      <c r="D5199" s="3" t="s">
        <v>1469</v>
      </c>
      <c r="E5199" s="4">
        <v>576891</v>
      </c>
      <c r="F5199" s="4">
        <v>1.9496</v>
      </c>
      <c r="G5199" s="4">
        <v>1</v>
      </c>
      <c r="H5199" s="4">
        <v>1125</v>
      </c>
      <c r="I5199" s="4"/>
      <c r="J5199" s="4">
        <v>1125</v>
      </c>
    </row>
    <row r="5200" spans="2:10" x14ac:dyDescent="0.3">
      <c r="B5200" s="3" t="s">
        <v>257</v>
      </c>
      <c r="C5200" s="4">
        <v>2024</v>
      </c>
      <c r="D5200" s="3" t="s">
        <v>1470</v>
      </c>
      <c r="E5200" s="4">
        <v>8842600</v>
      </c>
      <c r="F5200" s="4">
        <v>3.3144</v>
      </c>
      <c r="G5200" s="4">
        <v>1.7000410340582683</v>
      </c>
      <c r="H5200" s="4">
        <v>29308</v>
      </c>
      <c r="I5200" s="4"/>
      <c r="J5200" s="4">
        <v>29308</v>
      </c>
    </row>
    <row r="5201" spans="2:10" x14ac:dyDescent="0.3">
      <c r="B5201" s="3" t="s">
        <v>257</v>
      </c>
      <c r="C5201" s="4">
        <v>2024</v>
      </c>
      <c r="D5201" s="3" t="s">
        <v>1471</v>
      </c>
      <c r="E5201" s="4">
        <v>0</v>
      </c>
      <c r="F5201" s="4">
        <v>0</v>
      </c>
      <c r="G5201" s="4">
        <v>0</v>
      </c>
      <c r="H5201" s="4">
        <v>0</v>
      </c>
      <c r="I5201" s="4"/>
      <c r="J5201" s="4">
        <v>0</v>
      </c>
    </row>
    <row r="5202" spans="2:10" x14ac:dyDescent="0.3">
      <c r="B5202" s="3" t="s">
        <v>257</v>
      </c>
      <c r="C5202" s="4">
        <v>2024</v>
      </c>
      <c r="D5202" s="3" t="s">
        <v>1472</v>
      </c>
      <c r="E5202" s="4">
        <v>0</v>
      </c>
      <c r="F5202" s="4">
        <v>0</v>
      </c>
      <c r="G5202" s="4">
        <v>0</v>
      </c>
      <c r="H5202" s="4">
        <v>0</v>
      </c>
      <c r="I5202" s="4"/>
      <c r="J5202" s="4">
        <v>0</v>
      </c>
    </row>
    <row r="5203" spans="2:10" x14ac:dyDescent="0.3">
      <c r="B5203" s="3" t="s">
        <v>257</v>
      </c>
      <c r="C5203" s="4">
        <v>2024</v>
      </c>
      <c r="D5203" s="3" t="s">
        <v>1473</v>
      </c>
      <c r="E5203" s="4">
        <v>3649001</v>
      </c>
      <c r="F5203" s="4">
        <v>1.9496</v>
      </c>
      <c r="G5203" s="4">
        <v>1</v>
      </c>
      <c r="H5203" s="4">
        <v>7114</v>
      </c>
      <c r="I5203" s="4"/>
      <c r="J5203" s="4">
        <v>7114</v>
      </c>
    </row>
    <row r="5204" spans="2:10" x14ac:dyDescent="0.3">
      <c r="B5204" s="3" t="s">
        <v>257</v>
      </c>
      <c r="C5204" s="4">
        <v>2024</v>
      </c>
      <c r="D5204" s="3" t="s">
        <v>1474</v>
      </c>
      <c r="E5204" s="4">
        <v>2433799948</v>
      </c>
      <c r="F5204" s="4">
        <v>1.9496</v>
      </c>
      <c r="G5204" s="4">
        <v>1</v>
      </c>
      <c r="H5204" s="4">
        <v>4744936</v>
      </c>
      <c r="I5204" s="4"/>
      <c r="J5204" s="4">
        <v>4744936</v>
      </c>
    </row>
    <row r="5205" spans="2:10" x14ac:dyDescent="0.3">
      <c r="B5205" s="3" t="s">
        <v>257</v>
      </c>
      <c r="C5205" s="4">
        <v>2024</v>
      </c>
      <c r="D5205" s="3" t="s">
        <v>1475</v>
      </c>
      <c r="E5205" s="4">
        <v>0</v>
      </c>
      <c r="F5205" s="4">
        <v>0</v>
      </c>
      <c r="G5205" s="4">
        <v>0</v>
      </c>
      <c r="H5205" s="4">
        <v>0</v>
      </c>
      <c r="I5205" s="4"/>
      <c r="J5205" s="4">
        <v>0</v>
      </c>
    </row>
    <row r="5206" spans="2:10" x14ac:dyDescent="0.3">
      <c r="B5206" s="3" t="s">
        <v>257</v>
      </c>
      <c r="C5206" s="4">
        <v>2024</v>
      </c>
      <c r="D5206" s="3" t="s">
        <v>1476</v>
      </c>
      <c r="E5206" s="4">
        <v>1365900</v>
      </c>
      <c r="F5206" s="4">
        <v>6.8235999999999999</v>
      </c>
      <c r="G5206" s="4">
        <v>3.5</v>
      </c>
      <c r="H5206" s="4">
        <v>9320</v>
      </c>
      <c r="I5206" s="4">
        <v>140957</v>
      </c>
      <c r="J5206" s="4">
        <v>150277</v>
      </c>
    </row>
    <row r="5207" spans="2:10" x14ac:dyDescent="0.3">
      <c r="B5207" s="3" t="s">
        <v>259</v>
      </c>
      <c r="C5207" s="4">
        <v>2019</v>
      </c>
      <c r="D5207" s="3" t="s">
        <v>1468</v>
      </c>
      <c r="E5207" s="4">
        <v>357007489</v>
      </c>
      <c r="F5207" s="4">
        <v>9.6141000000000005</v>
      </c>
      <c r="G5207" s="4">
        <v>2.7590254261608198</v>
      </c>
      <c r="H5207" s="4">
        <v>3432305.6999948998</v>
      </c>
      <c r="I5207" s="4"/>
      <c r="J5207" s="4">
        <v>3432305.6999948998</v>
      </c>
    </row>
    <row r="5208" spans="2:10" x14ac:dyDescent="0.3">
      <c r="B5208" s="3" t="s">
        <v>259</v>
      </c>
      <c r="C5208" s="4">
        <v>2019</v>
      </c>
      <c r="D5208" s="3" t="s">
        <v>1469</v>
      </c>
      <c r="E5208" s="4">
        <v>86621</v>
      </c>
      <c r="F5208" s="4">
        <v>9.1796000000000006</v>
      </c>
      <c r="G5208" s="4">
        <v>2.6343339264190999</v>
      </c>
      <c r="H5208" s="4">
        <v>795.14613159999999</v>
      </c>
      <c r="I5208" s="4"/>
      <c r="J5208" s="4">
        <v>795.14613159999999</v>
      </c>
    </row>
    <row r="5209" spans="2:10" x14ac:dyDescent="0.3">
      <c r="B5209" s="3" t="s">
        <v>259</v>
      </c>
      <c r="C5209" s="4">
        <v>2019</v>
      </c>
      <c r="D5209" s="3" t="s">
        <v>1470</v>
      </c>
      <c r="E5209" s="4">
        <v>9568400</v>
      </c>
      <c r="F5209" s="4">
        <v>7.9002999999999997</v>
      </c>
      <c r="G5209" s="4">
        <v>2.2672042702175301</v>
      </c>
      <c r="H5209" s="4">
        <v>75593.230519999997</v>
      </c>
      <c r="I5209" s="4"/>
      <c r="J5209" s="4">
        <v>75593.230519999997</v>
      </c>
    </row>
    <row r="5210" spans="2:10" x14ac:dyDescent="0.3">
      <c r="B5210" s="3" t="s">
        <v>259</v>
      </c>
      <c r="C5210" s="4">
        <v>2019</v>
      </c>
      <c r="D5210" s="3" t="s">
        <v>1471</v>
      </c>
      <c r="E5210" s="4">
        <v>0</v>
      </c>
      <c r="F5210" s="4">
        <v>7.9002999999999997</v>
      </c>
      <c r="G5210" s="4">
        <v>2.2672042702175301</v>
      </c>
      <c r="H5210" s="4">
        <v>0</v>
      </c>
      <c r="I5210" s="4"/>
      <c r="J5210" s="4">
        <v>0</v>
      </c>
    </row>
    <row r="5211" spans="2:10" x14ac:dyDescent="0.3">
      <c r="B5211" s="3" t="s">
        <v>259</v>
      </c>
      <c r="C5211" s="4">
        <v>2019</v>
      </c>
      <c r="D5211" s="3" t="s">
        <v>1472</v>
      </c>
      <c r="E5211" s="4">
        <v>0</v>
      </c>
      <c r="F5211" s="4">
        <v>3.4845999999999999</v>
      </c>
      <c r="G5211" s="4">
        <v>1</v>
      </c>
      <c r="H5211" s="4">
        <v>0</v>
      </c>
      <c r="I5211" s="4"/>
      <c r="J5211" s="4">
        <v>0</v>
      </c>
    </row>
    <row r="5212" spans="2:10" x14ac:dyDescent="0.3">
      <c r="B5212" s="3" t="s">
        <v>259</v>
      </c>
      <c r="C5212" s="4">
        <v>2019</v>
      </c>
      <c r="D5212" s="3" t="s">
        <v>1473</v>
      </c>
      <c r="E5212" s="4">
        <v>14363650</v>
      </c>
      <c r="F5212" s="4">
        <v>7.5194999999999999</v>
      </c>
      <c r="G5212" s="4">
        <v>2.15792343454055</v>
      </c>
      <c r="H5212" s="4">
        <v>108007.46617499999</v>
      </c>
      <c r="I5212" s="4"/>
      <c r="J5212" s="4">
        <v>108007.46617499999</v>
      </c>
    </row>
    <row r="5213" spans="2:10" x14ac:dyDescent="0.3">
      <c r="B5213" s="3" t="s">
        <v>259</v>
      </c>
      <c r="C5213" s="4">
        <v>2019</v>
      </c>
      <c r="D5213" s="3" t="s">
        <v>1474</v>
      </c>
      <c r="E5213" s="4">
        <v>3077034239</v>
      </c>
      <c r="F5213" s="4">
        <v>3.4845999999999999</v>
      </c>
      <c r="G5213" s="4">
        <v>1</v>
      </c>
      <c r="H5213" s="4">
        <v>10722233.509219401</v>
      </c>
      <c r="I5213" s="4">
        <v>0</v>
      </c>
      <c r="J5213" s="4">
        <v>10722233.509219401</v>
      </c>
    </row>
    <row r="5214" spans="2:10" x14ac:dyDescent="0.3">
      <c r="B5214" s="3" t="s">
        <v>259</v>
      </c>
      <c r="C5214" s="4">
        <v>2019</v>
      </c>
      <c r="D5214" s="3" t="s">
        <v>1475</v>
      </c>
      <c r="E5214" s="4">
        <v>0</v>
      </c>
      <c r="F5214" s="4">
        <v>3.4845999999999999</v>
      </c>
      <c r="G5214" s="4">
        <v>1</v>
      </c>
      <c r="H5214" s="4">
        <v>0</v>
      </c>
      <c r="I5214" s="4"/>
      <c r="J5214" s="4">
        <v>0</v>
      </c>
    </row>
    <row r="5215" spans="2:10" x14ac:dyDescent="0.3">
      <c r="B5215" s="3" t="s">
        <v>259</v>
      </c>
      <c r="C5215" s="4">
        <v>2019</v>
      </c>
      <c r="D5215" s="3" t="s">
        <v>1476</v>
      </c>
      <c r="E5215" s="4">
        <v>902000</v>
      </c>
      <c r="F5215" s="4">
        <v>23.273099999999999</v>
      </c>
      <c r="G5215" s="4">
        <v>6.6788440567066498</v>
      </c>
      <c r="H5215" s="4">
        <v>20992.336200000002</v>
      </c>
      <c r="I5215" s="4"/>
      <c r="J5215" s="4">
        <v>20992.336200000002</v>
      </c>
    </row>
    <row r="5216" spans="2:10" x14ac:dyDescent="0.3">
      <c r="B5216" s="3" t="s">
        <v>259</v>
      </c>
      <c r="C5216" s="4">
        <v>2020</v>
      </c>
      <c r="D5216" s="3" t="s">
        <v>1468</v>
      </c>
      <c r="E5216" s="4">
        <v>404790734</v>
      </c>
      <c r="F5216" s="4">
        <v>9.0327000000000002</v>
      </c>
      <c r="G5216" s="4">
        <v>2.5699775229749338</v>
      </c>
      <c r="H5216" s="4">
        <v>3656353</v>
      </c>
      <c r="I5216" s="4"/>
      <c r="J5216" s="4">
        <v>3656353</v>
      </c>
    </row>
    <row r="5217" spans="2:10" x14ac:dyDescent="0.3">
      <c r="B5217" s="3" t="s">
        <v>259</v>
      </c>
      <c r="C5217" s="4">
        <v>2020</v>
      </c>
      <c r="D5217" s="3" t="s">
        <v>1469</v>
      </c>
      <c r="E5217" s="4">
        <v>86621</v>
      </c>
      <c r="F5217" s="4">
        <v>9.4435000000000002</v>
      </c>
      <c r="G5217" s="4">
        <v>2.6868580533189177</v>
      </c>
      <c r="H5217" s="4">
        <v>818</v>
      </c>
      <c r="I5217" s="4"/>
      <c r="J5217" s="4">
        <v>818</v>
      </c>
    </row>
    <row r="5218" spans="2:10" x14ac:dyDescent="0.3">
      <c r="B5218" s="3" t="s">
        <v>259</v>
      </c>
      <c r="C5218" s="4">
        <v>2020</v>
      </c>
      <c r="D5218" s="3" t="s">
        <v>1470</v>
      </c>
      <c r="E5218" s="4">
        <v>7581300</v>
      </c>
      <c r="F5218" s="4">
        <v>7.5910000000000002</v>
      </c>
      <c r="G5218" s="4">
        <v>2.1597860414829149</v>
      </c>
      <c r="H5218" s="4">
        <v>57550</v>
      </c>
      <c r="I5218" s="4"/>
      <c r="J5218" s="4">
        <v>57550</v>
      </c>
    </row>
    <row r="5219" spans="2:10" x14ac:dyDescent="0.3">
      <c r="B5219" s="3" t="s">
        <v>259</v>
      </c>
      <c r="C5219" s="4">
        <v>2020</v>
      </c>
      <c r="D5219" s="3" t="s">
        <v>1471</v>
      </c>
      <c r="E5219" s="4">
        <v>0</v>
      </c>
      <c r="F5219" s="4">
        <v>7.0556999999999999</v>
      </c>
      <c r="G5219" s="4">
        <v>2.0074828577118957</v>
      </c>
      <c r="H5219" s="4">
        <v>0</v>
      </c>
      <c r="I5219" s="4"/>
      <c r="J5219" s="4">
        <v>0</v>
      </c>
    </row>
    <row r="5220" spans="2:10" x14ac:dyDescent="0.3">
      <c r="B5220" s="3" t="s">
        <v>259</v>
      </c>
      <c r="C5220" s="4">
        <v>2020</v>
      </c>
      <c r="D5220" s="3" t="s">
        <v>1472</v>
      </c>
      <c r="E5220" s="4">
        <v>0</v>
      </c>
      <c r="F5220" s="4">
        <v>3.5146999999999999</v>
      </c>
      <c r="G5220" s="4">
        <v>1</v>
      </c>
      <c r="H5220" s="4">
        <v>0</v>
      </c>
      <c r="I5220" s="4"/>
      <c r="J5220" s="4">
        <v>0</v>
      </c>
    </row>
    <row r="5221" spans="2:10" x14ac:dyDescent="0.3">
      <c r="B5221" s="3" t="s">
        <v>259</v>
      </c>
      <c r="C5221" s="4">
        <v>2020</v>
      </c>
      <c r="D5221" s="3" t="s">
        <v>1473</v>
      </c>
      <c r="E5221" s="4">
        <v>13657900</v>
      </c>
      <c r="F5221" s="4">
        <v>7.3540000000000001</v>
      </c>
      <c r="G5221" s="4">
        <v>2.0923549662844625</v>
      </c>
      <c r="H5221" s="4">
        <v>100440</v>
      </c>
      <c r="I5221" s="4"/>
      <c r="J5221" s="4">
        <v>100440</v>
      </c>
    </row>
    <row r="5222" spans="2:10" x14ac:dyDescent="0.3">
      <c r="B5222" s="3" t="s">
        <v>259</v>
      </c>
      <c r="C5222" s="4">
        <v>2020</v>
      </c>
      <c r="D5222" s="3" t="s">
        <v>1474</v>
      </c>
      <c r="E5222" s="4">
        <v>3195153127</v>
      </c>
      <c r="F5222" s="4">
        <v>3.5146999999999999</v>
      </c>
      <c r="G5222" s="4">
        <v>1</v>
      </c>
      <c r="H5222" s="4">
        <v>11230005</v>
      </c>
      <c r="I5222" s="4"/>
      <c r="J5222" s="4">
        <v>11230005</v>
      </c>
    </row>
    <row r="5223" spans="2:10" x14ac:dyDescent="0.3">
      <c r="B5223" s="3" t="s">
        <v>259</v>
      </c>
      <c r="C5223" s="4">
        <v>2020</v>
      </c>
      <c r="D5223" s="3" t="s">
        <v>1475</v>
      </c>
      <c r="E5223" s="4">
        <v>2</v>
      </c>
      <c r="F5223" s="4">
        <v>3.5146999999999999</v>
      </c>
      <c r="G5223" s="4">
        <v>1</v>
      </c>
      <c r="H5223" s="4">
        <v>0</v>
      </c>
      <c r="I5223" s="4"/>
      <c r="J5223" s="4">
        <v>0</v>
      </c>
    </row>
    <row r="5224" spans="2:10" x14ac:dyDescent="0.3">
      <c r="B5224" s="3" t="s">
        <v>259</v>
      </c>
      <c r="C5224" s="4">
        <v>2020</v>
      </c>
      <c r="D5224" s="3" t="s">
        <v>1476</v>
      </c>
      <c r="E5224" s="4">
        <v>978100</v>
      </c>
      <c r="F5224" s="4">
        <v>22.0792</v>
      </c>
      <c r="G5224" s="4">
        <v>6.2819586308931061</v>
      </c>
      <c r="H5224" s="4">
        <v>21596</v>
      </c>
      <c r="I5224" s="4">
        <v>225400</v>
      </c>
      <c r="J5224" s="4">
        <v>246996</v>
      </c>
    </row>
    <row r="5225" spans="2:10" x14ac:dyDescent="0.3">
      <c r="B5225" s="3" t="s">
        <v>259</v>
      </c>
      <c r="C5225" s="4">
        <v>2021</v>
      </c>
      <c r="D5225" s="3" t="s">
        <v>1468</v>
      </c>
      <c r="E5225" s="4">
        <v>409868696</v>
      </c>
      <c r="F5225" s="4">
        <v>9.3282000000000007</v>
      </c>
      <c r="G5225" s="4">
        <v>2.6213117518125104</v>
      </c>
      <c r="H5225" s="4">
        <v>3823337</v>
      </c>
      <c r="I5225" s="4"/>
      <c r="J5225" s="4">
        <v>3823337</v>
      </c>
    </row>
    <row r="5226" spans="2:10" x14ac:dyDescent="0.3">
      <c r="B5226" s="3" t="s">
        <v>259</v>
      </c>
      <c r="C5226" s="4">
        <v>2021</v>
      </c>
      <c r="D5226" s="3" t="s">
        <v>1469</v>
      </c>
      <c r="E5226" s="4">
        <v>86621</v>
      </c>
      <c r="F5226" s="4">
        <v>9.7509999999999994</v>
      </c>
      <c r="G5226" s="4">
        <v>2.7401225200921706</v>
      </c>
      <c r="H5226" s="4">
        <v>845</v>
      </c>
      <c r="I5226" s="4"/>
      <c r="J5226" s="4">
        <v>845</v>
      </c>
    </row>
    <row r="5227" spans="2:10" x14ac:dyDescent="0.3">
      <c r="B5227" s="3" t="s">
        <v>259</v>
      </c>
      <c r="C5227" s="4">
        <v>2021</v>
      </c>
      <c r="D5227" s="3" t="s">
        <v>1470</v>
      </c>
      <c r="E5227" s="4">
        <v>7952700</v>
      </c>
      <c r="F5227" s="4">
        <v>7.9992000000000001</v>
      </c>
      <c r="G5227" s="4">
        <v>2.2478502781992917</v>
      </c>
      <c r="H5227" s="4">
        <v>63615</v>
      </c>
      <c r="I5227" s="4"/>
      <c r="J5227" s="4">
        <v>63615</v>
      </c>
    </row>
    <row r="5228" spans="2:10" x14ac:dyDescent="0.3">
      <c r="B5228" s="3" t="s">
        <v>259</v>
      </c>
      <c r="C5228" s="4">
        <v>2021</v>
      </c>
      <c r="D5228" s="3" t="s">
        <v>1471</v>
      </c>
      <c r="E5228" s="4">
        <v>0</v>
      </c>
      <c r="F5228" s="4">
        <v>7.9992000000000001</v>
      </c>
      <c r="G5228" s="4">
        <v>2.2478502781992917</v>
      </c>
      <c r="H5228" s="4">
        <v>0</v>
      </c>
      <c r="I5228" s="4"/>
      <c r="J5228" s="4">
        <v>0</v>
      </c>
    </row>
    <row r="5229" spans="2:10" x14ac:dyDescent="0.3">
      <c r="B5229" s="3" t="s">
        <v>259</v>
      </c>
      <c r="C5229" s="4">
        <v>2021</v>
      </c>
      <c r="D5229" s="3" t="s">
        <v>1472</v>
      </c>
      <c r="E5229" s="4">
        <v>0</v>
      </c>
      <c r="F5229" s="4">
        <v>3.5586000000000002</v>
      </c>
      <c r="G5229" s="4">
        <v>1</v>
      </c>
      <c r="H5229" s="4">
        <v>0</v>
      </c>
      <c r="I5229" s="4"/>
      <c r="J5229" s="4">
        <v>0</v>
      </c>
    </row>
    <row r="5230" spans="2:10" x14ac:dyDescent="0.3">
      <c r="B5230" s="3" t="s">
        <v>259</v>
      </c>
      <c r="C5230" s="4">
        <v>2021</v>
      </c>
      <c r="D5230" s="3" t="s">
        <v>1473</v>
      </c>
      <c r="E5230" s="4">
        <v>15089100</v>
      </c>
      <c r="F5230" s="4">
        <v>7.1456999999999997</v>
      </c>
      <c r="G5230" s="4">
        <v>2.008008767492834</v>
      </c>
      <c r="H5230" s="4">
        <v>107822</v>
      </c>
      <c r="I5230" s="4"/>
      <c r="J5230" s="4">
        <v>107822</v>
      </c>
    </row>
    <row r="5231" spans="2:10" x14ac:dyDescent="0.3">
      <c r="B5231" s="3" t="s">
        <v>259</v>
      </c>
      <c r="C5231" s="4">
        <v>2021</v>
      </c>
      <c r="D5231" s="3" t="s">
        <v>1474</v>
      </c>
      <c r="E5231" s="4">
        <v>3352712214</v>
      </c>
      <c r="F5231" s="4">
        <v>3.5586000000000002</v>
      </c>
      <c r="G5231" s="4">
        <v>1</v>
      </c>
      <c r="H5231" s="4">
        <v>11930962</v>
      </c>
      <c r="I5231" s="4"/>
      <c r="J5231" s="4">
        <v>11930962</v>
      </c>
    </row>
    <row r="5232" spans="2:10" x14ac:dyDescent="0.3">
      <c r="B5232" s="3" t="s">
        <v>259</v>
      </c>
      <c r="C5232" s="4">
        <v>2021</v>
      </c>
      <c r="D5232" s="3" t="s">
        <v>1475</v>
      </c>
      <c r="E5232" s="4">
        <v>0</v>
      </c>
      <c r="F5232" s="4">
        <v>3.5586000000000002</v>
      </c>
      <c r="G5232" s="4">
        <v>1</v>
      </c>
      <c r="H5232" s="4">
        <v>0</v>
      </c>
      <c r="I5232" s="4"/>
      <c r="J5232" s="4">
        <v>0</v>
      </c>
    </row>
    <row r="5233" spans="2:10" x14ac:dyDescent="0.3">
      <c r="B5233" s="3" t="s">
        <v>259</v>
      </c>
      <c r="C5233" s="4">
        <v>2021</v>
      </c>
      <c r="D5233" s="3" t="s">
        <v>1476</v>
      </c>
      <c r="E5233" s="4">
        <v>1021700</v>
      </c>
      <c r="F5233" s="4">
        <v>21.824999999999999</v>
      </c>
      <c r="G5233" s="4">
        <v>6.1330298431967618</v>
      </c>
      <c r="H5233" s="4">
        <v>22299</v>
      </c>
      <c r="I5233" s="4">
        <v>218600</v>
      </c>
      <c r="J5233" s="4">
        <v>240899</v>
      </c>
    </row>
    <row r="5234" spans="2:10" x14ac:dyDescent="0.3">
      <c r="B5234" s="3" t="s">
        <v>259</v>
      </c>
      <c r="C5234" s="4">
        <v>2022</v>
      </c>
      <c r="D5234" s="3" t="s">
        <v>1468</v>
      </c>
      <c r="E5234" s="4">
        <v>480084152</v>
      </c>
      <c r="F5234" s="4">
        <v>8.2751999999999999</v>
      </c>
      <c r="G5234" s="4">
        <v>2.9930555555555554</v>
      </c>
      <c r="H5234" s="4">
        <v>3972792</v>
      </c>
      <c r="I5234" s="4"/>
      <c r="J5234" s="4">
        <v>3972792</v>
      </c>
    </row>
    <row r="5235" spans="2:10" x14ac:dyDescent="0.3">
      <c r="B5235" s="3" t="s">
        <v>259</v>
      </c>
      <c r="C5235" s="4">
        <v>2022</v>
      </c>
      <c r="D5235" s="3" t="s">
        <v>1469</v>
      </c>
      <c r="E5235" s="4">
        <v>86621</v>
      </c>
      <c r="F5235" s="4">
        <v>10.0543</v>
      </c>
      <c r="G5235" s="4">
        <v>3.6365379050925921</v>
      </c>
      <c r="H5235" s="4">
        <v>871</v>
      </c>
      <c r="I5235" s="4"/>
      <c r="J5235" s="4">
        <v>871</v>
      </c>
    </row>
    <row r="5236" spans="2:10" x14ac:dyDescent="0.3">
      <c r="B5236" s="3" t="s">
        <v>259</v>
      </c>
      <c r="C5236" s="4">
        <v>2022</v>
      </c>
      <c r="D5236" s="3" t="s">
        <v>1470</v>
      </c>
      <c r="E5236" s="4">
        <v>12516800</v>
      </c>
      <c r="F5236" s="4">
        <v>8.2751999999999999</v>
      </c>
      <c r="G5236" s="4">
        <v>2.9930555555555554</v>
      </c>
      <c r="H5236" s="4">
        <v>103579</v>
      </c>
      <c r="I5236" s="4"/>
      <c r="J5236" s="4">
        <v>103579</v>
      </c>
    </row>
    <row r="5237" spans="2:10" x14ac:dyDescent="0.3">
      <c r="B5237" s="3" t="s">
        <v>259</v>
      </c>
      <c r="C5237" s="4">
        <v>2022</v>
      </c>
      <c r="D5237" s="3" t="s">
        <v>1471</v>
      </c>
      <c r="E5237" s="4">
        <v>0</v>
      </c>
      <c r="F5237" s="4">
        <v>8.2751999999999999</v>
      </c>
      <c r="G5237" s="4">
        <v>2.9930555555555554</v>
      </c>
      <c r="H5237" s="4">
        <v>0</v>
      </c>
      <c r="I5237" s="4"/>
      <c r="J5237" s="4">
        <v>0</v>
      </c>
    </row>
    <row r="5238" spans="2:10" x14ac:dyDescent="0.3">
      <c r="B5238" s="3" t="s">
        <v>259</v>
      </c>
      <c r="C5238" s="4">
        <v>2022</v>
      </c>
      <c r="D5238" s="3" t="s">
        <v>1472</v>
      </c>
      <c r="E5238" s="4">
        <v>0</v>
      </c>
      <c r="F5238" s="4">
        <v>2.7648000000000001</v>
      </c>
      <c r="G5238" s="4">
        <v>1</v>
      </c>
      <c r="H5238" s="4">
        <v>0</v>
      </c>
      <c r="I5238" s="4"/>
      <c r="J5238" s="4">
        <v>0</v>
      </c>
    </row>
    <row r="5239" spans="2:10" x14ac:dyDescent="0.3">
      <c r="B5239" s="3" t="s">
        <v>259</v>
      </c>
      <c r="C5239" s="4">
        <v>2022</v>
      </c>
      <c r="D5239" s="3" t="s">
        <v>1473</v>
      </c>
      <c r="E5239" s="4">
        <v>16056100</v>
      </c>
      <c r="F5239" s="4">
        <v>6.2977999999999996</v>
      </c>
      <c r="G5239" s="4">
        <v>2.2778501157407405</v>
      </c>
      <c r="H5239" s="4">
        <v>101118</v>
      </c>
      <c r="I5239" s="4"/>
      <c r="J5239" s="4">
        <v>101118</v>
      </c>
    </row>
    <row r="5240" spans="2:10" x14ac:dyDescent="0.3">
      <c r="B5240" s="3" t="s">
        <v>259</v>
      </c>
      <c r="C5240" s="4">
        <v>2022</v>
      </c>
      <c r="D5240" s="3" t="s">
        <v>1474</v>
      </c>
      <c r="E5240" s="4">
        <v>4529043239</v>
      </c>
      <c r="F5240" s="4">
        <v>2.7648000000000001</v>
      </c>
      <c r="G5240" s="4">
        <v>1</v>
      </c>
      <c r="H5240" s="4">
        <v>12521899</v>
      </c>
      <c r="I5240" s="4"/>
      <c r="J5240" s="4">
        <v>12521899</v>
      </c>
    </row>
    <row r="5241" spans="2:10" x14ac:dyDescent="0.3">
      <c r="B5241" s="3" t="s">
        <v>259</v>
      </c>
      <c r="C5241" s="4">
        <v>2022</v>
      </c>
      <c r="D5241" s="3" t="s">
        <v>1475</v>
      </c>
      <c r="E5241" s="4">
        <v>0</v>
      </c>
      <c r="F5241" s="4">
        <v>2.7648000000000001</v>
      </c>
      <c r="G5241" s="4">
        <v>1</v>
      </c>
      <c r="H5241" s="4">
        <v>0</v>
      </c>
      <c r="I5241" s="4"/>
      <c r="J5241" s="4">
        <v>0</v>
      </c>
    </row>
    <row r="5242" spans="2:10" x14ac:dyDescent="0.3">
      <c r="B5242" s="3" t="s">
        <v>259</v>
      </c>
      <c r="C5242" s="4">
        <v>2022</v>
      </c>
      <c r="D5242" s="3" t="s">
        <v>1476</v>
      </c>
      <c r="E5242" s="4">
        <v>1298500</v>
      </c>
      <c r="F5242" s="4">
        <v>17.7087</v>
      </c>
      <c r="G5242" s="4">
        <v>6.4050564236111107</v>
      </c>
      <c r="H5242" s="4">
        <v>22995</v>
      </c>
      <c r="I5242" s="4">
        <v>335600</v>
      </c>
      <c r="J5242" s="4">
        <v>358595</v>
      </c>
    </row>
    <row r="5243" spans="2:10" x14ac:dyDescent="0.3">
      <c r="B5243" s="3" t="s">
        <v>259</v>
      </c>
      <c r="C5243" s="4">
        <v>2023</v>
      </c>
      <c r="D5243" s="3" t="s">
        <v>1468</v>
      </c>
      <c r="E5243" s="4">
        <v>527165908</v>
      </c>
      <c r="F5243" s="4">
        <v>8.0474999999999994</v>
      </c>
      <c r="G5243" s="4">
        <v>3.0499128325627227</v>
      </c>
      <c r="H5243" s="4">
        <v>4242368</v>
      </c>
      <c r="I5243" s="4"/>
      <c r="J5243" s="4">
        <v>4242368</v>
      </c>
    </row>
    <row r="5244" spans="2:10" x14ac:dyDescent="0.3">
      <c r="B5244" s="3" t="s">
        <v>259</v>
      </c>
      <c r="C5244" s="4">
        <v>2023</v>
      </c>
      <c r="D5244" s="3" t="s">
        <v>1469</v>
      </c>
      <c r="E5244" s="4">
        <v>86623</v>
      </c>
      <c r="F5244" s="4">
        <v>10.708299999999999</v>
      </c>
      <c r="G5244" s="4">
        <v>4.0583263852042748</v>
      </c>
      <c r="H5244" s="4">
        <v>928</v>
      </c>
      <c r="I5244" s="4"/>
      <c r="J5244" s="4">
        <v>928</v>
      </c>
    </row>
    <row r="5245" spans="2:10" x14ac:dyDescent="0.3">
      <c r="B5245" s="3" t="s">
        <v>259</v>
      </c>
      <c r="C5245" s="4">
        <v>2023</v>
      </c>
      <c r="D5245" s="3" t="s">
        <v>1470</v>
      </c>
      <c r="E5245" s="4">
        <v>14969500</v>
      </c>
      <c r="F5245" s="4">
        <v>8.0474999999999994</v>
      </c>
      <c r="G5245" s="4">
        <v>3.0499128325627227</v>
      </c>
      <c r="H5245" s="4">
        <v>120467</v>
      </c>
      <c r="I5245" s="4"/>
      <c r="J5245" s="4">
        <v>120467</v>
      </c>
    </row>
    <row r="5246" spans="2:10" x14ac:dyDescent="0.3">
      <c r="B5246" s="3" t="s">
        <v>259</v>
      </c>
      <c r="C5246" s="4">
        <v>2023</v>
      </c>
      <c r="D5246" s="3" t="s">
        <v>1471</v>
      </c>
      <c r="E5246" s="4">
        <v>0</v>
      </c>
      <c r="F5246" s="4">
        <v>8.0474999999999994</v>
      </c>
      <c r="G5246" s="4">
        <v>3.0499128325627227</v>
      </c>
      <c r="H5246" s="4">
        <v>0</v>
      </c>
      <c r="I5246" s="4"/>
      <c r="J5246" s="4">
        <v>0</v>
      </c>
    </row>
    <row r="5247" spans="2:10" x14ac:dyDescent="0.3">
      <c r="B5247" s="3" t="s">
        <v>259</v>
      </c>
      <c r="C5247" s="4">
        <v>2023</v>
      </c>
      <c r="D5247" s="3" t="s">
        <v>1472</v>
      </c>
      <c r="E5247" s="4">
        <v>0</v>
      </c>
      <c r="F5247" s="4">
        <v>2.6385999999999998</v>
      </c>
      <c r="G5247" s="4">
        <v>1</v>
      </c>
      <c r="H5247" s="4">
        <v>0</v>
      </c>
      <c r="I5247" s="4"/>
      <c r="J5247" s="4">
        <v>0</v>
      </c>
    </row>
    <row r="5248" spans="2:10" x14ac:dyDescent="0.3">
      <c r="B5248" s="3" t="s">
        <v>259</v>
      </c>
      <c r="C5248" s="4">
        <v>2023</v>
      </c>
      <c r="D5248" s="3" t="s">
        <v>1473</v>
      </c>
      <c r="E5248" s="4">
        <v>30272100</v>
      </c>
      <c r="F5248" s="4">
        <v>6.6749000000000001</v>
      </c>
      <c r="G5248" s="4">
        <v>2.5297127264458426</v>
      </c>
      <c r="H5248" s="4">
        <v>202063</v>
      </c>
      <c r="I5248" s="4"/>
      <c r="J5248" s="4">
        <v>202063</v>
      </c>
    </row>
    <row r="5249" spans="2:10" x14ac:dyDescent="0.3">
      <c r="B5249" s="3" t="s">
        <v>259</v>
      </c>
      <c r="C5249" s="4">
        <v>2023</v>
      </c>
      <c r="D5249" s="3" t="s">
        <v>1474</v>
      </c>
      <c r="E5249" s="4">
        <v>5126218597</v>
      </c>
      <c r="F5249" s="4">
        <v>2.6385999999999998</v>
      </c>
      <c r="G5249" s="4">
        <v>1</v>
      </c>
      <c r="H5249" s="4">
        <v>13526040</v>
      </c>
      <c r="I5249" s="4"/>
      <c r="J5249" s="4">
        <v>13526040</v>
      </c>
    </row>
    <row r="5250" spans="2:10" x14ac:dyDescent="0.3">
      <c r="B5250" s="3" t="s">
        <v>259</v>
      </c>
      <c r="C5250" s="4">
        <v>2023</v>
      </c>
      <c r="D5250" s="3" t="s">
        <v>1475</v>
      </c>
      <c r="E5250" s="4">
        <v>0</v>
      </c>
      <c r="F5250" s="4">
        <v>2.6385999999999998</v>
      </c>
      <c r="G5250" s="4">
        <v>1</v>
      </c>
      <c r="H5250" s="4">
        <v>0</v>
      </c>
      <c r="I5250" s="4"/>
      <c r="J5250" s="4">
        <v>0</v>
      </c>
    </row>
    <row r="5251" spans="2:10" x14ac:dyDescent="0.3">
      <c r="B5251" s="3" t="s">
        <v>259</v>
      </c>
      <c r="C5251" s="4">
        <v>2023</v>
      </c>
      <c r="D5251" s="3" t="s">
        <v>1476</v>
      </c>
      <c r="E5251" s="4">
        <v>1479800</v>
      </c>
      <c r="F5251" s="4">
        <v>16.550899999999999</v>
      </c>
      <c r="G5251" s="4">
        <v>6.2726066853634501</v>
      </c>
      <c r="H5251" s="4">
        <v>24492</v>
      </c>
      <c r="I5251" s="4">
        <v>371100</v>
      </c>
      <c r="J5251" s="4">
        <v>395592</v>
      </c>
    </row>
    <row r="5252" spans="2:10" x14ac:dyDescent="0.3">
      <c r="B5252" s="3" t="s">
        <v>259</v>
      </c>
      <c r="C5252" s="4">
        <v>2024</v>
      </c>
      <c r="D5252" s="3" t="s">
        <v>1468</v>
      </c>
      <c r="E5252" s="4">
        <v>583912379</v>
      </c>
      <c r="F5252" s="4">
        <v>7.9321000000000002</v>
      </c>
      <c r="G5252" s="4">
        <v>2.7528631915041299</v>
      </c>
      <c r="H5252" s="4">
        <v>4631651</v>
      </c>
      <c r="I5252" s="4"/>
      <c r="J5252" s="4">
        <v>4631651</v>
      </c>
    </row>
    <row r="5253" spans="2:10" x14ac:dyDescent="0.3">
      <c r="B5253" s="3" t="s">
        <v>259</v>
      </c>
      <c r="C5253" s="4">
        <v>2024</v>
      </c>
      <c r="D5253" s="3" t="s">
        <v>1469</v>
      </c>
      <c r="E5253" s="4">
        <v>86623</v>
      </c>
      <c r="F5253" s="4">
        <v>11.4659</v>
      </c>
      <c r="G5253" s="4">
        <v>3.9792809051155684</v>
      </c>
      <c r="H5253" s="4">
        <v>993</v>
      </c>
      <c r="I5253" s="4"/>
      <c r="J5253" s="4">
        <v>993</v>
      </c>
    </row>
    <row r="5254" spans="2:10" x14ac:dyDescent="0.3">
      <c r="B5254" s="3" t="s">
        <v>259</v>
      </c>
      <c r="C5254" s="4">
        <v>2024</v>
      </c>
      <c r="D5254" s="3" t="s">
        <v>1470</v>
      </c>
      <c r="E5254" s="4">
        <v>16083200</v>
      </c>
      <c r="F5254" s="4">
        <v>7.9321000000000002</v>
      </c>
      <c r="G5254" s="4">
        <v>2.7528631915041299</v>
      </c>
      <c r="H5254" s="4">
        <v>127574</v>
      </c>
      <c r="I5254" s="4"/>
      <c r="J5254" s="4">
        <v>127574</v>
      </c>
    </row>
    <row r="5255" spans="2:10" x14ac:dyDescent="0.3">
      <c r="B5255" s="3" t="s">
        <v>259</v>
      </c>
      <c r="C5255" s="4">
        <v>2024</v>
      </c>
      <c r="D5255" s="3" t="s">
        <v>1471</v>
      </c>
      <c r="E5255" s="4">
        <v>0</v>
      </c>
      <c r="F5255" s="4">
        <v>7.9321000000000002</v>
      </c>
      <c r="G5255" s="4">
        <v>2.7528631915041299</v>
      </c>
      <c r="H5255" s="4">
        <v>0</v>
      </c>
      <c r="I5255" s="4"/>
      <c r="J5255" s="4">
        <v>0</v>
      </c>
    </row>
    <row r="5256" spans="2:10" x14ac:dyDescent="0.3">
      <c r="B5256" s="3" t="s">
        <v>259</v>
      </c>
      <c r="C5256" s="4">
        <v>2024</v>
      </c>
      <c r="D5256" s="3" t="s">
        <v>1472</v>
      </c>
      <c r="E5256" s="4">
        <v>0</v>
      </c>
      <c r="F5256" s="4">
        <v>2.8814000000000002</v>
      </c>
      <c r="G5256" s="4">
        <v>1</v>
      </c>
      <c r="H5256" s="4">
        <v>0</v>
      </c>
      <c r="I5256" s="4"/>
      <c r="J5256" s="4">
        <v>0</v>
      </c>
    </row>
    <row r="5257" spans="2:10" x14ac:dyDescent="0.3">
      <c r="B5257" s="3" t="s">
        <v>259</v>
      </c>
      <c r="C5257" s="4">
        <v>2024</v>
      </c>
      <c r="D5257" s="3" t="s">
        <v>1473</v>
      </c>
      <c r="E5257" s="4">
        <v>26565500</v>
      </c>
      <c r="F5257" s="4">
        <v>7.2144000000000004</v>
      </c>
      <c r="G5257" s="4">
        <v>2.5037828833206079</v>
      </c>
      <c r="H5257" s="4">
        <v>191654</v>
      </c>
      <c r="I5257" s="4"/>
      <c r="J5257" s="4">
        <v>191654</v>
      </c>
    </row>
    <row r="5258" spans="2:10" x14ac:dyDescent="0.3">
      <c r="B5258" s="3" t="s">
        <v>259</v>
      </c>
      <c r="C5258" s="4">
        <v>2024</v>
      </c>
      <c r="D5258" s="3" t="s">
        <v>1474</v>
      </c>
      <c r="E5258" s="4">
        <v>5110789163</v>
      </c>
      <c r="F5258" s="4">
        <v>2.8814000000000002</v>
      </c>
      <c r="G5258" s="4">
        <v>1</v>
      </c>
      <c r="H5258" s="4">
        <v>14726228</v>
      </c>
      <c r="I5258" s="4"/>
      <c r="J5258" s="4">
        <v>14726228</v>
      </c>
    </row>
    <row r="5259" spans="2:10" x14ac:dyDescent="0.3">
      <c r="B5259" s="3" t="s">
        <v>259</v>
      </c>
      <c r="C5259" s="4">
        <v>2024</v>
      </c>
      <c r="D5259" s="3" t="s">
        <v>1475</v>
      </c>
      <c r="E5259" s="4">
        <v>0</v>
      </c>
      <c r="F5259" s="4">
        <v>2.8814000000000002</v>
      </c>
      <c r="G5259" s="4">
        <v>1</v>
      </c>
      <c r="H5259" s="4">
        <v>0</v>
      </c>
      <c r="I5259" s="4"/>
      <c r="J5259" s="4">
        <v>0</v>
      </c>
    </row>
    <row r="5260" spans="2:10" x14ac:dyDescent="0.3">
      <c r="B5260" s="3" t="s">
        <v>259</v>
      </c>
      <c r="C5260" s="4">
        <v>2024</v>
      </c>
      <c r="D5260" s="3" t="s">
        <v>1476</v>
      </c>
      <c r="E5260" s="4">
        <v>1494400</v>
      </c>
      <c r="F5260" s="4">
        <v>17.549199999999999</v>
      </c>
      <c r="G5260" s="4">
        <v>6.0905115568820705</v>
      </c>
      <c r="H5260" s="4">
        <v>26226</v>
      </c>
      <c r="I5260" s="4">
        <v>385500</v>
      </c>
      <c r="J5260" s="4">
        <v>411726</v>
      </c>
    </row>
    <row r="5261" spans="2:10" x14ac:dyDescent="0.3">
      <c r="B5261" s="3" t="s">
        <v>261</v>
      </c>
      <c r="C5261" s="4">
        <v>2019</v>
      </c>
      <c r="D5261" s="3" t="s">
        <v>1468</v>
      </c>
      <c r="E5261" s="4">
        <v>56284700</v>
      </c>
      <c r="F5261" s="4">
        <v>5.5374999999999996</v>
      </c>
      <c r="G5261" s="4">
        <v>1.8999828443986999</v>
      </c>
      <c r="H5261" s="4">
        <v>311676.52625</v>
      </c>
      <c r="I5261" s="4"/>
      <c r="J5261" s="4">
        <v>311676.52625</v>
      </c>
    </row>
    <row r="5262" spans="2:10" x14ac:dyDescent="0.3">
      <c r="B5262" s="3" t="s">
        <v>261</v>
      </c>
      <c r="C5262" s="4">
        <v>2019</v>
      </c>
      <c r="D5262" s="3" t="s">
        <v>1469</v>
      </c>
      <c r="E5262" s="4">
        <v>427053</v>
      </c>
      <c r="F5262" s="4">
        <v>2.9144999999999999</v>
      </c>
      <c r="G5262" s="4">
        <v>1</v>
      </c>
      <c r="H5262" s="4">
        <v>1244.6459685</v>
      </c>
      <c r="I5262" s="4"/>
      <c r="J5262" s="4">
        <v>1244.6459685</v>
      </c>
    </row>
    <row r="5263" spans="2:10" x14ac:dyDescent="0.3">
      <c r="B5263" s="3" t="s">
        <v>261</v>
      </c>
      <c r="C5263" s="4">
        <v>2019</v>
      </c>
      <c r="D5263" s="3" t="s">
        <v>1470</v>
      </c>
      <c r="E5263" s="4">
        <v>812400</v>
      </c>
      <c r="F5263" s="4">
        <v>10.2006</v>
      </c>
      <c r="G5263" s="4">
        <v>3.4999485331960898</v>
      </c>
      <c r="H5263" s="4">
        <v>8286.9674400000004</v>
      </c>
      <c r="I5263" s="4"/>
      <c r="J5263" s="4">
        <v>8286.9674400000004</v>
      </c>
    </row>
    <row r="5264" spans="2:10" x14ac:dyDescent="0.3">
      <c r="B5264" s="3" t="s">
        <v>261</v>
      </c>
      <c r="C5264" s="4">
        <v>2019</v>
      </c>
      <c r="D5264" s="3" t="s">
        <v>1471</v>
      </c>
      <c r="E5264" s="4">
        <v>0</v>
      </c>
      <c r="F5264" s="4">
        <v>0</v>
      </c>
      <c r="G5264" s="4">
        <v>0</v>
      </c>
      <c r="H5264" s="4">
        <v>0</v>
      </c>
      <c r="I5264" s="4"/>
      <c r="J5264" s="4">
        <v>0</v>
      </c>
    </row>
    <row r="5265" spans="2:10" x14ac:dyDescent="0.3">
      <c r="B5265" s="3" t="s">
        <v>261</v>
      </c>
      <c r="C5265" s="4">
        <v>2019</v>
      </c>
      <c r="D5265" s="3" t="s">
        <v>1472</v>
      </c>
      <c r="E5265" s="4">
        <v>0</v>
      </c>
      <c r="F5265" s="4">
        <v>0</v>
      </c>
      <c r="G5265" s="4">
        <v>0</v>
      </c>
      <c r="H5265" s="4">
        <v>0</v>
      </c>
      <c r="I5265" s="4"/>
      <c r="J5265" s="4">
        <v>0</v>
      </c>
    </row>
    <row r="5266" spans="2:10" x14ac:dyDescent="0.3">
      <c r="B5266" s="3" t="s">
        <v>261</v>
      </c>
      <c r="C5266" s="4">
        <v>2019</v>
      </c>
      <c r="D5266" s="3" t="s">
        <v>1473</v>
      </c>
      <c r="E5266" s="4">
        <v>5700300</v>
      </c>
      <c r="F5266" s="4">
        <v>4.3715999999999999</v>
      </c>
      <c r="G5266" s="4">
        <v>1.49994853319609</v>
      </c>
      <c r="H5266" s="4">
        <v>24919.431479999999</v>
      </c>
      <c r="I5266" s="4"/>
      <c r="J5266" s="4">
        <v>24919.431479999999</v>
      </c>
    </row>
    <row r="5267" spans="2:10" x14ac:dyDescent="0.3">
      <c r="B5267" s="3" t="s">
        <v>261</v>
      </c>
      <c r="C5267" s="4">
        <v>2019</v>
      </c>
      <c r="D5267" s="3" t="s">
        <v>1474</v>
      </c>
      <c r="E5267" s="4">
        <v>1668374599</v>
      </c>
      <c r="F5267" s="4">
        <v>2.9144999999999999</v>
      </c>
      <c r="G5267" s="4">
        <v>1</v>
      </c>
      <c r="H5267" s="4">
        <v>4862477.7687855</v>
      </c>
      <c r="I5267" s="4">
        <v>0</v>
      </c>
      <c r="J5267" s="4">
        <v>4862477.7687855</v>
      </c>
    </row>
    <row r="5268" spans="2:10" x14ac:dyDescent="0.3">
      <c r="B5268" s="3" t="s">
        <v>261</v>
      </c>
      <c r="C5268" s="4">
        <v>2019</v>
      </c>
      <c r="D5268" s="3" t="s">
        <v>1475</v>
      </c>
      <c r="E5268" s="4">
        <v>0</v>
      </c>
      <c r="F5268" s="4">
        <v>0</v>
      </c>
      <c r="G5268" s="4">
        <v>0</v>
      </c>
      <c r="H5268" s="4">
        <v>0</v>
      </c>
      <c r="I5268" s="4"/>
      <c r="J5268" s="4">
        <v>0</v>
      </c>
    </row>
    <row r="5269" spans="2:10" x14ac:dyDescent="0.3">
      <c r="B5269" s="3" t="s">
        <v>261</v>
      </c>
      <c r="C5269" s="4">
        <v>2019</v>
      </c>
      <c r="D5269" s="3" t="s">
        <v>1476</v>
      </c>
      <c r="E5269" s="4">
        <v>845000</v>
      </c>
      <c r="F5269" s="4">
        <v>24.722200000000001</v>
      </c>
      <c r="G5269" s="4">
        <v>8.4824841310687908</v>
      </c>
      <c r="H5269" s="4">
        <v>20890.258999999998</v>
      </c>
      <c r="I5269" s="4"/>
      <c r="J5269" s="4">
        <v>20890.258999999998</v>
      </c>
    </row>
    <row r="5270" spans="2:10" x14ac:dyDescent="0.3">
      <c r="B5270" s="3" t="s">
        <v>261</v>
      </c>
      <c r="C5270" s="4">
        <v>2020</v>
      </c>
      <c r="D5270" s="3" t="s">
        <v>1468</v>
      </c>
      <c r="E5270" s="4">
        <v>59677500</v>
      </c>
      <c r="F5270" s="4">
        <v>5.6555999999999997</v>
      </c>
      <c r="G5270" s="4">
        <v>1.9000201572263655</v>
      </c>
      <c r="H5270" s="4">
        <v>337512</v>
      </c>
      <c r="I5270" s="4"/>
      <c r="J5270" s="4">
        <v>337512</v>
      </c>
    </row>
    <row r="5271" spans="2:10" x14ac:dyDescent="0.3">
      <c r="B5271" s="3" t="s">
        <v>261</v>
      </c>
      <c r="C5271" s="4">
        <v>2020</v>
      </c>
      <c r="D5271" s="3" t="s">
        <v>1469</v>
      </c>
      <c r="E5271" s="4">
        <v>470619</v>
      </c>
      <c r="F5271" s="4">
        <v>2.9765999999999999</v>
      </c>
      <c r="G5271" s="4">
        <v>1</v>
      </c>
      <c r="H5271" s="4">
        <v>1401</v>
      </c>
      <c r="I5271" s="4"/>
      <c r="J5271" s="4">
        <v>1401</v>
      </c>
    </row>
    <row r="5272" spans="2:10" x14ac:dyDescent="0.3">
      <c r="B5272" s="3" t="s">
        <v>261</v>
      </c>
      <c r="C5272" s="4">
        <v>2020</v>
      </c>
      <c r="D5272" s="3" t="s">
        <v>1470</v>
      </c>
      <c r="E5272" s="4">
        <v>795000</v>
      </c>
      <c r="F5272" s="4">
        <v>10.4183</v>
      </c>
      <c r="G5272" s="4">
        <v>3.5000671907545522</v>
      </c>
      <c r="H5272" s="4">
        <v>8283</v>
      </c>
      <c r="I5272" s="4"/>
      <c r="J5272" s="4">
        <v>8283</v>
      </c>
    </row>
    <row r="5273" spans="2:10" x14ac:dyDescent="0.3">
      <c r="B5273" s="3" t="s">
        <v>261</v>
      </c>
      <c r="C5273" s="4">
        <v>2020</v>
      </c>
      <c r="D5273" s="3" t="s">
        <v>1471</v>
      </c>
      <c r="E5273" s="4">
        <v>0</v>
      </c>
      <c r="F5273" s="4">
        <v>0</v>
      </c>
      <c r="G5273" s="4">
        <v>0</v>
      </c>
      <c r="H5273" s="4">
        <v>0</v>
      </c>
      <c r="I5273" s="4"/>
      <c r="J5273" s="4">
        <v>0</v>
      </c>
    </row>
    <row r="5274" spans="2:10" x14ac:dyDescent="0.3">
      <c r="B5274" s="3" t="s">
        <v>261</v>
      </c>
      <c r="C5274" s="4">
        <v>2020</v>
      </c>
      <c r="D5274" s="3" t="s">
        <v>1472</v>
      </c>
      <c r="E5274" s="4">
        <v>0</v>
      </c>
      <c r="F5274" s="4">
        <v>0</v>
      </c>
      <c r="G5274" s="4">
        <v>0</v>
      </c>
      <c r="H5274" s="4">
        <v>0</v>
      </c>
      <c r="I5274" s="4"/>
      <c r="J5274" s="4">
        <v>0</v>
      </c>
    </row>
    <row r="5275" spans="2:10" x14ac:dyDescent="0.3">
      <c r="B5275" s="3" t="s">
        <v>261</v>
      </c>
      <c r="C5275" s="4">
        <v>2020</v>
      </c>
      <c r="D5275" s="3" t="s">
        <v>1473</v>
      </c>
      <c r="E5275" s="4">
        <v>4438900</v>
      </c>
      <c r="F5275" s="4">
        <v>4.4649999999999999</v>
      </c>
      <c r="G5275" s="4">
        <v>1.5000335953772761</v>
      </c>
      <c r="H5275" s="4">
        <v>19820</v>
      </c>
      <c r="I5275" s="4"/>
      <c r="J5275" s="4">
        <v>19820</v>
      </c>
    </row>
    <row r="5276" spans="2:10" x14ac:dyDescent="0.3">
      <c r="B5276" s="3" t="s">
        <v>261</v>
      </c>
      <c r="C5276" s="4">
        <v>2020</v>
      </c>
      <c r="D5276" s="3" t="s">
        <v>1474</v>
      </c>
      <c r="E5276" s="4">
        <v>1677548862</v>
      </c>
      <c r="F5276" s="4">
        <v>2.9765999999999999</v>
      </c>
      <c r="G5276" s="4">
        <v>1</v>
      </c>
      <c r="H5276" s="4">
        <v>4993392</v>
      </c>
      <c r="I5276" s="4"/>
      <c r="J5276" s="4">
        <v>4993392</v>
      </c>
    </row>
    <row r="5277" spans="2:10" x14ac:dyDescent="0.3">
      <c r="B5277" s="3" t="s">
        <v>261</v>
      </c>
      <c r="C5277" s="4">
        <v>2020</v>
      </c>
      <c r="D5277" s="3" t="s">
        <v>1475</v>
      </c>
      <c r="E5277" s="4">
        <v>0</v>
      </c>
      <c r="F5277" s="4">
        <v>0</v>
      </c>
      <c r="G5277" s="4">
        <v>0</v>
      </c>
      <c r="H5277" s="4">
        <v>0</v>
      </c>
      <c r="I5277" s="4"/>
      <c r="J5277" s="4">
        <v>0</v>
      </c>
    </row>
    <row r="5278" spans="2:10" x14ac:dyDescent="0.3">
      <c r="B5278" s="3" t="s">
        <v>261</v>
      </c>
      <c r="C5278" s="4">
        <v>2020</v>
      </c>
      <c r="D5278" s="3" t="s">
        <v>1476</v>
      </c>
      <c r="E5278" s="4">
        <v>756100</v>
      </c>
      <c r="F5278" s="4">
        <v>25.2498</v>
      </c>
      <c r="G5278" s="4">
        <v>8.4827655714573673</v>
      </c>
      <c r="H5278" s="4">
        <v>19091</v>
      </c>
      <c r="I5278" s="4">
        <v>75690</v>
      </c>
      <c r="J5278" s="4">
        <v>94781</v>
      </c>
    </row>
    <row r="5279" spans="2:10" x14ac:dyDescent="0.3">
      <c r="B5279" s="3" t="s">
        <v>261</v>
      </c>
      <c r="C5279" s="4">
        <v>2021</v>
      </c>
      <c r="D5279" s="3" t="s">
        <v>1468</v>
      </c>
      <c r="E5279" s="4">
        <v>58470100</v>
      </c>
      <c r="F5279" s="4">
        <v>5.6348000000000003</v>
      </c>
      <c r="G5279" s="4">
        <v>1.899989884344337</v>
      </c>
      <c r="H5279" s="4">
        <v>329467</v>
      </c>
      <c r="I5279" s="4"/>
      <c r="J5279" s="4">
        <v>329467</v>
      </c>
    </row>
    <row r="5280" spans="2:10" x14ac:dyDescent="0.3">
      <c r="B5280" s="3" t="s">
        <v>261</v>
      </c>
      <c r="C5280" s="4">
        <v>2021</v>
      </c>
      <c r="D5280" s="3" t="s">
        <v>1469</v>
      </c>
      <c r="E5280" s="4">
        <v>510757</v>
      </c>
      <c r="F5280" s="4">
        <v>2.9657</v>
      </c>
      <c r="G5280" s="4">
        <v>1</v>
      </c>
      <c r="H5280" s="4">
        <v>1515</v>
      </c>
      <c r="I5280" s="4"/>
      <c r="J5280" s="4">
        <v>1515</v>
      </c>
    </row>
    <row r="5281" spans="2:10" x14ac:dyDescent="0.3">
      <c r="B5281" s="3" t="s">
        <v>261</v>
      </c>
      <c r="C5281" s="4">
        <v>2021</v>
      </c>
      <c r="D5281" s="3" t="s">
        <v>1470</v>
      </c>
      <c r="E5281" s="4">
        <v>839800</v>
      </c>
      <c r="F5281" s="4">
        <v>10.38</v>
      </c>
      <c r="G5281" s="4">
        <v>3.5000168594261054</v>
      </c>
      <c r="H5281" s="4">
        <v>8717</v>
      </c>
      <c r="I5281" s="4"/>
      <c r="J5281" s="4">
        <v>8717</v>
      </c>
    </row>
    <row r="5282" spans="2:10" x14ac:dyDescent="0.3">
      <c r="B5282" s="3" t="s">
        <v>261</v>
      </c>
      <c r="C5282" s="4">
        <v>2021</v>
      </c>
      <c r="D5282" s="3" t="s">
        <v>1471</v>
      </c>
      <c r="E5282" s="4">
        <v>0</v>
      </c>
      <c r="F5282" s="4">
        <v>0</v>
      </c>
      <c r="G5282" s="4">
        <v>0</v>
      </c>
      <c r="H5282" s="4">
        <v>0</v>
      </c>
      <c r="I5282" s="4"/>
      <c r="J5282" s="4">
        <v>0</v>
      </c>
    </row>
    <row r="5283" spans="2:10" x14ac:dyDescent="0.3">
      <c r="B5283" s="3" t="s">
        <v>261</v>
      </c>
      <c r="C5283" s="4">
        <v>2021</v>
      </c>
      <c r="D5283" s="3" t="s">
        <v>1472</v>
      </c>
      <c r="E5283" s="4">
        <v>0</v>
      </c>
      <c r="F5283" s="4">
        <v>0</v>
      </c>
      <c r="G5283" s="4">
        <v>0</v>
      </c>
      <c r="H5283" s="4">
        <v>0</v>
      </c>
      <c r="I5283" s="4"/>
      <c r="J5283" s="4">
        <v>0</v>
      </c>
    </row>
    <row r="5284" spans="2:10" x14ac:dyDescent="0.3">
      <c r="B5284" s="3" t="s">
        <v>261</v>
      </c>
      <c r="C5284" s="4">
        <v>2021</v>
      </c>
      <c r="D5284" s="3" t="s">
        <v>1473</v>
      </c>
      <c r="E5284" s="4">
        <v>4465200</v>
      </c>
      <c r="F5284" s="4">
        <v>4.4485999999999999</v>
      </c>
      <c r="G5284" s="4">
        <v>1.5000168594261052</v>
      </c>
      <c r="H5284" s="4">
        <v>19864</v>
      </c>
      <c r="I5284" s="4"/>
      <c r="J5284" s="4">
        <v>19864</v>
      </c>
    </row>
    <row r="5285" spans="2:10" x14ac:dyDescent="0.3">
      <c r="B5285" s="3" t="s">
        <v>261</v>
      </c>
      <c r="C5285" s="4">
        <v>2021</v>
      </c>
      <c r="D5285" s="3" t="s">
        <v>1474</v>
      </c>
      <c r="E5285" s="4">
        <v>1741736773</v>
      </c>
      <c r="F5285" s="4">
        <v>2.9657</v>
      </c>
      <c r="G5285" s="4">
        <v>1</v>
      </c>
      <c r="H5285" s="4">
        <v>5165469</v>
      </c>
      <c r="I5285" s="4"/>
      <c r="J5285" s="4">
        <v>5165469</v>
      </c>
    </row>
    <row r="5286" spans="2:10" x14ac:dyDescent="0.3">
      <c r="B5286" s="3" t="s">
        <v>261</v>
      </c>
      <c r="C5286" s="4">
        <v>2021</v>
      </c>
      <c r="D5286" s="3" t="s">
        <v>1475</v>
      </c>
      <c r="E5286" s="4">
        <v>0</v>
      </c>
      <c r="F5286" s="4">
        <v>0</v>
      </c>
      <c r="G5286" s="4">
        <v>0</v>
      </c>
      <c r="H5286" s="4">
        <v>0</v>
      </c>
      <c r="I5286" s="4"/>
      <c r="J5286" s="4">
        <v>0</v>
      </c>
    </row>
    <row r="5287" spans="2:10" x14ac:dyDescent="0.3">
      <c r="B5287" s="3" t="s">
        <v>261</v>
      </c>
      <c r="C5287" s="4">
        <v>2021</v>
      </c>
      <c r="D5287" s="3" t="s">
        <v>1476</v>
      </c>
      <c r="E5287" s="4">
        <v>753900</v>
      </c>
      <c r="F5287" s="4">
        <v>25.157</v>
      </c>
      <c r="G5287" s="4">
        <v>8.4826516505378162</v>
      </c>
      <c r="H5287" s="4">
        <v>18966</v>
      </c>
      <c r="I5287" s="4">
        <v>76151</v>
      </c>
      <c r="J5287" s="4">
        <v>95117</v>
      </c>
    </row>
    <row r="5288" spans="2:10" x14ac:dyDescent="0.3">
      <c r="B5288" s="3" t="s">
        <v>261</v>
      </c>
      <c r="C5288" s="4">
        <v>2022</v>
      </c>
      <c r="D5288" s="3" t="s">
        <v>1468</v>
      </c>
      <c r="E5288" s="4">
        <v>71961900</v>
      </c>
      <c r="F5288" s="4">
        <v>4.0400999999999998</v>
      </c>
      <c r="G5288" s="4">
        <v>1.899971783295711</v>
      </c>
      <c r="H5288" s="4">
        <v>290733</v>
      </c>
      <c r="I5288" s="4"/>
      <c r="J5288" s="4">
        <v>290733</v>
      </c>
    </row>
    <row r="5289" spans="2:10" x14ac:dyDescent="0.3">
      <c r="B5289" s="3" t="s">
        <v>261</v>
      </c>
      <c r="C5289" s="4">
        <v>2022</v>
      </c>
      <c r="D5289" s="3" t="s">
        <v>1469</v>
      </c>
      <c r="E5289" s="4">
        <v>523059</v>
      </c>
      <c r="F5289" s="4">
        <v>2.1263999999999998</v>
      </c>
      <c r="G5289" s="4">
        <v>1</v>
      </c>
      <c r="H5289" s="4">
        <v>1112</v>
      </c>
      <c r="I5289" s="4"/>
      <c r="J5289" s="4">
        <v>1112</v>
      </c>
    </row>
    <row r="5290" spans="2:10" x14ac:dyDescent="0.3">
      <c r="B5290" s="3" t="s">
        <v>261</v>
      </c>
      <c r="C5290" s="4">
        <v>2022</v>
      </c>
      <c r="D5290" s="3" t="s">
        <v>1470</v>
      </c>
      <c r="E5290" s="4">
        <v>971500</v>
      </c>
      <c r="F5290" s="4">
        <v>7.4424999999999999</v>
      </c>
      <c r="G5290" s="4">
        <v>3.5000470278404818</v>
      </c>
      <c r="H5290" s="4">
        <v>7230</v>
      </c>
      <c r="I5290" s="4"/>
      <c r="J5290" s="4">
        <v>7230</v>
      </c>
    </row>
    <row r="5291" spans="2:10" x14ac:dyDescent="0.3">
      <c r="B5291" s="3" t="s">
        <v>261</v>
      </c>
      <c r="C5291" s="4">
        <v>2022</v>
      </c>
      <c r="D5291" s="3" t="s">
        <v>1471</v>
      </c>
      <c r="E5291" s="4">
        <v>0</v>
      </c>
      <c r="F5291" s="4">
        <v>0</v>
      </c>
      <c r="G5291" s="4">
        <v>0</v>
      </c>
      <c r="H5291" s="4">
        <v>0</v>
      </c>
      <c r="I5291" s="4"/>
      <c r="J5291" s="4">
        <v>0</v>
      </c>
    </row>
    <row r="5292" spans="2:10" x14ac:dyDescent="0.3">
      <c r="B5292" s="3" t="s">
        <v>261</v>
      </c>
      <c r="C5292" s="4">
        <v>2022</v>
      </c>
      <c r="D5292" s="3" t="s">
        <v>1472</v>
      </c>
      <c r="E5292" s="4">
        <v>0</v>
      </c>
      <c r="F5292" s="4">
        <v>0</v>
      </c>
      <c r="G5292" s="4">
        <v>0</v>
      </c>
      <c r="H5292" s="4">
        <v>0</v>
      </c>
      <c r="I5292" s="4"/>
      <c r="J5292" s="4">
        <v>0</v>
      </c>
    </row>
    <row r="5293" spans="2:10" x14ac:dyDescent="0.3">
      <c r="B5293" s="3" t="s">
        <v>261</v>
      </c>
      <c r="C5293" s="4">
        <v>2022</v>
      </c>
      <c r="D5293" s="3" t="s">
        <v>1473</v>
      </c>
      <c r="E5293" s="4">
        <v>3752900</v>
      </c>
      <c r="F5293" s="4">
        <v>3.1896</v>
      </c>
      <c r="G5293" s="4">
        <v>1.5</v>
      </c>
      <c r="H5293" s="4">
        <v>11970</v>
      </c>
      <c r="I5293" s="4"/>
      <c r="J5293" s="4">
        <v>11970</v>
      </c>
    </row>
    <row r="5294" spans="2:10" x14ac:dyDescent="0.3">
      <c r="B5294" s="3" t="s">
        <v>261</v>
      </c>
      <c r="C5294" s="4">
        <v>2022</v>
      </c>
      <c r="D5294" s="3" t="s">
        <v>1474</v>
      </c>
      <c r="E5294" s="4">
        <v>2358480362</v>
      </c>
      <c r="F5294" s="4">
        <v>2.1263999999999998</v>
      </c>
      <c r="G5294" s="4">
        <v>1</v>
      </c>
      <c r="H5294" s="4">
        <v>5015073</v>
      </c>
      <c r="I5294" s="4"/>
      <c r="J5294" s="4">
        <v>5015073</v>
      </c>
    </row>
    <row r="5295" spans="2:10" x14ac:dyDescent="0.3">
      <c r="B5295" s="3" t="s">
        <v>261</v>
      </c>
      <c r="C5295" s="4">
        <v>2022</v>
      </c>
      <c r="D5295" s="3" t="s">
        <v>1475</v>
      </c>
      <c r="E5295" s="4">
        <v>0</v>
      </c>
      <c r="F5295" s="4">
        <v>0</v>
      </c>
      <c r="G5295" s="4">
        <v>0</v>
      </c>
      <c r="H5295" s="4">
        <v>0</v>
      </c>
      <c r="I5295" s="4"/>
      <c r="J5295" s="4">
        <v>0</v>
      </c>
    </row>
    <row r="5296" spans="2:10" x14ac:dyDescent="0.3">
      <c r="B5296" s="3" t="s">
        <v>261</v>
      </c>
      <c r="C5296" s="4">
        <v>2022</v>
      </c>
      <c r="D5296" s="3" t="s">
        <v>1476</v>
      </c>
      <c r="E5296" s="4">
        <v>1350300</v>
      </c>
      <c r="F5296" s="4">
        <v>18.037299999999998</v>
      </c>
      <c r="G5296" s="4">
        <v>8.4825526711813399</v>
      </c>
      <c r="H5296" s="4">
        <v>24356</v>
      </c>
      <c r="I5296" s="4">
        <v>77673</v>
      </c>
      <c r="J5296" s="4">
        <v>102029</v>
      </c>
    </row>
    <row r="5297" spans="2:10" x14ac:dyDescent="0.3">
      <c r="B5297" s="3" t="s">
        <v>261</v>
      </c>
      <c r="C5297" s="4">
        <v>2023</v>
      </c>
      <c r="D5297" s="3" t="s">
        <v>1468</v>
      </c>
      <c r="E5297" s="4">
        <v>82552600</v>
      </c>
      <c r="F5297" s="4">
        <v>4.0164</v>
      </c>
      <c r="G5297" s="4">
        <v>1.8999952694072566</v>
      </c>
      <c r="H5297" s="4">
        <v>331564</v>
      </c>
      <c r="I5297" s="4"/>
      <c r="J5297" s="4">
        <v>331564</v>
      </c>
    </row>
    <row r="5298" spans="2:10" x14ac:dyDescent="0.3">
      <c r="B5298" s="3" t="s">
        <v>261</v>
      </c>
      <c r="C5298" s="4">
        <v>2023</v>
      </c>
      <c r="D5298" s="3" t="s">
        <v>1469</v>
      </c>
      <c r="E5298" s="4">
        <v>514869</v>
      </c>
      <c r="F5298" s="4">
        <v>2.1139000000000001</v>
      </c>
      <c r="G5298" s="4">
        <v>1</v>
      </c>
      <c r="H5298" s="4">
        <v>1088</v>
      </c>
      <c r="I5298" s="4"/>
      <c r="J5298" s="4">
        <v>1088</v>
      </c>
    </row>
    <row r="5299" spans="2:10" x14ac:dyDescent="0.3">
      <c r="B5299" s="3" t="s">
        <v>261</v>
      </c>
      <c r="C5299" s="4">
        <v>2023</v>
      </c>
      <c r="D5299" s="3" t="s">
        <v>1470</v>
      </c>
      <c r="E5299" s="4">
        <v>1029300</v>
      </c>
      <c r="F5299" s="4">
        <v>7.3986999999999998</v>
      </c>
      <c r="G5299" s="4">
        <v>3.5000236529637161</v>
      </c>
      <c r="H5299" s="4">
        <v>7615</v>
      </c>
      <c r="I5299" s="4"/>
      <c r="J5299" s="4">
        <v>7615</v>
      </c>
    </row>
    <row r="5300" spans="2:10" x14ac:dyDescent="0.3">
      <c r="B5300" s="3" t="s">
        <v>261</v>
      </c>
      <c r="C5300" s="4">
        <v>2023</v>
      </c>
      <c r="D5300" s="3" t="s">
        <v>1471</v>
      </c>
      <c r="E5300" s="4">
        <v>0</v>
      </c>
      <c r="F5300" s="4">
        <v>0</v>
      </c>
      <c r="G5300" s="4">
        <v>0</v>
      </c>
      <c r="H5300" s="4">
        <v>0</v>
      </c>
      <c r="I5300" s="4"/>
      <c r="J5300" s="4">
        <v>0</v>
      </c>
    </row>
    <row r="5301" spans="2:10" x14ac:dyDescent="0.3">
      <c r="B5301" s="3" t="s">
        <v>261</v>
      </c>
      <c r="C5301" s="4">
        <v>2023</v>
      </c>
      <c r="D5301" s="3" t="s">
        <v>1472</v>
      </c>
      <c r="E5301" s="4">
        <v>0</v>
      </c>
      <c r="F5301" s="4">
        <v>0</v>
      </c>
      <c r="G5301" s="4">
        <v>0</v>
      </c>
      <c r="H5301" s="4">
        <v>0</v>
      </c>
      <c r="I5301" s="4"/>
      <c r="J5301" s="4">
        <v>0</v>
      </c>
    </row>
    <row r="5302" spans="2:10" x14ac:dyDescent="0.3">
      <c r="B5302" s="3" t="s">
        <v>261</v>
      </c>
      <c r="C5302" s="4">
        <v>2023</v>
      </c>
      <c r="D5302" s="3" t="s">
        <v>1473</v>
      </c>
      <c r="E5302" s="4">
        <v>2627300</v>
      </c>
      <c r="F5302" s="4">
        <v>3.1707999999999998</v>
      </c>
      <c r="G5302" s="4">
        <v>1.4999763470362835</v>
      </c>
      <c r="H5302" s="4">
        <v>8331</v>
      </c>
      <c r="I5302" s="4"/>
      <c r="J5302" s="4">
        <v>8331</v>
      </c>
    </row>
    <row r="5303" spans="2:10" x14ac:dyDescent="0.3">
      <c r="B5303" s="3" t="s">
        <v>261</v>
      </c>
      <c r="C5303" s="4">
        <v>2023</v>
      </c>
      <c r="D5303" s="3" t="s">
        <v>1474</v>
      </c>
      <c r="E5303" s="4">
        <v>2617631587</v>
      </c>
      <c r="F5303" s="4">
        <v>2.1139000000000001</v>
      </c>
      <c r="G5303" s="4">
        <v>1</v>
      </c>
      <c r="H5303" s="4">
        <v>5533411</v>
      </c>
      <c r="I5303" s="4"/>
      <c r="J5303" s="4">
        <v>5533411</v>
      </c>
    </row>
    <row r="5304" spans="2:10" x14ac:dyDescent="0.3">
      <c r="B5304" s="3" t="s">
        <v>261</v>
      </c>
      <c r="C5304" s="4">
        <v>2023</v>
      </c>
      <c r="D5304" s="3" t="s">
        <v>1475</v>
      </c>
      <c r="E5304" s="4">
        <v>0</v>
      </c>
      <c r="F5304" s="4">
        <v>0</v>
      </c>
      <c r="G5304" s="4">
        <v>0</v>
      </c>
      <c r="H5304" s="4">
        <v>0</v>
      </c>
      <c r="I5304" s="4"/>
      <c r="J5304" s="4">
        <v>0</v>
      </c>
    </row>
    <row r="5305" spans="2:10" x14ac:dyDescent="0.3">
      <c r="B5305" s="3" t="s">
        <v>261</v>
      </c>
      <c r="C5305" s="4">
        <v>2023</v>
      </c>
      <c r="D5305" s="3" t="s">
        <v>1476</v>
      </c>
      <c r="E5305" s="4">
        <v>1376400</v>
      </c>
      <c r="F5305" s="4">
        <v>17.9314</v>
      </c>
      <c r="G5305" s="4">
        <v>8.4826150716684801</v>
      </c>
      <c r="H5305" s="4">
        <v>24681</v>
      </c>
      <c r="I5305" s="4">
        <v>77802</v>
      </c>
      <c r="J5305" s="4">
        <v>102483</v>
      </c>
    </row>
    <row r="5306" spans="2:10" x14ac:dyDescent="0.3">
      <c r="B5306" s="3" t="s">
        <v>261</v>
      </c>
      <c r="C5306" s="4">
        <v>2024</v>
      </c>
      <c r="D5306" s="3" t="s">
        <v>1468</v>
      </c>
      <c r="E5306" s="4">
        <v>89621500</v>
      </c>
      <c r="F5306" s="4">
        <v>5.1138300000000001</v>
      </c>
      <c r="G5306" s="4">
        <v>1.8999996284585863</v>
      </c>
      <c r="H5306" s="4">
        <v>458309</v>
      </c>
      <c r="I5306" s="4"/>
      <c r="J5306" s="4">
        <v>458309</v>
      </c>
    </row>
    <row r="5307" spans="2:10" x14ac:dyDescent="0.3">
      <c r="B5307" s="3" t="s">
        <v>261</v>
      </c>
      <c r="C5307" s="4">
        <v>2024</v>
      </c>
      <c r="D5307" s="3" t="s">
        <v>1469</v>
      </c>
      <c r="E5307" s="4">
        <v>507783</v>
      </c>
      <c r="F5307" s="4">
        <v>2.6914899999999999</v>
      </c>
      <c r="G5307" s="4">
        <v>1</v>
      </c>
      <c r="H5307" s="4">
        <v>1367</v>
      </c>
      <c r="I5307" s="4"/>
      <c r="J5307" s="4">
        <v>1367</v>
      </c>
    </row>
    <row r="5308" spans="2:10" x14ac:dyDescent="0.3">
      <c r="B5308" s="3" t="s">
        <v>261</v>
      </c>
      <c r="C5308" s="4">
        <v>2024</v>
      </c>
      <c r="D5308" s="3" t="s">
        <v>1470</v>
      </c>
      <c r="E5308" s="4">
        <v>1379600</v>
      </c>
      <c r="F5308" s="4">
        <v>9.4202200000000005</v>
      </c>
      <c r="G5308" s="4">
        <v>3.5000018577070695</v>
      </c>
      <c r="H5308" s="4">
        <v>12996</v>
      </c>
      <c r="I5308" s="4"/>
      <c r="J5308" s="4">
        <v>12996</v>
      </c>
    </row>
    <row r="5309" spans="2:10" x14ac:dyDescent="0.3">
      <c r="B5309" s="3" t="s">
        <v>261</v>
      </c>
      <c r="C5309" s="4">
        <v>2024</v>
      </c>
      <c r="D5309" s="3" t="s">
        <v>1471</v>
      </c>
      <c r="E5309" s="4">
        <v>0</v>
      </c>
      <c r="F5309" s="4">
        <v>0</v>
      </c>
      <c r="G5309" s="4">
        <v>0</v>
      </c>
      <c r="H5309" s="4">
        <v>0</v>
      </c>
      <c r="I5309" s="4"/>
      <c r="J5309" s="4">
        <v>0</v>
      </c>
    </row>
    <row r="5310" spans="2:10" x14ac:dyDescent="0.3">
      <c r="B5310" s="3" t="s">
        <v>261</v>
      </c>
      <c r="C5310" s="4">
        <v>2024</v>
      </c>
      <c r="D5310" s="3" t="s">
        <v>1472</v>
      </c>
      <c r="E5310" s="4">
        <v>0</v>
      </c>
      <c r="F5310" s="4">
        <v>0</v>
      </c>
      <c r="G5310" s="4">
        <v>0</v>
      </c>
      <c r="H5310" s="4">
        <v>0</v>
      </c>
      <c r="I5310" s="4"/>
      <c r="J5310" s="4">
        <v>0</v>
      </c>
    </row>
    <row r="5311" spans="2:10" x14ac:dyDescent="0.3">
      <c r="B5311" s="3" t="s">
        <v>261</v>
      </c>
      <c r="C5311" s="4">
        <v>2024</v>
      </c>
      <c r="D5311" s="3" t="s">
        <v>1473</v>
      </c>
      <c r="E5311" s="4">
        <v>2860900</v>
      </c>
      <c r="F5311" s="4">
        <v>4.0372399999999997</v>
      </c>
      <c r="G5311" s="4">
        <v>1.5000018577070693</v>
      </c>
      <c r="H5311" s="4">
        <v>11550</v>
      </c>
      <c r="I5311" s="4"/>
      <c r="J5311" s="4">
        <v>11550</v>
      </c>
    </row>
    <row r="5312" spans="2:10" x14ac:dyDescent="0.3">
      <c r="B5312" s="3" t="s">
        <v>261</v>
      </c>
      <c r="C5312" s="4">
        <v>2024</v>
      </c>
      <c r="D5312" s="3" t="s">
        <v>1474</v>
      </c>
      <c r="E5312" s="4">
        <v>2626965699</v>
      </c>
      <c r="F5312" s="4">
        <v>2.6914899999999999</v>
      </c>
      <c r="G5312" s="4">
        <v>1</v>
      </c>
      <c r="H5312" s="4">
        <v>7070452</v>
      </c>
      <c r="I5312" s="4"/>
      <c r="J5312" s="4">
        <v>7070452</v>
      </c>
    </row>
    <row r="5313" spans="2:10" x14ac:dyDescent="0.3">
      <c r="B5313" s="3" t="s">
        <v>261</v>
      </c>
      <c r="C5313" s="4">
        <v>2024</v>
      </c>
      <c r="D5313" s="3" t="s">
        <v>1475</v>
      </c>
      <c r="E5313" s="4">
        <v>0</v>
      </c>
      <c r="F5313" s="4">
        <v>0</v>
      </c>
      <c r="G5313" s="4">
        <v>0</v>
      </c>
      <c r="H5313" s="4">
        <v>0</v>
      </c>
      <c r="I5313" s="4"/>
      <c r="J5313" s="4">
        <v>0</v>
      </c>
    </row>
    <row r="5314" spans="2:10" x14ac:dyDescent="0.3">
      <c r="B5314" s="3" t="s">
        <v>261</v>
      </c>
      <c r="C5314" s="4">
        <v>2024</v>
      </c>
      <c r="D5314" s="3" t="s">
        <v>1476</v>
      </c>
      <c r="E5314" s="4">
        <v>1499200</v>
      </c>
      <c r="F5314" s="4">
        <v>22.830860000000001</v>
      </c>
      <c r="G5314" s="4">
        <v>8.4826100041241101</v>
      </c>
      <c r="H5314" s="4">
        <v>34228</v>
      </c>
      <c r="I5314" s="4">
        <v>80379</v>
      </c>
      <c r="J5314" s="4">
        <v>114607</v>
      </c>
    </row>
    <row r="5315" spans="2:10" x14ac:dyDescent="0.3">
      <c r="B5315" s="3" t="s">
        <v>263</v>
      </c>
      <c r="C5315" s="4">
        <v>2019</v>
      </c>
      <c r="D5315" s="3" t="s">
        <v>1468</v>
      </c>
      <c r="E5315" s="4">
        <v>132396401</v>
      </c>
      <c r="F5315" s="4">
        <v>3.6240000000000001</v>
      </c>
      <c r="G5315" s="4">
        <v>2.2499534363941098</v>
      </c>
      <c r="H5315" s="4">
        <v>479804.55722399999</v>
      </c>
      <c r="I5315" s="4"/>
      <c r="J5315" s="4">
        <v>479804.55722399999</v>
      </c>
    </row>
    <row r="5316" spans="2:10" x14ac:dyDescent="0.3">
      <c r="B5316" s="3" t="s">
        <v>263</v>
      </c>
      <c r="C5316" s="4">
        <v>2019</v>
      </c>
      <c r="D5316" s="3" t="s">
        <v>1469</v>
      </c>
      <c r="E5316" s="4">
        <v>339709</v>
      </c>
      <c r="F5316" s="4">
        <v>1.6107</v>
      </c>
      <c r="G5316" s="4">
        <v>1</v>
      </c>
      <c r="H5316" s="4">
        <v>547.16928629999995</v>
      </c>
      <c r="I5316" s="4"/>
      <c r="J5316" s="4">
        <v>547.16928629999995</v>
      </c>
    </row>
    <row r="5317" spans="2:10" x14ac:dyDescent="0.3">
      <c r="B5317" s="3" t="s">
        <v>263</v>
      </c>
      <c r="C5317" s="4">
        <v>2019</v>
      </c>
      <c r="D5317" s="3" t="s">
        <v>1470</v>
      </c>
      <c r="E5317" s="4">
        <v>11058200</v>
      </c>
      <c r="F5317" s="4">
        <v>5.4762000000000004</v>
      </c>
      <c r="G5317" s="4">
        <v>3.3998882473458698</v>
      </c>
      <c r="H5317" s="4">
        <v>60556.914839999998</v>
      </c>
      <c r="I5317" s="4"/>
      <c r="J5317" s="4">
        <v>60556.914839999998</v>
      </c>
    </row>
    <row r="5318" spans="2:10" x14ac:dyDescent="0.3">
      <c r="B5318" s="3" t="s">
        <v>263</v>
      </c>
      <c r="C5318" s="4">
        <v>2019</v>
      </c>
      <c r="D5318" s="3" t="s">
        <v>1471</v>
      </c>
      <c r="E5318" s="4">
        <v>0</v>
      </c>
      <c r="F5318" s="4">
        <v>0</v>
      </c>
      <c r="G5318" s="4">
        <v>0</v>
      </c>
      <c r="H5318" s="4">
        <v>0</v>
      </c>
      <c r="I5318" s="4"/>
      <c r="J5318" s="4">
        <v>0</v>
      </c>
    </row>
    <row r="5319" spans="2:10" x14ac:dyDescent="0.3">
      <c r="B5319" s="3" t="s">
        <v>263</v>
      </c>
      <c r="C5319" s="4">
        <v>2019</v>
      </c>
      <c r="D5319" s="3" t="s">
        <v>1472</v>
      </c>
      <c r="E5319" s="4">
        <v>0</v>
      </c>
      <c r="F5319" s="4">
        <v>0</v>
      </c>
      <c r="G5319" s="4">
        <v>0</v>
      </c>
      <c r="H5319" s="4">
        <v>0</v>
      </c>
      <c r="I5319" s="4"/>
      <c r="J5319" s="4">
        <v>0</v>
      </c>
    </row>
    <row r="5320" spans="2:10" x14ac:dyDescent="0.3">
      <c r="B5320" s="3" t="s">
        <v>263</v>
      </c>
      <c r="C5320" s="4">
        <v>2019</v>
      </c>
      <c r="D5320" s="3" t="s">
        <v>1473</v>
      </c>
      <c r="E5320" s="4">
        <v>5172900</v>
      </c>
      <c r="F5320" s="4">
        <v>1.6107</v>
      </c>
      <c r="G5320" s="4">
        <v>1</v>
      </c>
      <c r="H5320" s="4">
        <v>8331.9900300000008</v>
      </c>
      <c r="I5320" s="4"/>
      <c r="J5320" s="4">
        <v>8331.9900300000008</v>
      </c>
    </row>
    <row r="5321" spans="2:10" x14ac:dyDescent="0.3">
      <c r="B5321" s="3" t="s">
        <v>263</v>
      </c>
      <c r="C5321" s="4">
        <v>2019</v>
      </c>
      <c r="D5321" s="3" t="s">
        <v>1474</v>
      </c>
      <c r="E5321" s="4">
        <v>707377175</v>
      </c>
      <c r="F5321" s="4">
        <v>1.6107</v>
      </c>
      <c r="G5321" s="4">
        <v>1</v>
      </c>
      <c r="H5321" s="4">
        <v>1139372.4157725</v>
      </c>
      <c r="I5321" s="4">
        <v>0</v>
      </c>
      <c r="J5321" s="4">
        <v>1139372.4157725</v>
      </c>
    </row>
    <row r="5322" spans="2:10" x14ac:dyDescent="0.3">
      <c r="B5322" s="3" t="s">
        <v>263</v>
      </c>
      <c r="C5322" s="4">
        <v>2019</v>
      </c>
      <c r="D5322" s="3" t="s">
        <v>1475</v>
      </c>
      <c r="E5322" s="4">
        <v>0</v>
      </c>
      <c r="F5322" s="4">
        <v>0</v>
      </c>
      <c r="G5322" s="4">
        <v>0</v>
      </c>
      <c r="H5322" s="4">
        <v>0</v>
      </c>
      <c r="I5322" s="4"/>
      <c r="J5322" s="4">
        <v>0</v>
      </c>
    </row>
    <row r="5323" spans="2:10" x14ac:dyDescent="0.3">
      <c r="B5323" s="3" t="s">
        <v>263</v>
      </c>
      <c r="C5323" s="4">
        <v>2019</v>
      </c>
      <c r="D5323" s="3" t="s">
        <v>1476</v>
      </c>
      <c r="E5323" s="4">
        <v>15652510</v>
      </c>
      <c r="F5323" s="4">
        <v>9.0599000000000007</v>
      </c>
      <c r="G5323" s="4">
        <v>5.6248215061774403</v>
      </c>
      <c r="H5323" s="4">
        <v>141810.175349</v>
      </c>
      <c r="I5323" s="4"/>
      <c r="J5323" s="4">
        <v>141810.175349</v>
      </c>
    </row>
    <row r="5324" spans="2:10" x14ac:dyDescent="0.3">
      <c r="B5324" s="3" t="s">
        <v>263</v>
      </c>
      <c r="C5324" s="4">
        <v>2020</v>
      </c>
      <c r="D5324" s="3" t="s">
        <v>1468</v>
      </c>
      <c r="E5324" s="4">
        <v>127428001</v>
      </c>
      <c r="F5324" s="4">
        <v>3.5341999999999998</v>
      </c>
      <c r="G5324" s="4">
        <v>2.2499363381716324</v>
      </c>
      <c r="H5324" s="4">
        <v>450356</v>
      </c>
      <c r="I5324" s="4"/>
      <c r="J5324" s="4">
        <v>450356</v>
      </c>
    </row>
    <row r="5325" spans="2:10" x14ac:dyDescent="0.3">
      <c r="B5325" s="3" t="s">
        <v>263</v>
      </c>
      <c r="C5325" s="4">
        <v>2020</v>
      </c>
      <c r="D5325" s="3" t="s">
        <v>1469</v>
      </c>
      <c r="E5325" s="4">
        <v>337369</v>
      </c>
      <c r="F5325" s="4">
        <v>1.5708</v>
      </c>
      <c r="G5325" s="4">
        <v>1</v>
      </c>
      <c r="H5325" s="4">
        <v>530</v>
      </c>
      <c r="I5325" s="4"/>
      <c r="J5325" s="4">
        <v>530</v>
      </c>
    </row>
    <row r="5326" spans="2:10" x14ac:dyDescent="0.3">
      <c r="B5326" s="3" t="s">
        <v>263</v>
      </c>
      <c r="C5326" s="4">
        <v>2020</v>
      </c>
      <c r="D5326" s="3" t="s">
        <v>1470</v>
      </c>
      <c r="E5326" s="4">
        <v>10852700</v>
      </c>
      <c r="F5326" s="4">
        <v>5.3406000000000002</v>
      </c>
      <c r="G5326" s="4">
        <v>3.399923605805959</v>
      </c>
      <c r="H5326" s="4">
        <v>57960</v>
      </c>
      <c r="I5326" s="4"/>
      <c r="J5326" s="4">
        <v>57960</v>
      </c>
    </row>
    <row r="5327" spans="2:10" x14ac:dyDescent="0.3">
      <c r="B5327" s="3" t="s">
        <v>263</v>
      </c>
      <c r="C5327" s="4">
        <v>2020</v>
      </c>
      <c r="D5327" s="3" t="s">
        <v>1471</v>
      </c>
      <c r="E5327" s="4">
        <v>0</v>
      </c>
      <c r="F5327" s="4">
        <v>0</v>
      </c>
      <c r="G5327" s="4">
        <v>0</v>
      </c>
      <c r="H5327" s="4">
        <v>0</v>
      </c>
      <c r="I5327" s="4"/>
      <c r="J5327" s="4">
        <v>0</v>
      </c>
    </row>
    <row r="5328" spans="2:10" x14ac:dyDescent="0.3">
      <c r="B5328" s="3" t="s">
        <v>263</v>
      </c>
      <c r="C5328" s="4">
        <v>2020</v>
      </c>
      <c r="D5328" s="3" t="s">
        <v>1472</v>
      </c>
      <c r="E5328" s="4">
        <v>0</v>
      </c>
      <c r="F5328" s="4">
        <v>0</v>
      </c>
      <c r="G5328" s="4">
        <v>0</v>
      </c>
      <c r="H5328" s="4">
        <v>0</v>
      </c>
      <c r="I5328" s="4"/>
      <c r="J5328" s="4">
        <v>0</v>
      </c>
    </row>
    <row r="5329" spans="2:10" x14ac:dyDescent="0.3">
      <c r="B5329" s="3" t="s">
        <v>263</v>
      </c>
      <c r="C5329" s="4">
        <v>2020</v>
      </c>
      <c r="D5329" s="3" t="s">
        <v>1473</v>
      </c>
      <c r="E5329" s="4">
        <v>3771600</v>
      </c>
      <c r="F5329" s="4">
        <v>1.5708</v>
      </c>
      <c r="G5329" s="4">
        <v>1</v>
      </c>
      <c r="H5329" s="4">
        <v>5924</v>
      </c>
      <c r="I5329" s="4"/>
      <c r="J5329" s="4">
        <v>5924</v>
      </c>
    </row>
    <row r="5330" spans="2:10" x14ac:dyDescent="0.3">
      <c r="B5330" s="3" t="s">
        <v>263</v>
      </c>
      <c r="C5330" s="4">
        <v>2020</v>
      </c>
      <c r="D5330" s="3" t="s">
        <v>1474</v>
      </c>
      <c r="E5330" s="4">
        <v>785025025</v>
      </c>
      <c r="F5330" s="4">
        <v>1.5708</v>
      </c>
      <c r="G5330" s="4">
        <v>1</v>
      </c>
      <c r="H5330" s="4">
        <v>1233117</v>
      </c>
      <c r="I5330" s="4"/>
      <c r="J5330" s="4">
        <v>1233117</v>
      </c>
    </row>
    <row r="5331" spans="2:10" x14ac:dyDescent="0.3">
      <c r="B5331" s="3" t="s">
        <v>263</v>
      </c>
      <c r="C5331" s="4">
        <v>2020</v>
      </c>
      <c r="D5331" s="3" t="s">
        <v>1475</v>
      </c>
      <c r="E5331" s="4">
        <v>0</v>
      </c>
      <c r="F5331" s="4">
        <v>0</v>
      </c>
      <c r="G5331" s="4">
        <v>0</v>
      </c>
      <c r="H5331" s="4">
        <v>0</v>
      </c>
      <c r="I5331" s="4"/>
      <c r="J5331" s="4">
        <v>0</v>
      </c>
    </row>
    <row r="5332" spans="2:10" x14ac:dyDescent="0.3">
      <c r="B5332" s="3" t="s">
        <v>263</v>
      </c>
      <c r="C5332" s="4">
        <v>2020</v>
      </c>
      <c r="D5332" s="3" t="s">
        <v>1476</v>
      </c>
      <c r="E5332" s="4">
        <v>15886670</v>
      </c>
      <c r="F5332" s="4">
        <v>8.8354999999999997</v>
      </c>
      <c r="G5332" s="4">
        <v>5.6248408454290804</v>
      </c>
      <c r="H5332" s="4">
        <v>140367</v>
      </c>
      <c r="I5332" s="4">
        <v>50130</v>
      </c>
      <c r="J5332" s="4">
        <v>190497</v>
      </c>
    </row>
    <row r="5333" spans="2:10" x14ac:dyDescent="0.3">
      <c r="B5333" s="3" t="s">
        <v>263</v>
      </c>
      <c r="C5333" s="4">
        <v>2021</v>
      </c>
      <c r="D5333" s="3" t="s">
        <v>1468</v>
      </c>
      <c r="E5333" s="4">
        <v>133595001</v>
      </c>
      <c r="F5333" s="4">
        <v>3.5085000000000002</v>
      </c>
      <c r="G5333" s="4">
        <v>2.2500480985057401</v>
      </c>
      <c r="H5333" s="4">
        <v>468718</v>
      </c>
      <c r="I5333" s="4"/>
      <c r="J5333" s="4">
        <v>468718</v>
      </c>
    </row>
    <row r="5334" spans="2:10" x14ac:dyDescent="0.3">
      <c r="B5334" s="3" t="s">
        <v>263</v>
      </c>
      <c r="C5334" s="4">
        <v>2021</v>
      </c>
      <c r="D5334" s="3" t="s">
        <v>1469</v>
      </c>
      <c r="E5334" s="4">
        <v>312262</v>
      </c>
      <c r="F5334" s="4">
        <v>1.5592999999999999</v>
      </c>
      <c r="G5334" s="4">
        <v>1</v>
      </c>
      <c r="H5334" s="4">
        <v>487</v>
      </c>
      <c r="I5334" s="4"/>
      <c r="J5334" s="4">
        <v>487</v>
      </c>
    </row>
    <row r="5335" spans="2:10" x14ac:dyDescent="0.3">
      <c r="B5335" s="3" t="s">
        <v>263</v>
      </c>
      <c r="C5335" s="4">
        <v>2021</v>
      </c>
      <c r="D5335" s="3" t="s">
        <v>1470</v>
      </c>
      <c r="E5335" s="4">
        <v>10888300</v>
      </c>
      <c r="F5335" s="4">
        <v>5.3018000000000001</v>
      </c>
      <c r="G5335" s="4">
        <v>3.4001154364137758</v>
      </c>
      <c r="H5335" s="4">
        <v>57728</v>
      </c>
      <c r="I5335" s="4"/>
      <c r="J5335" s="4">
        <v>57728</v>
      </c>
    </row>
    <row r="5336" spans="2:10" x14ac:dyDescent="0.3">
      <c r="B5336" s="3" t="s">
        <v>263</v>
      </c>
      <c r="C5336" s="4">
        <v>2021</v>
      </c>
      <c r="D5336" s="3" t="s">
        <v>1471</v>
      </c>
      <c r="E5336" s="4">
        <v>0</v>
      </c>
      <c r="F5336" s="4">
        <v>0</v>
      </c>
      <c r="G5336" s="4">
        <v>0</v>
      </c>
      <c r="H5336" s="4">
        <v>0</v>
      </c>
      <c r="I5336" s="4"/>
      <c r="J5336" s="4">
        <v>0</v>
      </c>
    </row>
    <row r="5337" spans="2:10" x14ac:dyDescent="0.3">
      <c r="B5337" s="3" t="s">
        <v>263</v>
      </c>
      <c r="C5337" s="4">
        <v>2021</v>
      </c>
      <c r="D5337" s="3" t="s">
        <v>1472</v>
      </c>
      <c r="E5337" s="4">
        <v>0</v>
      </c>
      <c r="F5337" s="4">
        <v>0</v>
      </c>
      <c r="G5337" s="4">
        <v>0</v>
      </c>
      <c r="H5337" s="4">
        <v>0</v>
      </c>
      <c r="I5337" s="4"/>
      <c r="J5337" s="4">
        <v>0</v>
      </c>
    </row>
    <row r="5338" spans="2:10" x14ac:dyDescent="0.3">
      <c r="B5338" s="3" t="s">
        <v>263</v>
      </c>
      <c r="C5338" s="4">
        <v>2021</v>
      </c>
      <c r="D5338" s="3" t="s">
        <v>1473</v>
      </c>
      <c r="E5338" s="4">
        <v>3550900</v>
      </c>
      <c r="F5338" s="4">
        <v>1.5592999999999999</v>
      </c>
      <c r="G5338" s="4">
        <v>1</v>
      </c>
      <c r="H5338" s="4">
        <v>5537</v>
      </c>
      <c r="I5338" s="4"/>
      <c r="J5338" s="4">
        <v>5537</v>
      </c>
    </row>
    <row r="5339" spans="2:10" x14ac:dyDescent="0.3">
      <c r="B5339" s="3" t="s">
        <v>263</v>
      </c>
      <c r="C5339" s="4">
        <v>2021</v>
      </c>
      <c r="D5339" s="3" t="s">
        <v>1474</v>
      </c>
      <c r="E5339" s="4">
        <v>870228950</v>
      </c>
      <c r="F5339" s="4">
        <v>1.5592999999999999</v>
      </c>
      <c r="G5339" s="4">
        <v>1</v>
      </c>
      <c r="H5339" s="4">
        <v>1356948</v>
      </c>
      <c r="I5339" s="4"/>
      <c r="J5339" s="4">
        <v>1356948</v>
      </c>
    </row>
    <row r="5340" spans="2:10" x14ac:dyDescent="0.3">
      <c r="B5340" s="3" t="s">
        <v>263</v>
      </c>
      <c r="C5340" s="4">
        <v>2021</v>
      </c>
      <c r="D5340" s="3" t="s">
        <v>1475</v>
      </c>
      <c r="E5340" s="4">
        <v>0</v>
      </c>
      <c r="F5340" s="4">
        <v>0</v>
      </c>
      <c r="G5340" s="4">
        <v>0</v>
      </c>
      <c r="H5340" s="4">
        <v>0</v>
      </c>
      <c r="I5340" s="4"/>
      <c r="J5340" s="4">
        <v>0</v>
      </c>
    </row>
    <row r="5341" spans="2:10" x14ac:dyDescent="0.3">
      <c r="B5341" s="3" t="s">
        <v>263</v>
      </c>
      <c r="C5341" s="4">
        <v>2021</v>
      </c>
      <c r="D5341" s="3" t="s">
        <v>1476</v>
      </c>
      <c r="E5341" s="4">
        <v>15991850</v>
      </c>
      <c r="F5341" s="4">
        <v>8.7713000000000001</v>
      </c>
      <c r="G5341" s="4">
        <v>5.6251523119348432</v>
      </c>
      <c r="H5341" s="4">
        <v>140269</v>
      </c>
      <c r="I5341" s="4">
        <v>51274</v>
      </c>
      <c r="J5341" s="4">
        <v>191543</v>
      </c>
    </row>
    <row r="5342" spans="2:10" x14ac:dyDescent="0.3">
      <c r="B5342" s="3" t="s">
        <v>263</v>
      </c>
      <c r="C5342" s="4">
        <v>2022</v>
      </c>
      <c r="D5342" s="3" t="s">
        <v>1468</v>
      </c>
      <c r="E5342" s="4">
        <v>158869001</v>
      </c>
      <c r="F5342" s="4">
        <v>2.9885000000000002</v>
      </c>
      <c r="G5342" s="4">
        <v>2.2500376449329922</v>
      </c>
      <c r="H5342" s="4">
        <v>474780</v>
      </c>
      <c r="I5342" s="4"/>
      <c r="J5342" s="4">
        <v>474780</v>
      </c>
    </row>
    <row r="5343" spans="2:10" x14ac:dyDescent="0.3">
      <c r="B5343" s="3" t="s">
        <v>263</v>
      </c>
      <c r="C5343" s="4">
        <v>2022</v>
      </c>
      <c r="D5343" s="3" t="s">
        <v>1469</v>
      </c>
      <c r="E5343" s="4">
        <v>353226</v>
      </c>
      <c r="F5343" s="4">
        <v>1.3282</v>
      </c>
      <c r="G5343" s="4">
        <v>1</v>
      </c>
      <c r="H5343" s="4">
        <v>469</v>
      </c>
      <c r="I5343" s="4"/>
      <c r="J5343" s="4">
        <v>469</v>
      </c>
    </row>
    <row r="5344" spans="2:10" x14ac:dyDescent="0.3">
      <c r="B5344" s="3" t="s">
        <v>263</v>
      </c>
      <c r="C5344" s="4">
        <v>2022</v>
      </c>
      <c r="D5344" s="3" t="s">
        <v>1470</v>
      </c>
      <c r="E5344" s="4">
        <v>10531200</v>
      </c>
      <c r="F5344" s="4">
        <v>4.5159000000000002</v>
      </c>
      <c r="G5344" s="4">
        <v>3.4000150579731967</v>
      </c>
      <c r="H5344" s="4">
        <v>47558</v>
      </c>
      <c r="I5344" s="4"/>
      <c r="J5344" s="4">
        <v>47558</v>
      </c>
    </row>
    <row r="5345" spans="2:10" x14ac:dyDescent="0.3">
      <c r="B5345" s="3" t="s">
        <v>263</v>
      </c>
      <c r="C5345" s="4">
        <v>2022</v>
      </c>
      <c r="D5345" s="3" t="s">
        <v>1471</v>
      </c>
      <c r="E5345" s="4">
        <v>0</v>
      </c>
      <c r="F5345" s="4">
        <v>0</v>
      </c>
      <c r="G5345" s="4">
        <v>0</v>
      </c>
      <c r="H5345" s="4">
        <v>0</v>
      </c>
      <c r="I5345" s="4"/>
      <c r="J5345" s="4">
        <v>0</v>
      </c>
    </row>
    <row r="5346" spans="2:10" x14ac:dyDescent="0.3">
      <c r="B5346" s="3" t="s">
        <v>263</v>
      </c>
      <c r="C5346" s="4">
        <v>2022</v>
      </c>
      <c r="D5346" s="3" t="s">
        <v>1472</v>
      </c>
      <c r="E5346" s="4">
        <v>0</v>
      </c>
      <c r="F5346" s="4">
        <v>0</v>
      </c>
      <c r="G5346" s="4">
        <v>0</v>
      </c>
      <c r="H5346" s="4">
        <v>0</v>
      </c>
      <c r="I5346" s="4"/>
      <c r="J5346" s="4">
        <v>0</v>
      </c>
    </row>
    <row r="5347" spans="2:10" x14ac:dyDescent="0.3">
      <c r="B5347" s="3" t="s">
        <v>263</v>
      </c>
      <c r="C5347" s="4">
        <v>2022</v>
      </c>
      <c r="D5347" s="3" t="s">
        <v>1473</v>
      </c>
      <c r="E5347" s="4">
        <v>3845700</v>
      </c>
      <c r="F5347" s="4">
        <v>1.3282</v>
      </c>
      <c r="G5347" s="4">
        <v>1</v>
      </c>
      <c r="H5347" s="4">
        <v>5108</v>
      </c>
      <c r="I5347" s="4"/>
      <c r="J5347" s="4">
        <v>5108</v>
      </c>
    </row>
    <row r="5348" spans="2:10" x14ac:dyDescent="0.3">
      <c r="B5348" s="3" t="s">
        <v>263</v>
      </c>
      <c r="C5348" s="4">
        <v>2022</v>
      </c>
      <c r="D5348" s="3" t="s">
        <v>1474</v>
      </c>
      <c r="E5348" s="4">
        <v>1101327700</v>
      </c>
      <c r="F5348" s="4">
        <v>1.3282</v>
      </c>
      <c r="G5348" s="4">
        <v>1</v>
      </c>
      <c r="H5348" s="4">
        <v>1462783</v>
      </c>
      <c r="I5348" s="4"/>
      <c r="J5348" s="4">
        <v>1462783</v>
      </c>
    </row>
    <row r="5349" spans="2:10" x14ac:dyDescent="0.3">
      <c r="B5349" s="3" t="s">
        <v>263</v>
      </c>
      <c r="C5349" s="4">
        <v>2022</v>
      </c>
      <c r="D5349" s="3" t="s">
        <v>1475</v>
      </c>
      <c r="E5349" s="4">
        <v>0</v>
      </c>
      <c r="F5349" s="4">
        <v>0</v>
      </c>
      <c r="G5349" s="4">
        <v>0</v>
      </c>
      <c r="H5349" s="4">
        <v>0</v>
      </c>
      <c r="I5349" s="4"/>
      <c r="J5349" s="4">
        <v>0</v>
      </c>
    </row>
    <row r="5350" spans="2:10" x14ac:dyDescent="0.3">
      <c r="B5350" s="3" t="s">
        <v>263</v>
      </c>
      <c r="C5350" s="4">
        <v>2022</v>
      </c>
      <c r="D5350" s="3" t="s">
        <v>1476</v>
      </c>
      <c r="E5350" s="4">
        <v>16196305</v>
      </c>
      <c r="F5350" s="4">
        <v>7.4711999999999996</v>
      </c>
      <c r="G5350" s="4">
        <v>5.6250564673994878</v>
      </c>
      <c r="H5350" s="4">
        <v>121006</v>
      </c>
      <c r="I5350" s="4">
        <v>54744</v>
      </c>
      <c r="J5350" s="4">
        <v>175750</v>
      </c>
    </row>
    <row r="5351" spans="2:10" x14ac:dyDescent="0.3">
      <c r="B5351" s="3" t="s">
        <v>263</v>
      </c>
      <c r="C5351" s="4">
        <v>2023</v>
      </c>
      <c r="D5351" s="3" t="s">
        <v>1468</v>
      </c>
      <c r="E5351" s="4">
        <v>218051801</v>
      </c>
      <c r="F5351" s="4">
        <v>2.6373000000000002</v>
      </c>
      <c r="G5351" s="4">
        <v>2.2500639877143591</v>
      </c>
      <c r="H5351" s="4">
        <v>575068</v>
      </c>
      <c r="I5351" s="4"/>
      <c r="J5351" s="4">
        <v>575068</v>
      </c>
    </row>
    <row r="5352" spans="2:10" x14ac:dyDescent="0.3">
      <c r="B5352" s="3" t="s">
        <v>263</v>
      </c>
      <c r="C5352" s="4">
        <v>2023</v>
      </c>
      <c r="D5352" s="3" t="s">
        <v>1469</v>
      </c>
      <c r="E5352" s="4">
        <v>328142</v>
      </c>
      <c r="F5352" s="4">
        <v>1.1720999999999999</v>
      </c>
      <c r="G5352" s="4">
        <v>1</v>
      </c>
      <c r="H5352" s="4">
        <v>385</v>
      </c>
      <c r="I5352" s="4"/>
      <c r="J5352" s="4">
        <v>385</v>
      </c>
    </row>
    <row r="5353" spans="2:10" x14ac:dyDescent="0.3">
      <c r="B5353" s="3" t="s">
        <v>263</v>
      </c>
      <c r="C5353" s="4">
        <v>2023</v>
      </c>
      <c r="D5353" s="3" t="s">
        <v>1470</v>
      </c>
      <c r="E5353" s="4">
        <v>44664400</v>
      </c>
      <c r="F5353" s="4">
        <v>3.9853000000000001</v>
      </c>
      <c r="G5353" s="4">
        <v>3.4001365071239658</v>
      </c>
      <c r="H5353" s="4">
        <v>178001</v>
      </c>
      <c r="I5353" s="4"/>
      <c r="J5353" s="4">
        <v>178001</v>
      </c>
    </row>
    <row r="5354" spans="2:10" x14ac:dyDescent="0.3">
      <c r="B5354" s="3" t="s">
        <v>263</v>
      </c>
      <c r="C5354" s="4">
        <v>2023</v>
      </c>
      <c r="D5354" s="3" t="s">
        <v>1471</v>
      </c>
      <c r="E5354" s="4">
        <v>0</v>
      </c>
      <c r="F5354" s="4">
        <v>0</v>
      </c>
      <c r="G5354" s="4">
        <v>0</v>
      </c>
      <c r="H5354" s="4">
        <v>0</v>
      </c>
      <c r="I5354" s="4"/>
      <c r="J5354" s="4">
        <v>0</v>
      </c>
    </row>
    <row r="5355" spans="2:10" x14ac:dyDescent="0.3">
      <c r="B5355" s="3" t="s">
        <v>263</v>
      </c>
      <c r="C5355" s="4">
        <v>2023</v>
      </c>
      <c r="D5355" s="3" t="s">
        <v>1472</v>
      </c>
      <c r="E5355" s="4">
        <v>0</v>
      </c>
      <c r="F5355" s="4">
        <v>0</v>
      </c>
      <c r="G5355" s="4">
        <v>0</v>
      </c>
      <c r="H5355" s="4">
        <v>0</v>
      </c>
      <c r="I5355" s="4"/>
      <c r="J5355" s="4">
        <v>0</v>
      </c>
    </row>
    <row r="5356" spans="2:10" x14ac:dyDescent="0.3">
      <c r="B5356" s="3" t="s">
        <v>263</v>
      </c>
      <c r="C5356" s="4">
        <v>2023</v>
      </c>
      <c r="D5356" s="3" t="s">
        <v>1473</v>
      </c>
      <c r="E5356" s="4">
        <v>4848200</v>
      </c>
      <c r="F5356" s="4">
        <v>1.1720999999999999</v>
      </c>
      <c r="G5356" s="4">
        <v>1</v>
      </c>
      <c r="H5356" s="4">
        <v>5683</v>
      </c>
      <c r="I5356" s="4"/>
      <c r="J5356" s="4">
        <v>5683</v>
      </c>
    </row>
    <row r="5357" spans="2:10" x14ac:dyDescent="0.3">
      <c r="B5357" s="3" t="s">
        <v>263</v>
      </c>
      <c r="C5357" s="4">
        <v>2023</v>
      </c>
      <c r="D5357" s="3" t="s">
        <v>1474</v>
      </c>
      <c r="E5357" s="4">
        <v>1329660800</v>
      </c>
      <c r="F5357" s="4">
        <v>1.1720999999999999</v>
      </c>
      <c r="G5357" s="4">
        <v>1</v>
      </c>
      <c r="H5357" s="4">
        <v>1558495</v>
      </c>
      <c r="I5357" s="4"/>
      <c r="J5357" s="4">
        <v>1558495</v>
      </c>
    </row>
    <row r="5358" spans="2:10" x14ac:dyDescent="0.3">
      <c r="B5358" s="3" t="s">
        <v>263</v>
      </c>
      <c r="C5358" s="4">
        <v>2023</v>
      </c>
      <c r="D5358" s="3" t="s">
        <v>1475</v>
      </c>
      <c r="E5358" s="4">
        <v>0</v>
      </c>
      <c r="F5358" s="4">
        <v>0</v>
      </c>
      <c r="G5358" s="4">
        <v>0</v>
      </c>
      <c r="H5358" s="4">
        <v>0</v>
      </c>
      <c r="I5358" s="4"/>
      <c r="J5358" s="4">
        <v>0</v>
      </c>
    </row>
    <row r="5359" spans="2:10" x14ac:dyDescent="0.3">
      <c r="B5359" s="3" t="s">
        <v>263</v>
      </c>
      <c r="C5359" s="4">
        <v>2023</v>
      </c>
      <c r="D5359" s="3" t="s">
        <v>1476</v>
      </c>
      <c r="E5359" s="4">
        <v>16780795</v>
      </c>
      <c r="F5359" s="4">
        <v>6.5933000000000002</v>
      </c>
      <c r="G5359" s="4">
        <v>5.6252026277621372</v>
      </c>
      <c r="H5359" s="4">
        <v>110641</v>
      </c>
      <c r="I5359" s="4">
        <v>55494</v>
      </c>
      <c r="J5359" s="4">
        <v>166135</v>
      </c>
    </row>
    <row r="5360" spans="2:10" x14ac:dyDescent="0.3">
      <c r="B5360" s="3" t="s">
        <v>263</v>
      </c>
      <c r="C5360" s="4">
        <v>2024</v>
      </c>
      <c r="D5360" s="3" t="s">
        <v>1468</v>
      </c>
      <c r="E5360" s="4">
        <v>228438201</v>
      </c>
      <c r="F5360" s="4">
        <v>2.8734000000000002</v>
      </c>
      <c r="G5360" s="4">
        <v>2.2499412731970874</v>
      </c>
      <c r="H5360" s="4">
        <v>656394</v>
      </c>
      <c r="I5360" s="4"/>
      <c r="J5360" s="4">
        <v>656394</v>
      </c>
    </row>
    <row r="5361" spans="2:10" x14ac:dyDescent="0.3">
      <c r="B5361" s="3" t="s">
        <v>263</v>
      </c>
      <c r="C5361" s="4">
        <v>2024</v>
      </c>
      <c r="D5361" s="3" t="s">
        <v>1469</v>
      </c>
      <c r="E5361" s="4">
        <v>322066</v>
      </c>
      <c r="F5361" s="4">
        <v>1.2770999999999999</v>
      </c>
      <c r="G5361" s="4">
        <v>1</v>
      </c>
      <c r="H5361" s="4">
        <v>411</v>
      </c>
      <c r="I5361" s="4"/>
      <c r="J5361" s="4">
        <v>411</v>
      </c>
    </row>
    <row r="5362" spans="2:10" x14ac:dyDescent="0.3">
      <c r="B5362" s="3" t="s">
        <v>263</v>
      </c>
      <c r="C5362" s="4">
        <v>2024</v>
      </c>
      <c r="D5362" s="3" t="s">
        <v>1470</v>
      </c>
      <c r="E5362" s="4">
        <v>42201000</v>
      </c>
      <c r="F5362" s="4">
        <v>4.3419999999999996</v>
      </c>
      <c r="G5362" s="4">
        <v>3.3998903766345627</v>
      </c>
      <c r="H5362" s="4">
        <v>183237</v>
      </c>
      <c r="I5362" s="4"/>
      <c r="J5362" s="4">
        <v>183237</v>
      </c>
    </row>
    <row r="5363" spans="2:10" x14ac:dyDescent="0.3">
      <c r="B5363" s="3" t="s">
        <v>263</v>
      </c>
      <c r="C5363" s="4">
        <v>2024</v>
      </c>
      <c r="D5363" s="3" t="s">
        <v>1471</v>
      </c>
      <c r="E5363" s="4">
        <v>0</v>
      </c>
      <c r="F5363" s="4">
        <v>0</v>
      </c>
      <c r="G5363" s="4">
        <v>0</v>
      </c>
      <c r="H5363" s="4">
        <v>0</v>
      </c>
      <c r="I5363" s="4"/>
      <c r="J5363" s="4">
        <v>0</v>
      </c>
    </row>
    <row r="5364" spans="2:10" x14ac:dyDescent="0.3">
      <c r="B5364" s="3" t="s">
        <v>263</v>
      </c>
      <c r="C5364" s="4">
        <v>2024</v>
      </c>
      <c r="D5364" s="3" t="s">
        <v>1472</v>
      </c>
      <c r="E5364" s="4">
        <v>0</v>
      </c>
      <c r="F5364" s="4">
        <v>0</v>
      </c>
      <c r="G5364" s="4">
        <v>0</v>
      </c>
      <c r="H5364" s="4">
        <v>0</v>
      </c>
      <c r="I5364" s="4"/>
      <c r="J5364" s="4">
        <v>0</v>
      </c>
    </row>
    <row r="5365" spans="2:10" x14ac:dyDescent="0.3">
      <c r="B5365" s="3" t="s">
        <v>263</v>
      </c>
      <c r="C5365" s="4">
        <v>2024</v>
      </c>
      <c r="D5365" s="3" t="s">
        <v>1473</v>
      </c>
      <c r="E5365" s="4">
        <v>4333000</v>
      </c>
      <c r="F5365" s="4">
        <v>1.2770999999999999</v>
      </c>
      <c r="G5365" s="4">
        <v>1</v>
      </c>
      <c r="H5365" s="4">
        <v>5534</v>
      </c>
      <c r="I5365" s="4"/>
      <c r="J5365" s="4">
        <v>5534</v>
      </c>
    </row>
    <row r="5366" spans="2:10" x14ac:dyDescent="0.3">
      <c r="B5366" s="3" t="s">
        <v>263</v>
      </c>
      <c r="C5366" s="4">
        <v>2024</v>
      </c>
      <c r="D5366" s="3" t="s">
        <v>1474</v>
      </c>
      <c r="E5366" s="4">
        <v>1438071525</v>
      </c>
      <c r="F5366" s="4">
        <v>1.2770999999999999</v>
      </c>
      <c r="G5366" s="4">
        <v>1</v>
      </c>
      <c r="H5366" s="4">
        <v>1836561</v>
      </c>
      <c r="I5366" s="4"/>
      <c r="J5366" s="4">
        <v>1836561</v>
      </c>
    </row>
    <row r="5367" spans="2:10" x14ac:dyDescent="0.3">
      <c r="B5367" s="3" t="s">
        <v>263</v>
      </c>
      <c r="C5367" s="4">
        <v>2024</v>
      </c>
      <c r="D5367" s="3" t="s">
        <v>1475</v>
      </c>
      <c r="E5367" s="4">
        <v>0</v>
      </c>
      <c r="F5367" s="4">
        <v>0</v>
      </c>
      <c r="G5367" s="4">
        <v>0</v>
      </c>
      <c r="H5367" s="4">
        <v>0</v>
      </c>
      <c r="I5367" s="4"/>
      <c r="J5367" s="4">
        <v>0</v>
      </c>
    </row>
    <row r="5368" spans="2:10" x14ac:dyDescent="0.3">
      <c r="B5368" s="3" t="s">
        <v>263</v>
      </c>
      <c r="C5368" s="4">
        <v>2024</v>
      </c>
      <c r="D5368" s="3" t="s">
        <v>1476</v>
      </c>
      <c r="E5368" s="4">
        <v>17944005</v>
      </c>
      <c r="F5368" s="4">
        <v>7.1835000000000004</v>
      </c>
      <c r="G5368" s="4">
        <v>5.6248531829927186</v>
      </c>
      <c r="H5368" s="4">
        <v>128901</v>
      </c>
      <c r="I5368" s="4">
        <v>55986</v>
      </c>
      <c r="J5368" s="4">
        <v>184887</v>
      </c>
    </row>
    <row r="5369" spans="2:10" x14ac:dyDescent="0.3">
      <c r="B5369" s="3" t="s">
        <v>265</v>
      </c>
      <c r="C5369" s="4">
        <v>2019</v>
      </c>
      <c r="D5369" s="3" t="s">
        <v>1468</v>
      </c>
      <c r="E5369" s="4">
        <v>1073399295</v>
      </c>
      <c r="F5369" s="4">
        <v>6.7210000000000001</v>
      </c>
      <c r="G5369" s="4">
        <v>1.81997887838826</v>
      </c>
      <c r="H5369" s="4">
        <v>7214316.6616949998</v>
      </c>
      <c r="I5369" s="4"/>
      <c r="J5369" s="4">
        <v>7214316.6616949998</v>
      </c>
    </row>
    <row r="5370" spans="2:10" x14ac:dyDescent="0.3">
      <c r="B5370" s="3" t="s">
        <v>265</v>
      </c>
      <c r="C5370" s="4">
        <v>2019</v>
      </c>
      <c r="D5370" s="3" t="s">
        <v>1469</v>
      </c>
      <c r="E5370" s="4">
        <v>4335629</v>
      </c>
      <c r="F5370" s="4">
        <v>13.272</v>
      </c>
      <c r="G5370" s="4">
        <v>3.5939234747759201</v>
      </c>
      <c r="H5370" s="4">
        <v>57542.468088000001</v>
      </c>
      <c r="I5370" s="4"/>
      <c r="J5370" s="4">
        <v>57542.468088000001</v>
      </c>
    </row>
    <row r="5371" spans="2:10" x14ac:dyDescent="0.3">
      <c r="B5371" s="3" t="s">
        <v>265</v>
      </c>
      <c r="C5371" s="4">
        <v>2019</v>
      </c>
      <c r="D5371" s="3" t="s">
        <v>1470</v>
      </c>
      <c r="E5371" s="4">
        <v>107813600</v>
      </c>
      <c r="F5371" s="4">
        <v>6.6215000000000002</v>
      </c>
      <c r="G5371" s="4">
        <v>1.7930352839232</v>
      </c>
      <c r="H5371" s="4">
        <v>713887.7524</v>
      </c>
      <c r="I5371" s="4"/>
      <c r="J5371" s="4">
        <v>713887.7524</v>
      </c>
    </row>
    <row r="5372" spans="2:10" x14ac:dyDescent="0.3">
      <c r="B5372" s="3" t="s">
        <v>265</v>
      </c>
      <c r="C5372" s="4">
        <v>2019</v>
      </c>
      <c r="D5372" s="3" t="s">
        <v>1471</v>
      </c>
      <c r="E5372" s="4">
        <v>0</v>
      </c>
      <c r="F5372" s="4">
        <v>6.6215000000000002</v>
      </c>
      <c r="G5372" s="4">
        <v>1.7930352839232</v>
      </c>
      <c r="H5372" s="4">
        <v>0</v>
      </c>
      <c r="I5372" s="4"/>
      <c r="J5372" s="4">
        <v>0</v>
      </c>
    </row>
    <row r="5373" spans="2:10" x14ac:dyDescent="0.3">
      <c r="B5373" s="3" t="s">
        <v>265</v>
      </c>
      <c r="C5373" s="4">
        <v>2019</v>
      </c>
      <c r="D5373" s="3" t="s">
        <v>1472</v>
      </c>
      <c r="E5373" s="4">
        <v>0</v>
      </c>
      <c r="F5373" s="4">
        <v>6.7210000000000001</v>
      </c>
      <c r="G5373" s="4">
        <v>1.81997887838826</v>
      </c>
      <c r="H5373" s="4">
        <v>0</v>
      </c>
      <c r="I5373" s="4"/>
      <c r="J5373" s="4">
        <v>0</v>
      </c>
    </row>
    <row r="5374" spans="2:10" x14ac:dyDescent="0.3">
      <c r="B5374" s="3" t="s">
        <v>265</v>
      </c>
      <c r="C5374" s="4">
        <v>2019</v>
      </c>
      <c r="D5374" s="3" t="s">
        <v>1473</v>
      </c>
      <c r="E5374" s="4">
        <v>10887000</v>
      </c>
      <c r="F5374" s="4">
        <v>5.1677999999999997</v>
      </c>
      <c r="G5374" s="4">
        <v>1.3993880148392901</v>
      </c>
      <c r="H5374" s="4">
        <v>56261.838600000003</v>
      </c>
      <c r="I5374" s="4"/>
      <c r="J5374" s="4">
        <v>56261.838600000003</v>
      </c>
    </row>
    <row r="5375" spans="2:10" x14ac:dyDescent="0.3">
      <c r="B5375" s="3" t="s">
        <v>265</v>
      </c>
      <c r="C5375" s="4">
        <v>2019</v>
      </c>
      <c r="D5375" s="3" t="s">
        <v>1474</v>
      </c>
      <c r="E5375" s="4">
        <v>6666350914</v>
      </c>
      <c r="F5375" s="4">
        <v>3.6928999999999998</v>
      </c>
      <c r="G5375" s="4">
        <v>1</v>
      </c>
      <c r="H5375" s="4">
        <v>24618167.290310599</v>
      </c>
      <c r="I5375" s="4">
        <v>0</v>
      </c>
      <c r="J5375" s="4">
        <v>24618167.290310599</v>
      </c>
    </row>
    <row r="5376" spans="2:10" x14ac:dyDescent="0.3">
      <c r="B5376" s="3" t="s">
        <v>265</v>
      </c>
      <c r="C5376" s="4">
        <v>2019</v>
      </c>
      <c r="D5376" s="3" t="s">
        <v>1475</v>
      </c>
      <c r="E5376" s="4">
        <v>10</v>
      </c>
      <c r="F5376" s="4">
        <v>3.6928999999999998</v>
      </c>
      <c r="G5376" s="4">
        <v>1</v>
      </c>
      <c r="H5376" s="4">
        <v>3.6928999999999997E-2</v>
      </c>
      <c r="I5376" s="4"/>
      <c r="J5376" s="4">
        <v>3.6928999999999997E-2</v>
      </c>
    </row>
    <row r="5377" spans="2:10" x14ac:dyDescent="0.3">
      <c r="B5377" s="3" t="s">
        <v>265</v>
      </c>
      <c r="C5377" s="4">
        <v>2019</v>
      </c>
      <c r="D5377" s="3" t="s">
        <v>1476</v>
      </c>
      <c r="E5377" s="4">
        <v>18991238</v>
      </c>
      <c r="F5377" s="4">
        <v>28.294599999999999</v>
      </c>
      <c r="G5377" s="4">
        <v>7.66189173820033</v>
      </c>
      <c r="H5377" s="4">
        <v>537349.48271480005</v>
      </c>
      <c r="I5377" s="4"/>
      <c r="J5377" s="4">
        <v>537349.48271480005</v>
      </c>
    </row>
    <row r="5378" spans="2:10" x14ac:dyDescent="0.3">
      <c r="B5378" s="3" t="s">
        <v>265</v>
      </c>
      <c r="C5378" s="4">
        <v>2020</v>
      </c>
      <c r="D5378" s="3" t="s">
        <v>1468</v>
      </c>
      <c r="E5378" s="4">
        <v>1123833426</v>
      </c>
      <c r="F5378" s="4">
        <v>6.6604999999999999</v>
      </c>
      <c r="G5378" s="4">
        <v>1.746146182885906</v>
      </c>
      <c r="H5378" s="4">
        <v>7485293</v>
      </c>
      <c r="I5378" s="4"/>
      <c r="J5378" s="4">
        <v>7485293</v>
      </c>
    </row>
    <row r="5379" spans="2:10" x14ac:dyDescent="0.3">
      <c r="B5379" s="3" t="s">
        <v>265</v>
      </c>
      <c r="C5379" s="4">
        <v>2020</v>
      </c>
      <c r="D5379" s="3" t="s">
        <v>1469</v>
      </c>
      <c r="E5379" s="4">
        <v>4312495</v>
      </c>
      <c r="F5379" s="4">
        <v>13.540900000000001</v>
      </c>
      <c r="G5379" s="4">
        <v>3.5499423238255035</v>
      </c>
      <c r="H5379" s="4">
        <v>58395</v>
      </c>
      <c r="I5379" s="4"/>
      <c r="J5379" s="4">
        <v>58395</v>
      </c>
    </row>
    <row r="5380" spans="2:10" x14ac:dyDescent="0.3">
      <c r="B5380" s="3" t="s">
        <v>265</v>
      </c>
      <c r="C5380" s="4">
        <v>2020</v>
      </c>
      <c r="D5380" s="3" t="s">
        <v>1470</v>
      </c>
      <c r="E5380" s="4">
        <v>121911200</v>
      </c>
      <c r="F5380" s="4">
        <v>6.3118999999999996</v>
      </c>
      <c r="G5380" s="4">
        <v>1.6547556627516777</v>
      </c>
      <c r="H5380" s="4">
        <v>769491</v>
      </c>
      <c r="I5380" s="4"/>
      <c r="J5380" s="4">
        <v>769491</v>
      </c>
    </row>
    <row r="5381" spans="2:10" x14ac:dyDescent="0.3">
      <c r="B5381" s="3" t="s">
        <v>265</v>
      </c>
      <c r="C5381" s="4">
        <v>2020</v>
      </c>
      <c r="D5381" s="3" t="s">
        <v>1471</v>
      </c>
      <c r="E5381" s="4">
        <v>0</v>
      </c>
      <c r="F5381" s="4">
        <v>6.3118999999999996</v>
      </c>
      <c r="G5381" s="4">
        <v>1.6547556627516777</v>
      </c>
      <c r="H5381" s="4">
        <v>0</v>
      </c>
      <c r="I5381" s="4"/>
      <c r="J5381" s="4">
        <v>0</v>
      </c>
    </row>
    <row r="5382" spans="2:10" x14ac:dyDescent="0.3">
      <c r="B5382" s="3" t="s">
        <v>265</v>
      </c>
      <c r="C5382" s="4">
        <v>2020</v>
      </c>
      <c r="D5382" s="3" t="s">
        <v>1472</v>
      </c>
      <c r="E5382" s="4">
        <v>0</v>
      </c>
      <c r="F5382" s="4">
        <v>6.6604999999999999</v>
      </c>
      <c r="G5382" s="4">
        <v>1.746146182885906</v>
      </c>
      <c r="H5382" s="4">
        <v>0</v>
      </c>
      <c r="I5382" s="4"/>
      <c r="J5382" s="4">
        <v>0</v>
      </c>
    </row>
    <row r="5383" spans="2:10" x14ac:dyDescent="0.3">
      <c r="B5383" s="3" t="s">
        <v>265</v>
      </c>
      <c r="C5383" s="4">
        <v>2020</v>
      </c>
      <c r="D5383" s="3" t="s">
        <v>1473</v>
      </c>
      <c r="E5383" s="4">
        <v>11861400</v>
      </c>
      <c r="F5383" s="4">
        <v>4.9084000000000003</v>
      </c>
      <c r="G5383" s="4">
        <v>1.2868078859060403</v>
      </c>
      <c r="H5383" s="4">
        <v>58220</v>
      </c>
      <c r="I5383" s="4"/>
      <c r="J5383" s="4">
        <v>58220</v>
      </c>
    </row>
    <row r="5384" spans="2:10" x14ac:dyDescent="0.3">
      <c r="B5384" s="3" t="s">
        <v>265</v>
      </c>
      <c r="C5384" s="4">
        <v>2020</v>
      </c>
      <c r="D5384" s="3" t="s">
        <v>1474</v>
      </c>
      <c r="E5384" s="4">
        <v>6741374997</v>
      </c>
      <c r="F5384" s="4">
        <v>3.8144</v>
      </c>
      <c r="G5384" s="4">
        <v>1</v>
      </c>
      <c r="H5384" s="4">
        <v>25714301</v>
      </c>
      <c r="I5384" s="4"/>
      <c r="J5384" s="4">
        <v>25714301</v>
      </c>
    </row>
    <row r="5385" spans="2:10" x14ac:dyDescent="0.3">
      <c r="B5385" s="3" t="s">
        <v>265</v>
      </c>
      <c r="C5385" s="4">
        <v>2020</v>
      </c>
      <c r="D5385" s="3" t="s">
        <v>1475</v>
      </c>
      <c r="E5385" s="4">
        <v>14</v>
      </c>
      <c r="F5385" s="4">
        <v>3.8144</v>
      </c>
      <c r="G5385" s="4">
        <v>1</v>
      </c>
      <c r="H5385" s="4">
        <v>0</v>
      </c>
      <c r="I5385" s="4"/>
      <c r="J5385" s="4">
        <v>0</v>
      </c>
    </row>
    <row r="5386" spans="2:10" x14ac:dyDescent="0.3">
      <c r="B5386" s="3" t="s">
        <v>265</v>
      </c>
      <c r="C5386" s="4">
        <v>2020</v>
      </c>
      <c r="D5386" s="3" t="s">
        <v>1476</v>
      </c>
      <c r="E5386" s="4">
        <v>20226540</v>
      </c>
      <c r="F5386" s="4">
        <v>27.6098</v>
      </c>
      <c r="G5386" s="4">
        <v>7.2383074664429525</v>
      </c>
      <c r="H5386" s="4">
        <v>558451</v>
      </c>
      <c r="I5386" s="4">
        <v>222457</v>
      </c>
      <c r="J5386" s="4">
        <v>780908</v>
      </c>
    </row>
    <row r="5387" spans="2:10" x14ac:dyDescent="0.3">
      <c r="B5387" s="3" t="s">
        <v>265</v>
      </c>
      <c r="C5387" s="4">
        <v>2021</v>
      </c>
      <c r="D5387" s="3" t="s">
        <v>1468</v>
      </c>
      <c r="E5387" s="4">
        <v>1093600771</v>
      </c>
      <c r="F5387" s="4">
        <v>7.2489999999999997</v>
      </c>
      <c r="G5387" s="4">
        <v>1.9120595062249419</v>
      </c>
      <c r="H5387" s="4">
        <v>7927512</v>
      </c>
      <c r="I5387" s="4"/>
      <c r="J5387" s="4">
        <v>7927512</v>
      </c>
    </row>
    <row r="5388" spans="2:10" x14ac:dyDescent="0.3">
      <c r="B5388" s="3" t="s">
        <v>265</v>
      </c>
      <c r="C5388" s="4">
        <v>2021</v>
      </c>
      <c r="D5388" s="3" t="s">
        <v>1469</v>
      </c>
      <c r="E5388" s="4">
        <v>4337647</v>
      </c>
      <c r="F5388" s="4">
        <v>13.533899999999999</v>
      </c>
      <c r="G5388" s="4">
        <v>3.5698195821903353</v>
      </c>
      <c r="H5388" s="4">
        <v>58705</v>
      </c>
      <c r="I5388" s="4"/>
      <c r="J5388" s="4">
        <v>58705</v>
      </c>
    </row>
    <row r="5389" spans="2:10" x14ac:dyDescent="0.3">
      <c r="B5389" s="3" t="s">
        <v>265</v>
      </c>
      <c r="C5389" s="4">
        <v>2021</v>
      </c>
      <c r="D5389" s="3" t="s">
        <v>1470</v>
      </c>
      <c r="E5389" s="4">
        <v>124172700</v>
      </c>
      <c r="F5389" s="4">
        <v>6.5038999999999998</v>
      </c>
      <c r="G5389" s="4">
        <v>1.7155254273053386</v>
      </c>
      <c r="H5389" s="4">
        <v>807607</v>
      </c>
      <c r="I5389" s="4"/>
      <c r="J5389" s="4">
        <v>807607</v>
      </c>
    </row>
    <row r="5390" spans="2:10" x14ac:dyDescent="0.3">
      <c r="B5390" s="3" t="s">
        <v>265</v>
      </c>
      <c r="C5390" s="4">
        <v>2021</v>
      </c>
      <c r="D5390" s="3" t="s">
        <v>1471</v>
      </c>
      <c r="E5390" s="4">
        <v>0</v>
      </c>
      <c r="F5390" s="4">
        <v>6.5038999999999998</v>
      </c>
      <c r="G5390" s="4">
        <v>1.7155254273053386</v>
      </c>
      <c r="H5390" s="4">
        <v>0</v>
      </c>
      <c r="I5390" s="4"/>
      <c r="J5390" s="4">
        <v>0</v>
      </c>
    </row>
    <row r="5391" spans="2:10" x14ac:dyDescent="0.3">
      <c r="B5391" s="3" t="s">
        <v>265</v>
      </c>
      <c r="C5391" s="4">
        <v>2021</v>
      </c>
      <c r="D5391" s="3" t="s">
        <v>1472</v>
      </c>
      <c r="E5391" s="4">
        <v>0</v>
      </c>
      <c r="F5391" s="4">
        <v>7.2489999999999997</v>
      </c>
      <c r="G5391" s="4">
        <v>1.9120595062249419</v>
      </c>
      <c r="H5391" s="4">
        <v>0</v>
      </c>
      <c r="I5391" s="4"/>
      <c r="J5391" s="4">
        <v>0</v>
      </c>
    </row>
    <row r="5392" spans="2:10" x14ac:dyDescent="0.3">
      <c r="B5392" s="3" t="s">
        <v>265</v>
      </c>
      <c r="C5392" s="4">
        <v>2021</v>
      </c>
      <c r="D5392" s="3" t="s">
        <v>1473</v>
      </c>
      <c r="E5392" s="4">
        <v>7474400</v>
      </c>
      <c r="F5392" s="4">
        <v>4.8356000000000003</v>
      </c>
      <c r="G5392" s="4">
        <v>1.275480059084195</v>
      </c>
      <c r="H5392" s="4">
        <v>36143</v>
      </c>
      <c r="I5392" s="4"/>
      <c r="J5392" s="4">
        <v>36143</v>
      </c>
    </row>
    <row r="5393" spans="2:10" x14ac:dyDescent="0.3">
      <c r="B5393" s="3" t="s">
        <v>265</v>
      </c>
      <c r="C5393" s="4">
        <v>2021</v>
      </c>
      <c r="D5393" s="3" t="s">
        <v>1474</v>
      </c>
      <c r="E5393" s="4">
        <v>6956539717</v>
      </c>
      <c r="F5393" s="4">
        <v>3.7911999999999999</v>
      </c>
      <c r="G5393" s="4">
        <v>1</v>
      </c>
      <c r="H5393" s="4">
        <v>26373633</v>
      </c>
      <c r="I5393" s="4"/>
      <c r="J5393" s="4">
        <v>26373633</v>
      </c>
    </row>
    <row r="5394" spans="2:10" x14ac:dyDescent="0.3">
      <c r="B5394" s="3" t="s">
        <v>265</v>
      </c>
      <c r="C5394" s="4">
        <v>2021</v>
      </c>
      <c r="D5394" s="3" t="s">
        <v>1475</v>
      </c>
      <c r="E5394" s="4">
        <v>8</v>
      </c>
      <c r="F5394" s="4">
        <v>3.7911999999999999</v>
      </c>
      <c r="G5394" s="4">
        <v>1</v>
      </c>
      <c r="H5394" s="4">
        <v>0</v>
      </c>
      <c r="I5394" s="4"/>
      <c r="J5394" s="4">
        <v>0</v>
      </c>
    </row>
    <row r="5395" spans="2:10" x14ac:dyDescent="0.3">
      <c r="B5395" s="3" t="s">
        <v>265</v>
      </c>
      <c r="C5395" s="4">
        <v>2021</v>
      </c>
      <c r="D5395" s="3" t="s">
        <v>1476</v>
      </c>
      <c r="E5395" s="4">
        <v>20756542</v>
      </c>
      <c r="F5395" s="4">
        <v>27.377700000000001</v>
      </c>
      <c r="G5395" s="4">
        <v>7.2213810930576079</v>
      </c>
      <c r="H5395" s="4">
        <v>568266</v>
      </c>
      <c r="I5395" s="4">
        <v>230583</v>
      </c>
      <c r="J5395" s="4">
        <v>798849</v>
      </c>
    </row>
    <row r="5396" spans="2:10" x14ac:dyDescent="0.3">
      <c r="B5396" s="3" t="s">
        <v>265</v>
      </c>
      <c r="C5396" s="4">
        <v>2022</v>
      </c>
      <c r="D5396" s="3" t="s">
        <v>1468</v>
      </c>
      <c r="E5396" s="4">
        <v>1266568614</v>
      </c>
      <c r="F5396" s="4">
        <v>6.6578999999999997</v>
      </c>
      <c r="G5396" s="4">
        <v>2.1370931501572832</v>
      </c>
      <c r="H5396" s="4">
        <v>8432687</v>
      </c>
      <c r="I5396" s="4"/>
      <c r="J5396" s="4">
        <v>8432687</v>
      </c>
    </row>
    <row r="5397" spans="2:10" x14ac:dyDescent="0.3">
      <c r="B5397" s="3" t="s">
        <v>265</v>
      </c>
      <c r="C5397" s="4">
        <v>2022</v>
      </c>
      <c r="D5397" s="3" t="s">
        <v>1469</v>
      </c>
      <c r="E5397" s="4">
        <v>4331156</v>
      </c>
      <c r="F5397" s="4">
        <v>14.3086</v>
      </c>
      <c r="G5397" s="4">
        <v>4.5928612698208893</v>
      </c>
      <c r="H5397" s="4">
        <v>61973</v>
      </c>
      <c r="I5397" s="4"/>
      <c r="J5397" s="4">
        <v>61973</v>
      </c>
    </row>
    <row r="5398" spans="2:10" x14ac:dyDescent="0.3">
      <c r="B5398" s="3" t="s">
        <v>265</v>
      </c>
      <c r="C5398" s="4">
        <v>2022</v>
      </c>
      <c r="D5398" s="3" t="s">
        <v>1470</v>
      </c>
      <c r="E5398" s="4">
        <v>145053400</v>
      </c>
      <c r="F5398" s="4">
        <v>5.8533999999999997</v>
      </c>
      <c r="G5398" s="4">
        <v>1.8788598574821851</v>
      </c>
      <c r="H5398" s="4">
        <v>849056</v>
      </c>
      <c r="I5398" s="4"/>
      <c r="J5398" s="4">
        <v>849056</v>
      </c>
    </row>
    <row r="5399" spans="2:10" x14ac:dyDescent="0.3">
      <c r="B5399" s="3" t="s">
        <v>265</v>
      </c>
      <c r="C5399" s="4">
        <v>2022</v>
      </c>
      <c r="D5399" s="3" t="s">
        <v>1471</v>
      </c>
      <c r="E5399" s="4">
        <v>0</v>
      </c>
      <c r="F5399" s="4">
        <v>5.8533999999999997</v>
      </c>
      <c r="G5399" s="4">
        <v>1.8788598574821851</v>
      </c>
      <c r="H5399" s="4">
        <v>0</v>
      </c>
      <c r="I5399" s="4"/>
      <c r="J5399" s="4">
        <v>0</v>
      </c>
    </row>
    <row r="5400" spans="2:10" x14ac:dyDescent="0.3">
      <c r="B5400" s="3" t="s">
        <v>265</v>
      </c>
      <c r="C5400" s="4">
        <v>2022</v>
      </c>
      <c r="D5400" s="3" t="s">
        <v>1472</v>
      </c>
      <c r="E5400" s="4">
        <v>0</v>
      </c>
      <c r="F5400" s="4">
        <v>6.6578999999999997</v>
      </c>
      <c r="G5400" s="4">
        <v>2.1370931501572832</v>
      </c>
      <c r="H5400" s="4">
        <v>0</v>
      </c>
      <c r="I5400" s="4"/>
      <c r="J5400" s="4">
        <v>0</v>
      </c>
    </row>
    <row r="5401" spans="2:10" x14ac:dyDescent="0.3">
      <c r="B5401" s="3" t="s">
        <v>265</v>
      </c>
      <c r="C5401" s="4">
        <v>2022</v>
      </c>
      <c r="D5401" s="3" t="s">
        <v>1473</v>
      </c>
      <c r="E5401" s="4">
        <v>10017600</v>
      </c>
      <c r="F5401" s="4">
        <v>4.0826000000000002</v>
      </c>
      <c r="G5401" s="4">
        <v>1.3104577261346857</v>
      </c>
      <c r="H5401" s="4">
        <v>40898</v>
      </c>
      <c r="I5401" s="4"/>
      <c r="J5401" s="4">
        <v>40898</v>
      </c>
    </row>
    <row r="5402" spans="2:10" x14ac:dyDescent="0.3">
      <c r="B5402" s="3" t="s">
        <v>265</v>
      </c>
      <c r="C5402" s="4">
        <v>2022</v>
      </c>
      <c r="D5402" s="3" t="s">
        <v>1474</v>
      </c>
      <c r="E5402" s="4">
        <v>9118549440</v>
      </c>
      <c r="F5402" s="4">
        <v>3.1154000000000002</v>
      </c>
      <c r="G5402" s="4">
        <v>1</v>
      </c>
      <c r="H5402" s="4">
        <v>28407929</v>
      </c>
      <c r="I5402" s="4"/>
      <c r="J5402" s="4">
        <v>28407929</v>
      </c>
    </row>
    <row r="5403" spans="2:10" x14ac:dyDescent="0.3">
      <c r="B5403" s="3" t="s">
        <v>265</v>
      </c>
      <c r="C5403" s="4">
        <v>2022</v>
      </c>
      <c r="D5403" s="3" t="s">
        <v>1475</v>
      </c>
      <c r="E5403" s="4">
        <v>8</v>
      </c>
      <c r="F5403" s="4">
        <v>3.1154000000000002</v>
      </c>
      <c r="G5403" s="4">
        <v>1</v>
      </c>
      <c r="H5403" s="4">
        <v>0</v>
      </c>
      <c r="I5403" s="4"/>
      <c r="J5403" s="4">
        <v>0</v>
      </c>
    </row>
    <row r="5404" spans="2:10" x14ac:dyDescent="0.3">
      <c r="B5404" s="3" t="s">
        <v>265</v>
      </c>
      <c r="C5404" s="4">
        <v>2022</v>
      </c>
      <c r="D5404" s="3" t="s">
        <v>1476</v>
      </c>
      <c r="E5404" s="4">
        <v>19106844</v>
      </c>
      <c r="F5404" s="4">
        <v>31.425599999999999</v>
      </c>
      <c r="G5404" s="4">
        <v>10.087179816395969</v>
      </c>
      <c r="H5404" s="4">
        <v>600444</v>
      </c>
      <c r="I5404" s="4">
        <v>228121</v>
      </c>
      <c r="J5404" s="4">
        <v>828565</v>
      </c>
    </row>
    <row r="5405" spans="2:10" x14ac:dyDescent="0.3">
      <c r="B5405" s="3" t="s">
        <v>265</v>
      </c>
      <c r="C5405" s="4">
        <v>2023</v>
      </c>
      <c r="D5405" s="3" t="s">
        <v>1468</v>
      </c>
      <c r="E5405" s="4">
        <v>1397145751</v>
      </c>
      <c r="F5405" s="4">
        <v>6.6540999999999997</v>
      </c>
      <c r="G5405" s="4">
        <v>2.2200313615587359</v>
      </c>
      <c r="H5405" s="4">
        <v>9296748</v>
      </c>
      <c r="I5405" s="4"/>
      <c r="J5405" s="4">
        <v>9296748</v>
      </c>
    </row>
    <row r="5406" spans="2:10" x14ac:dyDescent="0.3">
      <c r="B5406" s="3" t="s">
        <v>265</v>
      </c>
      <c r="C5406" s="4">
        <v>2023</v>
      </c>
      <c r="D5406" s="3" t="s">
        <v>1469</v>
      </c>
      <c r="E5406" s="4">
        <v>4312714</v>
      </c>
      <c r="F5406" s="4">
        <v>15.5275</v>
      </c>
      <c r="G5406" s="4">
        <v>5.1804957795349145</v>
      </c>
      <c r="H5406" s="4">
        <v>66966</v>
      </c>
      <c r="I5406" s="4"/>
      <c r="J5406" s="4">
        <v>66966</v>
      </c>
    </row>
    <row r="5407" spans="2:10" x14ac:dyDescent="0.3">
      <c r="B5407" s="3" t="s">
        <v>265</v>
      </c>
      <c r="C5407" s="4">
        <v>2023</v>
      </c>
      <c r="D5407" s="3" t="s">
        <v>1470</v>
      </c>
      <c r="E5407" s="4">
        <v>168374400</v>
      </c>
      <c r="F5407" s="4">
        <v>5.5810000000000004</v>
      </c>
      <c r="G5407" s="4">
        <v>1.862009141560738</v>
      </c>
      <c r="H5407" s="4">
        <v>939698</v>
      </c>
      <c r="I5407" s="4"/>
      <c r="J5407" s="4">
        <v>939698</v>
      </c>
    </row>
    <row r="5408" spans="2:10" x14ac:dyDescent="0.3">
      <c r="B5408" s="3" t="s">
        <v>265</v>
      </c>
      <c r="C5408" s="4">
        <v>2023</v>
      </c>
      <c r="D5408" s="3" t="s">
        <v>1471</v>
      </c>
      <c r="E5408" s="4">
        <v>0</v>
      </c>
      <c r="F5408" s="4">
        <v>5.5810000000000004</v>
      </c>
      <c r="G5408" s="4">
        <v>1.862009141560738</v>
      </c>
      <c r="H5408" s="4">
        <v>0</v>
      </c>
      <c r="I5408" s="4"/>
      <c r="J5408" s="4">
        <v>0</v>
      </c>
    </row>
    <row r="5409" spans="2:10" x14ac:dyDescent="0.3">
      <c r="B5409" s="3" t="s">
        <v>265</v>
      </c>
      <c r="C5409" s="4">
        <v>2023</v>
      </c>
      <c r="D5409" s="3" t="s">
        <v>1472</v>
      </c>
      <c r="E5409" s="4">
        <v>0</v>
      </c>
      <c r="F5409" s="4">
        <v>6.6540999999999997</v>
      </c>
      <c r="G5409" s="4">
        <v>2.2200313615587359</v>
      </c>
      <c r="H5409" s="4">
        <v>0</v>
      </c>
      <c r="I5409" s="4"/>
      <c r="J5409" s="4">
        <v>0</v>
      </c>
    </row>
    <row r="5410" spans="2:10" x14ac:dyDescent="0.3">
      <c r="B5410" s="3" t="s">
        <v>265</v>
      </c>
      <c r="C5410" s="4">
        <v>2023</v>
      </c>
      <c r="D5410" s="3" t="s">
        <v>1473</v>
      </c>
      <c r="E5410" s="4">
        <v>10894200</v>
      </c>
      <c r="F5410" s="4">
        <v>4.1106999999999996</v>
      </c>
      <c r="G5410" s="4">
        <v>1.3714676542221331</v>
      </c>
      <c r="H5410" s="4">
        <v>44783</v>
      </c>
      <c r="I5410" s="4"/>
      <c r="J5410" s="4">
        <v>44783</v>
      </c>
    </row>
    <row r="5411" spans="2:10" x14ac:dyDescent="0.3">
      <c r="B5411" s="3" t="s">
        <v>265</v>
      </c>
      <c r="C5411" s="4">
        <v>2023</v>
      </c>
      <c r="D5411" s="3" t="s">
        <v>1474</v>
      </c>
      <c r="E5411" s="4">
        <v>10536631114</v>
      </c>
      <c r="F5411" s="4">
        <v>2.9973000000000001</v>
      </c>
      <c r="G5411" s="4">
        <v>1</v>
      </c>
      <c r="H5411" s="4">
        <v>31581444</v>
      </c>
      <c r="I5411" s="4"/>
      <c r="J5411" s="4">
        <v>31581444</v>
      </c>
    </row>
    <row r="5412" spans="2:10" x14ac:dyDescent="0.3">
      <c r="B5412" s="3" t="s">
        <v>265</v>
      </c>
      <c r="C5412" s="4">
        <v>2023</v>
      </c>
      <c r="D5412" s="3" t="s">
        <v>1475</v>
      </c>
      <c r="E5412" s="4">
        <v>10</v>
      </c>
      <c r="F5412" s="4">
        <v>2.9973000000000001</v>
      </c>
      <c r="G5412" s="4">
        <v>1</v>
      </c>
      <c r="H5412" s="4">
        <v>0</v>
      </c>
      <c r="I5412" s="4"/>
      <c r="J5412" s="4">
        <v>0</v>
      </c>
    </row>
    <row r="5413" spans="2:10" x14ac:dyDescent="0.3">
      <c r="B5413" s="3" t="s">
        <v>265</v>
      </c>
      <c r="C5413" s="4">
        <v>2023</v>
      </c>
      <c r="D5413" s="3" t="s">
        <v>1476</v>
      </c>
      <c r="E5413" s="4">
        <v>21803456</v>
      </c>
      <c r="F5413" s="4">
        <v>30.140999999999998</v>
      </c>
      <c r="G5413" s="4">
        <v>10.05605044540086</v>
      </c>
      <c r="H5413" s="4">
        <v>657178</v>
      </c>
      <c r="I5413" s="4">
        <v>240983</v>
      </c>
      <c r="J5413" s="4">
        <v>898161</v>
      </c>
    </row>
    <row r="5414" spans="2:10" x14ac:dyDescent="0.3">
      <c r="B5414" s="3" t="s">
        <v>265</v>
      </c>
      <c r="C5414" s="4">
        <v>2024</v>
      </c>
      <c r="D5414" s="3" t="s">
        <v>1468</v>
      </c>
      <c r="E5414" s="4">
        <v>1599528540</v>
      </c>
      <c r="F5414" s="4">
        <v>6.1550000000000002</v>
      </c>
      <c r="G5414" s="4">
        <v>1.9199575768918835</v>
      </c>
      <c r="H5414" s="4">
        <v>9845098</v>
      </c>
      <c r="I5414" s="4"/>
      <c r="J5414" s="4">
        <v>9845098</v>
      </c>
    </row>
    <row r="5415" spans="2:10" x14ac:dyDescent="0.3">
      <c r="B5415" s="3" t="s">
        <v>265</v>
      </c>
      <c r="C5415" s="4">
        <v>2024</v>
      </c>
      <c r="D5415" s="3" t="s">
        <v>1469</v>
      </c>
      <c r="E5415" s="4">
        <v>4334695</v>
      </c>
      <c r="F5415" s="4">
        <v>16.218299999999999</v>
      </c>
      <c r="G5415" s="4">
        <v>5.0590492232828002</v>
      </c>
      <c r="H5415" s="4">
        <v>70301</v>
      </c>
      <c r="I5415" s="4"/>
      <c r="J5415" s="4">
        <v>70301</v>
      </c>
    </row>
    <row r="5416" spans="2:10" x14ac:dyDescent="0.3">
      <c r="B5416" s="3" t="s">
        <v>265</v>
      </c>
      <c r="C5416" s="4">
        <v>2024</v>
      </c>
      <c r="D5416" s="3" t="s">
        <v>1470</v>
      </c>
      <c r="E5416" s="4">
        <v>207723400</v>
      </c>
      <c r="F5416" s="4">
        <v>4.7393999999999998</v>
      </c>
      <c r="G5416" s="4">
        <v>1.4783829309376755</v>
      </c>
      <c r="H5416" s="4">
        <v>984484</v>
      </c>
      <c r="I5416" s="4"/>
      <c r="J5416" s="4">
        <v>984484</v>
      </c>
    </row>
    <row r="5417" spans="2:10" x14ac:dyDescent="0.3">
      <c r="B5417" s="3" t="s">
        <v>265</v>
      </c>
      <c r="C5417" s="4">
        <v>2024</v>
      </c>
      <c r="D5417" s="3" t="s">
        <v>1471</v>
      </c>
      <c r="E5417" s="4">
        <v>0</v>
      </c>
      <c r="F5417" s="4">
        <v>4.7393999999999998</v>
      </c>
      <c r="G5417" s="4">
        <v>1.4783829309376755</v>
      </c>
      <c r="H5417" s="4">
        <v>0</v>
      </c>
      <c r="I5417" s="4"/>
      <c r="J5417" s="4">
        <v>0</v>
      </c>
    </row>
    <row r="5418" spans="2:10" x14ac:dyDescent="0.3">
      <c r="B5418" s="3" t="s">
        <v>265</v>
      </c>
      <c r="C5418" s="4">
        <v>2024</v>
      </c>
      <c r="D5418" s="3" t="s">
        <v>1472</v>
      </c>
      <c r="E5418" s="4">
        <v>0</v>
      </c>
      <c r="F5418" s="4">
        <v>6.1550000000000002</v>
      </c>
      <c r="G5418" s="4">
        <v>1.9199575768918835</v>
      </c>
      <c r="H5418" s="4">
        <v>0</v>
      </c>
      <c r="I5418" s="4"/>
      <c r="J5418" s="4">
        <v>0</v>
      </c>
    </row>
    <row r="5419" spans="2:10" x14ac:dyDescent="0.3">
      <c r="B5419" s="3" t="s">
        <v>265</v>
      </c>
      <c r="C5419" s="4">
        <v>2024</v>
      </c>
      <c r="D5419" s="3" t="s">
        <v>1473</v>
      </c>
      <c r="E5419" s="4">
        <v>10004100</v>
      </c>
      <c r="F5419" s="4">
        <v>4.3310000000000004</v>
      </c>
      <c r="G5419" s="4">
        <v>1.3509888327406576</v>
      </c>
      <c r="H5419" s="4">
        <v>43328</v>
      </c>
      <c r="I5419" s="4"/>
      <c r="J5419" s="4">
        <v>43328</v>
      </c>
    </row>
    <row r="5420" spans="2:10" x14ac:dyDescent="0.3">
      <c r="B5420" s="3" t="s">
        <v>265</v>
      </c>
      <c r="C5420" s="4">
        <v>2024</v>
      </c>
      <c r="D5420" s="3" t="s">
        <v>1474</v>
      </c>
      <c r="E5420" s="4">
        <v>10494254303</v>
      </c>
      <c r="F5420" s="4">
        <v>3.2058</v>
      </c>
      <c r="G5420" s="4">
        <v>1</v>
      </c>
      <c r="H5420" s="4">
        <v>33642480</v>
      </c>
      <c r="I5420" s="4"/>
      <c r="J5420" s="4">
        <v>33642480</v>
      </c>
    </row>
    <row r="5421" spans="2:10" x14ac:dyDescent="0.3">
      <c r="B5421" s="3" t="s">
        <v>265</v>
      </c>
      <c r="C5421" s="4">
        <v>2024</v>
      </c>
      <c r="D5421" s="3" t="s">
        <v>1475</v>
      </c>
      <c r="E5421" s="4">
        <v>10</v>
      </c>
      <c r="F5421" s="4">
        <v>3.2058</v>
      </c>
      <c r="G5421" s="4">
        <v>1</v>
      </c>
      <c r="H5421" s="4">
        <v>0</v>
      </c>
      <c r="I5421" s="4"/>
      <c r="J5421" s="4">
        <v>0</v>
      </c>
    </row>
    <row r="5422" spans="2:10" x14ac:dyDescent="0.3">
      <c r="B5422" s="3" t="s">
        <v>265</v>
      </c>
      <c r="C5422" s="4">
        <v>2024</v>
      </c>
      <c r="D5422" s="3" t="s">
        <v>1476</v>
      </c>
      <c r="E5422" s="4">
        <v>24465264</v>
      </c>
      <c r="F5422" s="4">
        <v>40</v>
      </c>
      <c r="G5422" s="4">
        <v>12.477384740158463</v>
      </c>
      <c r="H5422" s="4">
        <v>978611</v>
      </c>
      <c r="I5422" s="4">
        <v>277241</v>
      </c>
      <c r="J5422" s="4">
        <v>1255852</v>
      </c>
    </row>
    <row r="5423" spans="2:10" x14ac:dyDescent="0.3">
      <c r="B5423" s="3" t="s">
        <v>267</v>
      </c>
      <c r="C5423" s="4">
        <v>2019</v>
      </c>
      <c r="D5423" s="3" t="s">
        <v>1468</v>
      </c>
      <c r="E5423" s="4">
        <v>794668978</v>
      </c>
      <c r="F5423" s="4">
        <v>8.6028000000000002</v>
      </c>
      <c r="G5423" s="4">
        <v>3.27015623218155</v>
      </c>
      <c r="H5423" s="4">
        <v>6836378.2839384004</v>
      </c>
      <c r="I5423" s="4"/>
      <c r="J5423" s="4">
        <v>6836378.2839384004</v>
      </c>
    </row>
    <row r="5424" spans="2:10" x14ac:dyDescent="0.3">
      <c r="B5424" s="3" t="s">
        <v>267</v>
      </c>
      <c r="C5424" s="4">
        <v>2019</v>
      </c>
      <c r="D5424" s="3" t="s">
        <v>1469</v>
      </c>
      <c r="E5424" s="4">
        <v>17871265</v>
      </c>
      <c r="F5424" s="4">
        <v>33.059699999999999</v>
      </c>
      <c r="G5424" s="4">
        <v>12.566883339035201</v>
      </c>
      <c r="H5424" s="4">
        <v>590818.65952049999</v>
      </c>
      <c r="I5424" s="4"/>
      <c r="J5424" s="4">
        <v>590818.65952049999</v>
      </c>
    </row>
    <row r="5425" spans="2:10" x14ac:dyDescent="0.3">
      <c r="B5425" s="3" t="s">
        <v>267</v>
      </c>
      <c r="C5425" s="4">
        <v>2019</v>
      </c>
      <c r="D5425" s="3" t="s">
        <v>1470</v>
      </c>
      <c r="E5425" s="4">
        <v>149545900</v>
      </c>
      <c r="F5425" s="4">
        <v>13.036899999999999</v>
      </c>
      <c r="G5425" s="4">
        <v>4.9556771961835304</v>
      </c>
      <c r="H5425" s="4">
        <v>1949614.94371</v>
      </c>
      <c r="I5425" s="4"/>
      <c r="J5425" s="4">
        <v>1949614.94371</v>
      </c>
    </row>
    <row r="5426" spans="2:10" x14ac:dyDescent="0.3">
      <c r="B5426" s="3" t="s">
        <v>267</v>
      </c>
      <c r="C5426" s="4">
        <v>2019</v>
      </c>
      <c r="D5426" s="3" t="s">
        <v>1471</v>
      </c>
      <c r="E5426" s="4">
        <v>6596900</v>
      </c>
      <c r="F5426" s="4">
        <v>23.183</v>
      </c>
      <c r="G5426" s="4">
        <v>8.8124833694454008</v>
      </c>
      <c r="H5426" s="4">
        <v>152935.9327</v>
      </c>
      <c r="I5426" s="4"/>
      <c r="J5426" s="4">
        <v>152935.9327</v>
      </c>
    </row>
    <row r="5427" spans="2:10" x14ac:dyDescent="0.3">
      <c r="B5427" s="3" t="s">
        <v>267</v>
      </c>
      <c r="C5427" s="4">
        <v>2019</v>
      </c>
      <c r="D5427" s="3" t="s">
        <v>1472</v>
      </c>
      <c r="E5427" s="4">
        <v>0</v>
      </c>
      <c r="F5427" s="4">
        <v>0</v>
      </c>
      <c r="G5427" s="4">
        <v>0</v>
      </c>
      <c r="H5427" s="4">
        <v>0</v>
      </c>
      <c r="I5427" s="4"/>
      <c r="J5427" s="4">
        <v>0</v>
      </c>
    </row>
    <row r="5428" spans="2:10" x14ac:dyDescent="0.3">
      <c r="B5428" s="3" t="s">
        <v>267</v>
      </c>
      <c r="C5428" s="4">
        <v>2019</v>
      </c>
      <c r="D5428" s="3" t="s">
        <v>1473</v>
      </c>
      <c r="E5428" s="4">
        <v>23688700</v>
      </c>
      <c r="F5428" s="4">
        <v>11.4902</v>
      </c>
      <c r="G5428" s="4">
        <v>4.3677348234310296</v>
      </c>
      <c r="H5428" s="4">
        <v>272187.90074000001</v>
      </c>
      <c r="I5428" s="4"/>
      <c r="J5428" s="4">
        <v>272187.90074000001</v>
      </c>
    </row>
    <row r="5429" spans="2:10" x14ac:dyDescent="0.3">
      <c r="B5429" s="3" t="s">
        <v>267</v>
      </c>
      <c r="C5429" s="4">
        <v>2019</v>
      </c>
      <c r="D5429" s="3" t="s">
        <v>1474</v>
      </c>
      <c r="E5429" s="4">
        <v>4797466851</v>
      </c>
      <c r="F5429" s="4">
        <v>2.6307</v>
      </c>
      <c r="G5429" s="4">
        <v>1</v>
      </c>
      <c r="H5429" s="4">
        <v>12620696.044925701</v>
      </c>
      <c r="I5429" s="4">
        <v>0</v>
      </c>
      <c r="J5429" s="4">
        <v>12620696.044925701</v>
      </c>
    </row>
    <row r="5430" spans="2:10" x14ac:dyDescent="0.3">
      <c r="B5430" s="3" t="s">
        <v>267</v>
      </c>
      <c r="C5430" s="4">
        <v>2019</v>
      </c>
      <c r="D5430" s="3" t="s">
        <v>1475</v>
      </c>
      <c r="E5430" s="4">
        <v>0</v>
      </c>
      <c r="F5430" s="4">
        <v>0</v>
      </c>
      <c r="G5430" s="4">
        <v>0</v>
      </c>
      <c r="H5430" s="4">
        <v>0</v>
      </c>
      <c r="I5430" s="4"/>
      <c r="J5430" s="4">
        <v>0</v>
      </c>
    </row>
    <row r="5431" spans="2:10" x14ac:dyDescent="0.3">
      <c r="B5431" s="3" t="s">
        <v>267</v>
      </c>
      <c r="C5431" s="4">
        <v>2019</v>
      </c>
      <c r="D5431" s="3" t="s">
        <v>1476</v>
      </c>
      <c r="E5431" s="4">
        <v>6420725</v>
      </c>
      <c r="F5431" s="4">
        <v>41.5458</v>
      </c>
      <c r="G5431" s="4">
        <v>15.792678754704101</v>
      </c>
      <c r="H5431" s="4">
        <v>266754.15670499997</v>
      </c>
      <c r="I5431" s="4"/>
      <c r="J5431" s="4">
        <v>266754.15670499997</v>
      </c>
    </row>
    <row r="5432" spans="2:10" x14ac:dyDescent="0.3">
      <c r="B5432" s="3" t="s">
        <v>267</v>
      </c>
      <c r="C5432" s="4">
        <v>2020</v>
      </c>
      <c r="D5432" s="3" t="s">
        <v>1468</v>
      </c>
      <c r="E5432" s="4">
        <v>934112678</v>
      </c>
      <c r="F5432" s="4">
        <v>7.9702000000000002</v>
      </c>
      <c r="G5432" s="4">
        <v>2.7831825959423124</v>
      </c>
      <c r="H5432" s="4">
        <v>7445065</v>
      </c>
      <c r="I5432" s="4"/>
      <c r="J5432" s="4">
        <v>7445065</v>
      </c>
    </row>
    <row r="5433" spans="2:10" x14ac:dyDescent="0.3">
      <c r="B5433" s="3" t="s">
        <v>267</v>
      </c>
      <c r="C5433" s="4">
        <v>2020</v>
      </c>
      <c r="D5433" s="3" t="s">
        <v>1469</v>
      </c>
      <c r="E5433" s="4">
        <v>17905058</v>
      </c>
      <c r="F5433" s="4">
        <v>34.487299999999998</v>
      </c>
      <c r="G5433" s="4">
        <v>12.042916506617312</v>
      </c>
      <c r="H5433" s="4">
        <v>617497</v>
      </c>
      <c r="I5433" s="4"/>
      <c r="J5433" s="4">
        <v>617497</v>
      </c>
    </row>
    <row r="5434" spans="2:10" x14ac:dyDescent="0.3">
      <c r="B5434" s="3" t="s">
        <v>267</v>
      </c>
      <c r="C5434" s="4">
        <v>2020</v>
      </c>
      <c r="D5434" s="3" t="s">
        <v>1470</v>
      </c>
      <c r="E5434" s="4">
        <v>197880900</v>
      </c>
      <c r="F5434" s="4">
        <v>10.399699999999999</v>
      </c>
      <c r="G5434" s="4">
        <v>3.6315605684953027</v>
      </c>
      <c r="H5434" s="4">
        <v>2057902</v>
      </c>
      <c r="I5434" s="4"/>
      <c r="J5434" s="4">
        <v>2057902</v>
      </c>
    </row>
    <row r="5435" spans="2:10" x14ac:dyDescent="0.3">
      <c r="B5435" s="3" t="s">
        <v>267</v>
      </c>
      <c r="C5435" s="4">
        <v>2020</v>
      </c>
      <c r="D5435" s="3" t="s">
        <v>1471</v>
      </c>
      <c r="E5435" s="4">
        <v>8061600</v>
      </c>
      <c r="F5435" s="4">
        <v>19.804600000000001</v>
      </c>
      <c r="G5435" s="4">
        <v>6.9157383804169434</v>
      </c>
      <c r="H5435" s="4">
        <v>159657</v>
      </c>
      <c r="I5435" s="4"/>
      <c r="J5435" s="4">
        <v>159657</v>
      </c>
    </row>
    <row r="5436" spans="2:10" x14ac:dyDescent="0.3">
      <c r="B5436" s="3" t="s">
        <v>267</v>
      </c>
      <c r="C5436" s="4">
        <v>2020</v>
      </c>
      <c r="D5436" s="3" t="s">
        <v>1472</v>
      </c>
      <c r="E5436" s="4">
        <v>0</v>
      </c>
      <c r="F5436" s="4">
        <v>0</v>
      </c>
      <c r="G5436" s="4">
        <v>0</v>
      </c>
      <c r="H5436" s="4">
        <v>0</v>
      </c>
      <c r="I5436" s="4"/>
      <c r="J5436" s="4">
        <v>0</v>
      </c>
    </row>
    <row r="5437" spans="2:10" x14ac:dyDescent="0.3">
      <c r="B5437" s="3" t="s">
        <v>267</v>
      </c>
      <c r="C5437" s="4">
        <v>2020</v>
      </c>
      <c r="D5437" s="3" t="s">
        <v>1473</v>
      </c>
      <c r="E5437" s="4">
        <v>27472100</v>
      </c>
      <c r="F5437" s="4">
        <v>10.3428</v>
      </c>
      <c r="G5437" s="4">
        <v>3.611691168767678</v>
      </c>
      <c r="H5437" s="4">
        <v>284138</v>
      </c>
      <c r="I5437" s="4"/>
      <c r="J5437" s="4">
        <v>284138</v>
      </c>
    </row>
    <row r="5438" spans="2:10" x14ac:dyDescent="0.3">
      <c r="B5438" s="3" t="s">
        <v>267</v>
      </c>
      <c r="C5438" s="4">
        <v>2020</v>
      </c>
      <c r="D5438" s="3" t="s">
        <v>1474</v>
      </c>
      <c r="E5438" s="4">
        <v>4723030999</v>
      </c>
      <c r="F5438" s="4">
        <v>2.8637000000000001</v>
      </c>
      <c r="G5438" s="4">
        <v>1</v>
      </c>
      <c r="H5438" s="4">
        <v>13525344</v>
      </c>
      <c r="I5438" s="4"/>
      <c r="J5438" s="4">
        <v>13525344</v>
      </c>
    </row>
    <row r="5439" spans="2:10" x14ac:dyDescent="0.3">
      <c r="B5439" s="3" t="s">
        <v>267</v>
      </c>
      <c r="C5439" s="4">
        <v>2020</v>
      </c>
      <c r="D5439" s="3" t="s">
        <v>1475</v>
      </c>
      <c r="E5439" s="4">
        <v>0</v>
      </c>
      <c r="F5439" s="4">
        <v>0</v>
      </c>
      <c r="G5439" s="4">
        <v>0</v>
      </c>
      <c r="H5439" s="4">
        <v>0</v>
      </c>
      <c r="I5439" s="4"/>
      <c r="J5439" s="4">
        <v>0</v>
      </c>
    </row>
    <row r="5440" spans="2:10" x14ac:dyDescent="0.3">
      <c r="B5440" s="3" t="s">
        <v>267</v>
      </c>
      <c r="C5440" s="4">
        <v>2020</v>
      </c>
      <c r="D5440" s="3" t="s">
        <v>1476</v>
      </c>
      <c r="E5440" s="4">
        <v>6984540</v>
      </c>
      <c r="F5440" s="4">
        <v>40</v>
      </c>
      <c r="G5440" s="4">
        <v>13.967943569507979</v>
      </c>
      <c r="H5440" s="4">
        <v>279382</v>
      </c>
      <c r="I5440" s="4">
        <v>291088</v>
      </c>
      <c r="J5440" s="4">
        <v>570470</v>
      </c>
    </row>
    <row r="5441" spans="2:10" x14ac:dyDescent="0.3">
      <c r="B5441" s="3" t="s">
        <v>267</v>
      </c>
      <c r="C5441" s="4">
        <v>2021</v>
      </c>
      <c r="D5441" s="3" t="s">
        <v>1468</v>
      </c>
      <c r="E5441" s="4">
        <v>1052944878</v>
      </c>
      <c r="F5441" s="4">
        <v>7.9653</v>
      </c>
      <c r="G5441" s="4">
        <v>2.754824652417514</v>
      </c>
      <c r="H5441" s="4">
        <v>8387022</v>
      </c>
      <c r="I5441" s="4"/>
      <c r="J5441" s="4">
        <v>8387022</v>
      </c>
    </row>
    <row r="5442" spans="2:10" x14ac:dyDescent="0.3">
      <c r="B5442" s="3" t="s">
        <v>267</v>
      </c>
      <c r="C5442" s="4">
        <v>2021</v>
      </c>
      <c r="D5442" s="3" t="s">
        <v>1469</v>
      </c>
      <c r="E5442" s="4">
        <v>17682628</v>
      </c>
      <c r="F5442" s="4">
        <v>36.140500000000003</v>
      </c>
      <c r="G5442" s="4">
        <v>12.499308293560214</v>
      </c>
      <c r="H5442" s="4">
        <v>639059</v>
      </c>
      <c r="I5442" s="4"/>
      <c r="J5442" s="4">
        <v>639059</v>
      </c>
    </row>
    <row r="5443" spans="2:10" x14ac:dyDescent="0.3">
      <c r="B5443" s="3" t="s">
        <v>267</v>
      </c>
      <c r="C5443" s="4">
        <v>2021</v>
      </c>
      <c r="D5443" s="3" t="s">
        <v>1470</v>
      </c>
      <c r="E5443" s="4">
        <v>205437800</v>
      </c>
      <c r="F5443" s="4">
        <v>10.0924</v>
      </c>
      <c r="G5443" s="4">
        <v>3.4904890364529293</v>
      </c>
      <c r="H5443" s="4">
        <v>2073360</v>
      </c>
      <c r="I5443" s="4"/>
      <c r="J5443" s="4">
        <v>2073360</v>
      </c>
    </row>
    <row r="5444" spans="2:10" x14ac:dyDescent="0.3">
      <c r="B5444" s="3" t="s">
        <v>267</v>
      </c>
      <c r="C5444" s="4">
        <v>2021</v>
      </c>
      <c r="D5444" s="3" t="s">
        <v>1471</v>
      </c>
      <c r="E5444" s="4">
        <v>8950400</v>
      </c>
      <c r="F5444" s="4">
        <v>18.607199999999999</v>
      </c>
      <c r="G5444" s="4">
        <v>6.435360033201909</v>
      </c>
      <c r="H5444" s="4">
        <v>166542</v>
      </c>
      <c r="I5444" s="4"/>
      <c r="J5444" s="4">
        <v>166542</v>
      </c>
    </row>
    <row r="5445" spans="2:10" x14ac:dyDescent="0.3">
      <c r="B5445" s="3" t="s">
        <v>267</v>
      </c>
      <c r="C5445" s="4">
        <v>2021</v>
      </c>
      <c r="D5445" s="3" t="s">
        <v>1472</v>
      </c>
      <c r="E5445" s="4">
        <v>0</v>
      </c>
      <c r="F5445" s="4">
        <v>0</v>
      </c>
      <c r="G5445" s="4">
        <v>0</v>
      </c>
      <c r="H5445" s="4">
        <v>0</v>
      </c>
      <c r="I5445" s="4"/>
      <c r="J5445" s="4">
        <v>0</v>
      </c>
    </row>
    <row r="5446" spans="2:10" x14ac:dyDescent="0.3">
      <c r="B5446" s="3" t="s">
        <v>267</v>
      </c>
      <c r="C5446" s="4">
        <v>2021</v>
      </c>
      <c r="D5446" s="3" t="s">
        <v>1473</v>
      </c>
      <c r="E5446" s="4">
        <v>26259200</v>
      </c>
      <c r="F5446" s="4">
        <v>11.2873</v>
      </c>
      <c r="G5446" s="4">
        <v>3.9037490489036455</v>
      </c>
      <c r="H5446" s="4">
        <v>296395</v>
      </c>
      <c r="I5446" s="4"/>
      <c r="J5446" s="4">
        <v>296395</v>
      </c>
    </row>
    <row r="5447" spans="2:10" x14ac:dyDescent="0.3">
      <c r="B5447" s="3" t="s">
        <v>267</v>
      </c>
      <c r="C5447" s="4">
        <v>2021</v>
      </c>
      <c r="D5447" s="3" t="s">
        <v>1474</v>
      </c>
      <c r="E5447" s="4">
        <v>4870253827</v>
      </c>
      <c r="F5447" s="4">
        <v>2.8914</v>
      </c>
      <c r="G5447" s="4">
        <v>1</v>
      </c>
      <c r="H5447" s="4">
        <v>14081852</v>
      </c>
      <c r="I5447" s="4"/>
      <c r="J5447" s="4">
        <v>14081852</v>
      </c>
    </row>
    <row r="5448" spans="2:10" x14ac:dyDescent="0.3">
      <c r="B5448" s="3" t="s">
        <v>267</v>
      </c>
      <c r="C5448" s="4">
        <v>2021</v>
      </c>
      <c r="D5448" s="3" t="s">
        <v>1475</v>
      </c>
      <c r="E5448" s="4">
        <v>0</v>
      </c>
      <c r="F5448" s="4">
        <v>0</v>
      </c>
      <c r="G5448" s="4">
        <v>0</v>
      </c>
      <c r="H5448" s="4">
        <v>0</v>
      </c>
      <c r="I5448" s="4"/>
      <c r="J5448" s="4">
        <v>0</v>
      </c>
    </row>
    <row r="5449" spans="2:10" x14ac:dyDescent="0.3">
      <c r="B5449" s="3" t="s">
        <v>267</v>
      </c>
      <c r="C5449" s="4">
        <v>2021</v>
      </c>
      <c r="D5449" s="3" t="s">
        <v>1476</v>
      </c>
      <c r="E5449" s="4">
        <v>7365720</v>
      </c>
      <c r="F5449" s="4">
        <v>40</v>
      </c>
      <c r="G5449" s="4">
        <v>13.834128795739089</v>
      </c>
      <c r="H5449" s="4">
        <v>294629</v>
      </c>
      <c r="I5449" s="4">
        <v>288422</v>
      </c>
      <c r="J5449" s="4">
        <v>583051</v>
      </c>
    </row>
    <row r="5450" spans="2:10" x14ac:dyDescent="0.3">
      <c r="B5450" s="3" t="s">
        <v>267</v>
      </c>
      <c r="C5450" s="4">
        <v>2022</v>
      </c>
      <c r="D5450" s="3" t="s">
        <v>1468</v>
      </c>
      <c r="E5450" s="4">
        <v>1254517278</v>
      </c>
      <c r="F5450" s="4">
        <v>7.2154999999999996</v>
      </c>
      <c r="G5450" s="4">
        <v>2.9780428412233273</v>
      </c>
      <c r="H5450" s="4">
        <v>9051969</v>
      </c>
      <c r="I5450" s="4"/>
      <c r="J5450" s="4">
        <v>9051969</v>
      </c>
    </row>
    <row r="5451" spans="2:10" x14ac:dyDescent="0.3">
      <c r="B5451" s="3" t="s">
        <v>267</v>
      </c>
      <c r="C5451" s="4">
        <v>2022</v>
      </c>
      <c r="D5451" s="3" t="s">
        <v>1469</v>
      </c>
      <c r="E5451" s="4">
        <v>17618435</v>
      </c>
      <c r="F5451" s="4">
        <v>38.235100000000003</v>
      </c>
      <c r="G5451" s="4">
        <v>15.78071732221718</v>
      </c>
      <c r="H5451" s="4">
        <v>673643</v>
      </c>
      <c r="I5451" s="4"/>
      <c r="J5451" s="4">
        <v>673643</v>
      </c>
    </row>
    <row r="5452" spans="2:10" x14ac:dyDescent="0.3">
      <c r="B5452" s="3" t="s">
        <v>267</v>
      </c>
      <c r="C5452" s="4">
        <v>2022</v>
      </c>
      <c r="D5452" s="3" t="s">
        <v>1470</v>
      </c>
      <c r="E5452" s="4">
        <v>230290000</v>
      </c>
      <c r="F5452" s="4">
        <v>9.2620000000000005</v>
      </c>
      <c r="G5452" s="4">
        <v>3.8226918155928851</v>
      </c>
      <c r="H5452" s="4">
        <v>2132946</v>
      </c>
      <c r="I5452" s="4"/>
      <c r="J5452" s="4">
        <v>2132946</v>
      </c>
    </row>
    <row r="5453" spans="2:10" x14ac:dyDescent="0.3">
      <c r="B5453" s="3" t="s">
        <v>267</v>
      </c>
      <c r="C5453" s="4">
        <v>2022</v>
      </c>
      <c r="D5453" s="3" t="s">
        <v>1471</v>
      </c>
      <c r="E5453" s="4">
        <v>11574100</v>
      </c>
      <c r="F5453" s="4">
        <v>15.2326</v>
      </c>
      <c r="G5453" s="4">
        <v>6.2869288868711051</v>
      </c>
      <c r="H5453" s="4">
        <v>176304</v>
      </c>
      <c r="I5453" s="4"/>
      <c r="J5453" s="4">
        <v>176304</v>
      </c>
    </row>
    <row r="5454" spans="2:10" x14ac:dyDescent="0.3">
      <c r="B5454" s="3" t="s">
        <v>267</v>
      </c>
      <c r="C5454" s="4">
        <v>2022</v>
      </c>
      <c r="D5454" s="3" t="s">
        <v>1472</v>
      </c>
      <c r="E5454" s="4">
        <v>0</v>
      </c>
      <c r="F5454" s="4">
        <v>0</v>
      </c>
      <c r="G5454" s="4">
        <v>0</v>
      </c>
      <c r="H5454" s="4">
        <v>0</v>
      </c>
      <c r="I5454" s="4"/>
      <c r="J5454" s="4">
        <v>0</v>
      </c>
    </row>
    <row r="5455" spans="2:10" x14ac:dyDescent="0.3">
      <c r="B5455" s="3" t="s">
        <v>267</v>
      </c>
      <c r="C5455" s="4">
        <v>2022</v>
      </c>
      <c r="D5455" s="3" t="s">
        <v>1473</v>
      </c>
      <c r="E5455" s="4">
        <v>58589900</v>
      </c>
      <c r="F5455" s="4">
        <v>5.3554000000000004</v>
      </c>
      <c r="G5455" s="4">
        <v>2.2103264682818113</v>
      </c>
      <c r="H5455" s="4">
        <v>313772</v>
      </c>
      <c r="I5455" s="4"/>
      <c r="J5455" s="4">
        <v>313772</v>
      </c>
    </row>
    <row r="5456" spans="2:10" x14ac:dyDescent="0.3">
      <c r="B5456" s="3" t="s">
        <v>267</v>
      </c>
      <c r="C5456" s="4">
        <v>2022</v>
      </c>
      <c r="D5456" s="3" t="s">
        <v>1474</v>
      </c>
      <c r="E5456" s="4">
        <v>6210157638</v>
      </c>
      <c r="F5456" s="4">
        <v>2.4228999999999998</v>
      </c>
      <c r="G5456" s="4">
        <v>1</v>
      </c>
      <c r="H5456" s="4">
        <v>15046591</v>
      </c>
      <c r="I5456" s="4"/>
      <c r="J5456" s="4">
        <v>15046591</v>
      </c>
    </row>
    <row r="5457" spans="2:10" x14ac:dyDescent="0.3">
      <c r="B5457" s="3" t="s">
        <v>267</v>
      </c>
      <c r="C5457" s="4">
        <v>2022</v>
      </c>
      <c r="D5457" s="3" t="s">
        <v>1475</v>
      </c>
      <c r="E5457" s="4">
        <v>0</v>
      </c>
      <c r="F5457" s="4">
        <v>0</v>
      </c>
      <c r="G5457" s="4">
        <v>0</v>
      </c>
      <c r="H5457" s="4">
        <v>0</v>
      </c>
      <c r="I5457" s="4"/>
      <c r="J5457" s="4">
        <v>0</v>
      </c>
    </row>
    <row r="5458" spans="2:10" x14ac:dyDescent="0.3">
      <c r="B5458" s="3" t="s">
        <v>267</v>
      </c>
      <c r="C5458" s="4">
        <v>2022</v>
      </c>
      <c r="D5458" s="3" t="s">
        <v>1476</v>
      </c>
      <c r="E5458" s="4">
        <v>9508160</v>
      </c>
      <c r="F5458" s="4">
        <v>32.636400000000002</v>
      </c>
      <c r="G5458" s="4">
        <v>13.46997399810145</v>
      </c>
      <c r="H5458" s="4">
        <v>310312</v>
      </c>
      <c r="I5458" s="4">
        <v>291000</v>
      </c>
      <c r="J5458" s="4">
        <v>601312</v>
      </c>
    </row>
    <row r="5459" spans="2:10" x14ac:dyDescent="0.3">
      <c r="B5459" s="3" t="s">
        <v>267</v>
      </c>
      <c r="C5459" s="4">
        <v>2023</v>
      </c>
      <c r="D5459" s="3" t="s">
        <v>1468</v>
      </c>
      <c r="E5459" s="4">
        <v>1604746679</v>
      </c>
      <c r="F5459" s="4">
        <v>6.2026000000000003</v>
      </c>
      <c r="G5459" s="4">
        <v>2.7098606317445064</v>
      </c>
      <c r="H5459" s="4">
        <v>9953602</v>
      </c>
      <c r="I5459" s="4"/>
      <c r="J5459" s="4">
        <v>9953602</v>
      </c>
    </row>
    <row r="5460" spans="2:10" x14ac:dyDescent="0.3">
      <c r="B5460" s="3" t="s">
        <v>267</v>
      </c>
      <c r="C5460" s="4">
        <v>2023</v>
      </c>
      <c r="D5460" s="3" t="s">
        <v>1469</v>
      </c>
      <c r="E5460" s="4">
        <v>17736610</v>
      </c>
      <c r="F5460" s="4">
        <v>41.182499999999997</v>
      </c>
      <c r="G5460" s="4">
        <v>17.992267027829961</v>
      </c>
      <c r="H5460" s="4">
        <v>730438</v>
      </c>
      <c r="I5460" s="4"/>
      <c r="J5460" s="4">
        <v>730438</v>
      </c>
    </row>
    <row r="5461" spans="2:10" x14ac:dyDescent="0.3">
      <c r="B5461" s="3" t="s">
        <v>267</v>
      </c>
      <c r="C5461" s="4">
        <v>2023</v>
      </c>
      <c r="D5461" s="3" t="s">
        <v>1470</v>
      </c>
      <c r="E5461" s="4">
        <v>298329800</v>
      </c>
      <c r="F5461" s="4">
        <v>7.5621999999999998</v>
      </c>
      <c r="G5461" s="4">
        <v>3.3038577482633578</v>
      </c>
      <c r="H5461" s="4">
        <v>2256030</v>
      </c>
      <c r="I5461" s="4"/>
      <c r="J5461" s="4">
        <v>2256030</v>
      </c>
    </row>
    <row r="5462" spans="2:10" x14ac:dyDescent="0.3">
      <c r="B5462" s="3" t="s">
        <v>267</v>
      </c>
      <c r="C5462" s="4">
        <v>2023</v>
      </c>
      <c r="D5462" s="3" t="s">
        <v>1471</v>
      </c>
      <c r="E5462" s="4">
        <v>15509100</v>
      </c>
      <c r="F5462" s="4">
        <v>12.298500000000001</v>
      </c>
      <c r="G5462" s="4">
        <v>5.3731049849272576</v>
      </c>
      <c r="H5462" s="4">
        <v>190739</v>
      </c>
      <c r="I5462" s="4"/>
      <c r="J5462" s="4">
        <v>190739</v>
      </c>
    </row>
    <row r="5463" spans="2:10" x14ac:dyDescent="0.3">
      <c r="B5463" s="3" t="s">
        <v>267</v>
      </c>
      <c r="C5463" s="4">
        <v>2023</v>
      </c>
      <c r="D5463" s="3" t="s">
        <v>1472</v>
      </c>
      <c r="E5463" s="4">
        <v>0</v>
      </c>
      <c r="F5463" s="4">
        <v>0</v>
      </c>
      <c r="G5463" s="4">
        <v>0</v>
      </c>
      <c r="H5463" s="4">
        <v>0</v>
      </c>
      <c r="I5463" s="4"/>
      <c r="J5463" s="4">
        <v>0</v>
      </c>
    </row>
    <row r="5464" spans="2:10" x14ac:dyDescent="0.3">
      <c r="B5464" s="3" t="s">
        <v>267</v>
      </c>
      <c r="C5464" s="4">
        <v>2023</v>
      </c>
      <c r="D5464" s="3" t="s">
        <v>1473</v>
      </c>
      <c r="E5464" s="4">
        <v>62732800</v>
      </c>
      <c r="F5464" s="4">
        <v>4.9492000000000003</v>
      </c>
      <c r="G5464" s="4">
        <v>2.1622613482458823</v>
      </c>
      <c r="H5464" s="4">
        <v>310477</v>
      </c>
      <c r="I5464" s="4"/>
      <c r="J5464" s="4">
        <v>310477</v>
      </c>
    </row>
    <row r="5465" spans="2:10" x14ac:dyDescent="0.3">
      <c r="B5465" s="3" t="s">
        <v>267</v>
      </c>
      <c r="C5465" s="4">
        <v>2023</v>
      </c>
      <c r="D5465" s="3" t="s">
        <v>1474</v>
      </c>
      <c r="E5465" s="4">
        <v>7183336163</v>
      </c>
      <c r="F5465" s="4">
        <v>2.2888999999999999</v>
      </c>
      <c r="G5465" s="4">
        <v>1</v>
      </c>
      <c r="H5465" s="4">
        <v>16441938</v>
      </c>
      <c r="I5465" s="4"/>
      <c r="J5465" s="4">
        <v>16441938</v>
      </c>
    </row>
    <row r="5466" spans="2:10" x14ac:dyDescent="0.3">
      <c r="B5466" s="3" t="s">
        <v>267</v>
      </c>
      <c r="C5466" s="4">
        <v>2023</v>
      </c>
      <c r="D5466" s="3" t="s">
        <v>1475</v>
      </c>
      <c r="E5466" s="4">
        <v>0</v>
      </c>
      <c r="F5466" s="4">
        <v>0</v>
      </c>
      <c r="G5466" s="4">
        <v>0</v>
      </c>
      <c r="H5466" s="4">
        <v>0</v>
      </c>
      <c r="I5466" s="4"/>
      <c r="J5466" s="4">
        <v>0</v>
      </c>
    </row>
    <row r="5467" spans="2:10" x14ac:dyDescent="0.3">
      <c r="B5467" s="3" t="s">
        <v>267</v>
      </c>
      <c r="C5467" s="4">
        <v>2023</v>
      </c>
      <c r="D5467" s="3" t="s">
        <v>1476</v>
      </c>
      <c r="E5467" s="4">
        <v>10242255</v>
      </c>
      <c r="F5467" s="4">
        <v>32.779699999999998</v>
      </c>
      <c r="G5467" s="4">
        <v>14.321158635152257</v>
      </c>
      <c r="H5467" s="4">
        <v>335738</v>
      </c>
      <c r="I5467" s="4">
        <v>319600</v>
      </c>
      <c r="J5467" s="4">
        <v>655338</v>
      </c>
    </row>
    <row r="5468" spans="2:10" x14ac:dyDescent="0.3">
      <c r="B5468" s="3" t="s">
        <v>267</v>
      </c>
      <c r="C5468" s="4">
        <v>2024</v>
      </c>
      <c r="D5468" s="3" t="s">
        <v>1468</v>
      </c>
      <c r="E5468" s="4">
        <v>1855660680</v>
      </c>
      <c r="F5468" s="4">
        <v>6.1981999999999999</v>
      </c>
      <c r="G5468" s="4">
        <v>2.5113245006280134</v>
      </c>
      <c r="H5468" s="4">
        <v>11501756</v>
      </c>
      <c r="I5468" s="4"/>
      <c r="J5468" s="4">
        <v>11501756</v>
      </c>
    </row>
    <row r="5469" spans="2:10" x14ac:dyDescent="0.3">
      <c r="B5469" s="3" t="s">
        <v>267</v>
      </c>
      <c r="C5469" s="4">
        <v>2024</v>
      </c>
      <c r="D5469" s="3" t="s">
        <v>1469</v>
      </c>
      <c r="E5469" s="4">
        <v>17935805</v>
      </c>
      <c r="F5469" s="4">
        <v>44.407299999999999</v>
      </c>
      <c r="G5469" s="4">
        <v>17.992504355577164</v>
      </c>
      <c r="H5469" s="4">
        <v>796481</v>
      </c>
      <c r="I5469" s="4"/>
      <c r="J5469" s="4">
        <v>796481</v>
      </c>
    </row>
    <row r="5470" spans="2:10" x14ac:dyDescent="0.3">
      <c r="B5470" s="3" t="s">
        <v>267</v>
      </c>
      <c r="C5470" s="4">
        <v>2024</v>
      </c>
      <c r="D5470" s="3" t="s">
        <v>1470</v>
      </c>
      <c r="E5470" s="4">
        <v>325824000</v>
      </c>
      <c r="F5470" s="4">
        <v>7.4690000000000003</v>
      </c>
      <c r="G5470" s="4">
        <v>3.0262144969814835</v>
      </c>
      <c r="H5470" s="4">
        <v>2433579</v>
      </c>
      <c r="I5470" s="4"/>
      <c r="J5470" s="4">
        <v>2433579</v>
      </c>
    </row>
    <row r="5471" spans="2:10" x14ac:dyDescent="0.3">
      <c r="B5471" s="3" t="s">
        <v>267</v>
      </c>
      <c r="C5471" s="4">
        <v>2024</v>
      </c>
      <c r="D5471" s="3" t="s">
        <v>1471</v>
      </c>
      <c r="E5471" s="4">
        <v>18024200</v>
      </c>
      <c r="F5471" s="4">
        <v>11.418100000000001</v>
      </c>
      <c r="G5471" s="4">
        <v>4.6262712207771157</v>
      </c>
      <c r="H5471" s="4">
        <v>205802</v>
      </c>
      <c r="I5471" s="4"/>
      <c r="J5471" s="4">
        <v>205802</v>
      </c>
    </row>
    <row r="5472" spans="2:10" x14ac:dyDescent="0.3">
      <c r="B5472" s="3" t="s">
        <v>267</v>
      </c>
      <c r="C5472" s="4">
        <v>2024</v>
      </c>
      <c r="D5472" s="3" t="s">
        <v>1472</v>
      </c>
      <c r="E5472" s="4">
        <v>0</v>
      </c>
      <c r="F5472" s="4">
        <v>0</v>
      </c>
      <c r="G5472" s="4">
        <v>0</v>
      </c>
      <c r="H5472" s="4">
        <v>0</v>
      </c>
      <c r="I5472" s="4"/>
      <c r="J5472" s="4">
        <v>0</v>
      </c>
    </row>
    <row r="5473" spans="2:10" x14ac:dyDescent="0.3">
      <c r="B5473" s="3" t="s">
        <v>267</v>
      </c>
      <c r="C5473" s="4">
        <v>2024</v>
      </c>
      <c r="D5473" s="3" t="s">
        <v>1473</v>
      </c>
      <c r="E5473" s="4">
        <v>60246200</v>
      </c>
      <c r="F5473" s="4">
        <v>5.5601000000000003</v>
      </c>
      <c r="G5473" s="4">
        <v>2.2527855435355133</v>
      </c>
      <c r="H5473" s="4">
        <v>334975</v>
      </c>
      <c r="I5473" s="4"/>
      <c r="J5473" s="4">
        <v>334975</v>
      </c>
    </row>
    <row r="5474" spans="2:10" x14ac:dyDescent="0.3">
      <c r="B5474" s="3" t="s">
        <v>267</v>
      </c>
      <c r="C5474" s="4">
        <v>2024</v>
      </c>
      <c r="D5474" s="3" t="s">
        <v>1474</v>
      </c>
      <c r="E5474" s="4">
        <v>7182043952</v>
      </c>
      <c r="F5474" s="4">
        <v>2.4681000000000002</v>
      </c>
      <c r="G5474" s="4">
        <v>1</v>
      </c>
      <c r="H5474" s="4">
        <v>17726003</v>
      </c>
      <c r="I5474" s="4"/>
      <c r="J5474" s="4">
        <v>17726003</v>
      </c>
    </row>
    <row r="5475" spans="2:10" x14ac:dyDescent="0.3">
      <c r="B5475" s="3" t="s">
        <v>267</v>
      </c>
      <c r="C5475" s="4">
        <v>2024</v>
      </c>
      <c r="D5475" s="3" t="s">
        <v>1475</v>
      </c>
      <c r="E5475" s="4">
        <v>0</v>
      </c>
      <c r="F5475" s="4">
        <v>0</v>
      </c>
      <c r="G5475" s="4">
        <v>0</v>
      </c>
      <c r="H5475" s="4">
        <v>0</v>
      </c>
      <c r="I5475" s="4"/>
      <c r="J5475" s="4">
        <v>0</v>
      </c>
    </row>
    <row r="5476" spans="2:10" x14ac:dyDescent="0.3">
      <c r="B5476" s="3" t="s">
        <v>267</v>
      </c>
      <c r="C5476" s="4">
        <v>2024</v>
      </c>
      <c r="D5476" s="3" t="s">
        <v>1476</v>
      </c>
      <c r="E5476" s="4">
        <v>11188165</v>
      </c>
      <c r="F5476" s="4">
        <v>32.223300000000002</v>
      </c>
      <c r="G5476" s="4">
        <v>13.055913455694665</v>
      </c>
      <c r="H5476" s="4">
        <v>360520</v>
      </c>
      <c r="I5476" s="4">
        <v>323347</v>
      </c>
      <c r="J5476" s="4">
        <v>683867</v>
      </c>
    </row>
    <row r="5477" spans="2:10" x14ac:dyDescent="0.3">
      <c r="B5477" s="3" t="s">
        <v>269</v>
      </c>
      <c r="C5477" s="4">
        <v>2019</v>
      </c>
      <c r="D5477" s="3" t="s">
        <v>1468</v>
      </c>
      <c r="E5477" s="4">
        <v>284910946</v>
      </c>
      <c r="F5477" s="4">
        <v>14.0456</v>
      </c>
      <c r="G5477" s="4">
        <v>2.0842880037988998</v>
      </c>
      <c r="H5477" s="4">
        <v>4001745.1831375998</v>
      </c>
      <c r="I5477" s="4"/>
      <c r="J5477" s="4">
        <v>4001745.1831375998</v>
      </c>
    </row>
    <row r="5478" spans="2:10" x14ac:dyDescent="0.3">
      <c r="B5478" s="3" t="s">
        <v>269</v>
      </c>
      <c r="C5478" s="4">
        <v>2019</v>
      </c>
      <c r="D5478" s="3" t="s">
        <v>1469</v>
      </c>
      <c r="E5478" s="4">
        <v>90784</v>
      </c>
      <c r="F5478" s="4">
        <v>6.7388000000000003</v>
      </c>
      <c r="G5478" s="4">
        <v>1</v>
      </c>
      <c r="H5478" s="4">
        <v>611.77521920000004</v>
      </c>
      <c r="I5478" s="4"/>
      <c r="J5478" s="4">
        <v>611.77521920000004</v>
      </c>
    </row>
    <row r="5479" spans="2:10" x14ac:dyDescent="0.3">
      <c r="B5479" s="3" t="s">
        <v>269</v>
      </c>
      <c r="C5479" s="4">
        <v>2019</v>
      </c>
      <c r="D5479" s="3" t="s">
        <v>1470</v>
      </c>
      <c r="E5479" s="4">
        <v>2257200</v>
      </c>
      <c r="F5479" s="4">
        <v>56.098300000000002</v>
      </c>
      <c r="G5479" s="4">
        <v>8.3246720484359198</v>
      </c>
      <c r="H5479" s="4">
        <v>126625.08276</v>
      </c>
      <c r="I5479" s="4"/>
      <c r="J5479" s="4">
        <v>126625.08276</v>
      </c>
    </row>
    <row r="5480" spans="2:10" x14ac:dyDescent="0.3">
      <c r="B5480" s="3" t="s">
        <v>269</v>
      </c>
      <c r="C5480" s="4">
        <v>2019</v>
      </c>
      <c r="D5480" s="3" t="s">
        <v>1471</v>
      </c>
      <c r="E5480" s="4">
        <v>91504200</v>
      </c>
      <c r="F5480" s="4">
        <v>55.9116</v>
      </c>
      <c r="G5480" s="4">
        <v>8.2969668190182198</v>
      </c>
      <c r="H5480" s="4">
        <v>5116146.22872</v>
      </c>
      <c r="I5480" s="4"/>
      <c r="J5480" s="4">
        <v>5116146.22872</v>
      </c>
    </row>
    <row r="5481" spans="2:10" x14ac:dyDescent="0.3">
      <c r="B5481" s="3" t="s">
        <v>269</v>
      </c>
      <c r="C5481" s="4">
        <v>2019</v>
      </c>
      <c r="D5481" s="3" t="s">
        <v>1472</v>
      </c>
      <c r="E5481" s="4">
        <v>0</v>
      </c>
      <c r="F5481" s="4">
        <v>20.2163</v>
      </c>
      <c r="G5481" s="4">
        <v>2.9999851605627099</v>
      </c>
      <c r="H5481" s="4">
        <v>0</v>
      </c>
      <c r="I5481" s="4"/>
      <c r="J5481" s="4">
        <v>0</v>
      </c>
    </row>
    <row r="5482" spans="2:10" x14ac:dyDescent="0.3">
      <c r="B5482" s="3" t="s">
        <v>269</v>
      </c>
      <c r="C5482" s="4">
        <v>2019</v>
      </c>
      <c r="D5482" s="3" t="s">
        <v>1473</v>
      </c>
      <c r="E5482" s="4">
        <v>2483500</v>
      </c>
      <c r="F5482" s="4">
        <v>6.7388000000000003</v>
      </c>
      <c r="G5482" s="4">
        <v>1</v>
      </c>
      <c r="H5482" s="4">
        <v>16735.809799999999</v>
      </c>
      <c r="I5482" s="4"/>
      <c r="J5482" s="4">
        <v>16735.809799999999</v>
      </c>
    </row>
    <row r="5483" spans="2:10" x14ac:dyDescent="0.3">
      <c r="B5483" s="3" t="s">
        <v>269</v>
      </c>
      <c r="C5483" s="4">
        <v>2019</v>
      </c>
      <c r="D5483" s="3" t="s">
        <v>1474</v>
      </c>
      <c r="E5483" s="4">
        <v>2053235500</v>
      </c>
      <c r="F5483" s="4">
        <v>6.7388000000000003</v>
      </c>
      <c r="G5483" s="4">
        <v>1</v>
      </c>
      <c r="H5483" s="4">
        <v>13836343.387399999</v>
      </c>
      <c r="I5483" s="4">
        <v>0</v>
      </c>
      <c r="J5483" s="4">
        <v>13836343.387399999</v>
      </c>
    </row>
    <row r="5484" spans="2:10" x14ac:dyDescent="0.3">
      <c r="B5484" s="3" t="s">
        <v>269</v>
      </c>
      <c r="C5484" s="4">
        <v>2019</v>
      </c>
      <c r="D5484" s="3" t="s">
        <v>1475</v>
      </c>
      <c r="E5484" s="4">
        <v>0</v>
      </c>
      <c r="F5484" s="4">
        <v>6.7888000000000002</v>
      </c>
      <c r="G5484" s="4">
        <v>1.0074197186442699</v>
      </c>
      <c r="H5484" s="4">
        <v>0</v>
      </c>
      <c r="I5484" s="4"/>
      <c r="J5484" s="4">
        <v>0</v>
      </c>
    </row>
    <row r="5485" spans="2:10" x14ac:dyDescent="0.3">
      <c r="B5485" s="3" t="s">
        <v>269</v>
      </c>
      <c r="C5485" s="4">
        <v>2019</v>
      </c>
      <c r="D5485" s="3" t="s">
        <v>1476</v>
      </c>
      <c r="E5485" s="4">
        <v>2023100</v>
      </c>
      <c r="F5485" s="4">
        <v>27.2334</v>
      </c>
      <c r="G5485" s="4">
        <v>4.0412833145367104</v>
      </c>
      <c r="H5485" s="4">
        <v>55095.891539999997</v>
      </c>
      <c r="I5485" s="4"/>
      <c r="J5485" s="4">
        <v>55095.891539999997</v>
      </c>
    </row>
    <row r="5486" spans="2:10" x14ac:dyDescent="0.3">
      <c r="B5486" s="3" t="s">
        <v>269</v>
      </c>
      <c r="C5486" s="4">
        <v>2020</v>
      </c>
      <c r="D5486" s="3" t="s">
        <v>1468</v>
      </c>
      <c r="E5486" s="4">
        <v>301703053</v>
      </c>
      <c r="F5486" s="4">
        <v>13.972099999999999</v>
      </c>
      <c r="G5486" s="4">
        <v>2.1191039524372859</v>
      </c>
      <c r="H5486" s="4">
        <v>4215425</v>
      </c>
      <c r="I5486" s="4"/>
      <c r="J5486" s="4">
        <v>4215425</v>
      </c>
    </row>
    <row r="5487" spans="2:10" x14ac:dyDescent="0.3">
      <c r="B5487" s="3" t="s">
        <v>269</v>
      </c>
      <c r="C5487" s="4">
        <v>2020</v>
      </c>
      <c r="D5487" s="3" t="s">
        <v>1469</v>
      </c>
      <c r="E5487" s="4">
        <v>90784</v>
      </c>
      <c r="F5487" s="4">
        <v>6.5933999999999999</v>
      </c>
      <c r="G5487" s="4">
        <v>1</v>
      </c>
      <c r="H5487" s="4">
        <v>599</v>
      </c>
      <c r="I5487" s="4"/>
      <c r="J5487" s="4">
        <v>599</v>
      </c>
    </row>
    <row r="5488" spans="2:10" x14ac:dyDescent="0.3">
      <c r="B5488" s="3" t="s">
        <v>269</v>
      </c>
      <c r="C5488" s="4">
        <v>2020</v>
      </c>
      <c r="D5488" s="3" t="s">
        <v>1470</v>
      </c>
      <c r="E5488" s="4">
        <v>6310300</v>
      </c>
      <c r="F5488" s="4">
        <v>21.1373</v>
      </c>
      <c r="G5488" s="4">
        <v>3.2058270391603725</v>
      </c>
      <c r="H5488" s="4">
        <v>133383</v>
      </c>
      <c r="I5488" s="4"/>
      <c r="J5488" s="4">
        <v>133383</v>
      </c>
    </row>
    <row r="5489" spans="2:10" x14ac:dyDescent="0.3">
      <c r="B5489" s="3" t="s">
        <v>269</v>
      </c>
      <c r="C5489" s="4">
        <v>2020</v>
      </c>
      <c r="D5489" s="3" t="s">
        <v>1471</v>
      </c>
      <c r="E5489" s="4">
        <v>93059000</v>
      </c>
      <c r="F5489" s="4">
        <v>57.912700000000001</v>
      </c>
      <c r="G5489" s="4">
        <v>8.7834349501016167</v>
      </c>
      <c r="H5489" s="4">
        <v>5389298</v>
      </c>
      <c r="I5489" s="4"/>
      <c r="J5489" s="4">
        <v>5389298</v>
      </c>
    </row>
    <row r="5490" spans="2:10" x14ac:dyDescent="0.3">
      <c r="B5490" s="3" t="s">
        <v>269</v>
      </c>
      <c r="C5490" s="4">
        <v>2020</v>
      </c>
      <c r="D5490" s="3" t="s">
        <v>1472</v>
      </c>
      <c r="E5490" s="4">
        <v>0</v>
      </c>
      <c r="F5490" s="4">
        <v>19.780200000000001</v>
      </c>
      <c r="G5490" s="4">
        <v>3</v>
      </c>
      <c r="H5490" s="4">
        <v>0</v>
      </c>
      <c r="I5490" s="4"/>
      <c r="J5490" s="4">
        <v>0</v>
      </c>
    </row>
    <row r="5491" spans="2:10" x14ac:dyDescent="0.3">
      <c r="B5491" s="3" t="s">
        <v>269</v>
      </c>
      <c r="C5491" s="4">
        <v>2020</v>
      </c>
      <c r="D5491" s="3" t="s">
        <v>1473</v>
      </c>
      <c r="E5491" s="4">
        <v>3544900</v>
      </c>
      <c r="F5491" s="4">
        <v>6.5933999999999999</v>
      </c>
      <c r="G5491" s="4">
        <v>1</v>
      </c>
      <c r="H5491" s="4">
        <v>23373</v>
      </c>
      <c r="I5491" s="4"/>
      <c r="J5491" s="4">
        <v>23373</v>
      </c>
    </row>
    <row r="5492" spans="2:10" x14ac:dyDescent="0.3">
      <c r="B5492" s="3" t="s">
        <v>269</v>
      </c>
      <c r="C5492" s="4">
        <v>2020</v>
      </c>
      <c r="D5492" s="3" t="s">
        <v>1474</v>
      </c>
      <c r="E5492" s="4">
        <v>2210532200</v>
      </c>
      <c r="F5492" s="4">
        <v>6.5933999999999999</v>
      </c>
      <c r="G5492" s="4">
        <v>1</v>
      </c>
      <c r="H5492" s="4">
        <v>14574923</v>
      </c>
      <c r="I5492" s="4"/>
      <c r="J5492" s="4">
        <v>14574923</v>
      </c>
    </row>
    <row r="5493" spans="2:10" x14ac:dyDescent="0.3">
      <c r="B5493" s="3" t="s">
        <v>269</v>
      </c>
      <c r="C5493" s="4">
        <v>2020</v>
      </c>
      <c r="D5493" s="3" t="s">
        <v>1475</v>
      </c>
      <c r="E5493" s="4">
        <v>2</v>
      </c>
      <c r="F5493" s="4">
        <v>6.5933999999999999</v>
      </c>
      <c r="G5493" s="4">
        <v>1</v>
      </c>
      <c r="H5493" s="4">
        <v>0</v>
      </c>
      <c r="I5493" s="4"/>
      <c r="J5493" s="4">
        <v>0</v>
      </c>
    </row>
    <row r="5494" spans="2:10" x14ac:dyDescent="0.3">
      <c r="B5494" s="3" t="s">
        <v>269</v>
      </c>
      <c r="C5494" s="4">
        <v>2020</v>
      </c>
      <c r="D5494" s="3" t="s">
        <v>1476</v>
      </c>
      <c r="E5494" s="4">
        <v>2175900</v>
      </c>
      <c r="F5494" s="4">
        <v>26.672899999999998</v>
      </c>
      <c r="G5494" s="4">
        <v>4.0453938787272117</v>
      </c>
      <c r="H5494" s="4">
        <v>58038</v>
      </c>
      <c r="I5494" s="4">
        <v>695000</v>
      </c>
      <c r="J5494" s="4">
        <v>753038</v>
      </c>
    </row>
    <row r="5495" spans="2:10" x14ac:dyDescent="0.3">
      <c r="B5495" s="3" t="s">
        <v>269</v>
      </c>
      <c r="C5495" s="4">
        <v>2021</v>
      </c>
      <c r="D5495" s="3" t="s">
        <v>1468</v>
      </c>
      <c r="E5495" s="4">
        <v>291926513</v>
      </c>
      <c r="F5495" s="4">
        <v>14.052099999999999</v>
      </c>
      <c r="G5495" s="4">
        <v>2.3280098076572617</v>
      </c>
      <c r="H5495" s="4">
        <v>4102181</v>
      </c>
      <c r="I5495" s="4"/>
      <c r="J5495" s="4">
        <v>4102181</v>
      </c>
    </row>
    <row r="5496" spans="2:10" x14ac:dyDescent="0.3">
      <c r="B5496" s="3" t="s">
        <v>269</v>
      </c>
      <c r="C5496" s="4">
        <v>2021</v>
      </c>
      <c r="D5496" s="3" t="s">
        <v>1469</v>
      </c>
      <c r="E5496" s="4">
        <v>90784</v>
      </c>
      <c r="F5496" s="4">
        <v>6.0361000000000002</v>
      </c>
      <c r="G5496" s="4">
        <v>1</v>
      </c>
      <c r="H5496" s="4">
        <v>548</v>
      </c>
      <c r="I5496" s="4"/>
      <c r="J5496" s="4">
        <v>548</v>
      </c>
    </row>
    <row r="5497" spans="2:10" x14ac:dyDescent="0.3">
      <c r="B5497" s="3" t="s">
        <v>269</v>
      </c>
      <c r="C5497" s="4">
        <v>2021</v>
      </c>
      <c r="D5497" s="3" t="s">
        <v>1470</v>
      </c>
      <c r="E5497" s="4">
        <v>8956800</v>
      </c>
      <c r="F5497" s="4">
        <v>35</v>
      </c>
      <c r="G5497" s="4">
        <v>5.7984460164675866</v>
      </c>
      <c r="H5497" s="4">
        <v>313488</v>
      </c>
      <c r="I5497" s="4"/>
      <c r="J5497" s="4">
        <v>313488</v>
      </c>
    </row>
    <row r="5498" spans="2:10" x14ac:dyDescent="0.3">
      <c r="B5498" s="3" t="s">
        <v>269</v>
      </c>
      <c r="C5498" s="4">
        <v>2021</v>
      </c>
      <c r="D5498" s="3" t="s">
        <v>1471</v>
      </c>
      <c r="E5498" s="4">
        <v>94479600</v>
      </c>
      <c r="F5498" s="4">
        <v>53.564799999999998</v>
      </c>
      <c r="G5498" s="4">
        <v>8.8740743195109424</v>
      </c>
      <c r="H5498" s="4">
        <v>5060781</v>
      </c>
      <c r="I5498" s="4"/>
      <c r="J5498" s="4">
        <v>5060781</v>
      </c>
    </row>
    <row r="5499" spans="2:10" x14ac:dyDescent="0.3">
      <c r="B5499" s="3" t="s">
        <v>269</v>
      </c>
      <c r="C5499" s="4">
        <v>2021</v>
      </c>
      <c r="D5499" s="3" t="s">
        <v>1472</v>
      </c>
      <c r="E5499" s="4">
        <v>0</v>
      </c>
      <c r="F5499" s="4">
        <v>18.1083</v>
      </c>
      <c r="G5499" s="4">
        <v>3</v>
      </c>
      <c r="H5499" s="4">
        <v>0</v>
      </c>
      <c r="I5499" s="4"/>
      <c r="J5499" s="4">
        <v>0</v>
      </c>
    </row>
    <row r="5500" spans="2:10" x14ac:dyDescent="0.3">
      <c r="B5500" s="3" t="s">
        <v>269</v>
      </c>
      <c r="C5500" s="4">
        <v>2021</v>
      </c>
      <c r="D5500" s="3" t="s">
        <v>1473</v>
      </c>
      <c r="E5500" s="4">
        <v>3361200</v>
      </c>
      <c r="F5500" s="4">
        <v>6.0361000000000002</v>
      </c>
      <c r="G5500" s="4">
        <v>1</v>
      </c>
      <c r="H5500" s="4">
        <v>20289</v>
      </c>
      <c r="I5500" s="4"/>
      <c r="J5500" s="4">
        <v>20289</v>
      </c>
    </row>
    <row r="5501" spans="2:10" x14ac:dyDescent="0.3">
      <c r="B5501" s="3" t="s">
        <v>269</v>
      </c>
      <c r="C5501" s="4">
        <v>2021</v>
      </c>
      <c r="D5501" s="3" t="s">
        <v>1474</v>
      </c>
      <c r="E5501" s="4">
        <v>2374371000</v>
      </c>
      <c r="F5501" s="4">
        <v>6.0361000000000002</v>
      </c>
      <c r="G5501" s="4">
        <v>1</v>
      </c>
      <c r="H5501" s="4">
        <v>14331941</v>
      </c>
      <c r="I5501" s="4"/>
      <c r="J5501" s="4">
        <v>14331941</v>
      </c>
    </row>
    <row r="5502" spans="2:10" x14ac:dyDescent="0.3">
      <c r="B5502" s="3" t="s">
        <v>269</v>
      </c>
      <c r="C5502" s="4">
        <v>2021</v>
      </c>
      <c r="D5502" s="3" t="s">
        <v>1475</v>
      </c>
      <c r="E5502" s="4">
        <v>2</v>
      </c>
      <c r="F5502" s="4">
        <v>6.0361000000000002</v>
      </c>
      <c r="G5502" s="4">
        <v>1</v>
      </c>
      <c r="H5502" s="4">
        <v>0</v>
      </c>
      <c r="I5502" s="4"/>
      <c r="J5502" s="4">
        <v>0</v>
      </c>
    </row>
    <row r="5503" spans="2:10" x14ac:dyDescent="0.3">
      <c r="B5503" s="3" t="s">
        <v>269</v>
      </c>
      <c r="C5503" s="4">
        <v>2021</v>
      </c>
      <c r="D5503" s="3" t="s">
        <v>1476</v>
      </c>
      <c r="E5503" s="4">
        <v>2211300</v>
      </c>
      <c r="F5503" s="4">
        <v>25.688500000000001</v>
      </c>
      <c r="G5503" s="4">
        <v>4.2558108712579319</v>
      </c>
      <c r="H5503" s="4">
        <v>56805</v>
      </c>
      <c r="I5503" s="4">
        <v>725000</v>
      </c>
      <c r="J5503" s="4">
        <v>781805</v>
      </c>
    </row>
    <row r="5504" spans="2:10" x14ac:dyDescent="0.3">
      <c r="B5504" s="3" t="s">
        <v>269</v>
      </c>
      <c r="C5504" s="4">
        <v>2022</v>
      </c>
      <c r="D5504" s="3" t="s">
        <v>1468</v>
      </c>
      <c r="E5504" s="4">
        <v>356532349</v>
      </c>
      <c r="F5504" s="4">
        <v>12.662000000000001</v>
      </c>
      <c r="G5504" s="4">
        <v>2.8133401470882307</v>
      </c>
      <c r="H5504" s="4">
        <v>4514413</v>
      </c>
      <c r="I5504" s="4"/>
      <c r="J5504" s="4">
        <v>4514413</v>
      </c>
    </row>
    <row r="5505" spans="2:10" x14ac:dyDescent="0.3">
      <c r="B5505" s="3" t="s">
        <v>269</v>
      </c>
      <c r="C5505" s="4">
        <v>2022</v>
      </c>
      <c r="D5505" s="3" t="s">
        <v>1469</v>
      </c>
      <c r="E5505" s="4">
        <v>85405</v>
      </c>
      <c r="F5505" s="4">
        <v>4.5007000000000001</v>
      </c>
      <c r="G5505" s="4">
        <v>1</v>
      </c>
      <c r="H5505" s="4">
        <v>384</v>
      </c>
      <c r="I5505" s="4"/>
      <c r="J5505" s="4">
        <v>384</v>
      </c>
    </row>
    <row r="5506" spans="2:10" x14ac:dyDescent="0.3">
      <c r="B5506" s="3" t="s">
        <v>269</v>
      </c>
      <c r="C5506" s="4">
        <v>2022</v>
      </c>
      <c r="D5506" s="3" t="s">
        <v>1470</v>
      </c>
      <c r="E5506" s="4">
        <v>19101800</v>
      </c>
      <c r="F5506" s="4">
        <v>34.1</v>
      </c>
      <c r="G5506" s="4">
        <v>7.5765991956806715</v>
      </c>
      <c r="H5506" s="4">
        <v>651371</v>
      </c>
      <c r="I5506" s="4"/>
      <c r="J5506" s="4">
        <v>651371</v>
      </c>
    </row>
    <row r="5507" spans="2:10" x14ac:dyDescent="0.3">
      <c r="B5507" s="3" t="s">
        <v>269</v>
      </c>
      <c r="C5507" s="4">
        <v>2022</v>
      </c>
      <c r="D5507" s="3" t="s">
        <v>1471</v>
      </c>
      <c r="E5507" s="4">
        <v>87386100</v>
      </c>
      <c r="F5507" s="4">
        <v>54.909300000000002</v>
      </c>
      <c r="G5507" s="4">
        <v>12.20016886262137</v>
      </c>
      <c r="H5507" s="4">
        <v>4798310</v>
      </c>
      <c r="I5507" s="4"/>
      <c r="J5507" s="4">
        <v>4798310</v>
      </c>
    </row>
    <row r="5508" spans="2:10" x14ac:dyDescent="0.3">
      <c r="B5508" s="3" t="s">
        <v>269</v>
      </c>
      <c r="C5508" s="4">
        <v>2022</v>
      </c>
      <c r="D5508" s="3" t="s">
        <v>1472</v>
      </c>
      <c r="E5508" s="4">
        <v>0</v>
      </c>
      <c r="F5508" s="4">
        <v>13.5023</v>
      </c>
      <c r="G5508" s="4">
        <v>3.0000444375319395</v>
      </c>
      <c r="H5508" s="4">
        <v>0</v>
      </c>
      <c r="I5508" s="4"/>
      <c r="J5508" s="4">
        <v>0</v>
      </c>
    </row>
    <row r="5509" spans="2:10" x14ac:dyDescent="0.3">
      <c r="B5509" s="3" t="s">
        <v>269</v>
      </c>
      <c r="C5509" s="4">
        <v>2022</v>
      </c>
      <c r="D5509" s="3" t="s">
        <v>1473</v>
      </c>
      <c r="E5509" s="4">
        <v>4568100</v>
      </c>
      <c r="F5509" s="4">
        <v>4.5007000000000001</v>
      </c>
      <c r="G5509" s="4">
        <v>1</v>
      </c>
      <c r="H5509" s="4">
        <v>20560</v>
      </c>
      <c r="I5509" s="4"/>
      <c r="J5509" s="4">
        <v>20560</v>
      </c>
    </row>
    <row r="5510" spans="2:10" x14ac:dyDescent="0.3">
      <c r="B5510" s="3" t="s">
        <v>269</v>
      </c>
      <c r="C5510" s="4">
        <v>2022</v>
      </c>
      <c r="D5510" s="3" t="s">
        <v>1474</v>
      </c>
      <c r="E5510" s="4">
        <v>3465710100</v>
      </c>
      <c r="F5510" s="4">
        <v>4.5007000000000001</v>
      </c>
      <c r="G5510" s="4">
        <v>1</v>
      </c>
      <c r="H5510" s="4">
        <v>15598121</v>
      </c>
      <c r="I5510" s="4"/>
      <c r="J5510" s="4">
        <v>15598121</v>
      </c>
    </row>
    <row r="5511" spans="2:10" x14ac:dyDescent="0.3">
      <c r="B5511" s="3" t="s">
        <v>269</v>
      </c>
      <c r="C5511" s="4">
        <v>2022</v>
      </c>
      <c r="D5511" s="3" t="s">
        <v>1475</v>
      </c>
      <c r="E5511" s="4">
        <v>2</v>
      </c>
      <c r="F5511" s="4">
        <v>4.5007000000000001</v>
      </c>
      <c r="G5511" s="4">
        <v>1</v>
      </c>
      <c r="H5511" s="4">
        <v>0</v>
      </c>
      <c r="I5511" s="4"/>
      <c r="J5511" s="4">
        <v>0</v>
      </c>
    </row>
    <row r="5512" spans="2:10" x14ac:dyDescent="0.3">
      <c r="B5512" s="3" t="s">
        <v>269</v>
      </c>
      <c r="C5512" s="4">
        <v>2022</v>
      </c>
      <c r="D5512" s="3" t="s">
        <v>1476</v>
      </c>
      <c r="E5512" s="4">
        <v>2603420</v>
      </c>
      <c r="F5512" s="4">
        <v>26.272300000000001</v>
      </c>
      <c r="G5512" s="4">
        <v>5.8373808518674872</v>
      </c>
      <c r="H5512" s="4">
        <v>68398</v>
      </c>
      <c r="I5512" s="4">
        <v>746741</v>
      </c>
      <c r="J5512" s="4">
        <v>815139</v>
      </c>
    </row>
    <row r="5513" spans="2:10" x14ac:dyDescent="0.3">
      <c r="B5513" s="3" t="s">
        <v>269</v>
      </c>
      <c r="C5513" s="4">
        <v>2023</v>
      </c>
      <c r="D5513" s="3" t="s">
        <v>1468</v>
      </c>
      <c r="E5513" s="4">
        <v>370546500</v>
      </c>
      <c r="F5513" s="4">
        <v>13.18458</v>
      </c>
      <c r="G5513" s="4">
        <v>3.021581447792697</v>
      </c>
      <c r="H5513" s="4">
        <v>4885500</v>
      </c>
      <c r="I5513" s="4"/>
      <c r="J5513" s="4">
        <v>4885500</v>
      </c>
    </row>
    <row r="5514" spans="2:10" x14ac:dyDescent="0.3">
      <c r="B5514" s="3" t="s">
        <v>269</v>
      </c>
      <c r="C5514" s="4">
        <v>2023</v>
      </c>
      <c r="D5514" s="3" t="s">
        <v>1469</v>
      </c>
      <c r="E5514" s="4">
        <v>85853</v>
      </c>
      <c r="F5514" s="4">
        <v>4.3634700000000004</v>
      </c>
      <c r="G5514" s="4">
        <v>1</v>
      </c>
      <c r="H5514" s="4">
        <v>375</v>
      </c>
      <c r="I5514" s="4"/>
      <c r="J5514" s="4">
        <v>375</v>
      </c>
    </row>
    <row r="5515" spans="2:10" x14ac:dyDescent="0.3">
      <c r="B5515" s="3" t="s">
        <v>269</v>
      </c>
      <c r="C5515" s="4">
        <v>2023</v>
      </c>
      <c r="D5515" s="3" t="s">
        <v>1470</v>
      </c>
      <c r="E5515" s="4">
        <v>19746200</v>
      </c>
      <c r="F5515" s="4">
        <v>35.699060000000003</v>
      </c>
      <c r="G5515" s="4">
        <v>8.181346497168537</v>
      </c>
      <c r="H5515" s="4">
        <v>704921</v>
      </c>
      <c r="I5515" s="4"/>
      <c r="J5515" s="4">
        <v>704921</v>
      </c>
    </row>
    <row r="5516" spans="2:10" x14ac:dyDescent="0.3">
      <c r="B5516" s="3" t="s">
        <v>269</v>
      </c>
      <c r="C5516" s="4">
        <v>2023</v>
      </c>
      <c r="D5516" s="3" t="s">
        <v>1471</v>
      </c>
      <c r="E5516" s="4">
        <v>87615800</v>
      </c>
      <c r="F5516" s="4">
        <v>59.267589999999998</v>
      </c>
      <c r="G5516" s="4">
        <v>13.582673881108382</v>
      </c>
      <c r="H5516" s="4">
        <v>5192777</v>
      </c>
      <c r="I5516" s="4"/>
      <c r="J5516" s="4">
        <v>5192777</v>
      </c>
    </row>
    <row r="5517" spans="2:10" x14ac:dyDescent="0.3">
      <c r="B5517" s="3" t="s">
        <v>269</v>
      </c>
      <c r="C5517" s="4">
        <v>2023</v>
      </c>
      <c r="D5517" s="3" t="s">
        <v>1472</v>
      </c>
      <c r="E5517" s="4">
        <v>0</v>
      </c>
      <c r="F5517" s="4">
        <v>13.09041</v>
      </c>
      <c r="G5517" s="4">
        <v>3</v>
      </c>
      <c r="H5517" s="4">
        <v>0</v>
      </c>
      <c r="I5517" s="4"/>
      <c r="J5517" s="4">
        <v>0</v>
      </c>
    </row>
    <row r="5518" spans="2:10" x14ac:dyDescent="0.3">
      <c r="B5518" s="3" t="s">
        <v>269</v>
      </c>
      <c r="C5518" s="4">
        <v>2023</v>
      </c>
      <c r="D5518" s="3" t="s">
        <v>1473</v>
      </c>
      <c r="E5518" s="4">
        <v>4711100</v>
      </c>
      <c r="F5518" s="4">
        <v>4.3634700000000004</v>
      </c>
      <c r="G5518" s="4">
        <v>1</v>
      </c>
      <c r="H5518" s="4">
        <v>20557</v>
      </c>
      <c r="I5518" s="4"/>
      <c r="J5518" s="4">
        <v>20557</v>
      </c>
    </row>
    <row r="5519" spans="2:10" x14ac:dyDescent="0.3">
      <c r="B5519" s="3" t="s">
        <v>269</v>
      </c>
      <c r="C5519" s="4">
        <v>2023</v>
      </c>
      <c r="D5519" s="3" t="s">
        <v>1474</v>
      </c>
      <c r="E5519" s="4">
        <v>3868631400</v>
      </c>
      <c r="F5519" s="4">
        <v>4.3634700000000004</v>
      </c>
      <c r="G5519" s="4">
        <v>1</v>
      </c>
      <c r="H5519" s="4">
        <v>16880657</v>
      </c>
      <c r="I5519" s="4"/>
      <c r="J5519" s="4">
        <v>16880657</v>
      </c>
    </row>
    <row r="5520" spans="2:10" x14ac:dyDescent="0.3">
      <c r="B5520" s="3" t="s">
        <v>269</v>
      </c>
      <c r="C5520" s="4">
        <v>2023</v>
      </c>
      <c r="D5520" s="3" t="s">
        <v>1475</v>
      </c>
      <c r="E5520" s="4">
        <v>2</v>
      </c>
      <c r="F5520" s="4">
        <v>4.3634700000000004</v>
      </c>
      <c r="G5520" s="4">
        <v>1</v>
      </c>
      <c r="H5520" s="4">
        <v>0</v>
      </c>
      <c r="I5520" s="4"/>
      <c r="J5520" s="4">
        <v>0</v>
      </c>
    </row>
    <row r="5521" spans="2:10" x14ac:dyDescent="0.3">
      <c r="B5521" s="3" t="s">
        <v>269</v>
      </c>
      <c r="C5521" s="4">
        <v>2023</v>
      </c>
      <c r="D5521" s="3" t="s">
        <v>1476</v>
      </c>
      <c r="E5521" s="4">
        <v>2724555</v>
      </c>
      <c r="F5521" s="4">
        <v>27.167950000000001</v>
      </c>
      <c r="G5521" s="4">
        <v>6.2262259165297342</v>
      </c>
      <c r="H5521" s="4">
        <v>74021</v>
      </c>
      <c r="I5521" s="4">
        <v>786028</v>
      </c>
      <c r="J5521" s="4">
        <v>860049</v>
      </c>
    </row>
    <row r="5522" spans="2:10" x14ac:dyDescent="0.3">
      <c r="B5522" s="3" t="s">
        <v>269</v>
      </c>
      <c r="C5522" s="4">
        <v>2024</v>
      </c>
      <c r="D5522" s="3" t="s">
        <v>1468</v>
      </c>
      <c r="E5522" s="4">
        <v>397078765</v>
      </c>
      <c r="F5522" s="4">
        <v>13.940519999999999</v>
      </c>
      <c r="G5522" s="4">
        <v>2.8577883101548149</v>
      </c>
      <c r="H5522" s="4">
        <v>5535484</v>
      </c>
      <c r="I5522" s="4"/>
      <c r="J5522" s="4">
        <v>5535484</v>
      </c>
    </row>
    <row r="5523" spans="2:10" x14ac:dyDescent="0.3">
      <c r="B5523" s="3" t="s">
        <v>269</v>
      </c>
      <c r="C5523" s="4">
        <v>2024</v>
      </c>
      <c r="D5523" s="3" t="s">
        <v>1469</v>
      </c>
      <c r="E5523" s="4">
        <v>86238</v>
      </c>
      <c r="F5523" s="4">
        <v>4.8780799999999997</v>
      </c>
      <c r="G5523" s="4">
        <v>1</v>
      </c>
      <c r="H5523" s="4">
        <v>421</v>
      </c>
      <c r="I5523" s="4"/>
      <c r="J5523" s="4">
        <v>421</v>
      </c>
    </row>
    <row r="5524" spans="2:10" x14ac:dyDescent="0.3">
      <c r="B5524" s="3" t="s">
        <v>269</v>
      </c>
      <c r="C5524" s="4">
        <v>2024</v>
      </c>
      <c r="D5524" s="3" t="s">
        <v>1470</v>
      </c>
      <c r="E5524" s="4">
        <v>24561600</v>
      </c>
      <c r="F5524" s="4">
        <v>40.328890000000001</v>
      </c>
      <c r="G5524" s="4">
        <v>8.2673695388349522</v>
      </c>
      <c r="H5524" s="4">
        <v>990542</v>
      </c>
      <c r="I5524" s="4"/>
      <c r="J5524" s="4">
        <v>990542</v>
      </c>
    </row>
    <row r="5525" spans="2:10" x14ac:dyDescent="0.3">
      <c r="B5525" s="3" t="s">
        <v>269</v>
      </c>
      <c r="C5525" s="4">
        <v>2024</v>
      </c>
      <c r="D5525" s="3" t="s">
        <v>1471</v>
      </c>
      <c r="E5525" s="4">
        <v>94170300</v>
      </c>
      <c r="F5525" s="4">
        <v>61.773110000000003</v>
      </c>
      <c r="G5525" s="4">
        <v>12.663406504198374</v>
      </c>
      <c r="H5525" s="4">
        <v>5817192</v>
      </c>
      <c r="I5525" s="4"/>
      <c r="J5525" s="4">
        <v>5817192</v>
      </c>
    </row>
    <row r="5526" spans="2:10" x14ac:dyDescent="0.3">
      <c r="B5526" s="3" t="s">
        <v>269</v>
      </c>
      <c r="C5526" s="4">
        <v>2024</v>
      </c>
      <c r="D5526" s="3" t="s">
        <v>1472</v>
      </c>
      <c r="E5526" s="4">
        <v>0</v>
      </c>
      <c r="F5526" s="4">
        <v>14.63425</v>
      </c>
      <c r="G5526" s="4">
        <v>3.0000020499868802</v>
      </c>
      <c r="H5526" s="4">
        <v>0</v>
      </c>
      <c r="I5526" s="4"/>
      <c r="J5526" s="4">
        <v>0</v>
      </c>
    </row>
    <row r="5527" spans="2:10" x14ac:dyDescent="0.3">
      <c r="B5527" s="3" t="s">
        <v>269</v>
      </c>
      <c r="C5527" s="4">
        <v>2024</v>
      </c>
      <c r="D5527" s="3" t="s">
        <v>1473</v>
      </c>
      <c r="E5527" s="4">
        <v>5623500</v>
      </c>
      <c r="F5527" s="4">
        <v>4.8780799999999997</v>
      </c>
      <c r="G5527" s="4">
        <v>1</v>
      </c>
      <c r="H5527" s="4">
        <v>27432</v>
      </c>
      <c r="I5527" s="4"/>
      <c r="J5527" s="4">
        <v>27432</v>
      </c>
    </row>
    <row r="5528" spans="2:10" x14ac:dyDescent="0.3">
      <c r="B5528" s="3" t="s">
        <v>269</v>
      </c>
      <c r="C5528" s="4">
        <v>2024</v>
      </c>
      <c r="D5528" s="3" t="s">
        <v>1474</v>
      </c>
      <c r="E5528" s="4">
        <v>3841565700</v>
      </c>
      <c r="F5528" s="4">
        <v>4.8780799999999997</v>
      </c>
      <c r="G5528" s="4">
        <v>1</v>
      </c>
      <c r="H5528" s="4">
        <v>18739465</v>
      </c>
      <c r="I5528" s="4"/>
      <c r="J5528" s="4">
        <v>18739465</v>
      </c>
    </row>
    <row r="5529" spans="2:10" x14ac:dyDescent="0.3">
      <c r="B5529" s="3" t="s">
        <v>269</v>
      </c>
      <c r="C5529" s="4">
        <v>2024</v>
      </c>
      <c r="D5529" s="3" t="s">
        <v>1475</v>
      </c>
      <c r="E5529" s="4">
        <v>2</v>
      </c>
      <c r="F5529" s="4">
        <v>4.8780799999999997</v>
      </c>
      <c r="G5529" s="4">
        <v>1</v>
      </c>
      <c r="H5529" s="4">
        <v>0</v>
      </c>
      <c r="I5529" s="4"/>
      <c r="J5529" s="4">
        <v>0</v>
      </c>
    </row>
    <row r="5530" spans="2:10" x14ac:dyDescent="0.3">
      <c r="B5530" s="3" t="s">
        <v>269</v>
      </c>
      <c r="C5530" s="4">
        <v>2024</v>
      </c>
      <c r="D5530" s="3" t="s">
        <v>1476</v>
      </c>
      <c r="E5530" s="4">
        <v>2859755</v>
      </c>
      <c r="F5530" s="4">
        <v>28.99811</v>
      </c>
      <c r="G5530" s="4">
        <v>5.9445745047231702</v>
      </c>
      <c r="H5530" s="4">
        <v>82927</v>
      </c>
      <c r="I5530" s="4">
        <v>816913</v>
      </c>
      <c r="J5530" s="4">
        <v>899840</v>
      </c>
    </row>
    <row r="5531" spans="2:10" x14ac:dyDescent="0.3">
      <c r="B5531" s="3" t="s">
        <v>272</v>
      </c>
      <c r="C5531" s="4">
        <v>2019</v>
      </c>
      <c r="D5531" s="3" t="s">
        <v>1468</v>
      </c>
      <c r="E5531" s="4">
        <v>3397250</v>
      </c>
      <c r="F5531" s="4">
        <v>11.10702</v>
      </c>
      <c r="G5531" s="4">
        <v>1.49957066479451</v>
      </c>
      <c r="H5531" s="4">
        <v>37733.323694999999</v>
      </c>
      <c r="I5531" s="4"/>
      <c r="J5531" s="4">
        <v>37733.323694999999</v>
      </c>
    </row>
    <row r="5532" spans="2:10" x14ac:dyDescent="0.3">
      <c r="B5532" s="3" t="s">
        <v>272</v>
      </c>
      <c r="C5532" s="4">
        <v>2019</v>
      </c>
      <c r="D5532" s="3" t="s">
        <v>1469</v>
      </c>
      <c r="E5532" s="4">
        <v>0</v>
      </c>
      <c r="F5532" s="4">
        <v>0</v>
      </c>
      <c r="G5532" s="4">
        <v>0</v>
      </c>
      <c r="H5532" s="4">
        <v>0</v>
      </c>
      <c r="I5532" s="4"/>
      <c r="J5532" s="4">
        <v>0</v>
      </c>
    </row>
    <row r="5533" spans="2:10" x14ac:dyDescent="0.3">
      <c r="B5533" s="3" t="s">
        <v>272</v>
      </c>
      <c r="C5533" s="4">
        <v>2019</v>
      </c>
      <c r="D5533" s="3" t="s">
        <v>1470</v>
      </c>
      <c r="E5533" s="4">
        <v>872900</v>
      </c>
      <c r="F5533" s="4">
        <v>25.916370000000001</v>
      </c>
      <c r="G5533" s="4">
        <v>3.49899686774316</v>
      </c>
      <c r="H5533" s="4">
        <v>22622.399373</v>
      </c>
      <c r="I5533" s="4"/>
      <c r="J5533" s="4">
        <v>22622.399373</v>
      </c>
    </row>
    <row r="5534" spans="2:10" x14ac:dyDescent="0.3">
      <c r="B5534" s="3" t="s">
        <v>272</v>
      </c>
      <c r="C5534" s="4">
        <v>2019</v>
      </c>
      <c r="D5534" s="3" t="s">
        <v>1471</v>
      </c>
      <c r="E5534" s="4">
        <v>29708900</v>
      </c>
      <c r="F5534" s="4">
        <v>14.06889</v>
      </c>
      <c r="G5534" s="4">
        <v>1.8994559053842399</v>
      </c>
      <c r="H5534" s="4">
        <v>417971.24612099997</v>
      </c>
      <c r="I5534" s="4"/>
      <c r="J5534" s="4">
        <v>417971.24612099997</v>
      </c>
    </row>
    <row r="5535" spans="2:10" x14ac:dyDescent="0.3">
      <c r="B5535" s="3" t="s">
        <v>272</v>
      </c>
      <c r="C5535" s="4">
        <v>2019</v>
      </c>
      <c r="D5535" s="3" t="s">
        <v>1472</v>
      </c>
      <c r="E5535" s="4">
        <v>0</v>
      </c>
      <c r="F5535" s="4">
        <v>0</v>
      </c>
      <c r="G5535" s="4">
        <v>0</v>
      </c>
      <c r="H5535" s="4">
        <v>0</v>
      </c>
      <c r="I5535" s="4"/>
      <c r="J5535" s="4">
        <v>0</v>
      </c>
    </row>
    <row r="5536" spans="2:10" x14ac:dyDescent="0.3">
      <c r="B5536" s="3" t="s">
        <v>272</v>
      </c>
      <c r="C5536" s="4">
        <v>2019</v>
      </c>
      <c r="D5536" s="3" t="s">
        <v>1473</v>
      </c>
      <c r="E5536" s="4">
        <v>33600</v>
      </c>
      <c r="F5536" s="4">
        <v>7.4046799999999999</v>
      </c>
      <c r="G5536" s="4">
        <v>0.99971377652967597</v>
      </c>
      <c r="H5536" s="4">
        <v>248.797248</v>
      </c>
      <c r="I5536" s="4"/>
      <c r="J5536" s="4">
        <v>248.797248</v>
      </c>
    </row>
    <row r="5537" spans="2:10" x14ac:dyDescent="0.3">
      <c r="B5537" s="3" t="s">
        <v>272</v>
      </c>
      <c r="C5537" s="4">
        <v>2019</v>
      </c>
      <c r="D5537" s="3" t="s">
        <v>1474</v>
      </c>
      <c r="E5537" s="4">
        <v>50124600</v>
      </c>
      <c r="F5537" s="4">
        <v>7.4067999999999996</v>
      </c>
      <c r="G5537" s="4">
        <v>1</v>
      </c>
      <c r="H5537" s="4">
        <v>371262.88728000002</v>
      </c>
      <c r="I5537" s="4">
        <v>0</v>
      </c>
      <c r="J5537" s="4">
        <v>371262.88728000002</v>
      </c>
    </row>
    <row r="5538" spans="2:10" x14ac:dyDescent="0.3">
      <c r="B5538" s="3" t="s">
        <v>272</v>
      </c>
      <c r="C5538" s="4">
        <v>2019</v>
      </c>
      <c r="D5538" s="3" t="s">
        <v>1475</v>
      </c>
      <c r="E5538" s="4">
        <v>0</v>
      </c>
      <c r="F5538" s="4">
        <v>0</v>
      </c>
      <c r="G5538" s="4">
        <v>0</v>
      </c>
      <c r="H5538" s="4">
        <v>0</v>
      </c>
      <c r="I5538" s="4"/>
      <c r="J5538" s="4">
        <v>0</v>
      </c>
    </row>
    <row r="5539" spans="2:10" x14ac:dyDescent="0.3">
      <c r="B5539" s="3" t="s">
        <v>272</v>
      </c>
      <c r="C5539" s="4">
        <v>2019</v>
      </c>
      <c r="D5539" s="3" t="s">
        <v>1476</v>
      </c>
      <c r="E5539" s="4">
        <v>153100</v>
      </c>
      <c r="F5539" s="4">
        <v>25.916370000000001</v>
      </c>
      <c r="G5539" s="4">
        <v>3.49899686774316</v>
      </c>
      <c r="H5539" s="4">
        <v>3967.7962470000002</v>
      </c>
      <c r="I5539" s="4"/>
      <c r="J5539" s="4">
        <v>3967.7962470000002</v>
      </c>
    </row>
    <row r="5540" spans="2:10" x14ac:dyDescent="0.3">
      <c r="B5540" s="3" t="s">
        <v>272</v>
      </c>
      <c r="C5540" s="4">
        <v>2020</v>
      </c>
      <c r="D5540" s="3" t="s">
        <v>1468</v>
      </c>
      <c r="E5540" s="4">
        <v>3382850</v>
      </c>
      <c r="F5540" s="4">
        <v>11.66239</v>
      </c>
      <c r="G5540" s="4">
        <v>1.4999993569073933</v>
      </c>
      <c r="H5540" s="4">
        <v>39452</v>
      </c>
      <c r="I5540" s="4"/>
      <c r="J5540" s="4">
        <v>39452</v>
      </c>
    </row>
    <row r="5541" spans="2:10" x14ac:dyDescent="0.3">
      <c r="B5541" s="3" t="s">
        <v>272</v>
      </c>
      <c r="C5541" s="4">
        <v>2020</v>
      </c>
      <c r="D5541" s="3" t="s">
        <v>1469</v>
      </c>
      <c r="E5541" s="4">
        <v>0</v>
      </c>
      <c r="F5541" s="4">
        <v>0</v>
      </c>
      <c r="G5541" s="4">
        <v>0</v>
      </c>
      <c r="H5541" s="4">
        <v>0</v>
      </c>
      <c r="I5541" s="4"/>
      <c r="J5541" s="4">
        <v>0</v>
      </c>
    </row>
    <row r="5542" spans="2:10" x14ac:dyDescent="0.3">
      <c r="B5542" s="3" t="s">
        <v>272</v>
      </c>
      <c r="C5542" s="4">
        <v>2020</v>
      </c>
      <c r="D5542" s="3" t="s">
        <v>1470</v>
      </c>
      <c r="E5542" s="4">
        <v>876000</v>
      </c>
      <c r="F5542" s="4">
        <v>34.987180000000002</v>
      </c>
      <c r="G5542" s="4">
        <v>4.4999993569073933</v>
      </c>
      <c r="H5542" s="4">
        <v>30649</v>
      </c>
      <c r="I5542" s="4"/>
      <c r="J5542" s="4">
        <v>30649</v>
      </c>
    </row>
    <row r="5543" spans="2:10" x14ac:dyDescent="0.3">
      <c r="B5543" s="3" t="s">
        <v>272</v>
      </c>
      <c r="C5543" s="4">
        <v>2020</v>
      </c>
      <c r="D5543" s="3" t="s">
        <v>1471</v>
      </c>
      <c r="E5543" s="4">
        <v>30329900</v>
      </c>
      <c r="F5543" s="4">
        <v>12.43989</v>
      </c>
      <c r="G5543" s="4">
        <v>1.6000002572370426</v>
      </c>
      <c r="H5543" s="4">
        <v>377301</v>
      </c>
      <c r="I5543" s="4"/>
      <c r="J5543" s="4">
        <v>377301</v>
      </c>
    </row>
    <row r="5544" spans="2:10" x14ac:dyDescent="0.3">
      <c r="B5544" s="3" t="s">
        <v>272</v>
      </c>
      <c r="C5544" s="4">
        <v>2020</v>
      </c>
      <c r="D5544" s="3" t="s">
        <v>1472</v>
      </c>
      <c r="E5544" s="4">
        <v>0</v>
      </c>
      <c r="F5544" s="4">
        <v>0</v>
      </c>
      <c r="G5544" s="4">
        <v>0</v>
      </c>
      <c r="H5544" s="4">
        <v>0</v>
      </c>
      <c r="I5544" s="4"/>
      <c r="J5544" s="4">
        <v>0</v>
      </c>
    </row>
    <row r="5545" spans="2:10" x14ac:dyDescent="0.3">
      <c r="B5545" s="3" t="s">
        <v>272</v>
      </c>
      <c r="C5545" s="4">
        <v>2020</v>
      </c>
      <c r="D5545" s="3" t="s">
        <v>1473</v>
      </c>
      <c r="E5545" s="4">
        <v>33600</v>
      </c>
      <c r="F5545" s="4">
        <v>7.7749300000000003</v>
      </c>
      <c r="G5545" s="4">
        <v>1</v>
      </c>
      <c r="H5545" s="4">
        <v>261</v>
      </c>
      <c r="I5545" s="4"/>
      <c r="J5545" s="4">
        <v>261</v>
      </c>
    </row>
    <row r="5546" spans="2:10" x14ac:dyDescent="0.3">
      <c r="B5546" s="3" t="s">
        <v>272</v>
      </c>
      <c r="C5546" s="4">
        <v>2020</v>
      </c>
      <c r="D5546" s="3" t="s">
        <v>1474</v>
      </c>
      <c r="E5546" s="4">
        <v>52582800</v>
      </c>
      <c r="F5546" s="4">
        <v>7.7749300000000003</v>
      </c>
      <c r="G5546" s="4">
        <v>1</v>
      </c>
      <c r="H5546" s="4">
        <v>408828</v>
      </c>
      <c r="I5546" s="4"/>
      <c r="J5546" s="4">
        <v>408828</v>
      </c>
    </row>
    <row r="5547" spans="2:10" x14ac:dyDescent="0.3">
      <c r="B5547" s="3" t="s">
        <v>272</v>
      </c>
      <c r="C5547" s="4">
        <v>2020</v>
      </c>
      <c r="D5547" s="3" t="s">
        <v>1475</v>
      </c>
      <c r="E5547" s="4">
        <v>0</v>
      </c>
      <c r="F5547" s="4">
        <v>0</v>
      </c>
      <c r="G5547" s="4">
        <v>0</v>
      </c>
      <c r="H5547" s="4">
        <v>0</v>
      </c>
      <c r="I5547" s="4"/>
      <c r="J5547" s="4">
        <v>0</v>
      </c>
    </row>
    <row r="5548" spans="2:10" x14ac:dyDescent="0.3">
      <c r="B5548" s="3" t="s">
        <v>272</v>
      </c>
      <c r="C5548" s="4">
        <v>2020</v>
      </c>
      <c r="D5548" s="3" t="s">
        <v>1476</v>
      </c>
      <c r="E5548" s="4">
        <v>154700</v>
      </c>
      <c r="F5548" s="4">
        <v>27.212250000000001</v>
      </c>
      <c r="G5548" s="4">
        <v>3.4999993569073933</v>
      </c>
      <c r="H5548" s="4">
        <v>4210</v>
      </c>
      <c r="I5548" s="4">
        <v>17000</v>
      </c>
      <c r="J5548" s="4">
        <v>21210</v>
      </c>
    </row>
    <row r="5549" spans="2:10" x14ac:dyDescent="0.3">
      <c r="B5549" s="3" t="s">
        <v>272</v>
      </c>
      <c r="C5549" s="4">
        <v>2021</v>
      </c>
      <c r="D5549" s="3" t="s">
        <v>1468</v>
      </c>
      <c r="E5549" s="4">
        <v>3557850</v>
      </c>
      <c r="F5549" s="4">
        <v>12.49033</v>
      </c>
      <c r="G5549" s="4">
        <v>1.499999399535721</v>
      </c>
      <c r="H5549" s="4">
        <v>44439</v>
      </c>
      <c r="I5549" s="4"/>
      <c r="J5549" s="4">
        <v>44439</v>
      </c>
    </row>
    <row r="5550" spans="2:10" x14ac:dyDescent="0.3">
      <c r="B5550" s="3" t="s">
        <v>272</v>
      </c>
      <c r="C5550" s="4">
        <v>2021</v>
      </c>
      <c r="D5550" s="3" t="s">
        <v>1469</v>
      </c>
      <c r="E5550" s="4">
        <v>0</v>
      </c>
      <c r="F5550" s="4">
        <v>0</v>
      </c>
      <c r="G5550" s="4">
        <v>0</v>
      </c>
      <c r="H5550" s="4">
        <v>0</v>
      </c>
      <c r="I5550" s="4"/>
      <c r="J5550" s="4">
        <v>0</v>
      </c>
    </row>
    <row r="5551" spans="2:10" x14ac:dyDescent="0.3">
      <c r="B5551" s="3" t="s">
        <v>272</v>
      </c>
      <c r="C5551" s="4">
        <v>2021</v>
      </c>
      <c r="D5551" s="3" t="s">
        <v>1470</v>
      </c>
      <c r="E5551" s="4">
        <v>881000</v>
      </c>
      <c r="F5551" s="4">
        <v>37.470999999999997</v>
      </c>
      <c r="G5551" s="4">
        <v>4.4999993995357199</v>
      </c>
      <c r="H5551" s="4">
        <v>33012</v>
      </c>
      <c r="I5551" s="4"/>
      <c r="J5551" s="4">
        <v>33012</v>
      </c>
    </row>
    <row r="5552" spans="2:10" x14ac:dyDescent="0.3">
      <c r="B5552" s="3" t="s">
        <v>272</v>
      </c>
      <c r="C5552" s="4">
        <v>2021</v>
      </c>
      <c r="D5552" s="3" t="s">
        <v>1471</v>
      </c>
      <c r="E5552" s="4">
        <v>0</v>
      </c>
      <c r="F5552" s="4">
        <v>0</v>
      </c>
      <c r="G5552" s="4">
        <v>0</v>
      </c>
      <c r="H5552" s="4">
        <v>0</v>
      </c>
      <c r="I5552" s="4"/>
      <c r="J5552" s="4">
        <v>0</v>
      </c>
    </row>
    <row r="5553" spans="2:10" x14ac:dyDescent="0.3">
      <c r="B5553" s="3" t="s">
        <v>272</v>
      </c>
      <c r="C5553" s="4">
        <v>2021</v>
      </c>
      <c r="D5553" s="3" t="s">
        <v>1472</v>
      </c>
      <c r="E5553" s="4">
        <v>0</v>
      </c>
      <c r="F5553" s="4">
        <v>0</v>
      </c>
      <c r="G5553" s="4">
        <v>0</v>
      </c>
      <c r="H5553" s="4">
        <v>0</v>
      </c>
      <c r="I5553" s="4"/>
      <c r="J5553" s="4">
        <v>0</v>
      </c>
    </row>
    <row r="5554" spans="2:10" x14ac:dyDescent="0.3">
      <c r="B5554" s="3" t="s">
        <v>272</v>
      </c>
      <c r="C5554" s="4">
        <v>2021</v>
      </c>
      <c r="D5554" s="3" t="s">
        <v>1473</v>
      </c>
      <c r="E5554" s="4">
        <v>33600</v>
      </c>
      <c r="F5554" s="4">
        <v>8.3268900000000006</v>
      </c>
      <c r="G5554" s="4">
        <v>1</v>
      </c>
      <c r="H5554" s="4">
        <v>280</v>
      </c>
      <c r="I5554" s="4"/>
      <c r="J5554" s="4">
        <v>280</v>
      </c>
    </row>
    <row r="5555" spans="2:10" x14ac:dyDescent="0.3">
      <c r="B5555" s="3" t="s">
        <v>272</v>
      </c>
      <c r="C5555" s="4">
        <v>2021</v>
      </c>
      <c r="D5555" s="3" t="s">
        <v>1474</v>
      </c>
      <c r="E5555" s="4">
        <v>59031200</v>
      </c>
      <c r="F5555" s="4">
        <v>8.3268900000000006</v>
      </c>
      <c r="G5555" s="4">
        <v>1</v>
      </c>
      <c r="H5555" s="4">
        <v>491546</v>
      </c>
      <c r="I5555" s="4"/>
      <c r="J5555" s="4">
        <v>491546</v>
      </c>
    </row>
    <row r="5556" spans="2:10" x14ac:dyDescent="0.3">
      <c r="B5556" s="3" t="s">
        <v>272</v>
      </c>
      <c r="C5556" s="4">
        <v>2021</v>
      </c>
      <c r="D5556" s="3" t="s">
        <v>1475</v>
      </c>
      <c r="E5556" s="4">
        <v>0</v>
      </c>
      <c r="F5556" s="4">
        <v>0</v>
      </c>
      <c r="G5556" s="4">
        <v>0</v>
      </c>
      <c r="H5556" s="4">
        <v>0</v>
      </c>
      <c r="I5556" s="4"/>
      <c r="J5556" s="4">
        <v>0</v>
      </c>
    </row>
    <row r="5557" spans="2:10" x14ac:dyDescent="0.3">
      <c r="B5557" s="3" t="s">
        <v>272</v>
      </c>
      <c r="C5557" s="4">
        <v>2021</v>
      </c>
      <c r="D5557" s="3" t="s">
        <v>1476</v>
      </c>
      <c r="E5557" s="4">
        <v>1293800</v>
      </c>
      <c r="F5557" s="4">
        <v>39.552720000000001</v>
      </c>
      <c r="G5557" s="4">
        <v>4.7499990993035812</v>
      </c>
      <c r="H5557" s="4">
        <v>51173</v>
      </c>
      <c r="I5557" s="4">
        <v>17000</v>
      </c>
      <c r="J5557" s="4">
        <v>68173</v>
      </c>
    </row>
    <row r="5558" spans="2:10" x14ac:dyDescent="0.3">
      <c r="B5558" s="3" t="s">
        <v>272</v>
      </c>
      <c r="C5558" s="4">
        <v>2022</v>
      </c>
      <c r="D5558" s="3" t="s">
        <v>1468</v>
      </c>
      <c r="E5558" s="4">
        <v>4096250</v>
      </c>
      <c r="F5558" s="4">
        <v>11.009180000000001</v>
      </c>
      <c r="G5558" s="4">
        <v>1.8000003269998905</v>
      </c>
      <c r="H5558" s="4">
        <v>45096</v>
      </c>
      <c r="I5558" s="4"/>
      <c r="J5558" s="4">
        <v>45096</v>
      </c>
    </row>
    <row r="5559" spans="2:10" x14ac:dyDescent="0.3">
      <c r="B5559" s="3" t="s">
        <v>272</v>
      </c>
      <c r="C5559" s="4">
        <v>2022</v>
      </c>
      <c r="D5559" s="3" t="s">
        <v>1469</v>
      </c>
      <c r="E5559" s="4">
        <v>0</v>
      </c>
      <c r="F5559" s="4">
        <v>0</v>
      </c>
      <c r="G5559" s="4">
        <v>0</v>
      </c>
      <c r="H5559" s="4">
        <v>0</v>
      </c>
      <c r="I5559" s="4"/>
      <c r="J5559" s="4">
        <v>0</v>
      </c>
    </row>
    <row r="5560" spans="2:10" x14ac:dyDescent="0.3">
      <c r="B5560" s="3" t="s">
        <v>272</v>
      </c>
      <c r="C5560" s="4">
        <v>2022</v>
      </c>
      <c r="D5560" s="3" t="s">
        <v>1470</v>
      </c>
      <c r="E5560" s="4">
        <v>937000</v>
      </c>
      <c r="F5560" s="4">
        <v>36.69726</v>
      </c>
      <c r="G5560" s="4">
        <v>6</v>
      </c>
      <c r="H5560" s="4">
        <v>34385</v>
      </c>
      <c r="I5560" s="4"/>
      <c r="J5560" s="4">
        <v>34385</v>
      </c>
    </row>
    <row r="5561" spans="2:10" x14ac:dyDescent="0.3">
      <c r="B5561" s="3" t="s">
        <v>272</v>
      </c>
      <c r="C5561" s="4">
        <v>2022</v>
      </c>
      <c r="D5561" s="3" t="s">
        <v>1471</v>
      </c>
      <c r="E5561" s="4">
        <v>0</v>
      </c>
      <c r="F5561" s="4">
        <v>0</v>
      </c>
      <c r="G5561" s="4">
        <v>0</v>
      </c>
      <c r="H5561" s="4">
        <v>0</v>
      </c>
      <c r="I5561" s="4"/>
      <c r="J5561" s="4">
        <v>0</v>
      </c>
    </row>
    <row r="5562" spans="2:10" x14ac:dyDescent="0.3">
      <c r="B5562" s="3" t="s">
        <v>272</v>
      </c>
      <c r="C5562" s="4">
        <v>2022</v>
      </c>
      <c r="D5562" s="3" t="s">
        <v>1472</v>
      </c>
      <c r="E5562" s="4">
        <v>0</v>
      </c>
      <c r="F5562" s="4">
        <v>0</v>
      </c>
      <c r="G5562" s="4">
        <v>0</v>
      </c>
      <c r="H5562" s="4">
        <v>0</v>
      </c>
      <c r="I5562" s="4"/>
      <c r="J5562" s="4">
        <v>0</v>
      </c>
    </row>
    <row r="5563" spans="2:10" x14ac:dyDescent="0.3">
      <c r="B5563" s="3" t="s">
        <v>272</v>
      </c>
      <c r="C5563" s="4">
        <v>2022</v>
      </c>
      <c r="D5563" s="3" t="s">
        <v>1473</v>
      </c>
      <c r="E5563" s="4">
        <v>37100</v>
      </c>
      <c r="F5563" s="4">
        <v>6.1162099999999997</v>
      </c>
      <c r="G5563" s="4">
        <v>1</v>
      </c>
      <c r="H5563" s="4">
        <v>227</v>
      </c>
      <c r="I5563" s="4"/>
      <c r="J5563" s="4">
        <v>227</v>
      </c>
    </row>
    <row r="5564" spans="2:10" x14ac:dyDescent="0.3">
      <c r="B5564" s="3" t="s">
        <v>272</v>
      </c>
      <c r="C5564" s="4">
        <v>2022</v>
      </c>
      <c r="D5564" s="3" t="s">
        <v>1474</v>
      </c>
      <c r="E5564" s="4">
        <v>91451900</v>
      </c>
      <c r="F5564" s="4">
        <v>6.1162099999999997</v>
      </c>
      <c r="G5564" s="4">
        <v>1</v>
      </c>
      <c r="H5564" s="4">
        <v>559339</v>
      </c>
      <c r="I5564" s="4"/>
      <c r="J5564" s="4">
        <v>559339</v>
      </c>
    </row>
    <row r="5565" spans="2:10" x14ac:dyDescent="0.3">
      <c r="B5565" s="3" t="s">
        <v>272</v>
      </c>
      <c r="C5565" s="4">
        <v>2022</v>
      </c>
      <c r="D5565" s="3" t="s">
        <v>1475</v>
      </c>
      <c r="E5565" s="4">
        <v>0</v>
      </c>
      <c r="F5565" s="4">
        <v>0</v>
      </c>
      <c r="G5565" s="4">
        <v>0</v>
      </c>
      <c r="H5565" s="4">
        <v>0</v>
      </c>
      <c r="I5565" s="4"/>
      <c r="J5565" s="4">
        <v>0</v>
      </c>
    </row>
    <row r="5566" spans="2:10" x14ac:dyDescent="0.3">
      <c r="B5566" s="3" t="s">
        <v>272</v>
      </c>
      <c r="C5566" s="4">
        <v>2022</v>
      </c>
      <c r="D5566" s="3" t="s">
        <v>1476</v>
      </c>
      <c r="E5566" s="4">
        <v>1342600</v>
      </c>
      <c r="F5566" s="4">
        <v>27.522950000000002</v>
      </c>
      <c r="G5566" s="4">
        <v>4.5000008174997266</v>
      </c>
      <c r="H5566" s="4">
        <v>36952</v>
      </c>
      <c r="I5566" s="4">
        <v>15000</v>
      </c>
      <c r="J5566" s="4">
        <v>51952</v>
      </c>
    </row>
    <row r="5567" spans="2:10" x14ac:dyDescent="0.3">
      <c r="B5567" s="3" t="s">
        <v>272</v>
      </c>
      <c r="C5567" s="4">
        <v>2023</v>
      </c>
      <c r="D5567" s="3" t="s">
        <v>1468</v>
      </c>
      <c r="E5567" s="4">
        <v>4231700</v>
      </c>
      <c r="F5567" s="4">
        <v>10.99038</v>
      </c>
      <c r="G5567" s="4">
        <v>1.7999990173229585</v>
      </c>
      <c r="H5567" s="4">
        <v>46508</v>
      </c>
      <c r="I5567" s="4"/>
      <c r="J5567" s="4">
        <v>46508</v>
      </c>
    </row>
    <row r="5568" spans="2:10" x14ac:dyDescent="0.3">
      <c r="B5568" s="3" t="s">
        <v>272</v>
      </c>
      <c r="C5568" s="4">
        <v>2023</v>
      </c>
      <c r="D5568" s="3" t="s">
        <v>1469</v>
      </c>
      <c r="E5568" s="4">
        <v>0</v>
      </c>
      <c r="F5568" s="4">
        <v>0</v>
      </c>
      <c r="G5568" s="4">
        <v>0</v>
      </c>
      <c r="H5568" s="4">
        <v>0</v>
      </c>
      <c r="I5568" s="4"/>
      <c r="J5568" s="4">
        <v>0</v>
      </c>
    </row>
    <row r="5569" spans="2:10" x14ac:dyDescent="0.3">
      <c r="B5569" s="3" t="s">
        <v>272</v>
      </c>
      <c r="C5569" s="4">
        <v>2023</v>
      </c>
      <c r="D5569" s="3" t="s">
        <v>1470</v>
      </c>
      <c r="E5569" s="4">
        <v>972500</v>
      </c>
      <c r="F5569" s="4">
        <v>36.634610000000002</v>
      </c>
      <c r="G5569" s="4">
        <v>5.9999983622049315</v>
      </c>
      <c r="H5569" s="4">
        <v>35627</v>
      </c>
      <c r="I5569" s="4"/>
      <c r="J5569" s="4">
        <v>35627</v>
      </c>
    </row>
    <row r="5570" spans="2:10" x14ac:dyDescent="0.3">
      <c r="B5570" s="3" t="s">
        <v>272</v>
      </c>
      <c r="C5570" s="4">
        <v>2023</v>
      </c>
      <c r="D5570" s="3" t="s">
        <v>1471</v>
      </c>
      <c r="E5570" s="4">
        <v>0</v>
      </c>
      <c r="F5570" s="4">
        <v>0</v>
      </c>
      <c r="G5570" s="4">
        <v>0</v>
      </c>
      <c r="H5570" s="4">
        <v>0</v>
      </c>
      <c r="I5570" s="4"/>
      <c r="J5570" s="4">
        <v>0</v>
      </c>
    </row>
    <row r="5571" spans="2:10" x14ac:dyDescent="0.3">
      <c r="B5571" s="3" t="s">
        <v>272</v>
      </c>
      <c r="C5571" s="4">
        <v>2023</v>
      </c>
      <c r="D5571" s="3" t="s">
        <v>1472</v>
      </c>
      <c r="E5571" s="4">
        <v>0</v>
      </c>
      <c r="F5571" s="4">
        <v>0</v>
      </c>
      <c r="G5571" s="4">
        <v>0</v>
      </c>
      <c r="H5571" s="4">
        <v>0</v>
      </c>
      <c r="I5571" s="4"/>
      <c r="J5571" s="4">
        <v>0</v>
      </c>
    </row>
    <row r="5572" spans="2:10" x14ac:dyDescent="0.3">
      <c r="B5572" s="3" t="s">
        <v>272</v>
      </c>
      <c r="C5572" s="4">
        <v>2023</v>
      </c>
      <c r="D5572" s="3" t="s">
        <v>1473</v>
      </c>
      <c r="E5572" s="4">
        <v>39500</v>
      </c>
      <c r="F5572" s="4">
        <v>6.1057699999999997</v>
      </c>
      <c r="G5572" s="4">
        <v>1</v>
      </c>
      <c r="H5572" s="4">
        <v>241</v>
      </c>
      <c r="I5572" s="4"/>
      <c r="J5572" s="4">
        <v>241</v>
      </c>
    </row>
    <row r="5573" spans="2:10" x14ac:dyDescent="0.3">
      <c r="B5573" s="3" t="s">
        <v>272</v>
      </c>
      <c r="C5573" s="4">
        <v>2023</v>
      </c>
      <c r="D5573" s="3" t="s">
        <v>1474</v>
      </c>
      <c r="E5573" s="4">
        <v>98672900</v>
      </c>
      <c r="F5573" s="4">
        <v>6.1057699999999997</v>
      </c>
      <c r="G5573" s="4">
        <v>1</v>
      </c>
      <c r="H5573" s="4">
        <v>602474</v>
      </c>
      <c r="I5573" s="4"/>
      <c r="J5573" s="4">
        <v>602474</v>
      </c>
    </row>
    <row r="5574" spans="2:10" x14ac:dyDescent="0.3">
      <c r="B5574" s="3" t="s">
        <v>272</v>
      </c>
      <c r="C5574" s="4">
        <v>2023</v>
      </c>
      <c r="D5574" s="3" t="s">
        <v>1475</v>
      </c>
      <c r="E5574" s="4">
        <v>0</v>
      </c>
      <c r="F5574" s="4">
        <v>0</v>
      </c>
      <c r="G5574" s="4">
        <v>0</v>
      </c>
      <c r="H5574" s="4">
        <v>0</v>
      </c>
      <c r="I5574" s="4"/>
      <c r="J5574" s="4">
        <v>0</v>
      </c>
    </row>
    <row r="5575" spans="2:10" x14ac:dyDescent="0.3">
      <c r="B5575" s="3" t="s">
        <v>272</v>
      </c>
      <c r="C5575" s="4">
        <v>2023</v>
      </c>
      <c r="D5575" s="3" t="s">
        <v>1476</v>
      </c>
      <c r="E5575" s="4">
        <v>1399400</v>
      </c>
      <c r="F5575" s="4">
        <v>27.475960000000001</v>
      </c>
      <c r="G5575" s="4">
        <v>4.4999991811024653</v>
      </c>
      <c r="H5575" s="4">
        <v>38450</v>
      </c>
      <c r="I5575" s="4">
        <v>15000</v>
      </c>
      <c r="J5575" s="4">
        <v>53450</v>
      </c>
    </row>
    <row r="5576" spans="2:10" x14ac:dyDescent="0.3">
      <c r="B5576" s="3" t="s">
        <v>272</v>
      </c>
      <c r="C5576" s="4">
        <v>2024</v>
      </c>
      <c r="D5576" s="3" t="s">
        <v>1468</v>
      </c>
      <c r="E5576" s="4">
        <v>6009650</v>
      </c>
      <c r="F5576" s="4">
        <v>9.4976900000000004</v>
      </c>
      <c r="G5576" s="4">
        <v>1.799998104804321</v>
      </c>
      <c r="H5576" s="4">
        <v>57078</v>
      </c>
      <c r="I5576" s="4"/>
      <c r="J5576" s="4">
        <v>57078</v>
      </c>
    </row>
    <row r="5577" spans="2:10" x14ac:dyDescent="0.3">
      <c r="B5577" s="3" t="s">
        <v>272</v>
      </c>
      <c r="C5577" s="4">
        <v>2024</v>
      </c>
      <c r="D5577" s="3" t="s">
        <v>1469</v>
      </c>
      <c r="E5577" s="4">
        <v>0</v>
      </c>
      <c r="F5577" s="4">
        <v>0</v>
      </c>
      <c r="G5577" s="4">
        <v>0</v>
      </c>
      <c r="H5577" s="4">
        <v>0</v>
      </c>
      <c r="I5577" s="4"/>
      <c r="J5577" s="4">
        <v>0</v>
      </c>
    </row>
    <row r="5578" spans="2:10" x14ac:dyDescent="0.3">
      <c r="B5578" s="3" t="s">
        <v>272</v>
      </c>
      <c r="C5578" s="4">
        <v>2024</v>
      </c>
      <c r="D5578" s="3" t="s">
        <v>1470</v>
      </c>
      <c r="E5578" s="4">
        <v>1120900</v>
      </c>
      <c r="F5578" s="4">
        <v>31.65898</v>
      </c>
      <c r="G5578" s="4">
        <v>5.9999962096086419</v>
      </c>
      <c r="H5578" s="4">
        <v>35487</v>
      </c>
      <c r="I5578" s="4"/>
      <c r="J5578" s="4">
        <v>35487</v>
      </c>
    </row>
    <row r="5579" spans="2:10" x14ac:dyDescent="0.3">
      <c r="B5579" s="3" t="s">
        <v>272</v>
      </c>
      <c r="C5579" s="4">
        <v>2024</v>
      </c>
      <c r="D5579" s="3" t="s">
        <v>1471</v>
      </c>
      <c r="E5579" s="4">
        <v>0</v>
      </c>
      <c r="F5579" s="4">
        <v>0</v>
      </c>
      <c r="G5579" s="4">
        <v>0</v>
      </c>
      <c r="H5579" s="4">
        <v>0</v>
      </c>
      <c r="I5579" s="4"/>
      <c r="J5579" s="4">
        <v>0</v>
      </c>
    </row>
    <row r="5580" spans="2:10" x14ac:dyDescent="0.3">
      <c r="B5580" s="3" t="s">
        <v>272</v>
      </c>
      <c r="C5580" s="4">
        <v>2024</v>
      </c>
      <c r="D5580" s="3" t="s">
        <v>1472</v>
      </c>
      <c r="E5580" s="4">
        <v>0</v>
      </c>
      <c r="F5580" s="4">
        <v>0</v>
      </c>
      <c r="G5580" s="4">
        <v>0</v>
      </c>
      <c r="H5580" s="4">
        <v>0</v>
      </c>
      <c r="I5580" s="4"/>
      <c r="J5580" s="4">
        <v>0</v>
      </c>
    </row>
    <row r="5581" spans="2:10" x14ac:dyDescent="0.3">
      <c r="B5581" s="3" t="s">
        <v>272</v>
      </c>
      <c r="C5581" s="4">
        <v>2024</v>
      </c>
      <c r="D5581" s="3" t="s">
        <v>1473</v>
      </c>
      <c r="E5581" s="4">
        <v>99500</v>
      </c>
      <c r="F5581" s="4">
        <v>5.2765000000000004</v>
      </c>
      <c r="G5581" s="4">
        <v>1</v>
      </c>
      <c r="H5581" s="4">
        <v>525</v>
      </c>
      <c r="I5581" s="4"/>
      <c r="J5581" s="4">
        <v>525</v>
      </c>
    </row>
    <row r="5582" spans="2:10" x14ac:dyDescent="0.3">
      <c r="B5582" s="3" t="s">
        <v>272</v>
      </c>
      <c r="C5582" s="4">
        <v>2024</v>
      </c>
      <c r="D5582" s="3" t="s">
        <v>1474</v>
      </c>
      <c r="E5582" s="4">
        <v>118635000</v>
      </c>
      <c r="F5582" s="4">
        <v>5.2765000000000004</v>
      </c>
      <c r="G5582" s="4">
        <v>1</v>
      </c>
      <c r="H5582" s="4">
        <v>625978</v>
      </c>
      <c r="I5582" s="4"/>
      <c r="J5582" s="4">
        <v>625978</v>
      </c>
    </row>
    <row r="5583" spans="2:10" x14ac:dyDescent="0.3">
      <c r="B5583" s="3" t="s">
        <v>272</v>
      </c>
      <c r="C5583" s="4">
        <v>2024</v>
      </c>
      <c r="D5583" s="3" t="s">
        <v>1475</v>
      </c>
      <c r="E5583" s="4">
        <v>0</v>
      </c>
      <c r="F5583" s="4">
        <v>0</v>
      </c>
      <c r="G5583" s="4">
        <v>0</v>
      </c>
      <c r="H5583" s="4">
        <v>0</v>
      </c>
      <c r="I5583" s="4"/>
      <c r="J5583" s="4">
        <v>0</v>
      </c>
    </row>
    <row r="5584" spans="2:10" x14ac:dyDescent="0.3">
      <c r="B5584" s="3" t="s">
        <v>272</v>
      </c>
      <c r="C5584" s="4">
        <v>2024</v>
      </c>
      <c r="D5584" s="3" t="s">
        <v>1476</v>
      </c>
      <c r="E5584" s="4">
        <v>1701400</v>
      </c>
      <c r="F5584" s="4">
        <v>23.744230000000002</v>
      </c>
      <c r="G5584" s="4">
        <v>4.4999962096086419</v>
      </c>
      <c r="H5584" s="4">
        <v>40398</v>
      </c>
      <c r="I5584" s="4">
        <v>15000</v>
      </c>
      <c r="J5584" s="4">
        <v>55398</v>
      </c>
    </row>
    <row r="5585" spans="2:10" x14ac:dyDescent="0.3">
      <c r="B5585" s="3" t="s">
        <v>274</v>
      </c>
      <c r="C5585" s="4">
        <v>2019</v>
      </c>
      <c r="D5585" s="3" t="s">
        <v>1468</v>
      </c>
      <c r="E5585" s="4">
        <v>2485400</v>
      </c>
      <c r="F5585" s="4">
        <v>10.2468</v>
      </c>
      <c r="G5585" s="4">
        <v>2.4500394519761901</v>
      </c>
      <c r="H5585" s="4">
        <v>25467.396720000001</v>
      </c>
      <c r="I5585" s="4"/>
      <c r="J5585" s="4">
        <v>25467.396720000001</v>
      </c>
    </row>
    <row r="5586" spans="2:10" x14ac:dyDescent="0.3">
      <c r="B5586" s="3" t="s">
        <v>274</v>
      </c>
      <c r="C5586" s="4">
        <v>2019</v>
      </c>
      <c r="D5586" s="3" t="s">
        <v>1469</v>
      </c>
      <c r="E5586" s="4">
        <v>0</v>
      </c>
      <c r="F5586" s="4">
        <v>0</v>
      </c>
      <c r="G5586" s="4">
        <v>0</v>
      </c>
      <c r="H5586" s="4">
        <v>0</v>
      </c>
      <c r="I5586" s="4"/>
      <c r="J5586" s="4">
        <v>0</v>
      </c>
    </row>
    <row r="5587" spans="2:10" x14ac:dyDescent="0.3">
      <c r="B5587" s="3" t="s">
        <v>274</v>
      </c>
      <c r="C5587" s="4">
        <v>2019</v>
      </c>
      <c r="D5587" s="3" t="s">
        <v>1470</v>
      </c>
      <c r="E5587" s="4">
        <v>2532900</v>
      </c>
      <c r="F5587" s="4">
        <v>14.22</v>
      </c>
      <c r="G5587" s="4">
        <v>3.4000430385194802</v>
      </c>
      <c r="H5587" s="4">
        <v>36017.838000000003</v>
      </c>
      <c r="I5587" s="4"/>
      <c r="J5587" s="4">
        <v>36017.838000000003</v>
      </c>
    </row>
    <row r="5588" spans="2:10" x14ac:dyDescent="0.3">
      <c r="B5588" s="3" t="s">
        <v>274</v>
      </c>
      <c r="C5588" s="4">
        <v>2019</v>
      </c>
      <c r="D5588" s="3" t="s">
        <v>1471</v>
      </c>
      <c r="E5588" s="4">
        <v>0</v>
      </c>
      <c r="F5588" s="4">
        <v>0</v>
      </c>
      <c r="G5588" s="4">
        <v>0</v>
      </c>
      <c r="H5588" s="4">
        <v>0</v>
      </c>
      <c r="I5588" s="4"/>
      <c r="J5588" s="4">
        <v>0</v>
      </c>
    </row>
    <row r="5589" spans="2:10" x14ac:dyDescent="0.3">
      <c r="B5589" s="3" t="s">
        <v>274</v>
      </c>
      <c r="C5589" s="4">
        <v>2019</v>
      </c>
      <c r="D5589" s="3" t="s">
        <v>1472</v>
      </c>
      <c r="E5589" s="4">
        <v>149000</v>
      </c>
      <c r="F5589" s="4">
        <v>12.5471</v>
      </c>
      <c r="G5589" s="4">
        <v>3.0000478205771901</v>
      </c>
      <c r="H5589" s="4">
        <v>1869.5179000000001</v>
      </c>
      <c r="I5589" s="4"/>
      <c r="J5589" s="4">
        <v>1869.5179000000001</v>
      </c>
    </row>
    <row r="5590" spans="2:10" x14ac:dyDescent="0.3">
      <c r="B5590" s="3" t="s">
        <v>274</v>
      </c>
      <c r="C5590" s="4">
        <v>2019</v>
      </c>
      <c r="D5590" s="3" t="s">
        <v>1473</v>
      </c>
      <c r="E5590" s="4">
        <v>41200</v>
      </c>
      <c r="F5590" s="4">
        <v>4.1822999999999997</v>
      </c>
      <c r="G5590" s="4">
        <v>1</v>
      </c>
      <c r="H5590" s="4">
        <v>172.31075999999999</v>
      </c>
      <c r="I5590" s="4"/>
      <c r="J5590" s="4">
        <v>172.31075999999999</v>
      </c>
    </row>
    <row r="5591" spans="2:10" x14ac:dyDescent="0.3">
      <c r="B5591" s="3" t="s">
        <v>274</v>
      </c>
      <c r="C5591" s="4">
        <v>2019</v>
      </c>
      <c r="D5591" s="3" t="s">
        <v>1474</v>
      </c>
      <c r="E5591" s="4">
        <v>19158900</v>
      </c>
      <c r="F5591" s="4">
        <v>4.1822999999999997</v>
      </c>
      <c r="G5591" s="4">
        <v>1</v>
      </c>
      <c r="H5591" s="4">
        <v>80128.267470000006</v>
      </c>
      <c r="I5591" s="4">
        <v>0</v>
      </c>
      <c r="J5591" s="4">
        <v>80128.267470000006</v>
      </c>
    </row>
    <row r="5592" spans="2:10" x14ac:dyDescent="0.3">
      <c r="B5592" s="3" t="s">
        <v>274</v>
      </c>
      <c r="C5592" s="4">
        <v>2019</v>
      </c>
      <c r="D5592" s="3" t="s">
        <v>1475</v>
      </c>
      <c r="E5592" s="4">
        <v>0</v>
      </c>
      <c r="F5592" s="4">
        <v>0</v>
      </c>
      <c r="G5592" s="4">
        <v>0</v>
      </c>
      <c r="H5592" s="4">
        <v>0</v>
      </c>
      <c r="I5592" s="4"/>
      <c r="J5592" s="4">
        <v>0</v>
      </c>
    </row>
    <row r="5593" spans="2:10" x14ac:dyDescent="0.3">
      <c r="B5593" s="3" t="s">
        <v>274</v>
      </c>
      <c r="C5593" s="4">
        <v>2019</v>
      </c>
      <c r="D5593" s="3" t="s">
        <v>1476</v>
      </c>
      <c r="E5593" s="4">
        <v>32900</v>
      </c>
      <c r="F5593" s="4">
        <v>14.638299999999999</v>
      </c>
      <c r="G5593" s="4">
        <v>3.50005977572149</v>
      </c>
      <c r="H5593" s="4">
        <v>481.60007000000002</v>
      </c>
      <c r="I5593" s="4"/>
      <c r="J5593" s="4">
        <v>481.60007000000002</v>
      </c>
    </row>
    <row r="5594" spans="2:10" x14ac:dyDescent="0.3">
      <c r="B5594" s="3" t="s">
        <v>274</v>
      </c>
      <c r="C5594" s="4">
        <v>2020</v>
      </c>
      <c r="D5594" s="3" t="s">
        <v>1468</v>
      </c>
      <c r="E5594" s="4">
        <v>2621300</v>
      </c>
      <c r="F5594" s="4">
        <v>6.9126000000000003</v>
      </c>
      <c r="G5594" s="4">
        <v>1.7807259331770526</v>
      </c>
      <c r="H5594" s="4">
        <v>18120</v>
      </c>
      <c r="I5594" s="4"/>
      <c r="J5594" s="4">
        <v>18120</v>
      </c>
    </row>
    <row r="5595" spans="2:10" x14ac:dyDescent="0.3">
      <c r="B5595" s="3" t="s">
        <v>274</v>
      </c>
      <c r="C5595" s="4">
        <v>2020</v>
      </c>
      <c r="D5595" s="3" t="s">
        <v>1469</v>
      </c>
      <c r="E5595" s="4">
        <v>0</v>
      </c>
      <c r="F5595" s="4">
        <v>0</v>
      </c>
      <c r="G5595" s="4">
        <v>0</v>
      </c>
      <c r="H5595" s="4">
        <v>0</v>
      </c>
      <c r="I5595" s="4"/>
      <c r="J5595" s="4">
        <v>0</v>
      </c>
    </row>
    <row r="5596" spans="2:10" x14ac:dyDescent="0.3">
      <c r="B5596" s="3" t="s">
        <v>274</v>
      </c>
      <c r="C5596" s="4">
        <v>2020</v>
      </c>
      <c r="D5596" s="3" t="s">
        <v>1470</v>
      </c>
      <c r="E5596" s="4">
        <v>2800700</v>
      </c>
      <c r="F5596" s="4">
        <v>9.1967999999999996</v>
      </c>
      <c r="G5596" s="4">
        <v>2.3691491280043278</v>
      </c>
      <c r="H5596" s="4">
        <v>25757</v>
      </c>
      <c r="I5596" s="4"/>
      <c r="J5596" s="4">
        <v>25757</v>
      </c>
    </row>
    <row r="5597" spans="2:10" x14ac:dyDescent="0.3">
      <c r="B5597" s="3" t="s">
        <v>274</v>
      </c>
      <c r="C5597" s="4">
        <v>2020</v>
      </c>
      <c r="D5597" s="3" t="s">
        <v>1471</v>
      </c>
      <c r="E5597" s="4">
        <v>0</v>
      </c>
      <c r="F5597" s="4">
        <v>0</v>
      </c>
      <c r="G5597" s="4">
        <v>0</v>
      </c>
      <c r="H5597" s="4">
        <v>0</v>
      </c>
      <c r="I5597" s="4"/>
      <c r="J5597" s="4">
        <v>0</v>
      </c>
    </row>
    <row r="5598" spans="2:10" x14ac:dyDescent="0.3">
      <c r="B5598" s="3" t="s">
        <v>274</v>
      </c>
      <c r="C5598" s="4">
        <v>2020</v>
      </c>
      <c r="D5598" s="3" t="s">
        <v>1472</v>
      </c>
      <c r="E5598" s="4">
        <v>149000</v>
      </c>
      <c r="F5598" s="4">
        <v>12.3004</v>
      </c>
      <c r="G5598" s="4">
        <v>3.1686545248460805</v>
      </c>
      <c r="H5598" s="4">
        <v>1833</v>
      </c>
      <c r="I5598" s="4"/>
      <c r="J5598" s="4">
        <v>1833</v>
      </c>
    </row>
    <row r="5599" spans="2:10" x14ac:dyDescent="0.3">
      <c r="B5599" s="3" t="s">
        <v>274</v>
      </c>
      <c r="C5599" s="4">
        <v>2020</v>
      </c>
      <c r="D5599" s="3" t="s">
        <v>1473</v>
      </c>
      <c r="E5599" s="4">
        <v>0</v>
      </c>
      <c r="F5599" s="4">
        <v>3.8818999999999999</v>
      </c>
      <c r="G5599" s="4">
        <v>1</v>
      </c>
      <c r="H5599" s="4">
        <v>0</v>
      </c>
      <c r="I5599" s="4"/>
      <c r="J5599" s="4">
        <v>0</v>
      </c>
    </row>
    <row r="5600" spans="2:10" x14ac:dyDescent="0.3">
      <c r="B5600" s="3" t="s">
        <v>274</v>
      </c>
      <c r="C5600" s="4">
        <v>2020</v>
      </c>
      <c r="D5600" s="3" t="s">
        <v>1474</v>
      </c>
      <c r="E5600" s="4">
        <v>20321600</v>
      </c>
      <c r="F5600" s="4">
        <v>3.8818999999999999</v>
      </c>
      <c r="G5600" s="4">
        <v>1</v>
      </c>
      <c r="H5600" s="4">
        <v>78886</v>
      </c>
      <c r="I5600" s="4"/>
      <c r="J5600" s="4">
        <v>78886</v>
      </c>
    </row>
    <row r="5601" spans="2:10" x14ac:dyDescent="0.3">
      <c r="B5601" s="3" t="s">
        <v>274</v>
      </c>
      <c r="C5601" s="4">
        <v>2020</v>
      </c>
      <c r="D5601" s="3" t="s">
        <v>1475</v>
      </c>
      <c r="E5601" s="4">
        <v>0</v>
      </c>
      <c r="F5601" s="4">
        <v>0</v>
      </c>
      <c r="G5601" s="4">
        <v>0</v>
      </c>
      <c r="H5601" s="4">
        <v>0</v>
      </c>
      <c r="I5601" s="4"/>
      <c r="J5601" s="4">
        <v>0</v>
      </c>
    </row>
    <row r="5602" spans="2:10" x14ac:dyDescent="0.3">
      <c r="B5602" s="3" t="s">
        <v>274</v>
      </c>
      <c r="C5602" s="4">
        <v>2020</v>
      </c>
      <c r="D5602" s="3" t="s">
        <v>1476</v>
      </c>
      <c r="E5602" s="4">
        <v>35100</v>
      </c>
      <c r="F5602" s="4">
        <v>13.526</v>
      </c>
      <c r="G5602" s="4">
        <v>3.4843762075272418</v>
      </c>
      <c r="H5602" s="4">
        <v>475</v>
      </c>
      <c r="I5602" s="4">
        <v>8164</v>
      </c>
      <c r="J5602" s="4">
        <v>8639</v>
      </c>
    </row>
    <row r="5603" spans="2:10" x14ac:dyDescent="0.3">
      <c r="B5603" s="3" t="s">
        <v>274</v>
      </c>
      <c r="C5603" s="4">
        <v>2021</v>
      </c>
      <c r="D5603" s="3" t="s">
        <v>1468</v>
      </c>
      <c r="E5603" s="4">
        <v>2512050</v>
      </c>
      <c r="F5603" s="4">
        <v>7.7789999999999999</v>
      </c>
      <c r="G5603" s="4">
        <v>2.4500015747535508</v>
      </c>
      <c r="H5603" s="4">
        <v>19541</v>
      </c>
      <c r="I5603" s="4"/>
      <c r="J5603" s="4">
        <v>19541</v>
      </c>
    </row>
    <row r="5604" spans="2:10" x14ac:dyDescent="0.3">
      <c r="B5604" s="3" t="s">
        <v>274</v>
      </c>
      <c r="C5604" s="4">
        <v>2021</v>
      </c>
      <c r="D5604" s="3" t="s">
        <v>1469</v>
      </c>
      <c r="E5604" s="4">
        <v>0</v>
      </c>
      <c r="F5604" s="4">
        <v>0</v>
      </c>
      <c r="G5604" s="4">
        <v>0</v>
      </c>
      <c r="H5604" s="4">
        <v>0</v>
      </c>
      <c r="I5604" s="4"/>
      <c r="J5604" s="4">
        <v>0</v>
      </c>
    </row>
    <row r="5605" spans="2:10" x14ac:dyDescent="0.3">
      <c r="B5605" s="3" t="s">
        <v>274</v>
      </c>
      <c r="C5605" s="4">
        <v>2021</v>
      </c>
      <c r="D5605" s="3" t="s">
        <v>1470</v>
      </c>
      <c r="E5605" s="4">
        <v>2825100</v>
      </c>
      <c r="F5605" s="4">
        <v>10.795299999999999</v>
      </c>
      <c r="G5605" s="4">
        <v>3.399987401971591</v>
      </c>
      <c r="H5605" s="4">
        <v>30498</v>
      </c>
      <c r="I5605" s="4"/>
      <c r="J5605" s="4">
        <v>30498</v>
      </c>
    </row>
    <row r="5606" spans="2:10" x14ac:dyDescent="0.3">
      <c r="B5606" s="3" t="s">
        <v>274</v>
      </c>
      <c r="C5606" s="4">
        <v>2021</v>
      </c>
      <c r="D5606" s="3" t="s">
        <v>1471</v>
      </c>
      <c r="E5606" s="4">
        <v>0</v>
      </c>
      <c r="F5606" s="4">
        <v>0</v>
      </c>
      <c r="G5606" s="4">
        <v>0</v>
      </c>
      <c r="H5606" s="4">
        <v>0</v>
      </c>
      <c r="I5606" s="4"/>
      <c r="J5606" s="4">
        <v>0</v>
      </c>
    </row>
    <row r="5607" spans="2:10" x14ac:dyDescent="0.3">
      <c r="B5607" s="3" t="s">
        <v>274</v>
      </c>
      <c r="C5607" s="4">
        <v>2021</v>
      </c>
      <c r="D5607" s="3" t="s">
        <v>1472</v>
      </c>
      <c r="E5607" s="4">
        <v>161000</v>
      </c>
      <c r="F5607" s="4">
        <v>9.5251999999999999</v>
      </c>
      <c r="G5607" s="4">
        <v>2.9999685049289786</v>
      </c>
      <c r="H5607" s="4">
        <v>1534</v>
      </c>
      <c r="I5607" s="4"/>
      <c r="J5607" s="4">
        <v>1534</v>
      </c>
    </row>
    <row r="5608" spans="2:10" x14ac:dyDescent="0.3">
      <c r="B5608" s="3" t="s">
        <v>274</v>
      </c>
      <c r="C5608" s="4">
        <v>2021</v>
      </c>
      <c r="D5608" s="3" t="s">
        <v>1473</v>
      </c>
      <c r="E5608" s="4">
        <v>0</v>
      </c>
      <c r="F5608" s="4">
        <v>3.1751</v>
      </c>
      <c r="G5608" s="4">
        <v>1</v>
      </c>
      <c r="H5608" s="4">
        <v>0</v>
      </c>
      <c r="I5608" s="4"/>
      <c r="J5608" s="4">
        <v>0</v>
      </c>
    </row>
    <row r="5609" spans="2:10" x14ac:dyDescent="0.3">
      <c r="B5609" s="3" t="s">
        <v>274</v>
      </c>
      <c r="C5609" s="4">
        <v>2021</v>
      </c>
      <c r="D5609" s="3" t="s">
        <v>1474</v>
      </c>
      <c r="E5609" s="4">
        <v>22894900</v>
      </c>
      <c r="F5609" s="4">
        <v>3.1751</v>
      </c>
      <c r="G5609" s="4">
        <v>1</v>
      </c>
      <c r="H5609" s="4">
        <v>72694</v>
      </c>
      <c r="I5609" s="4"/>
      <c r="J5609" s="4">
        <v>72694</v>
      </c>
    </row>
    <row r="5610" spans="2:10" x14ac:dyDescent="0.3">
      <c r="B5610" s="3" t="s">
        <v>274</v>
      </c>
      <c r="C5610" s="4">
        <v>2021</v>
      </c>
      <c r="D5610" s="3" t="s">
        <v>1475</v>
      </c>
      <c r="E5610" s="4">
        <v>0</v>
      </c>
      <c r="F5610" s="4">
        <v>0</v>
      </c>
      <c r="G5610" s="4">
        <v>0</v>
      </c>
      <c r="H5610" s="4">
        <v>0</v>
      </c>
      <c r="I5610" s="4"/>
      <c r="J5610" s="4">
        <v>0</v>
      </c>
    </row>
    <row r="5611" spans="2:10" x14ac:dyDescent="0.3">
      <c r="B5611" s="3" t="s">
        <v>274</v>
      </c>
      <c r="C5611" s="4">
        <v>2021</v>
      </c>
      <c r="D5611" s="3" t="s">
        <v>1476</v>
      </c>
      <c r="E5611" s="4">
        <v>37000</v>
      </c>
      <c r="F5611" s="4">
        <v>11.1128</v>
      </c>
      <c r="G5611" s="4">
        <v>3.4999842524644893</v>
      </c>
      <c r="H5611" s="4">
        <v>411</v>
      </c>
      <c r="I5611" s="4">
        <v>8730</v>
      </c>
      <c r="J5611" s="4">
        <v>9141</v>
      </c>
    </row>
    <row r="5612" spans="2:10" x14ac:dyDescent="0.3">
      <c r="B5612" s="3" t="s">
        <v>274</v>
      </c>
      <c r="C5612" s="4">
        <v>2022</v>
      </c>
      <c r="D5612" s="3" t="s">
        <v>1468</v>
      </c>
      <c r="E5612" s="4">
        <v>3141600</v>
      </c>
      <c r="F5612" s="4">
        <v>6.7549999999999999</v>
      </c>
      <c r="G5612" s="4">
        <v>2.4499492238502829</v>
      </c>
      <c r="H5612" s="4">
        <v>21222</v>
      </c>
      <c r="I5612" s="4"/>
      <c r="J5612" s="4">
        <v>21222</v>
      </c>
    </row>
    <row r="5613" spans="2:10" x14ac:dyDescent="0.3">
      <c r="B5613" s="3" t="s">
        <v>274</v>
      </c>
      <c r="C5613" s="4">
        <v>2022</v>
      </c>
      <c r="D5613" s="3" t="s">
        <v>1469</v>
      </c>
      <c r="E5613" s="4">
        <v>0</v>
      </c>
      <c r="F5613" s="4">
        <v>0</v>
      </c>
      <c r="G5613" s="4">
        <v>0</v>
      </c>
      <c r="H5613" s="4">
        <v>0</v>
      </c>
      <c r="I5613" s="4"/>
      <c r="J5613" s="4">
        <v>0</v>
      </c>
    </row>
    <row r="5614" spans="2:10" x14ac:dyDescent="0.3">
      <c r="B5614" s="3" t="s">
        <v>274</v>
      </c>
      <c r="C5614" s="4">
        <v>2022</v>
      </c>
      <c r="D5614" s="3" t="s">
        <v>1470</v>
      </c>
      <c r="E5614" s="4">
        <v>2908800</v>
      </c>
      <c r="F5614" s="4">
        <v>9.3742000000000001</v>
      </c>
      <c r="G5614" s="4">
        <v>3.3998984477005658</v>
      </c>
      <c r="H5614" s="4">
        <v>27268</v>
      </c>
      <c r="I5614" s="4"/>
      <c r="J5614" s="4">
        <v>27268</v>
      </c>
    </row>
    <row r="5615" spans="2:10" x14ac:dyDescent="0.3">
      <c r="B5615" s="3" t="s">
        <v>274</v>
      </c>
      <c r="C5615" s="4">
        <v>2022</v>
      </c>
      <c r="D5615" s="3" t="s">
        <v>1471</v>
      </c>
      <c r="E5615" s="4">
        <v>0</v>
      </c>
      <c r="F5615" s="4">
        <v>0</v>
      </c>
      <c r="G5615" s="4">
        <v>0</v>
      </c>
      <c r="H5615" s="4">
        <v>0</v>
      </c>
      <c r="I5615" s="4"/>
      <c r="J5615" s="4">
        <v>0</v>
      </c>
    </row>
    <row r="5616" spans="2:10" x14ac:dyDescent="0.3">
      <c r="B5616" s="3" t="s">
        <v>274</v>
      </c>
      <c r="C5616" s="4">
        <v>2022</v>
      </c>
      <c r="D5616" s="3" t="s">
        <v>1472</v>
      </c>
      <c r="E5616" s="4">
        <v>149000</v>
      </c>
      <c r="F5616" s="4">
        <v>8.2713999999999999</v>
      </c>
      <c r="G5616" s="4">
        <v>2.999927462643261</v>
      </c>
      <c r="H5616" s="4">
        <v>1232</v>
      </c>
      <c r="I5616" s="4"/>
      <c r="J5616" s="4">
        <v>1232</v>
      </c>
    </row>
    <row r="5617" spans="2:10" x14ac:dyDescent="0.3">
      <c r="B5617" s="3" t="s">
        <v>274</v>
      </c>
      <c r="C5617" s="4">
        <v>2022</v>
      </c>
      <c r="D5617" s="3" t="s">
        <v>1473</v>
      </c>
      <c r="E5617" s="4">
        <v>0</v>
      </c>
      <c r="F5617" s="4">
        <v>2.7572000000000001</v>
      </c>
      <c r="G5617" s="4">
        <v>1</v>
      </c>
      <c r="H5617" s="4">
        <v>0</v>
      </c>
      <c r="I5617" s="4"/>
      <c r="J5617" s="4">
        <v>0</v>
      </c>
    </row>
    <row r="5618" spans="2:10" x14ac:dyDescent="0.3">
      <c r="B5618" s="3" t="s">
        <v>274</v>
      </c>
      <c r="C5618" s="4">
        <v>2022</v>
      </c>
      <c r="D5618" s="3" t="s">
        <v>1474</v>
      </c>
      <c r="E5618" s="4">
        <v>35050300</v>
      </c>
      <c r="F5618" s="4">
        <v>2.7572000000000001</v>
      </c>
      <c r="G5618" s="4">
        <v>1</v>
      </c>
      <c r="H5618" s="4">
        <v>96641</v>
      </c>
      <c r="I5618" s="4"/>
      <c r="J5618" s="4">
        <v>96641</v>
      </c>
    </row>
    <row r="5619" spans="2:10" x14ac:dyDescent="0.3">
      <c r="B5619" s="3" t="s">
        <v>274</v>
      </c>
      <c r="C5619" s="4">
        <v>2022</v>
      </c>
      <c r="D5619" s="3" t="s">
        <v>1475</v>
      </c>
      <c r="E5619" s="4">
        <v>0</v>
      </c>
      <c r="F5619" s="4">
        <v>0</v>
      </c>
      <c r="G5619" s="4">
        <v>0</v>
      </c>
      <c r="H5619" s="4">
        <v>0</v>
      </c>
      <c r="I5619" s="4"/>
      <c r="J5619" s="4">
        <v>0</v>
      </c>
    </row>
    <row r="5620" spans="2:10" x14ac:dyDescent="0.3">
      <c r="B5620" s="3" t="s">
        <v>274</v>
      </c>
      <c r="C5620" s="4">
        <v>2022</v>
      </c>
      <c r="D5620" s="3" t="s">
        <v>1476</v>
      </c>
      <c r="E5620" s="4">
        <v>109200</v>
      </c>
      <c r="F5620" s="4">
        <v>9.65</v>
      </c>
      <c r="G5620" s="4">
        <v>3.4999274626432615</v>
      </c>
      <c r="H5620" s="4">
        <v>1054</v>
      </c>
      <c r="I5620" s="4">
        <v>8150</v>
      </c>
      <c r="J5620" s="4">
        <v>9204</v>
      </c>
    </row>
    <row r="5621" spans="2:10" x14ac:dyDescent="0.3">
      <c r="B5621" s="3" t="s">
        <v>274</v>
      </c>
      <c r="C5621" s="4">
        <v>2023</v>
      </c>
      <c r="D5621" s="3" t="s">
        <v>1468</v>
      </c>
      <c r="E5621" s="4">
        <v>4244450</v>
      </c>
      <c r="F5621" s="4">
        <v>5.0923999999999996</v>
      </c>
      <c r="G5621" s="4">
        <v>2.6000204227509447</v>
      </c>
      <c r="H5621" s="4">
        <v>21614</v>
      </c>
      <c r="I5621" s="4"/>
      <c r="J5621" s="4">
        <v>21614</v>
      </c>
    </row>
    <row r="5622" spans="2:10" x14ac:dyDescent="0.3">
      <c r="B5622" s="3" t="s">
        <v>274</v>
      </c>
      <c r="C5622" s="4">
        <v>2023</v>
      </c>
      <c r="D5622" s="3" t="s">
        <v>1469</v>
      </c>
      <c r="E5622" s="4">
        <v>0</v>
      </c>
      <c r="F5622" s="4">
        <v>0</v>
      </c>
      <c r="G5622" s="4">
        <v>0</v>
      </c>
      <c r="H5622" s="4">
        <v>0</v>
      </c>
      <c r="I5622" s="4"/>
      <c r="J5622" s="4">
        <v>0</v>
      </c>
    </row>
    <row r="5623" spans="2:10" x14ac:dyDescent="0.3">
      <c r="B5623" s="3" t="s">
        <v>274</v>
      </c>
      <c r="C5623" s="4">
        <v>2023</v>
      </c>
      <c r="D5623" s="3" t="s">
        <v>1470</v>
      </c>
      <c r="E5623" s="4">
        <v>3640900</v>
      </c>
      <c r="F5623" s="4">
        <v>7.2469000000000001</v>
      </c>
      <c r="G5623" s="4">
        <v>3.7000408455018894</v>
      </c>
      <c r="H5623" s="4">
        <v>26385</v>
      </c>
      <c r="I5623" s="4"/>
      <c r="J5623" s="4">
        <v>26385</v>
      </c>
    </row>
    <row r="5624" spans="2:10" x14ac:dyDescent="0.3">
      <c r="B5624" s="3" t="s">
        <v>274</v>
      </c>
      <c r="C5624" s="4">
        <v>2023</v>
      </c>
      <c r="D5624" s="3" t="s">
        <v>1471</v>
      </c>
      <c r="E5624" s="4">
        <v>0</v>
      </c>
      <c r="F5624" s="4">
        <v>0</v>
      </c>
      <c r="G5624" s="4">
        <v>0</v>
      </c>
      <c r="H5624" s="4">
        <v>0</v>
      </c>
      <c r="I5624" s="4"/>
      <c r="J5624" s="4">
        <v>0</v>
      </c>
    </row>
    <row r="5625" spans="2:10" x14ac:dyDescent="0.3">
      <c r="B5625" s="3" t="s">
        <v>274</v>
      </c>
      <c r="C5625" s="4">
        <v>2023</v>
      </c>
      <c r="D5625" s="3" t="s">
        <v>1472</v>
      </c>
      <c r="E5625" s="4">
        <v>154000</v>
      </c>
      <c r="F5625" s="4">
        <v>7.8345000000000002</v>
      </c>
      <c r="G5625" s="4">
        <v>4.0000510568773615</v>
      </c>
      <c r="H5625" s="4">
        <v>1207</v>
      </c>
      <c r="I5625" s="4"/>
      <c r="J5625" s="4">
        <v>1207</v>
      </c>
    </row>
    <row r="5626" spans="2:10" x14ac:dyDescent="0.3">
      <c r="B5626" s="3" t="s">
        <v>274</v>
      </c>
      <c r="C5626" s="4">
        <v>2023</v>
      </c>
      <c r="D5626" s="3" t="s">
        <v>1473</v>
      </c>
      <c r="E5626" s="4">
        <v>0</v>
      </c>
      <c r="F5626" s="4">
        <v>1.9585999999999999</v>
      </c>
      <c r="G5626" s="4">
        <v>1</v>
      </c>
      <c r="H5626" s="4">
        <v>0</v>
      </c>
      <c r="I5626" s="4"/>
      <c r="J5626" s="4">
        <v>0</v>
      </c>
    </row>
    <row r="5627" spans="2:10" x14ac:dyDescent="0.3">
      <c r="B5627" s="3" t="s">
        <v>274</v>
      </c>
      <c r="C5627" s="4">
        <v>2023</v>
      </c>
      <c r="D5627" s="3" t="s">
        <v>1474</v>
      </c>
      <c r="E5627" s="4">
        <v>49683200</v>
      </c>
      <c r="F5627" s="4">
        <v>1.9585999999999999</v>
      </c>
      <c r="G5627" s="4">
        <v>1</v>
      </c>
      <c r="H5627" s="4">
        <v>97310</v>
      </c>
      <c r="I5627" s="4"/>
      <c r="J5627" s="4">
        <v>97310</v>
      </c>
    </row>
    <row r="5628" spans="2:10" x14ac:dyDescent="0.3">
      <c r="B5628" s="3" t="s">
        <v>274</v>
      </c>
      <c r="C5628" s="4">
        <v>2023</v>
      </c>
      <c r="D5628" s="3" t="s">
        <v>1475</v>
      </c>
      <c r="E5628" s="4">
        <v>0</v>
      </c>
      <c r="F5628" s="4">
        <v>0</v>
      </c>
      <c r="G5628" s="4">
        <v>0</v>
      </c>
      <c r="H5628" s="4">
        <v>0</v>
      </c>
      <c r="I5628" s="4"/>
      <c r="J5628" s="4">
        <v>0</v>
      </c>
    </row>
    <row r="5629" spans="2:10" x14ac:dyDescent="0.3">
      <c r="B5629" s="3" t="s">
        <v>274</v>
      </c>
      <c r="C5629" s="4">
        <v>2023</v>
      </c>
      <c r="D5629" s="3" t="s">
        <v>1476</v>
      </c>
      <c r="E5629" s="4">
        <v>155000</v>
      </c>
      <c r="F5629" s="4">
        <v>9.7932000000000006</v>
      </c>
      <c r="G5629" s="4">
        <v>5.000102113754723</v>
      </c>
      <c r="H5629" s="4">
        <v>1518</v>
      </c>
      <c r="I5629" s="4">
        <v>7080</v>
      </c>
      <c r="J5629" s="4">
        <v>8598</v>
      </c>
    </row>
    <row r="5630" spans="2:10" x14ac:dyDescent="0.3">
      <c r="B5630" s="3" t="s">
        <v>274</v>
      </c>
      <c r="C5630" s="4">
        <v>2024</v>
      </c>
      <c r="D5630" s="3" t="s">
        <v>1468</v>
      </c>
      <c r="E5630" s="4">
        <v>4270650</v>
      </c>
      <c r="F5630" s="4">
        <v>5.1239999999999997</v>
      </c>
      <c r="G5630" s="4">
        <v>2.7995410588428125</v>
      </c>
      <c r="H5630" s="4">
        <v>21883</v>
      </c>
      <c r="I5630" s="4"/>
      <c r="J5630" s="4">
        <v>21883</v>
      </c>
    </row>
    <row r="5631" spans="2:10" x14ac:dyDescent="0.3">
      <c r="B5631" s="3" t="s">
        <v>274</v>
      </c>
      <c r="C5631" s="4">
        <v>2024</v>
      </c>
      <c r="D5631" s="3" t="s">
        <v>1469</v>
      </c>
      <c r="E5631" s="4">
        <v>0</v>
      </c>
      <c r="F5631" s="4">
        <v>0</v>
      </c>
      <c r="G5631" s="4">
        <v>0</v>
      </c>
      <c r="H5631" s="4">
        <v>0</v>
      </c>
      <c r="I5631" s="4"/>
      <c r="J5631" s="4">
        <v>0</v>
      </c>
    </row>
    <row r="5632" spans="2:10" x14ac:dyDescent="0.3">
      <c r="B5632" s="3" t="s">
        <v>274</v>
      </c>
      <c r="C5632" s="4">
        <v>2024</v>
      </c>
      <c r="D5632" s="3" t="s">
        <v>1470</v>
      </c>
      <c r="E5632" s="4">
        <v>3991000</v>
      </c>
      <c r="F5632" s="4">
        <v>6.8673999999999999</v>
      </c>
      <c r="G5632" s="4">
        <v>3.7520625034147406</v>
      </c>
      <c r="H5632" s="4">
        <v>27408</v>
      </c>
      <c r="I5632" s="4"/>
      <c r="J5632" s="4">
        <v>27408</v>
      </c>
    </row>
    <row r="5633" spans="2:10" x14ac:dyDescent="0.3">
      <c r="B5633" s="3" t="s">
        <v>274</v>
      </c>
      <c r="C5633" s="4">
        <v>2024</v>
      </c>
      <c r="D5633" s="3" t="s">
        <v>1471</v>
      </c>
      <c r="E5633" s="4">
        <v>0</v>
      </c>
      <c r="F5633" s="4">
        <v>0</v>
      </c>
      <c r="G5633" s="4">
        <v>0</v>
      </c>
      <c r="H5633" s="4">
        <v>0</v>
      </c>
      <c r="I5633" s="4"/>
      <c r="J5633" s="4">
        <v>0</v>
      </c>
    </row>
    <row r="5634" spans="2:10" x14ac:dyDescent="0.3">
      <c r="B5634" s="3" t="s">
        <v>274</v>
      </c>
      <c r="C5634" s="4">
        <v>2024</v>
      </c>
      <c r="D5634" s="3" t="s">
        <v>1472</v>
      </c>
      <c r="E5634" s="4">
        <v>148000</v>
      </c>
      <c r="F5634" s="4">
        <v>8.2164000000000001</v>
      </c>
      <c r="G5634" s="4">
        <v>4.4891001475168002</v>
      </c>
      <c r="H5634" s="4">
        <v>1216</v>
      </c>
      <c r="I5634" s="4"/>
      <c r="J5634" s="4">
        <v>1216</v>
      </c>
    </row>
    <row r="5635" spans="2:10" x14ac:dyDescent="0.3">
      <c r="B5635" s="3" t="s">
        <v>274</v>
      </c>
      <c r="C5635" s="4">
        <v>2024</v>
      </c>
      <c r="D5635" s="3" t="s">
        <v>1473</v>
      </c>
      <c r="E5635" s="4">
        <v>0</v>
      </c>
      <c r="F5635" s="4">
        <v>0</v>
      </c>
      <c r="G5635" s="4">
        <v>0</v>
      </c>
      <c r="H5635" s="4">
        <v>0</v>
      </c>
      <c r="I5635" s="4"/>
      <c r="J5635" s="4">
        <v>0</v>
      </c>
    </row>
    <row r="5636" spans="2:10" x14ac:dyDescent="0.3">
      <c r="B5636" s="3" t="s">
        <v>274</v>
      </c>
      <c r="C5636" s="4">
        <v>2024</v>
      </c>
      <c r="D5636" s="3" t="s">
        <v>1474</v>
      </c>
      <c r="E5636" s="4">
        <v>53951200</v>
      </c>
      <c r="F5636" s="4">
        <v>1.8303</v>
      </c>
      <c r="G5636" s="4">
        <v>1</v>
      </c>
      <c r="H5636" s="4">
        <v>98747</v>
      </c>
      <c r="I5636" s="4"/>
      <c r="J5636" s="4">
        <v>98747</v>
      </c>
    </row>
    <row r="5637" spans="2:10" x14ac:dyDescent="0.3">
      <c r="B5637" s="3" t="s">
        <v>274</v>
      </c>
      <c r="C5637" s="4">
        <v>2024</v>
      </c>
      <c r="D5637" s="3" t="s">
        <v>1475</v>
      </c>
      <c r="E5637" s="4">
        <v>0</v>
      </c>
      <c r="F5637" s="4">
        <v>0</v>
      </c>
      <c r="G5637" s="4">
        <v>0</v>
      </c>
      <c r="H5637" s="4">
        <v>0</v>
      </c>
      <c r="I5637" s="4"/>
      <c r="J5637" s="4">
        <v>0</v>
      </c>
    </row>
    <row r="5638" spans="2:10" x14ac:dyDescent="0.3">
      <c r="B5638" s="3" t="s">
        <v>274</v>
      </c>
      <c r="C5638" s="4">
        <v>2024</v>
      </c>
      <c r="D5638" s="3" t="s">
        <v>1476</v>
      </c>
      <c r="E5638" s="4">
        <v>169600</v>
      </c>
      <c r="F5638" s="4">
        <v>9.2804000000000002</v>
      </c>
      <c r="G5638" s="4">
        <v>5.0704256132874388</v>
      </c>
      <c r="H5638" s="4">
        <v>1574</v>
      </c>
      <c r="I5638" s="4">
        <v>8804</v>
      </c>
      <c r="J5638" s="4">
        <v>10378</v>
      </c>
    </row>
    <row r="5639" spans="2:10" x14ac:dyDescent="0.3">
      <c r="B5639" s="3" t="s">
        <v>276</v>
      </c>
      <c r="C5639" s="4">
        <v>2019</v>
      </c>
      <c r="D5639" s="3" t="s">
        <v>1468</v>
      </c>
      <c r="E5639" s="4">
        <v>2682277801</v>
      </c>
      <c r="F5639" s="4">
        <v>7.9027000000000003</v>
      </c>
      <c r="G5639" s="4">
        <v>3.3470416331371</v>
      </c>
      <c r="H5639" s="4">
        <v>21197236.7779627</v>
      </c>
      <c r="I5639" s="4"/>
      <c r="J5639" s="4">
        <v>21197236.7779627</v>
      </c>
    </row>
    <row r="5640" spans="2:10" x14ac:dyDescent="0.3">
      <c r="B5640" s="3" t="s">
        <v>276</v>
      </c>
      <c r="C5640" s="4">
        <v>2019</v>
      </c>
      <c r="D5640" s="3" t="s">
        <v>1469</v>
      </c>
      <c r="E5640" s="4">
        <v>875985</v>
      </c>
      <c r="F5640" s="4">
        <v>25.598400000000002</v>
      </c>
      <c r="G5640" s="4">
        <v>10.8417263140062</v>
      </c>
      <c r="H5640" s="4">
        <v>22423.814424</v>
      </c>
      <c r="I5640" s="4"/>
      <c r="J5640" s="4">
        <v>22423.814424</v>
      </c>
    </row>
    <row r="5641" spans="2:10" x14ac:dyDescent="0.3">
      <c r="B5641" s="3" t="s">
        <v>276</v>
      </c>
      <c r="C5641" s="4">
        <v>2019</v>
      </c>
      <c r="D5641" s="3" t="s">
        <v>1470</v>
      </c>
      <c r="E5641" s="4">
        <v>716607100</v>
      </c>
      <c r="F5641" s="4">
        <v>8.7297999999999991</v>
      </c>
      <c r="G5641" s="4">
        <v>3.6973444580915702</v>
      </c>
      <c r="H5641" s="4">
        <v>6255836.6615800001</v>
      </c>
      <c r="I5641" s="4"/>
      <c r="J5641" s="4">
        <v>6255836.6615800001</v>
      </c>
    </row>
    <row r="5642" spans="2:10" x14ac:dyDescent="0.3">
      <c r="B5642" s="3" t="s">
        <v>276</v>
      </c>
      <c r="C5642" s="4">
        <v>2019</v>
      </c>
      <c r="D5642" s="3" t="s">
        <v>1471</v>
      </c>
      <c r="E5642" s="4">
        <v>0</v>
      </c>
      <c r="F5642" s="4">
        <v>8.7297999999999991</v>
      </c>
      <c r="G5642" s="4">
        <v>3.6973444580915702</v>
      </c>
      <c r="H5642" s="4">
        <v>0</v>
      </c>
      <c r="I5642" s="4"/>
      <c r="J5642" s="4">
        <v>0</v>
      </c>
    </row>
    <row r="5643" spans="2:10" x14ac:dyDescent="0.3">
      <c r="B5643" s="3" t="s">
        <v>276</v>
      </c>
      <c r="C5643" s="4">
        <v>2019</v>
      </c>
      <c r="D5643" s="3" t="s">
        <v>1472</v>
      </c>
      <c r="E5643" s="4">
        <v>0</v>
      </c>
      <c r="F5643" s="4">
        <v>40</v>
      </c>
      <c r="G5643" s="4">
        <v>16.941256194146799</v>
      </c>
      <c r="H5643" s="4">
        <v>0</v>
      </c>
      <c r="I5643" s="4"/>
      <c r="J5643" s="4">
        <v>0</v>
      </c>
    </row>
    <row r="5644" spans="2:10" x14ac:dyDescent="0.3">
      <c r="B5644" s="3" t="s">
        <v>276</v>
      </c>
      <c r="C5644" s="4">
        <v>2019</v>
      </c>
      <c r="D5644" s="3" t="s">
        <v>1473</v>
      </c>
      <c r="E5644" s="4">
        <v>7156200</v>
      </c>
      <c r="F5644" s="4">
        <v>12.859400000000001</v>
      </c>
      <c r="G5644" s="4">
        <v>5.4463597475752801</v>
      </c>
      <c r="H5644" s="4">
        <v>92024.438280000002</v>
      </c>
      <c r="I5644" s="4"/>
      <c r="J5644" s="4">
        <v>92024.438280000002</v>
      </c>
    </row>
    <row r="5645" spans="2:10" x14ac:dyDescent="0.3">
      <c r="B5645" s="3" t="s">
        <v>276</v>
      </c>
      <c r="C5645" s="4">
        <v>2019</v>
      </c>
      <c r="D5645" s="3" t="s">
        <v>1474</v>
      </c>
      <c r="E5645" s="4">
        <v>16296058358</v>
      </c>
      <c r="F5645" s="4">
        <v>2.3611</v>
      </c>
      <c r="G5645" s="4">
        <v>1</v>
      </c>
      <c r="H5645" s="4">
        <v>38476623.389073797</v>
      </c>
      <c r="I5645" s="4">
        <v>0</v>
      </c>
      <c r="J5645" s="4">
        <v>38476623.389073797</v>
      </c>
    </row>
    <row r="5646" spans="2:10" x14ac:dyDescent="0.3">
      <c r="B5646" s="3" t="s">
        <v>276</v>
      </c>
      <c r="C5646" s="4">
        <v>2019</v>
      </c>
      <c r="D5646" s="3" t="s">
        <v>1475</v>
      </c>
      <c r="E5646" s="4">
        <v>12</v>
      </c>
      <c r="F5646" s="4">
        <v>2.3611</v>
      </c>
      <c r="G5646" s="4">
        <v>1</v>
      </c>
      <c r="H5646" s="4">
        <v>2.8333199999999999E-2</v>
      </c>
      <c r="I5646" s="4"/>
      <c r="J5646" s="4">
        <v>2.8333199999999999E-2</v>
      </c>
    </row>
    <row r="5647" spans="2:10" x14ac:dyDescent="0.3">
      <c r="B5647" s="3" t="s">
        <v>276</v>
      </c>
      <c r="C5647" s="4">
        <v>2019</v>
      </c>
      <c r="D5647" s="3" t="s">
        <v>1476</v>
      </c>
      <c r="E5647" s="4">
        <v>12627830</v>
      </c>
      <c r="F5647" s="4">
        <v>40</v>
      </c>
      <c r="G5647" s="4">
        <v>16.941256194146799</v>
      </c>
      <c r="H5647" s="4">
        <v>505113.2</v>
      </c>
      <c r="I5647" s="4"/>
      <c r="J5647" s="4">
        <v>505113.2</v>
      </c>
    </row>
    <row r="5648" spans="2:10" x14ac:dyDescent="0.3">
      <c r="B5648" s="3" t="s">
        <v>276</v>
      </c>
      <c r="C5648" s="4">
        <v>2020</v>
      </c>
      <c r="D5648" s="3" t="s">
        <v>1468</v>
      </c>
      <c r="E5648" s="4">
        <v>2883782001</v>
      </c>
      <c r="F5648" s="4">
        <v>7.7046000000000001</v>
      </c>
      <c r="G5648" s="4">
        <v>2.9311774776488493</v>
      </c>
      <c r="H5648" s="4">
        <v>22218387</v>
      </c>
      <c r="I5648" s="4"/>
      <c r="J5648" s="4">
        <v>22218387</v>
      </c>
    </row>
    <row r="5649" spans="2:10" x14ac:dyDescent="0.3">
      <c r="B5649" s="3" t="s">
        <v>276</v>
      </c>
      <c r="C5649" s="4">
        <v>2020</v>
      </c>
      <c r="D5649" s="3" t="s">
        <v>1469</v>
      </c>
      <c r="E5649" s="4">
        <v>870492</v>
      </c>
      <c r="F5649" s="4">
        <v>25.115400000000001</v>
      </c>
      <c r="G5649" s="4">
        <v>9.555031386722467</v>
      </c>
      <c r="H5649" s="4">
        <v>21863</v>
      </c>
      <c r="I5649" s="4"/>
      <c r="J5649" s="4">
        <v>21863</v>
      </c>
    </row>
    <row r="5650" spans="2:10" x14ac:dyDescent="0.3">
      <c r="B5650" s="3" t="s">
        <v>276</v>
      </c>
      <c r="C5650" s="4">
        <v>2020</v>
      </c>
      <c r="D5650" s="3" t="s">
        <v>1470</v>
      </c>
      <c r="E5650" s="4">
        <v>738577500</v>
      </c>
      <c r="F5650" s="4">
        <v>8.4393999999999991</v>
      </c>
      <c r="G5650" s="4">
        <v>3.2107285524063154</v>
      </c>
      <c r="H5650" s="4">
        <v>6233151</v>
      </c>
      <c r="I5650" s="4"/>
      <c r="J5650" s="4">
        <v>6233151</v>
      </c>
    </row>
    <row r="5651" spans="2:10" x14ac:dyDescent="0.3">
      <c r="B5651" s="3" t="s">
        <v>276</v>
      </c>
      <c r="C5651" s="4">
        <v>2020</v>
      </c>
      <c r="D5651" s="3" t="s">
        <v>1471</v>
      </c>
      <c r="E5651" s="4">
        <v>0</v>
      </c>
      <c r="F5651" s="4">
        <v>8.4393999999999991</v>
      </c>
      <c r="G5651" s="4">
        <v>3.2107285524063154</v>
      </c>
      <c r="H5651" s="4">
        <v>0</v>
      </c>
      <c r="I5651" s="4"/>
      <c r="J5651" s="4">
        <v>0</v>
      </c>
    </row>
    <row r="5652" spans="2:10" x14ac:dyDescent="0.3">
      <c r="B5652" s="3" t="s">
        <v>276</v>
      </c>
      <c r="C5652" s="4">
        <v>2020</v>
      </c>
      <c r="D5652" s="3" t="s">
        <v>1472</v>
      </c>
      <c r="E5652" s="4">
        <v>0</v>
      </c>
      <c r="F5652" s="4">
        <v>40</v>
      </c>
      <c r="G5652" s="4">
        <v>15.217804831653035</v>
      </c>
      <c r="H5652" s="4">
        <v>0</v>
      </c>
      <c r="I5652" s="4"/>
      <c r="J5652" s="4">
        <v>0</v>
      </c>
    </row>
    <row r="5653" spans="2:10" x14ac:dyDescent="0.3">
      <c r="B5653" s="3" t="s">
        <v>276</v>
      </c>
      <c r="C5653" s="4">
        <v>2020</v>
      </c>
      <c r="D5653" s="3" t="s">
        <v>1473</v>
      </c>
      <c r="E5653" s="4">
        <v>7332400</v>
      </c>
      <c r="F5653" s="4">
        <v>12.707100000000001</v>
      </c>
      <c r="G5653" s="4">
        <v>4.8343541944074575</v>
      </c>
      <c r="H5653" s="4">
        <v>93174</v>
      </c>
      <c r="I5653" s="4"/>
      <c r="J5653" s="4">
        <v>93174</v>
      </c>
    </row>
    <row r="5654" spans="2:10" x14ac:dyDescent="0.3">
      <c r="B5654" s="3" t="s">
        <v>276</v>
      </c>
      <c r="C5654" s="4">
        <v>2020</v>
      </c>
      <c r="D5654" s="3" t="s">
        <v>1474</v>
      </c>
      <c r="E5654" s="4">
        <v>14987474733</v>
      </c>
      <c r="F5654" s="4">
        <v>2.6284999999999998</v>
      </c>
      <c r="G5654" s="4">
        <v>1</v>
      </c>
      <c r="H5654" s="4">
        <v>39394577</v>
      </c>
      <c r="I5654" s="4"/>
      <c r="J5654" s="4">
        <v>39394577</v>
      </c>
    </row>
    <row r="5655" spans="2:10" x14ac:dyDescent="0.3">
      <c r="B5655" s="3" t="s">
        <v>276</v>
      </c>
      <c r="C5655" s="4">
        <v>2020</v>
      </c>
      <c r="D5655" s="3" t="s">
        <v>1475</v>
      </c>
      <c r="E5655" s="4">
        <v>12</v>
      </c>
      <c r="F5655" s="4">
        <v>2.6284999999999998</v>
      </c>
      <c r="G5655" s="4">
        <v>1</v>
      </c>
      <c r="H5655" s="4">
        <v>0</v>
      </c>
      <c r="I5655" s="4"/>
      <c r="J5655" s="4">
        <v>0</v>
      </c>
    </row>
    <row r="5656" spans="2:10" x14ac:dyDescent="0.3">
      <c r="B5656" s="3" t="s">
        <v>276</v>
      </c>
      <c r="C5656" s="4">
        <v>2020</v>
      </c>
      <c r="D5656" s="3" t="s">
        <v>1476</v>
      </c>
      <c r="E5656" s="4">
        <v>13382225</v>
      </c>
      <c r="F5656" s="4">
        <v>40</v>
      </c>
      <c r="G5656" s="4">
        <v>15.217804831653035</v>
      </c>
      <c r="H5656" s="4">
        <v>535289</v>
      </c>
      <c r="I5656" s="4">
        <v>864805</v>
      </c>
      <c r="J5656" s="4">
        <v>1400094</v>
      </c>
    </row>
    <row r="5657" spans="2:10" x14ac:dyDescent="0.3">
      <c r="B5657" s="3" t="s">
        <v>276</v>
      </c>
      <c r="C5657" s="4">
        <v>2021</v>
      </c>
      <c r="D5657" s="3" t="s">
        <v>1468</v>
      </c>
      <c r="E5657" s="4">
        <v>3103168701</v>
      </c>
      <c r="F5657" s="4">
        <v>7.6120999999999999</v>
      </c>
      <c r="G5657" s="4">
        <v>2.9783629391971203</v>
      </c>
      <c r="H5657" s="4">
        <v>23621630</v>
      </c>
      <c r="I5657" s="4"/>
      <c r="J5657" s="4">
        <v>23621630</v>
      </c>
    </row>
    <row r="5658" spans="2:10" x14ac:dyDescent="0.3">
      <c r="B5658" s="3" t="s">
        <v>276</v>
      </c>
      <c r="C5658" s="4">
        <v>2021</v>
      </c>
      <c r="D5658" s="3" t="s">
        <v>1469</v>
      </c>
      <c r="E5658" s="4">
        <v>861477</v>
      </c>
      <c r="F5658" s="4">
        <v>25.959599999999998</v>
      </c>
      <c r="G5658" s="4">
        <v>10.157132795993427</v>
      </c>
      <c r="H5658" s="4">
        <v>22364</v>
      </c>
      <c r="I5658" s="4"/>
      <c r="J5658" s="4">
        <v>22364</v>
      </c>
    </row>
    <row r="5659" spans="2:10" x14ac:dyDescent="0.3">
      <c r="B5659" s="3" t="s">
        <v>276</v>
      </c>
      <c r="C5659" s="4">
        <v>2021</v>
      </c>
      <c r="D5659" s="3" t="s">
        <v>1470</v>
      </c>
      <c r="E5659" s="4">
        <v>835321200</v>
      </c>
      <c r="F5659" s="4">
        <v>7.5964</v>
      </c>
      <c r="G5659" s="4">
        <v>2.9722200485170984</v>
      </c>
      <c r="H5659" s="4">
        <v>6345434</v>
      </c>
      <c r="I5659" s="4"/>
      <c r="J5659" s="4">
        <v>6345434</v>
      </c>
    </row>
    <row r="5660" spans="2:10" x14ac:dyDescent="0.3">
      <c r="B5660" s="3" t="s">
        <v>276</v>
      </c>
      <c r="C5660" s="4">
        <v>2021</v>
      </c>
      <c r="D5660" s="3" t="s">
        <v>1471</v>
      </c>
      <c r="E5660" s="4">
        <v>0</v>
      </c>
      <c r="F5660" s="4">
        <v>7.5964</v>
      </c>
      <c r="G5660" s="4">
        <v>2.9722200485170984</v>
      </c>
      <c r="H5660" s="4">
        <v>0</v>
      </c>
      <c r="I5660" s="4"/>
      <c r="J5660" s="4">
        <v>0</v>
      </c>
    </row>
    <row r="5661" spans="2:10" x14ac:dyDescent="0.3">
      <c r="B5661" s="3" t="s">
        <v>276</v>
      </c>
      <c r="C5661" s="4">
        <v>2021</v>
      </c>
      <c r="D5661" s="3" t="s">
        <v>1472</v>
      </c>
      <c r="E5661" s="4">
        <v>0</v>
      </c>
      <c r="F5661" s="4">
        <v>40</v>
      </c>
      <c r="G5661" s="4">
        <v>15.65067689177557</v>
      </c>
      <c r="H5661" s="4">
        <v>0</v>
      </c>
      <c r="I5661" s="4"/>
      <c r="J5661" s="4">
        <v>0</v>
      </c>
    </row>
    <row r="5662" spans="2:10" x14ac:dyDescent="0.3">
      <c r="B5662" s="3" t="s">
        <v>276</v>
      </c>
      <c r="C5662" s="4">
        <v>2021</v>
      </c>
      <c r="D5662" s="3" t="s">
        <v>1473</v>
      </c>
      <c r="E5662" s="4">
        <v>7360300</v>
      </c>
      <c r="F5662" s="4">
        <v>13.0969</v>
      </c>
      <c r="G5662" s="4">
        <v>5.1243837545973863</v>
      </c>
      <c r="H5662" s="4">
        <v>96397</v>
      </c>
      <c r="I5662" s="4"/>
      <c r="J5662" s="4">
        <v>96397</v>
      </c>
    </row>
    <row r="5663" spans="2:10" x14ac:dyDescent="0.3">
      <c r="B5663" s="3" t="s">
        <v>276</v>
      </c>
      <c r="C5663" s="4">
        <v>2021</v>
      </c>
      <c r="D5663" s="3" t="s">
        <v>1474</v>
      </c>
      <c r="E5663" s="4">
        <v>15963372308</v>
      </c>
      <c r="F5663" s="4">
        <v>2.5558000000000001</v>
      </c>
      <c r="G5663" s="4">
        <v>1</v>
      </c>
      <c r="H5663" s="4">
        <v>40799187</v>
      </c>
      <c r="I5663" s="4"/>
      <c r="J5663" s="4">
        <v>40799187</v>
      </c>
    </row>
    <row r="5664" spans="2:10" x14ac:dyDescent="0.3">
      <c r="B5664" s="3" t="s">
        <v>276</v>
      </c>
      <c r="C5664" s="4">
        <v>2021</v>
      </c>
      <c r="D5664" s="3" t="s">
        <v>1475</v>
      </c>
      <c r="E5664" s="4">
        <v>12</v>
      </c>
      <c r="F5664" s="4">
        <v>2.5558000000000001</v>
      </c>
      <c r="G5664" s="4">
        <v>1</v>
      </c>
      <c r="H5664" s="4">
        <v>0</v>
      </c>
      <c r="I5664" s="4"/>
      <c r="J5664" s="4">
        <v>0</v>
      </c>
    </row>
    <row r="5665" spans="2:10" x14ac:dyDescent="0.3">
      <c r="B5665" s="3" t="s">
        <v>276</v>
      </c>
      <c r="C5665" s="4">
        <v>2021</v>
      </c>
      <c r="D5665" s="3" t="s">
        <v>1476</v>
      </c>
      <c r="E5665" s="4">
        <v>13750330</v>
      </c>
      <c r="F5665" s="4">
        <v>40</v>
      </c>
      <c r="G5665" s="4">
        <v>15.65067689177557</v>
      </c>
      <c r="H5665" s="4">
        <v>550013</v>
      </c>
      <c r="I5665" s="4">
        <v>712342</v>
      </c>
      <c r="J5665" s="4">
        <v>1262355</v>
      </c>
    </row>
    <row r="5666" spans="2:10" x14ac:dyDescent="0.3">
      <c r="B5666" s="3" t="s">
        <v>276</v>
      </c>
      <c r="C5666" s="4">
        <v>2022</v>
      </c>
      <c r="D5666" s="3" t="s">
        <v>1468</v>
      </c>
      <c r="E5666" s="4">
        <v>3634507901</v>
      </c>
      <c r="F5666" s="4">
        <v>6.7732000000000001</v>
      </c>
      <c r="G5666" s="4">
        <v>3.2033673855467275</v>
      </c>
      <c r="H5666" s="4">
        <v>24617249</v>
      </c>
      <c r="I5666" s="4"/>
      <c r="J5666" s="4">
        <v>24617249</v>
      </c>
    </row>
    <row r="5667" spans="2:10" x14ac:dyDescent="0.3">
      <c r="B5667" s="3" t="s">
        <v>276</v>
      </c>
      <c r="C5667" s="4">
        <v>2022</v>
      </c>
      <c r="D5667" s="3" t="s">
        <v>1469</v>
      </c>
      <c r="E5667" s="4">
        <v>858112</v>
      </c>
      <c r="F5667" s="4">
        <v>26.8735</v>
      </c>
      <c r="G5667" s="4">
        <v>12.709752175558078</v>
      </c>
      <c r="H5667" s="4">
        <v>23060</v>
      </c>
      <c r="I5667" s="4"/>
      <c r="J5667" s="4">
        <v>23060</v>
      </c>
    </row>
    <row r="5668" spans="2:10" x14ac:dyDescent="0.3">
      <c r="B5668" s="3" t="s">
        <v>276</v>
      </c>
      <c r="C5668" s="4">
        <v>2022</v>
      </c>
      <c r="D5668" s="3" t="s">
        <v>1470</v>
      </c>
      <c r="E5668" s="4">
        <v>1071676000</v>
      </c>
      <c r="F5668" s="4">
        <v>6.6056999999999997</v>
      </c>
      <c r="G5668" s="4">
        <v>3.1241486946651533</v>
      </c>
      <c r="H5668" s="4">
        <v>7079170</v>
      </c>
      <c r="I5668" s="4"/>
      <c r="J5668" s="4">
        <v>7079170</v>
      </c>
    </row>
    <row r="5669" spans="2:10" x14ac:dyDescent="0.3">
      <c r="B5669" s="3" t="s">
        <v>276</v>
      </c>
      <c r="C5669" s="4">
        <v>2022</v>
      </c>
      <c r="D5669" s="3" t="s">
        <v>1471</v>
      </c>
      <c r="E5669" s="4">
        <v>0</v>
      </c>
      <c r="F5669" s="4">
        <v>6.6056999999999997</v>
      </c>
      <c r="G5669" s="4">
        <v>3.1241486946651533</v>
      </c>
      <c r="H5669" s="4">
        <v>0</v>
      </c>
      <c r="I5669" s="4"/>
      <c r="J5669" s="4">
        <v>0</v>
      </c>
    </row>
    <row r="5670" spans="2:10" x14ac:dyDescent="0.3">
      <c r="B5670" s="3" t="s">
        <v>276</v>
      </c>
      <c r="C5670" s="4">
        <v>2022</v>
      </c>
      <c r="D5670" s="3" t="s">
        <v>1472</v>
      </c>
      <c r="E5670" s="4">
        <v>0</v>
      </c>
      <c r="F5670" s="4">
        <v>40</v>
      </c>
      <c r="G5670" s="4">
        <v>18.917896329928112</v>
      </c>
      <c r="H5670" s="4">
        <v>0</v>
      </c>
      <c r="I5670" s="4"/>
      <c r="J5670" s="4">
        <v>0</v>
      </c>
    </row>
    <row r="5671" spans="2:10" x14ac:dyDescent="0.3">
      <c r="B5671" s="3" t="s">
        <v>276</v>
      </c>
      <c r="C5671" s="4">
        <v>2022</v>
      </c>
      <c r="D5671" s="3" t="s">
        <v>1473</v>
      </c>
      <c r="E5671" s="4">
        <v>8557400</v>
      </c>
      <c r="F5671" s="4">
        <v>11.6647</v>
      </c>
      <c r="G5671" s="4">
        <v>5.5167896329928112</v>
      </c>
      <c r="H5671" s="4">
        <v>99820</v>
      </c>
      <c r="I5671" s="4"/>
      <c r="J5671" s="4">
        <v>99820</v>
      </c>
    </row>
    <row r="5672" spans="2:10" x14ac:dyDescent="0.3">
      <c r="B5672" s="3" t="s">
        <v>276</v>
      </c>
      <c r="C5672" s="4">
        <v>2022</v>
      </c>
      <c r="D5672" s="3" t="s">
        <v>1474</v>
      </c>
      <c r="E5672" s="4">
        <v>20095006058</v>
      </c>
      <c r="F5672" s="4">
        <v>2.1143999999999998</v>
      </c>
      <c r="G5672" s="4">
        <v>1</v>
      </c>
      <c r="H5672" s="4">
        <v>42488881</v>
      </c>
      <c r="I5672" s="4"/>
      <c r="J5672" s="4">
        <v>42488881</v>
      </c>
    </row>
    <row r="5673" spans="2:10" x14ac:dyDescent="0.3">
      <c r="B5673" s="3" t="s">
        <v>276</v>
      </c>
      <c r="C5673" s="4">
        <v>2022</v>
      </c>
      <c r="D5673" s="3" t="s">
        <v>1475</v>
      </c>
      <c r="E5673" s="4">
        <v>12</v>
      </c>
      <c r="F5673" s="4">
        <v>2.1143999999999998</v>
      </c>
      <c r="G5673" s="4">
        <v>1</v>
      </c>
      <c r="H5673" s="4">
        <v>0</v>
      </c>
      <c r="I5673" s="4"/>
      <c r="J5673" s="4">
        <v>0</v>
      </c>
    </row>
    <row r="5674" spans="2:10" x14ac:dyDescent="0.3">
      <c r="B5674" s="3" t="s">
        <v>276</v>
      </c>
      <c r="C5674" s="4">
        <v>2022</v>
      </c>
      <c r="D5674" s="3" t="s">
        <v>1476</v>
      </c>
      <c r="E5674" s="4">
        <v>14327515</v>
      </c>
      <c r="F5674" s="4">
        <v>40</v>
      </c>
      <c r="G5674" s="4">
        <v>18.917896329928112</v>
      </c>
      <c r="H5674" s="4">
        <v>573101</v>
      </c>
      <c r="I5674" s="4">
        <v>712917</v>
      </c>
      <c r="J5674" s="4">
        <v>1286018</v>
      </c>
    </row>
    <row r="5675" spans="2:10" x14ac:dyDescent="0.3">
      <c r="B5675" s="3" t="s">
        <v>276</v>
      </c>
      <c r="C5675" s="4">
        <v>2023</v>
      </c>
      <c r="D5675" s="3" t="s">
        <v>1468</v>
      </c>
      <c r="E5675" s="4">
        <v>4974945101</v>
      </c>
      <c r="F5675" s="4">
        <v>5.2721999999999998</v>
      </c>
      <c r="G5675" s="4">
        <v>2.7011988933292344</v>
      </c>
      <c r="H5675" s="4">
        <v>26228906</v>
      </c>
      <c r="I5675" s="4"/>
      <c r="J5675" s="4">
        <v>26228906</v>
      </c>
    </row>
    <row r="5676" spans="2:10" x14ac:dyDescent="0.3">
      <c r="B5676" s="3" t="s">
        <v>276</v>
      </c>
      <c r="C5676" s="4">
        <v>2023</v>
      </c>
      <c r="D5676" s="3" t="s">
        <v>1469</v>
      </c>
      <c r="E5676" s="4">
        <v>852737</v>
      </c>
      <c r="F5676" s="4">
        <v>27.8749</v>
      </c>
      <c r="G5676" s="4">
        <v>14.281637462854802</v>
      </c>
      <c r="H5676" s="4">
        <v>23770</v>
      </c>
      <c r="I5676" s="4"/>
      <c r="J5676" s="4">
        <v>23770</v>
      </c>
    </row>
    <row r="5677" spans="2:10" x14ac:dyDescent="0.3">
      <c r="B5677" s="3" t="s">
        <v>276</v>
      </c>
      <c r="C5677" s="4">
        <v>2023</v>
      </c>
      <c r="D5677" s="3" t="s">
        <v>1470</v>
      </c>
      <c r="E5677" s="4">
        <v>1566096400</v>
      </c>
      <c r="F5677" s="4">
        <v>4.7352999999999996</v>
      </c>
      <c r="G5677" s="4">
        <v>2.4261194794548619</v>
      </c>
      <c r="H5677" s="4">
        <v>7415936</v>
      </c>
      <c r="I5677" s="4"/>
      <c r="J5677" s="4">
        <v>7415936</v>
      </c>
    </row>
    <row r="5678" spans="2:10" x14ac:dyDescent="0.3">
      <c r="B5678" s="3" t="s">
        <v>276</v>
      </c>
      <c r="C5678" s="4">
        <v>2023</v>
      </c>
      <c r="D5678" s="3" t="s">
        <v>1471</v>
      </c>
      <c r="E5678" s="4">
        <v>0</v>
      </c>
      <c r="F5678" s="4">
        <v>4.7352999999999996</v>
      </c>
      <c r="G5678" s="4">
        <v>2.4261194794548619</v>
      </c>
      <c r="H5678" s="4">
        <v>0</v>
      </c>
      <c r="I5678" s="4"/>
      <c r="J5678" s="4">
        <v>0</v>
      </c>
    </row>
    <row r="5679" spans="2:10" x14ac:dyDescent="0.3">
      <c r="B5679" s="3" t="s">
        <v>276</v>
      </c>
      <c r="C5679" s="4">
        <v>2023</v>
      </c>
      <c r="D5679" s="3" t="s">
        <v>1472</v>
      </c>
      <c r="E5679" s="4">
        <v>0</v>
      </c>
      <c r="F5679" s="4">
        <v>40</v>
      </c>
      <c r="G5679" s="4">
        <v>20.493903063838509</v>
      </c>
      <c r="H5679" s="4">
        <v>0</v>
      </c>
      <c r="I5679" s="4"/>
      <c r="J5679" s="4">
        <v>0</v>
      </c>
    </row>
    <row r="5680" spans="2:10" x14ac:dyDescent="0.3">
      <c r="B5680" s="3" t="s">
        <v>276</v>
      </c>
      <c r="C5680" s="4">
        <v>2023</v>
      </c>
      <c r="D5680" s="3" t="s">
        <v>1473</v>
      </c>
      <c r="E5680" s="4">
        <v>10231600</v>
      </c>
      <c r="F5680" s="4">
        <v>11.023899999999999</v>
      </c>
      <c r="G5680" s="4">
        <v>5.6480684496362326</v>
      </c>
      <c r="H5680" s="4">
        <v>112792</v>
      </c>
      <c r="I5680" s="4"/>
      <c r="J5680" s="4">
        <v>112792</v>
      </c>
    </row>
    <row r="5681" spans="2:10" x14ac:dyDescent="0.3">
      <c r="B5681" s="3" t="s">
        <v>276</v>
      </c>
      <c r="C5681" s="4">
        <v>2023</v>
      </c>
      <c r="D5681" s="3" t="s">
        <v>1474</v>
      </c>
      <c r="E5681" s="4">
        <v>22749726583</v>
      </c>
      <c r="F5681" s="4">
        <v>1.9518</v>
      </c>
      <c r="G5681" s="4">
        <v>1</v>
      </c>
      <c r="H5681" s="4">
        <v>44402916</v>
      </c>
      <c r="I5681" s="4"/>
      <c r="J5681" s="4">
        <v>44402916</v>
      </c>
    </row>
    <row r="5682" spans="2:10" x14ac:dyDescent="0.3">
      <c r="B5682" s="3" t="s">
        <v>276</v>
      </c>
      <c r="C5682" s="4">
        <v>2023</v>
      </c>
      <c r="D5682" s="3" t="s">
        <v>1475</v>
      </c>
      <c r="E5682" s="4">
        <v>12</v>
      </c>
      <c r="F5682" s="4">
        <v>1.9518</v>
      </c>
      <c r="G5682" s="4">
        <v>1</v>
      </c>
      <c r="H5682" s="4">
        <v>0</v>
      </c>
      <c r="I5682" s="4"/>
      <c r="J5682" s="4">
        <v>0</v>
      </c>
    </row>
    <row r="5683" spans="2:10" x14ac:dyDescent="0.3">
      <c r="B5683" s="3" t="s">
        <v>276</v>
      </c>
      <c r="C5683" s="4">
        <v>2023</v>
      </c>
      <c r="D5683" s="3" t="s">
        <v>1476</v>
      </c>
      <c r="E5683" s="4">
        <v>15491410</v>
      </c>
      <c r="F5683" s="4">
        <v>40</v>
      </c>
      <c r="G5683" s="4">
        <v>20.493903063838509</v>
      </c>
      <c r="H5683" s="4">
        <v>619656</v>
      </c>
      <c r="I5683" s="4">
        <v>775464</v>
      </c>
      <c r="J5683" s="4">
        <v>1395120</v>
      </c>
    </row>
    <row r="5684" spans="2:10" x14ac:dyDescent="0.3">
      <c r="B5684" s="3" t="s">
        <v>276</v>
      </c>
      <c r="C5684" s="4">
        <v>2024</v>
      </c>
      <c r="D5684" s="3" t="s">
        <v>1468</v>
      </c>
      <c r="E5684" s="4">
        <v>5477478201</v>
      </c>
      <c r="F5684" s="4">
        <v>5.0799000000000003</v>
      </c>
      <c r="G5684" s="4">
        <v>2.5333632555356078</v>
      </c>
      <c r="H5684" s="4">
        <v>27825042</v>
      </c>
      <c r="I5684" s="4"/>
      <c r="J5684" s="4">
        <v>27825042</v>
      </c>
    </row>
    <row r="5685" spans="2:10" x14ac:dyDescent="0.3">
      <c r="B5685" s="3" t="s">
        <v>276</v>
      </c>
      <c r="C5685" s="4">
        <v>2024</v>
      </c>
      <c r="D5685" s="3" t="s">
        <v>1469</v>
      </c>
      <c r="E5685" s="4">
        <v>806743</v>
      </c>
      <c r="F5685" s="4">
        <v>29.378399999999999</v>
      </c>
      <c r="G5685" s="4">
        <v>14.651107121484142</v>
      </c>
      <c r="H5685" s="4">
        <v>23701</v>
      </c>
      <c r="I5685" s="4"/>
      <c r="J5685" s="4">
        <v>23701</v>
      </c>
    </row>
    <row r="5686" spans="2:10" x14ac:dyDescent="0.3">
      <c r="B5686" s="3" t="s">
        <v>276</v>
      </c>
      <c r="C5686" s="4">
        <v>2024</v>
      </c>
      <c r="D5686" s="3" t="s">
        <v>1470</v>
      </c>
      <c r="E5686" s="4">
        <v>1689002900</v>
      </c>
      <c r="F5686" s="4">
        <v>4.6441999999999997</v>
      </c>
      <c r="G5686" s="4">
        <v>2.3160781966886095</v>
      </c>
      <c r="H5686" s="4">
        <v>7844067</v>
      </c>
      <c r="I5686" s="4"/>
      <c r="J5686" s="4">
        <v>7844067</v>
      </c>
    </row>
    <row r="5687" spans="2:10" x14ac:dyDescent="0.3">
      <c r="B5687" s="3" t="s">
        <v>276</v>
      </c>
      <c r="C5687" s="4">
        <v>2024</v>
      </c>
      <c r="D5687" s="3" t="s">
        <v>1471</v>
      </c>
      <c r="E5687" s="4">
        <v>0</v>
      </c>
      <c r="F5687" s="4">
        <v>4.6441999999999997</v>
      </c>
      <c r="G5687" s="4">
        <v>2.3160781966886095</v>
      </c>
      <c r="H5687" s="4">
        <v>0</v>
      </c>
      <c r="I5687" s="4"/>
      <c r="J5687" s="4">
        <v>0</v>
      </c>
    </row>
    <row r="5688" spans="2:10" x14ac:dyDescent="0.3">
      <c r="B5688" s="3" t="s">
        <v>276</v>
      </c>
      <c r="C5688" s="4">
        <v>2024</v>
      </c>
      <c r="D5688" s="3" t="s">
        <v>1472</v>
      </c>
      <c r="E5688" s="4">
        <v>0</v>
      </c>
      <c r="F5688" s="4">
        <v>40</v>
      </c>
      <c r="G5688" s="4">
        <v>19.948134849391582</v>
      </c>
      <c r="H5688" s="4">
        <v>0</v>
      </c>
      <c r="I5688" s="4"/>
      <c r="J5688" s="4">
        <v>0</v>
      </c>
    </row>
    <row r="5689" spans="2:10" x14ac:dyDescent="0.3">
      <c r="B5689" s="3" t="s">
        <v>276</v>
      </c>
      <c r="C5689" s="4">
        <v>2024</v>
      </c>
      <c r="D5689" s="3" t="s">
        <v>1473</v>
      </c>
      <c r="E5689" s="4">
        <v>10448000</v>
      </c>
      <c r="F5689" s="4">
        <v>10.2309</v>
      </c>
      <c r="G5689" s="4">
        <v>5.1021843207660087</v>
      </c>
      <c r="H5689" s="4">
        <v>106892</v>
      </c>
      <c r="I5689" s="4"/>
      <c r="J5689" s="4">
        <v>106892</v>
      </c>
    </row>
    <row r="5690" spans="2:10" x14ac:dyDescent="0.3">
      <c r="B5690" s="3" t="s">
        <v>276</v>
      </c>
      <c r="C5690" s="4">
        <v>2024</v>
      </c>
      <c r="D5690" s="3" t="s">
        <v>1474</v>
      </c>
      <c r="E5690" s="4">
        <v>23465024883</v>
      </c>
      <c r="F5690" s="4">
        <v>2.0051999999999999</v>
      </c>
      <c r="G5690" s="4">
        <v>1</v>
      </c>
      <c r="H5690" s="4">
        <v>47052068</v>
      </c>
      <c r="I5690" s="4"/>
      <c r="J5690" s="4">
        <v>47052068</v>
      </c>
    </row>
    <row r="5691" spans="2:10" x14ac:dyDescent="0.3">
      <c r="B5691" s="3" t="s">
        <v>276</v>
      </c>
      <c r="C5691" s="4">
        <v>2024</v>
      </c>
      <c r="D5691" s="3" t="s">
        <v>1475</v>
      </c>
      <c r="E5691" s="4">
        <v>12</v>
      </c>
      <c r="F5691" s="4">
        <v>2.0051999999999999</v>
      </c>
      <c r="G5691" s="4">
        <v>1</v>
      </c>
      <c r="H5691" s="4">
        <v>0</v>
      </c>
      <c r="I5691" s="4"/>
      <c r="J5691" s="4">
        <v>0</v>
      </c>
    </row>
    <row r="5692" spans="2:10" x14ac:dyDescent="0.3">
      <c r="B5692" s="3" t="s">
        <v>276</v>
      </c>
      <c r="C5692" s="4">
        <v>2024</v>
      </c>
      <c r="D5692" s="3" t="s">
        <v>1476</v>
      </c>
      <c r="E5692" s="4">
        <v>16541810</v>
      </c>
      <c r="F5692" s="4">
        <v>40</v>
      </c>
      <c r="G5692" s="4">
        <v>19.948134849391582</v>
      </c>
      <c r="H5692" s="4">
        <v>661672</v>
      </c>
      <c r="I5692" s="4">
        <v>772464</v>
      </c>
      <c r="J5692" s="4">
        <v>1434136</v>
      </c>
    </row>
    <row r="5693" spans="2:10" x14ac:dyDescent="0.3">
      <c r="B5693" s="3" t="s">
        <v>278</v>
      </c>
      <c r="C5693" s="4">
        <v>2019</v>
      </c>
      <c r="D5693" s="3" t="s">
        <v>1468</v>
      </c>
      <c r="E5693" s="4">
        <v>14735250</v>
      </c>
      <c r="F5693" s="4">
        <v>12.460800000000001</v>
      </c>
      <c r="G5693" s="4">
        <v>3.4463036203224799</v>
      </c>
      <c r="H5693" s="4">
        <v>183613.00320000001</v>
      </c>
      <c r="I5693" s="4"/>
      <c r="J5693" s="4">
        <v>183613.00320000001</v>
      </c>
    </row>
    <row r="5694" spans="2:10" x14ac:dyDescent="0.3">
      <c r="B5694" s="3" t="s">
        <v>278</v>
      </c>
      <c r="C5694" s="4">
        <v>2019</v>
      </c>
      <c r="D5694" s="3" t="s">
        <v>1469</v>
      </c>
      <c r="E5694" s="4">
        <v>0</v>
      </c>
      <c r="F5694" s="4">
        <v>0</v>
      </c>
      <c r="G5694" s="4">
        <v>0</v>
      </c>
      <c r="H5694" s="4">
        <v>0</v>
      </c>
      <c r="I5694" s="4"/>
      <c r="J5694" s="4">
        <v>0</v>
      </c>
    </row>
    <row r="5695" spans="2:10" x14ac:dyDescent="0.3">
      <c r="B5695" s="3" t="s">
        <v>278</v>
      </c>
      <c r="C5695" s="4">
        <v>2019</v>
      </c>
      <c r="D5695" s="3" t="s">
        <v>1470</v>
      </c>
      <c r="E5695" s="4">
        <v>792200</v>
      </c>
      <c r="F5695" s="4">
        <v>21.502400000000002</v>
      </c>
      <c r="G5695" s="4">
        <v>5.9469535636252999</v>
      </c>
      <c r="H5695" s="4">
        <v>17034.201280000001</v>
      </c>
      <c r="I5695" s="4"/>
      <c r="J5695" s="4">
        <v>17034.201280000001</v>
      </c>
    </row>
    <row r="5696" spans="2:10" x14ac:dyDescent="0.3">
      <c r="B5696" s="3" t="s">
        <v>278</v>
      </c>
      <c r="C5696" s="4">
        <v>2019</v>
      </c>
      <c r="D5696" s="3" t="s">
        <v>1471</v>
      </c>
      <c r="E5696" s="4">
        <v>0</v>
      </c>
      <c r="F5696" s="4">
        <v>0</v>
      </c>
      <c r="G5696" s="4">
        <v>0</v>
      </c>
      <c r="H5696" s="4">
        <v>0</v>
      </c>
      <c r="I5696" s="4">
        <v>1274884</v>
      </c>
      <c r="J5696" s="4">
        <v>1274884</v>
      </c>
    </row>
    <row r="5697" spans="2:10" x14ac:dyDescent="0.3">
      <c r="B5697" s="3" t="s">
        <v>278</v>
      </c>
      <c r="C5697" s="4">
        <v>2019</v>
      </c>
      <c r="D5697" s="3" t="s">
        <v>1472</v>
      </c>
      <c r="E5697" s="4">
        <v>0</v>
      </c>
      <c r="F5697" s="4">
        <v>0</v>
      </c>
      <c r="G5697" s="4">
        <v>0</v>
      </c>
      <c r="H5697" s="4">
        <v>0</v>
      </c>
      <c r="I5697" s="4"/>
      <c r="J5697" s="4">
        <v>0</v>
      </c>
    </row>
    <row r="5698" spans="2:10" x14ac:dyDescent="0.3">
      <c r="B5698" s="3" t="s">
        <v>278</v>
      </c>
      <c r="C5698" s="4">
        <v>2019</v>
      </c>
      <c r="D5698" s="3" t="s">
        <v>1473</v>
      </c>
      <c r="E5698" s="4">
        <v>453000</v>
      </c>
      <c r="F5698" s="4">
        <v>4.5757000000000003</v>
      </c>
      <c r="G5698" s="4">
        <v>1.26550875349172</v>
      </c>
      <c r="H5698" s="4">
        <v>2072.7921000000001</v>
      </c>
      <c r="I5698" s="4"/>
      <c r="J5698" s="4">
        <v>2072.7921000000001</v>
      </c>
    </row>
    <row r="5699" spans="2:10" x14ac:dyDescent="0.3">
      <c r="B5699" s="3" t="s">
        <v>278</v>
      </c>
      <c r="C5699" s="4">
        <v>2019</v>
      </c>
      <c r="D5699" s="3" t="s">
        <v>1474</v>
      </c>
      <c r="E5699" s="4">
        <v>51766600</v>
      </c>
      <c r="F5699" s="4">
        <v>3.6156999999999999</v>
      </c>
      <c r="G5699" s="4">
        <v>1</v>
      </c>
      <c r="H5699" s="4">
        <v>187172.49562</v>
      </c>
      <c r="I5699" s="4">
        <v>0</v>
      </c>
      <c r="J5699" s="4">
        <v>187172.49562</v>
      </c>
    </row>
    <row r="5700" spans="2:10" x14ac:dyDescent="0.3">
      <c r="B5700" s="3" t="s">
        <v>278</v>
      </c>
      <c r="C5700" s="4">
        <v>2019</v>
      </c>
      <c r="D5700" s="3" t="s">
        <v>1475</v>
      </c>
      <c r="E5700" s="4">
        <v>0</v>
      </c>
      <c r="F5700" s="4">
        <v>0</v>
      </c>
      <c r="G5700" s="4">
        <v>0</v>
      </c>
      <c r="H5700" s="4">
        <v>0</v>
      </c>
      <c r="I5700" s="4"/>
      <c r="J5700" s="4">
        <v>0</v>
      </c>
    </row>
    <row r="5701" spans="2:10" x14ac:dyDescent="0.3">
      <c r="B5701" s="3" t="s">
        <v>278</v>
      </c>
      <c r="C5701" s="4">
        <v>2019</v>
      </c>
      <c r="D5701" s="3" t="s">
        <v>1476</v>
      </c>
      <c r="E5701" s="4">
        <v>10704775</v>
      </c>
      <c r="F5701" s="4">
        <v>39.999099999999999</v>
      </c>
      <c r="G5701" s="4">
        <v>11.062615814365101</v>
      </c>
      <c r="H5701" s="4">
        <v>428181.36570249998</v>
      </c>
      <c r="I5701" s="4"/>
      <c r="J5701" s="4">
        <v>428181.36570249998</v>
      </c>
    </row>
    <row r="5702" spans="2:10" x14ac:dyDescent="0.3">
      <c r="B5702" s="3" t="s">
        <v>278</v>
      </c>
      <c r="C5702" s="4">
        <v>2020</v>
      </c>
      <c r="D5702" s="3" t="s">
        <v>1468</v>
      </c>
      <c r="E5702" s="4">
        <v>14427750</v>
      </c>
      <c r="F5702" s="4">
        <v>12.7264</v>
      </c>
      <c r="G5702" s="4">
        <v>3.4938641043239533</v>
      </c>
      <c r="H5702" s="4">
        <v>183613</v>
      </c>
      <c r="I5702" s="4"/>
      <c r="J5702" s="4">
        <v>183613</v>
      </c>
    </row>
    <row r="5703" spans="2:10" x14ac:dyDescent="0.3">
      <c r="B5703" s="3" t="s">
        <v>278</v>
      </c>
      <c r="C5703" s="4">
        <v>2020</v>
      </c>
      <c r="D5703" s="3" t="s">
        <v>1469</v>
      </c>
      <c r="E5703" s="4">
        <v>0</v>
      </c>
      <c r="F5703" s="4">
        <v>0</v>
      </c>
      <c r="G5703" s="4">
        <v>0</v>
      </c>
      <c r="H5703" s="4">
        <v>0</v>
      </c>
      <c r="I5703" s="4"/>
      <c r="J5703" s="4">
        <v>0</v>
      </c>
    </row>
    <row r="5704" spans="2:10" x14ac:dyDescent="0.3">
      <c r="B5704" s="3" t="s">
        <v>278</v>
      </c>
      <c r="C5704" s="4">
        <v>2020</v>
      </c>
      <c r="D5704" s="3" t="s">
        <v>1470</v>
      </c>
      <c r="E5704" s="4">
        <v>808900</v>
      </c>
      <c r="F5704" s="4">
        <v>21.058499999999999</v>
      </c>
      <c r="G5704" s="4">
        <v>5.7813315030885377</v>
      </c>
      <c r="H5704" s="4">
        <v>17034</v>
      </c>
      <c r="I5704" s="4"/>
      <c r="J5704" s="4">
        <v>17034</v>
      </c>
    </row>
    <row r="5705" spans="2:10" x14ac:dyDescent="0.3">
      <c r="B5705" s="3" t="s">
        <v>278</v>
      </c>
      <c r="C5705" s="4">
        <v>2020</v>
      </c>
      <c r="D5705" s="3" t="s">
        <v>1471</v>
      </c>
      <c r="E5705" s="4">
        <v>0</v>
      </c>
      <c r="F5705" s="4">
        <v>0</v>
      </c>
      <c r="G5705" s="4">
        <v>0</v>
      </c>
      <c r="H5705" s="4">
        <v>0</v>
      </c>
      <c r="I5705" s="4">
        <v>1000000</v>
      </c>
      <c r="J5705" s="4">
        <v>1000000</v>
      </c>
    </row>
    <row r="5706" spans="2:10" x14ac:dyDescent="0.3">
      <c r="B5706" s="3" t="s">
        <v>278</v>
      </c>
      <c r="C5706" s="4">
        <v>2020</v>
      </c>
      <c r="D5706" s="3" t="s">
        <v>1472</v>
      </c>
      <c r="E5706" s="4">
        <v>0</v>
      </c>
      <c r="F5706" s="4">
        <v>0</v>
      </c>
      <c r="G5706" s="4">
        <v>0</v>
      </c>
      <c r="H5706" s="4">
        <v>0</v>
      </c>
      <c r="I5706" s="4"/>
      <c r="J5706" s="4">
        <v>0</v>
      </c>
    </row>
    <row r="5707" spans="2:10" x14ac:dyDescent="0.3">
      <c r="B5707" s="3" t="s">
        <v>278</v>
      </c>
      <c r="C5707" s="4">
        <v>2020</v>
      </c>
      <c r="D5707" s="3" t="s">
        <v>1473</v>
      </c>
      <c r="E5707" s="4">
        <v>480900</v>
      </c>
      <c r="F5707" s="4">
        <v>4.3102</v>
      </c>
      <c r="G5707" s="4">
        <v>1.1833081674673986</v>
      </c>
      <c r="H5707" s="4">
        <v>2073</v>
      </c>
      <c r="I5707" s="4"/>
      <c r="J5707" s="4">
        <v>2073</v>
      </c>
    </row>
    <row r="5708" spans="2:10" x14ac:dyDescent="0.3">
      <c r="B5708" s="3" t="s">
        <v>278</v>
      </c>
      <c r="C5708" s="4">
        <v>2020</v>
      </c>
      <c r="D5708" s="3" t="s">
        <v>1474</v>
      </c>
      <c r="E5708" s="4">
        <v>51386300</v>
      </c>
      <c r="F5708" s="4">
        <v>3.6425000000000001</v>
      </c>
      <c r="G5708" s="4">
        <v>1</v>
      </c>
      <c r="H5708" s="4">
        <v>187175</v>
      </c>
      <c r="I5708" s="4"/>
      <c r="J5708" s="4">
        <v>187175</v>
      </c>
    </row>
    <row r="5709" spans="2:10" x14ac:dyDescent="0.3">
      <c r="B5709" s="3" t="s">
        <v>278</v>
      </c>
      <c r="C5709" s="4">
        <v>2020</v>
      </c>
      <c r="D5709" s="3" t="s">
        <v>1475</v>
      </c>
      <c r="E5709" s="4">
        <v>0</v>
      </c>
      <c r="F5709" s="4">
        <v>0</v>
      </c>
      <c r="G5709" s="4">
        <v>0</v>
      </c>
      <c r="H5709" s="4">
        <v>0</v>
      </c>
      <c r="I5709" s="4"/>
      <c r="J5709" s="4">
        <v>0</v>
      </c>
    </row>
    <row r="5710" spans="2:10" x14ac:dyDescent="0.3">
      <c r="B5710" s="3" t="s">
        <v>278</v>
      </c>
      <c r="C5710" s="4">
        <v>2020</v>
      </c>
      <c r="D5710" s="3" t="s">
        <v>1476</v>
      </c>
      <c r="E5710" s="4">
        <v>11808450</v>
      </c>
      <c r="F5710" s="4">
        <v>40</v>
      </c>
      <c r="G5710" s="4">
        <v>10.981468771448181</v>
      </c>
      <c r="H5710" s="4">
        <v>472338</v>
      </c>
      <c r="I5710" s="4">
        <v>24000</v>
      </c>
      <c r="J5710" s="4">
        <v>496338</v>
      </c>
    </row>
    <row r="5711" spans="2:10" x14ac:dyDescent="0.3">
      <c r="B5711" s="3" t="s">
        <v>278</v>
      </c>
      <c r="C5711" s="4">
        <v>2021</v>
      </c>
      <c r="D5711" s="3" t="s">
        <v>1468</v>
      </c>
      <c r="E5711" s="4">
        <v>13389900</v>
      </c>
      <c r="F5711" s="4">
        <v>13.7128</v>
      </c>
      <c r="G5711" s="4">
        <v>3.9191745977307155</v>
      </c>
      <c r="H5711" s="4">
        <v>183613</v>
      </c>
      <c r="I5711" s="4"/>
      <c r="J5711" s="4">
        <v>183613</v>
      </c>
    </row>
    <row r="5712" spans="2:10" x14ac:dyDescent="0.3">
      <c r="B5712" s="3" t="s">
        <v>278</v>
      </c>
      <c r="C5712" s="4">
        <v>2021</v>
      </c>
      <c r="D5712" s="3" t="s">
        <v>1469</v>
      </c>
      <c r="E5712" s="4">
        <v>0</v>
      </c>
      <c r="F5712" s="4">
        <v>0</v>
      </c>
      <c r="G5712" s="4">
        <v>0</v>
      </c>
      <c r="H5712" s="4">
        <v>0</v>
      </c>
      <c r="I5712" s="4"/>
      <c r="J5712" s="4">
        <v>0</v>
      </c>
    </row>
    <row r="5713" spans="2:10" x14ac:dyDescent="0.3">
      <c r="B5713" s="3" t="s">
        <v>278</v>
      </c>
      <c r="C5713" s="4">
        <v>2021</v>
      </c>
      <c r="D5713" s="3" t="s">
        <v>1470</v>
      </c>
      <c r="E5713" s="4">
        <v>932700</v>
      </c>
      <c r="F5713" s="4">
        <v>18.263400000000001</v>
      </c>
      <c r="G5713" s="4">
        <v>5.2197547800737381</v>
      </c>
      <c r="H5713" s="4">
        <v>17034</v>
      </c>
      <c r="I5713" s="4"/>
      <c r="J5713" s="4">
        <v>17034</v>
      </c>
    </row>
    <row r="5714" spans="2:10" x14ac:dyDescent="0.3">
      <c r="B5714" s="3" t="s">
        <v>278</v>
      </c>
      <c r="C5714" s="4">
        <v>2021</v>
      </c>
      <c r="D5714" s="3" t="s">
        <v>1471</v>
      </c>
      <c r="E5714" s="4">
        <v>0</v>
      </c>
      <c r="F5714" s="4">
        <v>0</v>
      </c>
      <c r="G5714" s="4">
        <v>0</v>
      </c>
      <c r="H5714" s="4">
        <v>0</v>
      </c>
      <c r="I5714" s="4">
        <v>1014753</v>
      </c>
      <c r="J5714" s="4">
        <v>1014753</v>
      </c>
    </row>
    <row r="5715" spans="2:10" x14ac:dyDescent="0.3">
      <c r="B5715" s="3" t="s">
        <v>278</v>
      </c>
      <c r="C5715" s="4">
        <v>2021</v>
      </c>
      <c r="D5715" s="3" t="s">
        <v>1472</v>
      </c>
      <c r="E5715" s="4">
        <v>0</v>
      </c>
      <c r="F5715" s="4">
        <v>0</v>
      </c>
      <c r="G5715" s="4">
        <v>0</v>
      </c>
      <c r="H5715" s="4">
        <v>0</v>
      </c>
      <c r="I5715" s="4"/>
      <c r="J5715" s="4">
        <v>0</v>
      </c>
    </row>
    <row r="5716" spans="2:10" x14ac:dyDescent="0.3">
      <c r="B5716" s="3" t="s">
        <v>278</v>
      </c>
      <c r="C5716" s="4">
        <v>2021</v>
      </c>
      <c r="D5716" s="3" t="s">
        <v>1473</v>
      </c>
      <c r="E5716" s="4">
        <v>493500</v>
      </c>
      <c r="F5716" s="4">
        <v>4.2001999999999997</v>
      </c>
      <c r="G5716" s="4">
        <v>1.2004344222469918</v>
      </c>
      <c r="H5716" s="4">
        <v>2073</v>
      </c>
      <c r="I5716" s="4"/>
      <c r="J5716" s="4">
        <v>2073</v>
      </c>
    </row>
    <row r="5717" spans="2:10" x14ac:dyDescent="0.3">
      <c r="B5717" s="3" t="s">
        <v>278</v>
      </c>
      <c r="C5717" s="4">
        <v>2021</v>
      </c>
      <c r="D5717" s="3" t="s">
        <v>1474</v>
      </c>
      <c r="E5717" s="4">
        <v>53494800</v>
      </c>
      <c r="F5717" s="4">
        <v>3.4988999999999999</v>
      </c>
      <c r="G5717" s="4">
        <v>1</v>
      </c>
      <c r="H5717" s="4">
        <v>187173</v>
      </c>
      <c r="I5717" s="4"/>
      <c r="J5717" s="4">
        <v>187173</v>
      </c>
    </row>
    <row r="5718" spans="2:10" x14ac:dyDescent="0.3">
      <c r="B5718" s="3" t="s">
        <v>278</v>
      </c>
      <c r="C5718" s="4">
        <v>2021</v>
      </c>
      <c r="D5718" s="3" t="s">
        <v>1475</v>
      </c>
      <c r="E5718" s="4">
        <v>0</v>
      </c>
      <c r="F5718" s="4">
        <v>0</v>
      </c>
      <c r="G5718" s="4">
        <v>0</v>
      </c>
      <c r="H5718" s="4">
        <v>0</v>
      </c>
      <c r="I5718" s="4"/>
      <c r="J5718" s="4">
        <v>0</v>
      </c>
    </row>
    <row r="5719" spans="2:10" x14ac:dyDescent="0.3">
      <c r="B5719" s="3" t="s">
        <v>278</v>
      </c>
      <c r="C5719" s="4">
        <v>2021</v>
      </c>
      <c r="D5719" s="3" t="s">
        <v>1476</v>
      </c>
      <c r="E5719" s="4">
        <v>13611720</v>
      </c>
      <c r="F5719" s="4">
        <v>40</v>
      </c>
      <c r="G5719" s="4">
        <v>11.432164394523994</v>
      </c>
      <c r="H5719" s="4">
        <v>544469</v>
      </c>
      <c r="I5719" s="4">
        <v>20000</v>
      </c>
      <c r="J5719" s="4">
        <v>564469</v>
      </c>
    </row>
    <row r="5720" spans="2:10" x14ac:dyDescent="0.3">
      <c r="B5720" s="3" t="s">
        <v>278</v>
      </c>
      <c r="C5720" s="4">
        <v>2022</v>
      </c>
      <c r="D5720" s="3" t="s">
        <v>1468</v>
      </c>
      <c r="E5720" s="4">
        <v>14703750</v>
      </c>
      <c r="F5720" s="4">
        <v>13.4954</v>
      </c>
      <c r="G5720" s="4">
        <v>3.4156922298152366</v>
      </c>
      <c r="H5720" s="4">
        <v>198433</v>
      </c>
      <c r="I5720" s="4"/>
      <c r="J5720" s="4">
        <v>198433</v>
      </c>
    </row>
    <row r="5721" spans="2:10" x14ac:dyDescent="0.3">
      <c r="B5721" s="3" t="s">
        <v>278</v>
      </c>
      <c r="C5721" s="4">
        <v>2022</v>
      </c>
      <c r="D5721" s="3" t="s">
        <v>1469</v>
      </c>
      <c r="E5721" s="4">
        <v>0</v>
      </c>
      <c r="F5721" s="4">
        <v>0</v>
      </c>
      <c r="G5721" s="4">
        <v>0</v>
      </c>
      <c r="H5721" s="4">
        <v>0</v>
      </c>
      <c r="I5721" s="4"/>
      <c r="J5721" s="4">
        <v>0</v>
      </c>
    </row>
    <row r="5722" spans="2:10" x14ac:dyDescent="0.3">
      <c r="B5722" s="3" t="s">
        <v>278</v>
      </c>
      <c r="C5722" s="4">
        <v>2022</v>
      </c>
      <c r="D5722" s="3" t="s">
        <v>1470</v>
      </c>
      <c r="E5722" s="4">
        <v>1091400</v>
      </c>
      <c r="F5722" s="4">
        <v>15.607699999999999</v>
      </c>
      <c r="G5722" s="4">
        <v>3.9503163756011133</v>
      </c>
      <c r="H5722" s="4">
        <v>17034</v>
      </c>
      <c r="I5722" s="4"/>
      <c r="J5722" s="4">
        <v>17034</v>
      </c>
    </row>
    <row r="5723" spans="2:10" x14ac:dyDescent="0.3">
      <c r="B5723" s="3" t="s">
        <v>278</v>
      </c>
      <c r="C5723" s="4">
        <v>2022</v>
      </c>
      <c r="D5723" s="3" t="s">
        <v>1471</v>
      </c>
      <c r="E5723" s="4">
        <v>0</v>
      </c>
      <c r="F5723" s="4">
        <v>0</v>
      </c>
      <c r="G5723" s="4">
        <v>0</v>
      </c>
      <c r="H5723" s="4">
        <v>0</v>
      </c>
      <c r="I5723" s="4">
        <v>973000</v>
      </c>
      <c r="J5723" s="4">
        <v>973000</v>
      </c>
    </row>
    <row r="5724" spans="2:10" x14ac:dyDescent="0.3">
      <c r="B5724" s="3" t="s">
        <v>278</v>
      </c>
      <c r="C5724" s="4">
        <v>2022</v>
      </c>
      <c r="D5724" s="3" t="s">
        <v>1472</v>
      </c>
      <c r="E5724" s="4">
        <v>0</v>
      </c>
      <c r="F5724" s="4">
        <v>0</v>
      </c>
      <c r="G5724" s="4">
        <v>0</v>
      </c>
      <c r="H5724" s="4">
        <v>0</v>
      </c>
      <c r="I5724" s="4"/>
      <c r="J5724" s="4">
        <v>0</v>
      </c>
    </row>
    <row r="5725" spans="2:10" x14ac:dyDescent="0.3">
      <c r="B5725" s="3" t="s">
        <v>278</v>
      </c>
      <c r="C5725" s="4">
        <v>2022</v>
      </c>
      <c r="D5725" s="3" t="s">
        <v>1473</v>
      </c>
      <c r="E5725" s="4">
        <v>601700</v>
      </c>
      <c r="F5725" s="4">
        <v>3.4449000000000001</v>
      </c>
      <c r="G5725" s="4">
        <v>0.87190584662110859</v>
      </c>
      <c r="H5725" s="4">
        <v>2073</v>
      </c>
      <c r="I5725" s="4"/>
      <c r="J5725" s="4">
        <v>2073</v>
      </c>
    </row>
    <row r="5726" spans="2:10" x14ac:dyDescent="0.3">
      <c r="B5726" s="3" t="s">
        <v>278</v>
      </c>
      <c r="C5726" s="4">
        <v>2022</v>
      </c>
      <c r="D5726" s="3" t="s">
        <v>1474</v>
      </c>
      <c r="E5726" s="4">
        <v>68631600</v>
      </c>
      <c r="F5726" s="4">
        <v>3.9510000000000001</v>
      </c>
      <c r="G5726" s="4">
        <v>1</v>
      </c>
      <c r="H5726" s="4">
        <v>271163</v>
      </c>
      <c r="I5726" s="4"/>
      <c r="J5726" s="4">
        <v>271163</v>
      </c>
    </row>
    <row r="5727" spans="2:10" x14ac:dyDescent="0.3">
      <c r="B5727" s="3" t="s">
        <v>278</v>
      </c>
      <c r="C5727" s="4">
        <v>2022</v>
      </c>
      <c r="D5727" s="3" t="s">
        <v>1475</v>
      </c>
      <c r="E5727" s="4">
        <v>0</v>
      </c>
      <c r="F5727" s="4">
        <v>0</v>
      </c>
      <c r="G5727" s="4">
        <v>0</v>
      </c>
      <c r="H5727" s="4">
        <v>0</v>
      </c>
      <c r="I5727" s="4"/>
      <c r="J5727" s="4">
        <v>0</v>
      </c>
    </row>
    <row r="5728" spans="2:10" x14ac:dyDescent="0.3">
      <c r="B5728" s="3" t="s">
        <v>278</v>
      </c>
      <c r="C5728" s="4">
        <v>2022</v>
      </c>
      <c r="D5728" s="3" t="s">
        <v>1476</v>
      </c>
      <c r="E5728" s="4">
        <v>13811150</v>
      </c>
      <c r="F5728" s="4">
        <v>40</v>
      </c>
      <c r="G5728" s="4">
        <v>10.124019235636547</v>
      </c>
      <c r="H5728" s="4">
        <v>552446</v>
      </c>
      <c r="I5728" s="4">
        <v>20000</v>
      </c>
      <c r="J5728" s="4">
        <v>572446</v>
      </c>
    </row>
    <row r="5729" spans="2:10" x14ac:dyDescent="0.3">
      <c r="B5729" s="3" t="s">
        <v>278</v>
      </c>
      <c r="C5729" s="4">
        <v>2023</v>
      </c>
      <c r="D5729" s="3" t="s">
        <v>1468</v>
      </c>
      <c r="E5729" s="4">
        <v>16130900</v>
      </c>
      <c r="F5729" s="4">
        <v>12.670500000000001</v>
      </c>
      <c r="G5729" s="4">
        <v>3.3444635079846905</v>
      </c>
      <c r="H5729" s="4">
        <v>204387</v>
      </c>
      <c r="I5729" s="4"/>
      <c r="J5729" s="4">
        <v>204387</v>
      </c>
    </row>
    <row r="5730" spans="2:10" x14ac:dyDescent="0.3">
      <c r="B5730" s="3" t="s">
        <v>278</v>
      </c>
      <c r="C5730" s="4">
        <v>2023</v>
      </c>
      <c r="D5730" s="3" t="s">
        <v>1469</v>
      </c>
      <c r="E5730" s="4">
        <v>0</v>
      </c>
      <c r="F5730" s="4">
        <v>0</v>
      </c>
      <c r="G5730" s="4">
        <v>0</v>
      </c>
      <c r="H5730" s="4">
        <v>0</v>
      </c>
      <c r="I5730" s="4"/>
      <c r="J5730" s="4">
        <v>0</v>
      </c>
    </row>
    <row r="5731" spans="2:10" x14ac:dyDescent="0.3">
      <c r="B5731" s="3" t="s">
        <v>278</v>
      </c>
      <c r="C5731" s="4">
        <v>2023</v>
      </c>
      <c r="D5731" s="3" t="s">
        <v>1470</v>
      </c>
      <c r="E5731" s="4">
        <v>1112300</v>
      </c>
      <c r="F5731" s="4">
        <v>15.773899999999999</v>
      </c>
      <c r="G5731" s="4">
        <v>4.1636267652105055</v>
      </c>
      <c r="H5731" s="4">
        <v>17545</v>
      </c>
      <c r="I5731" s="4"/>
      <c r="J5731" s="4">
        <v>17545</v>
      </c>
    </row>
    <row r="5732" spans="2:10" x14ac:dyDescent="0.3">
      <c r="B5732" s="3" t="s">
        <v>278</v>
      </c>
      <c r="C5732" s="4">
        <v>2023</v>
      </c>
      <c r="D5732" s="3" t="s">
        <v>1471</v>
      </c>
      <c r="E5732" s="4">
        <v>0</v>
      </c>
      <c r="F5732" s="4">
        <v>0</v>
      </c>
      <c r="G5732" s="4">
        <v>0</v>
      </c>
      <c r="H5732" s="4">
        <v>0</v>
      </c>
      <c r="I5732" s="4">
        <v>953000</v>
      </c>
      <c r="J5732" s="4">
        <v>953000</v>
      </c>
    </row>
    <row r="5733" spans="2:10" x14ac:dyDescent="0.3">
      <c r="B5733" s="3" t="s">
        <v>278</v>
      </c>
      <c r="C5733" s="4">
        <v>2023</v>
      </c>
      <c r="D5733" s="3" t="s">
        <v>1472</v>
      </c>
      <c r="E5733" s="4">
        <v>0</v>
      </c>
      <c r="F5733" s="4">
        <v>0</v>
      </c>
      <c r="G5733" s="4">
        <v>0</v>
      </c>
      <c r="H5733" s="4">
        <v>0</v>
      </c>
      <c r="I5733" s="4"/>
      <c r="J5733" s="4">
        <v>0</v>
      </c>
    </row>
    <row r="5734" spans="2:10" x14ac:dyDescent="0.3">
      <c r="B5734" s="3" t="s">
        <v>278</v>
      </c>
      <c r="C5734" s="4">
        <v>2023</v>
      </c>
      <c r="D5734" s="3" t="s">
        <v>1473</v>
      </c>
      <c r="E5734" s="4">
        <v>657600</v>
      </c>
      <c r="F5734" s="4">
        <v>3.2465999999999999</v>
      </c>
      <c r="G5734" s="4">
        <v>0.85696185825524618</v>
      </c>
      <c r="H5734" s="4">
        <v>2135</v>
      </c>
      <c r="I5734" s="4"/>
      <c r="J5734" s="4">
        <v>2135</v>
      </c>
    </row>
    <row r="5735" spans="2:10" x14ac:dyDescent="0.3">
      <c r="B5735" s="3" t="s">
        <v>278</v>
      </c>
      <c r="C5735" s="4">
        <v>2023</v>
      </c>
      <c r="D5735" s="3" t="s">
        <v>1474</v>
      </c>
      <c r="E5735" s="4">
        <v>73722100</v>
      </c>
      <c r="F5735" s="4">
        <v>3.7885</v>
      </c>
      <c r="G5735" s="4">
        <v>1</v>
      </c>
      <c r="H5735" s="4">
        <v>279296</v>
      </c>
      <c r="I5735" s="4"/>
      <c r="J5735" s="4">
        <v>279296</v>
      </c>
    </row>
    <row r="5736" spans="2:10" x14ac:dyDescent="0.3">
      <c r="B5736" s="3" t="s">
        <v>278</v>
      </c>
      <c r="C5736" s="4">
        <v>2023</v>
      </c>
      <c r="D5736" s="3" t="s">
        <v>1475</v>
      </c>
      <c r="E5736" s="4">
        <v>0</v>
      </c>
      <c r="F5736" s="4">
        <v>0</v>
      </c>
      <c r="G5736" s="4">
        <v>0</v>
      </c>
      <c r="H5736" s="4">
        <v>0</v>
      </c>
      <c r="I5736" s="4"/>
      <c r="J5736" s="4">
        <v>0</v>
      </c>
    </row>
    <row r="5737" spans="2:10" x14ac:dyDescent="0.3">
      <c r="B5737" s="3" t="s">
        <v>278</v>
      </c>
      <c r="C5737" s="4">
        <v>2023</v>
      </c>
      <c r="D5737" s="3" t="s">
        <v>1476</v>
      </c>
      <c r="E5737" s="4">
        <v>15002250</v>
      </c>
      <c r="F5737" s="4">
        <v>40</v>
      </c>
      <c r="G5737" s="4">
        <v>10.558268443975187</v>
      </c>
      <c r="H5737" s="4">
        <v>600090</v>
      </c>
      <c r="I5737" s="4">
        <v>23000</v>
      </c>
      <c r="J5737" s="4">
        <v>623090</v>
      </c>
    </row>
    <row r="5738" spans="2:10" x14ac:dyDescent="0.3">
      <c r="B5738" s="3" t="s">
        <v>278</v>
      </c>
      <c r="C5738" s="4">
        <v>2024</v>
      </c>
      <c r="D5738" s="3" t="s">
        <v>1468</v>
      </c>
      <c r="E5738" s="4">
        <v>21655200</v>
      </c>
      <c r="F5738" s="4">
        <v>9.7212999999999994</v>
      </c>
      <c r="G5738" s="4">
        <v>2.3376938800048093</v>
      </c>
      <c r="H5738" s="4">
        <v>210517</v>
      </c>
      <c r="I5738" s="4"/>
      <c r="J5738" s="4">
        <v>210517</v>
      </c>
    </row>
    <row r="5739" spans="2:10" x14ac:dyDescent="0.3">
      <c r="B5739" s="3" t="s">
        <v>278</v>
      </c>
      <c r="C5739" s="4">
        <v>2024</v>
      </c>
      <c r="D5739" s="3" t="s">
        <v>1469</v>
      </c>
      <c r="E5739" s="4">
        <v>0</v>
      </c>
      <c r="F5739" s="4">
        <v>0</v>
      </c>
      <c r="G5739" s="4">
        <v>0</v>
      </c>
      <c r="H5739" s="4">
        <v>0</v>
      </c>
      <c r="I5739" s="4"/>
      <c r="J5739" s="4">
        <v>0</v>
      </c>
    </row>
    <row r="5740" spans="2:10" x14ac:dyDescent="0.3">
      <c r="B5740" s="3" t="s">
        <v>278</v>
      </c>
      <c r="C5740" s="4">
        <v>2024</v>
      </c>
      <c r="D5740" s="3" t="s">
        <v>1470</v>
      </c>
      <c r="E5740" s="4">
        <v>1331800</v>
      </c>
      <c r="F5740" s="4">
        <v>13.5693</v>
      </c>
      <c r="G5740" s="4">
        <v>3.2630275339665746</v>
      </c>
      <c r="H5740" s="4">
        <v>18072</v>
      </c>
      <c r="I5740" s="4"/>
      <c r="J5740" s="4">
        <v>18072</v>
      </c>
    </row>
    <row r="5741" spans="2:10" x14ac:dyDescent="0.3">
      <c r="B5741" s="3" t="s">
        <v>278</v>
      </c>
      <c r="C5741" s="4">
        <v>2024</v>
      </c>
      <c r="D5741" s="3" t="s">
        <v>1471</v>
      </c>
      <c r="E5741" s="4">
        <v>0</v>
      </c>
      <c r="F5741" s="4">
        <v>0</v>
      </c>
      <c r="G5741" s="4">
        <v>0</v>
      </c>
      <c r="H5741" s="4">
        <v>0</v>
      </c>
      <c r="I5741" s="4">
        <v>977354</v>
      </c>
      <c r="J5741" s="4">
        <v>977354</v>
      </c>
    </row>
    <row r="5742" spans="2:10" x14ac:dyDescent="0.3">
      <c r="B5742" s="3" t="s">
        <v>278</v>
      </c>
      <c r="C5742" s="4">
        <v>2024</v>
      </c>
      <c r="D5742" s="3" t="s">
        <v>1472</v>
      </c>
      <c r="E5742" s="4">
        <v>0</v>
      </c>
      <c r="F5742" s="4">
        <v>0</v>
      </c>
      <c r="G5742" s="4">
        <v>0</v>
      </c>
      <c r="H5742" s="4">
        <v>0</v>
      </c>
      <c r="I5742" s="4"/>
      <c r="J5742" s="4">
        <v>0</v>
      </c>
    </row>
    <row r="5743" spans="2:10" x14ac:dyDescent="0.3">
      <c r="B5743" s="3" t="s">
        <v>278</v>
      </c>
      <c r="C5743" s="4">
        <v>2024</v>
      </c>
      <c r="D5743" s="3" t="s">
        <v>1473</v>
      </c>
      <c r="E5743" s="4">
        <v>1025500</v>
      </c>
      <c r="F5743" s="4">
        <v>4.1585000000000001</v>
      </c>
      <c r="G5743" s="4">
        <v>1</v>
      </c>
      <c r="H5743" s="4">
        <v>4265</v>
      </c>
      <c r="I5743" s="4"/>
      <c r="J5743" s="4">
        <v>4265</v>
      </c>
    </row>
    <row r="5744" spans="2:10" x14ac:dyDescent="0.3">
      <c r="B5744" s="3" t="s">
        <v>278</v>
      </c>
      <c r="C5744" s="4">
        <v>2024</v>
      </c>
      <c r="D5744" s="3" t="s">
        <v>1474</v>
      </c>
      <c r="E5744" s="4">
        <v>69177900</v>
      </c>
      <c r="F5744" s="4">
        <v>4.1585000000000001</v>
      </c>
      <c r="G5744" s="4">
        <v>1</v>
      </c>
      <c r="H5744" s="4">
        <v>287676</v>
      </c>
      <c r="I5744" s="4"/>
      <c r="J5744" s="4">
        <v>287676</v>
      </c>
    </row>
    <row r="5745" spans="2:10" x14ac:dyDescent="0.3">
      <c r="B5745" s="3" t="s">
        <v>278</v>
      </c>
      <c r="C5745" s="4">
        <v>2024</v>
      </c>
      <c r="D5745" s="3" t="s">
        <v>1475</v>
      </c>
      <c r="E5745" s="4">
        <v>0</v>
      </c>
      <c r="F5745" s="4">
        <v>0</v>
      </c>
      <c r="G5745" s="4">
        <v>0</v>
      </c>
      <c r="H5745" s="4">
        <v>0</v>
      </c>
      <c r="I5745" s="4"/>
      <c r="J5745" s="4">
        <v>0</v>
      </c>
    </row>
    <row r="5746" spans="2:10" x14ac:dyDescent="0.3">
      <c r="B5746" s="3" t="s">
        <v>278</v>
      </c>
      <c r="C5746" s="4">
        <v>2024</v>
      </c>
      <c r="D5746" s="3" t="s">
        <v>1476</v>
      </c>
      <c r="E5746" s="4">
        <v>16772300</v>
      </c>
      <c r="F5746" s="4">
        <v>40</v>
      </c>
      <c r="G5746" s="4">
        <v>9.6188529517854988</v>
      </c>
      <c r="H5746" s="4">
        <v>670892</v>
      </c>
      <c r="I5746" s="4">
        <v>175000</v>
      </c>
      <c r="J5746" s="4">
        <v>845892</v>
      </c>
    </row>
    <row r="5747" spans="2:10" x14ac:dyDescent="0.3">
      <c r="B5747" s="3" t="s">
        <v>280</v>
      </c>
      <c r="C5747" s="4">
        <v>2019</v>
      </c>
      <c r="D5747" s="3" t="s">
        <v>1468</v>
      </c>
      <c r="E5747" s="4">
        <v>67614850</v>
      </c>
      <c r="F5747" s="4">
        <v>20.392980000000001</v>
      </c>
      <c r="G5747" s="4">
        <v>3.5776718531526801</v>
      </c>
      <c r="H5747" s="4">
        <v>1378868.283753</v>
      </c>
      <c r="I5747" s="4"/>
      <c r="J5747" s="4">
        <v>1378868.283753</v>
      </c>
    </row>
    <row r="5748" spans="2:10" x14ac:dyDescent="0.3">
      <c r="B5748" s="3" t="s">
        <v>280</v>
      </c>
      <c r="C5748" s="4">
        <v>2019</v>
      </c>
      <c r="D5748" s="3" t="s">
        <v>1469</v>
      </c>
      <c r="E5748" s="4">
        <v>0</v>
      </c>
      <c r="F5748" s="4">
        <v>0</v>
      </c>
      <c r="G5748" s="4">
        <v>0</v>
      </c>
      <c r="H5748" s="4">
        <v>0</v>
      </c>
      <c r="I5748" s="4"/>
      <c r="J5748" s="4">
        <v>0</v>
      </c>
    </row>
    <row r="5749" spans="2:10" x14ac:dyDescent="0.3">
      <c r="B5749" s="3" t="s">
        <v>280</v>
      </c>
      <c r="C5749" s="4">
        <v>2019</v>
      </c>
      <c r="D5749" s="3" t="s">
        <v>1470</v>
      </c>
      <c r="E5749" s="4">
        <v>4046700</v>
      </c>
      <c r="F5749" s="4">
        <v>31.112660000000002</v>
      </c>
      <c r="G5749" s="4">
        <v>5.4582943718235004</v>
      </c>
      <c r="H5749" s="4">
        <v>125903.601222</v>
      </c>
      <c r="I5749" s="4"/>
      <c r="J5749" s="4">
        <v>125903.601222</v>
      </c>
    </row>
    <row r="5750" spans="2:10" x14ac:dyDescent="0.3">
      <c r="B5750" s="3" t="s">
        <v>280</v>
      </c>
      <c r="C5750" s="4">
        <v>2019</v>
      </c>
      <c r="D5750" s="3" t="s">
        <v>1471</v>
      </c>
      <c r="E5750" s="4">
        <v>0</v>
      </c>
      <c r="F5750" s="4">
        <v>0</v>
      </c>
      <c r="G5750" s="4">
        <v>0</v>
      </c>
      <c r="H5750" s="4">
        <v>0</v>
      </c>
      <c r="I5750" s="4"/>
      <c r="J5750" s="4">
        <v>0</v>
      </c>
    </row>
    <row r="5751" spans="2:10" x14ac:dyDescent="0.3">
      <c r="B5751" s="3" t="s">
        <v>280</v>
      </c>
      <c r="C5751" s="4">
        <v>2019</v>
      </c>
      <c r="D5751" s="3" t="s">
        <v>1472</v>
      </c>
      <c r="E5751" s="4">
        <v>353000</v>
      </c>
      <c r="F5751" s="4">
        <v>38.925640000000001</v>
      </c>
      <c r="G5751" s="4">
        <v>6.82897578450791</v>
      </c>
      <c r="H5751" s="4">
        <v>13740.75092</v>
      </c>
      <c r="I5751" s="4"/>
      <c r="J5751" s="4">
        <v>13740.75092</v>
      </c>
    </row>
    <row r="5752" spans="2:10" x14ac:dyDescent="0.3">
      <c r="B5752" s="3" t="s">
        <v>280</v>
      </c>
      <c r="C5752" s="4">
        <v>2019</v>
      </c>
      <c r="D5752" s="3" t="s">
        <v>1473</v>
      </c>
      <c r="E5752" s="4">
        <v>1176900</v>
      </c>
      <c r="F5752" s="4">
        <v>5.9734600000000002</v>
      </c>
      <c r="G5752" s="4">
        <v>1.0479625688807299</v>
      </c>
      <c r="H5752" s="4">
        <v>7030.1650739999995</v>
      </c>
      <c r="I5752" s="4"/>
      <c r="J5752" s="4">
        <v>7030.1650739999995</v>
      </c>
    </row>
    <row r="5753" spans="2:10" x14ac:dyDescent="0.3">
      <c r="B5753" s="3" t="s">
        <v>280</v>
      </c>
      <c r="C5753" s="4">
        <v>2019</v>
      </c>
      <c r="D5753" s="3" t="s">
        <v>1474</v>
      </c>
      <c r="E5753" s="4">
        <v>286192100</v>
      </c>
      <c r="F5753" s="4">
        <v>5.7000700000000002</v>
      </c>
      <c r="G5753" s="4">
        <v>1</v>
      </c>
      <c r="H5753" s="4">
        <v>1631315.0034469999</v>
      </c>
      <c r="I5753" s="4">
        <v>0</v>
      </c>
      <c r="J5753" s="4">
        <v>1631315.0034469999</v>
      </c>
    </row>
    <row r="5754" spans="2:10" x14ac:dyDescent="0.3">
      <c r="B5754" s="3" t="s">
        <v>280</v>
      </c>
      <c r="C5754" s="4">
        <v>2019</v>
      </c>
      <c r="D5754" s="3" t="s">
        <v>1475</v>
      </c>
      <c r="E5754" s="4">
        <v>0</v>
      </c>
      <c r="F5754" s="4">
        <v>0</v>
      </c>
      <c r="G5754" s="4">
        <v>0</v>
      </c>
      <c r="H5754" s="4">
        <v>0</v>
      </c>
      <c r="I5754" s="4"/>
      <c r="J5754" s="4">
        <v>0</v>
      </c>
    </row>
    <row r="5755" spans="2:10" x14ac:dyDescent="0.3">
      <c r="B5755" s="3" t="s">
        <v>280</v>
      </c>
      <c r="C5755" s="4">
        <v>2019</v>
      </c>
      <c r="D5755" s="3" t="s">
        <v>1476</v>
      </c>
      <c r="E5755" s="4">
        <v>778900</v>
      </c>
      <c r="F5755" s="4">
        <v>49.641579999999998</v>
      </c>
      <c r="G5755" s="4">
        <v>8.7089421708856207</v>
      </c>
      <c r="H5755" s="4">
        <v>38665.826661999999</v>
      </c>
      <c r="I5755" s="4"/>
      <c r="J5755" s="4">
        <v>38665.826661999999</v>
      </c>
    </row>
    <row r="5756" spans="2:10" x14ac:dyDescent="0.3">
      <c r="B5756" s="3" t="s">
        <v>280</v>
      </c>
      <c r="C5756" s="4">
        <v>2020</v>
      </c>
      <c r="D5756" s="3" t="s">
        <v>1468</v>
      </c>
      <c r="E5756" s="4">
        <v>71272050</v>
      </c>
      <c r="F5756" s="4">
        <v>19.911480000000001</v>
      </c>
      <c r="G5756" s="4">
        <v>3.6510440733161706</v>
      </c>
      <c r="H5756" s="4">
        <v>1419132</v>
      </c>
      <c r="I5756" s="4"/>
      <c r="J5756" s="4">
        <v>1419132</v>
      </c>
    </row>
    <row r="5757" spans="2:10" x14ac:dyDescent="0.3">
      <c r="B5757" s="3" t="s">
        <v>280</v>
      </c>
      <c r="C5757" s="4">
        <v>2020</v>
      </c>
      <c r="D5757" s="3" t="s">
        <v>1469</v>
      </c>
      <c r="E5757" s="4">
        <v>0</v>
      </c>
      <c r="F5757" s="4">
        <v>0</v>
      </c>
      <c r="G5757" s="4">
        <v>0</v>
      </c>
      <c r="H5757" s="4">
        <v>0</v>
      </c>
      <c r="I5757" s="4"/>
      <c r="J5757" s="4">
        <v>0</v>
      </c>
    </row>
    <row r="5758" spans="2:10" x14ac:dyDescent="0.3">
      <c r="B5758" s="3" t="s">
        <v>280</v>
      </c>
      <c r="C5758" s="4">
        <v>2020</v>
      </c>
      <c r="D5758" s="3" t="s">
        <v>1470</v>
      </c>
      <c r="E5758" s="4">
        <v>4296700</v>
      </c>
      <c r="F5758" s="4">
        <v>30.192609999999998</v>
      </c>
      <c r="G5758" s="4">
        <v>5.5362308476540436</v>
      </c>
      <c r="H5758" s="4">
        <v>129729</v>
      </c>
      <c r="I5758" s="4"/>
      <c r="J5758" s="4">
        <v>129729</v>
      </c>
    </row>
    <row r="5759" spans="2:10" x14ac:dyDescent="0.3">
      <c r="B5759" s="3" t="s">
        <v>280</v>
      </c>
      <c r="C5759" s="4">
        <v>2020</v>
      </c>
      <c r="D5759" s="3" t="s">
        <v>1471</v>
      </c>
      <c r="E5759" s="4">
        <v>0</v>
      </c>
      <c r="F5759" s="4">
        <v>0</v>
      </c>
      <c r="G5759" s="4">
        <v>0</v>
      </c>
      <c r="H5759" s="4">
        <v>0</v>
      </c>
      <c r="I5759" s="4"/>
      <c r="J5759" s="4">
        <v>0</v>
      </c>
    </row>
    <row r="5760" spans="2:10" x14ac:dyDescent="0.3">
      <c r="B5760" s="3" t="s">
        <v>280</v>
      </c>
      <c r="C5760" s="4">
        <v>2020</v>
      </c>
      <c r="D5760" s="3" t="s">
        <v>1472</v>
      </c>
      <c r="E5760" s="4">
        <v>352000</v>
      </c>
      <c r="F5760" s="4">
        <v>40.120310000000003</v>
      </c>
      <c r="G5760" s="4">
        <v>7.3566113641531166</v>
      </c>
      <c r="H5760" s="4">
        <v>14122</v>
      </c>
      <c r="I5760" s="4"/>
      <c r="J5760" s="4">
        <v>14122</v>
      </c>
    </row>
    <row r="5761" spans="2:10" x14ac:dyDescent="0.3">
      <c r="B5761" s="3" t="s">
        <v>280</v>
      </c>
      <c r="C5761" s="4">
        <v>2020</v>
      </c>
      <c r="D5761" s="3" t="s">
        <v>1473</v>
      </c>
      <c r="E5761" s="4">
        <v>1254400</v>
      </c>
      <c r="F5761" s="4">
        <v>5.76004</v>
      </c>
      <c r="G5761" s="4">
        <v>1.056182659654836</v>
      </c>
      <c r="H5761" s="4">
        <v>7225</v>
      </c>
      <c r="I5761" s="4"/>
      <c r="J5761" s="4">
        <v>7225</v>
      </c>
    </row>
    <row r="5762" spans="2:10" x14ac:dyDescent="0.3">
      <c r="B5762" s="3" t="s">
        <v>280</v>
      </c>
      <c r="C5762" s="4">
        <v>2020</v>
      </c>
      <c r="D5762" s="3" t="s">
        <v>1474</v>
      </c>
      <c r="E5762" s="4">
        <v>307009900</v>
      </c>
      <c r="F5762" s="4">
        <v>5.45364</v>
      </c>
      <c r="G5762" s="4">
        <v>1</v>
      </c>
      <c r="H5762" s="4">
        <v>1674321</v>
      </c>
      <c r="I5762" s="4"/>
      <c r="J5762" s="4">
        <v>1674321</v>
      </c>
    </row>
    <row r="5763" spans="2:10" x14ac:dyDescent="0.3">
      <c r="B5763" s="3" t="s">
        <v>280</v>
      </c>
      <c r="C5763" s="4">
        <v>2020</v>
      </c>
      <c r="D5763" s="3" t="s">
        <v>1475</v>
      </c>
      <c r="E5763" s="4">
        <v>0</v>
      </c>
      <c r="F5763" s="4">
        <v>0</v>
      </c>
      <c r="G5763" s="4">
        <v>0</v>
      </c>
      <c r="H5763" s="4">
        <v>0</v>
      </c>
      <c r="I5763" s="4"/>
      <c r="J5763" s="4">
        <v>0</v>
      </c>
    </row>
    <row r="5764" spans="2:10" x14ac:dyDescent="0.3">
      <c r="B5764" s="3" t="s">
        <v>280</v>
      </c>
      <c r="C5764" s="4">
        <v>2020</v>
      </c>
      <c r="D5764" s="3" t="s">
        <v>1476</v>
      </c>
      <c r="E5764" s="4">
        <v>805700</v>
      </c>
      <c r="F5764" s="4">
        <v>49.323120000000003</v>
      </c>
      <c r="G5764" s="4">
        <v>9.0440733161704845</v>
      </c>
      <c r="H5764" s="4">
        <v>39740</v>
      </c>
      <c r="I5764" s="4">
        <v>80201</v>
      </c>
      <c r="J5764" s="4">
        <v>119941</v>
      </c>
    </row>
    <row r="5765" spans="2:10" x14ac:dyDescent="0.3">
      <c r="B5765" s="3" t="s">
        <v>280</v>
      </c>
      <c r="C5765" s="4">
        <v>2021</v>
      </c>
      <c r="D5765" s="3" t="s">
        <v>1468</v>
      </c>
      <c r="E5765" s="4">
        <v>70359250</v>
      </c>
      <c r="F5765" s="4">
        <v>19.11178</v>
      </c>
      <c r="G5765" s="4">
        <v>3.4097673331537321</v>
      </c>
      <c r="H5765" s="4">
        <v>1344691</v>
      </c>
      <c r="I5765" s="4"/>
      <c r="J5765" s="4">
        <v>1344691</v>
      </c>
    </row>
    <row r="5766" spans="2:10" x14ac:dyDescent="0.3">
      <c r="B5766" s="3" t="s">
        <v>280</v>
      </c>
      <c r="C5766" s="4">
        <v>2021</v>
      </c>
      <c r="D5766" s="3" t="s">
        <v>1469</v>
      </c>
      <c r="E5766" s="4">
        <v>0</v>
      </c>
      <c r="F5766" s="4">
        <v>0</v>
      </c>
      <c r="G5766" s="4">
        <v>0</v>
      </c>
      <c r="H5766" s="4">
        <v>0</v>
      </c>
      <c r="I5766" s="4"/>
      <c r="J5766" s="4">
        <v>0</v>
      </c>
    </row>
    <row r="5767" spans="2:10" x14ac:dyDescent="0.3">
      <c r="B5767" s="3" t="s">
        <v>280</v>
      </c>
      <c r="C5767" s="4">
        <v>2021</v>
      </c>
      <c r="D5767" s="3" t="s">
        <v>1470</v>
      </c>
      <c r="E5767" s="4">
        <v>3522400</v>
      </c>
      <c r="F5767" s="4">
        <v>28.796430000000001</v>
      </c>
      <c r="G5767" s="4">
        <v>5.1376233048647553</v>
      </c>
      <c r="H5767" s="4">
        <v>101433</v>
      </c>
      <c r="I5767" s="4"/>
      <c r="J5767" s="4">
        <v>101433</v>
      </c>
    </row>
    <row r="5768" spans="2:10" x14ac:dyDescent="0.3">
      <c r="B5768" s="3" t="s">
        <v>280</v>
      </c>
      <c r="C5768" s="4">
        <v>2021</v>
      </c>
      <c r="D5768" s="3" t="s">
        <v>1471</v>
      </c>
      <c r="E5768" s="4">
        <v>0</v>
      </c>
      <c r="F5768" s="4">
        <v>0</v>
      </c>
      <c r="G5768" s="4">
        <v>0</v>
      </c>
      <c r="H5768" s="4">
        <v>0</v>
      </c>
      <c r="I5768" s="4"/>
      <c r="J5768" s="4">
        <v>0</v>
      </c>
    </row>
    <row r="5769" spans="2:10" x14ac:dyDescent="0.3">
      <c r="B5769" s="3" t="s">
        <v>280</v>
      </c>
      <c r="C5769" s="4">
        <v>2021</v>
      </c>
      <c r="D5769" s="3" t="s">
        <v>1472</v>
      </c>
      <c r="E5769" s="4">
        <v>385000</v>
      </c>
      <c r="F5769" s="4">
        <v>40.547190000000001</v>
      </c>
      <c r="G5769" s="4">
        <v>7.2340977090139003</v>
      </c>
      <c r="H5769" s="4">
        <v>15611</v>
      </c>
      <c r="I5769" s="4"/>
      <c r="J5769" s="4">
        <v>15611</v>
      </c>
    </row>
    <row r="5770" spans="2:10" x14ac:dyDescent="0.3">
      <c r="B5770" s="3" t="s">
        <v>280</v>
      </c>
      <c r="C5770" s="4">
        <v>2021</v>
      </c>
      <c r="D5770" s="3" t="s">
        <v>1473</v>
      </c>
      <c r="E5770" s="4">
        <v>1395600</v>
      </c>
      <c r="F5770" s="4">
        <v>5.7216100000000001</v>
      </c>
      <c r="G5770" s="4">
        <v>1.0208028174793622</v>
      </c>
      <c r="H5770" s="4">
        <v>7985</v>
      </c>
      <c r="I5770" s="4"/>
      <c r="J5770" s="4">
        <v>7985</v>
      </c>
    </row>
    <row r="5771" spans="2:10" x14ac:dyDescent="0.3">
      <c r="B5771" s="3" t="s">
        <v>280</v>
      </c>
      <c r="C5771" s="4">
        <v>2021</v>
      </c>
      <c r="D5771" s="3" t="s">
        <v>1474</v>
      </c>
      <c r="E5771" s="4">
        <v>327935100</v>
      </c>
      <c r="F5771" s="4">
        <v>5.60501</v>
      </c>
      <c r="G5771" s="4">
        <v>1</v>
      </c>
      <c r="H5771" s="4">
        <v>1838080</v>
      </c>
      <c r="I5771" s="4"/>
      <c r="J5771" s="4">
        <v>1838080</v>
      </c>
    </row>
    <row r="5772" spans="2:10" x14ac:dyDescent="0.3">
      <c r="B5772" s="3" t="s">
        <v>280</v>
      </c>
      <c r="C5772" s="4">
        <v>2021</v>
      </c>
      <c r="D5772" s="3" t="s">
        <v>1475</v>
      </c>
      <c r="E5772" s="4">
        <v>0</v>
      </c>
      <c r="F5772" s="4">
        <v>0</v>
      </c>
      <c r="G5772" s="4">
        <v>0</v>
      </c>
      <c r="H5772" s="4">
        <v>0</v>
      </c>
      <c r="I5772" s="4"/>
      <c r="J5772" s="4">
        <v>0</v>
      </c>
    </row>
    <row r="5773" spans="2:10" x14ac:dyDescent="0.3">
      <c r="B5773" s="3" t="s">
        <v>280</v>
      </c>
      <c r="C5773" s="4">
        <v>2021</v>
      </c>
      <c r="D5773" s="3" t="s">
        <v>1476</v>
      </c>
      <c r="E5773" s="4">
        <v>818800</v>
      </c>
      <c r="F5773" s="4">
        <v>47.779389999999999</v>
      </c>
      <c r="G5773" s="4">
        <v>8.5244076281755063</v>
      </c>
      <c r="H5773" s="4">
        <v>39122</v>
      </c>
      <c r="I5773" s="4">
        <v>67275</v>
      </c>
      <c r="J5773" s="4">
        <v>106397</v>
      </c>
    </row>
    <row r="5774" spans="2:10" x14ac:dyDescent="0.3">
      <c r="B5774" s="3" t="s">
        <v>280</v>
      </c>
      <c r="C5774" s="4">
        <v>2022</v>
      </c>
      <c r="D5774" s="3" t="s">
        <v>1468</v>
      </c>
      <c r="E5774" s="4">
        <v>89920950</v>
      </c>
      <c r="F5774" s="4">
        <v>14.65447</v>
      </c>
      <c r="G5774" s="4">
        <v>3.4460996877116408</v>
      </c>
      <c r="H5774" s="4">
        <v>1317744</v>
      </c>
      <c r="I5774" s="4"/>
      <c r="J5774" s="4">
        <v>1317744</v>
      </c>
    </row>
    <row r="5775" spans="2:10" x14ac:dyDescent="0.3">
      <c r="B5775" s="3" t="s">
        <v>280</v>
      </c>
      <c r="C5775" s="4">
        <v>2022</v>
      </c>
      <c r="D5775" s="3" t="s">
        <v>1469</v>
      </c>
      <c r="E5775" s="4">
        <v>0</v>
      </c>
      <c r="F5775" s="4">
        <v>0</v>
      </c>
      <c r="G5775" s="4">
        <v>0</v>
      </c>
      <c r="H5775" s="4">
        <v>0</v>
      </c>
      <c r="I5775" s="4"/>
      <c r="J5775" s="4">
        <v>0</v>
      </c>
    </row>
    <row r="5776" spans="2:10" x14ac:dyDescent="0.3">
      <c r="B5776" s="3" t="s">
        <v>280</v>
      </c>
      <c r="C5776" s="4">
        <v>2022</v>
      </c>
      <c r="D5776" s="3" t="s">
        <v>1470</v>
      </c>
      <c r="E5776" s="4">
        <v>4606400</v>
      </c>
      <c r="F5776" s="4">
        <v>22.04974</v>
      </c>
      <c r="G5776" s="4">
        <v>5.185148431033185</v>
      </c>
      <c r="H5776" s="4">
        <v>101570</v>
      </c>
      <c r="I5776" s="4"/>
      <c r="J5776" s="4">
        <v>101570</v>
      </c>
    </row>
    <row r="5777" spans="2:10" x14ac:dyDescent="0.3">
      <c r="B5777" s="3" t="s">
        <v>280</v>
      </c>
      <c r="C5777" s="4">
        <v>2022</v>
      </c>
      <c r="D5777" s="3" t="s">
        <v>1471</v>
      </c>
      <c r="E5777" s="4">
        <v>0</v>
      </c>
      <c r="F5777" s="4">
        <v>0</v>
      </c>
      <c r="G5777" s="4">
        <v>0</v>
      </c>
      <c r="H5777" s="4">
        <v>0</v>
      </c>
      <c r="I5777" s="4"/>
      <c r="J5777" s="4">
        <v>0</v>
      </c>
    </row>
    <row r="5778" spans="2:10" x14ac:dyDescent="0.3">
      <c r="B5778" s="3" t="s">
        <v>280</v>
      </c>
      <c r="C5778" s="4">
        <v>2022</v>
      </c>
      <c r="D5778" s="3" t="s">
        <v>1472</v>
      </c>
      <c r="E5778" s="4">
        <v>355000</v>
      </c>
      <c r="F5778" s="4">
        <v>30.65577</v>
      </c>
      <c r="G5778" s="4">
        <v>7.2089157385807807</v>
      </c>
      <c r="H5778" s="4">
        <v>10883</v>
      </c>
      <c r="I5778" s="4"/>
      <c r="J5778" s="4">
        <v>10883</v>
      </c>
    </row>
    <row r="5779" spans="2:10" x14ac:dyDescent="0.3">
      <c r="B5779" s="3" t="s">
        <v>280</v>
      </c>
      <c r="C5779" s="4">
        <v>2022</v>
      </c>
      <c r="D5779" s="3" t="s">
        <v>1473</v>
      </c>
      <c r="E5779" s="4">
        <v>1782000</v>
      </c>
      <c r="F5779" s="4">
        <v>4.3586299999999998</v>
      </c>
      <c r="G5779" s="4">
        <v>1.0249619045827374</v>
      </c>
      <c r="H5779" s="4">
        <v>7767</v>
      </c>
      <c r="I5779" s="4"/>
      <c r="J5779" s="4">
        <v>7767</v>
      </c>
    </row>
    <row r="5780" spans="2:10" x14ac:dyDescent="0.3">
      <c r="B5780" s="3" t="s">
        <v>280</v>
      </c>
      <c r="C5780" s="4">
        <v>2022</v>
      </c>
      <c r="D5780" s="3" t="s">
        <v>1474</v>
      </c>
      <c r="E5780" s="4">
        <v>465987600</v>
      </c>
      <c r="F5780" s="4">
        <v>4.2524800000000003</v>
      </c>
      <c r="G5780" s="4">
        <v>1</v>
      </c>
      <c r="H5780" s="4">
        <v>1981603</v>
      </c>
      <c r="I5780" s="4"/>
      <c r="J5780" s="4">
        <v>1981603</v>
      </c>
    </row>
    <row r="5781" spans="2:10" x14ac:dyDescent="0.3">
      <c r="B5781" s="3" t="s">
        <v>280</v>
      </c>
      <c r="C5781" s="4">
        <v>2022</v>
      </c>
      <c r="D5781" s="3" t="s">
        <v>1475</v>
      </c>
      <c r="E5781" s="4">
        <v>0</v>
      </c>
      <c r="F5781" s="4">
        <v>0</v>
      </c>
      <c r="G5781" s="4">
        <v>0</v>
      </c>
      <c r="H5781" s="4">
        <v>0</v>
      </c>
      <c r="I5781" s="4"/>
      <c r="J5781" s="4">
        <v>0</v>
      </c>
    </row>
    <row r="5782" spans="2:10" x14ac:dyDescent="0.3">
      <c r="B5782" s="3" t="s">
        <v>280</v>
      </c>
      <c r="C5782" s="4">
        <v>2022</v>
      </c>
      <c r="D5782" s="3" t="s">
        <v>1476</v>
      </c>
      <c r="E5782" s="4">
        <v>1016900</v>
      </c>
      <c r="F5782" s="4">
        <v>36.63599</v>
      </c>
      <c r="G5782" s="4">
        <v>8.6152057152532162</v>
      </c>
      <c r="H5782" s="4">
        <v>37255</v>
      </c>
      <c r="I5782" s="4">
        <v>68020</v>
      </c>
      <c r="J5782" s="4">
        <v>105275</v>
      </c>
    </row>
    <row r="5783" spans="2:10" x14ac:dyDescent="0.3">
      <c r="B5783" s="3" t="s">
        <v>280</v>
      </c>
      <c r="C5783" s="4">
        <v>2023</v>
      </c>
      <c r="D5783" s="3" t="s">
        <v>1468</v>
      </c>
      <c r="E5783" s="4">
        <v>97068800</v>
      </c>
      <c r="F5783" s="4">
        <v>13.827170000000001</v>
      </c>
      <c r="G5783" s="4">
        <v>3.5061503312887168</v>
      </c>
      <c r="H5783" s="4">
        <v>1342187</v>
      </c>
      <c r="I5783" s="4"/>
      <c r="J5783" s="4">
        <v>1342187</v>
      </c>
    </row>
    <row r="5784" spans="2:10" x14ac:dyDescent="0.3">
      <c r="B5784" s="3" t="s">
        <v>280</v>
      </c>
      <c r="C5784" s="4">
        <v>2023</v>
      </c>
      <c r="D5784" s="3" t="s">
        <v>1469</v>
      </c>
      <c r="E5784" s="4">
        <v>0</v>
      </c>
      <c r="F5784" s="4">
        <v>0</v>
      </c>
      <c r="G5784" s="4">
        <v>0</v>
      </c>
      <c r="H5784" s="4">
        <v>0</v>
      </c>
      <c r="I5784" s="4"/>
      <c r="J5784" s="4">
        <v>0</v>
      </c>
    </row>
    <row r="5785" spans="2:10" x14ac:dyDescent="0.3">
      <c r="B5785" s="3" t="s">
        <v>280</v>
      </c>
      <c r="C5785" s="4">
        <v>2023</v>
      </c>
      <c r="D5785" s="3" t="s">
        <v>1470</v>
      </c>
      <c r="E5785" s="4">
        <v>5439900</v>
      </c>
      <c r="F5785" s="4">
        <v>20.903479999999998</v>
      </c>
      <c r="G5785" s="4">
        <v>5.3004876143915967</v>
      </c>
      <c r="H5785" s="4">
        <v>113713</v>
      </c>
      <c r="I5785" s="4"/>
      <c r="J5785" s="4">
        <v>113713</v>
      </c>
    </row>
    <row r="5786" spans="2:10" x14ac:dyDescent="0.3">
      <c r="B5786" s="3" t="s">
        <v>280</v>
      </c>
      <c r="C5786" s="4">
        <v>2023</v>
      </c>
      <c r="D5786" s="3" t="s">
        <v>1471</v>
      </c>
      <c r="E5786" s="4">
        <v>0</v>
      </c>
      <c r="F5786" s="4">
        <v>0</v>
      </c>
      <c r="G5786" s="4">
        <v>0</v>
      </c>
      <c r="H5786" s="4">
        <v>0</v>
      </c>
      <c r="I5786" s="4"/>
      <c r="J5786" s="4">
        <v>0</v>
      </c>
    </row>
    <row r="5787" spans="2:10" x14ac:dyDescent="0.3">
      <c r="B5787" s="3" t="s">
        <v>280</v>
      </c>
      <c r="C5787" s="4">
        <v>2023</v>
      </c>
      <c r="D5787" s="3" t="s">
        <v>1472</v>
      </c>
      <c r="E5787" s="4">
        <v>366000</v>
      </c>
      <c r="F5787" s="4">
        <v>28.266490000000001</v>
      </c>
      <c r="G5787" s="4">
        <v>7.1675233093879083</v>
      </c>
      <c r="H5787" s="4">
        <v>10346</v>
      </c>
      <c r="I5787" s="4"/>
      <c r="J5787" s="4">
        <v>10346</v>
      </c>
    </row>
    <row r="5788" spans="2:10" x14ac:dyDescent="0.3">
      <c r="B5788" s="3" t="s">
        <v>280</v>
      </c>
      <c r="C5788" s="4">
        <v>2023</v>
      </c>
      <c r="D5788" s="3" t="s">
        <v>1473</v>
      </c>
      <c r="E5788" s="4">
        <v>1501400</v>
      </c>
      <c r="F5788" s="4">
        <v>4.08169</v>
      </c>
      <c r="G5788" s="4">
        <v>1.03499260844539</v>
      </c>
      <c r="H5788" s="4">
        <v>6128</v>
      </c>
      <c r="I5788" s="4"/>
      <c r="J5788" s="4">
        <v>6128</v>
      </c>
    </row>
    <row r="5789" spans="2:10" x14ac:dyDescent="0.3">
      <c r="B5789" s="3" t="s">
        <v>280</v>
      </c>
      <c r="C5789" s="4">
        <v>2023</v>
      </c>
      <c r="D5789" s="3" t="s">
        <v>1474</v>
      </c>
      <c r="E5789" s="4">
        <v>552121700</v>
      </c>
      <c r="F5789" s="4">
        <v>3.9436900000000001</v>
      </c>
      <c r="G5789" s="4">
        <v>1</v>
      </c>
      <c r="H5789" s="4">
        <v>2177397</v>
      </c>
      <c r="I5789" s="4"/>
      <c r="J5789" s="4">
        <v>2177397</v>
      </c>
    </row>
    <row r="5790" spans="2:10" x14ac:dyDescent="0.3">
      <c r="B5790" s="3" t="s">
        <v>280</v>
      </c>
      <c r="C5790" s="4">
        <v>2023</v>
      </c>
      <c r="D5790" s="3" t="s">
        <v>1475</v>
      </c>
      <c r="E5790" s="4">
        <v>0</v>
      </c>
      <c r="F5790" s="4">
        <v>0</v>
      </c>
      <c r="G5790" s="4">
        <v>0</v>
      </c>
      <c r="H5790" s="4">
        <v>0</v>
      </c>
      <c r="I5790" s="4"/>
      <c r="J5790" s="4">
        <v>0</v>
      </c>
    </row>
    <row r="5791" spans="2:10" x14ac:dyDescent="0.3">
      <c r="B5791" s="3" t="s">
        <v>280</v>
      </c>
      <c r="C5791" s="4">
        <v>2023</v>
      </c>
      <c r="D5791" s="3" t="s">
        <v>1476</v>
      </c>
      <c r="E5791" s="4">
        <v>884100</v>
      </c>
      <c r="F5791" s="4">
        <v>34.56814</v>
      </c>
      <c r="G5791" s="4">
        <v>8.7654303456914722</v>
      </c>
      <c r="H5791" s="4">
        <v>30562</v>
      </c>
      <c r="I5791" s="4">
        <v>77171</v>
      </c>
      <c r="J5791" s="4">
        <v>107733</v>
      </c>
    </row>
    <row r="5792" spans="2:10" x14ac:dyDescent="0.3">
      <c r="B5792" s="3" t="s">
        <v>280</v>
      </c>
      <c r="C5792" s="4">
        <v>2024</v>
      </c>
      <c r="D5792" s="3" t="s">
        <v>1468</v>
      </c>
      <c r="E5792" s="4">
        <v>102284150</v>
      </c>
      <c r="F5792" s="4">
        <v>14.26276</v>
      </c>
      <c r="G5792" s="4">
        <v>3.5061468609341855</v>
      </c>
      <c r="H5792" s="4">
        <v>1458854</v>
      </c>
      <c r="I5792" s="4"/>
      <c r="J5792" s="4">
        <v>1458854</v>
      </c>
    </row>
    <row r="5793" spans="2:10" x14ac:dyDescent="0.3">
      <c r="B5793" s="3" t="s">
        <v>280</v>
      </c>
      <c r="C5793" s="4">
        <v>2024</v>
      </c>
      <c r="D5793" s="3" t="s">
        <v>1469</v>
      </c>
      <c r="E5793" s="4">
        <v>0</v>
      </c>
      <c r="F5793" s="4">
        <v>0</v>
      </c>
      <c r="G5793" s="4">
        <v>0</v>
      </c>
      <c r="H5793" s="4">
        <v>0</v>
      </c>
      <c r="I5793" s="4"/>
      <c r="J5793" s="4">
        <v>0</v>
      </c>
    </row>
    <row r="5794" spans="2:10" x14ac:dyDescent="0.3">
      <c r="B5794" s="3" t="s">
        <v>280</v>
      </c>
      <c r="C5794" s="4">
        <v>2024</v>
      </c>
      <c r="D5794" s="3" t="s">
        <v>1470</v>
      </c>
      <c r="E5794" s="4">
        <v>5894100</v>
      </c>
      <c r="F5794" s="4">
        <v>21.561979999999998</v>
      </c>
      <c r="G5794" s="4">
        <v>5.3004796051062826</v>
      </c>
      <c r="H5794" s="4">
        <v>127088</v>
      </c>
      <c r="I5794" s="4"/>
      <c r="J5794" s="4">
        <v>127088</v>
      </c>
    </row>
    <row r="5795" spans="2:10" x14ac:dyDescent="0.3">
      <c r="B5795" s="3" t="s">
        <v>280</v>
      </c>
      <c r="C5795" s="4">
        <v>2024</v>
      </c>
      <c r="D5795" s="3" t="s">
        <v>1471</v>
      </c>
      <c r="E5795" s="4">
        <v>0</v>
      </c>
      <c r="F5795" s="4">
        <v>0</v>
      </c>
      <c r="G5795" s="4">
        <v>0</v>
      </c>
      <c r="H5795" s="4">
        <v>0</v>
      </c>
      <c r="I5795" s="4"/>
      <c r="J5795" s="4">
        <v>0</v>
      </c>
    </row>
    <row r="5796" spans="2:10" x14ac:dyDescent="0.3">
      <c r="B5796" s="3" t="s">
        <v>280</v>
      </c>
      <c r="C5796" s="4">
        <v>2024</v>
      </c>
      <c r="D5796" s="3" t="s">
        <v>1472</v>
      </c>
      <c r="E5796" s="4">
        <v>350000</v>
      </c>
      <c r="F5796" s="4">
        <v>29.156939999999999</v>
      </c>
      <c r="G5796" s="4">
        <v>7.1675127153122107</v>
      </c>
      <c r="H5796" s="4">
        <v>10205</v>
      </c>
      <c r="I5796" s="4"/>
      <c r="J5796" s="4">
        <v>10205</v>
      </c>
    </row>
    <row r="5797" spans="2:10" x14ac:dyDescent="0.3">
      <c r="B5797" s="3" t="s">
        <v>280</v>
      </c>
      <c r="C5797" s="4">
        <v>2024</v>
      </c>
      <c r="D5797" s="3" t="s">
        <v>1473</v>
      </c>
      <c r="E5797" s="4">
        <v>1096700</v>
      </c>
      <c r="F5797" s="4">
        <v>4.2102700000000004</v>
      </c>
      <c r="G5797" s="4">
        <v>1.034990769261025</v>
      </c>
      <c r="H5797" s="4">
        <v>4617</v>
      </c>
      <c r="I5797" s="4"/>
      <c r="J5797" s="4">
        <v>4617</v>
      </c>
    </row>
    <row r="5798" spans="2:10" x14ac:dyDescent="0.3">
      <c r="B5798" s="3" t="s">
        <v>280</v>
      </c>
      <c r="C5798" s="4">
        <v>2024</v>
      </c>
      <c r="D5798" s="3" t="s">
        <v>1474</v>
      </c>
      <c r="E5798" s="4">
        <v>556274300</v>
      </c>
      <c r="F5798" s="4">
        <v>4.0679299999999996</v>
      </c>
      <c r="G5798" s="4">
        <v>1</v>
      </c>
      <c r="H5798" s="4">
        <v>2262885</v>
      </c>
      <c r="I5798" s="4"/>
      <c r="J5798" s="4">
        <v>2262885</v>
      </c>
    </row>
    <row r="5799" spans="2:10" x14ac:dyDescent="0.3">
      <c r="B5799" s="3" t="s">
        <v>280</v>
      </c>
      <c r="C5799" s="4">
        <v>2024</v>
      </c>
      <c r="D5799" s="3" t="s">
        <v>1475</v>
      </c>
      <c r="E5799" s="4">
        <v>0</v>
      </c>
      <c r="F5799" s="4">
        <v>0</v>
      </c>
      <c r="G5799" s="4">
        <v>0</v>
      </c>
      <c r="H5799" s="4">
        <v>0</v>
      </c>
      <c r="I5799" s="4"/>
      <c r="J5799" s="4">
        <v>0</v>
      </c>
    </row>
    <row r="5800" spans="2:10" x14ac:dyDescent="0.3">
      <c r="B5800" s="3" t="s">
        <v>280</v>
      </c>
      <c r="C5800" s="4">
        <v>2024</v>
      </c>
      <c r="D5800" s="3" t="s">
        <v>1476</v>
      </c>
      <c r="E5800" s="4">
        <v>933200</v>
      </c>
      <c r="F5800" s="4">
        <v>35.6571</v>
      </c>
      <c r="G5800" s="4">
        <v>8.765416317389926</v>
      </c>
      <c r="H5800" s="4">
        <v>33275</v>
      </c>
      <c r="I5800" s="4">
        <v>81948</v>
      </c>
      <c r="J5800" s="4">
        <v>115223</v>
      </c>
    </row>
    <row r="5801" spans="2:10" x14ac:dyDescent="0.3">
      <c r="B5801" s="3" t="s">
        <v>282</v>
      </c>
      <c r="C5801" s="4">
        <v>2019</v>
      </c>
      <c r="D5801" s="3" t="s">
        <v>1468</v>
      </c>
      <c r="E5801" s="4">
        <v>29514250</v>
      </c>
      <c r="F5801" s="4">
        <v>9.3599399999999999</v>
      </c>
      <c r="G5801" s="4">
        <v>1.6921925423728801</v>
      </c>
      <c r="H5801" s="4">
        <v>276251.60914499999</v>
      </c>
      <c r="I5801" s="4"/>
      <c r="J5801" s="4">
        <v>276251.60914499999</v>
      </c>
    </row>
    <row r="5802" spans="2:10" x14ac:dyDescent="0.3">
      <c r="B5802" s="3" t="s">
        <v>282</v>
      </c>
      <c r="C5802" s="4">
        <v>2019</v>
      </c>
      <c r="D5802" s="3" t="s">
        <v>1469</v>
      </c>
      <c r="E5802" s="4">
        <v>0</v>
      </c>
      <c r="F5802" s="4">
        <v>0</v>
      </c>
      <c r="G5802" s="4">
        <v>0</v>
      </c>
      <c r="H5802" s="4">
        <v>0</v>
      </c>
      <c r="I5802" s="4"/>
      <c r="J5802" s="4">
        <v>0</v>
      </c>
    </row>
    <row r="5803" spans="2:10" x14ac:dyDescent="0.3">
      <c r="B5803" s="3" t="s">
        <v>282</v>
      </c>
      <c r="C5803" s="4">
        <v>2019</v>
      </c>
      <c r="D5803" s="3" t="s">
        <v>1470</v>
      </c>
      <c r="E5803" s="4">
        <v>14652000</v>
      </c>
      <c r="F5803" s="4">
        <v>22.65746</v>
      </c>
      <c r="G5803" s="4">
        <v>4.0962639548022599</v>
      </c>
      <c r="H5803" s="4">
        <v>331977.10392000002</v>
      </c>
      <c r="I5803" s="4"/>
      <c r="J5803" s="4">
        <v>331977.10392000002</v>
      </c>
    </row>
    <row r="5804" spans="2:10" x14ac:dyDescent="0.3">
      <c r="B5804" s="3" t="s">
        <v>282</v>
      </c>
      <c r="C5804" s="4">
        <v>2019</v>
      </c>
      <c r="D5804" s="3" t="s">
        <v>1471</v>
      </c>
      <c r="E5804" s="4">
        <v>2348200</v>
      </c>
      <c r="F5804" s="4">
        <v>6.8354999999999997</v>
      </c>
      <c r="G5804" s="4">
        <v>1.2357966101694899</v>
      </c>
      <c r="H5804" s="4">
        <v>16051.1211</v>
      </c>
      <c r="I5804" s="4"/>
      <c r="J5804" s="4">
        <v>16051.1211</v>
      </c>
    </row>
    <row r="5805" spans="2:10" x14ac:dyDescent="0.3">
      <c r="B5805" s="3" t="s">
        <v>282</v>
      </c>
      <c r="C5805" s="4">
        <v>2019</v>
      </c>
      <c r="D5805" s="3" t="s">
        <v>1472</v>
      </c>
      <c r="E5805" s="4">
        <v>2273000</v>
      </c>
      <c r="F5805" s="4">
        <v>15.112550000000001</v>
      </c>
      <c r="G5805" s="4">
        <v>2.7322124293785301</v>
      </c>
      <c r="H5805" s="4">
        <v>34350.826150000001</v>
      </c>
      <c r="I5805" s="4"/>
      <c r="J5805" s="4">
        <v>34350.826150000001</v>
      </c>
    </row>
    <row r="5806" spans="2:10" x14ac:dyDescent="0.3">
      <c r="B5806" s="3" t="s">
        <v>282</v>
      </c>
      <c r="C5806" s="4">
        <v>2019</v>
      </c>
      <c r="D5806" s="3" t="s">
        <v>1473</v>
      </c>
      <c r="E5806" s="4">
        <v>332000</v>
      </c>
      <c r="F5806" s="4">
        <v>1.50281</v>
      </c>
      <c r="G5806" s="4">
        <v>0.271694463276836</v>
      </c>
      <c r="H5806" s="4">
        <v>498.93292000000002</v>
      </c>
      <c r="I5806" s="4"/>
      <c r="J5806" s="4">
        <v>498.93292000000002</v>
      </c>
    </row>
    <row r="5807" spans="2:10" x14ac:dyDescent="0.3">
      <c r="B5807" s="3" t="s">
        <v>282</v>
      </c>
      <c r="C5807" s="4">
        <v>2019</v>
      </c>
      <c r="D5807" s="3" t="s">
        <v>1474</v>
      </c>
      <c r="E5807" s="4">
        <v>180917600</v>
      </c>
      <c r="F5807" s="4">
        <v>5.53125</v>
      </c>
      <c r="G5807" s="4">
        <v>1</v>
      </c>
      <c r="H5807" s="4">
        <v>1000700.475</v>
      </c>
      <c r="I5807" s="4">
        <v>0</v>
      </c>
      <c r="J5807" s="4">
        <v>1000700.475</v>
      </c>
    </row>
    <row r="5808" spans="2:10" x14ac:dyDescent="0.3">
      <c r="B5808" s="3" t="s">
        <v>282</v>
      </c>
      <c r="C5808" s="4">
        <v>2019</v>
      </c>
      <c r="D5808" s="3" t="s">
        <v>1475</v>
      </c>
      <c r="E5808" s="4">
        <v>0</v>
      </c>
      <c r="F5808" s="4">
        <v>5.6161799999999999</v>
      </c>
      <c r="G5808" s="4">
        <v>1.01535457627119</v>
      </c>
      <c r="H5808" s="4">
        <v>0</v>
      </c>
      <c r="I5808" s="4"/>
      <c r="J5808" s="4">
        <v>0</v>
      </c>
    </row>
    <row r="5809" spans="2:10" x14ac:dyDescent="0.3">
      <c r="B5809" s="3" t="s">
        <v>282</v>
      </c>
      <c r="C5809" s="4">
        <v>2019</v>
      </c>
      <c r="D5809" s="3" t="s">
        <v>1476</v>
      </c>
      <c r="E5809" s="4">
        <v>62100</v>
      </c>
      <c r="F5809" s="4">
        <v>23.399850000000001</v>
      </c>
      <c r="G5809" s="4">
        <v>4.2304813559322003</v>
      </c>
      <c r="H5809" s="4">
        <v>1453.1306850000001</v>
      </c>
      <c r="I5809" s="4"/>
      <c r="J5809" s="4">
        <v>1453.1306850000001</v>
      </c>
    </row>
    <row r="5810" spans="2:10" x14ac:dyDescent="0.3">
      <c r="B5810" s="3" t="s">
        <v>282</v>
      </c>
      <c r="C5810" s="4">
        <v>2020</v>
      </c>
      <c r="D5810" s="3" t="s">
        <v>1468</v>
      </c>
      <c r="E5810" s="4">
        <v>30143950</v>
      </c>
      <c r="F5810" s="4">
        <v>9.3476999999999997</v>
      </c>
      <c r="G5810" s="4">
        <v>1.8381553357966085</v>
      </c>
      <c r="H5810" s="4">
        <v>281777</v>
      </c>
      <c r="I5810" s="4"/>
      <c r="J5810" s="4">
        <v>281777</v>
      </c>
    </row>
    <row r="5811" spans="2:10" x14ac:dyDescent="0.3">
      <c r="B5811" s="3" t="s">
        <v>282</v>
      </c>
      <c r="C5811" s="4">
        <v>2020</v>
      </c>
      <c r="D5811" s="3" t="s">
        <v>1469</v>
      </c>
      <c r="E5811" s="4">
        <v>0</v>
      </c>
      <c r="F5811" s="4">
        <v>5.0848800000000001</v>
      </c>
      <c r="G5811" s="4">
        <v>0.99990364516249552</v>
      </c>
      <c r="H5811" s="4">
        <v>0</v>
      </c>
      <c r="I5811" s="4"/>
      <c r="J5811" s="4">
        <v>0</v>
      </c>
    </row>
    <row r="5812" spans="2:10" x14ac:dyDescent="0.3">
      <c r="B5812" s="3" t="s">
        <v>282</v>
      </c>
      <c r="C5812" s="4">
        <v>2020</v>
      </c>
      <c r="D5812" s="3" t="s">
        <v>1470</v>
      </c>
      <c r="E5812" s="4">
        <v>14902600</v>
      </c>
      <c r="F5812" s="4">
        <v>22.363399999999999</v>
      </c>
      <c r="G5812" s="4">
        <v>4.3975954551979495</v>
      </c>
      <c r="H5812" s="4">
        <v>333273</v>
      </c>
      <c r="I5812" s="4"/>
      <c r="J5812" s="4">
        <v>333273</v>
      </c>
    </row>
    <row r="5813" spans="2:10" x14ac:dyDescent="0.3">
      <c r="B5813" s="3" t="s">
        <v>282</v>
      </c>
      <c r="C5813" s="4">
        <v>2020</v>
      </c>
      <c r="D5813" s="3" t="s">
        <v>1471</v>
      </c>
      <c r="E5813" s="4">
        <v>2546300</v>
      </c>
      <c r="F5813" s="4">
        <v>7.17523</v>
      </c>
      <c r="G5813" s="4">
        <v>1.4109553483817303</v>
      </c>
      <c r="H5813" s="4">
        <v>18270</v>
      </c>
      <c r="I5813" s="4"/>
      <c r="J5813" s="4">
        <v>18270</v>
      </c>
    </row>
    <row r="5814" spans="2:10" x14ac:dyDescent="0.3">
      <c r="B5814" s="3" t="s">
        <v>282</v>
      </c>
      <c r="C5814" s="4">
        <v>2020</v>
      </c>
      <c r="D5814" s="3" t="s">
        <v>1472</v>
      </c>
      <c r="E5814" s="4">
        <v>2367500</v>
      </c>
      <c r="F5814" s="4">
        <v>12.4579</v>
      </c>
      <c r="G5814" s="4">
        <v>2.4497529186666851</v>
      </c>
      <c r="H5814" s="4">
        <v>29494</v>
      </c>
      <c r="I5814" s="4"/>
      <c r="J5814" s="4">
        <v>29494</v>
      </c>
    </row>
    <row r="5815" spans="2:10" x14ac:dyDescent="0.3">
      <c r="B5815" s="3" t="s">
        <v>282</v>
      </c>
      <c r="C5815" s="4">
        <v>2020</v>
      </c>
      <c r="D5815" s="3" t="s">
        <v>1473</v>
      </c>
      <c r="E5815" s="4">
        <v>352000</v>
      </c>
      <c r="F5815" s="4">
        <v>1.44577</v>
      </c>
      <c r="G5815" s="4">
        <v>0.28429986412001484</v>
      </c>
      <c r="H5815" s="4">
        <v>509</v>
      </c>
      <c r="I5815" s="4"/>
      <c r="J5815" s="4">
        <v>509</v>
      </c>
    </row>
    <row r="5816" spans="2:10" x14ac:dyDescent="0.3">
      <c r="B5816" s="3" t="s">
        <v>282</v>
      </c>
      <c r="C5816" s="4">
        <v>2020</v>
      </c>
      <c r="D5816" s="3" t="s">
        <v>1474</v>
      </c>
      <c r="E5816" s="4">
        <v>200735100</v>
      </c>
      <c r="F5816" s="4">
        <v>5.0853700000000002</v>
      </c>
      <c r="G5816" s="4">
        <v>1</v>
      </c>
      <c r="H5816" s="4">
        <v>1020812</v>
      </c>
      <c r="I5816" s="4"/>
      <c r="J5816" s="4">
        <v>1020812</v>
      </c>
    </row>
    <row r="5817" spans="2:10" x14ac:dyDescent="0.3">
      <c r="B5817" s="3" t="s">
        <v>282</v>
      </c>
      <c r="C5817" s="4">
        <v>2020</v>
      </c>
      <c r="D5817" s="3" t="s">
        <v>1475</v>
      </c>
      <c r="E5817" s="4">
        <v>0</v>
      </c>
      <c r="F5817" s="4">
        <v>5.0848800000000001</v>
      </c>
      <c r="G5817" s="4">
        <v>0.99990364516249552</v>
      </c>
      <c r="H5817" s="4">
        <v>0</v>
      </c>
      <c r="I5817" s="4"/>
      <c r="J5817" s="4">
        <v>0</v>
      </c>
    </row>
    <row r="5818" spans="2:10" x14ac:dyDescent="0.3">
      <c r="B5818" s="3" t="s">
        <v>282</v>
      </c>
      <c r="C5818" s="4">
        <v>2020</v>
      </c>
      <c r="D5818" s="3" t="s">
        <v>1476</v>
      </c>
      <c r="E5818" s="4">
        <v>68200</v>
      </c>
      <c r="F5818" s="4">
        <v>23.364999999999998</v>
      </c>
      <c r="G5818" s="4">
        <v>4.5945526087580646</v>
      </c>
      <c r="H5818" s="4">
        <v>1593</v>
      </c>
      <c r="I5818" s="4">
        <v>51824</v>
      </c>
      <c r="J5818" s="4">
        <v>53417</v>
      </c>
    </row>
    <row r="5819" spans="2:10" x14ac:dyDescent="0.3">
      <c r="B5819" s="3" t="s">
        <v>282</v>
      </c>
      <c r="C5819" s="4">
        <v>2021</v>
      </c>
      <c r="D5819" s="3" t="s">
        <v>1468</v>
      </c>
      <c r="E5819" s="4">
        <v>28855800</v>
      </c>
      <c r="F5819" s="4">
        <v>9.9602799999999991</v>
      </c>
      <c r="G5819" s="4">
        <v>1.937835366446818</v>
      </c>
      <c r="H5819" s="4">
        <v>287412</v>
      </c>
      <c r="I5819" s="4"/>
      <c r="J5819" s="4">
        <v>287412</v>
      </c>
    </row>
    <row r="5820" spans="2:10" x14ac:dyDescent="0.3">
      <c r="B5820" s="3" t="s">
        <v>282</v>
      </c>
      <c r="C5820" s="4">
        <v>2021</v>
      </c>
      <c r="D5820" s="3" t="s">
        <v>1469</v>
      </c>
      <c r="E5820" s="4">
        <v>0</v>
      </c>
      <c r="F5820" s="4">
        <v>5.1398999999999999</v>
      </c>
      <c r="G5820" s="4">
        <v>1</v>
      </c>
      <c r="H5820" s="4">
        <v>0</v>
      </c>
      <c r="I5820" s="4"/>
      <c r="J5820" s="4">
        <v>0</v>
      </c>
    </row>
    <row r="5821" spans="2:10" x14ac:dyDescent="0.3">
      <c r="B5821" s="3" t="s">
        <v>282</v>
      </c>
      <c r="C5821" s="4">
        <v>2021</v>
      </c>
      <c r="D5821" s="3" t="s">
        <v>1470</v>
      </c>
      <c r="E5821" s="4">
        <v>15025300</v>
      </c>
      <c r="F5821" s="4">
        <v>22.36383</v>
      </c>
      <c r="G5821" s="4">
        <v>4.3510243389949226</v>
      </c>
      <c r="H5821" s="4">
        <v>336023</v>
      </c>
      <c r="I5821" s="4"/>
      <c r="J5821" s="4">
        <v>336023</v>
      </c>
    </row>
    <row r="5822" spans="2:10" x14ac:dyDescent="0.3">
      <c r="B5822" s="3" t="s">
        <v>282</v>
      </c>
      <c r="C5822" s="4">
        <v>2021</v>
      </c>
      <c r="D5822" s="3" t="s">
        <v>1471</v>
      </c>
      <c r="E5822" s="4">
        <v>2326300</v>
      </c>
      <c r="F5822" s="4">
        <v>8.1286799999999992</v>
      </c>
      <c r="G5822" s="4">
        <v>1.5814860211288155</v>
      </c>
      <c r="H5822" s="4">
        <v>18910</v>
      </c>
      <c r="I5822" s="4"/>
      <c r="J5822" s="4">
        <v>18910</v>
      </c>
    </row>
    <row r="5823" spans="2:10" x14ac:dyDescent="0.3">
      <c r="B5823" s="3" t="s">
        <v>282</v>
      </c>
      <c r="C5823" s="4">
        <v>2021</v>
      </c>
      <c r="D5823" s="3" t="s">
        <v>1472</v>
      </c>
      <c r="E5823" s="4">
        <v>2140000</v>
      </c>
      <c r="F5823" s="4">
        <v>13.04073</v>
      </c>
      <c r="G5823" s="4">
        <v>2.5371563649098232</v>
      </c>
      <c r="H5823" s="4">
        <v>27907</v>
      </c>
      <c r="I5823" s="4"/>
      <c r="J5823" s="4">
        <v>27907</v>
      </c>
    </row>
    <row r="5824" spans="2:10" x14ac:dyDescent="0.3">
      <c r="B5824" s="3" t="s">
        <v>282</v>
      </c>
      <c r="C5824" s="4">
        <v>2021</v>
      </c>
      <c r="D5824" s="3" t="s">
        <v>1473</v>
      </c>
      <c r="E5824" s="4">
        <v>336000</v>
      </c>
      <c r="F5824" s="4">
        <v>1.54491</v>
      </c>
      <c r="G5824" s="4">
        <v>0.30057199556411601</v>
      </c>
      <c r="H5824" s="4">
        <v>519</v>
      </c>
      <c r="I5824" s="4"/>
      <c r="J5824" s="4">
        <v>519</v>
      </c>
    </row>
    <row r="5825" spans="2:10" x14ac:dyDescent="0.3">
      <c r="B5825" s="3" t="s">
        <v>282</v>
      </c>
      <c r="C5825" s="4">
        <v>2021</v>
      </c>
      <c r="D5825" s="3" t="s">
        <v>1474</v>
      </c>
      <c r="E5825" s="4">
        <v>202228800</v>
      </c>
      <c r="F5825" s="4">
        <v>5.1398999999999999</v>
      </c>
      <c r="G5825" s="4">
        <v>1</v>
      </c>
      <c r="H5825" s="4">
        <v>1039436</v>
      </c>
      <c r="I5825" s="4"/>
      <c r="J5825" s="4">
        <v>1039436</v>
      </c>
    </row>
    <row r="5826" spans="2:10" x14ac:dyDescent="0.3">
      <c r="B5826" s="3" t="s">
        <v>282</v>
      </c>
      <c r="C5826" s="4">
        <v>2021</v>
      </c>
      <c r="D5826" s="3" t="s">
        <v>1475</v>
      </c>
      <c r="E5826" s="4">
        <v>0</v>
      </c>
      <c r="F5826" s="4">
        <v>5.1398999999999999</v>
      </c>
      <c r="G5826" s="4">
        <v>1</v>
      </c>
      <c r="H5826" s="4">
        <v>0</v>
      </c>
      <c r="I5826" s="4"/>
      <c r="J5826" s="4">
        <v>0</v>
      </c>
    </row>
    <row r="5827" spans="2:10" x14ac:dyDescent="0.3">
      <c r="B5827" s="3" t="s">
        <v>282</v>
      </c>
      <c r="C5827" s="4">
        <v>2021</v>
      </c>
      <c r="D5827" s="3" t="s">
        <v>1476</v>
      </c>
      <c r="E5827" s="4">
        <v>127300</v>
      </c>
      <c r="F5827" s="4">
        <v>19.999120000000001</v>
      </c>
      <c r="G5827" s="4">
        <v>3.8909550769470225</v>
      </c>
      <c r="H5827" s="4">
        <v>2546</v>
      </c>
      <c r="I5827" s="4">
        <v>50075</v>
      </c>
      <c r="J5827" s="4">
        <v>52621</v>
      </c>
    </row>
    <row r="5828" spans="2:10" x14ac:dyDescent="0.3">
      <c r="B5828" s="3" t="s">
        <v>282</v>
      </c>
      <c r="C5828" s="4">
        <v>2022</v>
      </c>
      <c r="D5828" s="3" t="s">
        <v>1468</v>
      </c>
      <c r="E5828" s="4">
        <v>36352925</v>
      </c>
      <c r="F5828" s="4">
        <v>8.0627600000000008</v>
      </c>
      <c r="G5828" s="4">
        <v>2.1879767600263773</v>
      </c>
      <c r="H5828" s="4">
        <v>293105</v>
      </c>
      <c r="I5828" s="4"/>
      <c r="J5828" s="4">
        <v>293105</v>
      </c>
    </row>
    <row r="5829" spans="2:10" x14ac:dyDescent="0.3">
      <c r="B5829" s="3" t="s">
        <v>282</v>
      </c>
      <c r="C5829" s="4">
        <v>2022</v>
      </c>
      <c r="D5829" s="3" t="s">
        <v>1469</v>
      </c>
      <c r="E5829" s="4">
        <v>0</v>
      </c>
      <c r="F5829" s="4">
        <v>3.6850299999999998</v>
      </c>
      <c r="G5829" s="4">
        <v>1</v>
      </c>
      <c r="H5829" s="4">
        <v>0</v>
      </c>
      <c r="I5829" s="4"/>
      <c r="J5829" s="4">
        <v>0</v>
      </c>
    </row>
    <row r="5830" spans="2:10" x14ac:dyDescent="0.3">
      <c r="B5830" s="3" t="s">
        <v>282</v>
      </c>
      <c r="C5830" s="4">
        <v>2022</v>
      </c>
      <c r="D5830" s="3" t="s">
        <v>1470</v>
      </c>
      <c r="E5830" s="4">
        <v>18511400</v>
      </c>
      <c r="F5830" s="4">
        <v>20.9346</v>
      </c>
      <c r="G5830" s="4">
        <v>5.6809849580600433</v>
      </c>
      <c r="H5830" s="4">
        <v>387529</v>
      </c>
      <c r="I5830" s="4"/>
      <c r="J5830" s="4">
        <v>387529</v>
      </c>
    </row>
    <row r="5831" spans="2:10" x14ac:dyDescent="0.3">
      <c r="B5831" s="3" t="s">
        <v>282</v>
      </c>
      <c r="C5831" s="4">
        <v>2022</v>
      </c>
      <c r="D5831" s="3" t="s">
        <v>1471</v>
      </c>
      <c r="E5831" s="4">
        <v>2150500</v>
      </c>
      <c r="F5831" s="4">
        <v>8.8449200000000001</v>
      </c>
      <c r="G5831" s="4">
        <v>2.4002301202432546</v>
      </c>
      <c r="H5831" s="4">
        <v>19021</v>
      </c>
      <c r="I5831" s="4"/>
      <c r="J5831" s="4">
        <v>19021</v>
      </c>
    </row>
    <row r="5832" spans="2:10" x14ac:dyDescent="0.3">
      <c r="B5832" s="3" t="s">
        <v>282</v>
      </c>
      <c r="C5832" s="4">
        <v>2022</v>
      </c>
      <c r="D5832" s="3" t="s">
        <v>1472</v>
      </c>
      <c r="E5832" s="4">
        <v>2482800</v>
      </c>
      <c r="F5832" s="4">
        <v>11.744669999999999</v>
      </c>
      <c r="G5832" s="4">
        <v>3.1871300912068556</v>
      </c>
      <c r="H5832" s="4">
        <v>29160</v>
      </c>
      <c r="I5832" s="4"/>
      <c r="J5832" s="4">
        <v>29160</v>
      </c>
    </row>
    <row r="5833" spans="2:10" x14ac:dyDescent="0.3">
      <c r="B5833" s="3" t="s">
        <v>282</v>
      </c>
      <c r="C5833" s="4">
        <v>2022</v>
      </c>
      <c r="D5833" s="3" t="s">
        <v>1473</v>
      </c>
      <c r="E5833" s="4">
        <v>232000</v>
      </c>
      <c r="F5833" s="4">
        <v>2.0172400000000001</v>
      </c>
      <c r="G5833" s="4">
        <v>0.54741481073424103</v>
      </c>
      <c r="H5833" s="4">
        <v>468</v>
      </c>
      <c r="I5833" s="4"/>
      <c r="J5833" s="4">
        <v>468</v>
      </c>
    </row>
    <row r="5834" spans="2:10" x14ac:dyDescent="0.3">
      <c r="B5834" s="3" t="s">
        <v>282</v>
      </c>
      <c r="C5834" s="4">
        <v>2022</v>
      </c>
      <c r="D5834" s="3" t="s">
        <v>1474</v>
      </c>
      <c r="E5834" s="4">
        <v>288185600</v>
      </c>
      <c r="F5834" s="4">
        <v>3.6850299999999998</v>
      </c>
      <c r="G5834" s="4">
        <v>1</v>
      </c>
      <c r="H5834" s="4">
        <v>1061973</v>
      </c>
      <c r="I5834" s="4"/>
      <c r="J5834" s="4">
        <v>1061973</v>
      </c>
    </row>
    <row r="5835" spans="2:10" x14ac:dyDescent="0.3">
      <c r="B5835" s="3" t="s">
        <v>282</v>
      </c>
      <c r="C5835" s="4">
        <v>2022</v>
      </c>
      <c r="D5835" s="3" t="s">
        <v>1475</v>
      </c>
      <c r="E5835" s="4">
        <v>0</v>
      </c>
      <c r="F5835" s="4">
        <v>3.6850299999999998</v>
      </c>
      <c r="G5835" s="4">
        <v>1</v>
      </c>
      <c r="H5835" s="4">
        <v>0</v>
      </c>
      <c r="I5835" s="4"/>
      <c r="J5835" s="4">
        <v>0</v>
      </c>
    </row>
    <row r="5836" spans="2:10" x14ac:dyDescent="0.3">
      <c r="B5836" s="3" t="s">
        <v>282</v>
      </c>
      <c r="C5836" s="4">
        <v>2022</v>
      </c>
      <c r="D5836" s="3" t="s">
        <v>1476</v>
      </c>
      <c r="E5836" s="4">
        <v>156000</v>
      </c>
      <c r="F5836" s="4">
        <v>10.628209999999999</v>
      </c>
      <c r="G5836" s="4">
        <v>2.8841583379239788</v>
      </c>
      <c r="H5836" s="4">
        <v>1658</v>
      </c>
      <c r="I5836" s="4">
        <v>51000</v>
      </c>
      <c r="J5836" s="4">
        <v>52658</v>
      </c>
    </row>
    <row r="5837" spans="2:10" x14ac:dyDescent="0.3">
      <c r="B5837" s="3" t="s">
        <v>282</v>
      </c>
      <c r="C5837" s="4">
        <v>2023</v>
      </c>
      <c r="D5837" s="3" t="s">
        <v>1468</v>
      </c>
      <c r="E5837" s="4">
        <v>40353750</v>
      </c>
      <c r="F5837" s="4">
        <v>7.4088000000000003</v>
      </c>
      <c r="G5837" s="4">
        <v>2.3484214530239638</v>
      </c>
      <c r="H5837" s="4">
        <v>298973</v>
      </c>
      <c r="I5837" s="4"/>
      <c r="J5837" s="4">
        <v>298973</v>
      </c>
    </row>
    <row r="5838" spans="2:10" x14ac:dyDescent="0.3">
      <c r="B5838" s="3" t="s">
        <v>282</v>
      </c>
      <c r="C5838" s="4">
        <v>2023</v>
      </c>
      <c r="D5838" s="3" t="s">
        <v>1469</v>
      </c>
      <c r="E5838" s="4">
        <v>0</v>
      </c>
      <c r="F5838" s="4">
        <v>3.1547999999999998</v>
      </c>
      <c r="G5838" s="4">
        <v>1</v>
      </c>
      <c r="H5838" s="4">
        <v>0</v>
      </c>
      <c r="I5838" s="4"/>
      <c r="J5838" s="4">
        <v>0</v>
      </c>
    </row>
    <row r="5839" spans="2:10" x14ac:dyDescent="0.3">
      <c r="B5839" s="3" t="s">
        <v>282</v>
      </c>
      <c r="C5839" s="4">
        <v>2023</v>
      </c>
      <c r="D5839" s="3" t="s">
        <v>1470</v>
      </c>
      <c r="E5839" s="4">
        <v>21361200</v>
      </c>
      <c r="F5839" s="4">
        <v>19.208300000000001</v>
      </c>
      <c r="G5839" s="4">
        <v>6.0885951565867895</v>
      </c>
      <c r="H5839" s="4">
        <v>410312</v>
      </c>
      <c r="I5839" s="4"/>
      <c r="J5839" s="4">
        <v>410312</v>
      </c>
    </row>
    <row r="5840" spans="2:10" x14ac:dyDescent="0.3">
      <c r="B5840" s="3" t="s">
        <v>282</v>
      </c>
      <c r="C5840" s="4">
        <v>2023</v>
      </c>
      <c r="D5840" s="3" t="s">
        <v>1471</v>
      </c>
      <c r="E5840" s="4">
        <v>2127200</v>
      </c>
      <c r="F5840" s="4">
        <v>10.726319999999999</v>
      </c>
      <c r="G5840" s="4">
        <v>3.4</v>
      </c>
      <c r="H5840" s="4">
        <v>22817</v>
      </c>
      <c r="I5840" s="4"/>
      <c r="J5840" s="4">
        <v>22817</v>
      </c>
    </row>
    <row r="5841" spans="2:10" x14ac:dyDescent="0.3">
      <c r="B5841" s="3" t="s">
        <v>282</v>
      </c>
      <c r="C5841" s="4">
        <v>2023</v>
      </c>
      <c r="D5841" s="3" t="s">
        <v>1472</v>
      </c>
      <c r="E5841" s="4">
        <v>2595200</v>
      </c>
      <c r="F5841" s="4">
        <v>11.280200000000001</v>
      </c>
      <c r="G5841" s="4">
        <v>3.5755673893749211</v>
      </c>
      <c r="H5841" s="4">
        <v>29274</v>
      </c>
      <c r="I5841" s="4"/>
      <c r="J5841" s="4">
        <v>29274</v>
      </c>
    </row>
    <row r="5842" spans="2:10" x14ac:dyDescent="0.3">
      <c r="B5842" s="3" t="s">
        <v>282</v>
      </c>
      <c r="C5842" s="4">
        <v>2023</v>
      </c>
      <c r="D5842" s="3" t="s">
        <v>1473</v>
      </c>
      <c r="E5842" s="4">
        <v>211000</v>
      </c>
      <c r="F5842" s="4">
        <v>2.2610000000000001</v>
      </c>
      <c r="G5842" s="4">
        <v>0.71668568530493226</v>
      </c>
      <c r="H5842" s="4">
        <v>477</v>
      </c>
      <c r="I5842" s="4"/>
      <c r="J5842" s="4">
        <v>477</v>
      </c>
    </row>
    <row r="5843" spans="2:10" x14ac:dyDescent="0.3">
      <c r="B5843" s="3" t="s">
        <v>282</v>
      </c>
      <c r="C5843" s="4">
        <v>2023</v>
      </c>
      <c r="D5843" s="3" t="s">
        <v>1474</v>
      </c>
      <c r="E5843" s="4">
        <v>343327500</v>
      </c>
      <c r="F5843" s="4">
        <v>3.1547999999999998</v>
      </c>
      <c r="G5843" s="4">
        <v>1</v>
      </c>
      <c r="H5843" s="4">
        <v>1083130</v>
      </c>
      <c r="I5843" s="4"/>
      <c r="J5843" s="4">
        <v>1083130</v>
      </c>
    </row>
    <row r="5844" spans="2:10" x14ac:dyDescent="0.3">
      <c r="B5844" s="3" t="s">
        <v>282</v>
      </c>
      <c r="C5844" s="4">
        <v>2023</v>
      </c>
      <c r="D5844" s="3" t="s">
        <v>1475</v>
      </c>
      <c r="E5844" s="4">
        <v>0</v>
      </c>
      <c r="F5844" s="4">
        <v>3.1547999999999998</v>
      </c>
      <c r="G5844" s="4">
        <v>1</v>
      </c>
      <c r="H5844" s="4">
        <v>0</v>
      </c>
      <c r="I5844" s="4"/>
      <c r="J5844" s="4">
        <v>0</v>
      </c>
    </row>
    <row r="5845" spans="2:10" x14ac:dyDescent="0.3">
      <c r="B5845" s="3" t="s">
        <v>282</v>
      </c>
      <c r="C5845" s="4">
        <v>2023</v>
      </c>
      <c r="D5845" s="3" t="s">
        <v>1476</v>
      </c>
      <c r="E5845" s="4">
        <v>135300</v>
      </c>
      <c r="F5845" s="4">
        <v>12.5059</v>
      </c>
      <c r="G5845" s="4">
        <v>3.9640864714086477</v>
      </c>
      <c r="H5845" s="4">
        <v>1692</v>
      </c>
      <c r="I5845" s="4">
        <v>56000</v>
      </c>
      <c r="J5845" s="4">
        <v>57692</v>
      </c>
    </row>
    <row r="5846" spans="2:10" x14ac:dyDescent="0.3">
      <c r="B5846" s="3" t="s">
        <v>282</v>
      </c>
      <c r="C5846" s="4">
        <v>2024</v>
      </c>
      <c r="D5846" s="3" t="s">
        <v>1468</v>
      </c>
      <c r="E5846" s="4">
        <v>45351200</v>
      </c>
      <c r="F5846" s="4">
        <v>6.7591599999999996</v>
      </c>
      <c r="G5846" s="4">
        <v>2.3511839125640481</v>
      </c>
      <c r="H5846" s="4">
        <v>306536</v>
      </c>
      <c r="I5846" s="4"/>
      <c r="J5846" s="4">
        <v>306536</v>
      </c>
    </row>
    <row r="5847" spans="2:10" x14ac:dyDescent="0.3">
      <c r="B5847" s="3" t="s">
        <v>282</v>
      </c>
      <c r="C5847" s="4">
        <v>2024</v>
      </c>
      <c r="D5847" s="3" t="s">
        <v>1469</v>
      </c>
      <c r="E5847" s="4">
        <v>0</v>
      </c>
      <c r="F5847" s="4">
        <v>2.87479</v>
      </c>
      <c r="G5847" s="4">
        <v>1</v>
      </c>
      <c r="H5847" s="4">
        <v>0</v>
      </c>
      <c r="I5847" s="4"/>
      <c r="J5847" s="4">
        <v>0</v>
      </c>
    </row>
    <row r="5848" spans="2:10" x14ac:dyDescent="0.3">
      <c r="B5848" s="3" t="s">
        <v>282</v>
      </c>
      <c r="C5848" s="4">
        <v>2024</v>
      </c>
      <c r="D5848" s="3" t="s">
        <v>1470</v>
      </c>
      <c r="E5848" s="4">
        <v>22076500</v>
      </c>
      <c r="F5848" s="4">
        <v>18.674910000000001</v>
      </c>
      <c r="G5848" s="4">
        <v>6.4960953669659354</v>
      </c>
      <c r="H5848" s="4">
        <v>412277</v>
      </c>
      <c r="I5848" s="4"/>
      <c r="J5848" s="4">
        <v>412277</v>
      </c>
    </row>
    <row r="5849" spans="2:10" x14ac:dyDescent="0.3">
      <c r="B5849" s="3" t="s">
        <v>282</v>
      </c>
      <c r="C5849" s="4">
        <v>2024</v>
      </c>
      <c r="D5849" s="3" t="s">
        <v>1471</v>
      </c>
      <c r="E5849" s="4">
        <v>1930200</v>
      </c>
      <c r="F5849" s="4">
        <v>9.7742900000000006</v>
      </c>
      <c r="G5849" s="4">
        <v>3.400001391405981</v>
      </c>
      <c r="H5849" s="4">
        <v>18866</v>
      </c>
      <c r="I5849" s="4"/>
      <c r="J5849" s="4">
        <v>18866</v>
      </c>
    </row>
    <row r="5850" spans="2:10" x14ac:dyDescent="0.3">
      <c r="B5850" s="3" t="s">
        <v>282</v>
      </c>
      <c r="C5850" s="4">
        <v>2024</v>
      </c>
      <c r="D5850" s="3" t="s">
        <v>1472</v>
      </c>
      <c r="E5850" s="4">
        <v>2219400</v>
      </c>
      <c r="F5850" s="4">
        <v>14.19956</v>
      </c>
      <c r="G5850" s="4">
        <v>4.9393381777451575</v>
      </c>
      <c r="H5850" s="4">
        <v>31515</v>
      </c>
      <c r="I5850" s="4"/>
      <c r="J5850" s="4">
        <v>31515</v>
      </c>
    </row>
    <row r="5851" spans="2:10" x14ac:dyDescent="0.3">
      <c r="B5851" s="3" t="s">
        <v>282</v>
      </c>
      <c r="C5851" s="4">
        <v>2024</v>
      </c>
      <c r="D5851" s="3" t="s">
        <v>1473</v>
      </c>
      <c r="E5851" s="4">
        <v>188000</v>
      </c>
      <c r="F5851" s="4">
        <v>2.6010599999999999</v>
      </c>
      <c r="G5851" s="4">
        <v>0.90478261020804995</v>
      </c>
      <c r="H5851" s="4">
        <v>489</v>
      </c>
      <c r="I5851" s="4"/>
      <c r="J5851" s="4">
        <v>489</v>
      </c>
    </row>
    <row r="5852" spans="2:10" x14ac:dyDescent="0.3">
      <c r="B5852" s="3" t="s">
        <v>282</v>
      </c>
      <c r="C5852" s="4">
        <v>2024</v>
      </c>
      <c r="D5852" s="3" t="s">
        <v>1474</v>
      </c>
      <c r="E5852" s="4">
        <v>386302300</v>
      </c>
      <c r="F5852" s="4">
        <v>2.87479</v>
      </c>
      <c r="G5852" s="4">
        <v>1</v>
      </c>
      <c r="H5852" s="4">
        <v>1110538</v>
      </c>
      <c r="I5852" s="4"/>
      <c r="J5852" s="4">
        <v>1110538</v>
      </c>
    </row>
    <row r="5853" spans="2:10" x14ac:dyDescent="0.3">
      <c r="B5853" s="3" t="s">
        <v>282</v>
      </c>
      <c r="C5853" s="4">
        <v>2024</v>
      </c>
      <c r="D5853" s="3" t="s">
        <v>1475</v>
      </c>
      <c r="E5853" s="4">
        <v>0</v>
      </c>
      <c r="F5853" s="4">
        <v>2.87479</v>
      </c>
      <c r="G5853" s="4">
        <v>1</v>
      </c>
      <c r="H5853" s="4">
        <v>0</v>
      </c>
      <c r="I5853" s="4"/>
      <c r="J5853" s="4">
        <v>0</v>
      </c>
    </row>
    <row r="5854" spans="2:10" x14ac:dyDescent="0.3">
      <c r="B5854" s="3" t="s">
        <v>282</v>
      </c>
      <c r="C5854" s="4">
        <v>2024</v>
      </c>
      <c r="D5854" s="3" t="s">
        <v>1476</v>
      </c>
      <c r="E5854" s="4">
        <v>137300</v>
      </c>
      <c r="F5854" s="4">
        <v>12.636559999999999</v>
      </c>
      <c r="G5854" s="4">
        <v>4.3956462906855807</v>
      </c>
      <c r="H5854" s="4">
        <v>1735</v>
      </c>
      <c r="I5854" s="4">
        <v>56000</v>
      </c>
      <c r="J5854" s="4">
        <v>57735</v>
      </c>
    </row>
    <row r="5855" spans="2:10" x14ac:dyDescent="0.3">
      <c r="B5855" s="3" t="s">
        <v>284</v>
      </c>
      <c r="C5855" s="4">
        <v>2019</v>
      </c>
      <c r="D5855" s="3" t="s">
        <v>1468</v>
      </c>
      <c r="E5855" s="4">
        <v>1118352906</v>
      </c>
      <c r="F5855" s="4">
        <v>5.7004000000000001</v>
      </c>
      <c r="G5855" s="4">
        <v>2.3765529892437298</v>
      </c>
      <c r="H5855" s="4">
        <v>6375058.9053624002</v>
      </c>
      <c r="I5855" s="4"/>
      <c r="J5855" s="4">
        <v>6375058.9053624002</v>
      </c>
    </row>
    <row r="5856" spans="2:10" x14ac:dyDescent="0.3">
      <c r="B5856" s="3" t="s">
        <v>284</v>
      </c>
      <c r="C5856" s="4">
        <v>2019</v>
      </c>
      <c r="D5856" s="3" t="s">
        <v>1469</v>
      </c>
      <c r="E5856" s="4">
        <v>0</v>
      </c>
      <c r="F5856" s="4">
        <v>2.3986000000000001</v>
      </c>
      <c r="G5856" s="4">
        <v>1</v>
      </c>
      <c r="H5856" s="4">
        <v>0</v>
      </c>
      <c r="I5856" s="4"/>
      <c r="J5856" s="4">
        <v>0</v>
      </c>
    </row>
    <row r="5857" spans="2:10" x14ac:dyDescent="0.3">
      <c r="B5857" s="3" t="s">
        <v>284</v>
      </c>
      <c r="C5857" s="4">
        <v>2019</v>
      </c>
      <c r="D5857" s="3" t="s">
        <v>1470</v>
      </c>
      <c r="E5857" s="4">
        <v>57493300</v>
      </c>
      <c r="F5857" s="4">
        <v>12.7401</v>
      </c>
      <c r="G5857" s="4">
        <v>5.3114733594596801</v>
      </c>
      <c r="H5857" s="4">
        <v>732470.39133000001</v>
      </c>
      <c r="I5857" s="4"/>
      <c r="J5857" s="4">
        <v>732470.39133000001</v>
      </c>
    </row>
    <row r="5858" spans="2:10" x14ac:dyDescent="0.3">
      <c r="B5858" s="3" t="s">
        <v>284</v>
      </c>
      <c r="C5858" s="4">
        <v>2019</v>
      </c>
      <c r="D5858" s="3" t="s">
        <v>1471</v>
      </c>
      <c r="E5858" s="4">
        <v>224227400</v>
      </c>
      <c r="F5858" s="4">
        <v>48.560899999999997</v>
      </c>
      <c r="G5858" s="4">
        <v>20.245518218961099</v>
      </c>
      <c r="H5858" s="4">
        <v>10888684.34866</v>
      </c>
      <c r="I5858" s="4">
        <v>-1821988</v>
      </c>
      <c r="J5858" s="4">
        <v>9066696.3486599997</v>
      </c>
    </row>
    <row r="5859" spans="2:10" x14ac:dyDescent="0.3">
      <c r="B5859" s="3" t="s">
        <v>284</v>
      </c>
      <c r="C5859" s="4">
        <v>2019</v>
      </c>
      <c r="D5859" s="3" t="s">
        <v>1472</v>
      </c>
      <c r="E5859" s="4">
        <v>0</v>
      </c>
      <c r="F5859" s="4">
        <v>7.1958000000000002</v>
      </c>
      <c r="G5859" s="4">
        <v>3</v>
      </c>
      <c r="H5859" s="4">
        <v>0</v>
      </c>
      <c r="I5859" s="4"/>
      <c r="J5859" s="4">
        <v>0</v>
      </c>
    </row>
    <row r="5860" spans="2:10" x14ac:dyDescent="0.3">
      <c r="B5860" s="3" t="s">
        <v>284</v>
      </c>
      <c r="C5860" s="4">
        <v>2019</v>
      </c>
      <c r="D5860" s="3" t="s">
        <v>1473</v>
      </c>
      <c r="E5860" s="4">
        <v>33074800</v>
      </c>
      <c r="F5860" s="4">
        <v>1.9049</v>
      </c>
      <c r="G5860" s="4">
        <v>0.79417160010005805</v>
      </c>
      <c r="H5860" s="4">
        <v>63004.186520000003</v>
      </c>
      <c r="I5860" s="4"/>
      <c r="J5860" s="4">
        <v>63004.186520000003</v>
      </c>
    </row>
    <row r="5861" spans="2:10" x14ac:dyDescent="0.3">
      <c r="B5861" s="3" t="s">
        <v>284</v>
      </c>
      <c r="C5861" s="4">
        <v>2019</v>
      </c>
      <c r="D5861" s="3" t="s">
        <v>1474</v>
      </c>
      <c r="E5861" s="4">
        <v>12105048222</v>
      </c>
      <c r="F5861" s="4">
        <v>2.3986000000000001</v>
      </c>
      <c r="G5861" s="4">
        <v>1</v>
      </c>
      <c r="H5861" s="4">
        <v>29035168.665289201</v>
      </c>
      <c r="I5861" s="4">
        <v>0</v>
      </c>
      <c r="J5861" s="4">
        <v>29035168.665289201</v>
      </c>
    </row>
    <row r="5862" spans="2:10" x14ac:dyDescent="0.3">
      <c r="B5862" s="3" t="s">
        <v>284</v>
      </c>
      <c r="C5862" s="4">
        <v>2019</v>
      </c>
      <c r="D5862" s="3" t="s">
        <v>1475</v>
      </c>
      <c r="E5862" s="4">
        <v>0</v>
      </c>
      <c r="F5862" s="4">
        <v>2.3986000000000001</v>
      </c>
      <c r="G5862" s="4">
        <v>1</v>
      </c>
      <c r="H5862" s="4">
        <v>0</v>
      </c>
      <c r="I5862" s="4"/>
      <c r="J5862" s="4">
        <v>0</v>
      </c>
    </row>
    <row r="5863" spans="2:10" x14ac:dyDescent="0.3">
      <c r="B5863" s="3" t="s">
        <v>284</v>
      </c>
      <c r="C5863" s="4">
        <v>2019</v>
      </c>
      <c r="D5863" s="3" t="s">
        <v>1476</v>
      </c>
      <c r="E5863" s="4">
        <v>3911940</v>
      </c>
      <c r="F5863" s="4">
        <v>34.284599999999998</v>
      </c>
      <c r="G5863" s="4">
        <v>14.2935879262903</v>
      </c>
      <c r="H5863" s="4">
        <v>134119.29812399999</v>
      </c>
      <c r="I5863" s="4"/>
      <c r="J5863" s="4">
        <v>134119.29812399999</v>
      </c>
    </row>
    <row r="5864" spans="2:10" x14ac:dyDescent="0.3">
      <c r="B5864" s="3" t="s">
        <v>284</v>
      </c>
      <c r="C5864" s="4">
        <v>2020</v>
      </c>
      <c r="D5864" s="3" t="s">
        <v>1468</v>
      </c>
      <c r="E5864" s="4">
        <v>1173070305</v>
      </c>
      <c r="F5864" s="4">
        <v>5.3644999999999996</v>
      </c>
      <c r="G5864" s="4">
        <v>2.026251180358829</v>
      </c>
      <c r="H5864" s="4">
        <v>6292936</v>
      </c>
      <c r="I5864" s="4"/>
      <c r="J5864" s="4">
        <v>6292936</v>
      </c>
    </row>
    <row r="5865" spans="2:10" x14ac:dyDescent="0.3">
      <c r="B5865" s="3" t="s">
        <v>284</v>
      </c>
      <c r="C5865" s="4">
        <v>2020</v>
      </c>
      <c r="D5865" s="3" t="s">
        <v>1469</v>
      </c>
      <c r="E5865" s="4">
        <v>0</v>
      </c>
      <c r="F5865" s="4">
        <v>2.6475</v>
      </c>
      <c r="G5865" s="4">
        <v>1</v>
      </c>
      <c r="H5865" s="4">
        <v>0</v>
      </c>
      <c r="I5865" s="4"/>
      <c r="J5865" s="4">
        <v>0</v>
      </c>
    </row>
    <row r="5866" spans="2:10" x14ac:dyDescent="0.3">
      <c r="B5866" s="3" t="s">
        <v>284</v>
      </c>
      <c r="C5866" s="4">
        <v>2020</v>
      </c>
      <c r="D5866" s="3" t="s">
        <v>1470</v>
      </c>
      <c r="E5866" s="4">
        <v>67854200</v>
      </c>
      <c r="F5866" s="4">
        <v>11.609400000000001</v>
      </c>
      <c r="G5866" s="4">
        <v>4.3850424929178473</v>
      </c>
      <c r="H5866" s="4">
        <v>787747</v>
      </c>
      <c r="I5866" s="4"/>
      <c r="J5866" s="4">
        <v>787747</v>
      </c>
    </row>
    <row r="5867" spans="2:10" x14ac:dyDescent="0.3">
      <c r="B5867" s="3" t="s">
        <v>284</v>
      </c>
      <c r="C5867" s="4">
        <v>2020</v>
      </c>
      <c r="D5867" s="3" t="s">
        <v>1471</v>
      </c>
      <c r="E5867" s="4">
        <v>226923400</v>
      </c>
      <c r="F5867" s="4">
        <v>44.773000000000003</v>
      </c>
      <c r="G5867" s="4">
        <v>16.911425873465536</v>
      </c>
      <c r="H5867" s="4">
        <v>10160041</v>
      </c>
      <c r="I5867" s="4">
        <v>-1498823</v>
      </c>
      <c r="J5867" s="4">
        <v>8661218</v>
      </c>
    </row>
    <row r="5868" spans="2:10" x14ac:dyDescent="0.3">
      <c r="B5868" s="3" t="s">
        <v>284</v>
      </c>
      <c r="C5868" s="4">
        <v>2020</v>
      </c>
      <c r="D5868" s="3" t="s">
        <v>1472</v>
      </c>
      <c r="E5868" s="4">
        <v>0</v>
      </c>
      <c r="F5868" s="4">
        <v>7.9421999999999997</v>
      </c>
      <c r="G5868" s="4">
        <v>2.9998866855524078</v>
      </c>
      <c r="H5868" s="4">
        <v>0</v>
      </c>
      <c r="I5868" s="4"/>
      <c r="J5868" s="4">
        <v>0</v>
      </c>
    </row>
    <row r="5869" spans="2:10" x14ac:dyDescent="0.3">
      <c r="B5869" s="3" t="s">
        <v>284</v>
      </c>
      <c r="C5869" s="4">
        <v>2020</v>
      </c>
      <c r="D5869" s="3" t="s">
        <v>1473</v>
      </c>
      <c r="E5869" s="4">
        <v>30795400</v>
      </c>
      <c r="F5869" s="4">
        <v>1.9403999999999999</v>
      </c>
      <c r="G5869" s="4">
        <v>0.73291784702549567</v>
      </c>
      <c r="H5869" s="4">
        <v>59755</v>
      </c>
      <c r="I5869" s="4"/>
      <c r="J5869" s="4">
        <v>59755</v>
      </c>
    </row>
    <row r="5870" spans="2:10" x14ac:dyDescent="0.3">
      <c r="B5870" s="3" t="s">
        <v>284</v>
      </c>
      <c r="C5870" s="4">
        <v>2020</v>
      </c>
      <c r="D5870" s="3" t="s">
        <v>1474</v>
      </c>
      <c r="E5870" s="4">
        <v>11364523020</v>
      </c>
      <c r="F5870" s="4">
        <v>2.6475</v>
      </c>
      <c r="G5870" s="4">
        <v>1</v>
      </c>
      <c r="H5870" s="4">
        <v>30087575</v>
      </c>
      <c r="I5870" s="4"/>
      <c r="J5870" s="4">
        <v>30087575</v>
      </c>
    </row>
    <row r="5871" spans="2:10" x14ac:dyDescent="0.3">
      <c r="B5871" s="3" t="s">
        <v>284</v>
      </c>
      <c r="C5871" s="4">
        <v>2020</v>
      </c>
      <c r="D5871" s="3" t="s">
        <v>1475</v>
      </c>
      <c r="E5871" s="4">
        <v>0</v>
      </c>
      <c r="F5871" s="4">
        <v>2.6475</v>
      </c>
      <c r="G5871" s="4">
        <v>1</v>
      </c>
      <c r="H5871" s="4">
        <v>0</v>
      </c>
      <c r="I5871" s="4"/>
      <c r="J5871" s="4">
        <v>0</v>
      </c>
    </row>
    <row r="5872" spans="2:10" x14ac:dyDescent="0.3">
      <c r="B5872" s="3" t="s">
        <v>284</v>
      </c>
      <c r="C5872" s="4">
        <v>2020</v>
      </c>
      <c r="D5872" s="3" t="s">
        <v>1476</v>
      </c>
      <c r="E5872" s="4">
        <v>3959840</v>
      </c>
      <c r="F5872" s="4">
        <v>34.618299999999998</v>
      </c>
      <c r="G5872" s="4">
        <v>13.075845136921624</v>
      </c>
      <c r="H5872" s="4">
        <v>137083</v>
      </c>
      <c r="I5872" s="4">
        <v>363925</v>
      </c>
      <c r="J5872" s="4">
        <v>501008</v>
      </c>
    </row>
    <row r="5873" spans="2:10" x14ac:dyDescent="0.3">
      <c r="B5873" s="3" t="s">
        <v>284</v>
      </c>
      <c r="C5873" s="4">
        <v>2021</v>
      </c>
      <c r="D5873" s="3" t="s">
        <v>1468</v>
      </c>
      <c r="E5873" s="4">
        <v>1279877805</v>
      </c>
      <c r="F5873" s="4">
        <v>5.4960000000000004</v>
      </c>
      <c r="G5873" s="4">
        <v>2.048529576204853</v>
      </c>
      <c r="H5873" s="4">
        <v>7034208</v>
      </c>
      <c r="I5873" s="4"/>
      <c r="J5873" s="4">
        <v>7034208</v>
      </c>
    </row>
    <row r="5874" spans="2:10" x14ac:dyDescent="0.3">
      <c r="B5874" s="3" t="s">
        <v>284</v>
      </c>
      <c r="C5874" s="4">
        <v>2021</v>
      </c>
      <c r="D5874" s="3" t="s">
        <v>1469</v>
      </c>
      <c r="E5874" s="4">
        <v>0</v>
      </c>
      <c r="F5874" s="4">
        <v>2.6829000000000001</v>
      </c>
      <c r="G5874" s="4">
        <v>1</v>
      </c>
      <c r="H5874" s="4">
        <v>0</v>
      </c>
      <c r="I5874" s="4"/>
      <c r="J5874" s="4">
        <v>0</v>
      </c>
    </row>
    <row r="5875" spans="2:10" x14ac:dyDescent="0.3">
      <c r="B5875" s="3" t="s">
        <v>284</v>
      </c>
      <c r="C5875" s="4">
        <v>2021</v>
      </c>
      <c r="D5875" s="3" t="s">
        <v>1470</v>
      </c>
      <c r="E5875" s="4">
        <v>72834600</v>
      </c>
      <c r="F5875" s="4">
        <v>11.1356</v>
      </c>
      <c r="G5875" s="4">
        <v>4.1505833240150585</v>
      </c>
      <c r="H5875" s="4">
        <v>811057</v>
      </c>
      <c r="I5875" s="4"/>
      <c r="J5875" s="4">
        <v>811057</v>
      </c>
    </row>
    <row r="5876" spans="2:10" x14ac:dyDescent="0.3">
      <c r="B5876" s="3" t="s">
        <v>284</v>
      </c>
      <c r="C5876" s="4">
        <v>2021</v>
      </c>
      <c r="D5876" s="3" t="s">
        <v>1471</v>
      </c>
      <c r="E5876" s="4">
        <v>206861700</v>
      </c>
      <c r="F5876" s="4">
        <v>41.556399999999996</v>
      </c>
      <c r="G5876" s="4">
        <v>15.489358529948934</v>
      </c>
      <c r="H5876" s="4">
        <v>8596428</v>
      </c>
      <c r="I5876" s="4">
        <v>-1223590</v>
      </c>
      <c r="J5876" s="4">
        <v>7372838</v>
      </c>
    </row>
    <row r="5877" spans="2:10" x14ac:dyDescent="0.3">
      <c r="B5877" s="3" t="s">
        <v>284</v>
      </c>
      <c r="C5877" s="4">
        <v>2021</v>
      </c>
      <c r="D5877" s="3" t="s">
        <v>1472</v>
      </c>
      <c r="E5877" s="4">
        <v>0</v>
      </c>
      <c r="F5877" s="4">
        <v>8.0487000000000002</v>
      </c>
      <c r="G5877" s="4">
        <v>3</v>
      </c>
      <c r="H5877" s="4">
        <v>0</v>
      </c>
      <c r="I5877" s="4"/>
      <c r="J5877" s="4">
        <v>0</v>
      </c>
    </row>
    <row r="5878" spans="2:10" x14ac:dyDescent="0.3">
      <c r="B5878" s="3" t="s">
        <v>284</v>
      </c>
      <c r="C5878" s="4">
        <v>2021</v>
      </c>
      <c r="D5878" s="3" t="s">
        <v>1473</v>
      </c>
      <c r="E5878" s="4">
        <v>20697000</v>
      </c>
      <c r="F5878" s="4">
        <v>2.0910000000000002</v>
      </c>
      <c r="G5878" s="4">
        <v>0.77938052107793809</v>
      </c>
      <c r="H5878" s="4">
        <v>43277</v>
      </c>
      <c r="I5878" s="4"/>
      <c r="J5878" s="4">
        <v>43277</v>
      </c>
    </row>
    <row r="5879" spans="2:10" x14ac:dyDescent="0.3">
      <c r="B5879" s="3" t="s">
        <v>284</v>
      </c>
      <c r="C5879" s="4">
        <v>2021</v>
      </c>
      <c r="D5879" s="3" t="s">
        <v>1474</v>
      </c>
      <c r="E5879" s="4">
        <v>11787631320</v>
      </c>
      <c r="F5879" s="4">
        <v>2.6829000000000001</v>
      </c>
      <c r="G5879" s="4">
        <v>1</v>
      </c>
      <c r="H5879" s="4">
        <v>31625036</v>
      </c>
      <c r="I5879" s="4"/>
      <c r="J5879" s="4">
        <v>31625036</v>
      </c>
    </row>
    <row r="5880" spans="2:10" x14ac:dyDescent="0.3">
      <c r="B5880" s="3" t="s">
        <v>284</v>
      </c>
      <c r="C5880" s="4">
        <v>2021</v>
      </c>
      <c r="D5880" s="3" t="s">
        <v>1475</v>
      </c>
      <c r="E5880" s="4">
        <v>0</v>
      </c>
      <c r="F5880" s="4">
        <v>2.6829000000000001</v>
      </c>
      <c r="G5880" s="4">
        <v>1</v>
      </c>
      <c r="H5880" s="4">
        <v>0</v>
      </c>
      <c r="I5880" s="4"/>
      <c r="J5880" s="4">
        <v>0</v>
      </c>
    </row>
    <row r="5881" spans="2:10" x14ac:dyDescent="0.3">
      <c r="B5881" s="3" t="s">
        <v>284</v>
      </c>
      <c r="C5881" s="4">
        <v>2021</v>
      </c>
      <c r="D5881" s="3" t="s">
        <v>1476</v>
      </c>
      <c r="E5881" s="4">
        <v>4093960</v>
      </c>
      <c r="F5881" s="4">
        <v>39.546700000000001</v>
      </c>
      <c r="G5881" s="4">
        <v>14.740281039174029</v>
      </c>
      <c r="H5881" s="4">
        <v>161903</v>
      </c>
      <c r="I5881" s="4">
        <v>370077</v>
      </c>
      <c r="J5881" s="4">
        <v>531980</v>
      </c>
    </row>
    <row r="5882" spans="2:10" x14ac:dyDescent="0.3">
      <c r="B5882" s="3" t="s">
        <v>284</v>
      </c>
      <c r="C5882" s="4">
        <v>2022</v>
      </c>
      <c r="D5882" s="3" t="s">
        <v>1468</v>
      </c>
      <c r="E5882" s="4">
        <v>1441607005</v>
      </c>
      <c r="F5882" s="4">
        <v>5.1078900000000003</v>
      </c>
      <c r="G5882" s="4">
        <v>2.2340414365003349</v>
      </c>
      <c r="H5882" s="4">
        <v>7363570</v>
      </c>
      <c r="I5882" s="4"/>
      <c r="J5882" s="4">
        <v>7363570</v>
      </c>
    </row>
    <row r="5883" spans="2:10" x14ac:dyDescent="0.3">
      <c r="B5883" s="3" t="s">
        <v>284</v>
      </c>
      <c r="C5883" s="4">
        <v>2022</v>
      </c>
      <c r="D5883" s="3" t="s">
        <v>1469</v>
      </c>
      <c r="E5883" s="4">
        <v>0</v>
      </c>
      <c r="F5883" s="4">
        <v>2.2863899999999999</v>
      </c>
      <c r="G5883" s="4">
        <v>1</v>
      </c>
      <c r="H5883" s="4">
        <v>0</v>
      </c>
      <c r="I5883" s="4"/>
      <c r="J5883" s="4">
        <v>0</v>
      </c>
    </row>
    <row r="5884" spans="2:10" x14ac:dyDescent="0.3">
      <c r="B5884" s="3" t="s">
        <v>284</v>
      </c>
      <c r="C5884" s="4">
        <v>2022</v>
      </c>
      <c r="D5884" s="3" t="s">
        <v>1470</v>
      </c>
      <c r="E5884" s="4">
        <v>82220900</v>
      </c>
      <c r="F5884" s="4">
        <v>10.263199999999999</v>
      </c>
      <c r="G5884" s="4">
        <v>4.4888229917030777</v>
      </c>
      <c r="H5884" s="4">
        <v>843850</v>
      </c>
      <c r="I5884" s="4"/>
      <c r="J5884" s="4">
        <v>843850</v>
      </c>
    </row>
    <row r="5885" spans="2:10" x14ac:dyDescent="0.3">
      <c r="B5885" s="3" t="s">
        <v>284</v>
      </c>
      <c r="C5885" s="4">
        <v>2022</v>
      </c>
      <c r="D5885" s="3" t="s">
        <v>1471</v>
      </c>
      <c r="E5885" s="4">
        <v>229714600</v>
      </c>
      <c r="F5885" s="4">
        <v>38.663339999999998</v>
      </c>
      <c r="G5885" s="4">
        <v>16.910212168527679</v>
      </c>
      <c r="H5885" s="4">
        <v>8881534</v>
      </c>
      <c r="I5885" s="4">
        <v>-988890</v>
      </c>
      <c r="J5885" s="4">
        <v>7892644</v>
      </c>
    </row>
    <row r="5886" spans="2:10" x14ac:dyDescent="0.3">
      <c r="B5886" s="3" t="s">
        <v>284</v>
      </c>
      <c r="C5886" s="4">
        <v>2022</v>
      </c>
      <c r="D5886" s="3" t="s">
        <v>1472</v>
      </c>
      <c r="E5886" s="4">
        <v>0</v>
      </c>
      <c r="F5886" s="4">
        <v>6.8591699999999998</v>
      </c>
      <c r="G5886" s="4">
        <v>3</v>
      </c>
      <c r="H5886" s="4">
        <v>0</v>
      </c>
      <c r="I5886" s="4"/>
      <c r="J5886" s="4">
        <v>0</v>
      </c>
    </row>
    <row r="5887" spans="2:10" x14ac:dyDescent="0.3">
      <c r="B5887" s="3" t="s">
        <v>284</v>
      </c>
      <c r="C5887" s="4">
        <v>2022</v>
      </c>
      <c r="D5887" s="3" t="s">
        <v>1473</v>
      </c>
      <c r="E5887" s="4">
        <v>22835600</v>
      </c>
      <c r="F5887" s="4">
        <v>1.9717899999999999</v>
      </c>
      <c r="G5887" s="4">
        <v>0.8624031770607814</v>
      </c>
      <c r="H5887" s="4">
        <v>45027</v>
      </c>
      <c r="I5887" s="4"/>
      <c r="J5887" s="4">
        <v>45027</v>
      </c>
    </row>
    <row r="5888" spans="2:10" x14ac:dyDescent="0.3">
      <c r="B5888" s="3" t="s">
        <v>284</v>
      </c>
      <c r="C5888" s="4">
        <v>2022</v>
      </c>
      <c r="D5888" s="3" t="s">
        <v>1474</v>
      </c>
      <c r="E5888" s="4">
        <v>14675852320</v>
      </c>
      <c r="F5888" s="4">
        <v>2.2863899999999999</v>
      </c>
      <c r="G5888" s="4">
        <v>1</v>
      </c>
      <c r="H5888" s="4">
        <v>33554722</v>
      </c>
      <c r="I5888" s="4"/>
      <c r="J5888" s="4">
        <v>33554722</v>
      </c>
    </row>
    <row r="5889" spans="2:10" x14ac:dyDescent="0.3">
      <c r="B5889" s="3" t="s">
        <v>284</v>
      </c>
      <c r="C5889" s="4">
        <v>2022</v>
      </c>
      <c r="D5889" s="3" t="s">
        <v>1475</v>
      </c>
      <c r="E5889" s="4">
        <v>4</v>
      </c>
      <c r="F5889" s="4">
        <v>2.2863899999999999</v>
      </c>
      <c r="G5889" s="4">
        <v>1</v>
      </c>
      <c r="H5889" s="4">
        <v>0</v>
      </c>
      <c r="I5889" s="4"/>
      <c r="J5889" s="4">
        <v>0</v>
      </c>
    </row>
    <row r="5890" spans="2:10" x14ac:dyDescent="0.3">
      <c r="B5890" s="3" t="s">
        <v>284</v>
      </c>
      <c r="C5890" s="4">
        <v>2022</v>
      </c>
      <c r="D5890" s="3" t="s">
        <v>1476</v>
      </c>
      <c r="E5890" s="4">
        <v>4213875</v>
      </c>
      <c r="F5890" s="4">
        <v>39.385800000000003</v>
      </c>
      <c r="G5890" s="4">
        <v>17.226195006101324</v>
      </c>
      <c r="H5890" s="4">
        <v>165967</v>
      </c>
      <c r="I5890" s="4">
        <v>365721</v>
      </c>
      <c r="J5890" s="4">
        <v>531688</v>
      </c>
    </row>
    <row r="5891" spans="2:10" x14ac:dyDescent="0.3">
      <c r="B5891" s="3" t="s">
        <v>284</v>
      </c>
      <c r="C5891" s="4">
        <v>2023</v>
      </c>
      <c r="D5891" s="3" t="s">
        <v>1468</v>
      </c>
      <c r="E5891" s="4">
        <v>1798294905</v>
      </c>
      <c r="F5891" s="4">
        <v>4.41812</v>
      </c>
      <c r="G5891" s="4">
        <v>1.9830160055296726</v>
      </c>
      <c r="H5891" s="4">
        <v>7945083</v>
      </c>
      <c r="I5891" s="4"/>
      <c r="J5891" s="4">
        <v>7945083</v>
      </c>
    </row>
    <row r="5892" spans="2:10" x14ac:dyDescent="0.3">
      <c r="B5892" s="3" t="s">
        <v>284</v>
      </c>
      <c r="C5892" s="4">
        <v>2023</v>
      </c>
      <c r="D5892" s="3" t="s">
        <v>1469</v>
      </c>
      <c r="E5892" s="4">
        <v>0</v>
      </c>
      <c r="F5892" s="4">
        <v>2.2279800000000001</v>
      </c>
      <c r="G5892" s="4">
        <v>1</v>
      </c>
      <c r="H5892" s="4">
        <v>0</v>
      </c>
      <c r="I5892" s="4"/>
      <c r="J5892" s="4">
        <v>0</v>
      </c>
    </row>
    <row r="5893" spans="2:10" x14ac:dyDescent="0.3">
      <c r="B5893" s="3" t="s">
        <v>284</v>
      </c>
      <c r="C5893" s="4">
        <v>2023</v>
      </c>
      <c r="D5893" s="3" t="s">
        <v>1470</v>
      </c>
      <c r="E5893" s="4">
        <v>105437200</v>
      </c>
      <c r="F5893" s="4">
        <v>8.6349999999999998</v>
      </c>
      <c r="G5893" s="4">
        <v>3.8757080404671496</v>
      </c>
      <c r="H5893" s="4">
        <v>910450</v>
      </c>
      <c r="I5893" s="4"/>
      <c r="J5893" s="4">
        <v>910450</v>
      </c>
    </row>
    <row r="5894" spans="2:10" x14ac:dyDescent="0.3">
      <c r="B5894" s="3" t="s">
        <v>284</v>
      </c>
      <c r="C5894" s="4">
        <v>2023</v>
      </c>
      <c r="D5894" s="3" t="s">
        <v>1471</v>
      </c>
      <c r="E5894" s="4">
        <v>263077300</v>
      </c>
      <c r="F5894" s="4">
        <v>37.889389999999999</v>
      </c>
      <c r="G5894" s="4">
        <v>17.006162532877315</v>
      </c>
      <c r="H5894" s="4">
        <v>9967838</v>
      </c>
      <c r="I5894" s="4">
        <v>-921021</v>
      </c>
      <c r="J5894" s="4">
        <v>9046817</v>
      </c>
    </row>
    <row r="5895" spans="2:10" x14ac:dyDescent="0.3">
      <c r="B5895" s="3" t="s">
        <v>284</v>
      </c>
      <c r="C5895" s="4">
        <v>2023</v>
      </c>
      <c r="D5895" s="3" t="s">
        <v>1472</v>
      </c>
      <c r="E5895" s="4">
        <v>0</v>
      </c>
      <c r="F5895" s="4">
        <v>6.6839599999999999</v>
      </c>
      <c r="G5895" s="4">
        <v>3.0000089767412632</v>
      </c>
      <c r="H5895" s="4">
        <v>0</v>
      </c>
      <c r="I5895" s="4"/>
      <c r="J5895" s="4">
        <v>0</v>
      </c>
    </row>
    <row r="5896" spans="2:10" x14ac:dyDescent="0.3">
      <c r="B5896" s="3" t="s">
        <v>284</v>
      </c>
      <c r="C5896" s="4">
        <v>2023</v>
      </c>
      <c r="D5896" s="3" t="s">
        <v>1473</v>
      </c>
      <c r="E5896" s="4">
        <v>27298700</v>
      </c>
      <c r="F5896" s="4">
        <v>1.8840699999999999</v>
      </c>
      <c r="G5896" s="4">
        <v>0.84564044560543628</v>
      </c>
      <c r="H5896" s="4">
        <v>51433</v>
      </c>
      <c r="I5896" s="4"/>
      <c r="J5896" s="4">
        <v>51433</v>
      </c>
    </row>
    <row r="5897" spans="2:10" x14ac:dyDescent="0.3">
      <c r="B5897" s="3" t="s">
        <v>284</v>
      </c>
      <c r="C5897" s="4">
        <v>2023</v>
      </c>
      <c r="D5897" s="3" t="s">
        <v>1474</v>
      </c>
      <c r="E5897" s="4">
        <v>16692197925</v>
      </c>
      <c r="F5897" s="4">
        <v>2.2279800000000001</v>
      </c>
      <c r="G5897" s="4">
        <v>1</v>
      </c>
      <c r="H5897" s="4">
        <v>37189883</v>
      </c>
      <c r="I5897" s="4"/>
      <c r="J5897" s="4">
        <v>37189883</v>
      </c>
    </row>
    <row r="5898" spans="2:10" x14ac:dyDescent="0.3">
      <c r="B5898" s="3" t="s">
        <v>284</v>
      </c>
      <c r="C5898" s="4">
        <v>2023</v>
      </c>
      <c r="D5898" s="3" t="s">
        <v>1475</v>
      </c>
      <c r="E5898" s="4">
        <v>4</v>
      </c>
      <c r="F5898" s="4">
        <v>2.2279800000000001</v>
      </c>
      <c r="G5898" s="4">
        <v>1</v>
      </c>
      <c r="H5898" s="4">
        <v>0</v>
      </c>
      <c r="I5898" s="4"/>
      <c r="J5898" s="4">
        <v>0</v>
      </c>
    </row>
    <row r="5899" spans="2:10" x14ac:dyDescent="0.3">
      <c r="B5899" s="3" t="s">
        <v>284</v>
      </c>
      <c r="C5899" s="4">
        <v>2023</v>
      </c>
      <c r="D5899" s="3" t="s">
        <v>1476</v>
      </c>
      <c r="E5899" s="4">
        <v>4922705</v>
      </c>
      <c r="F5899" s="4">
        <v>36.487400000000001</v>
      </c>
      <c r="G5899" s="4">
        <v>16.376897458684549</v>
      </c>
      <c r="H5899" s="4">
        <v>179617</v>
      </c>
      <c r="I5899" s="4">
        <v>392314</v>
      </c>
      <c r="J5899" s="4">
        <v>571931</v>
      </c>
    </row>
    <row r="5900" spans="2:10" x14ac:dyDescent="0.3">
      <c r="B5900" s="3" t="s">
        <v>284</v>
      </c>
      <c r="C5900" s="4">
        <v>2024</v>
      </c>
      <c r="D5900" s="3" t="s">
        <v>1468</v>
      </c>
      <c r="E5900" s="4">
        <v>1916734904</v>
      </c>
      <c r="F5900" s="4">
        <v>4.4768499999999998</v>
      </c>
      <c r="G5900" s="4">
        <v>1.8736450459951952</v>
      </c>
      <c r="H5900" s="4">
        <v>8580935</v>
      </c>
      <c r="I5900" s="4"/>
      <c r="J5900" s="4">
        <v>8580935</v>
      </c>
    </row>
    <row r="5901" spans="2:10" x14ac:dyDescent="0.3">
      <c r="B5901" s="3" t="s">
        <v>284</v>
      </c>
      <c r="C5901" s="4">
        <v>2024</v>
      </c>
      <c r="D5901" s="3" t="s">
        <v>1469</v>
      </c>
      <c r="E5901" s="4">
        <v>0</v>
      </c>
      <c r="F5901" s="4">
        <v>2.3893800000000001</v>
      </c>
      <c r="G5901" s="4">
        <v>1</v>
      </c>
      <c r="H5901" s="4">
        <v>0</v>
      </c>
      <c r="I5901" s="4"/>
      <c r="J5901" s="4">
        <v>0</v>
      </c>
    </row>
    <row r="5902" spans="2:10" x14ac:dyDescent="0.3">
      <c r="B5902" s="3" t="s">
        <v>284</v>
      </c>
      <c r="C5902" s="4">
        <v>2024</v>
      </c>
      <c r="D5902" s="3" t="s">
        <v>1470</v>
      </c>
      <c r="E5902" s="4">
        <v>110509900</v>
      </c>
      <c r="F5902" s="4">
        <v>8.91751</v>
      </c>
      <c r="G5902" s="4">
        <v>3.7321439034393857</v>
      </c>
      <c r="H5902" s="4">
        <v>985473</v>
      </c>
      <c r="I5902" s="4"/>
      <c r="J5902" s="4">
        <v>985473</v>
      </c>
    </row>
    <row r="5903" spans="2:10" x14ac:dyDescent="0.3">
      <c r="B5903" s="3" t="s">
        <v>284</v>
      </c>
      <c r="C5903" s="4">
        <v>2024</v>
      </c>
      <c r="D5903" s="3" t="s">
        <v>1471</v>
      </c>
      <c r="E5903" s="4">
        <v>302607100</v>
      </c>
      <c r="F5903" s="4">
        <v>34.647060000000003</v>
      </c>
      <c r="G5903" s="4">
        <v>14.500439444542099</v>
      </c>
      <c r="H5903" s="4">
        <v>10484446</v>
      </c>
      <c r="I5903" s="4">
        <v>-708827</v>
      </c>
      <c r="J5903" s="4">
        <v>9775619</v>
      </c>
    </row>
    <row r="5904" spans="2:10" x14ac:dyDescent="0.3">
      <c r="B5904" s="3" t="s">
        <v>284</v>
      </c>
      <c r="C5904" s="4">
        <v>2024</v>
      </c>
      <c r="D5904" s="3" t="s">
        <v>1472</v>
      </c>
      <c r="E5904" s="4">
        <v>0</v>
      </c>
      <c r="F5904" s="4">
        <v>7.1682399999999999</v>
      </c>
      <c r="G5904" s="4">
        <v>3.0000418518611522</v>
      </c>
      <c r="H5904" s="4">
        <v>0</v>
      </c>
      <c r="I5904" s="4"/>
      <c r="J5904" s="4">
        <v>0</v>
      </c>
    </row>
    <row r="5905" spans="2:10" x14ac:dyDescent="0.3">
      <c r="B5905" s="3" t="s">
        <v>284</v>
      </c>
      <c r="C5905" s="4">
        <v>2024</v>
      </c>
      <c r="D5905" s="3" t="s">
        <v>1473</v>
      </c>
      <c r="E5905" s="4">
        <v>27534200</v>
      </c>
      <c r="F5905" s="4">
        <v>2.0175800000000002</v>
      </c>
      <c r="G5905" s="4">
        <v>0.84439478023587711</v>
      </c>
      <c r="H5905" s="4">
        <v>55552</v>
      </c>
      <c r="I5905" s="4"/>
      <c r="J5905" s="4">
        <v>55552</v>
      </c>
    </row>
    <row r="5906" spans="2:10" x14ac:dyDescent="0.3">
      <c r="B5906" s="3" t="s">
        <v>284</v>
      </c>
      <c r="C5906" s="4">
        <v>2024</v>
      </c>
      <c r="D5906" s="3" t="s">
        <v>1474</v>
      </c>
      <c r="E5906" s="4">
        <v>17136119418</v>
      </c>
      <c r="F5906" s="4">
        <v>2.3893800000000001</v>
      </c>
      <c r="G5906" s="4">
        <v>1</v>
      </c>
      <c r="H5906" s="4">
        <v>40944701</v>
      </c>
      <c r="I5906" s="4"/>
      <c r="J5906" s="4">
        <v>40944701</v>
      </c>
    </row>
    <row r="5907" spans="2:10" x14ac:dyDescent="0.3">
      <c r="B5907" s="3" t="s">
        <v>284</v>
      </c>
      <c r="C5907" s="4">
        <v>2024</v>
      </c>
      <c r="D5907" s="3" t="s">
        <v>1475</v>
      </c>
      <c r="E5907" s="4">
        <v>4</v>
      </c>
      <c r="F5907" s="4">
        <v>2.3893800000000001</v>
      </c>
      <c r="G5907" s="4">
        <v>1</v>
      </c>
      <c r="H5907" s="4">
        <v>0</v>
      </c>
      <c r="I5907" s="4"/>
      <c r="J5907" s="4">
        <v>0</v>
      </c>
    </row>
    <row r="5908" spans="2:10" x14ac:dyDescent="0.3">
      <c r="B5908" s="3" t="s">
        <v>284</v>
      </c>
      <c r="C5908" s="4">
        <v>2024</v>
      </c>
      <c r="D5908" s="3" t="s">
        <v>1476</v>
      </c>
      <c r="E5908" s="4">
        <v>5395875</v>
      </c>
      <c r="F5908" s="4">
        <v>35.93629</v>
      </c>
      <c r="G5908" s="4">
        <v>15.040006194075451</v>
      </c>
      <c r="H5908" s="4">
        <v>193908</v>
      </c>
      <c r="I5908" s="4">
        <v>419925</v>
      </c>
      <c r="J5908" s="4">
        <v>613833</v>
      </c>
    </row>
    <row r="5909" spans="2:10" x14ac:dyDescent="0.3">
      <c r="B5909" s="3" t="s">
        <v>286</v>
      </c>
      <c r="C5909" s="4">
        <v>2019</v>
      </c>
      <c r="D5909" s="3" t="s">
        <v>1468</v>
      </c>
      <c r="E5909" s="4">
        <v>12739700</v>
      </c>
      <c r="F5909" s="4">
        <v>7.3483000000000001</v>
      </c>
      <c r="G5909" s="4">
        <v>2.4950935452106902</v>
      </c>
      <c r="H5909" s="4">
        <v>93615.13751</v>
      </c>
      <c r="I5909" s="4"/>
      <c r="J5909" s="4">
        <v>93615.13751</v>
      </c>
    </row>
    <row r="5910" spans="2:10" x14ac:dyDescent="0.3">
      <c r="B5910" s="3" t="s">
        <v>286</v>
      </c>
      <c r="C5910" s="4">
        <v>2019</v>
      </c>
      <c r="D5910" s="3" t="s">
        <v>1469</v>
      </c>
      <c r="E5910" s="4">
        <v>53753</v>
      </c>
      <c r="F5910" s="4">
        <v>2.9451000000000001</v>
      </c>
      <c r="G5910" s="4">
        <v>1</v>
      </c>
      <c r="H5910" s="4">
        <v>158.30796029999999</v>
      </c>
      <c r="I5910" s="4"/>
      <c r="J5910" s="4">
        <v>158.30796029999999</v>
      </c>
    </row>
    <row r="5911" spans="2:10" x14ac:dyDescent="0.3">
      <c r="B5911" s="3" t="s">
        <v>286</v>
      </c>
      <c r="C5911" s="4">
        <v>2019</v>
      </c>
      <c r="D5911" s="3" t="s">
        <v>1470</v>
      </c>
      <c r="E5911" s="4">
        <v>2363000</v>
      </c>
      <c r="F5911" s="4">
        <v>9.1852999999999998</v>
      </c>
      <c r="G5911" s="4">
        <v>3.11884146548504</v>
      </c>
      <c r="H5911" s="4">
        <v>21704.8639</v>
      </c>
      <c r="I5911" s="4"/>
      <c r="J5911" s="4">
        <v>21704.8639</v>
      </c>
    </row>
    <row r="5912" spans="2:10" x14ac:dyDescent="0.3">
      <c r="B5912" s="3" t="s">
        <v>286</v>
      </c>
      <c r="C5912" s="4">
        <v>2019</v>
      </c>
      <c r="D5912" s="3" t="s">
        <v>1471</v>
      </c>
      <c r="E5912" s="4">
        <v>0</v>
      </c>
      <c r="F5912" s="4">
        <v>0</v>
      </c>
      <c r="G5912" s="4">
        <v>0</v>
      </c>
      <c r="H5912" s="4">
        <v>0</v>
      </c>
      <c r="I5912" s="4"/>
      <c r="J5912" s="4">
        <v>0</v>
      </c>
    </row>
    <row r="5913" spans="2:10" x14ac:dyDescent="0.3">
      <c r="B5913" s="3" t="s">
        <v>286</v>
      </c>
      <c r="C5913" s="4">
        <v>2019</v>
      </c>
      <c r="D5913" s="3" t="s">
        <v>1472</v>
      </c>
      <c r="E5913" s="4">
        <v>0</v>
      </c>
      <c r="F5913" s="4">
        <v>0</v>
      </c>
      <c r="G5913" s="4">
        <v>0</v>
      </c>
      <c r="H5913" s="4">
        <v>0</v>
      </c>
      <c r="I5913" s="4"/>
      <c r="J5913" s="4">
        <v>0</v>
      </c>
    </row>
    <row r="5914" spans="2:10" x14ac:dyDescent="0.3">
      <c r="B5914" s="3" t="s">
        <v>286</v>
      </c>
      <c r="C5914" s="4">
        <v>2019</v>
      </c>
      <c r="D5914" s="3" t="s">
        <v>1473</v>
      </c>
      <c r="E5914" s="4">
        <v>100700</v>
      </c>
      <c r="F5914" s="4">
        <v>2.9451000000000001</v>
      </c>
      <c r="G5914" s="4">
        <v>1</v>
      </c>
      <c r="H5914" s="4">
        <v>296.57157000000001</v>
      </c>
      <c r="I5914" s="4"/>
      <c r="J5914" s="4">
        <v>296.57157000000001</v>
      </c>
    </row>
    <row r="5915" spans="2:10" x14ac:dyDescent="0.3">
      <c r="B5915" s="3" t="s">
        <v>286</v>
      </c>
      <c r="C5915" s="4">
        <v>2019</v>
      </c>
      <c r="D5915" s="3" t="s">
        <v>1474</v>
      </c>
      <c r="E5915" s="4">
        <v>77770100</v>
      </c>
      <c r="F5915" s="4">
        <v>2.9451000000000001</v>
      </c>
      <c r="G5915" s="4">
        <v>1</v>
      </c>
      <c r="H5915" s="4">
        <v>229040.72151</v>
      </c>
      <c r="I5915" s="4">
        <v>0</v>
      </c>
      <c r="J5915" s="4">
        <v>229040.72151</v>
      </c>
    </row>
    <row r="5916" spans="2:10" x14ac:dyDescent="0.3">
      <c r="B5916" s="3" t="s">
        <v>286</v>
      </c>
      <c r="C5916" s="4">
        <v>2019</v>
      </c>
      <c r="D5916" s="3" t="s">
        <v>1475</v>
      </c>
      <c r="E5916" s="4">
        <v>0</v>
      </c>
      <c r="F5916" s="4">
        <v>0</v>
      </c>
      <c r="G5916" s="4">
        <v>0</v>
      </c>
      <c r="H5916" s="4">
        <v>0</v>
      </c>
      <c r="I5916" s="4"/>
      <c r="J5916" s="4">
        <v>0</v>
      </c>
    </row>
    <row r="5917" spans="2:10" x14ac:dyDescent="0.3">
      <c r="B5917" s="3" t="s">
        <v>286</v>
      </c>
      <c r="C5917" s="4">
        <v>2019</v>
      </c>
      <c r="D5917" s="3" t="s">
        <v>1476</v>
      </c>
      <c r="E5917" s="4">
        <v>162865</v>
      </c>
      <c r="F5917" s="4">
        <v>47.2</v>
      </c>
      <c r="G5917" s="4">
        <v>16.026620488268701</v>
      </c>
      <c r="H5917" s="4">
        <v>7687.2280000000001</v>
      </c>
      <c r="I5917" s="4"/>
      <c r="J5917" s="4">
        <v>7687.2280000000001</v>
      </c>
    </row>
    <row r="5918" spans="2:10" x14ac:dyDescent="0.3">
      <c r="B5918" s="3" t="s">
        <v>286</v>
      </c>
      <c r="C5918" s="4">
        <v>2020</v>
      </c>
      <c r="D5918" s="3" t="s">
        <v>1468</v>
      </c>
      <c r="E5918" s="4">
        <v>12870700</v>
      </c>
      <c r="F5918" s="4">
        <v>5.5111999999999997</v>
      </c>
      <c r="G5918" s="4">
        <v>2.4951104672220206</v>
      </c>
      <c r="H5918" s="4">
        <v>70933</v>
      </c>
      <c r="I5918" s="4"/>
      <c r="J5918" s="4">
        <v>70933</v>
      </c>
    </row>
    <row r="5919" spans="2:10" x14ac:dyDescent="0.3">
      <c r="B5919" s="3" t="s">
        <v>286</v>
      </c>
      <c r="C5919" s="4">
        <v>2020</v>
      </c>
      <c r="D5919" s="3" t="s">
        <v>1469</v>
      </c>
      <c r="E5919" s="4">
        <v>53753</v>
      </c>
      <c r="F5919" s="4">
        <v>2.2088000000000001</v>
      </c>
      <c r="G5919" s="4">
        <v>1</v>
      </c>
      <c r="H5919" s="4">
        <v>119</v>
      </c>
      <c r="I5919" s="4"/>
      <c r="J5919" s="4">
        <v>119</v>
      </c>
    </row>
    <row r="5920" spans="2:10" x14ac:dyDescent="0.3">
      <c r="B5920" s="3" t="s">
        <v>286</v>
      </c>
      <c r="C5920" s="4">
        <v>2020</v>
      </c>
      <c r="D5920" s="3" t="s">
        <v>1470</v>
      </c>
      <c r="E5920" s="4">
        <v>2550000</v>
      </c>
      <c r="F5920" s="4">
        <v>6.8890000000000002</v>
      </c>
      <c r="G5920" s="4">
        <v>3.1188880840275264</v>
      </c>
      <c r="H5920" s="4">
        <v>17567</v>
      </c>
      <c r="I5920" s="4"/>
      <c r="J5920" s="4">
        <v>17567</v>
      </c>
    </row>
    <row r="5921" spans="2:10" x14ac:dyDescent="0.3">
      <c r="B5921" s="3" t="s">
        <v>286</v>
      </c>
      <c r="C5921" s="4">
        <v>2020</v>
      </c>
      <c r="D5921" s="3" t="s">
        <v>1471</v>
      </c>
      <c r="E5921" s="4">
        <v>0</v>
      </c>
      <c r="F5921" s="4">
        <v>0</v>
      </c>
      <c r="G5921" s="4">
        <v>0</v>
      </c>
      <c r="H5921" s="4">
        <v>0</v>
      </c>
      <c r="I5921" s="4"/>
      <c r="J5921" s="4">
        <v>0</v>
      </c>
    </row>
    <row r="5922" spans="2:10" x14ac:dyDescent="0.3">
      <c r="B5922" s="3" t="s">
        <v>286</v>
      </c>
      <c r="C5922" s="4">
        <v>2020</v>
      </c>
      <c r="D5922" s="3" t="s">
        <v>1472</v>
      </c>
      <c r="E5922" s="4">
        <v>0</v>
      </c>
      <c r="F5922" s="4">
        <v>0</v>
      </c>
      <c r="G5922" s="4">
        <v>0</v>
      </c>
      <c r="H5922" s="4">
        <v>0</v>
      </c>
      <c r="I5922" s="4"/>
      <c r="J5922" s="4">
        <v>0</v>
      </c>
    </row>
    <row r="5923" spans="2:10" x14ac:dyDescent="0.3">
      <c r="B5923" s="3" t="s">
        <v>286</v>
      </c>
      <c r="C5923" s="4">
        <v>2020</v>
      </c>
      <c r="D5923" s="3" t="s">
        <v>1473</v>
      </c>
      <c r="E5923" s="4">
        <v>103000</v>
      </c>
      <c r="F5923" s="4">
        <v>2.2088000000000001</v>
      </c>
      <c r="G5923" s="4">
        <v>1</v>
      </c>
      <c r="H5923" s="4">
        <v>228</v>
      </c>
      <c r="I5923" s="4"/>
      <c r="J5923" s="4">
        <v>228</v>
      </c>
    </row>
    <row r="5924" spans="2:10" x14ac:dyDescent="0.3">
      <c r="B5924" s="3" t="s">
        <v>286</v>
      </c>
      <c r="C5924" s="4">
        <v>2020</v>
      </c>
      <c r="D5924" s="3" t="s">
        <v>1474</v>
      </c>
      <c r="E5924" s="4">
        <v>76584400</v>
      </c>
      <c r="F5924" s="4">
        <v>2.2088000000000001</v>
      </c>
      <c r="G5924" s="4">
        <v>1</v>
      </c>
      <c r="H5924" s="4">
        <v>169160</v>
      </c>
      <c r="I5924" s="4"/>
      <c r="J5924" s="4">
        <v>169160</v>
      </c>
    </row>
    <row r="5925" spans="2:10" x14ac:dyDescent="0.3">
      <c r="B5925" s="3" t="s">
        <v>286</v>
      </c>
      <c r="C5925" s="4">
        <v>2020</v>
      </c>
      <c r="D5925" s="3" t="s">
        <v>1475</v>
      </c>
      <c r="E5925" s="4">
        <v>0</v>
      </c>
      <c r="F5925" s="4">
        <v>0</v>
      </c>
      <c r="G5925" s="4">
        <v>0</v>
      </c>
      <c r="H5925" s="4">
        <v>0</v>
      </c>
      <c r="I5925" s="4"/>
      <c r="J5925" s="4">
        <v>0</v>
      </c>
    </row>
    <row r="5926" spans="2:10" x14ac:dyDescent="0.3">
      <c r="B5926" s="3" t="s">
        <v>286</v>
      </c>
      <c r="C5926" s="4">
        <v>2020</v>
      </c>
      <c r="D5926" s="3" t="s">
        <v>1476</v>
      </c>
      <c r="E5926" s="4">
        <v>333810</v>
      </c>
      <c r="F5926" s="4">
        <v>47.2</v>
      </c>
      <c r="G5926" s="4">
        <v>21.369069177834117</v>
      </c>
      <c r="H5926" s="4">
        <v>15756</v>
      </c>
      <c r="I5926" s="4">
        <v>19334</v>
      </c>
      <c r="J5926" s="4">
        <v>35090</v>
      </c>
    </row>
    <row r="5927" spans="2:10" x14ac:dyDescent="0.3">
      <c r="B5927" s="3" t="s">
        <v>286</v>
      </c>
      <c r="C5927" s="4">
        <v>2021</v>
      </c>
      <c r="D5927" s="3" t="s">
        <v>1468</v>
      </c>
      <c r="E5927" s="4">
        <v>12628100</v>
      </c>
      <c r="F5927" s="4">
        <v>7.3483000000000001</v>
      </c>
      <c r="G5927" s="4">
        <v>2.3971749200756833</v>
      </c>
      <c r="H5927" s="4">
        <v>92795</v>
      </c>
      <c r="I5927" s="4"/>
      <c r="J5927" s="4">
        <v>92795</v>
      </c>
    </row>
    <row r="5928" spans="2:10" x14ac:dyDescent="0.3">
      <c r="B5928" s="3" t="s">
        <v>286</v>
      </c>
      <c r="C5928" s="4">
        <v>2021</v>
      </c>
      <c r="D5928" s="3" t="s">
        <v>1469</v>
      </c>
      <c r="E5928" s="4">
        <v>53659</v>
      </c>
      <c r="F5928" s="4">
        <v>3.0653999999999999</v>
      </c>
      <c r="G5928" s="4">
        <v>1</v>
      </c>
      <c r="H5928" s="4">
        <v>164</v>
      </c>
      <c r="I5928" s="4"/>
      <c r="J5928" s="4">
        <v>164</v>
      </c>
    </row>
    <row r="5929" spans="2:10" x14ac:dyDescent="0.3">
      <c r="B5929" s="3" t="s">
        <v>286</v>
      </c>
      <c r="C5929" s="4">
        <v>2021</v>
      </c>
      <c r="D5929" s="3" t="s">
        <v>1470</v>
      </c>
      <c r="E5929" s="4">
        <v>2530000</v>
      </c>
      <c r="F5929" s="4">
        <v>9.1852999999999998</v>
      </c>
      <c r="G5929" s="4">
        <v>2.9964441834670841</v>
      </c>
      <c r="H5929" s="4">
        <v>23239</v>
      </c>
      <c r="I5929" s="4"/>
      <c r="J5929" s="4">
        <v>23239</v>
      </c>
    </row>
    <row r="5930" spans="2:10" x14ac:dyDescent="0.3">
      <c r="B5930" s="3" t="s">
        <v>286</v>
      </c>
      <c r="C5930" s="4">
        <v>2021</v>
      </c>
      <c r="D5930" s="3" t="s">
        <v>1471</v>
      </c>
      <c r="E5930" s="4">
        <v>0</v>
      </c>
      <c r="F5930" s="4">
        <v>0</v>
      </c>
      <c r="G5930" s="4">
        <v>0</v>
      </c>
      <c r="H5930" s="4">
        <v>0</v>
      </c>
      <c r="I5930" s="4"/>
      <c r="J5930" s="4">
        <v>0</v>
      </c>
    </row>
    <row r="5931" spans="2:10" x14ac:dyDescent="0.3">
      <c r="B5931" s="3" t="s">
        <v>286</v>
      </c>
      <c r="C5931" s="4">
        <v>2021</v>
      </c>
      <c r="D5931" s="3" t="s">
        <v>1472</v>
      </c>
      <c r="E5931" s="4">
        <v>0</v>
      </c>
      <c r="F5931" s="4">
        <v>0</v>
      </c>
      <c r="G5931" s="4">
        <v>0</v>
      </c>
      <c r="H5931" s="4">
        <v>0</v>
      </c>
      <c r="I5931" s="4"/>
      <c r="J5931" s="4">
        <v>0</v>
      </c>
    </row>
    <row r="5932" spans="2:10" x14ac:dyDescent="0.3">
      <c r="B5932" s="3" t="s">
        <v>286</v>
      </c>
      <c r="C5932" s="4">
        <v>2021</v>
      </c>
      <c r="D5932" s="3" t="s">
        <v>1473</v>
      </c>
      <c r="E5932" s="4">
        <v>103100</v>
      </c>
      <c r="F5932" s="4">
        <v>3.0653999999999999</v>
      </c>
      <c r="G5932" s="4">
        <v>1</v>
      </c>
      <c r="H5932" s="4">
        <v>316</v>
      </c>
      <c r="I5932" s="4"/>
      <c r="J5932" s="4">
        <v>316</v>
      </c>
    </row>
    <row r="5933" spans="2:10" x14ac:dyDescent="0.3">
      <c r="B5933" s="3" t="s">
        <v>286</v>
      </c>
      <c r="C5933" s="4">
        <v>2021</v>
      </c>
      <c r="D5933" s="3" t="s">
        <v>1474</v>
      </c>
      <c r="E5933" s="4">
        <v>76085300</v>
      </c>
      <c r="F5933" s="4">
        <v>3.0653999999999999</v>
      </c>
      <c r="G5933" s="4">
        <v>1</v>
      </c>
      <c r="H5933" s="4">
        <v>233232</v>
      </c>
      <c r="I5933" s="4"/>
      <c r="J5933" s="4">
        <v>233232</v>
      </c>
    </row>
    <row r="5934" spans="2:10" x14ac:dyDescent="0.3">
      <c r="B5934" s="3" t="s">
        <v>286</v>
      </c>
      <c r="C5934" s="4">
        <v>2021</v>
      </c>
      <c r="D5934" s="3" t="s">
        <v>1475</v>
      </c>
      <c r="E5934" s="4">
        <v>0</v>
      </c>
      <c r="F5934" s="4">
        <v>0</v>
      </c>
      <c r="G5934" s="4">
        <v>0</v>
      </c>
      <c r="H5934" s="4">
        <v>0</v>
      </c>
      <c r="I5934" s="4"/>
      <c r="J5934" s="4">
        <v>0</v>
      </c>
    </row>
    <row r="5935" spans="2:10" x14ac:dyDescent="0.3">
      <c r="B5935" s="3" t="s">
        <v>286</v>
      </c>
      <c r="C5935" s="4">
        <v>2021</v>
      </c>
      <c r="D5935" s="3" t="s">
        <v>1476</v>
      </c>
      <c r="E5935" s="4">
        <v>346135</v>
      </c>
      <c r="F5935" s="4">
        <v>47.2</v>
      </c>
      <c r="G5935" s="4">
        <v>15.397664252626086</v>
      </c>
      <c r="H5935" s="4">
        <v>16338</v>
      </c>
      <c r="I5935" s="4">
        <v>16827</v>
      </c>
      <c r="J5935" s="4">
        <v>33165</v>
      </c>
    </row>
    <row r="5936" spans="2:10" x14ac:dyDescent="0.3">
      <c r="B5936" s="3" t="s">
        <v>286</v>
      </c>
      <c r="C5936" s="4">
        <v>2022</v>
      </c>
      <c r="D5936" s="3" t="s">
        <v>1468</v>
      </c>
      <c r="E5936" s="4">
        <v>12479000</v>
      </c>
      <c r="F5936" s="4">
        <v>8.2794399999999992</v>
      </c>
      <c r="G5936" s="4">
        <v>2.3972042307146637</v>
      </c>
      <c r="H5936" s="4">
        <v>103319</v>
      </c>
      <c r="I5936" s="4"/>
      <c r="J5936" s="4">
        <v>103319</v>
      </c>
    </row>
    <row r="5937" spans="2:10" x14ac:dyDescent="0.3">
      <c r="B5937" s="3" t="s">
        <v>286</v>
      </c>
      <c r="C5937" s="4">
        <v>2022</v>
      </c>
      <c r="D5937" s="3" t="s">
        <v>1469</v>
      </c>
      <c r="E5937" s="4">
        <v>58067</v>
      </c>
      <c r="F5937" s="4">
        <v>3.4537900000000001</v>
      </c>
      <c r="G5937" s="4">
        <v>1</v>
      </c>
      <c r="H5937" s="4">
        <v>201</v>
      </c>
      <c r="I5937" s="4"/>
      <c r="J5937" s="4">
        <v>201</v>
      </c>
    </row>
    <row r="5938" spans="2:10" x14ac:dyDescent="0.3">
      <c r="B5938" s="3" t="s">
        <v>286</v>
      </c>
      <c r="C5938" s="4">
        <v>2022</v>
      </c>
      <c r="D5938" s="3" t="s">
        <v>1470</v>
      </c>
      <c r="E5938" s="4">
        <v>2518000</v>
      </c>
      <c r="F5938" s="4">
        <v>10.34895</v>
      </c>
      <c r="G5938" s="4">
        <v>2.996403950442847</v>
      </c>
      <c r="H5938" s="4">
        <v>26059</v>
      </c>
      <c r="I5938" s="4"/>
      <c r="J5938" s="4">
        <v>26059</v>
      </c>
    </row>
    <row r="5939" spans="2:10" x14ac:dyDescent="0.3">
      <c r="B5939" s="3" t="s">
        <v>286</v>
      </c>
      <c r="C5939" s="4">
        <v>2022</v>
      </c>
      <c r="D5939" s="3" t="s">
        <v>1471</v>
      </c>
      <c r="E5939" s="4">
        <v>0</v>
      </c>
      <c r="F5939" s="4">
        <v>12</v>
      </c>
      <c r="G5939" s="4">
        <v>3.4744440165730976</v>
      </c>
      <c r="H5939" s="4">
        <v>0</v>
      </c>
      <c r="I5939" s="4"/>
      <c r="J5939" s="4">
        <v>0</v>
      </c>
    </row>
    <row r="5940" spans="2:10" x14ac:dyDescent="0.3">
      <c r="B5940" s="3" t="s">
        <v>286</v>
      </c>
      <c r="C5940" s="4">
        <v>2022</v>
      </c>
      <c r="D5940" s="3" t="s">
        <v>1472</v>
      </c>
      <c r="E5940" s="4">
        <v>0</v>
      </c>
      <c r="F5940" s="4">
        <v>3.4537900000000001</v>
      </c>
      <c r="G5940" s="4">
        <v>1</v>
      </c>
      <c r="H5940" s="4">
        <v>0</v>
      </c>
      <c r="I5940" s="4"/>
      <c r="J5940" s="4">
        <v>0</v>
      </c>
    </row>
    <row r="5941" spans="2:10" x14ac:dyDescent="0.3">
      <c r="B5941" s="3" t="s">
        <v>286</v>
      </c>
      <c r="C5941" s="4">
        <v>2022</v>
      </c>
      <c r="D5941" s="3" t="s">
        <v>1473</v>
      </c>
      <c r="E5941" s="4">
        <v>117500</v>
      </c>
      <c r="F5941" s="4">
        <v>3.4537900000000001</v>
      </c>
      <c r="G5941" s="4">
        <v>1</v>
      </c>
      <c r="H5941" s="4">
        <v>406</v>
      </c>
      <c r="I5941" s="4"/>
      <c r="J5941" s="4">
        <v>406</v>
      </c>
    </row>
    <row r="5942" spans="2:10" x14ac:dyDescent="0.3">
      <c r="B5942" s="3" t="s">
        <v>286</v>
      </c>
      <c r="C5942" s="4">
        <v>2022</v>
      </c>
      <c r="D5942" s="3" t="s">
        <v>1474</v>
      </c>
      <c r="E5942" s="4">
        <v>80653100</v>
      </c>
      <c r="F5942" s="4">
        <v>3.4537900000000001</v>
      </c>
      <c r="G5942" s="4">
        <v>1</v>
      </c>
      <c r="H5942" s="4">
        <v>278559</v>
      </c>
      <c r="I5942" s="4"/>
      <c r="J5942" s="4">
        <v>278559</v>
      </c>
    </row>
    <row r="5943" spans="2:10" x14ac:dyDescent="0.3">
      <c r="B5943" s="3" t="s">
        <v>286</v>
      </c>
      <c r="C5943" s="4">
        <v>2022</v>
      </c>
      <c r="D5943" s="3" t="s">
        <v>1475</v>
      </c>
      <c r="E5943" s="4">
        <v>0</v>
      </c>
      <c r="F5943" s="4">
        <v>3.4537900000000001</v>
      </c>
      <c r="G5943" s="4">
        <v>1</v>
      </c>
      <c r="H5943" s="4">
        <v>0</v>
      </c>
      <c r="I5943" s="4"/>
      <c r="J5943" s="4">
        <v>0</v>
      </c>
    </row>
    <row r="5944" spans="2:10" x14ac:dyDescent="0.3">
      <c r="B5944" s="3" t="s">
        <v>286</v>
      </c>
      <c r="C5944" s="4">
        <v>2022</v>
      </c>
      <c r="D5944" s="3" t="s">
        <v>1476</v>
      </c>
      <c r="E5944" s="4">
        <v>357105</v>
      </c>
      <c r="F5944" s="4">
        <v>39.998399999999997</v>
      </c>
      <c r="G5944" s="4">
        <v>11.581016796041448</v>
      </c>
      <c r="H5944" s="4">
        <v>14284</v>
      </c>
      <c r="I5944" s="4">
        <v>18683</v>
      </c>
      <c r="J5944" s="4">
        <v>32967</v>
      </c>
    </row>
    <row r="5945" spans="2:10" x14ac:dyDescent="0.3">
      <c r="B5945" s="3" t="s">
        <v>286</v>
      </c>
      <c r="C5945" s="4">
        <v>2023</v>
      </c>
      <c r="D5945" s="3" t="s">
        <v>1468</v>
      </c>
      <c r="E5945" s="4">
        <v>12649400</v>
      </c>
      <c r="F5945" s="4">
        <v>9.1677999999999997</v>
      </c>
      <c r="G5945" s="4">
        <v>2.3971990231096281</v>
      </c>
      <c r="H5945" s="4">
        <v>115967</v>
      </c>
      <c r="I5945" s="4"/>
      <c r="J5945" s="4">
        <v>115967</v>
      </c>
    </row>
    <row r="5946" spans="2:10" x14ac:dyDescent="0.3">
      <c r="B5946" s="3" t="s">
        <v>286</v>
      </c>
      <c r="C5946" s="4">
        <v>2023</v>
      </c>
      <c r="D5946" s="3" t="s">
        <v>1469</v>
      </c>
      <c r="E5946" s="4">
        <v>58068</v>
      </c>
      <c r="F5946" s="4">
        <v>3.8243800000000001</v>
      </c>
      <c r="G5946" s="4">
        <v>1</v>
      </c>
      <c r="H5946" s="4">
        <v>222</v>
      </c>
      <c r="I5946" s="4"/>
      <c r="J5946" s="4">
        <v>222</v>
      </c>
    </row>
    <row r="5947" spans="2:10" x14ac:dyDescent="0.3">
      <c r="B5947" s="3" t="s">
        <v>286</v>
      </c>
      <c r="C5947" s="4">
        <v>2023</v>
      </c>
      <c r="D5947" s="3" t="s">
        <v>1470</v>
      </c>
      <c r="E5947" s="4">
        <v>2540000</v>
      </c>
      <c r="F5947" s="4">
        <v>11.45937</v>
      </c>
      <c r="G5947" s="4">
        <v>2.9963994163759877</v>
      </c>
      <c r="H5947" s="4">
        <v>29107</v>
      </c>
      <c r="I5947" s="4"/>
      <c r="J5947" s="4">
        <v>29107</v>
      </c>
    </row>
    <row r="5948" spans="2:10" x14ac:dyDescent="0.3">
      <c r="B5948" s="3" t="s">
        <v>286</v>
      </c>
      <c r="C5948" s="4">
        <v>2023</v>
      </c>
      <c r="D5948" s="3" t="s">
        <v>1471</v>
      </c>
      <c r="E5948" s="4">
        <v>0</v>
      </c>
      <c r="F5948" s="4">
        <v>12</v>
      </c>
      <c r="G5948" s="4">
        <v>3.1377635067644949</v>
      </c>
      <c r="H5948" s="4">
        <v>0</v>
      </c>
      <c r="I5948" s="4"/>
      <c r="J5948" s="4">
        <v>0</v>
      </c>
    </row>
    <row r="5949" spans="2:10" x14ac:dyDescent="0.3">
      <c r="B5949" s="3" t="s">
        <v>286</v>
      </c>
      <c r="C5949" s="4">
        <v>2023</v>
      </c>
      <c r="D5949" s="3" t="s">
        <v>1472</v>
      </c>
      <c r="E5949" s="4">
        <v>0</v>
      </c>
      <c r="F5949" s="4">
        <v>3.4537900000000001</v>
      </c>
      <c r="G5949" s="4">
        <v>0.9030980185023455</v>
      </c>
      <c r="H5949" s="4">
        <v>0</v>
      </c>
      <c r="I5949" s="4"/>
      <c r="J5949" s="4">
        <v>0</v>
      </c>
    </row>
    <row r="5950" spans="2:10" x14ac:dyDescent="0.3">
      <c r="B5950" s="3" t="s">
        <v>286</v>
      </c>
      <c r="C5950" s="4">
        <v>2023</v>
      </c>
      <c r="D5950" s="3" t="s">
        <v>1473</v>
      </c>
      <c r="E5950" s="4">
        <v>118000</v>
      </c>
      <c r="F5950" s="4">
        <v>3.8243800000000001</v>
      </c>
      <c r="G5950" s="4">
        <v>1</v>
      </c>
      <c r="H5950" s="4">
        <v>451</v>
      </c>
      <c r="I5950" s="4"/>
      <c r="J5950" s="4">
        <v>451</v>
      </c>
    </row>
    <row r="5951" spans="2:10" x14ac:dyDescent="0.3">
      <c r="B5951" s="3" t="s">
        <v>286</v>
      </c>
      <c r="C5951" s="4">
        <v>2023</v>
      </c>
      <c r="D5951" s="3" t="s">
        <v>1474</v>
      </c>
      <c r="E5951" s="4">
        <v>79059300</v>
      </c>
      <c r="F5951" s="4">
        <v>3.8243800000000001</v>
      </c>
      <c r="G5951" s="4">
        <v>1</v>
      </c>
      <c r="H5951" s="4">
        <v>302353</v>
      </c>
      <c r="I5951" s="4"/>
      <c r="J5951" s="4">
        <v>302353</v>
      </c>
    </row>
    <row r="5952" spans="2:10" x14ac:dyDescent="0.3">
      <c r="B5952" s="3" t="s">
        <v>286</v>
      </c>
      <c r="C5952" s="4">
        <v>2023</v>
      </c>
      <c r="D5952" s="3" t="s">
        <v>1475</v>
      </c>
      <c r="E5952" s="4">
        <v>0</v>
      </c>
      <c r="F5952" s="4">
        <v>3.4537900000000001</v>
      </c>
      <c r="G5952" s="4">
        <v>0.9030980185023455</v>
      </c>
      <c r="H5952" s="4">
        <v>0</v>
      </c>
      <c r="I5952" s="4"/>
      <c r="J5952" s="4">
        <v>0</v>
      </c>
    </row>
    <row r="5953" spans="2:10" x14ac:dyDescent="0.3">
      <c r="B5953" s="3" t="s">
        <v>286</v>
      </c>
      <c r="C5953" s="4">
        <v>2023</v>
      </c>
      <c r="D5953" s="3" t="s">
        <v>1476</v>
      </c>
      <c r="E5953" s="4">
        <v>384218</v>
      </c>
      <c r="F5953" s="4">
        <v>44.290140000000001</v>
      </c>
      <c r="G5953" s="4">
        <v>11.580998750124204</v>
      </c>
      <c r="H5953" s="4">
        <v>17017</v>
      </c>
      <c r="I5953" s="4">
        <v>18683</v>
      </c>
      <c r="J5953" s="4">
        <v>35700</v>
      </c>
    </row>
    <row r="5954" spans="2:10" x14ac:dyDescent="0.3">
      <c r="B5954" s="3" t="s">
        <v>286</v>
      </c>
      <c r="C5954" s="4">
        <v>2024</v>
      </c>
      <c r="D5954" s="3" t="s">
        <v>1468</v>
      </c>
      <c r="E5954" s="4">
        <v>13008700</v>
      </c>
      <c r="F5954" s="4">
        <v>9.4357600000000001</v>
      </c>
      <c r="G5954" s="4">
        <v>2.3971993008414292</v>
      </c>
      <c r="H5954" s="4">
        <v>122747</v>
      </c>
      <c r="I5954" s="4"/>
      <c r="J5954" s="4">
        <v>122747</v>
      </c>
    </row>
    <row r="5955" spans="2:10" x14ac:dyDescent="0.3">
      <c r="B5955" s="3" t="s">
        <v>286</v>
      </c>
      <c r="C5955" s="4">
        <v>2024</v>
      </c>
      <c r="D5955" s="3" t="s">
        <v>1469</v>
      </c>
      <c r="E5955" s="4">
        <v>58068</v>
      </c>
      <c r="F5955" s="4">
        <v>3.9361600000000001</v>
      </c>
      <c r="G5955" s="4">
        <v>1</v>
      </c>
      <c r="H5955" s="4">
        <v>229</v>
      </c>
      <c r="I5955" s="4"/>
      <c r="J5955" s="4">
        <v>229</v>
      </c>
    </row>
    <row r="5956" spans="2:10" x14ac:dyDescent="0.3">
      <c r="B5956" s="3" t="s">
        <v>286</v>
      </c>
      <c r="C5956" s="4">
        <v>2024</v>
      </c>
      <c r="D5956" s="3" t="s">
        <v>1470</v>
      </c>
      <c r="E5956" s="4">
        <v>2535000</v>
      </c>
      <c r="F5956" s="4">
        <v>11.7943</v>
      </c>
      <c r="G5956" s="4">
        <v>2.996397504166497</v>
      </c>
      <c r="H5956" s="4">
        <v>29899</v>
      </c>
      <c r="I5956" s="4"/>
      <c r="J5956" s="4">
        <v>29899</v>
      </c>
    </row>
    <row r="5957" spans="2:10" x14ac:dyDescent="0.3">
      <c r="B5957" s="3" t="s">
        <v>286</v>
      </c>
      <c r="C5957" s="4">
        <v>2024</v>
      </c>
      <c r="D5957" s="3" t="s">
        <v>1471</v>
      </c>
      <c r="E5957" s="4">
        <v>0</v>
      </c>
      <c r="F5957" s="4">
        <v>12</v>
      </c>
      <c r="G5957" s="4">
        <v>3.0486565586764764</v>
      </c>
      <c r="H5957" s="4">
        <v>0</v>
      </c>
      <c r="I5957" s="4"/>
      <c r="J5957" s="4">
        <v>0</v>
      </c>
    </row>
    <row r="5958" spans="2:10" x14ac:dyDescent="0.3">
      <c r="B5958" s="3" t="s">
        <v>286</v>
      </c>
      <c r="C5958" s="4">
        <v>2024</v>
      </c>
      <c r="D5958" s="3" t="s">
        <v>1472</v>
      </c>
      <c r="E5958" s="4">
        <v>0</v>
      </c>
      <c r="F5958" s="4">
        <v>3.4537900000000001</v>
      </c>
      <c r="G5958" s="4">
        <v>0.87745162798260234</v>
      </c>
      <c r="H5958" s="4">
        <v>0</v>
      </c>
      <c r="I5958" s="4"/>
      <c r="J5958" s="4">
        <v>0</v>
      </c>
    </row>
    <row r="5959" spans="2:10" x14ac:dyDescent="0.3">
      <c r="B5959" s="3" t="s">
        <v>286</v>
      </c>
      <c r="C5959" s="4">
        <v>2024</v>
      </c>
      <c r="D5959" s="3" t="s">
        <v>1473</v>
      </c>
      <c r="E5959" s="4">
        <v>118000</v>
      </c>
      <c r="F5959" s="4">
        <v>3.9361600000000001</v>
      </c>
      <c r="G5959" s="4">
        <v>1</v>
      </c>
      <c r="H5959" s="4">
        <v>464</v>
      </c>
      <c r="I5959" s="4"/>
      <c r="J5959" s="4">
        <v>464</v>
      </c>
    </row>
    <row r="5960" spans="2:10" x14ac:dyDescent="0.3">
      <c r="B5960" s="3" t="s">
        <v>286</v>
      </c>
      <c r="C5960" s="4">
        <v>2024</v>
      </c>
      <c r="D5960" s="3" t="s">
        <v>1474</v>
      </c>
      <c r="E5960" s="4">
        <v>85816000</v>
      </c>
      <c r="F5960" s="4">
        <v>3.9361600000000001</v>
      </c>
      <c r="G5960" s="4">
        <v>1</v>
      </c>
      <c r="H5960" s="4">
        <v>337786</v>
      </c>
      <c r="I5960" s="4"/>
      <c r="J5960" s="4">
        <v>337786</v>
      </c>
    </row>
    <row r="5961" spans="2:10" x14ac:dyDescent="0.3">
      <c r="B5961" s="3" t="s">
        <v>286</v>
      </c>
      <c r="C5961" s="4">
        <v>2024</v>
      </c>
      <c r="D5961" s="3" t="s">
        <v>1475</v>
      </c>
      <c r="E5961" s="4">
        <v>0</v>
      </c>
      <c r="F5961" s="4">
        <v>3.4537900000000001</v>
      </c>
      <c r="G5961" s="4">
        <v>0.87745162798260234</v>
      </c>
      <c r="H5961" s="4">
        <v>0</v>
      </c>
      <c r="I5961" s="4"/>
      <c r="J5961" s="4">
        <v>0</v>
      </c>
    </row>
    <row r="5962" spans="2:10" x14ac:dyDescent="0.3">
      <c r="B5962" s="3" t="s">
        <v>286</v>
      </c>
      <c r="C5962" s="4">
        <v>2024</v>
      </c>
      <c r="D5962" s="3" t="s">
        <v>1476</v>
      </c>
      <c r="E5962" s="4">
        <v>424094</v>
      </c>
      <c r="F5962" s="4">
        <v>47.199660000000002</v>
      </c>
      <c r="G5962" s="4">
        <v>11.991296085524979</v>
      </c>
      <c r="H5962" s="4">
        <v>20017</v>
      </c>
      <c r="I5962" s="4">
        <v>18872</v>
      </c>
      <c r="J5962" s="4">
        <v>38889</v>
      </c>
    </row>
    <row r="5963" spans="2:10" x14ac:dyDescent="0.3">
      <c r="B5963" s="3" t="s">
        <v>288</v>
      </c>
      <c r="C5963" s="4">
        <v>2019</v>
      </c>
      <c r="D5963" s="3" t="s">
        <v>1468</v>
      </c>
      <c r="E5963" s="4">
        <v>161945951</v>
      </c>
      <c r="F5963" s="4">
        <v>18.845700000000001</v>
      </c>
      <c r="G5963" s="4">
        <v>3.6787171328739601</v>
      </c>
      <c r="H5963" s="4">
        <v>3051984.8087606998</v>
      </c>
      <c r="I5963" s="4"/>
      <c r="J5963" s="4">
        <v>3051984.8087606998</v>
      </c>
    </row>
    <row r="5964" spans="2:10" x14ac:dyDescent="0.3">
      <c r="B5964" s="3" t="s">
        <v>288</v>
      </c>
      <c r="C5964" s="4">
        <v>2019</v>
      </c>
      <c r="D5964" s="3" t="s">
        <v>1469</v>
      </c>
      <c r="E5964" s="4">
        <v>89367</v>
      </c>
      <c r="F5964" s="4">
        <v>7.7363</v>
      </c>
      <c r="G5964" s="4">
        <v>1.51014074059615</v>
      </c>
      <c r="H5964" s="4">
        <v>691.36992210000005</v>
      </c>
      <c r="I5964" s="4"/>
      <c r="J5964" s="4">
        <v>691.36992210000005</v>
      </c>
    </row>
    <row r="5965" spans="2:10" x14ac:dyDescent="0.3">
      <c r="B5965" s="3" t="s">
        <v>288</v>
      </c>
      <c r="C5965" s="4">
        <v>2019</v>
      </c>
      <c r="D5965" s="3" t="s">
        <v>1470</v>
      </c>
      <c r="E5965" s="4">
        <v>4322400</v>
      </c>
      <c r="F5965" s="4">
        <v>23.158100000000001</v>
      </c>
      <c r="G5965" s="4">
        <v>4.5205059634191596</v>
      </c>
      <c r="H5965" s="4">
        <v>100098.57144</v>
      </c>
      <c r="I5965" s="4"/>
      <c r="J5965" s="4">
        <v>100098.57144</v>
      </c>
    </row>
    <row r="5966" spans="2:10" x14ac:dyDescent="0.3">
      <c r="B5966" s="3" t="s">
        <v>288</v>
      </c>
      <c r="C5966" s="4">
        <v>2019</v>
      </c>
      <c r="D5966" s="3" t="s">
        <v>1471</v>
      </c>
      <c r="E5966" s="4">
        <v>107060000</v>
      </c>
      <c r="F5966" s="4">
        <v>48.165799999999997</v>
      </c>
      <c r="G5966" s="4">
        <v>9.4020574284096892</v>
      </c>
      <c r="H5966" s="4">
        <v>5156630.5480000004</v>
      </c>
      <c r="I5966" s="4">
        <v>-3046053</v>
      </c>
      <c r="J5966" s="4">
        <v>2110577.5480000004</v>
      </c>
    </row>
    <row r="5967" spans="2:10" x14ac:dyDescent="0.3">
      <c r="B5967" s="3" t="s">
        <v>288</v>
      </c>
      <c r="C5967" s="4">
        <v>2019</v>
      </c>
      <c r="D5967" s="3" t="s">
        <v>1472</v>
      </c>
      <c r="E5967" s="4">
        <v>568000</v>
      </c>
      <c r="F5967" s="4">
        <v>37.874699999999997</v>
      </c>
      <c r="G5967" s="4">
        <v>7.3932147806906201</v>
      </c>
      <c r="H5967" s="4">
        <v>21512.829600000001</v>
      </c>
      <c r="I5967" s="4"/>
      <c r="J5967" s="4">
        <v>21512.829600000001</v>
      </c>
    </row>
    <row r="5968" spans="2:10" x14ac:dyDescent="0.3">
      <c r="B5968" s="3" t="s">
        <v>288</v>
      </c>
      <c r="C5968" s="4">
        <v>2019</v>
      </c>
      <c r="D5968" s="3" t="s">
        <v>1473</v>
      </c>
      <c r="E5968" s="4">
        <v>1015400</v>
      </c>
      <c r="F5968" s="4">
        <v>24.514500000000002</v>
      </c>
      <c r="G5968" s="4">
        <v>4.7852778699564702</v>
      </c>
      <c r="H5968" s="4">
        <v>24892.023300000001</v>
      </c>
      <c r="I5968" s="4"/>
      <c r="J5968" s="4">
        <v>24892.023300000001</v>
      </c>
    </row>
    <row r="5969" spans="2:10" x14ac:dyDescent="0.3">
      <c r="B5969" s="3" t="s">
        <v>288</v>
      </c>
      <c r="C5969" s="4">
        <v>2019</v>
      </c>
      <c r="D5969" s="3" t="s">
        <v>1474</v>
      </c>
      <c r="E5969" s="4">
        <v>1943691651</v>
      </c>
      <c r="F5969" s="4">
        <v>5.1228999999999996</v>
      </c>
      <c r="G5969" s="4">
        <v>1</v>
      </c>
      <c r="H5969" s="4">
        <v>9957337.9589079004</v>
      </c>
      <c r="I5969" s="4">
        <v>1396250</v>
      </c>
      <c r="J5969" s="4">
        <v>11353587.9589079</v>
      </c>
    </row>
    <row r="5970" spans="2:10" x14ac:dyDescent="0.3">
      <c r="B5970" s="3" t="s">
        <v>288</v>
      </c>
      <c r="C5970" s="4">
        <v>2019</v>
      </c>
      <c r="D5970" s="3" t="s">
        <v>1475</v>
      </c>
      <c r="E5970" s="4">
        <v>0</v>
      </c>
      <c r="F5970" s="4">
        <v>0</v>
      </c>
      <c r="G5970" s="4">
        <v>0</v>
      </c>
      <c r="H5970" s="4">
        <v>0</v>
      </c>
      <c r="I5970" s="4"/>
      <c r="J5970" s="4">
        <v>0</v>
      </c>
    </row>
    <row r="5971" spans="2:10" x14ac:dyDescent="0.3">
      <c r="B5971" s="3" t="s">
        <v>288</v>
      </c>
      <c r="C5971" s="4">
        <v>2019</v>
      </c>
      <c r="D5971" s="3" t="s">
        <v>1476</v>
      </c>
      <c r="E5971" s="4">
        <v>1027900</v>
      </c>
      <c r="F5971" s="4">
        <v>40</v>
      </c>
      <c r="G5971" s="4">
        <v>7.8080774561283697</v>
      </c>
      <c r="H5971" s="4">
        <v>41116</v>
      </c>
      <c r="I5971" s="4"/>
      <c r="J5971" s="4">
        <v>41116</v>
      </c>
    </row>
    <row r="5972" spans="2:10" x14ac:dyDescent="0.3">
      <c r="B5972" s="3" t="s">
        <v>288</v>
      </c>
      <c r="C5972" s="4">
        <v>2020</v>
      </c>
      <c r="D5972" s="3" t="s">
        <v>1468</v>
      </c>
      <c r="E5972" s="4">
        <v>174096950</v>
      </c>
      <c r="F5972" s="4">
        <v>18.692699999999999</v>
      </c>
      <c r="G5972" s="4">
        <v>3.3638114090336506</v>
      </c>
      <c r="H5972" s="4">
        <v>3254342</v>
      </c>
      <c r="I5972" s="4"/>
      <c r="J5972" s="4">
        <v>3254342</v>
      </c>
    </row>
    <row r="5973" spans="2:10" x14ac:dyDescent="0.3">
      <c r="B5973" s="3" t="s">
        <v>288</v>
      </c>
      <c r="C5973" s="4">
        <v>2020</v>
      </c>
      <c r="D5973" s="3" t="s">
        <v>1469</v>
      </c>
      <c r="E5973" s="4">
        <v>72712</v>
      </c>
      <c r="F5973" s="4">
        <v>8.2677999999999994</v>
      </c>
      <c r="G5973" s="4">
        <v>1.4878171675364402</v>
      </c>
      <c r="H5973" s="4">
        <v>601</v>
      </c>
      <c r="I5973" s="4"/>
      <c r="J5973" s="4">
        <v>601</v>
      </c>
    </row>
    <row r="5974" spans="2:10" x14ac:dyDescent="0.3">
      <c r="B5974" s="3" t="s">
        <v>288</v>
      </c>
      <c r="C5974" s="4">
        <v>2020</v>
      </c>
      <c r="D5974" s="3" t="s">
        <v>1470</v>
      </c>
      <c r="E5974" s="4">
        <v>3948400</v>
      </c>
      <c r="F5974" s="4">
        <v>21.665299999999998</v>
      </c>
      <c r="G5974" s="4">
        <v>3.8987403275148456</v>
      </c>
      <c r="H5974" s="4">
        <v>85543</v>
      </c>
      <c r="I5974" s="4"/>
      <c r="J5974" s="4">
        <v>85543</v>
      </c>
    </row>
    <row r="5975" spans="2:10" x14ac:dyDescent="0.3">
      <c r="B5975" s="3" t="s">
        <v>288</v>
      </c>
      <c r="C5975" s="4">
        <v>2020</v>
      </c>
      <c r="D5975" s="3" t="s">
        <v>1471</v>
      </c>
      <c r="E5975" s="4">
        <v>108704000</v>
      </c>
      <c r="F5975" s="4">
        <v>55.5017</v>
      </c>
      <c r="G5975" s="4">
        <v>9.9877091956091402</v>
      </c>
      <c r="H5975" s="4">
        <v>6033257</v>
      </c>
      <c r="I5975" s="4">
        <v>-2895288</v>
      </c>
      <c r="J5975" s="4">
        <v>3137969</v>
      </c>
    </row>
    <row r="5976" spans="2:10" x14ac:dyDescent="0.3">
      <c r="B5976" s="3" t="s">
        <v>288</v>
      </c>
      <c r="C5976" s="4">
        <v>2020</v>
      </c>
      <c r="D5976" s="3" t="s">
        <v>1472</v>
      </c>
      <c r="E5976" s="4">
        <v>582000</v>
      </c>
      <c r="F5976" s="4">
        <v>37.525100000000002</v>
      </c>
      <c r="G5976" s="4">
        <v>6.7527622818067305</v>
      </c>
      <c r="H5976" s="4">
        <v>21840</v>
      </c>
      <c r="I5976" s="4"/>
      <c r="J5976" s="4">
        <v>21840</v>
      </c>
    </row>
    <row r="5977" spans="2:10" x14ac:dyDescent="0.3">
      <c r="B5977" s="3" t="s">
        <v>288</v>
      </c>
      <c r="C5977" s="4">
        <v>2020</v>
      </c>
      <c r="D5977" s="3" t="s">
        <v>1473</v>
      </c>
      <c r="E5977" s="4">
        <v>3157400</v>
      </c>
      <c r="F5977" s="4">
        <v>23.2193</v>
      </c>
      <c r="G5977" s="4">
        <v>4.178387619219003</v>
      </c>
      <c r="H5977" s="4">
        <v>73313</v>
      </c>
      <c r="I5977" s="4"/>
      <c r="J5977" s="4">
        <v>73313</v>
      </c>
    </row>
    <row r="5978" spans="2:10" x14ac:dyDescent="0.3">
      <c r="B5978" s="3" t="s">
        <v>288</v>
      </c>
      <c r="C5978" s="4">
        <v>2020</v>
      </c>
      <c r="D5978" s="3" t="s">
        <v>1474</v>
      </c>
      <c r="E5978" s="4">
        <v>2026905200</v>
      </c>
      <c r="F5978" s="4">
        <v>5.5570000000000004</v>
      </c>
      <c r="G5978" s="4">
        <v>1</v>
      </c>
      <c r="H5978" s="4">
        <v>11263512</v>
      </c>
      <c r="I5978" s="4">
        <v>1016650</v>
      </c>
      <c r="J5978" s="4">
        <v>12280162</v>
      </c>
    </row>
    <row r="5979" spans="2:10" x14ac:dyDescent="0.3">
      <c r="B5979" s="3" t="s">
        <v>288</v>
      </c>
      <c r="C5979" s="4">
        <v>2020</v>
      </c>
      <c r="D5979" s="3" t="s">
        <v>1475</v>
      </c>
      <c r="E5979" s="4">
        <v>2</v>
      </c>
      <c r="F5979" s="4">
        <v>0</v>
      </c>
      <c r="G5979" s="4">
        <v>0</v>
      </c>
      <c r="H5979" s="4">
        <v>0</v>
      </c>
      <c r="I5979" s="4"/>
      <c r="J5979" s="4">
        <v>0</v>
      </c>
    </row>
    <row r="5980" spans="2:10" x14ac:dyDescent="0.3">
      <c r="B5980" s="3" t="s">
        <v>288</v>
      </c>
      <c r="C5980" s="4">
        <v>2020</v>
      </c>
      <c r="D5980" s="3" t="s">
        <v>1476</v>
      </c>
      <c r="E5980" s="4">
        <v>1119600</v>
      </c>
      <c r="F5980" s="4">
        <v>40</v>
      </c>
      <c r="G5980" s="4">
        <v>7.1981284865934851</v>
      </c>
      <c r="H5980" s="4">
        <v>44784</v>
      </c>
      <c r="I5980" s="4">
        <v>431500</v>
      </c>
      <c r="J5980" s="4">
        <v>476284</v>
      </c>
    </row>
    <row r="5981" spans="2:10" x14ac:dyDescent="0.3">
      <c r="B5981" s="3" t="s">
        <v>288</v>
      </c>
      <c r="C5981" s="4">
        <v>2021</v>
      </c>
      <c r="D5981" s="3" t="s">
        <v>1468</v>
      </c>
      <c r="E5981" s="4">
        <v>170476050</v>
      </c>
      <c r="F5981" s="4">
        <v>19.214099999999998</v>
      </c>
      <c r="G5981" s="4">
        <v>3.4698148984198647</v>
      </c>
      <c r="H5981" s="4">
        <v>3275544</v>
      </c>
      <c r="I5981" s="4"/>
      <c r="J5981" s="4">
        <v>3275544</v>
      </c>
    </row>
    <row r="5982" spans="2:10" x14ac:dyDescent="0.3">
      <c r="B5982" s="3" t="s">
        <v>288</v>
      </c>
      <c r="C5982" s="4">
        <v>2021</v>
      </c>
      <c r="D5982" s="3" t="s">
        <v>1469</v>
      </c>
      <c r="E5982" s="4">
        <v>78841</v>
      </c>
      <c r="F5982" s="4">
        <v>11.292999999999999</v>
      </c>
      <c r="G5982" s="4">
        <v>2.0393679458239276</v>
      </c>
      <c r="H5982" s="4">
        <v>890</v>
      </c>
      <c r="I5982" s="4"/>
      <c r="J5982" s="4">
        <v>890</v>
      </c>
    </row>
    <row r="5983" spans="2:10" x14ac:dyDescent="0.3">
      <c r="B5983" s="3" t="s">
        <v>288</v>
      </c>
      <c r="C5983" s="4">
        <v>2021</v>
      </c>
      <c r="D5983" s="3" t="s">
        <v>1470</v>
      </c>
      <c r="E5983" s="4">
        <v>3375800</v>
      </c>
      <c r="F5983" s="4">
        <v>21.343599999999999</v>
      </c>
      <c r="G5983" s="4">
        <v>3.854374717832957</v>
      </c>
      <c r="H5983" s="4">
        <v>72052</v>
      </c>
      <c r="I5983" s="4"/>
      <c r="J5983" s="4">
        <v>72052</v>
      </c>
    </row>
    <row r="5984" spans="2:10" x14ac:dyDescent="0.3">
      <c r="B5984" s="3" t="s">
        <v>288</v>
      </c>
      <c r="C5984" s="4">
        <v>2021</v>
      </c>
      <c r="D5984" s="3" t="s">
        <v>1471</v>
      </c>
      <c r="E5984" s="4">
        <v>109568000</v>
      </c>
      <c r="F5984" s="4">
        <v>57.266599999999997</v>
      </c>
      <c r="G5984" s="4">
        <v>10.341598194130926</v>
      </c>
      <c r="H5984" s="4">
        <v>6274587</v>
      </c>
      <c r="I5984" s="4">
        <v>-2984793</v>
      </c>
      <c r="J5984" s="4">
        <v>3289794</v>
      </c>
    </row>
    <row r="5985" spans="2:10" x14ac:dyDescent="0.3">
      <c r="B5985" s="3" t="s">
        <v>288</v>
      </c>
      <c r="C5985" s="4">
        <v>2021</v>
      </c>
      <c r="D5985" s="3" t="s">
        <v>1472</v>
      </c>
      <c r="E5985" s="4">
        <v>361100</v>
      </c>
      <c r="F5985" s="4">
        <v>40.470700000000001</v>
      </c>
      <c r="G5985" s="4">
        <v>7.3084785553047409</v>
      </c>
      <c r="H5985" s="4">
        <v>14614</v>
      </c>
      <c r="I5985" s="4"/>
      <c r="J5985" s="4">
        <v>14614</v>
      </c>
    </row>
    <row r="5986" spans="2:10" x14ac:dyDescent="0.3">
      <c r="B5986" s="3" t="s">
        <v>288</v>
      </c>
      <c r="C5986" s="4">
        <v>2021</v>
      </c>
      <c r="D5986" s="3" t="s">
        <v>1473</v>
      </c>
      <c r="E5986" s="4">
        <v>1072100</v>
      </c>
      <c r="F5986" s="4">
        <v>19.394600000000001</v>
      </c>
      <c r="G5986" s="4">
        <v>3.5024108352144472</v>
      </c>
      <c r="H5986" s="4">
        <v>20793</v>
      </c>
      <c r="I5986" s="4"/>
      <c r="J5986" s="4">
        <v>20793</v>
      </c>
    </row>
    <row r="5987" spans="2:10" x14ac:dyDescent="0.3">
      <c r="B5987" s="3" t="s">
        <v>288</v>
      </c>
      <c r="C5987" s="4">
        <v>2021</v>
      </c>
      <c r="D5987" s="3" t="s">
        <v>1474</v>
      </c>
      <c r="E5987" s="4">
        <v>2213520375</v>
      </c>
      <c r="F5987" s="4">
        <v>5.5374999999999996</v>
      </c>
      <c r="G5987" s="4">
        <v>1</v>
      </c>
      <c r="H5987" s="4">
        <v>12257369</v>
      </c>
      <c r="I5987" s="4">
        <v>660240</v>
      </c>
      <c r="J5987" s="4">
        <v>12917609</v>
      </c>
    </row>
    <row r="5988" spans="2:10" x14ac:dyDescent="0.3">
      <c r="B5988" s="3" t="s">
        <v>288</v>
      </c>
      <c r="C5988" s="4">
        <v>2021</v>
      </c>
      <c r="D5988" s="3" t="s">
        <v>1475</v>
      </c>
      <c r="E5988" s="4">
        <v>0</v>
      </c>
      <c r="F5988" s="4">
        <v>5.3699000000000003</v>
      </c>
      <c r="G5988" s="4">
        <v>0.96973363431151249</v>
      </c>
      <c r="H5988" s="4">
        <v>0</v>
      </c>
      <c r="I5988" s="4"/>
      <c r="J5988" s="4">
        <v>0</v>
      </c>
    </row>
    <row r="5989" spans="2:10" x14ac:dyDescent="0.3">
      <c r="B5989" s="3" t="s">
        <v>288</v>
      </c>
      <c r="C5989" s="4">
        <v>2021</v>
      </c>
      <c r="D5989" s="3" t="s">
        <v>1476</v>
      </c>
      <c r="E5989" s="4">
        <v>1164700</v>
      </c>
      <c r="F5989" s="4">
        <v>40</v>
      </c>
      <c r="G5989" s="4">
        <v>7.2234762979683982</v>
      </c>
      <c r="H5989" s="4">
        <v>46588</v>
      </c>
      <c r="I5989" s="4">
        <v>355000</v>
      </c>
      <c r="J5989" s="4">
        <v>401588</v>
      </c>
    </row>
    <row r="5990" spans="2:10" x14ac:dyDescent="0.3">
      <c r="B5990" s="3" t="s">
        <v>288</v>
      </c>
      <c r="C5990" s="4">
        <v>2022</v>
      </c>
      <c r="D5990" s="3" t="s">
        <v>1468</v>
      </c>
      <c r="E5990" s="4">
        <v>203408800</v>
      </c>
      <c r="F5990" s="4">
        <v>16.831700000000001</v>
      </c>
      <c r="G5990" s="4">
        <v>3.9088037899723651</v>
      </c>
      <c r="H5990" s="4">
        <v>3423716</v>
      </c>
      <c r="I5990" s="4"/>
      <c r="J5990" s="4">
        <v>3423716</v>
      </c>
    </row>
    <row r="5991" spans="2:10" x14ac:dyDescent="0.3">
      <c r="B5991" s="3" t="s">
        <v>288</v>
      </c>
      <c r="C5991" s="4">
        <v>2022</v>
      </c>
      <c r="D5991" s="3" t="s">
        <v>1469</v>
      </c>
      <c r="E5991" s="4">
        <v>80290</v>
      </c>
      <c r="F5991" s="4">
        <v>16.742899999999999</v>
      </c>
      <c r="G5991" s="4">
        <v>3.8881818815169176</v>
      </c>
      <c r="H5991" s="4">
        <v>1344</v>
      </c>
      <c r="I5991" s="4"/>
      <c r="J5991" s="4">
        <v>1344</v>
      </c>
    </row>
    <row r="5992" spans="2:10" x14ac:dyDescent="0.3">
      <c r="B5992" s="3" t="s">
        <v>288</v>
      </c>
      <c r="C5992" s="4">
        <v>2022</v>
      </c>
      <c r="D5992" s="3" t="s">
        <v>1470</v>
      </c>
      <c r="E5992" s="4">
        <v>4993400</v>
      </c>
      <c r="F5992" s="4">
        <v>16.105399999999999</v>
      </c>
      <c r="G5992" s="4">
        <v>3.7401360860175101</v>
      </c>
      <c r="H5992" s="4">
        <v>80421</v>
      </c>
      <c r="I5992" s="4"/>
      <c r="J5992" s="4">
        <v>80421</v>
      </c>
    </row>
    <row r="5993" spans="2:10" x14ac:dyDescent="0.3">
      <c r="B5993" s="3" t="s">
        <v>288</v>
      </c>
      <c r="C5993" s="4">
        <v>2022</v>
      </c>
      <c r="D5993" s="3" t="s">
        <v>1471</v>
      </c>
      <c r="E5993" s="4">
        <v>110794000</v>
      </c>
      <c r="F5993" s="4">
        <v>60.873100000000001</v>
      </c>
      <c r="G5993" s="4">
        <v>14.136480806298042</v>
      </c>
      <c r="H5993" s="4">
        <v>6744374</v>
      </c>
      <c r="I5993" s="4">
        <v>-3199945</v>
      </c>
      <c r="J5993" s="4">
        <v>3544429</v>
      </c>
    </row>
    <row r="5994" spans="2:10" x14ac:dyDescent="0.3">
      <c r="B5994" s="3" t="s">
        <v>288</v>
      </c>
      <c r="C5994" s="4">
        <v>2022</v>
      </c>
      <c r="D5994" s="3" t="s">
        <v>1472</v>
      </c>
      <c r="E5994" s="4">
        <v>342600</v>
      </c>
      <c r="F5994" s="4">
        <v>43.883499999999998</v>
      </c>
      <c r="G5994" s="4">
        <v>10.19100810478159</v>
      </c>
      <c r="H5994" s="4">
        <v>15034</v>
      </c>
      <c r="I5994" s="4"/>
      <c r="J5994" s="4">
        <v>15034</v>
      </c>
    </row>
    <row r="5995" spans="2:10" x14ac:dyDescent="0.3">
      <c r="B5995" s="3" t="s">
        <v>288</v>
      </c>
      <c r="C5995" s="4">
        <v>2022</v>
      </c>
      <c r="D5995" s="3" t="s">
        <v>1473</v>
      </c>
      <c r="E5995" s="4">
        <v>1701300</v>
      </c>
      <c r="F5995" s="4">
        <v>16.782399999999999</v>
      </c>
      <c r="G5995" s="4">
        <v>3.8973549151204105</v>
      </c>
      <c r="H5995" s="4">
        <v>28552</v>
      </c>
      <c r="I5995" s="4"/>
      <c r="J5995" s="4">
        <v>28552</v>
      </c>
    </row>
    <row r="5996" spans="2:10" x14ac:dyDescent="0.3">
      <c r="B5996" s="3" t="s">
        <v>288</v>
      </c>
      <c r="C5996" s="4">
        <v>2022</v>
      </c>
      <c r="D5996" s="3" t="s">
        <v>1474</v>
      </c>
      <c r="E5996" s="4">
        <v>3078256850</v>
      </c>
      <c r="F5996" s="4">
        <v>4.3060999999999998</v>
      </c>
      <c r="G5996" s="4">
        <v>1</v>
      </c>
      <c r="H5996" s="4">
        <v>13255282</v>
      </c>
      <c r="I5996" s="4">
        <v>298250</v>
      </c>
      <c r="J5996" s="4">
        <v>13553532</v>
      </c>
    </row>
    <row r="5997" spans="2:10" x14ac:dyDescent="0.3">
      <c r="B5997" s="3" t="s">
        <v>288</v>
      </c>
      <c r="C5997" s="4">
        <v>2022</v>
      </c>
      <c r="D5997" s="3" t="s">
        <v>1475</v>
      </c>
      <c r="E5997" s="4">
        <v>0</v>
      </c>
      <c r="F5997" s="4">
        <v>4.1349999999999998</v>
      </c>
      <c r="G5997" s="4">
        <v>0.9602656696314531</v>
      </c>
      <c r="H5997" s="4">
        <v>0</v>
      </c>
      <c r="I5997" s="4"/>
      <c r="J5997" s="4">
        <v>0</v>
      </c>
    </row>
    <row r="5998" spans="2:10" x14ac:dyDescent="0.3">
      <c r="B5998" s="3" t="s">
        <v>288</v>
      </c>
      <c r="C5998" s="4">
        <v>2022</v>
      </c>
      <c r="D5998" s="3" t="s">
        <v>1476</v>
      </c>
      <c r="E5998" s="4">
        <v>1620600</v>
      </c>
      <c r="F5998" s="4">
        <v>40</v>
      </c>
      <c r="G5998" s="4">
        <v>9.2891479529040204</v>
      </c>
      <c r="H5998" s="4">
        <v>64824</v>
      </c>
      <c r="I5998" s="4">
        <v>212935</v>
      </c>
      <c r="J5998" s="4">
        <v>277759</v>
      </c>
    </row>
    <row r="5999" spans="2:10" x14ac:dyDescent="0.3">
      <c r="B5999" s="3" t="s">
        <v>288</v>
      </c>
      <c r="C5999" s="4">
        <v>2023</v>
      </c>
      <c r="D5999" s="3" t="s">
        <v>1468</v>
      </c>
      <c r="E5999" s="4">
        <v>229581600</v>
      </c>
      <c r="F5999" s="4">
        <v>16.081689999999998</v>
      </c>
      <c r="G5999" s="4">
        <v>4.2016172436316124</v>
      </c>
      <c r="H5999" s="4">
        <v>3692060</v>
      </c>
      <c r="I5999" s="4"/>
      <c r="J5999" s="4">
        <v>3692060</v>
      </c>
    </row>
    <row r="6000" spans="2:10" x14ac:dyDescent="0.3">
      <c r="B6000" s="3" t="s">
        <v>288</v>
      </c>
      <c r="C6000" s="4">
        <v>2023</v>
      </c>
      <c r="D6000" s="3" t="s">
        <v>1469</v>
      </c>
      <c r="E6000" s="4">
        <v>50972</v>
      </c>
      <c r="F6000" s="4">
        <v>17.476030000000002</v>
      </c>
      <c r="G6000" s="4">
        <v>4.565912475506205</v>
      </c>
      <c r="H6000" s="4">
        <v>891</v>
      </c>
      <c r="I6000" s="4"/>
      <c r="J6000" s="4">
        <v>891</v>
      </c>
    </row>
    <row r="6001" spans="2:10" x14ac:dyDescent="0.3">
      <c r="B6001" s="3" t="s">
        <v>288</v>
      </c>
      <c r="C6001" s="4">
        <v>2023</v>
      </c>
      <c r="D6001" s="3" t="s">
        <v>1470</v>
      </c>
      <c r="E6001" s="4">
        <v>5369900</v>
      </c>
      <c r="F6001" s="4">
        <v>13.891679999999999</v>
      </c>
      <c r="G6001" s="4">
        <v>3.6294395819725667</v>
      </c>
      <c r="H6001" s="4">
        <v>74597</v>
      </c>
      <c r="I6001" s="4"/>
      <c r="J6001" s="4">
        <v>74597</v>
      </c>
    </row>
    <row r="6002" spans="2:10" x14ac:dyDescent="0.3">
      <c r="B6002" s="3" t="s">
        <v>288</v>
      </c>
      <c r="C6002" s="4">
        <v>2023</v>
      </c>
      <c r="D6002" s="3" t="s">
        <v>1471</v>
      </c>
      <c r="E6002" s="4">
        <v>114077000</v>
      </c>
      <c r="F6002" s="4">
        <v>60.316809999999997</v>
      </c>
      <c r="G6002" s="4">
        <v>15.758800783801435</v>
      </c>
      <c r="H6002" s="4">
        <v>6880761</v>
      </c>
      <c r="I6002" s="4">
        <v>-3556267</v>
      </c>
      <c r="J6002" s="4">
        <v>3324494</v>
      </c>
    </row>
    <row r="6003" spans="2:10" x14ac:dyDescent="0.3">
      <c r="B6003" s="3" t="s">
        <v>288</v>
      </c>
      <c r="C6003" s="4">
        <v>2023</v>
      </c>
      <c r="D6003" s="3" t="s">
        <v>1472</v>
      </c>
      <c r="E6003" s="4">
        <v>342600</v>
      </c>
      <c r="F6003" s="4">
        <v>45.810189999999999</v>
      </c>
      <c r="G6003" s="4">
        <v>11.968697583278901</v>
      </c>
      <c r="H6003" s="4">
        <v>15695</v>
      </c>
      <c r="I6003" s="4"/>
      <c r="J6003" s="4">
        <v>15695</v>
      </c>
    </row>
    <row r="6004" spans="2:10" x14ac:dyDescent="0.3">
      <c r="B6004" s="3" t="s">
        <v>288</v>
      </c>
      <c r="C6004" s="4">
        <v>2023</v>
      </c>
      <c r="D6004" s="3" t="s">
        <v>1473</v>
      </c>
      <c r="E6004" s="4">
        <v>3220000</v>
      </c>
      <c r="F6004" s="4">
        <v>16.830690000000001</v>
      </c>
      <c r="G6004" s="4">
        <v>4.397306335728282</v>
      </c>
      <c r="H6004" s="4">
        <v>54195</v>
      </c>
      <c r="I6004" s="4"/>
      <c r="J6004" s="4">
        <v>54195</v>
      </c>
    </row>
    <row r="6005" spans="2:10" x14ac:dyDescent="0.3">
      <c r="B6005" s="3" t="s">
        <v>288</v>
      </c>
      <c r="C6005" s="4">
        <v>2023</v>
      </c>
      <c r="D6005" s="3" t="s">
        <v>1474</v>
      </c>
      <c r="E6005" s="4">
        <v>3666491700</v>
      </c>
      <c r="F6005" s="4">
        <v>3.8275000000000001</v>
      </c>
      <c r="G6005" s="4">
        <v>1</v>
      </c>
      <c r="H6005" s="4">
        <v>14033497</v>
      </c>
      <c r="I6005" s="4">
        <v>301700</v>
      </c>
      <c r="J6005" s="4">
        <v>14335197</v>
      </c>
    </row>
    <row r="6006" spans="2:10" x14ac:dyDescent="0.3">
      <c r="B6006" s="3" t="s">
        <v>288</v>
      </c>
      <c r="C6006" s="4">
        <v>2023</v>
      </c>
      <c r="D6006" s="3" t="s">
        <v>1475</v>
      </c>
      <c r="E6006" s="4">
        <v>0</v>
      </c>
      <c r="F6006" s="4">
        <v>3.8275000000000001</v>
      </c>
      <c r="G6006" s="4">
        <v>1</v>
      </c>
      <c r="H6006" s="4">
        <v>0</v>
      </c>
      <c r="I6006" s="4"/>
      <c r="J6006" s="4">
        <v>0</v>
      </c>
    </row>
    <row r="6007" spans="2:10" x14ac:dyDescent="0.3">
      <c r="B6007" s="3" t="s">
        <v>288</v>
      </c>
      <c r="C6007" s="4">
        <v>2023</v>
      </c>
      <c r="D6007" s="3" t="s">
        <v>1476</v>
      </c>
      <c r="E6007" s="4">
        <v>1809300</v>
      </c>
      <c r="F6007" s="4">
        <v>40.204230000000003</v>
      </c>
      <c r="G6007" s="4">
        <v>10.504044415414763</v>
      </c>
      <c r="H6007" s="4">
        <v>72742</v>
      </c>
      <c r="I6007" s="4">
        <v>428150</v>
      </c>
      <c r="J6007" s="4">
        <v>500892</v>
      </c>
    </row>
    <row r="6008" spans="2:10" x14ac:dyDescent="0.3">
      <c r="B6008" s="3" t="s">
        <v>288</v>
      </c>
      <c r="C6008" s="4">
        <v>2024</v>
      </c>
      <c r="D6008" s="3" t="s">
        <v>1468</v>
      </c>
      <c r="E6008" s="4">
        <v>229301550</v>
      </c>
      <c r="F6008" s="4">
        <v>16.922720000000002</v>
      </c>
      <c r="G6008" s="4">
        <v>3.8985525609511682</v>
      </c>
      <c r="H6008" s="4">
        <v>3880406</v>
      </c>
      <c r="I6008" s="4"/>
      <c r="J6008" s="4">
        <v>3880406</v>
      </c>
    </row>
    <row r="6009" spans="2:10" x14ac:dyDescent="0.3">
      <c r="B6009" s="3" t="s">
        <v>288</v>
      </c>
      <c r="C6009" s="4">
        <v>2024</v>
      </c>
      <c r="D6009" s="3" t="s">
        <v>1469</v>
      </c>
      <c r="E6009" s="4">
        <v>57924</v>
      </c>
      <c r="F6009" s="4">
        <v>16.390540000000001</v>
      </c>
      <c r="G6009" s="4">
        <v>3.7759521928137176</v>
      </c>
      <c r="H6009" s="4">
        <v>949</v>
      </c>
      <c r="I6009" s="4"/>
      <c r="J6009" s="4">
        <v>949</v>
      </c>
    </row>
    <row r="6010" spans="2:10" x14ac:dyDescent="0.3">
      <c r="B6010" s="3" t="s">
        <v>288</v>
      </c>
      <c r="C6010" s="4">
        <v>2024</v>
      </c>
      <c r="D6010" s="3" t="s">
        <v>1470</v>
      </c>
      <c r="E6010" s="4">
        <v>9597100</v>
      </c>
      <c r="F6010" s="4">
        <v>14.455769999999999</v>
      </c>
      <c r="G6010" s="4">
        <v>3.3302317330796147</v>
      </c>
      <c r="H6010" s="4">
        <v>138733</v>
      </c>
      <c r="I6010" s="4"/>
      <c r="J6010" s="4">
        <v>138733</v>
      </c>
    </row>
    <row r="6011" spans="2:10" x14ac:dyDescent="0.3">
      <c r="B6011" s="3" t="s">
        <v>288</v>
      </c>
      <c r="C6011" s="4">
        <v>2024</v>
      </c>
      <c r="D6011" s="3" t="s">
        <v>1471</v>
      </c>
      <c r="E6011" s="4">
        <v>82335000</v>
      </c>
      <c r="F6011" s="4">
        <v>62.906269999999999</v>
      </c>
      <c r="G6011" s="4">
        <v>14.491961103675154</v>
      </c>
      <c r="H6011" s="4">
        <v>5179388</v>
      </c>
      <c r="I6011" s="4"/>
      <c r="J6011" s="4">
        <v>5179388</v>
      </c>
    </row>
    <row r="6012" spans="2:10" x14ac:dyDescent="0.3">
      <c r="B6012" s="3" t="s">
        <v>288</v>
      </c>
      <c r="C6012" s="4">
        <v>2024</v>
      </c>
      <c r="D6012" s="3" t="s">
        <v>1472</v>
      </c>
      <c r="E6012" s="4">
        <v>342600</v>
      </c>
      <c r="F6012" s="4">
        <v>48.879469999999998</v>
      </c>
      <c r="G6012" s="4">
        <v>11.260552851222249</v>
      </c>
      <c r="H6012" s="4">
        <v>16746</v>
      </c>
      <c r="I6012" s="4"/>
      <c r="J6012" s="4">
        <v>16746</v>
      </c>
    </row>
    <row r="6013" spans="2:10" x14ac:dyDescent="0.3">
      <c r="B6013" s="3" t="s">
        <v>288</v>
      </c>
      <c r="C6013" s="4">
        <v>2024</v>
      </c>
      <c r="D6013" s="3" t="s">
        <v>1473</v>
      </c>
      <c r="E6013" s="4">
        <v>2003000</v>
      </c>
      <c r="F6013" s="4">
        <v>18.318460000000002</v>
      </c>
      <c r="G6013" s="4">
        <v>4.2200945915125665</v>
      </c>
      <c r="H6013" s="4">
        <v>36692</v>
      </c>
      <c r="I6013" s="4"/>
      <c r="J6013" s="4">
        <v>36692</v>
      </c>
    </row>
    <row r="6014" spans="2:10" x14ac:dyDescent="0.3">
      <c r="B6014" s="3" t="s">
        <v>288</v>
      </c>
      <c r="C6014" s="4">
        <v>2024</v>
      </c>
      <c r="D6014" s="3" t="s">
        <v>1474</v>
      </c>
      <c r="E6014" s="4">
        <v>3489222462</v>
      </c>
      <c r="F6014" s="4">
        <v>4.34077</v>
      </c>
      <c r="G6014" s="4">
        <v>1</v>
      </c>
      <c r="H6014" s="4">
        <v>15145912</v>
      </c>
      <c r="I6014" s="4">
        <v>302600</v>
      </c>
      <c r="J6014" s="4">
        <v>15448512</v>
      </c>
    </row>
    <row r="6015" spans="2:10" x14ac:dyDescent="0.3">
      <c r="B6015" s="3" t="s">
        <v>288</v>
      </c>
      <c r="C6015" s="4">
        <v>2024</v>
      </c>
      <c r="D6015" s="3" t="s">
        <v>1475</v>
      </c>
      <c r="E6015" s="4">
        <v>2</v>
      </c>
      <c r="F6015" s="4">
        <v>4.34077</v>
      </c>
      <c r="G6015" s="4">
        <v>1</v>
      </c>
      <c r="H6015" s="4">
        <v>0</v>
      </c>
      <c r="I6015" s="4"/>
      <c r="J6015" s="4">
        <v>0</v>
      </c>
    </row>
    <row r="6016" spans="2:10" x14ac:dyDescent="0.3">
      <c r="B6016" s="3" t="s">
        <v>288</v>
      </c>
      <c r="C6016" s="4">
        <v>2024</v>
      </c>
      <c r="D6016" s="3" t="s">
        <v>1476</v>
      </c>
      <c r="E6016" s="4">
        <v>1798000</v>
      </c>
      <c r="F6016" s="4">
        <v>42.306789999999999</v>
      </c>
      <c r="G6016" s="4">
        <v>9.7463790986391814</v>
      </c>
      <c r="H6016" s="4">
        <v>76068</v>
      </c>
      <c r="I6016" s="4">
        <v>243633</v>
      </c>
      <c r="J6016" s="4">
        <v>319701</v>
      </c>
    </row>
    <row r="6017" spans="2:10" x14ac:dyDescent="0.3">
      <c r="B6017" s="3" t="s">
        <v>292</v>
      </c>
      <c r="C6017" s="4">
        <v>2019</v>
      </c>
      <c r="D6017" s="3" t="s">
        <v>1468</v>
      </c>
      <c r="E6017" s="4">
        <v>1834071300</v>
      </c>
      <c r="F6017" s="4">
        <v>17.17408</v>
      </c>
      <c r="G6017" s="4">
        <v>2.3392097065717898</v>
      </c>
      <c r="H6017" s="4">
        <v>31498487.231904</v>
      </c>
      <c r="I6017" s="4"/>
      <c r="J6017" s="4">
        <v>31498487.231904</v>
      </c>
    </row>
    <row r="6018" spans="2:10" x14ac:dyDescent="0.3">
      <c r="B6018" s="3" t="s">
        <v>292</v>
      </c>
      <c r="C6018" s="4">
        <v>2019</v>
      </c>
      <c r="D6018" s="3" t="s">
        <v>1469</v>
      </c>
      <c r="E6018" s="4">
        <v>1074245</v>
      </c>
      <c r="F6018" s="4">
        <v>5.5531899999999998</v>
      </c>
      <c r="G6018" s="4">
        <v>0.756376816134397</v>
      </c>
      <c r="H6018" s="4">
        <v>5965.4865915500004</v>
      </c>
      <c r="I6018" s="4"/>
      <c r="J6018" s="4">
        <v>5965.4865915500004</v>
      </c>
    </row>
    <row r="6019" spans="2:10" x14ac:dyDescent="0.3">
      <c r="B6019" s="3" t="s">
        <v>292</v>
      </c>
      <c r="C6019" s="4">
        <v>2019</v>
      </c>
      <c r="D6019" s="3" t="s">
        <v>1470</v>
      </c>
      <c r="E6019" s="4">
        <v>112274600</v>
      </c>
      <c r="F6019" s="4">
        <v>27.617850000000001</v>
      </c>
      <c r="G6019" s="4">
        <v>3.76171199823477</v>
      </c>
      <c r="H6019" s="4">
        <v>3100783.0616100002</v>
      </c>
      <c r="I6019" s="4"/>
      <c r="J6019" s="4">
        <v>3100783.0616100002</v>
      </c>
    </row>
    <row r="6020" spans="2:10" x14ac:dyDescent="0.3">
      <c r="B6020" s="3" t="s">
        <v>292</v>
      </c>
      <c r="C6020" s="4">
        <v>2019</v>
      </c>
      <c r="D6020" s="3" t="s">
        <v>1471</v>
      </c>
      <c r="E6020" s="4">
        <v>271919600</v>
      </c>
      <c r="F6020" s="4">
        <v>53.324570000000001</v>
      </c>
      <c r="G6020" s="4">
        <v>7.2631169613025603</v>
      </c>
      <c r="H6020" s="4">
        <v>14499995.744572001</v>
      </c>
      <c r="I6020" s="4"/>
      <c r="J6020" s="4">
        <v>14499995.744572001</v>
      </c>
    </row>
    <row r="6021" spans="2:10" x14ac:dyDescent="0.3">
      <c r="B6021" s="3" t="s">
        <v>292</v>
      </c>
      <c r="C6021" s="4">
        <v>2019</v>
      </c>
      <c r="D6021" s="3" t="s">
        <v>1472</v>
      </c>
      <c r="E6021" s="4">
        <v>0</v>
      </c>
      <c r="F6021" s="4">
        <v>7.3418299999999999</v>
      </c>
      <c r="G6021" s="4">
        <v>1</v>
      </c>
      <c r="H6021" s="4">
        <v>0</v>
      </c>
      <c r="I6021" s="4"/>
      <c r="J6021" s="4">
        <v>0</v>
      </c>
    </row>
    <row r="6022" spans="2:10" x14ac:dyDescent="0.3">
      <c r="B6022" s="3" t="s">
        <v>292</v>
      </c>
      <c r="C6022" s="4">
        <v>2019</v>
      </c>
      <c r="D6022" s="3" t="s">
        <v>1473</v>
      </c>
      <c r="E6022" s="4">
        <v>6792600</v>
      </c>
      <c r="F6022" s="4">
        <v>7.3418299999999999</v>
      </c>
      <c r="G6022" s="4">
        <v>1</v>
      </c>
      <c r="H6022" s="4">
        <v>49870.114457999996</v>
      </c>
      <c r="I6022" s="4"/>
      <c r="J6022" s="4">
        <v>49870.114457999996</v>
      </c>
    </row>
    <row r="6023" spans="2:10" x14ac:dyDescent="0.3">
      <c r="B6023" s="3" t="s">
        <v>292</v>
      </c>
      <c r="C6023" s="4">
        <v>2019</v>
      </c>
      <c r="D6023" s="3" t="s">
        <v>1474</v>
      </c>
      <c r="E6023" s="4">
        <v>8053848003</v>
      </c>
      <c r="F6023" s="4">
        <v>7.3418299999999999</v>
      </c>
      <c r="G6023" s="4">
        <v>1</v>
      </c>
      <c r="H6023" s="4">
        <v>59129982.883865498</v>
      </c>
      <c r="I6023" s="4">
        <v>0</v>
      </c>
      <c r="J6023" s="4">
        <v>59129982.883865498</v>
      </c>
    </row>
    <row r="6024" spans="2:10" x14ac:dyDescent="0.3">
      <c r="B6024" s="3" t="s">
        <v>292</v>
      </c>
      <c r="C6024" s="4">
        <v>2019</v>
      </c>
      <c r="D6024" s="3" t="s">
        <v>1475</v>
      </c>
      <c r="E6024" s="4">
        <v>2</v>
      </c>
      <c r="F6024" s="4">
        <v>7.3418299999999999</v>
      </c>
      <c r="G6024" s="4">
        <v>1</v>
      </c>
      <c r="H6024" s="4">
        <v>1.4683659999999999E-2</v>
      </c>
      <c r="I6024" s="4"/>
      <c r="J6024" s="4">
        <v>1.4683659999999999E-2</v>
      </c>
    </row>
    <row r="6025" spans="2:10" x14ac:dyDescent="0.3">
      <c r="B6025" s="3" t="s">
        <v>292</v>
      </c>
      <c r="C6025" s="4">
        <v>2019</v>
      </c>
      <c r="D6025" s="3" t="s">
        <v>1476</v>
      </c>
      <c r="E6025" s="4">
        <v>36483102</v>
      </c>
      <c r="F6025" s="4">
        <v>42.935189999999999</v>
      </c>
      <c r="G6025" s="4">
        <v>5.8480229043712502</v>
      </c>
      <c r="H6025" s="4">
        <v>1566408.91615938</v>
      </c>
      <c r="I6025" s="4"/>
      <c r="J6025" s="4">
        <v>1566408.91615938</v>
      </c>
    </row>
    <row r="6026" spans="2:10" x14ac:dyDescent="0.3">
      <c r="B6026" s="3" t="s">
        <v>292</v>
      </c>
      <c r="C6026" s="4">
        <v>2020</v>
      </c>
      <c r="D6026" s="3" t="s">
        <v>1468</v>
      </c>
      <c r="E6026" s="4">
        <v>1993720999</v>
      </c>
      <c r="F6026" s="4">
        <v>16.45635</v>
      </c>
      <c r="G6026" s="4">
        <v>2.318167987536027</v>
      </c>
      <c r="H6026" s="4">
        <v>32809371</v>
      </c>
      <c r="I6026" s="4"/>
      <c r="J6026" s="4">
        <v>32809371</v>
      </c>
    </row>
    <row r="6027" spans="2:10" x14ac:dyDescent="0.3">
      <c r="B6027" s="3" t="s">
        <v>292</v>
      </c>
      <c r="C6027" s="4">
        <v>2020</v>
      </c>
      <c r="D6027" s="3" t="s">
        <v>1469</v>
      </c>
      <c r="E6027" s="4">
        <v>1291358</v>
      </c>
      <c r="F6027" s="4">
        <v>5.3207399999999998</v>
      </c>
      <c r="G6027" s="4">
        <v>0.74952034552026658</v>
      </c>
      <c r="H6027" s="4">
        <v>6871</v>
      </c>
      <c r="I6027" s="4"/>
      <c r="J6027" s="4">
        <v>6871</v>
      </c>
    </row>
    <row r="6028" spans="2:10" x14ac:dyDescent="0.3">
      <c r="B6028" s="3" t="s">
        <v>292</v>
      </c>
      <c r="C6028" s="4">
        <v>2020</v>
      </c>
      <c r="D6028" s="3" t="s">
        <v>1470</v>
      </c>
      <c r="E6028" s="4">
        <v>132435800</v>
      </c>
      <c r="F6028" s="4">
        <v>26.463650000000001</v>
      </c>
      <c r="G6028" s="4">
        <v>3.7278732078108319</v>
      </c>
      <c r="H6028" s="4">
        <v>3504735</v>
      </c>
      <c r="I6028" s="4"/>
      <c r="J6028" s="4">
        <v>3504735</v>
      </c>
    </row>
    <row r="6029" spans="2:10" x14ac:dyDescent="0.3">
      <c r="B6029" s="3" t="s">
        <v>292</v>
      </c>
      <c r="C6029" s="4">
        <v>2020</v>
      </c>
      <c r="D6029" s="3" t="s">
        <v>1471</v>
      </c>
      <c r="E6029" s="4">
        <v>279158700</v>
      </c>
      <c r="F6029" s="4">
        <v>51.096029999999999</v>
      </c>
      <c r="G6029" s="4">
        <v>7.1977796434920531</v>
      </c>
      <c r="H6029" s="4">
        <v>14263901</v>
      </c>
      <c r="I6029" s="4"/>
      <c r="J6029" s="4">
        <v>14263901</v>
      </c>
    </row>
    <row r="6030" spans="2:10" x14ac:dyDescent="0.3">
      <c r="B6030" s="3" t="s">
        <v>292</v>
      </c>
      <c r="C6030" s="4">
        <v>2020</v>
      </c>
      <c r="D6030" s="3" t="s">
        <v>1472</v>
      </c>
      <c r="E6030" s="4">
        <v>0</v>
      </c>
      <c r="F6030" s="4">
        <v>7.0988600000000002</v>
      </c>
      <c r="G6030" s="4">
        <v>1</v>
      </c>
      <c r="H6030" s="4">
        <v>0</v>
      </c>
      <c r="I6030" s="4"/>
      <c r="J6030" s="4">
        <v>0</v>
      </c>
    </row>
    <row r="6031" spans="2:10" x14ac:dyDescent="0.3">
      <c r="B6031" s="3" t="s">
        <v>292</v>
      </c>
      <c r="C6031" s="4">
        <v>2020</v>
      </c>
      <c r="D6031" s="3" t="s">
        <v>1473</v>
      </c>
      <c r="E6031" s="4">
        <v>7471600</v>
      </c>
      <c r="F6031" s="4">
        <v>7.0988600000000002</v>
      </c>
      <c r="G6031" s="4">
        <v>1</v>
      </c>
      <c r="H6031" s="4">
        <v>53040</v>
      </c>
      <c r="I6031" s="4"/>
      <c r="J6031" s="4">
        <v>53040</v>
      </c>
    </row>
    <row r="6032" spans="2:10" x14ac:dyDescent="0.3">
      <c r="B6032" s="3" t="s">
        <v>292</v>
      </c>
      <c r="C6032" s="4">
        <v>2020</v>
      </c>
      <c r="D6032" s="3" t="s">
        <v>1474</v>
      </c>
      <c r="E6032" s="4">
        <v>8566865450</v>
      </c>
      <c r="F6032" s="4">
        <v>7.0988600000000002</v>
      </c>
      <c r="G6032" s="4">
        <v>1</v>
      </c>
      <c r="H6032" s="4">
        <v>60814978</v>
      </c>
      <c r="I6032" s="4"/>
      <c r="J6032" s="4">
        <v>60814978</v>
      </c>
    </row>
    <row r="6033" spans="2:10" x14ac:dyDescent="0.3">
      <c r="B6033" s="3" t="s">
        <v>292</v>
      </c>
      <c r="C6033" s="4">
        <v>2020</v>
      </c>
      <c r="D6033" s="3" t="s">
        <v>1475</v>
      </c>
      <c r="E6033" s="4">
        <v>2</v>
      </c>
      <c r="F6033" s="4">
        <v>7.0988600000000002</v>
      </c>
      <c r="G6033" s="4">
        <v>1</v>
      </c>
      <c r="H6033" s="4">
        <v>0</v>
      </c>
      <c r="I6033" s="4"/>
      <c r="J6033" s="4">
        <v>0</v>
      </c>
    </row>
    <row r="6034" spans="2:10" x14ac:dyDescent="0.3">
      <c r="B6034" s="3" t="s">
        <v>292</v>
      </c>
      <c r="C6034" s="4">
        <v>2020</v>
      </c>
      <c r="D6034" s="3" t="s">
        <v>1476</v>
      </c>
      <c r="E6034" s="4">
        <v>39357417</v>
      </c>
      <c r="F6034" s="4">
        <v>41.14085</v>
      </c>
      <c r="G6034" s="4">
        <v>5.7954164471478515</v>
      </c>
      <c r="H6034" s="4">
        <v>1619198</v>
      </c>
      <c r="I6034" s="4">
        <v>1643568</v>
      </c>
      <c r="J6034" s="4">
        <v>3262766</v>
      </c>
    </row>
    <row r="6035" spans="2:10" x14ac:dyDescent="0.3">
      <c r="B6035" s="3" t="s">
        <v>292</v>
      </c>
      <c r="C6035" s="4">
        <v>2021</v>
      </c>
      <c r="D6035" s="3" t="s">
        <v>1468</v>
      </c>
      <c r="E6035" s="4">
        <v>2018285134</v>
      </c>
      <c r="F6035" s="4">
        <v>16.278079999999999</v>
      </c>
      <c r="G6035" s="4">
        <v>2.4456874649743159</v>
      </c>
      <c r="H6035" s="4">
        <v>32853807</v>
      </c>
      <c r="I6035" s="4"/>
      <c r="J6035" s="4">
        <v>32853807</v>
      </c>
    </row>
    <row r="6036" spans="2:10" x14ac:dyDescent="0.3">
      <c r="B6036" s="3" t="s">
        <v>292</v>
      </c>
      <c r="C6036" s="4">
        <v>2021</v>
      </c>
      <c r="D6036" s="3" t="s">
        <v>1469</v>
      </c>
      <c r="E6036" s="4">
        <v>1329472</v>
      </c>
      <c r="F6036" s="4">
        <v>5.2631199999999998</v>
      </c>
      <c r="G6036" s="4">
        <v>0.79075336960228848</v>
      </c>
      <c r="H6036" s="4">
        <v>6997</v>
      </c>
      <c r="I6036" s="4"/>
      <c r="J6036" s="4">
        <v>6997</v>
      </c>
    </row>
    <row r="6037" spans="2:10" x14ac:dyDescent="0.3">
      <c r="B6037" s="3" t="s">
        <v>292</v>
      </c>
      <c r="C6037" s="4">
        <v>2021</v>
      </c>
      <c r="D6037" s="3" t="s">
        <v>1470</v>
      </c>
      <c r="E6037" s="4">
        <v>148446000</v>
      </c>
      <c r="F6037" s="4">
        <v>26.176970000000001</v>
      </c>
      <c r="G6037" s="4">
        <v>3.9329384915179628</v>
      </c>
      <c r="H6037" s="4">
        <v>3885866</v>
      </c>
      <c r="I6037" s="4"/>
      <c r="J6037" s="4">
        <v>3885866</v>
      </c>
    </row>
    <row r="6038" spans="2:10" x14ac:dyDescent="0.3">
      <c r="B6038" s="3" t="s">
        <v>292</v>
      </c>
      <c r="C6038" s="4">
        <v>2021</v>
      </c>
      <c r="D6038" s="3" t="s">
        <v>1471</v>
      </c>
      <c r="E6038" s="4">
        <v>286585700</v>
      </c>
      <c r="F6038" s="4">
        <v>50.542529999999999</v>
      </c>
      <c r="G6038" s="4">
        <v>7.593723096894001</v>
      </c>
      <c r="H6038" s="4">
        <v>14484766</v>
      </c>
      <c r="I6038" s="4"/>
      <c r="J6038" s="4">
        <v>14484766</v>
      </c>
    </row>
    <row r="6039" spans="2:10" x14ac:dyDescent="0.3">
      <c r="B6039" s="3" t="s">
        <v>292</v>
      </c>
      <c r="C6039" s="4">
        <v>2021</v>
      </c>
      <c r="D6039" s="3" t="s">
        <v>1472</v>
      </c>
      <c r="E6039" s="4">
        <v>0</v>
      </c>
      <c r="F6039" s="4">
        <v>6.6558299999999999</v>
      </c>
      <c r="G6039" s="4">
        <v>1</v>
      </c>
      <c r="H6039" s="4">
        <v>0</v>
      </c>
      <c r="I6039" s="4"/>
      <c r="J6039" s="4">
        <v>0</v>
      </c>
    </row>
    <row r="6040" spans="2:10" x14ac:dyDescent="0.3">
      <c r="B6040" s="3" t="s">
        <v>292</v>
      </c>
      <c r="C6040" s="4">
        <v>2021</v>
      </c>
      <c r="D6040" s="3" t="s">
        <v>1473</v>
      </c>
      <c r="E6040" s="4">
        <v>7715800</v>
      </c>
      <c r="F6040" s="4">
        <v>6.6558299999999999</v>
      </c>
      <c r="G6040" s="4">
        <v>1</v>
      </c>
      <c r="H6040" s="4">
        <v>51355</v>
      </c>
      <c r="I6040" s="4"/>
      <c r="J6040" s="4">
        <v>51355</v>
      </c>
    </row>
    <row r="6041" spans="2:10" x14ac:dyDescent="0.3">
      <c r="B6041" s="3" t="s">
        <v>292</v>
      </c>
      <c r="C6041" s="4">
        <v>2021</v>
      </c>
      <c r="D6041" s="3" t="s">
        <v>1474</v>
      </c>
      <c r="E6041" s="4">
        <v>9259467720</v>
      </c>
      <c r="F6041" s="4">
        <v>6.6558299999999999</v>
      </c>
      <c r="G6041" s="4">
        <v>1</v>
      </c>
      <c r="H6041" s="4">
        <v>61629443</v>
      </c>
      <c r="I6041" s="4"/>
      <c r="J6041" s="4">
        <v>61629443</v>
      </c>
    </row>
    <row r="6042" spans="2:10" x14ac:dyDescent="0.3">
      <c r="B6042" s="3" t="s">
        <v>292</v>
      </c>
      <c r="C6042" s="4">
        <v>2021</v>
      </c>
      <c r="D6042" s="3" t="s">
        <v>1475</v>
      </c>
      <c r="E6042" s="4">
        <v>2</v>
      </c>
      <c r="F6042" s="4">
        <v>6.6558299999999999</v>
      </c>
      <c r="G6042" s="4">
        <v>1</v>
      </c>
      <c r="H6042" s="4">
        <v>0</v>
      </c>
      <c r="I6042" s="4"/>
      <c r="J6042" s="4">
        <v>0</v>
      </c>
    </row>
    <row r="6043" spans="2:10" x14ac:dyDescent="0.3">
      <c r="B6043" s="3" t="s">
        <v>292</v>
      </c>
      <c r="C6043" s="4">
        <v>2021</v>
      </c>
      <c r="D6043" s="3" t="s">
        <v>1476</v>
      </c>
      <c r="E6043" s="4">
        <v>35183092</v>
      </c>
      <c r="F6043" s="4">
        <v>40.695180000000001</v>
      </c>
      <c r="G6043" s="4">
        <v>6.11421565755135</v>
      </c>
      <c r="H6043" s="4">
        <v>1431782</v>
      </c>
      <c r="I6043" s="4">
        <v>1635000</v>
      </c>
      <c r="J6043" s="4">
        <v>3066782</v>
      </c>
    </row>
    <row r="6044" spans="2:10" x14ac:dyDescent="0.3">
      <c r="B6044" s="3" t="s">
        <v>292</v>
      </c>
      <c r="C6044" s="4">
        <v>2022</v>
      </c>
      <c r="D6044" s="3" t="s">
        <v>1468</v>
      </c>
      <c r="E6044" s="4">
        <v>2197897396</v>
      </c>
      <c r="F6044" s="4">
        <v>14.394360000000001</v>
      </c>
      <c r="G6044" s="4">
        <v>2.5000017367925609</v>
      </c>
      <c r="H6044" s="4">
        <v>31637326</v>
      </c>
      <c r="I6044" s="4"/>
      <c r="J6044" s="4">
        <v>31637326</v>
      </c>
    </row>
    <row r="6045" spans="2:10" x14ac:dyDescent="0.3">
      <c r="B6045" s="3" t="s">
        <v>292</v>
      </c>
      <c r="C6045" s="4">
        <v>2022</v>
      </c>
      <c r="D6045" s="3" t="s">
        <v>1469</v>
      </c>
      <c r="E6045" s="4">
        <v>1349225</v>
      </c>
      <c r="F6045" s="4">
        <v>5.8777699999999999</v>
      </c>
      <c r="G6045" s="4">
        <v>1.0208467211093242</v>
      </c>
      <c r="H6045" s="4">
        <v>7930</v>
      </c>
      <c r="I6045" s="4"/>
      <c r="J6045" s="4">
        <v>7930</v>
      </c>
    </row>
    <row r="6046" spans="2:10" x14ac:dyDescent="0.3">
      <c r="B6046" s="3" t="s">
        <v>292</v>
      </c>
      <c r="C6046" s="4">
        <v>2022</v>
      </c>
      <c r="D6046" s="3" t="s">
        <v>1470</v>
      </c>
      <c r="E6046" s="4">
        <v>165930800</v>
      </c>
      <c r="F6046" s="4">
        <v>29.234030000000001</v>
      </c>
      <c r="G6046" s="4">
        <v>5.0773445831176813</v>
      </c>
      <c r="H6046" s="4">
        <v>4850826</v>
      </c>
      <c r="I6046" s="4"/>
      <c r="J6046" s="4">
        <v>4850826</v>
      </c>
    </row>
    <row r="6047" spans="2:10" x14ac:dyDescent="0.3">
      <c r="B6047" s="3" t="s">
        <v>292</v>
      </c>
      <c r="C6047" s="4">
        <v>2022</v>
      </c>
      <c r="D6047" s="3" t="s">
        <v>1471</v>
      </c>
      <c r="E6047" s="4">
        <v>292595800</v>
      </c>
      <c r="F6047" s="4">
        <v>56.44511</v>
      </c>
      <c r="G6047" s="4">
        <v>9.8033447151139157</v>
      </c>
      <c r="H6047" s="4">
        <v>16515602</v>
      </c>
      <c r="I6047" s="4"/>
      <c r="J6047" s="4">
        <v>16515602</v>
      </c>
    </row>
    <row r="6048" spans="2:10" x14ac:dyDescent="0.3">
      <c r="B6048" s="3" t="s">
        <v>292</v>
      </c>
      <c r="C6048" s="4">
        <v>2022</v>
      </c>
      <c r="D6048" s="3" t="s">
        <v>1472</v>
      </c>
      <c r="E6048" s="4">
        <v>0</v>
      </c>
      <c r="F6048" s="4">
        <v>5.7577400000000001</v>
      </c>
      <c r="G6048" s="4">
        <v>1</v>
      </c>
      <c r="H6048" s="4">
        <v>0</v>
      </c>
      <c r="I6048" s="4"/>
      <c r="J6048" s="4">
        <v>0</v>
      </c>
    </row>
    <row r="6049" spans="2:10" x14ac:dyDescent="0.3">
      <c r="B6049" s="3" t="s">
        <v>292</v>
      </c>
      <c r="C6049" s="4">
        <v>2022</v>
      </c>
      <c r="D6049" s="3" t="s">
        <v>1473</v>
      </c>
      <c r="E6049" s="4">
        <v>10273300</v>
      </c>
      <c r="F6049" s="4">
        <v>5.7577400000000001</v>
      </c>
      <c r="G6049" s="4">
        <v>1</v>
      </c>
      <c r="H6049" s="4">
        <v>59151</v>
      </c>
      <c r="I6049" s="4"/>
      <c r="J6049" s="4">
        <v>59151</v>
      </c>
    </row>
    <row r="6050" spans="2:10" x14ac:dyDescent="0.3">
      <c r="B6050" s="3" t="s">
        <v>292</v>
      </c>
      <c r="C6050" s="4">
        <v>2022</v>
      </c>
      <c r="D6050" s="3" t="s">
        <v>1474</v>
      </c>
      <c r="E6050" s="4">
        <v>11170692800</v>
      </c>
      <c r="F6050" s="4">
        <v>5.7577400000000001</v>
      </c>
      <c r="G6050" s="4">
        <v>1</v>
      </c>
      <c r="H6050" s="4">
        <v>64317945</v>
      </c>
      <c r="I6050" s="4"/>
      <c r="J6050" s="4">
        <v>64317945</v>
      </c>
    </row>
    <row r="6051" spans="2:10" x14ac:dyDescent="0.3">
      <c r="B6051" s="3" t="s">
        <v>292</v>
      </c>
      <c r="C6051" s="4">
        <v>2022</v>
      </c>
      <c r="D6051" s="3" t="s">
        <v>1475</v>
      </c>
      <c r="E6051" s="4">
        <v>2</v>
      </c>
      <c r="F6051" s="4">
        <v>5.7577400000000001</v>
      </c>
      <c r="G6051" s="4">
        <v>1</v>
      </c>
      <c r="H6051" s="4">
        <v>0</v>
      </c>
      <c r="I6051" s="4"/>
      <c r="J6051" s="4">
        <v>0</v>
      </c>
    </row>
    <row r="6052" spans="2:10" x14ac:dyDescent="0.3">
      <c r="B6052" s="3" t="s">
        <v>292</v>
      </c>
      <c r="C6052" s="4">
        <v>2022</v>
      </c>
      <c r="D6052" s="3" t="s">
        <v>1476</v>
      </c>
      <c r="E6052" s="4">
        <v>37047533</v>
      </c>
      <c r="F6052" s="4">
        <v>39.999960000000002</v>
      </c>
      <c r="G6052" s="4">
        <v>6.9471632967101673</v>
      </c>
      <c r="H6052" s="4">
        <v>1481900</v>
      </c>
      <c r="I6052" s="4">
        <v>1643300</v>
      </c>
      <c r="J6052" s="4">
        <v>3125200</v>
      </c>
    </row>
    <row r="6053" spans="2:10" x14ac:dyDescent="0.3">
      <c r="B6053" s="3" t="s">
        <v>292</v>
      </c>
      <c r="C6053" s="4">
        <v>2023</v>
      </c>
      <c r="D6053" s="3" t="s">
        <v>1468</v>
      </c>
      <c r="E6053" s="4">
        <v>2381197279</v>
      </c>
      <c r="F6053" s="4">
        <v>14.39433</v>
      </c>
      <c r="G6053" s="4">
        <v>2.5971903209334801</v>
      </c>
      <c r="H6053" s="4">
        <v>34275739</v>
      </c>
      <c r="I6053" s="4"/>
      <c r="J6053" s="4">
        <v>34275739</v>
      </c>
    </row>
    <row r="6054" spans="2:10" x14ac:dyDescent="0.3">
      <c r="B6054" s="3" t="s">
        <v>292</v>
      </c>
      <c r="C6054" s="4">
        <v>2023</v>
      </c>
      <c r="D6054" s="3" t="s">
        <v>1469</v>
      </c>
      <c r="E6054" s="4">
        <v>1372637</v>
      </c>
      <c r="F6054" s="4">
        <v>6.3069199999999999</v>
      </c>
      <c r="G6054" s="4">
        <v>1.1379669341262695</v>
      </c>
      <c r="H6054" s="4">
        <v>8657</v>
      </c>
      <c r="I6054" s="4"/>
      <c r="J6054" s="4">
        <v>8657</v>
      </c>
    </row>
    <row r="6055" spans="2:10" x14ac:dyDescent="0.3">
      <c r="B6055" s="3" t="s">
        <v>292</v>
      </c>
      <c r="C6055" s="4">
        <v>2023</v>
      </c>
      <c r="D6055" s="3" t="s">
        <v>1470</v>
      </c>
      <c r="E6055" s="4">
        <v>151370300</v>
      </c>
      <c r="F6055" s="4">
        <v>31.370200000000001</v>
      </c>
      <c r="G6055" s="4">
        <v>5.6601717346863287</v>
      </c>
      <c r="H6055" s="4">
        <v>4748517</v>
      </c>
      <c r="I6055" s="4"/>
      <c r="J6055" s="4">
        <v>4748517</v>
      </c>
    </row>
    <row r="6056" spans="2:10" x14ac:dyDescent="0.3">
      <c r="B6056" s="3" t="s">
        <v>292</v>
      </c>
      <c r="C6056" s="4">
        <v>2023</v>
      </c>
      <c r="D6056" s="3" t="s">
        <v>1471</v>
      </c>
      <c r="E6056" s="4">
        <v>307575800</v>
      </c>
      <c r="F6056" s="4">
        <v>60.56962</v>
      </c>
      <c r="G6056" s="4">
        <v>10.928666412859712</v>
      </c>
      <c r="H6056" s="4">
        <v>18629749</v>
      </c>
      <c r="I6056" s="4"/>
      <c r="J6056" s="4">
        <v>18629749</v>
      </c>
    </row>
    <row r="6057" spans="2:10" x14ac:dyDescent="0.3">
      <c r="B6057" s="3" t="s">
        <v>292</v>
      </c>
      <c r="C6057" s="4">
        <v>2023</v>
      </c>
      <c r="D6057" s="3" t="s">
        <v>1472</v>
      </c>
      <c r="E6057" s="4">
        <v>0</v>
      </c>
      <c r="F6057" s="4">
        <v>5.5422700000000003</v>
      </c>
      <c r="G6057" s="4">
        <v>1</v>
      </c>
      <c r="H6057" s="4">
        <v>0</v>
      </c>
      <c r="I6057" s="4"/>
      <c r="J6057" s="4">
        <v>0</v>
      </c>
    </row>
    <row r="6058" spans="2:10" x14ac:dyDescent="0.3">
      <c r="B6058" s="3" t="s">
        <v>292</v>
      </c>
      <c r="C6058" s="4">
        <v>2023</v>
      </c>
      <c r="D6058" s="3" t="s">
        <v>1473</v>
      </c>
      <c r="E6058" s="4">
        <v>11611600</v>
      </c>
      <c r="F6058" s="4">
        <v>5.5422700000000003</v>
      </c>
      <c r="G6058" s="4">
        <v>1</v>
      </c>
      <c r="H6058" s="4">
        <v>64355</v>
      </c>
      <c r="I6058" s="4"/>
      <c r="J6058" s="4">
        <v>64355</v>
      </c>
    </row>
    <row r="6059" spans="2:10" x14ac:dyDescent="0.3">
      <c r="B6059" s="3" t="s">
        <v>292</v>
      </c>
      <c r="C6059" s="4">
        <v>2023</v>
      </c>
      <c r="D6059" s="3" t="s">
        <v>1474</v>
      </c>
      <c r="E6059" s="4">
        <v>12617550350</v>
      </c>
      <c r="F6059" s="4">
        <v>5.5422700000000003</v>
      </c>
      <c r="G6059" s="4">
        <v>1</v>
      </c>
      <c r="H6059" s="4">
        <v>69929871</v>
      </c>
      <c r="I6059" s="4"/>
      <c r="J6059" s="4">
        <v>69929871</v>
      </c>
    </row>
    <row r="6060" spans="2:10" x14ac:dyDescent="0.3">
      <c r="B6060" s="3" t="s">
        <v>292</v>
      </c>
      <c r="C6060" s="4">
        <v>2023</v>
      </c>
      <c r="D6060" s="3" t="s">
        <v>1475</v>
      </c>
      <c r="E6060" s="4">
        <v>6</v>
      </c>
      <c r="F6060" s="4">
        <v>5.5422700000000003</v>
      </c>
      <c r="G6060" s="4">
        <v>1</v>
      </c>
      <c r="H6060" s="4">
        <v>0</v>
      </c>
      <c r="I6060" s="4"/>
      <c r="J6060" s="4">
        <v>0</v>
      </c>
    </row>
    <row r="6061" spans="2:10" x14ac:dyDescent="0.3">
      <c r="B6061" s="3" t="s">
        <v>292</v>
      </c>
      <c r="C6061" s="4">
        <v>2023</v>
      </c>
      <c r="D6061" s="3" t="s">
        <v>1476</v>
      </c>
      <c r="E6061" s="4">
        <v>39775526</v>
      </c>
      <c r="F6061" s="4">
        <v>39.999929999999999</v>
      </c>
      <c r="G6061" s="4">
        <v>7.2172467238153315</v>
      </c>
      <c r="H6061" s="4">
        <v>1591018</v>
      </c>
      <c r="I6061" s="4">
        <v>1693000</v>
      </c>
      <c r="J6061" s="4">
        <v>3284018</v>
      </c>
    </row>
    <row r="6062" spans="2:10" x14ac:dyDescent="0.3">
      <c r="B6062" s="3" t="s">
        <v>292</v>
      </c>
      <c r="C6062" s="4">
        <v>2024</v>
      </c>
      <c r="D6062" s="3" t="s">
        <v>1468</v>
      </c>
      <c r="E6062" s="4">
        <v>2533203950</v>
      </c>
      <c r="F6062" s="4">
        <v>14.651619999999999</v>
      </c>
      <c r="G6062" s="4">
        <v>2.4461154472223381</v>
      </c>
      <c r="H6062" s="4">
        <v>37115542</v>
      </c>
      <c r="I6062" s="4"/>
      <c r="J6062" s="4">
        <v>37115542</v>
      </c>
    </row>
    <row r="6063" spans="2:10" x14ac:dyDescent="0.3">
      <c r="B6063" s="3" t="s">
        <v>292</v>
      </c>
      <c r="C6063" s="4">
        <v>2024</v>
      </c>
      <c r="D6063" s="3" t="s">
        <v>1469</v>
      </c>
      <c r="E6063" s="4">
        <v>1274803</v>
      </c>
      <c r="F6063" s="4">
        <v>6.4195500000000001</v>
      </c>
      <c r="G6063" s="4">
        <v>1.0717559163571102</v>
      </c>
      <c r="H6063" s="4">
        <v>8184</v>
      </c>
      <c r="I6063" s="4"/>
      <c r="J6063" s="4">
        <v>8184</v>
      </c>
    </row>
    <row r="6064" spans="2:10" x14ac:dyDescent="0.3">
      <c r="B6064" s="3" t="s">
        <v>292</v>
      </c>
      <c r="C6064" s="4">
        <v>2024</v>
      </c>
      <c r="D6064" s="3" t="s">
        <v>1470</v>
      </c>
      <c r="E6064" s="4">
        <v>160167200</v>
      </c>
      <c r="F6064" s="4">
        <v>31.93092</v>
      </c>
      <c r="G6064" s="4">
        <v>5.3309270002921663</v>
      </c>
      <c r="H6064" s="4">
        <v>5114286</v>
      </c>
      <c r="I6064" s="4"/>
      <c r="J6064" s="4">
        <v>5114286</v>
      </c>
    </row>
    <row r="6065" spans="2:10" x14ac:dyDescent="0.3">
      <c r="B6065" s="3" t="s">
        <v>292</v>
      </c>
      <c r="C6065" s="4">
        <v>2024</v>
      </c>
      <c r="D6065" s="3" t="s">
        <v>1471</v>
      </c>
      <c r="E6065" s="4">
        <v>317336200</v>
      </c>
      <c r="F6065" s="4">
        <v>61.652259999999998</v>
      </c>
      <c r="G6065" s="4">
        <v>10.292960474143328</v>
      </c>
      <c r="H6065" s="4">
        <v>19564494</v>
      </c>
      <c r="I6065" s="4"/>
      <c r="J6065" s="4">
        <v>19564494</v>
      </c>
    </row>
    <row r="6066" spans="2:10" x14ac:dyDescent="0.3">
      <c r="B6066" s="3" t="s">
        <v>292</v>
      </c>
      <c r="C6066" s="4">
        <v>2024</v>
      </c>
      <c r="D6066" s="3" t="s">
        <v>1472</v>
      </c>
      <c r="E6066" s="4">
        <v>0</v>
      </c>
      <c r="F6066" s="4">
        <v>5.9897499999999999</v>
      </c>
      <c r="G6066" s="4">
        <v>1</v>
      </c>
      <c r="H6066" s="4">
        <v>0</v>
      </c>
      <c r="I6066" s="4"/>
      <c r="J6066" s="4">
        <v>0</v>
      </c>
    </row>
    <row r="6067" spans="2:10" x14ac:dyDescent="0.3">
      <c r="B6067" s="3" t="s">
        <v>292</v>
      </c>
      <c r="C6067" s="4">
        <v>2024</v>
      </c>
      <c r="D6067" s="3" t="s">
        <v>1473</v>
      </c>
      <c r="E6067" s="4">
        <v>11638300</v>
      </c>
      <c r="F6067" s="4">
        <v>5.9897499999999999</v>
      </c>
      <c r="G6067" s="4">
        <v>1</v>
      </c>
      <c r="H6067" s="4">
        <v>69711</v>
      </c>
      <c r="I6067" s="4"/>
      <c r="J6067" s="4">
        <v>69711</v>
      </c>
    </row>
    <row r="6068" spans="2:10" x14ac:dyDescent="0.3">
      <c r="B6068" s="3" t="s">
        <v>292</v>
      </c>
      <c r="C6068" s="4">
        <v>2024</v>
      </c>
      <c r="D6068" s="3" t="s">
        <v>1474</v>
      </c>
      <c r="E6068" s="4">
        <v>12564802300</v>
      </c>
      <c r="F6068" s="4">
        <v>5.9897499999999999</v>
      </c>
      <c r="G6068" s="4">
        <v>1</v>
      </c>
      <c r="H6068" s="4">
        <v>75260025</v>
      </c>
      <c r="I6068" s="4"/>
      <c r="J6068" s="4">
        <v>75260025</v>
      </c>
    </row>
    <row r="6069" spans="2:10" x14ac:dyDescent="0.3">
      <c r="B6069" s="3" t="s">
        <v>292</v>
      </c>
      <c r="C6069" s="4">
        <v>2024</v>
      </c>
      <c r="D6069" s="3" t="s">
        <v>1475</v>
      </c>
      <c r="E6069" s="4">
        <v>6</v>
      </c>
      <c r="F6069" s="4">
        <v>5.9897499999999999</v>
      </c>
      <c r="G6069" s="4">
        <v>1</v>
      </c>
      <c r="H6069" s="4">
        <v>0</v>
      </c>
      <c r="I6069" s="4"/>
      <c r="J6069" s="4">
        <v>0</v>
      </c>
    </row>
    <row r="6070" spans="2:10" x14ac:dyDescent="0.3">
      <c r="B6070" s="3" t="s">
        <v>292</v>
      </c>
      <c r="C6070" s="4">
        <v>2024</v>
      </c>
      <c r="D6070" s="3" t="s">
        <v>1476</v>
      </c>
      <c r="E6070" s="4">
        <v>42671392</v>
      </c>
      <c r="F6070" s="4">
        <v>40.000019999999999</v>
      </c>
      <c r="G6070" s="4">
        <v>6.6780783839058389</v>
      </c>
      <c r="H6070" s="4">
        <v>1706857</v>
      </c>
      <c r="I6070" s="4">
        <v>1791231</v>
      </c>
      <c r="J6070" s="4">
        <v>3498088</v>
      </c>
    </row>
    <row r="6071" spans="2:10" x14ac:dyDescent="0.3">
      <c r="B6071" s="3" t="s">
        <v>294</v>
      </c>
      <c r="C6071" s="4">
        <v>2019</v>
      </c>
      <c r="D6071" s="3" t="s">
        <v>1468</v>
      </c>
      <c r="E6071" s="4">
        <v>206545250</v>
      </c>
      <c r="F6071" s="4">
        <v>23.244969999999999</v>
      </c>
      <c r="G6071" s="4">
        <v>3.8744135035444001</v>
      </c>
      <c r="H6071" s="4">
        <v>4801138.1398924999</v>
      </c>
      <c r="I6071" s="4"/>
      <c r="J6071" s="4">
        <v>4801138.1398924999</v>
      </c>
    </row>
    <row r="6072" spans="2:10" x14ac:dyDescent="0.3">
      <c r="B6072" s="3" t="s">
        <v>294</v>
      </c>
      <c r="C6072" s="4">
        <v>2019</v>
      </c>
      <c r="D6072" s="3" t="s">
        <v>1469</v>
      </c>
      <c r="E6072" s="4">
        <v>0</v>
      </c>
      <c r="F6072" s="4">
        <v>0</v>
      </c>
      <c r="G6072" s="4">
        <v>0</v>
      </c>
      <c r="H6072" s="4">
        <v>0</v>
      </c>
      <c r="I6072" s="4"/>
      <c r="J6072" s="4">
        <v>0</v>
      </c>
    </row>
    <row r="6073" spans="2:10" x14ac:dyDescent="0.3">
      <c r="B6073" s="3" t="s">
        <v>294</v>
      </c>
      <c r="C6073" s="4">
        <v>2019</v>
      </c>
      <c r="D6073" s="3" t="s">
        <v>1470</v>
      </c>
      <c r="E6073" s="4">
        <v>23499600</v>
      </c>
      <c r="F6073" s="4">
        <v>24.224640000000001</v>
      </c>
      <c r="G6073" s="4">
        <v>4.0377024506592898</v>
      </c>
      <c r="H6073" s="4">
        <v>569269.35014400003</v>
      </c>
      <c r="I6073" s="4"/>
      <c r="J6073" s="4">
        <v>569269.35014400003</v>
      </c>
    </row>
    <row r="6074" spans="2:10" x14ac:dyDescent="0.3">
      <c r="B6074" s="3" t="s">
        <v>294</v>
      </c>
      <c r="C6074" s="4">
        <v>2019</v>
      </c>
      <c r="D6074" s="3" t="s">
        <v>1471</v>
      </c>
      <c r="E6074" s="4">
        <v>171453000</v>
      </c>
      <c r="F6074" s="4">
        <v>52.151829999999997</v>
      </c>
      <c r="G6074" s="4">
        <v>8.6925366815509708</v>
      </c>
      <c r="H6074" s="4">
        <v>8941587.7089900002</v>
      </c>
      <c r="I6074" s="4">
        <v>-4155555</v>
      </c>
      <c r="J6074" s="4">
        <v>4786032.7089900002</v>
      </c>
    </row>
    <row r="6075" spans="2:10" x14ac:dyDescent="0.3">
      <c r="B6075" s="3" t="s">
        <v>294</v>
      </c>
      <c r="C6075" s="4">
        <v>2019</v>
      </c>
      <c r="D6075" s="3" t="s">
        <v>1472</v>
      </c>
      <c r="E6075" s="4">
        <v>0</v>
      </c>
      <c r="F6075" s="4">
        <v>0</v>
      </c>
      <c r="G6075" s="4">
        <v>0</v>
      </c>
      <c r="H6075" s="4">
        <v>0</v>
      </c>
      <c r="I6075" s="4"/>
      <c r="J6075" s="4">
        <v>0</v>
      </c>
    </row>
    <row r="6076" spans="2:10" x14ac:dyDescent="0.3">
      <c r="B6076" s="3" t="s">
        <v>294</v>
      </c>
      <c r="C6076" s="4">
        <v>2019</v>
      </c>
      <c r="D6076" s="3" t="s">
        <v>1473</v>
      </c>
      <c r="E6076" s="4">
        <v>4757300</v>
      </c>
      <c r="F6076" s="4">
        <v>4.6361400000000001</v>
      </c>
      <c r="G6076" s="4">
        <v>0.77274022811482801</v>
      </c>
      <c r="H6076" s="4">
        <v>22055.508822</v>
      </c>
      <c r="I6076" s="4"/>
      <c r="J6076" s="4">
        <v>22055.508822</v>
      </c>
    </row>
    <row r="6077" spans="2:10" x14ac:dyDescent="0.3">
      <c r="B6077" s="3" t="s">
        <v>294</v>
      </c>
      <c r="C6077" s="4">
        <v>2019</v>
      </c>
      <c r="D6077" s="3" t="s">
        <v>1474</v>
      </c>
      <c r="E6077" s="4">
        <v>1170984003</v>
      </c>
      <c r="F6077" s="4">
        <v>5.9996099999999997</v>
      </c>
      <c r="G6077" s="4">
        <v>1</v>
      </c>
      <c r="H6077" s="4">
        <v>7025447.33423883</v>
      </c>
      <c r="I6077" s="4">
        <v>0</v>
      </c>
      <c r="J6077" s="4">
        <v>7025447.33423883</v>
      </c>
    </row>
    <row r="6078" spans="2:10" x14ac:dyDescent="0.3">
      <c r="B6078" s="3" t="s">
        <v>294</v>
      </c>
      <c r="C6078" s="4">
        <v>2019</v>
      </c>
      <c r="D6078" s="3" t="s">
        <v>1475</v>
      </c>
      <c r="E6078" s="4">
        <v>2</v>
      </c>
      <c r="F6078" s="4">
        <v>0</v>
      </c>
      <c r="G6078" s="4">
        <v>0</v>
      </c>
      <c r="H6078" s="4">
        <v>0</v>
      </c>
      <c r="I6078" s="4"/>
      <c r="J6078" s="4">
        <v>0</v>
      </c>
    </row>
    <row r="6079" spans="2:10" x14ac:dyDescent="0.3">
      <c r="B6079" s="3" t="s">
        <v>294</v>
      </c>
      <c r="C6079" s="4">
        <v>2019</v>
      </c>
      <c r="D6079" s="3" t="s">
        <v>1476</v>
      </c>
      <c r="E6079" s="4">
        <v>4678150</v>
      </c>
      <c r="F6079" s="4">
        <v>40</v>
      </c>
      <c r="G6079" s="4">
        <v>6.6671000281685</v>
      </c>
      <c r="H6079" s="4">
        <v>187126</v>
      </c>
      <c r="I6079" s="4"/>
      <c r="J6079" s="4">
        <v>187126</v>
      </c>
    </row>
    <row r="6080" spans="2:10" x14ac:dyDescent="0.3">
      <c r="B6080" s="3" t="s">
        <v>294</v>
      </c>
      <c r="C6080" s="4">
        <v>2020</v>
      </c>
      <c r="D6080" s="3" t="s">
        <v>1468</v>
      </c>
      <c r="E6080" s="4">
        <v>224702550</v>
      </c>
      <c r="F6080" s="4">
        <v>22.310169999999999</v>
      </c>
      <c r="G6080" s="4">
        <v>3.8052481664676785</v>
      </c>
      <c r="H6080" s="4">
        <v>5013152</v>
      </c>
      <c r="I6080" s="4"/>
      <c r="J6080" s="4">
        <v>5013152</v>
      </c>
    </row>
    <row r="6081" spans="2:10" x14ac:dyDescent="0.3">
      <c r="B6081" s="3" t="s">
        <v>294</v>
      </c>
      <c r="C6081" s="4">
        <v>2020</v>
      </c>
      <c r="D6081" s="3" t="s">
        <v>1469</v>
      </c>
      <c r="E6081" s="4">
        <v>0</v>
      </c>
      <c r="F6081" s="4">
        <v>0</v>
      </c>
      <c r="G6081" s="4">
        <v>0</v>
      </c>
      <c r="H6081" s="4">
        <v>0</v>
      </c>
      <c r="I6081" s="4"/>
      <c r="J6081" s="4">
        <v>0</v>
      </c>
    </row>
    <row r="6082" spans="2:10" x14ac:dyDescent="0.3">
      <c r="B6082" s="3" t="s">
        <v>294</v>
      </c>
      <c r="C6082" s="4">
        <v>2020</v>
      </c>
      <c r="D6082" s="3" t="s">
        <v>1470</v>
      </c>
      <c r="E6082" s="4">
        <v>23317200</v>
      </c>
      <c r="F6082" s="4">
        <v>23.944489999999998</v>
      </c>
      <c r="G6082" s="4">
        <v>4.0839996588777074</v>
      </c>
      <c r="H6082" s="4">
        <v>558318</v>
      </c>
      <c r="I6082" s="4"/>
      <c r="J6082" s="4">
        <v>558318</v>
      </c>
    </row>
    <row r="6083" spans="2:10" x14ac:dyDescent="0.3">
      <c r="B6083" s="3" t="s">
        <v>294</v>
      </c>
      <c r="C6083" s="4">
        <v>2020</v>
      </c>
      <c r="D6083" s="3" t="s">
        <v>1471</v>
      </c>
      <c r="E6083" s="4">
        <v>234140000</v>
      </c>
      <c r="F6083" s="4">
        <v>52.45608</v>
      </c>
      <c r="G6083" s="4">
        <v>8.9469691284325421</v>
      </c>
      <c r="H6083" s="4">
        <v>12282067</v>
      </c>
      <c r="I6083" s="4">
        <v>-5045232</v>
      </c>
      <c r="J6083" s="4">
        <v>7236835</v>
      </c>
    </row>
    <row r="6084" spans="2:10" x14ac:dyDescent="0.3">
      <c r="B6084" s="3" t="s">
        <v>294</v>
      </c>
      <c r="C6084" s="4">
        <v>2020</v>
      </c>
      <c r="D6084" s="3" t="s">
        <v>1472</v>
      </c>
      <c r="E6084" s="4">
        <v>0</v>
      </c>
      <c r="F6084" s="4">
        <v>0</v>
      </c>
      <c r="G6084" s="4">
        <v>0</v>
      </c>
      <c r="H6084" s="4">
        <v>0</v>
      </c>
      <c r="I6084" s="4"/>
      <c r="J6084" s="4">
        <v>0</v>
      </c>
    </row>
    <row r="6085" spans="2:10" x14ac:dyDescent="0.3">
      <c r="B6085" s="3" t="s">
        <v>294</v>
      </c>
      <c r="C6085" s="4">
        <v>2020</v>
      </c>
      <c r="D6085" s="3" t="s">
        <v>1473</v>
      </c>
      <c r="E6085" s="4">
        <v>4243000</v>
      </c>
      <c r="F6085" s="4">
        <v>4.6139900000000003</v>
      </c>
      <c r="G6085" s="4">
        <v>0.78696742282108134</v>
      </c>
      <c r="H6085" s="4">
        <v>19577</v>
      </c>
      <c r="I6085" s="4"/>
      <c r="J6085" s="4">
        <v>19577</v>
      </c>
    </row>
    <row r="6086" spans="2:10" x14ac:dyDescent="0.3">
      <c r="B6086" s="3" t="s">
        <v>294</v>
      </c>
      <c r="C6086" s="4">
        <v>2020</v>
      </c>
      <c r="D6086" s="3" t="s">
        <v>1474</v>
      </c>
      <c r="E6086" s="4">
        <v>1205984653</v>
      </c>
      <c r="F6086" s="4">
        <v>5.8630000000000004</v>
      </c>
      <c r="G6086" s="4">
        <v>1</v>
      </c>
      <c r="H6086" s="4">
        <v>7070688</v>
      </c>
      <c r="I6086" s="4"/>
      <c r="J6086" s="4">
        <v>7070688</v>
      </c>
    </row>
    <row r="6087" spans="2:10" x14ac:dyDescent="0.3">
      <c r="B6087" s="3" t="s">
        <v>294</v>
      </c>
      <c r="C6087" s="4">
        <v>2020</v>
      </c>
      <c r="D6087" s="3" t="s">
        <v>1475</v>
      </c>
      <c r="E6087" s="4">
        <v>2</v>
      </c>
      <c r="F6087" s="4">
        <v>0</v>
      </c>
      <c r="G6087" s="4">
        <v>0</v>
      </c>
      <c r="H6087" s="4">
        <v>0</v>
      </c>
      <c r="I6087" s="4"/>
      <c r="J6087" s="4">
        <v>0</v>
      </c>
    </row>
    <row r="6088" spans="2:10" x14ac:dyDescent="0.3">
      <c r="B6088" s="3" t="s">
        <v>294</v>
      </c>
      <c r="C6088" s="4">
        <v>2020</v>
      </c>
      <c r="D6088" s="3" t="s">
        <v>1476</v>
      </c>
      <c r="E6088" s="4">
        <v>5106260</v>
      </c>
      <c r="F6088" s="4">
        <v>40</v>
      </c>
      <c r="G6088" s="4">
        <v>6.8224458468360902</v>
      </c>
      <c r="H6088" s="4">
        <v>204250</v>
      </c>
      <c r="I6088" s="4">
        <v>137000</v>
      </c>
      <c r="J6088" s="4">
        <v>341250</v>
      </c>
    </row>
    <row r="6089" spans="2:10" x14ac:dyDescent="0.3">
      <c r="B6089" s="3" t="s">
        <v>294</v>
      </c>
      <c r="C6089" s="4">
        <v>2021</v>
      </c>
      <c r="D6089" s="3" t="s">
        <v>1468</v>
      </c>
      <c r="E6089" s="4">
        <v>225871650</v>
      </c>
      <c r="F6089" s="4">
        <v>21.7639</v>
      </c>
      <c r="G6089" s="4">
        <v>3.952990366312608</v>
      </c>
      <c r="H6089" s="4">
        <v>4915848</v>
      </c>
      <c r="I6089" s="4"/>
      <c r="J6089" s="4">
        <v>4915848</v>
      </c>
    </row>
    <row r="6090" spans="2:10" x14ac:dyDescent="0.3">
      <c r="B6090" s="3" t="s">
        <v>294</v>
      </c>
      <c r="C6090" s="4">
        <v>2021</v>
      </c>
      <c r="D6090" s="3" t="s">
        <v>1469</v>
      </c>
      <c r="E6090" s="4">
        <v>0</v>
      </c>
      <c r="F6090" s="4">
        <v>21.7639</v>
      </c>
      <c r="G6090" s="4">
        <v>3.952990366312608</v>
      </c>
      <c r="H6090" s="4">
        <v>0</v>
      </c>
      <c r="I6090" s="4"/>
      <c r="J6090" s="4">
        <v>0</v>
      </c>
    </row>
    <row r="6091" spans="2:10" x14ac:dyDescent="0.3">
      <c r="B6091" s="3" t="s">
        <v>294</v>
      </c>
      <c r="C6091" s="4">
        <v>2021</v>
      </c>
      <c r="D6091" s="3" t="s">
        <v>1470</v>
      </c>
      <c r="E6091" s="4">
        <v>29853300</v>
      </c>
      <c r="F6091" s="4">
        <v>21.057510000000001</v>
      </c>
      <c r="G6091" s="4">
        <v>3.8246883218784964</v>
      </c>
      <c r="H6091" s="4">
        <v>628636</v>
      </c>
      <c r="I6091" s="4"/>
      <c r="J6091" s="4">
        <v>628636</v>
      </c>
    </row>
    <row r="6092" spans="2:10" x14ac:dyDescent="0.3">
      <c r="B6092" s="3" t="s">
        <v>294</v>
      </c>
      <c r="C6092" s="4">
        <v>2021</v>
      </c>
      <c r="D6092" s="3" t="s">
        <v>1471</v>
      </c>
      <c r="E6092" s="4">
        <v>258403000</v>
      </c>
      <c r="F6092" s="4">
        <v>51.523499999999999</v>
      </c>
      <c r="G6092" s="4">
        <v>9.3582445765100761</v>
      </c>
      <c r="H6092" s="4">
        <v>13313827</v>
      </c>
      <c r="I6092" s="4">
        <v>-4441602</v>
      </c>
      <c r="J6092" s="4">
        <v>8872225</v>
      </c>
    </row>
    <row r="6093" spans="2:10" x14ac:dyDescent="0.3">
      <c r="B6093" s="3" t="s">
        <v>294</v>
      </c>
      <c r="C6093" s="4">
        <v>2021</v>
      </c>
      <c r="D6093" s="3" t="s">
        <v>1472</v>
      </c>
      <c r="E6093" s="4">
        <v>0</v>
      </c>
      <c r="F6093" s="4">
        <v>21.7639</v>
      </c>
      <c r="G6093" s="4">
        <v>3.952990366312608</v>
      </c>
      <c r="H6093" s="4">
        <v>0</v>
      </c>
      <c r="I6093" s="4"/>
      <c r="J6093" s="4">
        <v>0</v>
      </c>
    </row>
    <row r="6094" spans="2:10" x14ac:dyDescent="0.3">
      <c r="B6094" s="3" t="s">
        <v>294</v>
      </c>
      <c r="C6094" s="4">
        <v>2021</v>
      </c>
      <c r="D6094" s="3" t="s">
        <v>1473</v>
      </c>
      <c r="E6094" s="4">
        <v>4506500</v>
      </c>
      <c r="F6094" s="4">
        <v>4.3442100000000003</v>
      </c>
      <c r="G6094" s="4">
        <v>0.78904149896107301</v>
      </c>
      <c r="H6094" s="4">
        <v>19577</v>
      </c>
      <c r="I6094" s="4"/>
      <c r="J6094" s="4">
        <v>19577</v>
      </c>
    </row>
    <row r="6095" spans="2:10" x14ac:dyDescent="0.3">
      <c r="B6095" s="3" t="s">
        <v>294</v>
      </c>
      <c r="C6095" s="4">
        <v>2021</v>
      </c>
      <c r="D6095" s="3" t="s">
        <v>1474</v>
      </c>
      <c r="E6095" s="4">
        <v>1288940503</v>
      </c>
      <c r="F6095" s="4">
        <v>5.5056799999999999</v>
      </c>
      <c r="G6095" s="4">
        <v>1</v>
      </c>
      <c r="H6095" s="4">
        <v>7096494</v>
      </c>
      <c r="I6095" s="4"/>
      <c r="J6095" s="4">
        <v>7096494</v>
      </c>
    </row>
    <row r="6096" spans="2:10" x14ac:dyDescent="0.3">
      <c r="B6096" s="3" t="s">
        <v>294</v>
      </c>
      <c r="C6096" s="4">
        <v>2021</v>
      </c>
      <c r="D6096" s="3" t="s">
        <v>1475</v>
      </c>
      <c r="E6096" s="4">
        <v>2</v>
      </c>
      <c r="F6096" s="4">
        <v>21.7639</v>
      </c>
      <c r="G6096" s="4">
        <v>3.952990366312608</v>
      </c>
      <c r="H6096" s="4">
        <v>0</v>
      </c>
      <c r="I6096" s="4"/>
      <c r="J6096" s="4">
        <v>0</v>
      </c>
    </row>
    <row r="6097" spans="2:10" x14ac:dyDescent="0.3">
      <c r="B6097" s="3" t="s">
        <v>294</v>
      </c>
      <c r="C6097" s="4">
        <v>2021</v>
      </c>
      <c r="D6097" s="3" t="s">
        <v>1476</v>
      </c>
      <c r="E6097" s="4">
        <v>5256390</v>
      </c>
      <c r="F6097" s="4">
        <v>54.409750000000003</v>
      </c>
      <c r="G6097" s="4">
        <v>9.8824759157815212</v>
      </c>
      <c r="H6097" s="4">
        <v>285999</v>
      </c>
      <c r="I6097" s="4">
        <v>130000</v>
      </c>
      <c r="J6097" s="4">
        <v>415999</v>
      </c>
    </row>
    <row r="6098" spans="2:10" x14ac:dyDescent="0.3">
      <c r="B6098" s="3" t="s">
        <v>294</v>
      </c>
      <c r="C6098" s="4">
        <v>2022</v>
      </c>
      <c r="D6098" s="3" t="s">
        <v>1468</v>
      </c>
      <c r="E6098" s="4">
        <v>229432700</v>
      </c>
      <c r="F6098" s="4">
        <v>22.419419999999999</v>
      </c>
      <c r="G6098" s="4">
        <v>5.1384977870883306</v>
      </c>
      <c r="H6098" s="4">
        <v>5143748</v>
      </c>
      <c r="I6098" s="4"/>
      <c r="J6098" s="4">
        <v>5143748</v>
      </c>
    </row>
    <row r="6099" spans="2:10" x14ac:dyDescent="0.3">
      <c r="B6099" s="3" t="s">
        <v>294</v>
      </c>
      <c r="C6099" s="4">
        <v>2022</v>
      </c>
      <c r="D6099" s="3" t="s">
        <v>1469</v>
      </c>
      <c r="E6099" s="4">
        <v>0</v>
      </c>
      <c r="F6099" s="4">
        <v>22.419419999999999</v>
      </c>
      <c r="G6099" s="4">
        <v>5.1384977870883306</v>
      </c>
      <c r="H6099" s="4">
        <v>0</v>
      </c>
      <c r="I6099" s="4"/>
      <c r="J6099" s="4">
        <v>0</v>
      </c>
    </row>
    <row r="6100" spans="2:10" x14ac:dyDescent="0.3">
      <c r="B6100" s="3" t="s">
        <v>294</v>
      </c>
      <c r="C6100" s="4">
        <v>2022</v>
      </c>
      <c r="D6100" s="3" t="s">
        <v>1470</v>
      </c>
      <c r="E6100" s="4">
        <v>34036700</v>
      </c>
      <c r="F6100" s="4">
        <v>20.027439999999999</v>
      </c>
      <c r="G6100" s="4">
        <v>4.5902595214793385</v>
      </c>
      <c r="H6100" s="4">
        <v>681668</v>
      </c>
      <c r="I6100" s="4"/>
      <c r="J6100" s="4">
        <v>681668</v>
      </c>
    </row>
    <row r="6101" spans="2:10" x14ac:dyDescent="0.3">
      <c r="B6101" s="3" t="s">
        <v>294</v>
      </c>
      <c r="C6101" s="4">
        <v>2022</v>
      </c>
      <c r="D6101" s="3" t="s">
        <v>1471</v>
      </c>
      <c r="E6101" s="4">
        <v>251768000</v>
      </c>
      <c r="F6101" s="4">
        <v>56.336820000000003</v>
      </c>
      <c r="G6101" s="4">
        <v>12.912315523844669</v>
      </c>
      <c r="H6101" s="4">
        <v>14183808</v>
      </c>
      <c r="I6101" s="4">
        <v>-5039185</v>
      </c>
      <c r="J6101" s="4">
        <v>9144623</v>
      </c>
    </row>
    <row r="6102" spans="2:10" x14ac:dyDescent="0.3">
      <c r="B6102" s="3" t="s">
        <v>294</v>
      </c>
      <c r="C6102" s="4">
        <v>2022</v>
      </c>
      <c r="D6102" s="3" t="s">
        <v>1472</v>
      </c>
      <c r="E6102" s="4">
        <v>0</v>
      </c>
      <c r="F6102" s="4">
        <v>22.419419999999999</v>
      </c>
      <c r="G6102" s="4">
        <v>5.1384977870883306</v>
      </c>
      <c r="H6102" s="4">
        <v>0</v>
      </c>
      <c r="I6102" s="4"/>
      <c r="J6102" s="4">
        <v>0</v>
      </c>
    </row>
    <row r="6103" spans="2:10" x14ac:dyDescent="0.3">
      <c r="B6103" s="3" t="s">
        <v>294</v>
      </c>
      <c r="C6103" s="4">
        <v>2022</v>
      </c>
      <c r="D6103" s="3" t="s">
        <v>1473</v>
      </c>
      <c r="E6103" s="4">
        <v>5410300</v>
      </c>
      <c r="F6103" s="4">
        <v>3.7497199999999999</v>
      </c>
      <c r="G6103" s="4">
        <v>0.85943025832964703</v>
      </c>
      <c r="H6103" s="4">
        <v>20287</v>
      </c>
      <c r="I6103" s="4"/>
      <c r="J6103" s="4">
        <v>20287</v>
      </c>
    </row>
    <row r="6104" spans="2:10" x14ac:dyDescent="0.3">
      <c r="B6104" s="3" t="s">
        <v>294</v>
      </c>
      <c r="C6104" s="4">
        <v>2022</v>
      </c>
      <c r="D6104" s="3" t="s">
        <v>1474</v>
      </c>
      <c r="E6104" s="4">
        <v>1690685003</v>
      </c>
      <c r="F6104" s="4">
        <v>4.3630300000000002</v>
      </c>
      <c r="G6104" s="4">
        <v>1</v>
      </c>
      <c r="H6104" s="4">
        <v>7376509</v>
      </c>
      <c r="I6104" s="4"/>
      <c r="J6104" s="4">
        <v>7376509</v>
      </c>
    </row>
    <row r="6105" spans="2:10" x14ac:dyDescent="0.3">
      <c r="B6105" s="3" t="s">
        <v>294</v>
      </c>
      <c r="C6105" s="4">
        <v>2022</v>
      </c>
      <c r="D6105" s="3" t="s">
        <v>1475</v>
      </c>
      <c r="E6105" s="4">
        <v>2</v>
      </c>
      <c r="F6105" s="4">
        <v>22.419419999999999</v>
      </c>
      <c r="G6105" s="4">
        <v>5.1384977870883306</v>
      </c>
      <c r="H6105" s="4">
        <v>0</v>
      </c>
      <c r="I6105" s="4"/>
      <c r="J6105" s="4">
        <v>0</v>
      </c>
    </row>
    <row r="6106" spans="2:10" x14ac:dyDescent="0.3">
      <c r="B6106" s="3" t="s">
        <v>294</v>
      </c>
      <c r="C6106" s="4">
        <v>2022</v>
      </c>
      <c r="D6106" s="3" t="s">
        <v>1476</v>
      </c>
      <c r="E6106" s="4">
        <v>5325475</v>
      </c>
      <c r="F6106" s="4">
        <v>56.048540000000003</v>
      </c>
      <c r="G6106" s="4">
        <v>12.84624217573567</v>
      </c>
      <c r="H6106" s="4">
        <v>298485</v>
      </c>
      <c r="I6106" s="4">
        <v>128000</v>
      </c>
      <c r="J6106" s="4">
        <v>426485</v>
      </c>
    </row>
    <row r="6107" spans="2:10" x14ac:dyDescent="0.3">
      <c r="B6107" s="3" t="s">
        <v>294</v>
      </c>
      <c r="C6107" s="4">
        <v>2023</v>
      </c>
      <c r="D6107" s="3" t="s">
        <v>1468</v>
      </c>
      <c r="E6107" s="4">
        <v>251976400</v>
      </c>
      <c r="F6107" s="4">
        <v>23.023140000000001</v>
      </c>
      <c r="G6107" s="4">
        <v>5.3279998889187166</v>
      </c>
      <c r="H6107" s="4">
        <v>5801288</v>
      </c>
      <c r="I6107" s="4"/>
      <c r="J6107" s="4">
        <v>5801288</v>
      </c>
    </row>
    <row r="6108" spans="2:10" x14ac:dyDescent="0.3">
      <c r="B6108" s="3" t="s">
        <v>294</v>
      </c>
      <c r="C6108" s="4">
        <v>2023</v>
      </c>
      <c r="D6108" s="3" t="s">
        <v>1469</v>
      </c>
      <c r="E6108" s="4">
        <v>0</v>
      </c>
      <c r="F6108" s="4">
        <v>23.023140000000001</v>
      </c>
      <c r="G6108" s="4">
        <v>5.3279998889187166</v>
      </c>
      <c r="H6108" s="4">
        <v>0</v>
      </c>
      <c r="I6108" s="4"/>
      <c r="J6108" s="4">
        <v>0</v>
      </c>
    </row>
    <row r="6109" spans="2:10" x14ac:dyDescent="0.3">
      <c r="B6109" s="3" t="s">
        <v>294</v>
      </c>
      <c r="C6109" s="4">
        <v>2023</v>
      </c>
      <c r="D6109" s="3" t="s">
        <v>1470</v>
      </c>
      <c r="E6109" s="4">
        <v>37256700</v>
      </c>
      <c r="F6109" s="4">
        <v>19.880759999999999</v>
      </c>
      <c r="G6109" s="4">
        <v>4.6007923798239361</v>
      </c>
      <c r="H6109" s="4">
        <v>740692</v>
      </c>
      <c r="I6109" s="4"/>
      <c r="J6109" s="4">
        <v>740692</v>
      </c>
    </row>
    <row r="6110" spans="2:10" x14ac:dyDescent="0.3">
      <c r="B6110" s="3" t="s">
        <v>294</v>
      </c>
      <c r="C6110" s="4">
        <v>2023</v>
      </c>
      <c r="D6110" s="3" t="s">
        <v>1471</v>
      </c>
      <c r="E6110" s="4">
        <v>252589948</v>
      </c>
      <c r="F6110" s="4">
        <v>62.754959999999997</v>
      </c>
      <c r="G6110" s="4">
        <v>14.522711494135834</v>
      </c>
      <c r="H6110" s="4">
        <v>15851272</v>
      </c>
      <c r="I6110" s="4">
        <v>-5994020</v>
      </c>
      <c r="J6110" s="4">
        <v>9857252</v>
      </c>
    </row>
    <row r="6111" spans="2:10" x14ac:dyDescent="0.3">
      <c r="B6111" s="3" t="s">
        <v>294</v>
      </c>
      <c r="C6111" s="4">
        <v>2023</v>
      </c>
      <c r="D6111" s="3" t="s">
        <v>1472</v>
      </c>
      <c r="E6111" s="4">
        <v>0</v>
      </c>
      <c r="F6111" s="4">
        <v>23.023140000000001</v>
      </c>
      <c r="G6111" s="4">
        <v>5.3279998889187166</v>
      </c>
      <c r="H6111" s="4">
        <v>0</v>
      </c>
      <c r="I6111" s="4"/>
      <c r="J6111" s="4">
        <v>0</v>
      </c>
    </row>
    <row r="6112" spans="2:10" x14ac:dyDescent="0.3">
      <c r="B6112" s="3" t="s">
        <v>294</v>
      </c>
      <c r="C6112" s="4">
        <v>2023</v>
      </c>
      <c r="D6112" s="3" t="s">
        <v>1473</v>
      </c>
      <c r="E6112" s="4">
        <v>5647000</v>
      </c>
      <c r="F6112" s="4">
        <v>3.9193899999999999</v>
      </c>
      <c r="G6112" s="4">
        <v>0.90702265132510718</v>
      </c>
      <c r="H6112" s="4">
        <v>22133</v>
      </c>
      <c r="I6112" s="4"/>
      <c r="J6112" s="4">
        <v>22133</v>
      </c>
    </row>
    <row r="6113" spans="2:10" x14ac:dyDescent="0.3">
      <c r="B6113" s="3" t="s">
        <v>294</v>
      </c>
      <c r="C6113" s="4">
        <v>2023</v>
      </c>
      <c r="D6113" s="3" t="s">
        <v>1474</v>
      </c>
      <c r="E6113" s="4">
        <v>1919585703</v>
      </c>
      <c r="F6113" s="4">
        <v>4.3211599999999999</v>
      </c>
      <c r="G6113" s="4">
        <v>1</v>
      </c>
      <c r="H6113" s="4">
        <v>8294837</v>
      </c>
      <c r="I6113" s="4"/>
      <c r="J6113" s="4">
        <v>8294837</v>
      </c>
    </row>
    <row r="6114" spans="2:10" x14ac:dyDescent="0.3">
      <c r="B6114" s="3" t="s">
        <v>294</v>
      </c>
      <c r="C6114" s="4">
        <v>2023</v>
      </c>
      <c r="D6114" s="3" t="s">
        <v>1475</v>
      </c>
      <c r="E6114" s="4">
        <v>2</v>
      </c>
      <c r="F6114" s="4">
        <v>23.023140000000001</v>
      </c>
      <c r="G6114" s="4">
        <v>5.3279998889187166</v>
      </c>
      <c r="H6114" s="4">
        <v>0</v>
      </c>
      <c r="I6114" s="4"/>
      <c r="J6114" s="4">
        <v>0</v>
      </c>
    </row>
    <row r="6115" spans="2:10" x14ac:dyDescent="0.3">
      <c r="B6115" s="3" t="s">
        <v>294</v>
      </c>
      <c r="C6115" s="4">
        <v>2023</v>
      </c>
      <c r="D6115" s="3" t="s">
        <v>1476</v>
      </c>
      <c r="E6115" s="4">
        <v>5736980</v>
      </c>
      <c r="F6115" s="4">
        <v>57.557839999999999</v>
      </c>
      <c r="G6115" s="4">
        <v>13.319997408103379</v>
      </c>
      <c r="H6115" s="4">
        <v>330208</v>
      </c>
      <c r="I6115" s="4">
        <v>132000</v>
      </c>
      <c r="J6115" s="4">
        <v>462208</v>
      </c>
    </row>
    <row r="6116" spans="2:10" x14ac:dyDescent="0.3">
      <c r="B6116" s="3" t="s">
        <v>294</v>
      </c>
      <c r="C6116" s="4">
        <v>2024</v>
      </c>
      <c r="D6116" s="3" t="s">
        <v>1468</v>
      </c>
      <c r="E6116" s="4">
        <v>296626800</v>
      </c>
      <c r="F6116" s="4">
        <v>22.456009999999999</v>
      </c>
      <c r="G6116" s="4">
        <v>4.5125463442081042</v>
      </c>
      <c r="H6116" s="4">
        <v>6661054</v>
      </c>
      <c r="I6116" s="4"/>
      <c r="J6116" s="4">
        <v>6661054</v>
      </c>
    </row>
    <row r="6117" spans="2:10" x14ac:dyDescent="0.3">
      <c r="B6117" s="3" t="s">
        <v>294</v>
      </c>
      <c r="C6117" s="4">
        <v>2024</v>
      </c>
      <c r="D6117" s="3" t="s">
        <v>1469</v>
      </c>
      <c r="E6117" s="4">
        <v>0</v>
      </c>
      <c r="F6117" s="4">
        <v>22.456009999999999</v>
      </c>
      <c r="G6117" s="4">
        <v>4.5125463442081042</v>
      </c>
      <c r="H6117" s="4">
        <v>0</v>
      </c>
      <c r="I6117" s="4"/>
      <c r="J6117" s="4">
        <v>0</v>
      </c>
    </row>
    <row r="6118" spans="2:10" x14ac:dyDescent="0.3">
      <c r="B6118" s="3" t="s">
        <v>294</v>
      </c>
      <c r="C6118" s="4">
        <v>2024</v>
      </c>
      <c r="D6118" s="3" t="s">
        <v>1470</v>
      </c>
      <c r="E6118" s="4">
        <v>42557900</v>
      </c>
      <c r="F6118" s="4">
        <v>18.795280000000002</v>
      </c>
      <c r="G6118" s="4">
        <v>3.7769208355521622</v>
      </c>
      <c r="H6118" s="4">
        <v>799888</v>
      </c>
      <c r="I6118" s="4"/>
      <c r="J6118" s="4">
        <v>799888</v>
      </c>
    </row>
    <row r="6119" spans="2:10" x14ac:dyDescent="0.3">
      <c r="B6119" s="3" t="s">
        <v>294</v>
      </c>
      <c r="C6119" s="4">
        <v>2024</v>
      </c>
      <c r="D6119" s="3" t="s">
        <v>1471</v>
      </c>
      <c r="E6119" s="4">
        <v>270670000</v>
      </c>
      <c r="F6119" s="4">
        <v>64.91892</v>
      </c>
      <c r="G6119" s="4">
        <v>13.045489163744511</v>
      </c>
      <c r="H6119" s="4">
        <v>17571604</v>
      </c>
      <c r="I6119" s="4">
        <v>-6889312</v>
      </c>
      <c r="J6119" s="4">
        <v>10682292</v>
      </c>
    </row>
    <row r="6120" spans="2:10" x14ac:dyDescent="0.3">
      <c r="B6120" s="3" t="s">
        <v>294</v>
      </c>
      <c r="C6120" s="4">
        <v>2024</v>
      </c>
      <c r="D6120" s="3" t="s">
        <v>1472</v>
      </c>
      <c r="E6120" s="4">
        <v>0</v>
      </c>
      <c r="F6120" s="4">
        <v>22.456009999999999</v>
      </c>
      <c r="G6120" s="4">
        <v>4.5125463442081042</v>
      </c>
      <c r="H6120" s="4">
        <v>0</v>
      </c>
      <c r="I6120" s="4"/>
      <c r="J6120" s="4">
        <v>0</v>
      </c>
    </row>
    <row r="6121" spans="2:10" x14ac:dyDescent="0.3">
      <c r="B6121" s="3" t="s">
        <v>294</v>
      </c>
      <c r="C6121" s="4">
        <v>2024</v>
      </c>
      <c r="D6121" s="3" t="s">
        <v>1473</v>
      </c>
      <c r="E6121" s="4">
        <v>5845200</v>
      </c>
      <c r="F6121" s="4">
        <v>4.0266999999999999</v>
      </c>
      <c r="G6121" s="4">
        <v>0.80916736162046476</v>
      </c>
      <c r="H6121" s="4">
        <v>23537</v>
      </c>
      <c r="I6121" s="4"/>
      <c r="J6121" s="4">
        <v>23537</v>
      </c>
    </row>
    <row r="6122" spans="2:10" x14ac:dyDescent="0.3">
      <c r="B6122" s="3" t="s">
        <v>294</v>
      </c>
      <c r="C6122" s="4">
        <v>2024</v>
      </c>
      <c r="D6122" s="3" t="s">
        <v>1474</v>
      </c>
      <c r="E6122" s="4">
        <v>1800232003</v>
      </c>
      <c r="F6122" s="4">
        <v>4.9763500000000001</v>
      </c>
      <c r="G6122" s="4">
        <v>1</v>
      </c>
      <c r="H6122" s="4">
        <v>8958585</v>
      </c>
      <c r="I6122" s="4"/>
      <c r="J6122" s="4">
        <v>8958585</v>
      </c>
    </row>
    <row r="6123" spans="2:10" x14ac:dyDescent="0.3">
      <c r="B6123" s="3" t="s">
        <v>294</v>
      </c>
      <c r="C6123" s="4">
        <v>2024</v>
      </c>
      <c r="D6123" s="3" t="s">
        <v>1475</v>
      </c>
      <c r="E6123" s="4">
        <v>2</v>
      </c>
      <c r="F6123" s="4">
        <v>22.456009999999999</v>
      </c>
      <c r="G6123" s="4">
        <v>4.5125463442081042</v>
      </c>
      <c r="H6123" s="4">
        <v>0</v>
      </c>
      <c r="I6123" s="4"/>
      <c r="J6123" s="4">
        <v>0</v>
      </c>
    </row>
    <row r="6124" spans="2:10" x14ac:dyDescent="0.3">
      <c r="B6124" s="3" t="s">
        <v>294</v>
      </c>
      <c r="C6124" s="4">
        <v>2024</v>
      </c>
      <c r="D6124" s="3" t="s">
        <v>1476</v>
      </c>
      <c r="E6124" s="4">
        <v>6335135</v>
      </c>
      <c r="F6124" s="4">
        <v>56.140030000000003</v>
      </c>
      <c r="G6124" s="4">
        <v>11.281366865272741</v>
      </c>
      <c r="H6124" s="4">
        <v>355655</v>
      </c>
      <c r="I6124" s="4">
        <v>132000</v>
      </c>
      <c r="J6124" s="4">
        <v>487655</v>
      </c>
    </row>
    <row r="6125" spans="2:10" x14ac:dyDescent="0.3">
      <c r="B6125" s="3" t="s">
        <v>296</v>
      </c>
      <c r="C6125" s="4">
        <v>2019</v>
      </c>
      <c r="D6125" s="3" t="s">
        <v>1468</v>
      </c>
      <c r="E6125" s="4">
        <v>54518850</v>
      </c>
      <c r="F6125" s="4">
        <v>8.7085000000000008</v>
      </c>
      <c r="G6125" s="4">
        <v>2.4229988035947798</v>
      </c>
      <c r="H6125" s="4">
        <v>474777.40522499999</v>
      </c>
      <c r="I6125" s="4"/>
      <c r="J6125" s="4">
        <v>474777.40522499999</v>
      </c>
    </row>
    <row r="6126" spans="2:10" x14ac:dyDescent="0.3">
      <c r="B6126" s="3" t="s">
        <v>296</v>
      </c>
      <c r="C6126" s="4">
        <v>2019</v>
      </c>
      <c r="D6126" s="3" t="s">
        <v>1469</v>
      </c>
      <c r="E6126" s="4">
        <v>0</v>
      </c>
      <c r="F6126" s="4">
        <v>0</v>
      </c>
      <c r="G6126" s="4">
        <v>0</v>
      </c>
      <c r="H6126" s="4">
        <v>0</v>
      </c>
      <c r="I6126" s="4"/>
      <c r="J6126" s="4">
        <v>0</v>
      </c>
    </row>
    <row r="6127" spans="2:10" x14ac:dyDescent="0.3">
      <c r="B6127" s="3" t="s">
        <v>296</v>
      </c>
      <c r="C6127" s="4">
        <v>2019</v>
      </c>
      <c r="D6127" s="3" t="s">
        <v>1470</v>
      </c>
      <c r="E6127" s="4">
        <v>3769200</v>
      </c>
      <c r="F6127" s="4">
        <v>30.0946</v>
      </c>
      <c r="G6127" s="4">
        <v>8.3733340752900602</v>
      </c>
      <c r="H6127" s="4">
        <v>113432.56632</v>
      </c>
      <c r="I6127" s="4">
        <v>-17663</v>
      </c>
      <c r="J6127" s="4">
        <v>95769.566319999998</v>
      </c>
    </row>
    <row r="6128" spans="2:10" x14ac:dyDescent="0.3">
      <c r="B6128" s="3" t="s">
        <v>296</v>
      </c>
      <c r="C6128" s="4">
        <v>2019</v>
      </c>
      <c r="D6128" s="3" t="s">
        <v>1471</v>
      </c>
      <c r="E6128" s="4">
        <v>57694500</v>
      </c>
      <c r="F6128" s="4">
        <v>61.174100000000003</v>
      </c>
      <c r="G6128" s="4">
        <v>17.020700592637901</v>
      </c>
      <c r="H6128" s="4">
        <v>3529409.1124499999</v>
      </c>
      <c r="I6128" s="4">
        <v>-2397912</v>
      </c>
      <c r="J6128" s="4">
        <v>1131497.1124499999</v>
      </c>
    </row>
    <row r="6129" spans="2:10" x14ac:dyDescent="0.3">
      <c r="B6129" s="3" t="s">
        <v>296</v>
      </c>
      <c r="C6129" s="4">
        <v>2019</v>
      </c>
      <c r="D6129" s="3" t="s">
        <v>1472</v>
      </c>
      <c r="E6129" s="4">
        <v>0</v>
      </c>
      <c r="F6129" s="4">
        <v>0</v>
      </c>
      <c r="G6129" s="4">
        <v>0</v>
      </c>
      <c r="H6129" s="4">
        <v>0</v>
      </c>
      <c r="I6129" s="4"/>
      <c r="J6129" s="4">
        <v>0</v>
      </c>
    </row>
    <row r="6130" spans="2:10" x14ac:dyDescent="0.3">
      <c r="B6130" s="3" t="s">
        <v>296</v>
      </c>
      <c r="C6130" s="4">
        <v>2019</v>
      </c>
      <c r="D6130" s="3" t="s">
        <v>1473</v>
      </c>
      <c r="E6130" s="4">
        <v>692500</v>
      </c>
      <c r="F6130" s="4">
        <v>6.0458999999999996</v>
      </c>
      <c r="G6130" s="4">
        <v>1.68217356222698</v>
      </c>
      <c r="H6130" s="4">
        <v>4186.78575</v>
      </c>
      <c r="I6130" s="4"/>
      <c r="J6130" s="4">
        <v>4186.78575</v>
      </c>
    </row>
    <row r="6131" spans="2:10" x14ac:dyDescent="0.3">
      <c r="B6131" s="3" t="s">
        <v>296</v>
      </c>
      <c r="C6131" s="4">
        <v>2019</v>
      </c>
      <c r="D6131" s="3" t="s">
        <v>1474</v>
      </c>
      <c r="E6131" s="4">
        <v>301258500</v>
      </c>
      <c r="F6131" s="4">
        <v>3.5941000000000001</v>
      </c>
      <c r="G6131" s="4">
        <v>1</v>
      </c>
      <c r="H6131" s="4">
        <v>1082753.1748500001</v>
      </c>
      <c r="I6131" s="4">
        <v>0</v>
      </c>
      <c r="J6131" s="4">
        <v>1082753.1748500001</v>
      </c>
    </row>
    <row r="6132" spans="2:10" x14ac:dyDescent="0.3">
      <c r="B6132" s="3" t="s">
        <v>296</v>
      </c>
      <c r="C6132" s="4">
        <v>2019</v>
      </c>
      <c r="D6132" s="3" t="s">
        <v>1475</v>
      </c>
      <c r="E6132" s="4">
        <v>0</v>
      </c>
      <c r="F6132" s="4">
        <v>0</v>
      </c>
      <c r="G6132" s="4">
        <v>0</v>
      </c>
      <c r="H6132" s="4">
        <v>0</v>
      </c>
      <c r="I6132" s="4"/>
      <c r="J6132" s="4">
        <v>0</v>
      </c>
    </row>
    <row r="6133" spans="2:10" x14ac:dyDescent="0.3">
      <c r="B6133" s="3" t="s">
        <v>296</v>
      </c>
      <c r="C6133" s="4">
        <v>2019</v>
      </c>
      <c r="D6133" s="3" t="s">
        <v>1476</v>
      </c>
      <c r="E6133" s="4">
        <v>977524</v>
      </c>
      <c r="F6133" s="4">
        <v>39.937899999999999</v>
      </c>
      <c r="G6133" s="4">
        <v>11.1120725633677</v>
      </c>
      <c r="H6133" s="4">
        <v>39040.255759599997</v>
      </c>
      <c r="I6133" s="4"/>
      <c r="J6133" s="4">
        <v>39040.255759599997</v>
      </c>
    </row>
    <row r="6134" spans="2:10" x14ac:dyDescent="0.3">
      <c r="B6134" s="3" t="s">
        <v>296</v>
      </c>
      <c r="C6134" s="4">
        <v>2020</v>
      </c>
      <c r="D6134" s="3" t="s">
        <v>1468</v>
      </c>
      <c r="E6134" s="4">
        <v>51173100</v>
      </c>
      <c r="F6134" s="4">
        <v>8.8894199999999994</v>
      </c>
      <c r="G6134" s="4">
        <v>2.7321209587942228</v>
      </c>
      <c r="H6134" s="4">
        <v>454899</v>
      </c>
      <c r="I6134" s="4"/>
      <c r="J6134" s="4">
        <v>454899</v>
      </c>
    </row>
    <row r="6135" spans="2:10" x14ac:dyDescent="0.3">
      <c r="B6135" s="3" t="s">
        <v>296</v>
      </c>
      <c r="C6135" s="4">
        <v>2020</v>
      </c>
      <c r="D6135" s="3" t="s">
        <v>1469</v>
      </c>
      <c r="E6135" s="4">
        <v>0</v>
      </c>
      <c r="F6135" s="4">
        <v>0</v>
      </c>
      <c r="G6135" s="4">
        <v>0</v>
      </c>
      <c r="H6135" s="4">
        <v>0</v>
      </c>
      <c r="I6135" s="4"/>
      <c r="J6135" s="4">
        <v>0</v>
      </c>
    </row>
    <row r="6136" spans="2:10" x14ac:dyDescent="0.3">
      <c r="B6136" s="3" t="s">
        <v>296</v>
      </c>
      <c r="C6136" s="4">
        <v>2020</v>
      </c>
      <c r="D6136" s="3" t="s">
        <v>1470</v>
      </c>
      <c r="E6136" s="4">
        <v>5600000</v>
      </c>
      <c r="F6136" s="4">
        <v>35.250149999999998</v>
      </c>
      <c r="G6136" s="4">
        <v>10.83396595229387</v>
      </c>
      <c r="H6136" s="4">
        <v>197401</v>
      </c>
      <c r="I6136" s="4"/>
      <c r="J6136" s="4">
        <v>197401</v>
      </c>
    </row>
    <row r="6137" spans="2:10" x14ac:dyDescent="0.3">
      <c r="B6137" s="3" t="s">
        <v>296</v>
      </c>
      <c r="C6137" s="4">
        <v>2020</v>
      </c>
      <c r="D6137" s="3" t="s">
        <v>1471</v>
      </c>
      <c r="E6137" s="4">
        <v>53815200</v>
      </c>
      <c r="F6137" s="4">
        <v>62.794150000000002</v>
      </c>
      <c r="G6137" s="4">
        <v>19.299483352644859</v>
      </c>
      <c r="H6137" s="4">
        <v>3379280</v>
      </c>
      <c r="I6137" s="4"/>
      <c r="J6137" s="4">
        <v>3379280</v>
      </c>
    </row>
    <row r="6138" spans="2:10" x14ac:dyDescent="0.3">
      <c r="B6138" s="3" t="s">
        <v>296</v>
      </c>
      <c r="C6138" s="4">
        <v>2020</v>
      </c>
      <c r="D6138" s="3" t="s">
        <v>1472</v>
      </c>
      <c r="E6138" s="4">
        <v>0</v>
      </c>
      <c r="F6138" s="4">
        <v>0</v>
      </c>
      <c r="G6138" s="4">
        <v>0</v>
      </c>
      <c r="H6138" s="4">
        <v>0</v>
      </c>
      <c r="I6138" s="4"/>
      <c r="J6138" s="4">
        <v>0</v>
      </c>
    </row>
    <row r="6139" spans="2:10" x14ac:dyDescent="0.3">
      <c r="B6139" s="3" t="s">
        <v>296</v>
      </c>
      <c r="C6139" s="4">
        <v>2020</v>
      </c>
      <c r="D6139" s="3" t="s">
        <v>1473</v>
      </c>
      <c r="E6139" s="4">
        <v>300300</v>
      </c>
      <c r="F6139" s="4">
        <v>7.1683700000000004</v>
      </c>
      <c r="G6139" s="4">
        <v>2.20316442663208</v>
      </c>
      <c r="H6139" s="4">
        <v>2153</v>
      </c>
      <c r="I6139" s="4"/>
      <c r="J6139" s="4">
        <v>2153</v>
      </c>
    </row>
    <row r="6140" spans="2:10" x14ac:dyDescent="0.3">
      <c r="B6140" s="3" t="s">
        <v>296</v>
      </c>
      <c r="C6140" s="4">
        <v>2020</v>
      </c>
      <c r="D6140" s="3" t="s">
        <v>1474</v>
      </c>
      <c r="E6140" s="4">
        <v>324629100</v>
      </c>
      <c r="F6140" s="4">
        <v>3.2536700000000001</v>
      </c>
      <c r="G6140" s="4">
        <v>1</v>
      </c>
      <c r="H6140" s="4">
        <v>1056236</v>
      </c>
      <c r="I6140" s="4"/>
      <c r="J6140" s="4">
        <v>1056236</v>
      </c>
    </row>
    <row r="6141" spans="2:10" x14ac:dyDescent="0.3">
      <c r="B6141" s="3" t="s">
        <v>296</v>
      </c>
      <c r="C6141" s="4">
        <v>2020</v>
      </c>
      <c r="D6141" s="3" t="s">
        <v>1475</v>
      </c>
      <c r="E6141" s="4">
        <v>0</v>
      </c>
      <c r="F6141" s="4">
        <v>0</v>
      </c>
      <c r="G6141" s="4">
        <v>0</v>
      </c>
      <c r="H6141" s="4">
        <v>0</v>
      </c>
      <c r="I6141" s="4"/>
      <c r="J6141" s="4">
        <v>0</v>
      </c>
    </row>
    <row r="6142" spans="2:10" x14ac:dyDescent="0.3">
      <c r="B6142" s="3" t="s">
        <v>296</v>
      </c>
      <c r="C6142" s="4">
        <v>2020</v>
      </c>
      <c r="D6142" s="3" t="s">
        <v>1476</v>
      </c>
      <c r="E6142" s="4">
        <v>1021826</v>
      </c>
      <c r="F6142" s="4">
        <v>38.824620000000003</v>
      </c>
      <c r="G6142" s="4">
        <v>11.932562306564588</v>
      </c>
      <c r="H6142" s="4">
        <v>39672</v>
      </c>
      <c r="I6142" s="4">
        <v>84425</v>
      </c>
      <c r="J6142" s="4">
        <v>124097</v>
      </c>
    </row>
    <row r="6143" spans="2:10" x14ac:dyDescent="0.3">
      <c r="B6143" s="3" t="s">
        <v>296</v>
      </c>
      <c r="C6143" s="4">
        <v>2021</v>
      </c>
      <c r="D6143" s="3" t="s">
        <v>1468</v>
      </c>
      <c r="E6143" s="4">
        <v>51178950</v>
      </c>
      <c r="F6143" s="4">
        <v>9.41751</v>
      </c>
      <c r="G6143" s="4">
        <v>3.1482895453831268</v>
      </c>
      <c r="H6143" s="4">
        <v>481978</v>
      </c>
      <c r="I6143" s="4"/>
      <c r="J6143" s="4">
        <v>481978</v>
      </c>
    </row>
    <row r="6144" spans="2:10" x14ac:dyDescent="0.3">
      <c r="B6144" s="3" t="s">
        <v>296</v>
      </c>
      <c r="C6144" s="4">
        <v>2021</v>
      </c>
      <c r="D6144" s="3" t="s">
        <v>1469</v>
      </c>
      <c r="E6144" s="4">
        <v>0</v>
      </c>
      <c r="F6144" s="4">
        <v>0</v>
      </c>
      <c r="G6144" s="4">
        <v>0</v>
      </c>
      <c r="H6144" s="4">
        <v>0</v>
      </c>
      <c r="I6144" s="4"/>
      <c r="J6144" s="4">
        <v>0</v>
      </c>
    </row>
    <row r="6145" spans="2:10" x14ac:dyDescent="0.3">
      <c r="B6145" s="3" t="s">
        <v>296</v>
      </c>
      <c r="C6145" s="4">
        <v>2021</v>
      </c>
      <c r="D6145" s="3" t="s">
        <v>1470</v>
      </c>
      <c r="E6145" s="4">
        <v>8175000</v>
      </c>
      <c r="F6145" s="4">
        <v>29.590910000000001</v>
      </c>
      <c r="G6145" s="4">
        <v>9.8922913372402057</v>
      </c>
      <c r="H6145" s="4">
        <v>241906</v>
      </c>
      <c r="I6145" s="4"/>
      <c r="J6145" s="4">
        <v>241906</v>
      </c>
    </row>
    <row r="6146" spans="2:10" x14ac:dyDescent="0.3">
      <c r="B6146" s="3" t="s">
        <v>296</v>
      </c>
      <c r="C6146" s="4">
        <v>2021</v>
      </c>
      <c r="D6146" s="3" t="s">
        <v>1471</v>
      </c>
      <c r="E6146" s="4">
        <v>50839300</v>
      </c>
      <c r="F6146" s="4">
        <v>61.91319</v>
      </c>
      <c r="G6146" s="4">
        <v>20.697684292166308</v>
      </c>
      <c r="H6146" s="4">
        <v>3147623</v>
      </c>
      <c r="I6146" s="4"/>
      <c r="J6146" s="4">
        <v>3147623</v>
      </c>
    </row>
    <row r="6147" spans="2:10" x14ac:dyDescent="0.3">
      <c r="B6147" s="3" t="s">
        <v>296</v>
      </c>
      <c r="C6147" s="4">
        <v>2021</v>
      </c>
      <c r="D6147" s="3" t="s">
        <v>1472</v>
      </c>
      <c r="E6147" s="4">
        <v>0</v>
      </c>
      <c r="F6147" s="4">
        <v>0</v>
      </c>
      <c r="G6147" s="4">
        <v>0</v>
      </c>
      <c r="H6147" s="4">
        <v>0</v>
      </c>
      <c r="I6147" s="4"/>
      <c r="J6147" s="4">
        <v>0</v>
      </c>
    </row>
    <row r="6148" spans="2:10" x14ac:dyDescent="0.3">
      <c r="B6148" s="3" t="s">
        <v>296</v>
      </c>
      <c r="C6148" s="4">
        <v>2021</v>
      </c>
      <c r="D6148" s="3" t="s">
        <v>1473</v>
      </c>
      <c r="E6148" s="4">
        <v>300300</v>
      </c>
      <c r="F6148" s="4">
        <v>7.2949400000000004</v>
      </c>
      <c r="G6148" s="4">
        <v>2.4387107989476187</v>
      </c>
      <c r="H6148" s="4">
        <v>2191</v>
      </c>
      <c r="I6148" s="4"/>
      <c r="J6148" s="4">
        <v>2191</v>
      </c>
    </row>
    <row r="6149" spans="2:10" x14ac:dyDescent="0.3">
      <c r="B6149" s="3" t="s">
        <v>296</v>
      </c>
      <c r="C6149" s="4">
        <v>2021</v>
      </c>
      <c r="D6149" s="3" t="s">
        <v>1474</v>
      </c>
      <c r="E6149" s="4">
        <v>368421100</v>
      </c>
      <c r="F6149" s="4">
        <v>2.9913099999999999</v>
      </c>
      <c r="G6149" s="4">
        <v>1</v>
      </c>
      <c r="H6149" s="4">
        <v>1102062</v>
      </c>
      <c r="I6149" s="4"/>
      <c r="J6149" s="4">
        <v>1102062</v>
      </c>
    </row>
    <row r="6150" spans="2:10" x14ac:dyDescent="0.3">
      <c r="B6150" s="3" t="s">
        <v>296</v>
      </c>
      <c r="C6150" s="4">
        <v>2021</v>
      </c>
      <c r="D6150" s="3" t="s">
        <v>1475</v>
      </c>
      <c r="E6150" s="4">
        <v>0</v>
      </c>
      <c r="F6150" s="4">
        <v>0</v>
      </c>
      <c r="G6150" s="4">
        <v>0</v>
      </c>
      <c r="H6150" s="4">
        <v>0</v>
      </c>
      <c r="I6150" s="4"/>
      <c r="J6150" s="4">
        <v>0</v>
      </c>
    </row>
    <row r="6151" spans="2:10" x14ac:dyDescent="0.3">
      <c r="B6151" s="3" t="s">
        <v>296</v>
      </c>
      <c r="C6151" s="4">
        <v>2021</v>
      </c>
      <c r="D6151" s="3" t="s">
        <v>1476</v>
      </c>
      <c r="E6151" s="4">
        <v>1081827</v>
      </c>
      <c r="F6151" s="4">
        <v>36.348489999999998</v>
      </c>
      <c r="G6151" s="4">
        <v>12.151361777950129</v>
      </c>
      <c r="H6151" s="4">
        <v>39323</v>
      </c>
      <c r="I6151" s="4">
        <v>93841</v>
      </c>
      <c r="J6151" s="4">
        <v>133164</v>
      </c>
    </row>
    <row r="6152" spans="2:10" x14ac:dyDescent="0.3">
      <c r="B6152" s="3" t="s">
        <v>296</v>
      </c>
      <c r="C6152" s="4">
        <v>2022</v>
      </c>
      <c r="D6152" s="3" t="s">
        <v>1468</v>
      </c>
      <c r="E6152" s="4">
        <v>58561300</v>
      </c>
      <c r="F6152" s="4">
        <v>8.5479500000000002</v>
      </c>
      <c r="G6152" s="4">
        <v>3.5828743639396761</v>
      </c>
      <c r="H6152" s="4">
        <v>500579</v>
      </c>
      <c r="I6152" s="4"/>
      <c r="J6152" s="4">
        <v>500579</v>
      </c>
    </row>
    <row r="6153" spans="2:10" x14ac:dyDescent="0.3">
      <c r="B6153" s="3" t="s">
        <v>296</v>
      </c>
      <c r="C6153" s="4">
        <v>2022</v>
      </c>
      <c r="D6153" s="3" t="s">
        <v>1469</v>
      </c>
      <c r="E6153" s="4">
        <v>0</v>
      </c>
      <c r="F6153" s="4">
        <v>0</v>
      </c>
      <c r="G6153" s="4">
        <v>0</v>
      </c>
      <c r="H6153" s="4">
        <v>0</v>
      </c>
      <c r="I6153" s="4"/>
      <c r="J6153" s="4">
        <v>0</v>
      </c>
    </row>
    <row r="6154" spans="2:10" x14ac:dyDescent="0.3">
      <c r="B6154" s="3" t="s">
        <v>296</v>
      </c>
      <c r="C6154" s="4">
        <v>2022</v>
      </c>
      <c r="D6154" s="3" t="s">
        <v>1470</v>
      </c>
      <c r="E6154" s="4">
        <v>9417000</v>
      </c>
      <c r="F6154" s="4">
        <v>29.144950000000001</v>
      </c>
      <c r="G6154" s="4">
        <v>12.21610961614231</v>
      </c>
      <c r="H6154" s="4">
        <v>274458</v>
      </c>
      <c r="I6154" s="4"/>
      <c r="J6154" s="4">
        <v>274458</v>
      </c>
    </row>
    <row r="6155" spans="2:10" x14ac:dyDescent="0.3">
      <c r="B6155" s="3" t="s">
        <v>296</v>
      </c>
      <c r="C6155" s="4">
        <v>2022</v>
      </c>
      <c r="D6155" s="3" t="s">
        <v>1471</v>
      </c>
      <c r="E6155" s="4">
        <v>50568900</v>
      </c>
      <c r="F6155" s="4">
        <v>58.856099999999998</v>
      </c>
      <c r="G6155" s="4">
        <v>24.669542036566657</v>
      </c>
      <c r="H6155" s="4">
        <v>2976288</v>
      </c>
      <c r="I6155" s="4"/>
      <c r="J6155" s="4">
        <v>2976288</v>
      </c>
    </row>
    <row r="6156" spans="2:10" x14ac:dyDescent="0.3">
      <c r="B6156" s="3" t="s">
        <v>296</v>
      </c>
      <c r="C6156" s="4">
        <v>2022</v>
      </c>
      <c r="D6156" s="3" t="s">
        <v>1472</v>
      </c>
      <c r="E6156" s="4">
        <v>0</v>
      </c>
      <c r="F6156" s="4">
        <v>0</v>
      </c>
      <c r="G6156" s="4">
        <v>0</v>
      </c>
      <c r="H6156" s="4">
        <v>0</v>
      </c>
      <c r="I6156" s="4"/>
      <c r="J6156" s="4">
        <v>0</v>
      </c>
    </row>
    <row r="6157" spans="2:10" x14ac:dyDescent="0.3">
      <c r="B6157" s="3" t="s">
        <v>296</v>
      </c>
      <c r="C6157" s="4">
        <v>2022</v>
      </c>
      <c r="D6157" s="3" t="s">
        <v>1473</v>
      </c>
      <c r="E6157" s="4">
        <v>338200</v>
      </c>
      <c r="F6157" s="4">
        <v>6.70404</v>
      </c>
      <c r="G6157" s="4">
        <v>2.809999245529764</v>
      </c>
      <c r="H6157" s="4">
        <v>2267</v>
      </c>
      <c r="I6157" s="4"/>
      <c r="J6157" s="4">
        <v>2267</v>
      </c>
    </row>
    <row r="6158" spans="2:10" x14ac:dyDescent="0.3">
      <c r="B6158" s="3" t="s">
        <v>296</v>
      </c>
      <c r="C6158" s="4">
        <v>2022</v>
      </c>
      <c r="D6158" s="3" t="s">
        <v>1474</v>
      </c>
      <c r="E6158" s="4">
        <v>489383300</v>
      </c>
      <c r="F6158" s="4">
        <v>2.38578</v>
      </c>
      <c r="G6158" s="4">
        <v>1</v>
      </c>
      <c r="H6158" s="4">
        <v>1167561</v>
      </c>
      <c r="I6158" s="4"/>
      <c r="J6158" s="4">
        <v>1167561</v>
      </c>
    </row>
    <row r="6159" spans="2:10" x14ac:dyDescent="0.3">
      <c r="B6159" s="3" t="s">
        <v>296</v>
      </c>
      <c r="C6159" s="4">
        <v>2022</v>
      </c>
      <c r="D6159" s="3" t="s">
        <v>1475</v>
      </c>
      <c r="E6159" s="4">
        <v>0</v>
      </c>
      <c r="F6159" s="4">
        <v>0</v>
      </c>
      <c r="G6159" s="4">
        <v>0</v>
      </c>
      <c r="H6159" s="4">
        <v>0</v>
      </c>
      <c r="I6159" s="4"/>
      <c r="J6159" s="4">
        <v>0</v>
      </c>
    </row>
    <row r="6160" spans="2:10" x14ac:dyDescent="0.3">
      <c r="B6160" s="3" t="s">
        <v>296</v>
      </c>
      <c r="C6160" s="4">
        <v>2022</v>
      </c>
      <c r="D6160" s="3" t="s">
        <v>1476</v>
      </c>
      <c r="E6160" s="4">
        <v>1271028</v>
      </c>
      <c r="F6160" s="4">
        <v>35.992089999999997</v>
      </c>
      <c r="G6160" s="4">
        <v>15.086089245445933</v>
      </c>
      <c r="H6160" s="4">
        <v>45747</v>
      </c>
      <c r="I6160" s="4">
        <v>92029</v>
      </c>
      <c r="J6160" s="4">
        <v>137776</v>
      </c>
    </row>
    <row r="6161" spans="2:10" x14ac:dyDescent="0.3">
      <c r="B6161" s="3" t="s">
        <v>296</v>
      </c>
      <c r="C6161" s="4">
        <v>2023</v>
      </c>
      <c r="D6161" s="3" t="s">
        <v>1468</v>
      </c>
      <c r="E6161" s="4">
        <v>73355600</v>
      </c>
      <c r="F6161" s="4">
        <v>11.044359999999999</v>
      </c>
      <c r="G6161" s="4">
        <v>3.9308248626178064</v>
      </c>
      <c r="H6161" s="4">
        <v>810166</v>
      </c>
      <c r="I6161" s="4"/>
      <c r="J6161" s="4">
        <v>810166</v>
      </c>
    </row>
    <row r="6162" spans="2:10" x14ac:dyDescent="0.3">
      <c r="B6162" s="3" t="s">
        <v>296</v>
      </c>
      <c r="C6162" s="4">
        <v>2023</v>
      </c>
      <c r="D6162" s="3" t="s">
        <v>1469</v>
      </c>
      <c r="E6162" s="4">
        <v>0</v>
      </c>
      <c r="F6162" s="4">
        <v>0</v>
      </c>
      <c r="G6162" s="4">
        <v>0</v>
      </c>
      <c r="H6162" s="4">
        <v>0</v>
      </c>
      <c r="I6162" s="4"/>
      <c r="J6162" s="4">
        <v>0</v>
      </c>
    </row>
    <row r="6163" spans="2:10" x14ac:dyDescent="0.3">
      <c r="B6163" s="3" t="s">
        <v>296</v>
      </c>
      <c r="C6163" s="4">
        <v>2023</v>
      </c>
      <c r="D6163" s="3" t="s">
        <v>1470</v>
      </c>
      <c r="E6163" s="4">
        <v>10742100</v>
      </c>
      <c r="F6163" s="4">
        <v>34.659640000000003</v>
      </c>
      <c r="G6163" s="4">
        <v>12.335796247259475</v>
      </c>
      <c r="H6163" s="4">
        <v>372317</v>
      </c>
      <c r="I6163" s="4"/>
      <c r="J6163" s="4">
        <v>372317</v>
      </c>
    </row>
    <row r="6164" spans="2:10" x14ac:dyDescent="0.3">
      <c r="B6164" s="3" t="s">
        <v>296</v>
      </c>
      <c r="C6164" s="4">
        <v>2023</v>
      </c>
      <c r="D6164" s="3" t="s">
        <v>1471</v>
      </c>
      <c r="E6164" s="4">
        <v>51269500</v>
      </c>
      <c r="F6164" s="4">
        <v>54.546480000000003</v>
      </c>
      <c r="G6164" s="4">
        <v>19.413769539591698</v>
      </c>
      <c r="H6164" s="4">
        <v>2796571</v>
      </c>
      <c r="I6164" s="4"/>
      <c r="J6164" s="4">
        <v>2796571</v>
      </c>
    </row>
    <row r="6165" spans="2:10" x14ac:dyDescent="0.3">
      <c r="B6165" s="3" t="s">
        <v>296</v>
      </c>
      <c r="C6165" s="4">
        <v>2023</v>
      </c>
      <c r="D6165" s="3" t="s">
        <v>1472</v>
      </c>
      <c r="E6165" s="4">
        <v>0</v>
      </c>
      <c r="F6165" s="4">
        <v>0</v>
      </c>
      <c r="G6165" s="4">
        <v>0</v>
      </c>
      <c r="H6165" s="4">
        <v>0</v>
      </c>
      <c r="I6165" s="4"/>
      <c r="J6165" s="4">
        <v>0</v>
      </c>
    </row>
    <row r="6166" spans="2:10" x14ac:dyDescent="0.3">
      <c r="B6166" s="3" t="s">
        <v>296</v>
      </c>
      <c r="C6166" s="4">
        <v>2023</v>
      </c>
      <c r="D6166" s="3" t="s">
        <v>1473</v>
      </c>
      <c r="E6166" s="4">
        <v>452100</v>
      </c>
      <c r="F6166" s="4">
        <v>6.8244800000000003</v>
      </c>
      <c r="G6166" s="4">
        <v>2.4289171720622988</v>
      </c>
      <c r="H6166" s="4">
        <v>3085</v>
      </c>
      <c r="I6166" s="4"/>
      <c r="J6166" s="4">
        <v>3085</v>
      </c>
    </row>
    <row r="6167" spans="2:10" x14ac:dyDescent="0.3">
      <c r="B6167" s="3" t="s">
        <v>296</v>
      </c>
      <c r="C6167" s="4">
        <v>2023</v>
      </c>
      <c r="D6167" s="3" t="s">
        <v>1474</v>
      </c>
      <c r="E6167" s="4">
        <v>571210900</v>
      </c>
      <c r="F6167" s="4">
        <v>2.8096800000000002</v>
      </c>
      <c r="G6167" s="4">
        <v>1</v>
      </c>
      <c r="H6167" s="4">
        <v>1604920</v>
      </c>
      <c r="I6167" s="4"/>
      <c r="J6167" s="4">
        <v>1604920</v>
      </c>
    </row>
    <row r="6168" spans="2:10" x14ac:dyDescent="0.3">
      <c r="B6168" s="3" t="s">
        <v>296</v>
      </c>
      <c r="C6168" s="4">
        <v>2023</v>
      </c>
      <c r="D6168" s="3" t="s">
        <v>1475</v>
      </c>
      <c r="E6168" s="4">
        <v>0</v>
      </c>
      <c r="F6168" s="4">
        <v>0</v>
      </c>
      <c r="G6168" s="4">
        <v>0</v>
      </c>
      <c r="H6168" s="4">
        <v>0</v>
      </c>
      <c r="I6168" s="4"/>
      <c r="J6168" s="4">
        <v>0</v>
      </c>
    </row>
    <row r="6169" spans="2:10" x14ac:dyDescent="0.3">
      <c r="B6169" s="3" t="s">
        <v>296</v>
      </c>
      <c r="C6169" s="4">
        <v>2023</v>
      </c>
      <c r="D6169" s="3" t="s">
        <v>1476</v>
      </c>
      <c r="E6169" s="4">
        <v>1327736</v>
      </c>
      <c r="F6169" s="4">
        <v>37.684379999999997</v>
      </c>
      <c r="G6169" s="4">
        <v>13.412338771675065</v>
      </c>
      <c r="H6169" s="4">
        <v>50035</v>
      </c>
      <c r="I6169" s="4">
        <v>103068</v>
      </c>
      <c r="J6169" s="4">
        <v>153103</v>
      </c>
    </row>
    <row r="6170" spans="2:10" x14ac:dyDescent="0.3">
      <c r="B6170" s="3" t="s">
        <v>296</v>
      </c>
      <c r="C6170" s="4">
        <v>2024</v>
      </c>
      <c r="D6170" s="3" t="s">
        <v>1468</v>
      </c>
      <c r="E6170" s="4">
        <v>82341850</v>
      </c>
      <c r="F6170" s="4">
        <v>10.275460000000001</v>
      </c>
      <c r="G6170" s="4">
        <v>3.4033604817154157</v>
      </c>
      <c r="H6170" s="4">
        <v>846100</v>
      </c>
      <c r="I6170" s="4"/>
      <c r="J6170" s="4">
        <v>846100</v>
      </c>
    </row>
    <row r="6171" spans="2:10" x14ac:dyDescent="0.3">
      <c r="B6171" s="3" t="s">
        <v>296</v>
      </c>
      <c r="C6171" s="4">
        <v>2024</v>
      </c>
      <c r="D6171" s="3" t="s">
        <v>1469</v>
      </c>
      <c r="E6171" s="4">
        <v>0</v>
      </c>
      <c r="F6171" s="4">
        <v>0</v>
      </c>
      <c r="G6171" s="4">
        <v>0</v>
      </c>
      <c r="H6171" s="4">
        <v>0</v>
      </c>
      <c r="I6171" s="4"/>
      <c r="J6171" s="4">
        <v>0</v>
      </c>
    </row>
    <row r="6172" spans="2:10" x14ac:dyDescent="0.3">
      <c r="B6172" s="3" t="s">
        <v>296</v>
      </c>
      <c r="C6172" s="4">
        <v>2024</v>
      </c>
      <c r="D6172" s="3" t="s">
        <v>1470</v>
      </c>
      <c r="E6172" s="4">
        <v>12010700</v>
      </c>
      <c r="F6172" s="4">
        <v>32.505000000000003</v>
      </c>
      <c r="G6172" s="4">
        <v>10.7660613206766</v>
      </c>
      <c r="H6172" s="4">
        <v>390408</v>
      </c>
      <c r="I6172" s="4"/>
      <c r="J6172" s="4">
        <v>390408</v>
      </c>
    </row>
    <row r="6173" spans="2:10" x14ac:dyDescent="0.3">
      <c r="B6173" s="3" t="s">
        <v>296</v>
      </c>
      <c r="C6173" s="4">
        <v>2024</v>
      </c>
      <c r="D6173" s="3" t="s">
        <v>1471</v>
      </c>
      <c r="E6173" s="4">
        <v>48037300</v>
      </c>
      <c r="F6173" s="4">
        <v>55.852460000000001</v>
      </c>
      <c r="G6173" s="4">
        <v>18.499031203526748</v>
      </c>
      <c r="H6173" s="4">
        <v>2683001</v>
      </c>
      <c r="I6173" s="4"/>
      <c r="J6173" s="4">
        <v>2683001</v>
      </c>
    </row>
    <row r="6174" spans="2:10" x14ac:dyDescent="0.3">
      <c r="B6174" s="3" t="s">
        <v>296</v>
      </c>
      <c r="C6174" s="4">
        <v>2024</v>
      </c>
      <c r="D6174" s="3" t="s">
        <v>1472</v>
      </c>
      <c r="E6174" s="4">
        <v>0</v>
      </c>
      <c r="F6174" s="4">
        <v>0</v>
      </c>
      <c r="G6174" s="4">
        <v>0</v>
      </c>
      <c r="H6174" s="4">
        <v>0</v>
      </c>
      <c r="I6174" s="4"/>
      <c r="J6174" s="4">
        <v>0</v>
      </c>
    </row>
    <row r="6175" spans="2:10" x14ac:dyDescent="0.3">
      <c r="B6175" s="3" t="s">
        <v>296</v>
      </c>
      <c r="C6175" s="4">
        <v>2024</v>
      </c>
      <c r="D6175" s="3" t="s">
        <v>1473</v>
      </c>
      <c r="E6175" s="4">
        <v>452100</v>
      </c>
      <c r="F6175" s="4">
        <v>7.1949300000000003</v>
      </c>
      <c r="G6175" s="4">
        <v>2.3830505330864695</v>
      </c>
      <c r="H6175" s="4">
        <v>3253</v>
      </c>
      <c r="I6175" s="4"/>
      <c r="J6175" s="4">
        <v>3253</v>
      </c>
    </row>
    <row r="6176" spans="2:10" x14ac:dyDescent="0.3">
      <c r="B6176" s="3" t="s">
        <v>296</v>
      </c>
      <c r="C6176" s="4">
        <v>2024</v>
      </c>
      <c r="D6176" s="3" t="s">
        <v>1474</v>
      </c>
      <c r="E6176" s="4">
        <v>566444700</v>
      </c>
      <c r="F6176" s="4">
        <v>3.0192100000000002</v>
      </c>
      <c r="G6176" s="4">
        <v>1</v>
      </c>
      <c r="H6176" s="4">
        <v>1710216</v>
      </c>
      <c r="I6176" s="4"/>
      <c r="J6176" s="4">
        <v>1710216</v>
      </c>
    </row>
    <row r="6177" spans="2:10" x14ac:dyDescent="0.3">
      <c r="B6177" s="3" t="s">
        <v>296</v>
      </c>
      <c r="C6177" s="4">
        <v>2024</v>
      </c>
      <c r="D6177" s="3" t="s">
        <v>1475</v>
      </c>
      <c r="E6177" s="4">
        <v>0</v>
      </c>
      <c r="F6177" s="4">
        <v>0</v>
      </c>
      <c r="G6177" s="4">
        <v>0</v>
      </c>
      <c r="H6177" s="4">
        <v>0</v>
      </c>
      <c r="I6177" s="4"/>
      <c r="J6177" s="4">
        <v>0</v>
      </c>
    </row>
    <row r="6178" spans="2:10" x14ac:dyDescent="0.3">
      <c r="B6178" s="3" t="s">
        <v>296</v>
      </c>
      <c r="C6178" s="4">
        <v>2024</v>
      </c>
      <c r="D6178" s="3" t="s">
        <v>1476</v>
      </c>
      <c r="E6178" s="4">
        <v>1442541</v>
      </c>
      <c r="F6178" s="4">
        <v>37.77561</v>
      </c>
      <c r="G6178" s="4">
        <v>12.511753074479747</v>
      </c>
      <c r="H6178" s="4">
        <v>54493</v>
      </c>
      <c r="I6178" s="4">
        <v>418358</v>
      </c>
      <c r="J6178" s="4">
        <v>472851</v>
      </c>
    </row>
    <row r="6179" spans="2:10" x14ac:dyDescent="0.3">
      <c r="B6179" s="3" t="s">
        <v>298</v>
      </c>
      <c r="C6179" s="4">
        <v>2019</v>
      </c>
      <c r="D6179" s="3" t="s">
        <v>1468</v>
      </c>
      <c r="E6179" s="4">
        <v>119316064</v>
      </c>
      <c r="F6179" s="4">
        <v>7.0326000000000004</v>
      </c>
      <c r="G6179" s="4">
        <v>2.4200275292498299</v>
      </c>
      <c r="H6179" s="4">
        <v>839102.15168639994</v>
      </c>
      <c r="I6179" s="4"/>
      <c r="J6179" s="4">
        <v>839102.15168639994</v>
      </c>
    </row>
    <row r="6180" spans="2:10" x14ac:dyDescent="0.3">
      <c r="B6180" s="3" t="s">
        <v>298</v>
      </c>
      <c r="C6180" s="4">
        <v>2019</v>
      </c>
      <c r="D6180" s="3" t="s">
        <v>1469</v>
      </c>
      <c r="E6180" s="4">
        <v>132600</v>
      </c>
      <c r="F6180" s="4">
        <v>1.4530000000000001</v>
      </c>
      <c r="G6180" s="4">
        <v>0.5</v>
      </c>
      <c r="H6180" s="4">
        <v>192.6678</v>
      </c>
      <c r="I6180" s="4"/>
      <c r="J6180" s="4">
        <v>192.6678</v>
      </c>
    </row>
    <row r="6181" spans="2:10" x14ac:dyDescent="0.3">
      <c r="B6181" s="3" t="s">
        <v>298</v>
      </c>
      <c r="C6181" s="4">
        <v>2019</v>
      </c>
      <c r="D6181" s="3" t="s">
        <v>1470</v>
      </c>
      <c r="E6181" s="4">
        <v>0</v>
      </c>
      <c r="F6181" s="4">
        <v>7.0326000000000004</v>
      </c>
      <c r="G6181" s="4">
        <v>2.4200275292498299</v>
      </c>
      <c r="H6181" s="4">
        <v>0</v>
      </c>
      <c r="I6181" s="4"/>
      <c r="J6181" s="4">
        <v>0</v>
      </c>
    </row>
    <row r="6182" spans="2:10" x14ac:dyDescent="0.3">
      <c r="B6182" s="3" t="s">
        <v>298</v>
      </c>
      <c r="C6182" s="4">
        <v>2019</v>
      </c>
      <c r="D6182" s="3" t="s">
        <v>1471</v>
      </c>
      <c r="E6182" s="4">
        <v>0</v>
      </c>
      <c r="F6182" s="4">
        <v>7.0326000000000004</v>
      </c>
      <c r="G6182" s="4">
        <v>2.4200275292498299</v>
      </c>
      <c r="H6182" s="4">
        <v>0</v>
      </c>
      <c r="I6182" s="4"/>
      <c r="J6182" s="4">
        <v>0</v>
      </c>
    </row>
    <row r="6183" spans="2:10" x14ac:dyDescent="0.3">
      <c r="B6183" s="3" t="s">
        <v>298</v>
      </c>
      <c r="C6183" s="4">
        <v>2019</v>
      </c>
      <c r="D6183" s="3" t="s">
        <v>1472</v>
      </c>
      <c r="E6183" s="4">
        <v>245500</v>
      </c>
      <c r="F6183" s="4">
        <v>1.4530000000000001</v>
      </c>
      <c r="G6183" s="4">
        <v>0.5</v>
      </c>
      <c r="H6183" s="4">
        <v>356.7115</v>
      </c>
      <c r="I6183" s="4"/>
      <c r="J6183" s="4">
        <v>356.7115</v>
      </c>
    </row>
    <row r="6184" spans="2:10" x14ac:dyDescent="0.3">
      <c r="B6184" s="3" t="s">
        <v>298</v>
      </c>
      <c r="C6184" s="4">
        <v>2019</v>
      </c>
      <c r="D6184" s="3" t="s">
        <v>1473</v>
      </c>
      <c r="E6184" s="4">
        <v>4081900</v>
      </c>
      <c r="F6184" s="4">
        <v>7.0326000000000004</v>
      </c>
      <c r="G6184" s="4">
        <v>2.4200275292498299</v>
      </c>
      <c r="H6184" s="4">
        <v>28706.36994</v>
      </c>
      <c r="I6184" s="4"/>
      <c r="J6184" s="4">
        <v>28706.36994</v>
      </c>
    </row>
    <row r="6185" spans="2:10" x14ac:dyDescent="0.3">
      <c r="B6185" s="3" t="s">
        <v>298</v>
      </c>
      <c r="C6185" s="4">
        <v>2019</v>
      </c>
      <c r="D6185" s="3" t="s">
        <v>1474</v>
      </c>
      <c r="E6185" s="4">
        <v>2923093227</v>
      </c>
      <c r="F6185" s="4">
        <v>2.9060000000000001</v>
      </c>
      <c r="G6185" s="4">
        <v>1</v>
      </c>
      <c r="H6185" s="4">
        <v>8494508.9176620003</v>
      </c>
      <c r="I6185" s="4">
        <v>0</v>
      </c>
      <c r="J6185" s="4">
        <v>8494508.9176620003</v>
      </c>
    </row>
    <row r="6186" spans="2:10" x14ac:dyDescent="0.3">
      <c r="B6186" s="3" t="s">
        <v>298</v>
      </c>
      <c r="C6186" s="4">
        <v>2019</v>
      </c>
      <c r="D6186" s="3" t="s">
        <v>1475</v>
      </c>
      <c r="E6186" s="4">
        <v>0</v>
      </c>
      <c r="F6186" s="4">
        <v>2.9060000000000001</v>
      </c>
      <c r="G6186" s="4">
        <v>1</v>
      </c>
      <c r="H6186" s="4">
        <v>0</v>
      </c>
      <c r="I6186" s="4"/>
      <c r="J6186" s="4">
        <v>0</v>
      </c>
    </row>
    <row r="6187" spans="2:10" x14ac:dyDescent="0.3">
      <c r="B6187" s="3" t="s">
        <v>298</v>
      </c>
      <c r="C6187" s="4">
        <v>2019</v>
      </c>
      <c r="D6187" s="3" t="s">
        <v>1476</v>
      </c>
      <c r="E6187" s="4">
        <v>1192800</v>
      </c>
      <c r="F6187" s="4">
        <v>39.728400000000001</v>
      </c>
      <c r="G6187" s="4">
        <v>13.6711631108052</v>
      </c>
      <c r="H6187" s="4">
        <v>47388.035519999998</v>
      </c>
      <c r="I6187" s="4"/>
      <c r="J6187" s="4">
        <v>47388.035519999998</v>
      </c>
    </row>
    <row r="6188" spans="2:10" x14ac:dyDescent="0.3">
      <c r="B6188" s="3" t="s">
        <v>298</v>
      </c>
      <c r="C6188" s="4">
        <v>2020</v>
      </c>
      <c r="D6188" s="3" t="s">
        <v>1468</v>
      </c>
      <c r="E6188" s="4">
        <v>127741859</v>
      </c>
      <c r="F6188" s="4">
        <v>6.8867000000000003</v>
      </c>
      <c r="G6188" s="4">
        <v>2.2222329783801227</v>
      </c>
      <c r="H6188" s="4">
        <v>879720</v>
      </c>
      <c r="I6188" s="4"/>
      <c r="J6188" s="4">
        <v>879720</v>
      </c>
    </row>
    <row r="6189" spans="2:10" x14ac:dyDescent="0.3">
      <c r="B6189" s="3" t="s">
        <v>298</v>
      </c>
      <c r="C6189" s="4">
        <v>2020</v>
      </c>
      <c r="D6189" s="3" t="s">
        <v>1469</v>
      </c>
      <c r="E6189" s="4">
        <v>130070</v>
      </c>
      <c r="F6189" s="4">
        <v>1.5495000000000001</v>
      </c>
      <c r="G6189" s="4">
        <v>0.5</v>
      </c>
      <c r="H6189" s="4">
        <v>202</v>
      </c>
      <c r="I6189" s="4"/>
      <c r="J6189" s="4">
        <v>202</v>
      </c>
    </row>
    <row r="6190" spans="2:10" x14ac:dyDescent="0.3">
      <c r="B6190" s="3" t="s">
        <v>298</v>
      </c>
      <c r="C6190" s="4">
        <v>2020</v>
      </c>
      <c r="D6190" s="3" t="s">
        <v>1470</v>
      </c>
      <c r="E6190" s="4">
        <v>0</v>
      </c>
      <c r="F6190" s="4">
        <v>6.8867000000000003</v>
      </c>
      <c r="G6190" s="4">
        <v>2.2222329783801227</v>
      </c>
      <c r="H6190" s="4">
        <v>0</v>
      </c>
      <c r="I6190" s="4"/>
      <c r="J6190" s="4">
        <v>0</v>
      </c>
    </row>
    <row r="6191" spans="2:10" x14ac:dyDescent="0.3">
      <c r="B6191" s="3" t="s">
        <v>298</v>
      </c>
      <c r="C6191" s="4">
        <v>2020</v>
      </c>
      <c r="D6191" s="3" t="s">
        <v>1471</v>
      </c>
      <c r="E6191" s="4">
        <v>0</v>
      </c>
      <c r="F6191" s="4">
        <v>6.8867000000000003</v>
      </c>
      <c r="G6191" s="4">
        <v>2.2222329783801227</v>
      </c>
      <c r="H6191" s="4">
        <v>0</v>
      </c>
      <c r="I6191" s="4"/>
      <c r="J6191" s="4">
        <v>0</v>
      </c>
    </row>
    <row r="6192" spans="2:10" x14ac:dyDescent="0.3">
      <c r="B6192" s="3" t="s">
        <v>298</v>
      </c>
      <c r="C6192" s="4">
        <v>2020</v>
      </c>
      <c r="D6192" s="3" t="s">
        <v>1472</v>
      </c>
      <c r="E6192" s="4">
        <v>263200</v>
      </c>
      <c r="F6192" s="4">
        <v>1.5495000000000001</v>
      </c>
      <c r="G6192" s="4">
        <v>0.5</v>
      </c>
      <c r="H6192" s="4">
        <v>408</v>
      </c>
      <c r="I6192" s="4"/>
      <c r="J6192" s="4">
        <v>408</v>
      </c>
    </row>
    <row r="6193" spans="2:10" x14ac:dyDescent="0.3">
      <c r="B6193" s="3" t="s">
        <v>298</v>
      </c>
      <c r="C6193" s="4">
        <v>2020</v>
      </c>
      <c r="D6193" s="3" t="s">
        <v>1473</v>
      </c>
      <c r="E6193" s="4">
        <v>4487800</v>
      </c>
      <c r="F6193" s="4">
        <v>6.8867000000000003</v>
      </c>
      <c r="G6193" s="4">
        <v>2.2222329783801227</v>
      </c>
      <c r="H6193" s="4">
        <v>30906</v>
      </c>
      <c r="I6193" s="4"/>
      <c r="J6193" s="4">
        <v>30906</v>
      </c>
    </row>
    <row r="6194" spans="2:10" x14ac:dyDescent="0.3">
      <c r="B6194" s="3" t="s">
        <v>298</v>
      </c>
      <c r="C6194" s="4">
        <v>2020</v>
      </c>
      <c r="D6194" s="3" t="s">
        <v>1474</v>
      </c>
      <c r="E6194" s="4">
        <v>2896205277</v>
      </c>
      <c r="F6194" s="4">
        <v>3.0990000000000002</v>
      </c>
      <c r="G6194" s="4">
        <v>1</v>
      </c>
      <c r="H6194" s="4">
        <v>8975340</v>
      </c>
      <c r="I6194" s="4"/>
      <c r="J6194" s="4">
        <v>8975340</v>
      </c>
    </row>
    <row r="6195" spans="2:10" x14ac:dyDescent="0.3">
      <c r="B6195" s="3" t="s">
        <v>298</v>
      </c>
      <c r="C6195" s="4">
        <v>2020</v>
      </c>
      <c r="D6195" s="3" t="s">
        <v>1475</v>
      </c>
      <c r="E6195" s="4">
        <v>0</v>
      </c>
      <c r="F6195" s="4">
        <v>3.0990000000000002</v>
      </c>
      <c r="G6195" s="4">
        <v>1</v>
      </c>
      <c r="H6195" s="4">
        <v>0</v>
      </c>
      <c r="I6195" s="4"/>
      <c r="J6195" s="4">
        <v>0</v>
      </c>
    </row>
    <row r="6196" spans="2:10" x14ac:dyDescent="0.3">
      <c r="B6196" s="3" t="s">
        <v>298</v>
      </c>
      <c r="C6196" s="4">
        <v>2020</v>
      </c>
      <c r="D6196" s="3" t="s">
        <v>1476</v>
      </c>
      <c r="E6196" s="4">
        <v>1202400</v>
      </c>
      <c r="F6196" s="4">
        <v>39.822200000000002</v>
      </c>
      <c r="G6196" s="4">
        <v>12.850016134236851</v>
      </c>
      <c r="H6196" s="4">
        <v>47882</v>
      </c>
      <c r="I6196" s="4">
        <v>147000</v>
      </c>
      <c r="J6196" s="4">
        <v>194882</v>
      </c>
    </row>
    <row r="6197" spans="2:10" x14ac:dyDescent="0.3">
      <c r="B6197" s="3" t="s">
        <v>298</v>
      </c>
      <c r="C6197" s="4">
        <v>2021</v>
      </c>
      <c r="D6197" s="3" t="s">
        <v>1468</v>
      </c>
      <c r="E6197" s="4">
        <v>137120441</v>
      </c>
      <c r="F6197" s="4">
        <v>6.6468999999999996</v>
      </c>
      <c r="G6197" s="4">
        <v>2.167938682322244</v>
      </c>
      <c r="H6197" s="4">
        <v>911426</v>
      </c>
      <c r="I6197" s="4"/>
      <c r="J6197" s="4">
        <v>911426</v>
      </c>
    </row>
    <row r="6198" spans="2:10" x14ac:dyDescent="0.3">
      <c r="B6198" s="3" t="s">
        <v>298</v>
      </c>
      <c r="C6198" s="4">
        <v>2021</v>
      </c>
      <c r="D6198" s="3" t="s">
        <v>1469</v>
      </c>
      <c r="E6198" s="4">
        <v>130070</v>
      </c>
      <c r="F6198" s="4">
        <v>1.5329999999999999</v>
      </c>
      <c r="G6198" s="4">
        <v>0.5</v>
      </c>
      <c r="H6198" s="4">
        <v>199</v>
      </c>
      <c r="I6198" s="4"/>
      <c r="J6198" s="4">
        <v>199</v>
      </c>
    </row>
    <row r="6199" spans="2:10" x14ac:dyDescent="0.3">
      <c r="B6199" s="3" t="s">
        <v>298</v>
      </c>
      <c r="C6199" s="4">
        <v>2021</v>
      </c>
      <c r="D6199" s="3" t="s">
        <v>1470</v>
      </c>
      <c r="E6199" s="4">
        <v>98800</v>
      </c>
      <c r="F6199" s="4">
        <v>6.6468999999999996</v>
      </c>
      <c r="G6199" s="4">
        <v>2.167938682322244</v>
      </c>
      <c r="H6199" s="4">
        <v>657</v>
      </c>
      <c r="I6199" s="4"/>
      <c r="J6199" s="4">
        <v>657</v>
      </c>
    </row>
    <row r="6200" spans="2:10" x14ac:dyDescent="0.3">
      <c r="B6200" s="3" t="s">
        <v>298</v>
      </c>
      <c r="C6200" s="4">
        <v>2021</v>
      </c>
      <c r="D6200" s="3" t="s">
        <v>1471</v>
      </c>
      <c r="E6200" s="4">
        <v>0</v>
      </c>
      <c r="F6200" s="4">
        <v>6.6468999999999996</v>
      </c>
      <c r="G6200" s="4">
        <v>2.167938682322244</v>
      </c>
      <c r="H6200" s="4">
        <v>0</v>
      </c>
      <c r="I6200" s="4"/>
      <c r="J6200" s="4">
        <v>0</v>
      </c>
    </row>
    <row r="6201" spans="2:10" x14ac:dyDescent="0.3">
      <c r="B6201" s="3" t="s">
        <v>298</v>
      </c>
      <c r="C6201" s="4">
        <v>2021</v>
      </c>
      <c r="D6201" s="3" t="s">
        <v>1472</v>
      </c>
      <c r="E6201" s="4">
        <v>256300</v>
      </c>
      <c r="F6201" s="4">
        <v>1.5329999999999999</v>
      </c>
      <c r="G6201" s="4">
        <v>0.5</v>
      </c>
      <c r="H6201" s="4">
        <v>393</v>
      </c>
      <c r="I6201" s="4"/>
      <c r="J6201" s="4">
        <v>393</v>
      </c>
    </row>
    <row r="6202" spans="2:10" x14ac:dyDescent="0.3">
      <c r="B6202" s="3" t="s">
        <v>298</v>
      </c>
      <c r="C6202" s="4">
        <v>2021</v>
      </c>
      <c r="D6202" s="3" t="s">
        <v>1473</v>
      </c>
      <c r="E6202" s="4">
        <v>4575800</v>
      </c>
      <c r="F6202" s="4">
        <v>6.6468999999999996</v>
      </c>
      <c r="G6202" s="4">
        <v>2.167938682322244</v>
      </c>
      <c r="H6202" s="4">
        <v>30415</v>
      </c>
      <c r="I6202" s="4"/>
      <c r="J6202" s="4">
        <v>30415</v>
      </c>
    </row>
    <row r="6203" spans="2:10" x14ac:dyDescent="0.3">
      <c r="B6203" s="3" t="s">
        <v>298</v>
      </c>
      <c r="C6203" s="4">
        <v>2021</v>
      </c>
      <c r="D6203" s="3" t="s">
        <v>1474</v>
      </c>
      <c r="E6203" s="4">
        <v>3050824851</v>
      </c>
      <c r="F6203" s="4">
        <v>3.0659999999999998</v>
      </c>
      <c r="G6203" s="4">
        <v>1</v>
      </c>
      <c r="H6203" s="4">
        <v>9353829</v>
      </c>
      <c r="I6203" s="4"/>
      <c r="J6203" s="4">
        <v>9353829</v>
      </c>
    </row>
    <row r="6204" spans="2:10" x14ac:dyDescent="0.3">
      <c r="B6204" s="3" t="s">
        <v>298</v>
      </c>
      <c r="C6204" s="4">
        <v>2021</v>
      </c>
      <c r="D6204" s="3" t="s">
        <v>1475</v>
      </c>
      <c r="E6204" s="4">
        <v>0</v>
      </c>
      <c r="F6204" s="4">
        <v>3.0659999999999998</v>
      </c>
      <c r="G6204" s="4">
        <v>1</v>
      </c>
      <c r="H6204" s="4">
        <v>0</v>
      </c>
      <c r="I6204" s="4"/>
      <c r="J6204" s="4">
        <v>0</v>
      </c>
    </row>
    <row r="6205" spans="2:10" x14ac:dyDescent="0.3">
      <c r="B6205" s="3" t="s">
        <v>298</v>
      </c>
      <c r="C6205" s="4">
        <v>2021</v>
      </c>
      <c r="D6205" s="3" t="s">
        <v>1476</v>
      </c>
      <c r="E6205" s="4">
        <v>1062900</v>
      </c>
      <c r="F6205" s="4">
        <v>39.8812</v>
      </c>
      <c r="G6205" s="4">
        <v>13.007566862361383</v>
      </c>
      <c r="H6205" s="4">
        <v>42390</v>
      </c>
      <c r="I6205" s="4">
        <v>151000</v>
      </c>
      <c r="J6205" s="4">
        <v>193390</v>
      </c>
    </row>
    <row r="6206" spans="2:10" x14ac:dyDescent="0.3">
      <c r="B6206" s="3" t="s">
        <v>298</v>
      </c>
      <c r="C6206" s="4">
        <v>2022</v>
      </c>
      <c r="D6206" s="3" t="s">
        <v>1468</v>
      </c>
      <c r="E6206" s="4">
        <v>160289455</v>
      </c>
      <c r="F6206" s="4">
        <v>6.0282</v>
      </c>
      <c r="G6206" s="4">
        <v>2.5467680608365018</v>
      </c>
      <c r="H6206" s="4">
        <v>966257</v>
      </c>
      <c r="I6206" s="4"/>
      <c r="J6206" s="4">
        <v>966257</v>
      </c>
    </row>
    <row r="6207" spans="2:10" x14ac:dyDescent="0.3">
      <c r="B6207" s="3" t="s">
        <v>298</v>
      </c>
      <c r="C6207" s="4">
        <v>2022</v>
      </c>
      <c r="D6207" s="3" t="s">
        <v>1469</v>
      </c>
      <c r="E6207" s="4">
        <v>135634</v>
      </c>
      <c r="F6207" s="4">
        <v>2.367</v>
      </c>
      <c r="G6207" s="4">
        <v>1</v>
      </c>
      <c r="H6207" s="4">
        <v>321</v>
      </c>
      <c r="I6207" s="4"/>
      <c r="J6207" s="4">
        <v>321</v>
      </c>
    </row>
    <row r="6208" spans="2:10" x14ac:dyDescent="0.3">
      <c r="B6208" s="3" t="s">
        <v>298</v>
      </c>
      <c r="C6208" s="4">
        <v>2022</v>
      </c>
      <c r="D6208" s="3" t="s">
        <v>1470</v>
      </c>
      <c r="E6208" s="4">
        <v>214100</v>
      </c>
      <c r="F6208" s="4">
        <v>6.0282</v>
      </c>
      <c r="G6208" s="4">
        <v>2.5467680608365018</v>
      </c>
      <c r="H6208" s="4">
        <v>1291</v>
      </c>
      <c r="I6208" s="4"/>
      <c r="J6208" s="4">
        <v>1291</v>
      </c>
    </row>
    <row r="6209" spans="2:10" x14ac:dyDescent="0.3">
      <c r="B6209" s="3" t="s">
        <v>298</v>
      </c>
      <c r="C6209" s="4">
        <v>2022</v>
      </c>
      <c r="D6209" s="3" t="s">
        <v>1471</v>
      </c>
      <c r="E6209" s="4">
        <v>0</v>
      </c>
      <c r="F6209" s="4">
        <v>6.0282</v>
      </c>
      <c r="G6209" s="4">
        <v>2.5467680608365018</v>
      </c>
      <c r="H6209" s="4">
        <v>0</v>
      </c>
      <c r="I6209" s="4"/>
      <c r="J6209" s="4">
        <v>0</v>
      </c>
    </row>
    <row r="6210" spans="2:10" x14ac:dyDescent="0.3">
      <c r="B6210" s="3" t="s">
        <v>298</v>
      </c>
      <c r="C6210" s="4">
        <v>2022</v>
      </c>
      <c r="D6210" s="3" t="s">
        <v>1472</v>
      </c>
      <c r="E6210" s="4">
        <v>232200</v>
      </c>
      <c r="F6210" s="4">
        <v>2.367</v>
      </c>
      <c r="G6210" s="4">
        <v>1</v>
      </c>
      <c r="H6210" s="4">
        <v>550</v>
      </c>
      <c r="I6210" s="4"/>
      <c r="J6210" s="4">
        <v>550</v>
      </c>
    </row>
    <row r="6211" spans="2:10" x14ac:dyDescent="0.3">
      <c r="B6211" s="3" t="s">
        <v>298</v>
      </c>
      <c r="C6211" s="4">
        <v>2022</v>
      </c>
      <c r="D6211" s="3" t="s">
        <v>1473</v>
      </c>
      <c r="E6211" s="4">
        <v>5602900</v>
      </c>
      <c r="F6211" s="4">
        <v>6.0282</v>
      </c>
      <c r="G6211" s="4">
        <v>2.5467680608365018</v>
      </c>
      <c r="H6211" s="4">
        <v>33775</v>
      </c>
      <c r="I6211" s="4"/>
      <c r="J6211" s="4">
        <v>33775</v>
      </c>
    </row>
    <row r="6212" spans="2:10" x14ac:dyDescent="0.3">
      <c r="B6212" s="3" t="s">
        <v>298</v>
      </c>
      <c r="C6212" s="4">
        <v>2022</v>
      </c>
      <c r="D6212" s="3" t="s">
        <v>1474</v>
      </c>
      <c r="E6212" s="4">
        <v>4200930826</v>
      </c>
      <c r="F6212" s="4">
        <v>2.367</v>
      </c>
      <c r="G6212" s="4">
        <v>1</v>
      </c>
      <c r="H6212" s="4">
        <v>9943603</v>
      </c>
      <c r="I6212" s="4"/>
      <c r="J6212" s="4">
        <v>9943603</v>
      </c>
    </row>
    <row r="6213" spans="2:10" x14ac:dyDescent="0.3">
      <c r="B6213" s="3" t="s">
        <v>298</v>
      </c>
      <c r="C6213" s="4">
        <v>2022</v>
      </c>
      <c r="D6213" s="3" t="s">
        <v>1475</v>
      </c>
      <c r="E6213" s="4">
        <v>0</v>
      </c>
      <c r="F6213" s="4">
        <v>2.367</v>
      </c>
      <c r="G6213" s="4">
        <v>1</v>
      </c>
      <c r="H6213" s="4">
        <v>0</v>
      </c>
      <c r="I6213" s="4"/>
      <c r="J6213" s="4">
        <v>0</v>
      </c>
    </row>
    <row r="6214" spans="2:10" x14ac:dyDescent="0.3">
      <c r="B6214" s="3" t="s">
        <v>298</v>
      </c>
      <c r="C6214" s="4">
        <v>2022</v>
      </c>
      <c r="D6214" s="3" t="s">
        <v>1476</v>
      </c>
      <c r="E6214" s="4">
        <v>1217300</v>
      </c>
      <c r="F6214" s="4">
        <v>39.941800000000001</v>
      </c>
      <c r="G6214" s="4">
        <v>16.874440219687369</v>
      </c>
      <c r="H6214" s="4">
        <v>48621</v>
      </c>
      <c r="I6214" s="4">
        <v>147000</v>
      </c>
      <c r="J6214" s="4">
        <v>195621</v>
      </c>
    </row>
    <row r="6215" spans="2:10" x14ac:dyDescent="0.3">
      <c r="B6215" s="3" t="s">
        <v>298</v>
      </c>
      <c r="C6215" s="4">
        <v>2023</v>
      </c>
      <c r="D6215" s="3" t="s">
        <v>1468</v>
      </c>
      <c r="E6215" s="4">
        <v>171953989</v>
      </c>
      <c r="F6215" s="4">
        <v>5.8777999999999997</v>
      </c>
      <c r="G6215" s="4">
        <v>2.5467071057192374</v>
      </c>
      <c r="H6215" s="4">
        <v>1010711</v>
      </c>
      <c r="I6215" s="4"/>
      <c r="J6215" s="4">
        <v>1010711</v>
      </c>
    </row>
    <row r="6216" spans="2:10" x14ac:dyDescent="0.3">
      <c r="B6216" s="3" t="s">
        <v>298</v>
      </c>
      <c r="C6216" s="4">
        <v>2023</v>
      </c>
      <c r="D6216" s="3" t="s">
        <v>1469</v>
      </c>
      <c r="E6216" s="4">
        <v>126863</v>
      </c>
      <c r="F6216" s="4">
        <v>2.3079999999999998</v>
      </c>
      <c r="G6216" s="4">
        <v>1</v>
      </c>
      <c r="H6216" s="4">
        <v>293</v>
      </c>
      <c r="I6216" s="4"/>
      <c r="J6216" s="4">
        <v>293</v>
      </c>
    </row>
    <row r="6217" spans="2:10" x14ac:dyDescent="0.3">
      <c r="B6217" s="3" t="s">
        <v>298</v>
      </c>
      <c r="C6217" s="4">
        <v>2023</v>
      </c>
      <c r="D6217" s="3" t="s">
        <v>1470</v>
      </c>
      <c r="E6217" s="4">
        <v>215900</v>
      </c>
      <c r="F6217" s="4">
        <v>5.8777999999999997</v>
      </c>
      <c r="G6217" s="4">
        <v>2.5467071057192374</v>
      </c>
      <c r="H6217" s="4">
        <v>1269</v>
      </c>
      <c r="I6217" s="4"/>
      <c r="J6217" s="4">
        <v>1269</v>
      </c>
    </row>
    <row r="6218" spans="2:10" x14ac:dyDescent="0.3">
      <c r="B6218" s="3" t="s">
        <v>298</v>
      </c>
      <c r="C6218" s="4">
        <v>2023</v>
      </c>
      <c r="D6218" s="3" t="s">
        <v>1471</v>
      </c>
      <c r="E6218" s="4">
        <v>0</v>
      </c>
      <c r="F6218" s="4">
        <v>5.8777999999999997</v>
      </c>
      <c r="G6218" s="4">
        <v>2.5467071057192374</v>
      </c>
      <c r="H6218" s="4">
        <v>0</v>
      </c>
      <c r="I6218" s="4"/>
      <c r="J6218" s="4">
        <v>0</v>
      </c>
    </row>
    <row r="6219" spans="2:10" x14ac:dyDescent="0.3">
      <c r="B6219" s="3" t="s">
        <v>298</v>
      </c>
      <c r="C6219" s="4">
        <v>2023</v>
      </c>
      <c r="D6219" s="3" t="s">
        <v>1472</v>
      </c>
      <c r="E6219" s="4">
        <v>266600</v>
      </c>
      <c r="F6219" s="4">
        <v>2.3079999999999998</v>
      </c>
      <c r="G6219" s="4">
        <v>1</v>
      </c>
      <c r="H6219" s="4">
        <v>615</v>
      </c>
      <c r="I6219" s="4"/>
      <c r="J6219" s="4">
        <v>615</v>
      </c>
    </row>
    <row r="6220" spans="2:10" x14ac:dyDescent="0.3">
      <c r="B6220" s="3" t="s">
        <v>298</v>
      </c>
      <c r="C6220" s="4">
        <v>2023</v>
      </c>
      <c r="D6220" s="3" t="s">
        <v>1473</v>
      </c>
      <c r="E6220" s="4">
        <v>5610700</v>
      </c>
      <c r="F6220" s="4">
        <v>5.8777999999999997</v>
      </c>
      <c r="G6220" s="4">
        <v>2.5467071057192374</v>
      </c>
      <c r="H6220" s="4">
        <v>32979</v>
      </c>
      <c r="I6220" s="4"/>
      <c r="J6220" s="4">
        <v>32979</v>
      </c>
    </row>
    <row r="6221" spans="2:10" x14ac:dyDescent="0.3">
      <c r="B6221" s="3" t="s">
        <v>298</v>
      </c>
      <c r="C6221" s="4">
        <v>2023</v>
      </c>
      <c r="D6221" s="3" t="s">
        <v>1474</v>
      </c>
      <c r="E6221" s="4">
        <v>4607616964</v>
      </c>
      <c r="F6221" s="4">
        <v>2.3079999999999998</v>
      </c>
      <c r="G6221" s="4">
        <v>1</v>
      </c>
      <c r="H6221" s="4">
        <v>10634380</v>
      </c>
      <c r="I6221" s="4"/>
      <c r="J6221" s="4">
        <v>10634380</v>
      </c>
    </row>
    <row r="6222" spans="2:10" x14ac:dyDescent="0.3">
      <c r="B6222" s="3" t="s">
        <v>298</v>
      </c>
      <c r="C6222" s="4">
        <v>2023</v>
      </c>
      <c r="D6222" s="3" t="s">
        <v>1475</v>
      </c>
      <c r="E6222" s="4">
        <v>0</v>
      </c>
      <c r="F6222" s="4">
        <v>2.3079999999999998</v>
      </c>
      <c r="G6222" s="4">
        <v>1</v>
      </c>
      <c r="H6222" s="4">
        <v>0</v>
      </c>
      <c r="I6222" s="4"/>
      <c r="J6222" s="4">
        <v>0</v>
      </c>
    </row>
    <row r="6223" spans="2:10" x14ac:dyDescent="0.3">
      <c r="B6223" s="3" t="s">
        <v>298</v>
      </c>
      <c r="C6223" s="4">
        <v>2023</v>
      </c>
      <c r="D6223" s="3" t="s">
        <v>1476</v>
      </c>
      <c r="E6223" s="4">
        <v>1371300</v>
      </c>
      <c r="F6223" s="4">
        <v>38.946300000000001</v>
      </c>
      <c r="G6223" s="4">
        <v>16.874480069324093</v>
      </c>
      <c r="H6223" s="4">
        <v>53407</v>
      </c>
      <c r="I6223" s="4">
        <v>146000</v>
      </c>
      <c r="J6223" s="4">
        <v>199407</v>
      </c>
    </row>
    <row r="6224" spans="2:10" x14ac:dyDescent="0.3">
      <c r="B6224" s="3" t="s">
        <v>298</v>
      </c>
      <c r="C6224" s="4">
        <v>2024</v>
      </c>
      <c r="D6224" s="3" t="s">
        <v>1468</v>
      </c>
      <c r="E6224" s="4">
        <v>181269949</v>
      </c>
      <c r="F6224" s="4">
        <v>6.4989999999999997</v>
      </c>
      <c r="G6224" s="4">
        <v>2.5465303083734963</v>
      </c>
      <c r="H6224" s="4">
        <v>1178073</v>
      </c>
      <c r="I6224" s="4"/>
      <c r="J6224" s="4">
        <v>1178073</v>
      </c>
    </row>
    <row r="6225" spans="2:10" x14ac:dyDescent="0.3">
      <c r="B6225" s="3" t="s">
        <v>298</v>
      </c>
      <c r="C6225" s="4">
        <v>2024</v>
      </c>
      <c r="D6225" s="3" t="s">
        <v>1469</v>
      </c>
      <c r="E6225" s="4">
        <v>126796</v>
      </c>
      <c r="F6225" s="4">
        <v>2.5520999999999998</v>
      </c>
      <c r="G6225" s="4">
        <v>1</v>
      </c>
      <c r="H6225" s="4">
        <v>324</v>
      </c>
      <c r="I6225" s="4"/>
      <c r="J6225" s="4">
        <v>324</v>
      </c>
    </row>
    <row r="6226" spans="2:10" x14ac:dyDescent="0.3">
      <c r="B6226" s="3" t="s">
        <v>298</v>
      </c>
      <c r="C6226" s="4">
        <v>2024</v>
      </c>
      <c r="D6226" s="3" t="s">
        <v>1470</v>
      </c>
      <c r="E6226" s="4">
        <v>231000</v>
      </c>
      <c r="F6226" s="4">
        <v>6.4989999999999997</v>
      </c>
      <c r="G6226" s="4">
        <v>2.5465303083734963</v>
      </c>
      <c r="H6226" s="4">
        <v>1501</v>
      </c>
      <c r="I6226" s="4"/>
      <c r="J6226" s="4">
        <v>1501</v>
      </c>
    </row>
    <row r="6227" spans="2:10" x14ac:dyDescent="0.3">
      <c r="B6227" s="3" t="s">
        <v>298</v>
      </c>
      <c r="C6227" s="4">
        <v>2024</v>
      </c>
      <c r="D6227" s="3" t="s">
        <v>1471</v>
      </c>
      <c r="E6227" s="4">
        <v>0</v>
      </c>
      <c r="F6227" s="4">
        <v>6.4989999999999997</v>
      </c>
      <c r="G6227" s="4">
        <v>2.5465303083734963</v>
      </c>
      <c r="H6227" s="4">
        <v>0</v>
      </c>
      <c r="I6227" s="4"/>
      <c r="J6227" s="4">
        <v>0</v>
      </c>
    </row>
    <row r="6228" spans="2:10" x14ac:dyDescent="0.3">
      <c r="B6228" s="3" t="s">
        <v>298</v>
      </c>
      <c r="C6228" s="4">
        <v>2024</v>
      </c>
      <c r="D6228" s="3" t="s">
        <v>1472</v>
      </c>
      <c r="E6228" s="4">
        <v>287200</v>
      </c>
      <c r="F6228" s="4">
        <v>2.5520999999999998</v>
      </c>
      <c r="G6228" s="4">
        <v>1</v>
      </c>
      <c r="H6228" s="4">
        <v>733</v>
      </c>
      <c r="I6228" s="4"/>
      <c r="J6228" s="4">
        <v>733</v>
      </c>
    </row>
    <row r="6229" spans="2:10" x14ac:dyDescent="0.3">
      <c r="B6229" s="3" t="s">
        <v>298</v>
      </c>
      <c r="C6229" s="4">
        <v>2024</v>
      </c>
      <c r="D6229" s="3" t="s">
        <v>1473</v>
      </c>
      <c r="E6229" s="4">
        <v>5785500</v>
      </c>
      <c r="F6229" s="4">
        <v>6.4989999999999997</v>
      </c>
      <c r="G6229" s="4">
        <v>2.5465303083734963</v>
      </c>
      <c r="H6229" s="4">
        <v>37600</v>
      </c>
      <c r="I6229" s="4"/>
      <c r="J6229" s="4">
        <v>37600</v>
      </c>
    </row>
    <row r="6230" spans="2:10" x14ac:dyDescent="0.3">
      <c r="B6230" s="3" t="s">
        <v>298</v>
      </c>
      <c r="C6230" s="4">
        <v>2024</v>
      </c>
      <c r="D6230" s="3" t="s">
        <v>1474</v>
      </c>
      <c r="E6230" s="4">
        <v>4528652639</v>
      </c>
      <c r="F6230" s="4">
        <v>2.5520999999999998</v>
      </c>
      <c r="G6230" s="4">
        <v>1</v>
      </c>
      <c r="H6230" s="4">
        <v>11557574</v>
      </c>
      <c r="I6230" s="4"/>
      <c r="J6230" s="4">
        <v>11557574</v>
      </c>
    </row>
    <row r="6231" spans="2:10" x14ac:dyDescent="0.3">
      <c r="B6231" s="3" t="s">
        <v>298</v>
      </c>
      <c r="C6231" s="4">
        <v>2024</v>
      </c>
      <c r="D6231" s="3" t="s">
        <v>1475</v>
      </c>
      <c r="E6231" s="4">
        <v>0</v>
      </c>
      <c r="F6231" s="4">
        <v>2.5520999999999998</v>
      </c>
      <c r="G6231" s="4">
        <v>1</v>
      </c>
      <c r="H6231" s="4">
        <v>0</v>
      </c>
      <c r="I6231" s="4"/>
      <c r="J6231" s="4">
        <v>0</v>
      </c>
    </row>
    <row r="6232" spans="2:10" x14ac:dyDescent="0.3">
      <c r="B6232" s="3" t="s">
        <v>298</v>
      </c>
      <c r="C6232" s="4">
        <v>2024</v>
      </c>
      <c r="D6232" s="3" t="s">
        <v>1476</v>
      </c>
      <c r="E6232" s="4">
        <v>1403400</v>
      </c>
      <c r="F6232" s="4">
        <v>42.360599999999998</v>
      </c>
      <c r="G6232" s="4">
        <v>16.598330786411193</v>
      </c>
      <c r="H6232" s="4">
        <v>59449</v>
      </c>
      <c r="I6232" s="4">
        <v>146000</v>
      </c>
      <c r="J6232" s="4">
        <v>205449</v>
      </c>
    </row>
    <row r="6233" spans="2:10" x14ac:dyDescent="0.3">
      <c r="B6233" s="3" t="s">
        <v>300</v>
      </c>
      <c r="C6233" s="4">
        <v>2019</v>
      </c>
      <c r="D6233" s="3" t="s">
        <v>1468</v>
      </c>
      <c r="E6233" s="4">
        <v>190475750</v>
      </c>
      <c r="F6233" s="4">
        <v>15.747400000000001</v>
      </c>
      <c r="G6233" s="4">
        <v>3.2987138128953899</v>
      </c>
      <c r="H6233" s="4">
        <v>2999497.8255500002</v>
      </c>
      <c r="I6233" s="4"/>
      <c r="J6233" s="4">
        <v>2999497.8255500002</v>
      </c>
    </row>
    <row r="6234" spans="2:10" x14ac:dyDescent="0.3">
      <c r="B6234" s="3" t="s">
        <v>300</v>
      </c>
      <c r="C6234" s="4">
        <v>2019</v>
      </c>
      <c r="D6234" s="3" t="s">
        <v>1469</v>
      </c>
      <c r="E6234" s="4">
        <v>189350</v>
      </c>
      <c r="F6234" s="4">
        <v>4.7737999999999996</v>
      </c>
      <c r="G6234" s="4">
        <v>1</v>
      </c>
      <c r="H6234" s="4">
        <v>903.91903000000002</v>
      </c>
      <c r="I6234" s="4"/>
      <c r="J6234" s="4">
        <v>903.91903000000002</v>
      </c>
    </row>
    <row r="6235" spans="2:10" x14ac:dyDescent="0.3">
      <c r="B6235" s="3" t="s">
        <v>300</v>
      </c>
      <c r="C6235" s="4">
        <v>2019</v>
      </c>
      <c r="D6235" s="3" t="s">
        <v>1470</v>
      </c>
      <c r="E6235" s="4">
        <v>9085500</v>
      </c>
      <c r="F6235" s="4">
        <v>27.687799999999999</v>
      </c>
      <c r="G6235" s="4">
        <v>5.7999497255854902</v>
      </c>
      <c r="H6235" s="4">
        <v>251557.50690000001</v>
      </c>
      <c r="I6235" s="4"/>
      <c r="J6235" s="4">
        <v>251557.50690000001</v>
      </c>
    </row>
    <row r="6236" spans="2:10" x14ac:dyDescent="0.3">
      <c r="B6236" s="3" t="s">
        <v>300</v>
      </c>
      <c r="C6236" s="4">
        <v>2019</v>
      </c>
      <c r="D6236" s="3" t="s">
        <v>1471</v>
      </c>
      <c r="E6236" s="4">
        <v>109279500</v>
      </c>
      <c r="F6236" s="4">
        <v>80.446399999999997</v>
      </c>
      <c r="G6236" s="4">
        <v>16.8516485818426</v>
      </c>
      <c r="H6236" s="4">
        <v>8791142.3687999994</v>
      </c>
      <c r="I6236" s="4"/>
      <c r="J6236" s="4">
        <v>8791142.3687999994</v>
      </c>
    </row>
    <row r="6237" spans="2:10" x14ac:dyDescent="0.3">
      <c r="B6237" s="3" t="s">
        <v>300</v>
      </c>
      <c r="C6237" s="4">
        <v>2019</v>
      </c>
      <c r="D6237" s="3" t="s">
        <v>1472</v>
      </c>
      <c r="E6237" s="4">
        <v>0</v>
      </c>
      <c r="F6237" s="4">
        <v>0</v>
      </c>
      <c r="G6237" s="4">
        <v>0</v>
      </c>
      <c r="H6237" s="4">
        <v>0</v>
      </c>
      <c r="I6237" s="4"/>
      <c r="J6237" s="4">
        <v>0</v>
      </c>
    </row>
    <row r="6238" spans="2:10" x14ac:dyDescent="0.3">
      <c r="B6238" s="3" t="s">
        <v>300</v>
      </c>
      <c r="C6238" s="4">
        <v>2019</v>
      </c>
      <c r="D6238" s="3" t="s">
        <v>1473</v>
      </c>
      <c r="E6238" s="4">
        <v>109900</v>
      </c>
      <c r="F6238" s="4">
        <v>15.747400000000001</v>
      </c>
      <c r="G6238" s="4">
        <v>3.2987138128953899</v>
      </c>
      <c r="H6238" s="4">
        <v>1730.6392599999999</v>
      </c>
      <c r="I6238" s="4"/>
      <c r="J6238" s="4">
        <v>1730.6392599999999</v>
      </c>
    </row>
    <row r="6239" spans="2:10" x14ac:dyDescent="0.3">
      <c r="B6239" s="3" t="s">
        <v>300</v>
      </c>
      <c r="C6239" s="4">
        <v>2019</v>
      </c>
      <c r="D6239" s="3" t="s">
        <v>1474</v>
      </c>
      <c r="E6239" s="4">
        <v>751135353</v>
      </c>
      <c r="F6239" s="4">
        <v>4.7737999999999996</v>
      </c>
      <c r="G6239" s="4">
        <v>1</v>
      </c>
      <c r="H6239" s="4">
        <v>3585769.9481513998</v>
      </c>
      <c r="I6239" s="4">
        <v>0</v>
      </c>
      <c r="J6239" s="4">
        <v>3585769.9481513998</v>
      </c>
    </row>
    <row r="6240" spans="2:10" x14ac:dyDescent="0.3">
      <c r="B6240" s="3" t="s">
        <v>300</v>
      </c>
      <c r="C6240" s="4">
        <v>2019</v>
      </c>
      <c r="D6240" s="3" t="s">
        <v>1475</v>
      </c>
      <c r="E6240" s="4">
        <v>0</v>
      </c>
      <c r="F6240" s="4">
        <v>0</v>
      </c>
      <c r="G6240" s="4">
        <v>0</v>
      </c>
      <c r="H6240" s="4">
        <v>0</v>
      </c>
      <c r="I6240" s="4"/>
      <c r="J6240" s="4">
        <v>0</v>
      </c>
    </row>
    <row r="6241" spans="2:10" x14ac:dyDescent="0.3">
      <c r="B6241" s="3" t="s">
        <v>300</v>
      </c>
      <c r="C6241" s="4">
        <v>2019</v>
      </c>
      <c r="D6241" s="3" t="s">
        <v>1476</v>
      </c>
      <c r="E6241" s="4">
        <v>6623286</v>
      </c>
      <c r="F6241" s="4">
        <v>40</v>
      </c>
      <c r="G6241" s="4">
        <v>8.3790690854246108</v>
      </c>
      <c r="H6241" s="4">
        <v>264931.44</v>
      </c>
      <c r="I6241" s="4"/>
      <c r="J6241" s="4">
        <v>264931.44</v>
      </c>
    </row>
    <row r="6242" spans="2:10" x14ac:dyDescent="0.3">
      <c r="B6242" s="3" t="s">
        <v>300</v>
      </c>
      <c r="C6242" s="4">
        <v>2020</v>
      </c>
      <c r="D6242" s="3" t="s">
        <v>1468</v>
      </c>
      <c r="E6242" s="4">
        <v>199694850</v>
      </c>
      <c r="F6242" s="4">
        <v>16.29242</v>
      </c>
      <c r="G6242" s="4">
        <v>3.4818666358923069</v>
      </c>
      <c r="H6242" s="4">
        <v>3253512</v>
      </c>
      <c r="I6242" s="4"/>
      <c r="J6242" s="4">
        <v>3253512</v>
      </c>
    </row>
    <row r="6243" spans="2:10" x14ac:dyDescent="0.3">
      <c r="B6243" s="3" t="s">
        <v>300</v>
      </c>
      <c r="C6243" s="4">
        <v>2020</v>
      </c>
      <c r="D6243" s="3" t="s">
        <v>1469</v>
      </c>
      <c r="E6243" s="4">
        <v>189979</v>
      </c>
      <c r="F6243" s="4">
        <v>4.6792199999999999</v>
      </c>
      <c r="G6243" s="4">
        <v>1</v>
      </c>
      <c r="H6243" s="4">
        <v>889</v>
      </c>
      <c r="I6243" s="4"/>
      <c r="J6243" s="4">
        <v>889</v>
      </c>
    </row>
    <row r="6244" spans="2:10" x14ac:dyDescent="0.3">
      <c r="B6244" s="3" t="s">
        <v>300</v>
      </c>
      <c r="C6244" s="4">
        <v>2020</v>
      </c>
      <c r="D6244" s="3" t="s">
        <v>1470</v>
      </c>
      <c r="E6244" s="4">
        <v>9890900</v>
      </c>
      <c r="F6244" s="4">
        <v>25.049959999999999</v>
      </c>
      <c r="G6244" s="4">
        <v>5.3534477968550309</v>
      </c>
      <c r="H6244" s="4">
        <v>247767</v>
      </c>
      <c r="I6244" s="4"/>
      <c r="J6244" s="4">
        <v>247767</v>
      </c>
    </row>
    <row r="6245" spans="2:10" x14ac:dyDescent="0.3">
      <c r="B6245" s="3" t="s">
        <v>300</v>
      </c>
      <c r="C6245" s="4">
        <v>2020</v>
      </c>
      <c r="D6245" s="3" t="s">
        <v>1471</v>
      </c>
      <c r="E6245" s="4">
        <v>106483900</v>
      </c>
      <c r="F6245" s="4">
        <v>85.690299999999993</v>
      </c>
      <c r="G6245" s="4">
        <v>18.312945319946486</v>
      </c>
      <c r="H6245" s="4">
        <v>9124637</v>
      </c>
      <c r="I6245" s="4"/>
      <c r="J6245" s="4">
        <v>9124637</v>
      </c>
    </row>
    <row r="6246" spans="2:10" x14ac:dyDescent="0.3">
      <c r="B6246" s="3" t="s">
        <v>300</v>
      </c>
      <c r="C6246" s="4">
        <v>2020</v>
      </c>
      <c r="D6246" s="3" t="s">
        <v>1472</v>
      </c>
      <c r="E6246" s="4">
        <v>0</v>
      </c>
      <c r="F6246" s="4">
        <v>0</v>
      </c>
      <c r="G6246" s="4">
        <v>0</v>
      </c>
      <c r="H6246" s="4">
        <v>0</v>
      </c>
      <c r="I6246" s="4"/>
      <c r="J6246" s="4">
        <v>0</v>
      </c>
    </row>
    <row r="6247" spans="2:10" x14ac:dyDescent="0.3">
      <c r="B6247" s="3" t="s">
        <v>300</v>
      </c>
      <c r="C6247" s="4">
        <v>2020</v>
      </c>
      <c r="D6247" s="3" t="s">
        <v>1473</v>
      </c>
      <c r="E6247" s="4">
        <v>114600</v>
      </c>
      <c r="F6247" s="4">
        <v>16.29242</v>
      </c>
      <c r="G6247" s="4">
        <v>3.4818666358923069</v>
      </c>
      <c r="H6247" s="4">
        <v>1867</v>
      </c>
      <c r="I6247" s="4"/>
      <c r="J6247" s="4">
        <v>1867</v>
      </c>
    </row>
    <row r="6248" spans="2:10" x14ac:dyDescent="0.3">
      <c r="B6248" s="3" t="s">
        <v>300</v>
      </c>
      <c r="C6248" s="4">
        <v>2020</v>
      </c>
      <c r="D6248" s="3" t="s">
        <v>1474</v>
      </c>
      <c r="E6248" s="4">
        <v>823446508</v>
      </c>
      <c r="F6248" s="4">
        <v>4.6792199999999999</v>
      </c>
      <c r="G6248" s="4">
        <v>1</v>
      </c>
      <c r="H6248" s="4">
        <v>3853087</v>
      </c>
      <c r="I6248" s="4"/>
      <c r="J6248" s="4">
        <v>3853087</v>
      </c>
    </row>
    <row r="6249" spans="2:10" x14ac:dyDescent="0.3">
      <c r="B6249" s="3" t="s">
        <v>300</v>
      </c>
      <c r="C6249" s="4">
        <v>2020</v>
      </c>
      <c r="D6249" s="3" t="s">
        <v>1475</v>
      </c>
      <c r="E6249" s="4">
        <v>0</v>
      </c>
      <c r="F6249" s="4">
        <v>0</v>
      </c>
      <c r="G6249" s="4">
        <v>0</v>
      </c>
      <c r="H6249" s="4">
        <v>0</v>
      </c>
      <c r="I6249" s="4"/>
      <c r="J6249" s="4">
        <v>0</v>
      </c>
    </row>
    <row r="6250" spans="2:10" x14ac:dyDescent="0.3">
      <c r="B6250" s="3" t="s">
        <v>300</v>
      </c>
      <c r="C6250" s="4">
        <v>2020</v>
      </c>
      <c r="D6250" s="3" t="s">
        <v>1476</v>
      </c>
      <c r="E6250" s="4">
        <v>7226261</v>
      </c>
      <c r="F6250" s="4">
        <v>39.999989999999997</v>
      </c>
      <c r="G6250" s="4">
        <v>8.5484311487812068</v>
      </c>
      <c r="H6250" s="4">
        <v>289050</v>
      </c>
      <c r="I6250" s="4">
        <v>764050</v>
      </c>
      <c r="J6250" s="4">
        <v>1053100</v>
      </c>
    </row>
    <row r="6251" spans="2:10" x14ac:dyDescent="0.3">
      <c r="B6251" s="3" t="s">
        <v>300</v>
      </c>
      <c r="C6251" s="4">
        <v>2021</v>
      </c>
      <c r="D6251" s="3" t="s">
        <v>1468</v>
      </c>
      <c r="E6251" s="4">
        <v>195899750</v>
      </c>
      <c r="F6251" s="4">
        <v>17.16525</v>
      </c>
      <c r="G6251" s="4">
        <v>3.683111148302876</v>
      </c>
      <c r="H6251" s="4">
        <v>3362668</v>
      </c>
      <c r="I6251" s="4"/>
      <c r="J6251" s="4">
        <v>3362668</v>
      </c>
    </row>
    <row r="6252" spans="2:10" x14ac:dyDescent="0.3">
      <c r="B6252" s="3" t="s">
        <v>300</v>
      </c>
      <c r="C6252" s="4">
        <v>2021</v>
      </c>
      <c r="D6252" s="3" t="s">
        <v>1469</v>
      </c>
      <c r="E6252" s="4">
        <v>193555</v>
      </c>
      <c r="F6252" s="4">
        <v>4.6605299999999996</v>
      </c>
      <c r="G6252" s="4">
        <v>1</v>
      </c>
      <c r="H6252" s="4">
        <v>902</v>
      </c>
      <c r="I6252" s="4"/>
      <c r="J6252" s="4">
        <v>902</v>
      </c>
    </row>
    <row r="6253" spans="2:10" x14ac:dyDescent="0.3">
      <c r="B6253" s="3" t="s">
        <v>300</v>
      </c>
      <c r="C6253" s="4">
        <v>2021</v>
      </c>
      <c r="D6253" s="3" t="s">
        <v>1470</v>
      </c>
      <c r="E6253" s="4">
        <v>11272300</v>
      </c>
      <c r="F6253" s="4">
        <v>21.495080000000002</v>
      </c>
      <c r="G6253" s="4">
        <v>4.612153553351229</v>
      </c>
      <c r="H6253" s="4">
        <v>242299</v>
      </c>
      <c r="I6253" s="4"/>
      <c r="J6253" s="4">
        <v>242299</v>
      </c>
    </row>
    <row r="6254" spans="2:10" x14ac:dyDescent="0.3">
      <c r="B6254" s="3" t="s">
        <v>300</v>
      </c>
      <c r="C6254" s="4">
        <v>2021</v>
      </c>
      <c r="D6254" s="3" t="s">
        <v>1471</v>
      </c>
      <c r="E6254" s="4">
        <v>106436000</v>
      </c>
      <c r="F6254" s="4">
        <v>87.922889999999995</v>
      </c>
      <c r="G6254" s="4">
        <v>18.865427322643562</v>
      </c>
      <c r="H6254" s="4">
        <v>9358161</v>
      </c>
      <c r="I6254" s="4"/>
      <c r="J6254" s="4">
        <v>9358161</v>
      </c>
    </row>
    <row r="6255" spans="2:10" x14ac:dyDescent="0.3">
      <c r="B6255" s="3" t="s">
        <v>300</v>
      </c>
      <c r="C6255" s="4">
        <v>2021</v>
      </c>
      <c r="D6255" s="3" t="s">
        <v>1472</v>
      </c>
      <c r="E6255" s="4">
        <v>0</v>
      </c>
      <c r="F6255" s="4">
        <v>0</v>
      </c>
      <c r="G6255" s="4">
        <v>0</v>
      </c>
      <c r="H6255" s="4">
        <v>0</v>
      </c>
      <c r="I6255" s="4"/>
      <c r="J6255" s="4">
        <v>0</v>
      </c>
    </row>
    <row r="6256" spans="2:10" x14ac:dyDescent="0.3">
      <c r="B6256" s="3" t="s">
        <v>300</v>
      </c>
      <c r="C6256" s="4">
        <v>2021</v>
      </c>
      <c r="D6256" s="3" t="s">
        <v>1473</v>
      </c>
      <c r="E6256" s="4">
        <v>119700</v>
      </c>
      <c r="F6256" s="4">
        <v>4.6605299999999996</v>
      </c>
      <c r="G6256" s="4">
        <v>1</v>
      </c>
      <c r="H6256" s="4">
        <v>558</v>
      </c>
      <c r="I6256" s="4"/>
      <c r="J6256" s="4">
        <v>558</v>
      </c>
    </row>
    <row r="6257" spans="2:10" x14ac:dyDescent="0.3">
      <c r="B6257" s="3" t="s">
        <v>300</v>
      </c>
      <c r="C6257" s="4">
        <v>2021</v>
      </c>
      <c r="D6257" s="3" t="s">
        <v>1474</v>
      </c>
      <c r="E6257" s="4">
        <v>857423814</v>
      </c>
      <c r="F6257" s="4">
        <v>4.6605299999999996</v>
      </c>
      <c r="G6257" s="4">
        <v>1</v>
      </c>
      <c r="H6257" s="4">
        <v>3996049</v>
      </c>
      <c r="I6257" s="4"/>
      <c r="J6257" s="4">
        <v>3996049</v>
      </c>
    </row>
    <row r="6258" spans="2:10" x14ac:dyDescent="0.3">
      <c r="B6258" s="3" t="s">
        <v>300</v>
      </c>
      <c r="C6258" s="4">
        <v>2021</v>
      </c>
      <c r="D6258" s="3" t="s">
        <v>1475</v>
      </c>
      <c r="E6258" s="4">
        <v>0</v>
      </c>
      <c r="F6258" s="4">
        <v>0</v>
      </c>
      <c r="G6258" s="4">
        <v>0</v>
      </c>
      <c r="H6258" s="4">
        <v>0</v>
      </c>
      <c r="I6258" s="4"/>
      <c r="J6258" s="4">
        <v>0</v>
      </c>
    </row>
    <row r="6259" spans="2:10" x14ac:dyDescent="0.3">
      <c r="B6259" s="3" t="s">
        <v>300</v>
      </c>
      <c r="C6259" s="4">
        <v>2021</v>
      </c>
      <c r="D6259" s="3" t="s">
        <v>1476</v>
      </c>
      <c r="E6259" s="4">
        <v>5808066</v>
      </c>
      <c r="F6259" s="4">
        <v>40</v>
      </c>
      <c r="G6259" s="4">
        <v>8.5827148414450729</v>
      </c>
      <c r="H6259" s="4">
        <v>232323</v>
      </c>
      <c r="I6259" s="4">
        <v>749753</v>
      </c>
      <c r="J6259" s="4">
        <v>982076</v>
      </c>
    </row>
    <row r="6260" spans="2:10" x14ac:dyDescent="0.3">
      <c r="B6260" s="3" t="s">
        <v>300</v>
      </c>
      <c r="C6260" s="4">
        <v>2022</v>
      </c>
      <c r="D6260" s="3" t="s">
        <v>1468</v>
      </c>
      <c r="E6260" s="4">
        <v>210256600</v>
      </c>
      <c r="F6260" s="4">
        <v>17.4376</v>
      </c>
      <c r="G6260" s="4">
        <v>4.4187885176775872</v>
      </c>
      <c r="H6260" s="4">
        <v>3666370</v>
      </c>
      <c r="I6260" s="4"/>
      <c r="J6260" s="4">
        <v>3666370</v>
      </c>
    </row>
    <row r="6261" spans="2:10" x14ac:dyDescent="0.3">
      <c r="B6261" s="3" t="s">
        <v>300</v>
      </c>
      <c r="C6261" s="4">
        <v>2022</v>
      </c>
      <c r="D6261" s="3" t="s">
        <v>1469</v>
      </c>
      <c r="E6261" s="4">
        <v>203019</v>
      </c>
      <c r="F6261" s="4">
        <v>3.9468800000000002</v>
      </c>
      <c r="G6261" s="4">
        <v>1.0001621796951021</v>
      </c>
      <c r="H6261" s="4">
        <v>801</v>
      </c>
      <c r="I6261" s="4"/>
      <c r="J6261" s="4">
        <v>801</v>
      </c>
    </row>
    <row r="6262" spans="2:10" x14ac:dyDescent="0.3">
      <c r="B6262" s="3" t="s">
        <v>300</v>
      </c>
      <c r="C6262" s="4">
        <v>2022</v>
      </c>
      <c r="D6262" s="3" t="s">
        <v>1470</v>
      </c>
      <c r="E6262" s="4">
        <v>12915500</v>
      </c>
      <c r="F6262" s="4">
        <v>17.4376</v>
      </c>
      <c r="G6262" s="4">
        <v>4.4187885176775872</v>
      </c>
      <c r="H6262" s="4">
        <v>225215</v>
      </c>
      <c r="I6262" s="4"/>
      <c r="J6262" s="4">
        <v>225215</v>
      </c>
    </row>
    <row r="6263" spans="2:10" x14ac:dyDescent="0.3">
      <c r="B6263" s="3" t="s">
        <v>300</v>
      </c>
      <c r="C6263" s="4">
        <v>2022</v>
      </c>
      <c r="D6263" s="3" t="s">
        <v>1471</v>
      </c>
      <c r="E6263" s="4">
        <v>103935700</v>
      </c>
      <c r="F6263" s="4">
        <v>95.11242</v>
      </c>
      <c r="G6263" s="4">
        <v>24.102036368796625</v>
      </c>
      <c r="H6263" s="4">
        <v>9885576</v>
      </c>
      <c r="I6263" s="4"/>
      <c r="J6263" s="4">
        <v>9885576</v>
      </c>
    </row>
    <row r="6264" spans="2:10" x14ac:dyDescent="0.3">
      <c r="B6264" s="3" t="s">
        <v>300</v>
      </c>
      <c r="C6264" s="4">
        <v>2022</v>
      </c>
      <c r="D6264" s="3" t="s">
        <v>1472</v>
      </c>
      <c r="E6264" s="4">
        <v>0</v>
      </c>
      <c r="F6264" s="4">
        <v>0</v>
      </c>
      <c r="G6264" s="4">
        <v>0</v>
      </c>
      <c r="H6264" s="4">
        <v>0</v>
      </c>
      <c r="I6264" s="4"/>
      <c r="J6264" s="4">
        <v>0</v>
      </c>
    </row>
    <row r="6265" spans="2:10" x14ac:dyDescent="0.3">
      <c r="B6265" s="3" t="s">
        <v>300</v>
      </c>
      <c r="C6265" s="4">
        <v>2022</v>
      </c>
      <c r="D6265" s="3" t="s">
        <v>1473</v>
      </c>
      <c r="E6265" s="4">
        <v>123000</v>
      </c>
      <c r="F6265" s="4">
        <v>3.9468800000000002</v>
      </c>
      <c r="G6265" s="4">
        <v>1.0001621796951021</v>
      </c>
      <c r="H6265" s="4">
        <v>485</v>
      </c>
      <c r="I6265" s="4"/>
      <c r="J6265" s="4">
        <v>485</v>
      </c>
    </row>
    <row r="6266" spans="2:10" x14ac:dyDescent="0.3">
      <c r="B6266" s="3" t="s">
        <v>300</v>
      </c>
      <c r="C6266" s="4">
        <v>2022</v>
      </c>
      <c r="D6266" s="3" t="s">
        <v>1474</v>
      </c>
      <c r="E6266" s="4">
        <v>1106743850</v>
      </c>
      <c r="F6266" s="4">
        <v>3.94624</v>
      </c>
      <c r="G6266" s="4">
        <v>1</v>
      </c>
      <c r="H6266" s="4">
        <v>4367477</v>
      </c>
      <c r="I6266" s="4"/>
      <c r="J6266" s="4">
        <v>4367477</v>
      </c>
    </row>
    <row r="6267" spans="2:10" x14ac:dyDescent="0.3">
      <c r="B6267" s="3" t="s">
        <v>300</v>
      </c>
      <c r="C6267" s="4">
        <v>2022</v>
      </c>
      <c r="D6267" s="3" t="s">
        <v>1475</v>
      </c>
      <c r="E6267" s="4">
        <v>0</v>
      </c>
      <c r="F6267" s="4">
        <v>0</v>
      </c>
      <c r="G6267" s="4">
        <v>0</v>
      </c>
      <c r="H6267" s="4">
        <v>0</v>
      </c>
      <c r="I6267" s="4"/>
      <c r="J6267" s="4">
        <v>0</v>
      </c>
    </row>
    <row r="6268" spans="2:10" x14ac:dyDescent="0.3">
      <c r="B6268" s="3" t="s">
        <v>300</v>
      </c>
      <c r="C6268" s="4">
        <v>2022</v>
      </c>
      <c r="D6268" s="3" t="s">
        <v>1476</v>
      </c>
      <c r="E6268" s="4">
        <v>6025776</v>
      </c>
      <c r="F6268" s="4">
        <v>40.000010000000003</v>
      </c>
      <c r="G6268" s="4">
        <v>10.136233477943563</v>
      </c>
      <c r="H6268" s="4">
        <v>241031</v>
      </c>
      <c r="I6268" s="4">
        <v>687832</v>
      </c>
      <c r="J6268" s="4">
        <v>928863</v>
      </c>
    </row>
    <row r="6269" spans="2:10" x14ac:dyDescent="0.3">
      <c r="B6269" s="3" t="s">
        <v>300</v>
      </c>
      <c r="C6269" s="4">
        <v>2023</v>
      </c>
      <c r="D6269" s="3" t="s">
        <v>1468</v>
      </c>
      <c r="E6269" s="4">
        <v>225153750</v>
      </c>
      <c r="F6269" s="4">
        <v>17.075559999999999</v>
      </c>
      <c r="G6269" s="4">
        <v>4.6815961046011108</v>
      </c>
      <c r="H6269" s="4">
        <v>3844626</v>
      </c>
      <c r="I6269" s="4"/>
      <c r="J6269" s="4">
        <v>3844626</v>
      </c>
    </row>
    <row r="6270" spans="2:10" x14ac:dyDescent="0.3">
      <c r="B6270" s="3" t="s">
        <v>300</v>
      </c>
      <c r="C6270" s="4">
        <v>2023</v>
      </c>
      <c r="D6270" s="3" t="s">
        <v>1469</v>
      </c>
      <c r="E6270" s="4">
        <v>209593</v>
      </c>
      <c r="F6270" s="4">
        <v>3.6474000000000002</v>
      </c>
      <c r="G6270" s="4">
        <v>1.0000054833880758</v>
      </c>
      <c r="H6270" s="4">
        <v>764</v>
      </c>
      <c r="I6270" s="4"/>
      <c r="J6270" s="4">
        <v>764</v>
      </c>
    </row>
    <row r="6271" spans="2:10" x14ac:dyDescent="0.3">
      <c r="B6271" s="3" t="s">
        <v>300</v>
      </c>
      <c r="C6271" s="4">
        <v>2023</v>
      </c>
      <c r="D6271" s="3" t="s">
        <v>1470</v>
      </c>
      <c r="E6271" s="4">
        <v>14574100</v>
      </c>
      <c r="F6271" s="4">
        <v>17.075559999999999</v>
      </c>
      <c r="G6271" s="4">
        <v>4.6815961046011108</v>
      </c>
      <c r="H6271" s="4">
        <v>248861</v>
      </c>
      <c r="I6271" s="4"/>
      <c r="J6271" s="4">
        <v>248861</v>
      </c>
    </row>
    <row r="6272" spans="2:10" x14ac:dyDescent="0.3">
      <c r="B6272" s="3" t="s">
        <v>300</v>
      </c>
      <c r="C6272" s="4">
        <v>2023</v>
      </c>
      <c r="D6272" s="3" t="s">
        <v>1471</v>
      </c>
      <c r="E6272" s="4">
        <v>105777400</v>
      </c>
      <c r="F6272" s="4">
        <v>98.215509999999995</v>
      </c>
      <c r="G6272" s="4">
        <v>26.927687819750066</v>
      </c>
      <c r="H6272" s="4">
        <v>10388981</v>
      </c>
      <c r="I6272" s="4"/>
      <c r="J6272" s="4">
        <v>10388981</v>
      </c>
    </row>
    <row r="6273" spans="2:10" x14ac:dyDescent="0.3">
      <c r="B6273" s="3" t="s">
        <v>300</v>
      </c>
      <c r="C6273" s="4">
        <v>2023</v>
      </c>
      <c r="D6273" s="3" t="s">
        <v>1472</v>
      </c>
      <c r="E6273" s="4">
        <v>0</v>
      </c>
      <c r="F6273" s="4">
        <v>0</v>
      </c>
      <c r="G6273" s="4">
        <v>0</v>
      </c>
      <c r="H6273" s="4">
        <v>0</v>
      </c>
      <c r="I6273" s="4"/>
      <c r="J6273" s="4">
        <v>0</v>
      </c>
    </row>
    <row r="6274" spans="2:10" x14ac:dyDescent="0.3">
      <c r="B6274" s="3" t="s">
        <v>300</v>
      </c>
      <c r="C6274" s="4">
        <v>2023</v>
      </c>
      <c r="D6274" s="3" t="s">
        <v>1473</v>
      </c>
      <c r="E6274" s="4">
        <v>173400</v>
      </c>
      <c r="F6274" s="4">
        <v>3.6474000000000002</v>
      </c>
      <c r="G6274" s="4">
        <v>1.0000054833880758</v>
      </c>
      <c r="H6274" s="4">
        <v>632</v>
      </c>
      <c r="I6274" s="4"/>
      <c r="J6274" s="4">
        <v>632</v>
      </c>
    </row>
    <row r="6275" spans="2:10" x14ac:dyDescent="0.3">
      <c r="B6275" s="3" t="s">
        <v>300</v>
      </c>
      <c r="C6275" s="4">
        <v>2023</v>
      </c>
      <c r="D6275" s="3" t="s">
        <v>1474</v>
      </c>
      <c r="E6275" s="4">
        <v>1264465052</v>
      </c>
      <c r="F6275" s="4">
        <v>3.6473800000000001</v>
      </c>
      <c r="G6275" s="4">
        <v>1</v>
      </c>
      <c r="H6275" s="4">
        <v>4611985</v>
      </c>
      <c r="I6275" s="4"/>
      <c r="J6275" s="4">
        <v>4611985</v>
      </c>
    </row>
    <row r="6276" spans="2:10" x14ac:dyDescent="0.3">
      <c r="B6276" s="3" t="s">
        <v>300</v>
      </c>
      <c r="C6276" s="4">
        <v>2023</v>
      </c>
      <c r="D6276" s="3" t="s">
        <v>1475</v>
      </c>
      <c r="E6276" s="4">
        <v>0</v>
      </c>
      <c r="F6276" s="4">
        <v>0</v>
      </c>
      <c r="G6276" s="4">
        <v>0</v>
      </c>
      <c r="H6276" s="4">
        <v>0</v>
      </c>
      <c r="I6276" s="4"/>
      <c r="J6276" s="4">
        <v>0</v>
      </c>
    </row>
    <row r="6277" spans="2:10" x14ac:dyDescent="0.3">
      <c r="B6277" s="3" t="s">
        <v>300</v>
      </c>
      <c r="C6277" s="4">
        <v>2023</v>
      </c>
      <c r="D6277" s="3" t="s">
        <v>1476</v>
      </c>
      <c r="E6277" s="4">
        <v>6651626</v>
      </c>
      <c r="F6277" s="4">
        <v>39.999989999999997</v>
      </c>
      <c r="G6277" s="4">
        <v>10.966773409954541</v>
      </c>
      <c r="H6277" s="4">
        <v>266065</v>
      </c>
      <c r="I6277" s="4">
        <v>692775</v>
      </c>
      <c r="J6277" s="4">
        <v>958840</v>
      </c>
    </row>
    <row r="6278" spans="2:10" x14ac:dyDescent="0.3">
      <c r="B6278" s="3" t="s">
        <v>300</v>
      </c>
      <c r="C6278" s="4">
        <v>2024</v>
      </c>
      <c r="D6278" s="3" t="s">
        <v>1468</v>
      </c>
      <c r="E6278" s="4">
        <v>235257450</v>
      </c>
      <c r="F6278" s="4">
        <v>17.359210000000001</v>
      </c>
      <c r="G6278" s="4">
        <v>4.6490827285144221</v>
      </c>
      <c r="H6278" s="4">
        <v>4083883</v>
      </c>
      <c r="I6278" s="4"/>
      <c r="J6278" s="4">
        <v>4083883</v>
      </c>
    </row>
    <row r="6279" spans="2:10" x14ac:dyDescent="0.3">
      <c r="B6279" s="3" t="s">
        <v>300</v>
      </c>
      <c r="C6279" s="4">
        <v>2024</v>
      </c>
      <c r="D6279" s="3" t="s">
        <v>1469</v>
      </c>
      <c r="E6279" s="4">
        <v>202856</v>
      </c>
      <c r="F6279" s="4">
        <v>3.7339000000000002</v>
      </c>
      <c r="G6279" s="4">
        <v>1</v>
      </c>
      <c r="H6279" s="4">
        <v>757</v>
      </c>
      <c r="I6279" s="4"/>
      <c r="J6279" s="4">
        <v>757</v>
      </c>
    </row>
    <row r="6280" spans="2:10" x14ac:dyDescent="0.3">
      <c r="B6280" s="3" t="s">
        <v>300</v>
      </c>
      <c r="C6280" s="4">
        <v>2024</v>
      </c>
      <c r="D6280" s="3" t="s">
        <v>1470</v>
      </c>
      <c r="E6280" s="4">
        <v>15814400</v>
      </c>
      <c r="F6280" s="4">
        <v>17.359210000000001</v>
      </c>
      <c r="G6280" s="4">
        <v>4.6490827285144221</v>
      </c>
      <c r="H6280" s="4">
        <v>274525</v>
      </c>
      <c r="I6280" s="4"/>
      <c r="J6280" s="4">
        <v>274525</v>
      </c>
    </row>
    <row r="6281" spans="2:10" x14ac:dyDescent="0.3">
      <c r="B6281" s="3" t="s">
        <v>300</v>
      </c>
      <c r="C6281" s="4">
        <v>2024</v>
      </c>
      <c r="D6281" s="3" t="s">
        <v>1471</v>
      </c>
      <c r="E6281" s="4">
        <v>111552700</v>
      </c>
      <c r="F6281" s="4">
        <v>97.806089999999998</v>
      </c>
      <c r="G6281" s="4">
        <v>26.194083933688635</v>
      </c>
      <c r="H6281" s="4">
        <v>10910533</v>
      </c>
      <c r="I6281" s="4"/>
      <c r="J6281" s="4">
        <v>10910533</v>
      </c>
    </row>
    <row r="6282" spans="2:10" x14ac:dyDescent="0.3">
      <c r="B6282" s="3" t="s">
        <v>300</v>
      </c>
      <c r="C6282" s="4">
        <v>2024</v>
      </c>
      <c r="D6282" s="3" t="s">
        <v>1472</v>
      </c>
      <c r="E6282" s="4">
        <v>0</v>
      </c>
      <c r="F6282" s="4">
        <v>0</v>
      </c>
      <c r="G6282" s="4">
        <v>0</v>
      </c>
      <c r="H6282" s="4">
        <v>0</v>
      </c>
      <c r="I6282" s="4"/>
      <c r="J6282" s="4">
        <v>0</v>
      </c>
    </row>
    <row r="6283" spans="2:10" x14ac:dyDescent="0.3">
      <c r="B6283" s="3" t="s">
        <v>300</v>
      </c>
      <c r="C6283" s="4">
        <v>2024</v>
      </c>
      <c r="D6283" s="3" t="s">
        <v>1473</v>
      </c>
      <c r="E6283" s="4">
        <v>182000</v>
      </c>
      <c r="F6283" s="4">
        <v>3.7339000000000002</v>
      </c>
      <c r="G6283" s="4">
        <v>1</v>
      </c>
      <c r="H6283" s="4">
        <v>680</v>
      </c>
      <c r="I6283" s="4"/>
      <c r="J6283" s="4">
        <v>680</v>
      </c>
    </row>
    <row r="6284" spans="2:10" x14ac:dyDescent="0.3">
      <c r="B6284" s="3" t="s">
        <v>300</v>
      </c>
      <c r="C6284" s="4">
        <v>2024</v>
      </c>
      <c r="D6284" s="3" t="s">
        <v>1474</v>
      </c>
      <c r="E6284" s="4">
        <v>1302173927</v>
      </c>
      <c r="F6284" s="4">
        <v>3.7339000000000002</v>
      </c>
      <c r="G6284" s="4">
        <v>1</v>
      </c>
      <c r="H6284" s="4">
        <v>4862187</v>
      </c>
      <c r="I6284" s="4"/>
      <c r="J6284" s="4">
        <v>4862187</v>
      </c>
    </row>
    <row r="6285" spans="2:10" x14ac:dyDescent="0.3">
      <c r="B6285" s="3" t="s">
        <v>300</v>
      </c>
      <c r="C6285" s="4">
        <v>2024</v>
      </c>
      <c r="D6285" s="3" t="s">
        <v>1475</v>
      </c>
      <c r="E6285" s="4">
        <v>0</v>
      </c>
      <c r="F6285" s="4">
        <v>0</v>
      </c>
      <c r="G6285" s="4">
        <v>0</v>
      </c>
      <c r="H6285" s="4">
        <v>0</v>
      </c>
      <c r="I6285" s="4"/>
      <c r="J6285" s="4">
        <v>0</v>
      </c>
    </row>
    <row r="6286" spans="2:10" x14ac:dyDescent="0.3">
      <c r="B6286" s="3" t="s">
        <v>300</v>
      </c>
      <c r="C6286" s="4">
        <v>2024</v>
      </c>
      <c r="D6286" s="3" t="s">
        <v>1476</v>
      </c>
      <c r="E6286" s="4">
        <v>7332171</v>
      </c>
      <c r="F6286" s="4">
        <v>39.999989999999997</v>
      </c>
      <c r="G6286" s="4">
        <v>10.712657007418516</v>
      </c>
      <c r="H6286" s="4">
        <v>293287</v>
      </c>
      <c r="I6286" s="4">
        <v>703950</v>
      </c>
      <c r="J6286" s="4">
        <v>997237</v>
      </c>
    </row>
    <row r="6287" spans="2:10" x14ac:dyDescent="0.3">
      <c r="B6287" s="3" t="s">
        <v>302</v>
      </c>
      <c r="C6287" s="4">
        <v>2019</v>
      </c>
      <c r="D6287" s="3" t="s">
        <v>1468</v>
      </c>
      <c r="E6287" s="4">
        <v>35622848</v>
      </c>
      <c r="F6287" s="4">
        <v>6.4090999999999996</v>
      </c>
      <c r="G6287" s="4">
        <v>2.19002221083205</v>
      </c>
      <c r="H6287" s="4">
        <v>228310.39511680001</v>
      </c>
      <c r="I6287" s="4"/>
      <c r="J6287" s="4">
        <v>228310.39511680001</v>
      </c>
    </row>
    <row r="6288" spans="2:10" x14ac:dyDescent="0.3">
      <c r="B6288" s="3" t="s">
        <v>302</v>
      </c>
      <c r="C6288" s="4">
        <v>2019</v>
      </c>
      <c r="D6288" s="3" t="s">
        <v>1469</v>
      </c>
      <c r="E6288" s="4">
        <v>0</v>
      </c>
      <c r="F6288" s="4">
        <v>2.9264999999999999</v>
      </c>
      <c r="G6288" s="4">
        <v>1</v>
      </c>
      <c r="H6288" s="4">
        <v>0</v>
      </c>
      <c r="I6288" s="4"/>
      <c r="J6288" s="4">
        <v>0</v>
      </c>
    </row>
    <row r="6289" spans="2:10" x14ac:dyDescent="0.3">
      <c r="B6289" s="3" t="s">
        <v>302</v>
      </c>
      <c r="C6289" s="4">
        <v>2019</v>
      </c>
      <c r="D6289" s="3" t="s">
        <v>1470</v>
      </c>
      <c r="E6289" s="4">
        <v>0</v>
      </c>
      <c r="F6289" s="4">
        <v>2.9264999999999999</v>
      </c>
      <c r="G6289" s="4">
        <v>1</v>
      </c>
      <c r="H6289" s="4">
        <v>0</v>
      </c>
      <c r="I6289" s="4"/>
      <c r="J6289" s="4">
        <v>0</v>
      </c>
    </row>
    <row r="6290" spans="2:10" x14ac:dyDescent="0.3">
      <c r="B6290" s="3" t="s">
        <v>302</v>
      </c>
      <c r="C6290" s="4">
        <v>2019</v>
      </c>
      <c r="D6290" s="3" t="s">
        <v>1471</v>
      </c>
      <c r="E6290" s="4">
        <v>8145000</v>
      </c>
      <c r="F6290" s="4">
        <v>20.193200000000001</v>
      </c>
      <c r="G6290" s="4">
        <v>6.9001195967879703</v>
      </c>
      <c r="H6290" s="4">
        <v>164473.614</v>
      </c>
      <c r="I6290" s="4"/>
      <c r="J6290" s="4">
        <v>164473.614</v>
      </c>
    </row>
    <row r="6291" spans="2:10" x14ac:dyDescent="0.3">
      <c r="B6291" s="3" t="s">
        <v>302</v>
      </c>
      <c r="C6291" s="4">
        <v>2019</v>
      </c>
      <c r="D6291" s="3" t="s">
        <v>1472</v>
      </c>
      <c r="E6291" s="4">
        <v>21100</v>
      </c>
      <c r="F6291" s="4">
        <v>4.7995000000000001</v>
      </c>
      <c r="G6291" s="4">
        <v>1.64001366820434</v>
      </c>
      <c r="H6291" s="4">
        <v>101.26945000000001</v>
      </c>
      <c r="I6291" s="4"/>
      <c r="J6291" s="4">
        <v>101.26945000000001</v>
      </c>
    </row>
    <row r="6292" spans="2:10" x14ac:dyDescent="0.3">
      <c r="B6292" s="3" t="s">
        <v>302</v>
      </c>
      <c r="C6292" s="4">
        <v>2019</v>
      </c>
      <c r="D6292" s="3" t="s">
        <v>1473</v>
      </c>
      <c r="E6292" s="4">
        <v>3802000</v>
      </c>
      <c r="F6292" s="4">
        <v>5.8531000000000004</v>
      </c>
      <c r="G6292" s="4">
        <v>2.0000341705108502</v>
      </c>
      <c r="H6292" s="4">
        <v>22253.486199999999</v>
      </c>
      <c r="I6292" s="4"/>
      <c r="J6292" s="4">
        <v>22253.486199999999</v>
      </c>
    </row>
    <row r="6293" spans="2:10" x14ac:dyDescent="0.3">
      <c r="B6293" s="3" t="s">
        <v>302</v>
      </c>
      <c r="C6293" s="4">
        <v>2019</v>
      </c>
      <c r="D6293" s="3" t="s">
        <v>1474</v>
      </c>
      <c r="E6293" s="4">
        <v>327797402</v>
      </c>
      <c r="F6293" s="4">
        <v>2.9264999999999999</v>
      </c>
      <c r="G6293" s="4">
        <v>1</v>
      </c>
      <c r="H6293" s="4">
        <v>959299.09695299994</v>
      </c>
      <c r="I6293" s="4">
        <v>0</v>
      </c>
      <c r="J6293" s="4">
        <v>959299.09695299994</v>
      </c>
    </row>
    <row r="6294" spans="2:10" x14ac:dyDescent="0.3">
      <c r="B6294" s="3" t="s">
        <v>302</v>
      </c>
      <c r="C6294" s="4">
        <v>2019</v>
      </c>
      <c r="D6294" s="3" t="s">
        <v>1475</v>
      </c>
      <c r="E6294" s="4">
        <v>0</v>
      </c>
      <c r="F6294" s="4">
        <v>2.9264999999999999</v>
      </c>
      <c r="G6294" s="4">
        <v>1</v>
      </c>
      <c r="H6294" s="4">
        <v>0</v>
      </c>
      <c r="I6294" s="4"/>
      <c r="J6294" s="4">
        <v>0</v>
      </c>
    </row>
    <row r="6295" spans="2:10" x14ac:dyDescent="0.3">
      <c r="B6295" s="3" t="s">
        <v>302</v>
      </c>
      <c r="C6295" s="4">
        <v>2019</v>
      </c>
      <c r="D6295" s="3" t="s">
        <v>1476</v>
      </c>
      <c r="E6295" s="4">
        <v>814885</v>
      </c>
      <c r="F6295" s="4">
        <v>16.0229</v>
      </c>
      <c r="G6295" s="4">
        <v>5.4751067828464004</v>
      </c>
      <c r="H6295" s="4">
        <v>13056.8208665</v>
      </c>
      <c r="I6295" s="4"/>
      <c r="J6295" s="4">
        <v>13056.8208665</v>
      </c>
    </row>
    <row r="6296" spans="2:10" x14ac:dyDescent="0.3">
      <c r="B6296" s="3" t="s">
        <v>302</v>
      </c>
      <c r="C6296" s="4">
        <v>2020</v>
      </c>
      <c r="D6296" s="3" t="s">
        <v>1468</v>
      </c>
      <c r="E6296" s="4">
        <v>35169070</v>
      </c>
      <c r="F6296" s="4">
        <v>6.6803999999999997</v>
      </c>
      <c r="G6296" s="4">
        <v>2.3000172146668962</v>
      </c>
      <c r="H6296" s="4">
        <v>234943</v>
      </c>
      <c r="I6296" s="4"/>
      <c r="J6296" s="4">
        <v>234943</v>
      </c>
    </row>
    <row r="6297" spans="2:10" x14ac:dyDescent="0.3">
      <c r="B6297" s="3" t="s">
        <v>302</v>
      </c>
      <c r="C6297" s="4">
        <v>2020</v>
      </c>
      <c r="D6297" s="3" t="s">
        <v>1469</v>
      </c>
      <c r="E6297" s="4">
        <v>0</v>
      </c>
      <c r="F6297" s="4">
        <v>2.9045000000000001</v>
      </c>
      <c r="G6297" s="4">
        <v>1</v>
      </c>
      <c r="H6297" s="4">
        <v>0</v>
      </c>
      <c r="I6297" s="4"/>
      <c r="J6297" s="4">
        <v>0</v>
      </c>
    </row>
    <row r="6298" spans="2:10" x14ac:dyDescent="0.3">
      <c r="B6298" s="3" t="s">
        <v>302</v>
      </c>
      <c r="C6298" s="4">
        <v>2020</v>
      </c>
      <c r="D6298" s="3" t="s">
        <v>1470</v>
      </c>
      <c r="E6298" s="4">
        <v>0</v>
      </c>
      <c r="F6298" s="4">
        <v>2.9045000000000001</v>
      </c>
      <c r="G6298" s="4">
        <v>1</v>
      </c>
      <c r="H6298" s="4">
        <v>0</v>
      </c>
      <c r="I6298" s="4"/>
      <c r="J6298" s="4">
        <v>0</v>
      </c>
    </row>
    <row r="6299" spans="2:10" x14ac:dyDescent="0.3">
      <c r="B6299" s="3" t="s">
        <v>302</v>
      </c>
      <c r="C6299" s="4">
        <v>2020</v>
      </c>
      <c r="D6299" s="3" t="s">
        <v>1471</v>
      </c>
      <c r="E6299" s="4">
        <v>8207000</v>
      </c>
      <c r="F6299" s="4">
        <v>21.0288</v>
      </c>
      <c r="G6299" s="4">
        <v>7.2400757445343435</v>
      </c>
      <c r="H6299" s="4">
        <v>172583</v>
      </c>
      <c r="I6299" s="4"/>
      <c r="J6299" s="4">
        <v>172583</v>
      </c>
    </row>
    <row r="6300" spans="2:10" x14ac:dyDescent="0.3">
      <c r="B6300" s="3" t="s">
        <v>302</v>
      </c>
      <c r="C6300" s="4">
        <v>2020</v>
      </c>
      <c r="D6300" s="3" t="s">
        <v>1472</v>
      </c>
      <c r="E6300" s="4">
        <v>21100</v>
      </c>
      <c r="F6300" s="4">
        <v>4.9085999999999999</v>
      </c>
      <c r="G6300" s="4">
        <v>1.6899982785333103</v>
      </c>
      <c r="H6300" s="4">
        <v>104</v>
      </c>
      <c r="I6300" s="4"/>
      <c r="J6300" s="4">
        <v>104</v>
      </c>
    </row>
    <row r="6301" spans="2:10" x14ac:dyDescent="0.3">
      <c r="B6301" s="3" t="s">
        <v>302</v>
      </c>
      <c r="C6301" s="4">
        <v>2020</v>
      </c>
      <c r="D6301" s="3" t="s">
        <v>1473</v>
      </c>
      <c r="E6301" s="4">
        <v>3478000</v>
      </c>
      <c r="F6301" s="4">
        <v>6.5641999999999996</v>
      </c>
      <c r="G6301" s="4">
        <v>2.2600103288001376</v>
      </c>
      <c r="H6301" s="4">
        <v>22830</v>
      </c>
      <c r="I6301" s="4"/>
      <c r="J6301" s="4">
        <v>22830</v>
      </c>
    </row>
    <row r="6302" spans="2:10" x14ac:dyDescent="0.3">
      <c r="B6302" s="3" t="s">
        <v>302</v>
      </c>
      <c r="C6302" s="4">
        <v>2020</v>
      </c>
      <c r="D6302" s="3" t="s">
        <v>1474</v>
      </c>
      <c r="E6302" s="4">
        <v>341417300</v>
      </c>
      <c r="F6302" s="4">
        <v>2.9045000000000001</v>
      </c>
      <c r="G6302" s="4">
        <v>1</v>
      </c>
      <c r="H6302" s="4">
        <v>991647</v>
      </c>
      <c r="I6302" s="4"/>
      <c r="J6302" s="4">
        <v>991647</v>
      </c>
    </row>
    <row r="6303" spans="2:10" x14ac:dyDescent="0.3">
      <c r="B6303" s="3" t="s">
        <v>302</v>
      </c>
      <c r="C6303" s="4">
        <v>2020</v>
      </c>
      <c r="D6303" s="3" t="s">
        <v>1475</v>
      </c>
      <c r="E6303" s="4">
        <v>0</v>
      </c>
      <c r="F6303" s="4">
        <v>2.9045000000000001</v>
      </c>
      <c r="G6303" s="4">
        <v>1</v>
      </c>
      <c r="H6303" s="4">
        <v>0</v>
      </c>
      <c r="I6303" s="4"/>
      <c r="J6303" s="4">
        <v>0</v>
      </c>
    </row>
    <row r="6304" spans="2:10" x14ac:dyDescent="0.3">
      <c r="B6304" s="3" t="s">
        <v>302</v>
      </c>
      <c r="C6304" s="4">
        <v>2020</v>
      </c>
      <c r="D6304" s="3" t="s">
        <v>1476</v>
      </c>
      <c r="E6304" s="4">
        <v>886100</v>
      </c>
      <c r="F6304" s="4">
        <v>16.701000000000001</v>
      </c>
      <c r="G6304" s="4">
        <v>5.7500430366672406</v>
      </c>
      <c r="H6304" s="4">
        <v>14799</v>
      </c>
      <c r="I6304" s="4">
        <v>61040</v>
      </c>
      <c r="J6304" s="4">
        <v>75839</v>
      </c>
    </row>
    <row r="6305" spans="2:10" x14ac:dyDescent="0.3">
      <c r="B6305" s="3" t="s">
        <v>302</v>
      </c>
      <c r="C6305" s="4">
        <v>2021</v>
      </c>
      <c r="D6305" s="3" t="s">
        <v>1468</v>
      </c>
      <c r="E6305" s="4">
        <v>33249686</v>
      </c>
      <c r="F6305" s="4">
        <v>7.3465999999999996</v>
      </c>
      <c r="G6305" s="4">
        <v>2.5699993003568178</v>
      </c>
      <c r="H6305" s="4">
        <v>244272</v>
      </c>
      <c r="I6305" s="4"/>
      <c r="J6305" s="4">
        <v>244272</v>
      </c>
    </row>
    <row r="6306" spans="2:10" x14ac:dyDescent="0.3">
      <c r="B6306" s="3" t="s">
        <v>302</v>
      </c>
      <c r="C6306" s="4">
        <v>2021</v>
      </c>
      <c r="D6306" s="3" t="s">
        <v>1469</v>
      </c>
      <c r="E6306" s="4">
        <v>0</v>
      </c>
      <c r="F6306" s="4">
        <v>2.8586</v>
      </c>
      <c r="G6306" s="4">
        <v>1</v>
      </c>
      <c r="H6306" s="4">
        <v>0</v>
      </c>
      <c r="I6306" s="4"/>
      <c r="J6306" s="4">
        <v>0</v>
      </c>
    </row>
    <row r="6307" spans="2:10" x14ac:dyDescent="0.3">
      <c r="B6307" s="3" t="s">
        <v>302</v>
      </c>
      <c r="C6307" s="4">
        <v>2021</v>
      </c>
      <c r="D6307" s="3" t="s">
        <v>1470</v>
      </c>
      <c r="E6307" s="4">
        <v>0</v>
      </c>
      <c r="F6307" s="4">
        <v>2.8586</v>
      </c>
      <c r="G6307" s="4">
        <v>1</v>
      </c>
      <c r="H6307" s="4">
        <v>0</v>
      </c>
      <c r="I6307" s="4"/>
      <c r="J6307" s="4">
        <v>0</v>
      </c>
    </row>
    <row r="6308" spans="2:10" x14ac:dyDescent="0.3">
      <c r="B6308" s="3" t="s">
        <v>302</v>
      </c>
      <c r="C6308" s="4">
        <v>2021</v>
      </c>
      <c r="D6308" s="3" t="s">
        <v>1471</v>
      </c>
      <c r="E6308" s="4">
        <v>8237500</v>
      </c>
      <c r="F6308" s="4">
        <v>22.354099999999999</v>
      </c>
      <c r="G6308" s="4">
        <v>7.8199468271181694</v>
      </c>
      <c r="H6308" s="4">
        <v>184142</v>
      </c>
      <c r="I6308" s="4"/>
      <c r="J6308" s="4">
        <v>184142</v>
      </c>
    </row>
    <row r="6309" spans="2:10" x14ac:dyDescent="0.3">
      <c r="B6309" s="3" t="s">
        <v>302</v>
      </c>
      <c r="C6309" s="4">
        <v>2021</v>
      </c>
      <c r="D6309" s="3" t="s">
        <v>1472</v>
      </c>
      <c r="E6309" s="4">
        <v>21100</v>
      </c>
      <c r="F6309" s="4">
        <v>5.1169000000000002</v>
      </c>
      <c r="G6309" s="4">
        <v>1.790002098929546</v>
      </c>
      <c r="H6309" s="4">
        <v>108</v>
      </c>
      <c r="I6309" s="4"/>
      <c r="J6309" s="4">
        <v>108</v>
      </c>
    </row>
    <row r="6310" spans="2:10" x14ac:dyDescent="0.3">
      <c r="B6310" s="3" t="s">
        <v>302</v>
      </c>
      <c r="C6310" s="4">
        <v>2021</v>
      </c>
      <c r="D6310" s="3" t="s">
        <v>1473</v>
      </c>
      <c r="E6310" s="4">
        <v>2584000</v>
      </c>
      <c r="F6310" s="4">
        <v>9.1760999999999999</v>
      </c>
      <c r="G6310" s="4">
        <v>3.2099979010704538</v>
      </c>
      <c r="H6310" s="4">
        <v>23711</v>
      </c>
      <c r="I6310" s="4"/>
      <c r="J6310" s="4">
        <v>23711</v>
      </c>
    </row>
    <row r="6311" spans="2:10" x14ac:dyDescent="0.3">
      <c r="B6311" s="3" t="s">
        <v>302</v>
      </c>
      <c r="C6311" s="4">
        <v>2021</v>
      </c>
      <c r="D6311" s="3" t="s">
        <v>1474</v>
      </c>
      <c r="E6311" s="4">
        <v>362776100</v>
      </c>
      <c r="F6311" s="4">
        <v>2.8586</v>
      </c>
      <c r="G6311" s="4">
        <v>1</v>
      </c>
      <c r="H6311" s="4">
        <v>1037032</v>
      </c>
      <c r="I6311" s="4"/>
      <c r="J6311" s="4">
        <v>1037032</v>
      </c>
    </row>
    <row r="6312" spans="2:10" x14ac:dyDescent="0.3">
      <c r="B6312" s="3" t="s">
        <v>302</v>
      </c>
      <c r="C6312" s="4">
        <v>2021</v>
      </c>
      <c r="D6312" s="3" t="s">
        <v>1475</v>
      </c>
      <c r="E6312" s="4">
        <v>0</v>
      </c>
      <c r="F6312" s="4">
        <v>2.8586</v>
      </c>
      <c r="G6312" s="4">
        <v>1</v>
      </c>
      <c r="H6312" s="4">
        <v>0</v>
      </c>
      <c r="I6312" s="4"/>
      <c r="J6312" s="4">
        <v>0</v>
      </c>
    </row>
    <row r="6313" spans="2:10" x14ac:dyDescent="0.3">
      <c r="B6313" s="3" t="s">
        <v>302</v>
      </c>
      <c r="C6313" s="4">
        <v>2021</v>
      </c>
      <c r="D6313" s="3" t="s">
        <v>1476</v>
      </c>
      <c r="E6313" s="4">
        <v>903155</v>
      </c>
      <c r="F6313" s="4">
        <v>18.366399999999999</v>
      </c>
      <c r="G6313" s="4">
        <v>6.4249632687329461</v>
      </c>
      <c r="H6313" s="4">
        <v>16588</v>
      </c>
      <c r="I6313" s="4">
        <v>58987</v>
      </c>
      <c r="J6313" s="4">
        <v>75575</v>
      </c>
    </row>
    <row r="6314" spans="2:10" x14ac:dyDescent="0.3">
      <c r="B6314" s="3" t="s">
        <v>302</v>
      </c>
      <c r="C6314" s="4">
        <v>2022</v>
      </c>
      <c r="D6314" s="3" t="s">
        <v>1468</v>
      </c>
      <c r="E6314" s="4">
        <v>38283822</v>
      </c>
      <c r="F6314" s="4">
        <v>7.0491999999999999</v>
      </c>
      <c r="G6314" s="4">
        <v>2.8500040430177087</v>
      </c>
      <c r="H6314" s="4">
        <v>269870</v>
      </c>
      <c r="I6314" s="4"/>
      <c r="J6314" s="4">
        <v>269870</v>
      </c>
    </row>
    <row r="6315" spans="2:10" x14ac:dyDescent="0.3">
      <c r="B6315" s="3" t="s">
        <v>302</v>
      </c>
      <c r="C6315" s="4">
        <v>2022</v>
      </c>
      <c r="D6315" s="3" t="s">
        <v>1469</v>
      </c>
      <c r="E6315" s="4">
        <v>0</v>
      </c>
      <c r="F6315" s="4">
        <v>2.4733999999999998</v>
      </c>
      <c r="G6315" s="4">
        <v>1</v>
      </c>
      <c r="H6315" s="4">
        <v>0</v>
      </c>
      <c r="I6315" s="4"/>
      <c r="J6315" s="4">
        <v>0</v>
      </c>
    </row>
    <row r="6316" spans="2:10" x14ac:dyDescent="0.3">
      <c r="B6316" s="3" t="s">
        <v>302</v>
      </c>
      <c r="C6316" s="4">
        <v>2022</v>
      </c>
      <c r="D6316" s="3" t="s">
        <v>1470</v>
      </c>
      <c r="E6316" s="4">
        <v>73100</v>
      </c>
      <c r="F6316" s="4">
        <v>11.7486</v>
      </c>
      <c r="G6316" s="4">
        <v>4.7499797849114582</v>
      </c>
      <c r="H6316" s="4">
        <v>859</v>
      </c>
      <c r="I6316" s="4"/>
      <c r="J6316" s="4">
        <v>859</v>
      </c>
    </row>
    <row r="6317" spans="2:10" x14ac:dyDescent="0.3">
      <c r="B6317" s="3" t="s">
        <v>302</v>
      </c>
      <c r="C6317" s="4">
        <v>2022</v>
      </c>
      <c r="D6317" s="3" t="s">
        <v>1471</v>
      </c>
      <c r="E6317" s="4">
        <v>8407500</v>
      </c>
      <c r="F6317" s="4">
        <v>23.497299999999999</v>
      </c>
      <c r="G6317" s="4">
        <v>9.5</v>
      </c>
      <c r="H6317" s="4">
        <v>197554</v>
      </c>
      <c r="I6317" s="4"/>
      <c r="J6317" s="4">
        <v>197554</v>
      </c>
    </row>
    <row r="6318" spans="2:10" x14ac:dyDescent="0.3">
      <c r="B6318" s="3" t="s">
        <v>302</v>
      </c>
      <c r="C6318" s="4">
        <v>2022</v>
      </c>
      <c r="D6318" s="3" t="s">
        <v>1472</v>
      </c>
      <c r="E6318" s="4">
        <v>21100</v>
      </c>
      <c r="F6318" s="4">
        <v>7.4202000000000004</v>
      </c>
      <c r="G6318" s="4">
        <v>3.0000000000000004</v>
      </c>
      <c r="H6318" s="4">
        <v>157</v>
      </c>
      <c r="I6318" s="4"/>
      <c r="J6318" s="4">
        <v>157</v>
      </c>
    </row>
    <row r="6319" spans="2:10" x14ac:dyDescent="0.3">
      <c r="B6319" s="3" t="s">
        <v>302</v>
      </c>
      <c r="C6319" s="4">
        <v>2022</v>
      </c>
      <c r="D6319" s="3" t="s">
        <v>1473</v>
      </c>
      <c r="E6319" s="4">
        <v>4381000</v>
      </c>
      <c r="F6319" s="4">
        <v>9.6214999999999993</v>
      </c>
      <c r="G6319" s="4">
        <v>3.8899894881539581</v>
      </c>
      <c r="H6319" s="4">
        <v>42152</v>
      </c>
      <c r="I6319" s="4"/>
      <c r="J6319" s="4">
        <v>42152</v>
      </c>
    </row>
    <row r="6320" spans="2:10" x14ac:dyDescent="0.3">
      <c r="B6320" s="3" t="s">
        <v>302</v>
      </c>
      <c r="C6320" s="4">
        <v>2022</v>
      </c>
      <c r="D6320" s="3" t="s">
        <v>1474</v>
      </c>
      <c r="E6320" s="4">
        <v>450609800</v>
      </c>
      <c r="F6320" s="4">
        <v>2.4733999999999998</v>
      </c>
      <c r="G6320" s="4">
        <v>1</v>
      </c>
      <c r="H6320" s="4">
        <v>1114538</v>
      </c>
      <c r="I6320" s="4"/>
      <c r="J6320" s="4">
        <v>1114538</v>
      </c>
    </row>
    <row r="6321" spans="2:10" x14ac:dyDescent="0.3">
      <c r="B6321" s="3" t="s">
        <v>302</v>
      </c>
      <c r="C6321" s="4">
        <v>2022</v>
      </c>
      <c r="D6321" s="3" t="s">
        <v>1475</v>
      </c>
      <c r="E6321" s="4">
        <v>0</v>
      </c>
      <c r="F6321" s="4">
        <v>2.4733999999999998</v>
      </c>
      <c r="G6321" s="4">
        <v>1</v>
      </c>
      <c r="H6321" s="4">
        <v>0</v>
      </c>
      <c r="I6321" s="4"/>
      <c r="J6321" s="4">
        <v>0</v>
      </c>
    </row>
    <row r="6322" spans="2:10" x14ac:dyDescent="0.3">
      <c r="B6322" s="3" t="s">
        <v>302</v>
      </c>
      <c r="C6322" s="4">
        <v>2022</v>
      </c>
      <c r="D6322" s="3" t="s">
        <v>1476</v>
      </c>
      <c r="E6322" s="4">
        <v>955185</v>
      </c>
      <c r="F6322" s="4">
        <v>17.622900000000001</v>
      </c>
      <c r="G6322" s="4">
        <v>7.1249696773671882</v>
      </c>
      <c r="H6322" s="4">
        <v>16833</v>
      </c>
      <c r="I6322" s="4">
        <v>57145</v>
      </c>
      <c r="J6322" s="4">
        <v>73978</v>
      </c>
    </row>
    <row r="6323" spans="2:10" x14ac:dyDescent="0.3">
      <c r="B6323" s="3" t="s">
        <v>302</v>
      </c>
      <c r="C6323" s="4">
        <v>2023</v>
      </c>
      <c r="D6323" s="3" t="s">
        <v>1468</v>
      </c>
      <c r="E6323" s="4">
        <v>42838030</v>
      </c>
      <c r="F6323" s="4">
        <v>7.6352000000000002</v>
      </c>
      <c r="G6323" s="4">
        <v>2.9260366367747377</v>
      </c>
      <c r="H6323" s="4">
        <v>327077</v>
      </c>
      <c r="I6323" s="4"/>
      <c r="J6323" s="4">
        <v>327077</v>
      </c>
    </row>
    <row r="6324" spans="2:10" x14ac:dyDescent="0.3">
      <c r="B6324" s="3" t="s">
        <v>302</v>
      </c>
      <c r="C6324" s="4">
        <v>2023</v>
      </c>
      <c r="D6324" s="3" t="s">
        <v>1469</v>
      </c>
      <c r="E6324" s="4">
        <v>0</v>
      </c>
      <c r="F6324" s="4">
        <v>2.6093999999999999</v>
      </c>
      <c r="G6324" s="4">
        <v>1</v>
      </c>
      <c r="H6324" s="4">
        <v>0</v>
      </c>
      <c r="I6324" s="4"/>
      <c r="J6324" s="4">
        <v>0</v>
      </c>
    </row>
    <row r="6325" spans="2:10" x14ac:dyDescent="0.3">
      <c r="B6325" s="3" t="s">
        <v>302</v>
      </c>
      <c r="C6325" s="4">
        <v>2023</v>
      </c>
      <c r="D6325" s="3" t="s">
        <v>1470</v>
      </c>
      <c r="E6325" s="4">
        <v>94700</v>
      </c>
      <c r="F6325" s="4">
        <v>11.299300000000001</v>
      </c>
      <c r="G6325" s="4">
        <v>4.3302291714570407</v>
      </c>
      <c r="H6325" s="4">
        <v>1070</v>
      </c>
      <c r="I6325" s="4"/>
      <c r="J6325" s="4">
        <v>1070</v>
      </c>
    </row>
    <row r="6326" spans="2:10" x14ac:dyDescent="0.3">
      <c r="B6326" s="3" t="s">
        <v>302</v>
      </c>
      <c r="C6326" s="4">
        <v>2023</v>
      </c>
      <c r="D6326" s="3" t="s">
        <v>1471</v>
      </c>
      <c r="E6326" s="4">
        <v>9259400</v>
      </c>
      <c r="F6326" s="4">
        <v>28.9222</v>
      </c>
      <c r="G6326" s="4">
        <v>11.083850693646049</v>
      </c>
      <c r="H6326" s="4">
        <v>267802</v>
      </c>
      <c r="I6326" s="4"/>
      <c r="J6326" s="4">
        <v>267802</v>
      </c>
    </row>
    <row r="6327" spans="2:10" x14ac:dyDescent="0.3">
      <c r="B6327" s="3" t="s">
        <v>302</v>
      </c>
      <c r="C6327" s="4">
        <v>2023</v>
      </c>
      <c r="D6327" s="3" t="s">
        <v>1472</v>
      </c>
      <c r="E6327" s="4">
        <v>21100</v>
      </c>
      <c r="F6327" s="4">
        <v>9.2451000000000008</v>
      </c>
      <c r="G6327" s="4">
        <v>3.5429983904345832</v>
      </c>
      <c r="H6327" s="4">
        <v>195</v>
      </c>
      <c r="I6327" s="4"/>
      <c r="J6327" s="4">
        <v>195</v>
      </c>
    </row>
    <row r="6328" spans="2:10" x14ac:dyDescent="0.3">
      <c r="B6328" s="3" t="s">
        <v>302</v>
      </c>
      <c r="C6328" s="4">
        <v>2023</v>
      </c>
      <c r="D6328" s="3" t="s">
        <v>1473</v>
      </c>
      <c r="E6328" s="4">
        <v>4435000</v>
      </c>
      <c r="F6328" s="4">
        <v>11.484500000000001</v>
      </c>
      <c r="G6328" s="4">
        <v>4.4012033417643908</v>
      </c>
      <c r="H6328" s="4">
        <v>50934</v>
      </c>
      <c r="I6328" s="4"/>
      <c r="J6328" s="4">
        <v>50934</v>
      </c>
    </row>
    <row r="6329" spans="2:10" x14ac:dyDescent="0.3">
      <c r="B6329" s="3" t="s">
        <v>302</v>
      </c>
      <c r="C6329" s="4">
        <v>2023</v>
      </c>
      <c r="D6329" s="3" t="s">
        <v>1474</v>
      </c>
      <c r="E6329" s="4">
        <v>533305700</v>
      </c>
      <c r="F6329" s="4">
        <v>2.6093999999999999</v>
      </c>
      <c r="G6329" s="4">
        <v>1</v>
      </c>
      <c r="H6329" s="4">
        <v>1391608</v>
      </c>
      <c r="I6329" s="4"/>
      <c r="J6329" s="4">
        <v>1391608</v>
      </c>
    </row>
    <row r="6330" spans="2:10" x14ac:dyDescent="0.3">
      <c r="B6330" s="3" t="s">
        <v>302</v>
      </c>
      <c r="C6330" s="4">
        <v>2023</v>
      </c>
      <c r="D6330" s="3" t="s">
        <v>1475</v>
      </c>
      <c r="E6330" s="4">
        <v>0</v>
      </c>
      <c r="F6330" s="4">
        <v>2.6093999999999999</v>
      </c>
      <c r="G6330" s="4">
        <v>1</v>
      </c>
      <c r="H6330" s="4">
        <v>0</v>
      </c>
      <c r="I6330" s="4"/>
      <c r="J6330" s="4">
        <v>0</v>
      </c>
    </row>
    <row r="6331" spans="2:10" x14ac:dyDescent="0.3">
      <c r="B6331" s="3" t="s">
        <v>302</v>
      </c>
      <c r="C6331" s="4">
        <v>2023</v>
      </c>
      <c r="D6331" s="3" t="s">
        <v>1476</v>
      </c>
      <c r="E6331" s="4">
        <v>1035730</v>
      </c>
      <c r="F6331" s="4">
        <v>19.088000000000001</v>
      </c>
      <c r="G6331" s="4">
        <v>7.3150915919368442</v>
      </c>
      <c r="H6331" s="4">
        <v>19770</v>
      </c>
      <c r="I6331" s="4">
        <v>62598</v>
      </c>
      <c r="J6331" s="4">
        <v>82368</v>
      </c>
    </row>
    <row r="6332" spans="2:10" x14ac:dyDescent="0.3">
      <c r="B6332" s="3" t="s">
        <v>302</v>
      </c>
      <c r="C6332" s="4">
        <v>2024</v>
      </c>
      <c r="D6332" s="3" t="s">
        <v>1468</v>
      </c>
      <c r="E6332" s="4">
        <v>47127903</v>
      </c>
      <c r="F6332" s="4">
        <v>6.1356000000000002</v>
      </c>
      <c r="G6332" s="4">
        <v>2.7275394532118251</v>
      </c>
      <c r="H6332" s="4">
        <v>289158</v>
      </c>
      <c r="I6332" s="4"/>
      <c r="J6332" s="4">
        <v>289158</v>
      </c>
    </row>
    <row r="6333" spans="2:10" x14ac:dyDescent="0.3">
      <c r="B6333" s="3" t="s">
        <v>302</v>
      </c>
      <c r="C6333" s="4">
        <v>2024</v>
      </c>
      <c r="D6333" s="3" t="s">
        <v>1469</v>
      </c>
      <c r="E6333" s="4">
        <v>0</v>
      </c>
      <c r="F6333" s="4">
        <v>2.2494999999999998</v>
      </c>
      <c r="G6333" s="4">
        <v>1</v>
      </c>
      <c r="H6333" s="4">
        <v>0</v>
      </c>
      <c r="I6333" s="4"/>
      <c r="J6333" s="4">
        <v>0</v>
      </c>
    </row>
    <row r="6334" spans="2:10" x14ac:dyDescent="0.3">
      <c r="B6334" s="3" t="s">
        <v>302</v>
      </c>
      <c r="C6334" s="4">
        <v>2024</v>
      </c>
      <c r="D6334" s="3" t="s">
        <v>1470</v>
      </c>
      <c r="E6334" s="4">
        <v>105000</v>
      </c>
      <c r="F6334" s="4">
        <v>8.9739000000000004</v>
      </c>
      <c r="G6334" s="4">
        <v>3.9892865081129143</v>
      </c>
      <c r="H6334" s="4">
        <v>942</v>
      </c>
      <c r="I6334" s="4"/>
      <c r="J6334" s="4">
        <v>942</v>
      </c>
    </row>
    <row r="6335" spans="2:10" x14ac:dyDescent="0.3">
      <c r="B6335" s="3" t="s">
        <v>302</v>
      </c>
      <c r="C6335" s="4">
        <v>2024</v>
      </c>
      <c r="D6335" s="3" t="s">
        <v>1471</v>
      </c>
      <c r="E6335" s="4">
        <v>10680200</v>
      </c>
      <c r="F6335" s="4">
        <v>24.592400000000001</v>
      </c>
      <c r="G6335" s="4">
        <v>10.932384974438765</v>
      </c>
      <c r="H6335" s="4">
        <v>262652</v>
      </c>
      <c r="I6335" s="4"/>
      <c r="J6335" s="4">
        <v>262652</v>
      </c>
    </row>
    <row r="6336" spans="2:10" x14ac:dyDescent="0.3">
      <c r="B6336" s="3" t="s">
        <v>302</v>
      </c>
      <c r="C6336" s="4">
        <v>2024</v>
      </c>
      <c r="D6336" s="3" t="s">
        <v>1472</v>
      </c>
      <c r="E6336" s="4">
        <v>21100</v>
      </c>
      <c r="F6336" s="4">
        <v>8.141</v>
      </c>
      <c r="G6336" s="4">
        <v>3.619026450322294</v>
      </c>
      <c r="H6336" s="4">
        <v>172</v>
      </c>
      <c r="I6336" s="4"/>
      <c r="J6336" s="4">
        <v>172</v>
      </c>
    </row>
    <row r="6337" spans="2:10" x14ac:dyDescent="0.3">
      <c r="B6337" s="3" t="s">
        <v>302</v>
      </c>
      <c r="C6337" s="4">
        <v>2024</v>
      </c>
      <c r="D6337" s="3" t="s">
        <v>1473</v>
      </c>
      <c r="E6337" s="4">
        <v>4691000</v>
      </c>
      <c r="F6337" s="4">
        <v>9.7821999999999996</v>
      </c>
      <c r="G6337" s="4">
        <v>4.3486108024005334</v>
      </c>
      <c r="H6337" s="4">
        <v>45888</v>
      </c>
      <c r="I6337" s="4"/>
      <c r="J6337" s="4">
        <v>45888</v>
      </c>
    </row>
    <row r="6338" spans="2:10" x14ac:dyDescent="0.3">
      <c r="B6338" s="3" t="s">
        <v>302</v>
      </c>
      <c r="C6338" s="4">
        <v>2024</v>
      </c>
      <c r="D6338" s="3" t="s">
        <v>1474</v>
      </c>
      <c r="E6338" s="4">
        <v>555499900</v>
      </c>
      <c r="F6338" s="4">
        <v>2.2494999999999998</v>
      </c>
      <c r="G6338" s="4">
        <v>1</v>
      </c>
      <c r="H6338" s="4">
        <v>1249597</v>
      </c>
      <c r="I6338" s="4"/>
      <c r="J6338" s="4">
        <v>1249597</v>
      </c>
    </row>
    <row r="6339" spans="2:10" x14ac:dyDescent="0.3">
      <c r="B6339" s="3" t="s">
        <v>302</v>
      </c>
      <c r="C6339" s="4">
        <v>2024</v>
      </c>
      <c r="D6339" s="3" t="s">
        <v>1475</v>
      </c>
      <c r="E6339" s="4">
        <v>0</v>
      </c>
      <c r="F6339" s="4">
        <v>2.2494999999999998</v>
      </c>
      <c r="G6339" s="4">
        <v>1</v>
      </c>
      <c r="H6339" s="4">
        <v>0</v>
      </c>
      <c r="I6339" s="4"/>
      <c r="J6339" s="4">
        <v>0</v>
      </c>
    </row>
    <row r="6340" spans="2:10" x14ac:dyDescent="0.3">
      <c r="B6340" s="3" t="s">
        <v>302</v>
      </c>
      <c r="C6340" s="4">
        <v>2024</v>
      </c>
      <c r="D6340" s="3" t="s">
        <v>1476</v>
      </c>
      <c r="E6340" s="4">
        <v>1165360</v>
      </c>
      <c r="F6340" s="4">
        <v>15.3391</v>
      </c>
      <c r="G6340" s="4">
        <v>6.8188930873527456</v>
      </c>
      <c r="H6340" s="4">
        <v>17876</v>
      </c>
      <c r="I6340" s="4">
        <v>62600</v>
      </c>
      <c r="J6340" s="4">
        <v>80476</v>
      </c>
    </row>
    <row r="6341" spans="2:10" x14ac:dyDescent="0.3">
      <c r="B6341" s="3" t="s">
        <v>304</v>
      </c>
      <c r="C6341" s="4">
        <v>2019</v>
      </c>
      <c r="D6341" s="3" t="s">
        <v>1468</v>
      </c>
      <c r="E6341" s="4">
        <v>241272582</v>
      </c>
      <c r="F6341" s="4">
        <v>18.914899999999999</v>
      </c>
      <c r="G6341" s="4">
        <v>4.9317915156571797</v>
      </c>
      <c r="H6341" s="4">
        <v>4563646.7612717999</v>
      </c>
      <c r="I6341" s="4"/>
      <c r="J6341" s="4">
        <v>4563646.7612717999</v>
      </c>
    </row>
    <row r="6342" spans="2:10" x14ac:dyDescent="0.3">
      <c r="B6342" s="3" t="s">
        <v>304</v>
      </c>
      <c r="C6342" s="4">
        <v>2019</v>
      </c>
      <c r="D6342" s="3" t="s">
        <v>1469</v>
      </c>
      <c r="E6342" s="4">
        <v>26589</v>
      </c>
      <c r="F6342" s="4">
        <v>20.255500000000001</v>
      </c>
      <c r="G6342" s="4">
        <v>5.2813339243344704</v>
      </c>
      <c r="H6342" s="4">
        <v>538.57348950000005</v>
      </c>
      <c r="I6342" s="4"/>
      <c r="J6342" s="4">
        <v>538.57348950000005</v>
      </c>
    </row>
    <row r="6343" spans="2:10" x14ac:dyDescent="0.3">
      <c r="B6343" s="3" t="s">
        <v>304</v>
      </c>
      <c r="C6343" s="4">
        <v>2019</v>
      </c>
      <c r="D6343" s="3" t="s">
        <v>1470</v>
      </c>
      <c r="E6343" s="4">
        <v>9066300</v>
      </c>
      <c r="F6343" s="4">
        <v>29.791599999999999</v>
      </c>
      <c r="G6343" s="4">
        <v>7.7677365525513</v>
      </c>
      <c r="H6343" s="4">
        <v>270099.58308000001</v>
      </c>
      <c r="I6343" s="4"/>
      <c r="J6343" s="4">
        <v>270099.58308000001</v>
      </c>
    </row>
    <row r="6344" spans="2:10" x14ac:dyDescent="0.3">
      <c r="B6344" s="3" t="s">
        <v>304</v>
      </c>
      <c r="C6344" s="4">
        <v>2019</v>
      </c>
      <c r="D6344" s="3" t="s">
        <v>1471</v>
      </c>
      <c r="E6344" s="4">
        <v>9946600</v>
      </c>
      <c r="F6344" s="4">
        <v>44.690399999999997</v>
      </c>
      <c r="G6344" s="4">
        <v>11.652387036216201</v>
      </c>
      <c r="H6344" s="4">
        <v>444517.53263999999</v>
      </c>
      <c r="I6344" s="4"/>
      <c r="J6344" s="4">
        <v>444517.53263999999</v>
      </c>
    </row>
    <row r="6345" spans="2:10" x14ac:dyDescent="0.3">
      <c r="B6345" s="3" t="s">
        <v>304</v>
      </c>
      <c r="C6345" s="4">
        <v>2019</v>
      </c>
      <c r="D6345" s="3" t="s">
        <v>1472</v>
      </c>
      <c r="E6345" s="4">
        <v>0</v>
      </c>
      <c r="F6345" s="4">
        <v>18.914899999999999</v>
      </c>
      <c r="G6345" s="4">
        <v>4.9317915156571797</v>
      </c>
      <c r="H6345" s="4">
        <v>0</v>
      </c>
      <c r="I6345" s="4"/>
      <c r="J6345" s="4">
        <v>0</v>
      </c>
    </row>
    <row r="6346" spans="2:10" x14ac:dyDescent="0.3">
      <c r="B6346" s="3" t="s">
        <v>304</v>
      </c>
      <c r="C6346" s="4">
        <v>2019</v>
      </c>
      <c r="D6346" s="3" t="s">
        <v>1473</v>
      </c>
      <c r="E6346" s="4">
        <v>3627800</v>
      </c>
      <c r="F6346" s="4">
        <v>12.3071</v>
      </c>
      <c r="G6346" s="4">
        <v>3.20890152008969</v>
      </c>
      <c r="H6346" s="4">
        <v>44647.697379999998</v>
      </c>
      <c r="I6346" s="4"/>
      <c r="J6346" s="4">
        <v>44647.697379999998</v>
      </c>
    </row>
    <row r="6347" spans="2:10" x14ac:dyDescent="0.3">
      <c r="B6347" s="3" t="s">
        <v>304</v>
      </c>
      <c r="C6347" s="4">
        <v>2019</v>
      </c>
      <c r="D6347" s="3" t="s">
        <v>1474</v>
      </c>
      <c r="E6347" s="4">
        <v>1597021480</v>
      </c>
      <c r="F6347" s="4">
        <v>3.8353000000000002</v>
      </c>
      <c r="G6347" s="4">
        <v>1</v>
      </c>
      <c r="H6347" s="4">
        <v>6125056.4822439998</v>
      </c>
      <c r="I6347" s="4">
        <v>0</v>
      </c>
      <c r="J6347" s="4">
        <v>6125056.4822439998</v>
      </c>
    </row>
    <row r="6348" spans="2:10" x14ac:dyDescent="0.3">
      <c r="B6348" s="3" t="s">
        <v>304</v>
      </c>
      <c r="C6348" s="4">
        <v>2019</v>
      </c>
      <c r="D6348" s="3" t="s">
        <v>1475</v>
      </c>
      <c r="E6348" s="4">
        <v>2</v>
      </c>
      <c r="F6348" s="4">
        <v>3.7315</v>
      </c>
      <c r="G6348" s="4">
        <v>0.97293562433186498</v>
      </c>
      <c r="H6348" s="4">
        <v>7.463E-3</v>
      </c>
      <c r="I6348" s="4"/>
      <c r="J6348" s="4">
        <v>7.463E-3</v>
      </c>
    </row>
    <row r="6349" spans="2:10" x14ac:dyDescent="0.3">
      <c r="B6349" s="3" t="s">
        <v>304</v>
      </c>
      <c r="C6349" s="4">
        <v>2019</v>
      </c>
      <c r="D6349" s="3" t="s">
        <v>1476</v>
      </c>
      <c r="E6349" s="4">
        <v>9396400</v>
      </c>
      <c r="F6349" s="4">
        <v>52.394300000000001</v>
      </c>
      <c r="G6349" s="4">
        <v>13.6610695382369</v>
      </c>
      <c r="H6349" s="4">
        <v>492317.80051999999</v>
      </c>
      <c r="I6349" s="4"/>
      <c r="J6349" s="4">
        <v>492317.80051999999</v>
      </c>
    </row>
    <row r="6350" spans="2:10" x14ac:dyDescent="0.3">
      <c r="B6350" s="3" t="s">
        <v>304</v>
      </c>
      <c r="C6350" s="4">
        <v>2020</v>
      </c>
      <c r="D6350" s="3" t="s">
        <v>1468</v>
      </c>
      <c r="E6350" s="4">
        <v>264650697</v>
      </c>
      <c r="F6350" s="4">
        <v>18.850899999999999</v>
      </c>
      <c r="G6350" s="4">
        <v>5.0865893146249324</v>
      </c>
      <c r="H6350" s="4">
        <v>4988904</v>
      </c>
      <c r="I6350" s="4"/>
      <c r="J6350" s="4">
        <v>4988904</v>
      </c>
    </row>
    <row r="6351" spans="2:10" x14ac:dyDescent="0.3">
      <c r="B6351" s="3" t="s">
        <v>304</v>
      </c>
      <c r="C6351" s="4">
        <v>2020</v>
      </c>
      <c r="D6351" s="3" t="s">
        <v>1469</v>
      </c>
      <c r="E6351" s="4">
        <v>27305</v>
      </c>
      <c r="F6351" s="4">
        <v>21.540900000000001</v>
      </c>
      <c r="G6351" s="4">
        <v>5.812439287641662</v>
      </c>
      <c r="H6351" s="4">
        <v>588</v>
      </c>
      <c r="I6351" s="4"/>
      <c r="J6351" s="4">
        <v>588</v>
      </c>
    </row>
    <row r="6352" spans="2:10" x14ac:dyDescent="0.3">
      <c r="B6352" s="3" t="s">
        <v>304</v>
      </c>
      <c r="C6352" s="4">
        <v>2020</v>
      </c>
      <c r="D6352" s="3" t="s">
        <v>1470</v>
      </c>
      <c r="E6352" s="4">
        <v>8360100</v>
      </c>
      <c r="F6352" s="4">
        <v>29.0793</v>
      </c>
      <c r="G6352" s="4">
        <v>7.846546141392337</v>
      </c>
      <c r="H6352" s="4">
        <v>243106</v>
      </c>
      <c r="I6352" s="4"/>
      <c r="J6352" s="4">
        <v>243106</v>
      </c>
    </row>
    <row r="6353" spans="2:10" x14ac:dyDescent="0.3">
      <c r="B6353" s="3" t="s">
        <v>304</v>
      </c>
      <c r="C6353" s="4">
        <v>2020</v>
      </c>
      <c r="D6353" s="3" t="s">
        <v>1471</v>
      </c>
      <c r="E6353" s="4">
        <v>9769200</v>
      </c>
      <c r="F6353" s="4">
        <v>48.456800000000001</v>
      </c>
      <c r="G6353" s="4">
        <v>13.075229357798166</v>
      </c>
      <c r="H6353" s="4">
        <v>473384</v>
      </c>
      <c r="I6353" s="4"/>
      <c r="J6353" s="4">
        <v>473384</v>
      </c>
    </row>
    <row r="6354" spans="2:10" x14ac:dyDescent="0.3">
      <c r="B6354" s="3" t="s">
        <v>304</v>
      </c>
      <c r="C6354" s="4">
        <v>2020</v>
      </c>
      <c r="D6354" s="3" t="s">
        <v>1472</v>
      </c>
      <c r="E6354" s="4">
        <v>0</v>
      </c>
      <c r="F6354" s="4">
        <v>18.850899999999999</v>
      </c>
      <c r="G6354" s="4">
        <v>5.0865893146249324</v>
      </c>
      <c r="H6354" s="4">
        <v>0</v>
      </c>
      <c r="I6354" s="4"/>
      <c r="J6354" s="4">
        <v>0</v>
      </c>
    </row>
    <row r="6355" spans="2:10" x14ac:dyDescent="0.3">
      <c r="B6355" s="3" t="s">
        <v>304</v>
      </c>
      <c r="C6355" s="4">
        <v>2020</v>
      </c>
      <c r="D6355" s="3" t="s">
        <v>1473</v>
      </c>
      <c r="E6355" s="4">
        <v>3982000</v>
      </c>
      <c r="F6355" s="4">
        <v>11.7346</v>
      </c>
      <c r="G6355" s="4">
        <v>3.1663788451160282</v>
      </c>
      <c r="H6355" s="4">
        <v>46727</v>
      </c>
      <c r="I6355" s="4"/>
      <c r="J6355" s="4">
        <v>46727</v>
      </c>
    </row>
    <row r="6356" spans="2:10" x14ac:dyDescent="0.3">
      <c r="B6356" s="3" t="s">
        <v>304</v>
      </c>
      <c r="C6356" s="4">
        <v>2020</v>
      </c>
      <c r="D6356" s="3" t="s">
        <v>1474</v>
      </c>
      <c r="E6356" s="4">
        <v>1769317080</v>
      </c>
      <c r="F6356" s="4">
        <v>3.706</v>
      </c>
      <c r="G6356" s="4">
        <v>1</v>
      </c>
      <c r="H6356" s="4">
        <v>6557089</v>
      </c>
      <c r="I6356" s="4"/>
      <c r="J6356" s="4">
        <v>6557089</v>
      </c>
    </row>
    <row r="6357" spans="2:10" x14ac:dyDescent="0.3">
      <c r="B6357" s="3" t="s">
        <v>304</v>
      </c>
      <c r="C6357" s="4">
        <v>2020</v>
      </c>
      <c r="D6357" s="3" t="s">
        <v>1475</v>
      </c>
      <c r="E6357" s="4">
        <v>2</v>
      </c>
      <c r="F6357" s="4">
        <v>3.706</v>
      </c>
      <c r="G6357" s="4">
        <v>1</v>
      </c>
      <c r="H6357" s="4">
        <v>0</v>
      </c>
      <c r="I6357" s="4"/>
      <c r="J6357" s="4">
        <v>0</v>
      </c>
    </row>
    <row r="6358" spans="2:10" x14ac:dyDescent="0.3">
      <c r="B6358" s="3" t="s">
        <v>304</v>
      </c>
      <c r="C6358" s="4">
        <v>2020</v>
      </c>
      <c r="D6358" s="3" t="s">
        <v>1476</v>
      </c>
      <c r="E6358" s="4">
        <v>10205600</v>
      </c>
      <c r="F6358" s="4">
        <v>52.216999999999999</v>
      </c>
      <c r="G6358" s="4">
        <v>14.089854290339989</v>
      </c>
      <c r="H6358" s="4">
        <v>532906</v>
      </c>
      <c r="I6358" s="4">
        <v>196395</v>
      </c>
      <c r="J6358" s="4">
        <v>729301</v>
      </c>
    </row>
    <row r="6359" spans="2:10" x14ac:dyDescent="0.3">
      <c r="B6359" s="3" t="s">
        <v>304</v>
      </c>
      <c r="C6359" s="4">
        <v>2021</v>
      </c>
      <c r="D6359" s="3" t="s">
        <v>1468</v>
      </c>
      <c r="E6359" s="4">
        <v>282278101</v>
      </c>
      <c r="F6359" s="4">
        <v>17.951599999999999</v>
      </c>
      <c r="G6359" s="4">
        <v>5.2890604283904423</v>
      </c>
      <c r="H6359" s="4">
        <v>5067344</v>
      </c>
      <c r="I6359" s="4"/>
      <c r="J6359" s="4">
        <v>5067344</v>
      </c>
    </row>
    <row r="6360" spans="2:10" x14ac:dyDescent="0.3">
      <c r="B6360" s="3" t="s">
        <v>304</v>
      </c>
      <c r="C6360" s="4">
        <v>2021</v>
      </c>
      <c r="D6360" s="3" t="s">
        <v>1469</v>
      </c>
      <c r="E6360" s="4">
        <v>28760</v>
      </c>
      <c r="F6360" s="4">
        <v>21.242100000000001</v>
      </c>
      <c r="G6360" s="4">
        <v>6.2585368728086976</v>
      </c>
      <c r="H6360" s="4">
        <v>611</v>
      </c>
      <c r="I6360" s="4"/>
      <c r="J6360" s="4">
        <v>611</v>
      </c>
    </row>
    <row r="6361" spans="2:10" x14ac:dyDescent="0.3">
      <c r="B6361" s="3" t="s">
        <v>304</v>
      </c>
      <c r="C6361" s="4">
        <v>2021</v>
      </c>
      <c r="D6361" s="3" t="s">
        <v>1470</v>
      </c>
      <c r="E6361" s="4">
        <v>9614700</v>
      </c>
      <c r="F6361" s="4">
        <v>25.561900000000001</v>
      </c>
      <c r="G6361" s="4">
        <v>7.5312748593146939</v>
      </c>
      <c r="H6361" s="4">
        <v>245770</v>
      </c>
      <c r="I6361" s="4"/>
      <c r="J6361" s="4">
        <v>245770</v>
      </c>
    </row>
    <row r="6362" spans="2:10" x14ac:dyDescent="0.3">
      <c r="B6362" s="3" t="s">
        <v>304</v>
      </c>
      <c r="C6362" s="4">
        <v>2021</v>
      </c>
      <c r="D6362" s="3" t="s">
        <v>1471</v>
      </c>
      <c r="E6362" s="4">
        <v>9892600</v>
      </c>
      <c r="F6362" s="4">
        <v>48.640300000000003</v>
      </c>
      <c r="G6362" s="4">
        <v>14.330838808520669</v>
      </c>
      <c r="H6362" s="4">
        <v>481179</v>
      </c>
      <c r="I6362" s="4"/>
      <c r="J6362" s="4">
        <v>481179</v>
      </c>
    </row>
    <row r="6363" spans="2:10" x14ac:dyDescent="0.3">
      <c r="B6363" s="3" t="s">
        <v>304</v>
      </c>
      <c r="C6363" s="4">
        <v>2021</v>
      </c>
      <c r="D6363" s="3" t="s">
        <v>1472</v>
      </c>
      <c r="E6363" s="4">
        <v>0</v>
      </c>
      <c r="F6363" s="4">
        <v>17.951599999999999</v>
      </c>
      <c r="G6363" s="4">
        <v>5.2890604283904423</v>
      </c>
      <c r="H6363" s="4">
        <v>0</v>
      </c>
      <c r="I6363" s="4"/>
      <c r="J6363" s="4">
        <v>0</v>
      </c>
    </row>
    <row r="6364" spans="2:10" x14ac:dyDescent="0.3">
      <c r="B6364" s="3" t="s">
        <v>304</v>
      </c>
      <c r="C6364" s="4">
        <v>2021</v>
      </c>
      <c r="D6364" s="3" t="s">
        <v>1473</v>
      </c>
      <c r="E6364" s="4">
        <v>3688900</v>
      </c>
      <c r="F6364" s="4">
        <v>10.3034</v>
      </c>
      <c r="G6364" s="4">
        <v>3.0356795615921746</v>
      </c>
      <c r="H6364" s="4">
        <v>38008</v>
      </c>
      <c r="I6364" s="4"/>
      <c r="J6364" s="4">
        <v>38008</v>
      </c>
    </row>
    <row r="6365" spans="2:10" x14ac:dyDescent="0.3">
      <c r="B6365" s="3" t="s">
        <v>304</v>
      </c>
      <c r="C6365" s="4">
        <v>2021</v>
      </c>
      <c r="D6365" s="3" t="s">
        <v>1474</v>
      </c>
      <c r="E6365" s="4">
        <v>1967521480</v>
      </c>
      <c r="F6365" s="4">
        <v>3.3940999999999999</v>
      </c>
      <c r="G6365" s="4">
        <v>1</v>
      </c>
      <c r="H6365" s="4">
        <v>6677965</v>
      </c>
      <c r="I6365" s="4"/>
      <c r="J6365" s="4">
        <v>6677965</v>
      </c>
    </row>
    <row r="6366" spans="2:10" x14ac:dyDescent="0.3">
      <c r="B6366" s="3" t="s">
        <v>304</v>
      </c>
      <c r="C6366" s="4">
        <v>2021</v>
      </c>
      <c r="D6366" s="3" t="s">
        <v>1475</v>
      </c>
      <c r="E6366" s="4">
        <v>0</v>
      </c>
      <c r="F6366" s="4">
        <v>3.3940999999999999</v>
      </c>
      <c r="G6366" s="4">
        <v>1</v>
      </c>
      <c r="H6366" s="4">
        <v>0</v>
      </c>
      <c r="I6366" s="4"/>
      <c r="J6366" s="4">
        <v>0</v>
      </c>
    </row>
    <row r="6367" spans="2:10" x14ac:dyDescent="0.3">
      <c r="B6367" s="3" t="s">
        <v>304</v>
      </c>
      <c r="C6367" s="4">
        <v>2021</v>
      </c>
      <c r="D6367" s="3" t="s">
        <v>1476</v>
      </c>
      <c r="E6367" s="4">
        <v>10427600</v>
      </c>
      <c r="F6367" s="4">
        <v>49.725900000000003</v>
      </c>
      <c r="G6367" s="4">
        <v>14.650687958516251</v>
      </c>
      <c r="H6367" s="4">
        <v>518522</v>
      </c>
      <c r="I6367" s="4">
        <v>338328</v>
      </c>
      <c r="J6367" s="4">
        <v>856850</v>
      </c>
    </row>
    <row r="6368" spans="2:10" x14ac:dyDescent="0.3">
      <c r="B6368" s="3" t="s">
        <v>304</v>
      </c>
      <c r="C6368" s="4">
        <v>2022</v>
      </c>
      <c r="D6368" s="3" t="s">
        <v>1468</v>
      </c>
      <c r="E6368" s="4">
        <v>353890660</v>
      </c>
      <c r="F6368" s="4">
        <v>15.490500000000001</v>
      </c>
      <c r="G6368" s="4">
        <v>5.6192186309718144</v>
      </c>
      <c r="H6368" s="4">
        <v>5481943</v>
      </c>
      <c r="I6368" s="4"/>
      <c r="J6368" s="4">
        <v>5481943</v>
      </c>
    </row>
    <row r="6369" spans="2:10" x14ac:dyDescent="0.3">
      <c r="B6369" s="3" t="s">
        <v>304</v>
      </c>
      <c r="C6369" s="4">
        <v>2022</v>
      </c>
      <c r="D6369" s="3" t="s">
        <v>1469</v>
      </c>
      <c r="E6369" s="4">
        <v>29357</v>
      </c>
      <c r="F6369" s="4">
        <v>21.911300000000001</v>
      </c>
      <c r="G6369" s="4">
        <v>7.948380309790692</v>
      </c>
      <c r="H6369" s="4">
        <v>643</v>
      </c>
      <c r="I6369" s="4"/>
      <c r="J6369" s="4">
        <v>643</v>
      </c>
    </row>
    <row r="6370" spans="2:10" x14ac:dyDescent="0.3">
      <c r="B6370" s="3" t="s">
        <v>304</v>
      </c>
      <c r="C6370" s="4">
        <v>2022</v>
      </c>
      <c r="D6370" s="3" t="s">
        <v>1470</v>
      </c>
      <c r="E6370" s="4">
        <v>11934700</v>
      </c>
      <c r="F6370" s="4">
        <v>20.111999999999998</v>
      </c>
      <c r="G6370" s="4">
        <v>7.2956796169332891</v>
      </c>
      <c r="H6370" s="4">
        <v>240031</v>
      </c>
      <c r="I6370" s="4"/>
      <c r="J6370" s="4">
        <v>240031</v>
      </c>
    </row>
    <row r="6371" spans="2:10" x14ac:dyDescent="0.3">
      <c r="B6371" s="3" t="s">
        <v>304</v>
      </c>
      <c r="C6371" s="4">
        <v>2022</v>
      </c>
      <c r="D6371" s="3" t="s">
        <v>1471</v>
      </c>
      <c r="E6371" s="4">
        <v>10541600</v>
      </c>
      <c r="F6371" s="4">
        <v>49.481499999999997</v>
      </c>
      <c r="G6371" s="4">
        <v>17.94954111800341</v>
      </c>
      <c r="H6371" s="4">
        <v>521614</v>
      </c>
      <c r="I6371" s="4"/>
      <c r="J6371" s="4">
        <v>521614</v>
      </c>
    </row>
    <row r="6372" spans="2:10" x14ac:dyDescent="0.3">
      <c r="B6372" s="3" t="s">
        <v>304</v>
      </c>
      <c r="C6372" s="4">
        <v>2022</v>
      </c>
      <c r="D6372" s="3" t="s">
        <v>1472</v>
      </c>
      <c r="E6372" s="4">
        <v>0</v>
      </c>
      <c r="F6372" s="4">
        <v>15.490500000000001</v>
      </c>
      <c r="G6372" s="4">
        <v>5.6192186309718144</v>
      </c>
      <c r="H6372" s="4">
        <v>0</v>
      </c>
      <c r="I6372" s="4"/>
      <c r="J6372" s="4">
        <v>0</v>
      </c>
    </row>
    <row r="6373" spans="2:10" x14ac:dyDescent="0.3">
      <c r="B6373" s="3" t="s">
        <v>304</v>
      </c>
      <c r="C6373" s="4">
        <v>2022</v>
      </c>
      <c r="D6373" s="3" t="s">
        <v>1473</v>
      </c>
      <c r="E6373" s="4">
        <v>5091000</v>
      </c>
      <c r="F6373" s="4">
        <v>7.8509000000000002</v>
      </c>
      <c r="G6373" s="4">
        <v>2.8479341241339284</v>
      </c>
      <c r="H6373" s="4">
        <v>39969</v>
      </c>
      <c r="I6373" s="4"/>
      <c r="J6373" s="4">
        <v>39969</v>
      </c>
    </row>
    <row r="6374" spans="2:10" x14ac:dyDescent="0.3">
      <c r="B6374" s="3" t="s">
        <v>304</v>
      </c>
      <c r="C6374" s="4">
        <v>2022</v>
      </c>
      <c r="D6374" s="3" t="s">
        <v>1474</v>
      </c>
      <c r="E6374" s="4">
        <v>2589735580</v>
      </c>
      <c r="F6374" s="4">
        <v>2.7566999999999999</v>
      </c>
      <c r="G6374" s="4">
        <v>1</v>
      </c>
      <c r="H6374" s="4">
        <v>7139124</v>
      </c>
      <c r="I6374" s="4"/>
      <c r="J6374" s="4">
        <v>7139124</v>
      </c>
    </row>
    <row r="6375" spans="2:10" x14ac:dyDescent="0.3">
      <c r="B6375" s="3" t="s">
        <v>304</v>
      </c>
      <c r="C6375" s="4">
        <v>2022</v>
      </c>
      <c r="D6375" s="3" t="s">
        <v>1475</v>
      </c>
      <c r="E6375" s="4">
        <v>0</v>
      </c>
      <c r="F6375" s="4">
        <v>2.7566999999999999</v>
      </c>
      <c r="G6375" s="4">
        <v>1</v>
      </c>
      <c r="H6375" s="4">
        <v>0</v>
      </c>
      <c r="I6375" s="4"/>
      <c r="J6375" s="4">
        <v>0</v>
      </c>
    </row>
    <row r="6376" spans="2:10" x14ac:dyDescent="0.3">
      <c r="B6376" s="3" t="s">
        <v>304</v>
      </c>
      <c r="C6376" s="4">
        <v>2022</v>
      </c>
      <c r="D6376" s="3" t="s">
        <v>1476</v>
      </c>
      <c r="E6376" s="4">
        <v>10713000</v>
      </c>
      <c r="F6376" s="4">
        <v>42.908700000000003</v>
      </c>
      <c r="G6376" s="4">
        <v>15.565241049080424</v>
      </c>
      <c r="H6376" s="4">
        <v>459681</v>
      </c>
      <c r="I6376" s="4">
        <v>210000</v>
      </c>
      <c r="J6376" s="4">
        <v>669681</v>
      </c>
    </row>
    <row r="6377" spans="2:10" x14ac:dyDescent="0.3">
      <c r="B6377" s="3" t="s">
        <v>304</v>
      </c>
      <c r="C6377" s="4">
        <v>2023</v>
      </c>
      <c r="D6377" s="3" t="s">
        <v>1468</v>
      </c>
      <c r="E6377" s="4">
        <v>403066296</v>
      </c>
      <c r="F6377" s="4">
        <v>14.3912</v>
      </c>
      <c r="G6377" s="4">
        <v>5.5001719854767819</v>
      </c>
      <c r="H6377" s="4">
        <v>5800608</v>
      </c>
      <c r="I6377" s="4"/>
      <c r="J6377" s="4">
        <v>5800608</v>
      </c>
    </row>
    <row r="6378" spans="2:10" x14ac:dyDescent="0.3">
      <c r="B6378" s="3" t="s">
        <v>304</v>
      </c>
      <c r="C6378" s="4">
        <v>2023</v>
      </c>
      <c r="D6378" s="3" t="s">
        <v>1469</v>
      </c>
      <c r="E6378" s="4">
        <v>4368</v>
      </c>
      <c r="F6378" s="4">
        <v>23.056100000000001</v>
      </c>
      <c r="G6378" s="4">
        <v>8.8118096694056955</v>
      </c>
      <c r="H6378" s="4">
        <v>101</v>
      </c>
      <c r="I6378" s="4"/>
      <c r="J6378" s="4">
        <v>101</v>
      </c>
    </row>
    <row r="6379" spans="2:10" x14ac:dyDescent="0.3">
      <c r="B6379" s="3" t="s">
        <v>304</v>
      </c>
      <c r="C6379" s="4">
        <v>2023</v>
      </c>
      <c r="D6379" s="3" t="s">
        <v>1470</v>
      </c>
      <c r="E6379" s="4">
        <v>12963400</v>
      </c>
      <c r="F6379" s="4">
        <v>18.6782</v>
      </c>
      <c r="G6379" s="4">
        <v>7.1386202942862607</v>
      </c>
      <c r="H6379" s="4">
        <v>242133</v>
      </c>
      <c r="I6379" s="4"/>
      <c r="J6379" s="4">
        <v>242133</v>
      </c>
    </row>
    <row r="6380" spans="2:10" x14ac:dyDescent="0.3">
      <c r="B6380" s="3" t="s">
        <v>304</v>
      </c>
      <c r="C6380" s="4">
        <v>2023</v>
      </c>
      <c r="D6380" s="3" t="s">
        <v>1471</v>
      </c>
      <c r="E6380" s="4">
        <v>11321100</v>
      </c>
      <c r="F6380" s="4">
        <v>50.486600000000003</v>
      </c>
      <c r="G6380" s="4">
        <v>19.295471049111409</v>
      </c>
      <c r="H6380" s="4">
        <v>571564</v>
      </c>
      <c r="I6380" s="4"/>
      <c r="J6380" s="4">
        <v>571564</v>
      </c>
    </row>
    <row r="6381" spans="2:10" x14ac:dyDescent="0.3">
      <c r="B6381" s="3" t="s">
        <v>304</v>
      </c>
      <c r="C6381" s="4">
        <v>2023</v>
      </c>
      <c r="D6381" s="3" t="s">
        <v>1472</v>
      </c>
      <c r="E6381" s="4">
        <v>0</v>
      </c>
      <c r="F6381" s="4">
        <v>14.3912</v>
      </c>
      <c r="G6381" s="4">
        <v>5.5001719854767819</v>
      </c>
      <c r="H6381" s="4">
        <v>0</v>
      </c>
      <c r="I6381" s="4"/>
      <c r="J6381" s="4">
        <v>0</v>
      </c>
    </row>
    <row r="6382" spans="2:10" x14ac:dyDescent="0.3">
      <c r="B6382" s="3" t="s">
        <v>304</v>
      </c>
      <c r="C6382" s="4">
        <v>2023</v>
      </c>
      <c r="D6382" s="3" t="s">
        <v>1473</v>
      </c>
      <c r="E6382" s="4">
        <v>32367900</v>
      </c>
      <c r="F6382" s="4">
        <v>7.5961999999999996</v>
      </c>
      <c r="G6382" s="4">
        <v>2.9031912860691764</v>
      </c>
      <c r="H6382" s="4">
        <v>245873</v>
      </c>
      <c r="I6382" s="4"/>
      <c r="J6382" s="4">
        <v>245873</v>
      </c>
    </row>
    <row r="6383" spans="2:10" x14ac:dyDescent="0.3">
      <c r="B6383" s="3" t="s">
        <v>304</v>
      </c>
      <c r="C6383" s="4">
        <v>2023</v>
      </c>
      <c r="D6383" s="3" t="s">
        <v>1474</v>
      </c>
      <c r="E6383" s="4">
        <v>2898210741</v>
      </c>
      <c r="F6383" s="4">
        <v>2.6164999999999998</v>
      </c>
      <c r="G6383" s="4">
        <v>1</v>
      </c>
      <c r="H6383" s="4">
        <v>7583168</v>
      </c>
      <c r="I6383" s="4"/>
      <c r="J6383" s="4">
        <v>7583168</v>
      </c>
    </row>
    <row r="6384" spans="2:10" x14ac:dyDescent="0.3">
      <c r="B6384" s="3" t="s">
        <v>304</v>
      </c>
      <c r="C6384" s="4">
        <v>2023</v>
      </c>
      <c r="D6384" s="3" t="s">
        <v>1475</v>
      </c>
      <c r="E6384" s="4">
        <v>0</v>
      </c>
      <c r="F6384" s="4">
        <v>2.6164999999999998</v>
      </c>
      <c r="G6384" s="4">
        <v>1</v>
      </c>
      <c r="H6384" s="4">
        <v>0</v>
      </c>
      <c r="I6384" s="4"/>
      <c r="J6384" s="4">
        <v>0</v>
      </c>
    </row>
    <row r="6385" spans="2:10" x14ac:dyDescent="0.3">
      <c r="B6385" s="3" t="s">
        <v>304</v>
      </c>
      <c r="C6385" s="4">
        <v>2023</v>
      </c>
      <c r="D6385" s="3" t="s">
        <v>1476</v>
      </c>
      <c r="E6385" s="4">
        <v>11392500</v>
      </c>
      <c r="F6385" s="4">
        <v>42.2</v>
      </c>
      <c r="G6385" s="4">
        <v>16.128415822663865</v>
      </c>
      <c r="H6385" s="4">
        <v>480764</v>
      </c>
      <c r="I6385" s="4">
        <v>288181</v>
      </c>
      <c r="J6385" s="4">
        <v>768945</v>
      </c>
    </row>
    <row r="6386" spans="2:10" x14ac:dyDescent="0.3">
      <c r="B6386" s="3" t="s">
        <v>304</v>
      </c>
      <c r="C6386" s="4">
        <v>2024</v>
      </c>
      <c r="D6386" s="3" t="s">
        <v>1468</v>
      </c>
      <c r="E6386" s="4">
        <v>500721750</v>
      </c>
      <c r="F6386" s="4">
        <v>13.1052</v>
      </c>
      <c r="G6386" s="4">
        <v>5.0081014980128398</v>
      </c>
      <c r="H6386" s="4">
        <v>6562059</v>
      </c>
      <c r="I6386" s="4"/>
      <c r="J6386" s="4">
        <v>6562059</v>
      </c>
    </row>
    <row r="6387" spans="2:10" x14ac:dyDescent="0.3">
      <c r="B6387" s="3" t="s">
        <v>304</v>
      </c>
      <c r="C6387" s="4">
        <v>2024</v>
      </c>
      <c r="D6387" s="3" t="s">
        <v>1469</v>
      </c>
      <c r="E6387" s="4">
        <v>5121</v>
      </c>
      <c r="F6387" s="4">
        <v>23.236999999999998</v>
      </c>
      <c r="G6387" s="4">
        <v>8.8799296851115859</v>
      </c>
      <c r="H6387" s="4">
        <v>119</v>
      </c>
      <c r="I6387" s="4"/>
      <c r="J6387" s="4">
        <v>119</v>
      </c>
    </row>
    <row r="6388" spans="2:10" x14ac:dyDescent="0.3">
      <c r="B6388" s="3" t="s">
        <v>304</v>
      </c>
      <c r="C6388" s="4">
        <v>2024</v>
      </c>
      <c r="D6388" s="3" t="s">
        <v>1470</v>
      </c>
      <c r="E6388" s="4">
        <v>13846800</v>
      </c>
      <c r="F6388" s="4">
        <v>18.154800000000002</v>
      </c>
      <c r="G6388" s="4">
        <v>6.9377866095995113</v>
      </c>
      <c r="H6388" s="4">
        <v>251386</v>
      </c>
      <c r="I6388" s="4"/>
      <c r="J6388" s="4">
        <v>251386</v>
      </c>
    </row>
    <row r="6389" spans="2:10" x14ac:dyDescent="0.3">
      <c r="B6389" s="3" t="s">
        <v>304</v>
      </c>
      <c r="C6389" s="4">
        <v>2024</v>
      </c>
      <c r="D6389" s="3" t="s">
        <v>1471</v>
      </c>
      <c r="E6389" s="4">
        <v>12153600</v>
      </c>
      <c r="F6389" s="4">
        <v>51.072099999999999</v>
      </c>
      <c r="G6389" s="4">
        <v>19.517005502904311</v>
      </c>
      <c r="H6389" s="4">
        <v>620710</v>
      </c>
      <c r="I6389" s="4"/>
      <c r="J6389" s="4">
        <v>620710</v>
      </c>
    </row>
    <row r="6390" spans="2:10" x14ac:dyDescent="0.3">
      <c r="B6390" s="3" t="s">
        <v>304</v>
      </c>
      <c r="C6390" s="4">
        <v>2024</v>
      </c>
      <c r="D6390" s="3" t="s">
        <v>1472</v>
      </c>
      <c r="E6390" s="4">
        <v>0</v>
      </c>
      <c r="F6390" s="4">
        <v>13.1052</v>
      </c>
      <c r="G6390" s="4">
        <v>5.0081014980128398</v>
      </c>
      <c r="H6390" s="4">
        <v>0</v>
      </c>
      <c r="I6390" s="4"/>
      <c r="J6390" s="4">
        <v>0</v>
      </c>
    </row>
    <row r="6391" spans="2:10" x14ac:dyDescent="0.3">
      <c r="B6391" s="3" t="s">
        <v>304</v>
      </c>
      <c r="C6391" s="4">
        <v>2024</v>
      </c>
      <c r="D6391" s="3" t="s">
        <v>1473</v>
      </c>
      <c r="E6391" s="4">
        <v>35652400</v>
      </c>
      <c r="F6391" s="4">
        <v>7.2267999999999999</v>
      </c>
      <c r="G6391" s="4">
        <v>2.7616936716600429</v>
      </c>
      <c r="H6391" s="4">
        <v>257653</v>
      </c>
      <c r="I6391" s="4"/>
      <c r="J6391" s="4">
        <v>257653</v>
      </c>
    </row>
    <row r="6392" spans="2:10" x14ac:dyDescent="0.3">
      <c r="B6392" s="3" t="s">
        <v>304</v>
      </c>
      <c r="C6392" s="4">
        <v>2024</v>
      </c>
      <c r="D6392" s="3" t="s">
        <v>1474</v>
      </c>
      <c r="E6392" s="4">
        <v>3174888181</v>
      </c>
      <c r="F6392" s="4">
        <v>2.6168</v>
      </c>
      <c r="G6392" s="4">
        <v>1</v>
      </c>
      <c r="H6392" s="4">
        <v>8308047</v>
      </c>
      <c r="I6392" s="4"/>
      <c r="J6392" s="4">
        <v>8308047</v>
      </c>
    </row>
    <row r="6393" spans="2:10" x14ac:dyDescent="0.3">
      <c r="B6393" s="3" t="s">
        <v>304</v>
      </c>
      <c r="C6393" s="4">
        <v>2024</v>
      </c>
      <c r="D6393" s="3" t="s">
        <v>1475</v>
      </c>
      <c r="E6393" s="4">
        <v>0</v>
      </c>
      <c r="F6393" s="4">
        <v>2.6168</v>
      </c>
      <c r="G6393" s="4">
        <v>1</v>
      </c>
      <c r="H6393" s="4">
        <v>0</v>
      </c>
      <c r="I6393" s="4"/>
      <c r="J6393" s="4">
        <v>0</v>
      </c>
    </row>
    <row r="6394" spans="2:10" x14ac:dyDescent="0.3">
      <c r="B6394" s="3" t="s">
        <v>304</v>
      </c>
      <c r="C6394" s="4">
        <v>2024</v>
      </c>
      <c r="D6394" s="3" t="s">
        <v>1476</v>
      </c>
      <c r="E6394" s="4">
        <v>12449700</v>
      </c>
      <c r="F6394" s="4">
        <v>42.2</v>
      </c>
      <c r="G6394" s="4">
        <v>16.126566799143994</v>
      </c>
      <c r="H6394" s="4">
        <v>525377</v>
      </c>
      <c r="I6394" s="4">
        <v>300000</v>
      </c>
      <c r="J6394" s="4">
        <v>825377</v>
      </c>
    </row>
    <row r="6395" spans="2:10" x14ac:dyDescent="0.3">
      <c r="B6395" s="3" t="s">
        <v>306</v>
      </c>
      <c r="C6395" s="4">
        <v>2019</v>
      </c>
      <c r="D6395" s="3" t="s">
        <v>1468</v>
      </c>
      <c r="E6395" s="4">
        <v>18964170002</v>
      </c>
      <c r="F6395" s="4">
        <v>4.2702400000000003</v>
      </c>
      <c r="G6395" s="4">
        <v>2.7561671421379401</v>
      </c>
      <c r="H6395" s="4">
        <v>80981557.309340507</v>
      </c>
      <c r="I6395" s="4"/>
      <c r="J6395" s="4">
        <v>80981557.309340507</v>
      </c>
    </row>
    <row r="6396" spans="2:10" x14ac:dyDescent="0.3">
      <c r="B6396" s="3" t="s">
        <v>306</v>
      </c>
      <c r="C6396" s="4">
        <v>2019</v>
      </c>
      <c r="D6396" s="3" t="s">
        <v>1469</v>
      </c>
      <c r="E6396" s="4">
        <v>26166213</v>
      </c>
      <c r="F6396" s="4">
        <v>13.90198</v>
      </c>
      <c r="G6396" s="4">
        <v>8.9728400480204495</v>
      </c>
      <c r="H6396" s="4">
        <v>363762.16980173998</v>
      </c>
      <c r="I6396" s="4"/>
      <c r="J6396" s="4">
        <v>363762.16980173998</v>
      </c>
    </row>
    <row r="6397" spans="2:10" x14ac:dyDescent="0.3">
      <c r="B6397" s="3" t="s">
        <v>306</v>
      </c>
      <c r="C6397" s="4">
        <v>2019</v>
      </c>
      <c r="D6397" s="3" t="s">
        <v>1470</v>
      </c>
      <c r="E6397" s="4">
        <v>3528011200</v>
      </c>
      <c r="F6397" s="4">
        <v>4.2702400000000003</v>
      </c>
      <c r="G6397" s="4">
        <v>2.7561671421379401</v>
      </c>
      <c r="H6397" s="4">
        <v>15065454.546688</v>
      </c>
      <c r="I6397" s="4"/>
      <c r="J6397" s="4">
        <v>15065454.546688</v>
      </c>
    </row>
    <row r="6398" spans="2:10" x14ac:dyDescent="0.3">
      <c r="B6398" s="3" t="s">
        <v>306</v>
      </c>
      <c r="C6398" s="4">
        <v>2019</v>
      </c>
      <c r="D6398" s="3" t="s">
        <v>1471</v>
      </c>
      <c r="E6398" s="4">
        <v>259457200</v>
      </c>
      <c r="F6398" s="4">
        <v>9.8847799999999992</v>
      </c>
      <c r="G6398" s="4">
        <v>6.3799940619876896</v>
      </c>
      <c r="H6398" s="4">
        <v>2564677.3414159999</v>
      </c>
      <c r="I6398" s="4"/>
      <c r="J6398" s="4">
        <v>2564677.3414159999</v>
      </c>
    </row>
    <row r="6399" spans="2:10" x14ac:dyDescent="0.3">
      <c r="B6399" s="3" t="s">
        <v>306</v>
      </c>
      <c r="C6399" s="4">
        <v>2019</v>
      </c>
      <c r="D6399" s="3" t="s">
        <v>1472</v>
      </c>
      <c r="E6399" s="4">
        <v>0</v>
      </c>
      <c r="F6399" s="4">
        <v>0</v>
      </c>
      <c r="G6399" s="4">
        <v>0</v>
      </c>
      <c r="H6399" s="4">
        <v>0</v>
      </c>
      <c r="I6399" s="4"/>
      <c r="J6399" s="4">
        <v>0</v>
      </c>
    </row>
    <row r="6400" spans="2:10" x14ac:dyDescent="0.3">
      <c r="B6400" s="3" t="s">
        <v>306</v>
      </c>
      <c r="C6400" s="4">
        <v>2019</v>
      </c>
      <c r="D6400" s="3" t="s">
        <v>1473</v>
      </c>
      <c r="E6400" s="4">
        <v>221291200</v>
      </c>
      <c r="F6400" s="4">
        <v>1.4272899999999999</v>
      </c>
      <c r="G6400" s="4">
        <v>0.92122452140911604</v>
      </c>
      <c r="H6400" s="4">
        <v>315846.71684800001</v>
      </c>
      <c r="I6400" s="4"/>
      <c r="J6400" s="4">
        <v>315846.71684800001</v>
      </c>
    </row>
    <row r="6401" spans="2:10" x14ac:dyDescent="0.3">
      <c r="B6401" s="3" t="s">
        <v>306</v>
      </c>
      <c r="C6401" s="4">
        <v>2019</v>
      </c>
      <c r="D6401" s="3" t="s">
        <v>1474</v>
      </c>
      <c r="E6401" s="4">
        <v>84391147174</v>
      </c>
      <c r="F6401" s="4">
        <v>1.5493399999999999</v>
      </c>
      <c r="G6401" s="4">
        <v>1</v>
      </c>
      <c r="H6401" s="4">
        <v>130750579.962565</v>
      </c>
      <c r="I6401" s="4">
        <v>0</v>
      </c>
      <c r="J6401" s="4">
        <v>130750579.962565</v>
      </c>
    </row>
    <row r="6402" spans="2:10" x14ac:dyDescent="0.3">
      <c r="B6402" s="3" t="s">
        <v>306</v>
      </c>
      <c r="C6402" s="4">
        <v>2019</v>
      </c>
      <c r="D6402" s="3" t="s">
        <v>1475</v>
      </c>
      <c r="E6402" s="4">
        <v>16</v>
      </c>
      <c r="F6402" s="4">
        <v>1.5493399999999999</v>
      </c>
      <c r="G6402" s="4">
        <v>1</v>
      </c>
      <c r="H6402" s="4">
        <v>2.4789439999999999E-2</v>
      </c>
      <c r="I6402" s="4"/>
      <c r="J6402" s="4">
        <v>2.4789439999999999E-2</v>
      </c>
    </row>
    <row r="6403" spans="2:10" x14ac:dyDescent="0.3">
      <c r="B6403" s="3" t="s">
        <v>306</v>
      </c>
      <c r="C6403" s="4">
        <v>2019</v>
      </c>
      <c r="D6403" s="3" t="s">
        <v>1476</v>
      </c>
      <c r="E6403" s="4">
        <v>35869121</v>
      </c>
      <c r="F6403" s="4">
        <v>29.490749999999998</v>
      </c>
      <c r="G6403" s="4">
        <v>19.0343952908981</v>
      </c>
      <c r="H6403" s="4">
        <v>1057807.28013075</v>
      </c>
      <c r="I6403" s="4"/>
      <c r="J6403" s="4">
        <v>1057807.28013075</v>
      </c>
    </row>
    <row r="6404" spans="2:10" x14ac:dyDescent="0.3">
      <c r="B6404" s="3" t="s">
        <v>306</v>
      </c>
      <c r="C6404" s="4">
        <v>2020</v>
      </c>
      <c r="D6404" s="3" t="s">
        <v>1468</v>
      </c>
      <c r="E6404" s="4">
        <v>19613458252</v>
      </c>
      <c r="F6404" s="4">
        <v>4.2687999999999997</v>
      </c>
      <c r="G6404" s="4">
        <v>2.3706994696359645</v>
      </c>
      <c r="H6404" s="4">
        <v>83725931</v>
      </c>
      <c r="I6404" s="4"/>
      <c r="J6404" s="4">
        <v>83725931</v>
      </c>
    </row>
    <row r="6405" spans="2:10" x14ac:dyDescent="0.3">
      <c r="B6405" s="3" t="s">
        <v>306</v>
      </c>
      <c r="C6405" s="4">
        <v>2020</v>
      </c>
      <c r="D6405" s="3" t="s">
        <v>1469</v>
      </c>
      <c r="E6405" s="4">
        <v>26102556</v>
      </c>
      <c r="F6405" s="4">
        <v>14.132239999999999</v>
      </c>
      <c r="G6405" s="4">
        <v>7.8484102962818971</v>
      </c>
      <c r="H6405" s="4">
        <v>368888</v>
      </c>
      <c r="I6405" s="4"/>
      <c r="J6405" s="4">
        <v>368888</v>
      </c>
    </row>
    <row r="6406" spans="2:10" x14ac:dyDescent="0.3">
      <c r="B6406" s="3" t="s">
        <v>306</v>
      </c>
      <c r="C6406" s="4">
        <v>2020</v>
      </c>
      <c r="D6406" s="3" t="s">
        <v>1470</v>
      </c>
      <c r="E6406" s="4">
        <v>3850127200</v>
      </c>
      <c r="F6406" s="4">
        <v>4.2687999999999997</v>
      </c>
      <c r="G6406" s="4">
        <v>2.3706994696359645</v>
      </c>
      <c r="H6406" s="4">
        <v>16435423</v>
      </c>
      <c r="I6406" s="4"/>
      <c r="J6406" s="4">
        <v>16435423</v>
      </c>
    </row>
    <row r="6407" spans="2:10" x14ac:dyDescent="0.3">
      <c r="B6407" s="3" t="s">
        <v>306</v>
      </c>
      <c r="C6407" s="4">
        <v>2020</v>
      </c>
      <c r="D6407" s="3" t="s">
        <v>1471</v>
      </c>
      <c r="E6407" s="4">
        <v>289799700</v>
      </c>
      <c r="F6407" s="4">
        <v>9.1262299999999996</v>
      </c>
      <c r="G6407" s="4">
        <v>5.0682975592147272</v>
      </c>
      <c r="H6407" s="4">
        <v>2644779</v>
      </c>
      <c r="I6407" s="4"/>
      <c r="J6407" s="4">
        <v>2644779</v>
      </c>
    </row>
    <row r="6408" spans="2:10" x14ac:dyDescent="0.3">
      <c r="B6408" s="3" t="s">
        <v>306</v>
      </c>
      <c r="C6408" s="4">
        <v>2020</v>
      </c>
      <c r="D6408" s="3" t="s">
        <v>1472</v>
      </c>
      <c r="E6408" s="4">
        <v>0</v>
      </c>
      <c r="F6408" s="4">
        <v>0</v>
      </c>
      <c r="G6408" s="4">
        <v>0</v>
      </c>
      <c r="H6408" s="4">
        <v>0</v>
      </c>
      <c r="I6408" s="4"/>
      <c r="J6408" s="4">
        <v>0</v>
      </c>
    </row>
    <row r="6409" spans="2:10" x14ac:dyDescent="0.3">
      <c r="B6409" s="3" t="s">
        <v>306</v>
      </c>
      <c r="C6409" s="4">
        <v>2020</v>
      </c>
      <c r="D6409" s="3" t="s">
        <v>1473</v>
      </c>
      <c r="E6409" s="4">
        <v>211659200</v>
      </c>
      <c r="F6409" s="4">
        <v>1.51128</v>
      </c>
      <c r="G6409" s="4">
        <v>0.83929692055646565</v>
      </c>
      <c r="H6409" s="4">
        <v>319876</v>
      </c>
      <c r="I6409" s="4"/>
      <c r="J6409" s="4">
        <v>319876</v>
      </c>
    </row>
    <row r="6410" spans="2:10" x14ac:dyDescent="0.3">
      <c r="B6410" s="3" t="s">
        <v>306</v>
      </c>
      <c r="C6410" s="4">
        <v>2020</v>
      </c>
      <c r="D6410" s="3" t="s">
        <v>1474</v>
      </c>
      <c r="E6410" s="4">
        <v>75895923258</v>
      </c>
      <c r="F6410" s="4">
        <v>1.8006500000000001</v>
      </c>
      <c r="G6410" s="4">
        <v>1</v>
      </c>
      <c r="H6410" s="4">
        <v>136661994</v>
      </c>
      <c r="I6410" s="4"/>
      <c r="J6410" s="4">
        <v>136661994</v>
      </c>
    </row>
    <row r="6411" spans="2:10" x14ac:dyDescent="0.3">
      <c r="B6411" s="3" t="s">
        <v>306</v>
      </c>
      <c r="C6411" s="4">
        <v>2020</v>
      </c>
      <c r="D6411" s="3" t="s">
        <v>1475</v>
      </c>
      <c r="E6411" s="4">
        <v>24</v>
      </c>
      <c r="F6411" s="4">
        <v>1.8006500000000001</v>
      </c>
      <c r="G6411" s="4">
        <v>1</v>
      </c>
      <c r="H6411" s="4">
        <v>0</v>
      </c>
      <c r="I6411" s="4"/>
      <c r="J6411" s="4">
        <v>0</v>
      </c>
    </row>
    <row r="6412" spans="2:10" x14ac:dyDescent="0.3">
      <c r="B6412" s="3" t="s">
        <v>306</v>
      </c>
      <c r="C6412" s="4">
        <v>2020</v>
      </c>
      <c r="D6412" s="3" t="s">
        <v>1476</v>
      </c>
      <c r="E6412" s="4">
        <v>55674080</v>
      </c>
      <c r="F6412" s="4">
        <v>28.408840000000001</v>
      </c>
      <c r="G6412" s="4">
        <v>15.77699164190709</v>
      </c>
      <c r="H6412" s="4">
        <v>1581636</v>
      </c>
      <c r="I6412" s="4">
        <v>3097974</v>
      </c>
      <c r="J6412" s="4">
        <v>4679610</v>
      </c>
    </row>
    <row r="6413" spans="2:10" x14ac:dyDescent="0.3">
      <c r="B6413" s="3" t="s">
        <v>306</v>
      </c>
      <c r="C6413" s="4">
        <v>2021</v>
      </c>
      <c r="D6413" s="3" t="s">
        <v>1468</v>
      </c>
      <c r="E6413" s="4">
        <v>18856561153</v>
      </c>
      <c r="F6413" s="4">
        <v>4.5678799999999997</v>
      </c>
      <c r="G6413" s="4">
        <v>2.4640497138325932</v>
      </c>
      <c r="H6413" s="4">
        <v>86134509</v>
      </c>
      <c r="I6413" s="4"/>
      <c r="J6413" s="4">
        <v>86134509</v>
      </c>
    </row>
    <row r="6414" spans="2:10" x14ac:dyDescent="0.3">
      <c r="B6414" s="3" t="s">
        <v>306</v>
      </c>
      <c r="C6414" s="4">
        <v>2021</v>
      </c>
      <c r="D6414" s="3" t="s">
        <v>1469</v>
      </c>
      <c r="E6414" s="4">
        <v>26044063</v>
      </c>
      <c r="F6414" s="4">
        <v>15.31813</v>
      </c>
      <c r="G6414" s="4">
        <v>8.2630528479186118</v>
      </c>
      <c r="H6414" s="4">
        <v>398946</v>
      </c>
      <c r="I6414" s="4"/>
      <c r="J6414" s="4">
        <v>398946</v>
      </c>
    </row>
    <row r="6415" spans="2:10" x14ac:dyDescent="0.3">
      <c r="B6415" s="3" t="s">
        <v>306</v>
      </c>
      <c r="C6415" s="4">
        <v>2021</v>
      </c>
      <c r="D6415" s="3" t="s">
        <v>1470</v>
      </c>
      <c r="E6415" s="4">
        <v>4286605100</v>
      </c>
      <c r="F6415" s="4">
        <v>4.5678799999999997</v>
      </c>
      <c r="G6415" s="4">
        <v>2.4640497138325932</v>
      </c>
      <c r="H6415" s="4">
        <v>19580698</v>
      </c>
      <c r="I6415" s="4"/>
      <c r="J6415" s="4">
        <v>19580698</v>
      </c>
    </row>
    <row r="6416" spans="2:10" x14ac:dyDescent="0.3">
      <c r="B6416" s="3" t="s">
        <v>306</v>
      </c>
      <c r="C6416" s="4">
        <v>2021</v>
      </c>
      <c r="D6416" s="3" t="s">
        <v>1471</v>
      </c>
      <c r="E6416" s="4">
        <v>336999000</v>
      </c>
      <c r="F6416" s="4">
        <v>8.3672900000000006</v>
      </c>
      <c r="G6416" s="4">
        <v>4.5135639574713702</v>
      </c>
      <c r="H6416" s="4">
        <v>2819768</v>
      </c>
      <c r="I6416" s="4"/>
      <c r="J6416" s="4">
        <v>2819768</v>
      </c>
    </row>
    <row r="6417" spans="2:10" x14ac:dyDescent="0.3">
      <c r="B6417" s="3" t="s">
        <v>306</v>
      </c>
      <c r="C6417" s="4">
        <v>2021</v>
      </c>
      <c r="D6417" s="3" t="s">
        <v>1472</v>
      </c>
      <c r="E6417" s="4">
        <v>0</v>
      </c>
      <c r="F6417" s="4">
        <v>0</v>
      </c>
      <c r="G6417" s="4">
        <v>0</v>
      </c>
      <c r="H6417" s="4">
        <v>0</v>
      </c>
      <c r="I6417" s="4"/>
      <c r="J6417" s="4">
        <v>0</v>
      </c>
    </row>
    <row r="6418" spans="2:10" x14ac:dyDescent="0.3">
      <c r="B6418" s="3" t="s">
        <v>306</v>
      </c>
      <c r="C6418" s="4">
        <v>2021</v>
      </c>
      <c r="D6418" s="3" t="s">
        <v>1473</v>
      </c>
      <c r="E6418" s="4">
        <v>213775700</v>
      </c>
      <c r="F6418" s="4">
        <v>1.5802</v>
      </c>
      <c r="G6418" s="4">
        <v>0.85240666519222574</v>
      </c>
      <c r="H6418" s="4">
        <v>337808</v>
      </c>
      <c r="I6418" s="4"/>
      <c r="J6418" s="4">
        <v>337808</v>
      </c>
    </row>
    <row r="6419" spans="2:10" x14ac:dyDescent="0.3">
      <c r="B6419" s="3" t="s">
        <v>306</v>
      </c>
      <c r="C6419" s="4">
        <v>2021</v>
      </c>
      <c r="D6419" s="3" t="s">
        <v>1474</v>
      </c>
      <c r="E6419" s="4">
        <v>78838952721</v>
      </c>
      <c r="F6419" s="4">
        <v>1.85381</v>
      </c>
      <c r="G6419" s="4">
        <v>1</v>
      </c>
      <c r="H6419" s="4">
        <v>146152439</v>
      </c>
      <c r="I6419" s="4"/>
      <c r="J6419" s="4">
        <v>146152439</v>
      </c>
    </row>
    <row r="6420" spans="2:10" x14ac:dyDescent="0.3">
      <c r="B6420" s="3" t="s">
        <v>306</v>
      </c>
      <c r="C6420" s="4">
        <v>2021</v>
      </c>
      <c r="D6420" s="3" t="s">
        <v>1475</v>
      </c>
      <c r="E6420" s="4">
        <v>20</v>
      </c>
      <c r="F6420" s="4">
        <v>1.85381</v>
      </c>
      <c r="G6420" s="4">
        <v>1</v>
      </c>
      <c r="H6420" s="4">
        <v>0</v>
      </c>
      <c r="I6420" s="4"/>
      <c r="J6420" s="4">
        <v>0</v>
      </c>
    </row>
    <row r="6421" spans="2:10" x14ac:dyDescent="0.3">
      <c r="B6421" s="3" t="s">
        <v>306</v>
      </c>
      <c r="C6421" s="4">
        <v>2021</v>
      </c>
      <c r="D6421" s="3" t="s">
        <v>1476</v>
      </c>
      <c r="E6421" s="4">
        <v>41633243</v>
      </c>
      <c r="F6421" s="4">
        <v>39.950850000000003</v>
      </c>
      <c r="G6421" s="4">
        <v>21.55067132014608</v>
      </c>
      <c r="H6421" s="4">
        <v>1663283</v>
      </c>
      <c r="I6421" s="4">
        <v>3086416</v>
      </c>
      <c r="J6421" s="4">
        <v>4749699</v>
      </c>
    </row>
    <row r="6422" spans="2:10" x14ac:dyDescent="0.3">
      <c r="B6422" s="3" t="s">
        <v>306</v>
      </c>
      <c r="C6422" s="4">
        <v>2022</v>
      </c>
      <c r="D6422" s="3" t="s">
        <v>1468</v>
      </c>
      <c r="E6422" s="4">
        <v>22213155753</v>
      </c>
      <c r="F6422" s="4">
        <v>4.0006500000000003</v>
      </c>
      <c r="G6422" s="4">
        <v>2.4137379709795166</v>
      </c>
      <c r="H6422" s="4">
        <v>88867062</v>
      </c>
      <c r="I6422" s="4"/>
      <c r="J6422" s="4">
        <v>88867062</v>
      </c>
    </row>
    <row r="6423" spans="2:10" x14ac:dyDescent="0.3">
      <c r="B6423" s="3" t="s">
        <v>306</v>
      </c>
      <c r="C6423" s="4">
        <v>2022</v>
      </c>
      <c r="D6423" s="3" t="s">
        <v>1469</v>
      </c>
      <c r="E6423" s="4">
        <v>26496340</v>
      </c>
      <c r="F6423" s="4">
        <v>15.63913</v>
      </c>
      <c r="G6423" s="4">
        <v>9.4356571842287842</v>
      </c>
      <c r="H6423" s="4">
        <v>414380</v>
      </c>
      <c r="I6423" s="4"/>
      <c r="J6423" s="4">
        <v>414380</v>
      </c>
    </row>
    <row r="6424" spans="2:10" x14ac:dyDescent="0.3">
      <c r="B6424" s="3" t="s">
        <v>306</v>
      </c>
      <c r="C6424" s="4">
        <v>2022</v>
      </c>
      <c r="D6424" s="3" t="s">
        <v>1470</v>
      </c>
      <c r="E6424" s="4">
        <v>5368958100</v>
      </c>
      <c r="F6424" s="4">
        <v>4.0006500000000003</v>
      </c>
      <c r="G6424" s="4">
        <v>2.4137379709795166</v>
      </c>
      <c r="H6424" s="4">
        <v>21479322</v>
      </c>
      <c r="I6424" s="4"/>
      <c r="J6424" s="4">
        <v>21479322</v>
      </c>
    </row>
    <row r="6425" spans="2:10" x14ac:dyDescent="0.3">
      <c r="B6425" s="3" t="s">
        <v>306</v>
      </c>
      <c r="C6425" s="4">
        <v>2022</v>
      </c>
      <c r="D6425" s="3" t="s">
        <v>1471</v>
      </c>
      <c r="E6425" s="4">
        <v>389851100</v>
      </c>
      <c r="F6425" s="4">
        <v>7.5151199999999996</v>
      </c>
      <c r="G6425" s="4">
        <v>4.5341458264201027</v>
      </c>
      <c r="H6425" s="4">
        <v>2929778</v>
      </c>
      <c r="I6425" s="4"/>
      <c r="J6425" s="4">
        <v>2929778</v>
      </c>
    </row>
    <row r="6426" spans="2:10" x14ac:dyDescent="0.3">
      <c r="B6426" s="3" t="s">
        <v>306</v>
      </c>
      <c r="C6426" s="4">
        <v>2022</v>
      </c>
      <c r="D6426" s="3" t="s">
        <v>1472</v>
      </c>
      <c r="E6426" s="4">
        <v>0</v>
      </c>
      <c r="F6426" s="4">
        <v>0</v>
      </c>
      <c r="G6426" s="4">
        <v>0</v>
      </c>
      <c r="H6426" s="4">
        <v>0</v>
      </c>
      <c r="I6426" s="4"/>
      <c r="J6426" s="4">
        <v>0</v>
      </c>
    </row>
    <row r="6427" spans="2:10" x14ac:dyDescent="0.3">
      <c r="B6427" s="3" t="s">
        <v>306</v>
      </c>
      <c r="C6427" s="4">
        <v>2022</v>
      </c>
      <c r="D6427" s="3" t="s">
        <v>1473</v>
      </c>
      <c r="E6427" s="4">
        <v>353571300</v>
      </c>
      <c r="F6427" s="4">
        <v>1.35615</v>
      </c>
      <c r="G6427" s="4">
        <v>0.81821472744275836</v>
      </c>
      <c r="H6427" s="4">
        <v>479496</v>
      </c>
      <c r="I6427" s="4"/>
      <c r="J6427" s="4">
        <v>479496</v>
      </c>
    </row>
    <row r="6428" spans="2:10" x14ac:dyDescent="0.3">
      <c r="B6428" s="3" t="s">
        <v>306</v>
      </c>
      <c r="C6428" s="4">
        <v>2022</v>
      </c>
      <c r="D6428" s="3" t="s">
        <v>1474</v>
      </c>
      <c r="E6428" s="4">
        <v>92961083074</v>
      </c>
      <c r="F6428" s="4">
        <v>1.6574500000000001</v>
      </c>
      <c r="G6428" s="4">
        <v>1</v>
      </c>
      <c r="H6428" s="4">
        <v>154078347</v>
      </c>
      <c r="I6428" s="4"/>
      <c r="J6428" s="4">
        <v>154078347</v>
      </c>
    </row>
    <row r="6429" spans="2:10" x14ac:dyDescent="0.3">
      <c r="B6429" s="3" t="s">
        <v>306</v>
      </c>
      <c r="C6429" s="4">
        <v>2022</v>
      </c>
      <c r="D6429" s="3" t="s">
        <v>1475</v>
      </c>
      <c r="E6429" s="4">
        <v>20</v>
      </c>
      <c r="F6429" s="4">
        <v>1.6574500000000001</v>
      </c>
      <c r="G6429" s="4">
        <v>1</v>
      </c>
      <c r="H6429" s="4">
        <v>0</v>
      </c>
      <c r="I6429" s="4"/>
      <c r="J6429" s="4">
        <v>0</v>
      </c>
    </row>
    <row r="6430" spans="2:10" x14ac:dyDescent="0.3">
      <c r="B6430" s="3" t="s">
        <v>306</v>
      </c>
      <c r="C6430" s="4">
        <v>2022</v>
      </c>
      <c r="D6430" s="3" t="s">
        <v>1476</v>
      </c>
      <c r="E6430" s="4">
        <v>43032692</v>
      </c>
      <c r="F6430" s="4">
        <v>38.534590000000001</v>
      </c>
      <c r="G6430" s="4">
        <v>23.249322754834232</v>
      </c>
      <c r="H6430" s="4">
        <v>1658247</v>
      </c>
      <c r="I6430" s="4">
        <v>3086416</v>
      </c>
      <c r="J6430" s="4">
        <v>4744663</v>
      </c>
    </row>
    <row r="6431" spans="2:10" x14ac:dyDescent="0.3">
      <c r="B6431" s="3" t="s">
        <v>306</v>
      </c>
      <c r="C6431" s="4">
        <v>2023</v>
      </c>
      <c r="D6431" s="3" t="s">
        <v>1468</v>
      </c>
      <c r="E6431" s="4">
        <v>26755530241</v>
      </c>
      <c r="F6431" s="4">
        <v>3.5327099999999998</v>
      </c>
      <c r="G6431" s="4">
        <v>2.172424607664682</v>
      </c>
      <c r="H6431" s="4">
        <v>94519529</v>
      </c>
      <c r="I6431" s="4"/>
      <c r="J6431" s="4">
        <v>94519529</v>
      </c>
    </row>
    <row r="6432" spans="2:10" x14ac:dyDescent="0.3">
      <c r="B6432" s="3" t="s">
        <v>306</v>
      </c>
      <c r="C6432" s="4">
        <v>2023</v>
      </c>
      <c r="D6432" s="3" t="s">
        <v>1469</v>
      </c>
      <c r="E6432" s="4">
        <v>25544898</v>
      </c>
      <c r="F6432" s="4">
        <v>16.514340000000001</v>
      </c>
      <c r="G6432" s="4">
        <v>10.15542136075171</v>
      </c>
      <c r="H6432" s="4">
        <v>421857</v>
      </c>
      <c r="I6432" s="4"/>
      <c r="J6432" s="4">
        <v>421857</v>
      </c>
    </row>
    <row r="6433" spans="2:10" x14ac:dyDescent="0.3">
      <c r="B6433" s="3" t="s">
        <v>306</v>
      </c>
      <c r="C6433" s="4">
        <v>2023</v>
      </c>
      <c r="D6433" s="3" t="s">
        <v>1470</v>
      </c>
      <c r="E6433" s="4">
        <v>6737965300</v>
      </c>
      <c r="F6433" s="4">
        <v>3.5327099999999998</v>
      </c>
      <c r="G6433" s="4">
        <v>2.172424607664682</v>
      </c>
      <c r="H6433" s="4">
        <v>23803277</v>
      </c>
      <c r="I6433" s="4"/>
      <c r="J6433" s="4">
        <v>23803277</v>
      </c>
    </row>
    <row r="6434" spans="2:10" x14ac:dyDescent="0.3">
      <c r="B6434" s="3" t="s">
        <v>306</v>
      </c>
      <c r="C6434" s="4">
        <v>2023</v>
      </c>
      <c r="D6434" s="3" t="s">
        <v>1471</v>
      </c>
      <c r="E6434" s="4">
        <v>528312800</v>
      </c>
      <c r="F6434" s="4">
        <v>5.9026100000000001</v>
      </c>
      <c r="G6434" s="4">
        <v>3.6297842770699069</v>
      </c>
      <c r="H6434" s="4">
        <v>3118424</v>
      </c>
      <c r="I6434" s="4"/>
      <c r="J6434" s="4">
        <v>3118424</v>
      </c>
    </row>
    <row r="6435" spans="2:10" x14ac:dyDescent="0.3">
      <c r="B6435" s="3" t="s">
        <v>306</v>
      </c>
      <c r="C6435" s="4">
        <v>2023</v>
      </c>
      <c r="D6435" s="3" t="s">
        <v>1472</v>
      </c>
      <c r="E6435" s="4">
        <v>0</v>
      </c>
      <c r="F6435" s="4">
        <v>0</v>
      </c>
      <c r="G6435" s="4">
        <v>0</v>
      </c>
      <c r="H6435" s="4">
        <v>0</v>
      </c>
      <c r="I6435" s="4"/>
      <c r="J6435" s="4">
        <v>0</v>
      </c>
    </row>
    <row r="6436" spans="2:10" x14ac:dyDescent="0.3">
      <c r="B6436" s="3" t="s">
        <v>306</v>
      </c>
      <c r="C6436" s="4">
        <v>2023</v>
      </c>
      <c r="D6436" s="3" t="s">
        <v>1473</v>
      </c>
      <c r="E6436" s="4">
        <v>440868800</v>
      </c>
      <c r="F6436" s="4">
        <v>1.16185</v>
      </c>
      <c r="G6436" s="4">
        <v>0.71447459044620454</v>
      </c>
      <c r="H6436" s="4">
        <v>512223</v>
      </c>
      <c r="I6436" s="4"/>
      <c r="J6436" s="4">
        <v>512223</v>
      </c>
    </row>
    <row r="6437" spans="2:10" x14ac:dyDescent="0.3">
      <c r="B6437" s="3" t="s">
        <v>306</v>
      </c>
      <c r="C6437" s="4">
        <v>2023</v>
      </c>
      <c r="D6437" s="3" t="s">
        <v>1474</v>
      </c>
      <c r="E6437" s="4">
        <v>101623264111</v>
      </c>
      <c r="F6437" s="4">
        <v>1.62616</v>
      </c>
      <c r="G6437" s="4">
        <v>1</v>
      </c>
      <c r="H6437" s="4">
        <v>165255687</v>
      </c>
      <c r="I6437" s="4"/>
      <c r="J6437" s="4">
        <v>165255687</v>
      </c>
    </row>
    <row r="6438" spans="2:10" x14ac:dyDescent="0.3">
      <c r="B6438" s="3" t="s">
        <v>306</v>
      </c>
      <c r="C6438" s="4">
        <v>2023</v>
      </c>
      <c r="D6438" s="3" t="s">
        <v>1475</v>
      </c>
      <c r="E6438" s="4">
        <v>20</v>
      </c>
      <c r="F6438" s="4">
        <v>1.62616</v>
      </c>
      <c r="G6438" s="4">
        <v>1</v>
      </c>
      <c r="H6438" s="4">
        <v>0</v>
      </c>
      <c r="I6438" s="4"/>
      <c r="J6438" s="4">
        <v>0</v>
      </c>
    </row>
    <row r="6439" spans="2:10" x14ac:dyDescent="0.3">
      <c r="B6439" s="3" t="s">
        <v>306</v>
      </c>
      <c r="C6439" s="4">
        <v>2023</v>
      </c>
      <c r="D6439" s="3" t="s">
        <v>1476</v>
      </c>
      <c r="E6439" s="4">
        <v>47852025</v>
      </c>
      <c r="F6439" s="4">
        <v>36.670909999999999</v>
      </c>
      <c r="G6439" s="4">
        <v>22.550616175530081</v>
      </c>
      <c r="H6439" s="4">
        <v>1754777</v>
      </c>
      <c r="I6439" s="4">
        <v>3277170</v>
      </c>
      <c r="J6439" s="4">
        <v>5031947</v>
      </c>
    </row>
    <row r="6440" spans="2:10" x14ac:dyDescent="0.3">
      <c r="B6440" s="3" t="s">
        <v>306</v>
      </c>
      <c r="C6440" s="4">
        <v>2024</v>
      </c>
      <c r="D6440" s="3" t="s">
        <v>1468</v>
      </c>
      <c r="E6440" s="4">
        <v>27808605903</v>
      </c>
      <c r="F6440" s="4">
        <v>3.5840299999999998</v>
      </c>
      <c r="G6440" s="4">
        <v>2.1390042731982142</v>
      </c>
      <c r="H6440" s="4">
        <v>99666878</v>
      </c>
      <c r="I6440" s="4"/>
      <c r="J6440" s="4">
        <v>99666878</v>
      </c>
    </row>
    <row r="6441" spans="2:10" x14ac:dyDescent="0.3">
      <c r="B6441" s="3" t="s">
        <v>306</v>
      </c>
      <c r="C6441" s="4">
        <v>2024</v>
      </c>
      <c r="D6441" s="3" t="s">
        <v>1469</v>
      </c>
      <c r="E6441" s="4">
        <v>25586036</v>
      </c>
      <c r="F6441" s="4">
        <v>16.952079999999999</v>
      </c>
      <c r="G6441" s="4">
        <v>10.117262288428943</v>
      </c>
      <c r="H6441" s="4">
        <v>433737</v>
      </c>
      <c r="I6441" s="4"/>
      <c r="J6441" s="4">
        <v>433737</v>
      </c>
    </row>
    <row r="6442" spans="2:10" x14ac:dyDescent="0.3">
      <c r="B6442" s="3" t="s">
        <v>306</v>
      </c>
      <c r="C6442" s="4">
        <v>2024</v>
      </c>
      <c r="D6442" s="3" t="s">
        <v>1470</v>
      </c>
      <c r="E6442" s="4">
        <v>7445962400</v>
      </c>
      <c r="F6442" s="4">
        <v>3.5840299999999998</v>
      </c>
      <c r="G6442" s="4">
        <v>2.1390042731982142</v>
      </c>
      <c r="H6442" s="4">
        <v>26686553</v>
      </c>
      <c r="I6442" s="4"/>
      <c r="J6442" s="4">
        <v>26686553</v>
      </c>
    </row>
    <row r="6443" spans="2:10" x14ac:dyDescent="0.3">
      <c r="B6443" s="3" t="s">
        <v>306</v>
      </c>
      <c r="C6443" s="4">
        <v>2024</v>
      </c>
      <c r="D6443" s="3" t="s">
        <v>1471</v>
      </c>
      <c r="E6443" s="4">
        <v>606900200</v>
      </c>
      <c r="F6443" s="4">
        <v>5.4401200000000003</v>
      </c>
      <c r="G6443" s="4">
        <v>3.2467473561078091</v>
      </c>
      <c r="H6443" s="4">
        <v>3301610</v>
      </c>
      <c r="I6443" s="4"/>
      <c r="J6443" s="4">
        <v>3301610</v>
      </c>
    </row>
    <row r="6444" spans="2:10" x14ac:dyDescent="0.3">
      <c r="B6444" s="3" t="s">
        <v>306</v>
      </c>
      <c r="C6444" s="4">
        <v>2024</v>
      </c>
      <c r="D6444" s="3" t="s">
        <v>1472</v>
      </c>
      <c r="E6444" s="4">
        <v>0</v>
      </c>
      <c r="F6444" s="4">
        <v>0</v>
      </c>
      <c r="G6444" s="4">
        <v>0</v>
      </c>
      <c r="H6444" s="4">
        <v>0</v>
      </c>
      <c r="I6444" s="4"/>
      <c r="J6444" s="4">
        <v>0</v>
      </c>
    </row>
    <row r="6445" spans="2:10" x14ac:dyDescent="0.3">
      <c r="B6445" s="3" t="s">
        <v>306</v>
      </c>
      <c r="C6445" s="4">
        <v>2024</v>
      </c>
      <c r="D6445" s="3" t="s">
        <v>1473</v>
      </c>
      <c r="E6445" s="4">
        <v>383282500</v>
      </c>
      <c r="F6445" s="4">
        <v>1.38391</v>
      </c>
      <c r="G6445" s="4">
        <v>0.82593879061328757</v>
      </c>
      <c r="H6445" s="4">
        <v>530428</v>
      </c>
      <c r="I6445" s="4"/>
      <c r="J6445" s="4">
        <v>530428</v>
      </c>
    </row>
    <row r="6446" spans="2:10" x14ac:dyDescent="0.3">
      <c r="B6446" s="3" t="s">
        <v>306</v>
      </c>
      <c r="C6446" s="4">
        <v>2024</v>
      </c>
      <c r="D6446" s="3" t="s">
        <v>1474</v>
      </c>
      <c r="E6446" s="4">
        <v>105674507185</v>
      </c>
      <c r="F6446" s="4">
        <v>1.6755599999999999</v>
      </c>
      <c r="G6446" s="4">
        <v>1</v>
      </c>
      <c r="H6446" s="4">
        <v>177063977</v>
      </c>
      <c r="I6446" s="4"/>
      <c r="J6446" s="4">
        <v>177063977</v>
      </c>
    </row>
    <row r="6447" spans="2:10" x14ac:dyDescent="0.3">
      <c r="B6447" s="3" t="s">
        <v>306</v>
      </c>
      <c r="C6447" s="4">
        <v>2024</v>
      </c>
      <c r="D6447" s="3" t="s">
        <v>1475</v>
      </c>
      <c r="E6447" s="4">
        <v>20</v>
      </c>
      <c r="F6447" s="4">
        <v>1.6755599999999999</v>
      </c>
      <c r="G6447" s="4">
        <v>1</v>
      </c>
      <c r="H6447" s="4">
        <v>0</v>
      </c>
      <c r="I6447" s="4"/>
      <c r="J6447" s="4">
        <v>0</v>
      </c>
    </row>
    <row r="6448" spans="2:10" x14ac:dyDescent="0.3">
      <c r="B6448" s="3" t="s">
        <v>306</v>
      </c>
      <c r="C6448" s="4">
        <v>2024</v>
      </c>
      <c r="D6448" s="3" t="s">
        <v>1476</v>
      </c>
      <c r="E6448" s="4">
        <v>52241960</v>
      </c>
      <c r="F6448" s="4">
        <v>35.815539999999999</v>
      </c>
      <c r="G6448" s="4">
        <v>21.375265582849913</v>
      </c>
      <c r="H6448" s="4">
        <v>1871074</v>
      </c>
      <c r="I6448" s="4">
        <v>3345081</v>
      </c>
      <c r="J6448" s="4">
        <v>5216155</v>
      </c>
    </row>
    <row r="6449" spans="2:10" x14ac:dyDescent="0.3">
      <c r="B6449" s="3" t="s">
        <v>308</v>
      </c>
      <c r="C6449" s="4">
        <v>2019</v>
      </c>
      <c r="D6449" s="3" t="s">
        <v>1468</v>
      </c>
      <c r="E6449" s="4">
        <v>34101268</v>
      </c>
      <c r="F6449" s="4">
        <v>11.17497</v>
      </c>
      <c r="G6449" s="4">
        <v>1.7769948908278199</v>
      </c>
      <c r="H6449" s="4">
        <v>381080.64686196001</v>
      </c>
      <c r="I6449" s="4"/>
      <c r="J6449" s="4">
        <v>381080.64686196001</v>
      </c>
    </row>
    <row r="6450" spans="2:10" x14ac:dyDescent="0.3">
      <c r="B6450" s="3" t="s">
        <v>308</v>
      </c>
      <c r="C6450" s="4">
        <v>2019</v>
      </c>
      <c r="D6450" s="3" t="s">
        <v>1469</v>
      </c>
      <c r="E6450" s="4">
        <v>31190</v>
      </c>
      <c r="F6450" s="4">
        <v>6.4736000000000002</v>
      </c>
      <c r="G6450" s="4">
        <v>1.02940358007789</v>
      </c>
      <c r="H6450" s="4">
        <v>201.911584</v>
      </c>
      <c r="I6450" s="4"/>
      <c r="J6450" s="4">
        <v>201.911584</v>
      </c>
    </row>
    <row r="6451" spans="2:10" x14ac:dyDescent="0.3">
      <c r="B6451" s="3" t="s">
        <v>308</v>
      </c>
      <c r="C6451" s="4">
        <v>2019</v>
      </c>
      <c r="D6451" s="3" t="s">
        <v>1470</v>
      </c>
      <c r="E6451" s="4">
        <v>239000</v>
      </c>
      <c r="F6451" s="4">
        <v>19.86439</v>
      </c>
      <c r="G6451" s="4">
        <v>3.1587484833884298</v>
      </c>
      <c r="H6451" s="4">
        <v>4747.5892100000001</v>
      </c>
      <c r="I6451" s="4"/>
      <c r="J6451" s="4">
        <v>4747.5892100000001</v>
      </c>
    </row>
    <row r="6452" spans="2:10" x14ac:dyDescent="0.3">
      <c r="B6452" s="3" t="s">
        <v>308</v>
      </c>
      <c r="C6452" s="4">
        <v>2019</v>
      </c>
      <c r="D6452" s="3" t="s">
        <v>1471</v>
      </c>
      <c r="E6452" s="4">
        <v>0</v>
      </c>
      <c r="F6452" s="4">
        <v>19.86439</v>
      </c>
      <c r="G6452" s="4">
        <v>3.1587484833884298</v>
      </c>
      <c r="H6452" s="4">
        <v>0</v>
      </c>
      <c r="I6452" s="4"/>
      <c r="J6452" s="4">
        <v>0</v>
      </c>
    </row>
    <row r="6453" spans="2:10" x14ac:dyDescent="0.3">
      <c r="B6453" s="3" t="s">
        <v>308</v>
      </c>
      <c r="C6453" s="4">
        <v>2019</v>
      </c>
      <c r="D6453" s="3" t="s">
        <v>1472</v>
      </c>
      <c r="E6453" s="4">
        <v>102000</v>
      </c>
      <c r="F6453" s="4">
        <v>13.720689999999999</v>
      </c>
      <c r="G6453" s="4">
        <v>2.1818041595308402</v>
      </c>
      <c r="H6453" s="4">
        <v>1399.5103799999999</v>
      </c>
      <c r="I6453" s="4"/>
      <c r="J6453" s="4">
        <v>1399.5103799999999</v>
      </c>
    </row>
    <row r="6454" spans="2:10" x14ac:dyDescent="0.3">
      <c r="B6454" s="3" t="s">
        <v>308</v>
      </c>
      <c r="C6454" s="4">
        <v>2019</v>
      </c>
      <c r="D6454" s="3" t="s">
        <v>1473</v>
      </c>
      <c r="E6454" s="4">
        <v>3215100</v>
      </c>
      <c r="F6454" s="4">
        <v>5.5674200000000003</v>
      </c>
      <c r="G6454" s="4">
        <v>0.88530679680505797</v>
      </c>
      <c r="H6454" s="4">
        <v>17899.812042000001</v>
      </c>
      <c r="I6454" s="4"/>
      <c r="J6454" s="4">
        <v>17899.812042000001</v>
      </c>
    </row>
    <row r="6455" spans="2:10" x14ac:dyDescent="0.3">
      <c r="B6455" s="3" t="s">
        <v>308</v>
      </c>
      <c r="C6455" s="4">
        <v>2019</v>
      </c>
      <c r="D6455" s="3" t="s">
        <v>1474</v>
      </c>
      <c r="E6455" s="4">
        <v>671816900</v>
      </c>
      <c r="F6455" s="4">
        <v>6.2886899999999999</v>
      </c>
      <c r="G6455" s="4">
        <v>1</v>
      </c>
      <c r="H6455" s="4">
        <v>4224848.220861</v>
      </c>
      <c r="I6455" s="4">
        <v>0</v>
      </c>
      <c r="J6455" s="4">
        <v>4224848.220861</v>
      </c>
    </row>
    <row r="6456" spans="2:10" x14ac:dyDescent="0.3">
      <c r="B6456" s="3" t="s">
        <v>308</v>
      </c>
      <c r="C6456" s="4">
        <v>2019</v>
      </c>
      <c r="D6456" s="3" t="s">
        <v>1475</v>
      </c>
      <c r="E6456" s="4">
        <v>0</v>
      </c>
      <c r="F6456" s="4">
        <v>0</v>
      </c>
      <c r="G6456" s="4">
        <v>0</v>
      </c>
      <c r="H6456" s="4">
        <v>0</v>
      </c>
      <c r="I6456" s="4"/>
      <c r="J6456" s="4">
        <v>0</v>
      </c>
    </row>
    <row r="6457" spans="2:10" x14ac:dyDescent="0.3">
      <c r="B6457" s="3" t="s">
        <v>308</v>
      </c>
      <c r="C6457" s="4">
        <v>2019</v>
      </c>
      <c r="D6457" s="3" t="s">
        <v>1476</v>
      </c>
      <c r="E6457" s="4">
        <v>3030800</v>
      </c>
      <c r="F6457" s="4">
        <v>40</v>
      </c>
      <c r="G6457" s="4">
        <v>6.3606251858495204</v>
      </c>
      <c r="H6457" s="4">
        <v>121232</v>
      </c>
      <c r="I6457" s="4"/>
      <c r="J6457" s="4">
        <v>121232</v>
      </c>
    </row>
    <row r="6458" spans="2:10" x14ac:dyDescent="0.3">
      <c r="B6458" s="3" t="s">
        <v>308</v>
      </c>
      <c r="C6458" s="4">
        <v>2020</v>
      </c>
      <c r="D6458" s="3" t="s">
        <v>1468</v>
      </c>
      <c r="E6458" s="4">
        <v>35983256</v>
      </c>
      <c r="F6458" s="4">
        <v>10.831799999999999</v>
      </c>
      <c r="G6458" s="4">
        <v>1.8259022638774169</v>
      </c>
      <c r="H6458" s="4">
        <v>389763</v>
      </c>
      <c r="I6458" s="4"/>
      <c r="J6458" s="4">
        <v>389763</v>
      </c>
    </row>
    <row r="6459" spans="2:10" x14ac:dyDescent="0.3">
      <c r="B6459" s="3" t="s">
        <v>308</v>
      </c>
      <c r="C6459" s="4">
        <v>2020</v>
      </c>
      <c r="D6459" s="3" t="s">
        <v>1469</v>
      </c>
      <c r="E6459" s="4">
        <v>14773</v>
      </c>
      <c r="F6459" s="4">
        <v>6.4068800000000001</v>
      </c>
      <c r="G6459" s="4">
        <v>1.0799993257252669</v>
      </c>
      <c r="H6459" s="4">
        <v>95</v>
      </c>
      <c r="I6459" s="4"/>
      <c r="J6459" s="4">
        <v>95</v>
      </c>
    </row>
    <row r="6460" spans="2:10" x14ac:dyDescent="0.3">
      <c r="B6460" s="3" t="s">
        <v>308</v>
      </c>
      <c r="C6460" s="4">
        <v>2020</v>
      </c>
      <c r="D6460" s="3" t="s">
        <v>1470</v>
      </c>
      <c r="E6460" s="4">
        <v>245900</v>
      </c>
      <c r="F6460" s="4">
        <v>19.813870000000001</v>
      </c>
      <c r="G6460" s="4">
        <v>3.3399979771758006</v>
      </c>
      <c r="H6460" s="4">
        <v>4872</v>
      </c>
      <c r="I6460" s="4"/>
      <c r="J6460" s="4">
        <v>4872</v>
      </c>
    </row>
    <row r="6461" spans="2:10" x14ac:dyDescent="0.3">
      <c r="B6461" s="3" t="s">
        <v>308</v>
      </c>
      <c r="C6461" s="4">
        <v>2020</v>
      </c>
      <c r="D6461" s="3" t="s">
        <v>1471</v>
      </c>
      <c r="E6461" s="4">
        <v>0</v>
      </c>
      <c r="F6461" s="4">
        <v>19.813870000000001</v>
      </c>
      <c r="G6461" s="4">
        <v>3.3399979771758006</v>
      </c>
      <c r="H6461" s="4">
        <v>0</v>
      </c>
      <c r="I6461" s="4"/>
      <c r="J6461" s="4">
        <v>0</v>
      </c>
    </row>
    <row r="6462" spans="2:10" x14ac:dyDescent="0.3">
      <c r="B6462" s="3" t="s">
        <v>308</v>
      </c>
      <c r="C6462" s="4">
        <v>2020</v>
      </c>
      <c r="D6462" s="3" t="s">
        <v>1472</v>
      </c>
      <c r="E6462" s="4">
        <v>109000</v>
      </c>
      <c r="F6462" s="4">
        <v>14.05954</v>
      </c>
      <c r="G6462" s="4">
        <v>2.3699981457444839</v>
      </c>
      <c r="H6462" s="4">
        <v>1532</v>
      </c>
      <c r="I6462" s="4"/>
      <c r="J6462" s="4">
        <v>1532</v>
      </c>
    </row>
    <row r="6463" spans="2:10" x14ac:dyDescent="0.3">
      <c r="B6463" s="3" t="s">
        <v>308</v>
      </c>
      <c r="C6463" s="4">
        <v>2020</v>
      </c>
      <c r="D6463" s="3" t="s">
        <v>1473</v>
      </c>
      <c r="E6463" s="4">
        <v>3517500</v>
      </c>
      <c r="F6463" s="4">
        <v>5.2204199999999998</v>
      </c>
      <c r="G6463" s="4">
        <v>0.87999932572526673</v>
      </c>
      <c r="H6463" s="4">
        <v>18363</v>
      </c>
      <c r="I6463" s="4"/>
      <c r="J6463" s="4">
        <v>18363</v>
      </c>
    </row>
    <row r="6464" spans="2:10" x14ac:dyDescent="0.3">
      <c r="B6464" s="3" t="s">
        <v>308</v>
      </c>
      <c r="C6464" s="4">
        <v>2020</v>
      </c>
      <c r="D6464" s="3" t="s">
        <v>1474</v>
      </c>
      <c r="E6464" s="4">
        <v>743702700</v>
      </c>
      <c r="F6464" s="4">
        <v>5.9322999999999997</v>
      </c>
      <c r="G6464" s="4">
        <v>1</v>
      </c>
      <c r="H6464" s="4">
        <v>4411868</v>
      </c>
      <c r="I6464" s="4"/>
      <c r="J6464" s="4">
        <v>4411868</v>
      </c>
    </row>
    <row r="6465" spans="2:10" x14ac:dyDescent="0.3">
      <c r="B6465" s="3" t="s">
        <v>308</v>
      </c>
      <c r="C6465" s="4">
        <v>2020</v>
      </c>
      <c r="D6465" s="3" t="s">
        <v>1475</v>
      </c>
      <c r="E6465" s="4">
        <v>0</v>
      </c>
      <c r="F6465" s="4">
        <v>0</v>
      </c>
      <c r="G6465" s="4">
        <v>0</v>
      </c>
      <c r="H6465" s="4">
        <v>0</v>
      </c>
      <c r="I6465" s="4"/>
      <c r="J6465" s="4">
        <v>0</v>
      </c>
    </row>
    <row r="6466" spans="2:10" x14ac:dyDescent="0.3">
      <c r="B6466" s="3" t="s">
        <v>308</v>
      </c>
      <c r="C6466" s="4">
        <v>2020</v>
      </c>
      <c r="D6466" s="3" t="s">
        <v>1476</v>
      </c>
      <c r="E6466" s="4">
        <v>3145500</v>
      </c>
      <c r="F6466" s="4">
        <v>40</v>
      </c>
      <c r="G6466" s="4">
        <v>6.7427473324005867</v>
      </c>
      <c r="H6466" s="4">
        <v>125820</v>
      </c>
      <c r="I6466" s="4">
        <v>62860</v>
      </c>
      <c r="J6466" s="4">
        <v>188680</v>
      </c>
    </row>
    <row r="6467" spans="2:10" x14ac:dyDescent="0.3">
      <c r="B6467" s="3" t="s">
        <v>308</v>
      </c>
      <c r="C6467" s="4">
        <v>2021</v>
      </c>
      <c r="D6467" s="3" t="s">
        <v>1468</v>
      </c>
      <c r="E6467" s="4">
        <v>45097644</v>
      </c>
      <c r="F6467" s="4">
        <v>11.02754</v>
      </c>
      <c r="G6467" s="4">
        <v>1.9610267900806457</v>
      </c>
      <c r="H6467" s="4">
        <v>497316</v>
      </c>
      <c r="I6467" s="4"/>
      <c r="J6467" s="4">
        <v>497316</v>
      </c>
    </row>
    <row r="6468" spans="2:10" x14ac:dyDescent="0.3">
      <c r="B6468" s="3" t="s">
        <v>308</v>
      </c>
      <c r="C6468" s="4">
        <v>2021</v>
      </c>
      <c r="D6468" s="3" t="s">
        <v>1469</v>
      </c>
      <c r="E6468" s="4">
        <v>17127</v>
      </c>
      <c r="F6468" s="4">
        <v>5.7320599999999997</v>
      </c>
      <c r="G6468" s="4">
        <v>1.0193318929108093</v>
      </c>
      <c r="H6468" s="4">
        <v>98</v>
      </c>
      <c r="I6468" s="4"/>
      <c r="J6468" s="4">
        <v>98</v>
      </c>
    </row>
    <row r="6469" spans="2:10" x14ac:dyDescent="0.3">
      <c r="B6469" s="3" t="s">
        <v>308</v>
      </c>
      <c r="C6469" s="4">
        <v>2021</v>
      </c>
      <c r="D6469" s="3" t="s">
        <v>1470</v>
      </c>
      <c r="E6469" s="4">
        <v>249700</v>
      </c>
      <c r="F6469" s="4">
        <v>20.000150000000001</v>
      </c>
      <c r="G6469" s="4">
        <v>3.5566254990352726</v>
      </c>
      <c r="H6469" s="4">
        <v>4994</v>
      </c>
      <c r="I6469" s="4"/>
      <c r="J6469" s="4">
        <v>4994</v>
      </c>
    </row>
    <row r="6470" spans="2:10" x14ac:dyDescent="0.3">
      <c r="B6470" s="3" t="s">
        <v>308</v>
      </c>
      <c r="C6470" s="4">
        <v>2021</v>
      </c>
      <c r="D6470" s="3" t="s">
        <v>1471</v>
      </c>
      <c r="E6470" s="4">
        <v>0</v>
      </c>
      <c r="F6470" s="4">
        <v>20.000150000000001</v>
      </c>
      <c r="G6470" s="4">
        <v>3.5566254990352726</v>
      </c>
      <c r="H6470" s="4">
        <v>0</v>
      </c>
      <c r="I6470" s="4"/>
      <c r="J6470" s="4">
        <v>0</v>
      </c>
    </row>
    <row r="6471" spans="2:10" x14ac:dyDescent="0.3">
      <c r="B6471" s="3" t="s">
        <v>308</v>
      </c>
      <c r="C6471" s="4">
        <v>2021</v>
      </c>
      <c r="D6471" s="3" t="s">
        <v>1472</v>
      </c>
      <c r="E6471" s="4">
        <v>90000</v>
      </c>
      <c r="F6471" s="4">
        <v>15.708019999999999</v>
      </c>
      <c r="G6471" s="4">
        <v>2.7933562733957515</v>
      </c>
      <c r="H6471" s="4">
        <v>1414</v>
      </c>
      <c r="I6471" s="4"/>
      <c r="J6471" s="4">
        <v>1414</v>
      </c>
    </row>
    <row r="6472" spans="2:10" x14ac:dyDescent="0.3">
      <c r="B6472" s="3" t="s">
        <v>308</v>
      </c>
      <c r="C6472" s="4">
        <v>2021</v>
      </c>
      <c r="D6472" s="3" t="s">
        <v>1473</v>
      </c>
      <c r="E6472" s="4">
        <v>3189600</v>
      </c>
      <c r="F6472" s="4">
        <v>6.3148</v>
      </c>
      <c r="G6472" s="4">
        <v>1.1229605128615505</v>
      </c>
      <c r="H6472" s="4">
        <v>20142</v>
      </c>
      <c r="I6472" s="4"/>
      <c r="J6472" s="4">
        <v>20142</v>
      </c>
    </row>
    <row r="6473" spans="2:10" x14ac:dyDescent="0.3">
      <c r="B6473" s="3" t="s">
        <v>308</v>
      </c>
      <c r="C6473" s="4">
        <v>2021</v>
      </c>
      <c r="D6473" s="3" t="s">
        <v>1474</v>
      </c>
      <c r="E6473" s="4">
        <v>808682100</v>
      </c>
      <c r="F6473" s="4">
        <v>5.6233500000000003</v>
      </c>
      <c r="G6473" s="4">
        <v>1</v>
      </c>
      <c r="H6473" s="4">
        <v>4547502</v>
      </c>
      <c r="I6473" s="4"/>
      <c r="J6473" s="4">
        <v>4547502</v>
      </c>
    </row>
    <row r="6474" spans="2:10" x14ac:dyDescent="0.3">
      <c r="B6474" s="3" t="s">
        <v>308</v>
      </c>
      <c r="C6474" s="4">
        <v>2021</v>
      </c>
      <c r="D6474" s="3" t="s">
        <v>1475</v>
      </c>
      <c r="E6474" s="4">
        <v>0</v>
      </c>
      <c r="F6474" s="4">
        <v>0</v>
      </c>
      <c r="G6474" s="4">
        <v>0</v>
      </c>
      <c r="H6474" s="4">
        <v>0</v>
      </c>
      <c r="I6474" s="4"/>
      <c r="J6474" s="4">
        <v>0</v>
      </c>
    </row>
    <row r="6475" spans="2:10" x14ac:dyDescent="0.3">
      <c r="B6475" s="3" t="s">
        <v>308</v>
      </c>
      <c r="C6475" s="4">
        <v>2021</v>
      </c>
      <c r="D6475" s="3" t="s">
        <v>1476</v>
      </c>
      <c r="E6475" s="4">
        <v>3093800</v>
      </c>
      <c r="F6475" s="4">
        <v>40</v>
      </c>
      <c r="G6475" s="4">
        <v>7.1131976490881765</v>
      </c>
      <c r="H6475" s="4">
        <v>123752</v>
      </c>
      <c r="I6475" s="4">
        <v>62425</v>
      </c>
      <c r="J6475" s="4">
        <v>186177</v>
      </c>
    </row>
    <row r="6476" spans="2:10" x14ac:dyDescent="0.3">
      <c r="B6476" s="3" t="s">
        <v>308</v>
      </c>
      <c r="C6476" s="4">
        <v>2022</v>
      </c>
      <c r="D6476" s="3" t="s">
        <v>1468</v>
      </c>
      <c r="E6476" s="4">
        <v>51263218</v>
      </c>
      <c r="F6476" s="4">
        <v>10.183109999999999</v>
      </c>
      <c r="G6476" s="4">
        <v>2.2556151651545218</v>
      </c>
      <c r="H6476" s="4">
        <v>522019</v>
      </c>
      <c r="I6476" s="4"/>
      <c r="J6476" s="4">
        <v>522019</v>
      </c>
    </row>
    <row r="6477" spans="2:10" x14ac:dyDescent="0.3">
      <c r="B6477" s="3" t="s">
        <v>308</v>
      </c>
      <c r="C6477" s="4">
        <v>2022</v>
      </c>
      <c r="D6477" s="3" t="s">
        <v>1469</v>
      </c>
      <c r="E6477" s="4">
        <v>17033</v>
      </c>
      <c r="F6477" s="4">
        <v>5.8911699999999998</v>
      </c>
      <c r="G6477" s="4">
        <v>1.3049267259710802</v>
      </c>
      <c r="H6477" s="4">
        <v>100</v>
      </c>
      <c r="I6477" s="4"/>
      <c r="J6477" s="4">
        <v>100</v>
      </c>
    </row>
    <row r="6478" spans="2:10" x14ac:dyDescent="0.3">
      <c r="B6478" s="3" t="s">
        <v>308</v>
      </c>
      <c r="C6478" s="4">
        <v>2022</v>
      </c>
      <c r="D6478" s="3" t="s">
        <v>1470</v>
      </c>
      <c r="E6478" s="4">
        <v>321300</v>
      </c>
      <c r="F6478" s="4">
        <v>16.164950000000001</v>
      </c>
      <c r="G6478" s="4">
        <v>3.5806257974199034</v>
      </c>
      <c r="H6478" s="4">
        <v>5194</v>
      </c>
      <c r="I6478" s="4"/>
      <c r="J6478" s="4">
        <v>5194</v>
      </c>
    </row>
    <row r="6479" spans="2:10" x14ac:dyDescent="0.3">
      <c r="B6479" s="3" t="s">
        <v>308</v>
      </c>
      <c r="C6479" s="4">
        <v>2022</v>
      </c>
      <c r="D6479" s="3" t="s">
        <v>1471</v>
      </c>
      <c r="E6479" s="4">
        <v>0</v>
      </c>
      <c r="F6479" s="4">
        <v>16.164950000000001</v>
      </c>
      <c r="G6479" s="4">
        <v>3.5806257974199034</v>
      </c>
      <c r="H6479" s="4">
        <v>0</v>
      </c>
      <c r="I6479" s="4"/>
      <c r="J6479" s="4">
        <v>0</v>
      </c>
    </row>
    <row r="6480" spans="2:10" x14ac:dyDescent="0.3">
      <c r="B6480" s="3" t="s">
        <v>308</v>
      </c>
      <c r="C6480" s="4">
        <v>2022</v>
      </c>
      <c r="D6480" s="3" t="s">
        <v>1472</v>
      </c>
      <c r="E6480" s="4">
        <v>88400</v>
      </c>
      <c r="F6480" s="4">
        <v>14.625489999999999</v>
      </c>
      <c r="G6480" s="4">
        <v>3.239626896087326</v>
      </c>
      <c r="H6480" s="4">
        <v>1293</v>
      </c>
      <c r="I6480" s="4"/>
      <c r="J6480" s="4">
        <v>1293</v>
      </c>
    </row>
    <row r="6481" spans="2:10" x14ac:dyDescent="0.3">
      <c r="B6481" s="3" t="s">
        <v>308</v>
      </c>
      <c r="C6481" s="4">
        <v>2022</v>
      </c>
      <c r="D6481" s="3" t="s">
        <v>1473</v>
      </c>
      <c r="E6481" s="4">
        <v>3353200</v>
      </c>
      <c r="F6481" s="4">
        <v>5.8122699999999998</v>
      </c>
      <c r="G6481" s="4">
        <v>1.2874499397504959</v>
      </c>
      <c r="H6481" s="4">
        <v>19490</v>
      </c>
      <c r="I6481" s="4"/>
      <c r="J6481" s="4">
        <v>19490</v>
      </c>
    </row>
    <row r="6482" spans="2:10" x14ac:dyDescent="0.3">
      <c r="B6482" s="3" t="s">
        <v>308</v>
      </c>
      <c r="C6482" s="4">
        <v>2022</v>
      </c>
      <c r="D6482" s="3" t="s">
        <v>1474</v>
      </c>
      <c r="E6482" s="4">
        <v>1062766100</v>
      </c>
      <c r="F6482" s="4">
        <v>4.5145600000000004</v>
      </c>
      <c r="G6482" s="4">
        <v>1</v>
      </c>
      <c r="H6482" s="4">
        <v>4797921</v>
      </c>
      <c r="I6482" s="4"/>
      <c r="J6482" s="4">
        <v>4797921</v>
      </c>
    </row>
    <row r="6483" spans="2:10" x14ac:dyDescent="0.3">
      <c r="B6483" s="3" t="s">
        <v>308</v>
      </c>
      <c r="C6483" s="4">
        <v>2022</v>
      </c>
      <c r="D6483" s="3" t="s">
        <v>1475</v>
      </c>
      <c r="E6483" s="4">
        <v>0</v>
      </c>
      <c r="F6483" s="4">
        <v>0</v>
      </c>
      <c r="G6483" s="4">
        <v>0</v>
      </c>
      <c r="H6483" s="4">
        <v>0</v>
      </c>
      <c r="I6483" s="4"/>
      <c r="J6483" s="4">
        <v>0</v>
      </c>
    </row>
    <row r="6484" spans="2:10" x14ac:dyDescent="0.3">
      <c r="B6484" s="3" t="s">
        <v>308</v>
      </c>
      <c r="C6484" s="4">
        <v>2022</v>
      </c>
      <c r="D6484" s="3" t="s">
        <v>1476</v>
      </c>
      <c r="E6484" s="4">
        <v>3310000</v>
      </c>
      <c r="F6484" s="4">
        <v>40</v>
      </c>
      <c r="G6484" s="4">
        <v>8.8602211511199318</v>
      </c>
      <c r="H6484" s="4">
        <v>132400</v>
      </c>
      <c r="I6484" s="4">
        <v>106976</v>
      </c>
      <c r="J6484" s="4">
        <v>239376</v>
      </c>
    </row>
    <row r="6485" spans="2:10" x14ac:dyDescent="0.3">
      <c r="B6485" s="3" t="s">
        <v>308</v>
      </c>
      <c r="C6485" s="4">
        <v>2023</v>
      </c>
      <c r="D6485" s="3" t="s">
        <v>1468</v>
      </c>
      <c r="E6485" s="4">
        <v>56952972</v>
      </c>
      <c r="F6485" s="4">
        <v>9.5848800000000001</v>
      </c>
      <c r="G6485" s="4">
        <v>2.3115535715577678</v>
      </c>
      <c r="H6485" s="4">
        <v>545887</v>
      </c>
      <c r="I6485" s="4"/>
      <c r="J6485" s="4">
        <v>545887</v>
      </c>
    </row>
    <row r="6486" spans="2:10" x14ac:dyDescent="0.3">
      <c r="B6486" s="3" t="s">
        <v>308</v>
      </c>
      <c r="C6486" s="4">
        <v>2023</v>
      </c>
      <c r="D6486" s="3" t="s">
        <v>1469</v>
      </c>
      <c r="E6486" s="4">
        <v>13572</v>
      </c>
      <c r="F6486" s="4">
        <v>6.0899099999999997</v>
      </c>
      <c r="G6486" s="4">
        <v>1.4686833023434165</v>
      </c>
      <c r="H6486" s="4">
        <v>83</v>
      </c>
      <c r="I6486" s="4"/>
      <c r="J6486" s="4">
        <v>83</v>
      </c>
    </row>
    <row r="6487" spans="2:10" x14ac:dyDescent="0.3">
      <c r="B6487" s="3" t="s">
        <v>308</v>
      </c>
      <c r="C6487" s="4">
        <v>2023</v>
      </c>
      <c r="D6487" s="3" t="s">
        <v>1470</v>
      </c>
      <c r="E6487" s="4">
        <v>351500</v>
      </c>
      <c r="F6487" s="4">
        <v>15.514900000000001</v>
      </c>
      <c r="G6487" s="4">
        <v>3.7416767353750502</v>
      </c>
      <c r="H6487" s="4">
        <v>5453</v>
      </c>
      <c r="I6487" s="4"/>
      <c r="J6487" s="4">
        <v>5453</v>
      </c>
    </row>
    <row r="6488" spans="2:10" x14ac:dyDescent="0.3">
      <c r="B6488" s="3" t="s">
        <v>308</v>
      </c>
      <c r="C6488" s="4">
        <v>2023</v>
      </c>
      <c r="D6488" s="3" t="s">
        <v>1471</v>
      </c>
      <c r="E6488" s="4">
        <v>0</v>
      </c>
      <c r="F6488" s="4">
        <v>15.514900000000001</v>
      </c>
      <c r="G6488" s="4">
        <v>3.7416767353750502</v>
      </c>
      <c r="H6488" s="4">
        <v>0</v>
      </c>
      <c r="I6488" s="4"/>
      <c r="J6488" s="4">
        <v>0</v>
      </c>
    </row>
    <row r="6489" spans="2:10" x14ac:dyDescent="0.3">
      <c r="B6489" s="3" t="s">
        <v>308</v>
      </c>
      <c r="C6489" s="4">
        <v>2023</v>
      </c>
      <c r="D6489" s="3" t="s">
        <v>1472</v>
      </c>
      <c r="E6489" s="4">
        <v>132000</v>
      </c>
      <c r="F6489" s="4">
        <v>13.17998</v>
      </c>
      <c r="G6489" s="4">
        <v>3.1785718592261927</v>
      </c>
      <c r="H6489" s="4">
        <v>1740</v>
      </c>
      <c r="I6489" s="4"/>
      <c r="J6489" s="4">
        <v>1740</v>
      </c>
    </row>
    <row r="6490" spans="2:10" x14ac:dyDescent="0.3">
      <c r="B6490" s="3" t="s">
        <v>308</v>
      </c>
      <c r="C6490" s="4">
        <v>2023</v>
      </c>
      <c r="D6490" s="3" t="s">
        <v>1473</v>
      </c>
      <c r="E6490" s="4">
        <v>3789400</v>
      </c>
      <c r="F6490" s="4">
        <v>5.8500800000000002</v>
      </c>
      <c r="G6490" s="4">
        <v>1.4108443003875548</v>
      </c>
      <c r="H6490" s="4">
        <v>22168</v>
      </c>
      <c r="I6490" s="4"/>
      <c r="J6490" s="4">
        <v>22168</v>
      </c>
    </row>
    <row r="6491" spans="2:10" x14ac:dyDescent="0.3">
      <c r="B6491" s="3" t="s">
        <v>308</v>
      </c>
      <c r="C6491" s="4">
        <v>2023</v>
      </c>
      <c r="D6491" s="3" t="s">
        <v>1474</v>
      </c>
      <c r="E6491" s="4">
        <v>1240058000</v>
      </c>
      <c r="F6491" s="4">
        <v>4.1465100000000001</v>
      </c>
      <c r="G6491" s="4">
        <v>1</v>
      </c>
      <c r="H6491" s="4">
        <v>5141913</v>
      </c>
      <c r="I6491" s="4"/>
      <c r="J6491" s="4">
        <v>5141913</v>
      </c>
    </row>
    <row r="6492" spans="2:10" x14ac:dyDescent="0.3">
      <c r="B6492" s="3" t="s">
        <v>308</v>
      </c>
      <c r="C6492" s="4">
        <v>2023</v>
      </c>
      <c r="D6492" s="3" t="s">
        <v>1475</v>
      </c>
      <c r="E6492" s="4">
        <v>0</v>
      </c>
      <c r="F6492" s="4">
        <v>0</v>
      </c>
      <c r="G6492" s="4">
        <v>0</v>
      </c>
      <c r="H6492" s="4">
        <v>0</v>
      </c>
      <c r="I6492" s="4"/>
      <c r="J6492" s="4">
        <v>0</v>
      </c>
    </row>
    <row r="6493" spans="2:10" x14ac:dyDescent="0.3">
      <c r="B6493" s="3" t="s">
        <v>308</v>
      </c>
      <c r="C6493" s="4">
        <v>2023</v>
      </c>
      <c r="D6493" s="3" t="s">
        <v>1476</v>
      </c>
      <c r="E6493" s="4">
        <v>3639300</v>
      </c>
      <c r="F6493" s="4">
        <v>40</v>
      </c>
      <c r="G6493" s="4">
        <v>9.6466667149000003</v>
      </c>
      <c r="H6493" s="4">
        <v>145572</v>
      </c>
      <c r="I6493" s="4">
        <v>112963</v>
      </c>
      <c r="J6493" s="4">
        <v>258535</v>
      </c>
    </row>
    <row r="6494" spans="2:10" x14ac:dyDescent="0.3">
      <c r="B6494" s="3" t="s">
        <v>308</v>
      </c>
      <c r="C6494" s="4">
        <v>2024</v>
      </c>
      <c r="D6494" s="3" t="s">
        <v>1468</v>
      </c>
      <c r="E6494" s="4">
        <v>61439949</v>
      </c>
      <c r="F6494" s="4">
        <v>9.3385499999999997</v>
      </c>
      <c r="G6494" s="4">
        <v>2.3108930736680606</v>
      </c>
      <c r="H6494" s="4">
        <v>573760</v>
      </c>
      <c r="I6494" s="4"/>
      <c r="J6494" s="4">
        <v>573760</v>
      </c>
    </row>
    <row r="6495" spans="2:10" x14ac:dyDescent="0.3">
      <c r="B6495" s="3" t="s">
        <v>308</v>
      </c>
      <c r="C6495" s="4">
        <v>2024</v>
      </c>
      <c r="D6495" s="3" t="s">
        <v>1469</v>
      </c>
      <c r="E6495" s="4">
        <v>9039</v>
      </c>
      <c r="F6495" s="4">
        <v>8.0769199999999994</v>
      </c>
      <c r="G6495" s="4">
        <v>1.9986934250575337</v>
      </c>
      <c r="H6495" s="4">
        <v>73</v>
      </c>
      <c r="I6495" s="4"/>
      <c r="J6495" s="4">
        <v>73</v>
      </c>
    </row>
    <row r="6496" spans="2:10" x14ac:dyDescent="0.3">
      <c r="B6496" s="3" t="s">
        <v>308</v>
      </c>
      <c r="C6496" s="4">
        <v>2024</v>
      </c>
      <c r="D6496" s="3" t="s">
        <v>1470</v>
      </c>
      <c r="E6496" s="4">
        <v>422600</v>
      </c>
      <c r="F6496" s="4">
        <v>13.54984</v>
      </c>
      <c r="G6496" s="4">
        <v>3.3530078443988023</v>
      </c>
      <c r="H6496" s="4">
        <v>5726</v>
      </c>
      <c r="I6496" s="4"/>
      <c r="J6496" s="4">
        <v>5726</v>
      </c>
    </row>
    <row r="6497" spans="2:10" x14ac:dyDescent="0.3">
      <c r="B6497" s="3" t="s">
        <v>308</v>
      </c>
      <c r="C6497" s="4">
        <v>2024</v>
      </c>
      <c r="D6497" s="3" t="s">
        <v>1471</v>
      </c>
      <c r="E6497" s="4">
        <v>0</v>
      </c>
      <c r="F6497" s="4">
        <v>13.54984</v>
      </c>
      <c r="G6497" s="4">
        <v>3.3530078443988023</v>
      </c>
      <c r="H6497" s="4">
        <v>0</v>
      </c>
      <c r="I6497" s="4"/>
      <c r="J6497" s="4">
        <v>0</v>
      </c>
    </row>
    <row r="6498" spans="2:10" x14ac:dyDescent="0.3">
      <c r="B6498" s="3" t="s">
        <v>308</v>
      </c>
      <c r="C6498" s="4">
        <v>2024</v>
      </c>
      <c r="D6498" s="3" t="s">
        <v>1472</v>
      </c>
      <c r="E6498" s="4">
        <v>99900</v>
      </c>
      <c r="F6498" s="4">
        <v>11.049720000000001</v>
      </c>
      <c r="G6498" s="4">
        <v>2.7343347108460567</v>
      </c>
      <c r="H6498" s="4">
        <v>1104</v>
      </c>
      <c r="I6498" s="4"/>
      <c r="J6498" s="4">
        <v>1104</v>
      </c>
    </row>
    <row r="6499" spans="2:10" x14ac:dyDescent="0.3">
      <c r="B6499" s="3" t="s">
        <v>308</v>
      </c>
      <c r="C6499" s="4">
        <v>2024</v>
      </c>
      <c r="D6499" s="3" t="s">
        <v>1473</v>
      </c>
      <c r="E6499" s="4">
        <v>4101300</v>
      </c>
      <c r="F6499" s="4">
        <v>5.4866599999999996</v>
      </c>
      <c r="G6499" s="4">
        <v>1.357714483680186</v>
      </c>
      <c r="H6499" s="4">
        <v>22502</v>
      </c>
      <c r="I6499" s="4"/>
      <c r="J6499" s="4">
        <v>22502</v>
      </c>
    </row>
    <row r="6500" spans="2:10" x14ac:dyDescent="0.3">
      <c r="B6500" s="3" t="s">
        <v>308</v>
      </c>
      <c r="C6500" s="4">
        <v>2024</v>
      </c>
      <c r="D6500" s="3" t="s">
        <v>1474</v>
      </c>
      <c r="E6500" s="4">
        <v>1340251400</v>
      </c>
      <c r="F6500" s="4">
        <v>4.0411000000000001</v>
      </c>
      <c r="G6500" s="4">
        <v>1</v>
      </c>
      <c r="H6500" s="4">
        <v>5416090</v>
      </c>
      <c r="I6500" s="4"/>
      <c r="J6500" s="4">
        <v>5416090</v>
      </c>
    </row>
    <row r="6501" spans="2:10" x14ac:dyDescent="0.3">
      <c r="B6501" s="3" t="s">
        <v>308</v>
      </c>
      <c r="C6501" s="4">
        <v>2024</v>
      </c>
      <c r="D6501" s="3" t="s">
        <v>1475</v>
      </c>
      <c r="E6501" s="4">
        <v>0</v>
      </c>
      <c r="F6501" s="4">
        <v>0</v>
      </c>
      <c r="G6501" s="4">
        <v>0</v>
      </c>
      <c r="H6501" s="4">
        <v>0</v>
      </c>
      <c r="I6501" s="4"/>
      <c r="J6501" s="4">
        <v>0</v>
      </c>
    </row>
    <row r="6502" spans="2:10" x14ac:dyDescent="0.3">
      <c r="B6502" s="3" t="s">
        <v>308</v>
      </c>
      <c r="C6502" s="4">
        <v>2024</v>
      </c>
      <c r="D6502" s="3" t="s">
        <v>1476</v>
      </c>
      <c r="E6502" s="4">
        <v>4114600</v>
      </c>
      <c r="F6502" s="4">
        <v>40</v>
      </c>
      <c r="G6502" s="4">
        <v>9.8982950186830312</v>
      </c>
      <c r="H6502" s="4">
        <v>164584</v>
      </c>
      <c r="I6502" s="4">
        <v>120378</v>
      </c>
      <c r="J6502" s="4">
        <v>284962</v>
      </c>
    </row>
    <row r="6503" spans="2:10" x14ac:dyDescent="0.3">
      <c r="B6503" s="3" t="s">
        <v>310</v>
      </c>
      <c r="C6503" s="4">
        <v>2019</v>
      </c>
      <c r="D6503" s="3" t="s">
        <v>1468</v>
      </c>
      <c r="E6503" s="4">
        <v>2427418801</v>
      </c>
      <c r="F6503" s="4">
        <v>12.186389999999999</v>
      </c>
      <c r="G6503" s="4">
        <v>4.1379229554676504</v>
      </c>
      <c r="H6503" s="4">
        <v>29581472.2023184</v>
      </c>
      <c r="I6503" s="4"/>
      <c r="J6503" s="4">
        <v>29581472.2023184</v>
      </c>
    </row>
    <row r="6504" spans="2:10" x14ac:dyDescent="0.3">
      <c r="B6504" s="3" t="s">
        <v>310</v>
      </c>
      <c r="C6504" s="4">
        <v>2019</v>
      </c>
      <c r="D6504" s="3" t="s">
        <v>1469</v>
      </c>
      <c r="E6504" s="4">
        <v>3461093</v>
      </c>
      <c r="F6504" s="4">
        <v>0.5</v>
      </c>
      <c r="G6504" s="4">
        <v>0.16977640447530601</v>
      </c>
      <c r="H6504" s="4">
        <v>1730.5464999999999</v>
      </c>
      <c r="I6504" s="4"/>
      <c r="J6504" s="4">
        <v>1730.5464999999999</v>
      </c>
    </row>
    <row r="6505" spans="2:10" x14ac:dyDescent="0.3">
      <c r="B6505" s="3" t="s">
        <v>310</v>
      </c>
      <c r="C6505" s="4">
        <v>2019</v>
      </c>
      <c r="D6505" s="3" t="s">
        <v>1470</v>
      </c>
      <c r="E6505" s="4">
        <v>29373900</v>
      </c>
      <c r="F6505" s="4">
        <v>6.6177099999999998</v>
      </c>
      <c r="G6505" s="4">
        <v>2.2470620193205502</v>
      </c>
      <c r="H6505" s="4">
        <v>194387.95176900001</v>
      </c>
      <c r="I6505" s="4"/>
      <c r="J6505" s="4">
        <v>194387.95176900001</v>
      </c>
    </row>
    <row r="6506" spans="2:10" x14ac:dyDescent="0.3">
      <c r="B6506" s="3" t="s">
        <v>310</v>
      </c>
      <c r="C6506" s="4">
        <v>2019</v>
      </c>
      <c r="D6506" s="3" t="s">
        <v>1471</v>
      </c>
      <c r="E6506" s="4">
        <v>0</v>
      </c>
      <c r="F6506" s="4">
        <v>6.6177099999999998</v>
      </c>
      <c r="G6506" s="4">
        <v>2.2470620193205502</v>
      </c>
      <c r="H6506" s="4">
        <v>0</v>
      </c>
      <c r="I6506" s="4"/>
      <c r="J6506" s="4">
        <v>0</v>
      </c>
    </row>
    <row r="6507" spans="2:10" x14ac:dyDescent="0.3">
      <c r="B6507" s="3" t="s">
        <v>310</v>
      </c>
      <c r="C6507" s="4">
        <v>2019</v>
      </c>
      <c r="D6507" s="3" t="s">
        <v>1472</v>
      </c>
      <c r="E6507" s="4">
        <v>16400</v>
      </c>
      <c r="F6507" s="4">
        <v>17.944389999999999</v>
      </c>
      <c r="G6507" s="4">
        <v>6.0930680294052699</v>
      </c>
      <c r="H6507" s="4">
        <v>294.28799600000002</v>
      </c>
      <c r="I6507" s="4"/>
      <c r="J6507" s="4">
        <v>294.28799600000002</v>
      </c>
    </row>
    <row r="6508" spans="2:10" x14ac:dyDescent="0.3">
      <c r="B6508" s="3" t="s">
        <v>310</v>
      </c>
      <c r="C6508" s="4">
        <v>2019</v>
      </c>
      <c r="D6508" s="3" t="s">
        <v>1473</v>
      </c>
      <c r="E6508" s="4">
        <v>16959300</v>
      </c>
      <c r="F6508" s="4">
        <v>8.6139700000000001</v>
      </c>
      <c r="G6508" s="4">
        <v>2.9248977097163</v>
      </c>
      <c r="H6508" s="4">
        <v>146086.90142099999</v>
      </c>
      <c r="I6508" s="4"/>
      <c r="J6508" s="4">
        <v>146086.90142099999</v>
      </c>
    </row>
    <row r="6509" spans="2:10" x14ac:dyDescent="0.3">
      <c r="B6509" s="3" t="s">
        <v>310</v>
      </c>
      <c r="C6509" s="4">
        <v>2019</v>
      </c>
      <c r="D6509" s="3" t="s">
        <v>1474</v>
      </c>
      <c r="E6509" s="4">
        <v>33086206001</v>
      </c>
      <c r="F6509" s="4">
        <v>2.9450500000000002</v>
      </c>
      <c r="G6509" s="4">
        <v>1</v>
      </c>
      <c r="H6509" s="4">
        <v>97440530.983245105</v>
      </c>
      <c r="I6509" s="4">
        <v>0</v>
      </c>
      <c r="J6509" s="4">
        <v>97440530.983245105</v>
      </c>
    </row>
    <row r="6510" spans="2:10" x14ac:dyDescent="0.3">
      <c r="B6510" s="3" t="s">
        <v>310</v>
      </c>
      <c r="C6510" s="4">
        <v>2019</v>
      </c>
      <c r="D6510" s="3" t="s">
        <v>1475</v>
      </c>
      <c r="E6510" s="4">
        <v>104</v>
      </c>
      <c r="F6510" s="4">
        <v>2.9450599999999998</v>
      </c>
      <c r="G6510" s="4">
        <v>1.00000339552809</v>
      </c>
      <c r="H6510" s="4">
        <v>0.30628623999999999</v>
      </c>
      <c r="I6510" s="4"/>
      <c r="J6510" s="4">
        <v>0.30628623999999999</v>
      </c>
    </row>
    <row r="6511" spans="2:10" x14ac:dyDescent="0.3">
      <c r="B6511" s="3" t="s">
        <v>310</v>
      </c>
      <c r="C6511" s="4">
        <v>2019</v>
      </c>
      <c r="D6511" s="3" t="s">
        <v>1476</v>
      </c>
      <c r="E6511" s="4">
        <v>15511900</v>
      </c>
      <c r="F6511" s="4">
        <v>29.027740000000001</v>
      </c>
      <c r="G6511" s="4">
        <v>9.8564506544880395</v>
      </c>
      <c r="H6511" s="4">
        <v>450275.40010600002</v>
      </c>
      <c r="I6511" s="4"/>
      <c r="J6511" s="4">
        <v>450275.40010600002</v>
      </c>
    </row>
    <row r="6512" spans="2:10" x14ac:dyDescent="0.3">
      <c r="B6512" s="3" t="s">
        <v>310</v>
      </c>
      <c r="C6512" s="4">
        <v>2020</v>
      </c>
      <c r="D6512" s="3" t="s">
        <v>1468</v>
      </c>
      <c r="E6512" s="4">
        <v>2490797701</v>
      </c>
      <c r="F6512" s="4">
        <v>12.22339</v>
      </c>
      <c r="G6512" s="4">
        <v>3.9673707716375963</v>
      </c>
      <c r="H6512" s="4">
        <v>30445992</v>
      </c>
      <c r="I6512" s="4"/>
      <c r="J6512" s="4">
        <v>30445992</v>
      </c>
    </row>
    <row r="6513" spans="2:10" x14ac:dyDescent="0.3">
      <c r="B6513" s="3" t="s">
        <v>310</v>
      </c>
      <c r="C6513" s="4">
        <v>2020</v>
      </c>
      <c r="D6513" s="3" t="s">
        <v>1469</v>
      </c>
      <c r="E6513" s="4">
        <v>3574282</v>
      </c>
      <c r="F6513" s="4">
        <v>0.5</v>
      </c>
      <c r="G6513" s="4">
        <v>0.16228602587488397</v>
      </c>
      <c r="H6513" s="4">
        <v>1787</v>
      </c>
      <c r="I6513" s="4"/>
      <c r="J6513" s="4">
        <v>1787</v>
      </c>
    </row>
    <row r="6514" spans="2:10" x14ac:dyDescent="0.3">
      <c r="B6514" s="3" t="s">
        <v>310</v>
      </c>
      <c r="C6514" s="4">
        <v>2020</v>
      </c>
      <c r="D6514" s="3" t="s">
        <v>1470</v>
      </c>
      <c r="E6514" s="4">
        <v>27591900</v>
      </c>
      <c r="F6514" s="4">
        <v>7.21434</v>
      </c>
      <c r="G6514" s="4">
        <v>2.341573135820421</v>
      </c>
      <c r="H6514" s="4">
        <v>199057</v>
      </c>
      <c r="I6514" s="4"/>
      <c r="J6514" s="4">
        <v>199057</v>
      </c>
    </row>
    <row r="6515" spans="2:10" x14ac:dyDescent="0.3">
      <c r="B6515" s="3" t="s">
        <v>310</v>
      </c>
      <c r="C6515" s="4">
        <v>2020</v>
      </c>
      <c r="D6515" s="3" t="s">
        <v>1471</v>
      </c>
      <c r="E6515" s="4">
        <v>0</v>
      </c>
      <c r="F6515" s="4">
        <v>7.21434</v>
      </c>
      <c r="G6515" s="4">
        <v>2.341573135820421</v>
      </c>
      <c r="H6515" s="4">
        <v>0</v>
      </c>
      <c r="I6515" s="4"/>
      <c r="J6515" s="4">
        <v>0</v>
      </c>
    </row>
    <row r="6516" spans="2:10" x14ac:dyDescent="0.3">
      <c r="B6516" s="3" t="s">
        <v>310</v>
      </c>
      <c r="C6516" s="4">
        <v>2020</v>
      </c>
      <c r="D6516" s="3" t="s">
        <v>1472</v>
      </c>
      <c r="E6516" s="4">
        <v>16400</v>
      </c>
      <c r="F6516" s="4">
        <v>18.37574</v>
      </c>
      <c r="G6516" s="4">
        <v>5.9642516342202807</v>
      </c>
      <c r="H6516" s="4">
        <v>301</v>
      </c>
      <c r="I6516" s="4"/>
      <c r="J6516" s="4">
        <v>301</v>
      </c>
    </row>
    <row r="6517" spans="2:10" x14ac:dyDescent="0.3">
      <c r="B6517" s="3" t="s">
        <v>310</v>
      </c>
      <c r="C6517" s="4">
        <v>2020</v>
      </c>
      <c r="D6517" s="3" t="s">
        <v>1473</v>
      </c>
      <c r="E6517" s="4">
        <v>18880400</v>
      </c>
      <c r="F6517" s="4">
        <v>8.0172299999999996</v>
      </c>
      <c r="G6517" s="4">
        <v>2.6021687904497921</v>
      </c>
      <c r="H6517" s="4">
        <v>151369</v>
      </c>
      <c r="I6517" s="4"/>
      <c r="J6517" s="4">
        <v>151369</v>
      </c>
    </row>
    <row r="6518" spans="2:10" x14ac:dyDescent="0.3">
      <c r="B6518" s="3" t="s">
        <v>310</v>
      </c>
      <c r="C6518" s="4">
        <v>2020</v>
      </c>
      <c r="D6518" s="3" t="s">
        <v>1474</v>
      </c>
      <c r="E6518" s="4">
        <v>32656753450</v>
      </c>
      <c r="F6518" s="4">
        <v>3.0809799999999998</v>
      </c>
      <c r="G6518" s="4">
        <v>1</v>
      </c>
      <c r="H6518" s="4">
        <v>100614804</v>
      </c>
      <c r="I6518" s="4"/>
      <c r="J6518" s="4">
        <v>100614804</v>
      </c>
    </row>
    <row r="6519" spans="2:10" x14ac:dyDescent="0.3">
      <c r="B6519" s="3" t="s">
        <v>310</v>
      </c>
      <c r="C6519" s="4">
        <v>2020</v>
      </c>
      <c r="D6519" s="3" t="s">
        <v>1475</v>
      </c>
      <c r="E6519" s="4">
        <v>104</v>
      </c>
      <c r="F6519" s="4">
        <v>3.081</v>
      </c>
      <c r="G6519" s="4">
        <v>1.0000064914410349</v>
      </c>
      <c r="H6519" s="4">
        <v>0</v>
      </c>
      <c r="I6519" s="4"/>
      <c r="J6519" s="4">
        <v>0</v>
      </c>
    </row>
    <row r="6520" spans="2:10" x14ac:dyDescent="0.3">
      <c r="B6520" s="3" t="s">
        <v>310</v>
      </c>
      <c r="C6520" s="4">
        <v>2020</v>
      </c>
      <c r="D6520" s="3" t="s">
        <v>1476</v>
      </c>
      <c r="E6520" s="4">
        <v>18668400</v>
      </c>
      <c r="F6520" s="4">
        <v>27.6325</v>
      </c>
      <c r="G6520" s="4">
        <v>8.9687372199754627</v>
      </c>
      <c r="H6520" s="4">
        <v>515855</v>
      </c>
      <c r="I6520" s="4">
        <v>1439387</v>
      </c>
      <c r="J6520" s="4">
        <v>1955242</v>
      </c>
    </row>
    <row r="6521" spans="2:10" x14ac:dyDescent="0.3">
      <c r="B6521" s="3" t="s">
        <v>310</v>
      </c>
      <c r="C6521" s="4">
        <v>2021</v>
      </c>
      <c r="D6521" s="3" t="s">
        <v>1468</v>
      </c>
      <c r="E6521" s="4">
        <v>2449975199</v>
      </c>
      <c r="F6521" s="4">
        <v>13.2653</v>
      </c>
      <c r="G6521" s="4">
        <v>4.2262060264685459</v>
      </c>
      <c r="H6521" s="4">
        <v>32499656</v>
      </c>
      <c r="I6521" s="4"/>
      <c r="J6521" s="4">
        <v>32499656</v>
      </c>
    </row>
    <row r="6522" spans="2:10" x14ac:dyDescent="0.3">
      <c r="B6522" s="3" t="s">
        <v>310</v>
      </c>
      <c r="C6522" s="4">
        <v>2021</v>
      </c>
      <c r="D6522" s="3" t="s">
        <v>1469</v>
      </c>
      <c r="E6522" s="4">
        <v>3638630</v>
      </c>
      <c r="F6522" s="4">
        <v>0.5</v>
      </c>
      <c r="G6522" s="4">
        <v>0.15929553144175199</v>
      </c>
      <c r="H6522" s="4">
        <v>1819</v>
      </c>
      <c r="I6522" s="4"/>
      <c r="J6522" s="4">
        <v>1819</v>
      </c>
    </row>
    <row r="6523" spans="2:10" x14ac:dyDescent="0.3">
      <c r="B6523" s="3" t="s">
        <v>310</v>
      </c>
      <c r="C6523" s="4">
        <v>2021</v>
      </c>
      <c r="D6523" s="3" t="s">
        <v>1470</v>
      </c>
      <c r="E6523" s="4">
        <v>29531900</v>
      </c>
      <c r="F6523" s="4">
        <v>7.12378</v>
      </c>
      <c r="G6523" s="4">
        <v>2.269572641948248</v>
      </c>
      <c r="H6523" s="4">
        <v>210379</v>
      </c>
      <c r="I6523" s="4"/>
      <c r="J6523" s="4">
        <v>210379</v>
      </c>
    </row>
    <row r="6524" spans="2:10" x14ac:dyDescent="0.3">
      <c r="B6524" s="3" t="s">
        <v>310</v>
      </c>
      <c r="C6524" s="4">
        <v>2021</v>
      </c>
      <c r="D6524" s="3" t="s">
        <v>1471</v>
      </c>
      <c r="E6524" s="4">
        <v>0</v>
      </c>
      <c r="F6524" s="4">
        <v>7.12378</v>
      </c>
      <c r="G6524" s="4">
        <v>2.269572641948248</v>
      </c>
      <c r="H6524" s="4">
        <v>0</v>
      </c>
      <c r="I6524" s="4"/>
      <c r="J6524" s="4">
        <v>0</v>
      </c>
    </row>
    <row r="6525" spans="2:10" x14ac:dyDescent="0.3">
      <c r="B6525" s="3" t="s">
        <v>310</v>
      </c>
      <c r="C6525" s="4">
        <v>2021</v>
      </c>
      <c r="D6525" s="3" t="s">
        <v>1472</v>
      </c>
      <c r="E6525" s="4">
        <v>0</v>
      </c>
      <c r="F6525" s="4">
        <v>19.89744</v>
      </c>
      <c r="G6525" s="4">
        <v>6.3391465582607474</v>
      </c>
      <c r="H6525" s="4">
        <v>0</v>
      </c>
      <c r="I6525" s="4"/>
      <c r="J6525" s="4">
        <v>0</v>
      </c>
    </row>
    <row r="6526" spans="2:10" x14ac:dyDescent="0.3">
      <c r="B6526" s="3" t="s">
        <v>310</v>
      </c>
      <c r="C6526" s="4">
        <v>2021</v>
      </c>
      <c r="D6526" s="3" t="s">
        <v>1473</v>
      </c>
      <c r="E6526" s="4">
        <v>19408400</v>
      </c>
      <c r="F6526" s="4">
        <v>8.2475900000000006</v>
      </c>
      <c r="G6526" s="4">
        <v>2.6276084643273587</v>
      </c>
      <c r="H6526" s="4">
        <v>160073</v>
      </c>
      <c r="I6526" s="4"/>
      <c r="J6526" s="4">
        <v>160073</v>
      </c>
    </row>
    <row r="6527" spans="2:10" x14ac:dyDescent="0.3">
      <c r="B6527" s="3" t="s">
        <v>310</v>
      </c>
      <c r="C6527" s="4">
        <v>2021</v>
      </c>
      <c r="D6527" s="3" t="s">
        <v>1474</v>
      </c>
      <c r="E6527" s="4">
        <v>34019087376</v>
      </c>
      <c r="F6527" s="4">
        <v>3.1388199999999999</v>
      </c>
      <c r="G6527" s="4">
        <v>1</v>
      </c>
      <c r="H6527" s="4">
        <v>106779792</v>
      </c>
      <c r="I6527" s="4"/>
      <c r="J6527" s="4">
        <v>106779792</v>
      </c>
    </row>
    <row r="6528" spans="2:10" x14ac:dyDescent="0.3">
      <c r="B6528" s="3" t="s">
        <v>310</v>
      </c>
      <c r="C6528" s="4">
        <v>2021</v>
      </c>
      <c r="D6528" s="3" t="s">
        <v>1475</v>
      </c>
      <c r="E6528" s="4">
        <v>58</v>
      </c>
      <c r="F6528" s="4">
        <v>3.1388400000000001</v>
      </c>
      <c r="G6528" s="4">
        <v>1.0000063718212577</v>
      </c>
      <c r="H6528" s="4">
        <v>0</v>
      </c>
      <c r="I6528" s="4"/>
      <c r="J6528" s="4">
        <v>0</v>
      </c>
    </row>
    <row r="6529" spans="2:10" x14ac:dyDescent="0.3">
      <c r="B6529" s="3" t="s">
        <v>310</v>
      </c>
      <c r="C6529" s="4">
        <v>2021</v>
      </c>
      <c r="D6529" s="3" t="s">
        <v>1476</v>
      </c>
      <c r="E6529" s="4">
        <v>19632400</v>
      </c>
      <c r="F6529" s="4">
        <v>26.26174</v>
      </c>
      <c r="G6529" s="4">
        <v>8.3667556597702326</v>
      </c>
      <c r="H6529" s="4">
        <v>515581</v>
      </c>
      <c r="I6529" s="4">
        <v>1448427</v>
      </c>
      <c r="J6529" s="4">
        <v>1964008</v>
      </c>
    </row>
    <row r="6530" spans="2:10" x14ac:dyDescent="0.3">
      <c r="B6530" s="3" t="s">
        <v>310</v>
      </c>
      <c r="C6530" s="4">
        <v>2022</v>
      </c>
      <c r="D6530" s="3" t="s">
        <v>1468</v>
      </c>
      <c r="E6530" s="4">
        <v>2659104964</v>
      </c>
      <c r="F6530" s="4">
        <v>13.05151</v>
      </c>
      <c r="G6530" s="4">
        <v>4.8023394438025715</v>
      </c>
      <c r="H6530" s="4">
        <v>34705335</v>
      </c>
      <c r="I6530" s="4"/>
      <c r="J6530" s="4">
        <v>34705335</v>
      </c>
    </row>
    <row r="6531" spans="2:10" x14ac:dyDescent="0.3">
      <c r="B6531" s="3" t="s">
        <v>310</v>
      </c>
      <c r="C6531" s="4">
        <v>2022</v>
      </c>
      <c r="D6531" s="3" t="s">
        <v>1469</v>
      </c>
      <c r="E6531" s="4">
        <v>3731002</v>
      </c>
      <c r="F6531" s="4">
        <v>0.5</v>
      </c>
      <c r="G6531" s="4">
        <v>0.1839763921493594</v>
      </c>
      <c r="H6531" s="4">
        <v>1866</v>
      </c>
      <c r="I6531" s="4"/>
      <c r="J6531" s="4">
        <v>1866</v>
      </c>
    </row>
    <row r="6532" spans="2:10" x14ac:dyDescent="0.3">
      <c r="B6532" s="3" t="s">
        <v>310</v>
      </c>
      <c r="C6532" s="4">
        <v>2022</v>
      </c>
      <c r="D6532" s="3" t="s">
        <v>1470</v>
      </c>
      <c r="E6532" s="4">
        <v>33977400</v>
      </c>
      <c r="F6532" s="4">
        <v>6.9215900000000001</v>
      </c>
      <c r="G6532" s="4">
        <v>2.5468183122741688</v>
      </c>
      <c r="H6532" s="4">
        <v>235178</v>
      </c>
      <c r="I6532" s="4"/>
      <c r="J6532" s="4">
        <v>235178</v>
      </c>
    </row>
    <row r="6533" spans="2:10" x14ac:dyDescent="0.3">
      <c r="B6533" s="3" t="s">
        <v>310</v>
      </c>
      <c r="C6533" s="4">
        <v>2022</v>
      </c>
      <c r="D6533" s="3" t="s">
        <v>1471</v>
      </c>
      <c r="E6533" s="4">
        <v>0</v>
      </c>
      <c r="F6533" s="4">
        <v>6.9215900000000001</v>
      </c>
      <c r="G6533" s="4">
        <v>2.5468183122741688</v>
      </c>
      <c r="H6533" s="4">
        <v>0</v>
      </c>
      <c r="I6533" s="4"/>
      <c r="J6533" s="4">
        <v>0</v>
      </c>
    </row>
    <row r="6534" spans="2:10" x14ac:dyDescent="0.3">
      <c r="B6534" s="3" t="s">
        <v>310</v>
      </c>
      <c r="C6534" s="4">
        <v>2022</v>
      </c>
      <c r="D6534" s="3" t="s">
        <v>1472</v>
      </c>
      <c r="E6534" s="4">
        <v>0</v>
      </c>
      <c r="F6534" s="4">
        <v>19.577159999999999</v>
      </c>
      <c r="G6534" s="4">
        <v>7.2034705306615052</v>
      </c>
      <c r="H6534" s="4">
        <v>0</v>
      </c>
      <c r="I6534" s="4"/>
      <c r="J6534" s="4">
        <v>0</v>
      </c>
    </row>
    <row r="6535" spans="2:10" x14ac:dyDescent="0.3">
      <c r="B6535" s="3" t="s">
        <v>310</v>
      </c>
      <c r="C6535" s="4">
        <v>2022</v>
      </c>
      <c r="D6535" s="3" t="s">
        <v>1473</v>
      </c>
      <c r="E6535" s="4">
        <v>23061800</v>
      </c>
      <c r="F6535" s="4">
        <v>8.2518399999999996</v>
      </c>
      <c r="G6535" s="4">
        <v>3.0362875035875394</v>
      </c>
      <c r="H6535" s="4">
        <v>190302</v>
      </c>
      <c r="I6535" s="4"/>
      <c r="J6535" s="4">
        <v>190302</v>
      </c>
    </row>
    <row r="6536" spans="2:10" x14ac:dyDescent="0.3">
      <c r="B6536" s="3" t="s">
        <v>310</v>
      </c>
      <c r="C6536" s="4">
        <v>2022</v>
      </c>
      <c r="D6536" s="3" t="s">
        <v>1474</v>
      </c>
      <c r="E6536" s="4">
        <v>42045648460</v>
      </c>
      <c r="F6536" s="4">
        <v>2.71774</v>
      </c>
      <c r="G6536" s="4">
        <v>1</v>
      </c>
      <c r="H6536" s="4">
        <v>114269141</v>
      </c>
      <c r="I6536" s="4"/>
      <c r="J6536" s="4">
        <v>114269141</v>
      </c>
    </row>
    <row r="6537" spans="2:10" x14ac:dyDescent="0.3">
      <c r="B6537" s="3" t="s">
        <v>310</v>
      </c>
      <c r="C6537" s="4">
        <v>2022</v>
      </c>
      <c r="D6537" s="3" t="s">
        <v>1475</v>
      </c>
      <c r="E6537" s="4">
        <v>58</v>
      </c>
      <c r="F6537" s="4">
        <v>2.7177500000000001</v>
      </c>
      <c r="G6537" s="4">
        <v>1.0000036795278431</v>
      </c>
      <c r="H6537" s="4">
        <v>0</v>
      </c>
      <c r="I6537" s="4"/>
      <c r="J6537" s="4">
        <v>0</v>
      </c>
    </row>
    <row r="6538" spans="2:10" x14ac:dyDescent="0.3">
      <c r="B6538" s="3" t="s">
        <v>310</v>
      </c>
      <c r="C6538" s="4">
        <v>2022</v>
      </c>
      <c r="D6538" s="3" t="s">
        <v>1476</v>
      </c>
      <c r="E6538" s="4">
        <v>20655700</v>
      </c>
      <c r="F6538" s="4">
        <v>25.58371</v>
      </c>
      <c r="G6538" s="4">
        <v>9.4135973271909741</v>
      </c>
      <c r="H6538" s="4">
        <v>528449</v>
      </c>
      <c r="I6538" s="4">
        <v>1435900</v>
      </c>
      <c r="J6538" s="4">
        <v>1964349</v>
      </c>
    </row>
    <row r="6539" spans="2:10" x14ac:dyDescent="0.3">
      <c r="B6539" s="3" t="s">
        <v>310</v>
      </c>
      <c r="C6539" s="4">
        <v>2023</v>
      </c>
      <c r="D6539" s="3" t="s">
        <v>1468</v>
      </c>
      <c r="E6539" s="4">
        <v>2940510679</v>
      </c>
      <c r="F6539" s="4">
        <v>12.799469999999999</v>
      </c>
      <c r="G6539" s="4">
        <v>4.8977251420590431</v>
      </c>
      <c r="H6539" s="4">
        <v>37636978</v>
      </c>
      <c r="I6539" s="4"/>
      <c r="J6539" s="4">
        <v>37636978</v>
      </c>
    </row>
    <row r="6540" spans="2:10" x14ac:dyDescent="0.3">
      <c r="B6540" s="3" t="s">
        <v>310</v>
      </c>
      <c r="C6540" s="4">
        <v>2023</v>
      </c>
      <c r="D6540" s="3" t="s">
        <v>1469</v>
      </c>
      <c r="E6540" s="4">
        <v>3607487</v>
      </c>
      <c r="F6540" s="4">
        <v>0.5</v>
      </c>
      <c r="G6540" s="4">
        <v>0.19132531042531617</v>
      </c>
      <c r="H6540" s="4">
        <v>1804</v>
      </c>
      <c r="I6540" s="4"/>
      <c r="J6540" s="4">
        <v>1804</v>
      </c>
    </row>
    <row r="6541" spans="2:10" x14ac:dyDescent="0.3">
      <c r="B6541" s="3" t="s">
        <v>310</v>
      </c>
      <c r="C6541" s="4">
        <v>2023</v>
      </c>
      <c r="D6541" s="3" t="s">
        <v>1470</v>
      </c>
      <c r="E6541" s="4">
        <v>41598400</v>
      </c>
      <c r="F6541" s="4">
        <v>6.1798299999999999</v>
      </c>
      <c r="G6541" s="4">
        <v>2.364715786251363</v>
      </c>
      <c r="H6541" s="4">
        <v>257071</v>
      </c>
      <c r="I6541" s="4"/>
      <c r="J6541" s="4">
        <v>257071</v>
      </c>
    </row>
    <row r="6542" spans="2:10" x14ac:dyDescent="0.3">
      <c r="B6542" s="3" t="s">
        <v>310</v>
      </c>
      <c r="C6542" s="4">
        <v>2023</v>
      </c>
      <c r="D6542" s="3" t="s">
        <v>1471</v>
      </c>
      <c r="E6542" s="4">
        <v>447000</v>
      </c>
      <c r="F6542" s="4">
        <v>6.1798299999999999</v>
      </c>
      <c r="G6542" s="4">
        <v>2.364715786251363</v>
      </c>
      <c r="H6542" s="4">
        <v>2762</v>
      </c>
      <c r="I6542" s="4"/>
      <c r="J6542" s="4">
        <v>2762</v>
      </c>
    </row>
    <row r="6543" spans="2:10" x14ac:dyDescent="0.3">
      <c r="B6543" s="3" t="s">
        <v>310</v>
      </c>
      <c r="C6543" s="4">
        <v>2023</v>
      </c>
      <c r="D6543" s="3" t="s">
        <v>1472</v>
      </c>
      <c r="E6543" s="4">
        <v>0</v>
      </c>
      <c r="F6543" s="4">
        <v>19.199210000000001</v>
      </c>
      <c r="G6543" s="4">
        <v>7.346589626341669</v>
      </c>
      <c r="H6543" s="4">
        <v>0</v>
      </c>
      <c r="I6543" s="4"/>
      <c r="J6543" s="4">
        <v>0</v>
      </c>
    </row>
    <row r="6544" spans="2:10" x14ac:dyDescent="0.3">
      <c r="B6544" s="3" t="s">
        <v>310</v>
      </c>
      <c r="C6544" s="4">
        <v>2023</v>
      </c>
      <c r="D6544" s="3" t="s">
        <v>1473</v>
      </c>
      <c r="E6544" s="4">
        <v>23456000</v>
      </c>
      <c r="F6544" s="4">
        <v>9.4522999999999993</v>
      </c>
      <c r="G6544" s="4">
        <v>3.6169284634664316</v>
      </c>
      <c r="H6544" s="4">
        <v>221713</v>
      </c>
      <c r="I6544" s="4"/>
      <c r="J6544" s="4">
        <v>221713</v>
      </c>
    </row>
    <row r="6545" spans="2:10" x14ac:dyDescent="0.3">
      <c r="B6545" s="3" t="s">
        <v>310</v>
      </c>
      <c r="C6545" s="4">
        <v>2023</v>
      </c>
      <c r="D6545" s="3" t="s">
        <v>1474</v>
      </c>
      <c r="E6545" s="4">
        <v>47081436076</v>
      </c>
      <c r="F6545" s="4">
        <v>2.6133500000000001</v>
      </c>
      <c r="G6545" s="4">
        <v>1</v>
      </c>
      <c r="H6545" s="4">
        <v>123040271</v>
      </c>
      <c r="I6545" s="4"/>
      <c r="J6545" s="4">
        <v>123040271</v>
      </c>
    </row>
    <row r="6546" spans="2:10" x14ac:dyDescent="0.3">
      <c r="B6546" s="3" t="s">
        <v>310</v>
      </c>
      <c r="C6546" s="4">
        <v>2023</v>
      </c>
      <c r="D6546" s="3" t="s">
        <v>1475</v>
      </c>
      <c r="E6546" s="4">
        <v>56</v>
      </c>
      <c r="F6546" s="4">
        <v>2.6133700000000002</v>
      </c>
      <c r="G6546" s="4">
        <v>1.0000076530124171</v>
      </c>
      <c r="H6546" s="4">
        <v>0</v>
      </c>
      <c r="I6546" s="4"/>
      <c r="J6546" s="4">
        <v>0</v>
      </c>
    </row>
    <row r="6547" spans="2:10" x14ac:dyDescent="0.3">
      <c r="B6547" s="3" t="s">
        <v>310</v>
      </c>
      <c r="C6547" s="4">
        <v>2023</v>
      </c>
      <c r="D6547" s="3" t="s">
        <v>1476</v>
      </c>
      <c r="E6547" s="4">
        <v>22555200</v>
      </c>
      <c r="F6547" s="4">
        <v>25.0078</v>
      </c>
      <c r="G6547" s="4">
        <v>9.5692501961084435</v>
      </c>
      <c r="H6547" s="4">
        <v>564056</v>
      </c>
      <c r="I6547" s="4">
        <v>1514412</v>
      </c>
      <c r="J6547" s="4">
        <v>2078468</v>
      </c>
    </row>
    <row r="6548" spans="2:10" x14ac:dyDescent="0.3">
      <c r="B6548" s="3" t="s">
        <v>310</v>
      </c>
      <c r="C6548" s="4">
        <v>2024</v>
      </c>
      <c r="D6548" s="3" t="s">
        <v>1468</v>
      </c>
      <c r="E6548" s="4">
        <v>3021690633</v>
      </c>
      <c r="F6548" s="4">
        <v>13.59219</v>
      </c>
      <c r="G6548" s="4">
        <v>4.7470366360493133</v>
      </c>
      <c r="H6548" s="4">
        <v>41071393</v>
      </c>
      <c r="I6548" s="4"/>
      <c r="J6548" s="4">
        <v>41071393</v>
      </c>
    </row>
    <row r="6549" spans="2:10" x14ac:dyDescent="0.3">
      <c r="B6549" s="3" t="s">
        <v>310</v>
      </c>
      <c r="C6549" s="4">
        <v>2024</v>
      </c>
      <c r="D6549" s="3" t="s">
        <v>1469</v>
      </c>
      <c r="E6549" s="4">
        <v>3616704</v>
      </c>
      <c r="F6549" s="4">
        <v>0.5</v>
      </c>
      <c r="G6549" s="4">
        <v>0.17462368595676317</v>
      </c>
      <c r="H6549" s="4">
        <v>1808</v>
      </c>
      <c r="I6549" s="4"/>
      <c r="J6549" s="4">
        <v>1808</v>
      </c>
    </row>
    <row r="6550" spans="2:10" x14ac:dyDescent="0.3">
      <c r="B6550" s="3" t="s">
        <v>310</v>
      </c>
      <c r="C6550" s="4">
        <v>2024</v>
      </c>
      <c r="D6550" s="3" t="s">
        <v>1470</v>
      </c>
      <c r="E6550" s="4">
        <v>47771900</v>
      </c>
      <c r="F6550" s="4">
        <v>6.0315899999999996</v>
      </c>
      <c r="G6550" s="4">
        <v>2.106516955959906</v>
      </c>
      <c r="H6550" s="4">
        <v>288141</v>
      </c>
      <c r="I6550" s="4"/>
      <c r="J6550" s="4">
        <v>288141</v>
      </c>
    </row>
    <row r="6551" spans="2:10" x14ac:dyDescent="0.3">
      <c r="B6551" s="3" t="s">
        <v>310</v>
      </c>
      <c r="C6551" s="4">
        <v>2024</v>
      </c>
      <c r="D6551" s="3" t="s">
        <v>1471</v>
      </c>
      <c r="E6551" s="4">
        <v>0</v>
      </c>
      <c r="F6551" s="4">
        <v>6.0315899999999996</v>
      </c>
      <c r="G6551" s="4">
        <v>2.106516955959906</v>
      </c>
      <c r="H6551" s="4">
        <v>0</v>
      </c>
      <c r="I6551" s="4"/>
      <c r="J6551" s="4">
        <v>0</v>
      </c>
    </row>
    <row r="6552" spans="2:10" x14ac:dyDescent="0.3">
      <c r="B6552" s="3" t="s">
        <v>310</v>
      </c>
      <c r="C6552" s="4">
        <v>2024</v>
      </c>
      <c r="D6552" s="3" t="s">
        <v>1472</v>
      </c>
      <c r="E6552" s="4">
        <v>0</v>
      </c>
      <c r="F6552" s="4">
        <v>20.388290000000001</v>
      </c>
      <c r="G6552" s="4">
        <v>7.1205567003108303</v>
      </c>
      <c r="H6552" s="4">
        <v>0</v>
      </c>
      <c r="I6552" s="4"/>
      <c r="J6552" s="4">
        <v>0</v>
      </c>
    </row>
    <row r="6553" spans="2:10" x14ac:dyDescent="0.3">
      <c r="B6553" s="3" t="s">
        <v>310</v>
      </c>
      <c r="C6553" s="4">
        <v>2024</v>
      </c>
      <c r="D6553" s="3" t="s">
        <v>1473</v>
      </c>
      <c r="E6553" s="4">
        <v>19057000</v>
      </c>
      <c r="F6553" s="4">
        <v>11.099489999999999</v>
      </c>
      <c r="G6553" s="4">
        <v>3.876467712080466</v>
      </c>
      <c r="H6553" s="4">
        <v>211523</v>
      </c>
      <c r="I6553" s="4"/>
      <c r="J6553" s="4">
        <v>211523</v>
      </c>
    </row>
    <row r="6554" spans="2:10" x14ac:dyDescent="0.3">
      <c r="B6554" s="3" t="s">
        <v>310</v>
      </c>
      <c r="C6554" s="4">
        <v>2024</v>
      </c>
      <c r="D6554" s="3" t="s">
        <v>1474</v>
      </c>
      <c r="E6554" s="4">
        <v>46591153573</v>
      </c>
      <c r="F6554" s="4">
        <v>2.8633000000000002</v>
      </c>
      <c r="G6554" s="4">
        <v>1</v>
      </c>
      <c r="H6554" s="4">
        <v>133404450</v>
      </c>
      <c r="I6554" s="4"/>
      <c r="J6554" s="4">
        <v>133404450</v>
      </c>
    </row>
    <row r="6555" spans="2:10" x14ac:dyDescent="0.3">
      <c r="B6555" s="3" t="s">
        <v>310</v>
      </c>
      <c r="C6555" s="4">
        <v>2024</v>
      </c>
      <c r="D6555" s="3" t="s">
        <v>1475</v>
      </c>
      <c r="E6555" s="4">
        <v>54</v>
      </c>
      <c r="F6555" s="4">
        <v>2.8633000000000002</v>
      </c>
      <c r="G6555" s="4">
        <v>1</v>
      </c>
      <c r="H6555" s="4">
        <v>0</v>
      </c>
      <c r="I6555" s="4"/>
      <c r="J6555" s="4">
        <v>0</v>
      </c>
    </row>
    <row r="6556" spans="2:10" x14ac:dyDescent="0.3">
      <c r="B6556" s="3" t="s">
        <v>310</v>
      </c>
      <c r="C6556" s="4">
        <v>2024</v>
      </c>
      <c r="D6556" s="3" t="s">
        <v>1476</v>
      </c>
      <c r="E6556" s="4">
        <v>23776500</v>
      </c>
      <c r="F6556" s="4">
        <v>24.621500000000001</v>
      </c>
      <c r="G6556" s="4">
        <v>8.5989941675688897</v>
      </c>
      <c r="H6556" s="4">
        <v>585413</v>
      </c>
      <c r="I6556" s="4">
        <v>1445810</v>
      </c>
      <c r="J6556" s="4">
        <v>2031223</v>
      </c>
    </row>
    <row r="6557" spans="2:10" x14ac:dyDescent="0.3">
      <c r="B6557" s="3" t="s">
        <v>312</v>
      </c>
      <c r="C6557" s="4">
        <v>2019</v>
      </c>
      <c r="D6557" s="3" t="s">
        <v>1468</v>
      </c>
      <c r="E6557" s="4">
        <v>7190351</v>
      </c>
      <c r="F6557" s="4">
        <v>6.1803999999999997</v>
      </c>
      <c r="G6557" s="4">
        <v>1.98401335430644</v>
      </c>
      <c r="H6557" s="4">
        <v>44439.245320399998</v>
      </c>
      <c r="I6557" s="4"/>
      <c r="J6557" s="4">
        <v>44439.245320399998</v>
      </c>
    </row>
    <row r="6558" spans="2:10" x14ac:dyDescent="0.3">
      <c r="B6558" s="3" t="s">
        <v>312</v>
      </c>
      <c r="C6558" s="4">
        <v>2019</v>
      </c>
      <c r="D6558" s="3" t="s">
        <v>1469</v>
      </c>
      <c r="E6558" s="4">
        <v>0</v>
      </c>
      <c r="F6558" s="4">
        <v>0</v>
      </c>
      <c r="G6558" s="4">
        <v>0</v>
      </c>
      <c r="H6558" s="4">
        <v>0</v>
      </c>
      <c r="I6558" s="4"/>
      <c r="J6558" s="4">
        <v>0</v>
      </c>
    </row>
    <row r="6559" spans="2:10" x14ac:dyDescent="0.3">
      <c r="B6559" s="3" t="s">
        <v>312</v>
      </c>
      <c r="C6559" s="4">
        <v>2019</v>
      </c>
      <c r="D6559" s="3" t="s">
        <v>1470</v>
      </c>
      <c r="E6559" s="4">
        <v>0</v>
      </c>
      <c r="F6559" s="4">
        <v>0</v>
      </c>
      <c r="G6559" s="4">
        <v>0</v>
      </c>
      <c r="H6559" s="4">
        <v>0</v>
      </c>
      <c r="I6559" s="4"/>
      <c r="J6559" s="4">
        <v>0</v>
      </c>
    </row>
    <row r="6560" spans="2:10" x14ac:dyDescent="0.3">
      <c r="B6560" s="3" t="s">
        <v>312</v>
      </c>
      <c r="C6560" s="4">
        <v>2019</v>
      </c>
      <c r="D6560" s="3" t="s">
        <v>1471</v>
      </c>
      <c r="E6560" s="4">
        <v>0</v>
      </c>
      <c r="F6560" s="4">
        <v>0</v>
      </c>
      <c r="G6560" s="4">
        <v>0</v>
      </c>
      <c r="H6560" s="4">
        <v>0</v>
      </c>
      <c r="I6560" s="4"/>
      <c r="J6560" s="4">
        <v>0</v>
      </c>
    </row>
    <row r="6561" spans="2:10" x14ac:dyDescent="0.3">
      <c r="B6561" s="3" t="s">
        <v>312</v>
      </c>
      <c r="C6561" s="4">
        <v>2019</v>
      </c>
      <c r="D6561" s="3" t="s">
        <v>1472</v>
      </c>
      <c r="E6561" s="4">
        <v>0</v>
      </c>
      <c r="F6561" s="4">
        <v>0</v>
      </c>
      <c r="G6561" s="4">
        <v>0</v>
      </c>
      <c r="H6561" s="4">
        <v>0</v>
      </c>
      <c r="I6561" s="4"/>
      <c r="J6561" s="4">
        <v>0</v>
      </c>
    </row>
    <row r="6562" spans="2:10" x14ac:dyDescent="0.3">
      <c r="B6562" s="3" t="s">
        <v>312</v>
      </c>
      <c r="C6562" s="4">
        <v>2019</v>
      </c>
      <c r="D6562" s="3" t="s">
        <v>1473</v>
      </c>
      <c r="E6562" s="4">
        <v>124700</v>
      </c>
      <c r="F6562" s="4">
        <v>3.2229000000000001</v>
      </c>
      <c r="G6562" s="4">
        <v>1.0346056306378599</v>
      </c>
      <c r="H6562" s="4">
        <v>401.89562999999998</v>
      </c>
      <c r="I6562" s="4"/>
      <c r="J6562" s="4">
        <v>401.89562999999998</v>
      </c>
    </row>
    <row r="6563" spans="2:10" x14ac:dyDescent="0.3">
      <c r="B6563" s="3" t="s">
        <v>312</v>
      </c>
      <c r="C6563" s="4">
        <v>2019</v>
      </c>
      <c r="D6563" s="3" t="s">
        <v>1474</v>
      </c>
      <c r="E6563" s="4">
        <v>100089300</v>
      </c>
      <c r="F6563" s="4">
        <v>3.1151</v>
      </c>
      <c r="G6563" s="4">
        <v>1</v>
      </c>
      <c r="H6563" s="4">
        <v>311788.17843000003</v>
      </c>
      <c r="I6563" s="4">
        <v>0</v>
      </c>
      <c r="J6563" s="4">
        <v>311788.17843000003</v>
      </c>
    </row>
    <row r="6564" spans="2:10" x14ac:dyDescent="0.3">
      <c r="B6564" s="3" t="s">
        <v>312</v>
      </c>
      <c r="C6564" s="4">
        <v>2019</v>
      </c>
      <c r="D6564" s="3" t="s">
        <v>1475</v>
      </c>
      <c r="E6564" s="4">
        <v>0</v>
      </c>
      <c r="F6564" s="4">
        <v>0</v>
      </c>
      <c r="G6564" s="4">
        <v>0</v>
      </c>
      <c r="H6564" s="4">
        <v>0</v>
      </c>
      <c r="I6564" s="4"/>
      <c r="J6564" s="4">
        <v>0</v>
      </c>
    </row>
    <row r="6565" spans="2:10" x14ac:dyDescent="0.3">
      <c r="B6565" s="3" t="s">
        <v>312</v>
      </c>
      <c r="C6565" s="4">
        <v>2019</v>
      </c>
      <c r="D6565" s="3" t="s">
        <v>1476</v>
      </c>
      <c r="E6565" s="4">
        <v>678700</v>
      </c>
      <c r="F6565" s="4">
        <v>40</v>
      </c>
      <c r="G6565" s="4">
        <v>12.840679271933499</v>
      </c>
      <c r="H6565" s="4">
        <v>27148</v>
      </c>
      <c r="I6565" s="4"/>
      <c r="J6565" s="4">
        <v>27148</v>
      </c>
    </row>
    <row r="6566" spans="2:10" x14ac:dyDescent="0.3">
      <c r="B6566" s="3" t="s">
        <v>312</v>
      </c>
      <c r="C6566" s="4">
        <v>2020</v>
      </c>
      <c r="D6566" s="3" t="s">
        <v>1468</v>
      </c>
      <c r="E6566" s="4">
        <v>7472851</v>
      </c>
      <c r="F6566" s="4">
        <v>6.0420999999999996</v>
      </c>
      <c r="G6566" s="4">
        <v>2.2120890385882697</v>
      </c>
      <c r="H6566" s="4">
        <v>45152</v>
      </c>
      <c r="I6566" s="4"/>
      <c r="J6566" s="4">
        <v>45152</v>
      </c>
    </row>
    <row r="6567" spans="2:10" x14ac:dyDescent="0.3">
      <c r="B6567" s="3" t="s">
        <v>312</v>
      </c>
      <c r="C6567" s="4">
        <v>2020</v>
      </c>
      <c r="D6567" s="3" t="s">
        <v>1469</v>
      </c>
      <c r="E6567" s="4">
        <v>0</v>
      </c>
      <c r="F6567" s="4">
        <v>0</v>
      </c>
      <c r="G6567" s="4">
        <v>0</v>
      </c>
      <c r="H6567" s="4">
        <v>0</v>
      </c>
      <c r="I6567" s="4"/>
      <c r="J6567" s="4">
        <v>0</v>
      </c>
    </row>
    <row r="6568" spans="2:10" x14ac:dyDescent="0.3">
      <c r="B6568" s="3" t="s">
        <v>312</v>
      </c>
      <c r="C6568" s="4">
        <v>2020</v>
      </c>
      <c r="D6568" s="3" t="s">
        <v>1470</v>
      </c>
      <c r="E6568" s="4">
        <v>0</v>
      </c>
      <c r="F6568" s="4">
        <v>0</v>
      </c>
      <c r="G6568" s="4">
        <v>0</v>
      </c>
      <c r="H6568" s="4">
        <v>0</v>
      </c>
      <c r="I6568" s="4"/>
      <c r="J6568" s="4">
        <v>0</v>
      </c>
    </row>
    <row r="6569" spans="2:10" x14ac:dyDescent="0.3">
      <c r="B6569" s="3" t="s">
        <v>312</v>
      </c>
      <c r="C6569" s="4">
        <v>2020</v>
      </c>
      <c r="D6569" s="3" t="s">
        <v>1471</v>
      </c>
      <c r="E6569" s="4">
        <v>0</v>
      </c>
      <c r="F6569" s="4">
        <v>0</v>
      </c>
      <c r="G6569" s="4">
        <v>0</v>
      </c>
      <c r="H6569" s="4">
        <v>0</v>
      </c>
      <c r="I6569" s="4"/>
      <c r="J6569" s="4">
        <v>0</v>
      </c>
    </row>
    <row r="6570" spans="2:10" x14ac:dyDescent="0.3">
      <c r="B6570" s="3" t="s">
        <v>312</v>
      </c>
      <c r="C6570" s="4">
        <v>2020</v>
      </c>
      <c r="D6570" s="3" t="s">
        <v>1472</v>
      </c>
      <c r="E6570" s="4">
        <v>0</v>
      </c>
      <c r="F6570" s="4">
        <v>0</v>
      </c>
      <c r="G6570" s="4">
        <v>0</v>
      </c>
      <c r="H6570" s="4">
        <v>0</v>
      </c>
      <c r="I6570" s="4"/>
      <c r="J6570" s="4">
        <v>0</v>
      </c>
    </row>
    <row r="6571" spans="2:10" x14ac:dyDescent="0.3">
      <c r="B6571" s="3" t="s">
        <v>312</v>
      </c>
      <c r="C6571" s="4">
        <v>2020</v>
      </c>
      <c r="D6571" s="3" t="s">
        <v>1473</v>
      </c>
      <c r="E6571" s="4">
        <v>384700</v>
      </c>
      <c r="F6571" s="4">
        <v>3.2549999999999999</v>
      </c>
      <c r="G6571" s="4">
        <v>1.1916965658636598</v>
      </c>
      <c r="H6571" s="4">
        <v>1252</v>
      </c>
      <c r="I6571" s="4"/>
      <c r="J6571" s="4">
        <v>1252</v>
      </c>
    </row>
    <row r="6572" spans="2:10" x14ac:dyDescent="0.3">
      <c r="B6572" s="3" t="s">
        <v>312</v>
      </c>
      <c r="C6572" s="4">
        <v>2020</v>
      </c>
      <c r="D6572" s="3" t="s">
        <v>1474</v>
      </c>
      <c r="E6572" s="4">
        <v>115013300</v>
      </c>
      <c r="F6572" s="4">
        <v>2.7313999999999998</v>
      </c>
      <c r="G6572" s="4">
        <v>1</v>
      </c>
      <c r="H6572" s="4">
        <v>314147</v>
      </c>
      <c r="I6572" s="4"/>
      <c r="J6572" s="4">
        <v>314147</v>
      </c>
    </row>
    <row r="6573" spans="2:10" x14ac:dyDescent="0.3">
      <c r="B6573" s="3" t="s">
        <v>312</v>
      </c>
      <c r="C6573" s="4">
        <v>2020</v>
      </c>
      <c r="D6573" s="3" t="s">
        <v>1475</v>
      </c>
      <c r="E6573" s="4">
        <v>0</v>
      </c>
      <c r="F6573" s="4">
        <v>0</v>
      </c>
      <c r="G6573" s="4">
        <v>0</v>
      </c>
      <c r="H6573" s="4">
        <v>0</v>
      </c>
      <c r="I6573" s="4"/>
      <c r="J6573" s="4">
        <v>0</v>
      </c>
    </row>
    <row r="6574" spans="2:10" x14ac:dyDescent="0.3">
      <c r="B6574" s="3" t="s">
        <v>312</v>
      </c>
      <c r="C6574" s="4">
        <v>2020</v>
      </c>
      <c r="D6574" s="3" t="s">
        <v>1476</v>
      </c>
      <c r="E6574" s="4">
        <v>700225</v>
      </c>
      <c r="F6574" s="4">
        <v>40</v>
      </c>
      <c r="G6574" s="4">
        <v>14.644504649630226</v>
      </c>
      <c r="H6574" s="4">
        <v>28009</v>
      </c>
      <c r="I6574" s="4">
        <v>18647</v>
      </c>
      <c r="J6574" s="4">
        <v>46656</v>
      </c>
    </row>
    <row r="6575" spans="2:10" x14ac:dyDescent="0.3">
      <c r="B6575" s="3" t="s">
        <v>312</v>
      </c>
      <c r="C6575" s="4">
        <v>2021</v>
      </c>
      <c r="D6575" s="3" t="s">
        <v>1468</v>
      </c>
      <c r="E6575" s="4">
        <v>7386901</v>
      </c>
      <c r="F6575" s="4">
        <v>6.2828999999999997</v>
      </c>
      <c r="G6575" s="4">
        <v>2.558913371074818</v>
      </c>
      <c r="H6575" s="4">
        <v>46411</v>
      </c>
      <c r="I6575" s="4"/>
      <c r="J6575" s="4">
        <v>46411</v>
      </c>
    </row>
    <row r="6576" spans="2:10" x14ac:dyDescent="0.3">
      <c r="B6576" s="3" t="s">
        <v>312</v>
      </c>
      <c r="C6576" s="4">
        <v>2021</v>
      </c>
      <c r="D6576" s="3" t="s">
        <v>1469</v>
      </c>
      <c r="E6576" s="4">
        <v>0</v>
      </c>
      <c r="F6576" s="4">
        <v>0</v>
      </c>
      <c r="G6576" s="4">
        <v>0</v>
      </c>
      <c r="H6576" s="4">
        <v>0</v>
      </c>
      <c r="I6576" s="4"/>
      <c r="J6576" s="4">
        <v>0</v>
      </c>
    </row>
    <row r="6577" spans="2:10" x14ac:dyDescent="0.3">
      <c r="B6577" s="3" t="s">
        <v>312</v>
      </c>
      <c r="C6577" s="4">
        <v>2021</v>
      </c>
      <c r="D6577" s="3" t="s">
        <v>1470</v>
      </c>
      <c r="E6577" s="4">
        <v>20000</v>
      </c>
      <c r="F6577" s="4">
        <v>6.2828999999999997</v>
      </c>
      <c r="G6577" s="4">
        <v>2.558913371074818</v>
      </c>
      <c r="H6577" s="4">
        <v>126</v>
      </c>
      <c r="I6577" s="4"/>
      <c r="J6577" s="4">
        <v>126</v>
      </c>
    </row>
    <row r="6578" spans="2:10" x14ac:dyDescent="0.3">
      <c r="B6578" s="3" t="s">
        <v>312</v>
      </c>
      <c r="C6578" s="4">
        <v>2021</v>
      </c>
      <c r="D6578" s="3" t="s">
        <v>1471</v>
      </c>
      <c r="E6578" s="4">
        <v>0</v>
      </c>
      <c r="F6578" s="4">
        <v>0</v>
      </c>
      <c r="G6578" s="4">
        <v>0</v>
      </c>
      <c r="H6578" s="4">
        <v>0</v>
      </c>
      <c r="I6578" s="4"/>
      <c r="J6578" s="4">
        <v>0</v>
      </c>
    </row>
    <row r="6579" spans="2:10" x14ac:dyDescent="0.3">
      <c r="B6579" s="3" t="s">
        <v>312</v>
      </c>
      <c r="C6579" s="4">
        <v>2021</v>
      </c>
      <c r="D6579" s="3" t="s">
        <v>1472</v>
      </c>
      <c r="E6579" s="4">
        <v>0</v>
      </c>
      <c r="F6579" s="4">
        <v>0</v>
      </c>
      <c r="G6579" s="4">
        <v>0</v>
      </c>
      <c r="H6579" s="4">
        <v>0</v>
      </c>
      <c r="I6579" s="4"/>
      <c r="J6579" s="4">
        <v>0</v>
      </c>
    </row>
    <row r="6580" spans="2:10" x14ac:dyDescent="0.3">
      <c r="B6580" s="3" t="s">
        <v>312</v>
      </c>
      <c r="C6580" s="4">
        <v>2021</v>
      </c>
      <c r="D6580" s="3" t="s">
        <v>1473</v>
      </c>
      <c r="E6580" s="4">
        <v>372600</v>
      </c>
      <c r="F6580" s="4">
        <v>3.4274</v>
      </c>
      <c r="G6580" s="4">
        <v>1.395919032297479</v>
      </c>
      <c r="H6580" s="4">
        <v>1277</v>
      </c>
      <c r="I6580" s="4"/>
      <c r="J6580" s="4">
        <v>1277</v>
      </c>
    </row>
    <row r="6581" spans="2:10" x14ac:dyDescent="0.3">
      <c r="B6581" s="3" t="s">
        <v>312</v>
      </c>
      <c r="C6581" s="4">
        <v>2021</v>
      </c>
      <c r="D6581" s="3" t="s">
        <v>1474</v>
      </c>
      <c r="E6581" s="4">
        <v>133821100</v>
      </c>
      <c r="F6581" s="4">
        <v>2.4552999999999998</v>
      </c>
      <c r="G6581" s="4">
        <v>1</v>
      </c>
      <c r="H6581" s="4">
        <v>328571</v>
      </c>
      <c r="I6581" s="4"/>
      <c r="J6581" s="4">
        <v>328571</v>
      </c>
    </row>
    <row r="6582" spans="2:10" x14ac:dyDescent="0.3">
      <c r="B6582" s="3" t="s">
        <v>312</v>
      </c>
      <c r="C6582" s="4">
        <v>2021</v>
      </c>
      <c r="D6582" s="3" t="s">
        <v>1475</v>
      </c>
      <c r="E6582" s="4">
        <v>0</v>
      </c>
      <c r="F6582" s="4">
        <v>0</v>
      </c>
      <c r="G6582" s="4">
        <v>0</v>
      </c>
      <c r="H6582" s="4">
        <v>0</v>
      </c>
      <c r="I6582" s="4"/>
      <c r="J6582" s="4">
        <v>0</v>
      </c>
    </row>
    <row r="6583" spans="2:10" x14ac:dyDescent="0.3">
      <c r="B6583" s="3" t="s">
        <v>312</v>
      </c>
      <c r="C6583" s="4">
        <v>2021</v>
      </c>
      <c r="D6583" s="3" t="s">
        <v>1476</v>
      </c>
      <c r="E6583" s="4">
        <v>691226</v>
      </c>
      <c r="F6583" s="4">
        <v>40</v>
      </c>
      <c r="G6583" s="4">
        <v>16.291288233617074</v>
      </c>
      <c r="H6583" s="4">
        <v>27649</v>
      </c>
      <c r="I6583" s="4">
        <v>18297</v>
      </c>
      <c r="J6583" s="4">
        <v>45946</v>
      </c>
    </row>
    <row r="6584" spans="2:10" x14ac:dyDescent="0.3">
      <c r="B6584" s="3" t="s">
        <v>312</v>
      </c>
      <c r="C6584" s="4">
        <v>2022</v>
      </c>
      <c r="D6584" s="3" t="s">
        <v>1468</v>
      </c>
      <c r="E6584" s="4">
        <v>7933651</v>
      </c>
      <c r="F6584" s="4">
        <v>6.1372999999999998</v>
      </c>
      <c r="G6584" s="4">
        <v>2.9200209344371491</v>
      </c>
      <c r="H6584" s="4">
        <v>48691</v>
      </c>
      <c r="I6584" s="4"/>
      <c r="J6584" s="4">
        <v>48691</v>
      </c>
    </row>
    <row r="6585" spans="2:10" x14ac:dyDescent="0.3">
      <c r="B6585" s="3" t="s">
        <v>312</v>
      </c>
      <c r="C6585" s="4">
        <v>2022</v>
      </c>
      <c r="D6585" s="3" t="s">
        <v>1469</v>
      </c>
      <c r="E6585" s="4">
        <v>0</v>
      </c>
      <c r="F6585" s="4">
        <v>0</v>
      </c>
      <c r="G6585" s="4">
        <v>0</v>
      </c>
      <c r="H6585" s="4">
        <v>0</v>
      </c>
      <c r="I6585" s="4"/>
      <c r="J6585" s="4">
        <v>0</v>
      </c>
    </row>
    <row r="6586" spans="2:10" x14ac:dyDescent="0.3">
      <c r="B6586" s="3" t="s">
        <v>312</v>
      </c>
      <c r="C6586" s="4">
        <v>2022</v>
      </c>
      <c r="D6586" s="3" t="s">
        <v>1470</v>
      </c>
      <c r="E6586" s="4">
        <v>27000</v>
      </c>
      <c r="F6586" s="4">
        <v>6.1372999999999998</v>
      </c>
      <c r="G6586" s="4">
        <v>2.9200209344371491</v>
      </c>
      <c r="H6586" s="4">
        <v>166</v>
      </c>
      <c r="I6586" s="4"/>
      <c r="J6586" s="4">
        <v>166</v>
      </c>
    </row>
    <row r="6587" spans="2:10" x14ac:dyDescent="0.3">
      <c r="B6587" s="3" t="s">
        <v>312</v>
      </c>
      <c r="C6587" s="4">
        <v>2022</v>
      </c>
      <c r="D6587" s="3" t="s">
        <v>1471</v>
      </c>
      <c r="E6587" s="4">
        <v>0</v>
      </c>
      <c r="F6587" s="4">
        <v>0</v>
      </c>
      <c r="G6587" s="4">
        <v>0</v>
      </c>
      <c r="H6587" s="4">
        <v>0</v>
      </c>
      <c r="I6587" s="4"/>
      <c r="J6587" s="4">
        <v>0</v>
      </c>
    </row>
    <row r="6588" spans="2:10" x14ac:dyDescent="0.3">
      <c r="B6588" s="3" t="s">
        <v>312</v>
      </c>
      <c r="C6588" s="4">
        <v>2022</v>
      </c>
      <c r="D6588" s="3" t="s">
        <v>1472</v>
      </c>
      <c r="E6588" s="4">
        <v>0</v>
      </c>
      <c r="F6588" s="4">
        <v>0</v>
      </c>
      <c r="G6588" s="4">
        <v>0</v>
      </c>
      <c r="H6588" s="4">
        <v>0</v>
      </c>
      <c r="I6588" s="4"/>
      <c r="J6588" s="4">
        <v>0</v>
      </c>
    </row>
    <row r="6589" spans="2:10" x14ac:dyDescent="0.3">
      <c r="B6589" s="3" t="s">
        <v>312</v>
      </c>
      <c r="C6589" s="4">
        <v>2022</v>
      </c>
      <c r="D6589" s="3" t="s">
        <v>1473</v>
      </c>
      <c r="E6589" s="4">
        <v>119100</v>
      </c>
      <c r="F6589" s="4">
        <v>3.4965999999999999</v>
      </c>
      <c r="G6589" s="4">
        <v>1.6636216576267961</v>
      </c>
      <c r="H6589" s="4">
        <v>416</v>
      </c>
      <c r="I6589" s="4"/>
      <c r="J6589" s="4">
        <v>416</v>
      </c>
    </row>
    <row r="6590" spans="2:10" x14ac:dyDescent="0.3">
      <c r="B6590" s="3" t="s">
        <v>312</v>
      </c>
      <c r="C6590" s="4">
        <v>2022</v>
      </c>
      <c r="D6590" s="3" t="s">
        <v>1474</v>
      </c>
      <c r="E6590" s="4">
        <v>162239900</v>
      </c>
      <c r="F6590" s="4">
        <v>2.1017999999999999</v>
      </c>
      <c r="G6590" s="4">
        <v>1</v>
      </c>
      <c r="H6590" s="4">
        <v>340996</v>
      </c>
      <c r="I6590" s="4"/>
      <c r="J6590" s="4">
        <v>340996</v>
      </c>
    </row>
    <row r="6591" spans="2:10" x14ac:dyDescent="0.3">
      <c r="B6591" s="3" t="s">
        <v>312</v>
      </c>
      <c r="C6591" s="4">
        <v>2022</v>
      </c>
      <c r="D6591" s="3" t="s">
        <v>1475</v>
      </c>
      <c r="E6591" s="4">
        <v>0</v>
      </c>
      <c r="F6591" s="4">
        <v>0</v>
      </c>
      <c r="G6591" s="4">
        <v>0</v>
      </c>
      <c r="H6591" s="4">
        <v>0</v>
      </c>
      <c r="I6591" s="4"/>
      <c r="J6591" s="4">
        <v>0</v>
      </c>
    </row>
    <row r="6592" spans="2:10" x14ac:dyDescent="0.3">
      <c r="B6592" s="3" t="s">
        <v>312</v>
      </c>
      <c r="C6592" s="4">
        <v>2022</v>
      </c>
      <c r="D6592" s="3" t="s">
        <v>1476</v>
      </c>
      <c r="E6592" s="4">
        <v>486427</v>
      </c>
      <c r="F6592" s="4">
        <v>40</v>
      </c>
      <c r="G6592" s="4">
        <v>19.031306499191171</v>
      </c>
      <c r="H6592" s="4">
        <v>19457</v>
      </c>
      <c r="I6592" s="4">
        <v>18581</v>
      </c>
      <c r="J6592" s="4">
        <v>38038</v>
      </c>
    </row>
    <row r="6593" spans="2:10" x14ac:dyDescent="0.3">
      <c r="B6593" s="3" t="s">
        <v>312</v>
      </c>
      <c r="C6593" s="4">
        <v>2023</v>
      </c>
      <c r="D6593" s="3" t="s">
        <v>1468</v>
      </c>
      <c r="E6593" s="4">
        <v>9940251</v>
      </c>
      <c r="F6593" s="4">
        <v>5.3391999999999999</v>
      </c>
      <c r="G6593" s="4">
        <v>2.9199890620727373</v>
      </c>
      <c r="H6593" s="4">
        <v>53073</v>
      </c>
      <c r="I6593" s="4"/>
      <c r="J6593" s="4">
        <v>53073</v>
      </c>
    </row>
    <row r="6594" spans="2:10" x14ac:dyDescent="0.3">
      <c r="B6594" s="3" t="s">
        <v>312</v>
      </c>
      <c r="C6594" s="4">
        <v>2023</v>
      </c>
      <c r="D6594" s="3" t="s">
        <v>1469</v>
      </c>
      <c r="E6594" s="4">
        <v>0</v>
      </c>
      <c r="F6594" s="4">
        <v>0</v>
      </c>
      <c r="G6594" s="4">
        <v>0</v>
      </c>
      <c r="H6594" s="4">
        <v>0</v>
      </c>
      <c r="I6594" s="4"/>
      <c r="J6594" s="4">
        <v>0</v>
      </c>
    </row>
    <row r="6595" spans="2:10" x14ac:dyDescent="0.3">
      <c r="B6595" s="3" t="s">
        <v>312</v>
      </c>
      <c r="C6595" s="4">
        <v>2023</v>
      </c>
      <c r="D6595" s="3" t="s">
        <v>1470</v>
      </c>
      <c r="E6595" s="4">
        <v>32600</v>
      </c>
      <c r="F6595" s="4">
        <v>5.3391999999999999</v>
      </c>
      <c r="G6595" s="4">
        <v>2.9199890620727373</v>
      </c>
      <c r="H6595" s="4">
        <v>174</v>
      </c>
      <c r="I6595" s="4"/>
      <c r="J6595" s="4">
        <v>174</v>
      </c>
    </row>
    <row r="6596" spans="2:10" x14ac:dyDescent="0.3">
      <c r="B6596" s="3" t="s">
        <v>312</v>
      </c>
      <c r="C6596" s="4">
        <v>2023</v>
      </c>
      <c r="D6596" s="3" t="s">
        <v>1471</v>
      </c>
      <c r="E6596" s="4">
        <v>0</v>
      </c>
      <c r="F6596" s="4">
        <v>0</v>
      </c>
      <c r="G6596" s="4">
        <v>0</v>
      </c>
      <c r="H6596" s="4">
        <v>0</v>
      </c>
      <c r="I6596" s="4"/>
      <c r="J6596" s="4">
        <v>0</v>
      </c>
    </row>
    <row r="6597" spans="2:10" x14ac:dyDescent="0.3">
      <c r="B6597" s="3" t="s">
        <v>312</v>
      </c>
      <c r="C6597" s="4">
        <v>2023</v>
      </c>
      <c r="D6597" s="3" t="s">
        <v>1472</v>
      </c>
      <c r="E6597" s="4">
        <v>0</v>
      </c>
      <c r="F6597" s="4">
        <v>0</v>
      </c>
      <c r="G6597" s="4">
        <v>0</v>
      </c>
      <c r="H6597" s="4">
        <v>0</v>
      </c>
      <c r="I6597" s="4"/>
      <c r="J6597" s="4">
        <v>0</v>
      </c>
    </row>
    <row r="6598" spans="2:10" x14ac:dyDescent="0.3">
      <c r="B6598" s="3" t="s">
        <v>312</v>
      </c>
      <c r="C6598" s="4">
        <v>2023</v>
      </c>
      <c r="D6598" s="3" t="s">
        <v>1473</v>
      </c>
      <c r="E6598" s="4">
        <v>213800</v>
      </c>
      <c r="F6598" s="4">
        <v>3.3475999999999999</v>
      </c>
      <c r="G6598" s="4">
        <v>1.8307902652447361</v>
      </c>
      <c r="H6598" s="4">
        <v>716</v>
      </c>
      <c r="I6598" s="4"/>
      <c r="J6598" s="4">
        <v>716</v>
      </c>
    </row>
    <row r="6599" spans="2:10" x14ac:dyDescent="0.3">
      <c r="B6599" s="3" t="s">
        <v>312</v>
      </c>
      <c r="C6599" s="4">
        <v>2023</v>
      </c>
      <c r="D6599" s="3" t="s">
        <v>1474</v>
      </c>
      <c r="E6599" s="4">
        <v>196140200</v>
      </c>
      <c r="F6599" s="4">
        <v>1.8285</v>
      </c>
      <c r="G6599" s="4">
        <v>1</v>
      </c>
      <c r="H6599" s="4">
        <v>358642</v>
      </c>
      <c r="I6599" s="4"/>
      <c r="J6599" s="4">
        <v>358642</v>
      </c>
    </row>
    <row r="6600" spans="2:10" x14ac:dyDescent="0.3">
      <c r="B6600" s="3" t="s">
        <v>312</v>
      </c>
      <c r="C6600" s="4">
        <v>2023</v>
      </c>
      <c r="D6600" s="3" t="s">
        <v>1475</v>
      </c>
      <c r="E6600" s="4">
        <v>0</v>
      </c>
      <c r="F6600" s="4">
        <v>0</v>
      </c>
      <c r="G6600" s="4">
        <v>0</v>
      </c>
      <c r="H6600" s="4">
        <v>0</v>
      </c>
      <c r="I6600" s="4"/>
      <c r="J6600" s="4">
        <v>0</v>
      </c>
    </row>
    <row r="6601" spans="2:10" x14ac:dyDescent="0.3">
      <c r="B6601" s="3" t="s">
        <v>312</v>
      </c>
      <c r="C6601" s="4">
        <v>2023</v>
      </c>
      <c r="D6601" s="3" t="s">
        <v>1476</v>
      </c>
      <c r="E6601" s="4">
        <v>565335</v>
      </c>
      <c r="F6601" s="4">
        <v>40</v>
      </c>
      <c r="G6601" s="4">
        <v>21.875854525567405</v>
      </c>
      <c r="H6601" s="4">
        <v>22613</v>
      </c>
      <c r="I6601" s="4">
        <v>19009</v>
      </c>
      <c r="J6601" s="4">
        <v>41622</v>
      </c>
    </row>
    <row r="6602" spans="2:10" x14ac:dyDescent="0.3">
      <c r="B6602" s="3" t="s">
        <v>312</v>
      </c>
      <c r="C6602" s="4">
        <v>2024</v>
      </c>
      <c r="D6602" s="3" t="s">
        <v>1468</v>
      </c>
      <c r="E6602" s="4">
        <v>11890501</v>
      </c>
      <c r="F6602" s="4">
        <v>4.7461000000000002</v>
      </c>
      <c r="G6602" s="4">
        <v>2.4353961412151066</v>
      </c>
      <c r="H6602" s="4">
        <v>56434</v>
      </c>
      <c r="I6602" s="4"/>
      <c r="J6602" s="4">
        <v>56434</v>
      </c>
    </row>
    <row r="6603" spans="2:10" x14ac:dyDescent="0.3">
      <c r="B6603" s="3" t="s">
        <v>312</v>
      </c>
      <c r="C6603" s="4">
        <v>2024</v>
      </c>
      <c r="D6603" s="3" t="s">
        <v>1469</v>
      </c>
      <c r="E6603" s="4">
        <v>0</v>
      </c>
      <c r="F6603" s="4">
        <v>0</v>
      </c>
      <c r="G6603" s="4">
        <v>0</v>
      </c>
      <c r="H6603" s="4">
        <v>0</v>
      </c>
      <c r="I6603" s="4"/>
      <c r="J6603" s="4">
        <v>0</v>
      </c>
    </row>
    <row r="6604" spans="2:10" x14ac:dyDescent="0.3">
      <c r="B6604" s="3" t="s">
        <v>312</v>
      </c>
      <c r="C6604" s="4">
        <v>2024</v>
      </c>
      <c r="D6604" s="3" t="s">
        <v>1470</v>
      </c>
      <c r="E6604" s="4">
        <v>37200</v>
      </c>
      <c r="F6604" s="4">
        <v>4.7461000000000002</v>
      </c>
      <c r="G6604" s="4">
        <v>2.4353961412151066</v>
      </c>
      <c r="H6604" s="4">
        <v>177</v>
      </c>
      <c r="I6604" s="4"/>
      <c r="J6604" s="4">
        <v>177</v>
      </c>
    </row>
    <row r="6605" spans="2:10" x14ac:dyDescent="0.3">
      <c r="B6605" s="3" t="s">
        <v>312</v>
      </c>
      <c r="C6605" s="4">
        <v>2024</v>
      </c>
      <c r="D6605" s="3" t="s">
        <v>1471</v>
      </c>
      <c r="E6605" s="4">
        <v>0</v>
      </c>
      <c r="F6605" s="4">
        <v>0</v>
      </c>
      <c r="G6605" s="4">
        <v>0</v>
      </c>
      <c r="H6605" s="4">
        <v>0</v>
      </c>
      <c r="I6605" s="4"/>
      <c r="J6605" s="4">
        <v>0</v>
      </c>
    </row>
    <row r="6606" spans="2:10" x14ac:dyDescent="0.3">
      <c r="B6606" s="3" t="s">
        <v>312</v>
      </c>
      <c r="C6606" s="4">
        <v>2024</v>
      </c>
      <c r="D6606" s="3" t="s">
        <v>1472</v>
      </c>
      <c r="E6606" s="4">
        <v>0</v>
      </c>
      <c r="F6606" s="4">
        <v>0</v>
      </c>
      <c r="G6606" s="4">
        <v>0</v>
      </c>
      <c r="H6606" s="4">
        <v>0</v>
      </c>
      <c r="I6606" s="4"/>
      <c r="J6606" s="4">
        <v>0</v>
      </c>
    </row>
    <row r="6607" spans="2:10" x14ac:dyDescent="0.3">
      <c r="B6607" s="3" t="s">
        <v>312</v>
      </c>
      <c r="C6607" s="4">
        <v>2024</v>
      </c>
      <c r="D6607" s="3" t="s">
        <v>1473</v>
      </c>
      <c r="E6607" s="4">
        <v>234600</v>
      </c>
      <c r="F6607" s="4">
        <v>3.2077</v>
      </c>
      <c r="G6607" s="4">
        <v>1.6459872742200328</v>
      </c>
      <c r="H6607" s="4">
        <v>753</v>
      </c>
      <c r="I6607" s="4"/>
      <c r="J6607" s="4">
        <v>753</v>
      </c>
    </row>
    <row r="6608" spans="2:10" x14ac:dyDescent="0.3">
      <c r="B6608" s="3" t="s">
        <v>312</v>
      </c>
      <c r="C6608" s="4">
        <v>2024</v>
      </c>
      <c r="D6608" s="3" t="s">
        <v>1474</v>
      </c>
      <c r="E6608" s="4">
        <v>194704800</v>
      </c>
      <c r="F6608" s="4">
        <v>1.9488000000000001</v>
      </c>
      <c r="G6608" s="4">
        <v>1</v>
      </c>
      <c r="H6608" s="4">
        <v>379441</v>
      </c>
      <c r="I6608" s="4"/>
      <c r="J6608" s="4">
        <v>379441</v>
      </c>
    </row>
    <row r="6609" spans="2:10" x14ac:dyDescent="0.3">
      <c r="B6609" s="3" t="s">
        <v>312</v>
      </c>
      <c r="C6609" s="4">
        <v>2024</v>
      </c>
      <c r="D6609" s="3" t="s">
        <v>1475</v>
      </c>
      <c r="E6609" s="4">
        <v>0</v>
      </c>
      <c r="F6609" s="4">
        <v>0</v>
      </c>
      <c r="G6609" s="4">
        <v>0</v>
      </c>
      <c r="H6609" s="4">
        <v>0</v>
      </c>
      <c r="I6609" s="4"/>
      <c r="J6609" s="4">
        <v>0</v>
      </c>
    </row>
    <row r="6610" spans="2:10" x14ac:dyDescent="0.3">
      <c r="B6610" s="3" t="s">
        <v>312</v>
      </c>
      <c r="C6610" s="4">
        <v>2024</v>
      </c>
      <c r="D6610" s="3" t="s">
        <v>1476</v>
      </c>
      <c r="E6610" s="4">
        <v>618040</v>
      </c>
      <c r="F6610" s="4">
        <v>40</v>
      </c>
      <c r="G6610" s="4">
        <v>20.525451559934318</v>
      </c>
      <c r="H6610" s="4">
        <v>24722</v>
      </c>
      <c r="I6610" s="4">
        <v>20846</v>
      </c>
      <c r="J6610" s="4">
        <v>45568</v>
      </c>
    </row>
    <row r="6611" spans="2:10" x14ac:dyDescent="0.3">
      <c r="B6611" s="3" t="s">
        <v>314</v>
      </c>
      <c r="C6611" s="4">
        <v>2019</v>
      </c>
      <c r="D6611" s="3" t="s">
        <v>1468</v>
      </c>
      <c r="E6611" s="4">
        <v>444270459</v>
      </c>
      <c r="F6611" s="4">
        <v>11.536</v>
      </c>
      <c r="G6611" s="4">
        <v>2.8051063829787202</v>
      </c>
      <c r="H6611" s="4">
        <v>5125104.0150239998</v>
      </c>
      <c r="I6611" s="4"/>
      <c r="J6611" s="4">
        <v>5125104.0150239998</v>
      </c>
    </row>
    <row r="6612" spans="2:10" x14ac:dyDescent="0.3">
      <c r="B6612" s="3" t="s">
        <v>314</v>
      </c>
      <c r="C6612" s="4">
        <v>2019</v>
      </c>
      <c r="D6612" s="3" t="s">
        <v>1469</v>
      </c>
      <c r="E6612" s="4">
        <v>8693215</v>
      </c>
      <c r="F6612" s="4">
        <v>12.966200000000001</v>
      </c>
      <c r="G6612" s="4">
        <v>3.1528753799392102</v>
      </c>
      <c r="H6612" s="4">
        <v>112717.964333</v>
      </c>
      <c r="I6612" s="4"/>
      <c r="J6612" s="4">
        <v>112717.964333</v>
      </c>
    </row>
    <row r="6613" spans="2:10" x14ac:dyDescent="0.3">
      <c r="B6613" s="3" t="s">
        <v>314</v>
      </c>
      <c r="C6613" s="4">
        <v>2019</v>
      </c>
      <c r="D6613" s="3" t="s">
        <v>1470</v>
      </c>
      <c r="E6613" s="4">
        <v>36930100</v>
      </c>
      <c r="F6613" s="4">
        <v>11.7019</v>
      </c>
      <c r="G6613" s="4">
        <v>2.8454468085106401</v>
      </c>
      <c r="H6613" s="4">
        <v>432152.33718999999</v>
      </c>
      <c r="I6613" s="4"/>
      <c r="J6613" s="4">
        <v>432152.33718999999</v>
      </c>
    </row>
    <row r="6614" spans="2:10" x14ac:dyDescent="0.3">
      <c r="B6614" s="3" t="s">
        <v>314</v>
      </c>
      <c r="C6614" s="4">
        <v>2019</v>
      </c>
      <c r="D6614" s="3" t="s">
        <v>1471</v>
      </c>
      <c r="E6614" s="4">
        <v>7883500</v>
      </c>
      <c r="F6614" s="4">
        <v>73.361099999999993</v>
      </c>
      <c r="G6614" s="4">
        <v>17.838565349544101</v>
      </c>
      <c r="H6614" s="4">
        <v>578342.23184999998</v>
      </c>
      <c r="I6614" s="4"/>
      <c r="J6614" s="4">
        <v>578342.23184999998</v>
      </c>
    </row>
    <row r="6615" spans="2:10" x14ac:dyDescent="0.3">
      <c r="B6615" s="3" t="s">
        <v>314</v>
      </c>
      <c r="C6615" s="4">
        <v>2019</v>
      </c>
      <c r="D6615" s="3" t="s">
        <v>1472</v>
      </c>
      <c r="E6615" s="4">
        <v>322000</v>
      </c>
      <c r="F6615" s="4">
        <v>8.4596</v>
      </c>
      <c r="G6615" s="4">
        <v>2.0570455927051698</v>
      </c>
      <c r="H6615" s="4">
        <v>2723.9911999999999</v>
      </c>
      <c r="I6615" s="4"/>
      <c r="J6615" s="4">
        <v>2723.9911999999999</v>
      </c>
    </row>
    <row r="6616" spans="2:10" x14ac:dyDescent="0.3">
      <c r="B6616" s="3" t="s">
        <v>314</v>
      </c>
      <c r="C6616" s="4">
        <v>2019</v>
      </c>
      <c r="D6616" s="3" t="s">
        <v>1473</v>
      </c>
      <c r="E6616" s="4">
        <v>7344300</v>
      </c>
      <c r="F6616" s="4">
        <v>3.0491999999999999</v>
      </c>
      <c r="G6616" s="4">
        <v>0.74144680851063804</v>
      </c>
      <c r="H6616" s="4">
        <v>22394.239560000002</v>
      </c>
      <c r="I6616" s="4"/>
      <c r="J6616" s="4">
        <v>22394.239560000002</v>
      </c>
    </row>
    <row r="6617" spans="2:10" x14ac:dyDescent="0.3">
      <c r="B6617" s="3" t="s">
        <v>314</v>
      </c>
      <c r="C6617" s="4">
        <v>2019</v>
      </c>
      <c r="D6617" s="3" t="s">
        <v>1474</v>
      </c>
      <c r="E6617" s="4">
        <v>3060949036</v>
      </c>
      <c r="F6617" s="4">
        <v>4.1124999999999998</v>
      </c>
      <c r="G6617" s="4">
        <v>1</v>
      </c>
      <c r="H6617" s="4">
        <v>12588152.91055</v>
      </c>
      <c r="I6617" s="4">
        <v>0</v>
      </c>
      <c r="J6617" s="4">
        <v>12588152.91055</v>
      </c>
    </row>
    <row r="6618" spans="2:10" x14ac:dyDescent="0.3">
      <c r="B6618" s="3" t="s">
        <v>314</v>
      </c>
      <c r="C6618" s="4">
        <v>2019</v>
      </c>
      <c r="D6618" s="3" t="s">
        <v>1475</v>
      </c>
      <c r="E6618" s="4">
        <v>56</v>
      </c>
      <c r="F6618" s="4">
        <v>0</v>
      </c>
      <c r="G6618" s="4">
        <v>0</v>
      </c>
      <c r="H6618" s="4">
        <v>0</v>
      </c>
      <c r="I6618" s="4"/>
      <c r="J6618" s="4">
        <v>0</v>
      </c>
    </row>
    <row r="6619" spans="2:10" x14ac:dyDescent="0.3">
      <c r="B6619" s="3" t="s">
        <v>314</v>
      </c>
      <c r="C6619" s="4">
        <v>2019</v>
      </c>
      <c r="D6619" s="3" t="s">
        <v>1476</v>
      </c>
      <c r="E6619" s="4">
        <v>5886730</v>
      </c>
      <c r="F6619" s="4">
        <v>26.253299999999999</v>
      </c>
      <c r="G6619" s="4">
        <v>6.3837811550151997</v>
      </c>
      <c r="H6619" s="4">
        <v>154546.088709</v>
      </c>
      <c r="I6619" s="4"/>
      <c r="J6619" s="4">
        <v>154546.088709</v>
      </c>
    </row>
    <row r="6620" spans="2:10" x14ac:dyDescent="0.3">
      <c r="B6620" s="3" t="s">
        <v>314</v>
      </c>
      <c r="C6620" s="4">
        <v>2020</v>
      </c>
      <c r="D6620" s="3" t="s">
        <v>1468</v>
      </c>
      <c r="E6620" s="4">
        <v>471710050</v>
      </c>
      <c r="F6620" s="4">
        <v>11.066000000000001</v>
      </c>
      <c r="G6620" s="4">
        <v>2.726555955255507</v>
      </c>
      <c r="H6620" s="4">
        <v>5219943</v>
      </c>
      <c r="I6620" s="4"/>
      <c r="J6620" s="4">
        <v>5219943</v>
      </c>
    </row>
    <row r="6621" spans="2:10" x14ac:dyDescent="0.3">
      <c r="B6621" s="3" t="s">
        <v>314</v>
      </c>
      <c r="C6621" s="4">
        <v>2020</v>
      </c>
      <c r="D6621" s="3" t="s">
        <v>1469</v>
      </c>
      <c r="E6621" s="4">
        <v>8681486</v>
      </c>
      <c r="F6621" s="4">
        <v>13.224600000000001</v>
      </c>
      <c r="G6621" s="4">
        <v>3.2584142315084019</v>
      </c>
      <c r="H6621" s="4">
        <v>114809</v>
      </c>
      <c r="I6621" s="4"/>
      <c r="J6621" s="4">
        <v>114809</v>
      </c>
    </row>
    <row r="6622" spans="2:10" x14ac:dyDescent="0.3">
      <c r="B6622" s="3" t="s">
        <v>314</v>
      </c>
      <c r="C6622" s="4">
        <v>2020</v>
      </c>
      <c r="D6622" s="3" t="s">
        <v>1470</v>
      </c>
      <c r="E6622" s="4">
        <v>43282000</v>
      </c>
      <c r="F6622" s="4">
        <v>11.066000000000001</v>
      </c>
      <c r="G6622" s="4">
        <v>2.726555955255507</v>
      </c>
      <c r="H6622" s="4">
        <v>478959</v>
      </c>
      <c r="I6622" s="4"/>
      <c r="J6622" s="4">
        <v>478959</v>
      </c>
    </row>
    <row r="6623" spans="2:10" x14ac:dyDescent="0.3">
      <c r="B6623" s="3" t="s">
        <v>314</v>
      </c>
      <c r="C6623" s="4">
        <v>2020</v>
      </c>
      <c r="D6623" s="3" t="s">
        <v>1471</v>
      </c>
      <c r="E6623" s="4">
        <v>7884500</v>
      </c>
      <c r="F6623" s="4">
        <v>69.145399999999995</v>
      </c>
      <c r="G6623" s="4">
        <v>17.036761444833193</v>
      </c>
      <c r="H6623" s="4">
        <v>545177</v>
      </c>
      <c r="I6623" s="4"/>
      <c r="J6623" s="4">
        <v>545177</v>
      </c>
    </row>
    <row r="6624" spans="2:10" x14ac:dyDescent="0.3">
      <c r="B6624" s="3" t="s">
        <v>314</v>
      </c>
      <c r="C6624" s="4">
        <v>2020</v>
      </c>
      <c r="D6624" s="3" t="s">
        <v>1472</v>
      </c>
      <c r="E6624" s="4">
        <v>38500</v>
      </c>
      <c r="F6624" s="4">
        <v>8.2622999999999998</v>
      </c>
      <c r="G6624" s="4">
        <v>2.0357512442714234</v>
      </c>
      <c r="H6624" s="4">
        <v>318</v>
      </c>
      <c r="I6624" s="4"/>
      <c r="J6624" s="4">
        <v>318</v>
      </c>
    </row>
    <row r="6625" spans="2:10" x14ac:dyDescent="0.3">
      <c r="B6625" s="3" t="s">
        <v>314</v>
      </c>
      <c r="C6625" s="4">
        <v>2020</v>
      </c>
      <c r="D6625" s="3" t="s">
        <v>1473</v>
      </c>
      <c r="E6625" s="4">
        <v>8011000</v>
      </c>
      <c r="F6625" s="4">
        <v>2.9371999999999998</v>
      </c>
      <c r="G6625" s="4">
        <v>0.72369782683684025</v>
      </c>
      <c r="H6625" s="4">
        <v>23530</v>
      </c>
      <c r="I6625" s="4"/>
      <c r="J6625" s="4">
        <v>23530</v>
      </c>
    </row>
    <row r="6626" spans="2:10" x14ac:dyDescent="0.3">
      <c r="B6626" s="3" t="s">
        <v>314</v>
      </c>
      <c r="C6626" s="4">
        <v>2020</v>
      </c>
      <c r="D6626" s="3" t="s">
        <v>1474</v>
      </c>
      <c r="E6626" s="4">
        <v>3162298392</v>
      </c>
      <c r="F6626" s="4">
        <v>4.0586000000000002</v>
      </c>
      <c r="G6626" s="4">
        <v>1</v>
      </c>
      <c r="H6626" s="4">
        <v>12834504</v>
      </c>
      <c r="I6626" s="4"/>
      <c r="J6626" s="4">
        <v>12834504</v>
      </c>
    </row>
    <row r="6627" spans="2:10" x14ac:dyDescent="0.3">
      <c r="B6627" s="3" t="s">
        <v>314</v>
      </c>
      <c r="C6627" s="4">
        <v>2020</v>
      </c>
      <c r="D6627" s="3" t="s">
        <v>1475</v>
      </c>
      <c r="E6627" s="4">
        <v>56</v>
      </c>
      <c r="F6627" s="4">
        <v>0</v>
      </c>
      <c r="G6627" s="4">
        <v>0</v>
      </c>
      <c r="H6627" s="4">
        <v>0</v>
      </c>
      <c r="I6627" s="4"/>
      <c r="J6627" s="4">
        <v>0</v>
      </c>
    </row>
    <row r="6628" spans="2:10" x14ac:dyDescent="0.3">
      <c r="B6628" s="3" t="s">
        <v>314</v>
      </c>
      <c r="C6628" s="4">
        <v>2020</v>
      </c>
      <c r="D6628" s="3" t="s">
        <v>1476</v>
      </c>
      <c r="E6628" s="4">
        <v>6498725</v>
      </c>
      <c r="F6628" s="4">
        <v>24.713899999999999</v>
      </c>
      <c r="G6628" s="4">
        <v>6.0892672350071448</v>
      </c>
      <c r="H6628" s="4">
        <v>160609</v>
      </c>
      <c r="I6628" s="4">
        <v>316543</v>
      </c>
      <c r="J6628" s="4">
        <v>477152</v>
      </c>
    </row>
    <row r="6629" spans="2:10" x14ac:dyDescent="0.3">
      <c r="B6629" s="3" t="s">
        <v>314</v>
      </c>
      <c r="C6629" s="4">
        <v>2021</v>
      </c>
      <c r="D6629" s="3" t="s">
        <v>1468</v>
      </c>
      <c r="E6629" s="4">
        <v>468855161</v>
      </c>
      <c r="F6629" s="4">
        <v>11.217599999999999</v>
      </c>
      <c r="G6629" s="4">
        <v>2.8307257494700715</v>
      </c>
      <c r="H6629" s="4">
        <v>5259430</v>
      </c>
      <c r="I6629" s="4"/>
      <c r="J6629" s="4">
        <v>5259430</v>
      </c>
    </row>
    <row r="6630" spans="2:10" x14ac:dyDescent="0.3">
      <c r="B6630" s="3" t="s">
        <v>314</v>
      </c>
      <c r="C6630" s="4">
        <v>2021</v>
      </c>
      <c r="D6630" s="3" t="s">
        <v>1469</v>
      </c>
      <c r="E6630" s="4">
        <v>8767319</v>
      </c>
      <c r="F6630" s="4">
        <v>13.3169</v>
      </c>
      <c r="G6630" s="4">
        <v>3.3604774401938022</v>
      </c>
      <c r="H6630" s="4">
        <v>116754</v>
      </c>
      <c r="I6630" s="4"/>
      <c r="J6630" s="4">
        <v>116754</v>
      </c>
    </row>
    <row r="6631" spans="2:10" x14ac:dyDescent="0.3">
      <c r="B6631" s="3" t="s">
        <v>314</v>
      </c>
      <c r="C6631" s="4">
        <v>2021</v>
      </c>
      <c r="D6631" s="3" t="s">
        <v>1470</v>
      </c>
      <c r="E6631" s="4">
        <v>42419000</v>
      </c>
      <c r="F6631" s="4">
        <v>11.217599999999999</v>
      </c>
      <c r="G6631" s="4">
        <v>2.8307257494700715</v>
      </c>
      <c r="H6631" s="4">
        <v>475839</v>
      </c>
      <c r="I6631" s="4"/>
      <c r="J6631" s="4">
        <v>475839</v>
      </c>
    </row>
    <row r="6632" spans="2:10" x14ac:dyDescent="0.3">
      <c r="B6632" s="3" t="s">
        <v>314</v>
      </c>
      <c r="C6632" s="4">
        <v>2021</v>
      </c>
      <c r="D6632" s="3" t="s">
        <v>1471</v>
      </c>
      <c r="E6632" s="4">
        <v>8007200</v>
      </c>
      <c r="F6632" s="4">
        <v>68.350999999999999</v>
      </c>
      <c r="G6632" s="4">
        <v>17.248157868174019</v>
      </c>
      <c r="H6632" s="4">
        <v>547300</v>
      </c>
      <c r="I6632" s="4"/>
      <c r="J6632" s="4">
        <v>547300</v>
      </c>
    </row>
    <row r="6633" spans="2:10" x14ac:dyDescent="0.3">
      <c r="B6633" s="3" t="s">
        <v>314</v>
      </c>
      <c r="C6633" s="4">
        <v>2021</v>
      </c>
      <c r="D6633" s="3" t="s">
        <v>1472</v>
      </c>
      <c r="E6633" s="4">
        <v>38700</v>
      </c>
      <c r="F6633" s="4">
        <v>8.5843000000000007</v>
      </c>
      <c r="G6633" s="4">
        <v>2.1662208539416574</v>
      </c>
      <c r="H6633" s="4">
        <v>332</v>
      </c>
      <c r="I6633" s="4"/>
      <c r="J6633" s="4">
        <v>332</v>
      </c>
    </row>
    <row r="6634" spans="2:10" x14ac:dyDescent="0.3">
      <c r="B6634" s="3" t="s">
        <v>314</v>
      </c>
      <c r="C6634" s="4">
        <v>2021</v>
      </c>
      <c r="D6634" s="3" t="s">
        <v>1473</v>
      </c>
      <c r="E6634" s="4">
        <v>9832600</v>
      </c>
      <c r="F6634" s="4">
        <v>2.8866999999999998</v>
      </c>
      <c r="G6634" s="4">
        <v>0.72844958110426961</v>
      </c>
      <c r="H6634" s="4">
        <v>28384</v>
      </c>
      <c r="I6634" s="4"/>
      <c r="J6634" s="4">
        <v>28384</v>
      </c>
    </row>
    <row r="6635" spans="2:10" x14ac:dyDescent="0.3">
      <c r="B6635" s="3" t="s">
        <v>314</v>
      </c>
      <c r="C6635" s="4">
        <v>2021</v>
      </c>
      <c r="D6635" s="3" t="s">
        <v>1474</v>
      </c>
      <c r="E6635" s="4">
        <v>3307088394</v>
      </c>
      <c r="F6635" s="4">
        <v>3.9628000000000001</v>
      </c>
      <c r="G6635" s="4">
        <v>1</v>
      </c>
      <c r="H6635" s="4">
        <v>13105330</v>
      </c>
      <c r="I6635" s="4"/>
      <c r="J6635" s="4">
        <v>13105330</v>
      </c>
    </row>
    <row r="6636" spans="2:10" x14ac:dyDescent="0.3">
      <c r="B6636" s="3" t="s">
        <v>314</v>
      </c>
      <c r="C6636" s="4">
        <v>2021</v>
      </c>
      <c r="D6636" s="3" t="s">
        <v>1475</v>
      </c>
      <c r="E6636" s="4">
        <v>0</v>
      </c>
      <c r="F6636" s="4">
        <v>0</v>
      </c>
      <c r="G6636" s="4">
        <v>0</v>
      </c>
      <c r="H6636" s="4">
        <v>0</v>
      </c>
      <c r="I6636" s="4"/>
      <c r="J6636" s="4">
        <v>0</v>
      </c>
    </row>
    <row r="6637" spans="2:10" x14ac:dyDescent="0.3">
      <c r="B6637" s="3" t="s">
        <v>314</v>
      </c>
      <c r="C6637" s="4">
        <v>2021</v>
      </c>
      <c r="D6637" s="3" t="s">
        <v>1476</v>
      </c>
      <c r="E6637" s="4">
        <v>6650785</v>
      </c>
      <c r="F6637" s="4">
        <v>24.24258</v>
      </c>
      <c r="G6637" s="4">
        <v>6.1175381043706469</v>
      </c>
      <c r="H6637" s="4">
        <v>161232</v>
      </c>
      <c r="I6637" s="4">
        <v>317463</v>
      </c>
      <c r="J6637" s="4">
        <v>478695</v>
      </c>
    </row>
    <row r="6638" spans="2:10" x14ac:dyDescent="0.3">
      <c r="B6638" s="3" t="s">
        <v>314</v>
      </c>
      <c r="C6638" s="4">
        <v>2022</v>
      </c>
      <c r="D6638" s="3" t="s">
        <v>1468</v>
      </c>
      <c r="E6638" s="4">
        <v>530999347</v>
      </c>
      <c r="F6638" s="4">
        <v>10.456799999999999</v>
      </c>
      <c r="G6638" s="4">
        <v>3.3213060602210644</v>
      </c>
      <c r="H6638" s="4">
        <v>5552554</v>
      </c>
      <c r="I6638" s="4"/>
      <c r="J6638" s="4">
        <v>5552554</v>
      </c>
    </row>
    <row r="6639" spans="2:10" x14ac:dyDescent="0.3">
      <c r="B6639" s="3" t="s">
        <v>314</v>
      </c>
      <c r="C6639" s="4">
        <v>2022</v>
      </c>
      <c r="D6639" s="3" t="s">
        <v>1469</v>
      </c>
      <c r="E6639" s="4">
        <v>8853127</v>
      </c>
      <c r="F6639" s="4">
        <v>13.8185</v>
      </c>
      <c r="G6639" s="4">
        <v>4.3890547579723034</v>
      </c>
      <c r="H6639" s="4">
        <v>122337</v>
      </c>
      <c r="I6639" s="4"/>
      <c r="J6639" s="4">
        <v>122337</v>
      </c>
    </row>
    <row r="6640" spans="2:10" x14ac:dyDescent="0.3">
      <c r="B6640" s="3" t="s">
        <v>314</v>
      </c>
      <c r="C6640" s="4">
        <v>2022</v>
      </c>
      <c r="D6640" s="3" t="s">
        <v>1470</v>
      </c>
      <c r="E6640" s="4">
        <v>51539200</v>
      </c>
      <c r="F6640" s="4">
        <v>10.456799999999999</v>
      </c>
      <c r="G6640" s="4">
        <v>3.3213060602210644</v>
      </c>
      <c r="H6640" s="4">
        <v>538935</v>
      </c>
      <c r="I6640" s="4"/>
      <c r="J6640" s="4">
        <v>538935</v>
      </c>
    </row>
    <row r="6641" spans="2:10" x14ac:dyDescent="0.3">
      <c r="B6641" s="3" t="s">
        <v>314</v>
      </c>
      <c r="C6641" s="4">
        <v>2022</v>
      </c>
      <c r="D6641" s="3" t="s">
        <v>1471</v>
      </c>
      <c r="E6641" s="4">
        <v>8404700</v>
      </c>
      <c r="F6641" s="4">
        <v>67.632000000000005</v>
      </c>
      <c r="G6641" s="4">
        <v>21.481387371363233</v>
      </c>
      <c r="H6641" s="4">
        <v>568427</v>
      </c>
      <c r="I6641" s="4"/>
      <c r="J6641" s="4">
        <v>568427</v>
      </c>
    </row>
    <row r="6642" spans="2:10" x14ac:dyDescent="0.3">
      <c r="B6642" s="3" t="s">
        <v>314</v>
      </c>
      <c r="C6642" s="4">
        <v>2022</v>
      </c>
      <c r="D6642" s="3" t="s">
        <v>1472</v>
      </c>
      <c r="E6642" s="4">
        <v>234400</v>
      </c>
      <c r="F6642" s="4">
        <v>7.7527999999999997</v>
      </c>
      <c r="G6642" s="4">
        <v>2.4624571210773722</v>
      </c>
      <c r="H6642" s="4">
        <v>1817</v>
      </c>
      <c r="I6642" s="4"/>
      <c r="J6642" s="4">
        <v>1817</v>
      </c>
    </row>
    <row r="6643" spans="2:10" x14ac:dyDescent="0.3">
      <c r="B6643" s="3" t="s">
        <v>314</v>
      </c>
      <c r="C6643" s="4">
        <v>2022</v>
      </c>
      <c r="D6643" s="3" t="s">
        <v>1473</v>
      </c>
      <c r="E6643" s="4">
        <v>12067000</v>
      </c>
      <c r="F6643" s="4">
        <v>2.4432999999999998</v>
      </c>
      <c r="G6643" s="4">
        <v>0.7760449752255113</v>
      </c>
      <c r="H6643" s="4">
        <v>29483</v>
      </c>
      <c r="I6643" s="4"/>
      <c r="J6643" s="4">
        <v>29483</v>
      </c>
    </row>
    <row r="6644" spans="2:10" x14ac:dyDescent="0.3">
      <c r="B6644" s="3" t="s">
        <v>314</v>
      </c>
      <c r="C6644" s="4">
        <v>2022</v>
      </c>
      <c r="D6644" s="3" t="s">
        <v>1474</v>
      </c>
      <c r="E6644" s="4">
        <v>4391778327</v>
      </c>
      <c r="F6644" s="4">
        <v>3.1484000000000001</v>
      </c>
      <c r="G6644" s="4">
        <v>1</v>
      </c>
      <c r="H6644" s="4">
        <v>13827075</v>
      </c>
      <c r="I6644" s="4"/>
      <c r="J6644" s="4">
        <v>13827075</v>
      </c>
    </row>
    <row r="6645" spans="2:10" x14ac:dyDescent="0.3">
      <c r="B6645" s="3" t="s">
        <v>314</v>
      </c>
      <c r="C6645" s="4">
        <v>2022</v>
      </c>
      <c r="D6645" s="3" t="s">
        <v>1475</v>
      </c>
      <c r="E6645" s="4">
        <v>0</v>
      </c>
      <c r="F6645" s="4">
        <v>0</v>
      </c>
      <c r="G6645" s="4">
        <v>0</v>
      </c>
      <c r="H6645" s="4">
        <v>0</v>
      </c>
      <c r="I6645" s="4"/>
      <c r="J6645" s="4">
        <v>0</v>
      </c>
    </row>
    <row r="6646" spans="2:10" x14ac:dyDescent="0.3">
      <c r="B6646" s="3" t="s">
        <v>314</v>
      </c>
      <c r="C6646" s="4">
        <v>2022</v>
      </c>
      <c r="D6646" s="3" t="s">
        <v>1476</v>
      </c>
      <c r="E6646" s="4">
        <v>6816185</v>
      </c>
      <c r="F6646" s="4">
        <v>24.271100000000001</v>
      </c>
      <c r="G6646" s="4">
        <v>7.7090268072671835</v>
      </c>
      <c r="H6646" s="4">
        <v>165436</v>
      </c>
      <c r="I6646" s="4">
        <v>316974</v>
      </c>
      <c r="J6646" s="4">
        <v>482410</v>
      </c>
    </row>
    <row r="6647" spans="2:10" x14ac:dyDescent="0.3">
      <c r="B6647" s="3" t="s">
        <v>314</v>
      </c>
      <c r="C6647" s="4">
        <v>2023</v>
      </c>
      <c r="D6647" s="3" t="s">
        <v>1468</v>
      </c>
      <c r="E6647" s="4">
        <v>569502590</v>
      </c>
      <c r="F6647" s="4">
        <v>10.072100000000001</v>
      </c>
      <c r="G6647" s="4">
        <v>3.535434729193724</v>
      </c>
      <c r="H6647" s="4">
        <v>5736087</v>
      </c>
      <c r="I6647" s="4"/>
      <c r="J6647" s="4">
        <v>5736087</v>
      </c>
    </row>
    <row r="6648" spans="2:10" x14ac:dyDescent="0.3">
      <c r="B6648" s="3" t="s">
        <v>314</v>
      </c>
      <c r="C6648" s="4">
        <v>2023</v>
      </c>
      <c r="D6648" s="3" t="s">
        <v>1469</v>
      </c>
      <c r="E6648" s="4">
        <v>8880832</v>
      </c>
      <c r="F6648" s="4">
        <v>14.3268</v>
      </c>
      <c r="G6648" s="4">
        <v>5.0288883428691777</v>
      </c>
      <c r="H6648" s="4">
        <v>127234</v>
      </c>
      <c r="I6648" s="4"/>
      <c r="J6648" s="4">
        <v>127234</v>
      </c>
    </row>
    <row r="6649" spans="2:10" x14ac:dyDescent="0.3">
      <c r="B6649" s="3" t="s">
        <v>314</v>
      </c>
      <c r="C6649" s="4">
        <v>2023</v>
      </c>
      <c r="D6649" s="3" t="s">
        <v>1470</v>
      </c>
      <c r="E6649" s="4">
        <v>58890000</v>
      </c>
      <c r="F6649" s="4">
        <v>10.072100000000001</v>
      </c>
      <c r="G6649" s="4">
        <v>3.535434729193724</v>
      </c>
      <c r="H6649" s="4">
        <v>593146</v>
      </c>
      <c r="I6649" s="4"/>
      <c r="J6649" s="4">
        <v>593146</v>
      </c>
    </row>
    <row r="6650" spans="2:10" x14ac:dyDescent="0.3">
      <c r="B6650" s="3" t="s">
        <v>314</v>
      </c>
      <c r="C6650" s="4">
        <v>2023</v>
      </c>
      <c r="D6650" s="3" t="s">
        <v>1471</v>
      </c>
      <c r="E6650" s="4">
        <v>8712600</v>
      </c>
      <c r="F6650" s="4">
        <v>67.832599999999999</v>
      </c>
      <c r="G6650" s="4">
        <v>23.810102144687423</v>
      </c>
      <c r="H6650" s="4">
        <v>590998</v>
      </c>
      <c r="I6650" s="4"/>
      <c r="J6650" s="4">
        <v>590998</v>
      </c>
    </row>
    <row r="6651" spans="2:10" x14ac:dyDescent="0.3">
      <c r="B6651" s="3" t="s">
        <v>314</v>
      </c>
      <c r="C6651" s="4">
        <v>2023</v>
      </c>
      <c r="D6651" s="3" t="s">
        <v>1472</v>
      </c>
      <c r="E6651" s="4">
        <v>1137700</v>
      </c>
      <c r="F6651" s="4">
        <v>7.6669999999999998</v>
      </c>
      <c r="G6651" s="4">
        <v>2.6912141528309173</v>
      </c>
      <c r="H6651" s="4">
        <v>8723</v>
      </c>
      <c r="I6651" s="4"/>
      <c r="J6651" s="4">
        <v>8723</v>
      </c>
    </row>
    <row r="6652" spans="2:10" x14ac:dyDescent="0.3">
      <c r="B6652" s="3" t="s">
        <v>314</v>
      </c>
      <c r="C6652" s="4">
        <v>2023</v>
      </c>
      <c r="D6652" s="3" t="s">
        <v>1473</v>
      </c>
      <c r="E6652" s="4">
        <v>12889900</v>
      </c>
      <c r="F6652" s="4">
        <v>2.3702000000000001</v>
      </c>
      <c r="G6652" s="4">
        <v>0.83197023412545201</v>
      </c>
      <c r="H6652" s="4">
        <v>30552</v>
      </c>
      <c r="I6652" s="4"/>
      <c r="J6652" s="4">
        <v>30552</v>
      </c>
    </row>
    <row r="6653" spans="2:10" x14ac:dyDescent="0.3">
      <c r="B6653" s="3" t="s">
        <v>314</v>
      </c>
      <c r="C6653" s="4">
        <v>2023</v>
      </c>
      <c r="D6653" s="3" t="s">
        <v>1474</v>
      </c>
      <c r="E6653" s="4">
        <v>5103335492</v>
      </c>
      <c r="F6653" s="4">
        <v>2.8489</v>
      </c>
      <c r="G6653" s="4">
        <v>1</v>
      </c>
      <c r="H6653" s="4">
        <v>14538892</v>
      </c>
      <c r="I6653" s="4"/>
      <c r="J6653" s="4">
        <v>14538892</v>
      </c>
    </row>
    <row r="6654" spans="2:10" x14ac:dyDescent="0.3">
      <c r="B6654" s="3" t="s">
        <v>314</v>
      </c>
      <c r="C6654" s="4">
        <v>2023</v>
      </c>
      <c r="D6654" s="3" t="s">
        <v>1475</v>
      </c>
      <c r="E6654" s="4">
        <v>0</v>
      </c>
      <c r="F6654" s="4">
        <v>0</v>
      </c>
      <c r="G6654" s="4">
        <v>0</v>
      </c>
      <c r="H6654" s="4">
        <v>0</v>
      </c>
      <c r="I6654" s="4"/>
      <c r="J6654" s="4">
        <v>0</v>
      </c>
    </row>
    <row r="6655" spans="2:10" x14ac:dyDescent="0.3">
      <c r="B6655" s="3" t="s">
        <v>314</v>
      </c>
      <c r="C6655" s="4">
        <v>2023</v>
      </c>
      <c r="D6655" s="3" t="s">
        <v>1476</v>
      </c>
      <c r="E6655" s="4">
        <v>7269995</v>
      </c>
      <c r="F6655" s="4">
        <v>23.665199999999999</v>
      </c>
      <c r="G6655" s="4">
        <v>8.3067850749412049</v>
      </c>
      <c r="H6655" s="4">
        <v>172046</v>
      </c>
      <c r="I6655" s="4">
        <v>343414</v>
      </c>
      <c r="J6655" s="4">
        <v>515460</v>
      </c>
    </row>
    <row r="6656" spans="2:10" x14ac:dyDescent="0.3">
      <c r="B6656" s="3" t="s">
        <v>314</v>
      </c>
      <c r="C6656" s="4">
        <v>2024</v>
      </c>
      <c r="D6656" s="3" t="s">
        <v>1468</v>
      </c>
      <c r="E6656" s="4">
        <v>627647880</v>
      </c>
      <c r="F6656" s="4">
        <v>9.6956000000000007</v>
      </c>
      <c r="G6656" s="4">
        <v>3.2203806423755275</v>
      </c>
      <c r="H6656" s="4">
        <v>6085423</v>
      </c>
      <c r="I6656" s="4"/>
      <c r="J6656" s="4">
        <v>6085423</v>
      </c>
    </row>
    <row r="6657" spans="2:10" x14ac:dyDescent="0.3">
      <c r="B6657" s="3" t="s">
        <v>314</v>
      </c>
      <c r="C6657" s="4">
        <v>2024</v>
      </c>
      <c r="D6657" s="3" t="s">
        <v>1469</v>
      </c>
      <c r="E6657" s="4">
        <v>8877497</v>
      </c>
      <c r="F6657" s="4">
        <v>15.0966</v>
      </c>
      <c r="G6657" s="4">
        <v>5.0143156076659912</v>
      </c>
      <c r="H6657" s="4">
        <v>134020</v>
      </c>
      <c r="I6657" s="4"/>
      <c r="J6657" s="4">
        <v>134020</v>
      </c>
    </row>
    <row r="6658" spans="2:10" x14ac:dyDescent="0.3">
      <c r="B6658" s="3" t="s">
        <v>314</v>
      </c>
      <c r="C6658" s="4">
        <v>2024</v>
      </c>
      <c r="D6658" s="3" t="s">
        <v>1470</v>
      </c>
      <c r="E6658" s="4">
        <v>68141800</v>
      </c>
      <c r="F6658" s="4">
        <v>9.6956000000000007</v>
      </c>
      <c r="G6658" s="4">
        <v>3.2203806423755275</v>
      </c>
      <c r="H6658" s="4">
        <v>660676</v>
      </c>
      <c r="I6658" s="4"/>
      <c r="J6658" s="4">
        <v>660676</v>
      </c>
    </row>
    <row r="6659" spans="2:10" x14ac:dyDescent="0.3">
      <c r="B6659" s="3" t="s">
        <v>314</v>
      </c>
      <c r="C6659" s="4">
        <v>2024</v>
      </c>
      <c r="D6659" s="3" t="s">
        <v>1471</v>
      </c>
      <c r="E6659" s="4">
        <v>8904600</v>
      </c>
      <c r="F6659" s="4">
        <v>70.052000000000007</v>
      </c>
      <c r="G6659" s="4">
        <v>23.267678612947158</v>
      </c>
      <c r="H6659" s="4">
        <v>623785</v>
      </c>
      <c r="I6659" s="4"/>
      <c r="J6659" s="4">
        <v>623785</v>
      </c>
    </row>
    <row r="6660" spans="2:10" x14ac:dyDescent="0.3">
      <c r="B6660" s="3" t="s">
        <v>314</v>
      </c>
      <c r="C6660" s="4">
        <v>2024</v>
      </c>
      <c r="D6660" s="3" t="s">
        <v>1472</v>
      </c>
      <c r="E6660" s="4">
        <v>633800</v>
      </c>
      <c r="F6660" s="4">
        <v>8.1860999999999997</v>
      </c>
      <c r="G6660" s="4">
        <v>2.7190022253960873</v>
      </c>
      <c r="H6660" s="4">
        <v>5188</v>
      </c>
      <c r="I6660" s="4"/>
      <c r="J6660" s="4">
        <v>5188</v>
      </c>
    </row>
    <row r="6661" spans="2:10" x14ac:dyDescent="0.3">
      <c r="B6661" s="3" t="s">
        <v>314</v>
      </c>
      <c r="C6661" s="4">
        <v>2024</v>
      </c>
      <c r="D6661" s="3" t="s">
        <v>1473</v>
      </c>
      <c r="E6661" s="4">
        <v>13014700</v>
      </c>
      <c r="F6661" s="4">
        <v>2.4594999999999998</v>
      </c>
      <c r="G6661" s="4">
        <v>0.81691965323678872</v>
      </c>
      <c r="H6661" s="4">
        <v>32010</v>
      </c>
      <c r="I6661" s="4"/>
      <c r="J6661" s="4">
        <v>32010</v>
      </c>
    </row>
    <row r="6662" spans="2:10" x14ac:dyDescent="0.3">
      <c r="B6662" s="3" t="s">
        <v>314</v>
      </c>
      <c r="C6662" s="4">
        <v>2024</v>
      </c>
      <c r="D6662" s="3" t="s">
        <v>1474</v>
      </c>
      <c r="E6662" s="4">
        <v>5162796300</v>
      </c>
      <c r="F6662" s="4">
        <v>3.0106999999999999</v>
      </c>
      <c r="G6662" s="4">
        <v>1</v>
      </c>
      <c r="H6662" s="4">
        <v>15543631</v>
      </c>
      <c r="I6662" s="4"/>
      <c r="J6662" s="4">
        <v>15543631</v>
      </c>
    </row>
    <row r="6663" spans="2:10" x14ac:dyDescent="0.3">
      <c r="B6663" s="3" t="s">
        <v>314</v>
      </c>
      <c r="C6663" s="4">
        <v>2024</v>
      </c>
      <c r="D6663" s="3" t="s">
        <v>1475</v>
      </c>
      <c r="E6663" s="4">
        <v>0</v>
      </c>
      <c r="F6663" s="4">
        <v>0</v>
      </c>
      <c r="G6663" s="4">
        <v>0</v>
      </c>
      <c r="H6663" s="4">
        <v>0</v>
      </c>
      <c r="I6663" s="4"/>
      <c r="J6663" s="4">
        <v>0</v>
      </c>
    </row>
    <row r="6664" spans="2:10" x14ac:dyDescent="0.3">
      <c r="B6664" s="3" t="s">
        <v>314</v>
      </c>
      <c r="C6664" s="4">
        <v>2024</v>
      </c>
      <c r="D6664" s="3" t="s">
        <v>1476</v>
      </c>
      <c r="E6664" s="4">
        <v>7884585</v>
      </c>
      <c r="F6664" s="4">
        <v>23.026299999999999</v>
      </c>
      <c r="G6664" s="4">
        <v>7.6481549141395684</v>
      </c>
      <c r="H6664" s="4">
        <v>181553</v>
      </c>
      <c r="I6664" s="4">
        <v>354553</v>
      </c>
      <c r="J6664" s="4">
        <v>536106</v>
      </c>
    </row>
    <row r="6665" spans="2:10" x14ac:dyDescent="0.3">
      <c r="B6665" s="3" t="s">
        <v>316</v>
      </c>
      <c r="C6665" s="4">
        <v>2019</v>
      </c>
      <c r="D6665" s="3" t="s">
        <v>1468</v>
      </c>
      <c r="E6665" s="4">
        <v>1122950</v>
      </c>
      <c r="F6665" s="4">
        <v>19.104569999999999</v>
      </c>
      <c r="G6665" s="4">
        <v>3.09588297444806</v>
      </c>
      <c r="H6665" s="4">
        <v>21453.476881499999</v>
      </c>
      <c r="I6665" s="4"/>
      <c r="J6665" s="4">
        <v>21453.476881499999</v>
      </c>
    </row>
    <row r="6666" spans="2:10" x14ac:dyDescent="0.3">
      <c r="B6666" s="3" t="s">
        <v>316</v>
      </c>
      <c r="C6666" s="4">
        <v>2019</v>
      </c>
      <c r="D6666" s="3" t="s">
        <v>1469</v>
      </c>
      <c r="E6666" s="4">
        <v>0</v>
      </c>
      <c r="F6666" s="4">
        <v>0</v>
      </c>
      <c r="G6666" s="4">
        <v>0</v>
      </c>
      <c r="H6666" s="4">
        <v>0</v>
      </c>
      <c r="I6666" s="4"/>
      <c r="J6666" s="4">
        <v>0</v>
      </c>
    </row>
    <row r="6667" spans="2:10" x14ac:dyDescent="0.3">
      <c r="B6667" s="3" t="s">
        <v>316</v>
      </c>
      <c r="C6667" s="4">
        <v>2019</v>
      </c>
      <c r="D6667" s="3" t="s">
        <v>1470</v>
      </c>
      <c r="E6667" s="4">
        <v>2607800</v>
      </c>
      <c r="F6667" s="4">
        <v>41.182989999999997</v>
      </c>
      <c r="G6667" s="4">
        <v>6.6736763809844799</v>
      </c>
      <c r="H6667" s="4">
        <v>107397.001322</v>
      </c>
      <c r="I6667" s="4"/>
      <c r="J6667" s="4">
        <v>107397.001322</v>
      </c>
    </row>
    <row r="6668" spans="2:10" x14ac:dyDescent="0.3">
      <c r="B6668" s="3" t="s">
        <v>316</v>
      </c>
      <c r="C6668" s="4">
        <v>2019</v>
      </c>
      <c r="D6668" s="3" t="s">
        <v>1471</v>
      </c>
      <c r="E6668" s="4">
        <v>0</v>
      </c>
      <c r="F6668" s="4">
        <v>0</v>
      </c>
      <c r="G6668" s="4">
        <v>0</v>
      </c>
      <c r="H6668" s="4">
        <v>0</v>
      </c>
      <c r="I6668" s="4"/>
      <c r="J6668" s="4">
        <v>0</v>
      </c>
    </row>
    <row r="6669" spans="2:10" x14ac:dyDescent="0.3">
      <c r="B6669" s="3" t="s">
        <v>316</v>
      </c>
      <c r="C6669" s="4">
        <v>2019</v>
      </c>
      <c r="D6669" s="3" t="s">
        <v>1472</v>
      </c>
      <c r="E6669" s="4">
        <v>187700</v>
      </c>
      <c r="F6669" s="4">
        <v>25.598590000000002</v>
      </c>
      <c r="G6669" s="4">
        <v>4.1482346344815104</v>
      </c>
      <c r="H6669" s="4">
        <v>4804.8553430000002</v>
      </c>
      <c r="I6669" s="4"/>
      <c r="J6669" s="4">
        <v>4804.8553430000002</v>
      </c>
    </row>
    <row r="6670" spans="2:10" x14ac:dyDescent="0.3">
      <c r="B6670" s="3" t="s">
        <v>316</v>
      </c>
      <c r="C6670" s="4">
        <v>2019</v>
      </c>
      <c r="D6670" s="3" t="s">
        <v>1473</v>
      </c>
      <c r="E6670" s="4">
        <v>249500</v>
      </c>
      <c r="F6670" s="4">
        <v>13.72284</v>
      </c>
      <c r="G6670" s="4">
        <v>2.2237771756744502</v>
      </c>
      <c r="H6670" s="4">
        <v>3423.8485799999999</v>
      </c>
      <c r="I6670" s="4"/>
      <c r="J6670" s="4">
        <v>3423.8485799999999</v>
      </c>
    </row>
    <row r="6671" spans="2:10" x14ac:dyDescent="0.3">
      <c r="B6671" s="3" t="s">
        <v>316</v>
      </c>
      <c r="C6671" s="4">
        <v>2019</v>
      </c>
      <c r="D6671" s="3" t="s">
        <v>1474</v>
      </c>
      <c r="E6671" s="4">
        <v>32738000</v>
      </c>
      <c r="F6671" s="4">
        <v>6.17096</v>
      </c>
      <c r="G6671" s="4">
        <v>1</v>
      </c>
      <c r="H6671" s="4">
        <v>202024.88847999999</v>
      </c>
      <c r="I6671" s="4">
        <v>0</v>
      </c>
      <c r="J6671" s="4">
        <v>202024.88847999999</v>
      </c>
    </row>
    <row r="6672" spans="2:10" x14ac:dyDescent="0.3">
      <c r="B6672" s="3" t="s">
        <v>316</v>
      </c>
      <c r="C6672" s="4">
        <v>2019</v>
      </c>
      <c r="D6672" s="3" t="s">
        <v>1475</v>
      </c>
      <c r="E6672" s="4">
        <v>0</v>
      </c>
      <c r="F6672" s="4">
        <v>0</v>
      </c>
      <c r="G6672" s="4">
        <v>0</v>
      </c>
      <c r="H6672" s="4">
        <v>0</v>
      </c>
      <c r="I6672" s="4"/>
      <c r="J6672" s="4">
        <v>0</v>
      </c>
    </row>
    <row r="6673" spans="2:10" x14ac:dyDescent="0.3">
      <c r="B6673" s="3" t="s">
        <v>316</v>
      </c>
      <c r="C6673" s="4">
        <v>2019</v>
      </c>
      <c r="D6673" s="3" t="s">
        <v>1476</v>
      </c>
      <c r="E6673" s="4">
        <v>57300</v>
      </c>
      <c r="F6673" s="4">
        <v>25.362120000000001</v>
      </c>
      <c r="G6673" s="4">
        <v>4.10991482686648</v>
      </c>
      <c r="H6673" s="4">
        <v>1453.249476</v>
      </c>
      <c r="I6673" s="4"/>
      <c r="J6673" s="4">
        <v>1453.249476</v>
      </c>
    </row>
    <row r="6674" spans="2:10" x14ac:dyDescent="0.3">
      <c r="B6674" s="3" t="s">
        <v>316</v>
      </c>
      <c r="C6674" s="4">
        <v>2020</v>
      </c>
      <c r="D6674" s="3" t="s">
        <v>1468</v>
      </c>
      <c r="E6674" s="4">
        <v>1197500</v>
      </c>
      <c r="F6674" s="4">
        <v>18.42137</v>
      </c>
      <c r="G6674" s="4">
        <v>3.2627178082968178</v>
      </c>
      <c r="H6674" s="4">
        <v>22060</v>
      </c>
      <c r="I6674" s="4"/>
      <c r="J6674" s="4">
        <v>22060</v>
      </c>
    </row>
    <row r="6675" spans="2:10" x14ac:dyDescent="0.3">
      <c r="B6675" s="3" t="s">
        <v>316</v>
      </c>
      <c r="C6675" s="4">
        <v>2020</v>
      </c>
      <c r="D6675" s="3" t="s">
        <v>1469</v>
      </c>
      <c r="E6675" s="4">
        <v>0</v>
      </c>
      <c r="F6675" s="4">
        <v>0</v>
      </c>
      <c r="G6675" s="4">
        <v>0</v>
      </c>
      <c r="H6675" s="4">
        <v>0</v>
      </c>
      <c r="I6675" s="4"/>
      <c r="J6675" s="4">
        <v>0</v>
      </c>
    </row>
    <row r="6676" spans="2:10" x14ac:dyDescent="0.3">
      <c r="B6676" s="3" t="s">
        <v>316</v>
      </c>
      <c r="C6676" s="4">
        <v>2020</v>
      </c>
      <c r="D6676" s="3" t="s">
        <v>1470</v>
      </c>
      <c r="E6676" s="4">
        <v>2832200</v>
      </c>
      <c r="F6676" s="4">
        <v>38.988750000000003</v>
      </c>
      <c r="G6676" s="4">
        <v>6.9055281419477801</v>
      </c>
      <c r="H6676" s="4">
        <v>110424</v>
      </c>
      <c r="I6676" s="4"/>
      <c r="J6676" s="4">
        <v>110424</v>
      </c>
    </row>
    <row r="6677" spans="2:10" x14ac:dyDescent="0.3">
      <c r="B6677" s="3" t="s">
        <v>316</v>
      </c>
      <c r="C6677" s="4">
        <v>2020</v>
      </c>
      <c r="D6677" s="3" t="s">
        <v>1471</v>
      </c>
      <c r="E6677" s="4">
        <v>0</v>
      </c>
      <c r="F6677" s="4">
        <v>0</v>
      </c>
      <c r="G6677" s="4">
        <v>0</v>
      </c>
      <c r="H6677" s="4">
        <v>0</v>
      </c>
      <c r="I6677" s="4"/>
      <c r="J6677" s="4">
        <v>0</v>
      </c>
    </row>
    <row r="6678" spans="2:10" x14ac:dyDescent="0.3">
      <c r="B6678" s="3" t="s">
        <v>316</v>
      </c>
      <c r="C6678" s="4">
        <v>2020</v>
      </c>
      <c r="D6678" s="3" t="s">
        <v>1472</v>
      </c>
      <c r="E6678" s="4">
        <v>199500</v>
      </c>
      <c r="F6678" s="4">
        <v>24.76511</v>
      </c>
      <c r="G6678" s="4">
        <v>4.3862951247073161</v>
      </c>
      <c r="H6678" s="4">
        <v>4941</v>
      </c>
      <c r="I6678" s="4"/>
      <c r="J6678" s="4">
        <v>4941</v>
      </c>
    </row>
    <row r="6679" spans="2:10" x14ac:dyDescent="0.3">
      <c r="B6679" s="3" t="s">
        <v>316</v>
      </c>
      <c r="C6679" s="4">
        <v>2020</v>
      </c>
      <c r="D6679" s="3" t="s">
        <v>1473</v>
      </c>
      <c r="E6679" s="4">
        <v>185900</v>
      </c>
      <c r="F6679" s="4">
        <v>18.929690000000001</v>
      </c>
      <c r="G6679" s="4">
        <v>3.3527493703529214</v>
      </c>
      <c r="H6679" s="4">
        <v>3519</v>
      </c>
      <c r="I6679" s="4"/>
      <c r="J6679" s="4">
        <v>3519</v>
      </c>
    </row>
    <row r="6680" spans="2:10" x14ac:dyDescent="0.3">
      <c r="B6680" s="3" t="s">
        <v>316</v>
      </c>
      <c r="C6680" s="4">
        <v>2020</v>
      </c>
      <c r="D6680" s="3" t="s">
        <v>1474</v>
      </c>
      <c r="E6680" s="4">
        <v>36790000</v>
      </c>
      <c r="F6680" s="4">
        <v>5.64602</v>
      </c>
      <c r="G6680" s="4">
        <v>1</v>
      </c>
      <c r="H6680" s="4">
        <v>207717</v>
      </c>
      <c r="I6680" s="4"/>
      <c r="J6680" s="4">
        <v>207717</v>
      </c>
    </row>
    <row r="6681" spans="2:10" x14ac:dyDescent="0.3">
      <c r="B6681" s="3" t="s">
        <v>316</v>
      </c>
      <c r="C6681" s="4">
        <v>2020</v>
      </c>
      <c r="D6681" s="3" t="s">
        <v>1475</v>
      </c>
      <c r="E6681" s="4">
        <v>0</v>
      </c>
      <c r="F6681" s="4">
        <v>0</v>
      </c>
      <c r="G6681" s="4">
        <v>0</v>
      </c>
      <c r="H6681" s="4">
        <v>0</v>
      </c>
      <c r="I6681" s="4"/>
      <c r="J6681" s="4">
        <v>0</v>
      </c>
    </row>
    <row r="6682" spans="2:10" x14ac:dyDescent="0.3">
      <c r="B6682" s="3" t="s">
        <v>316</v>
      </c>
      <c r="C6682" s="4">
        <v>2020</v>
      </c>
      <c r="D6682" s="3" t="s">
        <v>1476</v>
      </c>
      <c r="E6682" s="4">
        <v>64400</v>
      </c>
      <c r="F6682" s="4">
        <v>23.216539999999998</v>
      </c>
      <c r="G6682" s="4">
        <v>4.1120187317791999</v>
      </c>
      <c r="H6682" s="4">
        <v>1495</v>
      </c>
      <c r="I6682" s="4">
        <v>6000</v>
      </c>
      <c r="J6682" s="4">
        <v>7495</v>
      </c>
    </row>
    <row r="6683" spans="2:10" x14ac:dyDescent="0.3">
      <c r="B6683" s="3" t="s">
        <v>316</v>
      </c>
      <c r="C6683" s="4">
        <v>2021</v>
      </c>
      <c r="D6683" s="3" t="s">
        <v>1468</v>
      </c>
      <c r="E6683" s="4">
        <v>1141850</v>
      </c>
      <c r="F6683" s="4">
        <v>19.838609999999999</v>
      </c>
      <c r="G6683" s="4">
        <v>3.6170227118996348</v>
      </c>
      <c r="H6683" s="4">
        <v>22653</v>
      </c>
      <c r="I6683" s="4"/>
      <c r="J6683" s="4">
        <v>22653</v>
      </c>
    </row>
    <row r="6684" spans="2:10" x14ac:dyDescent="0.3">
      <c r="B6684" s="3" t="s">
        <v>316</v>
      </c>
      <c r="C6684" s="4">
        <v>2021</v>
      </c>
      <c r="D6684" s="3" t="s">
        <v>1469</v>
      </c>
      <c r="E6684" s="4">
        <v>0</v>
      </c>
      <c r="F6684" s="4">
        <v>0</v>
      </c>
      <c r="G6684" s="4">
        <v>0</v>
      </c>
      <c r="H6684" s="4">
        <v>0</v>
      </c>
      <c r="I6684" s="4"/>
      <c r="J6684" s="4">
        <v>0</v>
      </c>
    </row>
    <row r="6685" spans="2:10" x14ac:dyDescent="0.3">
      <c r="B6685" s="3" t="s">
        <v>316</v>
      </c>
      <c r="C6685" s="4">
        <v>2021</v>
      </c>
      <c r="D6685" s="3" t="s">
        <v>1470</v>
      </c>
      <c r="E6685" s="4">
        <v>2796300</v>
      </c>
      <c r="F6685" s="4">
        <v>40.551229999999997</v>
      </c>
      <c r="G6685" s="4">
        <v>7.3933970124653809</v>
      </c>
      <c r="H6685" s="4">
        <v>113393</v>
      </c>
      <c r="I6685" s="4"/>
      <c r="J6685" s="4">
        <v>113393</v>
      </c>
    </row>
    <row r="6686" spans="2:10" x14ac:dyDescent="0.3">
      <c r="B6686" s="3" t="s">
        <v>316</v>
      </c>
      <c r="C6686" s="4">
        <v>2021</v>
      </c>
      <c r="D6686" s="3" t="s">
        <v>1471</v>
      </c>
      <c r="E6686" s="4">
        <v>0</v>
      </c>
      <c r="F6686" s="4">
        <v>0</v>
      </c>
      <c r="G6686" s="4">
        <v>0</v>
      </c>
      <c r="H6686" s="4">
        <v>0</v>
      </c>
      <c r="I6686" s="4"/>
      <c r="J6686" s="4">
        <v>0</v>
      </c>
    </row>
    <row r="6687" spans="2:10" x14ac:dyDescent="0.3">
      <c r="B6687" s="3" t="s">
        <v>316</v>
      </c>
      <c r="C6687" s="4">
        <v>2021</v>
      </c>
      <c r="D6687" s="3" t="s">
        <v>1472</v>
      </c>
      <c r="E6687" s="4">
        <v>215600</v>
      </c>
      <c r="F6687" s="4">
        <v>23.532</v>
      </c>
      <c r="G6687" s="4">
        <v>4.2904103894588488</v>
      </c>
      <c r="H6687" s="4">
        <v>5073</v>
      </c>
      <c r="I6687" s="4"/>
      <c r="J6687" s="4">
        <v>5073</v>
      </c>
    </row>
    <row r="6688" spans="2:10" x14ac:dyDescent="0.3">
      <c r="B6688" s="3" t="s">
        <v>316</v>
      </c>
      <c r="C6688" s="4">
        <v>2021</v>
      </c>
      <c r="D6688" s="3" t="s">
        <v>1473</v>
      </c>
      <c r="E6688" s="4">
        <v>159300</v>
      </c>
      <c r="F6688" s="4">
        <v>22.684550000000002</v>
      </c>
      <c r="G6688" s="4">
        <v>4.1359012833672759</v>
      </c>
      <c r="H6688" s="4">
        <v>3614</v>
      </c>
      <c r="I6688" s="4"/>
      <c r="J6688" s="4">
        <v>3614</v>
      </c>
    </row>
    <row r="6689" spans="2:10" x14ac:dyDescent="0.3">
      <c r="B6689" s="3" t="s">
        <v>316</v>
      </c>
      <c r="C6689" s="4">
        <v>2021</v>
      </c>
      <c r="D6689" s="3" t="s">
        <v>1474</v>
      </c>
      <c r="E6689" s="4">
        <v>38889900</v>
      </c>
      <c r="F6689" s="4">
        <v>5.4847900000000003</v>
      </c>
      <c r="G6689" s="4">
        <v>1</v>
      </c>
      <c r="H6689" s="4">
        <v>213303</v>
      </c>
      <c r="I6689" s="4"/>
      <c r="J6689" s="4">
        <v>213303</v>
      </c>
    </row>
    <row r="6690" spans="2:10" x14ac:dyDescent="0.3">
      <c r="B6690" s="3" t="s">
        <v>316</v>
      </c>
      <c r="C6690" s="4">
        <v>2021</v>
      </c>
      <c r="D6690" s="3" t="s">
        <v>1475</v>
      </c>
      <c r="E6690" s="4">
        <v>0</v>
      </c>
      <c r="F6690" s="4">
        <v>0</v>
      </c>
      <c r="G6690" s="4">
        <v>0</v>
      </c>
      <c r="H6690" s="4">
        <v>0</v>
      </c>
      <c r="I6690" s="4"/>
      <c r="J6690" s="4">
        <v>0</v>
      </c>
    </row>
    <row r="6691" spans="2:10" x14ac:dyDescent="0.3">
      <c r="B6691" s="3" t="s">
        <v>316</v>
      </c>
      <c r="C6691" s="4">
        <v>2021</v>
      </c>
      <c r="D6691" s="3" t="s">
        <v>1476</v>
      </c>
      <c r="E6691" s="4">
        <v>60800</v>
      </c>
      <c r="F6691" s="4">
        <v>25.252510000000001</v>
      </c>
      <c r="G6691" s="4">
        <v>4.6040978779497479</v>
      </c>
      <c r="H6691" s="4">
        <v>1535</v>
      </c>
      <c r="I6691" s="4">
        <v>4869</v>
      </c>
      <c r="J6691" s="4">
        <v>6404</v>
      </c>
    </row>
    <row r="6692" spans="2:10" x14ac:dyDescent="0.3">
      <c r="B6692" s="3" t="s">
        <v>316</v>
      </c>
      <c r="C6692" s="4">
        <v>2022</v>
      </c>
      <c r="D6692" s="3" t="s">
        <v>1468</v>
      </c>
      <c r="E6692" s="4">
        <v>1620350</v>
      </c>
      <c r="F6692" s="4">
        <v>15.19239</v>
      </c>
      <c r="G6692" s="4">
        <v>3.3534027599968219</v>
      </c>
      <c r="H6692" s="4">
        <v>24617</v>
      </c>
      <c r="I6692" s="4"/>
      <c r="J6692" s="4">
        <v>24617</v>
      </c>
    </row>
    <row r="6693" spans="2:10" x14ac:dyDescent="0.3">
      <c r="B6693" s="3" t="s">
        <v>316</v>
      </c>
      <c r="C6693" s="4">
        <v>2022</v>
      </c>
      <c r="D6693" s="3" t="s">
        <v>1469</v>
      </c>
      <c r="E6693" s="4">
        <v>0</v>
      </c>
      <c r="F6693" s="4">
        <v>0</v>
      </c>
      <c r="G6693" s="4">
        <v>0</v>
      </c>
      <c r="H6693" s="4">
        <v>0</v>
      </c>
      <c r="I6693" s="4"/>
      <c r="J6693" s="4">
        <v>0</v>
      </c>
    </row>
    <row r="6694" spans="2:10" x14ac:dyDescent="0.3">
      <c r="B6694" s="3" t="s">
        <v>316</v>
      </c>
      <c r="C6694" s="4">
        <v>2022</v>
      </c>
      <c r="D6694" s="3" t="s">
        <v>1470</v>
      </c>
      <c r="E6694" s="4">
        <v>3517100</v>
      </c>
      <c r="F6694" s="4">
        <v>35.036070000000002</v>
      </c>
      <c r="G6694" s="4">
        <v>7.7334806332276793</v>
      </c>
      <c r="H6694" s="4">
        <v>123225</v>
      </c>
      <c r="I6694" s="4"/>
      <c r="J6694" s="4">
        <v>123225</v>
      </c>
    </row>
    <row r="6695" spans="2:10" x14ac:dyDescent="0.3">
      <c r="B6695" s="3" t="s">
        <v>316</v>
      </c>
      <c r="C6695" s="4">
        <v>2022</v>
      </c>
      <c r="D6695" s="3" t="s">
        <v>1471</v>
      </c>
      <c r="E6695" s="4">
        <v>0</v>
      </c>
      <c r="F6695" s="4">
        <v>0</v>
      </c>
      <c r="G6695" s="4">
        <v>0</v>
      </c>
      <c r="H6695" s="4">
        <v>0</v>
      </c>
      <c r="I6695" s="4"/>
      <c r="J6695" s="4">
        <v>0</v>
      </c>
    </row>
    <row r="6696" spans="2:10" x14ac:dyDescent="0.3">
      <c r="B6696" s="3" t="s">
        <v>316</v>
      </c>
      <c r="C6696" s="4">
        <v>2022</v>
      </c>
      <c r="D6696" s="3" t="s">
        <v>1472</v>
      </c>
      <c r="E6696" s="4">
        <v>199100</v>
      </c>
      <c r="F6696" s="4">
        <v>27.69163</v>
      </c>
      <c r="G6696" s="4">
        <v>6.1123489109225604</v>
      </c>
      <c r="H6696" s="4">
        <v>5513</v>
      </c>
      <c r="I6696" s="4"/>
      <c r="J6696" s="4">
        <v>5513</v>
      </c>
    </row>
    <row r="6697" spans="2:10" x14ac:dyDescent="0.3">
      <c r="B6697" s="3" t="s">
        <v>316</v>
      </c>
      <c r="C6697" s="4">
        <v>2022</v>
      </c>
      <c r="D6697" s="3" t="s">
        <v>1473</v>
      </c>
      <c r="E6697" s="4">
        <v>130500</v>
      </c>
      <c r="F6697" s="4">
        <v>30.091819999999998</v>
      </c>
      <c r="G6697" s="4">
        <v>6.6421407192237405</v>
      </c>
      <c r="H6697" s="4">
        <v>3927</v>
      </c>
      <c r="I6697" s="4"/>
      <c r="J6697" s="4">
        <v>3927</v>
      </c>
    </row>
    <row r="6698" spans="2:10" x14ac:dyDescent="0.3">
      <c r="B6698" s="3" t="s">
        <v>316</v>
      </c>
      <c r="C6698" s="4">
        <v>2022</v>
      </c>
      <c r="D6698" s="3" t="s">
        <v>1474</v>
      </c>
      <c r="E6698" s="4">
        <v>51164700</v>
      </c>
      <c r="F6698" s="4">
        <v>4.5304399999999996</v>
      </c>
      <c r="G6698" s="4">
        <v>1</v>
      </c>
      <c r="H6698" s="4">
        <v>231799</v>
      </c>
      <c r="I6698" s="4"/>
      <c r="J6698" s="4">
        <v>231799</v>
      </c>
    </row>
    <row r="6699" spans="2:10" x14ac:dyDescent="0.3">
      <c r="B6699" s="3" t="s">
        <v>316</v>
      </c>
      <c r="C6699" s="4">
        <v>2022</v>
      </c>
      <c r="D6699" s="3" t="s">
        <v>1475</v>
      </c>
      <c r="E6699" s="4">
        <v>0</v>
      </c>
      <c r="F6699" s="4">
        <v>0</v>
      </c>
      <c r="G6699" s="4">
        <v>0</v>
      </c>
      <c r="H6699" s="4">
        <v>0</v>
      </c>
      <c r="I6699" s="4"/>
      <c r="J6699" s="4">
        <v>0</v>
      </c>
    </row>
    <row r="6700" spans="2:10" x14ac:dyDescent="0.3">
      <c r="B6700" s="3" t="s">
        <v>316</v>
      </c>
      <c r="C6700" s="4">
        <v>2022</v>
      </c>
      <c r="D6700" s="3" t="s">
        <v>1476</v>
      </c>
      <c r="E6700" s="4">
        <v>84400</v>
      </c>
      <c r="F6700" s="4">
        <v>19.768699999999999</v>
      </c>
      <c r="G6700" s="4">
        <v>4.3635276043827975</v>
      </c>
      <c r="H6700" s="4">
        <v>1668</v>
      </c>
      <c r="I6700" s="4">
        <v>5825</v>
      </c>
      <c r="J6700" s="4">
        <v>7493</v>
      </c>
    </row>
    <row r="6701" spans="2:10" x14ac:dyDescent="0.3">
      <c r="B6701" s="3" t="s">
        <v>316</v>
      </c>
      <c r="C6701" s="4">
        <v>2023</v>
      </c>
      <c r="D6701" s="3" t="s">
        <v>1468</v>
      </c>
      <c r="E6701" s="4">
        <v>1387150</v>
      </c>
      <c r="F6701" s="4">
        <v>20.905539999999998</v>
      </c>
      <c r="G6701" s="4">
        <v>5.4326349872925617</v>
      </c>
      <c r="H6701" s="4">
        <v>28999</v>
      </c>
      <c r="I6701" s="4"/>
      <c r="J6701" s="4">
        <v>28999</v>
      </c>
    </row>
    <row r="6702" spans="2:10" x14ac:dyDescent="0.3">
      <c r="B6702" s="3" t="s">
        <v>316</v>
      </c>
      <c r="C6702" s="4">
        <v>2023</v>
      </c>
      <c r="D6702" s="3" t="s">
        <v>1469</v>
      </c>
      <c r="E6702" s="4">
        <v>0</v>
      </c>
      <c r="F6702" s="4">
        <v>0</v>
      </c>
      <c r="G6702" s="4">
        <v>0</v>
      </c>
      <c r="H6702" s="4">
        <v>0</v>
      </c>
      <c r="I6702" s="4"/>
      <c r="J6702" s="4">
        <v>0</v>
      </c>
    </row>
    <row r="6703" spans="2:10" x14ac:dyDescent="0.3">
      <c r="B6703" s="3" t="s">
        <v>316</v>
      </c>
      <c r="C6703" s="4">
        <v>2023</v>
      </c>
      <c r="D6703" s="3" t="s">
        <v>1470</v>
      </c>
      <c r="E6703" s="4">
        <v>3683900</v>
      </c>
      <c r="F6703" s="4">
        <v>38.77608</v>
      </c>
      <c r="G6703" s="4">
        <v>10.076577255505258</v>
      </c>
      <c r="H6703" s="4">
        <v>142847</v>
      </c>
      <c r="I6703" s="4"/>
      <c r="J6703" s="4">
        <v>142847</v>
      </c>
    </row>
    <row r="6704" spans="2:10" x14ac:dyDescent="0.3">
      <c r="B6704" s="3" t="s">
        <v>316</v>
      </c>
      <c r="C6704" s="4">
        <v>2023</v>
      </c>
      <c r="D6704" s="3" t="s">
        <v>1471</v>
      </c>
      <c r="E6704" s="4">
        <v>0</v>
      </c>
      <c r="F6704" s="4">
        <v>0</v>
      </c>
      <c r="G6704" s="4">
        <v>0</v>
      </c>
      <c r="H6704" s="4">
        <v>0</v>
      </c>
      <c r="I6704" s="4"/>
      <c r="J6704" s="4">
        <v>0</v>
      </c>
    </row>
    <row r="6705" spans="2:10" x14ac:dyDescent="0.3">
      <c r="B6705" s="3" t="s">
        <v>316</v>
      </c>
      <c r="C6705" s="4">
        <v>2023</v>
      </c>
      <c r="D6705" s="3" t="s">
        <v>1472</v>
      </c>
      <c r="E6705" s="4">
        <v>204600</v>
      </c>
      <c r="F6705" s="4">
        <v>52.494639999999997</v>
      </c>
      <c r="G6705" s="4">
        <v>13.641561897436164</v>
      </c>
      <c r="H6705" s="4">
        <v>10740</v>
      </c>
      <c r="I6705" s="4"/>
      <c r="J6705" s="4">
        <v>10740</v>
      </c>
    </row>
    <row r="6706" spans="2:10" x14ac:dyDescent="0.3">
      <c r="B6706" s="3" t="s">
        <v>316</v>
      </c>
      <c r="C6706" s="4">
        <v>2023</v>
      </c>
      <c r="D6706" s="3" t="s">
        <v>1473</v>
      </c>
      <c r="E6706" s="4">
        <v>42500</v>
      </c>
      <c r="F6706" s="4">
        <v>25.271550000000001</v>
      </c>
      <c r="G6706" s="4">
        <v>6.5672116918823127</v>
      </c>
      <c r="H6706" s="4">
        <v>1074</v>
      </c>
      <c r="I6706" s="4"/>
      <c r="J6706" s="4">
        <v>1074</v>
      </c>
    </row>
    <row r="6707" spans="2:10" x14ac:dyDescent="0.3">
      <c r="B6707" s="3" t="s">
        <v>316</v>
      </c>
      <c r="C6707" s="4">
        <v>2023</v>
      </c>
      <c r="D6707" s="3" t="s">
        <v>1474</v>
      </c>
      <c r="E6707" s="4">
        <v>63196300</v>
      </c>
      <c r="F6707" s="4">
        <v>3.8481399999999999</v>
      </c>
      <c r="G6707" s="4">
        <v>1</v>
      </c>
      <c r="H6707" s="4">
        <v>243188</v>
      </c>
      <c r="I6707" s="4"/>
      <c r="J6707" s="4">
        <v>243188</v>
      </c>
    </row>
    <row r="6708" spans="2:10" x14ac:dyDescent="0.3">
      <c r="B6708" s="3" t="s">
        <v>316</v>
      </c>
      <c r="C6708" s="4">
        <v>2023</v>
      </c>
      <c r="D6708" s="3" t="s">
        <v>1475</v>
      </c>
      <c r="E6708" s="4">
        <v>0</v>
      </c>
      <c r="F6708" s="4">
        <v>0</v>
      </c>
      <c r="G6708" s="4">
        <v>0</v>
      </c>
      <c r="H6708" s="4">
        <v>0</v>
      </c>
      <c r="I6708" s="4"/>
      <c r="J6708" s="4">
        <v>0</v>
      </c>
    </row>
    <row r="6709" spans="2:10" x14ac:dyDescent="0.3">
      <c r="B6709" s="3" t="s">
        <v>316</v>
      </c>
      <c r="C6709" s="4">
        <v>2023</v>
      </c>
      <c r="D6709" s="3" t="s">
        <v>1476</v>
      </c>
      <c r="E6709" s="4">
        <v>86900</v>
      </c>
      <c r="F6709" s="4">
        <v>37.078530000000001</v>
      </c>
      <c r="G6709" s="4">
        <v>9.6354420577213933</v>
      </c>
      <c r="H6709" s="4">
        <v>3222</v>
      </c>
      <c r="I6709" s="4">
        <v>6534</v>
      </c>
      <c r="J6709" s="4">
        <v>9756</v>
      </c>
    </row>
    <row r="6710" spans="2:10" x14ac:dyDescent="0.3">
      <c r="B6710" s="3" t="s">
        <v>316</v>
      </c>
      <c r="C6710" s="4">
        <v>2024</v>
      </c>
      <c r="D6710" s="3" t="s">
        <v>1468</v>
      </c>
      <c r="E6710" s="4"/>
      <c r="F6710" s="4"/>
      <c r="G6710" s="4"/>
      <c r="H6710" s="4"/>
      <c r="I6710" s="4"/>
      <c r="J6710" s="4"/>
    </row>
    <row r="6711" spans="2:10" x14ac:dyDescent="0.3">
      <c r="B6711" s="3" t="s">
        <v>316</v>
      </c>
      <c r="C6711" s="4">
        <v>2024</v>
      </c>
      <c r="D6711" s="3" t="s">
        <v>1469</v>
      </c>
      <c r="E6711" s="4"/>
      <c r="F6711" s="4"/>
      <c r="G6711" s="4"/>
      <c r="H6711" s="4"/>
      <c r="I6711" s="4"/>
      <c r="J6711" s="4"/>
    </row>
    <row r="6712" spans="2:10" x14ac:dyDescent="0.3">
      <c r="B6712" s="3" t="s">
        <v>316</v>
      </c>
      <c r="C6712" s="4">
        <v>2024</v>
      </c>
      <c r="D6712" s="3" t="s">
        <v>1470</v>
      </c>
      <c r="E6712" s="4"/>
      <c r="F6712" s="4"/>
      <c r="G6712" s="4"/>
      <c r="H6712" s="4"/>
      <c r="I6712" s="4"/>
      <c r="J6712" s="4"/>
    </row>
    <row r="6713" spans="2:10" x14ac:dyDescent="0.3">
      <c r="B6713" s="3" t="s">
        <v>316</v>
      </c>
      <c r="C6713" s="4">
        <v>2024</v>
      </c>
      <c r="D6713" s="3" t="s">
        <v>1471</v>
      </c>
      <c r="E6713" s="4"/>
      <c r="F6713" s="4"/>
      <c r="G6713" s="4"/>
      <c r="H6713" s="4"/>
      <c r="I6713" s="4"/>
      <c r="J6713" s="4"/>
    </row>
    <row r="6714" spans="2:10" x14ac:dyDescent="0.3">
      <c r="B6714" s="3" t="s">
        <v>316</v>
      </c>
      <c r="C6714" s="4">
        <v>2024</v>
      </c>
      <c r="D6714" s="3" t="s">
        <v>1472</v>
      </c>
      <c r="E6714" s="4"/>
      <c r="F6714" s="4"/>
      <c r="G6714" s="4"/>
      <c r="H6714" s="4"/>
      <c r="I6714" s="4"/>
      <c r="J6714" s="4"/>
    </row>
    <row r="6715" spans="2:10" x14ac:dyDescent="0.3">
      <c r="B6715" s="3" t="s">
        <v>316</v>
      </c>
      <c r="C6715" s="4">
        <v>2024</v>
      </c>
      <c r="D6715" s="3" t="s">
        <v>1473</v>
      </c>
      <c r="E6715" s="4"/>
      <c r="F6715" s="4"/>
      <c r="G6715" s="4"/>
      <c r="H6715" s="4"/>
      <c r="I6715" s="4"/>
      <c r="J6715" s="4"/>
    </row>
    <row r="6716" spans="2:10" x14ac:dyDescent="0.3">
      <c r="B6716" s="3" t="s">
        <v>316</v>
      </c>
      <c r="C6716" s="4">
        <v>2024</v>
      </c>
      <c r="D6716" s="3" t="s">
        <v>1474</v>
      </c>
      <c r="E6716" s="4"/>
      <c r="F6716" s="4"/>
      <c r="G6716" s="4"/>
      <c r="H6716" s="4"/>
      <c r="I6716" s="4"/>
      <c r="J6716" s="4"/>
    </row>
    <row r="6717" spans="2:10" x14ac:dyDescent="0.3">
      <c r="B6717" s="3" t="s">
        <v>316</v>
      </c>
      <c r="C6717" s="4">
        <v>2024</v>
      </c>
      <c r="D6717" s="3" t="s">
        <v>1475</v>
      </c>
      <c r="E6717" s="4"/>
      <c r="F6717" s="4"/>
      <c r="G6717" s="4"/>
      <c r="H6717" s="4"/>
      <c r="I6717" s="4"/>
      <c r="J6717" s="4"/>
    </row>
    <row r="6718" spans="2:10" x14ac:dyDescent="0.3">
      <c r="B6718" s="3" t="s">
        <v>316</v>
      </c>
      <c r="C6718" s="4">
        <v>2024</v>
      </c>
      <c r="D6718" s="3" t="s">
        <v>1476</v>
      </c>
      <c r="E6718" s="4"/>
      <c r="F6718" s="4"/>
      <c r="G6718" s="4"/>
      <c r="H6718" s="4"/>
      <c r="I6718" s="4"/>
      <c r="J6718" s="4"/>
    </row>
    <row r="6719" spans="2:10" x14ac:dyDescent="0.3">
      <c r="B6719" s="3" t="s">
        <v>318</v>
      </c>
      <c r="C6719" s="4">
        <v>2019</v>
      </c>
      <c r="D6719" s="3" t="s">
        <v>1468</v>
      </c>
      <c r="E6719" s="4">
        <v>216058508</v>
      </c>
      <c r="F6719" s="4">
        <v>5.25136</v>
      </c>
      <c r="G6719" s="4">
        <v>2.3872205402358402</v>
      </c>
      <c r="H6719" s="4">
        <v>1134601.0065708801</v>
      </c>
      <c r="I6719" s="4"/>
      <c r="J6719" s="4">
        <v>1134601.0065708801</v>
      </c>
    </row>
    <row r="6720" spans="2:10" x14ac:dyDescent="0.3">
      <c r="B6720" s="3" t="s">
        <v>318</v>
      </c>
      <c r="C6720" s="4">
        <v>2019</v>
      </c>
      <c r="D6720" s="3" t="s">
        <v>1469</v>
      </c>
      <c r="E6720" s="4">
        <v>417804</v>
      </c>
      <c r="F6720" s="4">
        <v>4.0187799999999996</v>
      </c>
      <c r="G6720" s="4">
        <v>1.8269008719053701</v>
      </c>
      <c r="H6720" s="4">
        <v>1679.0623591200001</v>
      </c>
      <c r="I6720" s="4"/>
      <c r="J6720" s="4">
        <v>1679.0623591200001</v>
      </c>
    </row>
    <row r="6721" spans="2:10" x14ac:dyDescent="0.3">
      <c r="B6721" s="3" t="s">
        <v>318</v>
      </c>
      <c r="C6721" s="4">
        <v>2019</v>
      </c>
      <c r="D6721" s="3" t="s">
        <v>1470</v>
      </c>
      <c r="E6721" s="4">
        <v>8144800</v>
      </c>
      <c r="F6721" s="4">
        <v>7.6231999999999998</v>
      </c>
      <c r="G6721" s="4">
        <v>3.46543745283619</v>
      </c>
      <c r="H6721" s="4">
        <v>62089.439359999997</v>
      </c>
      <c r="I6721" s="4"/>
      <c r="J6721" s="4">
        <v>62089.439359999997</v>
      </c>
    </row>
    <row r="6722" spans="2:10" x14ac:dyDescent="0.3">
      <c r="B6722" s="3" t="s">
        <v>318</v>
      </c>
      <c r="C6722" s="4">
        <v>2019</v>
      </c>
      <c r="D6722" s="3" t="s">
        <v>1471</v>
      </c>
      <c r="E6722" s="4">
        <v>0</v>
      </c>
      <c r="F6722" s="4">
        <v>0</v>
      </c>
      <c r="G6722" s="4">
        <v>0</v>
      </c>
      <c r="H6722" s="4">
        <v>0</v>
      </c>
      <c r="I6722" s="4"/>
      <c r="J6722" s="4">
        <v>0</v>
      </c>
    </row>
    <row r="6723" spans="2:10" x14ac:dyDescent="0.3">
      <c r="B6723" s="3" t="s">
        <v>318</v>
      </c>
      <c r="C6723" s="4">
        <v>2019</v>
      </c>
      <c r="D6723" s="3" t="s">
        <v>1472</v>
      </c>
      <c r="E6723" s="4">
        <v>701100</v>
      </c>
      <c r="F6723" s="4">
        <v>7.76546</v>
      </c>
      <c r="G6723" s="4">
        <v>3.53010755621017</v>
      </c>
      <c r="H6723" s="4">
        <v>5444.3640059999998</v>
      </c>
      <c r="I6723" s="4"/>
      <c r="J6723" s="4">
        <v>5444.3640059999998</v>
      </c>
    </row>
    <row r="6724" spans="2:10" x14ac:dyDescent="0.3">
      <c r="B6724" s="3" t="s">
        <v>318</v>
      </c>
      <c r="C6724" s="4">
        <v>2019</v>
      </c>
      <c r="D6724" s="3" t="s">
        <v>1473</v>
      </c>
      <c r="E6724" s="4">
        <v>6421000</v>
      </c>
      <c r="F6724" s="4">
        <v>4.1983100000000002</v>
      </c>
      <c r="G6724" s="4">
        <v>1.90851357863059</v>
      </c>
      <c r="H6724" s="4">
        <v>26957.34851</v>
      </c>
      <c r="I6724" s="4"/>
      <c r="J6724" s="4">
        <v>26957.34851</v>
      </c>
    </row>
    <row r="6725" spans="2:10" x14ac:dyDescent="0.3">
      <c r="B6725" s="3" t="s">
        <v>318</v>
      </c>
      <c r="C6725" s="4">
        <v>2019</v>
      </c>
      <c r="D6725" s="3" t="s">
        <v>1474</v>
      </c>
      <c r="E6725" s="4">
        <v>3649089029</v>
      </c>
      <c r="F6725" s="4">
        <v>2.1997800000000001</v>
      </c>
      <c r="G6725" s="4">
        <v>1</v>
      </c>
      <c r="H6725" s="4">
        <v>8027193.0642136196</v>
      </c>
      <c r="I6725" s="4">
        <v>0</v>
      </c>
      <c r="J6725" s="4">
        <v>8027193.0642136196</v>
      </c>
    </row>
    <row r="6726" spans="2:10" x14ac:dyDescent="0.3">
      <c r="B6726" s="3" t="s">
        <v>318</v>
      </c>
      <c r="C6726" s="4">
        <v>2019</v>
      </c>
      <c r="D6726" s="3" t="s">
        <v>1475</v>
      </c>
      <c r="E6726" s="4">
        <v>2</v>
      </c>
      <c r="F6726" s="4">
        <v>0</v>
      </c>
      <c r="G6726" s="4">
        <v>0</v>
      </c>
      <c r="H6726" s="4">
        <v>0</v>
      </c>
      <c r="I6726" s="4"/>
      <c r="J6726" s="4">
        <v>0</v>
      </c>
    </row>
    <row r="6727" spans="2:10" x14ac:dyDescent="0.3">
      <c r="B6727" s="3" t="s">
        <v>318</v>
      </c>
      <c r="C6727" s="4">
        <v>2019</v>
      </c>
      <c r="D6727" s="3" t="s">
        <v>1476</v>
      </c>
      <c r="E6727" s="4">
        <v>2909800</v>
      </c>
      <c r="F6727" s="4">
        <v>40</v>
      </c>
      <c r="G6727" s="4">
        <v>18.183636545472702</v>
      </c>
      <c r="H6727" s="4">
        <v>116392</v>
      </c>
      <c r="I6727" s="4"/>
      <c r="J6727" s="4">
        <v>116392</v>
      </c>
    </row>
    <row r="6728" spans="2:10" x14ac:dyDescent="0.3">
      <c r="B6728" s="3" t="s">
        <v>318</v>
      </c>
      <c r="C6728" s="4">
        <v>2020</v>
      </c>
      <c r="D6728" s="3" t="s">
        <v>1468</v>
      </c>
      <c r="E6728" s="4">
        <v>220732037</v>
      </c>
      <c r="F6728" s="4">
        <v>5.38157</v>
      </c>
      <c r="G6728" s="4">
        <v>2.2274710264900661</v>
      </c>
      <c r="H6728" s="4">
        <v>1187885</v>
      </c>
      <c r="I6728" s="4"/>
      <c r="J6728" s="4">
        <v>1187885</v>
      </c>
    </row>
    <row r="6729" spans="2:10" x14ac:dyDescent="0.3">
      <c r="B6729" s="3" t="s">
        <v>318</v>
      </c>
      <c r="C6729" s="4">
        <v>2020</v>
      </c>
      <c r="D6729" s="3" t="s">
        <v>1469</v>
      </c>
      <c r="E6729" s="4">
        <v>412313</v>
      </c>
      <c r="F6729" s="4">
        <v>4.4144600000000001</v>
      </c>
      <c r="G6729" s="4">
        <v>1.8271771523178808</v>
      </c>
      <c r="H6729" s="4">
        <v>1820</v>
      </c>
      <c r="I6729" s="4"/>
      <c r="J6729" s="4">
        <v>1820</v>
      </c>
    </row>
    <row r="6730" spans="2:10" x14ac:dyDescent="0.3">
      <c r="B6730" s="3" t="s">
        <v>318</v>
      </c>
      <c r="C6730" s="4">
        <v>2020</v>
      </c>
      <c r="D6730" s="3" t="s">
        <v>1470</v>
      </c>
      <c r="E6730" s="4">
        <v>8109200</v>
      </c>
      <c r="F6730" s="4">
        <v>8.3734800000000007</v>
      </c>
      <c r="G6730" s="4">
        <v>3.4658443708609274</v>
      </c>
      <c r="H6730" s="4">
        <v>67902</v>
      </c>
      <c r="I6730" s="4"/>
      <c r="J6730" s="4">
        <v>67902</v>
      </c>
    </row>
    <row r="6731" spans="2:10" x14ac:dyDescent="0.3">
      <c r="B6731" s="3" t="s">
        <v>318</v>
      </c>
      <c r="C6731" s="4">
        <v>2020</v>
      </c>
      <c r="D6731" s="3" t="s">
        <v>1471</v>
      </c>
      <c r="E6731" s="4">
        <v>0</v>
      </c>
      <c r="F6731" s="4">
        <v>0</v>
      </c>
      <c r="G6731" s="4">
        <v>0</v>
      </c>
      <c r="H6731" s="4">
        <v>0</v>
      </c>
      <c r="I6731" s="4"/>
      <c r="J6731" s="4">
        <v>0</v>
      </c>
    </row>
    <row r="6732" spans="2:10" x14ac:dyDescent="0.3">
      <c r="B6732" s="3" t="s">
        <v>318</v>
      </c>
      <c r="C6732" s="4">
        <v>2020</v>
      </c>
      <c r="D6732" s="3" t="s">
        <v>1472</v>
      </c>
      <c r="E6732" s="4">
        <v>2042300</v>
      </c>
      <c r="F6732" s="4">
        <v>8.5287199999999999</v>
      </c>
      <c r="G6732" s="4">
        <v>3.5300993377483443</v>
      </c>
      <c r="H6732" s="4">
        <v>17418</v>
      </c>
      <c r="I6732" s="4"/>
      <c r="J6732" s="4">
        <v>17418</v>
      </c>
    </row>
    <row r="6733" spans="2:10" x14ac:dyDescent="0.3">
      <c r="B6733" s="3" t="s">
        <v>318</v>
      </c>
      <c r="C6733" s="4">
        <v>2020</v>
      </c>
      <c r="D6733" s="3" t="s">
        <v>1473</v>
      </c>
      <c r="E6733" s="4">
        <v>6812200</v>
      </c>
      <c r="F6733" s="4">
        <v>4.6112900000000003</v>
      </c>
      <c r="G6733" s="4">
        <v>1.9086465231788081</v>
      </c>
      <c r="H6733" s="4">
        <v>31413</v>
      </c>
      <c r="I6733" s="4"/>
      <c r="J6733" s="4">
        <v>31413</v>
      </c>
    </row>
    <row r="6734" spans="2:10" x14ac:dyDescent="0.3">
      <c r="B6734" s="3" t="s">
        <v>318</v>
      </c>
      <c r="C6734" s="4">
        <v>2020</v>
      </c>
      <c r="D6734" s="3" t="s">
        <v>1474</v>
      </c>
      <c r="E6734" s="4">
        <v>3458853309</v>
      </c>
      <c r="F6734" s="4">
        <v>2.4159999999999999</v>
      </c>
      <c r="G6734" s="4">
        <v>1</v>
      </c>
      <c r="H6734" s="4">
        <v>8356590</v>
      </c>
      <c r="I6734" s="4"/>
      <c r="J6734" s="4">
        <v>8356590</v>
      </c>
    </row>
    <row r="6735" spans="2:10" x14ac:dyDescent="0.3">
      <c r="B6735" s="3" t="s">
        <v>318</v>
      </c>
      <c r="C6735" s="4">
        <v>2020</v>
      </c>
      <c r="D6735" s="3" t="s">
        <v>1475</v>
      </c>
      <c r="E6735" s="4">
        <v>2</v>
      </c>
      <c r="F6735" s="4">
        <v>0</v>
      </c>
      <c r="G6735" s="4">
        <v>0</v>
      </c>
      <c r="H6735" s="4">
        <v>0</v>
      </c>
      <c r="I6735" s="4"/>
      <c r="J6735" s="4">
        <v>0</v>
      </c>
    </row>
    <row r="6736" spans="2:10" x14ac:dyDescent="0.3">
      <c r="B6736" s="3" t="s">
        <v>318</v>
      </c>
      <c r="C6736" s="4">
        <v>2020</v>
      </c>
      <c r="D6736" s="3" t="s">
        <v>1476</v>
      </c>
      <c r="E6736" s="4">
        <v>3046300</v>
      </c>
      <c r="F6736" s="4">
        <v>40</v>
      </c>
      <c r="G6736" s="4">
        <v>16.556291390728479</v>
      </c>
      <c r="H6736" s="4">
        <v>121852</v>
      </c>
      <c r="I6736" s="4">
        <v>191668</v>
      </c>
      <c r="J6736" s="4">
        <v>313520</v>
      </c>
    </row>
    <row r="6737" spans="2:10" x14ac:dyDescent="0.3">
      <c r="B6737" s="3" t="s">
        <v>318</v>
      </c>
      <c r="C6737" s="4">
        <v>2021</v>
      </c>
      <c r="D6737" s="3" t="s">
        <v>1468</v>
      </c>
      <c r="E6737" s="4">
        <v>226291979</v>
      </c>
      <c r="F6737" s="4">
        <v>6.0141</v>
      </c>
      <c r="G6737" s="4">
        <v>2.3476163151546383</v>
      </c>
      <c r="H6737" s="4">
        <v>1360943</v>
      </c>
      <c r="I6737" s="4"/>
      <c r="J6737" s="4">
        <v>1360943</v>
      </c>
    </row>
    <row r="6738" spans="2:10" x14ac:dyDescent="0.3">
      <c r="B6738" s="3" t="s">
        <v>318</v>
      </c>
      <c r="C6738" s="4">
        <v>2021</v>
      </c>
      <c r="D6738" s="3" t="s">
        <v>1469</v>
      </c>
      <c r="E6738" s="4">
        <v>437292</v>
      </c>
      <c r="F6738" s="4">
        <v>4.68126</v>
      </c>
      <c r="G6738" s="4">
        <v>1.8273394774747347</v>
      </c>
      <c r="H6738" s="4">
        <v>2047</v>
      </c>
      <c r="I6738" s="4"/>
      <c r="J6738" s="4">
        <v>2047</v>
      </c>
    </row>
    <row r="6739" spans="2:10" x14ac:dyDescent="0.3">
      <c r="B6739" s="3" t="s">
        <v>318</v>
      </c>
      <c r="C6739" s="4">
        <v>2021</v>
      </c>
      <c r="D6739" s="3" t="s">
        <v>1470</v>
      </c>
      <c r="E6739" s="4">
        <v>8090200</v>
      </c>
      <c r="F6739" s="4">
        <v>9.2124000000000006</v>
      </c>
      <c r="G6739" s="4">
        <v>3.5960793039242098</v>
      </c>
      <c r="H6739" s="4">
        <v>74530</v>
      </c>
      <c r="I6739" s="4"/>
      <c r="J6739" s="4">
        <v>74530</v>
      </c>
    </row>
    <row r="6740" spans="2:10" x14ac:dyDescent="0.3">
      <c r="B6740" s="3" t="s">
        <v>318</v>
      </c>
      <c r="C6740" s="4">
        <v>2021</v>
      </c>
      <c r="D6740" s="3" t="s">
        <v>1471</v>
      </c>
      <c r="E6740" s="4">
        <v>0</v>
      </c>
      <c r="F6740" s="4">
        <v>0</v>
      </c>
      <c r="G6740" s="4">
        <v>0</v>
      </c>
      <c r="H6740" s="4">
        <v>0</v>
      </c>
      <c r="I6740" s="4"/>
      <c r="J6740" s="4">
        <v>0</v>
      </c>
    </row>
    <row r="6741" spans="2:10" x14ac:dyDescent="0.3">
      <c r="B6741" s="3" t="s">
        <v>318</v>
      </c>
      <c r="C6741" s="4">
        <v>2021</v>
      </c>
      <c r="D6741" s="3" t="s">
        <v>1472</v>
      </c>
      <c r="E6741" s="4">
        <v>807200</v>
      </c>
      <c r="F6741" s="4">
        <v>11.272119999999999</v>
      </c>
      <c r="G6741" s="4">
        <v>4.4000952459022793</v>
      </c>
      <c r="H6741" s="4">
        <v>9099</v>
      </c>
      <c r="I6741" s="4"/>
      <c r="J6741" s="4">
        <v>9099</v>
      </c>
    </row>
    <row r="6742" spans="2:10" x14ac:dyDescent="0.3">
      <c r="B6742" s="3" t="s">
        <v>318</v>
      </c>
      <c r="C6742" s="4">
        <v>2021</v>
      </c>
      <c r="D6742" s="3" t="s">
        <v>1473</v>
      </c>
      <c r="E6742" s="4">
        <v>6103000</v>
      </c>
      <c r="F6742" s="4">
        <v>4.9922199999999997</v>
      </c>
      <c r="G6742" s="4">
        <v>1.9487233535926052</v>
      </c>
      <c r="H6742" s="4">
        <v>30468</v>
      </c>
      <c r="I6742" s="4"/>
      <c r="J6742" s="4">
        <v>30468</v>
      </c>
    </row>
    <row r="6743" spans="2:10" x14ac:dyDescent="0.3">
      <c r="B6743" s="3" t="s">
        <v>318</v>
      </c>
      <c r="C6743" s="4">
        <v>2021</v>
      </c>
      <c r="D6743" s="3" t="s">
        <v>1474</v>
      </c>
      <c r="E6743" s="4">
        <v>3615556884</v>
      </c>
      <c r="F6743" s="4">
        <v>2.5617899999999998</v>
      </c>
      <c r="G6743" s="4">
        <v>1</v>
      </c>
      <c r="H6743" s="4">
        <v>9262297</v>
      </c>
      <c r="I6743" s="4"/>
      <c r="J6743" s="4">
        <v>9262297</v>
      </c>
    </row>
    <row r="6744" spans="2:10" x14ac:dyDescent="0.3">
      <c r="B6744" s="3" t="s">
        <v>318</v>
      </c>
      <c r="C6744" s="4">
        <v>2021</v>
      </c>
      <c r="D6744" s="3" t="s">
        <v>1475</v>
      </c>
      <c r="E6744" s="4">
        <v>2</v>
      </c>
      <c r="F6744" s="4">
        <v>0</v>
      </c>
      <c r="G6744" s="4">
        <v>0</v>
      </c>
      <c r="H6744" s="4">
        <v>0</v>
      </c>
      <c r="I6744" s="4"/>
      <c r="J6744" s="4">
        <v>0</v>
      </c>
    </row>
    <row r="6745" spans="2:10" x14ac:dyDescent="0.3">
      <c r="B6745" s="3" t="s">
        <v>318</v>
      </c>
      <c r="C6745" s="4">
        <v>2021</v>
      </c>
      <c r="D6745" s="3" t="s">
        <v>1476</v>
      </c>
      <c r="E6745" s="4">
        <v>3066800</v>
      </c>
      <c r="F6745" s="4">
        <v>40</v>
      </c>
      <c r="G6745" s="4">
        <v>15.614082340863225</v>
      </c>
      <c r="H6745" s="4">
        <v>122672</v>
      </c>
      <c r="I6745" s="4">
        <v>195249</v>
      </c>
      <c r="J6745" s="4">
        <v>317921</v>
      </c>
    </row>
    <row r="6746" spans="2:10" x14ac:dyDescent="0.3">
      <c r="B6746" s="3" t="s">
        <v>318</v>
      </c>
      <c r="C6746" s="4">
        <v>2022</v>
      </c>
      <c r="D6746" s="3" t="s">
        <v>1468</v>
      </c>
      <c r="E6746" s="4">
        <v>261029651</v>
      </c>
      <c r="F6746" s="4">
        <v>5.5808400000000002</v>
      </c>
      <c r="G6746" s="4">
        <v>2.7270168580503298</v>
      </c>
      <c r="H6746" s="4">
        <v>1456765</v>
      </c>
      <c r="I6746" s="4"/>
      <c r="J6746" s="4">
        <v>1456765</v>
      </c>
    </row>
    <row r="6747" spans="2:10" x14ac:dyDescent="0.3">
      <c r="B6747" s="3" t="s">
        <v>318</v>
      </c>
      <c r="C6747" s="4">
        <v>2022</v>
      </c>
      <c r="D6747" s="3" t="s">
        <v>1469</v>
      </c>
      <c r="E6747" s="4">
        <v>423436</v>
      </c>
      <c r="F6747" s="4">
        <v>4.9252500000000001</v>
      </c>
      <c r="G6747" s="4">
        <v>2.4066699242609335</v>
      </c>
      <c r="H6747" s="4">
        <v>2086</v>
      </c>
      <c r="I6747" s="4"/>
      <c r="J6747" s="4">
        <v>2086</v>
      </c>
    </row>
    <row r="6748" spans="2:10" x14ac:dyDescent="0.3">
      <c r="B6748" s="3" t="s">
        <v>318</v>
      </c>
      <c r="C6748" s="4">
        <v>2022</v>
      </c>
      <c r="D6748" s="3" t="s">
        <v>1470</v>
      </c>
      <c r="E6748" s="4">
        <v>9284400</v>
      </c>
      <c r="F6748" s="4">
        <v>7.8894500000000001</v>
      </c>
      <c r="G6748" s="4">
        <v>3.855094063034449</v>
      </c>
      <c r="H6748" s="4">
        <v>73249</v>
      </c>
      <c r="I6748" s="4"/>
      <c r="J6748" s="4">
        <v>73249</v>
      </c>
    </row>
    <row r="6749" spans="2:10" x14ac:dyDescent="0.3">
      <c r="B6749" s="3" t="s">
        <v>318</v>
      </c>
      <c r="C6749" s="4">
        <v>2022</v>
      </c>
      <c r="D6749" s="3" t="s">
        <v>1471</v>
      </c>
      <c r="E6749" s="4">
        <v>0</v>
      </c>
      <c r="F6749" s="4">
        <v>0</v>
      </c>
      <c r="G6749" s="4">
        <v>0</v>
      </c>
      <c r="H6749" s="4">
        <v>0</v>
      </c>
      <c r="I6749" s="4"/>
      <c r="J6749" s="4">
        <v>0</v>
      </c>
    </row>
    <row r="6750" spans="2:10" x14ac:dyDescent="0.3">
      <c r="B6750" s="3" t="s">
        <v>318</v>
      </c>
      <c r="C6750" s="4">
        <v>2022</v>
      </c>
      <c r="D6750" s="3" t="s">
        <v>1472</v>
      </c>
      <c r="E6750" s="4">
        <v>1014500</v>
      </c>
      <c r="F6750" s="4">
        <v>11.41971</v>
      </c>
      <c r="G6750" s="4">
        <v>5.5801172733935989</v>
      </c>
      <c r="H6750" s="4">
        <v>11585</v>
      </c>
      <c r="I6750" s="4"/>
      <c r="J6750" s="4">
        <v>11585</v>
      </c>
    </row>
    <row r="6751" spans="2:10" x14ac:dyDescent="0.3">
      <c r="B6751" s="3" t="s">
        <v>318</v>
      </c>
      <c r="C6751" s="4">
        <v>2022</v>
      </c>
      <c r="D6751" s="3" t="s">
        <v>1473</v>
      </c>
      <c r="E6751" s="4">
        <v>8058500</v>
      </c>
      <c r="F6751" s="4">
        <v>4.4171699999999996</v>
      </c>
      <c r="G6751" s="4">
        <v>2.1584021500122157</v>
      </c>
      <c r="H6751" s="4">
        <v>35596</v>
      </c>
      <c r="I6751" s="4"/>
      <c r="J6751" s="4">
        <v>35596</v>
      </c>
    </row>
    <row r="6752" spans="2:10" x14ac:dyDescent="0.3">
      <c r="B6752" s="3" t="s">
        <v>318</v>
      </c>
      <c r="C6752" s="4">
        <v>2022</v>
      </c>
      <c r="D6752" s="3" t="s">
        <v>1474</v>
      </c>
      <c r="E6752" s="4">
        <v>4948322884</v>
      </c>
      <c r="F6752" s="4">
        <v>2.0465</v>
      </c>
      <c r="G6752" s="4">
        <v>1</v>
      </c>
      <c r="H6752" s="4">
        <v>10126743</v>
      </c>
      <c r="I6752" s="4"/>
      <c r="J6752" s="4">
        <v>10126743</v>
      </c>
    </row>
    <row r="6753" spans="2:10" x14ac:dyDescent="0.3">
      <c r="B6753" s="3" t="s">
        <v>318</v>
      </c>
      <c r="C6753" s="4">
        <v>2022</v>
      </c>
      <c r="D6753" s="3" t="s">
        <v>1475</v>
      </c>
      <c r="E6753" s="4">
        <v>2</v>
      </c>
      <c r="F6753" s="4">
        <v>0</v>
      </c>
      <c r="G6753" s="4">
        <v>0</v>
      </c>
      <c r="H6753" s="4">
        <v>0</v>
      </c>
      <c r="I6753" s="4"/>
      <c r="J6753" s="4">
        <v>0</v>
      </c>
    </row>
    <row r="6754" spans="2:10" x14ac:dyDescent="0.3">
      <c r="B6754" s="3" t="s">
        <v>318</v>
      </c>
      <c r="C6754" s="4">
        <v>2022</v>
      </c>
      <c r="D6754" s="3" t="s">
        <v>1476</v>
      </c>
      <c r="E6754" s="4">
        <v>3681900</v>
      </c>
      <c r="F6754" s="4">
        <v>40</v>
      </c>
      <c r="G6754" s="4">
        <v>19.545565599804544</v>
      </c>
      <c r="H6754" s="4">
        <v>147276</v>
      </c>
      <c r="I6754" s="4">
        <v>198913</v>
      </c>
      <c r="J6754" s="4">
        <v>346189</v>
      </c>
    </row>
    <row r="6755" spans="2:10" x14ac:dyDescent="0.3">
      <c r="B6755" s="3" t="s">
        <v>318</v>
      </c>
      <c r="C6755" s="4">
        <v>2023</v>
      </c>
      <c r="D6755" s="3" t="s">
        <v>1468</v>
      </c>
      <c r="E6755" s="4">
        <v>314081111</v>
      </c>
      <c r="F6755" s="4">
        <v>5.0492800000000004</v>
      </c>
      <c r="G6755" s="4">
        <v>2.6268234314847576</v>
      </c>
      <c r="H6755" s="4">
        <v>1585883</v>
      </c>
      <c r="I6755" s="4"/>
      <c r="J6755" s="4">
        <v>1585883</v>
      </c>
    </row>
    <row r="6756" spans="2:10" x14ac:dyDescent="0.3">
      <c r="B6756" s="3" t="s">
        <v>318</v>
      </c>
      <c r="C6756" s="4">
        <v>2023</v>
      </c>
      <c r="D6756" s="3" t="s">
        <v>1469</v>
      </c>
      <c r="E6756" s="4">
        <v>457997</v>
      </c>
      <c r="F6756" s="4">
        <v>4.8755699999999997</v>
      </c>
      <c r="G6756" s="4">
        <v>2.5364530225782955</v>
      </c>
      <c r="H6756" s="4">
        <v>2233</v>
      </c>
      <c r="I6756" s="4"/>
      <c r="J6756" s="4">
        <v>2233</v>
      </c>
    </row>
    <row r="6757" spans="2:10" x14ac:dyDescent="0.3">
      <c r="B6757" s="3" t="s">
        <v>318</v>
      </c>
      <c r="C6757" s="4">
        <v>2023</v>
      </c>
      <c r="D6757" s="3" t="s">
        <v>1470</v>
      </c>
      <c r="E6757" s="4">
        <v>10551500</v>
      </c>
      <c r="F6757" s="4">
        <v>7.4481000000000002</v>
      </c>
      <c r="G6757" s="4">
        <v>3.8747788991780254</v>
      </c>
      <c r="H6757" s="4">
        <v>78589</v>
      </c>
      <c r="I6757" s="4"/>
      <c r="J6757" s="4">
        <v>78589</v>
      </c>
    </row>
    <row r="6758" spans="2:10" x14ac:dyDescent="0.3">
      <c r="B6758" s="3" t="s">
        <v>318</v>
      </c>
      <c r="C6758" s="4">
        <v>2023</v>
      </c>
      <c r="D6758" s="3" t="s">
        <v>1471</v>
      </c>
      <c r="E6758" s="4">
        <v>0</v>
      </c>
      <c r="F6758" s="4">
        <v>0</v>
      </c>
      <c r="G6758" s="4">
        <v>0</v>
      </c>
      <c r="H6758" s="4">
        <v>0</v>
      </c>
      <c r="I6758" s="4"/>
      <c r="J6758" s="4">
        <v>0</v>
      </c>
    </row>
    <row r="6759" spans="2:10" x14ac:dyDescent="0.3">
      <c r="B6759" s="3" t="s">
        <v>318</v>
      </c>
      <c r="C6759" s="4">
        <v>2023</v>
      </c>
      <c r="D6759" s="3" t="s">
        <v>1472</v>
      </c>
      <c r="E6759" s="4">
        <v>568500</v>
      </c>
      <c r="F6759" s="4">
        <v>8.1888100000000001</v>
      </c>
      <c r="G6759" s="4">
        <v>4.2601238164603066</v>
      </c>
      <c r="H6759" s="4">
        <v>4655</v>
      </c>
      <c r="I6759" s="4"/>
      <c r="J6759" s="4">
        <v>4655</v>
      </c>
    </row>
    <row r="6760" spans="2:10" x14ac:dyDescent="0.3">
      <c r="B6760" s="3" t="s">
        <v>318</v>
      </c>
      <c r="C6760" s="4">
        <v>2023</v>
      </c>
      <c r="D6760" s="3" t="s">
        <v>1473</v>
      </c>
      <c r="E6760" s="4">
        <v>8501500</v>
      </c>
      <c r="F6760" s="4">
        <v>4.1294599999999999</v>
      </c>
      <c r="G6760" s="4">
        <v>2.1482988242638643</v>
      </c>
      <c r="H6760" s="4">
        <v>35107</v>
      </c>
      <c r="I6760" s="4"/>
      <c r="J6760" s="4">
        <v>35107</v>
      </c>
    </row>
    <row r="6761" spans="2:10" x14ac:dyDescent="0.3">
      <c r="B6761" s="3" t="s">
        <v>318</v>
      </c>
      <c r="C6761" s="4">
        <v>2023</v>
      </c>
      <c r="D6761" s="3" t="s">
        <v>1474</v>
      </c>
      <c r="E6761" s="4">
        <v>5687091097</v>
      </c>
      <c r="F6761" s="4">
        <v>1.9221999999999999</v>
      </c>
      <c r="G6761" s="4">
        <v>1</v>
      </c>
      <c r="H6761" s="4">
        <v>10931727</v>
      </c>
      <c r="I6761" s="4"/>
      <c r="J6761" s="4">
        <v>10931727</v>
      </c>
    </row>
    <row r="6762" spans="2:10" x14ac:dyDescent="0.3">
      <c r="B6762" s="3" t="s">
        <v>318</v>
      </c>
      <c r="C6762" s="4">
        <v>2023</v>
      </c>
      <c r="D6762" s="3" t="s">
        <v>1475</v>
      </c>
      <c r="E6762" s="4">
        <v>2</v>
      </c>
      <c r="F6762" s="4">
        <v>0</v>
      </c>
      <c r="G6762" s="4">
        <v>0</v>
      </c>
      <c r="H6762" s="4">
        <v>0</v>
      </c>
      <c r="I6762" s="4"/>
      <c r="J6762" s="4">
        <v>0</v>
      </c>
    </row>
    <row r="6763" spans="2:10" x14ac:dyDescent="0.3">
      <c r="B6763" s="3" t="s">
        <v>318</v>
      </c>
      <c r="C6763" s="4">
        <v>2023</v>
      </c>
      <c r="D6763" s="3" t="s">
        <v>1476</v>
      </c>
      <c r="E6763" s="4">
        <v>5319800</v>
      </c>
      <c r="F6763" s="4">
        <v>40</v>
      </c>
      <c r="G6763" s="4">
        <v>20.809489127041932</v>
      </c>
      <c r="H6763" s="4">
        <v>212792</v>
      </c>
      <c r="I6763" s="4">
        <v>206047</v>
      </c>
      <c r="J6763" s="4">
        <v>418839</v>
      </c>
    </row>
    <row r="6764" spans="2:10" x14ac:dyDescent="0.3">
      <c r="B6764" s="3" t="s">
        <v>318</v>
      </c>
      <c r="C6764" s="4">
        <v>2024</v>
      </c>
      <c r="D6764" s="3" t="s">
        <v>1468</v>
      </c>
      <c r="E6764" s="4">
        <v>320174421</v>
      </c>
      <c r="F6764" s="4">
        <v>5.3667400000000001</v>
      </c>
      <c r="G6764" s="4">
        <v>2.4600018335166851</v>
      </c>
      <c r="H6764" s="4">
        <v>1718293</v>
      </c>
      <c r="I6764" s="4"/>
      <c r="J6764" s="4">
        <v>1718293</v>
      </c>
    </row>
    <row r="6765" spans="2:10" x14ac:dyDescent="0.3">
      <c r="B6765" s="3" t="s">
        <v>318</v>
      </c>
      <c r="C6765" s="4">
        <v>2024</v>
      </c>
      <c r="D6765" s="3" t="s">
        <v>1469</v>
      </c>
      <c r="E6765" s="4">
        <v>401123</v>
      </c>
      <c r="F6765" s="4">
        <v>5.5412600000000003</v>
      </c>
      <c r="G6765" s="4">
        <v>2.5399981664833153</v>
      </c>
      <c r="H6765" s="4">
        <v>2223</v>
      </c>
      <c r="I6765" s="4"/>
      <c r="J6765" s="4">
        <v>2223</v>
      </c>
    </row>
    <row r="6766" spans="2:10" x14ac:dyDescent="0.3">
      <c r="B6766" s="3" t="s">
        <v>318</v>
      </c>
      <c r="C6766" s="4">
        <v>2024</v>
      </c>
      <c r="D6766" s="3" t="s">
        <v>1470</v>
      </c>
      <c r="E6766" s="4">
        <v>11813700</v>
      </c>
      <c r="F6766" s="4">
        <v>8.0282900000000001</v>
      </c>
      <c r="G6766" s="4">
        <v>3.6800009167583427</v>
      </c>
      <c r="H6766" s="4">
        <v>94844</v>
      </c>
      <c r="I6766" s="4"/>
      <c r="J6766" s="4">
        <v>94844</v>
      </c>
    </row>
    <row r="6767" spans="2:10" x14ac:dyDescent="0.3">
      <c r="B6767" s="3" t="s">
        <v>318</v>
      </c>
      <c r="C6767" s="4">
        <v>2024</v>
      </c>
      <c r="D6767" s="3" t="s">
        <v>1471</v>
      </c>
      <c r="E6767" s="4">
        <v>0</v>
      </c>
      <c r="F6767" s="4">
        <v>0</v>
      </c>
      <c r="G6767" s="4">
        <v>0</v>
      </c>
      <c r="H6767" s="4">
        <v>0</v>
      </c>
      <c r="I6767" s="4"/>
      <c r="J6767" s="4">
        <v>0</v>
      </c>
    </row>
    <row r="6768" spans="2:10" x14ac:dyDescent="0.3">
      <c r="B6768" s="3" t="s">
        <v>318</v>
      </c>
      <c r="C6768" s="4">
        <v>2024</v>
      </c>
      <c r="D6768" s="3" t="s">
        <v>1472</v>
      </c>
      <c r="E6768" s="4">
        <v>568500</v>
      </c>
      <c r="F6768" s="4">
        <v>9.2936200000000007</v>
      </c>
      <c r="G6768" s="4">
        <v>4.2600018335166849</v>
      </c>
      <c r="H6768" s="4">
        <v>5283</v>
      </c>
      <c r="I6768" s="4"/>
      <c r="J6768" s="4">
        <v>5283</v>
      </c>
    </row>
    <row r="6769" spans="2:10" x14ac:dyDescent="0.3">
      <c r="B6769" s="3" t="s">
        <v>318</v>
      </c>
      <c r="C6769" s="4">
        <v>2024</v>
      </c>
      <c r="D6769" s="3" t="s">
        <v>1473</v>
      </c>
      <c r="E6769" s="4">
        <v>9326900</v>
      </c>
      <c r="F6769" s="4">
        <v>3.9268800000000001</v>
      </c>
      <c r="G6769" s="4">
        <v>1.8</v>
      </c>
      <c r="H6769" s="4">
        <v>36626</v>
      </c>
      <c r="I6769" s="4"/>
      <c r="J6769" s="4">
        <v>36626</v>
      </c>
    </row>
    <row r="6770" spans="2:10" x14ac:dyDescent="0.3">
      <c r="B6770" s="3" t="s">
        <v>318</v>
      </c>
      <c r="C6770" s="4">
        <v>2024</v>
      </c>
      <c r="D6770" s="3" t="s">
        <v>1474</v>
      </c>
      <c r="E6770" s="4">
        <v>5464853732</v>
      </c>
      <c r="F6770" s="4">
        <v>2.1816</v>
      </c>
      <c r="G6770" s="4">
        <v>1</v>
      </c>
      <c r="H6770" s="4">
        <v>11922125</v>
      </c>
      <c r="I6770" s="4"/>
      <c r="J6770" s="4">
        <v>11922125</v>
      </c>
    </row>
    <row r="6771" spans="2:10" x14ac:dyDescent="0.3">
      <c r="B6771" s="3" t="s">
        <v>318</v>
      </c>
      <c r="C6771" s="4">
        <v>2024</v>
      </c>
      <c r="D6771" s="3" t="s">
        <v>1475</v>
      </c>
      <c r="E6771" s="4">
        <v>0</v>
      </c>
      <c r="F6771" s="4">
        <v>0</v>
      </c>
      <c r="G6771" s="4">
        <v>0</v>
      </c>
      <c r="H6771" s="4">
        <v>0</v>
      </c>
      <c r="I6771" s="4"/>
      <c r="J6771" s="4">
        <v>0</v>
      </c>
    </row>
    <row r="6772" spans="2:10" x14ac:dyDescent="0.3">
      <c r="B6772" s="3" t="s">
        <v>318</v>
      </c>
      <c r="C6772" s="4">
        <v>2024</v>
      </c>
      <c r="D6772" s="3" t="s">
        <v>1476</v>
      </c>
      <c r="E6772" s="4">
        <v>5009000</v>
      </c>
      <c r="F6772" s="4">
        <v>40</v>
      </c>
      <c r="G6772" s="4">
        <v>18.335166850018336</v>
      </c>
      <c r="H6772" s="4">
        <v>200360</v>
      </c>
      <c r="I6772" s="4">
        <v>212780</v>
      </c>
      <c r="J6772" s="4">
        <v>413140</v>
      </c>
    </row>
    <row r="6773" spans="2:10" x14ac:dyDescent="0.3">
      <c r="B6773" s="3" t="s">
        <v>320</v>
      </c>
      <c r="C6773" s="4">
        <v>2019</v>
      </c>
      <c r="D6773" s="3" t="s">
        <v>1468</v>
      </c>
      <c r="E6773" s="4">
        <v>30073501</v>
      </c>
      <c r="F6773" s="4">
        <v>6.0990000000000002</v>
      </c>
      <c r="G6773" s="4">
        <v>2.4499879489033498</v>
      </c>
      <c r="H6773" s="4">
        <v>183418.282599</v>
      </c>
      <c r="I6773" s="4"/>
      <c r="J6773" s="4">
        <v>183418.282599</v>
      </c>
    </row>
    <row r="6774" spans="2:10" x14ac:dyDescent="0.3">
      <c r="B6774" s="3" t="s">
        <v>320</v>
      </c>
      <c r="C6774" s="4">
        <v>2019</v>
      </c>
      <c r="D6774" s="3" t="s">
        <v>1469</v>
      </c>
      <c r="E6774" s="4">
        <v>0</v>
      </c>
      <c r="F6774" s="4">
        <v>0</v>
      </c>
      <c r="G6774" s="4">
        <v>0</v>
      </c>
      <c r="H6774" s="4">
        <v>0</v>
      </c>
      <c r="I6774" s="4"/>
      <c r="J6774" s="4">
        <v>0</v>
      </c>
    </row>
    <row r="6775" spans="2:10" x14ac:dyDescent="0.3">
      <c r="B6775" s="3" t="s">
        <v>320</v>
      </c>
      <c r="C6775" s="4">
        <v>2019</v>
      </c>
      <c r="D6775" s="3" t="s">
        <v>1470</v>
      </c>
      <c r="E6775" s="4">
        <v>24867200</v>
      </c>
      <c r="F6775" s="4">
        <v>8.4640000000000004</v>
      </c>
      <c r="G6775" s="4">
        <v>3.40001606812887</v>
      </c>
      <c r="H6775" s="4">
        <v>210475.98079999999</v>
      </c>
      <c r="I6775" s="4"/>
      <c r="J6775" s="4">
        <v>210475.98079999999</v>
      </c>
    </row>
    <row r="6776" spans="2:10" x14ac:dyDescent="0.3">
      <c r="B6776" s="3" t="s">
        <v>320</v>
      </c>
      <c r="C6776" s="4">
        <v>2019</v>
      </c>
      <c r="D6776" s="3" t="s">
        <v>1471</v>
      </c>
      <c r="E6776" s="4">
        <v>0</v>
      </c>
      <c r="F6776" s="4">
        <v>0</v>
      </c>
      <c r="G6776" s="4">
        <v>0</v>
      </c>
      <c r="H6776" s="4">
        <v>0</v>
      </c>
      <c r="I6776" s="4"/>
      <c r="J6776" s="4">
        <v>0</v>
      </c>
    </row>
    <row r="6777" spans="2:10" x14ac:dyDescent="0.3">
      <c r="B6777" s="3" t="s">
        <v>320</v>
      </c>
      <c r="C6777" s="4">
        <v>2019</v>
      </c>
      <c r="D6777" s="3" t="s">
        <v>1472</v>
      </c>
      <c r="E6777" s="4">
        <v>0</v>
      </c>
      <c r="F6777" s="4">
        <v>0</v>
      </c>
      <c r="G6777" s="4">
        <v>0</v>
      </c>
      <c r="H6777" s="4">
        <v>0</v>
      </c>
      <c r="I6777" s="4"/>
      <c r="J6777" s="4">
        <v>0</v>
      </c>
    </row>
    <row r="6778" spans="2:10" x14ac:dyDescent="0.3">
      <c r="B6778" s="3" t="s">
        <v>320</v>
      </c>
      <c r="C6778" s="4">
        <v>2019</v>
      </c>
      <c r="D6778" s="3" t="s">
        <v>1473</v>
      </c>
      <c r="E6778" s="4">
        <v>259002</v>
      </c>
      <c r="F6778" s="4">
        <v>2.4893999999999998</v>
      </c>
      <c r="G6778" s="4">
        <v>1</v>
      </c>
      <c r="H6778" s="4">
        <v>644.75957879999999</v>
      </c>
      <c r="I6778" s="4"/>
      <c r="J6778" s="4">
        <v>644.75957879999999</v>
      </c>
    </row>
    <row r="6779" spans="2:10" x14ac:dyDescent="0.3">
      <c r="B6779" s="3" t="s">
        <v>320</v>
      </c>
      <c r="C6779" s="4">
        <v>2019</v>
      </c>
      <c r="D6779" s="3" t="s">
        <v>1474</v>
      </c>
      <c r="E6779" s="4">
        <v>156606800</v>
      </c>
      <c r="F6779" s="4">
        <v>2.4893999999999998</v>
      </c>
      <c r="G6779" s="4">
        <v>1</v>
      </c>
      <c r="H6779" s="4">
        <v>389856.96792000002</v>
      </c>
      <c r="I6779" s="4">
        <v>0</v>
      </c>
      <c r="J6779" s="4">
        <v>389856.96792000002</v>
      </c>
    </row>
    <row r="6780" spans="2:10" x14ac:dyDescent="0.3">
      <c r="B6780" s="3" t="s">
        <v>320</v>
      </c>
      <c r="C6780" s="4">
        <v>2019</v>
      </c>
      <c r="D6780" s="3" t="s">
        <v>1475</v>
      </c>
      <c r="E6780" s="4">
        <v>0</v>
      </c>
      <c r="F6780" s="4">
        <v>0</v>
      </c>
      <c r="G6780" s="4">
        <v>0</v>
      </c>
      <c r="H6780" s="4">
        <v>0</v>
      </c>
      <c r="I6780" s="4"/>
      <c r="J6780" s="4">
        <v>0</v>
      </c>
    </row>
    <row r="6781" spans="2:10" x14ac:dyDescent="0.3">
      <c r="B6781" s="3" t="s">
        <v>320</v>
      </c>
      <c r="C6781" s="4">
        <v>2019</v>
      </c>
      <c r="D6781" s="3" t="s">
        <v>1476</v>
      </c>
      <c r="E6781" s="4">
        <v>190500</v>
      </c>
      <c r="F6781" s="4">
        <v>8.7128999999999994</v>
      </c>
      <c r="G6781" s="4">
        <v>3.5</v>
      </c>
      <c r="H6781" s="4">
        <v>1659.80745</v>
      </c>
      <c r="I6781" s="4"/>
      <c r="J6781" s="4">
        <v>1659.80745</v>
      </c>
    </row>
    <row r="6782" spans="2:10" x14ac:dyDescent="0.3">
      <c r="B6782" s="3" t="s">
        <v>320</v>
      </c>
      <c r="C6782" s="4">
        <v>2020</v>
      </c>
      <c r="D6782" s="3" t="s">
        <v>1468</v>
      </c>
      <c r="E6782" s="4">
        <v>33994901</v>
      </c>
      <c r="F6782" s="4">
        <v>6.1181000000000001</v>
      </c>
      <c r="G6782" s="4">
        <v>2.4499839820599072</v>
      </c>
      <c r="H6782" s="4">
        <v>207984</v>
      </c>
      <c r="I6782" s="4"/>
      <c r="J6782" s="4">
        <v>207984</v>
      </c>
    </row>
    <row r="6783" spans="2:10" x14ac:dyDescent="0.3">
      <c r="B6783" s="3" t="s">
        <v>320</v>
      </c>
      <c r="C6783" s="4">
        <v>2020</v>
      </c>
      <c r="D6783" s="3" t="s">
        <v>1469</v>
      </c>
      <c r="E6783" s="4">
        <v>0</v>
      </c>
      <c r="F6783" s="4">
        <v>0</v>
      </c>
      <c r="G6783" s="4">
        <v>0</v>
      </c>
      <c r="H6783" s="4">
        <v>0</v>
      </c>
      <c r="I6783" s="4"/>
      <c r="J6783" s="4">
        <v>0</v>
      </c>
    </row>
    <row r="6784" spans="2:10" x14ac:dyDescent="0.3">
      <c r="B6784" s="3" t="s">
        <v>320</v>
      </c>
      <c r="C6784" s="4">
        <v>2020</v>
      </c>
      <c r="D6784" s="3" t="s">
        <v>1470</v>
      </c>
      <c r="E6784" s="4">
        <v>24768900</v>
      </c>
      <c r="F6784" s="4">
        <v>8.4905000000000008</v>
      </c>
      <c r="G6784" s="4">
        <v>3.4000080089700471</v>
      </c>
      <c r="H6784" s="4">
        <v>210300</v>
      </c>
      <c r="I6784" s="4"/>
      <c r="J6784" s="4">
        <v>210300</v>
      </c>
    </row>
    <row r="6785" spans="2:10" x14ac:dyDescent="0.3">
      <c r="B6785" s="3" t="s">
        <v>320</v>
      </c>
      <c r="C6785" s="4">
        <v>2020</v>
      </c>
      <c r="D6785" s="3" t="s">
        <v>1471</v>
      </c>
      <c r="E6785" s="4">
        <v>0</v>
      </c>
      <c r="F6785" s="4">
        <v>0</v>
      </c>
      <c r="G6785" s="4">
        <v>0</v>
      </c>
      <c r="H6785" s="4">
        <v>0</v>
      </c>
      <c r="I6785" s="4"/>
      <c r="J6785" s="4">
        <v>0</v>
      </c>
    </row>
    <row r="6786" spans="2:10" x14ac:dyDescent="0.3">
      <c r="B6786" s="3" t="s">
        <v>320</v>
      </c>
      <c r="C6786" s="4">
        <v>2020</v>
      </c>
      <c r="D6786" s="3" t="s">
        <v>1472</v>
      </c>
      <c r="E6786" s="4">
        <v>0</v>
      </c>
      <c r="F6786" s="4">
        <v>0</v>
      </c>
      <c r="G6786" s="4">
        <v>0</v>
      </c>
      <c r="H6786" s="4">
        <v>0</v>
      </c>
      <c r="I6786" s="4"/>
      <c r="J6786" s="4">
        <v>0</v>
      </c>
    </row>
    <row r="6787" spans="2:10" x14ac:dyDescent="0.3">
      <c r="B6787" s="3" t="s">
        <v>320</v>
      </c>
      <c r="C6787" s="4">
        <v>2020</v>
      </c>
      <c r="D6787" s="3" t="s">
        <v>1473</v>
      </c>
      <c r="E6787" s="4">
        <v>259002</v>
      </c>
      <c r="F6787" s="4">
        <v>2.4971999999999999</v>
      </c>
      <c r="G6787" s="4">
        <v>1</v>
      </c>
      <c r="H6787" s="4">
        <v>647</v>
      </c>
      <c r="I6787" s="4"/>
      <c r="J6787" s="4">
        <v>647</v>
      </c>
    </row>
    <row r="6788" spans="2:10" x14ac:dyDescent="0.3">
      <c r="B6788" s="3" t="s">
        <v>320</v>
      </c>
      <c r="C6788" s="4">
        <v>2020</v>
      </c>
      <c r="D6788" s="3" t="s">
        <v>1474</v>
      </c>
      <c r="E6788" s="4">
        <v>152802400</v>
      </c>
      <c r="F6788" s="4">
        <v>2.4971999999999999</v>
      </c>
      <c r="G6788" s="4">
        <v>1</v>
      </c>
      <c r="H6788" s="4">
        <v>381578</v>
      </c>
      <c r="I6788" s="4"/>
      <c r="J6788" s="4">
        <v>381578</v>
      </c>
    </row>
    <row r="6789" spans="2:10" x14ac:dyDescent="0.3">
      <c r="B6789" s="3" t="s">
        <v>320</v>
      </c>
      <c r="C6789" s="4">
        <v>2020</v>
      </c>
      <c r="D6789" s="3" t="s">
        <v>1475</v>
      </c>
      <c r="E6789" s="4">
        <v>0</v>
      </c>
      <c r="F6789" s="4">
        <v>0</v>
      </c>
      <c r="G6789" s="4">
        <v>0</v>
      </c>
      <c r="H6789" s="4">
        <v>0</v>
      </c>
      <c r="I6789" s="4"/>
      <c r="J6789" s="4">
        <v>0</v>
      </c>
    </row>
    <row r="6790" spans="2:10" x14ac:dyDescent="0.3">
      <c r="B6790" s="3" t="s">
        <v>320</v>
      </c>
      <c r="C6790" s="4">
        <v>2020</v>
      </c>
      <c r="D6790" s="3" t="s">
        <v>1476</v>
      </c>
      <c r="E6790" s="4">
        <v>201600</v>
      </c>
      <c r="F6790" s="4">
        <v>8.7401999999999997</v>
      </c>
      <c r="G6790" s="4">
        <v>3.5</v>
      </c>
      <c r="H6790" s="4">
        <v>1762</v>
      </c>
      <c r="I6790" s="4">
        <v>31626</v>
      </c>
      <c r="J6790" s="4">
        <v>33388</v>
      </c>
    </row>
    <row r="6791" spans="2:10" x14ac:dyDescent="0.3">
      <c r="B6791" s="3" t="s">
        <v>320</v>
      </c>
      <c r="C6791" s="4">
        <v>2021</v>
      </c>
      <c r="D6791" s="3" t="s">
        <v>1468</v>
      </c>
      <c r="E6791" s="4">
        <v>37299901</v>
      </c>
      <c r="F6791" s="4">
        <v>6.2480000000000002</v>
      </c>
      <c r="G6791" s="4">
        <v>2.4500039212610778</v>
      </c>
      <c r="H6791" s="4">
        <v>233050</v>
      </c>
      <c r="I6791" s="4"/>
      <c r="J6791" s="4">
        <v>233050</v>
      </c>
    </row>
    <row r="6792" spans="2:10" x14ac:dyDescent="0.3">
      <c r="B6792" s="3" t="s">
        <v>320</v>
      </c>
      <c r="C6792" s="4">
        <v>2021</v>
      </c>
      <c r="D6792" s="3" t="s">
        <v>1469</v>
      </c>
      <c r="E6792" s="4">
        <v>0</v>
      </c>
      <c r="F6792" s="4">
        <v>0</v>
      </c>
      <c r="G6792" s="4">
        <v>0</v>
      </c>
      <c r="H6792" s="4">
        <v>0</v>
      </c>
      <c r="I6792" s="4"/>
      <c r="J6792" s="4">
        <v>0</v>
      </c>
    </row>
    <row r="6793" spans="2:10" x14ac:dyDescent="0.3">
      <c r="B6793" s="3" t="s">
        <v>320</v>
      </c>
      <c r="C6793" s="4">
        <v>2021</v>
      </c>
      <c r="D6793" s="3" t="s">
        <v>1470</v>
      </c>
      <c r="E6793" s="4">
        <v>24477900</v>
      </c>
      <c r="F6793" s="4">
        <v>8.6707000000000001</v>
      </c>
      <c r="G6793" s="4">
        <v>3.4000078425221556</v>
      </c>
      <c r="H6793" s="4">
        <v>212241</v>
      </c>
      <c r="I6793" s="4"/>
      <c r="J6793" s="4">
        <v>212241</v>
      </c>
    </row>
    <row r="6794" spans="2:10" x14ac:dyDescent="0.3">
      <c r="B6794" s="3" t="s">
        <v>320</v>
      </c>
      <c r="C6794" s="4">
        <v>2021</v>
      </c>
      <c r="D6794" s="3" t="s">
        <v>1471</v>
      </c>
      <c r="E6794" s="4">
        <v>0</v>
      </c>
      <c r="F6794" s="4">
        <v>0</v>
      </c>
      <c r="G6794" s="4">
        <v>0</v>
      </c>
      <c r="H6794" s="4">
        <v>0</v>
      </c>
      <c r="I6794" s="4"/>
      <c r="J6794" s="4">
        <v>0</v>
      </c>
    </row>
    <row r="6795" spans="2:10" x14ac:dyDescent="0.3">
      <c r="B6795" s="3" t="s">
        <v>320</v>
      </c>
      <c r="C6795" s="4">
        <v>2021</v>
      </c>
      <c r="D6795" s="3" t="s">
        <v>1472</v>
      </c>
      <c r="E6795" s="4">
        <v>0</v>
      </c>
      <c r="F6795" s="4">
        <v>0</v>
      </c>
      <c r="G6795" s="4">
        <v>0</v>
      </c>
      <c r="H6795" s="4">
        <v>0</v>
      </c>
      <c r="I6795" s="4"/>
      <c r="J6795" s="4">
        <v>0</v>
      </c>
    </row>
    <row r="6796" spans="2:10" x14ac:dyDescent="0.3">
      <c r="B6796" s="3" t="s">
        <v>320</v>
      </c>
      <c r="C6796" s="4">
        <v>2021</v>
      </c>
      <c r="D6796" s="3" t="s">
        <v>1473</v>
      </c>
      <c r="E6796" s="4">
        <v>256002</v>
      </c>
      <c r="F6796" s="4">
        <v>2.5501999999999998</v>
      </c>
      <c r="G6796" s="4">
        <v>1</v>
      </c>
      <c r="H6796" s="4">
        <v>653</v>
      </c>
      <c r="I6796" s="4"/>
      <c r="J6796" s="4">
        <v>653</v>
      </c>
    </row>
    <row r="6797" spans="2:10" x14ac:dyDescent="0.3">
      <c r="B6797" s="3" t="s">
        <v>320</v>
      </c>
      <c r="C6797" s="4">
        <v>2021</v>
      </c>
      <c r="D6797" s="3" t="s">
        <v>1474</v>
      </c>
      <c r="E6797" s="4">
        <v>157599400</v>
      </c>
      <c r="F6797" s="4">
        <v>2.5501999999999998</v>
      </c>
      <c r="G6797" s="4">
        <v>1</v>
      </c>
      <c r="H6797" s="4">
        <v>401910</v>
      </c>
      <c r="I6797" s="4"/>
      <c r="J6797" s="4">
        <v>401910</v>
      </c>
    </row>
    <row r="6798" spans="2:10" x14ac:dyDescent="0.3">
      <c r="B6798" s="3" t="s">
        <v>320</v>
      </c>
      <c r="C6798" s="4">
        <v>2021</v>
      </c>
      <c r="D6798" s="3" t="s">
        <v>1475</v>
      </c>
      <c r="E6798" s="4">
        <v>0</v>
      </c>
      <c r="F6798" s="4">
        <v>0</v>
      </c>
      <c r="G6798" s="4">
        <v>0</v>
      </c>
      <c r="H6798" s="4">
        <v>0</v>
      </c>
      <c r="I6798" s="4"/>
      <c r="J6798" s="4">
        <v>0</v>
      </c>
    </row>
    <row r="6799" spans="2:10" x14ac:dyDescent="0.3">
      <c r="B6799" s="3" t="s">
        <v>320</v>
      </c>
      <c r="C6799" s="4">
        <v>2021</v>
      </c>
      <c r="D6799" s="3" t="s">
        <v>1476</v>
      </c>
      <c r="E6799" s="4">
        <v>205700</v>
      </c>
      <c r="F6799" s="4">
        <v>8.9257000000000009</v>
      </c>
      <c r="G6799" s="4">
        <v>3.5000000000000004</v>
      </c>
      <c r="H6799" s="4">
        <v>1836</v>
      </c>
      <c r="I6799" s="4">
        <v>33970</v>
      </c>
      <c r="J6799" s="4">
        <v>35806</v>
      </c>
    </row>
    <row r="6800" spans="2:10" x14ac:dyDescent="0.3">
      <c r="B6800" s="3" t="s">
        <v>320</v>
      </c>
      <c r="C6800" s="4">
        <v>2022</v>
      </c>
      <c r="D6800" s="3" t="s">
        <v>1468</v>
      </c>
      <c r="E6800" s="4">
        <v>45677701</v>
      </c>
      <c r="F6800" s="4">
        <v>4.8047000000000004</v>
      </c>
      <c r="G6800" s="4">
        <v>2.4500025495895161</v>
      </c>
      <c r="H6800" s="4">
        <v>219468</v>
      </c>
      <c r="I6800" s="4"/>
      <c r="J6800" s="4">
        <v>219468</v>
      </c>
    </row>
    <row r="6801" spans="2:10" x14ac:dyDescent="0.3">
      <c r="B6801" s="3" t="s">
        <v>320</v>
      </c>
      <c r="C6801" s="4">
        <v>2022</v>
      </c>
      <c r="D6801" s="3" t="s">
        <v>1469</v>
      </c>
      <c r="E6801" s="4">
        <v>0</v>
      </c>
      <c r="F6801" s="4">
        <v>0</v>
      </c>
      <c r="G6801" s="4">
        <v>0</v>
      </c>
      <c r="H6801" s="4">
        <v>0</v>
      </c>
      <c r="I6801" s="4"/>
      <c r="J6801" s="4">
        <v>0</v>
      </c>
    </row>
    <row r="6802" spans="2:10" x14ac:dyDescent="0.3">
      <c r="B6802" s="3" t="s">
        <v>320</v>
      </c>
      <c r="C6802" s="4">
        <v>2022</v>
      </c>
      <c r="D6802" s="3" t="s">
        <v>1470</v>
      </c>
      <c r="E6802" s="4">
        <v>24964300</v>
      </c>
      <c r="F6802" s="4">
        <v>6.6677</v>
      </c>
      <c r="G6802" s="4">
        <v>3.3999796032838709</v>
      </c>
      <c r="H6802" s="4">
        <v>166454</v>
      </c>
      <c r="I6802" s="4"/>
      <c r="J6802" s="4">
        <v>166454</v>
      </c>
    </row>
    <row r="6803" spans="2:10" x14ac:dyDescent="0.3">
      <c r="B6803" s="3" t="s">
        <v>320</v>
      </c>
      <c r="C6803" s="4">
        <v>2022</v>
      </c>
      <c r="D6803" s="3" t="s">
        <v>1471</v>
      </c>
      <c r="E6803" s="4">
        <v>0</v>
      </c>
      <c r="F6803" s="4">
        <v>0</v>
      </c>
      <c r="G6803" s="4">
        <v>0</v>
      </c>
      <c r="H6803" s="4">
        <v>0</v>
      </c>
      <c r="I6803" s="4"/>
      <c r="J6803" s="4">
        <v>0</v>
      </c>
    </row>
    <row r="6804" spans="2:10" x14ac:dyDescent="0.3">
      <c r="B6804" s="3" t="s">
        <v>320</v>
      </c>
      <c r="C6804" s="4">
        <v>2022</v>
      </c>
      <c r="D6804" s="3" t="s">
        <v>1472</v>
      </c>
      <c r="E6804" s="4">
        <v>0</v>
      </c>
      <c r="F6804" s="4">
        <v>0</v>
      </c>
      <c r="G6804" s="4">
        <v>0</v>
      </c>
      <c r="H6804" s="4">
        <v>0</v>
      </c>
      <c r="I6804" s="4"/>
      <c r="J6804" s="4">
        <v>0</v>
      </c>
    </row>
    <row r="6805" spans="2:10" x14ac:dyDescent="0.3">
      <c r="B6805" s="3" t="s">
        <v>320</v>
      </c>
      <c r="C6805" s="4">
        <v>2022</v>
      </c>
      <c r="D6805" s="3" t="s">
        <v>1473</v>
      </c>
      <c r="E6805" s="4">
        <v>275002</v>
      </c>
      <c r="F6805" s="4">
        <v>1.9611000000000001</v>
      </c>
      <c r="G6805" s="4">
        <v>1</v>
      </c>
      <c r="H6805" s="4">
        <v>539</v>
      </c>
      <c r="I6805" s="4"/>
      <c r="J6805" s="4">
        <v>539</v>
      </c>
    </row>
    <row r="6806" spans="2:10" x14ac:dyDescent="0.3">
      <c r="B6806" s="3" t="s">
        <v>320</v>
      </c>
      <c r="C6806" s="4">
        <v>2022</v>
      </c>
      <c r="D6806" s="3" t="s">
        <v>1474</v>
      </c>
      <c r="E6806" s="4">
        <v>214986000</v>
      </c>
      <c r="F6806" s="4">
        <v>1.9611000000000001</v>
      </c>
      <c r="G6806" s="4">
        <v>1</v>
      </c>
      <c r="H6806" s="4">
        <v>421609</v>
      </c>
      <c r="I6806" s="4"/>
      <c r="J6806" s="4">
        <v>421609</v>
      </c>
    </row>
    <row r="6807" spans="2:10" x14ac:dyDescent="0.3">
      <c r="B6807" s="3" t="s">
        <v>320</v>
      </c>
      <c r="C6807" s="4">
        <v>2022</v>
      </c>
      <c r="D6807" s="3" t="s">
        <v>1475</v>
      </c>
      <c r="E6807" s="4">
        <v>0</v>
      </c>
      <c r="F6807" s="4">
        <v>0</v>
      </c>
      <c r="G6807" s="4">
        <v>0</v>
      </c>
      <c r="H6807" s="4">
        <v>0</v>
      </c>
      <c r="I6807" s="4"/>
      <c r="J6807" s="4">
        <v>0</v>
      </c>
    </row>
    <row r="6808" spans="2:10" x14ac:dyDescent="0.3">
      <c r="B6808" s="3" t="s">
        <v>320</v>
      </c>
      <c r="C6808" s="4">
        <v>2022</v>
      </c>
      <c r="D6808" s="3" t="s">
        <v>1476</v>
      </c>
      <c r="E6808" s="4">
        <v>215700</v>
      </c>
      <c r="F6808" s="4">
        <v>6.8639000000000001</v>
      </c>
      <c r="G6808" s="4">
        <v>3.5000254958951609</v>
      </c>
      <c r="H6808" s="4">
        <v>1481</v>
      </c>
      <c r="I6808" s="4">
        <v>34403</v>
      </c>
      <c r="J6808" s="4">
        <v>35884</v>
      </c>
    </row>
    <row r="6809" spans="2:10" x14ac:dyDescent="0.3">
      <c r="B6809" s="3" t="s">
        <v>320</v>
      </c>
      <c r="C6809" s="4">
        <v>2023</v>
      </c>
      <c r="D6809" s="3" t="s">
        <v>1468</v>
      </c>
      <c r="E6809" s="4">
        <v>50239801</v>
      </c>
      <c r="F6809" s="4">
        <v>4.8742999999999999</v>
      </c>
      <c r="G6809" s="4">
        <v>2.4500125659713494</v>
      </c>
      <c r="H6809" s="4">
        <v>244884</v>
      </c>
      <c r="I6809" s="4"/>
      <c r="J6809" s="4">
        <v>244884</v>
      </c>
    </row>
    <row r="6810" spans="2:10" x14ac:dyDescent="0.3">
      <c r="B6810" s="3" t="s">
        <v>320</v>
      </c>
      <c r="C6810" s="4">
        <v>2023</v>
      </c>
      <c r="D6810" s="3" t="s">
        <v>1469</v>
      </c>
      <c r="E6810" s="4">
        <v>0</v>
      </c>
      <c r="F6810" s="4">
        <v>0</v>
      </c>
      <c r="G6810" s="4">
        <v>0</v>
      </c>
      <c r="H6810" s="4">
        <v>0</v>
      </c>
      <c r="I6810" s="4"/>
      <c r="J6810" s="4">
        <v>0</v>
      </c>
    </row>
    <row r="6811" spans="2:10" x14ac:dyDescent="0.3">
      <c r="B6811" s="3" t="s">
        <v>320</v>
      </c>
      <c r="C6811" s="4">
        <v>2023</v>
      </c>
      <c r="D6811" s="3" t="s">
        <v>1470</v>
      </c>
      <c r="E6811" s="4">
        <v>26988400</v>
      </c>
      <c r="F6811" s="4">
        <v>6.7643000000000004</v>
      </c>
      <c r="G6811" s="4">
        <v>3.4000000000000004</v>
      </c>
      <c r="H6811" s="4">
        <v>182558</v>
      </c>
      <c r="I6811" s="4"/>
      <c r="J6811" s="4">
        <v>182558</v>
      </c>
    </row>
    <row r="6812" spans="2:10" x14ac:dyDescent="0.3">
      <c r="B6812" s="3" t="s">
        <v>320</v>
      </c>
      <c r="C6812" s="4">
        <v>2023</v>
      </c>
      <c r="D6812" s="3" t="s">
        <v>1471</v>
      </c>
      <c r="E6812" s="4">
        <v>0</v>
      </c>
      <c r="F6812" s="4">
        <v>0</v>
      </c>
      <c r="G6812" s="4">
        <v>0</v>
      </c>
      <c r="H6812" s="4">
        <v>0</v>
      </c>
      <c r="I6812" s="4"/>
      <c r="J6812" s="4">
        <v>0</v>
      </c>
    </row>
    <row r="6813" spans="2:10" x14ac:dyDescent="0.3">
      <c r="B6813" s="3" t="s">
        <v>320</v>
      </c>
      <c r="C6813" s="4">
        <v>2023</v>
      </c>
      <c r="D6813" s="3" t="s">
        <v>1472</v>
      </c>
      <c r="E6813" s="4">
        <v>0</v>
      </c>
      <c r="F6813" s="4">
        <v>0</v>
      </c>
      <c r="G6813" s="4">
        <v>0</v>
      </c>
      <c r="H6813" s="4">
        <v>0</v>
      </c>
      <c r="I6813" s="4"/>
      <c r="J6813" s="4">
        <v>0</v>
      </c>
    </row>
    <row r="6814" spans="2:10" x14ac:dyDescent="0.3">
      <c r="B6814" s="3" t="s">
        <v>320</v>
      </c>
      <c r="C6814" s="4">
        <v>2023</v>
      </c>
      <c r="D6814" s="3" t="s">
        <v>1473</v>
      </c>
      <c r="E6814" s="4">
        <v>315002</v>
      </c>
      <c r="F6814" s="4">
        <v>1.9895</v>
      </c>
      <c r="G6814" s="4">
        <v>1</v>
      </c>
      <c r="H6814" s="4">
        <v>627</v>
      </c>
      <c r="I6814" s="4"/>
      <c r="J6814" s="4">
        <v>627</v>
      </c>
    </row>
    <row r="6815" spans="2:10" x14ac:dyDescent="0.3">
      <c r="B6815" s="3" t="s">
        <v>320</v>
      </c>
      <c r="C6815" s="4">
        <v>2023</v>
      </c>
      <c r="D6815" s="3" t="s">
        <v>1474</v>
      </c>
      <c r="E6815" s="4">
        <v>220006400</v>
      </c>
      <c r="F6815" s="4">
        <v>1.9895</v>
      </c>
      <c r="G6815" s="4">
        <v>1</v>
      </c>
      <c r="H6815" s="4">
        <v>437703</v>
      </c>
      <c r="I6815" s="4"/>
      <c r="J6815" s="4">
        <v>437703</v>
      </c>
    </row>
    <row r="6816" spans="2:10" x14ac:dyDescent="0.3">
      <c r="B6816" s="3" t="s">
        <v>320</v>
      </c>
      <c r="C6816" s="4">
        <v>2023</v>
      </c>
      <c r="D6816" s="3" t="s">
        <v>1475</v>
      </c>
      <c r="E6816" s="4">
        <v>0</v>
      </c>
      <c r="F6816" s="4">
        <v>0</v>
      </c>
      <c r="G6816" s="4">
        <v>0</v>
      </c>
      <c r="H6816" s="4">
        <v>0</v>
      </c>
      <c r="I6816" s="4"/>
      <c r="J6816" s="4">
        <v>0</v>
      </c>
    </row>
    <row r="6817" spans="2:10" x14ac:dyDescent="0.3">
      <c r="B6817" s="3" t="s">
        <v>320</v>
      </c>
      <c r="C6817" s="4">
        <v>2023</v>
      </c>
      <c r="D6817" s="3" t="s">
        <v>1476</v>
      </c>
      <c r="E6817" s="4">
        <v>235200</v>
      </c>
      <c r="F6817" s="4">
        <v>0</v>
      </c>
      <c r="G6817" s="4">
        <v>0</v>
      </c>
      <c r="H6817" s="4">
        <v>0</v>
      </c>
      <c r="I6817" s="4">
        <v>3342904</v>
      </c>
      <c r="J6817" s="4">
        <v>3342904</v>
      </c>
    </row>
    <row r="6818" spans="2:10" x14ac:dyDescent="0.3">
      <c r="B6818" s="3" t="s">
        <v>320</v>
      </c>
      <c r="C6818" s="4">
        <v>2024</v>
      </c>
      <c r="D6818" s="3" t="s">
        <v>1468</v>
      </c>
      <c r="E6818" s="4">
        <v>53283701</v>
      </c>
      <c r="F6818" s="4">
        <v>4.8037000000000001</v>
      </c>
      <c r="G6818" s="4">
        <v>2.4499923496710356</v>
      </c>
      <c r="H6818" s="4">
        <v>255959</v>
      </c>
      <c r="I6818" s="4"/>
      <c r="J6818" s="4">
        <v>255959</v>
      </c>
    </row>
    <row r="6819" spans="2:10" x14ac:dyDescent="0.3">
      <c r="B6819" s="3" t="s">
        <v>320</v>
      </c>
      <c r="C6819" s="4">
        <v>2024</v>
      </c>
      <c r="D6819" s="3" t="s">
        <v>1469</v>
      </c>
      <c r="E6819" s="4">
        <v>0</v>
      </c>
      <c r="F6819" s="4">
        <v>0</v>
      </c>
      <c r="G6819" s="4">
        <v>0</v>
      </c>
      <c r="H6819" s="4">
        <v>0</v>
      </c>
      <c r="I6819" s="4"/>
      <c r="J6819" s="4">
        <v>0</v>
      </c>
    </row>
    <row r="6820" spans="2:10" x14ac:dyDescent="0.3">
      <c r="B6820" s="3" t="s">
        <v>320</v>
      </c>
      <c r="C6820" s="4">
        <v>2024</v>
      </c>
      <c r="D6820" s="3" t="s">
        <v>1470</v>
      </c>
      <c r="E6820" s="4">
        <v>28710400</v>
      </c>
      <c r="F6820" s="4">
        <v>6.6664000000000003</v>
      </c>
      <c r="G6820" s="4">
        <v>3.400010200438619</v>
      </c>
      <c r="H6820" s="4">
        <v>191395</v>
      </c>
      <c r="I6820" s="4"/>
      <c r="J6820" s="4">
        <v>191395</v>
      </c>
    </row>
    <row r="6821" spans="2:10" x14ac:dyDescent="0.3">
      <c r="B6821" s="3" t="s">
        <v>320</v>
      </c>
      <c r="C6821" s="4">
        <v>2024</v>
      </c>
      <c r="D6821" s="3" t="s">
        <v>1471</v>
      </c>
      <c r="E6821" s="4">
        <v>0</v>
      </c>
      <c r="F6821" s="4">
        <v>0</v>
      </c>
      <c r="G6821" s="4">
        <v>0</v>
      </c>
      <c r="H6821" s="4">
        <v>0</v>
      </c>
      <c r="I6821" s="4"/>
      <c r="J6821" s="4">
        <v>0</v>
      </c>
    </row>
    <row r="6822" spans="2:10" x14ac:dyDescent="0.3">
      <c r="B6822" s="3" t="s">
        <v>320</v>
      </c>
      <c r="C6822" s="4">
        <v>2024</v>
      </c>
      <c r="D6822" s="3" t="s">
        <v>1472</v>
      </c>
      <c r="E6822" s="4">
        <v>0</v>
      </c>
      <c r="F6822" s="4">
        <v>0</v>
      </c>
      <c r="G6822" s="4">
        <v>0</v>
      </c>
      <c r="H6822" s="4">
        <v>0</v>
      </c>
      <c r="I6822" s="4"/>
      <c r="J6822" s="4">
        <v>0</v>
      </c>
    </row>
    <row r="6823" spans="2:10" x14ac:dyDescent="0.3">
      <c r="B6823" s="3" t="s">
        <v>320</v>
      </c>
      <c r="C6823" s="4">
        <v>2024</v>
      </c>
      <c r="D6823" s="3" t="s">
        <v>1473</v>
      </c>
      <c r="E6823" s="4">
        <v>309002</v>
      </c>
      <c r="F6823" s="4">
        <v>1.9607000000000001</v>
      </c>
      <c r="G6823" s="4">
        <v>1</v>
      </c>
      <c r="H6823" s="4">
        <v>606</v>
      </c>
      <c r="I6823" s="4"/>
      <c r="J6823" s="4">
        <v>606</v>
      </c>
    </row>
    <row r="6824" spans="2:10" x14ac:dyDescent="0.3">
      <c r="B6824" s="3" t="s">
        <v>320</v>
      </c>
      <c r="C6824" s="4">
        <v>2024</v>
      </c>
      <c r="D6824" s="3" t="s">
        <v>1474</v>
      </c>
      <c r="E6824" s="4">
        <v>217624400</v>
      </c>
      <c r="F6824" s="4">
        <v>1.9607000000000001</v>
      </c>
      <c r="G6824" s="4">
        <v>1</v>
      </c>
      <c r="H6824" s="4">
        <v>426696</v>
      </c>
      <c r="I6824" s="4"/>
      <c r="J6824" s="4">
        <v>426696</v>
      </c>
    </row>
    <row r="6825" spans="2:10" x14ac:dyDescent="0.3">
      <c r="B6825" s="3" t="s">
        <v>320</v>
      </c>
      <c r="C6825" s="4">
        <v>2024</v>
      </c>
      <c r="D6825" s="3" t="s">
        <v>1475</v>
      </c>
      <c r="E6825" s="4">
        <v>0</v>
      </c>
      <c r="F6825" s="4">
        <v>0</v>
      </c>
      <c r="G6825" s="4">
        <v>0</v>
      </c>
      <c r="H6825" s="4">
        <v>0</v>
      </c>
      <c r="I6825" s="4"/>
      <c r="J6825" s="4">
        <v>0</v>
      </c>
    </row>
    <row r="6826" spans="2:10" x14ac:dyDescent="0.3">
      <c r="B6826" s="3" t="s">
        <v>320</v>
      </c>
      <c r="C6826" s="4">
        <v>2024</v>
      </c>
      <c r="D6826" s="3" t="s">
        <v>1476</v>
      </c>
      <c r="E6826" s="4">
        <v>254500</v>
      </c>
      <c r="F6826" s="4">
        <v>6.8624999999999998</v>
      </c>
      <c r="G6826" s="4">
        <v>3.5000255010965469</v>
      </c>
      <c r="H6826" s="4">
        <v>1747</v>
      </c>
      <c r="I6826" s="4">
        <v>32639</v>
      </c>
      <c r="J6826" s="4">
        <v>34386</v>
      </c>
    </row>
    <row r="6827" spans="2:10" x14ac:dyDescent="0.3">
      <c r="B6827" s="3" t="s">
        <v>323</v>
      </c>
      <c r="C6827" s="4">
        <v>2019</v>
      </c>
      <c r="D6827" s="3" t="s">
        <v>1468</v>
      </c>
      <c r="E6827" s="4">
        <v>70796468</v>
      </c>
      <c r="F6827" s="4">
        <v>10.181430000000001</v>
      </c>
      <c r="G6827" s="4">
        <v>2.1455186452678801</v>
      </c>
      <c r="H6827" s="4">
        <v>720809.28318924003</v>
      </c>
      <c r="I6827" s="4"/>
      <c r="J6827" s="4">
        <v>720809.28318924003</v>
      </c>
    </row>
    <row r="6828" spans="2:10" x14ac:dyDescent="0.3">
      <c r="B6828" s="3" t="s">
        <v>323</v>
      </c>
      <c r="C6828" s="4">
        <v>2019</v>
      </c>
      <c r="D6828" s="3" t="s">
        <v>1469</v>
      </c>
      <c r="E6828" s="4">
        <v>331798</v>
      </c>
      <c r="F6828" s="4">
        <v>7.08969</v>
      </c>
      <c r="G6828" s="4">
        <v>1.4940005563235399</v>
      </c>
      <c r="H6828" s="4">
        <v>2352.3449626199999</v>
      </c>
      <c r="I6828" s="4"/>
      <c r="J6828" s="4">
        <v>2352.3449626199999</v>
      </c>
    </row>
    <row r="6829" spans="2:10" x14ac:dyDescent="0.3">
      <c r="B6829" s="3" t="s">
        <v>323</v>
      </c>
      <c r="C6829" s="4">
        <v>2019</v>
      </c>
      <c r="D6829" s="3" t="s">
        <v>1470</v>
      </c>
      <c r="E6829" s="4">
        <v>3168800</v>
      </c>
      <c r="F6829" s="4">
        <v>12.922790000000001</v>
      </c>
      <c r="G6829" s="4">
        <v>2.7232016419973699</v>
      </c>
      <c r="H6829" s="4">
        <v>40949.736951999999</v>
      </c>
      <c r="I6829" s="4"/>
      <c r="J6829" s="4">
        <v>40949.736951999999</v>
      </c>
    </row>
    <row r="6830" spans="2:10" x14ac:dyDescent="0.3">
      <c r="B6830" s="3" t="s">
        <v>323</v>
      </c>
      <c r="C6830" s="4">
        <v>2019</v>
      </c>
      <c r="D6830" s="3" t="s">
        <v>1471</v>
      </c>
      <c r="E6830" s="4">
        <v>0</v>
      </c>
      <c r="F6830" s="4">
        <v>0</v>
      </c>
      <c r="G6830" s="4">
        <v>0</v>
      </c>
      <c r="H6830" s="4">
        <v>0</v>
      </c>
      <c r="I6830" s="4"/>
      <c r="J6830" s="4">
        <v>0</v>
      </c>
    </row>
    <row r="6831" spans="2:10" x14ac:dyDescent="0.3">
      <c r="B6831" s="3" t="s">
        <v>323</v>
      </c>
      <c r="C6831" s="4">
        <v>2019</v>
      </c>
      <c r="D6831" s="3" t="s">
        <v>1472</v>
      </c>
      <c r="E6831" s="4">
        <v>0</v>
      </c>
      <c r="F6831" s="4">
        <v>0</v>
      </c>
      <c r="G6831" s="4">
        <v>0</v>
      </c>
      <c r="H6831" s="4">
        <v>0</v>
      </c>
      <c r="I6831" s="4"/>
      <c r="J6831" s="4">
        <v>0</v>
      </c>
    </row>
    <row r="6832" spans="2:10" x14ac:dyDescent="0.3">
      <c r="B6832" s="3" t="s">
        <v>323</v>
      </c>
      <c r="C6832" s="4">
        <v>2019</v>
      </c>
      <c r="D6832" s="3" t="s">
        <v>1473</v>
      </c>
      <c r="E6832" s="4">
        <v>12542700</v>
      </c>
      <c r="F6832" s="4">
        <v>6.3061100000000003</v>
      </c>
      <c r="G6832" s="4">
        <v>1.32887782797802</v>
      </c>
      <c r="H6832" s="4">
        <v>79095.645896999995</v>
      </c>
      <c r="I6832" s="4"/>
      <c r="J6832" s="4">
        <v>79095.645896999995</v>
      </c>
    </row>
    <row r="6833" spans="2:10" x14ac:dyDescent="0.3">
      <c r="B6833" s="3" t="s">
        <v>323</v>
      </c>
      <c r="C6833" s="4">
        <v>2019</v>
      </c>
      <c r="D6833" s="3" t="s">
        <v>1474</v>
      </c>
      <c r="E6833" s="4">
        <v>730202545</v>
      </c>
      <c r="F6833" s="4">
        <v>4.7454400000000003</v>
      </c>
      <c r="G6833" s="4">
        <v>1</v>
      </c>
      <c r="H6833" s="4">
        <v>3465132.3651447999</v>
      </c>
      <c r="I6833" s="4">
        <v>0</v>
      </c>
      <c r="J6833" s="4">
        <v>3465132.3651447999</v>
      </c>
    </row>
    <row r="6834" spans="2:10" x14ac:dyDescent="0.3">
      <c r="B6834" s="3" t="s">
        <v>323</v>
      </c>
      <c r="C6834" s="4">
        <v>2019</v>
      </c>
      <c r="D6834" s="3" t="s">
        <v>1475</v>
      </c>
      <c r="E6834" s="4">
        <v>0</v>
      </c>
      <c r="F6834" s="4">
        <v>0</v>
      </c>
      <c r="G6834" s="4">
        <v>0</v>
      </c>
      <c r="H6834" s="4">
        <v>0</v>
      </c>
      <c r="I6834" s="4"/>
      <c r="J6834" s="4">
        <v>0</v>
      </c>
    </row>
    <row r="6835" spans="2:10" x14ac:dyDescent="0.3">
      <c r="B6835" s="3" t="s">
        <v>323</v>
      </c>
      <c r="C6835" s="4">
        <v>2019</v>
      </c>
      <c r="D6835" s="3" t="s">
        <v>1476</v>
      </c>
      <c r="E6835" s="4">
        <v>3931815</v>
      </c>
      <c r="F6835" s="4">
        <v>35.471429999999998</v>
      </c>
      <c r="G6835" s="4">
        <v>7.4748453251963998</v>
      </c>
      <c r="H6835" s="4">
        <v>139467.10054545</v>
      </c>
      <c r="I6835" s="4"/>
      <c r="J6835" s="4">
        <v>139467.10054545</v>
      </c>
    </row>
    <row r="6836" spans="2:10" x14ac:dyDescent="0.3">
      <c r="B6836" s="3" t="s">
        <v>323</v>
      </c>
      <c r="C6836" s="4">
        <v>2020</v>
      </c>
      <c r="D6836" s="3" t="s">
        <v>1468</v>
      </c>
      <c r="E6836" s="4">
        <v>84296950</v>
      </c>
      <c r="F6836" s="4">
        <v>10.16658</v>
      </c>
      <c r="G6836" s="4">
        <v>2.0226123355204257</v>
      </c>
      <c r="H6836" s="4">
        <v>857012</v>
      </c>
      <c r="I6836" s="4"/>
      <c r="J6836" s="4">
        <v>857012</v>
      </c>
    </row>
    <row r="6837" spans="2:10" x14ac:dyDescent="0.3">
      <c r="B6837" s="3" t="s">
        <v>323</v>
      </c>
      <c r="C6837" s="4">
        <v>2020</v>
      </c>
      <c r="D6837" s="3" t="s">
        <v>1469</v>
      </c>
      <c r="E6837" s="4">
        <v>348942</v>
      </c>
      <c r="F6837" s="4">
        <v>7.6571199999999999</v>
      </c>
      <c r="G6837" s="4">
        <v>1.5233623663572375</v>
      </c>
      <c r="H6837" s="4">
        <v>2672</v>
      </c>
      <c r="I6837" s="4"/>
      <c r="J6837" s="4">
        <v>2672</v>
      </c>
    </row>
    <row r="6838" spans="2:10" x14ac:dyDescent="0.3">
      <c r="B6838" s="3" t="s">
        <v>323</v>
      </c>
      <c r="C6838" s="4">
        <v>2020</v>
      </c>
      <c r="D6838" s="3" t="s">
        <v>1470</v>
      </c>
      <c r="E6838" s="4">
        <v>3277500</v>
      </c>
      <c r="F6838" s="4">
        <v>13.80678</v>
      </c>
      <c r="G6838" s="4">
        <v>2.7468198294624844</v>
      </c>
      <c r="H6838" s="4">
        <v>45252</v>
      </c>
      <c r="I6838" s="4"/>
      <c r="J6838" s="4">
        <v>45252</v>
      </c>
    </row>
    <row r="6839" spans="2:10" x14ac:dyDescent="0.3">
      <c r="B6839" s="3" t="s">
        <v>323</v>
      </c>
      <c r="C6839" s="4">
        <v>2020</v>
      </c>
      <c r="D6839" s="3" t="s">
        <v>1471</v>
      </c>
      <c r="E6839" s="4">
        <v>0</v>
      </c>
      <c r="F6839" s="4">
        <v>0</v>
      </c>
      <c r="G6839" s="4">
        <v>0</v>
      </c>
      <c r="H6839" s="4">
        <v>0</v>
      </c>
      <c r="I6839" s="4"/>
      <c r="J6839" s="4">
        <v>0</v>
      </c>
    </row>
    <row r="6840" spans="2:10" x14ac:dyDescent="0.3">
      <c r="B6840" s="3" t="s">
        <v>323</v>
      </c>
      <c r="C6840" s="4">
        <v>2020</v>
      </c>
      <c r="D6840" s="3" t="s">
        <v>1472</v>
      </c>
      <c r="E6840" s="4">
        <v>0</v>
      </c>
      <c r="F6840" s="4">
        <v>0</v>
      </c>
      <c r="G6840" s="4">
        <v>0</v>
      </c>
      <c r="H6840" s="4">
        <v>0</v>
      </c>
      <c r="I6840" s="4"/>
      <c r="J6840" s="4">
        <v>0</v>
      </c>
    </row>
    <row r="6841" spans="2:10" x14ac:dyDescent="0.3">
      <c r="B6841" s="3" t="s">
        <v>323</v>
      </c>
      <c r="C6841" s="4">
        <v>2020</v>
      </c>
      <c r="D6841" s="3" t="s">
        <v>1473</v>
      </c>
      <c r="E6841" s="4">
        <v>12946300</v>
      </c>
      <c r="F6841" s="4">
        <v>6.7243500000000003</v>
      </c>
      <c r="G6841" s="4">
        <v>1.3377904131336964</v>
      </c>
      <c r="H6841" s="4">
        <v>87055</v>
      </c>
      <c r="I6841" s="4"/>
      <c r="J6841" s="4">
        <v>87055</v>
      </c>
    </row>
    <row r="6842" spans="2:10" x14ac:dyDescent="0.3">
      <c r="B6842" s="3" t="s">
        <v>323</v>
      </c>
      <c r="C6842" s="4">
        <v>2020</v>
      </c>
      <c r="D6842" s="3" t="s">
        <v>1474</v>
      </c>
      <c r="E6842" s="4">
        <v>748595770</v>
      </c>
      <c r="F6842" s="4">
        <v>5.0264600000000002</v>
      </c>
      <c r="G6842" s="4">
        <v>1</v>
      </c>
      <c r="H6842" s="4">
        <v>3762787</v>
      </c>
      <c r="I6842" s="4"/>
      <c r="J6842" s="4">
        <v>3762787</v>
      </c>
    </row>
    <row r="6843" spans="2:10" x14ac:dyDescent="0.3">
      <c r="B6843" s="3" t="s">
        <v>323</v>
      </c>
      <c r="C6843" s="4">
        <v>2020</v>
      </c>
      <c r="D6843" s="3" t="s">
        <v>1475</v>
      </c>
      <c r="E6843" s="4">
        <v>0</v>
      </c>
      <c r="F6843" s="4">
        <v>0</v>
      </c>
      <c r="G6843" s="4">
        <v>0</v>
      </c>
      <c r="H6843" s="4">
        <v>0</v>
      </c>
      <c r="I6843" s="4"/>
      <c r="J6843" s="4">
        <v>0</v>
      </c>
    </row>
    <row r="6844" spans="2:10" x14ac:dyDescent="0.3">
      <c r="B6844" s="3" t="s">
        <v>323</v>
      </c>
      <c r="C6844" s="4">
        <v>2020</v>
      </c>
      <c r="D6844" s="3" t="s">
        <v>1476</v>
      </c>
      <c r="E6844" s="4">
        <v>4129670</v>
      </c>
      <c r="F6844" s="4">
        <v>36.835180000000001</v>
      </c>
      <c r="G6844" s="4">
        <v>7.3282548752004395</v>
      </c>
      <c r="H6844" s="4">
        <v>152117</v>
      </c>
      <c r="I6844" s="4">
        <v>65093</v>
      </c>
      <c r="J6844" s="4">
        <v>217210</v>
      </c>
    </row>
    <row r="6845" spans="2:10" x14ac:dyDescent="0.3">
      <c r="B6845" s="3" t="s">
        <v>323</v>
      </c>
      <c r="C6845" s="4">
        <v>2021</v>
      </c>
      <c r="D6845" s="3" t="s">
        <v>1468</v>
      </c>
      <c r="E6845" s="4">
        <v>85748200</v>
      </c>
      <c r="F6845" s="4">
        <v>9.6297200000000007</v>
      </c>
      <c r="G6845" s="4">
        <v>1.9432192188556268</v>
      </c>
      <c r="H6845" s="4">
        <v>825731</v>
      </c>
      <c r="I6845" s="4"/>
      <c r="J6845" s="4">
        <v>825731</v>
      </c>
    </row>
    <row r="6846" spans="2:10" x14ac:dyDescent="0.3">
      <c r="B6846" s="3" t="s">
        <v>323</v>
      </c>
      <c r="C6846" s="4">
        <v>2021</v>
      </c>
      <c r="D6846" s="3" t="s">
        <v>1469</v>
      </c>
      <c r="E6846" s="4">
        <v>348012</v>
      </c>
      <c r="F6846" s="4">
        <v>7.7890300000000003</v>
      </c>
      <c r="G6846" s="4">
        <v>1.5717791163443009</v>
      </c>
      <c r="H6846" s="4">
        <v>2711</v>
      </c>
      <c r="I6846" s="4"/>
      <c r="J6846" s="4">
        <v>2711</v>
      </c>
    </row>
    <row r="6847" spans="2:10" x14ac:dyDescent="0.3">
      <c r="B6847" s="3" t="s">
        <v>323</v>
      </c>
      <c r="C6847" s="4">
        <v>2021</v>
      </c>
      <c r="D6847" s="3" t="s">
        <v>1470</v>
      </c>
      <c r="E6847" s="4">
        <v>3281400</v>
      </c>
      <c r="F6847" s="4">
        <v>14.02763</v>
      </c>
      <c r="G6847" s="4">
        <v>2.8306908415816614</v>
      </c>
      <c r="H6847" s="4">
        <v>46030</v>
      </c>
      <c r="I6847" s="4"/>
      <c r="J6847" s="4">
        <v>46030</v>
      </c>
    </row>
    <row r="6848" spans="2:10" x14ac:dyDescent="0.3">
      <c r="B6848" s="3" t="s">
        <v>323</v>
      </c>
      <c r="C6848" s="4">
        <v>2021</v>
      </c>
      <c r="D6848" s="3" t="s">
        <v>1471</v>
      </c>
      <c r="E6848" s="4">
        <v>0</v>
      </c>
      <c r="F6848" s="4">
        <v>0</v>
      </c>
      <c r="G6848" s="4">
        <v>0</v>
      </c>
      <c r="H6848" s="4">
        <v>0</v>
      </c>
      <c r="I6848" s="4"/>
      <c r="J6848" s="4">
        <v>0</v>
      </c>
    </row>
    <row r="6849" spans="2:10" x14ac:dyDescent="0.3">
      <c r="B6849" s="3" t="s">
        <v>323</v>
      </c>
      <c r="C6849" s="4">
        <v>2021</v>
      </c>
      <c r="D6849" s="3" t="s">
        <v>1472</v>
      </c>
      <c r="E6849" s="4">
        <v>0</v>
      </c>
      <c r="F6849" s="4">
        <v>0</v>
      </c>
      <c r="G6849" s="4">
        <v>0</v>
      </c>
      <c r="H6849" s="4">
        <v>0</v>
      </c>
      <c r="I6849" s="4"/>
      <c r="J6849" s="4">
        <v>0</v>
      </c>
    </row>
    <row r="6850" spans="2:10" x14ac:dyDescent="0.3">
      <c r="B6850" s="3" t="s">
        <v>323</v>
      </c>
      <c r="C6850" s="4">
        <v>2021</v>
      </c>
      <c r="D6850" s="3" t="s">
        <v>1473</v>
      </c>
      <c r="E6850" s="4">
        <v>14723900</v>
      </c>
      <c r="F6850" s="4">
        <v>5.8323200000000002</v>
      </c>
      <c r="G6850" s="4">
        <v>1.17692687996287</v>
      </c>
      <c r="H6850" s="4">
        <v>85874</v>
      </c>
      <c r="I6850" s="4"/>
      <c r="J6850" s="4">
        <v>85874</v>
      </c>
    </row>
    <row r="6851" spans="2:10" x14ac:dyDescent="0.3">
      <c r="B6851" s="3" t="s">
        <v>323</v>
      </c>
      <c r="C6851" s="4">
        <v>2021</v>
      </c>
      <c r="D6851" s="3" t="s">
        <v>1474</v>
      </c>
      <c r="E6851" s="4">
        <v>782317170</v>
      </c>
      <c r="F6851" s="4">
        <v>4.9555499999999997</v>
      </c>
      <c r="G6851" s="4">
        <v>1</v>
      </c>
      <c r="H6851" s="4">
        <v>3876812</v>
      </c>
      <c r="I6851" s="4"/>
      <c r="J6851" s="4">
        <v>3876812</v>
      </c>
    </row>
    <row r="6852" spans="2:10" x14ac:dyDescent="0.3">
      <c r="B6852" s="3" t="s">
        <v>323</v>
      </c>
      <c r="C6852" s="4">
        <v>2021</v>
      </c>
      <c r="D6852" s="3" t="s">
        <v>1475</v>
      </c>
      <c r="E6852" s="4">
        <v>0</v>
      </c>
      <c r="F6852" s="4">
        <v>0</v>
      </c>
      <c r="G6852" s="4">
        <v>0</v>
      </c>
      <c r="H6852" s="4">
        <v>0</v>
      </c>
      <c r="I6852" s="4"/>
      <c r="J6852" s="4">
        <v>0</v>
      </c>
    </row>
    <row r="6853" spans="2:10" x14ac:dyDescent="0.3">
      <c r="B6853" s="3" t="s">
        <v>323</v>
      </c>
      <c r="C6853" s="4">
        <v>2021</v>
      </c>
      <c r="D6853" s="3" t="s">
        <v>1476</v>
      </c>
      <c r="E6853" s="4">
        <v>4234030</v>
      </c>
      <c r="F6853" s="4">
        <v>36.544980000000002</v>
      </c>
      <c r="G6853" s="4">
        <v>7.3745558010715264</v>
      </c>
      <c r="H6853" s="4">
        <v>154733</v>
      </c>
      <c r="I6853" s="4">
        <v>69451</v>
      </c>
      <c r="J6853" s="4">
        <v>224184</v>
      </c>
    </row>
    <row r="6854" spans="2:10" x14ac:dyDescent="0.3">
      <c r="B6854" s="3" t="s">
        <v>323</v>
      </c>
      <c r="C6854" s="4">
        <v>2022</v>
      </c>
      <c r="D6854" s="3" t="s">
        <v>1468</v>
      </c>
      <c r="E6854" s="4">
        <v>84829900</v>
      </c>
      <c r="F6854" s="4">
        <v>9.0153599999999994</v>
      </c>
      <c r="G6854" s="4">
        <v>2.3152639526641807</v>
      </c>
      <c r="H6854" s="4">
        <v>764772</v>
      </c>
      <c r="I6854" s="4"/>
      <c r="J6854" s="4">
        <v>764772</v>
      </c>
    </row>
    <row r="6855" spans="2:10" x14ac:dyDescent="0.3">
      <c r="B6855" s="3" t="s">
        <v>323</v>
      </c>
      <c r="C6855" s="4">
        <v>2022</v>
      </c>
      <c r="D6855" s="3" t="s">
        <v>1469</v>
      </c>
      <c r="E6855" s="4">
        <v>348012</v>
      </c>
      <c r="F6855" s="4">
        <v>8.0765999999999991</v>
      </c>
      <c r="G6855" s="4">
        <v>2.0741779407685907</v>
      </c>
      <c r="H6855" s="4">
        <v>2811</v>
      </c>
      <c r="I6855" s="4"/>
      <c r="J6855" s="4">
        <v>2811</v>
      </c>
    </row>
    <row r="6856" spans="2:10" x14ac:dyDescent="0.3">
      <c r="B6856" s="3" t="s">
        <v>323</v>
      </c>
      <c r="C6856" s="4">
        <v>2022</v>
      </c>
      <c r="D6856" s="3" t="s">
        <v>1470</v>
      </c>
      <c r="E6856" s="4">
        <v>3622700</v>
      </c>
      <c r="F6856" s="4">
        <v>14.051119999999999</v>
      </c>
      <c r="G6856" s="4">
        <v>3.6085138730520714</v>
      </c>
      <c r="H6856" s="4">
        <v>50903</v>
      </c>
      <c r="I6856" s="4"/>
      <c r="J6856" s="4">
        <v>50903</v>
      </c>
    </row>
    <row r="6857" spans="2:10" x14ac:dyDescent="0.3">
      <c r="B6857" s="3" t="s">
        <v>323</v>
      </c>
      <c r="C6857" s="4">
        <v>2022</v>
      </c>
      <c r="D6857" s="3" t="s">
        <v>1471</v>
      </c>
      <c r="E6857" s="4">
        <v>0</v>
      </c>
      <c r="F6857" s="4">
        <v>0</v>
      </c>
      <c r="G6857" s="4">
        <v>0</v>
      </c>
      <c r="H6857" s="4">
        <v>0</v>
      </c>
      <c r="I6857" s="4"/>
      <c r="J6857" s="4">
        <v>0</v>
      </c>
    </row>
    <row r="6858" spans="2:10" x14ac:dyDescent="0.3">
      <c r="B6858" s="3" t="s">
        <v>323</v>
      </c>
      <c r="C6858" s="4">
        <v>2022</v>
      </c>
      <c r="D6858" s="3" t="s">
        <v>1472</v>
      </c>
      <c r="E6858" s="4">
        <v>0</v>
      </c>
      <c r="F6858" s="4">
        <v>0</v>
      </c>
      <c r="G6858" s="4">
        <v>0</v>
      </c>
      <c r="H6858" s="4">
        <v>0</v>
      </c>
      <c r="I6858" s="4"/>
      <c r="J6858" s="4">
        <v>0</v>
      </c>
    </row>
    <row r="6859" spans="2:10" x14ac:dyDescent="0.3">
      <c r="B6859" s="3" t="s">
        <v>323</v>
      </c>
      <c r="C6859" s="4">
        <v>2022</v>
      </c>
      <c r="D6859" s="3" t="s">
        <v>1473</v>
      </c>
      <c r="E6859" s="4">
        <v>14813200</v>
      </c>
      <c r="F6859" s="4">
        <v>4.9996</v>
      </c>
      <c r="G6859" s="4">
        <v>1.2839635530627549</v>
      </c>
      <c r="H6859" s="4">
        <v>74060</v>
      </c>
      <c r="I6859" s="4"/>
      <c r="J6859" s="4">
        <v>74060</v>
      </c>
    </row>
    <row r="6860" spans="2:10" x14ac:dyDescent="0.3">
      <c r="B6860" s="3" t="s">
        <v>323</v>
      </c>
      <c r="C6860" s="4">
        <v>2022</v>
      </c>
      <c r="D6860" s="3" t="s">
        <v>1474</v>
      </c>
      <c r="E6860" s="4">
        <v>1060754547</v>
      </c>
      <c r="F6860" s="4">
        <v>3.8938799999999998</v>
      </c>
      <c r="G6860" s="4">
        <v>1</v>
      </c>
      <c r="H6860" s="4">
        <v>4130451</v>
      </c>
      <c r="I6860" s="4"/>
      <c r="J6860" s="4">
        <v>4130451</v>
      </c>
    </row>
    <row r="6861" spans="2:10" x14ac:dyDescent="0.3">
      <c r="B6861" s="3" t="s">
        <v>323</v>
      </c>
      <c r="C6861" s="4">
        <v>2022</v>
      </c>
      <c r="D6861" s="3" t="s">
        <v>1475</v>
      </c>
      <c r="E6861" s="4">
        <v>0</v>
      </c>
      <c r="F6861" s="4">
        <v>0</v>
      </c>
      <c r="G6861" s="4">
        <v>0</v>
      </c>
      <c r="H6861" s="4">
        <v>0</v>
      </c>
      <c r="I6861" s="4"/>
      <c r="J6861" s="4">
        <v>0</v>
      </c>
    </row>
    <row r="6862" spans="2:10" x14ac:dyDescent="0.3">
      <c r="B6862" s="3" t="s">
        <v>323</v>
      </c>
      <c r="C6862" s="4">
        <v>2022</v>
      </c>
      <c r="D6862" s="3" t="s">
        <v>1476</v>
      </c>
      <c r="E6862" s="4">
        <v>4392675</v>
      </c>
      <c r="F6862" s="4">
        <v>36.139380000000003</v>
      </c>
      <c r="G6862" s="4">
        <v>9.2810718358038784</v>
      </c>
      <c r="H6862" s="4">
        <v>158749</v>
      </c>
      <c r="I6862" s="4">
        <v>69372</v>
      </c>
      <c r="J6862" s="4">
        <v>228121</v>
      </c>
    </row>
    <row r="6863" spans="2:10" x14ac:dyDescent="0.3">
      <c r="B6863" s="3" t="s">
        <v>323</v>
      </c>
      <c r="C6863" s="4">
        <v>2023</v>
      </c>
      <c r="D6863" s="3" t="s">
        <v>1468</v>
      </c>
      <c r="E6863" s="4">
        <v>92014500</v>
      </c>
      <c r="F6863" s="4">
        <v>8.3791600000000006</v>
      </c>
      <c r="G6863" s="4">
        <v>2.3386922106485359</v>
      </c>
      <c r="H6863" s="4">
        <v>771004</v>
      </c>
      <c r="I6863" s="4"/>
      <c r="J6863" s="4">
        <v>771004</v>
      </c>
    </row>
    <row r="6864" spans="2:10" x14ac:dyDescent="0.3">
      <c r="B6864" s="3" t="s">
        <v>323</v>
      </c>
      <c r="C6864" s="4">
        <v>2023</v>
      </c>
      <c r="D6864" s="3" t="s">
        <v>1469</v>
      </c>
      <c r="E6864" s="4">
        <v>342425</v>
      </c>
      <c r="F6864" s="4">
        <v>8.3005899999999997</v>
      </c>
      <c r="G6864" s="4">
        <v>2.3167626798852305</v>
      </c>
      <c r="H6864" s="4">
        <v>2842</v>
      </c>
      <c r="I6864" s="4"/>
      <c r="J6864" s="4">
        <v>2842</v>
      </c>
    </row>
    <row r="6865" spans="2:10" x14ac:dyDescent="0.3">
      <c r="B6865" s="3" t="s">
        <v>323</v>
      </c>
      <c r="C6865" s="4">
        <v>2023</v>
      </c>
      <c r="D6865" s="3" t="s">
        <v>1470</v>
      </c>
      <c r="E6865" s="4">
        <v>3923800</v>
      </c>
      <c r="F6865" s="4">
        <v>13.33175</v>
      </c>
      <c r="G6865" s="4">
        <v>3.7210006586953366</v>
      </c>
      <c r="H6865" s="4">
        <v>52311</v>
      </c>
      <c r="I6865" s="4"/>
      <c r="J6865" s="4">
        <v>52311</v>
      </c>
    </row>
    <row r="6866" spans="2:10" x14ac:dyDescent="0.3">
      <c r="B6866" s="3" t="s">
        <v>323</v>
      </c>
      <c r="C6866" s="4">
        <v>2023</v>
      </c>
      <c r="D6866" s="3" t="s">
        <v>1471</v>
      </c>
      <c r="E6866" s="4">
        <v>0</v>
      </c>
      <c r="F6866" s="4">
        <v>0</v>
      </c>
      <c r="G6866" s="4">
        <v>0</v>
      </c>
      <c r="H6866" s="4">
        <v>0</v>
      </c>
      <c r="I6866" s="4"/>
      <c r="J6866" s="4">
        <v>0</v>
      </c>
    </row>
    <row r="6867" spans="2:10" x14ac:dyDescent="0.3">
      <c r="B6867" s="3" t="s">
        <v>323</v>
      </c>
      <c r="C6867" s="4">
        <v>2023</v>
      </c>
      <c r="D6867" s="3" t="s">
        <v>1472</v>
      </c>
      <c r="E6867" s="4">
        <v>0</v>
      </c>
      <c r="F6867" s="4">
        <v>0</v>
      </c>
      <c r="G6867" s="4">
        <v>0</v>
      </c>
      <c r="H6867" s="4">
        <v>0</v>
      </c>
      <c r="I6867" s="4"/>
      <c r="J6867" s="4">
        <v>0</v>
      </c>
    </row>
    <row r="6868" spans="2:10" x14ac:dyDescent="0.3">
      <c r="B6868" s="3" t="s">
        <v>323</v>
      </c>
      <c r="C6868" s="4">
        <v>2023</v>
      </c>
      <c r="D6868" s="3" t="s">
        <v>1473</v>
      </c>
      <c r="E6868" s="4">
        <v>15004700</v>
      </c>
      <c r="F6868" s="4">
        <v>5.0723399999999996</v>
      </c>
      <c r="G6868" s="4">
        <v>1.415731654218441</v>
      </c>
      <c r="H6868" s="4">
        <v>76109</v>
      </c>
      <c r="I6868" s="4"/>
      <c r="J6868" s="4">
        <v>76109</v>
      </c>
    </row>
    <row r="6869" spans="2:10" x14ac:dyDescent="0.3">
      <c r="B6869" s="3" t="s">
        <v>323</v>
      </c>
      <c r="C6869" s="4">
        <v>2023</v>
      </c>
      <c r="D6869" s="3" t="s">
        <v>1474</v>
      </c>
      <c r="E6869" s="4">
        <v>1204246922</v>
      </c>
      <c r="F6869" s="4">
        <v>3.58284</v>
      </c>
      <c r="G6869" s="4">
        <v>1</v>
      </c>
      <c r="H6869" s="4">
        <v>4314624</v>
      </c>
      <c r="I6869" s="4"/>
      <c r="J6869" s="4">
        <v>4314624</v>
      </c>
    </row>
    <row r="6870" spans="2:10" x14ac:dyDescent="0.3">
      <c r="B6870" s="3" t="s">
        <v>323</v>
      </c>
      <c r="C6870" s="4">
        <v>2023</v>
      </c>
      <c r="D6870" s="3" t="s">
        <v>1475</v>
      </c>
      <c r="E6870" s="4">
        <v>0</v>
      </c>
      <c r="F6870" s="4">
        <v>0</v>
      </c>
      <c r="G6870" s="4">
        <v>0</v>
      </c>
      <c r="H6870" s="4">
        <v>0</v>
      </c>
      <c r="I6870" s="4"/>
      <c r="J6870" s="4">
        <v>0</v>
      </c>
    </row>
    <row r="6871" spans="2:10" x14ac:dyDescent="0.3">
      <c r="B6871" s="3" t="s">
        <v>323</v>
      </c>
      <c r="C6871" s="4">
        <v>2023</v>
      </c>
      <c r="D6871" s="3" t="s">
        <v>1476</v>
      </c>
      <c r="E6871" s="4">
        <v>4921940</v>
      </c>
      <c r="F6871" s="4">
        <v>33.14564</v>
      </c>
      <c r="G6871" s="4">
        <v>9.2512197028055958</v>
      </c>
      <c r="H6871" s="4">
        <v>163141</v>
      </c>
      <c r="I6871" s="4">
        <v>67719</v>
      </c>
      <c r="J6871" s="4">
        <v>230860</v>
      </c>
    </row>
    <row r="6872" spans="2:10" x14ac:dyDescent="0.3">
      <c r="B6872" s="3" t="s">
        <v>323</v>
      </c>
      <c r="C6872" s="4">
        <v>2024</v>
      </c>
      <c r="D6872" s="3" t="s">
        <v>1468</v>
      </c>
      <c r="E6872" s="4">
        <v>107214445</v>
      </c>
      <c r="F6872" s="4">
        <v>8.0536200000000004</v>
      </c>
      <c r="G6872" s="4">
        <v>2.1265760615558484</v>
      </c>
      <c r="H6872" s="4">
        <v>863464</v>
      </c>
      <c r="I6872" s="4"/>
      <c r="J6872" s="4">
        <v>863464</v>
      </c>
    </row>
    <row r="6873" spans="2:10" x14ac:dyDescent="0.3">
      <c r="B6873" s="3" t="s">
        <v>323</v>
      </c>
      <c r="C6873" s="4">
        <v>2024</v>
      </c>
      <c r="D6873" s="3" t="s">
        <v>1469</v>
      </c>
      <c r="E6873" s="4">
        <v>344580</v>
      </c>
      <c r="F6873" s="4">
        <v>8.8827599999999993</v>
      </c>
      <c r="G6873" s="4">
        <v>2.3455123008716363</v>
      </c>
      <c r="H6873" s="4">
        <v>3061</v>
      </c>
      <c r="I6873" s="4"/>
      <c r="J6873" s="4">
        <v>3061</v>
      </c>
    </row>
    <row r="6874" spans="2:10" x14ac:dyDescent="0.3">
      <c r="B6874" s="3" t="s">
        <v>323</v>
      </c>
      <c r="C6874" s="4">
        <v>2024</v>
      </c>
      <c r="D6874" s="3" t="s">
        <v>1470</v>
      </c>
      <c r="E6874" s="4">
        <v>3989800</v>
      </c>
      <c r="F6874" s="4">
        <v>12.24432</v>
      </c>
      <c r="G6874" s="4">
        <v>3.2331396070375193</v>
      </c>
      <c r="H6874" s="4">
        <v>48852</v>
      </c>
      <c r="I6874" s="4"/>
      <c r="J6874" s="4">
        <v>48852</v>
      </c>
    </row>
    <row r="6875" spans="2:10" x14ac:dyDescent="0.3">
      <c r="B6875" s="3" t="s">
        <v>323</v>
      </c>
      <c r="C6875" s="4">
        <v>2024</v>
      </c>
      <c r="D6875" s="3" t="s">
        <v>1471</v>
      </c>
      <c r="E6875" s="4">
        <v>0</v>
      </c>
      <c r="F6875" s="4">
        <v>0</v>
      </c>
      <c r="G6875" s="4">
        <v>0</v>
      </c>
      <c r="H6875" s="4">
        <v>0</v>
      </c>
      <c r="I6875" s="4"/>
      <c r="J6875" s="4">
        <v>0</v>
      </c>
    </row>
    <row r="6876" spans="2:10" x14ac:dyDescent="0.3">
      <c r="B6876" s="3" t="s">
        <v>323</v>
      </c>
      <c r="C6876" s="4">
        <v>2024</v>
      </c>
      <c r="D6876" s="3" t="s">
        <v>1472</v>
      </c>
      <c r="E6876" s="4">
        <v>0</v>
      </c>
      <c r="F6876" s="4">
        <v>0</v>
      </c>
      <c r="G6876" s="4">
        <v>0</v>
      </c>
      <c r="H6876" s="4">
        <v>0</v>
      </c>
      <c r="I6876" s="4"/>
      <c r="J6876" s="4">
        <v>0</v>
      </c>
    </row>
    <row r="6877" spans="2:10" x14ac:dyDescent="0.3">
      <c r="B6877" s="3" t="s">
        <v>323</v>
      </c>
      <c r="C6877" s="4">
        <v>2024</v>
      </c>
      <c r="D6877" s="3" t="s">
        <v>1473</v>
      </c>
      <c r="E6877" s="4">
        <v>16054400</v>
      </c>
      <c r="F6877" s="4">
        <v>5.0774999999999997</v>
      </c>
      <c r="G6877" s="4">
        <v>1.3407250345248247</v>
      </c>
      <c r="H6877" s="4">
        <v>81516</v>
      </c>
      <c r="I6877" s="4"/>
      <c r="J6877" s="4">
        <v>81516</v>
      </c>
    </row>
    <row r="6878" spans="2:10" x14ac:dyDescent="0.3">
      <c r="B6878" s="3" t="s">
        <v>323</v>
      </c>
      <c r="C6878" s="4">
        <v>2024</v>
      </c>
      <c r="D6878" s="3" t="s">
        <v>1474</v>
      </c>
      <c r="E6878" s="4">
        <v>1232562047</v>
      </c>
      <c r="F6878" s="4">
        <v>3.7871299999999999</v>
      </c>
      <c r="G6878" s="4">
        <v>1</v>
      </c>
      <c r="H6878" s="4">
        <v>4667873</v>
      </c>
      <c r="I6878" s="4"/>
      <c r="J6878" s="4">
        <v>4667873</v>
      </c>
    </row>
    <row r="6879" spans="2:10" x14ac:dyDescent="0.3">
      <c r="B6879" s="3" t="s">
        <v>323</v>
      </c>
      <c r="C6879" s="4">
        <v>2024</v>
      </c>
      <c r="D6879" s="3" t="s">
        <v>1475</v>
      </c>
      <c r="E6879" s="4">
        <v>0</v>
      </c>
      <c r="F6879" s="4">
        <v>0</v>
      </c>
      <c r="G6879" s="4">
        <v>0</v>
      </c>
      <c r="H6879" s="4">
        <v>0</v>
      </c>
      <c r="I6879" s="4"/>
      <c r="J6879" s="4">
        <v>0</v>
      </c>
    </row>
    <row r="6880" spans="2:10" x14ac:dyDescent="0.3">
      <c r="B6880" s="3" t="s">
        <v>323</v>
      </c>
      <c r="C6880" s="4">
        <v>2024</v>
      </c>
      <c r="D6880" s="3" t="s">
        <v>1476</v>
      </c>
      <c r="E6880" s="4">
        <v>5305930</v>
      </c>
      <c r="F6880" s="4">
        <v>32.93139</v>
      </c>
      <c r="G6880" s="4">
        <v>8.6956059073757697</v>
      </c>
      <c r="H6880" s="4">
        <v>174732</v>
      </c>
      <c r="I6880" s="4">
        <v>62882</v>
      </c>
      <c r="J6880" s="4">
        <v>237614</v>
      </c>
    </row>
    <row r="6881" spans="2:10" x14ac:dyDescent="0.3">
      <c r="B6881" s="3" t="s">
        <v>325</v>
      </c>
      <c r="C6881" s="4">
        <v>2019</v>
      </c>
      <c r="D6881" s="3" t="s">
        <v>1468</v>
      </c>
      <c r="E6881" s="4">
        <v>465195551</v>
      </c>
      <c r="F6881" s="4">
        <v>6.7749899999999998</v>
      </c>
      <c r="G6881" s="4">
        <v>2.9050404133524901</v>
      </c>
      <c r="H6881" s="4">
        <v>3151695.2060694899</v>
      </c>
      <c r="I6881" s="4"/>
      <c r="J6881" s="4">
        <v>3151695.2060694899</v>
      </c>
    </row>
    <row r="6882" spans="2:10" x14ac:dyDescent="0.3">
      <c r="B6882" s="3" t="s">
        <v>325</v>
      </c>
      <c r="C6882" s="4">
        <v>2019</v>
      </c>
      <c r="D6882" s="3" t="s">
        <v>1469</v>
      </c>
      <c r="E6882" s="4">
        <v>115271</v>
      </c>
      <c r="F6882" s="4">
        <v>4.7439400000000003</v>
      </c>
      <c r="G6882" s="4">
        <v>2.0341487468644801</v>
      </c>
      <c r="H6882" s="4">
        <v>546.83870774000002</v>
      </c>
      <c r="I6882" s="4"/>
      <c r="J6882" s="4">
        <v>546.83870774000002</v>
      </c>
    </row>
    <row r="6883" spans="2:10" x14ac:dyDescent="0.3">
      <c r="B6883" s="3" t="s">
        <v>325</v>
      </c>
      <c r="C6883" s="4">
        <v>2019</v>
      </c>
      <c r="D6883" s="3" t="s">
        <v>1470</v>
      </c>
      <c r="E6883" s="4">
        <v>54726600</v>
      </c>
      <c r="F6883" s="4">
        <v>6.7749899999999998</v>
      </c>
      <c r="G6883" s="4">
        <v>2.9050404133524901</v>
      </c>
      <c r="H6883" s="4">
        <v>370772.16773400002</v>
      </c>
      <c r="I6883" s="4"/>
      <c r="J6883" s="4">
        <v>370772.16773400002</v>
      </c>
    </row>
    <row r="6884" spans="2:10" x14ac:dyDescent="0.3">
      <c r="B6884" s="3" t="s">
        <v>325</v>
      </c>
      <c r="C6884" s="4">
        <v>2019</v>
      </c>
      <c r="D6884" s="3" t="s">
        <v>1471</v>
      </c>
      <c r="E6884" s="4">
        <v>0</v>
      </c>
      <c r="F6884" s="4">
        <v>0</v>
      </c>
      <c r="G6884" s="4">
        <v>0</v>
      </c>
      <c r="H6884" s="4">
        <v>0</v>
      </c>
      <c r="I6884" s="4"/>
      <c r="J6884" s="4">
        <v>0</v>
      </c>
    </row>
    <row r="6885" spans="2:10" x14ac:dyDescent="0.3">
      <c r="B6885" s="3" t="s">
        <v>325</v>
      </c>
      <c r="C6885" s="4">
        <v>2019</v>
      </c>
      <c r="D6885" s="3" t="s">
        <v>1472</v>
      </c>
      <c r="E6885" s="4">
        <v>0</v>
      </c>
      <c r="F6885" s="4">
        <v>0</v>
      </c>
      <c r="G6885" s="4">
        <v>0</v>
      </c>
      <c r="H6885" s="4">
        <v>0</v>
      </c>
      <c r="I6885" s="4"/>
      <c r="J6885" s="4">
        <v>0</v>
      </c>
    </row>
    <row r="6886" spans="2:10" x14ac:dyDescent="0.3">
      <c r="B6886" s="3" t="s">
        <v>325</v>
      </c>
      <c r="C6886" s="4">
        <v>2019</v>
      </c>
      <c r="D6886" s="3" t="s">
        <v>1473</v>
      </c>
      <c r="E6886" s="4">
        <v>38528300</v>
      </c>
      <c r="F6886" s="4">
        <v>4.2364699999999997</v>
      </c>
      <c r="G6886" s="4">
        <v>1.81655125099157</v>
      </c>
      <c r="H6886" s="4">
        <v>163223.98710100001</v>
      </c>
      <c r="I6886" s="4"/>
      <c r="J6886" s="4">
        <v>163223.98710100001</v>
      </c>
    </row>
    <row r="6887" spans="2:10" x14ac:dyDescent="0.3">
      <c r="B6887" s="3" t="s">
        <v>325</v>
      </c>
      <c r="C6887" s="4">
        <v>2019</v>
      </c>
      <c r="D6887" s="3" t="s">
        <v>1474</v>
      </c>
      <c r="E6887" s="4">
        <v>3874966703</v>
      </c>
      <c r="F6887" s="4">
        <v>2.3321499999999999</v>
      </c>
      <c r="G6887" s="4">
        <v>1</v>
      </c>
      <c r="H6887" s="4">
        <v>9037003.5964014493</v>
      </c>
      <c r="I6887" s="4">
        <v>0</v>
      </c>
      <c r="J6887" s="4">
        <v>9037003.5964014493</v>
      </c>
    </row>
    <row r="6888" spans="2:10" x14ac:dyDescent="0.3">
      <c r="B6888" s="3" t="s">
        <v>325</v>
      </c>
      <c r="C6888" s="4">
        <v>2019</v>
      </c>
      <c r="D6888" s="3" t="s">
        <v>1475</v>
      </c>
      <c r="E6888" s="4">
        <v>0</v>
      </c>
      <c r="F6888" s="4">
        <v>0</v>
      </c>
      <c r="G6888" s="4">
        <v>0</v>
      </c>
      <c r="H6888" s="4">
        <v>0</v>
      </c>
      <c r="I6888" s="4"/>
      <c r="J6888" s="4">
        <v>0</v>
      </c>
    </row>
    <row r="6889" spans="2:10" x14ac:dyDescent="0.3">
      <c r="B6889" s="3" t="s">
        <v>325</v>
      </c>
      <c r="C6889" s="4">
        <v>2019</v>
      </c>
      <c r="D6889" s="3" t="s">
        <v>1476</v>
      </c>
      <c r="E6889" s="4">
        <v>1558400</v>
      </c>
      <c r="F6889" s="4">
        <v>16.937480000000001</v>
      </c>
      <c r="G6889" s="4">
        <v>7.2626031773256399</v>
      </c>
      <c r="H6889" s="4">
        <v>26395.368832</v>
      </c>
      <c r="I6889" s="4"/>
      <c r="J6889" s="4">
        <v>26395.368832</v>
      </c>
    </row>
    <row r="6890" spans="2:10" x14ac:dyDescent="0.3">
      <c r="B6890" s="3" t="s">
        <v>325</v>
      </c>
      <c r="C6890" s="4">
        <v>2020</v>
      </c>
      <c r="D6890" s="3" t="s">
        <v>1468</v>
      </c>
      <c r="E6890" s="4">
        <v>496969051</v>
      </c>
      <c r="F6890" s="4">
        <v>5.7121199999999996</v>
      </c>
      <c r="G6890" s="4">
        <v>2.4467651291892261</v>
      </c>
      <c r="H6890" s="4">
        <v>2838747</v>
      </c>
      <c r="I6890" s="4"/>
      <c r="J6890" s="4">
        <v>2838747</v>
      </c>
    </row>
    <row r="6891" spans="2:10" x14ac:dyDescent="0.3">
      <c r="B6891" s="3" t="s">
        <v>325</v>
      </c>
      <c r="C6891" s="4">
        <v>2020</v>
      </c>
      <c r="D6891" s="3" t="s">
        <v>1469</v>
      </c>
      <c r="E6891" s="4">
        <v>109699</v>
      </c>
      <c r="F6891" s="4">
        <v>4.76593</v>
      </c>
      <c r="G6891" s="4">
        <v>2.0414681995750805</v>
      </c>
      <c r="H6891" s="4">
        <v>523</v>
      </c>
      <c r="I6891" s="4"/>
      <c r="J6891" s="4">
        <v>523</v>
      </c>
    </row>
    <row r="6892" spans="2:10" x14ac:dyDescent="0.3">
      <c r="B6892" s="3" t="s">
        <v>325</v>
      </c>
      <c r="C6892" s="4">
        <v>2020</v>
      </c>
      <c r="D6892" s="3" t="s">
        <v>1470</v>
      </c>
      <c r="E6892" s="4">
        <v>63459800</v>
      </c>
      <c r="F6892" s="4">
        <v>5.7121199999999996</v>
      </c>
      <c r="G6892" s="4">
        <v>2.4467651291892261</v>
      </c>
      <c r="H6892" s="4">
        <v>362490</v>
      </c>
      <c r="I6892" s="4"/>
      <c r="J6892" s="4">
        <v>362490</v>
      </c>
    </row>
    <row r="6893" spans="2:10" x14ac:dyDescent="0.3">
      <c r="B6893" s="3" t="s">
        <v>325</v>
      </c>
      <c r="C6893" s="4">
        <v>2020</v>
      </c>
      <c r="D6893" s="3" t="s">
        <v>1471</v>
      </c>
      <c r="E6893" s="4">
        <v>0</v>
      </c>
      <c r="F6893" s="4">
        <v>0</v>
      </c>
      <c r="G6893" s="4">
        <v>0</v>
      </c>
      <c r="H6893" s="4">
        <v>0</v>
      </c>
      <c r="I6893" s="4"/>
      <c r="J6893" s="4">
        <v>0</v>
      </c>
    </row>
    <row r="6894" spans="2:10" x14ac:dyDescent="0.3">
      <c r="B6894" s="3" t="s">
        <v>325</v>
      </c>
      <c r="C6894" s="4">
        <v>2020</v>
      </c>
      <c r="D6894" s="3" t="s">
        <v>1472</v>
      </c>
      <c r="E6894" s="4">
        <v>0</v>
      </c>
      <c r="F6894" s="4">
        <v>0</v>
      </c>
      <c r="G6894" s="4">
        <v>0</v>
      </c>
      <c r="H6894" s="4">
        <v>0</v>
      </c>
      <c r="I6894" s="4"/>
      <c r="J6894" s="4">
        <v>0</v>
      </c>
    </row>
    <row r="6895" spans="2:10" x14ac:dyDescent="0.3">
      <c r="B6895" s="3" t="s">
        <v>325</v>
      </c>
      <c r="C6895" s="4">
        <v>2020</v>
      </c>
      <c r="D6895" s="3" t="s">
        <v>1473</v>
      </c>
      <c r="E6895" s="4">
        <v>41514300</v>
      </c>
      <c r="F6895" s="4">
        <v>4.0262399999999996</v>
      </c>
      <c r="G6895" s="4">
        <v>1.7246247686930296</v>
      </c>
      <c r="H6895" s="4">
        <v>167147</v>
      </c>
      <c r="I6895" s="4"/>
      <c r="J6895" s="4">
        <v>167147</v>
      </c>
    </row>
    <row r="6896" spans="2:10" x14ac:dyDescent="0.3">
      <c r="B6896" s="3" t="s">
        <v>325</v>
      </c>
      <c r="C6896" s="4">
        <v>2020</v>
      </c>
      <c r="D6896" s="3" t="s">
        <v>1474</v>
      </c>
      <c r="E6896" s="4">
        <v>3926769846</v>
      </c>
      <c r="F6896" s="4">
        <v>2.3345600000000002</v>
      </c>
      <c r="G6896" s="4">
        <v>1</v>
      </c>
      <c r="H6896" s="4">
        <v>9167280</v>
      </c>
      <c r="I6896" s="4"/>
      <c r="J6896" s="4">
        <v>9167280</v>
      </c>
    </row>
    <row r="6897" spans="2:10" x14ac:dyDescent="0.3">
      <c r="B6897" s="3" t="s">
        <v>325</v>
      </c>
      <c r="C6897" s="4">
        <v>2020</v>
      </c>
      <c r="D6897" s="3" t="s">
        <v>1475</v>
      </c>
      <c r="E6897" s="4">
        <v>0</v>
      </c>
      <c r="F6897" s="4">
        <v>0</v>
      </c>
      <c r="G6897" s="4">
        <v>0</v>
      </c>
      <c r="H6897" s="4">
        <v>0</v>
      </c>
      <c r="I6897" s="4"/>
      <c r="J6897" s="4">
        <v>0</v>
      </c>
    </row>
    <row r="6898" spans="2:10" x14ac:dyDescent="0.3">
      <c r="B6898" s="3" t="s">
        <v>325</v>
      </c>
      <c r="C6898" s="4">
        <v>2020</v>
      </c>
      <c r="D6898" s="3" t="s">
        <v>1476</v>
      </c>
      <c r="E6898" s="4">
        <v>1704700</v>
      </c>
      <c r="F6898" s="4">
        <v>14.2803</v>
      </c>
      <c r="G6898" s="4">
        <v>6.1169128229730649</v>
      </c>
      <c r="H6898" s="4">
        <v>24344</v>
      </c>
      <c r="I6898" s="4">
        <v>232652</v>
      </c>
      <c r="J6898" s="4">
        <v>256996</v>
      </c>
    </row>
    <row r="6899" spans="2:10" x14ac:dyDescent="0.3">
      <c r="B6899" s="3" t="s">
        <v>325</v>
      </c>
      <c r="C6899" s="4">
        <v>2021</v>
      </c>
      <c r="D6899" s="3" t="s">
        <v>1468</v>
      </c>
      <c r="E6899" s="4">
        <v>482939311</v>
      </c>
      <c r="F6899" s="4">
        <v>5.9784100000000002</v>
      </c>
      <c r="G6899" s="4">
        <v>2.5256796434380351</v>
      </c>
      <c r="H6899" s="4">
        <v>2887209</v>
      </c>
      <c r="I6899" s="4"/>
      <c r="J6899" s="4">
        <v>2887209</v>
      </c>
    </row>
    <row r="6900" spans="2:10" x14ac:dyDescent="0.3">
      <c r="B6900" s="3" t="s">
        <v>325</v>
      </c>
      <c r="C6900" s="4">
        <v>2021</v>
      </c>
      <c r="D6900" s="3" t="s">
        <v>1469</v>
      </c>
      <c r="E6900" s="4">
        <v>109699</v>
      </c>
      <c r="F6900" s="4">
        <v>4.8802099999999999</v>
      </c>
      <c r="G6900" s="4">
        <v>2.0617266217443655</v>
      </c>
      <c r="H6900" s="4">
        <v>535</v>
      </c>
      <c r="I6900" s="4"/>
      <c r="J6900" s="4">
        <v>535</v>
      </c>
    </row>
    <row r="6901" spans="2:10" x14ac:dyDescent="0.3">
      <c r="B6901" s="3" t="s">
        <v>325</v>
      </c>
      <c r="C6901" s="4">
        <v>2021</v>
      </c>
      <c r="D6901" s="3" t="s">
        <v>1470</v>
      </c>
      <c r="E6901" s="4">
        <v>66826000</v>
      </c>
      <c r="F6901" s="4">
        <v>5.9784100000000002</v>
      </c>
      <c r="G6901" s="4">
        <v>2.5256796434380351</v>
      </c>
      <c r="H6901" s="4">
        <v>399513</v>
      </c>
      <c r="I6901" s="4"/>
      <c r="J6901" s="4">
        <v>399513</v>
      </c>
    </row>
    <row r="6902" spans="2:10" x14ac:dyDescent="0.3">
      <c r="B6902" s="3" t="s">
        <v>325</v>
      </c>
      <c r="C6902" s="4">
        <v>2021</v>
      </c>
      <c r="D6902" s="3" t="s">
        <v>1471</v>
      </c>
      <c r="E6902" s="4">
        <v>0</v>
      </c>
      <c r="F6902" s="4">
        <v>0</v>
      </c>
      <c r="G6902" s="4">
        <v>0</v>
      </c>
      <c r="H6902" s="4">
        <v>0</v>
      </c>
      <c r="I6902" s="4"/>
      <c r="J6902" s="4">
        <v>0</v>
      </c>
    </row>
    <row r="6903" spans="2:10" x14ac:dyDescent="0.3">
      <c r="B6903" s="3" t="s">
        <v>325</v>
      </c>
      <c r="C6903" s="4">
        <v>2021</v>
      </c>
      <c r="D6903" s="3" t="s">
        <v>1472</v>
      </c>
      <c r="E6903" s="4">
        <v>0</v>
      </c>
      <c r="F6903" s="4">
        <v>0</v>
      </c>
      <c r="G6903" s="4">
        <v>0</v>
      </c>
      <c r="H6903" s="4">
        <v>0</v>
      </c>
      <c r="I6903" s="4"/>
      <c r="J6903" s="4">
        <v>0</v>
      </c>
    </row>
    <row r="6904" spans="2:10" x14ac:dyDescent="0.3">
      <c r="B6904" s="3" t="s">
        <v>325</v>
      </c>
      <c r="C6904" s="4">
        <v>2021</v>
      </c>
      <c r="D6904" s="3" t="s">
        <v>1473</v>
      </c>
      <c r="E6904" s="4">
        <v>40206500</v>
      </c>
      <c r="F6904" s="4">
        <v>4.2537099999999999</v>
      </c>
      <c r="G6904" s="4">
        <v>1.797051181850827</v>
      </c>
      <c r="H6904" s="4">
        <v>171027</v>
      </c>
      <c r="I6904" s="4"/>
      <c r="J6904" s="4">
        <v>171027</v>
      </c>
    </row>
    <row r="6905" spans="2:10" x14ac:dyDescent="0.3">
      <c r="B6905" s="3" t="s">
        <v>325</v>
      </c>
      <c r="C6905" s="4">
        <v>2021</v>
      </c>
      <c r="D6905" s="3" t="s">
        <v>1474</v>
      </c>
      <c r="E6905" s="4">
        <v>4024969945</v>
      </c>
      <c r="F6905" s="4">
        <v>2.3670499999999999</v>
      </c>
      <c r="G6905" s="4">
        <v>1</v>
      </c>
      <c r="H6905" s="4">
        <v>9527305</v>
      </c>
      <c r="I6905" s="4"/>
      <c r="J6905" s="4">
        <v>9527305</v>
      </c>
    </row>
    <row r="6906" spans="2:10" x14ac:dyDescent="0.3">
      <c r="B6906" s="3" t="s">
        <v>325</v>
      </c>
      <c r="C6906" s="4">
        <v>2021</v>
      </c>
      <c r="D6906" s="3" t="s">
        <v>1475</v>
      </c>
      <c r="E6906" s="4">
        <v>0</v>
      </c>
      <c r="F6906" s="4">
        <v>0</v>
      </c>
      <c r="G6906" s="4">
        <v>0</v>
      </c>
      <c r="H6906" s="4">
        <v>0</v>
      </c>
      <c r="I6906" s="4"/>
      <c r="J6906" s="4">
        <v>0</v>
      </c>
    </row>
    <row r="6907" spans="2:10" x14ac:dyDescent="0.3">
      <c r="B6907" s="3" t="s">
        <v>325</v>
      </c>
      <c r="C6907" s="4">
        <v>2021</v>
      </c>
      <c r="D6907" s="3" t="s">
        <v>1476</v>
      </c>
      <c r="E6907" s="4">
        <v>1704800</v>
      </c>
      <c r="F6907" s="4">
        <v>14.94603</v>
      </c>
      <c r="G6907" s="4">
        <v>6.3142012209290046</v>
      </c>
      <c r="H6907" s="4">
        <v>25480</v>
      </c>
      <c r="I6907" s="4">
        <v>240280</v>
      </c>
      <c r="J6907" s="4">
        <v>265760</v>
      </c>
    </row>
    <row r="6908" spans="2:10" x14ac:dyDescent="0.3">
      <c r="B6908" s="3" t="s">
        <v>325</v>
      </c>
      <c r="C6908" s="4">
        <v>2022</v>
      </c>
      <c r="D6908" s="3" t="s">
        <v>1468</v>
      </c>
      <c r="E6908" s="4">
        <v>531693201</v>
      </c>
      <c r="F6908" s="4">
        <v>5.6110899999999999</v>
      </c>
      <c r="G6908" s="4">
        <v>2.740954409343813</v>
      </c>
      <c r="H6908" s="4">
        <v>2983378</v>
      </c>
      <c r="I6908" s="4"/>
      <c r="J6908" s="4">
        <v>2983378</v>
      </c>
    </row>
    <row r="6909" spans="2:10" x14ac:dyDescent="0.3">
      <c r="B6909" s="3" t="s">
        <v>325</v>
      </c>
      <c r="C6909" s="4">
        <v>2022</v>
      </c>
      <c r="D6909" s="3" t="s">
        <v>1469</v>
      </c>
      <c r="E6909" s="4">
        <v>108653</v>
      </c>
      <c r="F6909" s="4">
        <v>5.1015199999999998</v>
      </c>
      <c r="G6909" s="4">
        <v>2.4920351907304372</v>
      </c>
      <c r="H6909" s="4">
        <v>554</v>
      </c>
      <c r="I6909" s="4"/>
      <c r="J6909" s="4">
        <v>554</v>
      </c>
    </row>
    <row r="6910" spans="2:10" x14ac:dyDescent="0.3">
      <c r="B6910" s="3" t="s">
        <v>325</v>
      </c>
      <c r="C6910" s="4">
        <v>2022</v>
      </c>
      <c r="D6910" s="3" t="s">
        <v>1470</v>
      </c>
      <c r="E6910" s="4">
        <v>71056900</v>
      </c>
      <c r="F6910" s="4">
        <v>5.6110899999999999</v>
      </c>
      <c r="G6910" s="4">
        <v>2.740954409343813</v>
      </c>
      <c r="H6910" s="4">
        <v>398707</v>
      </c>
      <c r="I6910" s="4"/>
      <c r="J6910" s="4">
        <v>398707</v>
      </c>
    </row>
    <row r="6911" spans="2:10" x14ac:dyDescent="0.3">
      <c r="B6911" s="3" t="s">
        <v>325</v>
      </c>
      <c r="C6911" s="4">
        <v>2022</v>
      </c>
      <c r="D6911" s="3" t="s">
        <v>1471</v>
      </c>
      <c r="E6911" s="4">
        <v>0</v>
      </c>
      <c r="F6911" s="4">
        <v>0</v>
      </c>
      <c r="G6911" s="4">
        <v>0</v>
      </c>
      <c r="H6911" s="4">
        <v>0</v>
      </c>
      <c r="I6911" s="4"/>
      <c r="J6911" s="4">
        <v>0</v>
      </c>
    </row>
    <row r="6912" spans="2:10" x14ac:dyDescent="0.3">
      <c r="B6912" s="3" t="s">
        <v>325</v>
      </c>
      <c r="C6912" s="4">
        <v>2022</v>
      </c>
      <c r="D6912" s="3" t="s">
        <v>1472</v>
      </c>
      <c r="E6912" s="4">
        <v>0</v>
      </c>
      <c r="F6912" s="4">
        <v>0</v>
      </c>
      <c r="G6912" s="4">
        <v>0</v>
      </c>
      <c r="H6912" s="4">
        <v>0</v>
      </c>
      <c r="I6912" s="4"/>
      <c r="J6912" s="4">
        <v>0</v>
      </c>
    </row>
    <row r="6913" spans="2:10" x14ac:dyDescent="0.3">
      <c r="B6913" s="3" t="s">
        <v>325</v>
      </c>
      <c r="C6913" s="4">
        <v>2022</v>
      </c>
      <c r="D6913" s="3" t="s">
        <v>1473</v>
      </c>
      <c r="E6913" s="4">
        <v>42487000</v>
      </c>
      <c r="F6913" s="4">
        <v>4.1287500000000001</v>
      </c>
      <c r="G6913" s="4">
        <v>2.0168479774122794</v>
      </c>
      <c r="H6913" s="4">
        <v>175418</v>
      </c>
      <c r="I6913" s="4"/>
      <c r="J6913" s="4">
        <v>175418</v>
      </c>
    </row>
    <row r="6914" spans="2:10" x14ac:dyDescent="0.3">
      <c r="B6914" s="3" t="s">
        <v>325</v>
      </c>
      <c r="C6914" s="4">
        <v>2022</v>
      </c>
      <c r="D6914" s="3" t="s">
        <v>1474</v>
      </c>
      <c r="E6914" s="4">
        <v>4934945446</v>
      </c>
      <c r="F6914" s="4">
        <v>2.0471300000000001</v>
      </c>
      <c r="G6914" s="4">
        <v>1</v>
      </c>
      <c r="H6914" s="4">
        <v>10102475</v>
      </c>
      <c r="I6914" s="4"/>
      <c r="J6914" s="4">
        <v>10102475</v>
      </c>
    </row>
    <row r="6915" spans="2:10" x14ac:dyDescent="0.3">
      <c r="B6915" s="3" t="s">
        <v>325</v>
      </c>
      <c r="C6915" s="4">
        <v>2022</v>
      </c>
      <c r="D6915" s="3" t="s">
        <v>1475</v>
      </c>
      <c r="E6915" s="4">
        <v>0</v>
      </c>
      <c r="F6915" s="4">
        <v>0</v>
      </c>
      <c r="G6915" s="4">
        <v>0</v>
      </c>
      <c r="H6915" s="4">
        <v>0</v>
      </c>
      <c r="I6915" s="4"/>
      <c r="J6915" s="4">
        <v>0</v>
      </c>
    </row>
    <row r="6916" spans="2:10" x14ac:dyDescent="0.3">
      <c r="B6916" s="3" t="s">
        <v>325</v>
      </c>
      <c r="C6916" s="4">
        <v>2022</v>
      </c>
      <c r="D6916" s="3" t="s">
        <v>1476</v>
      </c>
      <c r="E6916" s="4">
        <v>1749400</v>
      </c>
      <c r="F6916" s="4">
        <v>14.02772</v>
      </c>
      <c r="G6916" s="4">
        <v>6.8523835809157205</v>
      </c>
      <c r="H6916" s="4">
        <v>24540</v>
      </c>
      <c r="I6916" s="4">
        <v>247979</v>
      </c>
      <c r="J6916" s="4">
        <v>272519</v>
      </c>
    </row>
    <row r="6917" spans="2:10" x14ac:dyDescent="0.3">
      <c r="B6917" s="3" t="s">
        <v>325</v>
      </c>
      <c r="C6917" s="4">
        <v>2023</v>
      </c>
      <c r="D6917" s="3" t="s">
        <v>1468</v>
      </c>
      <c r="E6917" s="4">
        <v>678484501</v>
      </c>
      <c r="F6917" s="4">
        <v>5.0003599999999997</v>
      </c>
      <c r="G6917" s="4">
        <v>2.5851406473760128</v>
      </c>
      <c r="H6917" s="4">
        <v>3392667</v>
      </c>
      <c r="I6917" s="4"/>
      <c r="J6917" s="4">
        <v>3392667</v>
      </c>
    </row>
    <row r="6918" spans="2:10" x14ac:dyDescent="0.3">
      <c r="B6918" s="3" t="s">
        <v>325</v>
      </c>
      <c r="C6918" s="4">
        <v>2023</v>
      </c>
      <c r="D6918" s="3" t="s">
        <v>1469</v>
      </c>
      <c r="E6918" s="4">
        <v>102733</v>
      </c>
      <c r="F6918" s="4">
        <v>5.3161500000000004</v>
      </c>
      <c r="G6918" s="4">
        <v>2.7484012056227933</v>
      </c>
      <c r="H6918" s="4">
        <v>546</v>
      </c>
      <c r="I6918" s="4"/>
      <c r="J6918" s="4">
        <v>546</v>
      </c>
    </row>
    <row r="6919" spans="2:10" x14ac:dyDescent="0.3">
      <c r="B6919" s="3" t="s">
        <v>325</v>
      </c>
      <c r="C6919" s="4">
        <v>2023</v>
      </c>
      <c r="D6919" s="3" t="s">
        <v>1470</v>
      </c>
      <c r="E6919" s="4">
        <v>77082100</v>
      </c>
      <c r="F6919" s="4">
        <v>5.0003599999999997</v>
      </c>
      <c r="G6919" s="4">
        <v>2.5851406473760128</v>
      </c>
      <c r="H6919" s="4">
        <v>385438</v>
      </c>
      <c r="I6919" s="4"/>
      <c r="J6919" s="4">
        <v>385438</v>
      </c>
    </row>
    <row r="6920" spans="2:10" x14ac:dyDescent="0.3">
      <c r="B6920" s="3" t="s">
        <v>325</v>
      </c>
      <c r="C6920" s="4">
        <v>2023</v>
      </c>
      <c r="D6920" s="3" t="s">
        <v>1471</v>
      </c>
      <c r="E6920" s="4">
        <v>0</v>
      </c>
      <c r="F6920" s="4">
        <v>0</v>
      </c>
      <c r="G6920" s="4">
        <v>0</v>
      </c>
      <c r="H6920" s="4">
        <v>0</v>
      </c>
      <c r="I6920" s="4"/>
      <c r="J6920" s="4">
        <v>0</v>
      </c>
    </row>
    <row r="6921" spans="2:10" x14ac:dyDescent="0.3">
      <c r="B6921" s="3" t="s">
        <v>325</v>
      </c>
      <c r="C6921" s="4">
        <v>2023</v>
      </c>
      <c r="D6921" s="3" t="s">
        <v>1472</v>
      </c>
      <c r="E6921" s="4">
        <v>0</v>
      </c>
      <c r="F6921" s="4">
        <v>0</v>
      </c>
      <c r="G6921" s="4">
        <v>0</v>
      </c>
      <c r="H6921" s="4">
        <v>0</v>
      </c>
      <c r="I6921" s="4"/>
      <c r="J6921" s="4">
        <v>0</v>
      </c>
    </row>
    <row r="6922" spans="2:10" x14ac:dyDescent="0.3">
      <c r="B6922" s="3" t="s">
        <v>325</v>
      </c>
      <c r="C6922" s="4">
        <v>2023</v>
      </c>
      <c r="D6922" s="3" t="s">
        <v>1473</v>
      </c>
      <c r="E6922" s="4">
        <v>42226200</v>
      </c>
      <c r="F6922" s="4">
        <v>4.3144999999999998</v>
      </c>
      <c r="G6922" s="4">
        <v>2.2305572644977176</v>
      </c>
      <c r="H6922" s="4">
        <v>182185</v>
      </c>
      <c r="I6922" s="4"/>
      <c r="J6922" s="4">
        <v>182185</v>
      </c>
    </row>
    <row r="6923" spans="2:10" x14ac:dyDescent="0.3">
      <c r="B6923" s="3" t="s">
        <v>325</v>
      </c>
      <c r="C6923" s="4">
        <v>2023</v>
      </c>
      <c r="D6923" s="3" t="s">
        <v>1474</v>
      </c>
      <c r="E6923" s="4">
        <v>5529667803</v>
      </c>
      <c r="F6923" s="4">
        <v>1.9342699999999999</v>
      </c>
      <c r="G6923" s="4">
        <v>1</v>
      </c>
      <c r="H6923" s="4">
        <v>10695871</v>
      </c>
      <c r="I6923" s="4"/>
      <c r="J6923" s="4">
        <v>10695871</v>
      </c>
    </row>
    <row r="6924" spans="2:10" x14ac:dyDescent="0.3">
      <c r="B6924" s="3" t="s">
        <v>325</v>
      </c>
      <c r="C6924" s="4">
        <v>2023</v>
      </c>
      <c r="D6924" s="3" t="s">
        <v>1475</v>
      </c>
      <c r="E6924" s="4">
        <v>0</v>
      </c>
      <c r="F6924" s="4">
        <v>0</v>
      </c>
      <c r="G6924" s="4">
        <v>0</v>
      </c>
      <c r="H6924" s="4">
        <v>0</v>
      </c>
      <c r="I6924" s="4"/>
      <c r="J6924" s="4">
        <v>0</v>
      </c>
    </row>
    <row r="6925" spans="2:10" x14ac:dyDescent="0.3">
      <c r="B6925" s="3" t="s">
        <v>325</v>
      </c>
      <c r="C6925" s="4">
        <v>2023</v>
      </c>
      <c r="D6925" s="3" t="s">
        <v>1476</v>
      </c>
      <c r="E6925" s="4">
        <v>2191400</v>
      </c>
      <c r="F6925" s="4">
        <v>12.50099</v>
      </c>
      <c r="G6925" s="4">
        <v>6.4628981476215834</v>
      </c>
      <c r="H6925" s="4">
        <v>27395</v>
      </c>
      <c r="I6925" s="4">
        <v>253527</v>
      </c>
      <c r="J6925" s="4">
        <v>280922</v>
      </c>
    </row>
    <row r="6926" spans="2:10" x14ac:dyDescent="0.3">
      <c r="B6926" s="3" t="s">
        <v>325</v>
      </c>
      <c r="C6926" s="4">
        <v>2024</v>
      </c>
      <c r="D6926" s="3" t="s">
        <v>1468</v>
      </c>
      <c r="E6926" s="4">
        <v>727904601</v>
      </c>
      <c r="F6926" s="4">
        <v>5.0219699999999996</v>
      </c>
      <c r="G6926" s="4">
        <v>2.4184316218324713</v>
      </c>
      <c r="H6926" s="4">
        <v>3655515</v>
      </c>
      <c r="I6926" s="4"/>
      <c r="J6926" s="4">
        <v>3655515</v>
      </c>
    </row>
    <row r="6927" spans="2:10" x14ac:dyDescent="0.3">
      <c r="B6927" s="3" t="s">
        <v>325</v>
      </c>
      <c r="C6927" s="4">
        <v>2024</v>
      </c>
      <c r="D6927" s="3" t="s">
        <v>1469</v>
      </c>
      <c r="E6927" s="4">
        <v>99250</v>
      </c>
      <c r="F6927" s="4">
        <v>5.6768700000000001</v>
      </c>
      <c r="G6927" s="4">
        <v>2.7338120142159554</v>
      </c>
      <c r="H6927" s="4">
        <v>563</v>
      </c>
      <c r="I6927" s="4"/>
      <c r="J6927" s="4">
        <v>563</v>
      </c>
    </row>
    <row r="6928" spans="2:10" x14ac:dyDescent="0.3">
      <c r="B6928" s="3" t="s">
        <v>325</v>
      </c>
      <c r="C6928" s="4">
        <v>2024</v>
      </c>
      <c r="D6928" s="3" t="s">
        <v>1470</v>
      </c>
      <c r="E6928" s="4">
        <v>82291800</v>
      </c>
      <c r="F6928" s="4">
        <v>5.0219699999999996</v>
      </c>
      <c r="G6928" s="4">
        <v>2.4184316218324713</v>
      </c>
      <c r="H6928" s="4">
        <v>413267</v>
      </c>
      <c r="I6928" s="4"/>
      <c r="J6928" s="4">
        <v>413267</v>
      </c>
    </row>
    <row r="6929" spans="2:10" x14ac:dyDescent="0.3">
      <c r="B6929" s="3" t="s">
        <v>325</v>
      </c>
      <c r="C6929" s="4">
        <v>2024</v>
      </c>
      <c r="D6929" s="3" t="s">
        <v>1471</v>
      </c>
      <c r="E6929" s="4">
        <v>0</v>
      </c>
      <c r="F6929" s="4">
        <v>0</v>
      </c>
      <c r="G6929" s="4">
        <v>0</v>
      </c>
      <c r="H6929" s="4">
        <v>0</v>
      </c>
      <c r="I6929" s="4"/>
      <c r="J6929" s="4">
        <v>0</v>
      </c>
    </row>
    <row r="6930" spans="2:10" x14ac:dyDescent="0.3">
      <c r="B6930" s="3" t="s">
        <v>325</v>
      </c>
      <c r="C6930" s="4">
        <v>2024</v>
      </c>
      <c r="D6930" s="3" t="s">
        <v>1472</v>
      </c>
      <c r="E6930" s="4">
        <v>0</v>
      </c>
      <c r="F6930" s="4">
        <v>0</v>
      </c>
      <c r="G6930" s="4">
        <v>0</v>
      </c>
      <c r="H6930" s="4">
        <v>0</v>
      </c>
      <c r="I6930" s="4"/>
      <c r="J6930" s="4">
        <v>0</v>
      </c>
    </row>
    <row r="6931" spans="2:10" x14ac:dyDescent="0.3">
      <c r="B6931" s="3" t="s">
        <v>325</v>
      </c>
      <c r="C6931" s="4">
        <v>2024</v>
      </c>
      <c r="D6931" s="3" t="s">
        <v>1473</v>
      </c>
      <c r="E6931" s="4">
        <v>42589100</v>
      </c>
      <c r="F6931" s="4">
        <v>4.5680300000000003</v>
      </c>
      <c r="G6931" s="4">
        <v>2.1998275978310073</v>
      </c>
      <c r="H6931" s="4">
        <v>194548</v>
      </c>
      <c r="I6931" s="4"/>
      <c r="J6931" s="4">
        <v>194548</v>
      </c>
    </row>
    <row r="6932" spans="2:10" x14ac:dyDescent="0.3">
      <c r="B6932" s="3" t="s">
        <v>325</v>
      </c>
      <c r="C6932" s="4">
        <v>2024</v>
      </c>
      <c r="D6932" s="3" t="s">
        <v>1474</v>
      </c>
      <c r="E6932" s="4">
        <v>5541629303</v>
      </c>
      <c r="F6932" s="4">
        <v>2.0765400000000001</v>
      </c>
      <c r="G6932" s="4">
        <v>1</v>
      </c>
      <c r="H6932" s="4">
        <v>11507415</v>
      </c>
      <c r="I6932" s="4"/>
      <c r="J6932" s="4">
        <v>11507415</v>
      </c>
    </row>
    <row r="6933" spans="2:10" x14ac:dyDescent="0.3">
      <c r="B6933" s="3" t="s">
        <v>325</v>
      </c>
      <c r="C6933" s="4">
        <v>2024</v>
      </c>
      <c r="D6933" s="3" t="s">
        <v>1475</v>
      </c>
      <c r="E6933" s="4">
        <v>0</v>
      </c>
      <c r="F6933" s="4">
        <v>0</v>
      </c>
      <c r="G6933" s="4">
        <v>0</v>
      </c>
      <c r="H6933" s="4">
        <v>0</v>
      </c>
      <c r="I6933" s="4"/>
      <c r="J6933" s="4">
        <v>0</v>
      </c>
    </row>
    <row r="6934" spans="2:10" x14ac:dyDescent="0.3">
      <c r="B6934" s="3" t="s">
        <v>325</v>
      </c>
      <c r="C6934" s="4">
        <v>2024</v>
      </c>
      <c r="D6934" s="3" t="s">
        <v>1476</v>
      </c>
      <c r="E6934" s="4">
        <v>2400900</v>
      </c>
      <c r="F6934" s="4">
        <v>12.55491</v>
      </c>
      <c r="G6934" s="4">
        <v>6.0460718310266115</v>
      </c>
      <c r="H6934" s="4">
        <v>30143</v>
      </c>
      <c r="I6934" s="4">
        <v>270185</v>
      </c>
      <c r="J6934" s="4">
        <v>300328</v>
      </c>
    </row>
    <row r="6935" spans="2:10" x14ac:dyDescent="0.3">
      <c r="B6935" s="3" t="s">
        <v>327</v>
      </c>
      <c r="C6935" s="4">
        <v>2019</v>
      </c>
      <c r="D6935" s="3" t="s">
        <v>1468</v>
      </c>
      <c r="E6935" s="4">
        <v>3507850</v>
      </c>
      <c r="F6935" s="4">
        <v>6.5305999999999997</v>
      </c>
      <c r="G6935" s="4">
        <v>2.1799913208932802</v>
      </c>
      <c r="H6935" s="4">
        <v>22908.36521</v>
      </c>
      <c r="I6935" s="4"/>
      <c r="J6935" s="4">
        <v>22908.36521</v>
      </c>
    </row>
    <row r="6936" spans="2:10" x14ac:dyDescent="0.3">
      <c r="B6936" s="3" t="s">
        <v>327</v>
      </c>
      <c r="C6936" s="4">
        <v>2019</v>
      </c>
      <c r="D6936" s="3" t="s">
        <v>1469</v>
      </c>
      <c r="E6936" s="4">
        <v>0</v>
      </c>
      <c r="F6936" s="4">
        <v>0</v>
      </c>
      <c r="G6936" s="4">
        <v>0</v>
      </c>
      <c r="H6936" s="4">
        <v>0</v>
      </c>
      <c r="I6936" s="4"/>
      <c r="J6936" s="4">
        <v>0</v>
      </c>
    </row>
    <row r="6937" spans="2:10" x14ac:dyDescent="0.3">
      <c r="B6937" s="3" t="s">
        <v>327</v>
      </c>
      <c r="C6937" s="4">
        <v>2019</v>
      </c>
      <c r="D6937" s="3" t="s">
        <v>1470</v>
      </c>
      <c r="E6937" s="4">
        <v>0</v>
      </c>
      <c r="F6937" s="4">
        <v>0</v>
      </c>
      <c r="G6937" s="4">
        <v>0</v>
      </c>
      <c r="H6937" s="4">
        <v>0</v>
      </c>
      <c r="I6937" s="4"/>
      <c r="J6937" s="4">
        <v>0</v>
      </c>
    </row>
    <row r="6938" spans="2:10" x14ac:dyDescent="0.3">
      <c r="B6938" s="3" t="s">
        <v>327</v>
      </c>
      <c r="C6938" s="4">
        <v>2019</v>
      </c>
      <c r="D6938" s="3" t="s">
        <v>1471</v>
      </c>
      <c r="E6938" s="4">
        <v>0</v>
      </c>
      <c r="F6938" s="4">
        <v>0</v>
      </c>
      <c r="G6938" s="4">
        <v>0</v>
      </c>
      <c r="H6938" s="4">
        <v>0</v>
      </c>
      <c r="I6938" s="4"/>
      <c r="J6938" s="4">
        <v>0</v>
      </c>
    </row>
    <row r="6939" spans="2:10" x14ac:dyDescent="0.3">
      <c r="B6939" s="3" t="s">
        <v>327</v>
      </c>
      <c r="C6939" s="4">
        <v>2019</v>
      </c>
      <c r="D6939" s="3" t="s">
        <v>1472</v>
      </c>
      <c r="E6939" s="4">
        <v>0</v>
      </c>
      <c r="F6939" s="4">
        <v>0</v>
      </c>
      <c r="G6939" s="4">
        <v>0</v>
      </c>
      <c r="H6939" s="4">
        <v>0</v>
      </c>
      <c r="I6939" s="4"/>
      <c r="J6939" s="4">
        <v>0</v>
      </c>
    </row>
    <row r="6940" spans="2:10" x14ac:dyDescent="0.3">
      <c r="B6940" s="3" t="s">
        <v>327</v>
      </c>
      <c r="C6940" s="4">
        <v>2019</v>
      </c>
      <c r="D6940" s="3" t="s">
        <v>1473</v>
      </c>
      <c r="E6940" s="4">
        <v>0</v>
      </c>
      <c r="F6940" s="4">
        <v>0</v>
      </c>
      <c r="G6940" s="4">
        <v>0</v>
      </c>
      <c r="H6940" s="4">
        <v>0</v>
      </c>
      <c r="I6940" s="4"/>
      <c r="J6940" s="4">
        <v>0</v>
      </c>
    </row>
    <row r="6941" spans="2:10" x14ac:dyDescent="0.3">
      <c r="B6941" s="3" t="s">
        <v>327</v>
      </c>
      <c r="C6941" s="4">
        <v>2019</v>
      </c>
      <c r="D6941" s="3" t="s">
        <v>1474</v>
      </c>
      <c r="E6941" s="4">
        <v>44006200</v>
      </c>
      <c r="F6941" s="4">
        <v>2.9956999999999998</v>
      </c>
      <c r="G6941" s="4">
        <v>1</v>
      </c>
      <c r="H6941" s="4">
        <v>131829.37333999999</v>
      </c>
      <c r="I6941" s="4">
        <v>0</v>
      </c>
      <c r="J6941" s="4">
        <v>131829.37333999999</v>
      </c>
    </row>
    <row r="6942" spans="2:10" x14ac:dyDescent="0.3">
      <c r="B6942" s="3" t="s">
        <v>327</v>
      </c>
      <c r="C6942" s="4">
        <v>2019</v>
      </c>
      <c r="D6942" s="3" t="s">
        <v>1475</v>
      </c>
      <c r="E6942" s="4">
        <v>0</v>
      </c>
      <c r="F6942" s="4">
        <v>0</v>
      </c>
      <c r="G6942" s="4">
        <v>0</v>
      </c>
      <c r="H6942" s="4">
        <v>0</v>
      </c>
      <c r="I6942" s="4"/>
      <c r="J6942" s="4">
        <v>0</v>
      </c>
    </row>
    <row r="6943" spans="2:10" x14ac:dyDescent="0.3">
      <c r="B6943" s="3" t="s">
        <v>327</v>
      </c>
      <c r="C6943" s="4">
        <v>2019</v>
      </c>
      <c r="D6943" s="3" t="s">
        <v>1476</v>
      </c>
      <c r="E6943" s="4">
        <v>0</v>
      </c>
      <c r="F6943" s="4">
        <v>40</v>
      </c>
      <c r="G6943" s="4">
        <v>13.3524718763561</v>
      </c>
      <c r="H6943" s="4">
        <v>0</v>
      </c>
      <c r="I6943" s="4"/>
      <c r="J6943" s="4">
        <v>0</v>
      </c>
    </row>
    <row r="6944" spans="2:10" x14ac:dyDescent="0.3">
      <c r="B6944" s="3" t="s">
        <v>327</v>
      </c>
      <c r="C6944" s="4">
        <v>2020</v>
      </c>
      <c r="D6944" s="3" t="s">
        <v>1468</v>
      </c>
      <c r="E6944" s="4">
        <v>3442850</v>
      </c>
      <c r="F6944" s="4">
        <v>6.6218000000000004</v>
      </c>
      <c r="G6944" s="4">
        <v>2.2000066447390281</v>
      </c>
      <c r="H6944" s="4">
        <v>22798</v>
      </c>
      <c r="I6944" s="4"/>
      <c r="J6944" s="4">
        <v>22798</v>
      </c>
    </row>
    <row r="6945" spans="2:10" x14ac:dyDescent="0.3">
      <c r="B6945" s="3" t="s">
        <v>327</v>
      </c>
      <c r="C6945" s="4">
        <v>2020</v>
      </c>
      <c r="D6945" s="3" t="s">
        <v>1469</v>
      </c>
      <c r="E6945" s="4">
        <v>0</v>
      </c>
      <c r="F6945" s="4">
        <v>0</v>
      </c>
      <c r="G6945" s="4">
        <v>0</v>
      </c>
      <c r="H6945" s="4">
        <v>0</v>
      </c>
      <c r="I6945" s="4"/>
      <c r="J6945" s="4">
        <v>0</v>
      </c>
    </row>
    <row r="6946" spans="2:10" x14ac:dyDescent="0.3">
      <c r="B6946" s="3" t="s">
        <v>327</v>
      </c>
      <c r="C6946" s="4">
        <v>2020</v>
      </c>
      <c r="D6946" s="3" t="s">
        <v>1470</v>
      </c>
      <c r="E6946" s="4">
        <v>0</v>
      </c>
      <c r="F6946" s="4">
        <v>0</v>
      </c>
      <c r="G6946" s="4">
        <v>0</v>
      </c>
      <c r="H6946" s="4">
        <v>0</v>
      </c>
      <c r="I6946" s="4"/>
      <c r="J6946" s="4">
        <v>0</v>
      </c>
    </row>
    <row r="6947" spans="2:10" x14ac:dyDescent="0.3">
      <c r="B6947" s="3" t="s">
        <v>327</v>
      </c>
      <c r="C6947" s="4">
        <v>2020</v>
      </c>
      <c r="D6947" s="3" t="s">
        <v>1471</v>
      </c>
      <c r="E6947" s="4">
        <v>0</v>
      </c>
      <c r="F6947" s="4">
        <v>0</v>
      </c>
      <c r="G6947" s="4">
        <v>0</v>
      </c>
      <c r="H6947" s="4">
        <v>0</v>
      </c>
      <c r="I6947" s="4"/>
      <c r="J6947" s="4">
        <v>0</v>
      </c>
    </row>
    <row r="6948" spans="2:10" x14ac:dyDescent="0.3">
      <c r="B6948" s="3" t="s">
        <v>327</v>
      </c>
      <c r="C6948" s="4">
        <v>2020</v>
      </c>
      <c r="D6948" s="3" t="s">
        <v>1472</v>
      </c>
      <c r="E6948" s="4">
        <v>0</v>
      </c>
      <c r="F6948" s="4">
        <v>0</v>
      </c>
      <c r="G6948" s="4">
        <v>0</v>
      </c>
      <c r="H6948" s="4">
        <v>0</v>
      </c>
      <c r="I6948" s="4"/>
      <c r="J6948" s="4">
        <v>0</v>
      </c>
    </row>
    <row r="6949" spans="2:10" x14ac:dyDescent="0.3">
      <c r="B6949" s="3" t="s">
        <v>327</v>
      </c>
      <c r="C6949" s="4">
        <v>2020</v>
      </c>
      <c r="D6949" s="3" t="s">
        <v>1473</v>
      </c>
      <c r="E6949" s="4">
        <v>0</v>
      </c>
      <c r="F6949" s="4">
        <v>0</v>
      </c>
      <c r="G6949" s="4">
        <v>0</v>
      </c>
      <c r="H6949" s="4">
        <v>0</v>
      </c>
      <c r="I6949" s="4"/>
      <c r="J6949" s="4">
        <v>0</v>
      </c>
    </row>
    <row r="6950" spans="2:10" x14ac:dyDescent="0.3">
      <c r="B6950" s="3" t="s">
        <v>327</v>
      </c>
      <c r="C6950" s="4">
        <v>2020</v>
      </c>
      <c r="D6950" s="3" t="s">
        <v>1474</v>
      </c>
      <c r="E6950" s="4">
        <v>44010700</v>
      </c>
      <c r="F6950" s="4">
        <v>3.0099</v>
      </c>
      <c r="G6950" s="4">
        <v>1</v>
      </c>
      <c r="H6950" s="4">
        <v>132468</v>
      </c>
      <c r="I6950" s="4"/>
      <c r="J6950" s="4">
        <v>132468</v>
      </c>
    </row>
    <row r="6951" spans="2:10" x14ac:dyDescent="0.3">
      <c r="B6951" s="3" t="s">
        <v>327</v>
      </c>
      <c r="C6951" s="4">
        <v>2020</v>
      </c>
      <c r="D6951" s="3" t="s">
        <v>1475</v>
      </c>
      <c r="E6951" s="4">
        <v>0</v>
      </c>
      <c r="F6951" s="4">
        <v>0</v>
      </c>
      <c r="G6951" s="4">
        <v>0</v>
      </c>
      <c r="H6951" s="4">
        <v>0</v>
      </c>
      <c r="I6951" s="4"/>
      <c r="J6951" s="4">
        <v>0</v>
      </c>
    </row>
    <row r="6952" spans="2:10" x14ac:dyDescent="0.3">
      <c r="B6952" s="3" t="s">
        <v>327</v>
      </c>
      <c r="C6952" s="4">
        <v>2020</v>
      </c>
      <c r="D6952" s="3" t="s">
        <v>1476</v>
      </c>
      <c r="E6952" s="4">
        <v>0</v>
      </c>
      <c r="F6952" s="4">
        <v>40</v>
      </c>
      <c r="G6952" s="4">
        <v>13.28947805574936</v>
      </c>
      <c r="H6952" s="4">
        <v>0</v>
      </c>
      <c r="I6952" s="4">
        <v>3554</v>
      </c>
      <c r="J6952" s="4">
        <v>3554</v>
      </c>
    </row>
    <row r="6953" spans="2:10" x14ac:dyDescent="0.3">
      <c r="B6953" s="3" t="s">
        <v>327</v>
      </c>
      <c r="C6953" s="4">
        <v>2021</v>
      </c>
      <c r="D6953" s="3" t="s">
        <v>1468</v>
      </c>
      <c r="E6953" s="4">
        <v>3599400</v>
      </c>
      <c r="F6953" s="4">
        <v>6.4550000000000001</v>
      </c>
      <c r="G6953" s="4">
        <v>2.1999931835997408</v>
      </c>
      <c r="H6953" s="4">
        <v>23234</v>
      </c>
      <c r="I6953" s="4"/>
      <c r="J6953" s="4">
        <v>23234</v>
      </c>
    </row>
    <row r="6954" spans="2:10" x14ac:dyDescent="0.3">
      <c r="B6954" s="3" t="s">
        <v>327</v>
      </c>
      <c r="C6954" s="4">
        <v>2021</v>
      </c>
      <c r="D6954" s="3" t="s">
        <v>1469</v>
      </c>
      <c r="E6954" s="4">
        <v>0</v>
      </c>
      <c r="F6954" s="4">
        <v>0</v>
      </c>
      <c r="G6954" s="4">
        <v>0</v>
      </c>
      <c r="H6954" s="4">
        <v>0</v>
      </c>
      <c r="I6954" s="4"/>
      <c r="J6954" s="4">
        <v>0</v>
      </c>
    </row>
    <row r="6955" spans="2:10" x14ac:dyDescent="0.3">
      <c r="B6955" s="3" t="s">
        <v>327</v>
      </c>
      <c r="C6955" s="4">
        <v>2021</v>
      </c>
      <c r="D6955" s="3" t="s">
        <v>1470</v>
      </c>
      <c r="E6955" s="4">
        <v>0</v>
      </c>
      <c r="F6955" s="4">
        <v>0</v>
      </c>
      <c r="G6955" s="4">
        <v>0</v>
      </c>
      <c r="H6955" s="4">
        <v>0</v>
      </c>
      <c r="I6955" s="4"/>
      <c r="J6955" s="4">
        <v>0</v>
      </c>
    </row>
    <row r="6956" spans="2:10" x14ac:dyDescent="0.3">
      <c r="B6956" s="3" t="s">
        <v>327</v>
      </c>
      <c r="C6956" s="4">
        <v>2021</v>
      </c>
      <c r="D6956" s="3" t="s">
        <v>1471</v>
      </c>
      <c r="E6956" s="4">
        <v>0</v>
      </c>
      <c r="F6956" s="4">
        <v>0</v>
      </c>
      <c r="G6956" s="4">
        <v>0</v>
      </c>
      <c r="H6956" s="4">
        <v>0</v>
      </c>
      <c r="I6956" s="4"/>
      <c r="J6956" s="4">
        <v>0</v>
      </c>
    </row>
    <row r="6957" spans="2:10" x14ac:dyDescent="0.3">
      <c r="B6957" s="3" t="s">
        <v>327</v>
      </c>
      <c r="C6957" s="4">
        <v>2021</v>
      </c>
      <c r="D6957" s="3" t="s">
        <v>1472</v>
      </c>
      <c r="E6957" s="4">
        <v>0</v>
      </c>
      <c r="F6957" s="4">
        <v>0</v>
      </c>
      <c r="G6957" s="4">
        <v>0</v>
      </c>
      <c r="H6957" s="4">
        <v>0</v>
      </c>
      <c r="I6957" s="4"/>
      <c r="J6957" s="4">
        <v>0</v>
      </c>
    </row>
    <row r="6958" spans="2:10" x14ac:dyDescent="0.3">
      <c r="B6958" s="3" t="s">
        <v>327</v>
      </c>
      <c r="C6958" s="4">
        <v>2021</v>
      </c>
      <c r="D6958" s="3" t="s">
        <v>1473</v>
      </c>
      <c r="E6958" s="4">
        <v>0</v>
      </c>
      <c r="F6958" s="4">
        <v>0</v>
      </c>
      <c r="G6958" s="4">
        <v>0</v>
      </c>
      <c r="H6958" s="4">
        <v>0</v>
      </c>
      <c r="I6958" s="4"/>
      <c r="J6958" s="4">
        <v>0</v>
      </c>
    </row>
    <row r="6959" spans="2:10" x14ac:dyDescent="0.3">
      <c r="B6959" s="3" t="s">
        <v>327</v>
      </c>
      <c r="C6959" s="4">
        <v>2021</v>
      </c>
      <c r="D6959" s="3" t="s">
        <v>1474</v>
      </c>
      <c r="E6959" s="4">
        <v>46203300</v>
      </c>
      <c r="F6959" s="4">
        <v>2.9340999999999999</v>
      </c>
      <c r="G6959" s="4">
        <v>1</v>
      </c>
      <c r="H6959" s="4">
        <v>135565</v>
      </c>
      <c r="I6959" s="4"/>
      <c r="J6959" s="4">
        <v>135565</v>
      </c>
    </row>
    <row r="6960" spans="2:10" x14ac:dyDescent="0.3">
      <c r="B6960" s="3" t="s">
        <v>327</v>
      </c>
      <c r="C6960" s="4">
        <v>2021</v>
      </c>
      <c r="D6960" s="3" t="s">
        <v>1475</v>
      </c>
      <c r="E6960" s="4">
        <v>0</v>
      </c>
      <c r="F6960" s="4">
        <v>0</v>
      </c>
      <c r="G6960" s="4">
        <v>0</v>
      </c>
      <c r="H6960" s="4">
        <v>0</v>
      </c>
      <c r="I6960" s="4"/>
      <c r="J6960" s="4">
        <v>0</v>
      </c>
    </row>
    <row r="6961" spans="2:10" x14ac:dyDescent="0.3">
      <c r="B6961" s="3" t="s">
        <v>327</v>
      </c>
      <c r="C6961" s="4">
        <v>2021</v>
      </c>
      <c r="D6961" s="3" t="s">
        <v>1476</v>
      </c>
      <c r="E6961" s="4">
        <v>70600</v>
      </c>
      <c r="F6961" s="4">
        <v>40</v>
      </c>
      <c r="G6961" s="4">
        <v>13.63280051804642</v>
      </c>
      <c r="H6961" s="4">
        <v>2824</v>
      </c>
      <c r="I6961" s="4">
        <v>3554</v>
      </c>
      <c r="J6961" s="4">
        <v>6378</v>
      </c>
    </row>
    <row r="6962" spans="2:10" x14ac:dyDescent="0.3">
      <c r="B6962" s="3" t="s">
        <v>327</v>
      </c>
      <c r="C6962" s="4">
        <v>2022</v>
      </c>
      <c r="D6962" s="3" t="s">
        <v>1468</v>
      </c>
      <c r="E6962" s="4">
        <v>4079300</v>
      </c>
      <c r="F6962" s="4">
        <v>5.7039</v>
      </c>
      <c r="G6962" s="4">
        <v>2.1999845720677289</v>
      </c>
      <c r="H6962" s="4">
        <v>23268</v>
      </c>
      <c r="I6962" s="4"/>
      <c r="J6962" s="4">
        <v>23268</v>
      </c>
    </row>
    <row r="6963" spans="2:10" x14ac:dyDescent="0.3">
      <c r="B6963" s="3" t="s">
        <v>327</v>
      </c>
      <c r="C6963" s="4">
        <v>2022</v>
      </c>
      <c r="D6963" s="3" t="s">
        <v>1469</v>
      </c>
      <c r="E6963" s="4">
        <v>0</v>
      </c>
      <c r="F6963" s="4">
        <v>0</v>
      </c>
      <c r="G6963" s="4">
        <v>0</v>
      </c>
      <c r="H6963" s="4">
        <v>0</v>
      </c>
      <c r="I6963" s="4"/>
      <c r="J6963" s="4">
        <v>0</v>
      </c>
    </row>
    <row r="6964" spans="2:10" x14ac:dyDescent="0.3">
      <c r="B6964" s="3" t="s">
        <v>327</v>
      </c>
      <c r="C6964" s="4">
        <v>2022</v>
      </c>
      <c r="D6964" s="3" t="s">
        <v>1470</v>
      </c>
      <c r="E6964" s="4">
        <v>0</v>
      </c>
      <c r="F6964" s="4">
        <v>0</v>
      </c>
      <c r="G6964" s="4">
        <v>0</v>
      </c>
      <c r="H6964" s="4">
        <v>0</v>
      </c>
      <c r="I6964" s="4"/>
      <c r="J6964" s="4">
        <v>0</v>
      </c>
    </row>
    <row r="6965" spans="2:10" x14ac:dyDescent="0.3">
      <c r="B6965" s="3" t="s">
        <v>327</v>
      </c>
      <c r="C6965" s="4">
        <v>2022</v>
      </c>
      <c r="D6965" s="3" t="s">
        <v>1471</v>
      </c>
      <c r="E6965" s="4">
        <v>0</v>
      </c>
      <c r="F6965" s="4">
        <v>0</v>
      </c>
      <c r="G6965" s="4">
        <v>0</v>
      </c>
      <c r="H6965" s="4">
        <v>0</v>
      </c>
      <c r="I6965" s="4"/>
      <c r="J6965" s="4">
        <v>0</v>
      </c>
    </row>
    <row r="6966" spans="2:10" x14ac:dyDescent="0.3">
      <c r="B6966" s="3" t="s">
        <v>327</v>
      </c>
      <c r="C6966" s="4">
        <v>2022</v>
      </c>
      <c r="D6966" s="3" t="s">
        <v>1472</v>
      </c>
      <c r="E6966" s="4">
        <v>0</v>
      </c>
      <c r="F6966" s="4">
        <v>0</v>
      </c>
      <c r="G6966" s="4">
        <v>0</v>
      </c>
      <c r="H6966" s="4">
        <v>0</v>
      </c>
      <c r="I6966" s="4"/>
      <c r="J6966" s="4">
        <v>0</v>
      </c>
    </row>
    <row r="6967" spans="2:10" x14ac:dyDescent="0.3">
      <c r="B6967" s="3" t="s">
        <v>327</v>
      </c>
      <c r="C6967" s="4">
        <v>2022</v>
      </c>
      <c r="D6967" s="3" t="s">
        <v>1473</v>
      </c>
      <c r="E6967" s="4">
        <v>0</v>
      </c>
      <c r="F6967" s="4">
        <v>0</v>
      </c>
      <c r="G6967" s="4">
        <v>0</v>
      </c>
      <c r="H6967" s="4">
        <v>0</v>
      </c>
      <c r="I6967" s="4"/>
      <c r="J6967" s="4">
        <v>0</v>
      </c>
    </row>
    <row r="6968" spans="2:10" x14ac:dyDescent="0.3">
      <c r="B6968" s="3" t="s">
        <v>327</v>
      </c>
      <c r="C6968" s="4">
        <v>2022</v>
      </c>
      <c r="D6968" s="3" t="s">
        <v>1474</v>
      </c>
      <c r="E6968" s="4">
        <v>54393000</v>
      </c>
      <c r="F6968" s="4">
        <v>2.5926999999999998</v>
      </c>
      <c r="G6968" s="4">
        <v>1</v>
      </c>
      <c r="H6968" s="4">
        <v>141025</v>
      </c>
      <c r="I6968" s="4"/>
      <c r="J6968" s="4">
        <v>141025</v>
      </c>
    </row>
    <row r="6969" spans="2:10" x14ac:dyDescent="0.3">
      <c r="B6969" s="3" t="s">
        <v>327</v>
      </c>
      <c r="C6969" s="4">
        <v>2022</v>
      </c>
      <c r="D6969" s="3" t="s">
        <v>1475</v>
      </c>
      <c r="E6969" s="4">
        <v>0</v>
      </c>
      <c r="F6969" s="4">
        <v>0</v>
      </c>
      <c r="G6969" s="4">
        <v>0</v>
      </c>
      <c r="H6969" s="4">
        <v>0</v>
      </c>
      <c r="I6969" s="4"/>
      <c r="J6969" s="4">
        <v>0</v>
      </c>
    </row>
    <row r="6970" spans="2:10" x14ac:dyDescent="0.3">
      <c r="B6970" s="3" t="s">
        <v>327</v>
      </c>
      <c r="C6970" s="4">
        <v>2022</v>
      </c>
      <c r="D6970" s="3" t="s">
        <v>1476</v>
      </c>
      <c r="E6970" s="4">
        <v>77400</v>
      </c>
      <c r="F6970" s="4">
        <v>40</v>
      </c>
      <c r="G6970" s="4">
        <v>15.42793227137733</v>
      </c>
      <c r="H6970" s="4">
        <v>3096</v>
      </c>
      <c r="I6970" s="4">
        <v>3656</v>
      </c>
      <c r="J6970" s="4">
        <v>6752</v>
      </c>
    </row>
    <row r="6971" spans="2:10" x14ac:dyDescent="0.3">
      <c r="B6971" s="3" t="s">
        <v>327</v>
      </c>
      <c r="C6971" s="4">
        <v>2023</v>
      </c>
      <c r="D6971" s="3" t="s">
        <v>1468</v>
      </c>
      <c r="E6971" s="4">
        <v>4978700</v>
      </c>
      <c r="F6971" s="4">
        <v>4.8512000000000004</v>
      </c>
      <c r="G6971" s="4">
        <v>2.1999909301165483</v>
      </c>
      <c r="H6971" s="4">
        <v>24153</v>
      </c>
      <c r="I6971" s="4"/>
      <c r="J6971" s="4">
        <v>24153</v>
      </c>
    </row>
    <row r="6972" spans="2:10" x14ac:dyDescent="0.3">
      <c r="B6972" s="3" t="s">
        <v>327</v>
      </c>
      <c r="C6972" s="4">
        <v>2023</v>
      </c>
      <c r="D6972" s="3" t="s">
        <v>1469</v>
      </c>
      <c r="E6972" s="4">
        <v>0</v>
      </c>
      <c r="F6972" s="4">
        <v>0</v>
      </c>
      <c r="G6972" s="4">
        <v>0</v>
      </c>
      <c r="H6972" s="4">
        <v>0</v>
      </c>
      <c r="I6972" s="4"/>
      <c r="J6972" s="4">
        <v>0</v>
      </c>
    </row>
    <row r="6973" spans="2:10" x14ac:dyDescent="0.3">
      <c r="B6973" s="3" t="s">
        <v>327</v>
      </c>
      <c r="C6973" s="4">
        <v>2023</v>
      </c>
      <c r="D6973" s="3" t="s">
        <v>1470</v>
      </c>
      <c r="E6973" s="4">
        <v>0</v>
      </c>
      <c r="F6973" s="4">
        <v>0</v>
      </c>
      <c r="G6973" s="4">
        <v>0</v>
      </c>
      <c r="H6973" s="4">
        <v>0</v>
      </c>
      <c r="I6973" s="4"/>
      <c r="J6973" s="4">
        <v>0</v>
      </c>
    </row>
    <row r="6974" spans="2:10" x14ac:dyDescent="0.3">
      <c r="B6974" s="3" t="s">
        <v>327</v>
      </c>
      <c r="C6974" s="4">
        <v>2023</v>
      </c>
      <c r="D6974" s="3" t="s">
        <v>1471</v>
      </c>
      <c r="E6974" s="4">
        <v>0</v>
      </c>
      <c r="F6974" s="4">
        <v>0</v>
      </c>
      <c r="G6974" s="4">
        <v>0</v>
      </c>
      <c r="H6974" s="4">
        <v>0</v>
      </c>
      <c r="I6974" s="4"/>
      <c r="J6974" s="4">
        <v>0</v>
      </c>
    </row>
    <row r="6975" spans="2:10" x14ac:dyDescent="0.3">
      <c r="B6975" s="3" t="s">
        <v>327</v>
      </c>
      <c r="C6975" s="4">
        <v>2023</v>
      </c>
      <c r="D6975" s="3" t="s">
        <v>1472</v>
      </c>
      <c r="E6975" s="4">
        <v>0</v>
      </c>
      <c r="F6975" s="4">
        <v>0</v>
      </c>
      <c r="G6975" s="4">
        <v>0</v>
      </c>
      <c r="H6975" s="4">
        <v>0</v>
      </c>
      <c r="I6975" s="4"/>
      <c r="J6975" s="4">
        <v>0</v>
      </c>
    </row>
    <row r="6976" spans="2:10" x14ac:dyDescent="0.3">
      <c r="B6976" s="3" t="s">
        <v>327</v>
      </c>
      <c r="C6976" s="4">
        <v>2023</v>
      </c>
      <c r="D6976" s="3" t="s">
        <v>1473</v>
      </c>
      <c r="E6976" s="4">
        <v>0</v>
      </c>
      <c r="F6976" s="4">
        <v>0</v>
      </c>
      <c r="G6976" s="4">
        <v>0</v>
      </c>
      <c r="H6976" s="4">
        <v>0</v>
      </c>
      <c r="I6976" s="4"/>
      <c r="J6976" s="4">
        <v>0</v>
      </c>
    </row>
    <row r="6977" spans="2:10" x14ac:dyDescent="0.3">
      <c r="B6977" s="3" t="s">
        <v>327</v>
      </c>
      <c r="C6977" s="4">
        <v>2023</v>
      </c>
      <c r="D6977" s="3" t="s">
        <v>1474</v>
      </c>
      <c r="E6977" s="4">
        <v>70156400</v>
      </c>
      <c r="F6977" s="4">
        <v>2.2050999999999998</v>
      </c>
      <c r="G6977" s="4">
        <v>1</v>
      </c>
      <c r="H6977" s="4">
        <v>154702</v>
      </c>
      <c r="I6977" s="4"/>
      <c r="J6977" s="4">
        <v>154702</v>
      </c>
    </row>
    <row r="6978" spans="2:10" x14ac:dyDescent="0.3">
      <c r="B6978" s="3" t="s">
        <v>327</v>
      </c>
      <c r="C6978" s="4">
        <v>2023</v>
      </c>
      <c r="D6978" s="3" t="s">
        <v>1475</v>
      </c>
      <c r="E6978" s="4">
        <v>0</v>
      </c>
      <c r="F6978" s="4">
        <v>0</v>
      </c>
      <c r="G6978" s="4">
        <v>0</v>
      </c>
      <c r="H6978" s="4">
        <v>0</v>
      </c>
      <c r="I6978" s="4"/>
      <c r="J6978" s="4">
        <v>0</v>
      </c>
    </row>
    <row r="6979" spans="2:10" x14ac:dyDescent="0.3">
      <c r="B6979" s="3" t="s">
        <v>327</v>
      </c>
      <c r="C6979" s="4">
        <v>2023</v>
      </c>
      <c r="D6979" s="3" t="s">
        <v>1476</v>
      </c>
      <c r="E6979" s="4">
        <v>120900</v>
      </c>
      <c r="F6979" s="4">
        <v>40</v>
      </c>
      <c r="G6979" s="4">
        <v>18.139766903995284</v>
      </c>
      <c r="H6979" s="4">
        <v>4836</v>
      </c>
      <c r="I6979" s="4">
        <v>3848</v>
      </c>
      <c r="J6979" s="4">
        <v>8684</v>
      </c>
    </row>
    <row r="6980" spans="2:10" x14ac:dyDescent="0.3">
      <c r="B6980" s="3" t="s">
        <v>327</v>
      </c>
      <c r="C6980" s="4">
        <v>2024</v>
      </c>
      <c r="D6980" s="3" t="s">
        <v>1468</v>
      </c>
      <c r="E6980" s="4">
        <v>5234200</v>
      </c>
      <c r="F6980" s="4">
        <v>5.0843999999999996</v>
      </c>
      <c r="G6980" s="4">
        <v>2.1999913461122405</v>
      </c>
      <c r="H6980" s="4">
        <v>26613</v>
      </c>
      <c r="I6980" s="4"/>
      <c r="J6980" s="4">
        <v>26613</v>
      </c>
    </row>
    <row r="6981" spans="2:10" x14ac:dyDescent="0.3">
      <c r="B6981" s="3" t="s">
        <v>327</v>
      </c>
      <c r="C6981" s="4">
        <v>2024</v>
      </c>
      <c r="D6981" s="3" t="s">
        <v>1469</v>
      </c>
      <c r="E6981" s="4">
        <v>0</v>
      </c>
      <c r="F6981" s="4">
        <v>0</v>
      </c>
      <c r="G6981" s="4">
        <v>0</v>
      </c>
      <c r="H6981" s="4">
        <v>0</v>
      </c>
      <c r="I6981" s="4"/>
      <c r="J6981" s="4">
        <v>0</v>
      </c>
    </row>
    <row r="6982" spans="2:10" x14ac:dyDescent="0.3">
      <c r="B6982" s="3" t="s">
        <v>327</v>
      </c>
      <c r="C6982" s="4">
        <v>2024</v>
      </c>
      <c r="D6982" s="3" t="s">
        <v>1470</v>
      </c>
      <c r="E6982" s="4">
        <v>0</v>
      </c>
      <c r="F6982" s="4">
        <v>0</v>
      </c>
      <c r="G6982" s="4">
        <v>0</v>
      </c>
      <c r="H6982" s="4">
        <v>0</v>
      </c>
      <c r="I6982" s="4"/>
      <c r="J6982" s="4">
        <v>0</v>
      </c>
    </row>
    <row r="6983" spans="2:10" x14ac:dyDescent="0.3">
      <c r="B6983" s="3" t="s">
        <v>327</v>
      </c>
      <c r="C6983" s="4">
        <v>2024</v>
      </c>
      <c r="D6983" s="3" t="s">
        <v>1471</v>
      </c>
      <c r="E6983" s="4">
        <v>0</v>
      </c>
      <c r="F6983" s="4">
        <v>0</v>
      </c>
      <c r="G6983" s="4">
        <v>0</v>
      </c>
      <c r="H6983" s="4">
        <v>0</v>
      </c>
      <c r="I6983" s="4"/>
      <c r="J6983" s="4">
        <v>0</v>
      </c>
    </row>
    <row r="6984" spans="2:10" x14ac:dyDescent="0.3">
      <c r="B6984" s="3" t="s">
        <v>327</v>
      </c>
      <c r="C6984" s="4">
        <v>2024</v>
      </c>
      <c r="D6984" s="3" t="s">
        <v>1472</v>
      </c>
      <c r="E6984" s="4">
        <v>0</v>
      </c>
      <c r="F6984" s="4">
        <v>0</v>
      </c>
      <c r="G6984" s="4">
        <v>0</v>
      </c>
      <c r="H6984" s="4">
        <v>0</v>
      </c>
      <c r="I6984" s="4"/>
      <c r="J6984" s="4">
        <v>0</v>
      </c>
    </row>
    <row r="6985" spans="2:10" x14ac:dyDescent="0.3">
      <c r="B6985" s="3" t="s">
        <v>327</v>
      </c>
      <c r="C6985" s="4">
        <v>2024</v>
      </c>
      <c r="D6985" s="3" t="s">
        <v>1473</v>
      </c>
      <c r="E6985" s="4">
        <v>0</v>
      </c>
      <c r="F6985" s="4">
        <v>0</v>
      </c>
      <c r="G6985" s="4">
        <v>0</v>
      </c>
      <c r="H6985" s="4">
        <v>0</v>
      </c>
      <c r="I6985" s="4"/>
      <c r="J6985" s="4">
        <v>0</v>
      </c>
    </row>
    <row r="6986" spans="2:10" x14ac:dyDescent="0.3">
      <c r="B6986" s="3" t="s">
        <v>327</v>
      </c>
      <c r="C6986" s="4">
        <v>2024</v>
      </c>
      <c r="D6986" s="3" t="s">
        <v>1474</v>
      </c>
      <c r="E6986" s="4">
        <v>72181600</v>
      </c>
      <c r="F6986" s="4">
        <v>2.3111000000000002</v>
      </c>
      <c r="G6986" s="4">
        <v>1</v>
      </c>
      <c r="H6986" s="4">
        <v>166819</v>
      </c>
      <c r="I6986" s="4"/>
      <c r="J6986" s="4">
        <v>166819</v>
      </c>
    </row>
    <row r="6987" spans="2:10" x14ac:dyDescent="0.3">
      <c r="B6987" s="3" t="s">
        <v>327</v>
      </c>
      <c r="C6987" s="4">
        <v>2024</v>
      </c>
      <c r="D6987" s="3" t="s">
        <v>1475</v>
      </c>
      <c r="E6987" s="4">
        <v>0</v>
      </c>
      <c r="F6987" s="4">
        <v>0</v>
      </c>
      <c r="G6987" s="4">
        <v>0</v>
      </c>
      <c r="H6987" s="4">
        <v>0</v>
      </c>
      <c r="I6987" s="4"/>
      <c r="J6987" s="4">
        <v>0</v>
      </c>
    </row>
    <row r="6988" spans="2:10" x14ac:dyDescent="0.3">
      <c r="B6988" s="3" t="s">
        <v>327</v>
      </c>
      <c r="C6988" s="4">
        <v>2024</v>
      </c>
      <c r="D6988" s="3" t="s">
        <v>1476</v>
      </c>
      <c r="E6988" s="4">
        <v>129000</v>
      </c>
      <c r="F6988" s="4">
        <v>40</v>
      </c>
      <c r="G6988" s="4">
        <v>17.30777551815153</v>
      </c>
      <c r="H6988" s="4">
        <v>5160</v>
      </c>
      <c r="I6988" s="4">
        <v>3517</v>
      </c>
      <c r="J6988" s="4">
        <v>8677</v>
      </c>
    </row>
    <row r="6989" spans="2:10" x14ac:dyDescent="0.3">
      <c r="B6989" s="3" t="s">
        <v>329</v>
      </c>
      <c r="C6989" s="4">
        <v>2019</v>
      </c>
      <c r="D6989" s="3" t="s">
        <v>1468</v>
      </c>
      <c r="E6989" s="4">
        <v>2363900</v>
      </c>
      <c r="F6989" s="4">
        <v>4.5488</v>
      </c>
      <c r="G6989" s="4">
        <v>1.07991073548265</v>
      </c>
      <c r="H6989" s="4">
        <v>10752.90832</v>
      </c>
      <c r="I6989" s="4"/>
      <c r="J6989" s="4">
        <v>10752.90832</v>
      </c>
    </row>
    <row r="6990" spans="2:10" x14ac:dyDescent="0.3">
      <c r="B6990" s="3" t="s">
        <v>329</v>
      </c>
      <c r="C6990" s="4">
        <v>2019</v>
      </c>
      <c r="D6990" s="3" t="s">
        <v>1469</v>
      </c>
      <c r="E6990" s="4">
        <v>0</v>
      </c>
      <c r="F6990" s="4">
        <v>0</v>
      </c>
      <c r="G6990" s="4">
        <v>0</v>
      </c>
      <c r="H6990" s="4">
        <v>0</v>
      </c>
      <c r="I6990" s="4"/>
      <c r="J6990" s="4">
        <v>0</v>
      </c>
    </row>
    <row r="6991" spans="2:10" x14ac:dyDescent="0.3">
      <c r="B6991" s="3" t="s">
        <v>329</v>
      </c>
      <c r="C6991" s="4">
        <v>2019</v>
      </c>
      <c r="D6991" s="3" t="s">
        <v>1470</v>
      </c>
      <c r="E6991" s="4">
        <v>303200</v>
      </c>
      <c r="F6991" s="4">
        <v>8.6287000000000003</v>
      </c>
      <c r="G6991" s="4">
        <v>2.0485019704667402</v>
      </c>
      <c r="H6991" s="4">
        <v>2616.2218400000002</v>
      </c>
      <c r="I6991" s="4"/>
      <c r="J6991" s="4">
        <v>2616.2218400000002</v>
      </c>
    </row>
    <row r="6992" spans="2:10" x14ac:dyDescent="0.3">
      <c r="B6992" s="3" t="s">
        <v>329</v>
      </c>
      <c r="C6992" s="4">
        <v>2019</v>
      </c>
      <c r="D6992" s="3" t="s">
        <v>1471</v>
      </c>
      <c r="E6992" s="4">
        <v>0</v>
      </c>
      <c r="F6992" s="4">
        <v>0</v>
      </c>
      <c r="G6992" s="4">
        <v>0</v>
      </c>
      <c r="H6992" s="4">
        <v>0</v>
      </c>
      <c r="I6992" s="4"/>
      <c r="J6992" s="4">
        <v>0</v>
      </c>
    </row>
    <row r="6993" spans="2:10" x14ac:dyDescent="0.3">
      <c r="B6993" s="3" t="s">
        <v>329</v>
      </c>
      <c r="C6993" s="4">
        <v>2019</v>
      </c>
      <c r="D6993" s="3" t="s">
        <v>1472</v>
      </c>
      <c r="E6993" s="4">
        <v>0</v>
      </c>
      <c r="F6993" s="4">
        <v>0</v>
      </c>
      <c r="G6993" s="4">
        <v>0</v>
      </c>
      <c r="H6993" s="4">
        <v>0</v>
      </c>
      <c r="I6993" s="4"/>
      <c r="J6993" s="4">
        <v>0</v>
      </c>
    </row>
    <row r="6994" spans="2:10" x14ac:dyDescent="0.3">
      <c r="B6994" s="3" t="s">
        <v>329</v>
      </c>
      <c r="C6994" s="4">
        <v>2019</v>
      </c>
      <c r="D6994" s="3" t="s">
        <v>1473</v>
      </c>
      <c r="E6994" s="4">
        <v>0</v>
      </c>
      <c r="F6994" s="4">
        <v>0</v>
      </c>
      <c r="G6994" s="4">
        <v>0</v>
      </c>
      <c r="H6994" s="4">
        <v>0</v>
      </c>
      <c r="I6994" s="4"/>
      <c r="J6994" s="4">
        <v>0</v>
      </c>
    </row>
    <row r="6995" spans="2:10" x14ac:dyDescent="0.3">
      <c r="B6995" s="3" t="s">
        <v>329</v>
      </c>
      <c r="C6995" s="4">
        <v>2019</v>
      </c>
      <c r="D6995" s="3" t="s">
        <v>1474</v>
      </c>
      <c r="E6995" s="4">
        <v>34938300</v>
      </c>
      <c r="F6995" s="4">
        <v>4.2122000000000002</v>
      </c>
      <c r="G6995" s="4">
        <v>1</v>
      </c>
      <c r="H6995" s="4">
        <v>147167.10725999999</v>
      </c>
      <c r="I6995" s="4">
        <v>0</v>
      </c>
      <c r="J6995" s="4">
        <v>147167.10725999999</v>
      </c>
    </row>
    <row r="6996" spans="2:10" x14ac:dyDescent="0.3">
      <c r="B6996" s="3" t="s">
        <v>329</v>
      </c>
      <c r="C6996" s="4">
        <v>2019</v>
      </c>
      <c r="D6996" s="3" t="s">
        <v>1475</v>
      </c>
      <c r="E6996" s="4">
        <v>0</v>
      </c>
      <c r="F6996" s="4">
        <v>0</v>
      </c>
      <c r="G6996" s="4">
        <v>0</v>
      </c>
      <c r="H6996" s="4">
        <v>0</v>
      </c>
      <c r="I6996" s="4"/>
      <c r="J6996" s="4">
        <v>0</v>
      </c>
    </row>
    <row r="6997" spans="2:10" x14ac:dyDescent="0.3">
      <c r="B6997" s="3" t="s">
        <v>329</v>
      </c>
      <c r="C6997" s="4">
        <v>2019</v>
      </c>
      <c r="D6997" s="3" t="s">
        <v>1476</v>
      </c>
      <c r="E6997" s="4">
        <v>133200</v>
      </c>
      <c r="F6997" s="4">
        <v>40</v>
      </c>
      <c r="G6997" s="4">
        <v>9.4962252504629401</v>
      </c>
      <c r="H6997" s="4">
        <v>5328</v>
      </c>
      <c r="I6997" s="4"/>
      <c r="J6997" s="4">
        <v>5328</v>
      </c>
    </row>
    <row r="6998" spans="2:10" x14ac:dyDescent="0.3">
      <c r="B6998" s="3" t="s">
        <v>329</v>
      </c>
      <c r="C6998" s="4">
        <v>2020</v>
      </c>
      <c r="D6998" s="3" t="s">
        <v>1468</v>
      </c>
      <c r="E6998" s="4">
        <v>2304400</v>
      </c>
      <c r="F6998" s="4">
        <v>4.6661000000000001</v>
      </c>
      <c r="G6998" s="4">
        <v>1.0953029271613341</v>
      </c>
      <c r="H6998" s="4">
        <v>10753</v>
      </c>
      <c r="I6998" s="4"/>
      <c r="J6998" s="4">
        <v>10753</v>
      </c>
    </row>
    <row r="6999" spans="2:10" x14ac:dyDescent="0.3">
      <c r="B6999" s="3" t="s">
        <v>329</v>
      </c>
      <c r="C6999" s="4">
        <v>2020</v>
      </c>
      <c r="D6999" s="3" t="s">
        <v>1469</v>
      </c>
      <c r="E6999" s="4">
        <v>0</v>
      </c>
      <c r="F6999" s="4">
        <v>0</v>
      </c>
      <c r="G6999" s="4">
        <v>0</v>
      </c>
      <c r="H6999" s="4">
        <v>0</v>
      </c>
      <c r="I6999" s="4"/>
      <c r="J6999" s="4">
        <v>0</v>
      </c>
    </row>
    <row r="7000" spans="2:10" x14ac:dyDescent="0.3">
      <c r="B7000" s="3" t="s">
        <v>329</v>
      </c>
      <c r="C7000" s="4">
        <v>2020</v>
      </c>
      <c r="D7000" s="3" t="s">
        <v>1470</v>
      </c>
      <c r="E7000" s="4">
        <v>298200</v>
      </c>
      <c r="F7000" s="4">
        <v>8.7723999999999993</v>
      </c>
      <c r="G7000" s="4">
        <v>2.0592004882514492</v>
      </c>
      <c r="H7000" s="4">
        <v>2616</v>
      </c>
      <c r="I7000" s="4"/>
      <c r="J7000" s="4">
        <v>2616</v>
      </c>
    </row>
    <row r="7001" spans="2:10" x14ac:dyDescent="0.3">
      <c r="B7001" s="3" t="s">
        <v>329</v>
      </c>
      <c r="C7001" s="4">
        <v>2020</v>
      </c>
      <c r="D7001" s="3" t="s">
        <v>1471</v>
      </c>
      <c r="E7001" s="4">
        <v>0</v>
      </c>
      <c r="F7001" s="4">
        <v>0</v>
      </c>
      <c r="G7001" s="4">
        <v>0</v>
      </c>
      <c r="H7001" s="4">
        <v>0</v>
      </c>
      <c r="I7001" s="4"/>
      <c r="J7001" s="4">
        <v>0</v>
      </c>
    </row>
    <row r="7002" spans="2:10" x14ac:dyDescent="0.3">
      <c r="B7002" s="3" t="s">
        <v>329</v>
      </c>
      <c r="C7002" s="4">
        <v>2020</v>
      </c>
      <c r="D7002" s="3" t="s">
        <v>1472</v>
      </c>
      <c r="E7002" s="4">
        <v>0</v>
      </c>
      <c r="F7002" s="4">
        <v>0</v>
      </c>
      <c r="G7002" s="4">
        <v>0</v>
      </c>
      <c r="H7002" s="4">
        <v>0</v>
      </c>
      <c r="I7002" s="4"/>
      <c r="J7002" s="4">
        <v>0</v>
      </c>
    </row>
    <row r="7003" spans="2:10" x14ac:dyDescent="0.3">
      <c r="B7003" s="3" t="s">
        <v>329</v>
      </c>
      <c r="C7003" s="4">
        <v>2020</v>
      </c>
      <c r="D7003" s="3" t="s">
        <v>1473</v>
      </c>
      <c r="E7003" s="4">
        <v>0</v>
      </c>
      <c r="F7003" s="4">
        <v>0</v>
      </c>
      <c r="G7003" s="4">
        <v>0</v>
      </c>
      <c r="H7003" s="4">
        <v>0</v>
      </c>
      <c r="I7003" s="4"/>
      <c r="J7003" s="4">
        <v>0</v>
      </c>
    </row>
    <row r="7004" spans="2:10" x14ac:dyDescent="0.3">
      <c r="B7004" s="3" t="s">
        <v>329</v>
      </c>
      <c r="C7004" s="4">
        <v>2020</v>
      </c>
      <c r="D7004" s="3" t="s">
        <v>1474</v>
      </c>
      <c r="E7004" s="4">
        <v>35080700</v>
      </c>
      <c r="F7004" s="4">
        <v>4.2601000000000004</v>
      </c>
      <c r="G7004" s="4">
        <v>1</v>
      </c>
      <c r="H7004" s="4">
        <v>149447</v>
      </c>
      <c r="I7004" s="4"/>
      <c r="J7004" s="4">
        <v>149447</v>
      </c>
    </row>
    <row r="7005" spans="2:10" x14ac:dyDescent="0.3">
      <c r="B7005" s="3" t="s">
        <v>329</v>
      </c>
      <c r="C7005" s="4">
        <v>2020</v>
      </c>
      <c r="D7005" s="3" t="s">
        <v>1475</v>
      </c>
      <c r="E7005" s="4">
        <v>0</v>
      </c>
      <c r="F7005" s="4">
        <v>0</v>
      </c>
      <c r="G7005" s="4">
        <v>0</v>
      </c>
      <c r="H7005" s="4">
        <v>0</v>
      </c>
      <c r="I7005" s="4"/>
      <c r="J7005" s="4">
        <v>0</v>
      </c>
    </row>
    <row r="7006" spans="2:10" x14ac:dyDescent="0.3">
      <c r="B7006" s="3" t="s">
        <v>329</v>
      </c>
      <c r="C7006" s="4">
        <v>2020</v>
      </c>
      <c r="D7006" s="3" t="s">
        <v>1476</v>
      </c>
      <c r="E7006" s="4">
        <v>131500</v>
      </c>
      <c r="F7006" s="4">
        <v>40</v>
      </c>
      <c r="G7006" s="4">
        <v>9.38945095185559</v>
      </c>
      <c r="H7006" s="4">
        <v>5260</v>
      </c>
      <c r="I7006" s="4">
        <v>5805</v>
      </c>
      <c r="J7006" s="4">
        <v>11065</v>
      </c>
    </row>
    <row r="7007" spans="2:10" x14ac:dyDescent="0.3">
      <c r="B7007" s="3" t="s">
        <v>329</v>
      </c>
      <c r="C7007" s="4">
        <v>2021</v>
      </c>
      <c r="D7007" s="3" t="s">
        <v>1468</v>
      </c>
      <c r="E7007" s="4">
        <v>2068500</v>
      </c>
      <c r="F7007" s="4">
        <v>4.0654000000000003</v>
      </c>
      <c r="G7007" s="4">
        <v>1.1146938663595733</v>
      </c>
      <c r="H7007" s="4">
        <v>8409</v>
      </c>
      <c r="I7007" s="4"/>
      <c r="J7007" s="4">
        <v>8409</v>
      </c>
    </row>
    <row r="7008" spans="2:10" x14ac:dyDescent="0.3">
      <c r="B7008" s="3" t="s">
        <v>329</v>
      </c>
      <c r="C7008" s="4">
        <v>2021</v>
      </c>
      <c r="D7008" s="3" t="s">
        <v>1469</v>
      </c>
      <c r="E7008" s="4">
        <v>0</v>
      </c>
      <c r="F7008" s="4">
        <v>0</v>
      </c>
      <c r="G7008" s="4">
        <v>0</v>
      </c>
      <c r="H7008" s="4">
        <v>0</v>
      </c>
      <c r="I7008" s="4"/>
      <c r="J7008" s="4">
        <v>0</v>
      </c>
    </row>
    <row r="7009" spans="2:10" x14ac:dyDescent="0.3">
      <c r="B7009" s="3" t="s">
        <v>329</v>
      </c>
      <c r="C7009" s="4">
        <v>2021</v>
      </c>
      <c r="D7009" s="3" t="s">
        <v>1470</v>
      </c>
      <c r="E7009" s="4">
        <v>275100</v>
      </c>
      <c r="F7009" s="4">
        <v>8.8026</v>
      </c>
      <c r="G7009" s="4">
        <v>2.4135888788352391</v>
      </c>
      <c r="H7009" s="4">
        <v>2422</v>
      </c>
      <c r="I7009" s="4"/>
      <c r="J7009" s="4">
        <v>2422</v>
      </c>
    </row>
    <row r="7010" spans="2:10" x14ac:dyDescent="0.3">
      <c r="B7010" s="3" t="s">
        <v>329</v>
      </c>
      <c r="C7010" s="4">
        <v>2021</v>
      </c>
      <c r="D7010" s="3" t="s">
        <v>1471</v>
      </c>
      <c r="E7010" s="4">
        <v>0</v>
      </c>
      <c r="F7010" s="4">
        <v>0</v>
      </c>
      <c r="G7010" s="4">
        <v>0</v>
      </c>
      <c r="H7010" s="4">
        <v>0</v>
      </c>
      <c r="I7010" s="4"/>
      <c r="J7010" s="4">
        <v>0</v>
      </c>
    </row>
    <row r="7011" spans="2:10" x14ac:dyDescent="0.3">
      <c r="B7011" s="3" t="s">
        <v>329</v>
      </c>
      <c r="C7011" s="4">
        <v>2021</v>
      </c>
      <c r="D7011" s="3" t="s">
        <v>1472</v>
      </c>
      <c r="E7011" s="4">
        <v>0</v>
      </c>
      <c r="F7011" s="4">
        <v>0</v>
      </c>
      <c r="G7011" s="4">
        <v>0</v>
      </c>
      <c r="H7011" s="4">
        <v>0</v>
      </c>
      <c r="I7011" s="4"/>
      <c r="J7011" s="4">
        <v>0</v>
      </c>
    </row>
    <row r="7012" spans="2:10" x14ac:dyDescent="0.3">
      <c r="B7012" s="3" t="s">
        <v>329</v>
      </c>
      <c r="C7012" s="4">
        <v>2021</v>
      </c>
      <c r="D7012" s="3" t="s">
        <v>1473</v>
      </c>
      <c r="E7012" s="4">
        <v>0</v>
      </c>
      <c r="F7012" s="4">
        <v>0</v>
      </c>
      <c r="G7012" s="4">
        <v>0</v>
      </c>
      <c r="H7012" s="4">
        <v>0</v>
      </c>
      <c r="I7012" s="4"/>
      <c r="J7012" s="4">
        <v>0</v>
      </c>
    </row>
    <row r="7013" spans="2:10" x14ac:dyDescent="0.3">
      <c r="B7013" s="3" t="s">
        <v>329</v>
      </c>
      <c r="C7013" s="4">
        <v>2021</v>
      </c>
      <c r="D7013" s="3" t="s">
        <v>1474</v>
      </c>
      <c r="E7013" s="4">
        <v>43216100</v>
      </c>
      <c r="F7013" s="4">
        <v>3.6471</v>
      </c>
      <c r="G7013" s="4">
        <v>1</v>
      </c>
      <c r="H7013" s="4">
        <v>157613</v>
      </c>
      <c r="I7013" s="4"/>
      <c r="J7013" s="4">
        <v>157613</v>
      </c>
    </row>
    <row r="7014" spans="2:10" x14ac:dyDescent="0.3">
      <c r="B7014" s="3" t="s">
        <v>329</v>
      </c>
      <c r="C7014" s="4">
        <v>2021</v>
      </c>
      <c r="D7014" s="3" t="s">
        <v>1475</v>
      </c>
      <c r="E7014" s="4">
        <v>0</v>
      </c>
      <c r="F7014" s="4">
        <v>0</v>
      </c>
      <c r="G7014" s="4">
        <v>0</v>
      </c>
      <c r="H7014" s="4">
        <v>0</v>
      </c>
      <c r="I7014" s="4"/>
      <c r="J7014" s="4">
        <v>0</v>
      </c>
    </row>
    <row r="7015" spans="2:10" x14ac:dyDescent="0.3">
      <c r="B7015" s="3" t="s">
        <v>329</v>
      </c>
      <c r="C7015" s="4">
        <v>2021</v>
      </c>
      <c r="D7015" s="3" t="s">
        <v>1476</v>
      </c>
      <c r="E7015" s="4">
        <v>165800</v>
      </c>
      <c r="F7015" s="4">
        <v>40</v>
      </c>
      <c r="G7015" s="4">
        <v>10.967618107537495</v>
      </c>
      <c r="H7015" s="4">
        <v>6632</v>
      </c>
      <c r="I7015" s="4">
        <v>5805</v>
      </c>
      <c r="J7015" s="4">
        <v>12437</v>
      </c>
    </row>
    <row r="7016" spans="2:10" x14ac:dyDescent="0.3">
      <c r="B7016" s="3" t="s">
        <v>329</v>
      </c>
      <c r="C7016" s="4">
        <v>2022</v>
      </c>
      <c r="D7016" s="3" t="s">
        <v>1468</v>
      </c>
      <c r="E7016" s="4">
        <v>3363100</v>
      </c>
      <c r="F7016" s="4">
        <v>2.6126999999999998</v>
      </c>
      <c r="G7016" s="4">
        <v>1.0723168479376153</v>
      </c>
      <c r="H7016" s="4">
        <v>8787</v>
      </c>
      <c r="I7016" s="4"/>
      <c r="J7016" s="4">
        <v>8787</v>
      </c>
    </row>
    <row r="7017" spans="2:10" x14ac:dyDescent="0.3">
      <c r="B7017" s="3" t="s">
        <v>329</v>
      </c>
      <c r="C7017" s="4">
        <v>2022</v>
      </c>
      <c r="D7017" s="3" t="s">
        <v>1469</v>
      </c>
      <c r="E7017" s="4">
        <v>0</v>
      </c>
      <c r="F7017" s="4">
        <v>0</v>
      </c>
      <c r="G7017" s="4">
        <v>0</v>
      </c>
      <c r="H7017" s="4">
        <v>0</v>
      </c>
      <c r="I7017" s="4"/>
      <c r="J7017" s="4">
        <v>0</v>
      </c>
    </row>
    <row r="7018" spans="2:10" x14ac:dyDescent="0.3">
      <c r="B7018" s="3" t="s">
        <v>329</v>
      </c>
      <c r="C7018" s="4">
        <v>2022</v>
      </c>
      <c r="D7018" s="3" t="s">
        <v>1470</v>
      </c>
      <c r="E7018" s="4">
        <v>287000</v>
      </c>
      <c r="F7018" s="4">
        <v>8.6921999999999997</v>
      </c>
      <c r="G7018" s="4">
        <v>3.5674943566591417</v>
      </c>
      <c r="H7018" s="4">
        <v>2495</v>
      </c>
      <c r="I7018" s="4"/>
      <c r="J7018" s="4">
        <v>2495</v>
      </c>
    </row>
    <row r="7019" spans="2:10" x14ac:dyDescent="0.3">
      <c r="B7019" s="3" t="s">
        <v>329</v>
      </c>
      <c r="C7019" s="4">
        <v>2022</v>
      </c>
      <c r="D7019" s="3" t="s">
        <v>1471</v>
      </c>
      <c r="E7019" s="4">
        <v>0</v>
      </c>
      <c r="F7019" s="4">
        <v>0</v>
      </c>
      <c r="G7019" s="4">
        <v>0</v>
      </c>
      <c r="H7019" s="4">
        <v>0</v>
      </c>
      <c r="I7019" s="4"/>
      <c r="J7019" s="4">
        <v>0</v>
      </c>
    </row>
    <row r="7020" spans="2:10" x14ac:dyDescent="0.3">
      <c r="B7020" s="3" t="s">
        <v>329</v>
      </c>
      <c r="C7020" s="4">
        <v>2022</v>
      </c>
      <c r="D7020" s="3" t="s">
        <v>1472</v>
      </c>
      <c r="E7020" s="4">
        <v>0</v>
      </c>
      <c r="F7020" s="4">
        <v>0</v>
      </c>
      <c r="G7020" s="4">
        <v>0</v>
      </c>
      <c r="H7020" s="4">
        <v>0</v>
      </c>
      <c r="I7020" s="4"/>
      <c r="J7020" s="4">
        <v>0</v>
      </c>
    </row>
    <row r="7021" spans="2:10" x14ac:dyDescent="0.3">
      <c r="B7021" s="3" t="s">
        <v>329</v>
      </c>
      <c r="C7021" s="4">
        <v>2022</v>
      </c>
      <c r="D7021" s="3" t="s">
        <v>1473</v>
      </c>
      <c r="E7021" s="4">
        <v>0</v>
      </c>
      <c r="F7021" s="4">
        <v>0</v>
      </c>
      <c r="G7021" s="4">
        <v>0</v>
      </c>
      <c r="H7021" s="4">
        <v>0</v>
      </c>
      <c r="I7021" s="4"/>
      <c r="J7021" s="4">
        <v>0</v>
      </c>
    </row>
    <row r="7022" spans="2:10" x14ac:dyDescent="0.3">
      <c r="B7022" s="3" t="s">
        <v>329</v>
      </c>
      <c r="C7022" s="4">
        <v>2022</v>
      </c>
      <c r="D7022" s="3" t="s">
        <v>1474</v>
      </c>
      <c r="E7022" s="4">
        <v>67610400</v>
      </c>
      <c r="F7022" s="4">
        <v>2.4365000000000001</v>
      </c>
      <c r="G7022" s="4">
        <v>1</v>
      </c>
      <c r="H7022" s="4">
        <v>164733</v>
      </c>
      <c r="I7022" s="4"/>
      <c r="J7022" s="4">
        <v>164733</v>
      </c>
    </row>
    <row r="7023" spans="2:10" x14ac:dyDescent="0.3">
      <c r="B7023" s="3" t="s">
        <v>329</v>
      </c>
      <c r="C7023" s="4">
        <v>2022</v>
      </c>
      <c r="D7023" s="3" t="s">
        <v>1475</v>
      </c>
      <c r="E7023" s="4">
        <v>0</v>
      </c>
      <c r="F7023" s="4">
        <v>0</v>
      </c>
      <c r="G7023" s="4">
        <v>0</v>
      </c>
      <c r="H7023" s="4">
        <v>0</v>
      </c>
      <c r="I7023" s="4"/>
      <c r="J7023" s="4">
        <v>0</v>
      </c>
    </row>
    <row r="7024" spans="2:10" x14ac:dyDescent="0.3">
      <c r="B7024" s="3" t="s">
        <v>329</v>
      </c>
      <c r="C7024" s="4">
        <v>2022</v>
      </c>
      <c r="D7024" s="3" t="s">
        <v>1476</v>
      </c>
      <c r="E7024" s="4">
        <v>302600</v>
      </c>
      <c r="F7024" s="4">
        <v>40</v>
      </c>
      <c r="G7024" s="4">
        <v>16.416991586291811</v>
      </c>
      <c r="H7024" s="4">
        <v>12104</v>
      </c>
      <c r="I7024" s="4">
        <v>5859</v>
      </c>
      <c r="J7024" s="4">
        <v>17963</v>
      </c>
    </row>
    <row r="7025" spans="2:10" x14ac:dyDescent="0.3">
      <c r="B7025" s="3" t="s">
        <v>329</v>
      </c>
      <c r="C7025" s="4">
        <v>2023</v>
      </c>
      <c r="D7025" s="3" t="s">
        <v>1468</v>
      </c>
      <c r="E7025" s="4">
        <v>4332900</v>
      </c>
      <c r="F7025" s="4">
        <v>2.1295000000000002</v>
      </c>
      <c r="G7025" s="4">
        <v>1.0404045339065859</v>
      </c>
      <c r="H7025" s="4">
        <v>9227</v>
      </c>
      <c r="I7025" s="4"/>
      <c r="J7025" s="4">
        <v>9227</v>
      </c>
    </row>
    <row r="7026" spans="2:10" x14ac:dyDescent="0.3">
      <c r="B7026" s="3" t="s">
        <v>329</v>
      </c>
      <c r="C7026" s="4">
        <v>2023</v>
      </c>
      <c r="D7026" s="3" t="s">
        <v>1469</v>
      </c>
      <c r="E7026" s="4">
        <v>0</v>
      </c>
      <c r="F7026" s="4">
        <v>0</v>
      </c>
      <c r="G7026" s="4">
        <v>0</v>
      </c>
      <c r="H7026" s="4">
        <v>0</v>
      </c>
      <c r="I7026" s="4"/>
      <c r="J7026" s="4">
        <v>0</v>
      </c>
    </row>
    <row r="7027" spans="2:10" x14ac:dyDescent="0.3">
      <c r="B7027" s="3" t="s">
        <v>329</v>
      </c>
      <c r="C7027" s="4">
        <v>2023</v>
      </c>
      <c r="D7027" s="3" t="s">
        <v>1470</v>
      </c>
      <c r="E7027" s="4">
        <v>336000</v>
      </c>
      <c r="F7027" s="4">
        <v>7.7971000000000004</v>
      </c>
      <c r="G7027" s="4">
        <v>3.8094098104358021</v>
      </c>
      <c r="H7027" s="4">
        <v>2620</v>
      </c>
      <c r="I7027" s="4"/>
      <c r="J7027" s="4">
        <v>2620</v>
      </c>
    </row>
    <row r="7028" spans="2:10" x14ac:dyDescent="0.3">
      <c r="B7028" s="3" t="s">
        <v>329</v>
      </c>
      <c r="C7028" s="4">
        <v>2023</v>
      </c>
      <c r="D7028" s="3" t="s">
        <v>1471</v>
      </c>
      <c r="E7028" s="4">
        <v>0</v>
      </c>
      <c r="F7028" s="4">
        <v>0</v>
      </c>
      <c r="G7028" s="4">
        <v>0</v>
      </c>
      <c r="H7028" s="4">
        <v>0</v>
      </c>
      <c r="I7028" s="4"/>
      <c r="J7028" s="4">
        <v>0</v>
      </c>
    </row>
    <row r="7029" spans="2:10" x14ac:dyDescent="0.3">
      <c r="B7029" s="3" t="s">
        <v>329</v>
      </c>
      <c r="C7029" s="4">
        <v>2023</v>
      </c>
      <c r="D7029" s="3" t="s">
        <v>1472</v>
      </c>
      <c r="E7029" s="4">
        <v>0</v>
      </c>
      <c r="F7029" s="4">
        <v>0</v>
      </c>
      <c r="G7029" s="4">
        <v>0</v>
      </c>
      <c r="H7029" s="4">
        <v>0</v>
      </c>
      <c r="I7029" s="4"/>
      <c r="J7029" s="4">
        <v>0</v>
      </c>
    </row>
    <row r="7030" spans="2:10" x14ac:dyDescent="0.3">
      <c r="B7030" s="3" t="s">
        <v>329</v>
      </c>
      <c r="C7030" s="4">
        <v>2023</v>
      </c>
      <c r="D7030" s="3" t="s">
        <v>1473</v>
      </c>
      <c r="E7030" s="4">
        <v>0</v>
      </c>
      <c r="F7030" s="4">
        <v>0</v>
      </c>
      <c r="G7030" s="4">
        <v>0</v>
      </c>
      <c r="H7030" s="4">
        <v>0</v>
      </c>
      <c r="I7030" s="4"/>
      <c r="J7030" s="4">
        <v>0</v>
      </c>
    </row>
    <row r="7031" spans="2:10" x14ac:dyDescent="0.3">
      <c r="B7031" s="3" t="s">
        <v>329</v>
      </c>
      <c r="C7031" s="4">
        <v>2023</v>
      </c>
      <c r="D7031" s="3" t="s">
        <v>1474</v>
      </c>
      <c r="E7031" s="4">
        <v>85688800</v>
      </c>
      <c r="F7031" s="4">
        <v>2.0468000000000002</v>
      </c>
      <c r="G7031" s="4">
        <v>1</v>
      </c>
      <c r="H7031" s="4">
        <v>175388</v>
      </c>
      <c r="I7031" s="4"/>
      <c r="J7031" s="4">
        <v>175388</v>
      </c>
    </row>
    <row r="7032" spans="2:10" x14ac:dyDescent="0.3">
      <c r="B7032" s="3" t="s">
        <v>329</v>
      </c>
      <c r="C7032" s="4">
        <v>2023</v>
      </c>
      <c r="D7032" s="3" t="s">
        <v>1475</v>
      </c>
      <c r="E7032" s="4">
        <v>0</v>
      </c>
      <c r="F7032" s="4">
        <v>0</v>
      </c>
      <c r="G7032" s="4">
        <v>0</v>
      </c>
      <c r="H7032" s="4">
        <v>0</v>
      </c>
      <c r="I7032" s="4"/>
      <c r="J7032" s="4">
        <v>0</v>
      </c>
    </row>
    <row r="7033" spans="2:10" x14ac:dyDescent="0.3">
      <c r="B7033" s="3" t="s">
        <v>329</v>
      </c>
      <c r="C7033" s="4">
        <v>2023</v>
      </c>
      <c r="D7033" s="3" t="s">
        <v>1476</v>
      </c>
      <c r="E7033" s="4">
        <v>431200</v>
      </c>
      <c r="F7033" s="4">
        <v>40</v>
      </c>
      <c r="G7033" s="4">
        <v>19.542700801250732</v>
      </c>
      <c r="H7033" s="4">
        <v>17248</v>
      </c>
      <c r="I7033" s="4">
        <v>6058</v>
      </c>
      <c r="J7033" s="4">
        <v>23306</v>
      </c>
    </row>
    <row r="7034" spans="2:10" x14ac:dyDescent="0.3">
      <c r="B7034" s="3" t="s">
        <v>329</v>
      </c>
      <c r="C7034" s="4">
        <v>2024</v>
      </c>
      <c r="D7034" s="3" t="s">
        <v>1468</v>
      </c>
      <c r="E7034" s="4">
        <v>4893400</v>
      </c>
      <c r="F7034" s="4">
        <v>2.0592999999999999</v>
      </c>
      <c r="G7034" s="4">
        <v>1.0594196933840929</v>
      </c>
      <c r="H7034" s="4">
        <v>10077</v>
      </c>
      <c r="I7034" s="4"/>
      <c r="J7034" s="4">
        <v>10077</v>
      </c>
    </row>
    <row r="7035" spans="2:10" x14ac:dyDescent="0.3">
      <c r="B7035" s="3" t="s">
        <v>329</v>
      </c>
      <c r="C7035" s="4">
        <v>2024</v>
      </c>
      <c r="D7035" s="3" t="s">
        <v>1469</v>
      </c>
      <c r="E7035" s="4">
        <v>0</v>
      </c>
      <c r="F7035" s="4">
        <v>0</v>
      </c>
      <c r="G7035" s="4">
        <v>0</v>
      </c>
      <c r="H7035" s="4">
        <v>0</v>
      </c>
      <c r="I7035" s="4"/>
      <c r="J7035" s="4">
        <v>0</v>
      </c>
    </row>
    <row r="7036" spans="2:10" x14ac:dyDescent="0.3">
      <c r="B7036" s="3" t="s">
        <v>329</v>
      </c>
      <c r="C7036" s="4">
        <v>2024</v>
      </c>
      <c r="D7036" s="3" t="s">
        <v>1470</v>
      </c>
      <c r="E7036" s="4">
        <v>284000</v>
      </c>
      <c r="F7036" s="4">
        <v>9.7697000000000003</v>
      </c>
      <c r="G7036" s="4">
        <v>5.0260829303426284</v>
      </c>
      <c r="H7036" s="4">
        <v>2775</v>
      </c>
      <c r="I7036" s="4"/>
      <c r="J7036" s="4">
        <v>2775</v>
      </c>
    </row>
    <row r="7037" spans="2:10" x14ac:dyDescent="0.3">
      <c r="B7037" s="3" t="s">
        <v>329</v>
      </c>
      <c r="C7037" s="4">
        <v>2024</v>
      </c>
      <c r="D7037" s="3" t="s">
        <v>1471</v>
      </c>
      <c r="E7037" s="4">
        <v>0</v>
      </c>
      <c r="F7037" s="4">
        <v>0</v>
      </c>
      <c r="G7037" s="4">
        <v>0</v>
      </c>
      <c r="H7037" s="4">
        <v>0</v>
      </c>
      <c r="I7037" s="4"/>
      <c r="J7037" s="4">
        <v>0</v>
      </c>
    </row>
    <row r="7038" spans="2:10" x14ac:dyDescent="0.3">
      <c r="B7038" s="3" t="s">
        <v>329</v>
      </c>
      <c r="C7038" s="4">
        <v>2024</v>
      </c>
      <c r="D7038" s="3" t="s">
        <v>1472</v>
      </c>
      <c r="E7038" s="4">
        <v>0</v>
      </c>
      <c r="F7038" s="4">
        <v>0</v>
      </c>
      <c r="G7038" s="4">
        <v>0</v>
      </c>
      <c r="H7038" s="4">
        <v>0</v>
      </c>
      <c r="I7038" s="4"/>
      <c r="J7038" s="4">
        <v>0</v>
      </c>
    </row>
    <row r="7039" spans="2:10" x14ac:dyDescent="0.3">
      <c r="B7039" s="3" t="s">
        <v>329</v>
      </c>
      <c r="C7039" s="4">
        <v>2024</v>
      </c>
      <c r="D7039" s="3" t="s">
        <v>1473</v>
      </c>
      <c r="E7039" s="4">
        <v>0</v>
      </c>
      <c r="F7039" s="4">
        <v>0</v>
      </c>
      <c r="G7039" s="4">
        <v>0</v>
      </c>
      <c r="H7039" s="4">
        <v>0</v>
      </c>
      <c r="I7039" s="4"/>
      <c r="J7039" s="4">
        <v>0</v>
      </c>
    </row>
    <row r="7040" spans="2:10" x14ac:dyDescent="0.3">
      <c r="B7040" s="3" t="s">
        <v>329</v>
      </c>
      <c r="C7040" s="4">
        <v>2024</v>
      </c>
      <c r="D7040" s="3" t="s">
        <v>1474</v>
      </c>
      <c r="E7040" s="4">
        <v>95855900</v>
      </c>
      <c r="F7040" s="4">
        <v>1.9438</v>
      </c>
      <c r="G7040" s="4">
        <v>1</v>
      </c>
      <c r="H7040" s="4">
        <v>186325</v>
      </c>
      <c r="I7040" s="4"/>
      <c r="J7040" s="4">
        <v>186325</v>
      </c>
    </row>
    <row r="7041" spans="2:10" x14ac:dyDescent="0.3">
      <c r="B7041" s="3" t="s">
        <v>329</v>
      </c>
      <c r="C7041" s="4">
        <v>2024</v>
      </c>
      <c r="D7041" s="3" t="s">
        <v>1475</v>
      </c>
      <c r="E7041" s="4">
        <v>0</v>
      </c>
      <c r="F7041" s="4">
        <v>0</v>
      </c>
      <c r="G7041" s="4">
        <v>0</v>
      </c>
      <c r="H7041" s="4">
        <v>0</v>
      </c>
      <c r="I7041" s="4"/>
      <c r="J7041" s="4">
        <v>0</v>
      </c>
    </row>
    <row r="7042" spans="2:10" x14ac:dyDescent="0.3">
      <c r="B7042" s="3" t="s">
        <v>329</v>
      </c>
      <c r="C7042" s="4">
        <v>2024</v>
      </c>
      <c r="D7042" s="3" t="s">
        <v>1476</v>
      </c>
      <c r="E7042" s="4">
        <v>511300</v>
      </c>
      <c r="F7042" s="4">
        <v>40</v>
      </c>
      <c r="G7042" s="4">
        <v>20.578248791027885</v>
      </c>
      <c r="H7042" s="4">
        <v>20452</v>
      </c>
      <c r="I7042" s="4">
        <v>6200</v>
      </c>
      <c r="J7042" s="4">
        <v>26652</v>
      </c>
    </row>
    <row r="7043" spans="2:10" x14ac:dyDescent="0.3">
      <c r="B7043" s="3" t="s">
        <v>331</v>
      </c>
      <c r="C7043" s="4">
        <v>2019</v>
      </c>
      <c r="D7043" s="3" t="s">
        <v>1468</v>
      </c>
      <c r="E7043" s="4">
        <v>162841300</v>
      </c>
      <c r="F7043" s="4">
        <v>16.723939999999999</v>
      </c>
      <c r="G7043" s="4">
        <v>3.4534044776304298</v>
      </c>
      <c r="H7043" s="4">
        <v>2723348.1307219998</v>
      </c>
      <c r="I7043" s="4"/>
      <c r="J7043" s="4">
        <v>2723348.1307219998</v>
      </c>
    </row>
    <row r="7044" spans="2:10" x14ac:dyDescent="0.3">
      <c r="B7044" s="3" t="s">
        <v>331</v>
      </c>
      <c r="C7044" s="4">
        <v>2019</v>
      </c>
      <c r="D7044" s="3" t="s">
        <v>1469</v>
      </c>
      <c r="E7044" s="4">
        <v>0</v>
      </c>
      <c r="F7044" s="4">
        <v>4.84274</v>
      </c>
      <c r="G7044" s="4">
        <v>1</v>
      </c>
      <c r="H7044" s="4">
        <v>0</v>
      </c>
      <c r="I7044" s="4"/>
      <c r="J7044" s="4">
        <v>0</v>
      </c>
    </row>
    <row r="7045" spans="2:10" x14ac:dyDescent="0.3">
      <c r="B7045" s="3" t="s">
        <v>331</v>
      </c>
      <c r="C7045" s="4">
        <v>2019</v>
      </c>
      <c r="D7045" s="3" t="s">
        <v>1470</v>
      </c>
      <c r="E7045" s="4">
        <v>7788900</v>
      </c>
      <c r="F7045" s="4">
        <v>21.74098</v>
      </c>
      <c r="G7045" s="4">
        <v>4.4893964986763697</v>
      </c>
      <c r="H7045" s="4">
        <v>169338.31912199999</v>
      </c>
      <c r="I7045" s="4"/>
      <c r="J7045" s="4">
        <v>169338.31912199999</v>
      </c>
    </row>
    <row r="7046" spans="2:10" x14ac:dyDescent="0.3">
      <c r="B7046" s="3" t="s">
        <v>331</v>
      </c>
      <c r="C7046" s="4">
        <v>2019</v>
      </c>
      <c r="D7046" s="3" t="s">
        <v>1471</v>
      </c>
      <c r="E7046" s="4">
        <v>10830700</v>
      </c>
      <c r="F7046" s="4">
        <v>63.08672</v>
      </c>
      <c r="G7046" s="4">
        <v>13.027071451285799</v>
      </c>
      <c r="H7046" s="4">
        <v>683273.33830399998</v>
      </c>
      <c r="I7046" s="4"/>
      <c r="J7046" s="4">
        <v>683273.33830399998</v>
      </c>
    </row>
    <row r="7047" spans="2:10" x14ac:dyDescent="0.3">
      <c r="B7047" s="3" t="s">
        <v>331</v>
      </c>
      <c r="C7047" s="4">
        <v>2019</v>
      </c>
      <c r="D7047" s="3" t="s">
        <v>1472</v>
      </c>
      <c r="E7047" s="4">
        <v>0</v>
      </c>
      <c r="F7047" s="4">
        <v>14.528219999999999</v>
      </c>
      <c r="G7047" s="4">
        <v>3</v>
      </c>
      <c r="H7047" s="4">
        <v>0</v>
      </c>
      <c r="I7047" s="4"/>
      <c r="J7047" s="4">
        <v>0</v>
      </c>
    </row>
    <row r="7048" spans="2:10" x14ac:dyDescent="0.3">
      <c r="B7048" s="3" t="s">
        <v>331</v>
      </c>
      <c r="C7048" s="4">
        <v>2019</v>
      </c>
      <c r="D7048" s="3" t="s">
        <v>1473</v>
      </c>
      <c r="E7048" s="4">
        <v>713800</v>
      </c>
      <c r="F7048" s="4">
        <v>3.97037</v>
      </c>
      <c r="G7048" s="4">
        <v>0.81986024440709204</v>
      </c>
      <c r="H7048" s="4">
        <v>2834.0501060000001</v>
      </c>
      <c r="I7048" s="4"/>
      <c r="J7048" s="4">
        <v>2834.0501060000001</v>
      </c>
    </row>
    <row r="7049" spans="2:10" x14ac:dyDescent="0.3">
      <c r="B7049" s="3" t="s">
        <v>331</v>
      </c>
      <c r="C7049" s="4">
        <v>2019</v>
      </c>
      <c r="D7049" s="3" t="s">
        <v>1474</v>
      </c>
      <c r="E7049" s="4">
        <v>565303500</v>
      </c>
      <c r="F7049" s="4">
        <v>4.84274</v>
      </c>
      <c r="G7049" s="4">
        <v>1</v>
      </c>
      <c r="H7049" s="4">
        <v>2737617.8715900001</v>
      </c>
      <c r="I7049" s="4">
        <v>0</v>
      </c>
      <c r="J7049" s="4">
        <v>2737617.8715900001</v>
      </c>
    </row>
    <row r="7050" spans="2:10" x14ac:dyDescent="0.3">
      <c r="B7050" s="3" t="s">
        <v>331</v>
      </c>
      <c r="C7050" s="4">
        <v>2019</v>
      </c>
      <c r="D7050" s="3" t="s">
        <v>1475</v>
      </c>
      <c r="E7050" s="4">
        <v>0</v>
      </c>
      <c r="F7050" s="4">
        <v>4.84274</v>
      </c>
      <c r="G7050" s="4">
        <v>1</v>
      </c>
      <c r="H7050" s="4">
        <v>0</v>
      </c>
      <c r="I7050" s="4"/>
      <c r="J7050" s="4">
        <v>0</v>
      </c>
    </row>
    <row r="7051" spans="2:10" x14ac:dyDescent="0.3">
      <c r="B7051" s="3" t="s">
        <v>331</v>
      </c>
      <c r="C7051" s="4">
        <v>2019</v>
      </c>
      <c r="D7051" s="3" t="s">
        <v>1476</v>
      </c>
      <c r="E7051" s="4">
        <v>3016148</v>
      </c>
      <c r="F7051" s="4">
        <v>41.809579999999997</v>
      </c>
      <c r="G7051" s="4">
        <v>8.6334554405150801</v>
      </c>
      <c r="H7051" s="4">
        <v>126103.88109784</v>
      </c>
      <c r="I7051" s="4"/>
      <c r="J7051" s="4">
        <v>126103.88109784</v>
      </c>
    </row>
    <row r="7052" spans="2:10" x14ac:dyDescent="0.3">
      <c r="B7052" s="3" t="s">
        <v>331</v>
      </c>
      <c r="C7052" s="4">
        <v>2020</v>
      </c>
      <c r="D7052" s="3" t="s">
        <v>1468</v>
      </c>
      <c r="E7052" s="4">
        <v>166228550</v>
      </c>
      <c r="F7052" s="4">
        <v>16.427980000000002</v>
      </c>
      <c r="G7052" s="4">
        <v>3.6980132271440089</v>
      </c>
      <c r="H7052" s="4">
        <v>2730799</v>
      </c>
      <c r="I7052" s="4"/>
      <c r="J7052" s="4">
        <v>2730799</v>
      </c>
    </row>
    <row r="7053" spans="2:10" x14ac:dyDescent="0.3">
      <c r="B7053" s="3" t="s">
        <v>331</v>
      </c>
      <c r="C7053" s="4">
        <v>2020</v>
      </c>
      <c r="D7053" s="3" t="s">
        <v>1469</v>
      </c>
      <c r="E7053" s="4">
        <v>0</v>
      </c>
      <c r="F7053" s="4">
        <v>0</v>
      </c>
      <c r="G7053" s="4">
        <v>0</v>
      </c>
      <c r="H7053" s="4">
        <v>0</v>
      </c>
      <c r="I7053" s="4"/>
      <c r="J7053" s="4">
        <v>0</v>
      </c>
    </row>
    <row r="7054" spans="2:10" x14ac:dyDescent="0.3">
      <c r="B7054" s="3" t="s">
        <v>331</v>
      </c>
      <c r="C7054" s="4">
        <v>2020</v>
      </c>
      <c r="D7054" s="3" t="s">
        <v>1470</v>
      </c>
      <c r="E7054" s="4">
        <v>7256400</v>
      </c>
      <c r="F7054" s="4">
        <v>21.356390000000001</v>
      </c>
      <c r="G7054" s="4">
        <v>4.8074207969601881</v>
      </c>
      <c r="H7054" s="4">
        <v>154971</v>
      </c>
      <c r="I7054" s="4"/>
      <c r="J7054" s="4">
        <v>154971</v>
      </c>
    </row>
    <row r="7055" spans="2:10" x14ac:dyDescent="0.3">
      <c r="B7055" s="3" t="s">
        <v>331</v>
      </c>
      <c r="C7055" s="4">
        <v>2020</v>
      </c>
      <c r="D7055" s="3" t="s">
        <v>1471</v>
      </c>
      <c r="E7055" s="4">
        <v>10864900</v>
      </c>
      <c r="F7055" s="4">
        <v>63.075200000000002</v>
      </c>
      <c r="G7055" s="4">
        <v>14.198515210315191</v>
      </c>
      <c r="H7055" s="4">
        <v>685306</v>
      </c>
      <c r="I7055" s="4"/>
      <c r="J7055" s="4">
        <v>685306</v>
      </c>
    </row>
    <row r="7056" spans="2:10" x14ac:dyDescent="0.3">
      <c r="B7056" s="3" t="s">
        <v>331</v>
      </c>
      <c r="C7056" s="4">
        <v>2020</v>
      </c>
      <c r="D7056" s="3" t="s">
        <v>1472</v>
      </c>
      <c r="E7056" s="4">
        <v>0</v>
      </c>
      <c r="F7056" s="4">
        <v>0</v>
      </c>
      <c r="G7056" s="4">
        <v>0</v>
      </c>
      <c r="H7056" s="4">
        <v>0</v>
      </c>
      <c r="I7056" s="4"/>
      <c r="J7056" s="4">
        <v>0</v>
      </c>
    </row>
    <row r="7057" spans="2:10" x14ac:dyDescent="0.3">
      <c r="B7057" s="3" t="s">
        <v>331</v>
      </c>
      <c r="C7057" s="4">
        <v>2020</v>
      </c>
      <c r="D7057" s="3" t="s">
        <v>1473</v>
      </c>
      <c r="E7057" s="4">
        <v>629400</v>
      </c>
      <c r="F7057" s="4">
        <v>4.5134699999999999</v>
      </c>
      <c r="G7057" s="4">
        <v>1.016002683246368</v>
      </c>
      <c r="H7057" s="4">
        <v>2841</v>
      </c>
      <c r="I7057" s="4"/>
      <c r="J7057" s="4">
        <v>2841</v>
      </c>
    </row>
    <row r="7058" spans="2:10" x14ac:dyDescent="0.3">
      <c r="B7058" s="3" t="s">
        <v>331</v>
      </c>
      <c r="C7058" s="4">
        <v>2020</v>
      </c>
      <c r="D7058" s="3" t="s">
        <v>1474</v>
      </c>
      <c r="E7058" s="4">
        <v>619379450</v>
      </c>
      <c r="F7058" s="4">
        <v>4.44238</v>
      </c>
      <c r="G7058" s="4">
        <v>1</v>
      </c>
      <c r="H7058" s="4">
        <v>2751519</v>
      </c>
      <c r="I7058" s="4"/>
      <c r="J7058" s="4">
        <v>2751519</v>
      </c>
    </row>
    <row r="7059" spans="2:10" x14ac:dyDescent="0.3">
      <c r="B7059" s="3" t="s">
        <v>331</v>
      </c>
      <c r="C7059" s="4">
        <v>2020</v>
      </c>
      <c r="D7059" s="3" t="s">
        <v>1475</v>
      </c>
      <c r="E7059" s="4">
        <v>0</v>
      </c>
      <c r="F7059" s="4">
        <v>4.44238</v>
      </c>
      <c r="G7059" s="4">
        <v>1</v>
      </c>
      <c r="H7059" s="4">
        <v>0</v>
      </c>
      <c r="I7059" s="4"/>
      <c r="J7059" s="4">
        <v>0</v>
      </c>
    </row>
    <row r="7060" spans="2:10" x14ac:dyDescent="0.3">
      <c r="B7060" s="3" t="s">
        <v>331</v>
      </c>
      <c r="C7060" s="4">
        <v>2020</v>
      </c>
      <c r="D7060" s="3" t="s">
        <v>1476</v>
      </c>
      <c r="E7060" s="4">
        <v>3283727</v>
      </c>
      <c r="F7060" s="4">
        <v>41.069989999999997</v>
      </c>
      <c r="G7060" s="4">
        <v>9.2450420720424624</v>
      </c>
      <c r="H7060" s="4">
        <v>134863</v>
      </c>
      <c r="I7060" s="4">
        <v>158070</v>
      </c>
      <c r="J7060" s="4">
        <v>292933</v>
      </c>
    </row>
    <row r="7061" spans="2:10" x14ac:dyDescent="0.3">
      <c r="B7061" s="3" t="s">
        <v>331</v>
      </c>
      <c r="C7061" s="4">
        <v>2021</v>
      </c>
      <c r="D7061" s="3" t="s">
        <v>1468</v>
      </c>
      <c r="E7061" s="4">
        <v>164615250</v>
      </c>
      <c r="F7061" s="4">
        <v>18.22767</v>
      </c>
      <c r="G7061" s="4">
        <v>4.2600057492889345</v>
      </c>
      <c r="H7061" s="4">
        <v>3000552</v>
      </c>
      <c r="I7061" s="4"/>
      <c r="J7061" s="4">
        <v>3000552</v>
      </c>
    </row>
    <row r="7062" spans="2:10" x14ac:dyDescent="0.3">
      <c r="B7062" s="3" t="s">
        <v>331</v>
      </c>
      <c r="C7062" s="4">
        <v>2021</v>
      </c>
      <c r="D7062" s="3" t="s">
        <v>1469</v>
      </c>
      <c r="E7062" s="4">
        <v>0</v>
      </c>
      <c r="F7062" s="4">
        <v>0</v>
      </c>
      <c r="G7062" s="4">
        <v>0</v>
      </c>
      <c r="H7062" s="4">
        <v>0</v>
      </c>
      <c r="I7062" s="4"/>
      <c r="J7062" s="4">
        <v>0</v>
      </c>
    </row>
    <row r="7063" spans="2:10" x14ac:dyDescent="0.3">
      <c r="B7063" s="3" t="s">
        <v>331</v>
      </c>
      <c r="C7063" s="4">
        <v>2021</v>
      </c>
      <c r="D7063" s="3" t="s">
        <v>1470</v>
      </c>
      <c r="E7063" s="4">
        <v>9914100</v>
      </c>
      <c r="F7063" s="4">
        <v>23.695969999999999</v>
      </c>
      <c r="G7063" s="4">
        <v>5.5380072403646823</v>
      </c>
      <c r="H7063" s="4">
        <v>234924</v>
      </c>
      <c r="I7063" s="4"/>
      <c r="J7063" s="4">
        <v>234924</v>
      </c>
    </row>
    <row r="7064" spans="2:10" x14ac:dyDescent="0.3">
      <c r="B7064" s="3" t="s">
        <v>331</v>
      </c>
      <c r="C7064" s="4">
        <v>2021</v>
      </c>
      <c r="D7064" s="3" t="s">
        <v>1471</v>
      </c>
      <c r="E7064" s="4">
        <v>9993500</v>
      </c>
      <c r="F7064" s="4">
        <v>75.905869999999993</v>
      </c>
      <c r="G7064" s="4">
        <v>17.740031644460231</v>
      </c>
      <c r="H7064" s="4">
        <v>758565</v>
      </c>
      <c r="I7064" s="4"/>
      <c r="J7064" s="4">
        <v>758565</v>
      </c>
    </row>
    <row r="7065" spans="2:10" x14ac:dyDescent="0.3">
      <c r="B7065" s="3" t="s">
        <v>331</v>
      </c>
      <c r="C7065" s="4">
        <v>2021</v>
      </c>
      <c r="D7065" s="3" t="s">
        <v>1472</v>
      </c>
      <c r="E7065" s="4">
        <v>0</v>
      </c>
      <c r="F7065" s="4">
        <v>0</v>
      </c>
      <c r="G7065" s="4">
        <v>0</v>
      </c>
      <c r="H7065" s="4">
        <v>0</v>
      </c>
      <c r="I7065" s="4"/>
      <c r="J7065" s="4">
        <v>0</v>
      </c>
    </row>
    <row r="7066" spans="2:10" x14ac:dyDescent="0.3">
      <c r="B7066" s="3" t="s">
        <v>331</v>
      </c>
      <c r="C7066" s="4">
        <v>2021</v>
      </c>
      <c r="D7066" s="3" t="s">
        <v>1473</v>
      </c>
      <c r="E7066" s="4">
        <v>598400</v>
      </c>
      <c r="F7066" s="4">
        <v>4.34727</v>
      </c>
      <c r="G7066" s="4">
        <v>1.0160045246436493</v>
      </c>
      <c r="H7066" s="4">
        <v>2601</v>
      </c>
      <c r="I7066" s="4"/>
      <c r="J7066" s="4">
        <v>2601</v>
      </c>
    </row>
    <row r="7067" spans="2:10" x14ac:dyDescent="0.3">
      <c r="B7067" s="3" t="s">
        <v>331</v>
      </c>
      <c r="C7067" s="4">
        <v>2021</v>
      </c>
      <c r="D7067" s="3" t="s">
        <v>1474</v>
      </c>
      <c r="E7067" s="4">
        <v>701353300</v>
      </c>
      <c r="F7067" s="4">
        <v>4.2787899999999999</v>
      </c>
      <c r="G7067" s="4">
        <v>1</v>
      </c>
      <c r="H7067" s="4">
        <v>3000943</v>
      </c>
      <c r="I7067" s="4"/>
      <c r="J7067" s="4">
        <v>3000943</v>
      </c>
    </row>
    <row r="7068" spans="2:10" x14ac:dyDescent="0.3">
      <c r="B7068" s="3" t="s">
        <v>331</v>
      </c>
      <c r="C7068" s="4">
        <v>2021</v>
      </c>
      <c r="D7068" s="3" t="s">
        <v>1475</v>
      </c>
      <c r="E7068" s="4">
        <v>0</v>
      </c>
      <c r="F7068" s="4">
        <v>4.2787899999999999</v>
      </c>
      <c r="G7068" s="4">
        <v>1</v>
      </c>
      <c r="H7068" s="4">
        <v>0</v>
      </c>
      <c r="I7068" s="4"/>
      <c r="J7068" s="4">
        <v>0</v>
      </c>
    </row>
    <row r="7069" spans="2:10" x14ac:dyDescent="0.3">
      <c r="B7069" s="3" t="s">
        <v>331</v>
      </c>
      <c r="C7069" s="4">
        <v>2021</v>
      </c>
      <c r="D7069" s="3" t="s">
        <v>1476</v>
      </c>
      <c r="E7069" s="4">
        <v>3336727</v>
      </c>
      <c r="F7069" s="4">
        <v>45.569189999999999</v>
      </c>
      <c r="G7069" s="4">
        <v>10.65001787888632</v>
      </c>
      <c r="H7069" s="4">
        <v>152052</v>
      </c>
      <c r="I7069" s="4">
        <v>170450</v>
      </c>
      <c r="J7069" s="4">
        <v>322502</v>
      </c>
    </row>
    <row r="7070" spans="2:10" x14ac:dyDescent="0.3">
      <c r="B7070" s="3" t="s">
        <v>331</v>
      </c>
      <c r="C7070" s="4">
        <v>2022</v>
      </c>
      <c r="D7070" s="3" t="s">
        <v>1468</v>
      </c>
      <c r="E7070" s="4">
        <v>178509500</v>
      </c>
      <c r="F7070" s="4">
        <v>18.954450000000001</v>
      </c>
      <c r="G7070" s="4">
        <v>4.7197335657370525</v>
      </c>
      <c r="H7070" s="4">
        <v>3383549</v>
      </c>
      <c r="I7070" s="4"/>
      <c r="J7070" s="4">
        <v>3383549</v>
      </c>
    </row>
    <row r="7071" spans="2:10" x14ac:dyDescent="0.3">
      <c r="B7071" s="3" t="s">
        <v>331</v>
      </c>
      <c r="C7071" s="4">
        <v>2022</v>
      </c>
      <c r="D7071" s="3" t="s">
        <v>1469</v>
      </c>
      <c r="E7071" s="4">
        <v>0</v>
      </c>
      <c r="F7071" s="4">
        <v>0</v>
      </c>
      <c r="G7071" s="4">
        <v>0</v>
      </c>
      <c r="H7071" s="4">
        <v>0</v>
      </c>
      <c r="I7071" s="4"/>
      <c r="J7071" s="4">
        <v>0</v>
      </c>
    </row>
    <row r="7072" spans="2:10" x14ac:dyDescent="0.3">
      <c r="B7072" s="3" t="s">
        <v>331</v>
      </c>
      <c r="C7072" s="4">
        <v>2022</v>
      </c>
      <c r="D7072" s="3" t="s">
        <v>1470</v>
      </c>
      <c r="E7072" s="4">
        <v>11041800</v>
      </c>
      <c r="F7072" s="4">
        <v>25.530449999999998</v>
      </c>
      <c r="G7072" s="4">
        <v>6.3571837649402383</v>
      </c>
      <c r="H7072" s="4">
        <v>281902</v>
      </c>
      <c r="I7072" s="4"/>
      <c r="J7072" s="4">
        <v>281902</v>
      </c>
    </row>
    <row r="7073" spans="2:10" x14ac:dyDescent="0.3">
      <c r="B7073" s="3" t="s">
        <v>331</v>
      </c>
      <c r="C7073" s="4">
        <v>2022</v>
      </c>
      <c r="D7073" s="3" t="s">
        <v>1471</v>
      </c>
      <c r="E7073" s="4">
        <v>9763200</v>
      </c>
      <c r="F7073" s="4">
        <v>87.109989999999996</v>
      </c>
      <c r="G7073" s="4">
        <v>21.690734561752986</v>
      </c>
      <c r="H7073" s="4">
        <v>850472</v>
      </c>
      <c r="I7073" s="4"/>
      <c r="J7073" s="4">
        <v>850472</v>
      </c>
    </row>
    <row r="7074" spans="2:10" x14ac:dyDescent="0.3">
      <c r="B7074" s="3" t="s">
        <v>331</v>
      </c>
      <c r="C7074" s="4">
        <v>2022</v>
      </c>
      <c r="D7074" s="3" t="s">
        <v>1472</v>
      </c>
      <c r="E7074" s="4">
        <v>0</v>
      </c>
      <c r="F7074" s="4">
        <v>0</v>
      </c>
      <c r="G7074" s="4">
        <v>0</v>
      </c>
      <c r="H7074" s="4">
        <v>0</v>
      </c>
      <c r="I7074" s="4"/>
      <c r="J7074" s="4">
        <v>0</v>
      </c>
    </row>
    <row r="7075" spans="2:10" x14ac:dyDescent="0.3">
      <c r="B7075" s="3" t="s">
        <v>331</v>
      </c>
      <c r="C7075" s="4">
        <v>2022</v>
      </c>
      <c r="D7075" s="3" t="s">
        <v>1473</v>
      </c>
      <c r="E7075" s="4">
        <v>534000</v>
      </c>
      <c r="F7075" s="4">
        <v>5.4617699999999996</v>
      </c>
      <c r="G7075" s="4">
        <v>1.3600024900398404</v>
      </c>
      <c r="H7075" s="4">
        <v>2917</v>
      </c>
      <c r="I7075" s="4"/>
      <c r="J7075" s="4">
        <v>2917</v>
      </c>
    </row>
    <row r="7076" spans="2:10" x14ac:dyDescent="0.3">
      <c r="B7076" s="3" t="s">
        <v>331</v>
      </c>
      <c r="C7076" s="4">
        <v>2022</v>
      </c>
      <c r="D7076" s="3" t="s">
        <v>1474</v>
      </c>
      <c r="E7076" s="4">
        <v>849794900</v>
      </c>
      <c r="F7076" s="4">
        <v>4.016</v>
      </c>
      <c r="G7076" s="4">
        <v>1</v>
      </c>
      <c r="H7076" s="4">
        <v>3412776</v>
      </c>
      <c r="I7076" s="4"/>
      <c r="J7076" s="4">
        <v>3412776</v>
      </c>
    </row>
    <row r="7077" spans="2:10" x14ac:dyDescent="0.3">
      <c r="B7077" s="3" t="s">
        <v>331</v>
      </c>
      <c r="C7077" s="4">
        <v>2022</v>
      </c>
      <c r="D7077" s="3" t="s">
        <v>1475</v>
      </c>
      <c r="E7077" s="4">
        <v>0</v>
      </c>
      <c r="F7077" s="4">
        <v>0</v>
      </c>
      <c r="G7077" s="4">
        <v>0</v>
      </c>
      <c r="H7077" s="4">
        <v>0</v>
      </c>
      <c r="I7077" s="4"/>
      <c r="J7077" s="4">
        <v>0</v>
      </c>
    </row>
    <row r="7078" spans="2:10" x14ac:dyDescent="0.3">
      <c r="B7078" s="3" t="s">
        <v>331</v>
      </c>
      <c r="C7078" s="4">
        <v>2022</v>
      </c>
      <c r="D7078" s="3" t="s">
        <v>1476</v>
      </c>
      <c r="E7078" s="4">
        <v>3390252</v>
      </c>
      <c r="F7078" s="4">
        <v>47.386130000000001</v>
      </c>
      <c r="G7078" s="4">
        <v>11.799335159362551</v>
      </c>
      <c r="H7078" s="4">
        <v>160651</v>
      </c>
      <c r="I7078" s="4">
        <v>171000</v>
      </c>
      <c r="J7078" s="4">
        <v>331651</v>
      </c>
    </row>
    <row r="7079" spans="2:10" x14ac:dyDescent="0.3">
      <c r="B7079" s="3" t="s">
        <v>331</v>
      </c>
      <c r="C7079" s="4">
        <v>2023</v>
      </c>
      <c r="D7079" s="3" t="s">
        <v>1468</v>
      </c>
      <c r="E7079" s="4">
        <v>192090605</v>
      </c>
      <c r="F7079" s="4">
        <v>18.639209999999999</v>
      </c>
      <c r="G7079" s="4">
        <v>5.0055616725300105</v>
      </c>
      <c r="H7079" s="4">
        <v>3580417</v>
      </c>
      <c r="I7079" s="4"/>
      <c r="J7079" s="4">
        <v>3580417</v>
      </c>
    </row>
    <row r="7080" spans="2:10" x14ac:dyDescent="0.3">
      <c r="B7080" s="3" t="s">
        <v>331</v>
      </c>
      <c r="C7080" s="4">
        <v>2023</v>
      </c>
      <c r="D7080" s="3" t="s">
        <v>1469</v>
      </c>
      <c r="E7080" s="4">
        <v>0</v>
      </c>
      <c r="F7080" s="4">
        <v>0</v>
      </c>
      <c r="G7080" s="4">
        <v>0</v>
      </c>
      <c r="H7080" s="4">
        <v>0</v>
      </c>
      <c r="I7080" s="4"/>
      <c r="J7080" s="4">
        <v>0</v>
      </c>
    </row>
    <row r="7081" spans="2:10" x14ac:dyDescent="0.3">
      <c r="B7081" s="3" t="s">
        <v>331</v>
      </c>
      <c r="C7081" s="4">
        <v>2023</v>
      </c>
      <c r="D7081" s="3" t="s">
        <v>1470</v>
      </c>
      <c r="E7081" s="4">
        <v>12066000</v>
      </c>
      <c r="F7081" s="4">
        <v>24.230979999999999</v>
      </c>
      <c r="G7081" s="4">
        <v>6.5072320541396991</v>
      </c>
      <c r="H7081" s="4">
        <v>292371</v>
      </c>
      <c r="I7081" s="4"/>
      <c r="J7081" s="4">
        <v>292371</v>
      </c>
    </row>
    <row r="7082" spans="2:10" x14ac:dyDescent="0.3">
      <c r="B7082" s="3" t="s">
        <v>331</v>
      </c>
      <c r="C7082" s="4">
        <v>2023</v>
      </c>
      <c r="D7082" s="3" t="s">
        <v>1471</v>
      </c>
      <c r="E7082" s="4">
        <v>9754700</v>
      </c>
      <c r="F7082" s="4">
        <v>91.479740000000007</v>
      </c>
      <c r="G7082" s="4">
        <v>24.566893143915998</v>
      </c>
      <c r="H7082" s="4">
        <v>892357</v>
      </c>
      <c r="I7082" s="4"/>
      <c r="J7082" s="4">
        <v>892357</v>
      </c>
    </row>
    <row r="7083" spans="2:10" x14ac:dyDescent="0.3">
      <c r="B7083" s="3" t="s">
        <v>331</v>
      </c>
      <c r="C7083" s="4">
        <v>2023</v>
      </c>
      <c r="D7083" s="3" t="s">
        <v>1472</v>
      </c>
      <c r="E7083" s="4">
        <v>0</v>
      </c>
      <c r="F7083" s="4">
        <v>0</v>
      </c>
      <c r="G7083" s="4">
        <v>0</v>
      </c>
      <c r="H7083" s="4">
        <v>0</v>
      </c>
      <c r="I7083" s="4"/>
      <c r="J7083" s="4">
        <v>0</v>
      </c>
    </row>
    <row r="7084" spans="2:10" x14ac:dyDescent="0.3">
      <c r="B7084" s="3" t="s">
        <v>331</v>
      </c>
      <c r="C7084" s="4">
        <v>2023</v>
      </c>
      <c r="D7084" s="3" t="s">
        <v>1473</v>
      </c>
      <c r="E7084" s="4">
        <v>675800</v>
      </c>
      <c r="F7084" s="4">
        <v>5.0960099999999997</v>
      </c>
      <c r="G7084" s="4">
        <v>1.3685339850149045</v>
      </c>
      <c r="H7084" s="4">
        <v>3444</v>
      </c>
      <c r="I7084" s="4"/>
      <c r="J7084" s="4">
        <v>3444</v>
      </c>
    </row>
    <row r="7085" spans="2:10" x14ac:dyDescent="0.3">
      <c r="B7085" s="3" t="s">
        <v>331</v>
      </c>
      <c r="C7085" s="4">
        <v>2023</v>
      </c>
      <c r="D7085" s="3" t="s">
        <v>1474</v>
      </c>
      <c r="E7085" s="4">
        <v>984519300</v>
      </c>
      <c r="F7085" s="4">
        <v>3.7237</v>
      </c>
      <c r="G7085" s="4">
        <v>1</v>
      </c>
      <c r="H7085" s="4">
        <v>3666055</v>
      </c>
      <c r="I7085" s="4"/>
      <c r="J7085" s="4">
        <v>3666055</v>
      </c>
    </row>
    <row r="7086" spans="2:10" x14ac:dyDescent="0.3">
      <c r="B7086" s="3" t="s">
        <v>331</v>
      </c>
      <c r="C7086" s="4">
        <v>2023</v>
      </c>
      <c r="D7086" s="3" t="s">
        <v>1475</v>
      </c>
      <c r="E7086" s="4">
        <v>0</v>
      </c>
      <c r="F7086" s="4">
        <v>0</v>
      </c>
      <c r="G7086" s="4">
        <v>0</v>
      </c>
      <c r="H7086" s="4">
        <v>0</v>
      </c>
      <c r="I7086" s="4"/>
      <c r="J7086" s="4">
        <v>0</v>
      </c>
    </row>
    <row r="7087" spans="2:10" x14ac:dyDescent="0.3">
      <c r="B7087" s="3" t="s">
        <v>331</v>
      </c>
      <c r="C7087" s="4">
        <v>2023</v>
      </c>
      <c r="D7087" s="3" t="s">
        <v>1476</v>
      </c>
      <c r="E7087" s="4">
        <v>3535137</v>
      </c>
      <c r="F7087" s="4">
        <v>46.598050000000001</v>
      </c>
      <c r="G7087" s="4">
        <v>12.513910895077476</v>
      </c>
      <c r="H7087" s="4">
        <v>164730</v>
      </c>
      <c r="I7087" s="4">
        <v>182022</v>
      </c>
      <c r="J7087" s="4">
        <v>346752</v>
      </c>
    </row>
    <row r="7088" spans="2:10" x14ac:dyDescent="0.3">
      <c r="B7088" s="3" t="s">
        <v>331</v>
      </c>
      <c r="C7088" s="4">
        <v>2024</v>
      </c>
      <c r="D7088" s="3" t="s">
        <v>1468</v>
      </c>
      <c r="E7088" s="4">
        <v>216942300</v>
      </c>
      <c r="F7088" s="4">
        <v>17.833130000000001</v>
      </c>
      <c r="G7088" s="4">
        <v>4.497954458322404</v>
      </c>
      <c r="H7088" s="4">
        <v>3868760</v>
      </c>
      <c r="I7088" s="4"/>
      <c r="J7088" s="4">
        <v>3868760</v>
      </c>
    </row>
    <row r="7089" spans="2:10" x14ac:dyDescent="0.3">
      <c r="B7089" s="3" t="s">
        <v>331</v>
      </c>
      <c r="C7089" s="4">
        <v>2024</v>
      </c>
      <c r="D7089" s="3" t="s">
        <v>1469</v>
      </c>
      <c r="E7089" s="4">
        <v>0</v>
      </c>
      <c r="F7089" s="4">
        <v>0</v>
      </c>
      <c r="G7089" s="4">
        <v>0</v>
      </c>
      <c r="H7089" s="4">
        <v>0</v>
      </c>
      <c r="I7089" s="4"/>
      <c r="J7089" s="4">
        <v>0</v>
      </c>
    </row>
    <row r="7090" spans="2:10" x14ac:dyDescent="0.3">
      <c r="B7090" s="3" t="s">
        <v>331</v>
      </c>
      <c r="C7090" s="4">
        <v>2024</v>
      </c>
      <c r="D7090" s="3" t="s">
        <v>1470</v>
      </c>
      <c r="E7090" s="4">
        <v>13766700</v>
      </c>
      <c r="F7090" s="4">
        <v>23.18308</v>
      </c>
      <c r="G7090" s="4">
        <v>5.8473435702899579</v>
      </c>
      <c r="H7090" s="4">
        <v>319155</v>
      </c>
      <c r="I7090" s="4"/>
      <c r="J7090" s="4">
        <v>319155</v>
      </c>
    </row>
    <row r="7091" spans="2:10" x14ac:dyDescent="0.3">
      <c r="B7091" s="3" t="s">
        <v>331</v>
      </c>
      <c r="C7091" s="4">
        <v>2024</v>
      </c>
      <c r="D7091" s="3" t="s">
        <v>1471</v>
      </c>
      <c r="E7091" s="4">
        <v>10088400</v>
      </c>
      <c r="F7091" s="4">
        <v>94.787099999999995</v>
      </c>
      <c r="G7091" s="4">
        <v>23.907640388224138</v>
      </c>
      <c r="H7091" s="4">
        <v>956250</v>
      </c>
      <c r="I7091" s="4"/>
      <c r="J7091" s="4">
        <v>956250</v>
      </c>
    </row>
    <row r="7092" spans="2:10" x14ac:dyDescent="0.3">
      <c r="B7092" s="3" t="s">
        <v>331</v>
      </c>
      <c r="C7092" s="4">
        <v>2024</v>
      </c>
      <c r="D7092" s="3" t="s">
        <v>1472</v>
      </c>
      <c r="E7092" s="4">
        <v>0</v>
      </c>
      <c r="F7092" s="4">
        <v>0</v>
      </c>
      <c r="G7092" s="4">
        <v>0</v>
      </c>
      <c r="H7092" s="4">
        <v>0</v>
      </c>
      <c r="I7092" s="4"/>
      <c r="J7092" s="4">
        <v>0</v>
      </c>
    </row>
    <row r="7093" spans="2:10" x14ac:dyDescent="0.3">
      <c r="B7093" s="3" t="s">
        <v>331</v>
      </c>
      <c r="C7093" s="4">
        <v>2024</v>
      </c>
      <c r="D7093" s="3" t="s">
        <v>1473</v>
      </c>
      <c r="E7093" s="4">
        <v>865000</v>
      </c>
      <c r="F7093" s="4">
        <v>4.6641599999999999</v>
      </c>
      <c r="G7093" s="4">
        <v>1.1764159890231844</v>
      </c>
      <c r="H7093" s="4">
        <v>4034</v>
      </c>
      <c r="I7093" s="4"/>
      <c r="J7093" s="4">
        <v>4034</v>
      </c>
    </row>
    <row r="7094" spans="2:10" x14ac:dyDescent="0.3">
      <c r="B7094" s="3" t="s">
        <v>331</v>
      </c>
      <c r="C7094" s="4">
        <v>2024</v>
      </c>
      <c r="D7094" s="3" t="s">
        <v>1474</v>
      </c>
      <c r="E7094" s="4">
        <v>998664600</v>
      </c>
      <c r="F7094" s="4">
        <v>3.9647199999999998</v>
      </c>
      <c r="G7094" s="4">
        <v>1</v>
      </c>
      <c r="H7094" s="4">
        <v>3959426</v>
      </c>
      <c r="I7094" s="4"/>
      <c r="J7094" s="4">
        <v>3959426</v>
      </c>
    </row>
    <row r="7095" spans="2:10" x14ac:dyDescent="0.3">
      <c r="B7095" s="3" t="s">
        <v>331</v>
      </c>
      <c r="C7095" s="4">
        <v>2024</v>
      </c>
      <c r="D7095" s="3" t="s">
        <v>1475</v>
      </c>
      <c r="E7095" s="4">
        <v>0</v>
      </c>
      <c r="F7095" s="4">
        <v>0</v>
      </c>
      <c r="G7095" s="4">
        <v>0</v>
      </c>
      <c r="H7095" s="4">
        <v>0</v>
      </c>
      <c r="I7095" s="4"/>
      <c r="J7095" s="4">
        <v>0</v>
      </c>
    </row>
    <row r="7096" spans="2:10" x14ac:dyDescent="0.3">
      <c r="B7096" s="3" t="s">
        <v>331</v>
      </c>
      <c r="C7096" s="4">
        <v>2024</v>
      </c>
      <c r="D7096" s="3" t="s">
        <v>1476</v>
      </c>
      <c r="E7096" s="4">
        <v>3942287</v>
      </c>
      <c r="F7096" s="4">
        <v>44.582830000000001</v>
      </c>
      <c r="G7096" s="4">
        <v>11.244887406929116</v>
      </c>
      <c r="H7096" s="4">
        <v>175758</v>
      </c>
      <c r="I7096" s="4">
        <v>180799</v>
      </c>
      <c r="J7096" s="4">
        <v>356557</v>
      </c>
    </row>
    <row r="7097" spans="2:10" x14ac:dyDescent="0.3">
      <c r="B7097" s="3" t="s">
        <v>333</v>
      </c>
      <c r="C7097" s="4">
        <v>2019</v>
      </c>
      <c r="D7097" s="3" t="s">
        <v>1468</v>
      </c>
      <c r="E7097" s="4">
        <v>164362438</v>
      </c>
      <c r="F7097" s="4">
        <v>7.2019599999999997</v>
      </c>
      <c r="G7097" s="4">
        <v>2.6899985433140001</v>
      </c>
      <c r="H7097" s="4">
        <v>1183731.7039784801</v>
      </c>
      <c r="I7097" s="4"/>
      <c r="J7097" s="4">
        <v>1183731.7039784801</v>
      </c>
    </row>
    <row r="7098" spans="2:10" x14ac:dyDescent="0.3">
      <c r="B7098" s="3" t="s">
        <v>333</v>
      </c>
      <c r="C7098" s="4">
        <v>2019</v>
      </c>
      <c r="D7098" s="3" t="s">
        <v>1469</v>
      </c>
      <c r="E7098" s="4">
        <v>624581</v>
      </c>
      <c r="F7098" s="4">
        <v>2.6773099999999999</v>
      </c>
      <c r="G7098" s="4">
        <v>1</v>
      </c>
      <c r="H7098" s="4">
        <v>1672.1969571100001</v>
      </c>
      <c r="I7098" s="4"/>
      <c r="J7098" s="4">
        <v>1672.1969571100001</v>
      </c>
    </row>
    <row r="7099" spans="2:10" x14ac:dyDescent="0.3">
      <c r="B7099" s="3" t="s">
        <v>333</v>
      </c>
      <c r="C7099" s="4">
        <v>2019</v>
      </c>
      <c r="D7099" s="3" t="s">
        <v>1470</v>
      </c>
      <c r="E7099" s="4">
        <v>5293000</v>
      </c>
      <c r="F7099" s="4">
        <v>15.84965</v>
      </c>
      <c r="G7099" s="4">
        <v>5.9199905875673702</v>
      </c>
      <c r="H7099" s="4">
        <v>83892.197450000007</v>
      </c>
      <c r="I7099" s="4"/>
      <c r="J7099" s="4">
        <v>83892.197450000007</v>
      </c>
    </row>
    <row r="7100" spans="2:10" x14ac:dyDescent="0.3">
      <c r="B7100" s="3" t="s">
        <v>333</v>
      </c>
      <c r="C7100" s="4">
        <v>2019</v>
      </c>
      <c r="D7100" s="3" t="s">
        <v>1471</v>
      </c>
      <c r="E7100" s="4">
        <v>0</v>
      </c>
      <c r="F7100" s="4">
        <v>0</v>
      </c>
      <c r="G7100" s="4">
        <v>0</v>
      </c>
      <c r="H7100" s="4">
        <v>0</v>
      </c>
      <c r="I7100" s="4"/>
      <c r="J7100" s="4">
        <v>0</v>
      </c>
    </row>
    <row r="7101" spans="2:10" x14ac:dyDescent="0.3">
      <c r="B7101" s="3" t="s">
        <v>333</v>
      </c>
      <c r="C7101" s="4">
        <v>2019</v>
      </c>
      <c r="D7101" s="3" t="s">
        <v>1472</v>
      </c>
      <c r="E7101" s="4">
        <v>1196900</v>
      </c>
      <c r="F7101" s="4">
        <v>9.0760699999999996</v>
      </c>
      <c r="G7101" s="4">
        <v>3.3899959287493799</v>
      </c>
      <c r="H7101" s="4">
        <v>10863.148182999999</v>
      </c>
      <c r="I7101" s="4"/>
      <c r="J7101" s="4">
        <v>10863.148182999999</v>
      </c>
    </row>
    <row r="7102" spans="2:10" x14ac:dyDescent="0.3">
      <c r="B7102" s="3" t="s">
        <v>333</v>
      </c>
      <c r="C7102" s="4">
        <v>2019</v>
      </c>
      <c r="D7102" s="3" t="s">
        <v>1473</v>
      </c>
      <c r="E7102" s="4">
        <v>6435000</v>
      </c>
      <c r="F7102" s="4">
        <v>2.6773099999999999</v>
      </c>
      <c r="G7102" s="4">
        <v>1</v>
      </c>
      <c r="H7102" s="4">
        <v>17228.489850000002</v>
      </c>
      <c r="I7102" s="4"/>
      <c r="J7102" s="4">
        <v>17228.489850000002</v>
      </c>
    </row>
    <row r="7103" spans="2:10" x14ac:dyDescent="0.3">
      <c r="B7103" s="3" t="s">
        <v>333</v>
      </c>
      <c r="C7103" s="4">
        <v>2019</v>
      </c>
      <c r="D7103" s="3" t="s">
        <v>1474</v>
      </c>
      <c r="E7103" s="4">
        <v>2892962034</v>
      </c>
      <c r="F7103" s="4">
        <v>2.6773099999999999</v>
      </c>
      <c r="G7103" s="4">
        <v>1</v>
      </c>
      <c r="H7103" s="4">
        <v>7745356.1832485404</v>
      </c>
      <c r="I7103" s="4">
        <v>0</v>
      </c>
      <c r="J7103" s="4">
        <v>7745356.1832485404</v>
      </c>
    </row>
    <row r="7104" spans="2:10" x14ac:dyDescent="0.3">
      <c r="B7104" s="3" t="s">
        <v>333</v>
      </c>
      <c r="C7104" s="4">
        <v>2019</v>
      </c>
      <c r="D7104" s="3" t="s">
        <v>1475</v>
      </c>
      <c r="E7104" s="4">
        <v>0</v>
      </c>
      <c r="F7104" s="4">
        <v>0</v>
      </c>
      <c r="G7104" s="4">
        <v>0</v>
      </c>
      <c r="H7104" s="4">
        <v>0</v>
      </c>
      <c r="I7104" s="4"/>
      <c r="J7104" s="4">
        <v>0</v>
      </c>
    </row>
    <row r="7105" spans="2:10" x14ac:dyDescent="0.3">
      <c r="B7105" s="3" t="s">
        <v>333</v>
      </c>
      <c r="C7105" s="4">
        <v>2019</v>
      </c>
      <c r="D7105" s="3" t="s">
        <v>1476</v>
      </c>
      <c r="E7105" s="4">
        <v>297363</v>
      </c>
      <c r="F7105" s="4">
        <v>18.00489</v>
      </c>
      <c r="G7105" s="4">
        <v>6.72499262319268</v>
      </c>
      <c r="H7105" s="4">
        <v>5353.9881050699996</v>
      </c>
      <c r="I7105" s="4"/>
      <c r="J7105" s="4">
        <v>5353.9881050699996</v>
      </c>
    </row>
    <row r="7106" spans="2:10" x14ac:dyDescent="0.3">
      <c r="B7106" s="3" t="s">
        <v>333</v>
      </c>
      <c r="C7106" s="4">
        <v>2020</v>
      </c>
      <c r="D7106" s="3" t="s">
        <v>1468</v>
      </c>
      <c r="E7106" s="4">
        <v>179942335</v>
      </c>
      <c r="F7106" s="4">
        <v>7.30931</v>
      </c>
      <c r="G7106" s="4">
        <v>2.8233046984843102</v>
      </c>
      <c r="H7106" s="4">
        <v>1315254</v>
      </c>
      <c r="I7106" s="4"/>
      <c r="J7106" s="4">
        <v>1315254</v>
      </c>
    </row>
    <row r="7107" spans="2:10" x14ac:dyDescent="0.3">
      <c r="B7107" s="3" t="s">
        <v>333</v>
      </c>
      <c r="C7107" s="4">
        <v>2020</v>
      </c>
      <c r="D7107" s="3" t="s">
        <v>1469</v>
      </c>
      <c r="E7107" s="4">
        <v>609337</v>
      </c>
      <c r="F7107" s="4">
        <v>2.5889199999999999</v>
      </c>
      <c r="G7107" s="4">
        <v>1</v>
      </c>
      <c r="H7107" s="4">
        <v>1578</v>
      </c>
      <c r="I7107" s="4"/>
      <c r="J7107" s="4">
        <v>1578</v>
      </c>
    </row>
    <row r="7108" spans="2:10" x14ac:dyDescent="0.3">
      <c r="B7108" s="3" t="s">
        <v>333</v>
      </c>
      <c r="C7108" s="4">
        <v>2020</v>
      </c>
      <c r="D7108" s="3" t="s">
        <v>1470</v>
      </c>
      <c r="E7108" s="4">
        <v>5831100</v>
      </c>
      <c r="F7108" s="4">
        <v>15.521890000000001</v>
      </c>
      <c r="G7108" s="4">
        <v>5.9955077793056573</v>
      </c>
      <c r="H7108" s="4">
        <v>90510</v>
      </c>
      <c r="I7108" s="4"/>
      <c r="J7108" s="4">
        <v>90510</v>
      </c>
    </row>
    <row r="7109" spans="2:10" x14ac:dyDescent="0.3">
      <c r="B7109" s="3" t="s">
        <v>333</v>
      </c>
      <c r="C7109" s="4">
        <v>2020</v>
      </c>
      <c r="D7109" s="3" t="s">
        <v>1471</v>
      </c>
      <c r="E7109" s="4">
        <v>0</v>
      </c>
      <c r="F7109" s="4">
        <v>0</v>
      </c>
      <c r="G7109" s="4">
        <v>0</v>
      </c>
      <c r="H7109" s="4">
        <v>0</v>
      </c>
      <c r="I7109" s="4"/>
      <c r="J7109" s="4">
        <v>0</v>
      </c>
    </row>
    <row r="7110" spans="2:10" x14ac:dyDescent="0.3">
      <c r="B7110" s="3" t="s">
        <v>333</v>
      </c>
      <c r="C7110" s="4">
        <v>2020</v>
      </c>
      <c r="D7110" s="3" t="s">
        <v>1472</v>
      </c>
      <c r="E7110" s="4">
        <v>1238400</v>
      </c>
      <c r="F7110" s="4">
        <v>9.0728799999999996</v>
      </c>
      <c r="G7110" s="4">
        <v>3.504503808537923</v>
      </c>
      <c r="H7110" s="4">
        <v>11236</v>
      </c>
      <c r="I7110" s="4"/>
      <c r="J7110" s="4">
        <v>11236</v>
      </c>
    </row>
    <row r="7111" spans="2:10" x14ac:dyDescent="0.3">
      <c r="B7111" s="3" t="s">
        <v>333</v>
      </c>
      <c r="C7111" s="4">
        <v>2020</v>
      </c>
      <c r="D7111" s="3" t="s">
        <v>1473</v>
      </c>
      <c r="E7111" s="4">
        <v>6448600</v>
      </c>
      <c r="F7111" s="4">
        <v>2.5889199999999999</v>
      </c>
      <c r="G7111" s="4">
        <v>1</v>
      </c>
      <c r="H7111" s="4">
        <v>16695</v>
      </c>
      <c r="I7111" s="4"/>
      <c r="J7111" s="4">
        <v>16695</v>
      </c>
    </row>
    <row r="7112" spans="2:10" x14ac:dyDescent="0.3">
      <c r="B7112" s="3" t="s">
        <v>333</v>
      </c>
      <c r="C7112" s="4">
        <v>2020</v>
      </c>
      <c r="D7112" s="3" t="s">
        <v>1474</v>
      </c>
      <c r="E7112" s="4">
        <v>3048178325</v>
      </c>
      <c r="F7112" s="4">
        <v>2.5889199999999999</v>
      </c>
      <c r="G7112" s="4">
        <v>1</v>
      </c>
      <c r="H7112" s="4">
        <v>7891490</v>
      </c>
      <c r="I7112" s="4"/>
      <c r="J7112" s="4">
        <v>7891490</v>
      </c>
    </row>
    <row r="7113" spans="2:10" x14ac:dyDescent="0.3">
      <c r="B7113" s="3" t="s">
        <v>333</v>
      </c>
      <c r="C7113" s="4">
        <v>2020</v>
      </c>
      <c r="D7113" s="3" t="s">
        <v>1475</v>
      </c>
      <c r="E7113" s="4">
        <v>0</v>
      </c>
      <c r="F7113" s="4">
        <v>0</v>
      </c>
      <c r="G7113" s="4">
        <v>0</v>
      </c>
      <c r="H7113" s="4">
        <v>0</v>
      </c>
      <c r="I7113" s="4"/>
      <c r="J7113" s="4">
        <v>0</v>
      </c>
    </row>
    <row r="7114" spans="2:10" x14ac:dyDescent="0.3">
      <c r="B7114" s="3" t="s">
        <v>333</v>
      </c>
      <c r="C7114" s="4">
        <v>2020</v>
      </c>
      <c r="D7114" s="3" t="s">
        <v>1476</v>
      </c>
      <c r="E7114" s="4">
        <v>351367</v>
      </c>
      <c r="F7114" s="4">
        <v>19.567740000000001</v>
      </c>
      <c r="G7114" s="4">
        <v>7.5582636775180392</v>
      </c>
      <c r="H7114" s="4">
        <v>6875</v>
      </c>
      <c r="I7114" s="4">
        <v>167000</v>
      </c>
      <c r="J7114" s="4">
        <v>173875</v>
      </c>
    </row>
    <row r="7115" spans="2:10" x14ac:dyDescent="0.3">
      <c r="B7115" s="3" t="s">
        <v>333</v>
      </c>
      <c r="C7115" s="4">
        <v>2021</v>
      </c>
      <c r="D7115" s="3" t="s">
        <v>1468</v>
      </c>
      <c r="E7115" s="4">
        <v>181207062</v>
      </c>
      <c r="F7115" s="4">
        <v>7.9178800000000003</v>
      </c>
      <c r="G7115" s="4">
        <v>3.1632043210073828</v>
      </c>
      <c r="H7115" s="4">
        <v>1434776</v>
      </c>
      <c r="I7115" s="4"/>
      <c r="J7115" s="4">
        <v>1434776</v>
      </c>
    </row>
    <row r="7116" spans="2:10" x14ac:dyDescent="0.3">
      <c r="B7116" s="3" t="s">
        <v>333</v>
      </c>
      <c r="C7116" s="4">
        <v>2021</v>
      </c>
      <c r="D7116" s="3" t="s">
        <v>1469</v>
      </c>
      <c r="E7116" s="4">
        <v>642552</v>
      </c>
      <c r="F7116" s="4">
        <v>2.50312</v>
      </c>
      <c r="G7116" s="4">
        <v>1</v>
      </c>
      <c r="H7116" s="4">
        <v>1608</v>
      </c>
      <c r="I7116" s="4"/>
      <c r="J7116" s="4">
        <v>1608</v>
      </c>
    </row>
    <row r="7117" spans="2:10" x14ac:dyDescent="0.3">
      <c r="B7117" s="3" t="s">
        <v>333</v>
      </c>
      <c r="C7117" s="4">
        <v>2021</v>
      </c>
      <c r="D7117" s="3" t="s">
        <v>1470</v>
      </c>
      <c r="E7117" s="4">
        <v>4270600</v>
      </c>
      <c r="F7117" s="4">
        <v>16.145890000000001</v>
      </c>
      <c r="G7117" s="4">
        <v>6.4503060180894245</v>
      </c>
      <c r="H7117" s="4">
        <v>68953</v>
      </c>
      <c r="I7117" s="4"/>
      <c r="J7117" s="4">
        <v>68953</v>
      </c>
    </row>
    <row r="7118" spans="2:10" x14ac:dyDescent="0.3">
      <c r="B7118" s="3" t="s">
        <v>333</v>
      </c>
      <c r="C7118" s="4">
        <v>2021</v>
      </c>
      <c r="D7118" s="3" t="s">
        <v>1471</v>
      </c>
      <c r="E7118" s="4">
        <v>0</v>
      </c>
      <c r="F7118" s="4">
        <v>0</v>
      </c>
      <c r="G7118" s="4">
        <v>0</v>
      </c>
      <c r="H7118" s="4">
        <v>0</v>
      </c>
      <c r="I7118" s="4"/>
      <c r="J7118" s="4">
        <v>0</v>
      </c>
    </row>
    <row r="7119" spans="2:10" x14ac:dyDescent="0.3">
      <c r="B7119" s="3" t="s">
        <v>333</v>
      </c>
      <c r="C7119" s="4">
        <v>2021</v>
      </c>
      <c r="D7119" s="3" t="s">
        <v>1472</v>
      </c>
      <c r="E7119" s="4">
        <v>1200200</v>
      </c>
      <c r="F7119" s="4">
        <v>9.5436599999999991</v>
      </c>
      <c r="G7119" s="4">
        <v>3.8127057432324456</v>
      </c>
      <c r="H7119" s="4">
        <v>11454</v>
      </c>
      <c r="I7119" s="4"/>
      <c r="J7119" s="4">
        <v>11454</v>
      </c>
    </row>
    <row r="7120" spans="2:10" x14ac:dyDescent="0.3">
      <c r="B7120" s="3" t="s">
        <v>333</v>
      </c>
      <c r="C7120" s="4">
        <v>2021</v>
      </c>
      <c r="D7120" s="3" t="s">
        <v>1473</v>
      </c>
      <c r="E7120" s="4">
        <v>6031200</v>
      </c>
      <c r="F7120" s="4">
        <v>2.50312</v>
      </c>
      <c r="G7120" s="4">
        <v>1</v>
      </c>
      <c r="H7120" s="4">
        <v>15097</v>
      </c>
      <c r="I7120" s="4"/>
      <c r="J7120" s="4">
        <v>15097</v>
      </c>
    </row>
    <row r="7121" spans="2:10" x14ac:dyDescent="0.3">
      <c r="B7121" s="3" t="s">
        <v>333</v>
      </c>
      <c r="C7121" s="4">
        <v>2021</v>
      </c>
      <c r="D7121" s="3" t="s">
        <v>1474</v>
      </c>
      <c r="E7121" s="4">
        <v>3343349387</v>
      </c>
      <c r="F7121" s="4">
        <v>2.50312</v>
      </c>
      <c r="G7121" s="4">
        <v>1</v>
      </c>
      <c r="H7121" s="4">
        <v>8368805</v>
      </c>
      <c r="I7121" s="4"/>
      <c r="J7121" s="4">
        <v>8368805</v>
      </c>
    </row>
    <row r="7122" spans="2:10" x14ac:dyDescent="0.3">
      <c r="B7122" s="3" t="s">
        <v>333</v>
      </c>
      <c r="C7122" s="4">
        <v>2021</v>
      </c>
      <c r="D7122" s="3" t="s">
        <v>1475</v>
      </c>
      <c r="E7122" s="4">
        <v>0</v>
      </c>
      <c r="F7122" s="4">
        <v>0</v>
      </c>
      <c r="G7122" s="4">
        <v>0</v>
      </c>
      <c r="H7122" s="4">
        <v>0</v>
      </c>
      <c r="I7122" s="4"/>
      <c r="J7122" s="4">
        <v>0</v>
      </c>
    </row>
    <row r="7123" spans="2:10" x14ac:dyDescent="0.3">
      <c r="B7123" s="3" t="s">
        <v>333</v>
      </c>
      <c r="C7123" s="4">
        <v>2021</v>
      </c>
      <c r="D7123" s="3" t="s">
        <v>1476</v>
      </c>
      <c r="E7123" s="4">
        <v>467269</v>
      </c>
      <c r="F7123" s="4">
        <v>19.794699999999999</v>
      </c>
      <c r="G7123" s="4">
        <v>7.9080108025184561</v>
      </c>
      <c r="H7123" s="4">
        <v>9249</v>
      </c>
      <c r="I7123" s="4">
        <v>167000</v>
      </c>
      <c r="J7123" s="4">
        <v>176249</v>
      </c>
    </row>
    <row r="7124" spans="2:10" x14ac:dyDescent="0.3">
      <c r="B7124" s="3" t="s">
        <v>333</v>
      </c>
      <c r="C7124" s="4">
        <v>2022</v>
      </c>
      <c r="D7124" s="3" t="s">
        <v>1468</v>
      </c>
      <c r="E7124" s="4">
        <v>197700641</v>
      </c>
      <c r="F7124" s="4">
        <v>7.7178800000000001</v>
      </c>
      <c r="G7124" s="4">
        <v>3.9500074210933063</v>
      </c>
      <c r="H7124" s="4">
        <v>1525830</v>
      </c>
      <c r="I7124" s="4"/>
      <c r="J7124" s="4">
        <v>1525830</v>
      </c>
    </row>
    <row r="7125" spans="2:10" x14ac:dyDescent="0.3">
      <c r="B7125" s="3" t="s">
        <v>333</v>
      </c>
      <c r="C7125" s="4">
        <v>2022</v>
      </c>
      <c r="D7125" s="3" t="s">
        <v>1469</v>
      </c>
      <c r="E7125" s="4">
        <v>644648</v>
      </c>
      <c r="F7125" s="4">
        <v>1.9538899999999999</v>
      </c>
      <c r="G7125" s="4">
        <v>1</v>
      </c>
      <c r="H7125" s="4">
        <v>1260</v>
      </c>
      <c r="I7125" s="4"/>
      <c r="J7125" s="4">
        <v>1260</v>
      </c>
    </row>
    <row r="7126" spans="2:10" x14ac:dyDescent="0.3">
      <c r="B7126" s="3" t="s">
        <v>333</v>
      </c>
      <c r="C7126" s="4">
        <v>2022</v>
      </c>
      <c r="D7126" s="3" t="s">
        <v>1470</v>
      </c>
      <c r="E7126" s="4">
        <v>8555600</v>
      </c>
      <c r="F7126" s="4">
        <v>15.72885</v>
      </c>
      <c r="G7126" s="4">
        <v>8.0500181688836125</v>
      </c>
      <c r="H7126" s="4">
        <v>134570</v>
      </c>
      <c r="I7126" s="4"/>
      <c r="J7126" s="4">
        <v>134570</v>
      </c>
    </row>
    <row r="7127" spans="2:10" x14ac:dyDescent="0.3">
      <c r="B7127" s="3" t="s">
        <v>333</v>
      </c>
      <c r="C7127" s="4">
        <v>2022</v>
      </c>
      <c r="D7127" s="3" t="s">
        <v>1471</v>
      </c>
      <c r="E7127" s="4">
        <v>0</v>
      </c>
      <c r="F7127" s="4">
        <v>0</v>
      </c>
      <c r="G7127" s="4">
        <v>0</v>
      </c>
      <c r="H7127" s="4">
        <v>0</v>
      </c>
      <c r="I7127" s="4"/>
      <c r="J7127" s="4">
        <v>0</v>
      </c>
    </row>
    <row r="7128" spans="2:10" x14ac:dyDescent="0.3">
      <c r="B7128" s="3" t="s">
        <v>333</v>
      </c>
      <c r="C7128" s="4">
        <v>2022</v>
      </c>
      <c r="D7128" s="3" t="s">
        <v>1472</v>
      </c>
      <c r="E7128" s="4">
        <v>1107100</v>
      </c>
      <c r="F7128" s="4">
        <v>10.16025</v>
      </c>
      <c r="G7128" s="4">
        <v>5.2000112595898438</v>
      </c>
      <c r="H7128" s="4">
        <v>11248</v>
      </c>
      <c r="I7128" s="4"/>
      <c r="J7128" s="4">
        <v>11248</v>
      </c>
    </row>
    <row r="7129" spans="2:10" x14ac:dyDescent="0.3">
      <c r="B7129" s="3" t="s">
        <v>333</v>
      </c>
      <c r="C7129" s="4">
        <v>2022</v>
      </c>
      <c r="D7129" s="3" t="s">
        <v>1473</v>
      </c>
      <c r="E7129" s="4">
        <v>6830900</v>
      </c>
      <c r="F7129" s="4">
        <v>1.9538899999999999</v>
      </c>
      <c r="G7129" s="4">
        <v>1</v>
      </c>
      <c r="H7129" s="4">
        <v>13347</v>
      </c>
      <c r="I7129" s="4"/>
      <c r="J7129" s="4">
        <v>13347</v>
      </c>
    </row>
    <row r="7130" spans="2:10" x14ac:dyDescent="0.3">
      <c r="B7130" s="3" t="s">
        <v>333</v>
      </c>
      <c r="C7130" s="4">
        <v>2022</v>
      </c>
      <c r="D7130" s="3" t="s">
        <v>1474</v>
      </c>
      <c r="E7130" s="4">
        <v>4649231012</v>
      </c>
      <c r="F7130" s="4">
        <v>1.9538899999999999</v>
      </c>
      <c r="G7130" s="4">
        <v>1</v>
      </c>
      <c r="H7130" s="4">
        <v>9084086</v>
      </c>
      <c r="I7130" s="4"/>
      <c r="J7130" s="4">
        <v>9084086</v>
      </c>
    </row>
    <row r="7131" spans="2:10" x14ac:dyDescent="0.3">
      <c r="B7131" s="3" t="s">
        <v>333</v>
      </c>
      <c r="C7131" s="4">
        <v>2022</v>
      </c>
      <c r="D7131" s="3" t="s">
        <v>1475</v>
      </c>
      <c r="E7131" s="4">
        <v>0</v>
      </c>
      <c r="F7131" s="4">
        <v>0</v>
      </c>
      <c r="G7131" s="4">
        <v>0</v>
      </c>
      <c r="H7131" s="4">
        <v>0</v>
      </c>
      <c r="I7131" s="4"/>
      <c r="J7131" s="4">
        <v>0</v>
      </c>
    </row>
    <row r="7132" spans="2:10" x14ac:dyDescent="0.3">
      <c r="B7132" s="3" t="s">
        <v>333</v>
      </c>
      <c r="C7132" s="4">
        <v>2022</v>
      </c>
      <c r="D7132" s="3" t="s">
        <v>1476</v>
      </c>
      <c r="E7132" s="4">
        <v>1024673</v>
      </c>
      <c r="F7132" s="4">
        <v>19.29487</v>
      </c>
      <c r="G7132" s="4">
        <v>9.875105558654786</v>
      </c>
      <c r="H7132" s="4">
        <v>19771</v>
      </c>
      <c r="I7132" s="4">
        <v>167000</v>
      </c>
      <c r="J7132" s="4">
        <v>186771</v>
      </c>
    </row>
    <row r="7133" spans="2:10" x14ac:dyDescent="0.3">
      <c r="B7133" s="3" t="s">
        <v>333</v>
      </c>
      <c r="C7133" s="4">
        <v>2023</v>
      </c>
      <c r="D7133" s="3" t="s">
        <v>1468</v>
      </c>
      <c r="E7133" s="4">
        <v>241474400</v>
      </c>
      <c r="F7133" s="4">
        <v>6.9428999999999998</v>
      </c>
      <c r="G7133" s="4">
        <v>3.718447901882548</v>
      </c>
      <c r="H7133" s="4">
        <v>1676533</v>
      </c>
      <c r="I7133" s="4"/>
      <c r="J7133" s="4">
        <v>1676533</v>
      </c>
    </row>
    <row r="7134" spans="2:10" x14ac:dyDescent="0.3">
      <c r="B7134" s="3" t="s">
        <v>333</v>
      </c>
      <c r="C7134" s="4">
        <v>2023</v>
      </c>
      <c r="D7134" s="3" t="s">
        <v>1469</v>
      </c>
      <c r="E7134" s="4">
        <v>630444</v>
      </c>
      <c r="F7134" s="4">
        <v>1.8671500000000001</v>
      </c>
      <c r="G7134" s="4">
        <v>1</v>
      </c>
      <c r="H7134" s="4">
        <v>1177</v>
      </c>
      <c r="I7134" s="4"/>
      <c r="J7134" s="4">
        <v>1177</v>
      </c>
    </row>
    <row r="7135" spans="2:10" x14ac:dyDescent="0.3">
      <c r="B7135" s="3" t="s">
        <v>333</v>
      </c>
      <c r="C7135" s="4">
        <v>2023</v>
      </c>
      <c r="D7135" s="3" t="s">
        <v>1470</v>
      </c>
      <c r="E7135" s="4">
        <v>10253700</v>
      </c>
      <c r="F7135" s="4">
        <v>14.00366</v>
      </c>
      <c r="G7135" s="4">
        <v>7.5000187451463454</v>
      </c>
      <c r="H7135" s="4">
        <v>143589</v>
      </c>
      <c r="I7135" s="4"/>
      <c r="J7135" s="4">
        <v>143589</v>
      </c>
    </row>
    <row r="7136" spans="2:10" x14ac:dyDescent="0.3">
      <c r="B7136" s="3" t="s">
        <v>333</v>
      </c>
      <c r="C7136" s="4">
        <v>2023</v>
      </c>
      <c r="D7136" s="3" t="s">
        <v>1471</v>
      </c>
      <c r="E7136" s="4">
        <v>0</v>
      </c>
      <c r="F7136" s="4">
        <v>0</v>
      </c>
      <c r="G7136" s="4">
        <v>0</v>
      </c>
      <c r="H7136" s="4">
        <v>0</v>
      </c>
      <c r="I7136" s="4"/>
      <c r="J7136" s="4">
        <v>0</v>
      </c>
    </row>
    <row r="7137" spans="2:10" x14ac:dyDescent="0.3">
      <c r="B7137" s="3" t="s">
        <v>333</v>
      </c>
      <c r="C7137" s="4">
        <v>2023</v>
      </c>
      <c r="D7137" s="3" t="s">
        <v>1472</v>
      </c>
      <c r="E7137" s="4">
        <v>1176000</v>
      </c>
      <c r="F7137" s="4">
        <v>10.829499999999999</v>
      </c>
      <c r="G7137" s="4">
        <v>5.8000160672682961</v>
      </c>
      <c r="H7137" s="4">
        <v>12735</v>
      </c>
      <c r="I7137" s="4"/>
      <c r="J7137" s="4">
        <v>12735</v>
      </c>
    </row>
    <row r="7138" spans="2:10" x14ac:dyDescent="0.3">
      <c r="B7138" s="3" t="s">
        <v>333</v>
      </c>
      <c r="C7138" s="4">
        <v>2023</v>
      </c>
      <c r="D7138" s="3" t="s">
        <v>1473</v>
      </c>
      <c r="E7138" s="4">
        <v>8336700</v>
      </c>
      <c r="F7138" s="4">
        <v>1.8671500000000001</v>
      </c>
      <c r="G7138" s="4">
        <v>1</v>
      </c>
      <c r="H7138" s="4">
        <v>15566</v>
      </c>
      <c r="I7138" s="4"/>
      <c r="J7138" s="4">
        <v>15566</v>
      </c>
    </row>
    <row r="7139" spans="2:10" x14ac:dyDescent="0.3">
      <c r="B7139" s="3" t="s">
        <v>333</v>
      </c>
      <c r="C7139" s="4">
        <v>2023</v>
      </c>
      <c r="D7139" s="3" t="s">
        <v>1474</v>
      </c>
      <c r="E7139" s="4">
        <v>5291178924</v>
      </c>
      <c r="F7139" s="4">
        <v>1.8671500000000001</v>
      </c>
      <c r="G7139" s="4">
        <v>1</v>
      </c>
      <c r="H7139" s="4">
        <v>9879425</v>
      </c>
      <c r="I7139" s="4"/>
      <c r="J7139" s="4">
        <v>9879425</v>
      </c>
    </row>
    <row r="7140" spans="2:10" x14ac:dyDescent="0.3">
      <c r="B7140" s="3" t="s">
        <v>333</v>
      </c>
      <c r="C7140" s="4">
        <v>2023</v>
      </c>
      <c r="D7140" s="3" t="s">
        <v>1475</v>
      </c>
      <c r="E7140" s="4">
        <v>0</v>
      </c>
      <c r="F7140" s="4">
        <v>0</v>
      </c>
      <c r="G7140" s="4">
        <v>0</v>
      </c>
      <c r="H7140" s="4">
        <v>0</v>
      </c>
      <c r="I7140" s="4"/>
      <c r="J7140" s="4">
        <v>0</v>
      </c>
    </row>
    <row r="7141" spans="2:10" x14ac:dyDescent="0.3">
      <c r="B7141" s="3" t="s">
        <v>333</v>
      </c>
      <c r="C7141" s="4">
        <v>2023</v>
      </c>
      <c r="D7141" s="3" t="s">
        <v>1476</v>
      </c>
      <c r="E7141" s="4">
        <v>1139692</v>
      </c>
      <c r="F7141" s="4">
        <v>17.35727</v>
      </c>
      <c r="G7141" s="4">
        <v>9.2961304662185675</v>
      </c>
      <c r="H7141" s="4">
        <v>19782</v>
      </c>
      <c r="I7141" s="4">
        <v>185000</v>
      </c>
      <c r="J7141" s="4">
        <v>204782</v>
      </c>
    </row>
    <row r="7142" spans="2:10" x14ac:dyDescent="0.3">
      <c r="B7142" s="3" t="s">
        <v>333</v>
      </c>
      <c r="C7142" s="4">
        <v>2024</v>
      </c>
      <c r="D7142" s="3" t="s">
        <v>1468</v>
      </c>
      <c r="E7142" s="4">
        <v>237689100</v>
      </c>
      <c r="F7142" s="4">
        <v>8.1372199999999992</v>
      </c>
      <c r="G7142" s="4">
        <v>3.7935403865698216</v>
      </c>
      <c r="H7142" s="4">
        <v>1934128</v>
      </c>
      <c r="I7142" s="4"/>
      <c r="J7142" s="4">
        <v>1934128</v>
      </c>
    </row>
    <row r="7143" spans="2:10" x14ac:dyDescent="0.3">
      <c r="B7143" s="3" t="s">
        <v>333</v>
      </c>
      <c r="C7143" s="4">
        <v>2024</v>
      </c>
      <c r="D7143" s="3" t="s">
        <v>1469</v>
      </c>
      <c r="E7143" s="4">
        <v>644486</v>
      </c>
      <c r="F7143" s="4">
        <v>2.1450200000000001</v>
      </c>
      <c r="G7143" s="4">
        <v>1</v>
      </c>
      <c r="H7143" s="4">
        <v>1382</v>
      </c>
      <c r="I7143" s="4"/>
      <c r="J7143" s="4">
        <v>1382</v>
      </c>
    </row>
    <row r="7144" spans="2:10" x14ac:dyDescent="0.3">
      <c r="B7144" s="3" t="s">
        <v>333</v>
      </c>
      <c r="C7144" s="4">
        <v>2024</v>
      </c>
      <c r="D7144" s="3" t="s">
        <v>1470</v>
      </c>
      <c r="E7144" s="4">
        <v>11602200</v>
      </c>
      <c r="F7144" s="4">
        <v>15.765879999999999</v>
      </c>
      <c r="G7144" s="4">
        <v>7.3499920746659697</v>
      </c>
      <c r="H7144" s="4">
        <v>182919</v>
      </c>
      <c r="I7144" s="4"/>
      <c r="J7144" s="4">
        <v>182919</v>
      </c>
    </row>
    <row r="7145" spans="2:10" x14ac:dyDescent="0.3">
      <c r="B7145" s="3" t="s">
        <v>333</v>
      </c>
      <c r="C7145" s="4">
        <v>2024</v>
      </c>
      <c r="D7145" s="3" t="s">
        <v>1471</v>
      </c>
      <c r="E7145" s="4">
        <v>0</v>
      </c>
      <c r="F7145" s="4">
        <v>0</v>
      </c>
      <c r="G7145" s="4">
        <v>0</v>
      </c>
      <c r="H7145" s="4">
        <v>0</v>
      </c>
      <c r="I7145" s="4"/>
      <c r="J7145" s="4">
        <v>0</v>
      </c>
    </row>
    <row r="7146" spans="2:10" x14ac:dyDescent="0.3">
      <c r="B7146" s="3" t="s">
        <v>333</v>
      </c>
      <c r="C7146" s="4">
        <v>2024</v>
      </c>
      <c r="D7146" s="3" t="s">
        <v>1472</v>
      </c>
      <c r="E7146" s="4">
        <v>1264700</v>
      </c>
      <c r="F7146" s="4">
        <v>13.036199999999999</v>
      </c>
      <c r="G7146" s="4">
        <v>6.0774258515072113</v>
      </c>
      <c r="H7146" s="4">
        <v>16487</v>
      </c>
      <c r="I7146" s="4"/>
      <c r="J7146" s="4">
        <v>16487</v>
      </c>
    </row>
    <row r="7147" spans="2:10" x14ac:dyDescent="0.3">
      <c r="B7147" s="3" t="s">
        <v>333</v>
      </c>
      <c r="C7147" s="4">
        <v>2024</v>
      </c>
      <c r="D7147" s="3" t="s">
        <v>1473</v>
      </c>
      <c r="E7147" s="4">
        <v>8245700</v>
      </c>
      <c r="F7147" s="4">
        <v>2.1450200000000001</v>
      </c>
      <c r="G7147" s="4">
        <v>1</v>
      </c>
      <c r="H7147" s="4">
        <v>17687</v>
      </c>
      <c r="I7147" s="4"/>
      <c r="J7147" s="4">
        <v>17687</v>
      </c>
    </row>
    <row r="7148" spans="2:10" x14ac:dyDescent="0.3">
      <c r="B7148" s="3" t="s">
        <v>333</v>
      </c>
      <c r="C7148" s="4">
        <v>2024</v>
      </c>
      <c r="D7148" s="3" t="s">
        <v>1474</v>
      </c>
      <c r="E7148" s="4">
        <v>5184551286</v>
      </c>
      <c r="F7148" s="4">
        <v>2.1450200000000001</v>
      </c>
      <c r="G7148" s="4">
        <v>1</v>
      </c>
      <c r="H7148" s="4">
        <v>11120966</v>
      </c>
      <c r="I7148" s="4"/>
      <c r="J7148" s="4">
        <v>11120966</v>
      </c>
    </row>
    <row r="7149" spans="2:10" x14ac:dyDescent="0.3">
      <c r="B7149" s="3" t="s">
        <v>333</v>
      </c>
      <c r="C7149" s="4">
        <v>2024</v>
      </c>
      <c r="D7149" s="3" t="s">
        <v>1475</v>
      </c>
      <c r="E7149" s="4">
        <v>0</v>
      </c>
      <c r="F7149" s="4">
        <v>0</v>
      </c>
      <c r="G7149" s="4">
        <v>0</v>
      </c>
      <c r="H7149" s="4">
        <v>0</v>
      </c>
      <c r="I7149" s="4"/>
      <c r="J7149" s="4">
        <v>0</v>
      </c>
    </row>
    <row r="7150" spans="2:10" x14ac:dyDescent="0.3">
      <c r="B7150" s="3" t="s">
        <v>333</v>
      </c>
      <c r="C7150" s="4">
        <v>2024</v>
      </c>
      <c r="D7150" s="3" t="s">
        <v>1476</v>
      </c>
      <c r="E7150" s="4">
        <v>1419601</v>
      </c>
      <c r="F7150" s="4">
        <v>42.471350000000001</v>
      </c>
      <c r="G7150" s="4">
        <v>19.799978554978509</v>
      </c>
      <c r="H7150" s="4">
        <v>60292</v>
      </c>
      <c r="I7150" s="4">
        <v>178115</v>
      </c>
      <c r="J7150" s="4">
        <v>238407</v>
      </c>
    </row>
    <row r="7151" spans="2:10" x14ac:dyDescent="0.3">
      <c r="B7151" s="3" t="s">
        <v>335</v>
      </c>
      <c r="C7151" s="4">
        <v>2019</v>
      </c>
      <c r="D7151" s="3" t="s">
        <v>1468</v>
      </c>
      <c r="E7151" s="4">
        <v>46124550</v>
      </c>
      <c r="F7151" s="4">
        <v>11.7788</v>
      </c>
      <c r="G7151" s="4">
        <v>3.0545888332771498</v>
      </c>
      <c r="H7151" s="4">
        <v>543291.84953999997</v>
      </c>
      <c r="I7151" s="4"/>
      <c r="J7151" s="4">
        <v>543291.84953999997</v>
      </c>
    </row>
    <row r="7152" spans="2:10" x14ac:dyDescent="0.3">
      <c r="B7152" s="3" t="s">
        <v>335</v>
      </c>
      <c r="C7152" s="4">
        <v>2019</v>
      </c>
      <c r="D7152" s="3" t="s">
        <v>1469</v>
      </c>
      <c r="E7152" s="4">
        <v>34198327</v>
      </c>
      <c r="F7152" s="4">
        <v>7.7215999999999996</v>
      </c>
      <c r="G7152" s="4">
        <v>2.0024376961178398</v>
      </c>
      <c r="H7152" s="4">
        <v>264065.80176320003</v>
      </c>
      <c r="I7152" s="4"/>
      <c r="J7152" s="4">
        <v>264065.80176320003</v>
      </c>
    </row>
    <row r="7153" spans="2:10" x14ac:dyDescent="0.3">
      <c r="B7153" s="3" t="s">
        <v>335</v>
      </c>
      <c r="C7153" s="4">
        <v>2019</v>
      </c>
      <c r="D7153" s="3" t="s">
        <v>1470</v>
      </c>
      <c r="E7153" s="4">
        <v>59854600</v>
      </c>
      <c r="F7153" s="4">
        <v>14.402799999999999</v>
      </c>
      <c r="G7153" s="4">
        <v>3.7350691112782299</v>
      </c>
      <c r="H7153" s="4">
        <v>862073.83288</v>
      </c>
      <c r="I7153" s="4"/>
      <c r="J7153" s="4">
        <v>862073.83288</v>
      </c>
    </row>
    <row r="7154" spans="2:10" x14ac:dyDescent="0.3">
      <c r="B7154" s="3" t="s">
        <v>335</v>
      </c>
      <c r="C7154" s="4">
        <v>2019</v>
      </c>
      <c r="D7154" s="3" t="s">
        <v>1471</v>
      </c>
      <c r="E7154" s="4">
        <v>19326000</v>
      </c>
      <c r="F7154" s="4">
        <v>29.422699999999999</v>
      </c>
      <c r="G7154" s="4">
        <v>7.6301703793988702</v>
      </c>
      <c r="H7154" s="4">
        <v>568623.10019999999</v>
      </c>
      <c r="I7154" s="4"/>
      <c r="J7154" s="4">
        <v>568623.10019999999</v>
      </c>
    </row>
    <row r="7155" spans="2:10" x14ac:dyDescent="0.3">
      <c r="B7155" s="3" t="s">
        <v>335</v>
      </c>
      <c r="C7155" s="4">
        <v>2019</v>
      </c>
      <c r="D7155" s="3" t="s">
        <v>1472</v>
      </c>
      <c r="E7155" s="4">
        <v>40400</v>
      </c>
      <c r="F7155" s="4">
        <v>21.565899999999999</v>
      </c>
      <c r="G7155" s="4">
        <v>5.5926713518840296</v>
      </c>
      <c r="H7155" s="4">
        <v>871.26235999999994</v>
      </c>
      <c r="I7155" s="4"/>
      <c r="J7155" s="4">
        <v>871.26235999999994</v>
      </c>
    </row>
    <row r="7156" spans="2:10" x14ac:dyDescent="0.3">
      <c r="B7156" s="3" t="s">
        <v>335</v>
      </c>
      <c r="C7156" s="4">
        <v>2019</v>
      </c>
      <c r="D7156" s="3" t="s">
        <v>1473</v>
      </c>
      <c r="E7156" s="4">
        <v>3424700</v>
      </c>
      <c r="F7156" s="4">
        <v>4.1326000000000001</v>
      </c>
      <c r="G7156" s="4">
        <v>1.0717045719768701</v>
      </c>
      <c r="H7156" s="4">
        <v>14152.915220000001</v>
      </c>
      <c r="I7156" s="4"/>
      <c r="J7156" s="4">
        <v>14152.915220000001</v>
      </c>
    </row>
    <row r="7157" spans="2:10" x14ac:dyDescent="0.3">
      <c r="B7157" s="3" t="s">
        <v>335</v>
      </c>
      <c r="C7157" s="4">
        <v>2019</v>
      </c>
      <c r="D7157" s="3" t="s">
        <v>1474</v>
      </c>
      <c r="E7157" s="4">
        <v>886237023</v>
      </c>
      <c r="F7157" s="4">
        <v>3.8561000000000001</v>
      </c>
      <c r="G7157" s="4">
        <v>1</v>
      </c>
      <c r="H7157" s="4">
        <v>3417418.5843902999</v>
      </c>
      <c r="I7157" s="4">
        <v>0</v>
      </c>
      <c r="J7157" s="4">
        <v>3417418.5843902999</v>
      </c>
    </row>
    <row r="7158" spans="2:10" x14ac:dyDescent="0.3">
      <c r="B7158" s="3" t="s">
        <v>335</v>
      </c>
      <c r="C7158" s="4">
        <v>2019</v>
      </c>
      <c r="D7158" s="3" t="s">
        <v>1475</v>
      </c>
      <c r="E7158" s="4">
        <v>0</v>
      </c>
      <c r="F7158" s="4">
        <v>0</v>
      </c>
      <c r="G7158" s="4">
        <v>0</v>
      </c>
      <c r="H7158" s="4">
        <v>0</v>
      </c>
      <c r="I7158" s="4"/>
      <c r="J7158" s="4">
        <v>0</v>
      </c>
    </row>
    <row r="7159" spans="2:10" x14ac:dyDescent="0.3">
      <c r="B7159" s="3" t="s">
        <v>335</v>
      </c>
      <c r="C7159" s="4">
        <v>2019</v>
      </c>
      <c r="D7159" s="3" t="s">
        <v>1476</v>
      </c>
      <c r="E7159" s="4">
        <v>5119595</v>
      </c>
      <c r="F7159" s="4">
        <v>40.103200000000001</v>
      </c>
      <c r="G7159" s="4">
        <v>10.3999377609502</v>
      </c>
      <c r="H7159" s="4">
        <v>205312.142204</v>
      </c>
      <c r="I7159" s="4"/>
      <c r="J7159" s="4">
        <v>205312.142204</v>
      </c>
    </row>
    <row r="7160" spans="2:10" x14ac:dyDescent="0.3">
      <c r="B7160" s="3" t="s">
        <v>335</v>
      </c>
      <c r="C7160" s="4">
        <v>2020</v>
      </c>
      <c r="D7160" s="3" t="s">
        <v>1468</v>
      </c>
      <c r="E7160" s="4">
        <v>54103350</v>
      </c>
      <c r="F7160" s="4">
        <v>11.6439</v>
      </c>
      <c r="G7160" s="4">
        <v>3.0546184317531941</v>
      </c>
      <c r="H7160" s="4">
        <v>629974</v>
      </c>
      <c r="I7160" s="4"/>
      <c r="J7160" s="4">
        <v>629974</v>
      </c>
    </row>
    <row r="7161" spans="2:10" x14ac:dyDescent="0.3">
      <c r="B7161" s="3" t="s">
        <v>335</v>
      </c>
      <c r="C7161" s="4">
        <v>2020</v>
      </c>
      <c r="D7161" s="3" t="s">
        <v>1469</v>
      </c>
      <c r="E7161" s="4">
        <v>34481091</v>
      </c>
      <c r="F7161" s="4">
        <v>7.633</v>
      </c>
      <c r="G7161" s="4">
        <v>2.0024134945827541</v>
      </c>
      <c r="H7161" s="4">
        <v>263194</v>
      </c>
      <c r="I7161" s="4"/>
      <c r="J7161" s="4">
        <v>263194</v>
      </c>
    </row>
    <row r="7162" spans="2:10" x14ac:dyDescent="0.3">
      <c r="B7162" s="3" t="s">
        <v>335</v>
      </c>
      <c r="C7162" s="4">
        <v>2020</v>
      </c>
      <c r="D7162" s="3" t="s">
        <v>1470</v>
      </c>
      <c r="E7162" s="4">
        <v>69761400</v>
      </c>
      <c r="F7162" s="4">
        <v>14.237500000000001</v>
      </c>
      <c r="G7162" s="4">
        <v>3.7350140349956718</v>
      </c>
      <c r="H7162" s="4">
        <v>993228</v>
      </c>
      <c r="I7162" s="4"/>
      <c r="J7162" s="4">
        <v>993228</v>
      </c>
    </row>
    <row r="7163" spans="2:10" x14ac:dyDescent="0.3">
      <c r="B7163" s="3" t="s">
        <v>335</v>
      </c>
      <c r="C7163" s="4">
        <v>2020</v>
      </c>
      <c r="D7163" s="3" t="s">
        <v>1471</v>
      </c>
      <c r="E7163" s="4">
        <v>20096000</v>
      </c>
      <c r="F7163" s="4">
        <v>29.085000000000001</v>
      </c>
      <c r="G7163" s="4">
        <v>7.6300532542826414</v>
      </c>
      <c r="H7163" s="4">
        <v>584492</v>
      </c>
      <c r="I7163" s="4"/>
      <c r="J7163" s="4">
        <v>584492</v>
      </c>
    </row>
    <row r="7164" spans="2:10" x14ac:dyDescent="0.3">
      <c r="B7164" s="3" t="s">
        <v>335</v>
      </c>
      <c r="C7164" s="4">
        <v>2020</v>
      </c>
      <c r="D7164" s="3" t="s">
        <v>1472</v>
      </c>
      <c r="E7164" s="4">
        <v>40400</v>
      </c>
      <c r="F7164" s="4">
        <v>21.318999999999999</v>
      </c>
      <c r="G7164" s="4">
        <v>5.5927490227970296</v>
      </c>
      <c r="H7164" s="4">
        <v>861</v>
      </c>
      <c r="I7164" s="4"/>
      <c r="J7164" s="4">
        <v>861</v>
      </c>
    </row>
    <row r="7165" spans="2:10" x14ac:dyDescent="0.3">
      <c r="B7165" s="3" t="s">
        <v>335</v>
      </c>
      <c r="C7165" s="4">
        <v>2020</v>
      </c>
      <c r="D7165" s="3" t="s">
        <v>1473</v>
      </c>
      <c r="E7165" s="4">
        <v>3454700</v>
      </c>
      <c r="F7165" s="4">
        <v>4.0852000000000004</v>
      </c>
      <c r="G7165" s="4">
        <v>1.0716965292898555</v>
      </c>
      <c r="H7165" s="4">
        <v>14113</v>
      </c>
      <c r="I7165" s="4"/>
      <c r="J7165" s="4">
        <v>14113</v>
      </c>
    </row>
    <row r="7166" spans="2:10" x14ac:dyDescent="0.3">
      <c r="B7166" s="3" t="s">
        <v>335</v>
      </c>
      <c r="C7166" s="4">
        <v>2020</v>
      </c>
      <c r="D7166" s="3" t="s">
        <v>1474</v>
      </c>
      <c r="E7166" s="4">
        <v>875230839</v>
      </c>
      <c r="F7166" s="4">
        <v>3.8119000000000001</v>
      </c>
      <c r="G7166" s="4">
        <v>1</v>
      </c>
      <c r="H7166" s="4">
        <v>3336292</v>
      </c>
      <c r="I7166" s="4"/>
      <c r="J7166" s="4">
        <v>3336292</v>
      </c>
    </row>
    <row r="7167" spans="2:10" x14ac:dyDescent="0.3">
      <c r="B7167" s="3" t="s">
        <v>335</v>
      </c>
      <c r="C7167" s="4">
        <v>2020</v>
      </c>
      <c r="D7167" s="3" t="s">
        <v>1475</v>
      </c>
      <c r="E7167" s="4">
        <v>0</v>
      </c>
      <c r="F7167" s="4">
        <v>0</v>
      </c>
      <c r="G7167" s="4">
        <v>0</v>
      </c>
      <c r="H7167" s="4">
        <v>0</v>
      </c>
      <c r="I7167" s="4"/>
      <c r="J7167" s="4">
        <v>0</v>
      </c>
    </row>
    <row r="7168" spans="2:10" x14ac:dyDescent="0.3">
      <c r="B7168" s="3" t="s">
        <v>335</v>
      </c>
      <c r="C7168" s="4">
        <v>2020</v>
      </c>
      <c r="D7168" s="3" t="s">
        <v>1476</v>
      </c>
      <c r="E7168" s="4">
        <v>5681260</v>
      </c>
      <c r="F7168" s="4">
        <v>39.643999999999998</v>
      </c>
      <c r="G7168" s="4">
        <v>10.400062960728246</v>
      </c>
      <c r="H7168" s="4">
        <v>225228</v>
      </c>
      <c r="I7168" s="4">
        <v>157530</v>
      </c>
      <c r="J7168" s="4">
        <v>382758</v>
      </c>
    </row>
    <row r="7169" spans="2:10" x14ac:dyDescent="0.3">
      <c r="B7169" s="3" t="s">
        <v>335</v>
      </c>
      <c r="C7169" s="4">
        <v>2021</v>
      </c>
      <c r="D7169" s="3" t="s">
        <v>1468</v>
      </c>
      <c r="E7169" s="4">
        <v>57851750</v>
      </c>
      <c r="F7169" s="4">
        <v>11.3637</v>
      </c>
      <c r="G7169" s="4">
        <v>3.0545938390409115</v>
      </c>
      <c r="H7169" s="4">
        <v>657410</v>
      </c>
      <c r="I7169" s="4"/>
      <c r="J7169" s="4">
        <v>657410</v>
      </c>
    </row>
    <row r="7170" spans="2:10" x14ac:dyDescent="0.3">
      <c r="B7170" s="3" t="s">
        <v>335</v>
      </c>
      <c r="C7170" s="4">
        <v>2021</v>
      </c>
      <c r="D7170" s="3" t="s">
        <v>1469</v>
      </c>
      <c r="E7170" s="4">
        <v>34888346</v>
      </c>
      <c r="F7170" s="4">
        <v>7.4493</v>
      </c>
      <c r="G7170" s="4">
        <v>2.0023923444976077</v>
      </c>
      <c r="H7170" s="4">
        <v>259894</v>
      </c>
      <c r="I7170" s="4"/>
      <c r="J7170" s="4">
        <v>259894</v>
      </c>
    </row>
    <row r="7171" spans="2:10" x14ac:dyDescent="0.3">
      <c r="B7171" s="3" t="s">
        <v>335</v>
      </c>
      <c r="C7171" s="4">
        <v>2021</v>
      </c>
      <c r="D7171" s="3" t="s">
        <v>1470</v>
      </c>
      <c r="E7171" s="4">
        <v>72398200</v>
      </c>
      <c r="F7171" s="4">
        <v>13.8949</v>
      </c>
      <c r="G7171" s="4">
        <v>3.7349873662706305</v>
      </c>
      <c r="H7171" s="4">
        <v>1005966</v>
      </c>
      <c r="I7171" s="4"/>
      <c r="J7171" s="4">
        <v>1005966</v>
      </c>
    </row>
    <row r="7172" spans="2:10" x14ac:dyDescent="0.3">
      <c r="B7172" s="3" t="s">
        <v>335</v>
      </c>
      <c r="C7172" s="4">
        <v>2021</v>
      </c>
      <c r="D7172" s="3" t="s">
        <v>1471</v>
      </c>
      <c r="E7172" s="4">
        <v>20247000</v>
      </c>
      <c r="F7172" s="4">
        <v>28.385200000000001</v>
      </c>
      <c r="G7172" s="4">
        <v>7.6300198914036876</v>
      </c>
      <c r="H7172" s="4">
        <v>574715</v>
      </c>
      <c r="I7172" s="4"/>
      <c r="J7172" s="4">
        <v>574715</v>
      </c>
    </row>
    <row r="7173" spans="2:10" x14ac:dyDescent="0.3">
      <c r="B7173" s="3" t="s">
        <v>335</v>
      </c>
      <c r="C7173" s="4">
        <v>2021</v>
      </c>
      <c r="D7173" s="3" t="s">
        <v>1472</v>
      </c>
      <c r="E7173" s="4">
        <v>40400</v>
      </c>
      <c r="F7173" s="4">
        <v>20.806000000000001</v>
      </c>
      <c r="G7173" s="4">
        <v>5.59271006935111</v>
      </c>
      <c r="H7173" s="4">
        <v>841</v>
      </c>
      <c r="I7173" s="4"/>
      <c r="J7173" s="4">
        <v>841</v>
      </c>
    </row>
    <row r="7174" spans="2:10" x14ac:dyDescent="0.3">
      <c r="B7174" s="3" t="s">
        <v>335</v>
      </c>
      <c r="C7174" s="4">
        <v>2021</v>
      </c>
      <c r="D7174" s="3" t="s">
        <v>1473</v>
      </c>
      <c r="E7174" s="4">
        <v>3357400</v>
      </c>
      <c r="F7174" s="4">
        <v>3.9868999999999999</v>
      </c>
      <c r="G7174" s="4">
        <v>1.0716896941024676</v>
      </c>
      <c r="H7174" s="4">
        <v>13386</v>
      </c>
      <c r="I7174" s="4"/>
      <c r="J7174" s="4">
        <v>13386</v>
      </c>
    </row>
    <row r="7175" spans="2:10" x14ac:dyDescent="0.3">
      <c r="B7175" s="3" t="s">
        <v>335</v>
      </c>
      <c r="C7175" s="4">
        <v>2021</v>
      </c>
      <c r="D7175" s="3" t="s">
        <v>1474</v>
      </c>
      <c r="E7175" s="4">
        <v>918831961</v>
      </c>
      <c r="F7175" s="4">
        <v>3.7202000000000002</v>
      </c>
      <c r="G7175" s="4">
        <v>1</v>
      </c>
      <c r="H7175" s="4">
        <v>3418239</v>
      </c>
      <c r="I7175" s="4"/>
      <c r="J7175" s="4">
        <v>3418239</v>
      </c>
    </row>
    <row r="7176" spans="2:10" x14ac:dyDescent="0.3">
      <c r="B7176" s="3" t="s">
        <v>335</v>
      </c>
      <c r="C7176" s="4">
        <v>2021</v>
      </c>
      <c r="D7176" s="3" t="s">
        <v>1475</v>
      </c>
      <c r="E7176" s="4">
        <v>0</v>
      </c>
      <c r="F7176" s="4">
        <v>0</v>
      </c>
      <c r="G7176" s="4">
        <v>0</v>
      </c>
      <c r="H7176" s="4">
        <v>0</v>
      </c>
      <c r="I7176" s="4"/>
      <c r="J7176" s="4">
        <v>0</v>
      </c>
    </row>
    <row r="7177" spans="2:10" x14ac:dyDescent="0.3">
      <c r="B7177" s="3" t="s">
        <v>335</v>
      </c>
      <c r="C7177" s="4">
        <v>2021</v>
      </c>
      <c r="D7177" s="3" t="s">
        <v>1476</v>
      </c>
      <c r="E7177" s="4">
        <v>5794215</v>
      </c>
      <c r="F7177" s="4">
        <v>38.690100000000001</v>
      </c>
      <c r="G7177" s="4">
        <v>10.40000537605505</v>
      </c>
      <c r="H7177" s="4">
        <v>224179</v>
      </c>
      <c r="I7177" s="4">
        <v>154020</v>
      </c>
      <c r="J7177" s="4">
        <v>378199</v>
      </c>
    </row>
    <row r="7178" spans="2:10" x14ac:dyDescent="0.3">
      <c r="B7178" s="3" t="s">
        <v>335</v>
      </c>
      <c r="C7178" s="4">
        <v>2022</v>
      </c>
      <c r="D7178" s="3" t="s">
        <v>1468</v>
      </c>
      <c r="E7178" s="4">
        <v>63696850</v>
      </c>
      <c r="F7178" s="4">
        <v>9.6288</v>
      </c>
      <c r="G7178" s="4">
        <v>3.0546285134191993</v>
      </c>
      <c r="H7178" s="4">
        <v>613324</v>
      </c>
      <c r="I7178" s="4"/>
      <c r="J7178" s="4">
        <v>613324</v>
      </c>
    </row>
    <row r="7179" spans="2:10" x14ac:dyDescent="0.3">
      <c r="B7179" s="3" t="s">
        <v>335</v>
      </c>
      <c r="C7179" s="4">
        <v>2022</v>
      </c>
      <c r="D7179" s="3" t="s">
        <v>1469</v>
      </c>
      <c r="E7179" s="4">
        <v>34934231</v>
      </c>
      <c r="F7179" s="4">
        <v>6.3120000000000003</v>
      </c>
      <c r="G7179" s="4">
        <v>2.0024110145295348</v>
      </c>
      <c r="H7179" s="4">
        <v>220505</v>
      </c>
      <c r="I7179" s="4"/>
      <c r="J7179" s="4">
        <v>220505</v>
      </c>
    </row>
    <row r="7180" spans="2:10" x14ac:dyDescent="0.3">
      <c r="B7180" s="3" t="s">
        <v>335</v>
      </c>
      <c r="C7180" s="4">
        <v>2022</v>
      </c>
      <c r="D7180" s="3" t="s">
        <v>1470</v>
      </c>
      <c r="E7180" s="4">
        <v>77767600</v>
      </c>
      <c r="F7180" s="4">
        <v>11.7736</v>
      </c>
      <c r="G7180" s="4">
        <v>3.7350421927542667</v>
      </c>
      <c r="H7180" s="4">
        <v>915605</v>
      </c>
      <c r="I7180" s="4"/>
      <c r="J7180" s="4">
        <v>915605</v>
      </c>
    </row>
    <row r="7181" spans="2:10" x14ac:dyDescent="0.3">
      <c r="B7181" s="3" t="s">
        <v>335</v>
      </c>
      <c r="C7181" s="4">
        <v>2022</v>
      </c>
      <c r="D7181" s="3" t="s">
        <v>1471</v>
      </c>
      <c r="E7181" s="4">
        <v>20758000</v>
      </c>
      <c r="F7181" s="4">
        <v>24.051600000000001</v>
      </c>
      <c r="G7181" s="4">
        <v>7.6300996129687197</v>
      </c>
      <c r="H7181" s="4">
        <v>499263</v>
      </c>
      <c r="I7181" s="4"/>
      <c r="J7181" s="4">
        <v>499263</v>
      </c>
    </row>
    <row r="7182" spans="2:10" x14ac:dyDescent="0.3">
      <c r="B7182" s="3" t="s">
        <v>335</v>
      </c>
      <c r="C7182" s="4">
        <v>2022</v>
      </c>
      <c r="D7182" s="3" t="s">
        <v>1472</v>
      </c>
      <c r="E7182" s="4">
        <v>40400</v>
      </c>
      <c r="F7182" s="4">
        <v>17.6296</v>
      </c>
      <c r="G7182" s="4">
        <v>5.5927923355117057</v>
      </c>
      <c r="H7182" s="4">
        <v>712</v>
      </c>
      <c r="I7182" s="4"/>
      <c r="J7182" s="4">
        <v>712</v>
      </c>
    </row>
    <row r="7183" spans="2:10" x14ac:dyDescent="0.3">
      <c r="B7183" s="3" t="s">
        <v>335</v>
      </c>
      <c r="C7183" s="4">
        <v>2022</v>
      </c>
      <c r="D7183" s="3" t="s">
        <v>1473</v>
      </c>
      <c r="E7183" s="4">
        <v>3528100</v>
      </c>
      <c r="F7183" s="4">
        <v>3.3782999999999999</v>
      </c>
      <c r="G7183" s="4">
        <v>1.0717276822536641</v>
      </c>
      <c r="H7183" s="4">
        <v>11919</v>
      </c>
      <c r="I7183" s="4"/>
      <c r="J7183" s="4">
        <v>11919</v>
      </c>
    </row>
    <row r="7184" spans="2:10" x14ac:dyDescent="0.3">
      <c r="B7184" s="3" t="s">
        <v>335</v>
      </c>
      <c r="C7184" s="4">
        <v>2022</v>
      </c>
      <c r="D7184" s="3" t="s">
        <v>1474</v>
      </c>
      <c r="E7184" s="4">
        <v>1290422700</v>
      </c>
      <c r="F7184" s="4">
        <v>3.1522000000000001</v>
      </c>
      <c r="G7184" s="4">
        <v>1</v>
      </c>
      <c r="H7184" s="4">
        <v>4067670</v>
      </c>
      <c r="I7184" s="4"/>
      <c r="J7184" s="4">
        <v>4067670</v>
      </c>
    </row>
    <row r="7185" spans="2:10" x14ac:dyDescent="0.3">
      <c r="B7185" s="3" t="s">
        <v>335</v>
      </c>
      <c r="C7185" s="4">
        <v>2022</v>
      </c>
      <c r="D7185" s="3" t="s">
        <v>1475</v>
      </c>
      <c r="E7185" s="4">
        <v>0</v>
      </c>
      <c r="F7185" s="4">
        <v>0</v>
      </c>
      <c r="G7185" s="4">
        <v>0</v>
      </c>
      <c r="H7185" s="4">
        <v>0</v>
      </c>
      <c r="I7185" s="4"/>
      <c r="J7185" s="4">
        <v>0</v>
      </c>
    </row>
    <row r="7186" spans="2:10" x14ac:dyDescent="0.3">
      <c r="B7186" s="3" t="s">
        <v>335</v>
      </c>
      <c r="C7186" s="4">
        <v>2022</v>
      </c>
      <c r="D7186" s="3" t="s">
        <v>1476</v>
      </c>
      <c r="E7186" s="4">
        <v>5966050</v>
      </c>
      <c r="F7186" s="4">
        <v>32.783299999999997</v>
      </c>
      <c r="G7186" s="4">
        <v>10.400133240276631</v>
      </c>
      <c r="H7186" s="4">
        <v>195587</v>
      </c>
      <c r="I7186" s="4">
        <v>134484</v>
      </c>
      <c r="J7186" s="4">
        <v>330071</v>
      </c>
    </row>
    <row r="7187" spans="2:10" x14ac:dyDescent="0.3">
      <c r="B7187" s="3" t="s">
        <v>335</v>
      </c>
      <c r="C7187" s="4">
        <v>2023</v>
      </c>
      <c r="D7187" s="3" t="s">
        <v>1468</v>
      </c>
      <c r="E7187" s="4">
        <v>66853800</v>
      </c>
      <c r="F7187" s="4">
        <v>9.7998999999999992</v>
      </c>
      <c r="G7187" s="4">
        <v>3.4443624349782085</v>
      </c>
      <c r="H7187" s="4">
        <v>655161</v>
      </c>
      <c r="I7187" s="4"/>
      <c r="J7187" s="4">
        <v>655161</v>
      </c>
    </row>
    <row r="7188" spans="2:10" x14ac:dyDescent="0.3">
      <c r="B7188" s="3" t="s">
        <v>335</v>
      </c>
      <c r="C7188" s="4">
        <v>2023</v>
      </c>
      <c r="D7188" s="3" t="s">
        <v>1469</v>
      </c>
      <c r="E7188" s="4">
        <v>34285767</v>
      </c>
      <c r="F7188" s="4">
        <v>8.6974</v>
      </c>
      <c r="G7188" s="4">
        <v>3.0568677070153241</v>
      </c>
      <c r="H7188" s="4">
        <v>298197</v>
      </c>
      <c r="I7188" s="4"/>
      <c r="J7188" s="4">
        <v>298197</v>
      </c>
    </row>
    <row r="7189" spans="2:10" x14ac:dyDescent="0.3">
      <c r="B7189" s="3" t="s">
        <v>335</v>
      </c>
      <c r="C7189" s="4">
        <v>2023</v>
      </c>
      <c r="D7189" s="3" t="s">
        <v>1470</v>
      </c>
      <c r="E7189" s="4">
        <v>84330600</v>
      </c>
      <c r="F7189" s="4">
        <v>11.860300000000001</v>
      </c>
      <c r="G7189" s="4">
        <v>4.1685294531140169</v>
      </c>
      <c r="H7189" s="4">
        <v>1000186</v>
      </c>
      <c r="I7189" s="4"/>
      <c r="J7189" s="4">
        <v>1000186</v>
      </c>
    </row>
    <row r="7190" spans="2:10" x14ac:dyDescent="0.3">
      <c r="B7190" s="3" t="s">
        <v>335</v>
      </c>
      <c r="C7190" s="4">
        <v>2023</v>
      </c>
      <c r="D7190" s="3" t="s">
        <v>1471</v>
      </c>
      <c r="E7190" s="4">
        <v>21465000</v>
      </c>
      <c r="F7190" s="4">
        <v>26.658100000000001</v>
      </c>
      <c r="G7190" s="4">
        <v>9.3694995079432015</v>
      </c>
      <c r="H7190" s="4">
        <v>572216</v>
      </c>
      <c r="I7190" s="4"/>
      <c r="J7190" s="4">
        <v>572216</v>
      </c>
    </row>
    <row r="7191" spans="2:10" x14ac:dyDescent="0.3">
      <c r="B7191" s="3" t="s">
        <v>335</v>
      </c>
      <c r="C7191" s="4">
        <v>2023</v>
      </c>
      <c r="D7191" s="3" t="s">
        <v>1472</v>
      </c>
      <c r="E7191" s="4">
        <v>40400</v>
      </c>
      <c r="F7191" s="4">
        <v>16.9955</v>
      </c>
      <c r="G7191" s="4">
        <v>5.9733937860255866</v>
      </c>
      <c r="H7191" s="4">
        <v>687</v>
      </c>
      <c r="I7191" s="4"/>
      <c r="J7191" s="4">
        <v>687</v>
      </c>
    </row>
    <row r="7192" spans="2:10" x14ac:dyDescent="0.3">
      <c r="B7192" s="3" t="s">
        <v>335</v>
      </c>
      <c r="C7192" s="4">
        <v>2023</v>
      </c>
      <c r="D7192" s="3" t="s">
        <v>1473</v>
      </c>
      <c r="E7192" s="4">
        <v>4823600</v>
      </c>
      <c r="F7192" s="4">
        <v>3.2734000000000001</v>
      </c>
      <c r="G7192" s="4">
        <v>1.1504990861802333</v>
      </c>
      <c r="H7192" s="4">
        <v>15790</v>
      </c>
      <c r="I7192" s="4"/>
      <c r="J7192" s="4">
        <v>15790</v>
      </c>
    </row>
    <row r="7193" spans="2:10" x14ac:dyDescent="0.3">
      <c r="B7193" s="3" t="s">
        <v>335</v>
      </c>
      <c r="C7193" s="4">
        <v>2023</v>
      </c>
      <c r="D7193" s="3" t="s">
        <v>1474</v>
      </c>
      <c r="E7193" s="4">
        <v>1459383215</v>
      </c>
      <c r="F7193" s="4">
        <v>2.8452000000000002</v>
      </c>
      <c r="G7193" s="4">
        <v>1</v>
      </c>
      <c r="H7193" s="4">
        <v>4152237</v>
      </c>
      <c r="I7193" s="4"/>
      <c r="J7193" s="4">
        <v>4152237</v>
      </c>
    </row>
    <row r="7194" spans="2:10" x14ac:dyDescent="0.3">
      <c r="B7194" s="3" t="s">
        <v>335</v>
      </c>
      <c r="C7194" s="4">
        <v>2023</v>
      </c>
      <c r="D7194" s="3" t="s">
        <v>1475</v>
      </c>
      <c r="E7194" s="4">
        <v>0</v>
      </c>
      <c r="F7194" s="4">
        <v>0</v>
      </c>
      <c r="G7194" s="4">
        <v>0</v>
      </c>
      <c r="H7194" s="4">
        <v>0</v>
      </c>
      <c r="I7194" s="4"/>
      <c r="J7194" s="4">
        <v>0</v>
      </c>
    </row>
    <row r="7195" spans="2:10" x14ac:dyDescent="0.3">
      <c r="B7195" s="3" t="s">
        <v>335</v>
      </c>
      <c r="C7195" s="4">
        <v>2023</v>
      </c>
      <c r="D7195" s="3" t="s">
        <v>1476</v>
      </c>
      <c r="E7195" s="4">
        <v>6624250</v>
      </c>
      <c r="F7195" s="4">
        <v>39.113999999999997</v>
      </c>
      <c r="G7195" s="4">
        <v>13.747363981442428</v>
      </c>
      <c r="H7195" s="4">
        <v>259101</v>
      </c>
      <c r="I7195" s="4">
        <v>148625</v>
      </c>
      <c r="J7195" s="4">
        <v>407726</v>
      </c>
    </row>
    <row r="7196" spans="2:10" x14ac:dyDescent="0.3">
      <c r="B7196" s="3" t="s">
        <v>335</v>
      </c>
      <c r="C7196" s="4">
        <v>2024</v>
      </c>
      <c r="D7196" s="3" t="s">
        <v>1468</v>
      </c>
      <c r="E7196" s="4">
        <v>78995950</v>
      </c>
      <c r="F7196" s="4">
        <v>9.3025000000000002</v>
      </c>
      <c r="G7196" s="4">
        <v>3.2748363021896787</v>
      </c>
      <c r="H7196" s="4">
        <v>734860</v>
      </c>
      <c r="I7196" s="4"/>
      <c r="J7196" s="4">
        <v>734860</v>
      </c>
    </row>
    <row r="7197" spans="2:10" x14ac:dyDescent="0.3">
      <c r="B7197" s="3" t="s">
        <v>335</v>
      </c>
      <c r="C7197" s="4">
        <v>2024</v>
      </c>
      <c r="D7197" s="3" t="s">
        <v>1469</v>
      </c>
      <c r="E7197" s="4">
        <v>34099996</v>
      </c>
      <c r="F7197" s="4">
        <v>10.7257</v>
      </c>
      <c r="G7197" s="4">
        <v>3.7758572132648034</v>
      </c>
      <c r="H7197" s="4">
        <v>365746</v>
      </c>
      <c r="I7197" s="4"/>
      <c r="J7197" s="4">
        <v>365746</v>
      </c>
    </row>
    <row r="7198" spans="2:10" x14ac:dyDescent="0.3">
      <c r="B7198" s="3" t="s">
        <v>335</v>
      </c>
      <c r="C7198" s="4">
        <v>2024</v>
      </c>
      <c r="D7198" s="3" t="s">
        <v>1470</v>
      </c>
      <c r="E7198" s="4">
        <v>101241900</v>
      </c>
      <c r="F7198" s="4">
        <v>11.2492</v>
      </c>
      <c r="G7198" s="4">
        <v>3.9601492642399498</v>
      </c>
      <c r="H7198" s="4">
        <v>1138890</v>
      </c>
      <c r="I7198" s="4"/>
      <c r="J7198" s="4">
        <v>1138890</v>
      </c>
    </row>
    <row r="7199" spans="2:10" x14ac:dyDescent="0.3">
      <c r="B7199" s="3" t="s">
        <v>335</v>
      </c>
      <c r="C7199" s="4">
        <v>2024</v>
      </c>
      <c r="D7199" s="3" t="s">
        <v>1471</v>
      </c>
      <c r="E7199" s="4">
        <v>22410000</v>
      </c>
      <c r="F7199" s="4">
        <v>27.275099999999998</v>
      </c>
      <c r="G7199" s="4">
        <v>9.6018798845314368</v>
      </c>
      <c r="H7199" s="4">
        <v>611235</v>
      </c>
      <c r="I7199" s="4"/>
      <c r="J7199" s="4">
        <v>611235</v>
      </c>
    </row>
    <row r="7200" spans="2:10" x14ac:dyDescent="0.3">
      <c r="B7200" s="3" t="s">
        <v>335</v>
      </c>
      <c r="C7200" s="4">
        <v>2024</v>
      </c>
      <c r="D7200" s="3" t="s">
        <v>1472</v>
      </c>
      <c r="E7200" s="4">
        <v>40400</v>
      </c>
      <c r="F7200" s="4">
        <v>18.206499999999998</v>
      </c>
      <c r="G7200" s="4">
        <v>6.4093853411251143</v>
      </c>
      <c r="H7200" s="4">
        <v>736</v>
      </c>
      <c r="I7200" s="4"/>
      <c r="J7200" s="4">
        <v>736</v>
      </c>
    </row>
    <row r="7201" spans="2:10" x14ac:dyDescent="0.3">
      <c r="B7201" s="3" t="s">
        <v>335</v>
      </c>
      <c r="C7201" s="4">
        <v>2024</v>
      </c>
      <c r="D7201" s="3" t="s">
        <v>1473</v>
      </c>
      <c r="E7201" s="4">
        <v>5062600</v>
      </c>
      <c r="F7201" s="4">
        <v>3.4698000000000002</v>
      </c>
      <c r="G7201" s="4">
        <v>1.2215024994719428</v>
      </c>
      <c r="H7201" s="4">
        <v>17566</v>
      </c>
      <c r="I7201" s="4"/>
      <c r="J7201" s="4">
        <v>17566</v>
      </c>
    </row>
    <row r="7202" spans="2:10" x14ac:dyDescent="0.3">
      <c r="B7202" s="3" t="s">
        <v>335</v>
      </c>
      <c r="C7202" s="4">
        <v>2024</v>
      </c>
      <c r="D7202" s="3" t="s">
        <v>1474</v>
      </c>
      <c r="E7202" s="4">
        <v>1511619564</v>
      </c>
      <c r="F7202" s="4">
        <v>2.8405999999999998</v>
      </c>
      <c r="G7202" s="4">
        <v>1</v>
      </c>
      <c r="H7202" s="4">
        <v>4293907</v>
      </c>
      <c r="I7202" s="4"/>
      <c r="J7202" s="4">
        <v>4293907</v>
      </c>
    </row>
    <row r="7203" spans="2:10" x14ac:dyDescent="0.3">
      <c r="B7203" s="3" t="s">
        <v>335</v>
      </c>
      <c r="C7203" s="4">
        <v>2024</v>
      </c>
      <c r="D7203" s="3" t="s">
        <v>1475</v>
      </c>
      <c r="E7203" s="4">
        <v>0</v>
      </c>
      <c r="F7203" s="4">
        <v>0</v>
      </c>
      <c r="G7203" s="4">
        <v>0</v>
      </c>
      <c r="H7203" s="4">
        <v>0</v>
      </c>
      <c r="I7203" s="4"/>
      <c r="J7203" s="4">
        <v>0</v>
      </c>
    </row>
    <row r="7204" spans="2:10" x14ac:dyDescent="0.3">
      <c r="B7204" s="3" t="s">
        <v>335</v>
      </c>
      <c r="C7204" s="4">
        <v>2024</v>
      </c>
      <c r="D7204" s="3" t="s">
        <v>1476</v>
      </c>
      <c r="E7204" s="4">
        <v>7412985</v>
      </c>
      <c r="F7204" s="4">
        <v>39.324399999999997</v>
      </c>
      <c r="G7204" s="4">
        <v>13.843694994015349</v>
      </c>
      <c r="H7204" s="4">
        <v>291511</v>
      </c>
      <c r="I7204" s="4">
        <v>148597</v>
      </c>
      <c r="J7204" s="4">
        <v>440108</v>
      </c>
    </row>
    <row r="7205" spans="2:10" x14ac:dyDescent="0.3">
      <c r="B7205" s="3" t="s">
        <v>337</v>
      </c>
      <c r="C7205" s="4">
        <v>2019</v>
      </c>
      <c r="D7205" s="3" t="s">
        <v>1468</v>
      </c>
      <c r="E7205" s="4">
        <v>79907300</v>
      </c>
      <c r="F7205" s="4">
        <v>10.6556</v>
      </c>
      <c r="G7205" s="4">
        <v>2.61461451636649</v>
      </c>
      <c r="H7205" s="4">
        <v>851460.22588000004</v>
      </c>
      <c r="I7205" s="4"/>
      <c r="J7205" s="4">
        <v>851460.22588000004</v>
      </c>
    </row>
    <row r="7206" spans="2:10" x14ac:dyDescent="0.3">
      <c r="B7206" s="3" t="s">
        <v>337</v>
      </c>
      <c r="C7206" s="4">
        <v>2019</v>
      </c>
      <c r="D7206" s="3" t="s">
        <v>1469</v>
      </c>
      <c r="E7206" s="4">
        <v>55159</v>
      </c>
      <c r="F7206" s="4">
        <v>4.0754000000000001</v>
      </c>
      <c r="G7206" s="4">
        <v>1</v>
      </c>
      <c r="H7206" s="4">
        <v>224.79498860000001</v>
      </c>
      <c r="I7206" s="4"/>
      <c r="J7206" s="4">
        <v>224.79498860000001</v>
      </c>
    </row>
    <row r="7207" spans="2:10" x14ac:dyDescent="0.3">
      <c r="B7207" s="3" t="s">
        <v>337</v>
      </c>
      <c r="C7207" s="4">
        <v>2019</v>
      </c>
      <c r="D7207" s="3" t="s">
        <v>1470</v>
      </c>
      <c r="E7207" s="4">
        <v>1044700</v>
      </c>
      <c r="F7207" s="4">
        <v>19.1889</v>
      </c>
      <c r="G7207" s="4">
        <v>4.70847033420032</v>
      </c>
      <c r="H7207" s="4">
        <v>20046.643830000001</v>
      </c>
      <c r="I7207" s="4"/>
      <c r="J7207" s="4">
        <v>20046.643830000001</v>
      </c>
    </row>
    <row r="7208" spans="2:10" x14ac:dyDescent="0.3">
      <c r="B7208" s="3" t="s">
        <v>337</v>
      </c>
      <c r="C7208" s="4">
        <v>2019</v>
      </c>
      <c r="D7208" s="3" t="s">
        <v>1471</v>
      </c>
      <c r="E7208" s="4">
        <v>136503800</v>
      </c>
      <c r="F7208" s="4">
        <v>39.559739999999998</v>
      </c>
      <c r="G7208" s="4">
        <v>9.7069588261275008</v>
      </c>
      <c r="H7208" s="4">
        <v>5400054.8370120004</v>
      </c>
      <c r="I7208" s="4">
        <v>-2181971</v>
      </c>
      <c r="J7208" s="4">
        <v>3218083.8370119999</v>
      </c>
    </row>
    <row r="7209" spans="2:10" x14ac:dyDescent="0.3">
      <c r="B7209" s="3" t="s">
        <v>337</v>
      </c>
      <c r="C7209" s="4">
        <v>2019</v>
      </c>
      <c r="D7209" s="3" t="s">
        <v>1472</v>
      </c>
      <c r="E7209" s="4">
        <v>2641400</v>
      </c>
      <c r="F7209" s="4">
        <v>12.094799999999999</v>
      </c>
      <c r="G7209" s="4">
        <v>2.9677577661088499</v>
      </c>
      <c r="H7209" s="4">
        <v>31947.204720000002</v>
      </c>
      <c r="I7209" s="4"/>
      <c r="J7209" s="4">
        <v>31947.204720000002</v>
      </c>
    </row>
    <row r="7210" spans="2:10" x14ac:dyDescent="0.3">
      <c r="B7210" s="3" t="s">
        <v>337</v>
      </c>
      <c r="C7210" s="4">
        <v>2019</v>
      </c>
      <c r="D7210" s="3" t="s">
        <v>1473</v>
      </c>
      <c r="E7210" s="4">
        <v>135500</v>
      </c>
      <c r="F7210" s="4">
        <v>3.0566</v>
      </c>
      <c r="G7210" s="4">
        <v>0.750012268734357</v>
      </c>
      <c r="H7210" s="4">
        <v>414.16930000000002</v>
      </c>
      <c r="I7210" s="4"/>
      <c r="J7210" s="4">
        <v>414.16930000000002</v>
      </c>
    </row>
    <row r="7211" spans="2:10" x14ac:dyDescent="0.3">
      <c r="B7211" s="3" t="s">
        <v>337</v>
      </c>
      <c r="C7211" s="4">
        <v>2019</v>
      </c>
      <c r="D7211" s="3" t="s">
        <v>1474</v>
      </c>
      <c r="E7211" s="4">
        <v>412863600</v>
      </c>
      <c r="F7211" s="4">
        <v>4.0754000000000001</v>
      </c>
      <c r="G7211" s="4">
        <v>1</v>
      </c>
      <c r="H7211" s="4">
        <v>1682584.31544</v>
      </c>
      <c r="I7211" s="4">
        <v>0</v>
      </c>
      <c r="J7211" s="4">
        <v>1682584.31544</v>
      </c>
    </row>
    <row r="7212" spans="2:10" x14ac:dyDescent="0.3">
      <c r="B7212" s="3" t="s">
        <v>337</v>
      </c>
      <c r="C7212" s="4">
        <v>2019</v>
      </c>
      <c r="D7212" s="3" t="s">
        <v>1475</v>
      </c>
      <c r="E7212" s="4">
        <v>0</v>
      </c>
      <c r="F7212" s="4">
        <v>4.0754000000000001</v>
      </c>
      <c r="G7212" s="4">
        <v>1</v>
      </c>
      <c r="H7212" s="4">
        <v>0</v>
      </c>
      <c r="I7212" s="4"/>
      <c r="J7212" s="4">
        <v>0</v>
      </c>
    </row>
    <row r="7213" spans="2:10" x14ac:dyDescent="0.3">
      <c r="B7213" s="3" t="s">
        <v>337</v>
      </c>
      <c r="C7213" s="4">
        <v>2019</v>
      </c>
      <c r="D7213" s="3" t="s">
        <v>1476</v>
      </c>
      <c r="E7213" s="4">
        <v>26289810</v>
      </c>
      <c r="F7213" s="4">
        <v>40</v>
      </c>
      <c r="G7213" s="4">
        <v>9.8149874858909492</v>
      </c>
      <c r="H7213" s="4">
        <v>1051592.3999999999</v>
      </c>
      <c r="I7213" s="4"/>
      <c r="J7213" s="4">
        <v>1051592.3999999999</v>
      </c>
    </row>
    <row r="7214" spans="2:10" x14ac:dyDescent="0.3">
      <c r="B7214" s="3" t="s">
        <v>337</v>
      </c>
      <c r="C7214" s="4">
        <v>2020</v>
      </c>
      <c r="D7214" s="3" t="s">
        <v>1468</v>
      </c>
      <c r="E7214" s="4">
        <v>82825200</v>
      </c>
      <c r="F7214" s="4">
        <v>10.896100000000001</v>
      </c>
      <c r="G7214" s="4">
        <v>2.6456476872647809</v>
      </c>
      <c r="H7214" s="4">
        <v>902472</v>
      </c>
      <c r="I7214" s="4"/>
      <c r="J7214" s="4">
        <v>902472</v>
      </c>
    </row>
    <row r="7215" spans="2:10" x14ac:dyDescent="0.3">
      <c r="B7215" s="3" t="s">
        <v>337</v>
      </c>
      <c r="C7215" s="4">
        <v>2020</v>
      </c>
      <c r="D7215" s="3" t="s">
        <v>1469</v>
      </c>
      <c r="E7215" s="4">
        <v>55159</v>
      </c>
      <c r="F7215" s="4">
        <v>4.1185</v>
      </c>
      <c r="G7215" s="4">
        <v>1</v>
      </c>
      <c r="H7215" s="4">
        <v>227</v>
      </c>
      <c r="I7215" s="4"/>
      <c r="J7215" s="4">
        <v>227</v>
      </c>
    </row>
    <row r="7216" spans="2:10" x14ac:dyDescent="0.3">
      <c r="B7216" s="3" t="s">
        <v>337</v>
      </c>
      <c r="C7216" s="4">
        <v>2020</v>
      </c>
      <c r="D7216" s="3" t="s">
        <v>1470</v>
      </c>
      <c r="E7216" s="4">
        <v>1078100</v>
      </c>
      <c r="F7216" s="4">
        <v>19.747299999999999</v>
      </c>
      <c r="G7216" s="4">
        <v>4.7947796527862083</v>
      </c>
      <c r="H7216" s="4">
        <v>21290</v>
      </c>
      <c r="I7216" s="4"/>
      <c r="J7216" s="4">
        <v>21290</v>
      </c>
    </row>
    <row r="7217" spans="2:10" x14ac:dyDescent="0.3">
      <c r="B7217" s="3" t="s">
        <v>337</v>
      </c>
      <c r="C7217" s="4">
        <v>2020</v>
      </c>
      <c r="D7217" s="3" t="s">
        <v>1471</v>
      </c>
      <c r="E7217" s="4">
        <v>127007800</v>
      </c>
      <c r="F7217" s="4">
        <v>39.850740000000002</v>
      </c>
      <c r="G7217" s="4">
        <v>9.6760325361175195</v>
      </c>
      <c r="H7217" s="4">
        <v>5061355</v>
      </c>
      <c r="I7217" s="4">
        <v>-1787304</v>
      </c>
      <c r="J7217" s="4">
        <v>3274051</v>
      </c>
    </row>
    <row r="7218" spans="2:10" x14ac:dyDescent="0.3">
      <c r="B7218" s="3" t="s">
        <v>337</v>
      </c>
      <c r="C7218" s="4">
        <v>2020</v>
      </c>
      <c r="D7218" s="3" t="s">
        <v>1472</v>
      </c>
      <c r="E7218" s="4">
        <v>2642200</v>
      </c>
      <c r="F7218" s="4">
        <v>12.5855</v>
      </c>
      <c r="G7218" s="4">
        <v>3.0558455748452107</v>
      </c>
      <c r="H7218" s="4">
        <v>33253</v>
      </c>
      <c r="I7218" s="4"/>
      <c r="J7218" s="4">
        <v>33253</v>
      </c>
    </row>
    <row r="7219" spans="2:10" x14ac:dyDescent="0.3">
      <c r="B7219" s="3" t="s">
        <v>337</v>
      </c>
      <c r="C7219" s="4">
        <v>2020</v>
      </c>
      <c r="D7219" s="3" t="s">
        <v>1473</v>
      </c>
      <c r="E7219" s="4">
        <v>135500</v>
      </c>
      <c r="F7219" s="4">
        <v>3.0889000000000002</v>
      </c>
      <c r="G7219" s="4">
        <v>0.75000607017117882</v>
      </c>
      <c r="H7219" s="4">
        <v>419</v>
      </c>
      <c r="I7219" s="4"/>
      <c r="J7219" s="4">
        <v>419</v>
      </c>
    </row>
    <row r="7220" spans="2:10" x14ac:dyDescent="0.3">
      <c r="B7220" s="3" t="s">
        <v>337</v>
      </c>
      <c r="C7220" s="4">
        <v>2020</v>
      </c>
      <c r="D7220" s="3" t="s">
        <v>1474</v>
      </c>
      <c r="E7220" s="4">
        <v>439524424</v>
      </c>
      <c r="F7220" s="4">
        <v>4.1185</v>
      </c>
      <c r="G7220" s="4">
        <v>1</v>
      </c>
      <c r="H7220" s="4">
        <v>1810181</v>
      </c>
      <c r="I7220" s="4"/>
      <c r="J7220" s="4">
        <v>1810181</v>
      </c>
    </row>
    <row r="7221" spans="2:10" x14ac:dyDescent="0.3">
      <c r="B7221" s="3" t="s">
        <v>337</v>
      </c>
      <c r="C7221" s="4">
        <v>2020</v>
      </c>
      <c r="D7221" s="3" t="s">
        <v>1475</v>
      </c>
      <c r="E7221" s="4">
        <v>0</v>
      </c>
      <c r="F7221" s="4">
        <v>4.1185</v>
      </c>
      <c r="G7221" s="4">
        <v>1</v>
      </c>
      <c r="H7221" s="4">
        <v>0</v>
      </c>
      <c r="I7221" s="4"/>
      <c r="J7221" s="4">
        <v>0</v>
      </c>
    </row>
    <row r="7222" spans="2:10" x14ac:dyDescent="0.3">
      <c r="B7222" s="3" t="s">
        <v>337</v>
      </c>
      <c r="C7222" s="4">
        <v>2020</v>
      </c>
      <c r="D7222" s="3" t="s">
        <v>1476</v>
      </c>
      <c r="E7222" s="4">
        <v>27646800</v>
      </c>
      <c r="F7222" s="4">
        <v>40</v>
      </c>
      <c r="G7222" s="4">
        <v>9.7122738861235884</v>
      </c>
      <c r="H7222" s="4">
        <v>1105872</v>
      </c>
      <c r="I7222" s="4">
        <v>267808</v>
      </c>
      <c r="J7222" s="4">
        <v>1373680</v>
      </c>
    </row>
    <row r="7223" spans="2:10" x14ac:dyDescent="0.3">
      <c r="B7223" s="3" t="s">
        <v>337</v>
      </c>
      <c r="C7223" s="4">
        <v>2021</v>
      </c>
      <c r="D7223" s="3" t="s">
        <v>1468</v>
      </c>
      <c r="E7223" s="4">
        <v>99163900</v>
      </c>
      <c r="F7223" s="4">
        <v>11.034000000000001</v>
      </c>
      <c r="G7223" s="4">
        <v>2.7156604563018383</v>
      </c>
      <c r="H7223" s="4">
        <v>1094174</v>
      </c>
      <c r="I7223" s="4"/>
      <c r="J7223" s="4">
        <v>1094174</v>
      </c>
    </row>
    <row r="7224" spans="2:10" x14ac:dyDescent="0.3">
      <c r="B7224" s="3" t="s">
        <v>337</v>
      </c>
      <c r="C7224" s="4">
        <v>2021</v>
      </c>
      <c r="D7224" s="3" t="s">
        <v>1469</v>
      </c>
      <c r="E7224" s="4">
        <v>55159</v>
      </c>
      <c r="F7224" s="4">
        <v>4.0631000000000004</v>
      </c>
      <c r="G7224" s="4">
        <v>1</v>
      </c>
      <c r="H7224" s="4">
        <v>224</v>
      </c>
      <c r="I7224" s="4"/>
      <c r="J7224" s="4">
        <v>224</v>
      </c>
    </row>
    <row r="7225" spans="2:10" x14ac:dyDescent="0.3">
      <c r="B7225" s="3" t="s">
        <v>337</v>
      </c>
      <c r="C7225" s="4">
        <v>2021</v>
      </c>
      <c r="D7225" s="3" t="s">
        <v>1470</v>
      </c>
      <c r="E7225" s="4">
        <v>1189300</v>
      </c>
      <c r="F7225" s="4">
        <v>18.795999999999999</v>
      </c>
      <c r="G7225" s="4">
        <v>4.6260244640791512</v>
      </c>
      <c r="H7225" s="4">
        <v>22354</v>
      </c>
      <c r="I7225" s="4"/>
      <c r="J7225" s="4">
        <v>22354</v>
      </c>
    </row>
    <row r="7226" spans="2:10" x14ac:dyDescent="0.3">
      <c r="B7226" s="3" t="s">
        <v>337</v>
      </c>
      <c r="C7226" s="4">
        <v>2021</v>
      </c>
      <c r="D7226" s="3" t="s">
        <v>1471</v>
      </c>
      <c r="E7226" s="4">
        <v>137018800</v>
      </c>
      <c r="F7226" s="4">
        <v>36.615290000000002</v>
      </c>
      <c r="G7226" s="4">
        <v>9.0116635081587955</v>
      </c>
      <c r="H7226" s="4">
        <v>5016983</v>
      </c>
      <c r="I7226" s="4">
        <v>-1138343</v>
      </c>
      <c r="J7226" s="4">
        <v>3878640</v>
      </c>
    </row>
    <row r="7227" spans="2:10" x14ac:dyDescent="0.3">
      <c r="B7227" s="3" t="s">
        <v>337</v>
      </c>
      <c r="C7227" s="4">
        <v>2021</v>
      </c>
      <c r="D7227" s="3" t="s">
        <v>1472</v>
      </c>
      <c r="E7227" s="4">
        <v>2755700</v>
      </c>
      <c r="F7227" s="4">
        <v>13.997199999999999</v>
      </c>
      <c r="G7227" s="4">
        <v>3.444955821909379</v>
      </c>
      <c r="H7227" s="4">
        <v>38572</v>
      </c>
      <c r="I7227" s="4"/>
      <c r="J7227" s="4">
        <v>38572</v>
      </c>
    </row>
    <row r="7228" spans="2:10" x14ac:dyDescent="0.3">
      <c r="B7228" s="3" t="s">
        <v>337</v>
      </c>
      <c r="C7228" s="4">
        <v>2021</v>
      </c>
      <c r="D7228" s="3" t="s">
        <v>1473</v>
      </c>
      <c r="E7228" s="4">
        <v>135500</v>
      </c>
      <c r="F7228" s="4">
        <v>3.0472999999999999</v>
      </c>
      <c r="G7228" s="4">
        <v>0.74999384706258754</v>
      </c>
      <c r="H7228" s="4">
        <v>413</v>
      </c>
      <c r="I7228" s="4"/>
      <c r="J7228" s="4">
        <v>413</v>
      </c>
    </row>
    <row r="7229" spans="2:10" x14ac:dyDescent="0.3">
      <c r="B7229" s="3" t="s">
        <v>337</v>
      </c>
      <c r="C7229" s="4">
        <v>2021</v>
      </c>
      <c r="D7229" s="3" t="s">
        <v>1474</v>
      </c>
      <c r="E7229" s="4">
        <v>476386700</v>
      </c>
      <c r="F7229" s="4">
        <v>4.0631000000000004</v>
      </c>
      <c r="G7229" s="4">
        <v>1</v>
      </c>
      <c r="H7229" s="4">
        <v>1935607</v>
      </c>
      <c r="I7229" s="4"/>
      <c r="J7229" s="4">
        <v>1935607</v>
      </c>
    </row>
    <row r="7230" spans="2:10" x14ac:dyDescent="0.3">
      <c r="B7230" s="3" t="s">
        <v>337</v>
      </c>
      <c r="C7230" s="4">
        <v>2021</v>
      </c>
      <c r="D7230" s="3" t="s">
        <v>1475</v>
      </c>
      <c r="E7230" s="4">
        <v>0</v>
      </c>
      <c r="F7230" s="4">
        <v>4.0631000000000004</v>
      </c>
      <c r="G7230" s="4">
        <v>1</v>
      </c>
      <c r="H7230" s="4">
        <v>0</v>
      </c>
      <c r="I7230" s="4"/>
      <c r="J7230" s="4">
        <v>0</v>
      </c>
    </row>
    <row r="7231" spans="2:10" x14ac:dyDescent="0.3">
      <c r="B7231" s="3" t="s">
        <v>337</v>
      </c>
      <c r="C7231" s="4">
        <v>2021</v>
      </c>
      <c r="D7231" s="3" t="s">
        <v>1476</v>
      </c>
      <c r="E7231" s="4">
        <v>28015475</v>
      </c>
      <c r="F7231" s="4">
        <v>40</v>
      </c>
      <c r="G7231" s="4">
        <v>9.8446998597130264</v>
      </c>
      <c r="H7231" s="4">
        <v>1120619</v>
      </c>
      <c r="I7231" s="4">
        <v>252538</v>
      </c>
      <c r="J7231" s="4">
        <v>1373157</v>
      </c>
    </row>
    <row r="7232" spans="2:10" x14ac:dyDescent="0.3">
      <c r="B7232" s="3" t="s">
        <v>337</v>
      </c>
      <c r="C7232" s="4">
        <v>2022</v>
      </c>
      <c r="D7232" s="3" t="s">
        <v>1468</v>
      </c>
      <c r="E7232" s="4">
        <v>105006400</v>
      </c>
      <c r="F7232" s="4">
        <v>10.0966</v>
      </c>
      <c r="G7232" s="4">
        <v>2.7191102014434989</v>
      </c>
      <c r="H7232" s="4">
        <v>1060208</v>
      </c>
      <c r="I7232" s="4"/>
      <c r="J7232" s="4">
        <v>1060208</v>
      </c>
    </row>
    <row r="7233" spans="2:10" x14ac:dyDescent="0.3">
      <c r="B7233" s="3" t="s">
        <v>337</v>
      </c>
      <c r="C7233" s="4">
        <v>2022</v>
      </c>
      <c r="D7233" s="3" t="s">
        <v>1469</v>
      </c>
      <c r="E7233" s="4">
        <v>55159</v>
      </c>
      <c r="F7233" s="4">
        <v>3.7132000000000001</v>
      </c>
      <c r="G7233" s="4">
        <v>1</v>
      </c>
      <c r="H7233" s="4">
        <v>205</v>
      </c>
      <c r="I7233" s="4"/>
      <c r="J7233" s="4">
        <v>205</v>
      </c>
    </row>
    <row r="7234" spans="2:10" x14ac:dyDescent="0.3">
      <c r="B7234" s="3" t="s">
        <v>337</v>
      </c>
      <c r="C7234" s="4">
        <v>2022</v>
      </c>
      <c r="D7234" s="3" t="s">
        <v>1470</v>
      </c>
      <c r="E7234" s="4">
        <v>1467600</v>
      </c>
      <c r="F7234" s="4">
        <v>15.9933</v>
      </c>
      <c r="G7234" s="4">
        <v>4.307147473876979</v>
      </c>
      <c r="H7234" s="4">
        <v>23472</v>
      </c>
      <c r="I7234" s="4"/>
      <c r="J7234" s="4">
        <v>23472</v>
      </c>
    </row>
    <row r="7235" spans="2:10" x14ac:dyDescent="0.3">
      <c r="B7235" s="3" t="s">
        <v>337</v>
      </c>
      <c r="C7235" s="4">
        <v>2022</v>
      </c>
      <c r="D7235" s="3" t="s">
        <v>1471</v>
      </c>
      <c r="E7235" s="4">
        <v>137495300</v>
      </c>
      <c r="F7235" s="4">
        <v>40.9711</v>
      </c>
      <c r="G7235" s="4">
        <v>11.033906064849726</v>
      </c>
      <c r="H7235" s="4">
        <v>5633334</v>
      </c>
      <c r="I7235" s="4">
        <v>-1949118</v>
      </c>
      <c r="J7235" s="4">
        <v>3684216</v>
      </c>
    </row>
    <row r="7236" spans="2:10" x14ac:dyDescent="0.3">
      <c r="B7236" s="3" t="s">
        <v>337</v>
      </c>
      <c r="C7236" s="4">
        <v>2022</v>
      </c>
      <c r="D7236" s="3" t="s">
        <v>1472</v>
      </c>
      <c r="E7236" s="4">
        <v>2573000</v>
      </c>
      <c r="F7236" s="4">
        <v>12.7585</v>
      </c>
      <c r="G7236" s="4">
        <v>3.4359851341161263</v>
      </c>
      <c r="H7236" s="4">
        <v>32828</v>
      </c>
      <c r="I7236" s="4"/>
      <c r="J7236" s="4">
        <v>32828</v>
      </c>
    </row>
    <row r="7237" spans="2:10" x14ac:dyDescent="0.3">
      <c r="B7237" s="3" t="s">
        <v>337</v>
      </c>
      <c r="C7237" s="4">
        <v>2022</v>
      </c>
      <c r="D7237" s="3" t="s">
        <v>1473</v>
      </c>
      <c r="E7237" s="4">
        <v>169400</v>
      </c>
      <c r="F7237" s="4">
        <v>2.7848999999999999</v>
      </c>
      <c r="G7237" s="4">
        <v>0.75</v>
      </c>
      <c r="H7237" s="4">
        <v>472</v>
      </c>
      <c r="I7237" s="4"/>
      <c r="J7237" s="4">
        <v>472</v>
      </c>
    </row>
    <row r="7238" spans="2:10" x14ac:dyDescent="0.3">
      <c r="B7238" s="3" t="s">
        <v>337</v>
      </c>
      <c r="C7238" s="4">
        <v>2022</v>
      </c>
      <c r="D7238" s="3" t="s">
        <v>1474</v>
      </c>
      <c r="E7238" s="4">
        <v>554248900</v>
      </c>
      <c r="F7238" s="4">
        <v>3.7132000000000001</v>
      </c>
      <c r="G7238" s="4">
        <v>1</v>
      </c>
      <c r="H7238" s="4">
        <v>2058037</v>
      </c>
      <c r="I7238" s="4"/>
      <c r="J7238" s="4">
        <v>2058037</v>
      </c>
    </row>
    <row r="7239" spans="2:10" x14ac:dyDescent="0.3">
      <c r="B7239" s="3" t="s">
        <v>337</v>
      </c>
      <c r="C7239" s="4">
        <v>2022</v>
      </c>
      <c r="D7239" s="3" t="s">
        <v>1475</v>
      </c>
      <c r="E7239" s="4">
        <v>0</v>
      </c>
      <c r="F7239" s="4">
        <v>3.7132000000000001</v>
      </c>
      <c r="G7239" s="4">
        <v>1</v>
      </c>
      <c r="H7239" s="4">
        <v>0</v>
      </c>
      <c r="I7239" s="4"/>
      <c r="J7239" s="4">
        <v>0</v>
      </c>
    </row>
    <row r="7240" spans="2:10" x14ac:dyDescent="0.3">
      <c r="B7240" s="3" t="s">
        <v>337</v>
      </c>
      <c r="C7240" s="4">
        <v>2022</v>
      </c>
      <c r="D7240" s="3" t="s">
        <v>1476</v>
      </c>
      <c r="E7240" s="4">
        <v>28854095</v>
      </c>
      <c r="F7240" s="4">
        <v>40</v>
      </c>
      <c r="G7240" s="4">
        <v>10.772379618657761</v>
      </c>
      <c r="H7240" s="4">
        <v>1154164</v>
      </c>
      <c r="I7240" s="4">
        <v>233946</v>
      </c>
      <c r="J7240" s="4">
        <v>1388110</v>
      </c>
    </row>
    <row r="7241" spans="2:10" x14ac:dyDescent="0.3">
      <c r="B7241" s="3" t="s">
        <v>337</v>
      </c>
      <c r="C7241" s="4">
        <v>2023</v>
      </c>
      <c r="D7241" s="3" t="s">
        <v>1468</v>
      </c>
      <c r="E7241" s="4">
        <v>126084900</v>
      </c>
      <c r="F7241" s="4">
        <v>9.2279</v>
      </c>
      <c r="G7241" s="4">
        <v>2.8711574362165524</v>
      </c>
      <c r="H7241" s="4">
        <v>1163499</v>
      </c>
      <c r="I7241" s="4"/>
      <c r="J7241" s="4">
        <v>1163499</v>
      </c>
    </row>
    <row r="7242" spans="2:10" x14ac:dyDescent="0.3">
      <c r="B7242" s="3" t="s">
        <v>337</v>
      </c>
      <c r="C7242" s="4">
        <v>2023</v>
      </c>
      <c r="D7242" s="3" t="s">
        <v>1469</v>
      </c>
      <c r="E7242" s="4">
        <v>55161</v>
      </c>
      <c r="F7242" s="4">
        <v>3.214</v>
      </c>
      <c r="G7242" s="4">
        <v>1</v>
      </c>
      <c r="H7242" s="4">
        <v>177</v>
      </c>
      <c r="I7242" s="4"/>
      <c r="J7242" s="4">
        <v>177</v>
      </c>
    </row>
    <row r="7243" spans="2:10" x14ac:dyDescent="0.3">
      <c r="B7243" s="3" t="s">
        <v>337</v>
      </c>
      <c r="C7243" s="4">
        <v>2023</v>
      </c>
      <c r="D7243" s="3" t="s">
        <v>1470</v>
      </c>
      <c r="E7243" s="4">
        <v>1628400</v>
      </c>
      <c r="F7243" s="4">
        <v>15.2788</v>
      </c>
      <c r="G7243" s="4">
        <v>4.7538270068450528</v>
      </c>
      <c r="H7243" s="4">
        <v>24880</v>
      </c>
      <c r="I7243" s="4"/>
      <c r="J7243" s="4">
        <v>24880</v>
      </c>
    </row>
    <row r="7244" spans="2:10" x14ac:dyDescent="0.3">
      <c r="B7244" s="3" t="s">
        <v>337</v>
      </c>
      <c r="C7244" s="4">
        <v>2023</v>
      </c>
      <c r="D7244" s="3" t="s">
        <v>1471</v>
      </c>
      <c r="E7244" s="4">
        <v>143770100</v>
      </c>
      <c r="F7244" s="4">
        <v>37.85613</v>
      </c>
      <c r="G7244" s="4">
        <v>11.778509645301805</v>
      </c>
      <c r="H7244" s="4">
        <v>5442580</v>
      </c>
      <c r="I7244" s="4">
        <v>-1814922</v>
      </c>
      <c r="J7244" s="4">
        <v>3627658</v>
      </c>
    </row>
    <row r="7245" spans="2:10" x14ac:dyDescent="0.3">
      <c r="B7245" s="3" t="s">
        <v>337</v>
      </c>
      <c r="C7245" s="4">
        <v>2023</v>
      </c>
      <c r="D7245" s="3" t="s">
        <v>1472</v>
      </c>
      <c r="E7245" s="4">
        <v>2720300</v>
      </c>
      <c r="F7245" s="4">
        <v>11.837400000000001</v>
      </c>
      <c r="G7245" s="4">
        <v>3.6830740510267583</v>
      </c>
      <c r="H7245" s="4">
        <v>32201</v>
      </c>
      <c r="I7245" s="4"/>
      <c r="J7245" s="4">
        <v>32201</v>
      </c>
    </row>
    <row r="7246" spans="2:10" x14ac:dyDescent="0.3">
      <c r="B7246" s="3" t="s">
        <v>337</v>
      </c>
      <c r="C7246" s="4">
        <v>2023</v>
      </c>
      <c r="D7246" s="3" t="s">
        <v>1473</v>
      </c>
      <c r="E7246" s="4">
        <v>184200</v>
      </c>
      <c r="F7246" s="4">
        <v>2.4104999999999999</v>
      </c>
      <c r="G7246" s="4">
        <v>0.75</v>
      </c>
      <c r="H7246" s="4">
        <v>444</v>
      </c>
      <c r="I7246" s="4"/>
      <c r="J7246" s="4">
        <v>444</v>
      </c>
    </row>
    <row r="7247" spans="2:10" x14ac:dyDescent="0.3">
      <c r="B7247" s="3" t="s">
        <v>337</v>
      </c>
      <c r="C7247" s="4">
        <v>2023</v>
      </c>
      <c r="D7247" s="3" t="s">
        <v>1474</v>
      </c>
      <c r="E7247" s="4">
        <v>692869200</v>
      </c>
      <c r="F7247" s="4">
        <v>3.214</v>
      </c>
      <c r="G7247" s="4">
        <v>1</v>
      </c>
      <c r="H7247" s="4">
        <v>2226882</v>
      </c>
      <c r="I7247" s="4"/>
      <c r="J7247" s="4">
        <v>2226882</v>
      </c>
    </row>
    <row r="7248" spans="2:10" x14ac:dyDescent="0.3">
      <c r="B7248" s="3" t="s">
        <v>337</v>
      </c>
      <c r="C7248" s="4">
        <v>2023</v>
      </c>
      <c r="D7248" s="3" t="s">
        <v>1475</v>
      </c>
      <c r="E7248" s="4">
        <v>0</v>
      </c>
      <c r="F7248" s="4">
        <v>4.0631000000000004</v>
      </c>
      <c r="G7248" s="4">
        <v>1.2641879278158059</v>
      </c>
      <c r="H7248" s="4">
        <v>0</v>
      </c>
      <c r="I7248" s="4"/>
      <c r="J7248" s="4">
        <v>0</v>
      </c>
    </row>
    <row r="7249" spans="2:10" x14ac:dyDescent="0.3">
      <c r="B7249" s="3" t="s">
        <v>337</v>
      </c>
      <c r="C7249" s="4">
        <v>2023</v>
      </c>
      <c r="D7249" s="3" t="s">
        <v>1476</v>
      </c>
      <c r="E7249" s="4">
        <v>31133470</v>
      </c>
      <c r="F7249" s="4">
        <v>39.2958</v>
      </c>
      <c r="G7249" s="4">
        <v>12.226446795270691</v>
      </c>
      <c r="H7249" s="4">
        <v>1223415</v>
      </c>
      <c r="I7249" s="4">
        <v>258501</v>
      </c>
      <c r="J7249" s="4">
        <v>1481916</v>
      </c>
    </row>
    <row r="7250" spans="2:10" x14ac:dyDescent="0.3">
      <c r="B7250" s="3" t="s">
        <v>337</v>
      </c>
      <c r="C7250" s="4">
        <v>2024</v>
      </c>
      <c r="D7250" s="3" t="s">
        <v>1468</v>
      </c>
      <c r="E7250" s="4">
        <v>144053600</v>
      </c>
      <c r="F7250" s="4">
        <v>8.6092999999999993</v>
      </c>
      <c r="G7250" s="4">
        <v>2.76293324775353</v>
      </c>
      <c r="H7250" s="4">
        <v>1240201</v>
      </c>
      <c r="I7250" s="4"/>
      <c r="J7250" s="4">
        <v>1240201</v>
      </c>
    </row>
    <row r="7251" spans="2:10" x14ac:dyDescent="0.3">
      <c r="B7251" s="3" t="s">
        <v>337</v>
      </c>
      <c r="C7251" s="4">
        <v>2024</v>
      </c>
      <c r="D7251" s="3" t="s">
        <v>1469</v>
      </c>
      <c r="E7251" s="4">
        <v>55151</v>
      </c>
      <c r="F7251" s="4">
        <v>3.1160000000000001</v>
      </c>
      <c r="G7251" s="4">
        <v>1</v>
      </c>
      <c r="H7251" s="4">
        <v>172</v>
      </c>
      <c r="I7251" s="4"/>
      <c r="J7251" s="4">
        <v>172</v>
      </c>
    </row>
    <row r="7252" spans="2:10" x14ac:dyDescent="0.3">
      <c r="B7252" s="3" t="s">
        <v>337</v>
      </c>
      <c r="C7252" s="4">
        <v>2024</v>
      </c>
      <c r="D7252" s="3" t="s">
        <v>1470</v>
      </c>
      <c r="E7252" s="4">
        <v>1740800</v>
      </c>
      <c r="F7252" s="4">
        <v>14.6294</v>
      </c>
      <c r="G7252" s="4">
        <v>4.6949293966623875</v>
      </c>
      <c r="H7252" s="4">
        <v>25467</v>
      </c>
      <c r="I7252" s="4"/>
      <c r="J7252" s="4">
        <v>25467</v>
      </c>
    </row>
    <row r="7253" spans="2:10" x14ac:dyDescent="0.3">
      <c r="B7253" s="3" t="s">
        <v>337</v>
      </c>
      <c r="C7253" s="4">
        <v>2024</v>
      </c>
      <c r="D7253" s="3" t="s">
        <v>1471</v>
      </c>
      <c r="E7253" s="4">
        <v>181205100</v>
      </c>
      <c r="F7253" s="4">
        <v>33.839930000000003</v>
      </c>
      <c r="G7253" s="4">
        <v>10.860054557124519</v>
      </c>
      <c r="H7253" s="4">
        <v>6131968</v>
      </c>
      <c r="I7253" s="4">
        <v>-2397464</v>
      </c>
      <c r="J7253" s="4">
        <v>3734504</v>
      </c>
    </row>
    <row r="7254" spans="2:10" x14ac:dyDescent="0.3">
      <c r="B7254" s="3" t="s">
        <v>337</v>
      </c>
      <c r="C7254" s="4">
        <v>2024</v>
      </c>
      <c r="D7254" s="3" t="s">
        <v>1472</v>
      </c>
      <c r="E7254" s="4">
        <v>2727100</v>
      </c>
      <c r="F7254" s="4">
        <v>13.430099999999999</v>
      </c>
      <c r="G7254" s="4">
        <v>4.3100449293966623</v>
      </c>
      <c r="H7254" s="4">
        <v>36625</v>
      </c>
      <c r="I7254" s="4"/>
      <c r="J7254" s="4">
        <v>36625</v>
      </c>
    </row>
    <row r="7255" spans="2:10" x14ac:dyDescent="0.3">
      <c r="B7255" s="3" t="s">
        <v>337</v>
      </c>
      <c r="C7255" s="4">
        <v>2024</v>
      </c>
      <c r="D7255" s="3" t="s">
        <v>1473</v>
      </c>
      <c r="E7255" s="4">
        <v>194900</v>
      </c>
      <c r="F7255" s="4">
        <v>2.3370000000000002</v>
      </c>
      <c r="G7255" s="4">
        <v>0.75</v>
      </c>
      <c r="H7255" s="4">
        <v>455</v>
      </c>
      <c r="I7255" s="4"/>
      <c r="J7255" s="4">
        <v>455</v>
      </c>
    </row>
    <row r="7256" spans="2:10" x14ac:dyDescent="0.3">
      <c r="B7256" s="3" t="s">
        <v>337</v>
      </c>
      <c r="C7256" s="4">
        <v>2024</v>
      </c>
      <c r="D7256" s="3" t="s">
        <v>1474</v>
      </c>
      <c r="E7256" s="4">
        <v>728590150</v>
      </c>
      <c r="F7256" s="4">
        <v>3.1160000000000001</v>
      </c>
      <c r="G7256" s="4">
        <v>1</v>
      </c>
      <c r="H7256" s="4">
        <v>2270287</v>
      </c>
      <c r="I7256" s="4"/>
      <c r="J7256" s="4">
        <v>2270287</v>
      </c>
    </row>
    <row r="7257" spans="2:10" x14ac:dyDescent="0.3">
      <c r="B7257" s="3" t="s">
        <v>337</v>
      </c>
      <c r="C7257" s="4">
        <v>2024</v>
      </c>
      <c r="D7257" s="3" t="s">
        <v>1475</v>
      </c>
      <c r="E7257" s="4">
        <v>0</v>
      </c>
      <c r="F7257" s="4">
        <v>3.1160000000000001</v>
      </c>
      <c r="G7257" s="4">
        <v>1</v>
      </c>
      <c r="H7257" s="4">
        <v>0</v>
      </c>
      <c r="I7257" s="4"/>
      <c r="J7257" s="4">
        <v>0</v>
      </c>
    </row>
    <row r="7258" spans="2:10" x14ac:dyDescent="0.3">
      <c r="B7258" s="3" t="s">
        <v>337</v>
      </c>
      <c r="C7258" s="4">
        <v>2024</v>
      </c>
      <c r="D7258" s="3" t="s">
        <v>1476</v>
      </c>
      <c r="E7258" s="4">
        <v>33924415</v>
      </c>
      <c r="F7258" s="4">
        <v>36.913499999999999</v>
      </c>
      <c r="G7258" s="4">
        <v>11.846437740693196</v>
      </c>
      <c r="H7258" s="4">
        <v>1252269</v>
      </c>
      <c r="I7258" s="4">
        <v>259433</v>
      </c>
      <c r="J7258" s="4">
        <v>1511702</v>
      </c>
    </row>
    <row r="7259" spans="2:10" x14ac:dyDescent="0.3">
      <c r="B7259" s="3" t="s">
        <v>339</v>
      </c>
      <c r="C7259" s="4">
        <v>2019</v>
      </c>
      <c r="D7259" s="3" t="s">
        <v>1468</v>
      </c>
      <c r="E7259" s="4">
        <v>891187869</v>
      </c>
      <c r="F7259" s="4">
        <v>7.8613</v>
      </c>
      <c r="G7259" s="4">
        <v>2.6299889598875898</v>
      </c>
      <c r="H7259" s="4">
        <v>7005895.1945697004</v>
      </c>
      <c r="I7259" s="4"/>
      <c r="J7259" s="4">
        <v>7005895.1945697004</v>
      </c>
    </row>
    <row r="7260" spans="2:10" x14ac:dyDescent="0.3">
      <c r="B7260" s="3" t="s">
        <v>339</v>
      </c>
      <c r="C7260" s="4">
        <v>2019</v>
      </c>
      <c r="D7260" s="3" t="s">
        <v>1469</v>
      </c>
      <c r="E7260" s="4">
        <v>52109</v>
      </c>
      <c r="F7260" s="4">
        <v>2.9891000000000001</v>
      </c>
      <c r="G7260" s="4">
        <v>1</v>
      </c>
      <c r="H7260" s="4">
        <v>155.75901189999999</v>
      </c>
      <c r="I7260" s="4"/>
      <c r="J7260" s="4">
        <v>155.75901189999999</v>
      </c>
    </row>
    <row r="7261" spans="2:10" x14ac:dyDescent="0.3">
      <c r="B7261" s="3" t="s">
        <v>339</v>
      </c>
      <c r="C7261" s="4">
        <v>2019</v>
      </c>
      <c r="D7261" s="3" t="s">
        <v>1470</v>
      </c>
      <c r="E7261" s="4">
        <v>41326700</v>
      </c>
      <c r="F7261" s="4">
        <v>11.4184</v>
      </c>
      <c r="G7261" s="4">
        <v>3.8200127128567098</v>
      </c>
      <c r="H7261" s="4">
        <v>471884.79128</v>
      </c>
      <c r="I7261" s="4"/>
      <c r="J7261" s="4">
        <v>471884.79128</v>
      </c>
    </row>
    <row r="7262" spans="2:10" x14ac:dyDescent="0.3">
      <c r="B7262" s="3" t="s">
        <v>339</v>
      </c>
      <c r="C7262" s="4">
        <v>2019</v>
      </c>
      <c r="D7262" s="3" t="s">
        <v>1471</v>
      </c>
      <c r="E7262" s="4">
        <v>23759000</v>
      </c>
      <c r="F7262" s="4">
        <v>26.5</v>
      </c>
      <c r="G7262" s="4">
        <v>8.8655448128199108</v>
      </c>
      <c r="H7262" s="4">
        <v>629613.5</v>
      </c>
      <c r="I7262" s="4">
        <v>-18441</v>
      </c>
      <c r="J7262" s="4">
        <v>611172.5</v>
      </c>
    </row>
    <row r="7263" spans="2:10" x14ac:dyDescent="0.3">
      <c r="B7263" s="3" t="s">
        <v>339</v>
      </c>
      <c r="C7263" s="4">
        <v>2019</v>
      </c>
      <c r="D7263" s="3" t="s">
        <v>1472</v>
      </c>
      <c r="E7263" s="4">
        <v>1585900</v>
      </c>
      <c r="F7263" s="4">
        <v>7.8613</v>
      </c>
      <c r="G7263" s="4">
        <v>2.6299889598875898</v>
      </c>
      <c r="H7263" s="4">
        <v>12467.23567</v>
      </c>
      <c r="I7263" s="4"/>
      <c r="J7263" s="4">
        <v>12467.23567</v>
      </c>
    </row>
    <row r="7264" spans="2:10" x14ac:dyDescent="0.3">
      <c r="B7264" s="3" t="s">
        <v>339</v>
      </c>
      <c r="C7264" s="4">
        <v>2019</v>
      </c>
      <c r="D7264" s="3" t="s">
        <v>1473</v>
      </c>
      <c r="E7264" s="4">
        <v>28244500</v>
      </c>
      <c r="F7264" s="4">
        <v>2.9891000000000001</v>
      </c>
      <c r="G7264" s="4">
        <v>1</v>
      </c>
      <c r="H7264" s="4">
        <v>84425.634950000007</v>
      </c>
      <c r="I7264" s="4"/>
      <c r="J7264" s="4">
        <v>84425.634950000007</v>
      </c>
    </row>
    <row r="7265" spans="2:10" x14ac:dyDescent="0.3">
      <c r="B7265" s="3" t="s">
        <v>339</v>
      </c>
      <c r="C7265" s="4">
        <v>2019</v>
      </c>
      <c r="D7265" s="3" t="s">
        <v>1474</v>
      </c>
      <c r="E7265" s="4">
        <v>6466081860</v>
      </c>
      <c r="F7265" s="4">
        <v>2.9891000000000001</v>
      </c>
      <c r="G7265" s="4">
        <v>1</v>
      </c>
      <c r="H7265" s="4">
        <v>19327765.287726</v>
      </c>
      <c r="I7265" s="4">
        <v>0</v>
      </c>
      <c r="J7265" s="4">
        <v>19327765.287726</v>
      </c>
    </row>
    <row r="7266" spans="2:10" x14ac:dyDescent="0.3">
      <c r="B7266" s="3" t="s">
        <v>339</v>
      </c>
      <c r="C7266" s="4">
        <v>2019</v>
      </c>
      <c r="D7266" s="3" t="s">
        <v>1475</v>
      </c>
      <c r="E7266" s="4">
        <v>0</v>
      </c>
      <c r="F7266" s="4">
        <v>0</v>
      </c>
      <c r="G7266" s="4">
        <v>0</v>
      </c>
      <c r="H7266" s="4">
        <v>0</v>
      </c>
      <c r="I7266" s="4"/>
      <c r="J7266" s="4">
        <v>0</v>
      </c>
    </row>
    <row r="7267" spans="2:10" x14ac:dyDescent="0.3">
      <c r="B7267" s="3" t="s">
        <v>339</v>
      </c>
      <c r="C7267" s="4">
        <v>2019</v>
      </c>
      <c r="D7267" s="3" t="s">
        <v>1476</v>
      </c>
      <c r="E7267" s="4">
        <v>48120060</v>
      </c>
      <c r="F7267" s="4">
        <v>40</v>
      </c>
      <c r="G7267" s="4">
        <v>13.3819544344452</v>
      </c>
      <c r="H7267" s="4">
        <v>1924802.4</v>
      </c>
      <c r="I7267" s="4"/>
      <c r="J7267" s="4">
        <v>1924802.4</v>
      </c>
    </row>
    <row r="7268" spans="2:10" x14ac:dyDescent="0.3">
      <c r="B7268" s="3" t="s">
        <v>339</v>
      </c>
      <c r="C7268" s="4">
        <v>2020</v>
      </c>
      <c r="D7268" s="3" t="s">
        <v>1468</v>
      </c>
      <c r="E7268" s="4">
        <v>917831369</v>
      </c>
      <c r="F7268" s="4">
        <v>7.6418999999999997</v>
      </c>
      <c r="G7268" s="4">
        <v>2.5700016815200941</v>
      </c>
      <c r="H7268" s="4">
        <v>7013976</v>
      </c>
      <c r="I7268" s="4"/>
      <c r="J7268" s="4">
        <v>7013976</v>
      </c>
    </row>
    <row r="7269" spans="2:10" x14ac:dyDescent="0.3">
      <c r="B7269" s="3" t="s">
        <v>339</v>
      </c>
      <c r="C7269" s="4">
        <v>2020</v>
      </c>
      <c r="D7269" s="3" t="s">
        <v>1469</v>
      </c>
      <c r="E7269" s="4">
        <v>52109</v>
      </c>
      <c r="F7269" s="4">
        <v>2.9735</v>
      </c>
      <c r="G7269" s="4">
        <v>1</v>
      </c>
      <c r="H7269" s="4">
        <v>155</v>
      </c>
      <c r="I7269" s="4"/>
      <c r="J7269" s="4">
        <v>155</v>
      </c>
    </row>
    <row r="7270" spans="2:10" x14ac:dyDescent="0.3">
      <c r="B7270" s="3" t="s">
        <v>339</v>
      </c>
      <c r="C7270" s="4">
        <v>2020</v>
      </c>
      <c r="D7270" s="3" t="s">
        <v>1470</v>
      </c>
      <c r="E7270" s="4">
        <v>39982100</v>
      </c>
      <c r="F7270" s="4">
        <v>11.3588</v>
      </c>
      <c r="G7270" s="4">
        <v>3.8200100891205651</v>
      </c>
      <c r="H7270" s="4">
        <v>454149</v>
      </c>
      <c r="I7270" s="4"/>
      <c r="J7270" s="4">
        <v>454149</v>
      </c>
    </row>
    <row r="7271" spans="2:10" x14ac:dyDescent="0.3">
      <c r="B7271" s="3" t="s">
        <v>339</v>
      </c>
      <c r="C7271" s="4">
        <v>2020</v>
      </c>
      <c r="D7271" s="3" t="s">
        <v>1471</v>
      </c>
      <c r="E7271" s="4">
        <v>23851000</v>
      </c>
      <c r="F7271" s="4">
        <v>30.2636</v>
      </c>
      <c r="G7271" s="4">
        <v>10.177770304355137</v>
      </c>
      <c r="H7271" s="4">
        <v>721817</v>
      </c>
      <c r="I7271" s="4">
        <v>-89464</v>
      </c>
      <c r="J7271" s="4">
        <v>632353</v>
      </c>
    </row>
    <row r="7272" spans="2:10" x14ac:dyDescent="0.3">
      <c r="B7272" s="3" t="s">
        <v>339</v>
      </c>
      <c r="C7272" s="4">
        <v>2020</v>
      </c>
      <c r="D7272" s="3" t="s">
        <v>1472</v>
      </c>
      <c r="E7272" s="4">
        <v>2964000</v>
      </c>
      <c r="F7272" s="4">
        <v>7.6418999999999997</v>
      </c>
      <c r="G7272" s="4">
        <v>2.5700016815200941</v>
      </c>
      <c r="H7272" s="4">
        <v>22651</v>
      </c>
      <c r="I7272" s="4"/>
      <c r="J7272" s="4">
        <v>22651</v>
      </c>
    </row>
    <row r="7273" spans="2:10" x14ac:dyDescent="0.3">
      <c r="B7273" s="3" t="s">
        <v>339</v>
      </c>
      <c r="C7273" s="4">
        <v>2020</v>
      </c>
      <c r="D7273" s="3" t="s">
        <v>1473</v>
      </c>
      <c r="E7273" s="4">
        <v>28294800</v>
      </c>
      <c r="F7273" s="4">
        <v>2.9735</v>
      </c>
      <c r="G7273" s="4">
        <v>1</v>
      </c>
      <c r="H7273" s="4">
        <v>84135</v>
      </c>
      <c r="I7273" s="4"/>
      <c r="J7273" s="4">
        <v>84135</v>
      </c>
    </row>
    <row r="7274" spans="2:10" x14ac:dyDescent="0.3">
      <c r="B7274" s="3" t="s">
        <v>339</v>
      </c>
      <c r="C7274" s="4">
        <v>2020</v>
      </c>
      <c r="D7274" s="3" t="s">
        <v>1474</v>
      </c>
      <c r="E7274" s="4">
        <v>6687208385</v>
      </c>
      <c r="F7274" s="4">
        <v>2.9735</v>
      </c>
      <c r="G7274" s="4">
        <v>1</v>
      </c>
      <c r="H7274" s="4">
        <v>19884414</v>
      </c>
      <c r="I7274" s="4"/>
      <c r="J7274" s="4">
        <v>19884414</v>
      </c>
    </row>
    <row r="7275" spans="2:10" x14ac:dyDescent="0.3">
      <c r="B7275" s="3" t="s">
        <v>339</v>
      </c>
      <c r="C7275" s="4">
        <v>2020</v>
      </c>
      <c r="D7275" s="3" t="s">
        <v>1475</v>
      </c>
      <c r="E7275" s="4">
        <v>0</v>
      </c>
      <c r="F7275" s="4">
        <v>0</v>
      </c>
      <c r="G7275" s="4">
        <v>0</v>
      </c>
      <c r="H7275" s="4">
        <v>0</v>
      </c>
      <c r="I7275" s="4"/>
      <c r="J7275" s="4">
        <v>0</v>
      </c>
    </row>
    <row r="7276" spans="2:10" x14ac:dyDescent="0.3">
      <c r="B7276" s="3" t="s">
        <v>339</v>
      </c>
      <c r="C7276" s="4">
        <v>2020</v>
      </c>
      <c r="D7276" s="3" t="s">
        <v>1476</v>
      </c>
      <c r="E7276" s="4">
        <v>49183600</v>
      </c>
      <c r="F7276" s="4">
        <v>40</v>
      </c>
      <c r="G7276" s="4">
        <v>13.452160753321001</v>
      </c>
      <c r="H7276" s="4">
        <v>1967344</v>
      </c>
      <c r="I7276" s="4">
        <v>294830</v>
      </c>
      <c r="J7276" s="4">
        <v>2262174</v>
      </c>
    </row>
    <row r="7277" spans="2:10" x14ac:dyDescent="0.3">
      <c r="B7277" s="3" t="s">
        <v>339</v>
      </c>
      <c r="C7277" s="4">
        <v>2021</v>
      </c>
      <c r="D7277" s="3" t="s">
        <v>1468</v>
      </c>
      <c r="E7277" s="4">
        <v>1021095567</v>
      </c>
      <c r="F7277" s="4">
        <v>7.3505000000000003</v>
      </c>
      <c r="G7277" s="4">
        <v>2.5700150344393551</v>
      </c>
      <c r="H7277" s="4">
        <v>7505563</v>
      </c>
      <c r="I7277" s="4"/>
      <c r="J7277" s="4">
        <v>7505563</v>
      </c>
    </row>
    <row r="7278" spans="2:10" x14ac:dyDescent="0.3">
      <c r="B7278" s="3" t="s">
        <v>339</v>
      </c>
      <c r="C7278" s="4">
        <v>2021</v>
      </c>
      <c r="D7278" s="3" t="s">
        <v>1469</v>
      </c>
      <c r="E7278" s="4">
        <v>55241</v>
      </c>
      <c r="F7278" s="4">
        <v>2.8601000000000001</v>
      </c>
      <c r="G7278" s="4">
        <v>1</v>
      </c>
      <c r="H7278" s="4">
        <v>158</v>
      </c>
      <c r="I7278" s="4"/>
      <c r="J7278" s="4">
        <v>158</v>
      </c>
    </row>
    <row r="7279" spans="2:10" x14ac:dyDescent="0.3">
      <c r="B7279" s="3" t="s">
        <v>339</v>
      </c>
      <c r="C7279" s="4">
        <v>2021</v>
      </c>
      <c r="D7279" s="3" t="s">
        <v>1470</v>
      </c>
      <c r="E7279" s="4">
        <v>37031300</v>
      </c>
      <c r="F7279" s="4">
        <v>10.925599999999999</v>
      </c>
      <c r="G7279" s="4">
        <v>3.8200062934862413</v>
      </c>
      <c r="H7279" s="4">
        <v>404589</v>
      </c>
      <c r="I7279" s="4"/>
      <c r="J7279" s="4">
        <v>404589</v>
      </c>
    </row>
    <row r="7280" spans="2:10" x14ac:dyDescent="0.3">
      <c r="B7280" s="3" t="s">
        <v>339</v>
      </c>
      <c r="C7280" s="4">
        <v>2021</v>
      </c>
      <c r="D7280" s="3" t="s">
        <v>1471</v>
      </c>
      <c r="E7280" s="4">
        <v>24863000</v>
      </c>
      <c r="F7280" s="4">
        <v>30.345400000000001</v>
      </c>
      <c r="G7280" s="4">
        <v>10.609908744449495</v>
      </c>
      <c r="H7280" s="4">
        <v>754478</v>
      </c>
      <c r="I7280" s="4">
        <v>-99167</v>
      </c>
      <c r="J7280" s="4">
        <v>655311</v>
      </c>
    </row>
    <row r="7281" spans="2:10" x14ac:dyDescent="0.3">
      <c r="B7281" s="3" t="s">
        <v>339</v>
      </c>
      <c r="C7281" s="4">
        <v>2021</v>
      </c>
      <c r="D7281" s="3" t="s">
        <v>1472</v>
      </c>
      <c r="E7281" s="4">
        <v>1897900</v>
      </c>
      <c r="F7281" s="4">
        <v>7.3505000000000003</v>
      </c>
      <c r="G7281" s="4">
        <v>2.5700150344393551</v>
      </c>
      <c r="H7281" s="4">
        <v>13951</v>
      </c>
      <c r="I7281" s="4"/>
      <c r="J7281" s="4">
        <v>13951</v>
      </c>
    </row>
    <row r="7282" spans="2:10" x14ac:dyDescent="0.3">
      <c r="B7282" s="3" t="s">
        <v>339</v>
      </c>
      <c r="C7282" s="4">
        <v>2021</v>
      </c>
      <c r="D7282" s="3" t="s">
        <v>1473</v>
      </c>
      <c r="E7282" s="4">
        <v>29994100</v>
      </c>
      <c r="F7282" s="4">
        <v>2.8601000000000001</v>
      </c>
      <c r="G7282" s="4">
        <v>1</v>
      </c>
      <c r="H7282" s="4">
        <v>85786</v>
      </c>
      <c r="I7282" s="4"/>
      <c r="J7282" s="4">
        <v>85786</v>
      </c>
    </row>
    <row r="7283" spans="2:10" x14ac:dyDescent="0.3">
      <c r="B7283" s="3" t="s">
        <v>339</v>
      </c>
      <c r="C7283" s="4">
        <v>2021</v>
      </c>
      <c r="D7283" s="3" t="s">
        <v>1474</v>
      </c>
      <c r="E7283" s="4">
        <v>7463243210</v>
      </c>
      <c r="F7283" s="4">
        <v>2.8601000000000001</v>
      </c>
      <c r="G7283" s="4">
        <v>1</v>
      </c>
      <c r="H7283" s="4">
        <v>21345622</v>
      </c>
      <c r="I7283" s="4"/>
      <c r="J7283" s="4">
        <v>21345622</v>
      </c>
    </row>
    <row r="7284" spans="2:10" x14ac:dyDescent="0.3">
      <c r="B7284" s="3" t="s">
        <v>339</v>
      </c>
      <c r="C7284" s="4">
        <v>2021</v>
      </c>
      <c r="D7284" s="3" t="s">
        <v>1475</v>
      </c>
      <c r="E7284" s="4">
        <v>0</v>
      </c>
      <c r="F7284" s="4">
        <v>0</v>
      </c>
      <c r="G7284" s="4">
        <v>0</v>
      </c>
      <c r="H7284" s="4">
        <v>0</v>
      </c>
      <c r="I7284" s="4"/>
      <c r="J7284" s="4">
        <v>0</v>
      </c>
    </row>
    <row r="7285" spans="2:10" x14ac:dyDescent="0.3">
      <c r="B7285" s="3" t="s">
        <v>339</v>
      </c>
      <c r="C7285" s="4">
        <v>2021</v>
      </c>
      <c r="D7285" s="3" t="s">
        <v>1476</v>
      </c>
      <c r="E7285" s="4">
        <v>49786205</v>
      </c>
      <c r="F7285" s="4">
        <v>40</v>
      </c>
      <c r="G7285" s="4">
        <v>13.985524981643998</v>
      </c>
      <c r="H7285" s="4">
        <v>1991448</v>
      </c>
      <c r="I7285" s="4">
        <v>294830</v>
      </c>
      <c r="J7285" s="4">
        <v>2286278</v>
      </c>
    </row>
    <row r="7286" spans="2:10" x14ac:dyDescent="0.3">
      <c r="B7286" s="3" t="s">
        <v>339</v>
      </c>
      <c r="C7286" s="4">
        <v>2022</v>
      </c>
      <c r="D7286" s="3" t="s">
        <v>1468</v>
      </c>
      <c r="E7286" s="4">
        <v>1341318584</v>
      </c>
      <c r="F7286" s="4">
        <v>5.8925000000000001</v>
      </c>
      <c r="G7286" s="4">
        <v>2.5700017445917656</v>
      </c>
      <c r="H7286" s="4">
        <v>7903720</v>
      </c>
      <c r="I7286" s="4"/>
      <c r="J7286" s="4">
        <v>7903720</v>
      </c>
    </row>
    <row r="7287" spans="2:10" x14ac:dyDescent="0.3">
      <c r="B7287" s="3" t="s">
        <v>339</v>
      </c>
      <c r="C7287" s="4">
        <v>2022</v>
      </c>
      <c r="D7287" s="3" t="s">
        <v>1469</v>
      </c>
      <c r="E7287" s="4">
        <v>52109</v>
      </c>
      <c r="F7287" s="4">
        <v>2.2928000000000002</v>
      </c>
      <c r="G7287" s="4">
        <v>1</v>
      </c>
      <c r="H7287" s="4">
        <v>119</v>
      </c>
      <c r="I7287" s="4"/>
      <c r="J7287" s="4">
        <v>119</v>
      </c>
    </row>
    <row r="7288" spans="2:10" x14ac:dyDescent="0.3">
      <c r="B7288" s="3" t="s">
        <v>339</v>
      </c>
      <c r="C7288" s="4">
        <v>2022</v>
      </c>
      <c r="D7288" s="3" t="s">
        <v>1470</v>
      </c>
      <c r="E7288" s="4">
        <v>80846200</v>
      </c>
      <c r="F7288" s="4">
        <v>8.7584999999999997</v>
      </c>
      <c r="G7288" s="4">
        <v>3.8200017445917651</v>
      </c>
      <c r="H7288" s="4">
        <v>708091</v>
      </c>
      <c r="I7288" s="4"/>
      <c r="J7288" s="4">
        <v>708091</v>
      </c>
    </row>
    <row r="7289" spans="2:10" x14ac:dyDescent="0.3">
      <c r="B7289" s="3" t="s">
        <v>339</v>
      </c>
      <c r="C7289" s="4">
        <v>2022</v>
      </c>
      <c r="D7289" s="3" t="s">
        <v>1471</v>
      </c>
      <c r="E7289" s="4">
        <v>24863000</v>
      </c>
      <c r="F7289" s="4">
        <v>30.164100000000001</v>
      </c>
      <c r="G7289" s="4">
        <v>13.15601011863224</v>
      </c>
      <c r="H7289" s="4">
        <v>749970</v>
      </c>
      <c r="I7289" s="4">
        <v>-88620</v>
      </c>
      <c r="J7289" s="4">
        <v>661350</v>
      </c>
    </row>
    <row r="7290" spans="2:10" x14ac:dyDescent="0.3">
      <c r="B7290" s="3" t="s">
        <v>339</v>
      </c>
      <c r="C7290" s="4">
        <v>2022</v>
      </c>
      <c r="D7290" s="3" t="s">
        <v>1472</v>
      </c>
      <c r="E7290" s="4">
        <v>1897900</v>
      </c>
      <c r="F7290" s="4">
        <v>5.8925000000000001</v>
      </c>
      <c r="G7290" s="4">
        <v>2.5700017445917656</v>
      </c>
      <c r="H7290" s="4">
        <v>11183</v>
      </c>
      <c r="I7290" s="4"/>
      <c r="J7290" s="4">
        <v>11183</v>
      </c>
    </row>
    <row r="7291" spans="2:10" x14ac:dyDescent="0.3">
      <c r="B7291" s="3" t="s">
        <v>339</v>
      </c>
      <c r="C7291" s="4">
        <v>2022</v>
      </c>
      <c r="D7291" s="3" t="s">
        <v>1473</v>
      </c>
      <c r="E7291" s="4">
        <v>36400900</v>
      </c>
      <c r="F7291" s="4">
        <v>2.2928000000000002</v>
      </c>
      <c r="G7291" s="4">
        <v>1</v>
      </c>
      <c r="H7291" s="4">
        <v>83460</v>
      </c>
      <c r="I7291" s="4"/>
      <c r="J7291" s="4">
        <v>83460</v>
      </c>
    </row>
    <row r="7292" spans="2:10" x14ac:dyDescent="0.3">
      <c r="B7292" s="3" t="s">
        <v>339</v>
      </c>
      <c r="C7292" s="4">
        <v>2022</v>
      </c>
      <c r="D7292" s="3" t="s">
        <v>1474</v>
      </c>
      <c r="E7292" s="4">
        <v>9910410785</v>
      </c>
      <c r="F7292" s="4">
        <v>2.2928000000000002</v>
      </c>
      <c r="G7292" s="4">
        <v>1</v>
      </c>
      <c r="H7292" s="4">
        <v>22722590</v>
      </c>
      <c r="I7292" s="4"/>
      <c r="J7292" s="4">
        <v>22722590</v>
      </c>
    </row>
    <row r="7293" spans="2:10" x14ac:dyDescent="0.3">
      <c r="B7293" s="3" t="s">
        <v>339</v>
      </c>
      <c r="C7293" s="4">
        <v>2022</v>
      </c>
      <c r="D7293" s="3" t="s">
        <v>1475</v>
      </c>
      <c r="E7293" s="4">
        <v>0</v>
      </c>
      <c r="F7293" s="4">
        <v>0</v>
      </c>
      <c r="G7293" s="4">
        <v>0</v>
      </c>
      <c r="H7293" s="4">
        <v>0</v>
      </c>
      <c r="I7293" s="4"/>
      <c r="J7293" s="4">
        <v>0</v>
      </c>
    </row>
    <row r="7294" spans="2:10" x14ac:dyDescent="0.3">
      <c r="B7294" s="3" t="s">
        <v>339</v>
      </c>
      <c r="C7294" s="4">
        <v>2022</v>
      </c>
      <c r="D7294" s="3" t="s">
        <v>1476</v>
      </c>
      <c r="E7294" s="4">
        <v>52068115</v>
      </c>
      <c r="F7294" s="4">
        <v>40</v>
      </c>
      <c r="G7294" s="4">
        <v>17.445917655268666</v>
      </c>
      <c r="H7294" s="4">
        <v>2082725</v>
      </c>
      <c r="I7294" s="4">
        <v>294830</v>
      </c>
      <c r="J7294" s="4">
        <v>2377555</v>
      </c>
    </row>
    <row r="7295" spans="2:10" x14ac:dyDescent="0.3">
      <c r="B7295" s="3" t="s">
        <v>339</v>
      </c>
      <c r="C7295" s="4">
        <v>2023</v>
      </c>
      <c r="D7295" s="3" t="s">
        <v>1468</v>
      </c>
      <c r="E7295" s="4">
        <v>1840787650</v>
      </c>
      <c r="F7295" s="4">
        <v>5.3114999999999997</v>
      </c>
      <c r="G7295" s="4">
        <v>2.5</v>
      </c>
      <c r="H7295" s="4">
        <v>9777344</v>
      </c>
      <c r="I7295" s="4"/>
      <c r="J7295" s="4">
        <v>9777344</v>
      </c>
    </row>
    <row r="7296" spans="2:10" x14ac:dyDescent="0.3">
      <c r="B7296" s="3" t="s">
        <v>339</v>
      </c>
      <c r="C7296" s="4">
        <v>2023</v>
      </c>
      <c r="D7296" s="3" t="s">
        <v>1469</v>
      </c>
      <c r="E7296" s="4">
        <v>52111</v>
      </c>
      <c r="F7296" s="4">
        <v>2.1246</v>
      </c>
      <c r="G7296" s="4">
        <v>1</v>
      </c>
      <c r="H7296" s="4">
        <v>111</v>
      </c>
      <c r="I7296" s="4"/>
      <c r="J7296" s="4">
        <v>111</v>
      </c>
    </row>
    <row r="7297" spans="2:10" x14ac:dyDescent="0.3">
      <c r="B7297" s="3" t="s">
        <v>339</v>
      </c>
      <c r="C7297" s="4">
        <v>2023</v>
      </c>
      <c r="D7297" s="3" t="s">
        <v>1470</v>
      </c>
      <c r="E7297" s="4">
        <v>118545800</v>
      </c>
      <c r="F7297" s="4">
        <v>8.1159999999999997</v>
      </c>
      <c r="G7297" s="4">
        <v>3.8200131789513319</v>
      </c>
      <c r="H7297" s="4">
        <v>962118</v>
      </c>
      <c r="I7297" s="4"/>
      <c r="J7297" s="4">
        <v>962118</v>
      </c>
    </row>
    <row r="7298" spans="2:10" x14ac:dyDescent="0.3">
      <c r="B7298" s="3" t="s">
        <v>339</v>
      </c>
      <c r="C7298" s="4">
        <v>2023</v>
      </c>
      <c r="D7298" s="3" t="s">
        <v>1471</v>
      </c>
      <c r="E7298" s="4">
        <v>25478000</v>
      </c>
      <c r="F7298" s="4">
        <v>28.902699999999999</v>
      </c>
      <c r="G7298" s="4">
        <v>13.603831309422949</v>
      </c>
      <c r="H7298" s="4">
        <v>736383</v>
      </c>
      <c r="I7298" s="4">
        <v>-57576</v>
      </c>
      <c r="J7298" s="4">
        <v>678807</v>
      </c>
    </row>
    <row r="7299" spans="2:10" x14ac:dyDescent="0.3">
      <c r="B7299" s="3" t="s">
        <v>339</v>
      </c>
      <c r="C7299" s="4">
        <v>2023</v>
      </c>
      <c r="D7299" s="3" t="s">
        <v>1472</v>
      </c>
      <c r="E7299" s="4">
        <v>1897900</v>
      </c>
      <c r="F7299" s="4">
        <v>5.3114999999999997</v>
      </c>
      <c r="G7299" s="4">
        <v>2.5</v>
      </c>
      <c r="H7299" s="4">
        <v>10081</v>
      </c>
      <c r="I7299" s="4"/>
      <c r="J7299" s="4">
        <v>10081</v>
      </c>
    </row>
    <row r="7300" spans="2:10" x14ac:dyDescent="0.3">
      <c r="B7300" s="3" t="s">
        <v>339</v>
      </c>
      <c r="C7300" s="4">
        <v>2023</v>
      </c>
      <c r="D7300" s="3" t="s">
        <v>1473</v>
      </c>
      <c r="E7300" s="4">
        <v>32735500</v>
      </c>
      <c r="F7300" s="4">
        <v>2.1246</v>
      </c>
      <c r="G7300" s="4">
        <v>1</v>
      </c>
      <c r="H7300" s="4">
        <v>69550</v>
      </c>
      <c r="I7300" s="4"/>
      <c r="J7300" s="4">
        <v>69550</v>
      </c>
    </row>
    <row r="7301" spans="2:10" x14ac:dyDescent="0.3">
      <c r="B7301" s="3" t="s">
        <v>339</v>
      </c>
      <c r="C7301" s="4">
        <v>2023</v>
      </c>
      <c r="D7301" s="3" t="s">
        <v>1474</v>
      </c>
      <c r="E7301" s="4">
        <v>11044472335</v>
      </c>
      <c r="F7301" s="4">
        <v>2.1246</v>
      </c>
      <c r="G7301" s="4">
        <v>1</v>
      </c>
      <c r="H7301" s="4">
        <v>23465086</v>
      </c>
      <c r="I7301" s="4"/>
      <c r="J7301" s="4">
        <v>23465086</v>
      </c>
    </row>
    <row r="7302" spans="2:10" x14ac:dyDescent="0.3">
      <c r="B7302" s="3" t="s">
        <v>339</v>
      </c>
      <c r="C7302" s="4">
        <v>2023</v>
      </c>
      <c r="D7302" s="3" t="s">
        <v>1475</v>
      </c>
      <c r="E7302" s="4">
        <v>0</v>
      </c>
      <c r="F7302" s="4">
        <v>0</v>
      </c>
      <c r="G7302" s="4">
        <v>0</v>
      </c>
      <c r="H7302" s="4">
        <v>0</v>
      </c>
      <c r="I7302" s="4"/>
      <c r="J7302" s="4">
        <v>0</v>
      </c>
    </row>
    <row r="7303" spans="2:10" x14ac:dyDescent="0.3">
      <c r="B7303" s="3" t="s">
        <v>339</v>
      </c>
      <c r="C7303" s="4">
        <v>2023</v>
      </c>
      <c r="D7303" s="3" t="s">
        <v>1476</v>
      </c>
      <c r="E7303" s="4">
        <v>56503260</v>
      </c>
      <c r="F7303" s="4">
        <v>40</v>
      </c>
      <c r="G7303" s="4">
        <v>18.827073331450627</v>
      </c>
      <c r="H7303" s="4">
        <v>2260130</v>
      </c>
      <c r="I7303" s="4">
        <v>305000</v>
      </c>
      <c r="J7303" s="4">
        <v>2565130</v>
      </c>
    </row>
    <row r="7304" spans="2:10" x14ac:dyDescent="0.3">
      <c r="B7304" s="3" t="s">
        <v>339</v>
      </c>
      <c r="C7304" s="4">
        <v>2024</v>
      </c>
      <c r="D7304" s="3" t="s">
        <v>1468</v>
      </c>
      <c r="E7304" s="4">
        <v>1983673801</v>
      </c>
      <c r="F7304" s="4">
        <v>5.7770000000000001</v>
      </c>
      <c r="G7304" s="4">
        <v>2.5</v>
      </c>
      <c r="H7304" s="4">
        <v>11459684</v>
      </c>
      <c r="I7304" s="4"/>
      <c r="J7304" s="4">
        <v>11459684</v>
      </c>
    </row>
    <row r="7305" spans="2:10" x14ac:dyDescent="0.3">
      <c r="B7305" s="3" t="s">
        <v>339</v>
      </c>
      <c r="C7305" s="4">
        <v>2024</v>
      </c>
      <c r="D7305" s="3" t="s">
        <v>1469</v>
      </c>
      <c r="E7305" s="4">
        <v>39559</v>
      </c>
      <c r="F7305" s="4">
        <v>2.3108</v>
      </c>
      <c r="G7305" s="4">
        <v>1</v>
      </c>
      <c r="H7305" s="4">
        <v>91</v>
      </c>
      <c r="I7305" s="4"/>
      <c r="J7305" s="4">
        <v>91</v>
      </c>
    </row>
    <row r="7306" spans="2:10" x14ac:dyDescent="0.3">
      <c r="B7306" s="3" t="s">
        <v>339</v>
      </c>
      <c r="C7306" s="4">
        <v>2024</v>
      </c>
      <c r="D7306" s="3" t="s">
        <v>1470</v>
      </c>
      <c r="E7306" s="4">
        <v>210676200</v>
      </c>
      <c r="F7306" s="4">
        <v>8.8272999999999993</v>
      </c>
      <c r="G7306" s="4">
        <v>3.8200190410247532</v>
      </c>
      <c r="H7306" s="4">
        <v>1859702</v>
      </c>
      <c r="I7306" s="4"/>
      <c r="J7306" s="4">
        <v>1859702</v>
      </c>
    </row>
    <row r="7307" spans="2:10" x14ac:dyDescent="0.3">
      <c r="B7307" s="3" t="s">
        <v>339</v>
      </c>
      <c r="C7307" s="4">
        <v>2024</v>
      </c>
      <c r="D7307" s="3" t="s">
        <v>1471</v>
      </c>
      <c r="E7307" s="4">
        <v>26798000</v>
      </c>
      <c r="F7307" s="4">
        <v>125</v>
      </c>
      <c r="G7307" s="4">
        <v>54.093820321966419</v>
      </c>
      <c r="H7307" s="4">
        <v>3349750</v>
      </c>
      <c r="I7307" s="4">
        <v>-2634291</v>
      </c>
      <c r="J7307" s="4">
        <v>715459</v>
      </c>
    </row>
    <row r="7308" spans="2:10" x14ac:dyDescent="0.3">
      <c r="B7308" s="3" t="s">
        <v>339</v>
      </c>
      <c r="C7308" s="4">
        <v>2024</v>
      </c>
      <c r="D7308" s="3" t="s">
        <v>1472</v>
      </c>
      <c r="E7308" s="4">
        <v>6662900</v>
      </c>
      <c r="F7308" s="4">
        <v>5.7770000000000001</v>
      </c>
      <c r="G7308" s="4">
        <v>2.5</v>
      </c>
      <c r="H7308" s="4">
        <v>38492</v>
      </c>
      <c r="I7308" s="4"/>
      <c r="J7308" s="4">
        <v>38492</v>
      </c>
    </row>
    <row r="7309" spans="2:10" x14ac:dyDescent="0.3">
      <c r="B7309" s="3" t="s">
        <v>339</v>
      </c>
      <c r="C7309" s="4">
        <v>2024</v>
      </c>
      <c r="D7309" s="3" t="s">
        <v>1473</v>
      </c>
      <c r="E7309" s="4">
        <v>35978700</v>
      </c>
      <c r="F7309" s="4">
        <v>2.3108</v>
      </c>
      <c r="G7309" s="4">
        <v>1</v>
      </c>
      <c r="H7309" s="4">
        <v>83140</v>
      </c>
      <c r="I7309" s="4"/>
      <c r="J7309" s="4">
        <v>83140</v>
      </c>
    </row>
    <row r="7310" spans="2:10" x14ac:dyDescent="0.3">
      <c r="B7310" s="3" t="s">
        <v>339</v>
      </c>
      <c r="C7310" s="4">
        <v>2024</v>
      </c>
      <c r="D7310" s="3" t="s">
        <v>1474</v>
      </c>
      <c r="E7310" s="4">
        <v>11105093810</v>
      </c>
      <c r="F7310" s="4">
        <v>2.3108</v>
      </c>
      <c r="G7310" s="4">
        <v>1</v>
      </c>
      <c r="H7310" s="4">
        <v>25661651</v>
      </c>
      <c r="I7310" s="4"/>
      <c r="J7310" s="4">
        <v>25661651</v>
      </c>
    </row>
    <row r="7311" spans="2:10" x14ac:dyDescent="0.3">
      <c r="B7311" s="3" t="s">
        <v>339</v>
      </c>
      <c r="C7311" s="4">
        <v>2024</v>
      </c>
      <c r="D7311" s="3" t="s">
        <v>1475</v>
      </c>
      <c r="E7311" s="4">
        <v>0</v>
      </c>
      <c r="F7311" s="4">
        <v>0</v>
      </c>
      <c r="G7311" s="4">
        <v>0</v>
      </c>
      <c r="H7311" s="4">
        <v>0</v>
      </c>
      <c r="I7311" s="4"/>
      <c r="J7311" s="4">
        <v>0</v>
      </c>
    </row>
    <row r="7312" spans="2:10" x14ac:dyDescent="0.3">
      <c r="B7312" s="3" t="s">
        <v>339</v>
      </c>
      <c r="C7312" s="4">
        <v>2024</v>
      </c>
      <c r="D7312" s="3" t="s">
        <v>1476</v>
      </c>
      <c r="E7312" s="4">
        <v>60855800</v>
      </c>
      <c r="F7312" s="4">
        <v>40</v>
      </c>
      <c r="G7312" s="4">
        <v>17.310022503029256</v>
      </c>
      <c r="H7312" s="4">
        <v>2434232</v>
      </c>
      <c r="I7312" s="4">
        <v>341709</v>
      </c>
      <c r="J7312" s="4">
        <v>2775941</v>
      </c>
    </row>
    <row r="7313" spans="2:10" x14ac:dyDescent="0.3">
      <c r="B7313" s="3" t="s">
        <v>341</v>
      </c>
      <c r="C7313" s="4">
        <v>2019</v>
      </c>
      <c r="D7313" s="3" t="s">
        <v>1468</v>
      </c>
      <c r="E7313" s="4">
        <v>13217200</v>
      </c>
      <c r="F7313" s="4">
        <v>14.7872</v>
      </c>
      <c r="G7313" s="4">
        <v>2</v>
      </c>
      <c r="H7313" s="4">
        <v>195445.37984000001</v>
      </c>
      <c r="I7313" s="4"/>
      <c r="J7313" s="4">
        <v>195445.37984000001</v>
      </c>
    </row>
    <row r="7314" spans="2:10" x14ac:dyDescent="0.3">
      <c r="B7314" s="3" t="s">
        <v>341</v>
      </c>
      <c r="C7314" s="4">
        <v>2019</v>
      </c>
      <c r="D7314" s="3" t="s">
        <v>1469</v>
      </c>
      <c r="E7314" s="4">
        <v>0</v>
      </c>
      <c r="F7314" s="4">
        <v>0</v>
      </c>
      <c r="G7314" s="4">
        <v>0</v>
      </c>
      <c r="H7314" s="4">
        <v>0</v>
      </c>
      <c r="I7314" s="4"/>
      <c r="J7314" s="4">
        <v>0</v>
      </c>
    </row>
    <row r="7315" spans="2:10" x14ac:dyDescent="0.3">
      <c r="B7315" s="3" t="s">
        <v>341</v>
      </c>
      <c r="C7315" s="4">
        <v>2019</v>
      </c>
      <c r="D7315" s="3" t="s">
        <v>1470</v>
      </c>
      <c r="E7315" s="4">
        <v>2461700</v>
      </c>
      <c r="F7315" s="4">
        <v>33.2712</v>
      </c>
      <c r="G7315" s="4">
        <v>4.5</v>
      </c>
      <c r="H7315" s="4">
        <v>81903.713040000002</v>
      </c>
      <c r="I7315" s="4"/>
      <c r="J7315" s="4">
        <v>81903.713040000002</v>
      </c>
    </row>
    <row r="7316" spans="2:10" x14ac:dyDescent="0.3">
      <c r="B7316" s="3" t="s">
        <v>341</v>
      </c>
      <c r="C7316" s="4">
        <v>2019</v>
      </c>
      <c r="D7316" s="3" t="s">
        <v>1471</v>
      </c>
      <c r="E7316" s="4">
        <v>17094900</v>
      </c>
      <c r="F7316" s="4">
        <v>36.968000000000004</v>
      </c>
      <c r="G7316" s="4">
        <v>5</v>
      </c>
      <c r="H7316" s="4">
        <v>631964.26320000004</v>
      </c>
      <c r="I7316" s="4"/>
      <c r="J7316" s="4">
        <v>631964.26320000004</v>
      </c>
    </row>
    <row r="7317" spans="2:10" x14ac:dyDescent="0.3">
      <c r="B7317" s="3" t="s">
        <v>341</v>
      </c>
      <c r="C7317" s="4">
        <v>2019</v>
      </c>
      <c r="D7317" s="3" t="s">
        <v>1472</v>
      </c>
      <c r="E7317" s="4">
        <v>0</v>
      </c>
      <c r="F7317" s="4">
        <v>0</v>
      </c>
      <c r="G7317" s="4">
        <v>0</v>
      </c>
      <c r="H7317" s="4">
        <v>0</v>
      </c>
      <c r="I7317" s="4"/>
      <c r="J7317" s="4">
        <v>0</v>
      </c>
    </row>
    <row r="7318" spans="2:10" x14ac:dyDescent="0.3">
      <c r="B7318" s="3" t="s">
        <v>341</v>
      </c>
      <c r="C7318" s="4">
        <v>2019</v>
      </c>
      <c r="D7318" s="3" t="s">
        <v>1473</v>
      </c>
      <c r="E7318" s="4">
        <v>124800</v>
      </c>
      <c r="F7318" s="4">
        <v>11.090400000000001</v>
      </c>
      <c r="G7318" s="4">
        <v>1.5</v>
      </c>
      <c r="H7318" s="4">
        <v>1384.0819200000001</v>
      </c>
      <c r="I7318" s="4"/>
      <c r="J7318" s="4">
        <v>1384.0819200000001</v>
      </c>
    </row>
    <row r="7319" spans="2:10" x14ac:dyDescent="0.3">
      <c r="B7319" s="3" t="s">
        <v>341</v>
      </c>
      <c r="C7319" s="4">
        <v>2019</v>
      </c>
      <c r="D7319" s="3" t="s">
        <v>1474</v>
      </c>
      <c r="E7319" s="4">
        <v>38631795</v>
      </c>
      <c r="F7319" s="4">
        <v>7.3936000000000002</v>
      </c>
      <c r="G7319" s="4">
        <v>1</v>
      </c>
      <c r="H7319" s="4">
        <v>285628.03951199999</v>
      </c>
      <c r="I7319" s="4">
        <v>0</v>
      </c>
      <c r="J7319" s="4">
        <v>285628.03951199999</v>
      </c>
    </row>
    <row r="7320" spans="2:10" x14ac:dyDescent="0.3">
      <c r="B7320" s="3" t="s">
        <v>341</v>
      </c>
      <c r="C7320" s="4">
        <v>2019</v>
      </c>
      <c r="D7320" s="3" t="s">
        <v>1475</v>
      </c>
      <c r="E7320" s="4">
        <v>0</v>
      </c>
      <c r="F7320" s="4">
        <v>0</v>
      </c>
      <c r="G7320" s="4">
        <v>0</v>
      </c>
      <c r="H7320" s="4">
        <v>0</v>
      </c>
      <c r="I7320" s="4"/>
      <c r="J7320" s="4">
        <v>0</v>
      </c>
    </row>
    <row r="7321" spans="2:10" x14ac:dyDescent="0.3">
      <c r="B7321" s="3" t="s">
        <v>341</v>
      </c>
      <c r="C7321" s="4">
        <v>2019</v>
      </c>
      <c r="D7321" s="3" t="s">
        <v>1476</v>
      </c>
      <c r="E7321" s="4">
        <v>42235301</v>
      </c>
      <c r="F7321" s="4">
        <v>36.968000000000004</v>
      </c>
      <c r="G7321" s="4">
        <v>5</v>
      </c>
      <c r="H7321" s="4">
        <v>1561354.6073680001</v>
      </c>
      <c r="I7321" s="4"/>
      <c r="J7321" s="4">
        <v>1561354.6073680001</v>
      </c>
    </row>
    <row r="7322" spans="2:10" x14ac:dyDescent="0.3">
      <c r="B7322" s="3" t="s">
        <v>341</v>
      </c>
      <c r="C7322" s="4">
        <v>2020</v>
      </c>
      <c r="D7322" s="3" t="s">
        <v>1468</v>
      </c>
      <c r="E7322" s="4">
        <v>13729200</v>
      </c>
      <c r="F7322" s="4">
        <v>14.7464</v>
      </c>
      <c r="G7322" s="4">
        <v>2</v>
      </c>
      <c r="H7322" s="4">
        <v>202456</v>
      </c>
      <c r="I7322" s="4"/>
      <c r="J7322" s="4">
        <v>202456</v>
      </c>
    </row>
    <row r="7323" spans="2:10" x14ac:dyDescent="0.3">
      <c r="B7323" s="3" t="s">
        <v>341</v>
      </c>
      <c r="C7323" s="4">
        <v>2020</v>
      </c>
      <c r="D7323" s="3" t="s">
        <v>1469</v>
      </c>
      <c r="E7323" s="4">
        <v>0</v>
      </c>
      <c r="F7323" s="4">
        <v>0</v>
      </c>
      <c r="G7323" s="4">
        <v>0</v>
      </c>
      <c r="H7323" s="4">
        <v>0</v>
      </c>
      <c r="I7323" s="4"/>
      <c r="J7323" s="4">
        <v>0</v>
      </c>
    </row>
    <row r="7324" spans="2:10" x14ac:dyDescent="0.3">
      <c r="B7324" s="3" t="s">
        <v>341</v>
      </c>
      <c r="C7324" s="4">
        <v>2020</v>
      </c>
      <c r="D7324" s="3" t="s">
        <v>1470</v>
      </c>
      <c r="E7324" s="4">
        <v>2909800</v>
      </c>
      <c r="F7324" s="4">
        <v>33.179400000000001</v>
      </c>
      <c r="G7324" s="4">
        <v>4.5</v>
      </c>
      <c r="H7324" s="4">
        <v>96545</v>
      </c>
      <c r="I7324" s="4"/>
      <c r="J7324" s="4">
        <v>96545</v>
      </c>
    </row>
    <row r="7325" spans="2:10" x14ac:dyDescent="0.3">
      <c r="B7325" s="3" t="s">
        <v>341</v>
      </c>
      <c r="C7325" s="4">
        <v>2020</v>
      </c>
      <c r="D7325" s="3" t="s">
        <v>1471</v>
      </c>
      <c r="E7325" s="4">
        <v>18830500</v>
      </c>
      <c r="F7325" s="4">
        <v>36.866</v>
      </c>
      <c r="G7325" s="4">
        <v>5</v>
      </c>
      <c r="H7325" s="4">
        <v>694205</v>
      </c>
      <c r="I7325" s="4"/>
      <c r="J7325" s="4">
        <v>694205</v>
      </c>
    </row>
    <row r="7326" spans="2:10" x14ac:dyDescent="0.3">
      <c r="B7326" s="3" t="s">
        <v>341</v>
      </c>
      <c r="C7326" s="4">
        <v>2020</v>
      </c>
      <c r="D7326" s="3" t="s">
        <v>1472</v>
      </c>
      <c r="E7326" s="4">
        <v>0</v>
      </c>
      <c r="F7326" s="4">
        <v>0</v>
      </c>
      <c r="G7326" s="4">
        <v>0</v>
      </c>
      <c r="H7326" s="4">
        <v>0</v>
      </c>
      <c r="I7326" s="4"/>
      <c r="J7326" s="4">
        <v>0</v>
      </c>
    </row>
    <row r="7327" spans="2:10" x14ac:dyDescent="0.3">
      <c r="B7327" s="3" t="s">
        <v>341</v>
      </c>
      <c r="C7327" s="4">
        <v>2020</v>
      </c>
      <c r="D7327" s="3" t="s">
        <v>1473</v>
      </c>
      <c r="E7327" s="4">
        <v>292700</v>
      </c>
      <c r="F7327" s="4">
        <v>11.059799999999999</v>
      </c>
      <c r="G7327" s="4">
        <v>1.5</v>
      </c>
      <c r="H7327" s="4">
        <v>3237</v>
      </c>
      <c r="I7327" s="4"/>
      <c r="J7327" s="4">
        <v>3237</v>
      </c>
    </row>
    <row r="7328" spans="2:10" x14ac:dyDescent="0.3">
      <c r="B7328" s="3" t="s">
        <v>341</v>
      </c>
      <c r="C7328" s="4">
        <v>2020</v>
      </c>
      <c r="D7328" s="3" t="s">
        <v>1474</v>
      </c>
      <c r="E7328" s="4">
        <v>38605295</v>
      </c>
      <c r="F7328" s="4">
        <v>7.3731999999999998</v>
      </c>
      <c r="G7328" s="4">
        <v>1</v>
      </c>
      <c r="H7328" s="4">
        <v>284645</v>
      </c>
      <c r="I7328" s="4"/>
      <c r="J7328" s="4">
        <v>284645</v>
      </c>
    </row>
    <row r="7329" spans="2:10" x14ac:dyDescent="0.3">
      <c r="B7329" s="3" t="s">
        <v>341</v>
      </c>
      <c r="C7329" s="4">
        <v>2020</v>
      </c>
      <c r="D7329" s="3" t="s">
        <v>1475</v>
      </c>
      <c r="E7329" s="4">
        <v>0</v>
      </c>
      <c r="F7329" s="4">
        <v>0</v>
      </c>
      <c r="G7329" s="4">
        <v>0</v>
      </c>
      <c r="H7329" s="4">
        <v>0</v>
      </c>
      <c r="I7329" s="4"/>
      <c r="J7329" s="4">
        <v>0</v>
      </c>
    </row>
    <row r="7330" spans="2:10" x14ac:dyDescent="0.3">
      <c r="B7330" s="3" t="s">
        <v>341</v>
      </c>
      <c r="C7330" s="4">
        <v>2020</v>
      </c>
      <c r="D7330" s="3" t="s">
        <v>1476</v>
      </c>
      <c r="E7330" s="4">
        <v>42520900</v>
      </c>
      <c r="F7330" s="4">
        <v>36.866</v>
      </c>
      <c r="G7330" s="4">
        <v>5</v>
      </c>
      <c r="H7330" s="4">
        <v>1567575</v>
      </c>
      <c r="I7330" s="4">
        <v>74321</v>
      </c>
      <c r="J7330" s="4">
        <v>1641896</v>
      </c>
    </row>
    <row r="7331" spans="2:10" x14ac:dyDescent="0.3">
      <c r="B7331" s="3" t="s">
        <v>341</v>
      </c>
      <c r="C7331" s="4">
        <v>2021</v>
      </c>
      <c r="D7331" s="3" t="s">
        <v>1468</v>
      </c>
      <c r="E7331" s="4">
        <v>13792950</v>
      </c>
      <c r="F7331" s="4">
        <v>14.7464</v>
      </c>
      <c r="G7331" s="4">
        <v>2</v>
      </c>
      <c r="H7331" s="4">
        <v>203396</v>
      </c>
      <c r="I7331" s="4"/>
      <c r="J7331" s="4">
        <v>203396</v>
      </c>
    </row>
    <row r="7332" spans="2:10" x14ac:dyDescent="0.3">
      <c r="B7332" s="3" t="s">
        <v>341</v>
      </c>
      <c r="C7332" s="4">
        <v>2021</v>
      </c>
      <c r="D7332" s="3" t="s">
        <v>1469</v>
      </c>
      <c r="E7332" s="4">
        <v>0</v>
      </c>
      <c r="F7332" s="4">
        <v>0</v>
      </c>
      <c r="G7332" s="4">
        <v>0</v>
      </c>
      <c r="H7332" s="4">
        <v>0</v>
      </c>
      <c r="I7332" s="4"/>
      <c r="J7332" s="4">
        <v>0</v>
      </c>
    </row>
    <row r="7333" spans="2:10" x14ac:dyDescent="0.3">
      <c r="B7333" s="3" t="s">
        <v>341</v>
      </c>
      <c r="C7333" s="4">
        <v>2021</v>
      </c>
      <c r="D7333" s="3" t="s">
        <v>1470</v>
      </c>
      <c r="E7333" s="4">
        <v>2866200</v>
      </c>
      <c r="F7333" s="4">
        <v>33.179400000000001</v>
      </c>
      <c r="G7333" s="4">
        <v>4.5</v>
      </c>
      <c r="H7333" s="4">
        <v>95099</v>
      </c>
      <c r="I7333" s="4"/>
      <c r="J7333" s="4">
        <v>95099</v>
      </c>
    </row>
    <row r="7334" spans="2:10" x14ac:dyDescent="0.3">
      <c r="B7334" s="3" t="s">
        <v>341</v>
      </c>
      <c r="C7334" s="4">
        <v>2021</v>
      </c>
      <c r="D7334" s="3" t="s">
        <v>1471</v>
      </c>
      <c r="E7334" s="4">
        <v>18393100</v>
      </c>
      <c r="F7334" s="4">
        <v>36.866</v>
      </c>
      <c r="G7334" s="4">
        <v>5</v>
      </c>
      <c r="H7334" s="4">
        <v>678080</v>
      </c>
      <c r="I7334" s="4"/>
      <c r="J7334" s="4">
        <v>678080</v>
      </c>
    </row>
    <row r="7335" spans="2:10" x14ac:dyDescent="0.3">
      <c r="B7335" s="3" t="s">
        <v>341</v>
      </c>
      <c r="C7335" s="4">
        <v>2021</v>
      </c>
      <c r="D7335" s="3" t="s">
        <v>1472</v>
      </c>
      <c r="E7335" s="4">
        <v>0</v>
      </c>
      <c r="F7335" s="4">
        <v>0</v>
      </c>
      <c r="G7335" s="4">
        <v>0</v>
      </c>
      <c r="H7335" s="4">
        <v>0</v>
      </c>
      <c r="I7335" s="4"/>
      <c r="J7335" s="4">
        <v>0</v>
      </c>
    </row>
    <row r="7336" spans="2:10" x14ac:dyDescent="0.3">
      <c r="B7336" s="3" t="s">
        <v>341</v>
      </c>
      <c r="C7336" s="4">
        <v>2021</v>
      </c>
      <c r="D7336" s="3" t="s">
        <v>1473</v>
      </c>
      <c r="E7336" s="4">
        <v>292700</v>
      </c>
      <c r="F7336" s="4">
        <v>11.059799999999999</v>
      </c>
      <c r="G7336" s="4">
        <v>1.5</v>
      </c>
      <c r="H7336" s="4">
        <v>3237</v>
      </c>
      <c r="I7336" s="4"/>
      <c r="J7336" s="4">
        <v>3237</v>
      </c>
    </row>
    <row r="7337" spans="2:10" x14ac:dyDescent="0.3">
      <c r="B7337" s="3" t="s">
        <v>341</v>
      </c>
      <c r="C7337" s="4">
        <v>2021</v>
      </c>
      <c r="D7337" s="3" t="s">
        <v>1474</v>
      </c>
      <c r="E7337" s="4">
        <v>39520100</v>
      </c>
      <c r="F7337" s="4">
        <v>7.3731999999999998</v>
      </c>
      <c r="G7337" s="4">
        <v>1</v>
      </c>
      <c r="H7337" s="4">
        <v>291390</v>
      </c>
      <c r="I7337" s="4"/>
      <c r="J7337" s="4">
        <v>291390</v>
      </c>
    </row>
    <row r="7338" spans="2:10" x14ac:dyDescent="0.3">
      <c r="B7338" s="3" t="s">
        <v>341</v>
      </c>
      <c r="C7338" s="4">
        <v>2021</v>
      </c>
      <c r="D7338" s="3" t="s">
        <v>1475</v>
      </c>
      <c r="E7338" s="4">
        <v>0</v>
      </c>
      <c r="F7338" s="4">
        <v>0</v>
      </c>
      <c r="G7338" s="4">
        <v>0</v>
      </c>
      <c r="H7338" s="4">
        <v>0</v>
      </c>
      <c r="I7338" s="4"/>
      <c r="J7338" s="4">
        <v>0</v>
      </c>
    </row>
    <row r="7339" spans="2:10" x14ac:dyDescent="0.3">
      <c r="B7339" s="3" t="s">
        <v>341</v>
      </c>
      <c r="C7339" s="4">
        <v>2021</v>
      </c>
      <c r="D7339" s="3" t="s">
        <v>1476</v>
      </c>
      <c r="E7339" s="4">
        <v>43129700</v>
      </c>
      <c r="F7339" s="4">
        <v>36.866</v>
      </c>
      <c r="G7339" s="4">
        <v>5</v>
      </c>
      <c r="H7339" s="4">
        <v>1590020</v>
      </c>
      <c r="I7339" s="4">
        <v>85969</v>
      </c>
      <c r="J7339" s="4">
        <v>1675989</v>
      </c>
    </row>
    <row r="7340" spans="2:10" x14ac:dyDescent="0.3">
      <c r="B7340" s="3" t="s">
        <v>341</v>
      </c>
      <c r="C7340" s="4">
        <v>2022</v>
      </c>
      <c r="D7340" s="3" t="s">
        <v>1468</v>
      </c>
      <c r="E7340" s="4">
        <v>14733300</v>
      </c>
      <c r="F7340" s="4">
        <v>14.7464</v>
      </c>
      <c r="G7340" s="4">
        <v>2</v>
      </c>
      <c r="H7340" s="4">
        <v>217263</v>
      </c>
      <c r="I7340" s="4"/>
      <c r="J7340" s="4">
        <v>217263</v>
      </c>
    </row>
    <row r="7341" spans="2:10" x14ac:dyDescent="0.3">
      <c r="B7341" s="3" t="s">
        <v>341</v>
      </c>
      <c r="C7341" s="4">
        <v>2022</v>
      </c>
      <c r="D7341" s="3" t="s">
        <v>1469</v>
      </c>
      <c r="E7341" s="4">
        <v>0</v>
      </c>
      <c r="F7341" s="4">
        <v>0</v>
      </c>
      <c r="G7341" s="4">
        <v>0</v>
      </c>
      <c r="H7341" s="4">
        <v>0</v>
      </c>
      <c r="I7341" s="4"/>
      <c r="J7341" s="4">
        <v>0</v>
      </c>
    </row>
    <row r="7342" spans="2:10" x14ac:dyDescent="0.3">
      <c r="B7342" s="3" t="s">
        <v>341</v>
      </c>
      <c r="C7342" s="4">
        <v>2022</v>
      </c>
      <c r="D7342" s="3" t="s">
        <v>1470</v>
      </c>
      <c r="E7342" s="4">
        <v>2948500</v>
      </c>
      <c r="F7342" s="4">
        <v>33.179400000000001</v>
      </c>
      <c r="G7342" s="4">
        <v>4.5</v>
      </c>
      <c r="H7342" s="4">
        <v>97829</v>
      </c>
      <c r="I7342" s="4"/>
      <c r="J7342" s="4">
        <v>97829</v>
      </c>
    </row>
    <row r="7343" spans="2:10" x14ac:dyDescent="0.3">
      <c r="B7343" s="3" t="s">
        <v>341</v>
      </c>
      <c r="C7343" s="4">
        <v>2022</v>
      </c>
      <c r="D7343" s="3" t="s">
        <v>1471</v>
      </c>
      <c r="E7343" s="4">
        <v>17876400</v>
      </c>
      <c r="F7343" s="4">
        <v>36.866</v>
      </c>
      <c r="G7343" s="4">
        <v>5</v>
      </c>
      <c r="H7343" s="4">
        <v>659031</v>
      </c>
      <c r="I7343" s="4">
        <v>-107085</v>
      </c>
      <c r="J7343" s="4">
        <v>551946</v>
      </c>
    </row>
    <row r="7344" spans="2:10" x14ac:dyDescent="0.3">
      <c r="B7344" s="3" t="s">
        <v>341</v>
      </c>
      <c r="C7344" s="4">
        <v>2022</v>
      </c>
      <c r="D7344" s="3" t="s">
        <v>1472</v>
      </c>
      <c r="E7344" s="4">
        <v>0</v>
      </c>
      <c r="F7344" s="4">
        <v>0</v>
      </c>
      <c r="G7344" s="4">
        <v>0</v>
      </c>
      <c r="H7344" s="4">
        <v>0</v>
      </c>
      <c r="I7344" s="4"/>
      <c r="J7344" s="4">
        <v>0</v>
      </c>
    </row>
    <row r="7345" spans="2:10" x14ac:dyDescent="0.3">
      <c r="B7345" s="3" t="s">
        <v>341</v>
      </c>
      <c r="C7345" s="4">
        <v>2022</v>
      </c>
      <c r="D7345" s="3" t="s">
        <v>1473</v>
      </c>
      <c r="E7345" s="4">
        <v>308600</v>
      </c>
      <c r="F7345" s="4">
        <v>11.059799999999999</v>
      </c>
      <c r="G7345" s="4">
        <v>1.5</v>
      </c>
      <c r="H7345" s="4">
        <v>3413</v>
      </c>
      <c r="I7345" s="4"/>
      <c r="J7345" s="4">
        <v>3413</v>
      </c>
    </row>
    <row r="7346" spans="2:10" x14ac:dyDescent="0.3">
      <c r="B7346" s="3" t="s">
        <v>341</v>
      </c>
      <c r="C7346" s="4">
        <v>2022</v>
      </c>
      <c r="D7346" s="3" t="s">
        <v>1474</v>
      </c>
      <c r="E7346" s="4">
        <v>45014400</v>
      </c>
      <c r="F7346" s="4">
        <v>7.3731999999999998</v>
      </c>
      <c r="G7346" s="4">
        <v>1</v>
      </c>
      <c r="H7346" s="4">
        <v>331900</v>
      </c>
      <c r="I7346" s="4"/>
      <c r="J7346" s="4">
        <v>331900</v>
      </c>
    </row>
    <row r="7347" spans="2:10" x14ac:dyDescent="0.3">
      <c r="B7347" s="3" t="s">
        <v>341</v>
      </c>
      <c r="C7347" s="4">
        <v>2022</v>
      </c>
      <c r="D7347" s="3" t="s">
        <v>1475</v>
      </c>
      <c r="E7347" s="4">
        <v>0</v>
      </c>
      <c r="F7347" s="4">
        <v>0</v>
      </c>
      <c r="G7347" s="4">
        <v>0</v>
      </c>
      <c r="H7347" s="4">
        <v>0</v>
      </c>
      <c r="I7347" s="4"/>
      <c r="J7347" s="4">
        <v>0</v>
      </c>
    </row>
    <row r="7348" spans="2:10" x14ac:dyDescent="0.3">
      <c r="B7348" s="3" t="s">
        <v>341</v>
      </c>
      <c r="C7348" s="4">
        <v>2022</v>
      </c>
      <c r="D7348" s="3" t="s">
        <v>1476</v>
      </c>
      <c r="E7348" s="4">
        <v>43676400</v>
      </c>
      <c r="F7348" s="4">
        <v>36.866</v>
      </c>
      <c r="G7348" s="4">
        <v>5</v>
      </c>
      <c r="H7348" s="4">
        <v>1610174</v>
      </c>
      <c r="I7348" s="4">
        <v>16101</v>
      </c>
      <c r="J7348" s="4">
        <v>1626275</v>
      </c>
    </row>
    <row r="7349" spans="2:10" x14ac:dyDescent="0.3">
      <c r="B7349" s="3" t="s">
        <v>341</v>
      </c>
      <c r="C7349" s="4">
        <v>2023</v>
      </c>
      <c r="D7349" s="3" t="s">
        <v>1468</v>
      </c>
      <c r="E7349" s="4">
        <v>15594550</v>
      </c>
      <c r="F7349" s="4">
        <v>14.7464</v>
      </c>
      <c r="G7349" s="4">
        <v>2.1052751802412732</v>
      </c>
      <c r="H7349" s="4">
        <v>229963</v>
      </c>
      <c r="I7349" s="4"/>
      <c r="J7349" s="4">
        <v>229963</v>
      </c>
    </row>
    <row r="7350" spans="2:10" x14ac:dyDescent="0.3">
      <c r="B7350" s="3" t="s">
        <v>341</v>
      </c>
      <c r="C7350" s="4">
        <v>2023</v>
      </c>
      <c r="D7350" s="3" t="s">
        <v>1469</v>
      </c>
      <c r="E7350" s="4">
        <v>0</v>
      </c>
      <c r="F7350" s="4">
        <v>0</v>
      </c>
      <c r="G7350" s="4">
        <v>0</v>
      </c>
      <c r="H7350" s="4">
        <v>0</v>
      </c>
      <c r="I7350" s="4"/>
      <c r="J7350" s="4">
        <v>0</v>
      </c>
    </row>
    <row r="7351" spans="2:10" x14ac:dyDescent="0.3">
      <c r="B7351" s="3" t="s">
        <v>341</v>
      </c>
      <c r="C7351" s="4">
        <v>2023</v>
      </c>
      <c r="D7351" s="3" t="s">
        <v>1470</v>
      </c>
      <c r="E7351" s="4">
        <v>3580500</v>
      </c>
      <c r="F7351" s="4">
        <v>33.179400000000001</v>
      </c>
      <c r="G7351" s="4">
        <v>4.7368691555428653</v>
      </c>
      <c r="H7351" s="4">
        <v>118799</v>
      </c>
      <c r="I7351" s="4"/>
      <c r="J7351" s="4">
        <v>118799</v>
      </c>
    </row>
    <row r="7352" spans="2:10" x14ac:dyDescent="0.3">
      <c r="B7352" s="3" t="s">
        <v>341</v>
      </c>
      <c r="C7352" s="4">
        <v>2023</v>
      </c>
      <c r="D7352" s="3" t="s">
        <v>1471</v>
      </c>
      <c r="E7352" s="4">
        <v>17560400</v>
      </c>
      <c r="F7352" s="4">
        <v>40.4</v>
      </c>
      <c r="G7352" s="4">
        <v>5.7677207509458199</v>
      </c>
      <c r="H7352" s="4">
        <v>709440</v>
      </c>
      <c r="I7352" s="4">
        <v>-151781</v>
      </c>
      <c r="J7352" s="4">
        <v>557659</v>
      </c>
    </row>
    <row r="7353" spans="2:10" x14ac:dyDescent="0.3">
      <c r="B7353" s="3" t="s">
        <v>341</v>
      </c>
      <c r="C7353" s="4">
        <v>2023</v>
      </c>
      <c r="D7353" s="3" t="s">
        <v>1472</v>
      </c>
      <c r="E7353" s="4">
        <v>0</v>
      </c>
      <c r="F7353" s="4">
        <v>0</v>
      </c>
      <c r="G7353" s="4">
        <v>0</v>
      </c>
      <c r="H7353" s="4">
        <v>0</v>
      </c>
      <c r="I7353" s="4"/>
      <c r="J7353" s="4">
        <v>0</v>
      </c>
    </row>
    <row r="7354" spans="2:10" x14ac:dyDescent="0.3">
      <c r="B7354" s="3" t="s">
        <v>341</v>
      </c>
      <c r="C7354" s="4">
        <v>2023</v>
      </c>
      <c r="D7354" s="3" t="s">
        <v>1473</v>
      </c>
      <c r="E7354" s="4">
        <v>335000</v>
      </c>
      <c r="F7354" s="4">
        <v>11.059799999999999</v>
      </c>
      <c r="G7354" s="4">
        <v>1.5789563851809549</v>
      </c>
      <c r="H7354" s="4">
        <v>3705</v>
      </c>
      <c r="I7354" s="4"/>
      <c r="J7354" s="4">
        <v>3705</v>
      </c>
    </row>
    <row r="7355" spans="2:10" x14ac:dyDescent="0.3">
      <c r="B7355" s="3" t="s">
        <v>341</v>
      </c>
      <c r="C7355" s="4">
        <v>2023</v>
      </c>
      <c r="D7355" s="3" t="s">
        <v>1474</v>
      </c>
      <c r="E7355" s="4">
        <v>56118300</v>
      </c>
      <c r="F7355" s="4">
        <v>7.0045000000000002</v>
      </c>
      <c r="G7355" s="4">
        <v>1</v>
      </c>
      <c r="H7355" s="4">
        <v>393081</v>
      </c>
      <c r="I7355" s="4"/>
      <c r="J7355" s="4">
        <v>393081</v>
      </c>
    </row>
    <row r="7356" spans="2:10" x14ac:dyDescent="0.3">
      <c r="B7356" s="3" t="s">
        <v>341</v>
      </c>
      <c r="C7356" s="4">
        <v>2023</v>
      </c>
      <c r="D7356" s="3" t="s">
        <v>1475</v>
      </c>
      <c r="E7356" s="4">
        <v>0</v>
      </c>
      <c r="F7356" s="4">
        <v>0</v>
      </c>
      <c r="G7356" s="4">
        <v>0</v>
      </c>
      <c r="H7356" s="4">
        <v>0</v>
      </c>
      <c r="I7356" s="4"/>
      <c r="J7356" s="4">
        <v>0</v>
      </c>
    </row>
    <row r="7357" spans="2:10" x14ac:dyDescent="0.3">
      <c r="B7357" s="3" t="s">
        <v>341</v>
      </c>
      <c r="C7357" s="4">
        <v>2023</v>
      </c>
      <c r="D7357" s="3" t="s">
        <v>1476</v>
      </c>
      <c r="E7357" s="4">
        <v>45048700</v>
      </c>
      <c r="F7357" s="4">
        <v>36.866</v>
      </c>
      <c r="G7357" s="4">
        <v>5.2631879506031831</v>
      </c>
      <c r="H7357" s="4">
        <v>1660765</v>
      </c>
      <c r="I7357" s="4">
        <v>111900</v>
      </c>
      <c r="J7357" s="4">
        <v>1772665</v>
      </c>
    </row>
    <row r="7358" spans="2:10" x14ac:dyDescent="0.3">
      <c r="B7358" s="3" t="s">
        <v>341</v>
      </c>
      <c r="C7358" s="4">
        <v>2024</v>
      </c>
      <c r="D7358" s="3" t="s">
        <v>1468</v>
      </c>
      <c r="E7358" s="4">
        <v>17613050</v>
      </c>
      <c r="F7358" s="4">
        <v>14.7464</v>
      </c>
      <c r="G7358" s="4">
        <v>2.1052751802412732</v>
      </c>
      <c r="H7358" s="4">
        <v>259729</v>
      </c>
      <c r="I7358" s="4"/>
      <c r="J7358" s="4">
        <v>259729</v>
      </c>
    </row>
    <row r="7359" spans="2:10" x14ac:dyDescent="0.3">
      <c r="B7359" s="3" t="s">
        <v>341</v>
      </c>
      <c r="C7359" s="4">
        <v>2024</v>
      </c>
      <c r="D7359" s="3" t="s">
        <v>1469</v>
      </c>
      <c r="E7359" s="4">
        <v>0</v>
      </c>
      <c r="F7359" s="4">
        <v>0</v>
      </c>
      <c r="G7359" s="4">
        <v>0</v>
      </c>
      <c r="H7359" s="4">
        <v>0</v>
      </c>
      <c r="I7359" s="4"/>
      <c r="J7359" s="4">
        <v>0</v>
      </c>
    </row>
    <row r="7360" spans="2:10" x14ac:dyDescent="0.3">
      <c r="B7360" s="3" t="s">
        <v>341</v>
      </c>
      <c r="C7360" s="4">
        <v>2024</v>
      </c>
      <c r="D7360" s="3" t="s">
        <v>1470</v>
      </c>
      <c r="E7360" s="4">
        <v>3833100</v>
      </c>
      <c r="F7360" s="4">
        <v>33.179400000000001</v>
      </c>
      <c r="G7360" s="4">
        <v>4.7368691555428653</v>
      </c>
      <c r="H7360" s="4">
        <v>127180</v>
      </c>
      <c r="I7360" s="4"/>
      <c r="J7360" s="4">
        <v>127180</v>
      </c>
    </row>
    <row r="7361" spans="2:10" x14ac:dyDescent="0.3">
      <c r="B7361" s="3" t="s">
        <v>341</v>
      </c>
      <c r="C7361" s="4">
        <v>2024</v>
      </c>
      <c r="D7361" s="3" t="s">
        <v>1471</v>
      </c>
      <c r="E7361" s="4">
        <v>17694200</v>
      </c>
      <c r="F7361" s="4">
        <v>36.866</v>
      </c>
      <c r="G7361" s="4">
        <v>5.2631879506031831</v>
      </c>
      <c r="H7361" s="4">
        <v>652314</v>
      </c>
      <c r="I7361" s="4">
        <v>-105718</v>
      </c>
      <c r="J7361" s="4">
        <v>546596</v>
      </c>
    </row>
    <row r="7362" spans="2:10" x14ac:dyDescent="0.3">
      <c r="B7362" s="3" t="s">
        <v>341</v>
      </c>
      <c r="C7362" s="4">
        <v>2024</v>
      </c>
      <c r="D7362" s="3" t="s">
        <v>1472</v>
      </c>
      <c r="E7362" s="4">
        <v>0</v>
      </c>
      <c r="F7362" s="4">
        <v>0</v>
      </c>
      <c r="G7362" s="4">
        <v>0</v>
      </c>
      <c r="H7362" s="4">
        <v>0</v>
      </c>
      <c r="I7362" s="4"/>
      <c r="J7362" s="4">
        <v>0</v>
      </c>
    </row>
    <row r="7363" spans="2:10" x14ac:dyDescent="0.3">
      <c r="B7363" s="3" t="s">
        <v>341</v>
      </c>
      <c r="C7363" s="4">
        <v>2024</v>
      </c>
      <c r="D7363" s="3" t="s">
        <v>1473</v>
      </c>
      <c r="E7363" s="4">
        <v>272200</v>
      </c>
      <c r="F7363" s="4">
        <v>11.059799999999999</v>
      </c>
      <c r="G7363" s="4">
        <v>1.5789563851809549</v>
      </c>
      <c r="H7363" s="4">
        <v>3010</v>
      </c>
      <c r="I7363" s="4"/>
      <c r="J7363" s="4">
        <v>3010</v>
      </c>
    </row>
    <row r="7364" spans="2:10" x14ac:dyDescent="0.3">
      <c r="B7364" s="3" t="s">
        <v>341</v>
      </c>
      <c r="C7364" s="4">
        <v>2024</v>
      </c>
      <c r="D7364" s="3" t="s">
        <v>1474</v>
      </c>
      <c r="E7364" s="4">
        <v>64117700</v>
      </c>
      <c r="F7364" s="4">
        <v>7.0045000000000002</v>
      </c>
      <c r="G7364" s="4">
        <v>1</v>
      </c>
      <c r="H7364" s="4">
        <v>449112</v>
      </c>
      <c r="I7364" s="4"/>
      <c r="J7364" s="4">
        <v>449112</v>
      </c>
    </row>
    <row r="7365" spans="2:10" x14ac:dyDescent="0.3">
      <c r="B7365" s="3" t="s">
        <v>341</v>
      </c>
      <c r="C7365" s="4">
        <v>2024</v>
      </c>
      <c r="D7365" s="3" t="s">
        <v>1475</v>
      </c>
      <c r="E7365" s="4">
        <v>0</v>
      </c>
      <c r="F7365" s="4">
        <v>0</v>
      </c>
      <c r="G7365" s="4">
        <v>0</v>
      </c>
      <c r="H7365" s="4">
        <v>0</v>
      </c>
      <c r="I7365" s="4"/>
      <c r="J7365" s="4">
        <v>0</v>
      </c>
    </row>
    <row r="7366" spans="2:10" x14ac:dyDescent="0.3">
      <c r="B7366" s="3" t="s">
        <v>341</v>
      </c>
      <c r="C7366" s="4">
        <v>2024</v>
      </c>
      <c r="D7366" s="3" t="s">
        <v>1476</v>
      </c>
      <c r="E7366" s="4">
        <v>48247300</v>
      </c>
      <c r="F7366" s="4">
        <v>36.866</v>
      </c>
      <c r="G7366" s="4">
        <v>5.2631879506031831</v>
      </c>
      <c r="H7366" s="4">
        <v>1778685</v>
      </c>
      <c r="I7366" s="4">
        <v>116482</v>
      </c>
      <c r="J7366" s="4">
        <v>1895167</v>
      </c>
    </row>
    <row r="7367" spans="2:10" x14ac:dyDescent="0.3">
      <c r="B7367" s="3" t="s">
        <v>343</v>
      </c>
      <c r="C7367" s="4">
        <v>2019</v>
      </c>
      <c r="D7367" s="3" t="s">
        <v>1468</v>
      </c>
      <c r="E7367" s="4">
        <v>131181170</v>
      </c>
      <c r="F7367" s="4">
        <v>6.5210699999999999</v>
      </c>
      <c r="G7367" s="4">
        <v>2.2500025877684799</v>
      </c>
      <c r="H7367" s="4">
        <v>855441.5922519</v>
      </c>
      <c r="I7367" s="4"/>
      <c r="J7367" s="4">
        <v>855441.5922519</v>
      </c>
    </row>
    <row r="7368" spans="2:10" x14ac:dyDescent="0.3">
      <c r="B7368" s="3" t="s">
        <v>343</v>
      </c>
      <c r="C7368" s="4">
        <v>2019</v>
      </c>
      <c r="D7368" s="3" t="s">
        <v>1469</v>
      </c>
      <c r="E7368" s="4">
        <v>5594592</v>
      </c>
      <c r="F7368" s="4">
        <v>9.7912800000000004</v>
      </c>
      <c r="G7368" s="4">
        <v>3.3783421029931899</v>
      </c>
      <c r="H7368" s="4">
        <v>54778.216757759998</v>
      </c>
      <c r="I7368" s="4"/>
      <c r="J7368" s="4">
        <v>54778.216757759998</v>
      </c>
    </row>
    <row r="7369" spans="2:10" x14ac:dyDescent="0.3">
      <c r="B7369" s="3" t="s">
        <v>343</v>
      </c>
      <c r="C7369" s="4">
        <v>2019</v>
      </c>
      <c r="D7369" s="3" t="s">
        <v>1470</v>
      </c>
      <c r="E7369" s="4">
        <v>28264600</v>
      </c>
      <c r="F7369" s="4">
        <v>6.1943400000000004</v>
      </c>
      <c r="G7369" s="4">
        <v>2.1372690416630702</v>
      </c>
      <c r="H7369" s="4">
        <v>175080.54236399999</v>
      </c>
      <c r="I7369" s="4"/>
      <c r="J7369" s="4">
        <v>175080.54236399999</v>
      </c>
    </row>
    <row r="7370" spans="2:10" x14ac:dyDescent="0.3">
      <c r="B7370" s="3" t="s">
        <v>343</v>
      </c>
      <c r="C7370" s="4">
        <v>2019</v>
      </c>
      <c r="D7370" s="3" t="s">
        <v>1471</v>
      </c>
      <c r="E7370" s="4">
        <v>0</v>
      </c>
      <c r="F7370" s="4">
        <v>9.5682700000000001</v>
      </c>
      <c r="G7370" s="4">
        <v>3.3013956698007401</v>
      </c>
      <c r="H7370" s="4">
        <v>0</v>
      </c>
      <c r="I7370" s="4"/>
      <c r="J7370" s="4">
        <v>0</v>
      </c>
    </row>
    <row r="7371" spans="2:10" x14ac:dyDescent="0.3">
      <c r="B7371" s="3" t="s">
        <v>343</v>
      </c>
      <c r="C7371" s="4">
        <v>2019</v>
      </c>
      <c r="D7371" s="3" t="s">
        <v>1472</v>
      </c>
      <c r="E7371" s="4">
        <v>0</v>
      </c>
      <c r="F7371" s="4">
        <v>11.48193</v>
      </c>
      <c r="G7371" s="4">
        <v>3.96167687397568</v>
      </c>
      <c r="H7371" s="4">
        <v>0</v>
      </c>
      <c r="I7371" s="4"/>
      <c r="J7371" s="4">
        <v>0</v>
      </c>
    </row>
    <row r="7372" spans="2:10" x14ac:dyDescent="0.3">
      <c r="B7372" s="3" t="s">
        <v>343</v>
      </c>
      <c r="C7372" s="4">
        <v>2019</v>
      </c>
      <c r="D7372" s="3" t="s">
        <v>1473</v>
      </c>
      <c r="E7372" s="4">
        <v>7454700</v>
      </c>
      <c r="F7372" s="4">
        <v>6.8479000000000001</v>
      </c>
      <c r="G7372" s="4">
        <v>2.3627706374536399</v>
      </c>
      <c r="H7372" s="4">
        <v>51049.040130000001</v>
      </c>
      <c r="I7372" s="4"/>
      <c r="J7372" s="4">
        <v>51049.040130000001</v>
      </c>
    </row>
    <row r="7373" spans="2:10" x14ac:dyDescent="0.3">
      <c r="B7373" s="3" t="s">
        <v>343</v>
      </c>
      <c r="C7373" s="4">
        <v>2019</v>
      </c>
      <c r="D7373" s="3" t="s">
        <v>1474</v>
      </c>
      <c r="E7373" s="4">
        <v>2858488629</v>
      </c>
      <c r="F7373" s="4">
        <v>2.89825</v>
      </c>
      <c r="G7373" s="4">
        <v>1</v>
      </c>
      <c r="H7373" s="4">
        <v>8284614.66899925</v>
      </c>
      <c r="I7373" s="4">
        <v>0</v>
      </c>
      <c r="J7373" s="4">
        <v>8284614.66899925</v>
      </c>
    </row>
    <row r="7374" spans="2:10" x14ac:dyDescent="0.3">
      <c r="B7374" s="3" t="s">
        <v>343</v>
      </c>
      <c r="C7374" s="4">
        <v>2019</v>
      </c>
      <c r="D7374" s="3" t="s">
        <v>1475</v>
      </c>
      <c r="E7374" s="4">
        <v>0</v>
      </c>
      <c r="F7374" s="4">
        <v>3.8273100000000002</v>
      </c>
      <c r="G7374" s="4">
        <v>1.3205589579918899</v>
      </c>
      <c r="H7374" s="4">
        <v>0</v>
      </c>
      <c r="I7374" s="4"/>
      <c r="J7374" s="4">
        <v>0</v>
      </c>
    </row>
    <row r="7375" spans="2:10" x14ac:dyDescent="0.3">
      <c r="B7375" s="3" t="s">
        <v>343</v>
      </c>
      <c r="C7375" s="4">
        <v>2019</v>
      </c>
      <c r="D7375" s="3" t="s">
        <v>1476</v>
      </c>
      <c r="E7375" s="4">
        <v>2105800</v>
      </c>
      <c r="F7375" s="4">
        <v>20.07921</v>
      </c>
      <c r="G7375" s="4">
        <v>6.9280462347968603</v>
      </c>
      <c r="H7375" s="4">
        <v>42282.800417999999</v>
      </c>
      <c r="I7375" s="4"/>
      <c r="J7375" s="4">
        <v>42282.800417999999</v>
      </c>
    </row>
    <row r="7376" spans="2:10" x14ac:dyDescent="0.3">
      <c r="B7376" s="3" t="s">
        <v>343</v>
      </c>
      <c r="C7376" s="4">
        <v>2020</v>
      </c>
      <c r="D7376" s="3" t="s">
        <v>1468</v>
      </c>
      <c r="E7376" s="4">
        <v>137579470</v>
      </c>
      <c r="F7376" s="4">
        <v>6.7059300000000004</v>
      </c>
      <c r="G7376" s="4">
        <v>2.250002516432303</v>
      </c>
      <c r="H7376" s="4">
        <v>922598</v>
      </c>
      <c r="I7376" s="4"/>
      <c r="J7376" s="4">
        <v>922598</v>
      </c>
    </row>
    <row r="7377" spans="2:10" x14ac:dyDescent="0.3">
      <c r="B7377" s="3" t="s">
        <v>343</v>
      </c>
      <c r="C7377" s="4">
        <v>2020</v>
      </c>
      <c r="D7377" s="3" t="s">
        <v>1469</v>
      </c>
      <c r="E7377" s="4">
        <v>5627240</v>
      </c>
      <c r="F7377" s="4">
        <v>9.9528700000000008</v>
      </c>
      <c r="G7377" s="4">
        <v>3.339429809992585</v>
      </c>
      <c r="H7377" s="4">
        <v>56007</v>
      </c>
      <c r="I7377" s="4"/>
      <c r="J7377" s="4">
        <v>56007</v>
      </c>
    </row>
    <row r="7378" spans="2:10" x14ac:dyDescent="0.3">
      <c r="B7378" s="3" t="s">
        <v>343</v>
      </c>
      <c r="C7378" s="4">
        <v>2020</v>
      </c>
      <c r="D7378" s="3" t="s">
        <v>1470</v>
      </c>
      <c r="E7378" s="4">
        <v>31206900</v>
      </c>
      <c r="F7378" s="4">
        <v>5.9507099999999999</v>
      </c>
      <c r="G7378" s="4">
        <v>1.9966078492556394</v>
      </c>
      <c r="H7378" s="4">
        <v>185703</v>
      </c>
      <c r="I7378" s="4"/>
      <c r="J7378" s="4">
        <v>185703</v>
      </c>
    </row>
    <row r="7379" spans="2:10" x14ac:dyDescent="0.3">
      <c r="B7379" s="3" t="s">
        <v>343</v>
      </c>
      <c r="C7379" s="4">
        <v>2020</v>
      </c>
      <c r="D7379" s="3" t="s">
        <v>1471</v>
      </c>
      <c r="E7379" s="4">
        <v>0</v>
      </c>
      <c r="F7379" s="4">
        <v>9.9254499999999997</v>
      </c>
      <c r="G7379" s="4">
        <v>3.3302297334930429</v>
      </c>
      <c r="H7379" s="4">
        <v>0</v>
      </c>
      <c r="I7379" s="4"/>
      <c r="J7379" s="4">
        <v>0</v>
      </c>
    </row>
    <row r="7380" spans="2:10" x14ac:dyDescent="0.3">
      <c r="B7380" s="3" t="s">
        <v>343</v>
      </c>
      <c r="C7380" s="4">
        <v>2020</v>
      </c>
      <c r="D7380" s="3" t="s">
        <v>1472</v>
      </c>
      <c r="E7380" s="4">
        <v>0</v>
      </c>
      <c r="F7380" s="4">
        <v>11.910539999999999</v>
      </c>
      <c r="G7380" s="4">
        <v>3.9962756801916512</v>
      </c>
      <c r="H7380" s="4">
        <v>0</v>
      </c>
      <c r="I7380" s="4"/>
      <c r="J7380" s="4">
        <v>0</v>
      </c>
    </row>
    <row r="7381" spans="2:10" x14ac:dyDescent="0.3">
      <c r="B7381" s="3" t="s">
        <v>343</v>
      </c>
      <c r="C7381" s="4">
        <v>2020</v>
      </c>
      <c r="D7381" s="3" t="s">
        <v>1473</v>
      </c>
      <c r="E7381" s="4">
        <v>4494000</v>
      </c>
      <c r="F7381" s="4">
        <v>9.7098200000000006</v>
      </c>
      <c r="G7381" s="4">
        <v>3.2578806271620349</v>
      </c>
      <c r="H7381" s="4">
        <v>43636</v>
      </c>
      <c r="I7381" s="4"/>
      <c r="J7381" s="4">
        <v>43636</v>
      </c>
    </row>
    <row r="7382" spans="2:10" x14ac:dyDescent="0.3">
      <c r="B7382" s="3" t="s">
        <v>343</v>
      </c>
      <c r="C7382" s="4">
        <v>2020</v>
      </c>
      <c r="D7382" s="3" t="s">
        <v>1474</v>
      </c>
      <c r="E7382" s="4">
        <v>2927254450</v>
      </c>
      <c r="F7382" s="4">
        <v>2.98041</v>
      </c>
      <c r="G7382" s="4">
        <v>1</v>
      </c>
      <c r="H7382" s="4">
        <v>8724418</v>
      </c>
      <c r="I7382" s="4"/>
      <c r="J7382" s="4">
        <v>8724418</v>
      </c>
    </row>
    <row r="7383" spans="2:10" x14ac:dyDescent="0.3">
      <c r="B7383" s="3" t="s">
        <v>343</v>
      </c>
      <c r="C7383" s="4">
        <v>2020</v>
      </c>
      <c r="D7383" s="3" t="s">
        <v>1475</v>
      </c>
      <c r="E7383" s="4">
        <v>0</v>
      </c>
      <c r="F7383" s="4">
        <v>3.9701900000000001</v>
      </c>
      <c r="G7383" s="4">
        <v>1.3320952486402877</v>
      </c>
      <c r="H7383" s="4">
        <v>0</v>
      </c>
      <c r="I7383" s="4"/>
      <c r="J7383" s="4">
        <v>0</v>
      </c>
    </row>
    <row r="7384" spans="2:10" x14ac:dyDescent="0.3">
      <c r="B7384" s="3" t="s">
        <v>343</v>
      </c>
      <c r="C7384" s="4">
        <v>2020</v>
      </c>
      <c r="D7384" s="3" t="s">
        <v>1476</v>
      </c>
      <c r="E7384" s="4">
        <v>2226300</v>
      </c>
      <c r="F7384" s="4">
        <v>19.701360000000001</v>
      </c>
      <c r="G7384" s="4">
        <v>6.6102851621085694</v>
      </c>
      <c r="H7384" s="4">
        <v>43861</v>
      </c>
      <c r="I7384" s="4">
        <v>72445</v>
      </c>
      <c r="J7384" s="4">
        <v>116306</v>
      </c>
    </row>
    <row r="7385" spans="2:10" x14ac:dyDescent="0.3">
      <c r="B7385" s="3" t="s">
        <v>343</v>
      </c>
      <c r="C7385" s="4">
        <v>2021</v>
      </c>
      <c r="D7385" s="3" t="s">
        <v>1468</v>
      </c>
      <c r="E7385" s="4">
        <v>137321920</v>
      </c>
      <c r="F7385" s="4">
        <v>6.8376400000000004</v>
      </c>
      <c r="G7385" s="4">
        <v>2.2499934188011692</v>
      </c>
      <c r="H7385" s="4">
        <v>938958</v>
      </c>
      <c r="I7385" s="4"/>
      <c r="J7385" s="4">
        <v>938958</v>
      </c>
    </row>
    <row r="7386" spans="2:10" x14ac:dyDescent="0.3">
      <c r="B7386" s="3" t="s">
        <v>343</v>
      </c>
      <c r="C7386" s="4">
        <v>2021</v>
      </c>
      <c r="D7386" s="3" t="s">
        <v>1469</v>
      </c>
      <c r="E7386" s="4">
        <v>5668208</v>
      </c>
      <c r="F7386" s="4">
        <v>10.056509999999999</v>
      </c>
      <c r="G7386" s="4">
        <v>3.3091945928870401</v>
      </c>
      <c r="H7386" s="4">
        <v>57002</v>
      </c>
      <c r="I7386" s="4"/>
      <c r="J7386" s="4">
        <v>57002</v>
      </c>
    </row>
    <row r="7387" spans="2:10" x14ac:dyDescent="0.3">
      <c r="B7387" s="3" t="s">
        <v>343</v>
      </c>
      <c r="C7387" s="4">
        <v>2021</v>
      </c>
      <c r="D7387" s="3" t="s">
        <v>1470</v>
      </c>
      <c r="E7387" s="4">
        <v>31294400</v>
      </c>
      <c r="F7387" s="4">
        <v>5.8503999999999996</v>
      </c>
      <c r="G7387" s="4">
        <v>1.9251322820965067</v>
      </c>
      <c r="H7387" s="4">
        <v>183085</v>
      </c>
      <c r="I7387" s="4"/>
      <c r="J7387" s="4">
        <v>183085</v>
      </c>
    </row>
    <row r="7388" spans="2:10" x14ac:dyDescent="0.3">
      <c r="B7388" s="3" t="s">
        <v>343</v>
      </c>
      <c r="C7388" s="4">
        <v>2021</v>
      </c>
      <c r="D7388" s="3" t="s">
        <v>1471</v>
      </c>
      <c r="E7388" s="4">
        <v>0</v>
      </c>
      <c r="F7388" s="4">
        <v>10.05775</v>
      </c>
      <c r="G7388" s="4">
        <v>3.3096026272145735</v>
      </c>
      <c r="H7388" s="4">
        <v>0</v>
      </c>
      <c r="I7388" s="4"/>
      <c r="J7388" s="4">
        <v>0</v>
      </c>
    </row>
    <row r="7389" spans="2:10" x14ac:dyDescent="0.3">
      <c r="B7389" s="3" t="s">
        <v>343</v>
      </c>
      <c r="C7389" s="4">
        <v>2021</v>
      </c>
      <c r="D7389" s="3" t="s">
        <v>1472</v>
      </c>
      <c r="E7389" s="4">
        <v>0</v>
      </c>
      <c r="F7389" s="4">
        <v>12.0693</v>
      </c>
      <c r="G7389" s="4">
        <v>3.9715231526574883</v>
      </c>
      <c r="H7389" s="4">
        <v>0</v>
      </c>
      <c r="I7389" s="4"/>
      <c r="J7389" s="4">
        <v>0</v>
      </c>
    </row>
    <row r="7390" spans="2:10" x14ac:dyDescent="0.3">
      <c r="B7390" s="3" t="s">
        <v>343</v>
      </c>
      <c r="C7390" s="4">
        <v>2021</v>
      </c>
      <c r="D7390" s="3" t="s">
        <v>1473</v>
      </c>
      <c r="E7390" s="4">
        <v>8064900</v>
      </c>
      <c r="F7390" s="4">
        <v>9.5018700000000003</v>
      </c>
      <c r="G7390" s="4">
        <v>3.1266847869007819</v>
      </c>
      <c r="H7390" s="4">
        <v>76632</v>
      </c>
      <c r="I7390" s="4"/>
      <c r="J7390" s="4">
        <v>76632</v>
      </c>
    </row>
    <row r="7391" spans="2:10" x14ac:dyDescent="0.3">
      <c r="B7391" s="3" t="s">
        <v>343</v>
      </c>
      <c r="C7391" s="4">
        <v>2021</v>
      </c>
      <c r="D7391" s="3" t="s">
        <v>1474</v>
      </c>
      <c r="E7391" s="4">
        <v>2947164354</v>
      </c>
      <c r="F7391" s="4">
        <v>3.0389599999999999</v>
      </c>
      <c r="G7391" s="4">
        <v>1</v>
      </c>
      <c r="H7391" s="4">
        <v>8956315</v>
      </c>
      <c r="I7391" s="4"/>
      <c r="J7391" s="4">
        <v>8956315</v>
      </c>
    </row>
    <row r="7392" spans="2:10" x14ac:dyDescent="0.3">
      <c r="B7392" s="3" t="s">
        <v>343</v>
      </c>
      <c r="C7392" s="4">
        <v>2021</v>
      </c>
      <c r="D7392" s="3" t="s">
        <v>1475</v>
      </c>
      <c r="E7392" s="4">
        <v>0</v>
      </c>
      <c r="F7392" s="4">
        <v>4.02311</v>
      </c>
      <c r="G7392" s="4">
        <v>1.323844341485245</v>
      </c>
      <c r="H7392" s="4">
        <v>0</v>
      </c>
      <c r="I7392" s="4"/>
      <c r="J7392" s="4">
        <v>0</v>
      </c>
    </row>
    <row r="7393" spans="2:10" x14ac:dyDescent="0.3">
      <c r="B7393" s="3" t="s">
        <v>343</v>
      </c>
      <c r="C7393" s="4">
        <v>2021</v>
      </c>
      <c r="D7393" s="3" t="s">
        <v>1476</v>
      </c>
      <c r="E7393" s="4">
        <v>2284500</v>
      </c>
      <c r="F7393" s="4">
        <v>19.455539999999999</v>
      </c>
      <c r="G7393" s="4">
        <v>6.4020388553978993</v>
      </c>
      <c r="H7393" s="4">
        <v>44446</v>
      </c>
      <c r="I7393" s="4">
        <v>73815</v>
      </c>
      <c r="J7393" s="4">
        <v>118261</v>
      </c>
    </row>
    <row r="7394" spans="2:10" x14ac:dyDescent="0.3">
      <c r="B7394" s="3" t="s">
        <v>343</v>
      </c>
      <c r="C7394" s="4">
        <v>2022</v>
      </c>
      <c r="D7394" s="3" t="s">
        <v>1468</v>
      </c>
      <c r="E7394" s="4">
        <v>154715320</v>
      </c>
      <c r="F7394" s="4">
        <v>6.3328800000000003</v>
      </c>
      <c r="G7394" s="4">
        <v>2.6382492990780744</v>
      </c>
      <c r="H7394" s="4">
        <v>979794</v>
      </c>
      <c r="I7394" s="4"/>
      <c r="J7394" s="4">
        <v>979794</v>
      </c>
    </row>
    <row r="7395" spans="2:10" x14ac:dyDescent="0.3">
      <c r="B7395" s="3" t="s">
        <v>343</v>
      </c>
      <c r="C7395" s="4">
        <v>2022</v>
      </c>
      <c r="D7395" s="3" t="s">
        <v>1469</v>
      </c>
      <c r="E7395" s="4">
        <v>5602361</v>
      </c>
      <c r="F7395" s="4">
        <v>10.439690000000001</v>
      </c>
      <c r="G7395" s="4">
        <v>4.3491278573243743</v>
      </c>
      <c r="H7395" s="4">
        <v>58487</v>
      </c>
      <c r="I7395" s="4"/>
      <c r="J7395" s="4">
        <v>58487</v>
      </c>
    </row>
    <row r="7396" spans="2:10" x14ac:dyDescent="0.3">
      <c r="B7396" s="3" t="s">
        <v>343</v>
      </c>
      <c r="C7396" s="4">
        <v>2022</v>
      </c>
      <c r="D7396" s="3" t="s">
        <v>1470</v>
      </c>
      <c r="E7396" s="4">
        <v>38051900</v>
      </c>
      <c r="F7396" s="4">
        <v>5.0252400000000002</v>
      </c>
      <c r="G7396" s="4">
        <v>2.0934923617215393</v>
      </c>
      <c r="H7396" s="4">
        <v>191220</v>
      </c>
      <c r="I7396" s="4"/>
      <c r="J7396" s="4">
        <v>191220</v>
      </c>
    </row>
    <row r="7397" spans="2:10" x14ac:dyDescent="0.3">
      <c r="B7397" s="3" t="s">
        <v>343</v>
      </c>
      <c r="C7397" s="4">
        <v>2022</v>
      </c>
      <c r="D7397" s="3" t="s">
        <v>1471</v>
      </c>
      <c r="E7397" s="4">
        <v>0</v>
      </c>
      <c r="F7397" s="4">
        <v>10.41028</v>
      </c>
      <c r="G7397" s="4">
        <v>4.3368757837202816</v>
      </c>
      <c r="H7397" s="4">
        <v>0</v>
      </c>
      <c r="I7397" s="4"/>
      <c r="J7397" s="4">
        <v>0</v>
      </c>
    </row>
    <row r="7398" spans="2:10" x14ac:dyDescent="0.3">
      <c r="B7398" s="3" t="s">
        <v>343</v>
      </c>
      <c r="C7398" s="4">
        <v>2022</v>
      </c>
      <c r="D7398" s="3" t="s">
        <v>1472</v>
      </c>
      <c r="E7398" s="4">
        <v>0</v>
      </c>
      <c r="F7398" s="4">
        <v>12.492330000000001</v>
      </c>
      <c r="G7398" s="4">
        <v>5.2042484408913481</v>
      </c>
      <c r="H7398" s="4">
        <v>0</v>
      </c>
      <c r="I7398" s="4"/>
      <c r="J7398" s="4">
        <v>0</v>
      </c>
    </row>
    <row r="7399" spans="2:10" x14ac:dyDescent="0.3">
      <c r="B7399" s="3" t="s">
        <v>343</v>
      </c>
      <c r="C7399" s="4">
        <v>2022</v>
      </c>
      <c r="D7399" s="3" t="s">
        <v>1473</v>
      </c>
      <c r="E7399" s="4">
        <v>5942400</v>
      </c>
      <c r="F7399" s="4">
        <v>13.258660000000001</v>
      </c>
      <c r="G7399" s="4">
        <v>5.5234980690798663</v>
      </c>
      <c r="H7399" s="4">
        <v>78788</v>
      </c>
      <c r="I7399" s="4"/>
      <c r="J7399" s="4">
        <v>78788</v>
      </c>
    </row>
    <row r="7400" spans="2:10" x14ac:dyDescent="0.3">
      <c r="B7400" s="3" t="s">
        <v>343</v>
      </c>
      <c r="C7400" s="4">
        <v>2022</v>
      </c>
      <c r="D7400" s="3" t="s">
        <v>1474</v>
      </c>
      <c r="E7400" s="4">
        <v>3942202824</v>
      </c>
      <c r="F7400" s="4">
        <v>2.4004099999999999</v>
      </c>
      <c r="G7400" s="4">
        <v>1</v>
      </c>
      <c r="H7400" s="4">
        <v>9462903</v>
      </c>
      <c r="I7400" s="4"/>
      <c r="J7400" s="4">
        <v>9462903</v>
      </c>
    </row>
    <row r="7401" spans="2:10" x14ac:dyDescent="0.3">
      <c r="B7401" s="3" t="s">
        <v>343</v>
      </c>
      <c r="C7401" s="4">
        <v>2022</v>
      </c>
      <c r="D7401" s="3" t="s">
        <v>1475</v>
      </c>
      <c r="E7401" s="4">
        <v>0</v>
      </c>
      <c r="F7401" s="4">
        <v>4.16411</v>
      </c>
      <c r="G7401" s="4">
        <v>1.734749480297116</v>
      </c>
      <c r="H7401" s="4">
        <v>0</v>
      </c>
      <c r="I7401" s="4"/>
      <c r="J7401" s="4">
        <v>0</v>
      </c>
    </row>
    <row r="7402" spans="2:10" x14ac:dyDescent="0.3">
      <c r="B7402" s="3" t="s">
        <v>343</v>
      </c>
      <c r="C7402" s="4">
        <v>2022</v>
      </c>
      <c r="D7402" s="3" t="s">
        <v>1476</v>
      </c>
      <c r="E7402" s="4">
        <v>2712100</v>
      </c>
      <c r="F7402" s="4">
        <v>22.912870000000002</v>
      </c>
      <c r="G7402" s="4">
        <v>9.5453984944238695</v>
      </c>
      <c r="H7402" s="4">
        <v>62142</v>
      </c>
      <c r="I7402" s="4">
        <v>73358</v>
      </c>
      <c r="J7402" s="4">
        <v>135500</v>
      </c>
    </row>
    <row r="7403" spans="2:10" x14ac:dyDescent="0.3">
      <c r="B7403" s="3" t="s">
        <v>343</v>
      </c>
      <c r="C7403" s="4">
        <v>2023</v>
      </c>
      <c r="D7403" s="3" t="s">
        <v>1468</v>
      </c>
      <c r="E7403" s="4">
        <v>177528469</v>
      </c>
      <c r="F7403" s="4">
        <v>5.9411300000000002</v>
      </c>
      <c r="G7403" s="4">
        <v>2.7164915457280552</v>
      </c>
      <c r="H7403" s="4">
        <v>1054720</v>
      </c>
      <c r="I7403" s="4"/>
      <c r="J7403" s="4">
        <v>1054720</v>
      </c>
    </row>
    <row r="7404" spans="2:10" x14ac:dyDescent="0.3">
      <c r="B7404" s="3" t="s">
        <v>343</v>
      </c>
      <c r="C7404" s="4">
        <v>2023</v>
      </c>
      <c r="D7404" s="3" t="s">
        <v>1469</v>
      </c>
      <c r="E7404" s="4">
        <v>5574810</v>
      </c>
      <c r="F7404" s="4">
        <v>10.75961</v>
      </c>
      <c r="G7404" s="4">
        <v>4.9196684133037047</v>
      </c>
      <c r="H7404" s="4">
        <v>59983</v>
      </c>
      <c r="I7404" s="4"/>
      <c r="J7404" s="4">
        <v>59983</v>
      </c>
    </row>
    <row r="7405" spans="2:10" x14ac:dyDescent="0.3">
      <c r="B7405" s="3" t="s">
        <v>343</v>
      </c>
      <c r="C7405" s="4">
        <v>2023</v>
      </c>
      <c r="D7405" s="3" t="s">
        <v>1470</v>
      </c>
      <c r="E7405" s="4">
        <v>42843900</v>
      </c>
      <c r="F7405" s="4">
        <v>4.4655699999999996</v>
      </c>
      <c r="G7405" s="4">
        <v>2.0418141248982651</v>
      </c>
      <c r="H7405" s="4">
        <v>191322</v>
      </c>
      <c r="I7405" s="4"/>
      <c r="J7405" s="4">
        <v>191322</v>
      </c>
    </row>
    <row r="7406" spans="2:10" x14ac:dyDescent="0.3">
      <c r="B7406" s="3" t="s">
        <v>343</v>
      </c>
      <c r="C7406" s="4">
        <v>2023</v>
      </c>
      <c r="D7406" s="3" t="s">
        <v>1471</v>
      </c>
      <c r="E7406" s="4">
        <v>0</v>
      </c>
      <c r="F7406" s="4">
        <v>10.78964</v>
      </c>
      <c r="G7406" s="4">
        <v>4.9333991751483737</v>
      </c>
      <c r="H7406" s="4">
        <v>0</v>
      </c>
      <c r="I7406" s="4"/>
      <c r="J7406" s="4">
        <v>0</v>
      </c>
    </row>
    <row r="7407" spans="2:10" x14ac:dyDescent="0.3">
      <c r="B7407" s="3" t="s">
        <v>343</v>
      </c>
      <c r="C7407" s="4">
        <v>2023</v>
      </c>
      <c r="D7407" s="3" t="s">
        <v>1472</v>
      </c>
      <c r="E7407" s="4">
        <v>0</v>
      </c>
      <c r="F7407" s="4">
        <v>12.947570000000001</v>
      </c>
      <c r="G7407" s="4">
        <v>5.9200799246477018</v>
      </c>
      <c r="H7407" s="4">
        <v>0</v>
      </c>
      <c r="I7407" s="4"/>
      <c r="J7407" s="4">
        <v>0</v>
      </c>
    </row>
    <row r="7408" spans="2:10" x14ac:dyDescent="0.3">
      <c r="B7408" s="3" t="s">
        <v>343</v>
      </c>
      <c r="C7408" s="4">
        <v>2023</v>
      </c>
      <c r="D7408" s="3" t="s">
        <v>1473</v>
      </c>
      <c r="E7408" s="4">
        <v>4926400</v>
      </c>
      <c r="F7408" s="4">
        <v>15.13147</v>
      </c>
      <c r="G7408" s="4">
        <v>6.9186350625954489</v>
      </c>
      <c r="H7408" s="4">
        <v>74544</v>
      </c>
      <c r="I7408" s="4"/>
      <c r="J7408" s="4">
        <v>74544</v>
      </c>
    </row>
    <row r="7409" spans="2:10" x14ac:dyDescent="0.3">
      <c r="B7409" s="3" t="s">
        <v>343</v>
      </c>
      <c r="C7409" s="4">
        <v>2023</v>
      </c>
      <c r="D7409" s="3" t="s">
        <v>1474</v>
      </c>
      <c r="E7409" s="4">
        <v>4520408768</v>
      </c>
      <c r="F7409" s="4">
        <v>2.1870599999999998</v>
      </c>
      <c r="G7409" s="4">
        <v>1</v>
      </c>
      <c r="H7409" s="4">
        <v>9886405</v>
      </c>
      <c r="I7409" s="4"/>
      <c r="J7409" s="4">
        <v>9886405</v>
      </c>
    </row>
    <row r="7410" spans="2:10" x14ac:dyDescent="0.3">
      <c r="B7410" s="3" t="s">
        <v>343</v>
      </c>
      <c r="C7410" s="4">
        <v>2023</v>
      </c>
      <c r="D7410" s="3" t="s">
        <v>1475</v>
      </c>
      <c r="E7410" s="4">
        <v>0</v>
      </c>
      <c r="F7410" s="4">
        <v>4.3158599999999998</v>
      </c>
      <c r="G7410" s="4">
        <v>1.9733614989986559</v>
      </c>
      <c r="H7410" s="4">
        <v>0</v>
      </c>
      <c r="I7410" s="4"/>
      <c r="J7410" s="4">
        <v>0</v>
      </c>
    </row>
    <row r="7411" spans="2:10" x14ac:dyDescent="0.3">
      <c r="B7411" s="3" t="s">
        <v>343</v>
      </c>
      <c r="C7411" s="4">
        <v>2023</v>
      </c>
      <c r="D7411" s="3" t="s">
        <v>1476</v>
      </c>
      <c r="E7411" s="4">
        <v>3008900</v>
      </c>
      <c r="F7411" s="4">
        <v>21.405529999999999</v>
      </c>
      <c r="G7411" s="4">
        <v>9.7873537991641744</v>
      </c>
      <c r="H7411" s="4">
        <v>64407</v>
      </c>
      <c r="I7411" s="4">
        <v>78674</v>
      </c>
      <c r="J7411" s="4">
        <v>143081</v>
      </c>
    </row>
    <row r="7412" spans="2:10" x14ac:dyDescent="0.3">
      <c r="B7412" s="3" t="s">
        <v>343</v>
      </c>
      <c r="C7412" s="4">
        <v>2024</v>
      </c>
      <c r="D7412" s="3" t="s">
        <v>1468</v>
      </c>
      <c r="E7412" s="4">
        <v>193914032</v>
      </c>
      <c r="F7412" s="4">
        <v>5.7741199999999999</v>
      </c>
      <c r="G7412" s="4">
        <v>2.4739160239931448</v>
      </c>
      <c r="H7412" s="4">
        <v>1119683</v>
      </c>
      <c r="I7412" s="4"/>
      <c r="J7412" s="4">
        <v>1119683</v>
      </c>
    </row>
    <row r="7413" spans="2:10" x14ac:dyDescent="0.3">
      <c r="B7413" s="3" t="s">
        <v>343</v>
      </c>
      <c r="C7413" s="4">
        <v>2024</v>
      </c>
      <c r="D7413" s="3" t="s">
        <v>1469</v>
      </c>
      <c r="E7413" s="4">
        <v>5539887</v>
      </c>
      <c r="F7413" s="4">
        <v>11.403779999999999</v>
      </c>
      <c r="G7413" s="4">
        <v>4.8859383033419022</v>
      </c>
      <c r="H7413" s="4">
        <v>63176</v>
      </c>
      <c r="I7413" s="4"/>
      <c r="J7413" s="4">
        <v>63176</v>
      </c>
    </row>
    <row r="7414" spans="2:10" x14ac:dyDescent="0.3">
      <c r="B7414" s="3" t="s">
        <v>343</v>
      </c>
      <c r="C7414" s="4">
        <v>2024</v>
      </c>
      <c r="D7414" s="3" t="s">
        <v>1470</v>
      </c>
      <c r="E7414" s="4">
        <v>48398400</v>
      </c>
      <c r="F7414" s="4">
        <v>4.2268100000000004</v>
      </c>
      <c r="G7414" s="4">
        <v>1.8109725792630678</v>
      </c>
      <c r="H7414" s="4">
        <v>204571</v>
      </c>
      <c r="I7414" s="4"/>
      <c r="J7414" s="4">
        <v>204571</v>
      </c>
    </row>
    <row r="7415" spans="2:10" x14ac:dyDescent="0.3">
      <c r="B7415" s="3" t="s">
        <v>343</v>
      </c>
      <c r="C7415" s="4">
        <v>2024</v>
      </c>
      <c r="D7415" s="3" t="s">
        <v>1471</v>
      </c>
      <c r="E7415" s="4">
        <v>0</v>
      </c>
      <c r="F7415" s="4">
        <v>11.32178</v>
      </c>
      <c r="G7415" s="4">
        <v>4.8508054841473864</v>
      </c>
      <c r="H7415" s="4">
        <v>0</v>
      </c>
      <c r="I7415" s="4"/>
      <c r="J7415" s="4">
        <v>0</v>
      </c>
    </row>
    <row r="7416" spans="2:10" x14ac:dyDescent="0.3">
      <c r="B7416" s="3" t="s">
        <v>343</v>
      </c>
      <c r="C7416" s="4">
        <v>2024</v>
      </c>
      <c r="D7416" s="3" t="s">
        <v>1472</v>
      </c>
      <c r="E7416" s="4">
        <v>0</v>
      </c>
      <c r="F7416" s="4">
        <v>13.58614</v>
      </c>
      <c r="G7416" s="4">
        <v>5.8209682947729222</v>
      </c>
      <c r="H7416" s="4">
        <v>0</v>
      </c>
      <c r="I7416" s="4"/>
      <c r="J7416" s="4">
        <v>0</v>
      </c>
    </row>
    <row r="7417" spans="2:10" x14ac:dyDescent="0.3">
      <c r="B7417" s="3" t="s">
        <v>343</v>
      </c>
      <c r="C7417" s="4">
        <v>2024</v>
      </c>
      <c r="D7417" s="3" t="s">
        <v>1473</v>
      </c>
      <c r="E7417" s="4">
        <v>5131200</v>
      </c>
      <c r="F7417" s="4">
        <v>15.50563</v>
      </c>
      <c r="G7417" s="4">
        <v>6.6433718937446438</v>
      </c>
      <c r="H7417" s="4">
        <v>79562</v>
      </c>
      <c r="I7417" s="4"/>
      <c r="J7417" s="4">
        <v>79562</v>
      </c>
    </row>
    <row r="7418" spans="2:10" x14ac:dyDescent="0.3">
      <c r="B7418" s="3" t="s">
        <v>343</v>
      </c>
      <c r="C7418" s="4">
        <v>2024</v>
      </c>
      <c r="D7418" s="3" t="s">
        <v>1474</v>
      </c>
      <c r="E7418" s="4">
        <v>4503644829</v>
      </c>
      <c r="F7418" s="4">
        <v>2.3340000000000001</v>
      </c>
      <c r="G7418" s="4">
        <v>1</v>
      </c>
      <c r="H7418" s="4">
        <v>10511507</v>
      </c>
      <c r="I7418" s="4"/>
      <c r="J7418" s="4">
        <v>10511507</v>
      </c>
    </row>
    <row r="7419" spans="2:10" x14ac:dyDescent="0.3">
      <c r="B7419" s="3" t="s">
        <v>343</v>
      </c>
      <c r="C7419" s="4">
        <v>2024</v>
      </c>
      <c r="D7419" s="3" t="s">
        <v>1475</v>
      </c>
      <c r="E7419" s="4">
        <v>0</v>
      </c>
      <c r="F7419" s="4">
        <v>4.5287199999999999</v>
      </c>
      <c r="G7419" s="4">
        <v>1.9403256212510711</v>
      </c>
      <c r="H7419" s="4">
        <v>0</v>
      </c>
      <c r="I7419" s="4"/>
      <c r="J7419" s="4">
        <v>0</v>
      </c>
    </row>
    <row r="7420" spans="2:10" x14ac:dyDescent="0.3">
      <c r="B7420" s="3" t="s">
        <v>343</v>
      </c>
      <c r="C7420" s="4">
        <v>2024</v>
      </c>
      <c r="D7420" s="3" t="s">
        <v>1476</v>
      </c>
      <c r="E7420" s="4">
        <v>3295300</v>
      </c>
      <c r="F7420" s="4">
        <v>21.653670000000002</v>
      </c>
      <c r="G7420" s="4">
        <v>9.2774935732647812</v>
      </c>
      <c r="H7420" s="4">
        <v>71355</v>
      </c>
      <c r="I7420" s="4">
        <v>88980</v>
      </c>
      <c r="J7420" s="4">
        <v>160335</v>
      </c>
    </row>
    <row r="7421" spans="2:10" x14ac:dyDescent="0.3">
      <c r="B7421" s="3" t="s">
        <v>345</v>
      </c>
      <c r="C7421" s="4">
        <v>2019</v>
      </c>
      <c r="D7421" s="3" t="s">
        <v>1468</v>
      </c>
      <c r="E7421" s="4">
        <v>52772251</v>
      </c>
      <c r="F7421" s="4">
        <v>6.6378000000000004</v>
      </c>
      <c r="G7421" s="4">
        <v>2.9074901445466499</v>
      </c>
      <c r="H7421" s="4">
        <v>350291.6476878</v>
      </c>
      <c r="I7421" s="4"/>
      <c r="J7421" s="4">
        <v>350291.6476878</v>
      </c>
    </row>
    <row r="7422" spans="2:10" x14ac:dyDescent="0.3">
      <c r="B7422" s="3" t="s">
        <v>345</v>
      </c>
      <c r="C7422" s="4">
        <v>2019</v>
      </c>
      <c r="D7422" s="3" t="s">
        <v>1469</v>
      </c>
      <c r="E7422" s="4">
        <v>0</v>
      </c>
      <c r="F7422" s="4">
        <v>2.2829999999999999</v>
      </c>
      <c r="G7422" s="4">
        <v>1</v>
      </c>
      <c r="H7422" s="4">
        <v>0</v>
      </c>
      <c r="I7422" s="4"/>
      <c r="J7422" s="4">
        <v>0</v>
      </c>
    </row>
    <row r="7423" spans="2:10" x14ac:dyDescent="0.3">
      <c r="B7423" s="3" t="s">
        <v>345</v>
      </c>
      <c r="C7423" s="4">
        <v>2019</v>
      </c>
      <c r="D7423" s="3" t="s">
        <v>1470</v>
      </c>
      <c r="E7423" s="4">
        <v>0</v>
      </c>
      <c r="F7423" s="4">
        <v>6.6378000000000004</v>
      </c>
      <c r="G7423" s="4">
        <v>2.9074901445466499</v>
      </c>
      <c r="H7423" s="4">
        <v>0</v>
      </c>
      <c r="I7423" s="4"/>
      <c r="J7423" s="4">
        <v>0</v>
      </c>
    </row>
    <row r="7424" spans="2:10" x14ac:dyDescent="0.3">
      <c r="B7424" s="3" t="s">
        <v>345</v>
      </c>
      <c r="C7424" s="4">
        <v>2019</v>
      </c>
      <c r="D7424" s="3" t="s">
        <v>1471</v>
      </c>
      <c r="E7424" s="4">
        <v>0</v>
      </c>
      <c r="F7424" s="4">
        <v>6.6378000000000004</v>
      </c>
      <c r="G7424" s="4">
        <v>2.9074901445466499</v>
      </c>
      <c r="H7424" s="4">
        <v>0</v>
      </c>
      <c r="I7424" s="4"/>
      <c r="J7424" s="4">
        <v>0</v>
      </c>
    </row>
    <row r="7425" spans="2:10" x14ac:dyDescent="0.3">
      <c r="B7425" s="3" t="s">
        <v>345</v>
      </c>
      <c r="C7425" s="4">
        <v>2019</v>
      </c>
      <c r="D7425" s="3" t="s">
        <v>1472</v>
      </c>
      <c r="E7425" s="4">
        <v>0</v>
      </c>
      <c r="F7425" s="4">
        <v>2.2829999999999999</v>
      </c>
      <c r="G7425" s="4">
        <v>1</v>
      </c>
      <c r="H7425" s="4">
        <v>0</v>
      </c>
      <c r="I7425" s="4"/>
      <c r="J7425" s="4">
        <v>0</v>
      </c>
    </row>
    <row r="7426" spans="2:10" x14ac:dyDescent="0.3">
      <c r="B7426" s="3" t="s">
        <v>345</v>
      </c>
      <c r="C7426" s="4">
        <v>2019</v>
      </c>
      <c r="D7426" s="3" t="s">
        <v>1473</v>
      </c>
      <c r="E7426" s="4">
        <v>6338100</v>
      </c>
      <c r="F7426" s="4">
        <v>2.6732999999999998</v>
      </c>
      <c r="G7426" s="4">
        <v>1.1709592641261499</v>
      </c>
      <c r="H7426" s="4">
        <v>16943.64273</v>
      </c>
      <c r="I7426" s="4"/>
      <c r="J7426" s="4">
        <v>16943.64273</v>
      </c>
    </row>
    <row r="7427" spans="2:10" x14ac:dyDescent="0.3">
      <c r="B7427" s="3" t="s">
        <v>345</v>
      </c>
      <c r="C7427" s="4">
        <v>2019</v>
      </c>
      <c r="D7427" s="3" t="s">
        <v>1474</v>
      </c>
      <c r="E7427" s="4">
        <v>735226901</v>
      </c>
      <c r="F7427" s="4">
        <v>2.2829999999999999</v>
      </c>
      <c r="G7427" s="4">
        <v>1</v>
      </c>
      <c r="H7427" s="4">
        <v>1678523.014983</v>
      </c>
      <c r="I7427" s="4">
        <v>0</v>
      </c>
      <c r="J7427" s="4">
        <v>1678523.014983</v>
      </c>
    </row>
    <row r="7428" spans="2:10" x14ac:dyDescent="0.3">
      <c r="B7428" s="3" t="s">
        <v>345</v>
      </c>
      <c r="C7428" s="4">
        <v>2019</v>
      </c>
      <c r="D7428" s="3" t="s">
        <v>1475</v>
      </c>
      <c r="E7428" s="4">
        <v>0</v>
      </c>
      <c r="F7428" s="4">
        <v>2.2829999999999999</v>
      </c>
      <c r="G7428" s="4">
        <v>1</v>
      </c>
      <c r="H7428" s="4">
        <v>0</v>
      </c>
      <c r="I7428" s="4"/>
      <c r="J7428" s="4">
        <v>0</v>
      </c>
    </row>
    <row r="7429" spans="2:10" x14ac:dyDescent="0.3">
      <c r="B7429" s="3" t="s">
        <v>345</v>
      </c>
      <c r="C7429" s="4">
        <v>2019</v>
      </c>
      <c r="D7429" s="3" t="s">
        <v>1476</v>
      </c>
      <c r="E7429" s="4">
        <v>141403</v>
      </c>
      <c r="F7429" s="4">
        <v>14.4564</v>
      </c>
      <c r="G7429" s="4">
        <v>6.3321944809461197</v>
      </c>
      <c r="H7429" s="4">
        <v>2044.1783292</v>
      </c>
      <c r="I7429" s="4"/>
      <c r="J7429" s="4">
        <v>2044.1783292</v>
      </c>
    </row>
    <row r="7430" spans="2:10" x14ac:dyDescent="0.3">
      <c r="B7430" s="3" t="s">
        <v>345</v>
      </c>
      <c r="C7430" s="4">
        <v>2020</v>
      </c>
      <c r="D7430" s="3" t="s">
        <v>1468</v>
      </c>
      <c r="E7430" s="4">
        <v>61820075</v>
      </c>
      <c r="F7430" s="4">
        <v>5.8144</v>
      </c>
      <c r="G7430" s="4">
        <v>2.7500354727332921</v>
      </c>
      <c r="H7430" s="4">
        <v>359447</v>
      </c>
      <c r="I7430" s="4"/>
      <c r="J7430" s="4">
        <v>359447</v>
      </c>
    </row>
    <row r="7431" spans="2:10" x14ac:dyDescent="0.3">
      <c r="B7431" s="3" t="s">
        <v>345</v>
      </c>
      <c r="C7431" s="4">
        <v>2020</v>
      </c>
      <c r="D7431" s="3" t="s">
        <v>1469</v>
      </c>
      <c r="E7431" s="4">
        <v>0</v>
      </c>
      <c r="F7431" s="4">
        <v>0</v>
      </c>
      <c r="G7431" s="4">
        <v>0</v>
      </c>
      <c r="H7431" s="4">
        <v>0</v>
      </c>
      <c r="I7431" s="4"/>
      <c r="J7431" s="4">
        <v>0</v>
      </c>
    </row>
    <row r="7432" spans="2:10" x14ac:dyDescent="0.3">
      <c r="B7432" s="3" t="s">
        <v>345</v>
      </c>
      <c r="C7432" s="4">
        <v>2020</v>
      </c>
      <c r="D7432" s="3" t="s">
        <v>1470</v>
      </c>
      <c r="E7432" s="4">
        <v>0</v>
      </c>
      <c r="F7432" s="4">
        <v>0</v>
      </c>
      <c r="G7432" s="4">
        <v>0</v>
      </c>
      <c r="H7432" s="4">
        <v>0</v>
      </c>
      <c r="I7432" s="4"/>
      <c r="J7432" s="4">
        <v>0</v>
      </c>
    </row>
    <row r="7433" spans="2:10" x14ac:dyDescent="0.3">
      <c r="B7433" s="3" t="s">
        <v>345</v>
      </c>
      <c r="C7433" s="4">
        <v>2020</v>
      </c>
      <c r="D7433" s="3" t="s">
        <v>1471</v>
      </c>
      <c r="E7433" s="4">
        <v>0</v>
      </c>
      <c r="F7433" s="4">
        <v>0</v>
      </c>
      <c r="G7433" s="4">
        <v>0</v>
      </c>
      <c r="H7433" s="4">
        <v>0</v>
      </c>
      <c r="I7433" s="4"/>
      <c r="J7433" s="4">
        <v>0</v>
      </c>
    </row>
    <row r="7434" spans="2:10" x14ac:dyDescent="0.3">
      <c r="B7434" s="3" t="s">
        <v>345</v>
      </c>
      <c r="C7434" s="4">
        <v>2020</v>
      </c>
      <c r="D7434" s="3" t="s">
        <v>1472</v>
      </c>
      <c r="E7434" s="4">
        <v>0</v>
      </c>
      <c r="F7434" s="4">
        <v>0</v>
      </c>
      <c r="G7434" s="4">
        <v>0</v>
      </c>
      <c r="H7434" s="4">
        <v>0</v>
      </c>
      <c r="I7434" s="4"/>
      <c r="J7434" s="4">
        <v>0</v>
      </c>
    </row>
    <row r="7435" spans="2:10" x14ac:dyDescent="0.3">
      <c r="B7435" s="3" t="s">
        <v>345</v>
      </c>
      <c r="C7435" s="4">
        <v>2020</v>
      </c>
      <c r="D7435" s="3" t="s">
        <v>1473</v>
      </c>
      <c r="E7435" s="4">
        <v>7153000</v>
      </c>
      <c r="F7435" s="4">
        <v>2.1143000000000001</v>
      </c>
      <c r="G7435" s="4">
        <v>1</v>
      </c>
      <c r="H7435" s="4">
        <v>15124</v>
      </c>
      <c r="I7435" s="4"/>
      <c r="J7435" s="4">
        <v>15124</v>
      </c>
    </row>
    <row r="7436" spans="2:10" x14ac:dyDescent="0.3">
      <c r="B7436" s="3" t="s">
        <v>345</v>
      </c>
      <c r="C7436" s="4">
        <v>2020</v>
      </c>
      <c r="D7436" s="3" t="s">
        <v>1474</v>
      </c>
      <c r="E7436" s="4">
        <v>838973501</v>
      </c>
      <c r="F7436" s="4">
        <v>2.1143000000000001</v>
      </c>
      <c r="G7436" s="4">
        <v>1</v>
      </c>
      <c r="H7436" s="4">
        <v>1773842</v>
      </c>
      <c r="I7436" s="4"/>
      <c r="J7436" s="4">
        <v>1773842</v>
      </c>
    </row>
    <row r="7437" spans="2:10" x14ac:dyDescent="0.3">
      <c r="B7437" s="3" t="s">
        <v>345</v>
      </c>
      <c r="C7437" s="4">
        <v>2020</v>
      </c>
      <c r="D7437" s="3" t="s">
        <v>1475</v>
      </c>
      <c r="E7437" s="4">
        <v>0</v>
      </c>
      <c r="F7437" s="4">
        <v>0</v>
      </c>
      <c r="G7437" s="4">
        <v>0</v>
      </c>
      <c r="H7437" s="4">
        <v>0</v>
      </c>
      <c r="I7437" s="4"/>
      <c r="J7437" s="4">
        <v>0</v>
      </c>
    </row>
    <row r="7438" spans="2:10" x14ac:dyDescent="0.3">
      <c r="B7438" s="3" t="s">
        <v>345</v>
      </c>
      <c r="C7438" s="4">
        <v>2020</v>
      </c>
      <c r="D7438" s="3" t="s">
        <v>1476</v>
      </c>
      <c r="E7438" s="4">
        <v>142603</v>
      </c>
      <c r="F7438" s="4">
        <v>7.4001000000000001</v>
      </c>
      <c r="G7438" s="4">
        <v>3.5000236484888614</v>
      </c>
      <c r="H7438" s="4">
        <v>1055</v>
      </c>
      <c r="I7438" s="4">
        <v>56139</v>
      </c>
      <c r="J7438" s="4">
        <v>57194</v>
      </c>
    </row>
    <row r="7439" spans="2:10" x14ac:dyDescent="0.3">
      <c r="B7439" s="3" t="s">
        <v>345</v>
      </c>
      <c r="C7439" s="4">
        <v>2021</v>
      </c>
      <c r="D7439" s="3" t="s">
        <v>1468</v>
      </c>
      <c r="E7439" s="4">
        <v>58232475</v>
      </c>
      <c r="F7439" s="4">
        <v>5.6862000000000004</v>
      </c>
      <c r="G7439" s="4">
        <v>2.7500120907288297</v>
      </c>
      <c r="H7439" s="4">
        <v>331121</v>
      </c>
      <c r="I7439" s="4"/>
      <c r="J7439" s="4">
        <v>331121</v>
      </c>
    </row>
    <row r="7440" spans="2:10" x14ac:dyDescent="0.3">
      <c r="B7440" s="3" t="s">
        <v>345</v>
      </c>
      <c r="C7440" s="4">
        <v>2021</v>
      </c>
      <c r="D7440" s="3" t="s">
        <v>1469</v>
      </c>
      <c r="E7440" s="4">
        <v>0</v>
      </c>
      <c r="F7440" s="4">
        <v>0</v>
      </c>
      <c r="G7440" s="4">
        <v>0</v>
      </c>
      <c r="H7440" s="4">
        <v>0</v>
      </c>
      <c r="I7440" s="4"/>
      <c r="J7440" s="4">
        <v>0</v>
      </c>
    </row>
    <row r="7441" spans="2:10" x14ac:dyDescent="0.3">
      <c r="B7441" s="3" t="s">
        <v>345</v>
      </c>
      <c r="C7441" s="4">
        <v>2021</v>
      </c>
      <c r="D7441" s="3" t="s">
        <v>1470</v>
      </c>
      <c r="E7441" s="4">
        <v>0</v>
      </c>
      <c r="F7441" s="4">
        <v>0</v>
      </c>
      <c r="G7441" s="4">
        <v>0</v>
      </c>
      <c r="H7441" s="4">
        <v>0</v>
      </c>
      <c r="I7441" s="4"/>
      <c r="J7441" s="4">
        <v>0</v>
      </c>
    </row>
    <row r="7442" spans="2:10" x14ac:dyDescent="0.3">
      <c r="B7442" s="3" t="s">
        <v>345</v>
      </c>
      <c r="C7442" s="4">
        <v>2021</v>
      </c>
      <c r="D7442" s="3" t="s">
        <v>1471</v>
      </c>
      <c r="E7442" s="4">
        <v>0</v>
      </c>
      <c r="F7442" s="4">
        <v>0</v>
      </c>
      <c r="G7442" s="4">
        <v>0</v>
      </c>
      <c r="H7442" s="4">
        <v>0</v>
      </c>
      <c r="I7442" s="4"/>
      <c r="J7442" s="4">
        <v>0</v>
      </c>
    </row>
    <row r="7443" spans="2:10" x14ac:dyDescent="0.3">
      <c r="B7443" s="3" t="s">
        <v>345</v>
      </c>
      <c r="C7443" s="4">
        <v>2021</v>
      </c>
      <c r="D7443" s="3" t="s">
        <v>1472</v>
      </c>
      <c r="E7443" s="4">
        <v>0</v>
      </c>
      <c r="F7443" s="4">
        <v>0</v>
      </c>
      <c r="G7443" s="4">
        <v>0</v>
      </c>
      <c r="H7443" s="4">
        <v>0</v>
      </c>
      <c r="I7443" s="4"/>
      <c r="J7443" s="4">
        <v>0</v>
      </c>
    </row>
    <row r="7444" spans="2:10" x14ac:dyDescent="0.3">
      <c r="B7444" s="3" t="s">
        <v>345</v>
      </c>
      <c r="C7444" s="4">
        <v>2021</v>
      </c>
      <c r="D7444" s="3" t="s">
        <v>1473</v>
      </c>
      <c r="E7444" s="4">
        <v>7605000</v>
      </c>
      <c r="F7444" s="4">
        <v>2.0676999999999999</v>
      </c>
      <c r="G7444" s="4">
        <v>1</v>
      </c>
      <c r="H7444" s="4">
        <v>15725</v>
      </c>
      <c r="I7444" s="4"/>
      <c r="J7444" s="4">
        <v>15725</v>
      </c>
    </row>
    <row r="7445" spans="2:10" x14ac:dyDescent="0.3">
      <c r="B7445" s="3" t="s">
        <v>345</v>
      </c>
      <c r="C7445" s="4">
        <v>2021</v>
      </c>
      <c r="D7445" s="3" t="s">
        <v>1474</v>
      </c>
      <c r="E7445" s="4">
        <v>922870201</v>
      </c>
      <c r="F7445" s="4">
        <v>2.0676999999999999</v>
      </c>
      <c r="G7445" s="4">
        <v>1</v>
      </c>
      <c r="H7445" s="4">
        <v>1908219</v>
      </c>
      <c r="I7445" s="4"/>
      <c r="J7445" s="4">
        <v>1908219</v>
      </c>
    </row>
    <row r="7446" spans="2:10" x14ac:dyDescent="0.3">
      <c r="B7446" s="3" t="s">
        <v>345</v>
      </c>
      <c r="C7446" s="4">
        <v>2021</v>
      </c>
      <c r="D7446" s="3" t="s">
        <v>1475</v>
      </c>
      <c r="E7446" s="4">
        <v>0</v>
      </c>
      <c r="F7446" s="4">
        <v>0</v>
      </c>
      <c r="G7446" s="4">
        <v>0</v>
      </c>
      <c r="H7446" s="4">
        <v>0</v>
      </c>
      <c r="I7446" s="4"/>
      <c r="J7446" s="4">
        <v>0</v>
      </c>
    </row>
    <row r="7447" spans="2:10" x14ac:dyDescent="0.3">
      <c r="B7447" s="3" t="s">
        <v>345</v>
      </c>
      <c r="C7447" s="4">
        <v>2021</v>
      </c>
      <c r="D7447" s="3" t="s">
        <v>1476</v>
      </c>
      <c r="E7447" s="4">
        <v>142503</v>
      </c>
      <c r="F7447" s="4">
        <v>7.2370000000000001</v>
      </c>
      <c r="G7447" s="4">
        <v>3.5000241814576585</v>
      </c>
      <c r="H7447" s="4">
        <v>1031</v>
      </c>
      <c r="I7447" s="4">
        <v>66600</v>
      </c>
      <c r="J7447" s="4">
        <v>67631</v>
      </c>
    </row>
    <row r="7448" spans="2:10" x14ac:dyDescent="0.3">
      <c r="B7448" s="3" t="s">
        <v>345</v>
      </c>
      <c r="C7448" s="4">
        <v>2022</v>
      </c>
      <c r="D7448" s="3" t="s">
        <v>1468</v>
      </c>
      <c r="E7448" s="4">
        <v>64227909</v>
      </c>
      <c r="F7448" s="4">
        <v>4.7423999999999999</v>
      </c>
      <c r="G7448" s="4">
        <v>2.7500144969556395</v>
      </c>
      <c r="H7448" s="4">
        <v>304594</v>
      </c>
      <c r="I7448" s="4"/>
      <c r="J7448" s="4">
        <v>304594</v>
      </c>
    </row>
    <row r="7449" spans="2:10" x14ac:dyDescent="0.3">
      <c r="B7449" s="3" t="s">
        <v>345</v>
      </c>
      <c r="C7449" s="4">
        <v>2022</v>
      </c>
      <c r="D7449" s="3" t="s">
        <v>1469</v>
      </c>
      <c r="E7449" s="4">
        <v>0</v>
      </c>
      <c r="F7449" s="4">
        <v>0</v>
      </c>
      <c r="G7449" s="4">
        <v>0</v>
      </c>
      <c r="H7449" s="4">
        <v>0</v>
      </c>
      <c r="I7449" s="4"/>
      <c r="J7449" s="4">
        <v>0</v>
      </c>
    </row>
    <row r="7450" spans="2:10" x14ac:dyDescent="0.3">
      <c r="B7450" s="3" t="s">
        <v>345</v>
      </c>
      <c r="C7450" s="4">
        <v>2022</v>
      </c>
      <c r="D7450" s="3" t="s">
        <v>1470</v>
      </c>
      <c r="E7450" s="4">
        <v>0</v>
      </c>
      <c r="F7450" s="4">
        <v>0</v>
      </c>
      <c r="G7450" s="4">
        <v>0</v>
      </c>
      <c r="H7450" s="4">
        <v>0</v>
      </c>
      <c r="I7450" s="4"/>
      <c r="J7450" s="4">
        <v>0</v>
      </c>
    </row>
    <row r="7451" spans="2:10" x14ac:dyDescent="0.3">
      <c r="B7451" s="3" t="s">
        <v>345</v>
      </c>
      <c r="C7451" s="4">
        <v>2022</v>
      </c>
      <c r="D7451" s="3" t="s">
        <v>1471</v>
      </c>
      <c r="E7451" s="4">
        <v>0</v>
      </c>
      <c r="F7451" s="4">
        <v>0</v>
      </c>
      <c r="G7451" s="4">
        <v>0</v>
      </c>
      <c r="H7451" s="4">
        <v>0</v>
      </c>
      <c r="I7451" s="4"/>
      <c r="J7451" s="4">
        <v>0</v>
      </c>
    </row>
    <row r="7452" spans="2:10" x14ac:dyDescent="0.3">
      <c r="B7452" s="3" t="s">
        <v>345</v>
      </c>
      <c r="C7452" s="4">
        <v>2022</v>
      </c>
      <c r="D7452" s="3" t="s">
        <v>1472</v>
      </c>
      <c r="E7452" s="4">
        <v>0</v>
      </c>
      <c r="F7452" s="4">
        <v>0</v>
      </c>
      <c r="G7452" s="4">
        <v>0</v>
      </c>
      <c r="H7452" s="4">
        <v>0</v>
      </c>
      <c r="I7452" s="4"/>
      <c r="J7452" s="4">
        <v>0</v>
      </c>
    </row>
    <row r="7453" spans="2:10" x14ac:dyDescent="0.3">
      <c r="B7453" s="3" t="s">
        <v>345</v>
      </c>
      <c r="C7453" s="4">
        <v>2022</v>
      </c>
      <c r="D7453" s="3" t="s">
        <v>1473</v>
      </c>
      <c r="E7453" s="4">
        <v>7701000</v>
      </c>
      <c r="F7453" s="4">
        <v>1.7244999999999999</v>
      </c>
      <c r="G7453" s="4">
        <v>1</v>
      </c>
      <c r="H7453" s="4">
        <v>13280</v>
      </c>
      <c r="I7453" s="4"/>
      <c r="J7453" s="4">
        <v>13280</v>
      </c>
    </row>
    <row r="7454" spans="2:10" x14ac:dyDescent="0.3">
      <c r="B7454" s="3" t="s">
        <v>345</v>
      </c>
      <c r="C7454" s="4">
        <v>2022</v>
      </c>
      <c r="D7454" s="3" t="s">
        <v>1474</v>
      </c>
      <c r="E7454" s="4">
        <v>1186667901</v>
      </c>
      <c r="F7454" s="4">
        <v>1.7244999999999999</v>
      </c>
      <c r="G7454" s="4">
        <v>1</v>
      </c>
      <c r="H7454" s="4">
        <v>2046409</v>
      </c>
      <c r="I7454" s="4"/>
      <c r="J7454" s="4">
        <v>2046409</v>
      </c>
    </row>
    <row r="7455" spans="2:10" x14ac:dyDescent="0.3">
      <c r="B7455" s="3" t="s">
        <v>345</v>
      </c>
      <c r="C7455" s="4">
        <v>2022</v>
      </c>
      <c r="D7455" s="3" t="s">
        <v>1475</v>
      </c>
      <c r="E7455" s="4">
        <v>0</v>
      </c>
      <c r="F7455" s="4">
        <v>0</v>
      </c>
      <c r="G7455" s="4">
        <v>0</v>
      </c>
      <c r="H7455" s="4">
        <v>0</v>
      </c>
      <c r="I7455" s="4"/>
      <c r="J7455" s="4">
        <v>0</v>
      </c>
    </row>
    <row r="7456" spans="2:10" x14ac:dyDescent="0.3">
      <c r="B7456" s="3" t="s">
        <v>345</v>
      </c>
      <c r="C7456" s="4">
        <v>2022</v>
      </c>
      <c r="D7456" s="3" t="s">
        <v>1476</v>
      </c>
      <c r="E7456" s="4">
        <v>187103</v>
      </c>
      <c r="F7456" s="4">
        <v>6.0358000000000001</v>
      </c>
      <c r="G7456" s="4">
        <v>3.500028993911279</v>
      </c>
      <c r="H7456" s="4">
        <v>1129</v>
      </c>
      <c r="I7456" s="4">
        <v>66600</v>
      </c>
      <c r="J7456" s="4">
        <v>67729</v>
      </c>
    </row>
    <row r="7457" spans="2:10" x14ac:dyDescent="0.3">
      <c r="B7457" s="3" t="s">
        <v>345</v>
      </c>
      <c r="C7457" s="4">
        <v>2023</v>
      </c>
      <c r="D7457" s="3" t="s">
        <v>1468</v>
      </c>
      <c r="E7457" s="4">
        <v>73851265</v>
      </c>
      <c r="F7457" s="4">
        <v>4.1597999999999997</v>
      </c>
      <c r="G7457" s="4">
        <v>2.7500991669972232</v>
      </c>
      <c r="H7457" s="4">
        <v>307206</v>
      </c>
      <c r="I7457" s="4"/>
      <c r="J7457" s="4">
        <v>307206</v>
      </c>
    </row>
    <row r="7458" spans="2:10" x14ac:dyDescent="0.3">
      <c r="B7458" s="3" t="s">
        <v>345</v>
      </c>
      <c r="C7458" s="4">
        <v>2023</v>
      </c>
      <c r="D7458" s="3" t="s">
        <v>1469</v>
      </c>
      <c r="E7458" s="4">
        <v>0</v>
      </c>
      <c r="F7458" s="4">
        <v>0</v>
      </c>
      <c r="G7458" s="4">
        <v>0</v>
      </c>
      <c r="H7458" s="4">
        <v>0</v>
      </c>
      <c r="I7458" s="4"/>
      <c r="J7458" s="4">
        <v>0</v>
      </c>
    </row>
    <row r="7459" spans="2:10" x14ac:dyDescent="0.3">
      <c r="B7459" s="3" t="s">
        <v>345</v>
      </c>
      <c r="C7459" s="4">
        <v>2023</v>
      </c>
      <c r="D7459" s="3" t="s">
        <v>1470</v>
      </c>
      <c r="E7459" s="4">
        <v>0</v>
      </c>
      <c r="F7459" s="4">
        <v>0</v>
      </c>
      <c r="G7459" s="4">
        <v>0</v>
      </c>
      <c r="H7459" s="4">
        <v>0</v>
      </c>
      <c r="I7459" s="4"/>
      <c r="J7459" s="4">
        <v>0</v>
      </c>
    </row>
    <row r="7460" spans="2:10" x14ac:dyDescent="0.3">
      <c r="B7460" s="3" t="s">
        <v>345</v>
      </c>
      <c r="C7460" s="4">
        <v>2023</v>
      </c>
      <c r="D7460" s="3" t="s">
        <v>1471</v>
      </c>
      <c r="E7460" s="4">
        <v>0</v>
      </c>
      <c r="F7460" s="4">
        <v>0</v>
      </c>
      <c r="G7460" s="4">
        <v>0</v>
      </c>
      <c r="H7460" s="4">
        <v>0</v>
      </c>
      <c r="I7460" s="4"/>
      <c r="J7460" s="4">
        <v>0</v>
      </c>
    </row>
    <row r="7461" spans="2:10" x14ac:dyDescent="0.3">
      <c r="B7461" s="3" t="s">
        <v>345</v>
      </c>
      <c r="C7461" s="4">
        <v>2023</v>
      </c>
      <c r="D7461" s="3" t="s">
        <v>1472</v>
      </c>
      <c r="E7461" s="4">
        <v>0</v>
      </c>
      <c r="F7461" s="4">
        <v>0</v>
      </c>
      <c r="G7461" s="4">
        <v>0</v>
      </c>
      <c r="H7461" s="4">
        <v>0</v>
      </c>
      <c r="I7461" s="4"/>
      <c r="J7461" s="4">
        <v>0</v>
      </c>
    </row>
    <row r="7462" spans="2:10" x14ac:dyDescent="0.3">
      <c r="B7462" s="3" t="s">
        <v>345</v>
      </c>
      <c r="C7462" s="4">
        <v>2023</v>
      </c>
      <c r="D7462" s="3" t="s">
        <v>1473</v>
      </c>
      <c r="E7462" s="4">
        <v>8058000</v>
      </c>
      <c r="F7462" s="4">
        <v>1.5125999999999999</v>
      </c>
      <c r="G7462" s="4">
        <v>1</v>
      </c>
      <c r="H7462" s="4">
        <v>12189</v>
      </c>
      <c r="I7462" s="4"/>
      <c r="J7462" s="4">
        <v>12189</v>
      </c>
    </row>
    <row r="7463" spans="2:10" x14ac:dyDescent="0.3">
      <c r="B7463" s="3" t="s">
        <v>345</v>
      </c>
      <c r="C7463" s="4">
        <v>2023</v>
      </c>
      <c r="D7463" s="3" t="s">
        <v>1474</v>
      </c>
      <c r="E7463" s="4">
        <v>1502734500</v>
      </c>
      <c r="F7463" s="4">
        <v>1.5125999999999999</v>
      </c>
      <c r="G7463" s="4">
        <v>1</v>
      </c>
      <c r="H7463" s="4">
        <v>2273036</v>
      </c>
      <c r="I7463" s="4"/>
      <c r="J7463" s="4">
        <v>2273036</v>
      </c>
    </row>
    <row r="7464" spans="2:10" x14ac:dyDescent="0.3">
      <c r="B7464" s="3" t="s">
        <v>345</v>
      </c>
      <c r="C7464" s="4">
        <v>2023</v>
      </c>
      <c r="D7464" s="3" t="s">
        <v>1475</v>
      </c>
      <c r="E7464" s="4">
        <v>0</v>
      </c>
      <c r="F7464" s="4">
        <v>0</v>
      </c>
      <c r="G7464" s="4">
        <v>0</v>
      </c>
      <c r="H7464" s="4">
        <v>0</v>
      </c>
      <c r="I7464" s="4"/>
      <c r="J7464" s="4">
        <v>0</v>
      </c>
    </row>
    <row r="7465" spans="2:10" x14ac:dyDescent="0.3">
      <c r="B7465" s="3" t="s">
        <v>345</v>
      </c>
      <c r="C7465" s="4">
        <v>2023</v>
      </c>
      <c r="D7465" s="3" t="s">
        <v>1476</v>
      </c>
      <c r="E7465" s="4">
        <v>207603</v>
      </c>
      <c r="F7465" s="4">
        <v>5.2942999999999998</v>
      </c>
      <c r="G7465" s="4">
        <v>3.5001322226629643</v>
      </c>
      <c r="H7465" s="4">
        <v>1099</v>
      </c>
      <c r="I7465" s="4">
        <v>60990</v>
      </c>
      <c r="J7465" s="4">
        <v>62089</v>
      </c>
    </row>
    <row r="7466" spans="2:10" x14ac:dyDescent="0.3">
      <c r="B7466" s="3" t="s">
        <v>345</v>
      </c>
      <c r="C7466" s="4">
        <v>2024</v>
      </c>
      <c r="D7466" s="3" t="s">
        <v>1468</v>
      </c>
      <c r="E7466" s="4">
        <v>86800437</v>
      </c>
      <c r="F7466" s="4">
        <v>5.0141999999999998</v>
      </c>
      <c r="G7466" s="4">
        <v>3</v>
      </c>
      <c r="H7466" s="4">
        <v>435235</v>
      </c>
      <c r="I7466" s="4"/>
      <c r="J7466" s="4">
        <v>435235</v>
      </c>
    </row>
    <row r="7467" spans="2:10" x14ac:dyDescent="0.3">
      <c r="B7467" s="3" t="s">
        <v>345</v>
      </c>
      <c r="C7467" s="4">
        <v>2024</v>
      </c>
      <c r="D7467" s="3" t="s">
        <v>1469</v>
      </c>
      <c r="E7467" s="4">
        <v>0</v>
      </c>
      <c r="F7467" s="4">
        <v>0</v>
      </c>
      <c r="G7467" s="4">
        <v>0</v>
      </c>
      <c r="H7467" s="4">
        <v>0</v>
      </c>
      <c r="I7467" s="4"/>
      <c r="J7467" s="4">
        <v>0</v>
      </c>
    </row>
    <row r="7468" spans="2:10" x14ac:dyDescent="0.3">
      <c r="B7468" s="3" t="s">
        <v>345</v>
      </c>
      <c r="C7468" s="4">
        <v>2024</v>
      </c>
      <c r="D7468" s="3" t="s">
        <v>1470</v>
      </c>
      <c r="E7468" s="4">
        <v>0</v>
      </c>
      <c r="F7468" s="4">
        <v>0</v>
      </c>
      <c r="G7468" s="4">
        <v>0</v>
      </c>
      <c r="H7468" s="4">
        <v>0</v>
      </c>
      <c r="I7468" s="4"/>
      <c r="J7468" s="4">
        <v>0</v>
      </c>
    </row>
    <row r="7469" spans="2:10" x14ac:dyDescent="0.3">
      <c r="B7469" s="3" t="s">
        <v>345</v>
      </c>
      <c r="C7469" s="4">
        <v>2024</v>
      </c>
      <c r="D7469" s="3" t="s">
        <v>1471</v>
      </c>
      <c r="E7469" s="4">
        <v>0</v>
      </c>
      <c r="F7469" s="4">
        <v>0</v>
      </c>
      <c r="G7469" s="4">
        <v>0</v>
      </c>
      <c r="H7469" s="4">
        <v>0</v>
      </c>
      <c r="I7469" s="4"/>
      <c r="J7469" s="4">
        <v>0</v>
      </c>
    </row>
    <row r="7470" spans="2:10" x14ac:dyDescent="0.3">
      <c r="B7470" s="3" t="s">
        <v>345</v>
      </c>
      <c r="C7470" s="4">
        <v>2024</v>
      </c>
      <c r="D7470" s="3" t="s">
        <v>1472</v>
      </c>
      <c r="E7470" s="4">
        <v>0</v>
      </c>
      <c r="F7470" s="4">
        <v>0</v>
      </c>
      <c r="G7470" s="4">
        <v>0</v>
      </c>
      <c r="H7470" s="4">
        <v>0</v>
      </c>
      <c r="I7470" s="4"/>
      <c r="J7470" s="4">
        <v>0</v>
      </c>
    </row>
    <row r="7471" spans="2:10" x14ac:dyDescent="0.3">
      <c r="B7471" s="3" t="s">
        <v>345</v>
      </c>
      <c r="C7471" s="4">
        <v>2024</v>
      </c>
      <c r="D7471" s="3" t="s">
        <v>1473</v>
      </c>
      <c r="E7471" s="4">
        <v>8695000</v>
      </c>
      <c r="F7471" s="4">
        <v>1.6714</v>
      </c>
      <c r="G7471" s="4">
        <v>1</v>
      </c>
      <c r="H7471" s="4">
        <v>14533</v>
      </c>
      <c r="I7471" s="4"/>
      <c r="J7471" s="4">
        <v>14533</v>
      </c>
    </row>
    <row r="7472" spans="2:10" x14ac:dyDescent="0.3">
      <c r="B7472" s="3" t="s">
        <v>345</v>
      </c>
      <c r="C7472" s="4">
        <v>2024</v>
      </c>
      <c r="D7472" s="3" t="s">
        <v>1474</v>
      </c>
      <c r="E7472" s="4">
        <v>1448168003</v>
      </c>
      <c r="F7472" s="4">
        <v>1.6714</v>
      </c>
      <c r="G7472" s="4">
        <v>1</v>
      </c>
      <c r="H7472" s="4">
        <v>2420468</v>
      </c>
      <c r="I7472" s="4"/>
      <c r="J7472" s="4">
        <v>2420468</v>
      </c>
    </row>
    <row r="7473" spans="2:10" x14ac:dyDescent="0.3">
      <c r="B7473" s="3" t="s">
        <v>345</v>
      </c>
      <c r="C7473" s="4">
        <v>2024</v>
      </c>
      <c r="D7473" s="3" t="s">
        <v>1475</v>
      </c>
      <c r="E7473" s="4">
        <v>0</v>
      </c>
      <c r="F7473" s="4">
        <v>0</v>
      </c>
      <c r="G7473" s="4">
        <v>0</v>
      </c>
      <c r="H7473" s="4">
        <v>0</v>
      </c>
      <c r="I7473" s="4"/>
      <c r="J7473" s="4">
        <v>0</v>
      </c>
    </row>
    <row r="7474" spans="2:10" x14ac:dyDescent="0.3">
      <c r="B7474" s="3" t="s">
        <v>345</v>
      </c>
      <c r="C7474" s="4">
        <v>2024</v>
      </c>
      <c r="D7474" s="3" t="s">
        <v>1476</v>
      </c>
      <c r="E7474" s="4">
        <v>203203</v>
      </c>
      <c r="F7474" s="4">
        <v>12.535600000000001</v>
      </c>
      <c r="G7474" s="4">
        <v>7.5000598300825656</v>
      </c>
      <c r="H7474" s="4">
        <v>2547</v>
      </c>
      <c r="I7474" s="4">
        <v>74913</v>
      </c>
      <c r="J7474" s="4">
        <v>77460</v>
      </c>
    </row>
    <row r="7475" spans="2:10" x14ac:dyDescent="0.3">
      <c r="B7475" s="3" t="s">
        <v>347</v>
      </c>
      <c r="C7475" s="4">
        <v>2019</v>
      </c>
      <c r="D7475" s="3" t="s">
        <v>1468</v>
      </c>
      <c r="E7475" s="4">
        <v>17532114355</v>
      </c>
      <c r="F7475" s="4">
        <v>5.4635999999999996</v>
      </c>
      <c r="G7475" s="4">
        <v>3.10995497521075</v>
      </c>
      <c r="H7475" s="4">
        <v>95788459.989978001</v>
      </c>
      <c r="I7475" s="4"/>
      <c r="J7475" s="4">
        <v>95788459.989978001</v>
      </c>
    </row>
    <row r="7476" spans="2:10" x14ac:dyDescent="0.3">
      <c r="B7476" s="3" t="s">
        <v>347</v>
      </c>
      <c r="C7476" s="4">
        <v>2019</v>
      </c>
      <c r="D7476" s="3" t="s">
        <v>1469</v>
      </c>
      <c r="E7476" s="4">
        <v>35081816</v>
      </c>
      <c r="F7476" s="4">
        <v>3.2275299999999998</v>
      </c>
      <c r="G7476" s="4">
        <v>1.8371537047261799</v>
      </c>
      <c r="H7476" s="4">
        <v>113227.61359448</v>
      </c>
      <c r="I7476" s="4"/>
      <c r="J7476" s="4">
        <v>113227.61359448</v>
      </c>
    </row>
    <row r="7477" spans="2:10" x14ac:dyDescent="0.3">
      <c r="B7477" s="3" t="s">
        <v>347</v>
      </c>
      <c r="C7477" s="4">
        <v>2019</v>
      </c>
      <c r="D7477" s="3" t="s">
        <v>1470</v>
      </c>
      <c r="E7477" s="4">
        <v>3256010700</v>
      </c>
      <c r="F7477" s="4">
        <v>4.6277699999999999</v>
      </c>
      <c r="G7477" s="4">
        <v>2.6341892407260898</v>
      </c>
      <c r="H7477" s="4">
        <v>15068068.637139</v>
      </c>
      <c r="I7477" s="4"/>
      <c r="J7477" s="4">
        <v>15068068.637139</v>
      </c>
    </row>
    <row r="7478" spans="2:10" x14ac:dyDescent="0.3">
      <c r="B7478" s="3" t="s">
        <v>347</v>
      </c>
      <c r="C7478" s="4">
        <v>2019</v>
      </c>
      <c r="D7478" s="3" t="s">
        <v>1471</v>
      </c>
      <c r="E7478" s="4">
        <v>151026600</v>
      </c>
      <c r="F7478" s="4">
        <v>9.4081299999999999</v>
      </c>
      <c r="G7478" s="4">
        <v>5.3552347721153701</v>
      </c>
      <c r="H7478" s="4">
        <v>1420877.886258</v>
      </c>
      <c r="I7478" s="4"/>
      <c r="J7478" s="4">
        <v>1420877.886258</v>
      </c>
    </row>
    <row r="7479" spans="2:10" x14ac:dyDescent="0.3">
      <c r="B7479" s="3" t="s">
        <v>347</v>
      </c>
      <c r="C7479" s="4">
        <v>2019</v>
      </c>
      <c r="D7479" s="3" t="s">
        <v>1472</v>
      </c>
      <c r="E7479" s="4">
        <v>0</v>
      </c>
      <c r="F7479" s="4">
        <v>0</v>
      </c>
      <c r="G7479" s="4">
        <v>0</v>
      </c>
      <c r="H7479" s="4">
        <v>0</v>
      </c>
      <c r="I7479" s="4"/>
      <c r="J7479" s="4">
        <v>0</v>
      </c>
    </row>
    <row r="7480" spans="2:10" x14ac:dyDescent="0.3">
      <c r="B7480" s="3" t="s">
        <v>347</v>
      </c>
      <c r="C7480" s="4">
        <v>2019</v>
      </c>
      <c r="D7480" s="3" t="s">
        <v>1473</v>
      </c>
      <c r="E7480" s="4">
        <v>233135000</v>
      </c>
      <c r="F7480" s="4">
        <v>1.97759</v>
      </c>
      <c r="G7480" s="4">
        <v>1.1256709604339701</v>
      </c>
      <c r="H7480" s="4">
        <v>461045.44465000002</v>
      </c>
      <c r="I7480" s="4"/>
      <c r="J7480" s="4">
        <v>461045.44465000002</v>
      </c>
    </row>
    <row r="7481" spans="2:10" x14ac:dyDescent="0.3">
      <c r="B7481" s="3" t="s">
        <v>347</v>
      </c>
      <c r="C7481" s="4">
        <v>2019</v>
      </c>
      <c r="D7481" s="3" t="s">
        <v>1474</v>
      </c>
      <c r="E7481" s="4">
        <v>141758365955</v>
      </c>
      <c r="F7481" s="4">
        <v>1.75681</v>
      </c>
      <c r="G7481" s="4">
        <v>1</v>
      </c>
      <c r="H7481" s="4">
        <v>249042514.89340401</v>
      </c>
      <c r="I7481" s="4">
        <v>0</v>
      </c>
      <c r="J7481" s="4">
        <v>249042514.89340401</v>
      </c>
    </row>
    <row r="7482" spans="2:10" x14ac:dyDescent="0.3">
      <c r="B7482" s="3" t="s">
        <v>347</v>
      </c>
      <c r="C7482" s="4">
        <v>2019</v>
      </c>
      <c r="D7482" s="3" t="s">
        <v>1475</v>
      </c>
      <c r="E7482" s="4">
        <v>114</v>
      </c>
      <c r="F7482" s="4">
        <v>0</v>
      </c>
      <c r="G7482" s="4">
        <v>0</v>
      </c>
      <c r="H7482" s="4">
        <v>0</v>
      </c>
      <c r="I7482" s="4"/>
      <c r="J7482" s="4">
        <v>0</v>
      </c>
    </row>
    <row r="7483" spans="2:10" x14ac:dyDescent="0.3">
      <c r="B7483" s="3" t="s">
        <v>347</v>
      </c>
      <c r="C7483" s="4">
        <v>2019</v>
      </c>
      <c r="D7483" s="3" t="s">
        <v>1476</v>
      </c>
      <c r="E7483" s="4">
        <v>89690694</v>
      </c>
      <c r="F7483" s="4">
        <v>28.26634</v>
      </c>
      <c r="G7483" s="4">
        <v>16.089582823412901</v>
      </c>
      <c r="H7483" s="4">
        <v>2535227.6514399601</v>
      </c>
      <c r="I7483" s="4"/>
      <c r="J7483" s="4">
        <v>2535227.6514399601</v>
      </c>
    </row>
    <row r="7484" spans="2:10" x14ac:dyDescent="0.3">
      <c r="B7484" s="3" t="s">
        <v>347</v>
      </c>
      <c r="C7484" s="4">
        <v>2020</v>
      </c>
      <c r="D7484" s="3" t="s">
        <v>1468</v>
      </c>
      <c r="E7484" s="4">
        <v>20108761537</v>
      </c>
      <c r="F7484" s="4">
        <v>5.1063099999999997</v>
      </c>
      <c r="G7484" s="4">
        <v>2.7059319159760049</v>
      </c>
      <c r="H7484" s="4">
        <v>102681570</v>
      </c>
      <c r="I7484" s="4"/>
      <c r="J7484" s="4">
        <v>102681570</v>
      </c>
    </row>
    <row r="7485" spans="2:10" x14ac:dyDescent="0.3">
      <c r="B7485" s="3" t="s">
        <v>347</v>
      </c>
      <c r="C7485" s="4">
        <v>2020</v>
      </c>
      <c r="D7485" s="3" t="s">
        <v>1469</v>
      </c>
      <c r="E7485" s="4">
        <v>35098180</v>
      </c>
      <c r="F7485" s="4">
        <v>3.3130799999999998</v>
      </c>
      <c r="G7485" s="4">
        <v>1.7556648366788898</v>
      </c>
      <c r="H7485" s="4">
        <v>116283</v>
      </c>
      <c r="I7485" s="4"/>
      <c r="J7485" s="4">
        <v>116283</v>
      </c>
    </row>
    <row r="7486" spans="2:10" x14ac:dyDescent="0.3">
      <c r="B7486" s="3" t="s">
        <v>347</v>
      </c>
      <c r="C7486" s="4">
        <v>2020</v>
      </c>
      <c r="D7486" s="3" t="s">
        <v>1470</v>
      </c>
      <c r="E7486" s="4">
        <v>3754181000</v>
      </c>
      <c r="F7486" s="4">
        <v>4.0859800000000002</v>
      </c>
      <c r="G7486" s="4">
        <v>2.1652394175127712</v>
      </c>
      <c r="H7486" s="4">
        <v>15339508</v>
      </c>
      <c r="I7486" s="4"/>
      <c r="J7486" s="4">
        <v>15339508</v>
      </c>
    </row>
    <row r="7487" spans="2:10" x14ac:dyDescent="0.3">
      <c r="B7487" s="3" t="s">
        <v>347</v>
      </c>
      <c r="C7487" s="4">
        <v>2020</v>
      </c>
      <c r="D7487" s="3" t="s">
        <v>1471</v>
      </c>
      <c r="E7487" s="4">
        <v>187873100</v>
      </c>
      <c r="F7487" s="4">
        <v>24</v>
      </c>
      <c r="G7487" s="4">
        <v>12.718061767386649</v>
      </c>
      <c r="H7487" s="4">
        <v>4508954</v>
      </c>
      <c r="I7487" s="4">
        <v>-4791</v>
      </c>
      <c r="J7487" s="4">
        <v>4504163</v>
      </c>
    </row>
    <row r="7488" spans="2:10" x14ac:dyDescent="0.3">
      <c r="B7488" s="3" t="s">
        <v>347</v>
      </c>
      <c r="C7488" s="4">
        <v>2020</v>
      </c>
      <c r="D7488" s="3" t="s">
        <v>1472</v>
      </c>
      <c r="E7488" s="4">
        <v>0</v>
      </c>
      <c r="F7488" s="4">
        <v>0</v>
      </c>
      <c r="G7488" s="4">
        <v>0</v>
      </c>
      <c r="H7488" s="4">
        <v>0</v>
      </c>
      <c r="I7488" s="4"/>
      <c r="J7488" s="4">
        <v>0</v>
      </c>
    </row>
    <row r="7489" spans="2:10" x14ac:dyDescent="0.3">
      <c r="B7489" s="3" t="s">
        <v>347</v>
      </c>
      <c r="C7489" s="4">
        <v>2020</v>
      </c>
      <c r="D7489" s="3" t="s">
        <v>1473</v>
      </c>
      <c r="E7489" s="4">
        <v>214443500</v>
      </c>
      <c r="F7489" s="4">
        <v>1.9103300000000001</v>
      </c>
      <c r="G7489" s="4">
        <v>1.0123206223371559</v>
      </c>
      <c r="H7489" s="4">
        <v>409658</v>
      </c>
      <c r="I7489" s="4"/>
      <c r="J7489" s="4">
        <v>409658</v>
      </c>
    </row>
    <row r="7490" spans="2:10" x14ac:dyDescent="0.3">
      <c r="B7490" s="3" t="s">
        <v>347</v>
      </c>
      <c r="C7490" s="4">
        <v>2020</v>
      </c>
      <c r="D7490" s="3" t="s">
        <v>1474</v>
      </c>
      <c r="E7490" s="4">
        <v>137639996372</v>
      </c>
      <c r="F7490" s="4">
        <v>1.8870800000000001</v>
      </c>
      <c r="G7490" s="4">
        <v>1</v>
      </c>
      <c r="H7490" s="4">
        <v>259737684</v>
      </c>
      <c r="I7490" s="4"/>
      <c r="J7490" s="4">
        <v>259737684</v>
      </c>
    </row>
    <row r="7491" spans="2:10" x14ac:dyDescent="0.3">
      <c r="B7491" s="3" t="s">
        <v>347</v>
      </c>
      <c r="C7491" s="4">
        <v>2020</v>
      </c>
      <c r="D7491" s="3" t="s">
        <v>1475</v>
      </c>
      <c r="E7491" s="4">
        <v>114</v>
      </c>
      <c r="F7491" s="4">
        <v>0</v>
      </c>
      <c r="G7491" s="4">
        <v>0</v>
      </c>
      <c r="H7491" s="4">
        <v>0</v>
      </c>
      <c r="I7491" s="4"/>
      <c r="J7491" s="4">
        <v>0</v>
      </c>
    </row>
    <row r="7492" spans="2:10" x14ac:dyDescent="0.3">
      <c r="B7492" s="3" t="s">
        <v>347</v>
      </c>
      <c r="C7492" s="4">
        <v>2020</v>
      </c>
      <c r="D7492" s="3" t="s">
        <v>1476</v>
      </c>
      <c r="E7492" s="4">
        <v>104950468</v>
      </c>
      <c r="F7492" s="4">
        <v>39.799999999999997</v>
      </c>
      <c r="G7492" s="4">
        <v>21.090785764249524</v>
      </c>
      <c r="H7492" s="4">
        <v>4177029</v>
      </c>
      <c r="I7492" s="4">
        <v>5364924</v>
      </c>
      <c r="J7492" s="4">
        <v>9541953</v>
      </c>
    </row>
    <row r="7493" spans="2:10" x14ac:dyDescent="0.3">
      <c r="B7493" s="3" t="s">
        <v>347</v>
      </c>
      <c r="C7493" s="4">
        <v>2021</v>
      </c>
      <c r="D7493" s="3" t="s">
        <v>1468</v>
      </c>
      <c r="E7493" s="4">
        <v>20822264747</v>
      </c>
      <c r="F7493" s="4">
        <v>5.1003699999999998</v>
      </c>
      <c r="G7493" s="4">
        <v>2.7298939165248295</v>
      </c>
      <c r="H7493" s="4">
        <v>106201254</v>
      </c>
      <c r="I7493" s="4"/>
      <c r="J7493" s="4">
        <v>106201254</v>
      </c>
    </row>
    <row r="7494" spans="2:10" x14ac:dyDescent="0.3">
      <c r="B7494" s="3" t="s">
        <v>347</v>
      </c>
      <c r="C7494" s="4">
        <v>2021</v>
      </c>
      <c r="D7494" s="3" t="s">
        <v>1469</v>
      </c>
      <c r="E7494" s="4">
        <v>35670799</v>
      </c>
      <c r="F7494" s="4">
        <v>3.4123800000000002</v>
      </c>
      <c r="G7494" s="4">
        <v>1.8264234561161248</v>
      </c>
      <c r="H7494" s="4">
        <v>121722</v>
      </c>
      <c r="I7494" s="4"/>
      <c r="J7494" s="4">
        <v>121722</v>
      </c>
    </row>
    <row r="7495" spans="2:10" x14ac:dyDescent="0.3">
      <c r="B7495" s="3" t="s">
        <v>347</v>
      </c>
      <c r="C7495" s="4">
        <v>2021</v>
      </c>
      <c r="D7495" s="3" t="s">
        <v>1470</v>
      </c>
      <c r="E7495" s="4">
        <v>4371191700</v>
      </c>
      <c r="F7495" s="4">
        <v>3.6645500000000002</v>
      </c>
      <c r="G7495" s="4">
        <v>1.9613935365083446</v>
      </c>
      <c r="H7495" s="4">
        <v>16018451</v>
      </c>
      <c r="I7495" s="4"/>
      <c r="J7495" s="4">
        <v>16018451</v>
      </c>
    </row>
    <row r="7496" spans="2:10" x14ac:dyDescent="0.3">
      <c r="B7496" s="3" t="s">
        <v>347</v>
      </c>
      <c r="C7496" s="4">
        <v>2021</v>
      </c>
      <c r="D7496" s="3" t="s">
        <v>1471</v>
      </c>
      <c r="E7496" s="4">
        <v>203653100</v>
      </c>
      <c r="F7496" s="4">
        <v>22.71988</v>
      </c>
      <c r="G7496" s="4">
        <v>12.16046329897128</v>
      </c>
      <c r="H7496" s="4">
        <v>4626974</v>
      </c>
      <c r="I7496" s="4">
        <v>-667</v>
      </c>
      <c r="J7496" s="4">
        <v>4626307</v>
      </c>
    </row>
    <row r="7497" spans="2:10" x14ac:dyDescent="0.3">
      <c r="B7497" s="3" t="s">
        <v>347</v>
      </c>
      <c r="C7497" s="4">
        <v>2021</v>
      </c>
      <c r="D7497" s="3" t="s">
        <v>1472</v>
      </c>
      <c r="E7497" s="4">
        <v>0</v>
      </c>
      <c r="F7497" s="4">
        <v>0</v>
      </c>
      <c r="G7497" s="4">
        <v>0</v>
      </c>
      <c r="H7497" s="4">
        <v>0</v>
      </c>
      <c r="I7497" s="4"/>
      <c r="J7497" s="4">
        <v>0</v>
      </c>
    </row>
    <row r="7498" spans="2:10" x14ac:dyDescent="0.3">
      <c r="B7498" s="3" t="s">
        <v>347</v>
      </c>
      <c r="C7498" s="4">
        <v>2021</v>
      </c>
      <c r="D7498" s="3" t="s">
        <v>1473</v>
      </c>
      <c r="E7498" s="4">
        <v>210319800</v>
      </c>
      <c r="F7498" s="4">
        <v>2.0594000000000001</v>
      </c>
      <c r="G7498" s="4">
        <v>1.1022619009388015</v>
      </c>
      <c r="H7498" s="4">
        <v>433133</v>
      </c>
      <c r="I7498" s="4"/>
      <c r="J7498" s="4">
        <v>433133</v>
      </c>
    </row>
    <row r="7499" spans="2:10" x14ac:dyDescent="0.3">
      <c r="B7499" s="3" t="s">
        <v>347</v>
      </c>
      <c r="C7499" s="4">
        <v>2021</v>
      </c>
      <c r="D7499" s="3" t="s">
        <v>1474</v>
      </c>
      <c r="E7499" s="4">
        <v>144304987710</v>
      </c>
      <c r="F7499" s="4">
        <v>1.8683399999999999</v>
      </c>
      <c r="G7499" s="4">
        <v>1</v>
      </c>
      <c r="H7499" s="4">
        <v>269610781</v>
      </c>
      <c r="I7499" s="4"/>
      <c r="J7499" s="4">
        <v>269610781</v>
      </c>
    </row>
    <row r="7500" spans="2:10" x14ac:dyDescent="0.3">
      <c r="B7500" s="3" t="s">
        <v>347</v>
      </c>
      <c r="C7500" s="4">
        <v>2021</v>
      </c>
      <c r="D7500" s="3" t="s">
        <v>1475</v>
      </c>
      <c r="E7500" s="4">
        <v>120</v>
      </c>
      <c r="F7500" s="4">
        <v>0</v>
      </c>
      <c r="G7500" s="4">
        <v>0</v>
      </c>
      <c r="H7500" s="4">
        <v>0</v>
      </c>
      <c r="I7500" s="4"/>
      <c r="J7500" s="4">
        <v>0</v>
      </c>
    </row>
    <row r="7501" spans="2:10" x14ac:dyDescent="0.3">
      <c r="B7501" s="3" t="s">
        <v>347</v>
      </c>
      <c r="C7501" s="4">
        <v>2021</v>
      </c>
      <c r="D7501" s="3" t="s">
        <v>1476</v>
      </c>
      <c r="E7501" s="4">
        <v>107262495</v>
      </c>
      <c r="F7501" s="4">
        <v>40</v>
      </c>
      <c r="G7501" s="4">
        <v>21.409379449136669</v>
      </c>
      <c r="H7501" s="4">
        <v>4290500</v>
      </c>
      <c r="I7501" s="4">
        <v>5529716</v>
      </c>
      <c r="J7501" s="4">
        <v>9820216</v>
      </c>
    </row>
    <row r="7502" spans="2:10" x14ac:dyDescent="0.3">
      <c r="B7502" s="3" t="s">
        <v>347</v>
      </c>
      <c r="C7502" s="4">
        <v>2022</v>
      </c>
      <c r="D7502" s="3" t="s">
        <v>1468</v>
      </c>
      <c r="E7502" s="4">
        <v>26900985634</v>
      </c>
      <c r="F7502" s="4">
        <v>4.1464600000000003</v>
      </c>
      <c r="G7502" s="4">
        <v>2.7642145261824607</v>
      </c>
      <c r="H7502" s="4">
        <v>111543861</v>
      </c>
      <c r="I7502" s="4"/>
      <c r="J7502" s="4">
        <v>111543861</v>
      </c>
    </row>
    <row r="7503" spans="2:10" x14ac:dyDescent="0.3">
      <c r="B7503" s="3" t="s">
        <v>347</v>
      </c>
      <c r="C7503" s="4">
        <v>2022</v>
      </c>
      <c r="D7503" s="3" t="s">
        <v>1469</v>
      </c>
      <c r="E7503" s="4">
        <v>35910858</v>
      </c>
      <c r="F7503" s="4">
        <v>3.5032700000000001</v>
      </c>
      <c r="G7503" s="4">
        <v>2.3354354854838171</v>
      </c>
      <c r="H7503" s="4">
        <v>125805</v>
      </c>
      <c r="I7503" s="4"/>
      <c r="J7503" s="4">
        <v>125805</v>
      </c>
    </row>
    <row r="7504" spans="2:10" x14ac:dyDescent="0.3">
      <c r="B7504" s="3" t="s">
        <v>347</v>
      </c>
      <c r="C7504" s="4">
        <v>2022</v>
      </c>
      <c r="D7504" s="3" t="s">
        <v>1470</v>
      </c>
      <c r="E7504" s="4">
        <v>5858012300</v>
      </c>
      <c r="F7504" s="4">
        <v>2.8853900000000001</v>
      </c>
      <c r="G7504" s="4">
        <v>1.9235292156928101</v>
      </c>
      <c r="H7504" s="4">
        <v>16902650</v>
      </c>
      <c r="I7504" s="4"/>
      <c r="J7504" s="4">
        <v>16902650</v>
      </c>
    </row>
    <row r="7505" spans="2:10" x14ac:dyDescent="0.3">
      <c r="B7505" s="3" t="s">
        <v>347</v>
      </c>
      <c r="C7505" s="4">
        <v>2022</v>
      </c>
      <c r="D7505" s="3" t="s">
        <v>1471</v>
      </c>
      <c r="E7505" s="4">
        <v>234178200</v>
      </c>
      <c r="F7505" s="4">
        <v>20.816500000000001</v>
      </c>
      <c r="G7505" s="4">
        <v>13.877204093196893</v>
      </c>
      <c r="H7505" s="4">
        <v>4874771</v>
      </c>
      <c r="I7505" s="4"/>
      <c r="J7505" s="4">
        <v>4874771</v>
      </c>
    </row>
    <row r="7506" spans="2:10" x14ac:dyDescent="0.3">
      <c r="B7506" s="3" t="s">
        <v>347</v>
      </c>
      <c r="C7506" s="4">
        <v>2022</v>
      </c>
      <c r="D7506" s="3" t="s">
        <v>1472</v>
      </c>
      <c r="E7506" s="4">
        <v>0</v>
      </c>
      <c r="F7506" s="4">
        <v>0</v>
      </c>
      <c r="G7506" s="4">
        <v>0</v>
      </c>
      <c r="H7506" s="4">
        <v>0</v>
      </c>
      <c r="I7506" s="4"/>
      <c r="J7506" s="4">
        <v>0</v>
      </c>
    </row>
    <row r="7507" spans="2:10" x14ac:dyDescent="0.3">
      <c r="B7507" s="3" t="s">
        <v>347</v>
      </c>
      <c r="C7507" s="4">
        <v>2022</v>
      </c>
      <c r="D7507" s="3" t="s">
        <v>1473</v>
      </c>
      <c r="E7507" s="4">
        <v>257870500</v>
      </c>
      <c r="F7507" s="4">
        <v>1.6502399999999999</v>
      </c>
      <c r="G7507" s="4">
        <v>1.1001233292223591</v>
      </c>
      <c r="H7507" s="4">
        <v>425548</v>
      </c>
      <c r="I7507" s="4"/>
      <c r="J7507" s="4">
        <v>425548</v>
      </c>
    </row>
    <row r="7508" spans="2:10" x14ac:dyDescent="0.3">
      <c r="B7508" s="3" t="s">
        <v>347</v>
      </c>
      <c r="C7508" s="4">
        <v>2022</v>
      </c>
      <c r="D7508" s="3" t="s">
        <v>1474</v>
      </c>
      <c r="E7508" s="4">
        <v>187492884604</v>
      </c>
      <c r="F7508" s="4">
        <v>1.5000500000000001</v>
      </c>
      <c r="G7508" s="4">
        <v>1</v>
      </c>
      <c r="H7508" s="4">
        <v>281248702</v>
      </c>
      <c r="I7508" s="4"/>
      <c r="J7508" s="4">
        <v>281248702</v>
      </c>
    </row>
    <row r="7509" spans="2:10" x14ac:dyDescent="0.3">
      <c r="B7509" s="3" t="s">
        <v>347</v>
      </c>
      <c r="C7509" s="4">
        <v>2022</v>
      </c>
      <c r="D7509" s="3" t="s">
        <v>1475</v>
      </c>
      <c r="E7509" s="4">
        <v>116</v>
      </c>
      <c r="F7509" s="4">
        <v>0</v>
      </c>
      <c r="G7509" s="4">
        <v>0</v>
      </c>
      <c r="H7509" s="4">
        <v>0</v>
      </c>
      <c r="I7509" s="4"/>
      <c r="J7509" s="4">
        <v>0</v>
      </c>
    </row>
    <row r="7510" spans="2:10" x14ac:dyDescent="0.3">
      <c r="B7510" s="3" t="s">
        <v>347</v>
      </c>
      <c r="C7510" s="4">
        <v>2022</v>
      </c>
      <c r="D7510" s="3" t="s">
        <v>1476</v>
      </c>
      <c r="E7510" s="4">
        <v>140019366</v>
      </c>
      <c r="F7510" s="4">
        <v>35.847589999999997</v>
      </c>
      <c r="G7510" s="4">
        <v>23.897596746775104</v>
      </c>
      <c r="H7510" s="4">
        <v>5019357</v>
      </c>
      <c r="I7510" s="4">
        <v>5552063</v>
      </c>
      <c r="J7510" s="4">
        <v>10571420</v>
      </c>
    </row>
    <row r="7511" spans="2:10" x14ac:dyDescent="0.3">
      <c r="B7511" s="3" t="s">
        <v>347</v>
      </c>
      <c r="C7511" s="4">
        <v>2023</v>
      </c>
      <c r="D7511" s="3" t="s">
        <v>1468</v>
      </c>
      <c r="E7511" s="4">
        <v>33486477307</v>
      </c>
      <c r="F7511" s="4">
        <v>3.7924899999999999</v>
      </c>
      <c r="G7511" s="4">
        <v>2.5307224172216363</v>
      </c>
      <c r="H7511" s="4">
        <v>126997130</v>
      </c>
      <c r="I7511" s="4"/>
      <c r="J7511" s="4">
        <v>126997130</v>
      </c>
    </row>
    <row r="7512" spans="2:10" x14ac:dyDescent="0.3">
      <c r="B7512" s="3" t="s">
        <v>347</v>
      </c>
      <c r="C7512" s="4">
        <v>2023</v>
      </c>
      <c r="D7512" s="3" t="s">
        <v>1469</v>
      </c>
      <c r="E7512" s="4">
        <v>34882521</v>
      </c>
      <c r="F7512" s="4">
        <v>3.9456699999999998</v>
      </c>
      <c r="G7512" s="4">
        <v>2.6329391824260298</v>
      </c>
      <c r="H7512" s="4">
        <v>137635</v>
      </c>
      <c r="I7512" s="4"/>
      <c r="J7512" s="4">
        <v>137635</v>
      </c>
    </row>
    <row r="7513" spans="2:10" x14ac:dyDescent="0.3">
      <c r="B7513" s="3" t="s">
        <v>347</v>
      </c>
      <c r="C7513" s="4">
        <v>2023</v>
      </c>
      <c r="D7513" s="3" t="s">
        <v>1470</v>
      </c>
      <c r="E7513" s="4">
        <v>7878723962</v>
      </c>
      <c r="F7513" s="4">
        <v>2.4591799999999999</v>
      </c>
      <c r="G7513" s="4">
        <v>1.6410068197894006</v>
      </c>
      <c r="H7513" s="4">
        <v>19375200</v>
      </c>
      <c r="I7513" s="4"/>
      <c r="J7513" s="4">
        <v>19375200</v>
      </c>
    </row>
    <row r="7514" spans="2:10" x14ac:dyDescent="0.3">
      <c r="B7514" s="3" t="s">
        <v>347</v>
      </c>
      <c r="C7514" s="4">
        <v>2023</v>
      </c>
      <c r="D7514" s="3" t="s">
        <v>1471</v>
      </c>
      <c r="E7514" s="4">
        <v>228034800</v>
      </c>
      <c r="F7514" s="4">
        <v>18.78407</v>
      </c>
      <c r="G7514" s="4">
        <v>12.534579401833735</v>
      </c>
      <c r="H7514" s="4">
        <v>4283422</v>
      </c>
      <c r="I7514" s="4"/>
      <c r="J7514" s="4">
        <v>4283422</v>
      </c>
    </row>
    <row r="7515" spans="2:10" x14ac:dyDescent="0.3">
      <c r="B7515" s="3" t="s">
        <v>347</v>
      </c>
      <c r="C7515" s="4">
        <v>2023</v>
      </c>
      <c r="D7515" s="3" t="s">
        <v>1472</v>
      </c>
      <c r="E7515" s="4">
        <v>0</v>
      </c>
      <c r="F7515" s="4">
        <v>0</v>
      </c>
      <c r="G7515" s="4">
        <v>0</v>
      </c>
      <c r="H7515" s="4">
        <v>0</v>
      </c>
      <c r="I7515" s="4"/>
      <c r="J7515" s="4">
        <v>0</v>
      </c>
    </row>
    <row r="7516" spans="2:10" x14ac:dyDescent="0.3">
      <c r="B7516" s="3" t="s">
        <v>347</v>
      </c>
      <c r="C7516" s="4">
        <v>2023</v>
      </c>
      <c r="D7516" s="3" t="s">
        <v>1473</v>
      </c>
      <c r="E7516" s="4">
        <v>350230500</v>
      </c>
      <c r="F7516" s="4">
        <v>1.64093</v>
      </c>
      <c r="G7516" s="4">
        <v>1.0949899237945255</v>
      </c>
      <c r="H7516" s="4">
        <v>574704</v>
      </c>
      <c r="I7516" s="4"/>
      <c r="J7516" s="4">
        <v>574704</v>
      </c>
    </row>
    <row r="7517" spans="2:10" x14ac:dyDescent="0.3">
      <c r="B7517" s="3" t="s">
        <v>347</v>
      </c>
      <c r="C7517" s="4">
        <v>2023</v>
      </c>
      <c r="D7517" s="3" t="s">
        <v>1474</v>
      </c>
      <c r="E7517" s="4">
        <v>214213609742</v>
      </c>
      <c r="F7517" s="4">
        <v>1.49858</v>
      </c>
      <c r="G7517" s="4">
        <v>1</v>
      </c>
      <c r="H7517" s="4">
        <v>321016231</v>
      </c>
      <c r="I7517" s="4"/>
      <c r="J7517" s="4">
        <v>321016231</v>
      </c>
    </row>
    <row r="7518" spans="2:10" x14ac:dyDescent="0.3">
      <c r="B7518" s="3" t="s">
        <v>347</v>
      </c>
      <c r="C7518" s="4">
        <v>2023</v>
      </c>
      <c r="D7518" s="3" t="s">
        <v>1475</v>
      </c>
      <c r="E7518" s="4">
        <v>118</v>
      </c>
      <c r="F7518" s="4">
        <v>0</v>
      </c>
      <c r="G7518" s="4">
        <v>0</v>
      </c>
      <c r="H7518" s="4">
        <v>0</v>
      </c>
      <c r="I7518" s="4"/>
      <c r="J7518" s="4">
        <v>0</v>
      </c>
    </row>
    <row r="7519" spans="2:10" x14ac:dyDescent="0.3">
      <c r="B7519" s="3" t="s">
        <v>347</v>
      </c>
      <c r="C7519" s="4">
        <v>2023</v>
      </c>
      <c r="D7519" s="3" t="s">
        <v>1476</v>
      </c>
      <c r="E7519" s="4">
        <v>159388138</v>
      </c>
      <c r="F7519" s="4">
        <v>35.198729999999998</v>
      </c>
      <c r="G7519" s="4">
        <v>23.488055359073254</v>
      </c>
      <c r="H7519" s="4">
        <v>5610260</v>
      </c>
      <c r="I7519" s="4">
        <v>6050404</v>
      </c>
      <c r="J7519" s="4">
        <v>11660664</v>
      </c>
    </row>
    <row r="7520" spans="2:10" x14ac:dyDescent="0.3">
      <c r="B7520" s="3" t="s">
        <v>347</v>
      </c>
      <c r="C7520" s="4">
        <v>2024</v>
      </c>
      <c r="D7520" s="3" t="s">
        <v>1468</v>
      </c>
      <c r="E7520" s="4">
        <v>37210726890</v>
      </c>
      <c r="F7520" s="4">
        <v>3.7438199999999999</v>
      </c>
      <c r="G7520" s="4">
        <v>2.3585643816975677</v>
      </c>
      <c r="H7520" s="4">
        <v>139310264</v>
      </c>
      <c r="I7520" s="4"/>
      <c r="J7520" s="4">
        <v>139310264</v>
      </c>
    </row>
    <row r="7521" spans="2:10" x14ac:dyDescent="0.3">
      <c r="B7521" s="3" t="s">
        <v>347</v>
      </c>
      <c r="C7521" s="4">
        <v>2024</v>
      </c>
      <c r="D7521" s="3" t="s">
        <v>1469</v>
      </c>
      <c r="E7521" s="4">
        <v>35511087</v>
      </c>
      <c r="F7521" s="4">
        <v>4.2192299999999996</v>
      </c>
      <c r="G7521" s="4">
        <v>2.6580673205949612</v>
      </c>
      <c r="H7521" s="4">
        <v>149829</v>
      </c>
      <c r="I7521" s="4"/>
      <c r="J7521" s="4">
        <v>149829</v>
      </c>
    </row>
    <row r="7522" spans="2:10" x14ac:dyDescent="0.3">
      <c r="B7522" s="3" t="s">
        <v>347</v>
      </c>
      <c r="C7522" s="4">
        <v>2024</v>
      </c>
      <c r="D7522" s="3" t="s">
        <v>1470</v>
      </c>
      <c r="E7522" s="4">
        <v>9572047600</v>
      </c>
      <c r="F7522" s="4">
        <v>2.2249400000000001</v>
      </c>
      <c r="G7522" s="4">
        <v>1.4016871098007346</v>
      </c>
      <c r="H7522" s="4">
        <v>21297232</v>
      </c>
      <c r="I7522" s="4"/>
      <c r="J7522" s="4">
        <v>21297232</v>
      </c>
    </row>
    <row r="7523" spans="2:10" x14ac:dyDescent="0.3">
      <c r="B7523" s="3" t="s">
        <v>347</v>
      </c>
      <c r="C7523" s="4">
        <v>2024</v>
      </c>
      <c r="D7523" s="3" t="s">
        <v>1471</v>
      </c>
      <c r="E7523" s="4">
        <v>258952400</v>
      </c>
      <c r="F7523" s="4">
        <v>17.288589999999999</v>
      </c>
      <c r="G7523" s="4">
        <v>10.891616740060353</v>
      </c>
      <c r="H7523" s="4">
        <v>4476922</v>
      </c>
      <c r="I7523" s="4"/>
      <c r="J7523" s="4">
        <v>4476922</v>
      </c>
    </row>
    <row r="7524" spans="2:10" x14ac:dyDescent="0.3">
      <c r="B7524" s="3" t="s">
        <v>347</v>
      </c>
      <c r="C7524" s="4">
        <v>2024</v>
      </c>
      <c r="D7524" s="3" t="s">
        <v>1472</v>
      </c>
      <c r="E7524" s="4">
        <v>0</v>
      </c>
      <c r="F7524" s="4">
        <v>0</v>
      </c>
      <c r="G7524" s="4">
        <v>0</v>
      </c>
      <c r="H7524" s="4">
        <v>0</v>
      </c>
      <c r="I7524" s="4"/>
      <c r="J7524" s="4">
        <v>0</v>
      </c>
    </row>
    <row r="7525" spans="2:10" x14ac:dyDescent="0.3">
      <c r="B7525" s="3" t="s">
        <v>347</v>
      </c>
      <c r="C7525" s="4">
        <v>2024</v>
      </c>
      <c r="D7525" s="3" t="s">
        <v>1473</v>
      </c>
      <c r="E7525" s="4">
        <v>413136200</v>
      </c>
      <c r="F7525" s="4">
        <v>1.7521199999999999</v>
      </c>
      <c r="G7525" s="4">
        <v>1.1038158416964337</v>
      </c>
      <c r="H7525" s="4">
        <v>723864</v>
      </c>
      <c r="I7525" s="4"/>
      <c r="J7525" s="4">
        <v>723864</v>
      </c>
    </row>
    <row r="7526" spans="2:10" x14ac:dyDescent="0.3">
      <c r="B7526" s="3" t="s">
        <v>347</v>
      </c>
      <c r="C7526" s="4">
        <v>2024</v>
      </c>
      <c r="D7526" s="3" t="s">
        <v>1474</v>
      </c>
      <c r="E7526" s="4">
        <v>219291681680</v>
      </c>
      <c r="F7526" s="4">
        <v>1.5873299999999999</v>
      </c>
      <c r="G7526" s="4">
        <v>1</v>
      </c>
      <c r="H7526" s="4">
        <v>348088265</v>
      </c>
      <c r="I7526" s="4"/>
      <c r="J7526" s="4">
        <v>348088265</v>
      </c>
    </row>
    <row r="7527" spans="2:10" x14ac:dyDescent="0.3">
      <c r="B7527" s="3" t="s">
        <v>347</v>
      </c>
      <c r="C7527" s="4">
        <v>2024</v>
      </c>
      <c r="D7527" s="3" t="s">
        <v>1475</v>
      </c>
      <c r="E7527" s="4">
        <v>118</v>
      </c>
      <c r="F7527" s="4">
        <v>0</v>
      </c>
      <c r="G7527" s="4">
        <v>0</v>
      </c>
      <c r="H7527" s="4">
        <v>0</v>
      </c>
      <c r="I7527" s="4"/>
      <c r="J7527" s="4">
        <v>0</v>
      </c>
    </row>
    <row r="7528" spans="2:10" x14ac:dyDescent="0.3">
      <c r="B7528" s="3" t="s">
        <v>347</v>
      </c>
      <c r="C7528" s="4">
        <v>2024</v>
      </c>
      <c r="D7528" s="3" t="s">
        <v>1476</v>
      </c>
      <c r="E7528" s="4">
        <v>174120185</v>
      </c>
      <c r="F7528" s="4">
        <v>35.36618</v>
      </c>
      <c r="G7528" s="4">
        <v>22.28029458272697</v>
      </c>
      <c r="H7528" s="4">
        <v>6157966</v>
      </c>
      <c r="I7528" s="4">
        <v>6264484</v>
      </c>
      <c r="J7528" s="4">
        <v>12422450</v>
      </c>
    </row>
    <row r="7529" spans="2:10" x14ac:dyDescent="0.3">
      <c r="B7529" s="3" t="s">
        <v>349</v>
      </c>
      <c r="C7529" s="4">
        <v>2019</v>
      </c>
      <c r="D7529" s="3" t="s">
        <v>1468</v>
      </c>
      <c r="E7529" s="4">
        <v>2508900</v>
      </c>
      <c r="F7529" s="4">
        <v>38.241619999999998</v>
      </c>
      <c r="G7529" s="4">
        <v>3.0000015689720101</v>
      </c>
      <c r="H7529" s="4">
        <v>95944.400418000005</v>
      </c>
      <c r="I7529" s="4"/>
      <c r="J7529" s="4">
        <v>95944.400418000005</v>
      </c>
    </row>
    <row r="7530" spans="2:10" x14ac:dyDescent="0.3">
      <c r="B7530" s="3" t="s">
        <v>349</v>
      </c>
      <c r="C7530" s="4">
        <v>2019</v>
      </c>
      <c r="D7530" s="3" t="s">
        <v>1469</v>
      </c>
      <c r="E7530" s="4">
        <v>0</v>
      </c>
      <c r="F7530" s="4">
        <v>12.747199999999999</v>
      </c>
      <c r="G7530" s="4">
        <v>1</v>
      </c>
      <c r="H7530" s="4">
        <v>0</v>
      </c>
      <c r="I7530" s="4"/>
      <c r="J7530" s="4">
        <v>0</v>
      </c>
    </row>
    <row r="7531" spans="2:10" x14ac:dyDescent="0.3">
      <c r="B7531" s="3" t="s">
        <v>349</v>
      </c>
      <c r="C7531" s="4">
        <v>2019</v>
      </c>
      <c r="D7531" s="3" t="s">
        <v>1470</v>
      </c>
      <c r="E7531" s="4">
        <v>449600</v>
      </c>
      <c r="F7531" s="4">
        <v>216.70253</v>
      </c>
      <c r="G7531" s="4">
        <v>17.000010198318101</v>
      </c>
      <c r="H7531" s="4">
        <v>97429.457488</v>
      </c>
      <c r="I7531" s="4"/>
      <c r="J7531" s="4">
        <v>97429.457488</v>
      </c>
    </row>
    <row r="7532" spans="2:10" x14ac:dyDescent="0.3">
      <c r="B7532" s="3" t="s">
        <v>349</v>
      </c>
      <c r="C7532" s="4">
        <v>2019</v>
      </c>
      <c r="D7532" s="3" t="s">
        <v>1471</v>
      </c>
      <c r="E7532" s="4">
        <v>0</v>
      </c>
      <c r="F7532" s="4">
        <v>43.340499999999999</v>
      </c>
      <c r="G7532" s="4">
        <v>3.40000156897201</v>
      </c>
      <c r="H7532" s="4">
        <v>0</v>
      </c>
      <c r="I7532" s="4"/>
      <c r="J7532" s="4">
        <v>0</v>
      </c>
    </row>
    <row r="7533" spans="2:10" x14ac:dyDescent="0.3">
      <c r="B7533" s="3" t="s">
        <v>349</v>
      </c>
      <c r="C7533" s="4">
        <v>2019</v>
      </c>
      <c r="D7533" s="3" t="s">
        <v>1472</v>
      </c>
      <c r="E7533" s="4">
        <v>105800</v>
      </c>
      <c r="F7533" s="4">
        <v>191.20812000000001</v>
      </c>
      <c r="G7533" s="4">
        <v>15.0000094138321</v>
      </c>
      <c r="H7533" s="4">
        <v>20229.819095999999</v>
      </c>
      <c r="I7533" s="4"/>
      <c r="J7533" s="4">
        <v>20229.819095999999</v>
      </c>
    </row>
    <row r="7534" spans="2:10" x14ac:dyDescent="0.3">
      <c r="B7534" s="3" t="s">
        <v>349</v>
      </c>
      <c r="C7534" s="4">
        <v>2019</v>
      </c>
      <c r="D7534" s="3" t="s">
        <v>1473</v>
      </c>
      <c r="E7534" s="4">
        <v>270000</v>
      </c>
      <c r="F7534" s="4">
        <v>19.120809999999999</v>
      </c>
      <c r="G7534" s="4">
        <v>1.5000007844859999</v>
      </c>
      <c r="H7534" s="4">
        <v>5162.6187</v>
      </c>
      <c r="I7534" s="4"/>
      <c r="J7534" s="4">
        <v>5162.6187</v>
      </c>
    </row>
    <row r="7535" spans="2:10" x14ac:dyDescent="0.3">
      <c r="B7535" s="3" t="s">
        <v>349</v>
      </c>
      <c r="C7535" s="4">
        <v>2019</v>
      </c>
      <c r="D7535" s="3" t="s">
        <v>1474</v>
      </c>
      <c r="E7535" s="4">
        <v>34702700</v>
      </c>
      <c r="F7535" s="4">
        <v>12.747199999999999</v>
      </c>
      <c r="G7535" s="4">
        <v>1</v>
      </c>
      <c r="H7535" s="4">
        <v>442362.25744000002</v>
      </c>
      <c r="I7535" s="4">
        <v>0</v>
      </c>
      <c r="J7535" s="4">
        <v>442362.25744000002</v>
      </c>
    </row>
    <row r="7536" spans="2:10" x14ac:dyDescent="0.3">
      <c r="B7536" s="3" t="s">
        <v>349</v>
      </c>
      <c r="C7536" s="4">
        <v>2019</v>
      </c>
      <c r="D7536" s="3" t="s">
        <v>1475</v>
      </c>
      <c r="E7536" s="4">
        <v>0</v>
      </c>
      <c r="F7536" s="4">
        <v>12.747199999999999</v>
      </c>
      <c r="G7536" s="4">
        <v>1</v>
      </c>
      <c r="H7536" s="4">
        <v>0</v>
      </c>
      <c r="I7536" s="4"/>
      <c r="J7536" s="4">
        <v>0</v>
      </c>
    </row>
    <row r="7537" spans="2:10" x14ac:dyDescent="0.3">
      <c r="B7537" s="3" t="s">
        <v>349</v>
      </c>
      <c r="C7537" s="4">
        <v>2019</v>
      </c>
      <c r="D7537" s="3" t="s">
        <v>1476</v>
      </c>
      <c r="E7537" s="4">
        <v>824800</v>
      </c>
      <c r="F7537" s="4">
        <v>79.032690000000002</v>
      </c>
      <c r="G7537" s="4">
        <v>6.2000039224300201</v>
      </c>
      <c r="H7537" s="4">
        <v>65186.162711999998</v>
      </c>
      <c r="I7537" s="4"/>
      <c r="J7537" s="4">
        <v>65186.162711999998</v>
      </c>
    </row>
    <row r="7538" spans="2:10" x14ac:dyDescent="0.3">
      <c r="B7538" s="3" t="s">
        <v>349</v>
      </c>
      <c r="C7538" s="4">
        <v>2020</v>
      </c>
      <c r="D7538" s="3" t="s">
        <v>1468</v>
      </c>
      <c r="E7538" s="4">
        <v>2546350</v>
      </c>
      <c r="F7538" s="4">
        <v>36.54974</v>
      </c>
      <c r="G7538" s="4">
        <v>3.000001641599443</v>
      </c>
      <c r="H7538" s="4">
        <v>93068</v>
      </c>
      <c r="I7538" s="4"/>
      <c r="J7538" s="4">
        <v>93068</v>
      </c>
    </row>
    <row r="7539" spans="2:10" x14ac:dyDescent="0.3">
      <c r="B7539" s="3" t="s">
        <v>349</v>
      </c>
      <c r="C7539" s="4">
        <v>2020</v>
      </c>
      <c r="D7539" s="3" t="s">
        <v>1469</v>
      </c>
      <c r="E7539" s="4">
        <v>0</v>
      </c>
      <c r="F7539" s="4">
        <v>12.18324</v>
      </c>
      <c r="G7539" s="4">
        <v>1</v>
      </c>
      <c r="H7539" s="4">
        <v>0</v>
      </c>
      <c r="I7539" s="4"/>
      <c r="J7539" s="4">
        <v>0</v>
      </c>
    </row>
    <row r="7540" spans="2:10" x14ac:dyDescent="0.3">
      <c r="B7540" s="3" t="s">
        <v>349</v>
      </c>
      <c r="C7540" s="4">
        <v>2020</v>
      </c>
      <c r="D7540" s="3" t="s">
        <v>1470</v>
      </c>
      <c r="E7540" s="4">
        <v>491000</v>
      </c>
      <c r="F7540" s="4">
        <v>207.11520999999999</v>
      </c>
      <c r="G7540" s="4">
        <v>17.000010670396382</v>
      </c>
      <c r="H7540" s="4">
        <v>101694</v>
      </c>
      <c r="I7540" s="4"/>
      <c r="J7540" s="4">
        <v>101694</v>
      </c>
    </row>
    <row r="7541" spans="2:10" x14ac:dyDescent="0.3">
      <c r="B7541" s="3" t="s">
        <v>349</v>
      </c>
      <c r="C7541" s="4">
        <v>2020</v>
      </c>
      <c r="D7541" s="3" t="s">
        <v>1471</v>
      </c>
      <c r="E7541" s="4">
        <v>0</v>
      </c>
      <c r="F7541" s="4">
        <v>41.42304</v>
      </c>
      <c r="G7541" s="4">
        <v>3.400001969919332</v>
      </c>
      <c r="H7541" s="4">
        <v>0</v>
      </c>
      <c r="I7541" s="4"/>
      <c r="J7541" s="4">
        <v>0</v>
      </c>
    </row>
    <row r="7542" spans="2:10" x14ac:dyDescent="0.3">
      <c r="B7542" s="3" t="s">
        <v>349</v>
      </c>
      <c r="C7542" s="4">
        <v>2020</v>
      </c>
      <c r="D7542" s="3" t="s">
        <v>1472</v>
      </c>
      <c r="E7542" s="4">
        <v>105800</v>
      </c>
      <c r="F7542" s="4">
        <v>182.74871999999999</v>
      </c>
      <c r="G7542" s="4">
        <v>15.000009849596658</v>
      </c>
      <c r="H7542" s="4">
        <v>19335</v>
      </c>
      <c r="I7542" s="4"/>
      <c r="J7542" s="4">
        <v>19335</v>
      </c>
    </row>
    <row r="7543" spans="2:10" x14ac:dyDescent="0.3">
      <c r="B7543" s="3" t="s">
        <v>349</v>
      </c>
      <c r="C7543" s="4">
        <v>2020</v>
      </c>
      <c r="D7543" s="3" t="s">
        <v>1473</v>
      </c>
      <c r="E7543" s="4">
        <v>256300</v>
      </c>
      <c r="F7543" s="4">
        <v>18.27487</v>
      </c>
      <c r="G7543" s="4">
        <v>1.5000008207997215</v>
      </c>
      <c r="H7543" s="4">
        <v>4684</v>
      </c>
      <c r="I7543" s="4"/>
      <c r="J7543" s="4">
        <v>4684</v>
      </c>
    </row>
    <row r="7544" spans="2:10" x14ac:dyDescent="0.3">
      <c r="B7544" s="3" t="s">
        <v>349</v>
      </c>
      <c r="C7544" s="4">
        <v>2020</v>
      </c>
      <c r="D7544" s="3" t="s">
        <v>1474</v>
      </c>
      <c r="E7544" s="4">
        <v>36659400</v>
      </c>
      <c r="F7544" s="4">
        <v>12.18324</v>
      </c>
      <c r="G7544" s="4">
        <v>1</v>
      </c>
      <c r="H7544" s="4">
        <v>446630</v>
      </c>
      <c r="I7544" s="4"/>
      <c r="J7544" s="4">
        <v>446630</v>
      </c>
    </row>
    <row r="7545" spans="2:10" x14ac:dyDescent="0.3">
      <c r="B7545" s="3" t="s">
        <v>349</v>
      </c>
      <c r="C7545" s="4">
        <v>2020</v>
      </c>
      <c r="D7545" s="3" t="s">
        <v>1475</v>
      </c>
      <c r="E7545" s="4">
        <v>0</v>
      </c>
      <c r="F7545" s="4">
        <v>12.18324</v>
      </c>
      <c r="G7545" s="4">
        <v>1</v>
      </c>
      <c r="H7545" s="4">
        <v>0</v>
      </c>
      <c r="I7545" s="4"/>
      <c r="J7545" s="4">
        <v>0</v>
      </c>
    </row>
    <row r="7546" spans="2:10" x14ac:dyDescent="0.3">
      <c r="B7546" s="3" t="s">
        <v>349</v>
      </c>
      <c r="C7546" s="4">
        <v>2020</v>
      </c>
      <c r="D7546" s="3" t="s">
        <v>1476</v>
      </c>
      <c r="E7546" s="4">
        <v>835200</v>
      </c>
      <c r="F7546" s="4">
        <v>75.53613</v>
      </c>
      <c r="G7546" s="4">
        <v>6.2000034473588306</v>
      </c>
      <c r="H7546" s="4">
        <v>63088</v>
      </c>
      <c r="I7546" s="4">
        <v>23350</v>
      </c>
      <c r="J7546" s="4">
        <v>86438</v>
      </c>
    </row>
    <row r="7547" spans="2:10" x14ac:dyDescent="0.3">
      <c r="B7547" s="3" t="s">
        <v>349</v>
      </c>
      <c r="C7547" s="4">
        <v>2021</v>
      </c>
      <c r="D7547" s="3" t="s">
        <v>1468</v>
      </c>
      <c r="E7547" s="4">
        <v>2516100</v>
      </c>
      <c r="F7547" s="4">
        <v>38.213900000000002</v>
      </c>
      <c r="G7547" s="4">
        <v>3.6999932223739123</v>
      </c>
      <c r="H7547" s="4">
        <v>96150</v>
      </c>
      <c r="I7547" s="4"/>
      <c r="J7547" s="4">
        <v>96150</v>
      </c>
    </row>
    <row r="7548" spans="2:10" x14ac:dyDescent="0.3">
      <c r="B7548" s="3" t="s">
        <v>349</v>
      </c>
      <c r="C7548" s="4">
        <v>2021</v>
      </c>
      <c r="D7548" s="3" t="s">
        <v>1469</v>
      </c>
      <c r="E7548" s="4">
        <v>0</v>
      </c>
      <c r="F7548" s="4">
        <v>10.328099999999999</v>
      </c>
      <c r="G7548" s="4">
        <v>1</v>
      </c>
      <c r="H7548" s="4">
        <v>0</v>
      </c>
      <c r="I7548" s="4"/>
      <c r="J7548" s="4">
        <v>0</v>
      </c>
    </row>
    <row r="7549" spans="2:10" x14ac:dyDescent="0.3">
      <c r="B7549" s="3" t="s">
        <v>349</v>
      </c>
      <c r="C7549" s="4">
        <v>2021</v>
      </c>
      <c r="D7549" s="3" t="s">
        <v>1470</v>
      </c>
      <c r="E7549" s="4">
        <v>484400</v>
      </c>
      <c r="F7549" s="4">
        <v>309.8424</v>
      </c>
      <c r="G7549" s="4">
        <v>29.999941906062105</v>
      </c>
      <c r="H7549" s="4">
        <v>150088</v>
      </c>
      <c r="I7549" s="4"/>
      <c r="J7549" s="4">
        <v>150088</v>
      </c>
    </row>
    <row r="7550" spans="2:10" x14ac:dyDescent="0.3">
      <c r="B7550" s="3" t="s">
        <v>349</v>
      </c>
      <c r="C7550" s="4">
        <v>2021</v>
      </c>
      <c r="D7550" s="3" t="s">
        <v>1471</v>
      </c>
      <c r="E7550" s="4">
        <v>0</v>
      </c>
      <c r="F7550" s="4">
        <v>35.115400000000001</v>
      </c>
      <c r="G7550" s="4">
        <v>3.3999864447478241</v>
      </c>
      <c r="H7550" s="4">
        <v>0</v>
      </c>
      <c r="I7550" s="4"/>
      <c r="J7550" s="4">
        <v>0</v>
      </c>
    </row>
    <row r="7551" spans="2:10" x14ac:dyDescent="0.3">
      <c r="B7551" s="3" t="s">
        <v>349</v>
      </c>
      <c r="C7551" s="4">
        <v>2021</v>
      </c>
      <c r="D7551" s="3" t="s">
        <v>1472</v>
      </c>
      <c r="E7551" s="4">
        <v>105800</v>
      </c>
      <c r="F7551" s="4">
        <v>361.4828</v>
      </c>
      <c r="G7551" s="4">
        <v>34.999932223739123</v>
      </c>
      <c r="H7551" s="4">
        <v>38245</v>
      </c>
      <c r="I7551" s="4"/>
      <c r="J7551" s="4">
        <v>38245</v>
      </c>
    </row>
    <row r="7552" spans="2:10" x14ac:dyDescent="0.3">
      <c r="B7552" s="3" t="s">
        <v>349</v>
      </c>
      <c r="C7552" s="4">
        <v>2021</v>
      </c>
      <c r="D7552" s="3" t="s">
        <v>1473</v>
      </c>
      <c r="E7552" s="4">
        <v>259900</v>
      </c>
      <c r="F7552" s="4">
        <v>38.213900000000002</v>
      </c>
      <c r="G7552" s="4">
        <v>3.6999932223739123</v>
      </c>
      <c r="H7552" s="4">
        <v>9932</v>
      </c>
      <c r="I7552" s="4"/>
      <c r="J7552" s="4">
        <v>9932</v>
      </c>
    </row>
    <row r="7553" spans="2:10" x14ac:dyDescent="0.3">
      <c r="B7553" s="3" t="s">
        <v>349</v>
      </c>
      <c r="C7553" s="4">
        <v>2021</v>
      </c>
      <c r="D7553" s="3" t="s">
        <v>1474</v>
      </c>
      <c r="E7553" s="4">
        <v>44070900</v>
      </c>
      <c r="F7553" s="4">
        <v>10.328099999999999</v>
      </c>
      <c r="G7553" s="4">
        <v>1</v>
      </c>
      <c r="H7553" s="4">
        <v>455169</v>
      </c>
      <c r="I7553" s="4"/>
      <c r="J7553" s="4">
        <v>455169</v>
      </c>
    </row>
    <row r="7554" spans="2:10" x14ac:dyDescent="0.3">
      <c r="B7554" s="3" t="s">
        <v>349</v>
      </c>
      <c r="C7554" s="4">
        <v>2021</v>
      </c>
      <c r="D7554" s="3" t="s">
        <v>1475</v>
      </c>
      <c r="E7554" s="4">
        <v>0</v>
      </c>
      <c r="F7554" s="4">
        <v>10.328099999999999</v>
      </c>
      <c r="G7554" s="4">
        <v>1</v>
      </c>
      <c r="H7554" s="4">
        <v>0</v>
      </c>
      <c r="I7554" s="4"/>
      <c r="J7554" s="4">
        <v>0</v>
      </c>
    </row>
    <row r="7555" spans="2:10" x14ac:dyDescent="0.3">
      <c r="B7555" s="3" t="s">
        <v>349</v>
      </c>
      <c r="C7555" s="4">
        <v>2021</v>
      </c>
      <c r="D7555" s="3" t="s">
        <v>1476</v>
      </c>
      <c r="E7555" s="4">
        <v>844200</v>
      </c>
      <c r="F7555" s="4">
        <v>40.279499999999999</v>
      </c>
      <c r="G7555" s="4">
        <v>3.8999912859093158</v>
      </c>
      <c r="H7555" s="4">
        <v>34004</v>
      </c>
      <c r="I7555" s="4">
        <v>21726</v>
      </c>
      <c r="J7555" s="4">
        <v>55730</v>
      </c>
    </row>
    <row r="7556" spans="2:10" x14ac:dyDescent="0.3">
      <c r="B7556" s="3" t="s">
        <v>349</v>
      </c>
      <c r="C7556" s="4">
        <v>2022</v>
      </c>
      <c r="D7556" s="3" t="s">
        <v>1468</v>
      </c>
      <c r="E7556" s="4">
        <v>2941250</v>
      </c>
      <c r="F7556" s="4">
        <v>34.102400000000003</v>
      </c>
      <c r="G7556" s="4">
        <v>4.0499738729751558</v>
      </c>
      <c r="H7556" s="4">
        <v>100304</v>
      </c>
      <c r="I7556" s="4"/>
      <c r="J7556" s="4">
        <v>100304</v>
      </c>
    </row>
    <row r="7557" spans="2:10" x14ac:dyDescent="0.3">
      <c r="B7557" s="3" t="s">
        <v>349</v>
      </c>
      <c r="C7557" s="4">
        <v>2022</v>
      </c>
      <c r="D7557" s="3" t="s">
        <v>1469</v>
      </c>
      <c r="E7557" s="4">
        <v>0</v>
      </c>
      <c r="F7557" s="4">
        <v>8.4204000000000008</v>
      </c>
      <c r="G7557" s="4">
        <v>1</v>
      </c>
      <c r="H7557" s="4">
        <v>0</v>
      </c>
      <c r="I7557" s="4"/>
      <c r="J7557" s="4">
        <v>0</v>
      </c>
    </row>
    <row r="7558" spans="2:10" x14ac:dyDescent="0.3">
      <c r="B7558" s="3" t="s">
        <v>349</v>
      </c>
      <c r="C7558" s="4">
        <v>2022</v>
      </c>
      <c r="D7558" s="3" t="s">
        <v>1470</v>
      </c>
      <c r="E7558" s="4">
        <v>511400</v>
      </c>
      <c r="F7558" s="4">
        <v>336.81299999999999</v>
      </c>
      <c r="G7558" s="4">
        <v>39.999643722388477</v>
      </c>
      <c r="H7558" s="4">
        <v>172246</v>
      </c>
      <c r="I7558" s="4"/>
      <c r="J7558" s="4">
        <v>172246</v>
      </c>
    </row>
    <row r="7559" spans="2:10" x14ac:dyDescent="0.3">
      <c r="B7559" s="3" t="s">
        <v>349</v>
      </c>
      <c r="C7559" s="4">
        <v>2022</v>
      </c>
      <c r="D7559" s="3" t="s">
        <v>1471</v>
      </c>
      <c r="E7559" s="4">
        <v>0</v>
      </c>
      <c r="F7559" s="4">
        <v>28.629100000000001</v>
      </c>
      <c r="G7559" s="4">
        <v>3.3999691226070019</v>
      </c>
      <c r="H7559" s="4">
        <v>0</v>
      </c>
      <c r="I7559" s="4"/>
      <c r="J7559" s="4">
        <v>0</v>
      </c>
    </row>
    <row r="7560" spans="2:10" x14ac:dyDescent="0.3">
      <c r="B7560" s="3" t="s">
        <v>349</v>
      </c>
      <c r="C7560" s="4">
        <v>2022</v>
      </c>
      <c r="D7560" s="3" t="s">
        <v>1472</v>
      </c>
      <c r="E7560" s="4">
        <v>105800</v>
      </c>
      <c r="F7560" s="4">
        <v>370.49430000000001</v>
      </c>
      <c r="G7560" s="4">
        <v>43.999608094627334</v>
      </c>
      <c r="H7560" s="4">
        <v>39198</v>
      </c>
      <c r="I7560" s="4"/>
      <c r="J7560" s="4">
        <v>39198</v>
      </c>
    </row>
    <row r="7561" spans="2:10" x14ac:dyDescent="0.3">
      <c r="B7561" s="3" t="s">
        <v>349</v>
      </c>
      <c r="C7561" s="4">
        <v>2022</v>
      </c>
      <c r="D7561" s="3" t="s">
        <v>1473</v>
      </c>
      <c r="E7561" s="4">
        <v>206800</v>
      </c>
      <c r="F7561" s="4">
        <v>50.521999999999998</v>
      </c>
      <c r="G7561" s="4">
        <v>5.9999524963184641</v>
      </c>
      <c r="H7561" s="4">
        <v>10448</v>
      </c>
      <c r="I7561" s="4"/>
      <c r="J7561" s="4">
        <v>10448</v>
      </c>
    </row>
    <row r="7562" spans="2:10" x14ac:dyDescent="0.3">
      <c r="B7562" s="3" t="s">
        <v>349</v>
      </c>
      <c r="C7562" s="4">
        <v>2022</v>
      </c>
      <c r="D7562" s="3" t="s">
        <v>1474</v>
      </c>
      <c r="E7562" s="4">
        <v>55331500</v>
      </c>
      <c r="F7562" s="4">
        <v>8.4204000000000008</v>
      </c>
      <c r="G7562" s="4">
        <v>1</v>
      </c>
      <c r="H7562" s="4">
        <v>465913</v>
      </c>
      <c r="I7562" s="4"/>
      <c r="J7562" s="4">
        <v>465913</v>
      </c>
    </row>
    <row r="7563" spans="2:10" x14ac:dyDescent="0.3">
      <c r="B7563" s="3" t="s">
        <v>349</v>
      </c>
      <c r="C7563" s="4">
        <v>2022</v>
      </c>
      <c r="D7563" s="3" t="s">
        <v>1475</v>
      </c>
      <c r="E7563" s="4">
        <v>0</v>
      </c>
      <c r="F7563" s="4">
        <v>8.4204000000000008</v>
      </c>
      <c r="G7563" s="4">
        <v>1</v>
      </c>
      <c r="H7563" s="4">
        <v>0</v>
      </c>
      <c r="I7563" s="4"/>
      <c r="J7563" s="4">
        <v>0</v>
      </c>
    </row>
    <row r="7564" spans="2:10" x14ac:dyDescent="0.3">
      <c r="B7564" s="3" t="s">
        <v>349</v>
      </c>
      <c r="C7564" s="4">
        <v>2022</v>
      </c>
      <c r="D7564" s="3" t="s">
        <v>1476</v>
      </c>
      <c r="E7564" s="4">
        <v>865700</v>
      </c>
      <c r="F7564" s="4">
        <v>32.839300000000001</v>
      </c>
      <c r="G7564" s="4">
        <v>3.8999691226070019</v>
      </c>
      <c r="H7564" s="4">
        <v>28429</v>
      </c>
      <c r="I7564" s="4">
        <v>21100</v>
      </c>
      <c r="J7564" s="4">
        <v>49529</v>
      </c>
    </row>
    <row r="7565" spans="2:10" x14ac:dyDescent="0.3">
      <c r="B7565" s="3" t="s">
        <v>349</v>
      </c>
      <c r="C7565" s="4">
        <v>2023</v>
      </c>
      <c r="D7565" s="3" t="s">
        <v>1468</v>
      </c>
      <c r="E7565" s="4">
        <v>3004800</v>
      </c>
      <c r="F7565" s="4">
        <v>33.304499999999997</v>
      </c>
      <c r="G7565" s="4">
        <v>4.2500287125301481</v>
      </c>
      <c r="H7565" s="4">
        <v>100073</v>
      </c>
      <c r="I7565" s="4"/>
      <c r="J7565" s="4">
        <v>100073</v>
      </c>
    </row>
    <row r="7566" spans="2:10" x14ac:dyDescent="0.3">
      <c r="B7566" s="3" t="s">
        <v>349</v>
      </c>
      <c r="C7566" s="4">
        <v>2023</v>
      </c>
      <c r="D7566" s="3" t="s">
        <v>1469</v>
      </c>
      <c r="E7566" s="4">
        <v>0</v>
      </c>
      <c r="F7566" s="4">
        <v>7.8362999999999996</v>
      </c>
      <c r="G7566" s="4">
        <v>1</v>
      </c>
      <c r="H7566" s="4">
        <v>0</v>
      </c>
      <c r="I7566" s="4"/>
      <c r="J7566" s="4">
        <v>0</v>
      </c>
    </row>
    <row r="7567" spans="2:10" x14ac:dyDescent="0.3">
      <c r="B7567" s="3" t="s">
        <v>349</v>
      </c>
      <c r="C7567" s="4">
        <v>2023</v>
      </c>
      <c r="D7567" s="3" t="s">
        <v>1470</v>
      </c>
      <c r="E7567" s="4">
        <v>545500</v>
      </c>
      <c r="F7567" s="4">
        <v>321.29050000000001</v>
      </c>
      <c r="G7567" s="4">
        <v>41.000280744739229</v>
      </c>
      <c r="H7567" s="4">
        <v>175264</v>
      </c>
      <c r="I7567" s="4"/>
      <c r="J7567" s="4">
        <v>175264</v>
      </c>
    </row>
    <row r="7568" spans="2:10" x14ac:dyDescent="0.3">
      <c r="B7568" s="3" t="s">
        <v>349</v>
      </c>
      <c r="C7568" s="4">
        <v>2023</v>
      </c>
      <c r="D7568" s="3" t="s">
        <v>1471</v>
      </c>
      <c r="E7568" s="4">
        <v>0</v>
      </c>
      <c r="F7568" s="4">
        <v>26.643599999999999</v>
      </c>
      <c r="G7568" s="4">
        <v>3.4000229700241187</v>
      </c>
      <c r="H7568" s="4">
        <v>0</v>
      </c>
      <c r="I7568" s="4"/>
      <c r="J7568" s="4">
        <v>0</v>
      </c>
    </row>
    <row r="7569" spans="2:10" x14ac:dyDescent="0.3">
      <c r="B7569" s="3" t="s">
        <v>349</v>
      </c>
      <c r="C7569" s="4">
        <v>2023</v>
      </c>
      <c r="D7569" s="3" t="s">
        <v>1472</v>
      </c>
      <c r="E7569" s="4">
        <v>208400</v>
      </c>
      <c r="F7569" s="4">
        <v>352.63589999999999</v>
      </c>
      <c r="G7569" s="4">
        <v>45.000306266988247</v>
      </c>
      <c r="H7569" s="4">
        <v>73489</v>
      </c>
      <c r="I7569" s="4"/>
      <c r="J7569" s="4">
        <v>73489</v>
      </c>
    </row>
    <row r="7570" spans="2:10" x14ac:dyDescent="0.3">
      <c r="B7570" s="3" t="s">
        <v>349</v>
      </c>
      <c r="C7570" s="4">
        <v>2023</v>
      </c>
      <c r="D7570" s="3" t="s">
        <v>1473</v>
      </c>
      <c r="E7570" s="4">
        <v>209900</v>
      </c>
      <c r="F7570" s="4">
        <v>47.018099999999997</v>
      </c>
      <c r="G7570" s="4">
        <v>6.0000382833735308</v>
      </c>
      <c r="H7570" s="4">
        <v>9869</v>
      </c>
      <c r="I7570" s="4"/>
      <c r="J7570" s="4">
        <v>9869</v>
      </c>
    </row>
    <row r="7571" spans="2:10" x14ac:dyDescent="0.3">
      <c r="B7571" s="3" t="s">
        <v>349</v>
      </c>
      <c r="C7571" s="4">
        <v>2023</v>
      </c>
      <c r="D7571" s="3" t="s">
        <v>1474</v>
      </c>
      <c r="E7571" s="4">
        <v>59331200</v>
      </c>
      <c r="F7571" s="4">
        <v>7.8362999999999996</v>
      </c>
      <c r="G7571" s="4">
        <v>1</v>
      </c>
      <c r="H7571" s="4">
        <v>464937</v>
      </c>
      <c r="I7571" s="4"/>
      <c r="J7571" s="4">
        <v>464937</v>
      </c>
    </row>
    <row r="7572" spans="2:10" x14ac:dyDescent="0.3">
      <c r="B7572" s="3" t="s">
        <v>349</v>
      </c>
      <c r="C7572" s="4">
        <v>2023</v>
      </c>
      <c r="D7572" s="3" t="s">
        <v>1475</v>
      </c>
      <c r="E7572" s="4">
        <v>0</v>
      </c>
      <c r="F7572" s="4">
        <v>7.8362999999999996</v>
      </c>
      <c r="G7572" s="4">
        <v>1</v>
      </c>
      <c r="H7572" s="4">
        <v>0</v>
      </c>
      <c r="I7572" s="4"/>
      <c r="J7572" s="4">
        <v>0</v>
      </c>
    </row>
    <row r="7573" spans="2:10" x14ac:dyDescent="0.3">
      <c r="B7573" s="3" t="s">
        <v>349</v>
      </c>
      <c r="C7573" s="4">
        <v>2023</v>
      </c>
      <c r="D7573" s="3" t="s">
        <v>1476</v>
      </c>
      <c r="E7573" s="4">
        <v>920400</v>
      </c>
      <c r="F7573" s="4">
        <v>30.561699999999998</v>
      </c>
      <c r="G7573" s="4">
        <v>3.9000165894618632</v>
      </c>
      <c r="H7573" s="4">
        <v>28129</v>
      </c>
      <c r="I7573" s="4">
        <v>16620</v>
      </c>
      <c r="J7573" s="4">
        <v>44749</v>
      </c>
    </row>
    <row r="7574" spans="2:10" x14ac:dyDescent="0.3">
      <c r="B7574" s="3" t="s">
        <v>349</v>
      </c>
      <c r="C7574" s="4">
        <v>2024</v>
      </c>
      <c r="D7574" s="3" t="s">
        <v>1468</v>
      </c>
      <c r="E7574" s="4">
        <v>3021100</v>
      </c>
      <c r="F7574" s="4">
        <v>33.692100000000003</v>
      </c>
      <c r="G7574" s="4">
        <v>4.6500082808877119</v>
      </c>
      <c r="H7574" s="4">
        <v>101787</v>
      </c>
      <c r="I7574" s="4"/>
      <c r="J7574" s="4">
        <v>101787</v>
      </c>
    </row>
    <row r="7575" spans="2:10" x14ac:dyDescent="0.3">
      <c r="B7575" s="3" t="s">
        <v>349</v>
      </c>
      <c r="C7575" s="4">
        <v>2024</v>
      </c>
      <c r="D7575" s="3" t="s">
        <v>1469</v>
      </c>
      <c r="E7575" s="4">
        <v>0</v>
      </c>
      <c r="F7575" s="4">
        <v>7.2455999999999996</v>
      </c>
      <c r="G7575" s="4">
        <v>1</v>
      </c>
      <c r="H7575" s="4">
        <v>0</v>
      </c>
      <c r="I7575" s="4"/>
      <c r="J7575" s="4">
        <v>0</v>
      </c>
    </row>
    <row r="7576" spans="2:10" x14ac:dyDescent="0.3">
      <c r="B7576" s="3" t="s">
        <v>349</v>
      </c>
      <c r="C7576" s="4">
        <v>2024</v>
      </c>
      <c r="D7576" s="3" t="s">
        <v>1470</v>
      </c>
      <c r="E7576" s="4">
        <v>576100</v>
      </c>
      <c r="F7576" s="4">
        <v>333.29840000000002</v>
      </c>
      <c r="G7576" s="4">
        <v>46.000110411836154</v>
      </c>
      <c r="H7576" s="4">
        <v>192013</v>
      </c>
      <c r="I7576" s="4"/>
      <c r="J7576" s="4">
        <v>192013</v>
      </c>
    </row>
    <row r="7577" spans="2:10" x14ac:dyDescent="0.3">
      <c r="B7577" s="3" t="s">
        <v>349</v>
      </c>
      <c r="C7577" s="4">
        <v>2024</v>
      </c>
      <c r="D7577" s="3" t="s">
        <v>1471</v>
      </c>
      <c r="E7577" s="4">
        <v>0</v>
      </c>
      <c r="F7577" s="4">
        <v>26.663799999999998</v>
      </c>
      <c r="G7577" s="4">
        <v>3.6799988958816385</v>
      </c>
      <c r="H7577" s="4">
        <v>0</v>
      </c>
      <c r="I7577" s="4"/>
      <c r="J7577" s="4">
        <v>0</v>
      </c>
    </row>
    <row r="7578" spans="2:10" x14ac:dyDescent="0.3">
      <c r="B7578" s="3" t="s">
        <v>349</v>
      </c>
      <c r="C7578" s="4">
        <v>2024</v>
      </c>
      <c r="D7578" s="3" t="s">
        <v>1472</v>
      </c>
      <c r="E7578" s="4">
        <v>307600</v>
      </c>
      <c r="F7578" s="4">
        <v>340.54399999999998</v>
      </c>
      <c r="G7578" s="4">
        <v>47.000110411836147</v>
      </c>
      <c r="H7578" s="4">
        <v>104751</v>
      </c>
      <c r="I7578" s="4"/>
      <c r="J7578" s="4">
        <v>104751</v>
      </c>
    </row>
    <row r="7579" spans="2:10" x14ac:dyDescent="0.3">
      <c r="B7579" s="3" t="s">
        <v>349</v>
      </c>
      <c r="C7579" s="4">
        <v>2024</v>
      </c>
      <c r="D7579" s="3" t="s">
        <v>1473</v>
      </c>
      <c r="E7579" s="4">
        <v>209900</v>
      </c>
      <c r="F7579" s="4">
        <v>47.096600000000002</v>
      </c>
      <c r="G7579" s="4">
        <v>6.5000276029590376</v>
      </c>
      <c r="H7579" s="4">
        <v>9886</v>
      </c>
      <c r="I7579" s="4"/>
      <c r="J7579" s="4">
        <v>9886</v>
      </c>
    </row>
    <row r="7580" spans="2:10" x14ac:dyDescent="0.3">
      <c r="B7580" s="3" t="s">
        <v>349</v>
      </c>
      <c r="C7580" s="4">
        <v>2024</v>
      </c>
      <c r="D7580" s="3" t="s">
        <v>1474</v>
      </c>
      <c r="E7580" s="4">
        <v>65143300</v>
      </c>
      <c r="F7580" s="4">
        <v>7.2455999999999996</v>
      </c>
      <c r="G7580" s="4">
        <v>1</v>
      </c>
      <c r="H7580" s="4">
        <v>472002</v>
      </c>
      <c r="I7580" s="4"/>
      <c r="J7580" s="4">
        <v>472002</v>
      </c>
    </row>
    <row r="7581" spans="2:10" x14ac:dyDescent="0.3">
      <c r="B7581" s="3" t="s">
        <v>349</v>
      </c>
      <c r="C7581" s="4">
        <v>2024</v>
      </c>
      <c r="D7581" s="3" t="s">
        <v>1475</v>
      </c>
      <c r="E7581" s="4">
        <v>0</v>
      </c>
      <c r="F7581" s="4">
        <v>7.2455999999999996</v>
      </c>
      <c r="G7581" s="4">
        <v>1</v>
      </c>
      <c r="H7581" s="4">
        <v>0</v>
      </c>
      <c r="I7581" s="4"/>
      <c r="J7581" s="4">
        <v>0</v>
      </c>
    </row>
    <row r="7582" spans="2:10" x14ac:dyDescent="0.3">
      <c r="B7582" s="3" t="s">
        <v>349</v>
      </c>
      <c r="C7582" s="4">
        <v>2024</v>
      </c>
      <c r="D7582" s="3" t="s">
        <v>1476</v>
      </c>
      <c r="E7582" s="4">
        <v>975200</v>
      </c>
      <c r="F7582" s="4">
        <v>43.473700000000001</v>
      </c>
      <c r="G7582" s="4">
        <v>6.0000138014795192</v>
      </c>
      <c r="H7582" s="4">
        <v>42396</v>
      </c>
      <c r="I7582" s="4">
        <v>15922</v>
      </c>
      <c r="J7582" s="4">
        <v>58318</v>
      </c>
    </row>
    <row r="7583" spans="2:10" x14ac:dyDescent="0.3">
      <c r="B7583" s="3" t="s">
        <v>351</v>
      </c>
      <c r="C7583" s="4">
        <v>2019</v>
      </c>
      <c r="D7583" s="3" t="s">
        <v>1468</v>
      </c>
      <c r="E7583" s="4">
        <v>11269850</v>
      </c>
      <c r="F7583" s="4">
        <v>5.5435999999999996</v>
      </c>
      <c r="G7583" s="4">
        <v>1.61338766006985</v>
      </c>
      <c r="H7583" s="4">
        <v>62475.540459999997</v>
      </c>
      <c r="I7583" s="4"/>
      <c r="J7583" s="4">
        <v>62475.540459999997</v>
      </c>
    </row>
    <row r="7584" spans="2:10" x14ac:dyDescent="0.3">
      <c r="B7584" s="3" t="s">
        <v>351</v>
      </c>
      <c r="C7584" s="4">
        <v>2019</v>
      </c>
      <c r="D7584" s="3" t="s">
        <v>1469</v>
      </c>
      <c r="E7584" s="4">
        <v>215873</v>
      </c>
      <c r="F7584" s="4">
        <v>5.2483000000000004</v>
      </c>
      <c r="G7584" s="4">
        <v>1.5274447031431899</v>
      </c>
      <c r="H7584" s="4">
        <v>1132.9662659000001</v>
      </c>
      <c r="I7584" s="4"/>
      <c r="J7584" s="4">
        <v>1132.9662659000001</v>
      </c>
    </row>
    <row r="7585" spans="2:10" x14ac:dyDescent="0.3">
      <c r="B7585" s="3" t="s">
        <v>351</v>
      </c>
      <c r="C7585" s="4">
        <v>2019</v>
      </c>
      <c r="D7585" s="3" t="s">
        <v>1470</v>
      </c>
      <c r="E7585" s="4">
        <v>11839500</v>
      </c>
      <c r="F7585" s="4">
        <v>23.3064</v>
      </c>
      <c r="G7585" s="4">
        <v>6.7830034924330604</v>
      </c>
      <c r="H7585" s="4">
        <v>275936.12280000001</v>
      </c>
      <c r="I7585" s="4"/>
      <c r="J7585" s="4">
        <v>275936.12280000001</v>
      </c>
    </row>
    <row r="7586" spans="2:10" x14ac:dyDescent="0.3">
      <c r="B7586" s="3" t="s">
        <v>351</v>
      </c>
      <c r="C7586" s="4">
        <v>2019</v>
      </c>
      <c r="D7586" s="3" t="s">
        <v>1471</v>
      </c>
      <c r="E7586" s="4">
        <v>38499300</v>
      </c>
      <c r="F7586" s="4">
        <v>43.954799999999999</v>
      </c>
      <c r="G7586" s="4">
        <v>12.7924330616997</v>
      </c>
      <c r="H7586" s="4">
        <v>1692229.0316399999</v>
      </c>
      <c r="I7586" s="4"/>
      <c r="J7586" s="4">
        <v>1692229.0316399999</v>
      </c>
    </row>
    <row r="7587" spans="2:10" x14ac:dyDescent="0.3">
      <c r="B7587" s="3" t="s">
        <v>351</v>
      </c>
      <c r="C7587" s="4">
        <v>2019</v>
      </c>
      <c r="D7587" s="3" t="s">
        <v>1472</v>
      </c>
      <c r="E7587" s="4">
        <v>0</v>
      </c>
      <c r="F7587" s="4">
        <v>0</v>
      </c>
      <c r="G7587" s="4">
        <v>0</v>
      </c>
      <c r="H7587" s="4">
        <v>0</v>
      </c>
      <c r="I7587" s="4"/>
      <c r="J7587" s="4">
        <v>0</v>
      </c>
    </row>
    <row r="7588" spans="2:10" x14ac:dyDescent="0.3">
      <c r="B7588" s="3" t="s">
        <v>351</v>
      </c>
      <c r="C7588" s="4">
        <v>2019</v>
      </c>
      <c r="D7588" s="3" t="s">
        <v>1473</v>
      </c>
      <c r="E7588" s="4">
        <v>1097400</v>
      </c>
      <c r="F7588" s="4">
        <v>3.6987999999999999</v>
      </c>
      <c r="G7588" s="4">
        <v>1.0764842840512201</v>
      </c>
      <c r="H7588" s="4">
        <v>4059.0631199999998</v>
      </c>
      <c r="I7588" s="4"/>
      <c r="J7588" s="4">
        <v>4059.0631199999998</v>
      </c>
    </row>
    <row r="7589" spans="2:10" x14ac:dyDescent="0.3">
      <c r="B7589" s="3" t="s">
        <v>351</v>
      </c>
      <c r="C7589" s="4">
        <v>2019</v>
      </c>
      <c r="D7589" s="3" t="s">
        <v>1474</v>
      </c>
      <c r="E7589" s="4">
        <v>147579200</v>
      </c>
      <c r="F7589" s="4">
        <v>3.4359999999999999</v>
      </c>
      <c r="G7589" s="4">
        <v>1</v>
      </c>
      <c r="H7589" s="4">
        <v>507082.1312</v>
      </c>
      <c r="I7589" s="4">
        <v>0</v>
      </c>
      <c r="J7589" s="4">
        <v>507082.1312</v>
      </c>
    </row>
    <row r="7590" spans="2:10" x14ac:dyDescent="0.3">
      <c r="B7590" s="3" t="s">
        <v>351</v>
      </c>
      <c r="C7590" s="4">
        <v>2019</v>
      </c>
      <c r="D7590" s="3" t="s">
        <v>1475</v>
      </c>
      <c r="E7590" s="4">
        <v>0</v>
      </c>
      <c r="F7590" s="4">
        <v>0</v>
      </c>
      <c r="G7590" s="4">
        <v>0</v>
      </c>
      <c r="H7590" s="4">
        <v>0</v>
      </c>
      <c r="I7590" s="4"/>
      <c r="J7590" s="4">
        <v>0</v>
      </c>
    </row>
    <row r="7591" spans="2:10" x14ac:dyDescent="0.3">
      <c r="B7591" s="3" t="s">
        <v>351</v>
      </c>
      <c r="C7591" s="4">
        <v>2019</v>
      </c>
      <c r="D7591" s="3" t="s">
        <v>1476</v>
      </c>
      <c r="E7591" s="4">
        <v>19027600</v>
      </c>
      <c r="F7591" s="4">
        <v>34.473500000000001</v>
      </c>
      <c r="G7591" s="4">
        <v>10.033032596041901</v>
      </c>
      <c r="H7591" s="4">
        <v>655947.96860000002</v>
      </c>
      <c r="I7591" s="4"/>
      <c r="J7591" s="4">
        <v>655947.96860000002</v>
      </c>
    </row>
    <row r="7592" spans="2:10" x14ac:dyDescent="0.3">
      <c r="B7592" s="3" t="s">
        <v>351</v>
      </c>
      <c r="C7592" s="4">
        <v>2020</v>
      </c>
      <c r="D7592" s="3" t="s">
        <v>1468</v>
      </c>
      <c r="E7592" s="4">
        <v>11551250</v>
      </c>
      <c r="F7592" s="4">
        <v>0.2777</v>
      </c>
      <c r="G7592" s="4">
        <v>0.11317140761268236</v>
      </c>
      <c r="H7592" s="4">
        <v>3208</v>
      </c>
      <c r="I7592" s="4"/>
      <c r="J7592" s="4">
        <v>3208</v>
      </c>
    </row>
    <row r="7593" spans="2:10" x14ac:dyDescent="0.3">
      <c r="B7593" s="3" t="s">
        <v>351</v>
      </c>
      <c r="C7593" s="4">
        <v>2020</v>
      </c>
      <c r="D7593" s="3" t="s">
        <v>1469</v>
      </c>
      <c r="E7593" s="4">
        <v>215873</v>
      </c>
      <c r="F7593" s="4">
        <v>3.4901</v>
      </c>
      <c r="G7593" s="4">
        <v>1.4223245578286738</v>
      </c>
      <c r="H7593" s="4">
        <v>753</v>
      </c>
      <c r="I7593" s="4"/>
      <c r="J7593" s="4">
        <v>753</v>
      </c>
    </row>
    <row r="7594" spans="2:10" x14ac:dyDescent="0.3">
      <c r="B7594" s="3" t="s">
        <v>351</v>
      </c>
      <c r="C7594" s="4">
        <v>2020</v>
      </c>
      <c r="D7594" s="3" t="s">
        <v>1470</v>
      </c>
      <c r="E7594" s="4">
        <v>12710000</v>
      </c>
      <c r="F7594" s="4">
        <v>14.5458</v>
      </c>
      <c r="G7594" s="4">
        <v>5.927866981824109</v>
      </c>
      <c r="H7594" s="4">
        <v>184877</v>
      </c>
      <c r="I7594" s="4"/>
      <c r="J7594" s="4">
        <v>184877</v>
      </c>
    </row>
    <row r="7595" spans="2:10" x14ac:dyDescent="0.3">
      <c r="B7595" s="3" t="s">
        <v>351</v>
      </c>
      <c r="C7595" s="4">
        <v>2020</v>
      </c>
      <c r="D7595" s="3" t="s">
        <v>1471</v>
      </c>
      <c r="E7595" s="4">
        <v>43673800</v>
      </c>
      <c r="F7595" s="4">
        <v>28.826000000000001</v>
      </c>
      <c r="G7595" s="4">
        <v>11.74749368326677</v>
      </c>
      <c r="H7595" s="4">
        <v>1258941</v>
      </c>
      <c r="I7595" s="4"/>
      <c r="J7595" s="4">
        <v>1258941</v>
      </c>
    </row>
    <row r="7596" spans="2:10" x14ac:dyDescent="0.3">
      <c r="B7596" s="3" t="s">
        <v>351</v>
      </c>
      <c r="C7596" s="4">
        <v>2020</v>
      </c>
      <c r="D7596" s="3" t="s">
        <v>1472</v>
      </c>
      <c r="E7596" s="4">
        <v>0</v>
      </c>
      <c r="F7596" s="4">
        <v>0</v>
      </c>
      <c r="G7596" s="4">
        <v>0</v>
      </c>
      <c r="H7596" s="4">
        <v>0</v>
      </c>
      <c r="I7596" s="4"/>
      <c r="J7596" s="4">
        <v>0</v>
      </c>
    </row>
    <row r="7597" spans="2:10" x14ac:dyDescent="0.3">
      <c r="B7597" s="3" t="s">
        <v>351</v>
      </c>
      <c r="C7597" s="4">
        <v>2020</v>
      </c>
      <c r="D7597" s="3" t="s">
        <v>1473</v>
      </c>
      <c r="E7597" s="4">
        <v>989900</v>
      </c>
      <c r="F7597" s="4">
        <v>2.4586000000000001</v>
      </c>
      <c r="G7597" s="4">
        <v>1.0019561496454479</v>
      </c>
      <c r="H7597" s="4">
        <v>2434</v>
      </c>
      <c r="I7597" s="4"/>
      <c r="J7597" s="4">
        <v>2434</v>
      </c>
    </row>
    <row r="7598" spans="2:10" x14ac:dyDescent="0.3">
      <c r="B7598" s="3" t="s">
        <v>351</v>
      </c>
      <c r="C7598" s="4">
        <v>2020</v>
      </c>
      <c r="D7598" s="3" t="s">
        <v>1474</v>
      </c>
      <c r="E7598" s="4">
        <v>145010300</v>
      </c>
      <c r="F7598" s="4">
        <v>2.4538000000000002</v>
      </c>
      <c r="G7598" s="4">
        <v>1</v>
      </c>
      <c r="H7598" s="4">
        <v>355826</v>
      </c>
      <c r="I7598" s="4"/>
      <c r="J7598" s="4">
        <v>355826</v>
      </c>
    </row>
    <row r="7599" spans="2:10" x14ac:dyDescent="0.3">
      <c r="B7599" s="3" t="s">
        <v>351</v>
      </c>
      <c r="C7599" s="4">
        <v>2020</v>
      </c>
      <c r="D7599" s="3" t="s">
        <v>1475</v>
      </c>
      <c r="E7599" s="4">
        <v>0</v>
      </c>
      <c r="F7599" s="4">
        <v>0</v>
      </c>
      <c r="G7599" s="4">
        <v>0</v>
      </c>
      <c r="H7599" s="4">
        <v>0</v>
      </c>
      <c r="I7599" s="4"/>
      <c r="J7599" s="4">
        <v>0</v>
      </c>
    </row>
    <row r="7600" spans="2:10" x14ac:dyDescent="0.3">
      <c r="B7600" s="3" t="s">
        <v>351</v>
      </c>
      <c r="C7600" s="4">
        <v>2020</v>
      </c>
      <c r="D7600" s="3" t="s">
        <v>1476</v>
      </c>
      <c r="E7600" s="4">
        <v>20035240</v>
      </c>
      <c r="F7600" s="4">
        <v>22.336300000000001</v>
      </c>
      <c r="G7600" s="4">
        <v>9.1027386095036267</v>
      </c>
      <c r="H7600" s="4">
        <v>447513</v>
      </c>
      <c r="I7600" s="4">
        <v>479800</v>
      </c>
      <c r="J7600" s="4">
        <v>927313</v>
      </c>
    </row>
    <row r="7601" spans="2:10" x14ac:dyDescent="0.3">
      <c r="B7601" s="3" t="s">
        <v>351</v>
      </c>
      <c r="C7601" s="4">
        <v>2021</v>
      </c>
      <c r="D7601" s="3" t="s">
        <v>1468</v>
      </c>
      <c r="E7601" s="4">
        <v>10923850</v>
      </c>
      <c r="F7601" s="4">
        <v>5.7892999999999999</v>
      </c>
      <c r="G7601" s="4">
        <v>1.5981945671378093</v>
      </c>
      <c r="H7601" s="4">
        <v>63241</v>
      </c>
      <c r="I7601" s="4"/>
      <c r="J7601" s="4">
        <v>63241</v>
      </c>
    </row>
    <row r="7602" spans="2:10" x14ac:dyDescent="0.3">
      <c r="B7602" s="3" t="s">
        <v>351</v>
      </c>
      <c r="C7602" s="4">
        <v>2021</v>
      </c>
      <c r="D7602" s="3" t="s">
        <v>1469</v>
      </c>
      <c r="E7602" s="4">
        <v>215869</v>
      </c>
      <c r="F7602" s="4">
        <v>5.3009000000000004</v>
      </c>
      <c r="G7602" s="4">
        <v>1.4633668286219084</v>
      </c>
      <c r="H7602" s="4">
        <v>1144</v>
      </c>
      <c r="I7602" s="4"/>
      <c r="J7602" s="4">
        <v>1144</v>
      </c>
    </row>
    <row r="7603" spans="2:10" x14ac:dyDescent="0.3">
      <c r="B7603" s="3" t="s">
        <v>351</v>
      </c>
      <c r="C7603" s="4">
        <v>2021</v>
      </c>
      <c r="D7603" s="3" t="s">
        <v>1470</v>
      </c>
      <c r="E7603" s="4">
        <v>13136300</v>
      </c>
      <c r="F7603" s="4">
        <v>23.2743</v>
      </c>
      <c r="G7603" s="4">
        <v>6.4251049028268552</v>
      </c>
      <c r="H7603" s="4">
        <v>305738</v>
      </c>
      <c r="I7603" s="4"/>
      <c r="J7603" s="4">
        <v>305738</v>
      </c>
    </row>
    <row r="7604" spans="2:10" x14ac:dyDescent="0.3">
      <c r="B7604" s="3" t="s">
        <v>351</v>
      </c>
      <c r="C7604" s="4">
        <v>2021</v>
      </c>
      <c r="D7604" s="3" t="s">
        <v>1471</v>
      </c>
      <c r="E7604" s="4">
        <v>44008000</v>
      </c>
      <c r="F7604" s="4">
        <v>43.996699999999997</v>
      </c>
      <c r="G7604" s="4">
        <v>12.145732111307421</v>
      </c>
      <c r="H7604" s="4">
        <v>1936207</v>
      </c>
      <c r="I7604" s="4"/>
      <c r="J7604" s="4">
        <v>1936207</v>
      </c>
    </row>
    <row r="7605" spans="2:10" x14ac:dyDescent="0.3">
      <c r="B7605" s="3" t="s">
        <v>351</v>
      </c>
      <c r="C7605" s="4">
        <v>2021</v>
      </c>
      <c r="D7605" s="3" t="s">
        <v>1472</v>
      </c>
      <c r="E7605" s="4">
        <v>0</v>
      </c>
      <c r="F7605" s="4">
        <v>0</v>
      </c>
      <c r="G7605" s="4">
        <v>0</v>
      </c>
      <c r="H7605" s="4">
        <v>0</v>
      </c>
      <c r="I7605" s="4"/>
      <c r="J7605" s="4">
        <v>0</v>
      </c>
    </row>
    <row r="7606" spans="2:10" x14ac:dyDescent="0.3">
      <c r="B7606" s="3" t="s">
        <v>351</v>
      </c>
      <c r="C7606" s="4">
        <v>2021</v>
      </c>
      <c r="D7606" s="3" t="s">
        <v>1473</v>
      </c>
      <c r="E7606" s="4">
        <v>989000</v>
      </c>
      <c r="F7606" s="4">
        <v>3.7391999999999999</v>
      </c>
      <c r="G7606" s="4">
        <v>1.032243816254417</v>
      </c>
      <c r="H7606" s="4">
        <v>3698</v>
      </c>
      <c r="I7606" s="4"/>
      <c r="J7606" s="4">
        <v>3698</v>
      </c>
    </row>
    <row r="7607" spans="2:10" x14ac:dyDescent="0.3">
      <c r="B7607" s="3" t="s">
        <v>351</v>
      </c>
      <c r="C7607" s="4">
        <v>2021</v>
      </c>
      <c r="D7607" s="3" t="s">
        <v>1474</v>
      </c>
      <c r="E7607" s="4">
        <v>139747200</v>
      </c>
      <c r="F7607" s="4">
        <v>3.6223999999999998</v>
      </c>
      <c r="G7607" s="4">
        <v>1</v>
      </c>
      <c r="H7607" s="4">
        <v>506220</v>
      </c>
      <c r="I7607" s="4"/>
      <c r="J7607" s="4">
        <v>506220</v>
      </c>
    </row>
    <row r="7608" spans="2:10" x14ac:dyDescent="0.3">
      <c r="B7608" s="3" t="s">
        <v>351</v>
      </c>
      <c r="C7608" s="4">
        <v>2021</v>
      </c>
      <c r="D7608" s="3" t="s">
        <v>1475</v>
      </c>
      <c r="E7608" s="4">
        <v>0</v>
      </c>
      <c r="F7608" s="4">
        <v>0</v>
      </c>
      <c r="G7608" s="4">
        <v>0</v>
      </c>
      <c r="H7608" s="4">
        <v>0</v>
      </c>
      <c r="I7608" s="4"/>
      <c r="J7608" s="4">
        <v>0</v>
      </c>
    </row>
    <row r="7609" spans="2:10" x14ac:dyDescent="0.3">
      <c r="B7609" s="3" t="s">
        <v>351</v>
      </c>
      <c r="C7609" s="4">
        <v>2021</v>
      </c>
      <c r="D7609" s="3" t="s">
        <v>1476</v>
      </c>
      <c r="E7609" s="4">
        <v>19562470</v>
      </c>
      <c r="F7609" s="4">
        <v>34.505800000000001</v>
      </c>
      <c r="G7609" s="4">
        <v>9.525673586572438</v>
      </c>
      <c r="H7609" s="4">
        <v>675019</v>
      </c>
      <c r="I7609" s="4">
        <v>470978</v>
      </c>
      <c r="J7609" s="4">
        <v>1145997</v>
      </c>
    </row>
    <row r="7610" spans="2:10" x14ac:dyDescent="0.3">
      <c r="B7610" s="3" t="s">
        <v>351</v>
      </c>
      <c r="C7610" s="4">
        <v>2022</v>
      </c>
      <c r="D7610" s="3" t="s">
        <v>1468</v>
      </c>
      <c r="E7610" s="4">
        <v>11550050</v>
      </c>
      <c r="F7610" s="4">
        <v>5.7892999999999999</v>
      </c>
      <c r="G7610" s="4">
        <v>1.5981945671378093</v>
      </c>
      <c r="H7610" s="4">
        <v>66867</v>
      </c>
      <c r="I7610" s="4"/>
      <c r="J7610" s="4">
        <v>66867</v>
      </c>
    </row>
    <row r="7611" spans="2:10" x14ac:dyDescent="0.3">
      <c r="B7611" s="3" t="s">
        <v>351</v>
      </c>
      <c r="C7611" s="4">
        <v>2022</v>
      </c>
      <c r="D7611" s="3" t="s">
        <v>1469</v>
      </c>
      <c r="E7611" s="4">
        <v>215869</v>
      </c>
      <c r="F7611" s="4">
        <v>5.3009000000000004</v>
      </c>
      <c r="G7611" s="4">
        <v>1.4633668286219084</v>
      </c>
      <c r="H7611" s="4">
        <v>1144</v>
      </c>
      <c r="I7611" s="4"/>
      <c r="J7611" s="4">
        <v>1144</v>
      </c>
    </row>
    <row r="7612" spans="2:10" x14ac:dyDescent="0.3">
      <c r="B7612" s="3" t="s">
        <v>351</v>
      </c>
      <c r="C7612" s="4">
        <v>2022</v>
      </c>
      <c r="D7612" s="3" t="s">
        <v>1470</v>
      </c>
      <c r="E7612" s="4">
        <v>13271000</v>
      </c>
      <c r="F7612" s="4">
        <v>23.2743</v>
      </c>
      <c r="G7612" s="4">
        <v>6.4251049028268552</v>
      </c>
      <c r="H7612" s="4">
        <v>308873</v>
      </c>
      <c r="I7612" s="4"/>
      <c r="J7612" s="4">
        <v>308873</v>
      </c>
    </row>
    <row r="7613" spans="2:10" x14ac:dyDescent="0.3">
      <c r="B7613" s="3" t="s">
        <v>351</v>
      </c>
      <c r="C7613" s="4">
        <v>2022</v>
      </c>
      <c r="D7613" s="3" t="s">
        <v>1471</v>
      </c>
      <c r="E7613" s="4">
        <v>44988900</v>
      </c>
      <c r="F7613" s="4">
        <v>43.996699999999997</v>
      </c>
      <c r="G7613" s="4">
        <v>12.145732111307421</v>
      </c>
      <c r="H7613" s="4">
        <v>1979363</v>
      </c>
      <c r="I7613" s="4"/>
      <c r="J7613" s="4">
        <v>1979363</v>
      </c>
    </row>
    <row r="7614" spans="2:10" x14ac:dyDescent="0.3">
      <c r="B7614" s="3" t="s">
        <v>351</v>
      </c>
      <c r="C7614" s="4">
        <v>2022</v>
      </c>
      <c r="D7614" s="3" t="s">
        <v>1472</v>
      </c>
      <c r="E7614" s="4">
        <v>0</v>
      </c>
      <c r="F7614" s="4">
        <v>0</v>
      </c>
      <c r="G7614" s="4">
        <v>0</v>
      </c>
      <c r="H7614" s="4">
        <v>0</v>
      </c>
      <c r="I7614" s="4"/>
      <c r="J7614" s="4">
        <v>0</v>
      </c>
    </row>
    <row r="7615" spans="2:10" x14ac:dyDescent="0.3">
      <c r="B7615" s="3" t="s">
        <v>351</v>
      </c>
      <c r="C7615" s="4">
        <v>2022</v>
      </c>
      <c r="D7615" s="3" t="s">
        <v>1473</v>
      </c>
      <c r="E7615" s="4">
        <v>1010300</v>
      </c>
      <c r="F7615" s="4">
        <v>3.7391999999999999</v>
      </c>
      <c r="G7615" s="4">
        <v>1.032243816254417</v>
      </c>
      <c r="H7615" s="4">
        <v>3778</v>
      </c>
      <c r="I7615" s="4"/>
      <c r="J7615" s="4">
        <v>3778</v>
      </c>
    </row>
    <row r="7616" spans="2:10" x14ac:dyDescent="0.3">
      <c r="B7616" s="3" t="s">
        <v>351</v>
      </c>
      <c r="C7616" s="4">
        <v>2022</v>
      </c>
      <c r="D7616" s="3" t="s">
        <v>1474</v>
      </c>
      <c r="E7616" s="4">
        <v>143789700</v>
      </c>
      <c r="F7616" s="4">
        <v>3.6223999999999998</v>
      </c>
      <c r="G7616" s="4">
        <v>1</v>
      </c>
      <c r="H7616" s="4">
        <v>520864</v>
      </c>
      <c r="I7616" s="4"/>
      <c r="J7616" s="4">
        <v>520864</v>
      </c>
    </row>
    <row r="7617" spans="2:10" x14ac:dyDescent="0.3">
      <c r="B7617" s="3" t="s">
        <v>351</v>
      </c>
      <c r="C7617" s="4">
        <v>2022</v>
      </c>
      <c r="D7617" s="3" t="s">
        <v>1475</v>
      </c>
      <c r="E7617" s="4">
        <v>0</v>
      </c>
      <c r="F7617" s="4">
        <v>0</v>
      </c>
      <c r="G7617" s="4">
        <v>0</v>
      </c>
      <c r="H7617" s="4">
        <v>0</v>
      </c>
      <c r="I7617" s="4"/>
      <c r="J7617" s="4">
        <v>0</v>
      </c>
    </row>
    <row r="7618" spans="2:10" x14ac:dyDescent="0.3">
      <c r="B7618" s="3" t="s">
        <v>351</v>
      </c>
      <c r="C7618" s="4">
        <v>2022</v>
      </c>
      <c r="D7618" s="3" t="s">
        <v>1476</v>
      </c>
      <c r="E7618" s="4">
        <v>19088535</v>
      </c>
      <c r="F7618" s="4">
        <v>36.076799999999999</v>
      </c>
      <c r="G7618" s="4">
        <v>9.9593639575971729</v>
      </c>
      <c r="H7618" s="4">
        <v>688653</v>
      </c>
      <c r="I7618" s="4">
        <v>460900</v>
      </c>
      <c r="J7618" s="4">
        <v>1149553</v>
      </c>
    </row>
    <row r="7619" spans="2:10" x14ac:dyDescent="0.3">
      <c r="B7619" s="3" t="s">
        <v>351</v>
      </c>
      <c r="C7619" s="4">
        <v>2023</v>
      </c>
      <c r="D7619" s="3" t="s">
        <v>1468</v>
      </c>
      <c r="E7619" s="4">
        <v>12071750</v>
      </c>
      <c r="F7619" s="4">
        <v>6.0498000000000003</v>
      </c>
      <c r="G7619" s="4">
        <v>1.5973069306930694</v>
      </c>
      <c r="H7619" s="4">
        <v>73032</v>
      </c>
      <c r="I7619" s="4"/>
      <c r="J7619" s="4">
        <v>73032</v>
      </c>
    </row>
    <row r="7620" spans="2:10" x14ac:dyDescent="0.3">
      <c r="B7620" s="3" t="s">
        <v>351</v>
      </c>
      <c r="C7620" s="4">
        <v>2023</v>
      </c>
      <c r="D7620" s="3" t="s">
        <v>1469</v>
      </c>
      <c r="E7620" s="4">
        <v>215881</v>
      </c>
      <c r="F7620" s="4">
        <v>5.5393999999999997</v>
      </c>
      <c r="G7620" s="4">
        <v>1.4625478547854784</v>
      </c>
      <c r="H7620" s="4">
        <v>1196</v>
      </c>
      <c r="I7620" s="4"/>
      <c r="J7620" s="4">
        <v>1196</v>
      </c>
    </row>
    <row r="7621" spans="2:10" x14ac:dyDescent="0.3">
      <c r="B7621" s="3" t="s">
        <v>351</v>
      </c>
      <c r="C7621" s="4">
        <v>2023</v>
      </c>
      <c r="D7621" s="3" t="s">
        <v>1470</v>
      </c>
      <c r="E7621" s="4">
        <v>14313200</v>
      </c>
      <c r="F7621" s="4">
        <v>24.3216</v>
      </c>
      <c r="G7621" s="4">
        <v>6.421544554455445</v>
      </c>
      <c r="H7621" s="4">
        <v>348120</v>
      </c>
      <c r="I7621" s="4"/>
      <c r="J7621" s="4">
        <v>348120</v>
      </c>
    </row>
    <row r="7622" spans="2:10" x14ac:dyDescent="0.3">
      <c r="B7622" s="3" t="s">
        <v>351</v>
      </c>
      <c r="C7622" s="4">
        <v>2023</v>
      </c>
      <c r="D7622" s="3" t="s">
        <v>1471</v>
      </c>
      <c r="E7622" s="4">
        <v>46110500</v>
      </c>
      <c r="F7622" s="4">
        <v>45.976599999999998</v>
      </c>
      <c r="G7622" s="4">
        <v>12.139036303630363</v>
      </c>
      <c r="H7622" s="4">
        <v>2120004</v>
      </c>
      <c r="I7622" s="4"/>
      <c r="J7622" s="4">
        <v>2120004</v>
      </c>
    </row>
    <row r="7623" spans="2:10" x14ac:dyDescent="0.3">
      <c r="B7623" s="3" t="s">
        <v>351</v>
      </c>
      <c r="C7623" s="4">
        <v>2023</v>
      </c>
      <c r="D7623" s="3" t="s">
        <v>1472</v>
      </c>
      <c r="E7623" s="4">
        <v>0</v>
      </c>
      <c r="F7623" s="4">
        <v>0</v>
      </c>
      <c r="G7623" s="4">
        <v>0</v>
      </c>
      <c r="H7623" s="4">
        <v>0</v>
      </c>
      <c r="I7623" s="4"/>
      <c r="J7623" s="4">
        <v>0</v>
      </c>
    </row>
    <row r="7624" spans="2:10" x14ac:dyDescent="0.3">
      <c r="B7624" s="3" t="s">
        <v>351</v>
      </c>
      <c r="C7624" s="4">
        <v>2023</v>
      </c>
      <c r="D7624" s="3" t="s">
        <v>1473</v>
      </c>
      <c r="E7624" s="4">
        <v>1042300</v>
      </c>
      <c r="F7624" s="4">
        <v>3.9075000000000002</v>
      </c>
      <c r="G7624" s="4">
        <v>1.0316831683168317</v>
      </c>
      <c r="H7624" s="4">
        <v>4073</v>
      </c>
      <c r="I7624" s="4"/>
      <c r="J7624" s="4">
        <v>4073</v>
      </c>
    </row>
    <row r="7625" spans="2:10" x14ac:dyDescent="0.3">
      <c r="B7625" s="3" t="s">
        <v>351</v>
      </c>
      <c r="C7625" s="4">
        <v>2023</v>
      </c>
      <c r="D7625" s="3" t="s">
        <v>1474</v>
      </c>
      <c r="E7625" s="4">
        <v>153045044</v>
      </c>
      <c r="F7625" s="4">
        <v>3.7875000000000001</v>
      </c>
      <c r="G7625" s="4">
        <v>1</v>
      </c>
      <c r="H7625" s="4">
        <v>579658</v>
      </c>
      <c r="I7625" s="4"/>
      <c r="J7625" s="4">
        <v>579658</v>
      </c>
    </row>
    <row r="7626" spans="2:10" x14ac:dyDescent="0.3">
      <c r="B7626" s="3" t="s">
        <v>351</v>
      </c>
      <c r="C7626" s="4">
        <v>2023</v>
      </c>
      <c r="D7626" s="3" t="s">
        <v>1475</v>
      </c>
      <c r="E7626" s="4">
        <v>0</v>
      </c>
      <c r="F7626" s="4">
        <v>0</v>
      </c>
      <c r="G7626" s="4">
        <v>0</v>
      </c>
      <c r="H7626" s="4">
        <v>0</v>
      </c>
      <c r="I7626" s="4"/>
      <c r="J7626" s="4">
        <v>0</v>
      </c>
    </row>
    <row r="7627" spans="2:10" x14ac:dyDescent="0.3">
      <c r="B7627" s="3" t="s">
        <v>351</v>
      </c>
      <c r="C7627" s="4">
        <v>2023</v>
      </c>
      <c r="D7627" s="3" t="s">
        <v>1476</v>
      </c>
      <c r="E7627" s="4">
        <v>19927615</v>
      </c>
      <c r="F7627" s="4">
        <v>37.700299999999999</v>
      </c>
      <c r="G7627" s="4">
        <v>9.9538745874587455</v>
      </c>
      <c r="H7627" s="4">
        <v>751277</v>
      </c>
      <c r="I7627" s="4">
        <v>475386</v>
      </c>
      <c r="J7627" s="4">
        <v>1226663</v>
      </c>
    </row>
    <row r="7628" spans="2:10" x14ac:dyDescent="0.3">
      <c r="B7628" s="3" t="s">
        <v>351</v>
      </c>
      <c r="C7628" s="4">
        <v>2024</v>
      </c>
      <c r="D7628" s="3" t="s">
        <v>1468</v>
      </c>
      <c r="E7628" s="4">
        <v>12773900</v>
      </c>
      <c r="F7628" s="4">
        <v>6.3522999999999996</v>
      </c>
      <c r="G7628" s="4">
        <v>1.5972994040584374</v>
      </c>
      <c r="H7628" s="4">
        <v>81144</v>
      </c>
      <c r="I7628" s="4"/>
      <c r="J7628" s="4">
        <v>81144</v>
      </c>
    </row>
    <row r="7629" spans="2:10" x14ac:dyDescent="0.3">
      <c r="B7629" s="3" t="s">
        <v>351</v>
      </c>
      <c r="C7629" s="4">
        <v>2024</v>
      </c>
      <c r="D7629" s="3" t="s">
        <v>1469</v>
      </c>
      <c r="E7629" s="4">
        <v>161575</v>
      </c>
      <c r="F7629" s="4">
        <v>5.8163999999999998</v>
      </c>
      <c r="G7629" s="4">
        <v>1.4625462043300057</v>
      </c>
      <c r="H7629" s="4">
        <v>940</v>
      </c>
      <c r="I7629" s="4"/>
      <c r="J7629" s="4">
        <v>940</v>
      </c>
    </row>
    <row r="7630" spans="2:10" x14ac:dyDescent="0.3">
      <c r="B7630" s="3" t="s">
        <v>351</v>
      </c>
      <c r="C7630" s="4">
        <v>2024</v>
      </c>
      <c r="D7630" s="3" t="s">
        <v>1470</v>
      </c>
      <c r="E7630" s="4">
        <v>15243900</v>
      </c>
      <c r="F7630" s="4">
        <v>25.537700000000001</v>
      </c>
      <c r="G7630" s="4">
        <v>6.4215092157207874</v>
      </c>
      <c r="H7630" s="4">
        <v>389294</v>
      </c>
      <c r="I7630" s="4"/>
      <c r="J7630" s="4">
        <v>389294</v>
      </c>
    </row>
    <row r="7631" spans="2:10" x14ac:dyDescent="0.3">
      <c r="B7631" s="3" t="s">
        <v>351</v>
      </c>
      <c r="C7631" s="4">
        <v>2024</v>
      </c>
      <c r="D7631" s="3" t="s">
        <v>1471</v>
      </c>
      <c r="E7631" s="4">
        <v>48643100</v>
      </c>
      <c r="F7631" s="4">
        <v>48.275399999999998</v>
      </c>
      <c r="G7631" s="4">
        <v>12.138952450401066</v>
      </c>
      <c r="H7631" s="4">
        <v>2348265</v>
      </c>
      <c r="I7631" s="4"/>
      <c r="J7631" s="4">
        <v>2348265</v>
      </c>
    </row>
    <row r="7632" spans="2:10" x14ac:dyDescent="0.3">
      <c r="B7632" s="3" t="s">
        <v>351</v>
      </c>
      <c r="C7632" s="4">
        <v>2024</v>
      </c>
      <c r="D7632" s="3" t="s">
        <v>1472</v>
      </c>
      <c r="E7632" s="4">
        <v>0</v>
      </c>
      <c r="F7632" s="4">
        <v>0</v>
      </c>
      <c r="G7632" s="4">
        <v>0</v>
      </c>
      <c r="H7632" s="4">
        <v>0</v>
      </c>
      <c r="I7632" s="4"/>
      <c r="J7632" s="4">
        <v>0</v>
      </c>
    </row>
    <row r="7633" spans="2:10" x14ac:dyDescent="0.3">
      <c r="B7633" s="3" t="s">
        <v>351</v>
      </c>
      <c r="C7633" s="4">
        <v>2024</v>
      </c>
      <c r="D7633" s="3" t="s">
        <v>1473</v>
      </c>
      <c r="E7633" s="4">
        <v>1069000</v>
      </c>
      <c r="F7633" s="4">
        <v>4.1029</v>
      </c>
      <c r="G7633" s="4">
        <v>1.0316829691468228</v>
      </c>
      <c r="H7633" s="4">
        <v>4386</v>
      </c>
      <c r="I7633" s="4"/>
      <c r="J7633" s="4">
        <v>4386</v>
      </c>
    </row>
    <row r="7634" spans="2:10" x14ac:dyDescent="0.3">
      <c r="B7634" s="3" t="s">
        <v>351</v>
      </c>
      <c r="C7634" s="4">
        <v>2024</v>
      </c>
      <c r="D7634" s="3" t="s">
        <v>1474</v>
      </c>
      <c r="E7634" s="4">
        <v>143425542</v>
      </c>
      <c r="F7634" s="4">
        <v>3.9769000000000001</v>
      </c>
      <c r="G7634" s="4">
        <v>1</v>
      </c>
      <c r="H7634" s="4">
        <v>570389</v>
      </c>
      <c r="I7634" s="4"/>
      <c r="J7634" s="4">
        <v>570389</v>
      </c>
    </row>
    <row r="7635" spans="2:10" x14ac:dyDescent="0.3">
      <c r="B7635" s="3" t="s">
        <v>351</v>
      </c>
      <c r="C7635" s="4">
        <v>2024</v>
      </c>
      <c r="D7635" s="3" t="s">
        <v>1475</v>
      </c>
      <c r="E7635" s="4">
        <v>0</v>
      </c>
      <c r="F7635" s="4">
        <v>0</v>
      </c>
      <c r="G7635" s="4">
        <v>0</v>
      </c>
      <c r="H7635" s="4">
        <v>0</v>
      </c>
      <c r="I7635" s="4"/>
      <c r="J7635" s="4">
        <v>0</v>
      </c>
    </row>
    <row r="7636" spans="2:10" x14ac:dyDescent="0.3">
      <c r="B7636" s="3" t="s">
        <v>351</v>
      </c>
      <c r="C7636" s="4">
        <v>2024</v>
      </c>
      <c r="D7636" s="3" t="s">
        <v>1476</v>
      </c>
      <c r="E7636" s="4">
        <v>19943410</v>
      </c>
      <c r="F7636" s="4">
        <v>39.585299999999997</v>
      </c>
      <c r="G7636" s="4">
        <v>9.9538082426010206</v>
      </c>
      <c r="H7636" s="4">
        <v>789466</v>
      </c>
      <c r="I7636" s="4">
        <v>308068</v>
      </c>
      <c r="J7636" s="4">
        <v>1097534</v>
      </c>
    </row>
    <row r="7637" spans="2:10" x14ac:dyDescent="0.3">
      <c r="B7637" s="3" t="s">
        <v>353</v>
      </c>
      <c r="C7637" s="4">
        <v>2019</v>
      </c>
      <c r="D7637" s="3" t="s">
        <v>1468</v>
      </c>
      <c r="E7637" s="4">
        <v>4772400</v>
      </c>
      <c r="F7637" s="4">
        <v>12.0724</v>
      </c>
      <c r="G7637" s="4">
        <v>2.0502944058639998</v>
      </c>
      <c r="H7637" s="4">
        <v>57614.321759999999</v>
      </c>
      <c r="I7637" s="4"/>
      <c r="J7637" s="4">
        <v>57614.321759999999</v>
      </c>
    </row>
    <row r="7638" spans="2:10" x14ac:dyDescent="0.3">
      <c r="B7638" s="3" t="s">
        <v>353</v>
      </c>
      <c r="C7638" s="4">
        <v>2019</v>
      </c>
      <c r="D7638" s="3" t="s">
        <v>1469</v>
      </c>
      <c r="E7638" s="4">
        <v>12600</v>
      </c>
      <c r="F7638" s="4">
        <v>0.61468</v>
      </c>
      <c r="G7638" s="4">
        <v>0.104393075560492</v>
      </c>
      <c r="H7638" s="4">
        <v>7.7449680000000001</v>
      </c>
      <c r="I7638" s="4"/>
      <c r="J7638" s="4">
        <v>7.7449680000000001</v>
      </c>
    </row>
    <row r="7639" spans="2:10" x14ac:dyDescent="0.3">
      <c r="B7639" s="3" t="s">
        <v>353</v>
      </c>
      <c r="C7639" s="4">
        <v>2019</v>
      </c>
      <c r="D7639" s="3" t="s">
        <v>1470</v>
      </c>
      <c r="E7639" s="4">
        <v>23000</v>
      </c>
      <c r="F7639" s="4">
        <v>18.067</v>
      </c>
      <c r="G7639" s="4">
        <v>3.06837654739281</v>
      </c>
      <c r="H7639" s="4">
        <v>415.541</v>
      </c>
      <c r="I7639" s="4"/>
      <c r="J7639" s="4">
        <v>415.541</v>
      </c>
    </row>
    <row r="7640" spans="2:10" x14ac:dyDescent="0.3">
      <c r="B7640" s="3" t="s">
        <v>353</v>
      </c>
      <c r="C7640" s="4">
        <v>2019</v>
      </c>
      <c r="D7640" s="3" t="s">
        <v>1471</v>
      </c>
      <c r="E7640" s="4">
        <v>0</v>
      </c>
      <c r="F7640" s="4">
        <v>0</v>
      </c>
      <c r="G7640" s="4">
        <v>0</v>
      </c>
      <c r="H7640" s="4">
        <v>0</v>
      </c>
      <c r="I7640" s="4"/>
      <c r="J7640" s="4">
        <v>0</v>
      </c>
    </row>
    <row r="7641" spans="2:10" x14ac:dyDescent="0.3">
      <c r="B7641" s="3" t="s">
        <v>353</v>
      </c>
      <c r="C7641" s="4">
        <v>2019</v>
      </c>
      <c r="D7641" s="3" t="s">
        <v>1472</v>
      </c>
      <c r="E7641" s="4">
        <v>0</v>
      </c>
      <c r="F7641" s="4">
        <v>0</v>
      </c>
      <c r="G7641" s="4">
        <v>0</v>
      </c>
      <c r="H7641" s="4">
        <v>0</v>
      </c>
      <c r="I7641" s="4"/>
      <c r="J7641" s="4">
        <v>0</v>
      </c>
    </row>
    <row r="7642" spans="2:10" x14ac:dyDescent="0.3">
      <c r="B7642" s="3" t="s">
        <v>353</v>
      </c>
      <c r="C7642" s="4">
        <v>2019</v>
      </c>
      <c r="D7642" s="3" t="s">
        <v>1473</v>
      </c>
      <c r="E7642" s="4">
        <v>0</v>
      </c>
      <c r="F7642" s="4">
        <v>5.01729</v>
      </c>
      <c r="G7642" s="4">
        <v>0.85210245018367503</v>
      </c>
      <c r="H7642" s="4">
        <v>0</v>
      </c>
      <c r="I7642" s="4"/>
      <c r="J7642" s="4">
        <v>0</v>
      </c>
    </row>
    <row r="7643" spans="2:10" x14ac:dyDescent="0.3">
      <c r="B7643" s="3" t="s">
        <v>353</v>
      </c>
      <c r="C7643" s="4">
        <v>2019</v>
      </c>
      <c r="D7643" s="3" t="s">
        <v>1474</v>
      </c>
      <c r="E7643" s="4">
        <v>137393300</v>
      </c>
      <c r="F7643" s="4">
        <v>5.8881300000000003</v>
      </c>
      <c r="G7643" s="4">
        <v>1</v>
      </c>
      <c r="H7643" s="4">
        <v>808989.61152899999</v>
      </c>
      <c r="I7643" s="4">
        <v>0</v>
      </c>
      <c r="J7643" s="4">
        <v>808989.61152899999</v>
      </c>
    </row>
    <row r="7644" spans="2:10" x14ac:dyDescent="0.3">
      <c r="B7644" s="3" t="s">
        <v>353</v>
      </c>
      <c r="C7644" s="4">
        <v>2019</v>
      </c>
      <c r="D7644" s="3" t="s">
        <v>1475</v>
      </c>
      <c r="E7644" s="4">
        <v>0</v>
      </c>
      <c r="F7644" s="4">
        <v>0</v>
      </c>
      <c r="G7644" s="4">
        <v>0</v>
      </c>
      <c r="H7644" s="4">
        <v>0</v>
      </c>
      <c r="I7644" s="4"/>
      <c r="J7644" s="4">
        <v>0</v>
      </c>
    </row>
    <row r="7645" spans="2:10" x14ac:dyDescent="0.3">
      <c r="B7645" s="3" t="s">
        <v>353</v>
      </c>
      <c r="C7645" s="4">
        <v>2019</v>
      </c>
      <c r="D7645" s="3" t="s">
        <v>1476</v>
      </c>
      <c r="E7645" s="4">
        <v>273165</v>
      </c>
      <c r="F7645" s="4">
        <v>30.14235</v>
      </c>
      <c r="G7645" s="4">
        <v>5.1191719612168898</v>
      </c>
      <c r="H7645" s="4">
        <v>8233.8350377499992</v>
      </c>
      <c r="I7645" s="4"/>
      <c r="J7645" s="4">
        <v>8233.8350377499992</v>
      </c>
    </row>
    <row r="7646" spans="2:10" x14ac:dyDescent="0.3">
      <c r="B7646" s="3" t="s">
        <v>353</v>
      </c>
      <c r="C7646" s="4">
        <v>2020</v>
      </c>
      <c r="D7646" s="3" t="s">
        <v>1468</v>
      </c>
      <c r="E7646" s="4">
        <v>4729050</v>
      </c>
      <c r="F7646" s="4">
        <v>12.046049999999999</v>
      </c>
      <c r="G7646" s="4">
        <v>2.3229182334633052</v>
      </c>
      <c r="H7646" s="4">
        <v>56966</v>
      </c>
      <c r="I7646" s="4"/>
      <c r="J7646" s="4">
        <v>56966</v>
      </c>
    </row>
    <row r="7647" spans="2:10" x14ac:dyDescent="0.3">
      <c r="B7647" s="3" t="s">
        <v>353</v>
      </c>
      <c r="C7647" s="4">
        <v>2020</v>
      </c>
      <c r="D7647" s="3" t="s">
        <v>1469</v>
      </c>
      <c r="E7647" s="4">
        <v>19658</v>
      </c>
      <c r="F7647" s="4">
        <v>0.40135999999999999</v>
      </c>
      <c r="G7647" s="4">
        <v>7.7396861392973804E-2</v>
      </c>
      <c r="H7647" s="4">
        <v>8</v>
      </c>
      <c r="I7647" s="4"/>
      <c r="J7647" s="4">
        <v>8</v>
      </c>
    </row>
    <row r="7648" spans="2:10" x14ac:dyDescent="0.3">
      <c r="B7648" s="3" t="s">
        <v>353</v>
      </c>
      <c r="C7648" s="4">
        <v>2020</v>
      </c>
      <c r="D7648" s="3" t="s">
        <v>1470</v>
      </c>
      <c r="E7648" s="4">
        <v>20800</v>
      </c>
      <c r="F7648" s="4">
        <v>19.98845</v>
      </c>
      <c r="G7648" s="4">
        <v>3.8545029253298471</v>
      </c>
      <c r="H7648" s="4">
        <v>416</v>
      </c>
      <c r="I7648" s="4"/>
      <c r="J7648" s="4">
        <v>416</v>
      </c>
    </row>
    <row r="7649" spans="2:10" x14ac:dyDescent="0.3">
      <c r="B7649" s="3" t="s">
        <v>353</v>
      </c>
      <c r="C7649" s="4">
        <v>2020</v>
      </c>
      <c r="D7649" s="3" t="s">
        <v>1471</v>
      </c>
      <c r="E7649" s="4">
        <v>0</v>
      </c>
      <c r="F7649" s="4">
        <v>0</v>
      </c>
      <c r="G7649" s="4">
        <v>0</v>
      </c>
      <c r="H7649" s="4">
        <v>0</v>
      </c>
      <c r="I7649" s="4"/>
      <c r="J7649" s="4">
        <v>0</v>
      </c>
    </row>
    <row r="7650" spans="2:10" x14ac:dyDescent="0.3">
      <c r="B7650" s="3" t="s">
        <v>353</v>
      </c>
      <c r="C7650" s="4">
        <v>2020</v>
      </c>
      <c r="D7650" s="3" t="s">
        <v>1472</v>
      </c>
      <c r="E7650" s="4">
        <v>0</v>
      </c>
      <c r="F7650" s="4">
        <v>0</v>
      </c>
      <c r="G7650" s="4">
        <v>0</v>
      </c>
      <c r="H7650" s="4">
        <v>0</v>
      </c>
      <c r="I7650" s="4"/>
      <c r="J7650" s="4">
        <v>0</v>
      </c>
    </row>
    <row r="7651" spans="2:10" x14ac:dyDescent="0.3">
      <c r="B7651" s="3" t="s">
        <v>353</v>
      </c>
      <c r="C7651" s="4">
        <v>2020</v>
      </c>
      <c r="D7651" s="3" t="s">
        <v>1473</v>
      </c>
      <c r="E7651" s="4">
        <v>0</v>
      </c>
      <c r="F7651" s="4">
        <v>5.18574</v>
      </c>
      <c r="G7651" s="4">
        <v>1</v>
      </c>
      <c r="H7651" s="4">
        <v>0</v>
      </c>
      <c r="I7651" s="4"/>
      <c r="J7651" s="4">
        <v>0</v>
      </c>
    </row>
    <row r="7652" spans="2:10" x14ac:dyDescent="0.3">
      <c r="B7652" s="3" t="s">
        <v>353</v>
      </c>
      <c r="C7652" s="4">
        <v>2020</v>
      </c>
      <c r="D7652" s="3" t="s">
        <v>1474</v>
      </c>
      <c r="E7652" s="4">
        <v>156002900</v>
      </c>
      <c r="F7652" s="4">
        <v>5.18574</v>
      </c>
      <c r="G7652" s="4">
        <v>1</v>
      </c>
      <c r="H7652" s="4">
        <v>808990</v>
      </c>
      <c r="I7652" s="4"/>
      <c r="J7652" s="4">
        <v>808990</v>
      </c>
    </row>
    <row r="7653" spans="2:10" x14ac:dyDescent="0.3">
      <c r="B7653" s="3" t="s">
        <v>353</v>
      </c>
      <c r="C7653" s="4">
        <v>2020</v>
      </c>
      <c r="D7653" s="3" t="s">
        <v>1475</v>
      </c>
      <c r="E7653" s="4">
        <v>0</v>
      </c>
      <c r="F7653" s="4">
        <v>0</v>
      </c>
      <c r="G7653" s="4">
        <v>0</v>
      </c>
      <c r="H7653" s="4">
        <v>0</v>
      </c>
      <c r="I7653" s="4"/>
      <c r="J7653" s="4">
        <v>0</v>
      </c>
    </row>
    <row r="7654" spans="2:10" x14ac:dyDescent="0.3">
      <c r="B7654" s="3" t="s">
        <v>353</v>
      </c>
      <c r="C7654" s="4">
        <v>2020</v>
      </c>
      <c r="D7654" s="3" t="s">
        <v>1476</v>
      </c>
      <c r="E7654" s="4">
        <v>295005</v>
      </c>
      <c r="F7654" s="4">
        <v>30.105499999999999</v>
      </c>
      <c r="G7654" s="4">
        <v>5.8054395322557628</v>
      </c>
      <c r="H7654" s="4">
        <v>8881</v>
      </c>
      <c r="I7654" s="4">
        <v>17717</v>
      </c>
      <c r="J7654" s="4">
        <v>26598</v>
      </c>
    </row>
    <row r="7655" spans="2:10" x14ac:dyDescent="0.3">
      <c r="B7655" s="3" t="s">
        <v>353</v>
      </c>
      <c r="C7655" s="4">
        <v>2021</v>
      </c>
      <c r="D7655" s="3" t="s">
        <v>1468</v>
      </c>
      <c r="E7655" s="4">
        <v>4662950</v>
      </c>
      <c r="F7655" s="4">
        <v>12.01577</v>
      </c>
      <c r="G7655" s="4">
        <v>2.5504636813048025</v>
      </c>
      <c r="H7655" s="4">
        <v>56029</v>
      </c>
      <c r="I7655" s="4"/>
      <c r="J7655" s="4">
        <v>56029</v>
      </c>
    </row>
    <row r="7656" spans="2:10" x14ac:dyDescent="0.3">
      <c r="B7656" s="3" t="s">
        <v>353</v>
      </c>
      <c r="C7656" s="4">
        <v>2021</v>
      </c>
      <c r="D7656" s="3" t="s">
        <v>1469</v>
      </c>
      <c r="E7656" s="4">
        <v>21243</v>
      </c>
      <c r="F7656" s="4">
        <v>0.37141000000000002</v>
      </c>
      <c r="G7656" s="4">
        <v>7.8835373502773171E-2</v>
      </c>
      <c r="H7656" s="4">
        <v>8</v>
      </c>
      <c r="I7656" s="4"/>
      <c r="J7656" s="4">
        <v>8</v>
      </c>
    </row>
    <row r="7657" spans="2:10" x14ac:dyDescent="0.3">
      <c r="B7657" s="3" t="s">
        <v>353</v>
      </c>
      <c r="C7657" s="4">
        <v>2021</v>
      </c>
      <c r="D7657" s="3" t="s">
        <v>1470</v>
      </c>
      <c r="E7657" s="4">
        <v>82300</v>
      </c>
      <c r="F7657" s="4">
        <v>14.30425</v>
      </c>
      <c r="G7657" s="4">
        <v>3.036215749244886</v>
      </c>
      <c r="H7657" s="4">
        <v>1177</v>
      </c>
      <c r="I7657" s="4"/>
      <c r="J7657" s="4">
        <v>1177</v>
      </c>
    </row>
    <row r="7658" spans="2:10" x14ac:dyDescent="0.3">
      <c r="B7658" s="3" t="s">
        <v>353</v>
      </c>
      <c r="C7658" s="4">
        <v>2021</v>
      </c>
      <c r="D7658" s="3" t="s">
        <v>1471</v>
      </c>
      <c r="E7658" s="4">
        <v>0</v>
      </c>
      <c r="F7658" s="4">
        <v>0</v>
      </c>
      <c r="G7658" s="4">
        <v>0</v>
      </c>
      <c r="H7658" s="4">
        <v>0</v>
      </c>
      <c r="I7658" s="4"/>
      <c r="J7658" s="4">
        <v>0</v>
      </c>
    </row>
    <row r="7659" spans="2:10" x14ac:dyDescent="0.3">
      <c r="B7659" s="3" t="s">
        <v>353</v>
      </c>
      <c r="C7659" s="4">
        <v>2021</v>
      </c>
      <c r="D7659" s="3" t="s">
        <v>1472</v>
      </c>
      <c r="E7659" s="4">
        <v>0</v>
      </c>
      <c r="F7659" s="4">
        <v>0</v>
      </c>
      <c r="G7659" s="4">
        <v>0</v>
      </c>
      <c r="H7659" s="4">
        <v>0</v>
      </c>
      <c r="I7659" s="4"/>
      <c r="J7659" s="4">
        <v>0</v>
      </c>
    </row>
    <row r="7660" spans="2:10" x14ac:dyDescent="0.3">
      <c r="B7660" s="3" t="s">
        <v>353</v>
      </c>
      <c r="C7660" s="4">
        <v>2021</v>
      </c>
      <c r="D7660" s="3" t="s">
        <v>1473</v>
      </c>
      <c r="E7660" s="4">
        <v>0</v>
      </c>
      <c r="F7660" s="4">
        <v>4.7112100000000003</v>
      </c>
      <c r="G7660" s="4">
        <v>1</v>
      </c>
      <c r="H7660" s="4">
        <v>0</v>
      </c>
      <c r="I7660" s="4"/>
      <c r="J7660" s="4">
        <v>0</v>
      </c>
    </row>
    <row r="7661" spans="2:10" x14ac:dyDescent="0.3">
      <c r="B7661" s="3" t="s">
        <v>353</v>
      </c>
      <c r="C7661" s="4">
        <v>2021</v>
      </c>
      <c r="D7661" s="3" t="s">
        <v>1474</v>
      </c>
      <c r="E7661" s="4">
        <v>171715650</v>
      </c>
      <c r="F7661" s="4">
        <v>4.7112100000000003</v>
      </c>
      <c r="G7661" s="4">
        <v>1</v>
      </c>
      <c r="H7661" s="4">
        <v>808988</v>
      </c>
      <c r="I7661" s="4"/>
      <c r="J7661" s="4">
        <v>808988</v>
      </c>
    </row>
    <row r="7662" spans="2:10" x14ac:dyDescent="0.3">
      <c r="B7662" s="3" t="s">
        <v>353</v>
      </c>
      <c r="C7662" s="4">
        <v>2021</v>
      </c>
      <c r="D7662" s="3" t="s">
        <v>1475</v>
      </c>
      <c r="E7662" s="4">
        <v>0</v>
      </c>
      <c r="F7662" s="4">
        <v>0</v>
      </c>
      <c r="G7662" s="4">
        <v>0</v>
      </c>
      <c r="H7662" s="4">
        <v>0</v>
      </c>
      <c r="I7662" s="4"/>
      <c r="J7662" s="4">
        <v>0</v>
      </c>
    </row>
    <row r="7663" spans="2:10" x14ac:dyDescent="0.3">
      <c r="B7663" s="3" t="s">
        <v>353</v>
      </c>
      <c r="C7663" s="4">
        <v>2021</v>
      </c>
      <c r="D7663" s="3" t="s">
        <v>1476</v>
      </c>
      <c r="E7663" s="4">
        <v>301515</v>
      </c>
      <c r="F7663" s="4">
        <v>30.039000000000001</v>
      </c>
      <c r="G7663" s="4">
        <v>6.3760689928914225</v>
      </c>
      <c r="H7663" s="4">
        <v>9057</v>
      </c>
      <c r="I7663" s="4">
        <v>18465</v>
      </c>
      <c r="J7663" s="4">
        <v>27522</v>
      </c>
    </row>
    <row r="7664" spans="2:10" x14ac:dyDescent="0.3">
      <c r="B7664" s="3" t="s">
        <v>353</v>
      </c>
      <c r="C7664" s="4">
        <v>2022</v>
      </c>
      <c r="D7664" s="3" t="s">
        <v>1468</v>
      </c>
      <c r="E7664" s="4">
        <v>5398700</v>
      </c>
      <c r="F7664" s="4">
        <v>11.293570000000001</v>
      </c>
      <c r="G7664" s="4">
        <v>2.8386502450672366</v>
      </c>
      <c r="H7664" s="4">
        <v>60971</v>
      </c>
      <c r="I7664" s="4"/>
      <c r="J7664" s="4">
        <v>60971</v>
      </c>
    </row>
    <row r="7665" spans="2:10" x14ac:dyDescent="0.3">
      <c r="B7665" s="3" t="s">
        <v>353</v>
      </c>
      <c r="C7665" s="4">
        <v>2022</v>
      </c>
      <c r="D7665" s="3" t="s">
        <v>1469</v>
      </c>
      <c r="E7665" s="4">
        <v>22218</v>
      </c>
      <c r="F7665" s="4">
        <v>0.37941999999999998</v>
      </c>
      <c r="G7665" s="4">
        <v>9.5367600854593435E-2</v>
      </c>
      <c r="H7665" s="4">
        <v>8</v>
      </c>
      <c r="I7665" s="4"/>
      <c r="J7665" s="4">
        <v>8</v>
      </c>
    </row>
    <row r="7666" spans="2:10" x14ac:dyDescent="0.3">
      <c r="B7666" s="3" t="s">
        <v>353</v>
      </c>
      <c r="C7666" s="4">
        <v>2022</v>
      </c>
      <c r="D7666" s="3" t="s">
        <v>1470</v>
      </c>
      <c r="E7666" s="4">
        <v>82900</v>
      </c>
      <c r="F7666" s="4">
        <v>15.194699999999999</v>
      </c>
      <c r="G7666" s="4">
        <v>3.8192032172929493</v>
      </c>
      <c r="H7666" s="4">
        <v>1260</v>
      </c>
      <c r="I7666" s="4"/>
      <c r="J7666" s="4">
        <v>1260</v>
      </c>
    </row>
    <row r="7667" spans="2:10" x14ac:dyDescent="0.3">
      <c r="B7667" s="3" t="s">
        <v>353</v>
      </c>
      <c r="C7667" s="4">
        <v>2022</v>
      </c>
      <c r="D7667" s="3" t="s">
        <v>1471</v>
      </c>
      <c r="E7667" s="4">
        <v>0</v>
      </c>
      <c r="F7667" s="4">
        <v>0</v>
      </c>
      <c r="G7667" s="4">
        <v>0</v>
      </c>
      <c r="H7667" s="4">
        <v>0</v>
      </c>
      <c r="I7667" s="4"/>
      <c r="J7667" s="4">
        <v>0</v>
      </c>
    </row>
    <row r="7668" spans="2:10" x14ac:dyDescent="0.3">
      <c r="B7668" s="3" t="s">
        <v>353</v>
      </c>
      <c r="C7668" s="4">
        <v>2022</v>
      </c>
      <c r="D7668" s="3" t="s">
        <v>1472</v>
      </c>
      <c r="E7668" s="4">
        <v>0</v>
      </c>
      <c r="F7668" s="4">
        <v>0</v>
      </c>
      <c r="G7668" s="4">
        <v>0</v>
      </c>
      <c r="H7668" s="4">
        <v>0</v>
      </c>
      <c r="I7668" s="4"/>
      <c r="J7668" s="4">
        <v>0</v>
      </c>
    </row>
    <row r="7669" spans="2:10" x14ac:dyDescent="0.3">
      <c r="B7669" s="3" t="s">
        <v>353</v>
      </c>
      <c r="C7669" s="4">
        <v>2022</v>
      </c>
      <c r="D7669" s="3" t="s">
        <v>1473</v>
      </c>
      <c r="E7669" s="4">
        <v>0</v>
      </c>
      <c r="F7669" s="4">
        <v>3.9784999999999999</v>
      </c>
      <c r="G7669" s="4">
        <v>1</v>
      </c>
      <c r="H7669" s="4">
        <v>0</v>
      </c>
      <c r="I7669" s="4"/>
      <c r="J7669" s="4">
        <v>0</v>
      </c>
    </row>
    <row r="7670" spans="2:10" x14ac:dyDescent="0.3">
      <c r="B7670" s="3" t="s">
        <v>353</v>
      </c>
      <c r="C7670" s="4">
        <v>2022</v>
      </c>
      <c r="D7670" s="3" t="s">
        <v>1474</v>
      </c>
      <c r="E7670" s="4">
        <v>217574750</v>
      </c>
      <c r="F7670" s="4">
        <v>3.9784999999999999</v>
      </c>
      <c r="G7670" s="4">
        <v>1</v>
      </c>
      <c r="H7670" s="4">
        <v>865621</v>
      </c>
      <c r="I7670" s="4"/>
      <c r="J7670" s="4">
        <v>865621</v>
      </c>
    </row>
    <row r="7671" spans="2:10" x14ac:dyDescent="0.3">
      <c r="B7671" s="3" t="s">
        <v>353</v>
      </c>
      <c r="C7671" s="4">
        <v>2022</v>
      </c>
      <c r="D7671" s="3" t="s">
        <v>1475</v>
      </c>
      <c r="E7671" s="4">
        <v>0</v>
      </c>
      <c r="F7671" s="4">
        <v>0</v>
      </c>
      <c r="G7671" s="4">
        <v>0</v>
      </c>
      <c r="H7671" s="4">
        <v>0</v>
      </c>
      <c r="I7671" s="4"/>
      <c r="J7671" s="4">
        <v>0</v>
      </c>
    </row>
    <row r="7672" spans="2:10" x14ac:dyDescent="0.3">
      <c r="B7672" s="3" t="s">
        <v>353</v>
      </c>
      <c r="C7672" s="4">
        <v>2022</v>
      </c>
      <c r="D7672" s="3" t="s">
        <v>1476</v>
      </c>
      <c r="E7672" s="4">
        <v>307145</v>
      </c>
      <c r="F7672" s="4">
        <v>28.23291</v>
      </c>
      <c r="G7672" s="4">
        <v>7.0963704913912284</v>
      </c>
      <c r="H7672" s="4">
        <v>8672</v>
      </c>
      <c r="I7672" s="4">
        <v>18676</v>
      </c>
      <c r="J7672" s="4">
        <v>27348</v>
      </c>
    </row>
    <row r="7673" spans="2:10" x14ac:dyDescent="0.3">
      <c r="B7673" s="3" t="s">
        <v>353</v>
      </c>
      <c r="C7673" s="4">
        <v>2023</v>
      </c>
      <c r="D7673" s="3" t="s">
        <v>1468</v>
      </c>
      <c r="E7673" s="4">
        <v>5696750</v>
      </c>
      <c r="F7673" s="4">
        <v>11.950889999999999</v>
      </c>
      <c r="G7673" s="4">
        <v>2.862488622754491</v>
      </c>
      <c r="H7673" s="4">
        <v>68081</v>
      </c>
      <c r="I7673" s="4"/>
      <c r="J7673" s="4">
        <v>68081</v>
      </c>
    </row>
    <row r="7674" spans="2:10" x14ac:dyDescent="0.3">
      <c r="B7674" s="3" t="s">
        <v>353</v>
      </c>
      <c r="C7674" s="4">
        <v>2023</v>
      </c>
      <c r="D7674" s="3" t="s">
        <v>1469</v>
      </c>
      <c r="E7674" s="4">
        <v>22219</v>
      </c>
      <c r="F7674" s="4">
        <v>0.42531000000000002</v>
      </c>
      <c r="G7674" s="4">
        <v>0.10187065868263474</v>
      </c>
      <c r="H7674" s="4">
        <v>9</v>
      </c>
      <c r="I7674" s="4"/>
      <c r="J7674" s="4">
        <v>9</v>
      </c>
    </row>
    <row r="7675" spans="2:10" x14ac:dyDescent="0.3">
      <c r="B7675" s="3" t="s">
        <v>353</v>
      </c>
      <c r="C7675" s="4">
        <v>2023</v>
      </c>
      <c r="D7675" s="3" t="s">
        <v>1470</v>
      </c>
      <c r="E7675" s="4">
        <v>85100</v>
      </c>
      <c r="F7675" s="4">
        <v>16.582139999999999</v>
      </c>
      <c r="G7675" s="4">
        <v>3.9717700598802392</v>
      </c>
      <c r="H7675" s="4">
        <v>1411</v>
      </c>
      <c r="I7675" s="4"/>
      <c r="J7675" s="4">
        <v>1411</v>
      </c>
    </row>
    <row r="7676" spans="2:10" x14ac:dyDescent="0.3">
      <c r="B7676" s="3" t="s">
        <v>353</v>
      </c>
      <c r="C7676" s="4">
        <v>2023</v>
      </c>
      <c r="D7676" s="3" t="s">
        <v>1471</v>
      </c>
      <c r="E7676" s="4">
        <v>0</v>
      </c>
      <c r="F7676" s="4">
        <v>0</v>
      </c>
      <c r="G7676" s="4">
        <v>0</v>
      </c>
      <c r="H7676" s="4">
        <v>0</v>
      </c>
      <c r="I7676" s="4"/>
      <c r="J7676" s="4">
        <v>0</v>
      </c>
    </row>
    <row r="7677" spans="2:10" x14ac:dyDescent="0.3">
      <c r="B7677" s="3" t="s">
        <v>353</v>
      </c>
      <c r="C7677" s="4">
        <v>2023</v>
      </c>
      <c r="D7677" s="3" t="s">
        <v>1472</v>
      </c>
      <c r="E7677" s="4">
        <v>0</v>
      </c>
      <c r="F7677" s="4">
        <v>0</v>
      </c>
      <c r="G7677" s="4">
        <v>0</v>
      </c>
      <c r="H7677" s="4">
        <v>0</v>
      </c>
      <c r="I7677" s="4"/>
      <c r="J7677" s="4">
        <v>0</v>
      </c>
    </row>
    <row r="7678" spans="2:10" x14ac:dyDescent="0.3">
      <c r="B7678" s="3" t="s">
        <v>353</v>
      </c>
      <c r="C7678" s="4">
        <v>2023</v>
      </c>
      <c r="D7678" s="3" t="s">
        <v>1473</v>
      </c>
      <c r="E7678" s="4">
        <v>0</v>
      </c>
      <c r="F7678" s="4">
        <v>4.1749999999999998</v>
      </c>
      <c r="G7678" s="4">
        <v>1</v>
      </c>
      <c r="H7678" s="4">
        <v>0</v>
      </c>
      <c r="I7678" s="4"/>
      <c r="J7678" s="4">
        <v>0</v>
      </c>
    </row>
    <row r="7679" spans="2:10" x14ac:dyDescent="0.3">
      <c r="B7679" s="3" t="s">
        <v>353</v>
      </c>
      <c r="C7679" s="4">
        <v>2023</v>
      </c>
      <c r="D7679" s="3" t="s">
        <v>1474</v>
      </c>
      <c r="E7679" s="4">
        <v>232268925</v>
      </c>
      <c r="F7679" s="4">
        <v>4.1749999999999998</v>
      </c>
      <c r="G7679" s="4">
        <v>1</v>
      </c>
      <c r="H7679" s="4">
        <v>969723</v>
      </c>
      <c r="I7679" s="4"/>
      <c r="J7679" s="4">
        <v>969723</v>
      </c>
    </row>
    <row r="7680" spans="2:10" x14ac:dyDescent="0.3">
      <c r="B7680" s="3" t="s">
        <v>353</v>
      </c>
      <c r="C7680" s="4">
        <v>2023</v>
      </c>
      <c r="D7680" s="3" t="s">
        <v>1475</v>
      </c>
      <c r="E7680" s="4">
        <v>0</v>
      </c>
      <c r="F7680" s="4">
        <v>0</v>
      </c>
      <c r="G7680" s="4">
        <v>0</v>
      </c>
      <c r="H7680" s="4">
        <v>0</v>
      </c>
      <c r="I7680" s="4"/>
      <c r="J7680" s="4">
        <v>0</v>
      </c>
    </row>
    <row r="7681" spans="2:10" x14ac:dyDescent="0.3">
      <c r="B7681" s="3" t="s">
        <v>353</v>
      </c>
      <c r="C7681" s="4">
        <v>2023</v>
      </c>
      <c r="D7681" s="3" t="s">
        <v>1476</v>
      </c>
      <c r="E7681" s="4">
        <v>333595</v>
      </c>
      <c r="F7681" s="4">
        <v>29.78614</v>
      </c>
      <c r="G7681" s="4">
        <v>7.1344047904191621</v>
      </c>
      <c r="H7681" s="4">
        <v>9937</v>
      </c>
      <c r="I7681" s="4">
        <v>19106</v>
      </c>
      <c r="J7681" s="4">
        <v>29043</v>
      </c>
    </row>
    <row r="7682" spans="2:10" x14ac:dyDescent="0.3">
      <c r="B7682" s="3" t="s">
        <v>353</v>
      </c>
      <c r="C7682" s="4">
        <v>2024</v>
      </c>
      <c r="D7682" s="3" t="s">
        <v>1468</v>
      </c>
      <c r="E7682" s="4">
        <v>6385450</v>
      </c>
      <c r="F7682" s="4">
        <v>11.58182</v>
      </c>
      <c r="G7682" s="4">
        <v>2.4888780963719235</v>
      </c>
      <c r="H7682" s="4">
        <v>73955</v>
      </c>
      <c r="I7682" s="4"/>
      <c r="J7682" s="4">
        <v>73955</v>
      </c>
    </row>
    <row r="7683" spans="2:10" x14ac:dyDescent="0.3">
      <c r="B7683" s="3" t="s">
        <v>353</v>
      </c>
      <c r="C7683" s="4">
        <v>2024</v>
      </c>
      <c r="D7683" s="3" t="s">
        <v>1469</v>
      </c>
      <c r="E7683" s="4">
        <v>22219</v>
      </c>
      <c r="F7683" s="4">
        <v>0.46132000000000001</v>
      </c>
      <c r="G7683" s="4">
        <v>9.9135476412022958E-2</v>
      </c>
      <c r="H7683" s="4">
        <v>10</v>
      </c>
      <c r="I7683" s="4"/>
      <c r="J7683" s="4">
        <v>10</v>
      </c>
    </row>
    <row r="7684" spans="2:10" x14ac:dyDescent="0.3">
      <c r="B7684" s="3" t="s">
        <v>353</v>
      </c>
      <c r="C7684" s="4">
        <v>2024</v>
      </c>
      <c r="D7684" s="3" t="s">
        <v>1470</v>
      </c>
      <c r="E7684" s="4">
        <v>84500</v>
      </c>
      <c r="F7684" s="4">
        <v>18.118110000000001</v>
      </c>
      <c r="G7684" s="4">
        <v>3.8934957654891127</v>
      </c>
      <c r="H7684" s="4">
        <v>1531</v>
      </c>
      <c r="I7684" s="4"/>
      <c r="J7684" s="4">
        <v>1531</v>
      </c>
    </row>
    <row r="7685" spans="2:10" x14ac:dyDescent="0.3">
      <c r="B7685" s="3" t="s">
        <v>353</v>
      </c>
      <c r="C7685" s="4">
        <v>2024</v>
      </c>
      <c r="D7685" s="3" t="s">
        <v>1471</v>
      </c>
      <c r="E7685" s="4">
        <v>0</v>
      </c>
      <c r="F7685" s="4">
        <v>0</v>
      </c>
      <c r="G7685" s="4">
        <v>0</v>
      </c>
      <c r="H7685" s="4">
        <v>0</v>
      </c>
      <c r="I7685" s="4"/>
      <c r="J7685" s="4">
        <v>0</v>
      </c>
    </row>
    <row r="7686" spans="2:10" x14ac:dyDescent="0.3">
      <c r="B7686" s="3" t="s">
        <v>353</v>
      </c>
      <c r="C7686" s="4">
        <v>2024</v>
      </c>
      <c r="D7686" s="3" t="s">
        <v>1472</v>
      </c>
      <c r="E7686" s="4">
        <v>0</v>
      </c>
      <c r="F7686" s="4">
        <v>0</v>
      </c>
      <c r="G7686" s="4">
        <v>0</v>
      </c>
      <c r="H7686" s="4">
        <v>0</v>
      </c>
      <c r="I7686" s="4"/>
      <c r="J7686" s="4">
        <v>0</v>
      </c>
    </row>
    <row r="7687" spans="2:10" x14ac:dyDescent="0.3">
      <c r="B7687" s="3" t="s">
        <v>353</v>
      </c>
      <c r="C7687" s="4">
        <v>2024</v>
      </c>
      <c r="D7687" s="3" t="s">
        <v>1473</v>
      </c>
      <c r="E7687" s="4">
        <v>0</v>
      </c>
      <c r="F7687" s="4">
        <v>4.6534300000000002</v>
      </c>
      <c r="G7687" s="4">
        <v>1</v>
      </c>
      <c r="H7687" s="4">
        <v>0</v>
      </c>
      <c r="I7687" s="4"/>
      <c r="J7687" s="4">
        <v>0</v>
      </c>
    </row>
    <row r="7688" spans="2:10" x14ac:dyDescent="0.3">
      <c r="B7688" s="3" t="s">
        <v>353</v>
      </c>
      <c r="C7688" s="4">
        <v>2024</v>
      </c>
      <c r="D7688" s="3" t="s">
        <v>1474</v>
      </c>
      <c r="E7688" s="4">
        <v>226086725</v>
      </c>
      <c r="F7688" s="4">
        <v>4.6534300000000002</v>
      </c>
      <c r="G7688" s="4">
        <v>1</v>
      </c>
      <c r="H7688" s="4">
        <v>1052079</v>
      </c>
      <c r="I7688" s="4"/>
      <c r="J7688" s="4">
        <v>1052079</v>
      </c>
    </row>
    <row r="7689" spans="2:10" x14ac:dyDescent="0.3">
      <c r="B7689" s="3" t="s">
        <v>353</v>
      </c>
      <c r="C7689" s="4">
        <v>2024</v>
      </c>
      <c r="D7689" s="3" t="s">
        <v>1475</v>
      </c>
      <c r="E7689" s="4">
        <v>0</v>
      </c>
      <c r="F7689" s="4">
        <v>0</v>
      </c>
      <c r="G7689" s="4">
        <v>0</v>
      </c>
      <c r="H7689" s="4">
        <v>0</v>
      </c>
      <c r="I7689" s="4"/>
      <c r="J7689" s="4">
        <v>0</v>
      </c>
    </row>
    <row r="7690" spans="2:10" x14ac:dyDescent="0.3">
      <c r="B7690" s="3" t="s">
        <v>353</v>
      </c>
      <c r="C7690" s="4">
        <v>2024</v>
      </c>
      <c r="D7690" s="3" t="s">
        <v>1476</v>
      </c>
      <c r="E7690" s="4">
        <v>370230</v>
      </c>
      <c r="F7690" s="4">
        <v>28.869140000000002</v>
      </c>
      <c r="G7690" s="4">
        <v>6.2038410376861801</v>
      </c>
      <c r="H7690" s="4">
        <v>10688</v>
      </c>
      <c r="I7690" s="4">
        <v>20394</v>
      </c>
      <c r="J7690" s="4">
        <v>31082</v>
      </c>
    </row>
    <row r="7691" spans="2:10" x14ac:dyDescent="0.3">
      <c r="B7691" s="3" t="s">
        <v>355</v>
      </c>
      <c r="C7691" s="4">
        <v>2019</v>
      </c>
      <c r="D7691" s="3" t="s">
        <v>1468</v>
      </c>
      <c r="E7691" s="4">
        <v>293271800</v>
      </c>
      <c r="F7691" s="4">
        <v>21.454999999999998</v>
      </c>
      <c r="G7691" s="4">
        <v>4.3439967604778298</v>
      </c>
      <c r="H7691" s="4">
        <v>6292146.4689999996</v>
      </c>
      <c r="I7691" s="4"/>
      <c r="J7691" s="4">
        <v>6292146.4689999996</v>
      </c>
    </row>
    <row r="7692" spans="2:10" x14ac:dyDescent="0.3">
      <c r="B7692" s="3" t="s">
        <v>355</v>
      </c>
      <c r="C7692" s="4">
        <v>2019</v>
      </c>
      <c r="D7692" s="3" t="s">
        <v>1469</v>
      </c>
      <c r="E7692" s="4">
        <v>51623</v>
      </c>
      <c r="F7692" s="4">
        <v>37.65</v>
      </c>
      <c r="G7692" s="4">
        <v>7.6230006074104102</v>
      </c>
      <c r="H7692" s="4">
        <v>1943.6059499999999</v>
      </c>
      <c r="I7692" s="4"/>
      <c r="J7692" s="4">
        <v>1943.6059499999999</v>
      </c>
    </row>
    <row r="7693" spans="2:10" x14ac:dyDescent="0.3">
      <c r="B7693" s="3" t="s">
        <v>355</v>
      </c>
      <c r="C7693" s="4">
        <v>2019</v>
      </c>
      <c r="D7693" s="3" t="s">
        <v>1470</v>
      </c>
      <c r="E7693" s="4">
        <v>12208400</v>
      </c>
      <c r="F7693" s="4">
        <v>35.200000000000003</v>
      </c>
      <c r="G7693" s="4">
        <v>7.1269487750556797</v>
      </c>
      <c r="H7693" s="4">
        <v>429735.67999999999</v>
      </c>
      <c r="I7693" s="4"/>
      <c r="J7693" s="4">
        <v>429735.67999999999</v>
      </c>
    </row>
    <row r="7694" spans="2:10" x14ac:dyDescent="0.3">
      <c r="B7694" s="3" t="s">
        <v>355</v>
      </c>
      <c r="C7694" s="4">
        <v>2019</v>
      </c>
      <c r="D7694" s="3" t="s">
        <v>1471</v>
      </c>
      <c r="E7694" s="4">
        <v>7860000</v>
      </c>
      <c r="F7694" s="4">
        <v>46.91</v>
      </c>
      <c r="G7694" s="4">
        <v>9.4978740635756207</v>
      </c>
      <c r="H7694" s="4">
        <v>368712.6</v>
      </c>
      <c r="I7694" s="4">
        <v>4000</v>
      </c>
      <c r="J7694" s="4">
        <v>372712.6</v>
      </c>
    </row>
    <row r="7695" spans="2:10" x14ac:dyDescent="0.3">
      <c r="B7695" s="3" t="s">
        <v>355</v>
      </c>
      <c r="C7695" s="4">
        <v>2019</v>
      </c>
      <c r="D7695" s="3" t="s">
        <v>1472</v>
      </c>
      <c r="E7695" s="4">
        <v>0</v>
      </c>
      <c r="F7695" s="4">
        <v>0</v>
      </c>
      <c r="G7695" s="4">
        <v>0</v>
      </c>
      <c r="H7695" s="4">
        <v>0</v>
      </c>
      <c r="I7695" s="4"/>
      <c r="J7695" s="4">
        <v>0</v>
      </c>
    </row>
    <row r="7696" spans="2:10" x14ac:dyDescent="0.3">
      <c r="B7696" s="3" t="s">
        <v>355</v>
      </c>
      <c r="C7696" s="4">
        <v>2019</v>
      </c>
      <c r="D7696" s="3" t="s">
        <v>1473</v>
      </c>
      <c r="E7696" s="4">
        <v>2057800</v>
      </c>
      <c r="F7696" s="4">
        <v>6.8</v>
      </c>
      <c r="G7696" s="4">
        <v>1.37679692245394</v>
      </c>
      <c r="H7696" s="4">
        <v>13993.04</v>
      </c>
      <c r="I7696" s="4"/>
      <c r="J7696" s="4">
        <v>13993.04</v>
      </c>
    </row>
    <row r="7697" spans="2:10" x14ac:dyDescent="0.3">
      <c r="B7697" s="3" t="s">
        <v>355</v>
      </c>
      <c r="C7697" s="4">
        <v>2019</v>
      </c>
      <c r="D7697" s="3" t="s">
        <v>1474</v>
      </c>
      <c r="E7697" s="4">
        <v>1285783550</v>
      </c>
      <c r="F7697" s="4">
        <v>4.9390000000000001</v>
      </c>
      <c r="G7697" s="4">
        <v>1</v>
      </c>
      <c r="H7697" s="4">
        <v>6350484.9534499999</v>
      </c>
      <c r="I7697" s="4">
        <v>0</v>
      </c>
      <c r="J7697" s="4">
        <v>6350484.9534499999</v>
      </c>
    </row>
    <row r="7698" spans="2:10" x14ac:dyDescent="0.3">
      <c r="B7698" s="3" t="s">
        <v>355</v>
      </c>
      <c r="C7698" s="4">
        <v>2019</v>
      </c>
      <c r="D7698" s="3" t="s">
        <v>1475</v>
      </c>
      <c r="E7698" s="4">
        <v>0</v>
      </c>
      <c r="F7698" s="4">
        <v>0</v>
      </c>
      <c r="G7698" s="4">
        <v>0</v>
      </c>
      <c r="H7698" s="4">
        <v>0</v>
      </c>
      <c r="I7698" s="4"/>
      <c r="J7698" s="4">
        <v>0</v>
      </c>
    </row>
    <row r="7699" spans="2:10" x14ac:dyDescent="0.3">
      <c r="B7699" s="3" t="s">
        <v>355</v>
      </c>
      <c r="C7699" s="4">
        <v>2019</v>
      </c>
      <c r="D7699" s="3" t="s">
        <v>1476</v>
      </c>
      <c r="E7699" s="4">
        <v>5950335</v>
      </c>
      <c r="F7699" s="4">
        <v>53.637500000000003</v>
      </c>
      <c r="G7699" s="4">
        <v>10.859991901194601</v>
      </c>
      <c r="H7699" s="4">
        <v>319161.09356250003</v>
      </c>
      <c r="I7699" s="4"/>
      <c r="J7699" s="4">
        <v>319161.09356250003</v>
      </c>
    </row>
    <row r="7700" spans="2:10" x14ac:dyDescent="0.3">
      <c r="B7700" s="3" t="s">
        <v>355</v>
      </c>
      <c r="C7700" s="4">
        <v>2020</v>
      </c>
      <c r="D7700" s="3" t="s">
        <v>1468</v>
      </c>
      <c r="E7700" s="4">
        <v>331245900</v>
      </c>
      <c r="F7700" s="4">
        <v>19.86</v>
      </c>
      <c r="G7700" s="4">
        <v>4.6293706293706292</v>
      </c>
      <c r="H7700" s="4">
        <v>6578544</v>
      </c>
      <c r="I7700" s="4"/>
      <c r="J7700" s="4">
        <v>6578544</v>
      </c>
    </row>
    <row r="7701" spans="2:10" x14ac:dyDescent="0.3">
      <c r="B7701" s="3" t="s">
        <v>355</v>
      </c>
      <c r="C7701" s="4">
        <v>2020</v>
      </c>
      <c r="D7701" s="3" t="s">
        <v>1469</v>
      </c>
      <c r="E7701" s="4">
        <v>52822</v>
      </c>
      <c r="F7701" s="4">
        <v>34.770000000000003</v>
      </c>
      <c r="G7701" s="4">
        <v>8.104895104895105</v>
      </c>
      <c r="H7701" s="4">
        <v>1837</v>
      </c>
      <c r="I7701" s="4"/>
      <c r="J7701" s="4">
        <v>1837</v>
      </c>
    </row>
    <row r="7702" spans="2:10" x14ac:dyDescent="0.3">
      <c r="B7702" s="3" t="s">
        <v>355</v>
      </c>
      <c r="C7702" s="4">
        <v>2020</v>
      </c>
      <c r="D7702" s="3" t="s">
        <v>1470</v>
      </c>
      <c r="E7702" s="4">
        <v>11035000</v>
      </c>
      <c r="F7702" s="4">
        <v>39.51</v>
      </c>
      <c r="G7702" s="4">
        <v>9.20979020979021</v>
      </c>
      <c r="H7702" s="4">
        <v>435993</v>
      </c>
      <c r="I7702" s="4"/>
      <c r="J7702" s="4">
        <v>435993</v>
      </c>
    </row>
    <row r="7703" spans="2:10" x14ac:dyDescent="0.3">
      <c r="B7703" s="3" t="s">
        <v>355</v>
      </c>
      <c r="C7703" s="4">
        <v>2020</v>
      </c>
      <c r="D7703" s="3" t="s">
        <v>1471</v>
      </c>
      <c r="E7703" s="4">
        <v>6352100</v>
      </c>
      <c r="F7703" s="4">
        <v>52.26</v>
      </c>
      <c r="G7703" s="4">
        <v>12.181818181818182</v>
      </c>
      <c r="H7703" s="4">
        <v>331961</v>
      </c>
      <c r="I7703" s="4"/>
      <c r="J7703" s="4">
        <v>331961</v>
      </c>
    </row>
    <row r="7704" spans="2:10" x14ac:dyDescent="0.3">
      <c r="B7704" s="3" t="s">
        <v>355</v>
      </c>
      <c r="C7704" s="4">
        <v>2020</v>
      </c>
      <c r="D7704" s="3" t="s">
        <v>1472</v>
      </c>
      <c r="E7704" s="4">
        <v>0</v>
      </c>
      <c r="F7704" s="4">
        <v>0</v>
      </c>
      <c r="G7704" s="4">
        <v>0</v>
      </c>
      <c r="H7704" s="4">
        <v>0</v>
      </c>
      <c r="I7704" s="4"/>
      <c r="J7704" s="4">
        <v>0</v>
      </c>
    </row>
    <row r="7705" spans="2:10" x14ac:dyDescent="0.3">
      <c r="B7705" s="3" t="s">
        <v>355</v>
      </c>
      <c r="C7705" s="4">
        <v>2020</v>
      </c>
      <c r="D7705" s="3" t="s">
        <v>1473</v>
      </c>
      <c r="E7705" s="4">
        <v>1954900</v>
      </c>
      <c r="F7705" s="4">
        <v>5.45</v>
      </c>
      <c r="G7705" s="4">
        <v>1.2703962703962703</v>
      </c>
      <c r="H7705" s="4">
        <v>10654</v>
      </c>
      <c r="I7705" s="4"/>
      <c r="J7705" s="4">
        <v>10654</v>
      </c>
    </row>
    <row r="7706" spans="2:10" x14ac:dyDescent="0.3">
      <c r="B7706" s="3" t="s">
        <v>355</v>
      </c>
      <c r="C7706" s="4">
        <v>2020</v>
      </c>
      <c r="D7706" s="3" t="s">
        <v>1474</v>
      </c>
      <c r="E7706" s="4">
        <v>1565073350</v>
      </c>
      <c r="F7706" s="4">
        <v>4.29</v>
      </c>
      <c r="G7706" s="4">
        <v>1</v>
      </c>
      <c r="H7706" s="4">
        <v>6714165</v>
      </c>
      <c r="I7706" s="4"/>
      <c r="J7706" s="4">
        <v>6714165</v>
      </c>
    </row>
    <row r="7707" spans="2:10" x14ac:dyDescent="0.3">
      <c r="B7707" s="3" t="s">
        <v>355</v>
      </c>
      <c r="C7707" s="4">
        <v>2020</v>
      </c>
      <c r="D7707" s="3" t="s">
        <v>1475</v>
      </c>
      <c r="E7707" s="4">
        <v>0</v>
      </c>
      <c r="F7707" s="4">
        <v>0</v>
      </c>
      <c r="G7707" s="4">
        <v>0</v>
      </c>
      <c r="H7707" s="4">
        <v>0</v>
      </c>
      <c r="I7707" s="4"/>
      <c r="J7707" s="4">
        <v>0</v>
      </c>
    </row>
    <row r="7708" spans="2:10" x14ac:dyDescent="0.3">
      <c r="B7708" s="3" t="s">
        <v>355</v>
      </c>
      <c r="C7708" s="4">
        <v>2020</v>
      </c>
      <c r="D7708" s="3" t="s">
        <v>1476</v>
      </c>
      <c r="E7708" s="4">
        <v>6222315</v>
      </c>
      <c r="F7708" s="4">
        <v>49.65</v>
      </c>
      <c r="G7708" s="4">
        <v>11.573426573426573</v>
      </c>
      <c r="H7708" s="4">
        <v>308938</v>
      </c>
      <c r="I7708" s="4">
        <v>257193</v>
      </c>
      <c r="J7708" s="4">
        <v>566131</v>
      </c>
    </row>
    <row r="7709" spans="2:10" x14ac:dyDescent="0.3">
      <c r="B7709" s="3" t="s">
        <v>355</v>
      </c>
      <c r="C7709" s="4">
        <v>2021</v>
      </c>
      <c r="D7709" s="3" t="s">
        <v>1468</v>
      </c>
      <c r="E7709" s="4">
        <v>328175544</v>
      </c>
      <c r="F7709" s="4">
        <v>21.143999999999998</v>
      </c>
      <c r="G7709" s="4">
        <v>4.7395319644938576</v>
      </c>
      <c r="H7709" s="4">
        <v>6938944</v>
      </c>
      <c r="I7709" s="4"/>
      <c r="J7709" s="4">
        <v>6938944</v>
      </c>
    </row>
    <row r="7710" spans="2:10" x14ac:dyDescent="0.3">
      <c r="B7710" s="3" t="s">
        <v>355</v>
      </c>
      <c r="C7710" s="4">
        <v>2021</v>
      </c>
      <c r="D7710" s="3" t="s">
        <v>1469</v>
      </c>
      <c r="E7710" s="4">
        <v>52843</v>
      </c>
      <c r="F7710" s="4">
        <v>36.659999999999997</v>
      </c>
      <c r="G7710" s="4">
        <v>8.2175199497892937</v>
      </c>
      <c r="H7710" s="4">
        <v>1937</v>
      </c>
      <c r="I7710" s="4"/>
      <c r="J7710" s="4">
        <v>1937</v>
      </c>
    </row>
    <row r="7711" spans="2:10" x14ac:dyDescent="0.3">
      <c r="B7711" s="3" t="s">
        <v>355</v>
      </c>
      <c r="C7711" s="4">
        <v>2021</v>
      </c>
      <c r="D7711" s="3" t="s">
        <v>1470</v>
      </c>
      <c r="E7711" s="4">
        <v>11307000</v>
      </c>
      <c r="F7711" s="4">
        <v>41.704000000000001</v>
      </c>
      <c r="G7711" s="4">
        <v>9.3481574464269706</v>
      </c>
      <c r="H7711" s="4">
        <v>471547</v>
      </c>
      <c r="I7711" s="4"/>
      <c r="J7711" s="4">
        <v>471547</v>
      </c>
    </row>
    <row r="7712" spans="2:10" x14ac:dyDescent="0.3">
      <c r="B7712" s="3" t="s">
        <v>355</v>
      </c>
      <c r="C7712" s="4">
        <v>2021</v>
      </c>
      <c r="D7712" s="3" t="s">
        <v>1471</v>
      </c>
      <c r="E7712" s="4">
        <v>6444300</v>
      </c>
      <c r="F7712" s="4">
        <v>54</v>
      </c>
      <c r="G7712" s="4">
        <v>12.10436653815117</v>
      </c>
      <c r="H7712" s="4">
        <v>347992</v>
      </c>
      <c r="I7712" s="4"/>
      <c r="J7712" s="4">
        <v>347992</v>
      </c>
    </row>
    <row r="7713" spans="2:10" x14ac:dyDescent="0.3">
      <c r="B7713" s="3" t="s">
        <v>355</v>
      </c>
      <c r="C7713" s="4">
        <v>2021</v>
      </c>
      <c r="D7713" s="3" t="s">
        <v>1472</v>
      </c>
      <c r="E7713" s="4">
        <v>0</v>
      </c>
      <c r="F7713" s="4">
        <v>0</v>
      </c>
      <c r="G7713" s="4">
        <v>0</v>
      </c>
      <c r="H7713" s="4">
        <v>0</v>
      </c>
      <c r="I7713" s="4"/>
      <c r="J7713" s="4">
        <v>0</v>
      </c>
    </row>
    <row r="7714" spans="2:10" x14ac:dyDescent="0.3">
      <c r="B7714" s="3" t="s">
        <v>355</v>
      </c>
      <c r="C7714" s="4">
        <v>2021</v>
      </c>
      <c r="D7714" s="3" t="s">
        <v>1473</v>
      </c>
      <c r="E7714" s="4">
        <v>1975100</v>
      </c>
      <c r="F7714" s="4">
        <v>5.65</v>
      </c>
      <c r="G7714" s="4">
        <v>1.2664753877880393</v>
      </c>
      <c r="H7714" s="4">
        <v>11159</v>
      </c>
      <c r="I7714" s="4"/>
      <c r="J7714" s="4">
        <v>11159</v>
      </c>
    </row>
    <row r="7715" spans="2:10" x14ac:dyDescent="0.3">
      <c r="B7715" s="3" t="s">
        <v>355</v>
      </c>
      <c r="C7715" s="4">
        <v>2021</v>
      </c>
      <c r="D7715" s="3" t="s">
        <v>1474</v>
      </c>
      <c r="E7715" s="4">
        <v>1602578750</v>
      </c>
      <c r="F7715" s="4">
        <v>4.4611999999999998</v>
      </c>
      <c r="G7715" s="4">
        <v>1</v>
      </c>
      <c r="H7715" s="4">
        <v>7149424</v>
      </c>
      <c r="I7715" s="4"/>
      <c r="J7715" s="4">
        <v>7149424</v>
      </c>
    </row>
    <row r="7716" spans="2:10" x14ac:dyDescent="0.3">
      <c r="B7716" s="3" t="s">
        <v>355</v>
      </c>
      <c r="C7716" s="4">
        <v>2021</v>
      </c>
      <c r="D7716" s="3" t="s">
        <v>1475</v>
      </c>
      <c r="E7716" s="4">
        <v>0</v>
      </c>
      <c r="F7716" s="4">
        <v>0</v>
      </c>
      <c r="G7716" s="4">
        <v>0</v>
      </c>
      <c r="H7716" s="4">
        <v>0</v>
      </c>
      <c r="I7716" s="4"/>
      <c r="J7716" s="4">
        <v>0</v>
      </c>
    </row>
    <row r="7717" spans="2:10" x14ac:dyDescent="0.3">
      <c r="B7717" s="3" t="s">
        <v>355</v>
      </c>
      <c r="C7717" s="4">
        <v>2021</v>
      </c>
      <c r="D7717" s="3" t="s">
        <v>1476</v>
      </c>
      <c r="E7717" s="4">
        <v>6315820</v>
      </c>
      <c r="F7717" s="4">
        <v>52.86</v>
      </c>
      <c r="G7717" s="4">
        <v>11.848829911234645</v>
      </c>
      <c r="H7717" s="4">
        <v>333854</v>
      </c>
      <c r="I7717" s="4">
        <v>251110</v>
      </c>
      <c r="J7717" s="4">
        <v>584964</v>
      </c>
    </row>
    <row r="7718" spans="2:10" x14ac:dyDescent="0.3">
      <c r="B7718" s="3" t="s">
        <v>355</v>
      </c>
      <c r="C7718" s="4">
        <v>2022</v>
      </c>
      <c r="D7718" s="3" t="s">
        <v>1468</v>
      </c>
      <c r="E7718" s="4">
        <v>348616549</v>
      </c>
      <c r="F7718" s="4">
        <v>21.196000000000002</v>
      </c>
      <c r="G7718" s="4">
        <v>5.1546692607003894</v>
      </c>
      <c r="H7718" s="4">
        <v>7389276</v>
      </c>
      <c r="I7718" s="4"/>
      <c r="J7718" s="4">
        <v>7389276</v>
      </c>
    </row>
    <row r="7719" spans="2:10" x14ac:dyDescent="0.3">
      <c r="B7719" s="3" t="s">
        <v>355</v>
      </c>
      <c r="C7719" s="4">
        <v>2022</v>
      </c>
      <c r="D7719" s="3" t="s">
        <v>1469</v>
      </c>
      <c r="E7719" s="4">
        <v>52843</v>
      </c>
      <c r="F7719" s="4">
        <v>38.683630000000001</v>
      </c>
      <c r="G7719" s="4">
        <v>9.407497568093385</v>
      </c>
      <c r="H7719" s="4">
        <v>2044</v>
      </c>
      <c r="I7719" s="4"/>
      <c r="J7719" s="4">
        <v>2044</v>
      </c>
    </row>
    <row r="7720" spans="2:10" x14ac:dyDescent="0.3">
      <c r="B7720" s="3" t="s">
        <v>355</v>
      </c>
      <c r="C7720" s="4">
        <v>2022</v>
      </c>
      <c r="D7720" s="3" t="s">
        <v>1470</v>
      </c>
      <c r="E7720" s="4">
        <v>11636200</v>
      </c>
      <c r="F7720" s="4">
        <v>42.8</v>
      </c>
      <c r="G7720" s="4">
        <v>10.408560311284045</v>
      </c>
      <c r="H7720" s="4">
        <v>498029</v>
      </c>
      <c r="I7720" s="4"/>
      <c r="J7720" s="4">
        <v>498029</v>
      </c>
    </row>
    <row r="7721" spans="2:10" x14ac:dyDescent="0.3">
      <c r="B7721" s="3" t="s">
        <v>355</v>
      </c>
      <c r="C7721" s="4">
        <v>2022</v>
      </c>
      <c r="D7721" s="3" t="s">
        <v>1471</v>
      </c>
      <c r="E7721" s="4">
        <v>6701000</v>
      </c>
      <c r="F7721" s="4">
        <v>55.143999999999998</v>
      </c>
      <c r="G7721" s="4">
        <v>13.410505836575874</v>
      </c>
      <c r="H7721" s="4">
        <v>369520</v>
      </c>
      <c r="I7721" s="4">
        <v>4000</v>
      </c>
      <c r="J7721" s="4">
        <v>373520</v>
      </c>
    </row>
    <row r="7722" spans="2:10" x14ac:dyDescent="0.3">
      <c r="B7722" s="3" t="s">
        <v>355</v>
      </c>
      <c r="C7722" s="4">
        <v>2022</v>
      </c>
      <c r="D7722" s="3" t="s">
        <v>1472</v>
      </c>
      <c r="E7722" s="4">
        <v>0</v>
      </c>
      <c r="F7722" s="4">
        <v>0</v>
      </c>
      <c r="G7722" s="4">
        <v>0</v>
      </c>
      <c r="H7722" s="4">
        <v>0</v>
      </c>
      <c r="I7722" s="4"/>
      <c r="J7722" s="4">
        <v>0</v>
      </c>
    </row>
    <row r="7723" spans="2:10" x14ac:dyDescent="0.3">
      <c r="B7723" s="3" t="s">
        <v>355</v>
      </c>
      <c r="C7723" s="4">
        <v>2022</v>
      </c>
      <c r="D7723" s="3" t="s">
        <v>1473</v>
      </c>
      <c r="E7723" s="4">
        <v>2144700</v>
      </c>
      <c r="F7723" s="4">
        <v>5.4904200000000003</v>
      </c>
      <c r="G7723" s="4">
        <v>1.3352188715953308</v>
      </c>
      <c r="H7723" s="4">
        <v>11775</v>
      </c>
      <c r="I7723" s="4"/>
      <c r="J7723" s="4">
        <v>11775</v>
      </c>
    </row>
    <row r="7724" spans="2:10" x14ac:dyDescent="0.3">
      <c r="B7724" s="3" t="s">
        <v>355</v>
      </c>
      <c r="C7724" s="4">
        <v>2022</v>
      </c>
      <c r="D7724" s="3" t="s">
        <v>1474</v>
      </c>
      <c r="E7724" s="4">
        <v>1849926625</v>
      </c>
      <c r="F7724" s="4">
        <v>4.1120000000000001</v>
      </c>
      <c r="G7724" s="4">
        <v>1</v>
      </c>
      <c r="H7724" s="4">
        <v>7606898</v>
      </c>
      <c r="I7724" s="4"/>
      <c r="J7724" s="4">
        <v>7606898</v>
      </c>
    </row>
    <row r="7725" spans="2:10" x14ac:dyDescent="0.3">
      <c r="B7725" s="3" t="s">
        <v>355</v>
      </c>
      <c r="C7725" s="4">
        <v>2022</v>
      </c>
      <c r="D7725" s="3" t="s">
        <v>1475</v>
      </c>
      <c r="E7725" s="4">
        <v>0</v>
      </c>
      <c r="F7725" s="4">
        <v>0</v>
      </c>
      <c r="G7725" s="4">
        <v>0</v>
      </c>
      <c r="H7725" s="4">
        <v>0</v>
      </c>
      <c r="I7725" s="4"/>
      <c r="J7725" s="4">
        <v>0</v>
      </c>
    </row>
    <row r="7726" spans="2:10" x14ac:dyDescent="0.3">
      <c r="B7726" s="3" t="s">
        <v>355</v>
      </c>
      <c r="C7726" s="4">
        <v>2022</v>
      </c>
      <c r="D7726" s="3" t="s">
        <v>1476</v>
      </c>
      <c r="E7726" s="4">
        <v>6464240</v>
      </c>
      <c r="F7726" s="4">
        <v>52.99</v>
      </c>
      <c r="G7726" s="4">
        <v>12.886673151750973</v>
      </c>
      <c r="H7726" s="4">
        <v>342540</v>
      </c>
      <c r="I7726" s="4">
        <v>272251</v>
      </c>
      <c r="J7726" s="4">
        <v>614791</v>
      </c>
    </row>
    <row r="7727" spans="2:10" x14ac:dyDescent="0.3">
      <c r="B7727" s="3" t="s">
        <v>355</v>
      </c>
      <c r="C7727" s="4">
        <v>2023</v>
      </c>
      <c r="D7727" s="3" t="s">
        <v>1468</v>
      </c>
      <c r="E7727" s="4">
        <v>359949745</v>
      </c>
      <c r="F7727" s="4">
        <v>22.565000000000001</v>
      </c>
      <c r="G7727" s="4">
        <v>5.2813275289051171</v>
      </c>
      <c r="H7727" s="4">
        <v>8122266</v>
      </c>
      <c r="I7727" s="4"/>
      <c r="J7727" s="4">
        <v>8122266</v>
      </c>
    </row>
    <row r="7728" spans="2:10" x14ac:dyDescent="0.3">
      <c r="B7728" s="3" t="s">
        <v>355</v>
      </c>
      <c r="C7728" s="4">
        <v>2023</v>
      </c>
      <c r="D7728" s="3" t="s">
        <v>1469</v>
      </c>
      <c r="E7728" s="4">
        <v>57599</v>
      </c>
      <c r="F7728" s="4">
        <v>42.7</v>
      </c>
      <c r="G7728" s="4">
        <v>9.9939147123531349</v>
      </c>
      <c r="H7728" s="4">
        <v>2459</v>
      </c>
      <c r="I7728" s="4"/>
      <c r="J7728" s="4">
        <v>2459</v>
      </c>
    </row>
    <row r="7729" spans="2:10" x14ac:dyDescent="0.3">
      <c r="B7729" s="3" t="s">
        <v>355</v>
      </c>
      <c r="C7729" s="4">
        <v>2023</v>
      </c>
      <c r="D7729" s="3" t="s">
        <v>1470</v>
      </c>
      <c r="E7729" s="4">
        <v>12339000</v>
      </c>
      <c r="F7729" s="4">
        <v>44.52</v>
      </c>
      <c r="G7729" s="4">
        <v>10.41988484763376</v>
      </c>
      <c r="H7729" s="4">
        <v>549332</v>
      </c>
      <c r="I7729" s="4"/>
      <c r="J7729" s="4">
        <v>549332</v>
      </c>
    </row>
    <row r="7730" spans="2:10" x14ac:dyDescent="0.3">
      <c r="B7730" s="3" t="s">
        <v>355</v>
      </c>
      <c r="C7730" s="4">
        <v>2023</v>
      </c>
      <c r="D7730" s="3" t="s">
        <v>1471</v>
      </c>
      <c r="E7730" s="4">
        <v>7018300</v>
      </c>
      <c r="F7730" s="4">
        <v>58.1</v>
      </c>
      <c r="G7730" s="4">
        <v>13.598277395496888</v>
      </c>
      <c r="H7730" s="4">
        <v>407763</v>
      </c>
      <c r="I7730" s="4"/>
      <c r="J7730" s="4">
        <v>407763</v>
      </c>
    </row>
    <row r="7731" spans="2:10" x14ac:dyDescent="0.3">
      <c r="B7731" s="3" t="s">
        <v>355</v>
      </c>
      <c r="C7731" s="4">
        <v>2023</v>
      </c>
      <c r="D7731" s="3" t="s">
        <v>1472</v>
      </c>
      <c r="E7731" s="4">
        <v>0</v>
      </c>
      <c r="F7731" s="4">
        <v>0</v>
      </c>
      <c r="G7731" s="4">
        <v>0</v>
      </c>
      <c r="H7731" s="4">
        <v>0</v>
      </c>
      <c r="I7731" s="4"/>
      <c r="J7731" s="4">
        <v>0</v>
      </c>
    </row>
    <row r="7732" spans="2:10" x14ac:dyDescent="0.3">
      <c r="B7732" s="3" t="s">
        <v>355</v>
      </c>
      <c r="C7732" s="4">
        <v>2023</v>
      </c>
      <c r="D7732" s="3" t="s">
        <v>1473</v>
      </c>
      <c r="E7732" s="4">
        <v>2399000</v>
      </c>
      <c r="F7732" s="4">
        <v>5.45</v>
      </c>
      <c r="G7732" s="4">
        <v>1.2755699105930816</v>
      </c>
      <c r="H7732" s="4">
        <v>13075</v>
      </c>
      <c r="I7732" s="4"/>
      <c r="J7732" s="4">
        <v>13075</v>
      </c>
    </row>
    <row r="7733" spans="2:10" x14ac:dyDescent="0.3">
      <c r="B7733" s="3" t="s">
        <v>355</v>
      </c>
      <c r="C7733" s="4">
        <v>2023</v>
      </c>
      <c r="D7733" s="3" t="s">
        <v>1474</v>
      </c>
      <c r="E7733" s="4">
        <v>1991713625</v>
      </c>
      <c r="F7733" s="4">
        <v>4.2725999999999997</v>
      </c>
      <c r="G7733" s="4">
        <v>1</v>
      </c>
      <c r="H7733" s="4">
        <v>8509796</v>
      </c>
      <c r="I7733" s="4"/>
      <c r="J7733" s="4">
        <v>8509796</v>
      </c>
    </row>
    <row r="7734" spans="2:10" x14ac:dyDescent="0.3">
      <c r="B7734" s="3" t="s">
        <v>355</v>
      </c>
      <c r="C7734" s="4">
        <v>2023</v>
      </c>
      <c r="D7734" s="3" t="s">
        <v>1475</v>
      </c>
      <c r="E7734" s="4">
        <v>0</v>
      </c>
      <c r="F7734" s="4">
        <v>0</v>
      </c>
      <c r="G7734" s="4">
        <v>0</v>
      </c>
      <c r="H7734" s="4">
        <v>0</v>
      </c>
      <c r="I7734" s="4"/>
      <c r="J7734" s="4">
        <v>0</v>
      </c>
    </row>
    <row r="7735" spans="2:10" x14ac:dyDescent="0.3">
      <c r="B7735" s="3" t="s">
        <v>355</v>
      </c>
      <c r="C7735" s="4">
        <v>2023</v>
      </c>
      <c r="D7735" s="3" t="s">
        <v>1476</v>
      </c>
      <c r="E7735" s="4">
        <v>6644480</v>
      </c>
      <c r="F7735" s="4">
        <v>56.412500000000001</v>
      </c>
      <c r="G7735" s="4">
        <v>13.203318822262792</v>
      </c>
      <c r="H7735" s="4">
        <v>374832</v>
      </c>
      <c r="I7735" s="4">
        <v>301004</v>
      </c>
      <c r="J7735" s="4">
        <v>675836</v>
      </c>
    </row>
    <row r="7736" spans="2:10" x14ac:dyDescent="0.3">
      <c r="B7736" s="3" t="s">
        <v>355</v>
      </c>
      <c r="C7736" s="4">
        <v>2024</v>
      </c>
      <c r="D7736" s="3" t="s">
        <v>1468</v>
      </c>
      <c r="E7736" s="4">
        <v>373524700</v>
      </c>
      <c r="F7736" s="4">
        <v>23.623000000000001</v>
      </c>
      <c r="G7736" s="4">
        <v>5.0027530707327399</v>
      </c>
      <c r="H7736" s="4">
        <v>8823774</v>
      </c>
      <c r="I7736" s="4"/>
      <c r="J7736" s="4">
        <v>8823774</v>
      </c>
    </row>
    <row r="7737" spans="2:10" x14ac:dyDescent="0.3">
      <c r="B7737" s="3" t="s">
        <v>355</v>
      </c>
      <c r="C7737" s="4">
        <v>2024</v>
      </c>
      <c r="D7737" s="3" t="s">
        <v>1469</v>
      </c>
      <c r="E7737" s="4">
        <v>57950</v>
      </c>
      <c r="F7737" s="4">
        <v>46.23</v>
      </c>
      <c r="G7737" s="4">
        <v>9.7903430749682325</v>
      </c>
      <c r="H7737" s="4">
        <v>2679</v>
      </c>
      <c r="I7737" s="4"/>
      <c r="J7737" s="4">
        <v>2679</v>
      </c>
    </row>
    <row r="7738" spans="2:10" x14ac:dyDescent="0.3">
      <c r="B7738" s="3" t="s">
        <v>355</v>
      </c>
      <c r="C7738" s="4">
        <v>2024</v>
      </c>
      <c r="D7738" s="3" t="s">
        <v>1470</v>
      </c>
      <c r="E7738" s="4">
        <v>13681400</v>
      </c>
      <c r="F7738" s="4">
        <v>43.65</v>
      </c>
      <c r="G7738" s="4">
        <v>9.2439644218551447</v>
      </c>
      <c r="H7738" s="4">
        <v>597193</v>
      </c>
      <c r="I7738" s="4"/>
      <c r="J7738" s="4">
        <v>597193</v>
      </c>
    </row>
    <row r="7739" spans="2:10" x14ac:dyDescent="0.3">
      <c r="B7739" s="3" t="s">
        <v>355</v>
      </c>
      <c r="C7739" s="4">
        <v>2024</v>
      </c>
      <c r="D7739" s="3" t="s">
        <v>1471</v>
      </c>
      <c r="E7739" s="4">
        <v>8246400</v>
      </c>
      <c r="F7739" s="4">
        <v>53</v>
      </c>
      <c r="G7739" s="4">
        <v>11.224057602710715</v>
      </c>
      <c r="H7739" s="4">
        <v>437059</v>
      </c>
      <c r="I7739" s="4"/>
      <c r="J7739" s="4">
        <v>437059</v>
      </c>
    </row>
    <row r="7740" spans="2:10" x14ac:dyDescent="0.3">
      <c r="B7740" s="3" t="s">
        <v>355</v>
      </c>
      <c r="C7740" s="4">
        <v>2024</v>
      </c>
      <c r="D7740" s="3" t="s">
        <v>1472</v>
      </c>
      <c r="E7740" s="4">
        <v>0</v>
      </c>
      <c r="F7740" s="4">
        <v>0</v>
      </c>
      <c r="G7740" s="4">
        <v>0</v>
      </c>
      <c r="H7740" s="4">
        <v>0</v>
      </c>
      <c r="I7740" s="4"/>
      <c r="J7740" s="4">
        <v>0</v>
      </c>
    </row>
    <row r="7741" spans="2:10" x14ac:dyDescent="0.3">
      <c r="B7741" s="3" t="s">
        <v>355</v>
      </c>
      <c r="C7741" s="4">
        <v>2024</v>
      </c>
      <c r="D7741" s="3" t="s">
        <v>1473</v>
      </c>
      <c r="E7741" s="4">
        <v>2010900</v>
      </c>
      <c r="F7741" s="4">
        <v>5.7</v>
      </c>
      <c r="G7741" s="4">
        <v>1.207115628970775</v>
      </c>
      <c r="H7741" s="4">
        <v>11462</v>
      </c>
      <c r="I7741" s="4"/>
      <c r="J7741" s="4">
        <v>11462</v>
      </c>
    </row>
    <row r="7742" spans="2:10" x14ac:dyDescent="0.3">
      <c r="B7742" s="3" t="s">
        <v>355</v>
      </c>
      <c r="C7742" s="4">
        <v>2024</v>
      </c>
      <c r="D7742" s="3" t="s">
        <v>1474</v>
      </c>
      <c r="E7742" s="4">
        <v>1975241900</v>
      </c>
      <c r="F7742" s="4">
        <v>4.7220000000000004</v>
      </c>
      <c r="G7742" s="4">
        <v>1</v>
      </c>
      <c r="H7742" s="4">
        <v>9327092</v>
      </c>
      <c r="I7742" s="4"/>
      <c r="J7742" s="4">
        <v>9327092</v>
      </c>
    </row>
    <row r="7743" spans="2:10" x14ac:dyDescent="0.3">
      <c r="B7743" s="3" t="s">
        <v>355</v>
      </c>
      <c r="C7743" s="4">
        <v>2024</v>
      </c>
      <c r="D7743" s="3" t="s">
        <v>1475</v>
      </c>
      <c r="E7743" s="4">
        <v>0</v>
      </c>
      <c r="F7743" s="4">
        <v>0</v>
      </c>
      <c r="G7743" s="4">
        <v>0</v>
      </c>
      <c r="H7743" s="4">
        <v>0</v>
      </c>
      <c r="I7743" s="4"/>
      <c r="J7743" s="4">
        <v>0</v>
      </c>
    </row>
    <row r="7744" spans="2:10" x14ac:dyDescent="0.3">
      <c r="B7744" s="3" t="s">
        <v>355</v>
      </c>
      <c r="C7744" s="4">
        <v>2024</v>
      </c>
      <c r="D7744" s="3" t="s">
        <v>1476</v>
      </c>
      <c r="E7744" s="4">
        <v>7320260</v>
      </c>
      <c r="F7744" s="4">
        <v>58.25</v>
      </c>
      <c r="G7744" s="4">
        <v>12.335874629394324</v>
      </c>
      <c r="H7744" s="4">
        <v>426405</v>
      </c>
      <c r="I7744" s="4">
        <v>298383</v>
      </c>
      <c r="J7744" s="4">
        <v>724788</v>
      </c>
    </row>
    <row r="7745" spans="2:10" x14ac:dyDescent="0.3">
      <c r="B7745" s="3" t="s">
        <v>357</v>
      </c>
      <c r="C7745" s="4">
        <v>2019</v>
      </c>
      <c r="D7745" s="3" t="s">
        <v>1468</v>
      </c>
      <c r="E7745" s="4">
        <v>231822244</v>
      </c>
      <c r="F7745" s="4">
        <v>9.1814599999999995</v>
      </c>
      <c r="G7745" s="4">
        <v>3.0502480008770601</v>
      </c>
      <c r="H7745" s="4">
        <v>2128466.6603962402</v>
      </c>
      <c r="I7745" s="4"/>
      <c r="J7745" s="4">
        <v>2128466.6603962402</v>
      </c>
    </row>
    <row r="7746" spans="2:10" x14ac:dyDescent="0.3">
      <c r="B7746" s="3" t="s">
        <v>357</v>
      </c>
      <c r="C7746" s="4">
        <v>2019</v>
      </c>
      <c r="D7746" s="3" t="s">
        <v>1469</v>
      </c>
      <c r="E7746" s="4">
        <v>0</v>
      </c>
      <c r="F7746" s="4">
        <v>0</v>
      </c>
      <c r="G7746" s="4">
        <v>0</v>
      </c>
      <c r="H7746" s="4">
        <v>0</v>
      </c>
      <c r="I7746" s="4"/>
      <c r="J7746" s="4">
        <v>0</v>
      </c>
    </row>
    <row r="7747" spans="2:10" x14ac:dyDescent="0.3">
      <c r="B7747" s="3" t="s">
        <v>357</v>
      </c>
      <c r="C7747" s="4">
        <v>2019</v>
      </c>
      <c r="D7747" s="3" t="s">
        <v>1470</v>
      </c>
      <c r="E7747" s="4">
        <v>454000</v>
      </c>
      <c r="F7747" s="4">
        <v>10.234209999999999</v>
      </c>
      <c r="G7747" s="4">
        <v>3.3999906978907499</v>
      </c>
      <c r="H7747" s="4">
        <v>4646.3313399999997</v>
      </c>
      <c r="I7747" s="4"/>
      <c r="J7747" s="4">
        <v>4646.3313399999997</v>
      </c>
    </row>
    <row r="7748" spans="2:10" x14ac:dyDescent="0.3">
      <c r="B7748" s="3" t="s">
        <v>357</v>
      </c>
      <c r="C7748" s="4">
        <v>2019</v>
      </c>
      <c r="D7748" s="3" t="s">
        <v>1471</v>
      </c>
      <c r="E7748" s="4">
        <v>0</v>
      </c>
      <c r="F7748" s="4">
        <v>0</v>
      </c>
      <c r="G7748" s="4">
        <v>0</v>
      </c>
      <c r="H7748" s="4">
        <v>0</v>
      </c>
      <c r="I7748" s="4"/>
      <c r="J7748" s="4">
        <v>0</v>
      </c>
    </row>
    <row r="7749" spans="2:10" x14ac:dyDescent="0.3">
      <c r="B7749" s="3" t="s">
        <v>357</v>
      </c>
      <c r="C7749" s="4">
        <v>2019</v>
      </c>
      <c r="D7749" s="3" t="s">
        <v>1472</v>
      </c>
      <c r="E7749" s="4">
        <v>0</v>
      </c>
      <c r="F7749" s="4">
        <v>0</v>
      </c>
      <c r="G7749" s="4">
        <v>0</v>
      </c>
      <c r="H7749" s="4">
        <v>0</v>
      </c>
      <c r="I7749" s="4"/>
      <c r="J7749" s="4">
        <v>0</v>
      </c>
    </row>
    <row r="7750" spans="2:10" x14ac:dyDescent="0.3">
      <c r="B7750" s="3" t="s">
        <v>357</v>
      </c>
      <c r="C7750" s="4">
        <v>2019</v>
      </c>
      <c r="D7750" s="3" t="s">
        <v>1473</v>
      </c>
      <c r="E7750" s="4">
        <v>6267900</v>
      </c>
      <c r="F7750" s="4">
        <v>12.70956</v>
      </c>
      <c r="G7750" s="4">
        <v>4.2223469886082396</v>
      </c>
      <c r="H7750" s="4">
        <v>79662.251124000002</v>
      </c>
      <c r="I7750" s="4"/>
      <c r="J7750" s="4">
        <v>79662.251124000002</v>
      </c>
    </row>
    <row r="7751" spans="2:10" x14ac:dyDescent="0.3">
      <c r="B7751" s="3" t="s">
        <v>357</v>
      </c>
      <c r="C7751" s="4">
        <v>2019</v>
      </c>
      <c r="D7751" s="3" t="s">
        <v>1474</v>
      </c>
      <c r="E7751" s="4">
        <v>837589802</v>
      </c>
      <c r="F7751" s="4">
        <v>3.0100699999999998</v>
      </c>
      <c r="G7751" s="4">
        <v>1</v>
      </c>
      <c r="H7751" s="4">
        <v>2521203.9353061402</v>
      </c>
      <c r="I7751" s="4">
        <v>0</v>
      </c>
      <c r="J7751" s="4">
        <v>2521203.9353061402</v>
      </c>
    </row>
    <row r="7752" spans="2:10" x14ac:dyDescent="0.3">
      <c r="B7752" s="3" t="s">
        <v>357</v>
      </c>
      <c r="C7752" s="4">
        <v>2019</v>
      </c>
      <c r="D7752" s="3" t="s">
        <v>1475</v>
      </c>
      <c r="E7752" s="4">
        <v>0</v>
      </c>
      <c r="F7752" s="4">
        <v>0</v>
      </c>
      <c r="G7752" s="4">
        <v>0</v>
      </c>
      <c r="H7752" s="4">
        <v>0</v>
      </c>
      <c r="I7752" s="4"/>
      <c r="J7752" s="4">
        <v>0</v>
      </c>
    </row>
    <row r="7753" spans="2:10" x14ac:dyDescent="0.3">
      <c r="B7753" s="3" t="s">
        <v>357</v>
      </c>
      <c r="C7753" s="4">
        <v>2019</v>
      </c>
      <c r="D7753" s="3" t="s">
        <v>1476</v>
      </c>
      <c r="E7753" s="4">
        <v>499700</v>
      </c>
      <c r="F7753" s="4">
        <v>40</v>
      </c>
      <c r="G7753" s="4">
        <v>13.288727504676</v>
      </c>
      <c r="H7753" s="4">
        <v>19988</v>
      </c>
      <c r="I7753" s="4"/>
      <c r="J7753" s="4">
        <v>19988</v>
      </c>
    </row>
    <row r="7754" spans="2:10" x14ac:dyDescent="0.3">
      <c r="B7754" s="3" t="s">
        <v>357</v>
      </c>
      <c r="C7754" s="4">
        <v>2020</v>
      </c>
      <c r="D7754" s="3" t="s">
        <v>1468</v>
      </c>
      <c r="E7754" s="4">
        <v>255400424</v>
      </c>
      <c r="F7754" s="4">
        <v>6.6258400000000002</v>
      </c>
      <c r="G7754" s="4">
        <v>3.0799810343705549</v>
      </c>
      <c r="H7754" s="4">
        <v>1692242</v>
      </c>
      <c r="I7754" s="4"/>
      <c r="J7754" s="4">
        <v>1692242</v>
      </c>
    </row>
    <row r="7755" spans="2:10" x14ac:dyDescent="0.3">
      <c r="B7755" s="3" t="s">
        <v>357</v>
      </c>
      <c r="C7755" s="4">
        <v>2020</v>
      </c>
      <c r="D7755" s="3" t="s">
        <v>1469</v>
      </c>
      <c r="E7755" s="4">
        <v>0</v>
      </c>
      <c r="F7755" s="4">
        <v>0</v>
      </c>
      <c r="G7755" s="4">
        <v>0</v>
      </c>
      <c r="H7755" s="4">
        <v>0</v>
      </c>
      <c r="I7755" s="4"/>
      <c r="J7755" s="4">
        <v>0</v>
      </c>
    </row>
    <row r="7756" spans="2:10" x14ac:dyDescent="0.3">
      <c r="B7756" s="3" t="s">
        <v>357</v>
      </c>
      <c r="C7756" s="4">
        <v>2020</v>
      </c>
      <c r="D7756" s="3" t="s">
        <v>1470</v>
      </c>
      <c r="E7756" s="4">
        <v>1054100</v>
      </c>
      <c r="F7756" s="4">
        <v>7.0406599999999999</v>
      </c>
      <c r="G7756" s="4">
        <v>3.2728075639392724</v>
      </c>
      <c r="H7756" s="4">
        <v>7422</v>
      </c>
      <c r="I7756" s="4"/>
      <c r="J7756" s="4">
        <v>7422</v>
      </c>
    </row>
    <row r="7757" spans="2:10" x14ac:dyDescent="0.3">
      <c r="B7757" s="3" t="s">
        <v>357</v>
      </c>
      <c r="C7757" s="4">
        <v>2020</v>
      </c>
      <c r="D7757" s="3" t="s">
        <v>1471</v>
      </c>
      <c r="E7757" s="4">
        <v>0</v>
      </c>
      <c r="F7757" s="4">
        <v>0</v>
      </c>
      <c r="G7757" s="4">
        <v>0</v>
      </c>
      <c r="H7757" s="4">
        <v>0</v>
      </c>
      <c r="I7757" s="4"/>
      <c r="J7757" s="4">
        <v>0</v>
      </c>
    </row>
    <row r="7758" spans="2:10" x14ac:dyDescent="0.3">
      <c r="B7758" s="3" t="s">
        <v>357</v>
      </c>
      <c r="C7758" s="4">
        <v>2020</v>
      </c>
      <c r="D7758" s="3" t="s">
        <v>1472</v>
      </c>
      <c r="E7758" s="4">
        <v>0</v>
      </c>
      <c r="F7758" s="4">
        <v>0</v>
      </c>
      <c r="G7758" s="4">
        <v>0</v>
      </c>
      <c r="H7758" s="4">
        <v>0</v>
      </c>
      <c r="I7758" s="4"/>
      <c r="J7758" s="4">
        <v>0</v>
      </c>
    </row>
    <row r="7759" spans="2:10" x14ac:dyDescent="0.3">
      <c r="B7759" s="3" t="s">
        <v>357</v>
      </c>
      <c r="C7759" s="4">
        <v>2020</v>
      </c>
      <c r="D7759" s="3" t="s">
        <v>1473</v>
      </c>
      <c r="E7759" s="4">
        <v>6684000</v>
      </c>
      <c r="F7759" s="4">
        <v>9.6458700000000004</v>
      </c>
      <c r="G7759" s="4">
        <v>4.4838234337086167</v>
      </c>
      <c r="H7759" s="4">
        <v>64473</v>
      </c>
      <c r="I7759" s="4"/>
      <c r="J7759" s="4">
        <v>64473</v>
      </c>
    </row>
    <row r="7760" spans="2:10" x14ac:dyDescent="0.3">
      <c r="B7760" s="3" t="s">
        <v>357</v>
      </c>
      <c r="C7760" s="4">
        <v>2020</v>
      </c>
      <c r="D7760" s="3" t="s">
        <v>1474</v>
      </c>
      <c r="E7760" s="4">
        <v>968346002</v>
      </c>
      <c r="F7760" s="4">
        <v>2.1512600000000002</v>
      </c>
      <c r="G7760" s="4">
        <v>1</v>
      </c>
      <c r="H7760" s="4">
        <v>2083164</v>
      </c>
      <c r="I7760" s="4"/>
      <c r="J7760" s="4">
        <v>2083164</v>
      </c>
    </row>
    <row r="7761" spans="2:10" x14ac:dyDescent="0.3">
      <c r="B7761" s="3" t="s">
        <v>357</v>
      </c>
      <c r="C7761" s="4">
        <v>2020</v>
      </c>
      <c r="D7761" s="3" t="s">
        <v>1475</v>
      </c>
      <c r="E7761" s="4">
        <v>0</v>
      </c>
      <c r="F7761" s="4">
        <v>0</v>
      </c>
      <c r="G7761" s="4">
        <v>0</v>
      </c>
      <c r="H7761" s="4">
        <v>0</v>
      </c>
      <c r="I7761" s="4"/>
      <c r="J7761" s="4">
        <v>0</v>
      </c>
    </row>
    <row r="7762" spans="2:10" x14ac:dyDescent="0.3">
      <c r="B7762" s="3" t="s">
        <v>357</v>
      </c>
      <c r="C7762" s="4">
        <v>2020</v>
      </c>
      <c r="D7762" s="3" t="s">
        <v>1476</v>
      </c>
      <c r="E7762" s="4">
        <v>587300</v>
      </c>
      <c r="F7762" s="4">
        <v>40</v>
      </c>
      <c r="G7762" s="4">
        <v>18.593754357911177</v>
      </c>
      <c r="H7762" s="4">
        <v>23492</v>
      </c>
      <c r="I7762" s="4">
        <v>58502</v>
      </c>
      <c r="J7762" s="4">
        <v>81994</v>
      </c>
    </row>
    <row r="7763" spans="2:10" x14ac:dyDescent="0.3">
      <c r="B7763" s="3" t="s">
        <v>357</v>
      </c>
      <c r="C7763" s="4">
        <v>2021</v>
      </c>
      <c r="D7763" s="3" t="s">
        <v>1468</v>
      </c>
      <c r="E7763" s="4">
        <v>243049401</v>
      </c>
      <c r="F7763" s="4">
        <v>9.0576299999999996</v>
      </c>
      <c r="G7763" s="4">
        <v>3.5218070897829201</v>
      </c>
      <c r="H7763" s="4">
        <v>2201452</v>
      </c>
      <c r="I7763" s="4"/>
      <c r="J7763" s="4">
        <v>2201452</v>
      </c>
    </row>
    <row r="7764" spans="2:10" x14ac:dyDescent="0.3">
      <c r="B7764" s="3" t="s">
        <v>357</v>
      </c>
      <c r="C7764" s="4">
        <v>2021</v>
      </c>
      <c r="D7764" s="3" t="s">
        <v>1469</v>
      </c>
      <c r="E7764" s="4">
        <v>0</v>
      </c>
      <c r="F7764" s="4">
        <v>0</v>
      </c>
      <c r="G7764" s="4">
        <v>0</v>
      </c>
      <c r="H7764" s="4">
        <v>0</v>
      </c>
      <c r="I7764" s="4"/>
      <c r="J7764" s="4">
        <v>0</v>
      </c>
    </row>
    <row r="7765" spans="2:10" x14ac:dyDescent="0.3">
      <c r="B7765" s="3" t="s">
        <v>357</v>
      </c>
      <c r="C7765" s="4">
        <v>2021</v>
      </c>
      <c r="D7765" s="3" t="s">
        <v>1470</v>
      </c>
      <c r="E7765" s="4">
        <v>1054100</v>
      </c>
      <c r="F7765" s="4">
        <v>9.0050500000000007</v>
      </c>
      <c r="G7765" s="4">
        <v>3.5013628216045136</v>
      </c>
      <c r="H7765" s="4">
        <v>9492</v>
      </c>
      <c r="I7765" s="4"/>
      <c r="J7765" s="4">
        <v>9492</v>
      </c>
    </row>
    <row r="7766" spans="2:10" x14ac:dyDescent="0.3">
      <c r="B7766" s="3" t="s">
        <v>357</v>
      </c>
      <c r="C7766" s="4">
        <v>2021</v>
      </c>
      <c r="D7766" s="3" t="s">
        <v>1471</v>
      </c>
      <c r="E7766" s="4">
        <v>0</v>
      </c>
      <c r="F7766" s="4">
        <v>0</v>
      </c>
      <c r="G7766" s="4">
        <v>0</v>
      </c>
      <c r="H7766" s="4">
        <v>0</v>
      </c>
      <c r="I7766" s="4"/>
      <c r="J7766" s="4">
        <v>0</v>
      </c>
    </row>
    <row r="7767" spans="2:10" x14ac:dyDescent="0.3">
      <c r="B7767" s="3" t="s">
        <v>357</v>
      </c>
      <c r="C7767" s="4">
        <v>2021</v>
      </c>
      <c r="D7767" s="3" t="s">
        <v>1472</v>
      </c>
      <c r="E7767" s="4">
        <v>0</v>
      </c>
      <c r="F7767" s="4">
        <v>0</v>
      </c>
      <c r="G7767" s="4">
        <v>0</v>
      </c>
      <c r="H7767" s="4">
        <v>0</v>
      </c>
      <c r="I7767" s="4"/>
      <c r="J7767" s="4">
        <v>0</v>
      </c>
    </row>
    <row r="7768" spans="2:10" x14ac:dyDescent="0.3">
      <c r="B7768" s="3" t="s">
        <v>357</v>
      </c>
      <c r="C7768" s="4">
        <v>2021</v>
      </c>
      <c r="D7768" s="3" t="s">
        <v>1473</v>
      </c>
      <c r="E7768" s="4">
        <v>8436800</v>
      </c>
      <c r="F7768" s="4">
        <v>11.413320000000001</v>
      </c>
      <c r="G7768" s="4">
        <v>4.4377515193225161</v>
      </c>
      <c r="H7768" s="4">
        <v>96292</v>
      </c>
      <c r="I7768" s="4"/>
      <c r="J7768" s="4">
        <v>96292</v>
      </c>
    </row>
    <row r="7769" spans="2:10" x14ac:dyDescent="0.3">
      <c r="B7769" s="3" t="s">
        <v>357</v>
      </c>
      <c r="C7769" s="4">
        <v>2021</v>
      </c>
      <c r="D7769" s="3" t="s">
        <v>1474</v>
      </c>
      <c r="E7769" s="4">
        <v>1042850102</v>
      </c>
      <c r="F7769" s="4">
        <v>2.5718700000000001</v>
      </c>
      <c r="G7769" s="4">
        <v>1</v>
      </c>
      <c r="H7769" s="4">
        <v>2682075</v>
      </c>
      <c r="I7769" s="4"/>
      <c r="J7769" s="4">
        <v>2682075</v>
      </c>
    </row>
    <row r="7770" spans="2:10" x14ac:dyDescent="0.3">
      <c r="B7770" s="3" t="s">
        <v>357</v>
      </c>
      <c r="C7770" s="4">
        <v>2021</v>
      </c>
      <c r="D7770" s="3" t="s">
        <v>1475</v>
      </c>
      <c r="E7770" s="4">
        <v>0</v>
      </c>
      <c r="F7770" s="4">
        <v>0</v>
      </c>
      <c r="G7770" s="4">
        <v>0</v>
      </c>
      <c r="H7770" s="4">
        <v>0</v>
      </c>
      <c r="I7770" s="4"/>
      <c r="J7770" s="4">
        <v>0</v>
      </c>
    </row>
    <row r="7771" spans="2:10" x14ac:dyDescent="0.3">
      <c r="B7771" s="3" t="s">
        <v>357</v>
      </c>
      <c r="C7771" s="4">
        <v>2021</v>
      </c>
      <c r="D7771" s="3" t="s">
        <v>1476</v>
      </c>
      <c r="E7771" s="4">
        <v>592100</v>
      </c>
      <c r="F7771" s="4">
        <v>39.999989999999997</v>
      </c>
      <c r="G7771" s="4">
        <v>15.552881755298673</v>
      </c>
      <c r="H7771" s="4">
        <v>23684</v>
      </c>
      <c r="I7771" s="4">
        <v>59672</v>
      </c>
      <c r="J7771" s="4">
        <v>83356</v>
      </c>
    </row>
    <row r="7772" spans="2:10" x14ac:dyDescent="0.3">
      <c r="B7772" s="3" t="s">
        <v>357</v>
      </c>
      <c r="C7772" s="4">
        <v>2022</v>
      </c>
      <c r="D7772" s="3" t="s">
        <v>1468</v>
      </c>
      <c r="E7772" s="4">
        <v>269654133</v>
      </c>
      <c r="F7772" s="4">
        <v>9.6126100000000001</v>
      </c>
      <c r="G7772" s="4">
        <v>4.3548388558174098</v>
      </c>
      <c r="H7772" s="4">
        <v>2592080</v>
      </c>
      <c r="I7772" s="4"/>
      <c r="J7772" s="4">
        <v>2592080</v>
      </c>
    </row>
    <row r="7773" spans="2:10" x14ac:dyDescent="0.3">
      <c r="B7773" s="3" t="s">
        <v>357</v>
      </c>
      <c r="C7773" s="4">
        <v>2022</v>
      </c>
      <c r="D7773" s="3" t="s">
        <v>1469</v>
      </c>
      <c r="E7773" s="4">
        <v>0</v>
      </c>
      <c r="F7773" s="4">
        <v>0</v>
      </c>
      <c r="G7773" s="4">
        <v>0</v>
      </c>
      <c r="H7773" s="4">
        <v>0</v>
      </c>
      <c r="I7773" s="4"/>
      <c r="J7773" s="4">
        <v>0</v>
      </c>
    </row>
    <row r="7774" spans="2:10" x14ac:dyDescent="0.3">
      <c r="B7774" s="3" t="s">
        <v>357</v>
      </c>
      <c r="C7774" s="4">
        <v>2022</v>
      </c>
      <c r="D7774" s="3" t="s">
        <v>1470</v>
      </c>
      <c r="E7774" s="4">
        <v>1134900</v>
      </c>
      <c r="F7774" s="4">
        <v>9.6287199999999995</v>
      </c>
      <c r="G7774" s="4">
        <v>4.3621372330497339</v>
      </c>
      <c r="H7774" s="4">
        <v>10928</v>
      </c>
      <c r="I7774" s="4"/>
      <c r="J7774" s="4">
        <v>10928</v>
      </c>
    </row>
    <row r="7775" spans="2:10" x14ac:dyDescent="0.3">
      <c r="B7775" s="3" t="s">
        <v>357</v>
      </c>
      <c r="C7775" s="4">
        <v>2022</v>
      </c>
      <c r="D7775" s="3" t="s">
        <v>1471</v>
      </c>
      <c r="E7775" s="4">
        <v>0</v>
      </c>
      <c r="F7775" s="4">
        <v>0</v>
      </c>
      <c r="G7775" s="4">
        <v>0</v>
      </c>
      <c r="H7775" s="4">
        <v>0</v>
      </c>
      <c r="I7775" s="4"/>
      <c r="J7775" s="4">
        <v>0</v>
      </c>
    </row>
    <row r="7776" spans="2:10" x14ac:dyDescent="0.3">
      <c r="B7776" s="3" t="s">
        <v>357</v>
      </c>
      <c r="C7776" s="4">
        <v>2022</v>
      </c>
      <c r="D7776" s="3" t="s">
        <v>1472</v>
      </c>
      <c r="E7776" s="4">
        <v>0</v>
      </c>
      <c r="F7776" s="4">
        <v>0</v>
      </c>
      <c r="G7776" s="4">
        <v>0</v>
      </c>
      <c r="H7776" s="4">
        <v>0</v>
      </c>
      <c r="I7776" s="4"/>
      <c r="J7776" s="4">
        <v>0</v>
      </c>
    </row>
    <row r="7777" spans="2:10" x14ac:dyDescent="0.3">
      <c r="B7777" s="3" t="s">
        <v>357</v>
      </c>
      <c r="C7777" s="4">
        <v>2022</v>
      </c>
      <c r="D7777" s="3" t="s">
        <v>1473</v>
      </c>
      <c r="E7777" s="4">
        <v>13137200</v>
      </c>
      <c r="F7777" s="4">
        <v>9.2199500000000008</v>
      </c>
      <c r="G7777" s="4">
        <v>4.1769505377513214</v>
      </c>
      <c r="H7777" s="4">
        <v>121124</v>
      </c>
      <c r="I7777" s="4"/>
      <c r="J7777" s="4">
        <v>121124</v>
      </c>
    </row>
    <row r="7778" spans="2:10" x14ac:dyDescent="0.3">
      <c r="B7778" s="3" t="s">
        <v>357</v>
      </c>
      <c r="C7778" s="4">
        <v>2022</v>
      </c>
      <c r="D7778" s="3" t="s">
        <v>1474</v>
      </c>
      <c r="E7778" s="4">
        <v>1411598102</v>
      </c>
      <c r="F7778" s="4">
        <v>2.2073399999999999</v>
      </c>
      <c r="G7778" s="4">
        <v>1</v>
      </c>
      <c r="H7778" s="4">
        <v>3115877</v>
      </c>
      <c r="I7778" s="4"/>
      <c r="J7778" s="4">
        <v>3115877</v>
      </c>
    </row>
    <row r="7779" spans="2:10" x14ac:dyDescent="0.3">
      <c r="B7779" s="3" t="s">
        <v>357</v>
      </c>
      <c r="C7779" s="4">
        <v>2022</v>
      </c>
      <c r="D7779" s="3" t="s">
        <v>1475</v>
      </c>
      <c r="E7779" s="4">
        <v>0</v>
      </c>
      <c r="F7779" s="4">
        <v>0</v>
      </c>
      <c r="G7779" s="4">
        <v>0</v>
      </c>
      <c r="H7779" s="4">
        <v>0</v>
      </c>
      <c r="I7779" s="4"/>
      <c r="J7779" s="4">
        <v>0</v>
      </c>
    </row>
    <row r="7780" spans="2:10" x14ac:dyDescent="0.3">
      <c r="B7780" s="3" t="s">
        <v>357</v>
      </c>
      <c r="C7780" s="4">
        <v>2022</v>
      </c>
      <c r="D7780" s="3" t="s">
        <v>1476</v>
      </c>
      <c r="E7780" s="4">
        <v>672500</v>
      </c>
      <c r="F7780" s="4">
        <v>40</v>
      </c>
      <c r="G7780" s="4">
        <v>18.121358739478286</v>
      </c>
      <c r="H7780" s="4">
        <v>26900</v>
      </c>
      <c r="I7780" s="4">
        <v>55328</v>
      </c>
      <c r="J7780" s="4">
        <v>82228</v>
      </c>
    </row>
    <row r="7781" spans="2:10" x14ac:dyDescent="0.3">
      <c r="B7781" s="3" t="s">
        <v>357</v>
      </c>
      <c r="C7781" s="4">
        <v>2023</v>
      </c>
      <c r="D7781" s="3" t="s">
        <v>1468</v>
      </c>
      <c r="E7781" s="4">
        <v>293135638</v>
      </c>
      <c r="F7781" s="4">
        <v>10.58671</v>
      </c>
      <c r="G7781" s="4">
        <v>5.8597269038960755</v>
      </c>
      <c r="H7781" s="4">
        <v>3103342</v>
      </c>
      <c r="I7781" s="4"/>
      <c r="J7781" s="4">
        <v>3103342</v>
      </c>
    </row>
    <row r="7782" spans="2:10" x14ac:dyDescent="0.3">
      <c r="B7782" s="3" t="s">
        <v>357</v>
      </c>
      <c r="C7782" s="4">
        <v>2023</v>
      </c>
      <c r="D7782" s="3" t="s">
        <v>1469</v>
      </c>
      <c r="E7782" s="4">
        <v>0</v>
      </c>
      <c r="F7782" s="4">
        <v>0</v>
      </c>
      <c r="G7782" s="4">
        <v>0</v>
      </c>
      <c r="H7782" s="4">
        <v>0</v>
      </c>
      <c r="I7782" s="4"/>
      <c r="J7782" s="4">
        <v>0</v>
      </c>
    </row>
    <row r="7783" spans="2:10" x14ac:dyDescent="0.3">
      <c r="B7783" s="3" t="s">
        <v>357</v>
      </c>
      <c r="C7783" s="4">
        <v>2023</v>
      </c>
      <c r="D7783" s="3" t="s">
        <v>1470</v>
      </c>
      <c r="E7783" s="4">
        <v>1179400</v>
      </c>
      <c r="F7783" s="4">
        <v>10.065480000000001</v>
      </c>
      <c r="G7783" s="4">
        <v>5.5712269398734708</v>
      </c>
      <c r="H7783" s="4">
        <v>11871</v>
      </c>
      <c r="I7783" s="4"/>
      <c r="J7783" s="4">
        <v>11871</v>
      </c>
    </row>
    <row r="7784" spans="2:10" x14ac:dyDescent="0.3">
      <c r="B7784" s="3" t="s">
        <v>357</v>
      </c>
      <c r="C7784" s="4">
        <v>2023</v>
      </c>
      <c r="D7784" s="3" t="s">
        <v>1471</v>
      </c>
      <c r="E7784" s="4">
        <v>0</v>
      </c>
      <c r="F7784" s="4">
        <v>0</v>
      </c>
      <c r="G7784" s="4">
        <v>0</v>
      </c>
      <c r="H7784" s="4">
        <v>0</v>
      </c>
      <c r="I7784" s="4"/>
      <c r="J7784" s="4">
        <v>0</v>
      </c>
    </row>
    <row r="7785" spans="2:10" x14ac:dyDescent="0.3">
      <c r="B7785" s="3" t="s">
        <v>357</v>
      </c>
      <c r="C7785" s="4">
        <v>2023</v>
      </c>
      <c r="D7785" s="3" t="s">
        <v>1472</v>
      </c>
      <c r="E7785" s="4">
        <v>0</v>
      </c>
      <c r="F7785" s="4">
        <v>0</v>
      </c>
      <c r="G7785" s="4">
        <v>0</v>
      </c>
      <c r="H7785" s="4">
        <v>0</v>
      </c>
      <c r="I7785" s="4"/>
      <c r="J7785" s="4">
        <v>0</v>
      </c>
    </row>
    <row r="7786" spans="2:10" x14ac:dyDescent="0.3">
      <c r="B7786" s="3" t="s">
        <v>357</v>
      </c>
      <c r="C7786" s="4">
        <v>2023</v>
      </c>
      <c r="D7786" s="3" t="s">
        <v>1473</v>
      </c>
      <c r="E7786" s="4">
        <v>14293100</v>
      </c>
      <c r="F7786" s="4">
        <v>9.2131600000000002</v>
      </c>
      <c r="G7786" s="4">
        <v>5.0994691950472966</v>
      </c>
      <c r="H7786" s="4">
        <v>131685</v>
      </c>
      <c r="I7786" s="4"/>
      <c r="J7786" s="4">
        <v>131685</v>
      </c>
    </row>
    <row r="7787" spans="2:10" x14ac:dyDescent="0.3">
      <c r="B7787" s="3" t="s">
        <v>357</v>
      </c>
      <c r="C7787" s="4">
        <v>2023</v>
      </c>
      <c r="D7787" s="3" t="s">
        <v>1474</v>
      </c>
      <c r="E7787" s="4">
        <v>1711142349</v>
      </c>
      <c r="F7787" s="4">
        <v>1.8066899999999999</v>
      </c>
      <c r="G7787" s="4">
        <v>1</v>
      </c>
      <c r="H7787" s="4">
        <v>3091504</v>
      </c>
      <c r="I7787" s="4"/>
      <c r="J7787" s="4">
        <v>3091504</v>
      </c>
    </row>
    <row r="7788" spans="2:10" x14ac:dyDescent="0.3">
      <c r="B7788" s="3" t="s">
        <v>357</v>
      </c>
      <c r="C7788" s="4">
        <v>2023</v>
      </c>
      <c r="D7788" s="3" t="s">
        <v>1475</v>
      </c>
      <c r="E7788" s="4">
        <v>0</v>
      </c>
      <c r="F7788" s="4">
        <v>0</v>
      </c>
      <c r="G7788" s="4">
        <v>0</v>
      </c>
      <c r="H7788" s="4">
        <v>0</v>
      </c>
      <c r="I7788" s="4"/>
      <c r="J7788" s="4">
        <v>0</v>
      </c>
    </row>
    <row r="7789" spans="2:10" x14ac:dyDescent="0.3">
      <c r="B7789" s="3" t="s">
        <v>357</v>
      </c>
      <c r="C7789" s="4">
        <v>2023</v>
      </c>
      <c r="D7789" s="3" t="s">
        <v>1476</v>
      </c>
      <c r="E7789" s="4">
        <v>747900</v>
      </c>
      <c r="F7789" s="4">
        <v>40</v>
      </c>
      <c r="G7789" s="4">
        <v>22.139935462088129</v>
      </c>
      <c r="H7789" s="4">
        <v>29916</v>
      </c>
      <c r="I7789" s="4">
        <v>63924</v>
      </c>
      <c r="J7789" s="4">
        <v>93840</v>
      </c>
    </row>
    <row r="7790" spans="2:10" x14ac:dyDescent="0.3">
      <c r="B7790" s="3" t="s">
        <v>357</v>
      </c>
      <c r="C7790" s="4">
        <v>2024</v>
      </c>
      <c r="D7790" s="3" t="s">
        <v>1468</v>
      </c>
      <c r="E7790" s="4">
        <v>324999801</v>
      </c>
      <c r="F7790" s="4">
        <v>10.282109999999999</v>
      </c>
      <c r="G7790" s="4">
        <v>5.3564931546812806</v>
      </c>
      <c r="H7790" s="4">
        <v>3341684</v>
      </c>
      <c r="I7790" s="4"/>
      <c r="J7790" s="4">
        <v>3341684</v>
      </c>
    </row>
    <row r="7791" spans="2:10" x14ac:dyDescent="0.3">
      <c r="B7791" s="3" t="s">
        <v>357</v>
      </c>
      <c r="C7791" s="4">
        <v>2024</v>
      </c>
      <c r="D7791" s="3" t="s">
        <v>1469</v>
      </c>
      <c r="E7791" s="4">
        <v>0</v>
      </c>
      <c r="F7791" s="4">
        <v>0</v>
      </c>
      <c r="G7791" s="4">
        <v>0</v>
      </c>
      <c r="H7791" s="4">
        <v>0</v>
      </c>
      <c r="I7791" s="4"/>
      <c r="J7791" s="4">
        <v>0</v>
      </c>
    </row>
    <row r="7792" spans="2:10" x14ac:dyDescent="0.3">
      <c r="B7792" s="3" t="s">
        <v>357</v>
      </c>
      <c r="C7792" s="4">
        <v>2024</v>
      </c>
      <c r="D7792" s="3" t="s">
        <v>1470</v>
      </c>
      <c r="E7792" s="4">
        <v>1214200</v>
      </c>
      <c r="F7792" s="4">
        <v>10.397220000000001</v>
      </c>
      <c r="G7792" s="4">
        <v>5.4164600220883958</v>
      </c>
      <c r="H7792" s="4">
        <v>12624</v>
      </c>
      <c r="I7792" s="4"/>
      <c r="J7792" s="4">
        <v>12624</v>
      </c>
    </row>
    <row r="7793" spans="2:10" x14ac:dyDescent="0.3">
      <c r="B7793" s="3" t="s">
        <v>357</v>
      </c>
      <c r="C7793" s="4">
        <v>2024</v>
      </c>
      <c r="D7793" s="3" t="s">
        <v>1471</v>
      </c>
      <c r="E7793" s="4">
        <v>0</v>
      </c>
      <c r="F7793" s="4">
        <v>0</v>
      </c>
      <c r="G7793" s="4">
        <v>0</v>
      </c>
      <c r="H7793" s="4">
        <v>0</v>
      </c>
      <c r="I7793" s="4"/>
      <c r="J7793" s="4">
        <v>0</v>
      </c>
    </row>
    <row r="7794" spans="2:10" x14ac:dyDescent="0.3">
      <c r="B7794" s="3" t="s">
        <v>357</v>
      </c>
      <c r="C7794" s="4">
        <v>2024</v>
      </c>
      <c r="D7794" s="3" t="s">
        <v>1472</v>
      </c>
      <c r="E7794" s="4">
        <v>0</v>
      </c>
      <c r="F7794" s="4">
        <v>0</v>
      </c>
      <c r="G7794" s="4">
        <v>0</v>
      </c>
      <c r="H7794" s="4">
        <v>0</v>
      </c>
      <c r="I7794" s="4"/>
      <c r="J7794" s="4">
        <v>0</v>
      </c>
    </row>
    <row r="7795" spans="2:10" x14ac:dyDescent="0.3">
      <c r="B7795" s="3" t="s">
        <v>357</v>
      </c>
      <c r="C7795" s="4">
        <v>2024</v>
      </c>
      <c r="D7795" s="3" t="s">
        <v>1473</v>
      </c>
      <c r="E7795" s="4">
        <v>17876400</v>
      </c>
      <c r="F7795" s="4">
        <v>8.4414300000000004</v>
      </c>
      <c r="G7795" s="4">
        <v>4.3975859051032531</v>
      </c>
      <c r="H7795" s="4">
        <v>150902</v>
      </c>
      <c r="I7795" s="4"/>
      <c r="J7795" s="4">
        <v>150902</v>
      </c>
    </row>
    <row r="7796" spans="2:10" x14ac:dyDescent="0.3">
      <c r="B7796" s="3" t="s">
        <v>357</v>
      </c>
      <c r="C7796" s="4">
        <v>2024</v>
      </c>
      <c r="D7796" s="3" t="s">
        <v>1474</v>
      </c>
      <c r="E7796" s="4">
        <v>1755135102</v>
      </c>
      <c r="F7796" s="4">
        <v>1.9195599999999999</v>
      </c>
      <c r="G7796" s="4">
        <v>1</v>
      </c>
      <c r="H7796" s="4">
        <v>3369087</v>
      </c>
      <c r="I7796" s="4"/>
      <c r="J7796" s="4">
        <v>3369087</v>
      </c>
    </row>
    <row r="7797" spans="2:10" x14ac:dyDescent="0.3">
      <c r="B7797" s="3" t="s">
        <v>357</v>
      </c>
      <c r="C7797" s="4">
        <v>2024</v>
      </c>
      <c r="D7797" s="3" t="s">
        <v>1475</v>
      </c>
      <c r="E7797" s="4">
        <v>0</v>
      </c>
      <c r="F7797" s="4">
        <v>0</v>
      </c>
      <c r="G7797" s="4">
        <v>0</v>
      </c>
      <c r="H7797" s="4">
        <v>0</v>
      </c>
      <c r="I7797" s="4"/>
      <c r="J7797" s="4">
        <v>0</v>
      </c>
    </row>
    <row r="7798" spans="2:10" x14ac:dyDescent="0.3">
      <c r="B7798" s="3" t="s">
        <v>357</v>
      </c>
      <c r="C7798" s="4">
        <v>2024</v>
      </c>
      <c r="D7798" s="3" t="s">
        <v>1476</v>
      </c>
      <c r="E7798" s="4">
        <v>849900</v>
      </c>
      <c r="F7798" s="4">
        <v>39.999000000000002</v>
      </c>
      <c r="G7798" s="4">
        <v>20.837587780533042</v>
      </c>
      <c r="H7798" s="4">
        <v>33995</v>
      </c>
      <c r="I7798" s="4">
        <v>60832</v>
      </c>
      <c r="J7798" s="4">
        <v>94827</v>
      </c>
    </row>
    <row r="7799" spans="2:10" x14ac:dyDescent="0.3">
      <c r="B7799" s="3" t="s">
        <v>359</v>
      </c>
      <c r="C7799" s="4">
        <v>2019</v>
      </c>
      <c r="D7799" s="3" t="s">
        <v>1468</v>
      </c>
      <c r="E7799" s="4">
        <v>125284700</v>
      </c>
      <c r="F7799" s="4">
        <v>8.9727999999999994</v>
      </c>
      <c r="G7799" s="4">
        <v>2.2229158924811099</v>
      </c>
      <c r="H7799" s="4">
        <v>1124154.5561599999</v>
      </c>
      <c r="I7799" s="4"/>
      <c r="J7799" s="4">
        <v>1124154.5561599999</v>
      </c>
    </row>
    <row r="7800" spans="2:10" x14ac:dyDescent="0.3">
      <c r="B7800" s="3" t="s">
        <v>359</v>
      </c>
      <c r="C7800" s="4">
        <v>2019</v>
      </c>
      <c r="D7800" s="3" t="s">
        <v>1469</v>
      </c>
      <c r="E7800" s="4">
        <v>0</v>
      </c>
      <c r="F7800" s="4">
        <v>0</v>
      </c>
      <c r="G7800" s="4">
        <v>0</v>
      </c>
      <c r="H7800" s="4">
        <v>0</v>
      </c>
      <c r="I7800" s="4"/>
      <c r="J7800" s="4">
        <v>0</v>
      </c>
    </row>
    <row r="7801" spans="2:10" x14ac:dyDescent="0.3">
      <c r="B7801" s="3" t="s">
        <v>359</v>
      </c>
      <c r="C7801" s="4">
        <v>2019</v>
      </c>
      <c r="D7801" s="3" t="s">
        <v>1470</v>
      </c>
      <c r="E7801" s="4">
        <v>2642000</v>
      </c>
      <c r="F7801" s="4">
        <v>2.8273000000000001</v>
      </c>
      <c r="G7801" s="4">
        <v>0.70043354391180501</v>
      </c>
      <c r="H7801" s="4">
        <v>7469.7266</v>
      </c>
      <c r="I7801" s="4"/>
      <c r="J7801" s="4">
        <v>7469.7266</v>
      </c>
    </row>
    <row r="7802" spans="2:10" x14ac:dyDescent="0.3">
      <c r="B7802" s="3" t="s">
        <v>359</v>
      </c>
      <c r="C7802" s="4">
        <v>2019</v>
      </c>
      <c r="D7802" s="3" t="s">
        <v>1471</v>
      </c>
      <c r="E7802" s="4">
        <v>213070300</v>
      </c>
      <c r="F7802" s="4">
        <v>42.050400000000003</v>
      </c>
      <c r="G7802" s="4">
        <v>10.417539947974699</v>
      </c>
      <c r="H7802" s="4">
        <v>8959691.3431199994</v>
      </c>
      <c r="I7802" s="4"/>
      <c r="J7802" s="4">
        <v>8959691.3431199994</v>
      </c>
    </row>
    <row r="7803" spans="2:10" x14ac:dyDescent="0.3">
      <c r="B7803" s="3" t="s">
        <v>359</v>
      </c>
      <c r="C7803" s="4">
        <v>2019</v>
      </c>
      <c r="D7803" s="3" t="s">
        <v>1472</v>
      </c>
      <c r="E7803" s="4">
        <v>511000</v>
      </c>
      <c r="F7803" s="4">
        <v>9.1194000000000006</v>
      </c>
      <c r="G7803" s="4">
        <v>2.2592344853214401</v>
      </c>
      <c r="H7803" s="4">
        <v>4660.0133999999998</v>
      </c>
      <c r="I7803" s="4"/>
      <c r="J7803" s="4">
        <v>4660.0133999999998</v>
      </c>
    </row>
    <row r="7804" spans="2:10" x14ac:dyDescent="0.3">
      <c r="B7804" s="3" t="s">
        <v>359</v>
      </c>
      <c r="C7804" s="4">
        <v>2019</v>
      </c>
      <c r="D7804" s="3" t="s">
        <v>1473</v>
      </c>
      <c r="E7804" s="4">
        <v>1477000</v>
      </c>
      <c r="F7804" s="4">
        <v>5.9444999999999997</v>
      </c>
      <c r="G7804" s="4">
        <v>1.4726867335563001</v>
      </c>
      <c r="H7804" s="4">
        <v>8780.0264999999999</v>
      </c>
      <c r="I7804" s="4"/>
      <c r="J7804" s="4">
        <v>8780.0264999999999</v>
      </c>
    </row>
    <row r="7805" spans="2:10" x14ac:dyDescent="0.3">
      <c r="B7805" s="3" t="s">
        <v>359</v>
      </c>
      <c r="C7805" s="4">
        <v>2019</v>
      </c>
      <c r="D7805" s="3" t="s">
        <v>1474</v>
      </c>
      <c r="E7805" s="4">
        <v>734704200</v>
      </c>
      <c r="F7805" s="4">
        <v>4.0365000000000002</v>
      </c>
      <c r="G7805" s="4">
        <v>1</v>
      </c>
      <c r="H7805" s="4">
        <v>2965633.5033</v>
      </c>
      <c r="I7805" s="4">
        <v>873340</v>
      </c>
      <c r="J7805" s="4">
        <v>3838973.5033</v>
      </c>
    </row>
    <row r="7806" spans="2:10" x14ac:dyDescent="0.3">
      <c r="B7806" s="3" t="s">
        <v>359</v>
      </c>
      <c r="C7806" s="4">
        <v>2019</v>
      </c>
      <c r="D7806" s="3" t="s">
        <v>1475</v>
      </c>
      <c r="E7806" s="4">
        <v>2</v>
      </c>
      <c r="F7806" s="4">
        <v>0</v>
      </c>
      <c r="G7806" s="4">
        <v>0</v>
      </c>
      <c r="H7806" s="4">
        <v>0</v>
      </c>
      <c r="I7806" s="4"/>
      <c r="J7806" s="4">
        <v>0</v>
      </c>
    </row>
    <row r="7807" spans="2:10" x14ac:dyDescent="0.3">
      <c r="B7807" s="3" t="s">
        <v>359</v>
      </c>
      <c r="C7807" s="4">
        <v>2019</v>
      </c>
      <c r="D7807" s="3" t="s">
        <v>1476</v>
      </c>
      <c r="E7807" s="4">
        <v>16622335</v>
      </c>
      <c r="F7807" s="4">
        <v>40</v>
      </c>
      <c r="G7807" s="4">
        <v>9.9095751269664305</v>
      </c>
      <c r="H7807" s="4">
        <v>664893.4</v>
      </c>
      <c r="I7807" s="4"/>
      <c r="J7807" s="4">
        <v>664893.4</v>
      </c>
    </row>
    <row r="7808" spans="2:10" x14ac:dyDescent="0.3">
      <c r="B7808" s="3" t="s">
        <v>359</v>
      </c>
      <c r="C7808" s="4">
        <v>2020</v>
      </c>
      <c r="D7808" s="3" t="s">
        <v>1468</v>
      </c>
      <c r="E7808" s="4">
        <v>126930300</v>
      </c>
      <c r="F7808" s="4">
        <v>8.9352999999999998</v>
      </c>
      <c r="G7808" s="4">
        <v>2.3520136878125824</v>
      </c>
      <c r="H7808" s="4">
        <v>1134160</v>
      </c>
      <c r="I7808" s="4"/>
      <c r="J7808" s="4">
        <v>1134160</v>
      </c>
    </row>
    <row r="7809" spans="2:10" x14ac:dyDescent="0.3">
      <c r="B7809" s="3" t="s">
        <v>359</v>
      </c>
      <c r="C7809" s="4">
        <v>2020</v>
      </c>
      <c r="D7809" s="3" t="s">
        <v>1469</v>
      </c>
      <c r="E7809" s="4">
        <v>0</v>
      </c>
      <c r="F7809" s="4">
        <v>0</v>
      </c>
      <c r="G7809" s="4">
        <v>0</v>
      </c>
      <c r="H7809" s="4">
        <v>0</v>
      </c>
      <c r="I7809" s="4"/>
      <c r="J7809" s="4">
        <v>0</v>
      </c>
    </row>
    <row r="7810" spans="2:10" x14ac:dyDescent="0.3">
      <c r="B7810" s="3" t="s">
        <v>359</v>
      </c>
      <c r="C7810" s="4">
        <v>2020</v>
      </c>
      <c r="D7810" s="3" t="s">
        <v>1470</v>
      </c>
      <c r="E7810" s="4">
        <v>2656000</v>
      </c>
      <c r="F7810" s="4">
        <v>2.8123999999999998</v>
      </c>
      <c r="G7810" s="4">
        <v>0.74030007896814942</v>
      </c>
      <c r="H7810" s="4">
        <v>7470</v>
      </c>
      <c r="I7810" s="4"/>
      <c r="J7810" s="4">
        <v>7470</v>
      </c>
    </row>
    <row r="7811" spans="2:10" x14ac:dyDescent="0.3">
      <c r="B7811" s="3" t="s">
        <v>359</v>
      </c>
      <c r="C7811" s="4">
        <v>2020</v>
      </c>
      <c r="D7811" s="3" t="s">
        <v>1471</v>
      </c>
      <c r="E7811" s="4">
        <v>217538200</v>
      </c>
      <c r="F7811" s="4">
        <v>41.186700000000002</v>
      </c>
      <c r="G7811" s="4">
        <v>10.841458278494342</v>
      </c>
      <c r="H7811" s="4">
        <v>8959681</v>
      </c>
      <c r="I7811" s="4"/>
      <c r="J7811" s="4">
        <v>8959681</v>
      </c>
    </row>
    <row r="7812" spans="2:10" x14ac:dyDescent="0.3">
      <c r="B7812" s="3" t="s">
        <v>359</v>
      </c>
      <c r="C7812" s="4">
        <v>2020</v>
      </c>
      <c r="D7812" s="3" t="s">
        <v>1472</v>
      </c>
      <c r="E7812" s="4">
        <v>577000</v>
      </c>
      <c r="F7812" s="4">
        <v>8.0762999999999998</v>
      </c>
      <c r="G7812" s="4">
        <v>2.1259015530402738</v>
      </c>
      <c r="H7812" s="4">
        <v>4660</v>
      </c>
      <c r="I7812" s="4"/>
      <c r="J7812" s="4">
        <v>4660</v>
      </c>
    </row>
    <row r="7813" spans="2:10" x14ac:dyDescent="0.3">
      <c r="B7813" s="3" t="s">
        <v>359</v>
      </c>
      <c r="C7813" s="4">
        <v>2020</v>
      </c>
      <c r="D7813" s="3" t="s">
        <v>1473</v>
      </c>
      <c r="E7813" s="4">
        <v>1650100</v>
      </c>
      <c r="F7813" s="4">
        <v>5.3209</v>
      </c>
      <c r="G7813" s="4">
        <v>1.4006054224795998</v>
      </c>
      <c r="H7813" s="4">
        <v>8780</v>
      </c>
      <c r="I7813" s="4"/>
      <c r="J7813" s="4">
        <v>8780</v>
      </c>
    </row>
    <row r="7814" spans="2:10" x14ac:dyDescent="0.3">
      <c r="B7814" s="3" t="s">
        <v>359</v>
      </c>
      <c r="C7814" s="4">
        <v>2020</v>
      </c>
      <c r="D7814" s="3" t="s">
        <v>1474</v>
      </c>
      <c r="E7814" s="4">
        <v>776643100</v>
      </c>
      <c r="F7814" s="4">
        <v>3.7989999999999999</v>
      </c>
      <c r="G7814" s="4">
        <v>1</v>
      </c>
      <c r="H7814" s="4">
        <v>2950467</v>
      </c>
      <c r="I7814" s="4">
        <v>873080</v>
      </c>
      <c r="J7814" s="4">
        <v>3823547</v>
      </c>
    </row>
    <row r="7815" spans="2:10" x14ac:dyDescent="0.3">
      <c r="B7815" s="3" t="s">
        <v>359</v>
      </c>
      <c r="C7815" s="4">
        <v>2020</v>
      </c>
      <c r="D7815" s="3" t="s">
        <v>1475</v>
      </c>
      <c r="E7815" s="4">
        <v>2</v>
      </c>
      <c r="F7815" s="4">
        <v>0</v>
      </c>
      <c r="G7815" s="4">
        <v>0</v>
      </c>
      <c r="H7815" s="4">
        <v>0</v>
      </c>
      <c r="I7815" s="4"/>
      <c r="J7815" s="4">
        <v>0</v>
      </c>
    </row>
    <row r="7816" spans="2:10" x14ac:dyDescent="0.3">
      <c r="B7816" s="3" t="s">
        <v>359</v>
      </c>
      <c r="C7816" s="4">
        <v>2020</v>
      </c>
      <c r="D7816" s="3" t="s">
        <v>1476</v>
      </c>
      <c r="E7816" s="4">
        <v>16752015</v>
      </c>
      <c r="F7816" s="4">
        <v>40</v>
      </c>
      <c r="G7816" s="4">
        <v>10.529086601737299</v>
      </c>
      <c r="H7816" s="4">
        <v>670081</v>
      </c>
      <c r="I7816" s="4">
        <v>173700</v>
      </c>
      <c r="J7816" s="4">
        <v>843781</v>
      </c>
    </row>
    <row r="7817" spans="2:10" x14ac:dyDescent="0.3">
      <c r="B7817" s="3" t="s">
        <v>359</v>
      </c>
      <c r="C7817" s="4">
        <v>2021</v>
      </c>
      <c r="D7817" s="3" t="s">
        <v>1468</v>
      </c>
      <c r="E7817" s="4">
        <v>128131799</v>
      </c>
      <c r="F7817" s="4">
        <v>9.2049000000000003</v>
      </c>
      <c r="G7817" s="4">
        <v>2.5161687122433918</v>
      </c>
      <c r="H7817" s="4">
        <v>1179440</v>
      </c>
      <c r="I7817" s="4"/>
      <c r="J7817" s="4">
        <v>1179440</v>
      </c>
    </row>
    <row r="7818" spans="2:10" x14ac:dyDescent="0.3">
      <c r="B7818" s="3" t="s">
        <v>359</v>
      </c>
      <c r="C7818" s="4">
        <v>2021</v>
      </c>
      <c r="D7818" s="3" t="s">
        <v>1469</v>
      </c>
      <c r="E7818" s="4">
        <v>0</v>
      </c>
      <c r="F7818" s="4">
        <v>0</v>
      </c>
      <c r="G7818" s="4">
        <v>0</v>
      </c>
      <c r="H7818" s="4">
        <v>0</v>
      </c>
      <c r="I7818" s="4"/>
      <c r="J7818" s="4">
        <v>0</v>
      </c>
    </row>
    <row r="7819" spans="2:10" x14ac:dyDescent="0.3">
      <c r="B7819" s="3" t="s">
        <v>359</v>
      </c>
      <c r="C7819" s="4">
        <v>2021</v>
      </c>
      <c r="D7819" s="3" t="s">
        <v>1470</v>
      </c>
      <c r="E7819" s="4">
        <v>2666200</v>
      </c>
      <c r="F7819" s="4">
        <v>2.9142000000000001</v>
      </c>
      <c r="G7819" s="4">
        <v>0.79659951343520219</v>
      </c>
      <c r="H7819" s="4">
        <v>7770</v>
      </c>
      <c r="I7819" s="4"/>
      <c r="J7819" s="4">
        <v>7770</v>
      </c>
    </row>
    <row r="7820" spans="2:10" x14ac:dyDescent="0.3">
      <c r="B7820" s="3" t="s">
        <v>359</v>
      </c>
      <c r="C7820" s="4">
        <v>2021</v>
      </c>
      <c r="D7820" s="3" t="s">
        <v>1471</v>
      </c>
      <c r="E7820" s="4">
        <v>218488900</v>
      </c>
      <c r="F7820" s="4">
        <v>42.644799999999996</v>
      </c>
      <c r="G7820" s="4">
        <v>11.656999152611867</v>
      </c>
      <c r="H7820" s="4">
        <v>9317415</v>
      </c>
      <c r="I7820" s="4"/>
      <c r="J7820" s="4">
        <v>9317415</v>
      </c>
    </row>
    <row r="7821" spans="2:10" x14ac:dyDescent="0.3">
      <c r="B7821" s="3" t="s">
        <v>359</v>
      </c>
      <c r="C7821" s="4">
        <v>2021</v>
      </c>
      <c r="D7821" s="3" t="s">
        <v>1472</v>
      </c>
      <c r="E7821" s="4">
        <v>655000</v>
      </c>
      <c r="F7821" s="4">
        <v>7.4046000000000003</v>
      </c>
      <c r="G7821" s="4">
        <v>2.0240548888828145</v>
      </c>
      <c r="H7821" s="4">
        <v>4850</v>
      </c>
      <c r="I7821" s="4"/>
      <c r="J7821" s="4">
        <v>4850</v>
      </c>
    </row>
    <row r="7822" spans="2:10" x14ac:dyDescent="0.3">
      <c r="B7822" s="3" t="s">
        <v>359</v>
      </c>
      <c r="C7822" s="4">
        <v>2021</v>
      </c>
      <c r="D7822" s="3" t="s">
        <v>1473</v>
      </c>
      <c r="E7822" s="4">
        <v>1753600</v>
      </c>
      <c r="F7822" s="4">
        <v>5.2064000000000004</v>
      </c>
      <c r="G7822" s="4">
        <v>1.4231746986305116</v>
      </c>
      <c r="H7822" s="4">
        <v>9130</v>
      </c>
      <c r="I7822" s="4"/>
      <c r="J7822" s="4">
        <v>9130</v>
      </c>
    </row>
    <row r="7823" spans="2:10" x14ac:dyDescent="0.3">
      <c r="B7823" s="3" t="s">
        <v>359</v>
      </c>
      <c r="C7823" s="4">
        <v>2021</v>
      </c>
      <c r="D7823" s="3" t="s">
        <v>1474</v>
      </c>
      <c r="E7823" s="4">
        <v>855203900</v>
      </c>
      <c r="F7823" s="4">
        <v>3.6583000000000001</v>
      </c>
      <c r="G7823" s="4">
        <v>1</v>
      </c>
      <c r="H7823" s="4">
        <v>3128592</v>
      </c>
      <c r="I7823" s="4">
        <v>873860</v>
      </c>
      <c r="J7823" s="4">
        <v>4002452</v>
      </c>
    </row>
    <row r="7824" spans="2:10" x14ac:dyDescent="0.3">
      <c r="B7824" s="3" t="s">
        <v>359</v>
      </c>
      <c r="C7824" s="4">
        <v>2021</v>
      </c>
      <c r="D7824" s="3" t="s">
        <v>1475</v>
      </c>
      <c r="E7824" s="4">
        <v>2</v>
      </c>
      <c r="F7824" s="4">
        <v>0</v>
      </c>
      <c r="G7824" s="4">
        <v>0</v>
      </c>
      <c r="H7824" s="4">
        <v>0</v>
      </c>
      <c r="I7824" s="4"/>
      <c r="J7824" s="4">
        <v>0</v>
      </c>
    </row>
    <row r="7825" spans="2:10" x14ac:dyDescent="0.3">
      <c r="B7825" s="3" t="s">
        <v>359</v>
      </c>
      <c r="C7825" s="4">
        <v>2021</v>
      </c>
      <c r="D7825" s="3" t="s">
        <v>1476</v>
      </c>
      <c r="E7825" s="4">
        <v>16785605</v>
      </c>
      <c r="F7825" s="4">
        <v>40</v>
      </c>
      <c r="G7825" s="4">
        <v>10.934040401279283</v>
      </c>
      <c r="H7825" s="4">
        <v>671424</v>
      </c>
      <c r="I7825" s="4">
        <v>164550</v>
      </c>
      <c r="J7825" s="4">
        <v>835974</v>
      </c>
    </row>
    <row r="7826" spans="2:10" x14ac:dyDescent="0.3">
      <c r="B7826" s="3" t="s">
        <v>359</v>
      </c>
      <c r="C7826" s="4">
        <v>2022</v>
      </c>
      <c r="D7826" s="3" t="s">
        <v>1468</v>
      </c>
      <c r="E7826" s="4">
        <v>148612050</v>
      </c>
      <c r="F7826" s="4">
        <v>8.2866999999999997</v>
      </c>
      <c r="G7826" s="4">
        <v>2.7566281893483251</v>
      </c>
      <c r="H7826" s="4">
        <v>1231503</v>
      </c>
      <c r="I7826" s="4"/>
      <c r="J7826" s="4">
        <v>1231503</v>
      </c>
    </row>
    <row r="7827" spans="2:10" x14ac:dyDescent="0.3">
      <c r="B7827" s="3" t="s">
        <v>359</v>
      </c>
      <c r="C7827" s="4">
        <v>2022</v>
      </c>
      <c r="D7827" s="3" t="s">
        <v>1469</v>
      </c>
      <c r="E7827" s="4">
        <v>0</v>
      </c>
      <c r="F7827" s="4">
        <v>0</v>
      </c>
      <c r="G7827" s="4">
        <v>0</v>
      </c>
      <c r="H7827" s="4">
        <v>0</v>
      </c>
      <c r="I7827" s="4"/>
      <c r="J7827" s="4">
        <v>0</v>
      </c>
    </row>
    <row r="7828" spans="2:10" x14ac:dyDescent="0.3">
      <c r="B7828" s="3" t="s">
        <v>359</v>
      </c>
      <c r="C7828" s="4">
        <v>2022</v>
      </c>
      <c r="D7828" s="3" t="s">
        <v>1470</v>
      </c>
      <c r="E7828" s="4">
        <v>3155100</v>
      </c>
      <c r="F7828" s="4">
        <v>2.5798999999999999</v>
      </c>
      <c r="G7828" s="4">
        <v>0.85822161604737035</v>
      </c>
      <c r="H7828" s="4">
        <v>8140</v>
      </c>
      <c r="I7828" s="4"/>
      <c r="J7828" s="4">
        <v>8140</v>
      </c>
    </row>
    <row r="7829" spans="2:10" x14ac:dyDescent="0.3">
      <c r="B7829" s="3" t="s">
        <v>359</v>
      </c>
      <c r="C7829" s="4">
        <v>2022</v>
      </c>
      <c r="D7829" s="3" t="s">
        <v>1471</v>
      </c>
      <c r="E7829" s="4">
        <v>220352000</v>
      </c>
      <c r="F7829" s="4">
        <v>44.192100000000003</v>
      </c>
      <c r="G7829" s="4">
        <v>14.700808356342106</v>
      </c>
      <c r="H7829" s="4">
        <v>9737818</v>
      </c>
      <c r="I7829" s="4"/>
      <c r="J7829" s="4">
        <v>9737818</v>
      </c>
    </row>
    <row r="7830" spans="2:10" x14ac:dyDescent="0.3">
      <c r="B7830" s="3" t="s">
        <v>359</v>
      </c>
      <c r="C7830" s="4">
        <v>2022</v>
      </c>
      <c r="D7830" s="3" t="s">
        <v>1472</v>
      </c>
      <c r="E7830" s="4">
        <v>597000</v>
      </c>
      <c r="F7830" s="4">
        <v>8.4924999999999997</v>
      </c>
      <c r="G7830" s="4">
        <v>2.8250889857290176</v>
      </c>
      <c r="H7830" s="4">
        <v>5070</v>
      </c>
      <c r="I7830" s="4"/>
      <c r="J7830" s="4">
        <v>5070</v>
      </c>
    </row>
    <row r="7831" spans="2:10" x14ac:dyDescent="0.3">
      <c r="B7831" s="3" t="s">
        <v>359</v>
      </c>
      <c r="C7831" s="4">
        <v>2022</v>
      </c>
      <c r="D7831" s="3" t="s">
        <v>1473</v>
      </c>
      <c r="E7831" s="4">
        <v>2090300</v>
      </c>
      <c r="F7831" s="4">
        <v>4.5639000000000003</v>
      </c>
      <c r="G7831" s="4">
        <v>1.5182129669671669</v>
      </c>
      <c r="H7831" s="4">
        <v>9540</v>
      </c>
      <c r="I7831" s="4"/>
      <c r="J7831" s="4">
        <v>9540</v>
      </c>
    </row>
    <row r="7832" spans="2:10" x14ac:dyDescent="0.3">
      <c r="B7832" s="3" t="s">
        <v>359</v>
      </c>
      <c r="C7832" s="4">
        <v>2022</v>
      </c>
      <c r="D7832" s="3" t="s">
        <v>1474</v>
      </c>
      <c r="E7832" s="4">
        <v>1116382900</v>
      </c>
      <c r="F7832" s="4">
        <v>3.0061</v>
      </c>
      <c r="G7832" s="4">
        <v>1</v>
      </c>
      <c r="H7832" s="4">
        <v>3355959</v>
      </c>
      <c r="I7832" s="4">
        <v>873600</v>
      </c>
      <c r="J7832" s="4">
        <v>4229559</v>
      </c>
    </row>
    <row r="7833" spans="2:10" x14ac:dyDescent="0.3">
      <c r="B7833" s="3" t="s">
        <v>359</v>
      </c>
      <c r="C7833" s="4">
        <v>2022</v>
      </c>
      <c r="D7833" s="3" t="s">
        <v>1475</v>
      </c>
      <c r="E7833" s="4">
        <v>2</v>
      </c>
      <c r="F7833" s="4">
        <v>0</v>
      </c>
      <c r="G7833" s="4">
        <v>0</v>
      </c>
      <c r="H7833" s="4">
        <v>0</v>
      </c>
      <c r="I7833" s="4"/>
      <c r="J7833" s="4">
        <v>0</v>
      </c>
    </row>
    <row r="7834" spans="2:10" x14ac:dyDescent="0.3">
      <c r="B7834" s="3" t="s">
        <v>359</v>
      </c>
      <c r="C7834" s="4">
        <v>2022</v>
      </c>
      <c r="D7834" s="3" t="s">
        <v>1476</v>
      </c>
      <c r="E7834" s="4">
        <v>16378340</v>
      </c>
      <c r="F7834" s="4">
        <v>40</v>
      </c>
      <c r="G7834" s="4">
        <v>13.306277236286219</v>
      </c>
      <c r="H7834" s="4">
        <v>655134</v>
      </c>
      <c r="I7834" s="4">
        <v>166700</v>
      </c>
      <c r="J7834" s="4">
        <v>821834</v>
      </c>
    </row>
    <row r="7835" spans="2:10" x14ac:dyDescent="0.3">
      <c r="B7835" s="3" t="s">
        <v>359</v>
      </c>
      <c r="C7835" s="4">
        <v>2023</v>
      </c>
      <c r="D7835" s="3" t="s">
        <v>1468</v>
      </c>
      <c r="E7835" s="4">
        <v>164653000</v>
      </c>
      <c r="F7835" s="4">
        <v>7.8693999999999997</v>
      </c>
      <c r="G7835" s="4">
        <v>2.8920984932010287</v>
      </c>
      <c r="H7835" s="4">
        <v>1295720</v>
      </c>
      <c r="I7835" s="4"/>
      <c r="J7835" s="4">
        <v>1295720</v>
      </c>
    </row>
    <row r="7836" spans="2:10" x14ac:dyDescent="0.3">
      <c r="B7836" s="3" t="s">
        <v>359</v>
      </c>
      <c r="C7836" s="4">
        <v>2023</v>
      </c>
      <c r="D7836" s="3" t="s">
        <v>1469</v>
      </c>
      <c r="E7836" s="4">
        <v>0</v>
      </c>
      <c r="F7836" s="4">
        <v>0</v>
      </c>
      <c r="G7836" s="4">
        <v>0</v>
      </c>
      <c r="H7836" s="4">
        <v>0</v>
      </c>
      <c r="I7836" s="4"/>
      <c r="J7836" s="4">
        <v>0</v>
      </c>
    </row>
    <row r="7837" spans="2:10" x14ac:dyDescent="0.3">
      <c r="B7837" s="3" t="s">
        <v>359</v>
      </c>
      <c r="C7837" s="4">
        <v>2023</v>
      </c>
      <c r="D7837" s="3" t="s">
        <v>1470</v>
      </c>
      <c r="E7837" s="4">
        <v>3471900</v>
      </c>
      <c r="F7837" s="4">
        <v>2.4582000000000002</v>
      </c>
      <c r="G7837" s="4">
        <v>0.90341786108048516</v>
      </c>
      <c r="H7837" s="4">
        <v>8535</v>
      </c>
      <c r="I7837" s="4"/>
      <c r="J7837" s="4">
        <v>8535</v>
      </c>
    </row>
    <row r="7838" spans="2:10" x14ac:dyDescent="0.3">
      <c r="B7838" s="3" t="s">
        <v>359</v>
      </c>
      <c r="C7838" s="4">
        <v>2023</v>
      </c>
      <c r="D7838" s="3" t="s">
        <v>1471</v>
      </c>
      <c r="E7838" s="4">
        <v>225530000</v>
      </c>
      <c r="F7838" s="4">
        <v>45.381799999999998</v>
      </c>
      <c r="G7838" s="4">
        <v>16.678353546490261</v>
      </c>
      <c r="H7838" s="4">
        <v>10234957</v>
      </c>
      <c r="I7838" s="4"/>
      <c r="J7838" s="4">
        <v>10234957</v>
      </c>
    </row>
    <row r="7839" spans="2:10" x14ac:dyDescent="0.3">
      <c r="B7839" s="3" t="s">
        <v>359</v>
      </c>
      <c r="C7839" s="4">
        <v>2023</v>
      </c>
      <c r="D7839" s="3" t="s">
        <v>1472</v>
      </c>
      <c r="E7839" s="4">
        <v>932000</v>
      </c>
      <c r="F7839" s="4">
        <v>7.3094000000000001</v>
      </c>
      <c r="G7839" s="4">
        <v>2.6862918044836457</v>
      </c>
      <c r="H7839" s="4">
        <v>6812</v>
      </c>
      <c r="I7839" s="4"/>
      <c r="J7839" s="4">
        <v>6812</v>
      </c>
    </row>
    <row r="7840" spans="2:10" x14ac:dyDescent="0.3">
      <c r="B7840" s="3" t="s">
        <v>359</v>
      </c>
      <c r="C7840" s="4">
        <v>2023</v>
      </c>
      <c r="D7840" s="3" t="s">
        <v>1473</v>
      </c>
      <c r="E7840" s="4">
        <v>2290700</v>
      </c>
      <c r="F7840" s="4">
        <v>4.3803000000000001</v>
      </c>
      <c r="G7840" s="4">
        <v>1.6098125689084894</v>
      </c>
      <c r="H7840" s="4">
        <v>10034</v>
      </c>
      <c r="I7840" s="4"/>
      <c r="J7840" s="4">
        <v>10034</v>
      </c>
    </row>
    <row r="7841" spans="2:10" x14ac:dyDescent="0.3">
      <c r="B7841" s="3" t="s">
        <v>359</v>
      </c>
      <c r="C7841" s="4">
        <v>2023</v>
      </c>
      <c r="D7841" s="3" t="s">
        <v>1474</v>
      </c>
      <c r="E7841" s="4">
        <v>1302869300</v>
      </c>
      <c r="F7841" s="4">
        <v>2.7210000000000001</v>
      </c>
      <c r="G7841" s="4">
        <v>1</v>
      </c>
      <c r="H7841" s="4">
        <v>3545107</v>
      </c>
      <c r="I7841" s="4">
        <v>873600</v>
      </c>
      <c r="J7841" s="4">
        <v>4418707</v>
      </c>
    </row>
    <row r="7842" spans="2:10" x14ac:dyDescent="0.3">
      <c r="B7842" s="3" t="s">
        <v>359</v>
      </c>
      <c r="C7842" s="4">
        <v>2023</v>
      </c>
      <c r="D7842" s="3" t="s">
        <v>1475</v>
      </c>
      <c r="E7842" s="4">
        <v>2</v>
      </c>
      <c r="F7842" s="4">
        <v>0</v>
      </c>
      <c r="G7842" s="4">
        <v>0</v>
      </c>
      <c r="H7842" s="4">
        <v>0</v>
      </c>
      <c r="I7842" s="4"/>
      <c r="J7842" s="4">
        <v>0</v>
      </c>
    </row>
    <row r="7843" spans="2:10" x14ac:dyDescent="0.3">
      <c r="B7843" s="3" t="s">
        <v>359</v>
      </c>
      <c r="C7843" s="4">
        <v>2023</v>
      </c>
      <c r="D7843" s="3" t="s">
        <v>1476</v>
      </c>
      <c r="E7843" s="4">
        <v>18034175</v>
      </c>
      <c r="F7843" s="4">
        <v>40</v>
      </c>
      <c r="G7843" s="4">
        <v>14.70047776552738</v>
      </c>
      <c r="H7843" s="4">
        <v>721367</v>
      </c>
      <c r="I7843" s="4">
        <v>183109</v>
      </c>
      <c r="J7843" s="4">
        <v>904476</v>
      </c>
    </row>
    <row r="7844" spans="2:10" x14ac:dyDescent="0.3">
      <c r="B7844" s="3" t="s">
        <v>359</v>
      </c>
      <c r="C7844" s="4">
        <v>2024</v>
      </c>
      <c r="D7844" s="3" t="s">
        <v>1468</v>
      </c>
      <c r="E7844" s="4">
        <v>184107500</v>
      </c>
      <c r="F7844" s="4">
        <v>7.1851000000000003</v>
      </c>
      <c r="G7844" s="4">
        <v>2.4800151870771781</v>
      </c>
      <c r="H7844" s="4">
        <v>1322831</v>
      </c>
      <c r="I7844" s="4"/>
      <c r="J7844" s="4">
        <v>1322831</v>
      </c>
    </row>
    <row r="7845" spans="2:10" x14ac:dyDescent="0.3">
      <c r="B7845" s="3" t="s">
        <v>359</v>
      </c>
      <c r="C7845" s="4">
        <v>2024</v>
      </c>
      <c r="D7845" s="3" t="s">
        <v>1469</v>
      </c>
      <c r="E7845" s="4">
        <v>0</v>
      </c>
      <c r="F7845" s="4">
        <v>0</v>
      </c>
      <c r="G7845" s="4">
        <v>0</v>
      </c>
      <c r="H7845" s="4">
        <v>0</v>
      </c>
      <c r="I7845" s="4"/>
      <c r="J7845" s="4">
        <v>0</v>
      </c>
    </row>
    <row r="7846" spans="2:10" x14ac:dyDescent="0.3">
      <c r="B7846" s="3" t="s">
        <v>359</v>
      </c>
      <c r="C7846" s="4">
        <v>2024</v>
      </c>
      <c r="D7846" s="3" t="s">
        <v>1470</v>
      </c>
      <c r="E7846" s="4">
        <v>3867200</v>
      </c>
      <c r="F7846" s="4">
        <v>2.3589000000000002</v>
      </c>
      <c r="G7846" s="4">
        <v>0.81419991716139728</v>
      </c>
      <c r="H7846" s="4">
        <v>9122</v>
      </c>
      <c r="I7846" s="4"/>
      <c r="J7846" s="4">
        <v>9122</v>
      </c>
    </row>
    <row r="7847" spans="2:10" x14ac:dyDescent="0.3">
      <c r="B7847" s="3" t="s">
        <v>359</v>
      </c>
      <c r="C7847" s="4">
        <v>2024</v>
      </c>
      <c r="D7847" s="3" t="s">
        <v>1471</v>
      </c>
      <c r="E7847" s="4">
        <v>239580000</v>
      </c>
      <c r="F7847" s="4">
        <v>44.327100000000002</v>
      </c>
      <c r="G7847" s="4">
        <v>15.299979290349302</v>
      </c>
      <c r="H7847" s="4">
        <v>10619887</v>
      </c>
      <c r="I7847" s="4"/>
      <c r="J7847" s="4">
        <v>10619887</v>
      </c>
    </row>
    <row r="7848" spans="2:10" x14ac:dyDescent="0.3">
      <c r="B7848" s="3" t="s">
        <v>359</v>
      </c>
      <c r="C7848" s="4">
        <v>2024</v>
      </c>
      <c r="D7848" s="3" t="s">
        <v>1472</v>
      </c>
      <c r="E7848" s="4">
        <v>518000</v>
      </c>
      <c r="F7848" s="4">
        <v>8.0944000000000003</v>
      </c>
      <c r="G7848" s="4">
        <v>2.7938699433936214</v>
      </c>
      <c r="H7848" s="4">
        <v>4193</v>
      </c>
      <c r="I7848" s="4"/>
      <c r="J7848" s="4">
        <v>4193</v>
      </c>
    </row>
    <row r="7849" spans="2:10" x14ac:dyDescent="0.3">
      <c r="B7849" s="3" t="s">
        <v>359</v>
      </c>
      <c r="C7849" s="4">
        <v>2024</v>
      </c>
      <c r="D7849" s="3" t="s">
        <v>1473</v>
      </c>
      <c r="E7849" s="4">
        <v>2429600</v>
      </c>
      <c r="F7849" s="4">
        <v>4.2698</v>
      </c>
      <c r="G7849" s="4">
        <v>1.473767775783515</v>
      </c>
      <c r="H7849" s="4">
        <v>10374</v>
      </c>
      <c r="I7849" s="4"/>
      <c r="J7849" s="4">
        <v>10374</v>
      </c>
    </row>
    <row r="7850" spans="2:10" x14ac:dyDescent="0.3">
      <c r="B7850" s="3" t="s">
        <v>359</v>
      </c>
      <c r="C7850" s="4">
        <v>2024</v>
      </c>
      <c r="D7850" s="3" t="s">
        <v>1474</v>
      </c>
      <c r="E7850" s="4">
        <v>1295750400</v>
      </c>
      <c r="F7850" s="4">
        <v>2.8972000000000002</v>
      </c>
      <c r="G7850" s="4">
        <v>1</v>
      </c>
      <c r="H7850" s="4">
        <v>3754048</v>
      </c>
      <c r="I7850" s="4">
        <v>878280</v>
      </c>
      <c r="J7850" s="4">
        <v>4632328</v>
      </c>
    </row>
    <row r="7851" spans="2:10" x14ac:dyDescent="0.3">
      <c r="B7851" s="3" t="s">
        <v>359</v>
      </c>
      <c r="C7851" s="4">
        <v>2024</v>
      </c>
      <c r="D7851" s="3" t="s">
        <v>1475</v>
      </c>
      <c r="E7851" s="4">
        <v>2</v>
      </c>
      <c r="F7851" s="4">
        <v>0</v>
      </c>
      <c r="G7851" s="4">
        <v>0</v>
      </c>
      <c r="H7851" s="4">
        <v>0</v>
      </c>
      <c r="I7851" s="4"/>
      <c r="J7851" s="4">
        <v>0</v>
      </c>
    </row>
    <row r="7852" spans="2:10" x14ac:dyDescent="0.3">
      <c r="B7852" s="3" t="s">
        <v>359</v>
      </c>
      <c r="C7852" s="4">
        <v>2024</v>
      </c>
      <c r="D7852" s="3" t="s">
        <v>1476</v>
      </c>
      <c r="E7852" s="4">
        <v>19206155</v>
      </c>
      <c r="F7852" s="4">
        <v>40</v>
      </c>
      <c r="G7852" s="4">
        <v>13.806433798149937</v>
      </c>
      <c r="H7852" s="4">
        <v>768246</v>
      </c>
      <c r="I7852" s="4">
        <v>189523</v>
      </c>
      <c r="J7852" s="4">
        <v>957769</v>
      </c>
    </row>
    <row r="7853" spans="2:10" x14ac:dyDescent="0.3">
      <c r="B7853" s="3" t="s">
        <v>361</v>
      </c>
      <c r="C7853" s="4">
        <v>2019</v>
      </c>
      <c r="D7853" s="3" t="s">
        <v>1468</v>
      </c>
      <c r="E7853" s="4">
        <v>33799578</v>
      </c>
      <c r="F7853" s="4">
        <v>14.5199</v>
      </c>
      <c r="G7853" s="4">
        <v>2.05664305949009</v>
      </c>
      <c r="H7853" s="4">
        <v>490766.49260220001</v>
      </c>
      <c r="I7853" s="4"/>
      <c r="J7853" s="4">
        <v>490766.49260220001</v>
      </c>
    </row>
    <row r="7854" spans="2:10" x14ac:dyDescent="0.3">
      <c r="B7854" s="3" t="s">
        <v>361</v>
      </c>
      <c r="C7854" s="4">
        <v>2019</v>
      </c>
      <c r="D7854" s="3" t="s">
        <v>1469</v>
      </c>
      <c r="E7854" s="4">
        <v>0</v>
      </c>
      <c r="F7854" s="4">
        <v>0</v>
      </c>
      <c r="G7854" s="4">
        <v>0</v>
      </c>
      <c r="H7854" s="4">
        <v>0</v>
      </c>
      <c r="I7854" s="4"/>
      <c r="J7854" s="4">
        <v>0</v>
      </c>
    </row>
    <row r="7855" spans="2:10" x14ac:dyDescent="0.3">
      <c r="B7855" s="3" t="s">
        <v>361</v>
      </c>
      <c r="C7855" s="4">
        <v>2019</v>
      </c>
      <c r="D7855" s="3" t="s">
        <v>1470</v>
      </c>
      <c r="E7855" s="4">
        <v>40924188</v>
      </c>
      <c r="F7855" s="4">
        <v>37.262999999999998</v>
      </c>
      <c r="G7855" s="4">
        <v>5.2780453257790398</v>
      </c>
      <c r="H7855" s="4">
        <v>1524958.0174440001</v>
      </c>
      <c r="I7855" s="4"/>
      <c r="J7855" s="4">
        <v>1524958.0174440001</v>
      </c>
    </row>
    <row r="7856" spans="2:10" x14ac:dyDescent="0.3">
      <c r="B7856" s="3" t="s">
        <v>361</v>
      </c>
      <c r="C7856" s="4">
        <v>2019</v>
      </c>
      <c r="D7856" s="3" t="s">
        <v>1471</v>
      </c>
      <c r="E7856" s="4">
        <v>40353277</v>
      </c>
      <c r="F7856" s="4">
        <v>91.0535</v>
      </c>
      <c r="G7856" s="4">
        <v>12.8970963172805</v>
      </c>
      <c r="H7856" s="4">
        <v>3674307.1073194998</v>
      </c>
      <c r="I7856" s="4"/>
      <c r="J7856" s="4">
        <v>3674307.1073194998</v>
      </c>
    </row>
    <row r="7857" spans="2:10" x14ac:dyDescent="0.3">
      <c r="B7857" s="3" t="s">
        <v>361</v>
      </c>
      <c r="C7857" s="4">
        <v>2019</v>
      </c>
      <c r="D7857" s="3" t="s">
        <v>1472</v>
      </c>
      <c r="E7857" s="4">
        <v>0</v>
      </c>
      <c r="F7857" s="4">
        <v>0</v>
      </c>
      <c r="G7857" s="4">
        <v>0</v>
      </c>
      <c r="H7857" s="4">
        <v>0</v>
      </c>
      <c r="I7857" s="4"/>
      <c r="J7857" s="4">
        <v>0</v>
      </c>
    </row>
    <row r="7858" spans="2:10" x14ac:dyDescent="0.3">
      <c r="B7858" s="3" t="s">
        <v>361</v>
      </c>
      <c r="C7858" s="4">
        <v>2019</v>
      </c>
      <c r="D7858" s="3" t="s">
        <v>1473</v>
      </c>
      <c r="E7858" s="4">
        <v>15900</v>
      </c>
      <c r="F7858" s="4">
        <v>7.06</v>
      </c>
      <c r="G7858" s="4">
        <v>1</v>
      </c>
      <c r="H7858" s="4">
        <v>112.254</v>
      </c>
      <c r="I7858" s="4"/>
      <c r="J7858" s="4">
        <v>112.254</v>
      </c>
    </row>
    <row r="7859" spans="2:10" x14ac:dyDescent="0.3">
      <c r="B7859" s="3" t="s">
        <v>361</v>
      </c>
      <c r="C7859" s="4">
        <v>2019</v>
      </c>
      <c r="D7859" s="3" t="s">
        <v>1474</v>
      </c>
      <c r="E7859" s="4">
        <v>164144407</v>
      </c>
      <c r="F7859" s="4">
        <v>7.06</v>
      </c>
      <c r="G7859" s="4">
        <v>1</v>
      </c>
      <c r="H7859" s="4">
        <v>1158859.51342</v>
      </c>
      <c r="I7859" s="4">
        <v>0</v>
      </c>
      <c r="J7859" s="4">
        <v>1158859.51342</v>
      </c>
    </row>
    <row r="7860" spans="2:10" x14ac:dyDescent="0.3">
      <c r="B7860" s="3" t="s">
        <v>361</v>
      </c>
      <c r="C7860" s="4">
        <v>2019</v>
      </c>
      <c r="D7860" s="3" t="s">
        <v>1475</v>
      </c>
      <c r="E7860" s="4">
        <v>0</v>
      </c>
      <c r="F7860" s="4">
        <v>0</v>
      </c>
      <c r="G7860" s="4">
        <v>0</v>
      </c>
      <c r="H7860" s="4">
        <v>0</v>
      </c>
      <c r="I7860" s="4"/>
      <c r="J7860" s="4">
        <v>0</v>
      </c>
    </row>
    <row r="7861" spans="2:10" x14ac:dyDescent="0.3">
      <c r="B7861" s="3" t="s">
        <v>361</v>
      </c>
      <c r="C7861" s="4">
        <v>2019</v>
      </c>
      <c r="D7861" s="3" t="s">
        <v>1476</v>
      </c>
      <c r="E7861" s="4">
        <v>54427243</v>
      </c>
      <c r="F7861" s="4">
        <v>40</v>
      </c>
      <c r="G7861" s="4">
        <v>5.6657223796034</v>
      </c>
      <c r="H7861" s="4">
        <v>2177089.7200000002</v>
      </c>
      <c r="I7861" s="4"/>
      <c r="J7861" s="4">
        <v>2177089.7200000002</v>
      </c>
    </row>
    <row r="7862" spans="2:10" x14ac:dyDescent="0.3">
      <c r="B7862" s="3" t="s">
        <v>361</v>
      </c>
      <c r="C7862" s="4">
        <v>2020</v>
      </c>
      <c r="D7862" s="3" t="s">
        <v>1468</v>
      </c>
      <c r="E7862" s="4">
        <v>34155383</v>
      </c>
      <c r="F7862" s="4">
        <v>2.8999999999999998E-3</v>
      </c>
      <c r="G7862" s="4">
        <v>3.968851359673733E-4</v>
      </c>
      <c r="H7862" s="4">
        <v>99</v>
      </c>
      <c r="I7862" s="4"/>
      <c r="J7862" s="4">
        <v>99</v>
      </c>
    </row>
    <row r="7863" spans="2:10" x14ac:dyDescent="0.3">
      <c r="B7863" s="3" t="s">
        <v>361</v>
      </c>
      <c r="C7863" s="4">
        <v>2020</v>
      </c>
      <c r="D7863" s="3" t="s">
        <v>1469</v>
      </c>
      <c r="E7863" s="4">
        <v>0</v>
      </c>
      <c r="F7863" s="4">
        <v>0</v>
      </c>
      <c r="G7863" s="4">
        <v>0</v>
      </c>
      <c r="H7863" s="4">
        <v>0</v>
      </c>
      <c r="I7863" s="4"/>
      <c r="J7863" s="4">
        <v>0</v>
      </c>
    </row>
    <row r="7864" spans="2:10" x14ac:dyDescent="0.3">
      <c r="B7864" s="3" t="s">
        <v>361</v>
      </c>
      <c r="C7864" s="4">
        <v>2020</v>
      </c>
      <c r="D7864" s="3" t="s">
        <v>1470</v>
      </c>
      <c r="E7864" s="4">
        <v>40605276</v>
      </c>
      <c r="F7864" s="4">
        <v>39.057899999999997</v>
      </c>
      <c r="G7864" s="4">
        <v>5.3453448110689896</v>
      </c>
      <c r="H7864" s="4">
        <v>1585957</v>
      </c>
      <c r="I7864" s="4"/>
      <c r="J7864" s="4">
        <v>1585957</v>
      </c>
    </row>
    <row r="7865" spans="2:10" x14ac:dyDescent="0.3">
      <c r="B7865" s="3" t="s">
        <v>361</v>
      </c>
      <c r="C7865" s="4">
        <v>2020</v>
      </c>
      <c r="D7865" s="3" t="s">
        <v>1471</v>
      </c>
      <c r="E7865" s="4">
        <v>38529777</v>
      </c>
      <c r="F7865" s="4">
        <v>95.362799999999993</v>
      </c>
      <c r="G7865" s="4">
        <v>13.051061325596354</v>
      </c>
      <c r="H7865" s="4">
        <v>3674307</v>
      </c>
      <c r="I7865" s="4"/>
      <c r="J7865" s="4">
        <v>3674307</v>
      </c>
    </row>
    <row r="7866" spans="2:10" x14ac:dyDescent="0.3">
      <c r="B7866" s="3" t="s">
        <v>361</v>
      </c>
      <c r="C7866" s="4">
        <v>2020</v>
      </c>
      <c r="D7866" s="3" t="s">
        <v>1472</v>
      </c>
      <c r="E7866" s="4">
        <v>0</v>
      </c>
      <c r="F7866" s="4">
        <v>0</v>
      </c>
      <c r="G7866" s="4">
        <v>0</v>
      </c>
      <c r="H7866" s="4">
        <v>0</v>
      </c>
      <c r="I7866" s="4"/>
      <c r="J7866" s="4">
        <v>0</v>
      </c>
    </row>
    <row r="7867" spans="2:10" x14ac:dyDescent="0.3">
      <c r="B7867" s="3" t="s">
        <v>361</v>
      </c>
      <c r="C7867" s="4">
        <v>2020</v>
      </c>
      <c r="D7867" s="3" t="s">
        <v>1473</v>
      </c>
      <c r="E7867" s="4">
        <v>15900</v>
      </c>
      <c r="F7867" s="4">
        <v>7.3068999999999997</v>
      </c>
      <c r="G7867" s="4">
        <v>1</v>
      </c>
      <c r="H7867" s="4">
        <v>116</v>
      </c>
      <c r="I7867" s="4"/>
      <c r="J7867" s="4">
        <v>116</v>
      </c>
    </row>
    <row r="7868" spans="2:10" x14ac:dyDescent="0.3">
      <c r="B7868" s="3" t="s">
        <v>361</v>
      </c>
      <c r="C7868" s="4">
        <v>2020</v>
      </c>
      <c r="D7868" s="3" t="s">
        <v>1474</v>
      </c>
      <c r="E7868" s="4">
        <v>163356807</v>
      </c>
      <c r="F7868" s="4">
        <v>7.3068999999999997</v>
      </c>
      <c r="G7868" s="4">
        <v>1</v>
      </c>
      <c r="H7868" s="4">
        <v>1193632</v>
      </c>
      <c r="I7868" s="4"/>
      <c r="J7868" s="4">
        <v>1193632</v>
      </c>
    </row>
    <row r="7869" spans="2:10" x14ac:dyDescent="0.3">
      <c r="B7869" s="3" t="s">
        <v>361</v>
      </c>
      <c r="C7869" s="4">
        <v>2020</v>
      </c>
      <c r="D7869" s="3" t="s">
        <v>1475</v>
      </c>
      <c r="E7869" s="4">
        <v>0</v>
      </c>
      <c r="F7869" s="4">
        <v>0</v>
      </c>
      <c r="G7869" s="4">
        <v>0</v>
      </c>
      <c r="H7869" s="4">
        <v>0</v>
      </c>
      <c r="I7869" s="4"/>
      <c r="J7869" s="4">
        <v>0</v>
      </c>
    </row>
    <row r="7870" spans="2:10" x14ac:dyDescent="0.3">
      <c r="B7870" s="3" t="s">
        <v>361</v>
      </c>
      <c r="C7870" s="4">
        <v>2020</v>
      </c>
      <c r="D7870" s="3" t="s">
        <v>1476</v>
      </c>
      <c r="E7870" s="4">
        <v>55332355</v>
      </c>
      <c r="F7870" s="4">
        <v>40</v>
      </c>
      <c r="G7870" s="4">
        <v>5.4742777374810112</v>
      </c>
      <c r="H7870" s="4">
        <v>2213294</v>
      </c>
      <c r="I7870" s="4">
        <v>94538</v>
      </c>
      <c r="J7870" s="4">
        <v>2307832</v>
      </c>
    </row>
    <row r="7871" spans="2:10" x14ac:dyDescent="0.3">
      <c r="B7871" s="3" t="s">
        <v>361</v>
      </c>
      <c r="C7871" s="4">
        <v>2021</v>
      </c>
      <c r="D7871" s="3" t="s">
        <v>1468</v>
      </c>
      <c r="E7871" s="4">
        <v>33041570</v>
      </c>
      <c r="F7871" s="4">
        <v>14.656000000000001</v>
      </c>
      <c r="G7871" s="4">
        <v>2.0468701991564484</v>
      </c>
      <c r="H7871" s="4">
        <v>484257</v>
      </c>
      <c r="I7871" s="4"/>
      <c r="J7871" s="4">
        <v>484257</v>
      </c>
    </row>
    <row r="7872" spans="2:10" x14ac:dyDescent="0.3">
      <c r="B7872" s="3" t="s">
        <v>361</v>
      </c>
      <c r="C7872" s="4">
        <v>2021</v>
      </c>
      <c r="D7872" s="3" t="s">
        <v>1469</v>
      </c>
      <c r="E7872" s="4">
        <v>0</v>
      </c>
      <c r="F7872" s="4">
        <v>0</v>
      </c>
      <c r="G7872" s="4">
        <v>0</v>
      </c>
      <c r="H7872" s="4">
        <v>0</v>
      </c>
      <c r="I7872" s="4"/>
      <c r="J7872" s="4">
        <v>0</v>
      </c>
    </row>
    <row r="7873" spans="2:10" x14ac:dyDescent="0.3">
      <c r="B7873" s="3" t="s">
        <v>361</v>
      </c>
      <c r="C7873" s="4">
        <v>2021</v>
      </c>
      <c r="D7873" s="3" t="s">
        <v>1470</v>
      </c>
      <c r="E7873" s="4">
        <v>28126572</v>
      </c>
      <c r="F7873" s="4">
        <v>56.3827</v>
      </c>
      <c r="G7873" s="4">
        <v>7.8744588139996097</v>
      </c>
      <c r="H7873" s="4">
        <v>1585852</v>
      </c>
      <c r="I7873" s="4"/>
      <c r="J7873" s="4">
        <v>1585852</v>
      </c>
    </row>
    <row r="7874" spans="2:10" x14ac:dyDescent="0.3">
      <c r="B7874" s="3" t="s">
        <v>361</v>
      </c>
      <c r="C7874" s="4">
        <v>2021</v>
      </c>
      <c r="D7874" s="3" t="s">
        <v>1471</v>
      </c>
      <c r="E7874" s="4">
        <v>37254875</v>
      </c>
      <c r="F7874" s="4">
        <v>98.626199999999997</v>
      </c>
      <c r="G7874" s="4">
        <v>13.774224183682021</v>
      </c>
      <c r="H7874" s="4">
        <v>3674307</v>
      </c>
      <c r="I7874" s="4"/>
      <c r="J7874" s="4">
        <v>3674307</v>
      </c>
    </row>
    <row r="7875" spans="2:10" x14ac:dyDescent="0.3">
      <c r="B7875" s="3" t="s">
        <v>361</v>
      </c>
      <c r="C7875" s="4">
        <v>2021</v>
      </c>
      <c r="D7875" s="3" t="s">
        <v>1472</v>
      </c>
      <c r="E7875" s="4">
        <v>0</v>
      </c>
      <c r="F7875" s="4">
        <v>0</v>
      </c>
      <c r="G7875" s="4">
        <v>0</v>
      </c>
      <c r="H7875" s="4">
        <v>0</v>
      </c>
      <c r="I7875" s="4"/>
      <c r="J7875" s="4">
        <v>0</v>
      </c>
    </row>
    <row r="7876" spans="2:10" x14ac:dyDescent="0.3">
      <c r="B7876" s="3" t="s">
        <v>361</v>
      </c>
      <c r="C7876" s="4">
        <v>2021</v>
      </c>
      <c r="D7876" s="3" t="s">
        <v>1473</v>
      </c>
      <c r="E7876" s="4">
        <v>15900</v>
      </c>
      <c r="F7876" s="4">
        <v>7.1601999999999997</v>
      </c>
      <c r="G7876" s="4">
        <v>1</v>
      </c>
      <c r="H7876" s="4">
        <v>114</v>
      </c>
      <c r="I7876" s="4"/>
      <c r="J7876" s="4">
        <v>114</v>
      </c>
    </row>
    <row r="7877" spans="2:10" x14ac:dyDescent="0.3">
      <c r="B7877" s="3" t="s">
        <v>361</v>
      </c>
      <c r="C7877" s="4">
        <v>2021</v>
      </c>
      <c r="D7877" s="3" t="s">
        <v>1474</v>
      </c>
      <c r="E7877" s="4">
        <v>166858307</v>
      </c>
      <c r="F7877" s="4">
        <v>7.1601999999999997</v>
      </c>
      <c r="G7877" s="4">
        <v>1</v>
      </c>
      <c r="H7877" s="4">
        <v>1194739</v>
      </c>
      <c r="I7877" s="4"/>
      <c r="J7877" s="4">
        <v>1194739</v>
      </c>
    </row>
    <row r="7878" spans="2:10" x14ac:dyDescent="0.3">
      <c r="B7878" s="3" t="s">
        <v>361</v>
      </c>
      <c r="C7878" s="4">
        <v>2021</v>
      </c>
      <c r="D7878" s="3" t="s">
        <v>1475</v>
      </c>
      <c r="E7878" s="4">
        <v>0</v>
      </c>
      <c r="F7878" s="4">
        <v>0</v>
      </c>
      <c r="G7878" s="4">
        <v>0</v>
      </c>
      <c r="H7878" s="4">
        <v>0</v>
      </c>
      <c r="I7878" s="4"/>
      <c r="J7878" s="4">
        <v>0</v>
      </c>
    </row>
    <row r="7879" spans="2:10" x14ac:dyDescent="0.3">
      <c r="B7879" s="3" t="s">
        <v>361</v>
      </c>
      <c r="C7879" s="4">
        <v>2021</v>
      </c>
      <c r="D7879" s="3" t="s">
        <v>1476</v>
      </c>
      <c r="E7879" s="4">
        <v>55711390</v>
      </c>
      <c r="F7879" s="4">
        <v>40</v>
      </c>
      <c r="G7879" s="4">
        <v>5.5864361330689087</v>
      </c>
      <c r="H7879" s="4">
        <v>2228456</v>
      </c>
      <c r="I7879" s="4">
        <v>88596</v>
      </c>
      <c r="J7879" s="4">
        <v>2317052</v>
      </c>
    </row>
    <row r="7880" spans="2:10" x14ac:dyDescent="0.3">
      <c r="B7880" s="3" t="s">
        <v>361</v>
      </c>
      <c r="C7880" s="4">
        <v>2022</v>
      </c>
      <c r="D7880" s="3" t="s">
        <v>1468</v>
      </c>
      <c r="E7880" s="4">
        <v>34392003</v>
      </c>
      <c r="F7880" s="4">
        <v>14.221299999999999</v>
      </c>
      <c r="G7880" s="4">
        <v>2.2209676411794104</v>
      </c>
      <c r="H7880" s="4">
        <v>489099</v>
      </c>
      <c r="I7880" s="4"/>
      <c r="J7880" s="4">
        <v>489099</v>
      </c>
    </row>
    <row r="7881" spans="2:10" x14ac:dyDescent="0.3">
      <c r="B7881" s="3" t="s">
        <v>361</v>
      </c>
      <c r="C7881" s="4">
        <v>2022</v>
      </c>
      <c r="D7881" s="3" t="s">
        <v>1469</v>
      </c>
      <c r="E7881" s="4">
        <v>0</v>
      </c>
      <c r="F7881" s="4">
        <v>6.4032</v>
      </c>
      <c r="G7881" s="4">
        <v>1</v>
      </c>
      <c r="H7881" s="4">
        <v>0</v>
      </c>
      <c r="I7881" s="4"/>
      <c r="J7881" s="4">
        <v>0</v>
      </c>
    </row>
    <row r="7882" spans="2:10" x14ac:dyDescent="0.3">
      <c r="B7882" s="3" t="s">
        <v>361</v>
      </c>
      <c r="C7882" s="4">
        <v>2022</v>
      </c>
      <c r="D7882" s="3" t="s">
        <v>1470</v>
      </c>
      <c r="E7882" s="4">
        <v>26934967</v>
      </c>
      <c r="F7882" s="4">
        <v>61.232199999999999</v>
      </c>
      <c r="G7882" s="4">
        <v>9.5627498750624689</v>
      </c>
      <c r="H7882" s="4">
        <v>1649287</v>
      </c>
      <c r="I7882" s="4"/>
      <c r="J7882" s="4">
        <v>1649287</v>
      </c>
    </row>
    <row r="7883" spans="2:10" x14ac:dyDescent="0.3">
      <c r="B7883" s="3" t="s">
        <v>361</v>
      </c>
      <c r="C7883" s="4">
        <v>2022</v>
      </c>
      <c r="D7883" s="3" t="s">
        <v>1471</v>
      </c>
      <c r="E7883" s="4">
        <v>38232382</v>
      </c>
      <c r="F7883" s="4">
        <v>99.468199999999996</v>
      </c>
      <c r="G7883" s="4">
        <v>15.534139180409795</v>
      </c>
      <c r="H7883" s="4">
        <v>3802906</v>
      </c>
      <c r="I7883" s="4"/>
      <c r="J7883" s="4">
        <v>3802906</v>
      </c>
    </row>
    <row r="7884" spans="2:10" x14ac:dyDescent="0.3">
      <c r="B7884" s="3" t="s">
        <v>361</v>
      </c>
      <c r="C7884" s="4">
        <v>2022</v>
      </c>
      <c r="D7884" s="3" t="s">
        <v>1472</v>
      </c>
      <c r="E7884" s="4">
        <v>0</v>
      </c>
      <c r="F7884" s="4">
        <v>0</v>
      </c>
      <c r="G7884" s="4">
        <v>0</v>
      </c>
      <c r="H7884" s="4">
        <v>0</v>
      </c>
      <c r="I7884" s="4"/>
      <c r="J7884" s="4">
        <v>0</v>
      </c>
    </row>
    <row r="7885" spans="2:10" x14ac:dyDescent="0.3">
      <c r="B7885" s="3" t="s">
        <v>361</v>
      </c>
      <c r="C7885" s="4">
        <v>2022</v>
      </c>
      <c r="D7885" s="3" t="s">
        <v>1473</v>
      </c>
      <c r="E7885" s="4">
        <v>18400</v>
      </c>
      <c r="F7885" s="4">
        <v>6.4032</v>
      </c>
      <c r="G7885" s="4">
        <v>1</v>
      </c>
      <c r="H7885" s="4">
        <v>118</v>
      </c>
      <c r="I7885" s="4"/>
      <c r="J7885" s="4">
        <v>118</v>
      </c>
    </row>
    <row r="7886" spans="2:10" x14ac:dyDescent="0.3">
      <c r="B7886" s="3" t="s">
        <v>361</v>
      </c>
      <c r="C7886" s="4">
        <v>2022</v>
      </c>
      <c r="D7886" s="3" t="s">
        <v>1474</v>
      </c>
      <c r="E7886" s="4">
        <v>186583207</v>
      </c>
      <c r="F7886" s="4">
        <v>6.4032</v>
      </c>
      <c r="G7886" s="4">
        <v>1</v>
      </c>
      <c r="H7886" s="4">
        <v>1194730</v>
      </c>
      <c r="I7886" s="4"/>
      <c r="J7886" s="4">
        <v>1194730</v>
      </c>
    </row>
    <row r="7887" spans="2:10" x14ac:dyDescent="0.3">
      <c r="B7887" s="3" t="s">
        <v>361</v>
      </c>
      <c r="C7887" s="4">
        <v>2022</v>
      </c>
      <c r="D7887" s="3" t="s">
        <v>1475</v>
      </c>
      <c r="E7887" s="4">
        <v>0</v>
      </c>
      <c r="F7887" s="4">
        <v>0</v>
      </c>
      <c r="G7887" s="4">
        <v>0</v>
      </c>
      <c r="H7887" s="4">
        <v>0</v>
      </c>
      <c r="I7887" s="4"/>
      <c r="J7887" s="4">
        <v>0</v>
      </c>
    </row>
    <row r="7888" spans="2:10" x14ac:dyDescent="0.3">
      <c r="B7888" s="3" t="s">
        <v>361</v>
      </c>
      <c r="C7888" s="4">
        <v>2022</v>
      </c>
      <c r="D7888" s="3" t="s">
        <v>1476</v>
      </c>
      <c r="E7888" s="4">
        <v>55673015</v>
      </c>
      <c r="F7888" s="4">
        <v>40</v>
      </c>
      <c r="G7888" s="4">
        <v>6.2468765617191409</v>
      </c>
      <c r="H7888" s="4">
        <v>2226921</v>
      </c>
      <c r="I7888" s="4">
        <v>97646</v>
      </c>
      <c r="J7888" s="4">
        <v>2324567</v>
      </c>
    </row>
    <row r="7889" spans="2:10" x14ac:dyDescent="0.3">
      <c r="B7889" s="3" t="s">
        <v>361</v>
      </c>
      <c r="C7889" s="4">
        <v>2023</v>
      </c>
      <c r="D7889" s="3" t="s">
        <v>1468</v>
      </c>
      <c r="E7889" s="4">
        <v>35675952</v>
      </c>
      <c r="F7889" s="4">
        <v>14.4101</v>
      </c>
      <c r="G7889" s="4">
        <v>2.2404110760428488</v>
      </c>
      <c r="H7889" s="4">
        <v>514094</v>
      </c>
      <c r="I7889" s="4"/>
      <c r="J7889" s="4">
        <v>514094</v>
      </c>
    </row>
    <row r="7890" spans="2:10" x14ac:dyDescent="0.3">
      <c r="B7890" s="3" t="s">
        <v>361</v>
      </c>
      <c r="C7890" s="4">
        <v>2023</v>
      </c>
      <c r="D7890" s="3" t="s">
        <v>1469</v>
      </c>
      <c r="E7890" s="4">
        <v>0</v>
      </c>
      <c r="F7890" s="4">
        <v>6.4318999999999997</v>
      </c>
      <c r="G7890" s="4">
        <v>1</v>
      </c>
      <c r="H7890" s="4">
        <v>0</v>
      </c>
      <c r="I7890" s="4"/>
      <c r="J7890" s="4">
        <v>0</v>
      </c>
    </row>
    <row r="7891" spans="2:10" x14ac:dyDescent="0.3">
      <c r="B7891" s="3" t="s">
        <v>361</v>
      </c>
      <c r="C7891" s="4">
        <v>2023</v>
      </c>
      <c r="D7891" s="3" t="s">
        <v>1470</v>
      </c>
      <c r="E7891" s="4">
        <v>29122684</v>
      </c>
      <c r="F7891" s="4">
        <v>60.2</v>
      </c>
      <c r="G7891" s="4">
        <v>9.359598252460394</v>
      </c>
      <c r="H7891" s="4">
        <v>1753186</v>
      </c>
      <c r="I7891" s="4"/>
      <c r="J7891" s="4">
        <v>1753186</v>
      </c>
    </row>
    <row r="7892" spans="2:10" x14ac:dyDescent="0.3">
      <c r="B7892" s="3" t="s">
        <v>361</v>
      </c>
      <c r="C7892" s="4">
        <v>2023</v>
      </c>
      <c r="D7892" s="3" t="s">
        <v>1471</v>
      </c>
      <c r="E7892" s="4">
        <v>36150189</v>
      </c>
      <c r="F7892" s="4">
        <v>111.8155</v>
      </c>
      <c r="G7892" s="4">
        <v>17.384520903621016</v>
      </c>
      <c r="H7892" s="4">
        <v>4042151</v>
      </c>
      <c r="I7892" s="4"/>
      <c r="J7892" s="4">
        <v>4042151</v>
      </c>
    </row>
    <row r="7893" spans="2:10" x14ac:dyDescent="0.3">
      <c r="B7893" s="3" t="s">
        <v>361</v>
      </c>
      <c r="C7893" s="4">
        <v>2023</v>
      </c>
      <c r="D7893" s="3" t="s">
        <v>1472</v>
      </c>
      <c r="E7893" s="4">
        <v>0</v>
      </c>
      <c r="F7893" s="4">
        <v>0</v>
      </c>
      <c r="G7893" s="4">
        <v>0</v>
      </c>
      <c r="H7893" s="4">
        <v>0</v>
      </c>
      <c r="I7893" s="4"/>
      <c r="J7893" s="4">
        <v>0</v>
      </c>
    </row>
    <row r="7894" spans="2:10" x14ac:dyDescent="0.3">
      <c r="B7894" s="3" t="s">
        <v>361</v>
      </c>
      <c r="C7894" s="4">
        <v>2023</v>
      </c>
      <c r="D7894" s="3" t="s">
        <v>1473</v>
      </c>
      <c r="E7894" s="4">
        <v>18400</v>
      </c>
      <c r="F7894" s="4">
        <v>6.4318999999999997</v>
      </c>
      <c r="G7894" s="4">
        <v>1</v>
      </c>
      <c r="H7894" s="4">
        <v>118</v>
      </c>
      <c r="I7894" s="4"/>
      <c r="J7894" s="4">
        <v>118</v>
      </c>
    </row>
    <row r="7895" spans="2:10" x14ac:dyDescent="0.3">
      <c r="B7895" s="3" t="s">
        <v>361</v>
      </c>
      <c r="C7895" s="4">
        <v>2023</v>
      </c>
      <c r="D7895" s="3" t="s">
        <v>1474</v>
      </c>
      <c r="E7895" s="4">
        <v>195686807</v>
      </c>
      <c r="F7895" s="4">
        <v>6.4318999999999997</v>
      </c>
      <c r="G7895" s="4">
        <v>1</v>
      </c>
      <c r="H7895" s="4">
        <v>1258638</v>
      </c>
      <c r="I7895" s="4"/>
      <c r="J7895" s="4">
        <v>1258638</v>
      </c>
    </row>
    <row r="7896" spans="2:10" x14ac:dyDescent="0.3">
      <c r="B7896" s="3" t="s">
        <v>361</v>
      </c>
      <c r="C7896" s="4">
        <v>2023</v>
      </c>
      <c r="D7896" s="3" t="s">
        <v>1475</v>
      </c>
      <c r="E7896" s="4">
        <v>0</v>
      </c>
      <c r="F7896" s="4">
        <v>0</v>
      </c>
      <c r="G7896" s="4">
        <v>0</v>
      </c>
      <c r="H7896" s="4">
        <v>0</v>
      </c>
      <c r="I7896" s="4"/>
      <c r="J7896" s="4">
        <v>0</v>
      </c>
    </row>
    <row r="7897" spans="2:10" x14ac:dyDescent="0.3">
      <c r="B7897" s="3" t="s">
        <v>361</v>
      </c>
      <c r="C7897" s="4">
        <v>2023</v>
      </c>
      <c r="D7897" s="3" t="s">
        <v>1476</v>
      </c>
      <c r="E7897" s="4">
        <v>57578600</v>
      </c>
      <c r="F7897" s="4">
        <v>40</v>
      </c>
      <c r="G7897" s="4">
        <v>6.2190021611032513</v>
      </c>
      <c r="H7897" s="4">
        <v>2303144</v>
      </c>
      <c r="I7897" s="4">
        <v>97077</v>
      </c>
      <c r="J7897" s="4">
        <v>2400221</v>
      </c>
    </row>
    <row r="7898" spans="2:10" x14ac:dyDescent="0.3">
      <c r="B7898" s="3" t="s">
        <v>361</v>
      </c>
      <c r="C7898" s="4">
        <v>2024</v>
      </c>
      <c r="D7898" s="3" t="s">
        <v>1468</v>
      </c>
      <c r="E7898" s="4">
        <v>37457497</v>
      </c>
      <c r="F7898" s="4">
        <v>15.110799999999999</v>
      </c>
      <c r="G7898" s="4">
        <v>2.5360499462943071</v>
      </c>
      <c r="H7898" s="4">
        <v>566013</v>
      </c>
      <c r="I7898" s="4"/>
      <c r="J7898" s="4">
        <v>566013</v>
      </c>
    </row>
    <row r="7899" spans="2:10" x14ac:dyDescent="0.3">
      <c r="B7899" s="3" t="s">
        <v>361</v>
      </c>
      <c r="C7899" s="4">
        <v>2024</v>
      </c>
      <c r="D7899" s="3" t="s">
        <v>1469</v>
      </c>
      <c r="E7899" s="4">
        <v>0</v>
      </c>
      <c r="F7899" s="4">
        <v>0</v>
      </c>
      <c r="G7899" s="4">
        <v>0</v>
      </c>
      <c r="H7899" s="4">
        <v>0</v>
      </c>
      <c r="I7899" s="4"/>
      <c r="J7899" s="4">
        <v>0</v>
      </c>
    </row>
    <row r="7900" spans="2:10" x14ac:dyDescent="0.3">
      <c r="B7900" s="3" t="s">
        <v>361</v>
      </c>
      <c r="C7900" s="4">
        <v>2024</v>
      </c>
      <c r="D7900" s="3" t="s">
        <v>1470</v>
      </c>
      <c r="E7900" s="4">
        <v>33888356</v>
      </c>
      <c r="F7900" s="4">
        <v>56.907600000000002</v>
      </c>
      <c r="G7900" s="4">
        <v>9.5508190118152534</v>
      </c>
      <c r="H7900" s="4">
        <v>1928505</v>
      </c>
      <c r="I7900" s="4"/>
      <c r="J7900" s="4">
        <v>1928505</v>
      </c>
    </row>
    <row r="7901" spans="2:10" x14ac:dyDescent="0.3">
      <c r="B7901" s="3" t="s">
        <v>361</v>
      </c>
      <c r="C7901" s="4">
        <v>2024</v>
      </c>
      <c r="D7901" s="3" t="s">
        <v>1471</v>
      </c>
      <c r="E7901" s="4">
        <v>35772094</v>
      </c>
      <c r="F7901" s="4">
        <v>124.2971</v>
      </c>
      <c r="G7901" s="4">
        <v>20.860818340494092</v>
      </c>
      <c r="H7901" s="4">
        <v>4446368</v>
      </c>
      <c r="I7901" s="4"/>
      <c r="J7901" s="4">
        <v>4446368</v>
      </c>
    </row>
    <row r="7902" spans="2:10" x14ac:dyDescent="0.3">
      <c r="B7902" s="3" t="s">
        <v>361</v>
      </c>
      <c r="C7902" s="4">
        <v>2024</v>
      </c>
      <c r="D7902" s="3" t="s">
        <v>1472</v>
      </c>
      <c r="E7902" s="4">
        <v>0</v>
      </c>
      <c r="F7902" s="4">
        <v>0</v>
      </c>
      <c r="G7902" s="4">
        <v>0</v>
      </c>
      <c r="H7902" s="4">
        <v>0</v>
      </c>
      <c r="I7902" s="4"/>
      <c r="J7902" s="4">
        <v>0</v>
      </c>
    </row>
    <row r="7903" spans="2:10" x14ac:dyDescent="0.3">
      <c r="B7903" s="3" t="s">
        <v>361</v>
      </c>
      <c r="C7903" s="4">
        <v>2024</v>
      </c>
      <c r="D7903" s="3" t="s">
        <v>1473</v>
      </c>
      <c r="E7903" s="4">
        <v>19500</v>
      </c>
      <c r="F7903" s="4">
        <v>6.6760000000000002</v>
      </c>
      <c r="G7903" s="4">
        <v>1.1204350161117078</v>
      </c>
      <c r="H7903" s="4">
        <v>130</v>
      </c>
      <c r="I7903" s="4"/>
      <c r="J7903" s="4">
        <v>130</v>
      </c>
    </row>
    <row r="7904" spans="2:10" x14ac:dyDescent="0.3">
      <c r="B7904" s="3" t="s">
        <v>361</v>
      </c>
      <c r="C7904" s="4">
        <v>2024</v>
      </c>
      <c r="D7904" s="3" t="s">
        <v>1474</v>
      </c>
      <c r="E7904" s="4">
        <v>232574505</v>
      </c>
      <c r="F7904" s="4">
        <v>5.9584000000000001</v>
      </c>
      <c r="G7904" s="4">
        <v>1</v>
      </c>
      <c r="H7904" s="4">
        <v>1385772</v>
      </c>
      <c r="I7904" s="4"/>
      <c r="J7904" s="4">
        <v>1385772</v>
      </c>
    </row>
    <row r="7905" spans="2:10" x14ac:dyDescent="0.3">
      <c r="B7905" s="3" t="s">
        <v>361</v>
      </c>
      <c r="C7905" s="4">
        <v>2024</v>
      </c>
      <c r="D7905" s="3" t="s">
        <v>1475</v>
      </c>
      <c r="E7905" s="4">
        <v>0</v>
      </c>
      <c r="F7905" s="4">
        <v>0</v>
      </c>
      <c r="G7905" s="4">
        <v>0</v>
      </c>
      <c r="H7905" s="4">
        <v>0</v>
      </c>
      <c r="I7905" s="4"/>
      <c r="J7905" s="4">
        <v>0</v>
      </c>
    </row>
    <row r="7906" spans="2:10" x14ac:dyDescent="0.3">
      <c r="B7906" s="3" t="s">
        <v>361</v>
      </c>
      <c r="C7906" s="4">
        <v>2024</v>
      </c>
      <c r="D7906" s="3" t="s">
        <v>1476</v>
      </c>
      <c r="E7906" s="4">
        <v>61323840</v>
      </c>
      <c r="F7906" s="4">
        <v>40.374899999999997</v>
      </c>
      <c r="G7906" s="4">
        <v>6.7761311761546716</v>
      </c>
      <c r="H7906" s="4">
        <v>2475944</v>
      </c>
      <c r="I7906" s="4">
        <v>101846</v>
      </c>
      <c r="J7906" s="4">
        <v>2577790</v>
      </c>
    </row>
    <row r="7907" spans="2:10" x14ac:dyDescent="0.3">
      <c r="B7907" s="3" t="s">
        <v>363</v>
      </c>
      <c r="C7907" s="4">
        <v>2019</v>
      </c>
      <c r="D7907" s="3" t="s">
        <v>1468</v>
      </c>
      <c r="E7907" s="4">
        <v>97083923</v>
      </c>
      <c r="F7907" s="4">
        <v>12.3086</v>
      </c>
      <c r="G7907" s="4">
        <v>3.3648441771459798</v>
      </c>
      <c r="H7907" s="4">
        <v>1194967.1746378001</v>
      </c>
      <c r="I7907" s="4"/>
      <c r="J7907" s="4">
        <v>1194967.1746378001</v>
      </c>
    </row>
    <row r="7908" spans="2:10" x14ac:dyDescent="0.3">
      <c r="B7908" s="3" t="s">
        <v>363</v>
      </c>
      <c r="C7908" s="4">
        <v>2019</v>
      </c>
      <c r="D7908" s="3" t="s">
        <v>1469</v>
      </c>
      <c r="E7908" s="4">
        <v>0</v>
      </c>
      <c r="F7908" s="4">
        <v>3.5238999999999998</v>
      </c>
      <c r="G7908" s="4">
        <v>0.96334062329141601</v>
      </c>
      <c r="H7908" s="4">
        <v>0</v>
      </c>
      <c r="I7908" s="4"/>
      <c r="J7908" s="4">
        <v>0</v>
      </c>
    </row>
    <row r="7909" spans="2:10" x14ac:dyDescent="0.3">
      <c r="B7909" s="3" t="s">
        <v>363</v>
      </c>
      <c r="C7909" s="4">
        <v>2019</v>
      </c>
      <c r="D7909" s="3" t="s">
        <v>1470</v>
      </c>
      <c r="E7909" s="4">
        <v>50500</v>
      </c>
      <c r="F7909" s="4">
        <v>12.3086</v>
      </c>
      <c r="G7909" s="4">
        <v>3.3648441771459798</v>
      </c>
      <c r="H7909" s="4">
        <v>621.58429999999998</v>
      </c>
      <c r="I7909" s="4"/>
      <c r="J7909" s="4">
        <v>621.58429999999998</v>
      </c>
    </row>
    <row r="7910" spans="2:10" x14ac:dyDescent="0.3">
      <c r="B7910" s="3" t="s">
        <v>363</v>
      </c>
      <c r="C7910" s="4">
        <v>2019</v>
      </c>
      <c r="D7910" s="3" t="s">
        <v>1471</v>
      </c>
      <c r="E7910" s="4">
        <v>0</v>
      </c>
      <c r="F7910" s="4">
        <v>0</v>
      </c>
      <c r="G7910" s="4">
        <v>0</v>
      </c>
      <c r="H7910" s="4">
        <v>0</v>
      </c>
      <c r="I7910" s="4"/>
      <c r="J7910" s="4">
        <v>0</v>
      </c>
    </row>
    <row r="7911" spans="2:10" x14ac:dyDescent="0.3">
      <c r="B7911" s="3" t="s">
        <v>363</v>
      </c>
      <c r="C7911" s="4">
        <v>2019</v>
      </c>
      <c r="D7911" s="3" t="s">
        <v>1472</v>
      </c>
      <c r="E7911" s="4">
        <v>0</v>
      </c>
      <c r="F7911" s="4">
        <v>0</v>
      </c>
      <c r="G7911" s="4">
        <v>0</v>
      </c>
      <c r="H7911" s="4">
        <v>0</v>
      </c>
      <c r="I7911" s="4"/>
      <c r="J7911" s="4">
        <v>0</v>
      </c>
    </row>
    <row r="7912" spans="2:10" x14ac:dyDescent="0.3">
      <c r="B7912" s="3" t="s">
        <v>363</v>
      </c>
      <c r="C7912" s="4">
        <v>2019</v>
      </c>
      <c r="D7912" s="3" t="s">
        <v>1473</v>
      </c>
      <c r="E7912" s="4">
        <v>2141000</v>
      </c>
      <c r="F7912" s="4">
        <v>12.4778</v>
      </c>
      <c r="G7912" s="4">
        <v>3.4110989611809699</v>
      </c>
      <c r="H7912" s="4">
        <v>26714.969799999999</v>
      </c>
      <c r="I7912" s="4"/>
      <c r="J7912" s="4">
        <v>26714.969799999999</v>
      </c>
    </row>
    <row r="7913" spans="2:10" x14ac:dyDescent="0.3">
      <c r="B7913" s="3" t="s">
        <v>363</v>
      </c>
      <c r="C7913" s="4">
        <v>2019</v>
      </c>
      <c r="D7913" s="3" t="s">
        <v>1474</v>
      </c>
      <c r="E7913" s="4">
        <v>483476700</v>
      </c>
      <c r="F7913" s="4">
        <v>3.6579999999999999</v>
      </c>
      <c r="G7913" s="4">
        <v>1</v>
      </c>
      <c r="H7913" s="4">
        <v>1768557.7686000001</v>
      </c>
      <c r="I7913" s="4">
        <v>0</v>
      </c>
      <c r="J7913" s="4">
        <v>1768557.7686000001</v>
      </c>
    </row>
    <row r="7914" spans="2:10" x14ac:dyDescent="0.3">
      <c r="B7914" s="3" t="s">
        <v>363</v>
      </c>
      <c r="C7914" s="4">
        <v>2019</v>
      </c>
      <c r="D7914" s="3" t="s">
        <v>1475</v>
      </c>
      <c r="E7914" s="4">
        <v>0</v>
      </c>
      <c r="F7914" s="4">
        <v>3.6579999999999999</v>
      </c>
      <c r="G7914" s="4">
        <v>1</v>
      </c>
      <c r="H7914" s="4">
        <v>0</v>
      </c>
      <c r="I7914" s="4"/>
      <c r="J7914" s="4">
        <v>0</v>
      </c>
    </row>
    <row r="7915" spans="2:10" x14ac:dyDescent="0.3">
      <c r="B7915" s="3" t="s">
        <v>363</v>
      </c>
      <c r="C7915" s="4">
        <v>2019</v>
      </c>
      <c r="D7915" s="3" t="s">
        <v>1476</v>
      </c>
      <c r="E7915" s="4">
        <v>427500</v>
      </c>
      <c r="F7915" s="4">
        <v>41.522199999999998</v>
      </c>
      <c r="G7915" s="4">
        <v>11.351066156369599</v>
      </c>
      <c r="H7915" s="4">
        <v>17750.7405</v>
      </c>
      <c r="I7915" s="4"/>
      <c r="J7915" s="4">
        <v>17750.7405</v>
      </c>
    </row>
    <row r="7916" spans="2:10" x14ac:dyDescent="0.3">
      <c r="B7916" s="3" t="s">
        <v>363</v>
      </c>
      <c r="C7916" s="4">
        <v>2020</v>
      </c>
      <c r="D7916" s="3" t="s">
        <v>1468</v>
      </c>
      <c r="E7916" s="4">
        <v>110811678</v>
      </c>
      <c r="F7916" s="4">
        <v>10.835000000000001</v>
      </c>
      <c r="G7916" s="4">
        <v>3.1697969691650578</v>
      </c>
      <c r="H7916" s="4">
        <v>1200645</v>
      </c>
      <c r="I7916" s="4"/>
      <c r="J7916" s="4">
        <v>1200645</v>
      </c>
    </row>
    <row r="7917" spans="2:10" x14ac:dyDescent="0.3">
      <c r="B7917" s="3" t="s">
        <v>363</v>
      </c>
      <c r="C7917" s="4">
        <v>2020</v>
      </c>
      <c r="D7917" s="3" t="s">
        <v>1469</v>
      </c>
      <c r="E7917" s="4">
        <v>0</v>
      </c>
      <c r="F7917" s="4">
        <v>3.2873000000000001</v>
      </c>
      <c r="G7917" s="4">
        <v>0.96170499093089934</v>
      </c>
      <c r="H7917" s="4">
        <v>0</v>
      </c>
      <c r="I7917" s="4"/>
      <c r="J7917" s="4">
        <v>0</v>
      </c>
    </row>
    <row r="7918" spans="2:10" x14ac:dyDescent="0.3">
      <c r="B7918" s="3" t="s">
        <v>363</v>
      </c>
      <c r="C7918" s="4">
        <v>2020</v>
      </c>
      <c r="D7918" s="3" t="s">
        <v>1470</v>
      </c>
      <c r="E7918" s="4">
        <v>504600</v>
      </c>
      <c r="F7918" s="4">
        <v>10.592700000000001</v>
      </c>
      <c r="G7918" s="4">
        <v>3.0989117079164474</v>
      </c>
      <c r="H7918" s="4">
        <v>5345</v>
      </c>
      <c r="I7918" s="4"/>
      <c r="J7918" s="4">
        <v>5345</v>
      </c>
    </row>
    <row r="7919" spans="2:10" x14ac:dyDescent="0.3">
      <c r="B7919" s="3" t="s">
        <v>363</v>
      </c>
      <c r="C7919" s="4">
        <v>2020</v>
      </c>
      <c r="D7919" s="3" t="s">
        <v>1471</v>
      </c>
      <c r="E7919" s="4">
        <v>0</v>
      </c>
      <c r="F7919" s="4">
        <v>0</v>
      </c>
      <c r="G7919" s="4">
        <v>0</v>
      </c>
      <c r="H7919" s="4">
        <v>0</v>
      </c>
      <c r="I7919" s="4"/>
      <c r="J7919" s="4">
        <v>0</v>
      </c>
    </row>
    <row r="7920" spans="2:10" x14ac:dyDescent="0.3">
      <c r="B7920" s="3" t="s">
        <v>363</v>
      </c>
      <c r="C7920" s="4">
        <v>2020</v>
      </c>
      <c r="D7920" s="3" t="s">
        <v>1472</v>
      </c>
      <c r="E7920" s="4">
        <v>0</v>
      </c>
      <c r="F7920" s="4">
        <v>0</v>
      </c>
      <c r="G7920" s="4">
        <v>0</v>
      </c>
      <c r="H7920" s="4">
        <v>0</v>
      </c>
      <c r="I7920" s="4"/>
      <c r="J7920" s="4">
        <v>0</v>
      </c>
    </row>
    <row r="7921" spans="2:10" x14ac:dyDescent="0.3">
      <c r="B7921" s="3" t="s">
        <v>363</v>
      </c>
      <c r="C7921" s="4">
        <v>2020</v>
      </c>
      <c r="D7921" s="3" t="s">
        <v>1473</v>
      </c>
      <c r="E7921" s="4">
        <v>2948800</v>
      </c>
      <c r="F7921" s="4">
        <v>11.2166</v>
      </c>
      <c r="G7921" s="4">
        <v>3.281434673219823</v>
      </c>
      <c r="H7921" s="4">
        <v>33076</v>
      </c>
      <c r="I7921" s="4"/>
      <c r="J7921" s="4">
        <v>33076</v>
      </c>
    </row>
    <row r="7922" spans="2:10" x14ac:dyDescent="0.3">
      <c r="B7922" s="3" t="s">
        <v>363</v>
      </c>
      <c r="C7922" s="4">
        <v>2020</v>
      </c>
      <c r="D7922" s="3" t="s">
        <v>1474</v>
      </c>
      <c r="E7922" s="4">
        <v>547417601</v>
      </c>
      <c r="F7922" s="4">
        <v>3.4182000000000001</v>
      </c>
      <c r="G7922" s="4">
        <v>1</v>
      </c>
      <c r="H7922" s="4">
        <v>1871183</v>
      </c>
      <c r="I7922" s="4"/>
      <c r="J7922" s="4">
        <v>1871183</v>
      </c>
    </row>
    <row r="7923" spans="2:10" x14ac:dyDescent="0.3">
      <c r="B7923" s="3" t="s">
        <v>363</v>
      </c>
      <c r="C7923" s="4">
        <v>2020</v>
      </c>
      <c r="D7923" s="3" t="s">
        <v>1475</v>
      </c>
      <c r="E7923" s="4">
        <v>0</v>
      </c>
      <c r="F7923" s="4">
        <v>3.2873899999999998</v>
      </c>
      <c r="G7923" s="4">
        <v>0.96173132057808197</v>
      </c>
      <c r="H7923" s="4">
        <v>0</v>
      </c>
      <c r="I7923" s="4"/>
      <c r="J7923" s="4">
        <v>0</v>
      </c>
    </row>
    <row r="7924" spans="2:10" x14ac:dyDescent="0.3">
      <c r="B7924" s="3" t="s">
        <v>363</v>
      </c>
      <c r="C7924" s="4">
        <v>2020</v>
      </c>
      <c r="D7924" s="3" t="s">
        <v>1476</v>
      </c>
      <c r="E7924" s="4">
        <v>470000</v>
      </c>
      <c r="F7924" s="4">
        <v>40</v>
      </c>
      <c r="G7924" s="4">
        <v>11.702065414545666</v>
      </c>
      <c r="H7924" s="4">
        <v>18800</v>
      </c>
      <c r="I7924" s="4">
        <v>44810</v>
      </c>
      <c r="J7924" s="4">
        <v>63610</v>
      </c>
    </row>
    <row r="7925" spans="2:10" x14ac:dyDescent="0.3">
      <c r="B7925" s="3" t="s">
        <v>363</v>
      </c>
      <c r="C7925" s="4">
        <v>2021</v>
      </c>
      <c r="D7925" s="3" t="s">
        <v>1468</v>
      </c>
      <c r="E7925" s="4">
        <v>106319186</v>
      </c>
      <c r="F7925" s="4">
        <v>11.129049999999999</v>
      </c>
      <c r="G7925" s="4">
        <v>3.4910285768060478</v>
      </c>
      <c r="H7925" s="4">
        <v>1183232</v>
      </c>
      <c r="I7925" s="4"/>
      <c r="J7925" s="4">
        <v>1183232</v>
      </c>
    </row>
    <row r="7926" spans="2:10" x14ac:dyDescent="0.3">
      <c r="B7926" s="3" t="s">
        <v>363</v>
      </c>
      <c r="C7926" s="4">
        <v>2021</v>
      </c>
      <c r="D7926" s="3" t="s">
        <v>1469</v>
      </c>
      <c r="E7926" s="4">
        <v>0</v>
      </c>
      <c r="F7926" s="4">
        <v>0</v>
      </c>
      <c r="G7926" s="4">
        <v>0</v>
      </c>
      <c r="H7926" s="4">
        <v>0</v>
      </c>
      <c r="I7926" s="4"/>
      <c r="J7926" s="4">
        <v>0</v>
      </c>
    </row>
    <row r="7927" spans="2:10" x14ac:dyDescent="0.3">
      <c r="B7927" s="3" t="s">
        <v>363</v>
      </c>
      <c r="C7927" s="4">
        <v>2021</v>
      </c>
      <c r="D7927" s="3" t="s">
        <v>1470</v>
      </c>
      <c r="E7927" s="4">
        <v>504800</v>
      </c>
      <c r="F7927" s="4">
        <v>11.12621</v>
      </c>
      <c r="G7927" s="4">
        <v>3.4901377082091662</v>
      </c>
      <c r="H7927" s="4">
        <v>5617</v>
      </c>
      <c r="I7927" s="4"/>
      <c r="J7927" s="4">
        <v>5617</v>
      </c>
    </row>
    <row r="7928" spans="2:10" x14ac:dyDescent="0.3">
      <c r="B7928" s="3" t="s">
        <v>363</v>
      </c>
      <c r="C7928" s="4">
        <v>2021</v>
      </c>
      <c r="D7928" s="3" t="s">
        <v>1471</v>
      </c>
      <c r="E7928" s="4">
        <v>0</v>
      </c>
      <c r="F7928" s="4">
        <v>0</v>
      </c>
      <c r="G7928" s="4">
        <v>0</v>
      </c>
      <c r="H7928" s="4">
        <v>0</v>
      </c>
      <c r="I7928" s="4"/>
      <c r="J7928" s="4">
        <v>0</v>
      </c>
    </row>
    <row r="7929" spans="2:10" x14ac:dyDescent="0.3">
      <c r="B7929" s="3" t="s">
        <v>363</v>
      </c>
      <c r="C7929" s="4">
        <v>2021</v>
      </c>
      <c r="D7929" s="3" t="s">
        <v>1472</v>
      </c>
      <c r="E7929" s="4">
        <v>0</v>
      </c>
      <c r="F7929" s="4">
        <v>0</v>
      </c>
      <c r="G7929" s="4">
        <v>0</v>
      </c>
      <c r="H7929" s="4">
        <v>0</v>
      </c>
      <c r="I7929" s="4"/>
      <c r="J7929" s="4">
        <v>0</v>
      </c>
    </row>
    <row r="7930" spans="2:10" x14ac:dyDescent="0.3">
      <c r="B7930" s="3" t="s">
        <v>363</v>
      </c>
      <c r="C7930" s="4">
        <v>2021</v>
      </c>
      <c r="D7930" s="3" t="s">
        <v>1473</v>
      </c>
      <c r="E7930" s="4">
        <v>2957800</v>
      </c>
      <c r="F7930" s="4">
        <v>11.818339999999999</v>
      </c>
      <c r="G7930" s="4">
        <v>3.707249286364064</v>
      </c>
      <c r="H7930" s="4">
        <v>34956</v>
      </c>
      <c r="I7930" s="4"/>
      <c r="J7930" s="4">
        <v>34956</v>
      </c>
    </row>
    <row r="7931" spans="2:10" x14ac:dyDescent="0.3">
      <c r="B7931" s="3" t="s">
        <v>363</v>
      </c>
      <c r="C7931" s="4">
        <v>2021</v>
      </c>
      <c r="D7931" s="3" t="s">
        <v>1474</v>
      </c>
      <c r="E7931" s="4">
        <v>614177500</v>
      </c>
      <c r="F7931" s="4">
        <v>3.1879</v>
      </c>
      <c r="G7931" s="4">
        <v>1</v>
      </c>
      <c r="H7931" s="4">
        <v>1957936</v>
      </c>
      <c r="I7931" s="4"/>
      <c r="J7931" s="4">
        <v>1957936</v>
      </c>
    </row>
    <row r="7932" spans="2:10" x14ac:dyDescent="0.3">
      <c r="B7932" s="3" t="s">
        <v>363</v>
      </c>
      <c r="C7932" s="4">
        <v>2021</v>
      </c>
      <c r="D7932" s="3" t="s">
        <v>1475</v>
      </c>
      <c r="E7932" s="4">
        <v>0</v>
      </c>
      <c r="F7932" s="4">
        <v>3.1879</v>
      </c>
      <c r="G7932" s="4">
        <v>1</v>
      </c>
      <c r="H7932" s="4">
        <v>0</v>
      </c>
      <c r="I7932" s="4"/>
      <c r="J7932" s="4">
        <v>0</v>
      </c>
    </row>
    <row r="7933" spans="2:10" x14ac:dyDescent="0.3">
      <c r="B7933" s="3" t="s">
        <v>363</v>
      </c>
      <c r="C7933" s="4">
        <v>2021</v>
      </c>
      <c r="D7933" s="3" t="s">
        <v>1476</v>
      </c>
      <c r="E7933" s="4">
        <v>477100</v>
      </c>
      <c r="F7933" s="4">
        <v>39.99635</v>
      </c>
      <c r="G7933" s="4">
        <v>12.546300072147808</v>
      </c>
      <c r="H7933" s="4">
        <v>19082</v>
      </c>
      <c r="I7933" s="4">
        <v>46113</v>
      </c>
      <c r="J7933" s="4">
        <v>65195</v>
      </c>
    </row>
    <row r="7934" spans="2:10" x14ac:dyDescent="0.3">
      <c r="B7934" s="3" t="s">
        <v>363</v>
      </c>
      <c r="C7934" s="4">
        <v>2022</v>
      </c>
      <c r="D7934" s="3" t="s">
        <v>1468</v>
      </c>
      <c r="E7934" s="4">
        <v>126654569</v>
      </c>
      <c r="F7934" s="4">
        <v>10.35674</v>
      </c>
      <c r="G7934" s="4">
        <v>4.089871223280114</v>
      </c>
      <c r="H7934" s="4">
        <v>1311728</v>
      </c>
      <c r="I7934" s="4"/>
      <c r="J7934" s="4">
        <v>1311728</v>
      </c>
    </row>
    <row r="7935" spans="2:10" x14ac:dyDescent="0.3">
      <c r="B7935" s="3" t="s">
        <v>363</v>
      </c>
      <c r="C7935" s="4">
        <v>2022</v>
      </c>
      <c r="D7935" s="3" t="s">
        <v>1469</v>
      </c>
      <c r="E7935" s="4">
        <v>0</v>
      </c>
      <c r="F7935" s="4">
        <v>0</v>
      </c>
      <c r="G7935" s="4">
        <v>0</v>
      </c>
      <c r="H7935" s="4">
        <v>0</v>
      </c>
      <c r="I7935" s="4"/>
      <c r="J7935" s="4">
        <v>0</v>
      </c>
    </row>
    <row r="7936" spans="2:10" x14ac:dyDescent="0.3">
      <c r="B7936" s="3" t="s">
        <v>363</v>
      </c>
      <c r="C7936" s="4">
        <v>2022</v>
      </c>
      <c r="D7936" s="3" t="s">
        <v>1470</v>
      </c>
      <c r="E7936" s="4">
        <v>549200</v>
      </c>
      <c r="F7936" s="4">
        <v>11.33741</v>
      </c>
      <c r="G7936" s="4">
        <v>4.4771372947016337</v>
      </c>
      <c r="H7936" s="4">
        <v>6227</v>
      </c>
      <c r="I7936" s="4"/>
      <c r="J7936" s="4">
        <v>6227</v>
      </c>
    </row>
    <row r="7937" spans="2:10" x14ac:dyDescent="0.3">
      <c r="B7937" s="3" t="s">
        <v>363</v>
      </c>
      <c r="C7937" s="4">
        <v>2022</v>
      </c>
      <c r="D7937" s="3" t="s">
        <v>1471</v>
      </c>
      <c r="E7937" s="4">
        <v>0</v>
      </c>
      <c r="F7937" s="4">
        <v>0</v>
      </c>
      <c r="G7937" s="4">
        <v>0</v>
      </c>
      <c r="H7937" s="4">
        <v>0</v>
      </c>
      <c r="I7937" s="4"/>
      <c r="J7937" s="4">
        <v>0</v>
      </c>
    </row>
    <row r="7938" spans="2:10" x14ac:dyDescent="0.3">
      <c r="B7938" s="3" t="s">
        <v>363</v>
      </c>
      <c r="C7938" s="4">
        <v>2022</v>
      </c>
      <c r="D7938" s="3" t="s">
        <v>1472</v>
      </c>
      <c r="E7938" s="4">
        <v>0</v>
      </c>
      <c r="F7938" s="4">
        <v>0</v>
      </c>
      <c r="G7938" s="4">
        <v>0</v>
      </c>
      <c r="H7938" s="4">
        <v>0</v>
      </c>
      <c r="I7938" s="4"/>
      <c r="J7938" s="4">
        <v>0</v>
      </c>
    </row>
    <row r="7939" spans="2:10" x14ac:dyDescent="0.3">
      <c r="B7939" s="3" t="s">
        <v>363</v>
      </c>
      <c r="C7939" s="4">
        <v>2022</v>
      </c>
      <c r="D7939" s="3" t="s">
        <v>1473</v>
      </c>
      <c r="E7939" s="4">
        <v>5125900</v>
      </c>
      <c r="F7939" s="4">
        <v>9.0937999999999999</v>
      </c>
      <c r="G7939" s="4">
        <v>3.5911368761081865</v>
      </c>
      <c r="H7939" s="4">
        <v>46614</v>
      </c>
      <c r="I7939" s="4"/>
      <c r="J7939" s="4">
        <v>46614</v>
      </c>
    </row>
    <row r="7940" spans="2:10" x14ac:dyDescent="0.3">
      <c r="B7940" s="3" t="s">
        <v>363</v>
      </c>
      <c r="C7940" s="4">
        <v>2022</v>
      </c>
      <c r="D7940" s="3" t="s">
        <v>1474</v>
      </c>
      <c r="E7940" s="4">
        <v>924228800</v>
      </c>
      <c r="F7940" s="4">
        <v>2.5322900000000002</v>
      </c>
      <c r="G7940" s="4">
        <v>1</v>
      </c>
      <c r="H7940" s="4">
        <v>2340415</v>
      </c>
      <c r="I7940" s="4"/>
      <c r="J7940" s="4">
        <v>2340415</v>
      </c>
    </row>
    <row r="7941" spans="2:10" x14ac:dyDescent="0.3">
      <c r="B7941" s="3" t="s">
        <v>363</v>
      </c>
      <c r="C7941" s="4">
        <v>2022</v>
      </c>
      <c r="D7941" s="3" t="s">
        <v>1475</v>
      </c>
      <c r="E7941" s="4">
        <v>0</v>
      </c>
      <c r="F7941" s="4">
        <v>2.5322900000000002</v>
      </c>
      <c r="G7941" s="4">
        <v>1</v>
      </c>
      <c r="H7941" s="4">
        <v>0</v>
      </c>
      <c r="I7941" s="4"/>
      <c r="J7941" s="4">
        <v>0</v>
      </c>
    </row>
    <row r="7942" spans="2:10" x14ac:dyDescent="0.3">
      <c r="B7942" s="3" t="s">
        <v>363</v>
      </c>
      <c r="C7942" s="4">
        <v>2022</v>
      </c>
      <c r="D7942" s="3" t="s">
        <v>1476</v>
      </c>
      <c r="E7942" s="4">
        <v>550200</v>
      </c>
      <c r="F7942" s="4">
        <v>40</v>
      </c>
      <c r="G7942" s="4">
        <v>15.795979133511564</v>
      </c>
      <c r="H7942" s="4">
        <v>22008</v>
      </c>
      <c r="I7942" s="4">
        <v>45430</v>
      </c>
      <c r="J7942" s="4">
        <v>67438</v>
      </c>
    </row>
    <row r="7943" spans="2:10" x14ac:dyDescent="0.3">
      <c r="B7943" s="3" t="s">
        <v>363</v>
      </c>
      <c r="C7943" s="4">
        <v>2023</v>
      </c>
      <c r="D7943" s="3" t="s">
        <v>1468</v>
      </c>
      <c r="E7943" s="4">
        <v>161072002</v>
      </c>
      <c r="F7943" s="4">
        <v>9.1217699999999997</v>
      </c>
      <c r="G7943" s="4">
        <v>3.9171082578262548</v>
      </c>
      <c r="H7943" s="4">
        <v>1469262</v>
      </c>
      <c r="I7943" s="4"/>
      <c r="J7943" s="4">
        <v>1469262</v>
      </c>
    </row>
    <row r="7944" spans="2:10" x14ac:dyDescent="0.3">
      <c r="B7944" s="3" t="s">
        <v>363</v>
      </c>
      <c r="C7944" s="4">
        <v>2023</v>
      </c>
      <c r="D7944" s="3" t="s">
        <v>1469</v>
      </c>
      <c r="E7944" s="4">
        <v>0</v>
      </c>
      <c r="F7944" s="4">
        <v>0</v>
      </c>
      <c r="G7944" s="4">
        <v>0</v>
      </c>
      <c r="H7944" s="4">
        <v>0</v>
      </c>
      <c r="I7944" s="4"/>
      <c r="J7944" s="4">
        <v>0</v>
      </c>
    </row>
    <row r="7945" spans="2:10" x14ac:dyDescent="0.3">
      <c r="B7945" s="3" t="s">
        <v>363</v>
      </c>
      <c r="C7945" s="4">
        <v>2023</v>
      </c>
      <c r="D7945" s="3" t="s">
        <v>1470</v>
      </c>
      <c r="E7945" s="4">
        <v>555000</v>
      </c>
      <c r="F7945" s="4">
        <v>12.33099</v>
      </c>
      <c r="G7945" s="4">
        <v>5.2952248035384546</v>
      </c>
      <c r="H7945" s="4">
        <v>6844</v>
      </c>
      <c r="I7945" s="4"/>
      <c r="J7945" s="4">
        <v>6844</v>
      </c>
    </row>
    <row r="7946" spans="2:10" x14ac:dyDescent="0.3">
      <c r="B7946" s="3" t="s">
        <v>363</v>
      </c>
      <c r="C7946" s="4">
        <v>2023</v>
      </c>
      <c r="D7946" s="3" t="s">
        <v>1471</v>
      </c>
      <c r="E7946" s="4">
        <v>0</v>
      </c>
      <c r="F7946" s="4">
        <v>0</v>
      </c>
      <c r="G7946" s="4">
        <v>0</v>
      </c>
      <c r="H7946" s="4">
        <v>0</v>
      </c>
      <c r="I7946" s="4"/>
      <c r="J7946" s="4">
        <v>0</v>
      </c>
    </row>
    <row r="7947" spans="2:10" x14ac:dyDescent="0.3">
      <c r="B7947" s="3" t="s">
        <v>363</v>
      </c>
      <c r="C7947" s="4">
        <v>2023</v>
      </c>
      <c r="D7947" s="3" t="s">
        <v>1472</v>
      </c>
      <c r="E7947" s="4">
        <v>0</v>
      </c>
      <c r="F7947" s="4">
        <v>0</v>
      </c>
      <c r="G7947" s="4">
        <v>0</v>
      </c>
      <c r="H7947" s="4">
        <v>0</v>
      </c>
      <c r="I7947" s="4"/>
      <c r="J7947" s="4">
        <v>0</v>
      </c>
    </row>
    <row r="7948" spans="2:10" x14ac:dyDescent="0.3">
      <c r="B7948" s="3" t="s">
        <v>363</v>
      </c>
      <c r="C7948" s="4">
        <v>2023</v>
      </c>
      <c r="D7948" s="3" t="s">
        <v>1473</v>
      </c>
      <c r="E7948" s="4">
        <v>5648900</v>
      </c>
      <c r="F7948" s="4">
        <v>9.0705500000000008</v>
      </c>
      <c r="G7948" s="4">
        <v>3.8951131532614767</v>
      </c>
      <c r="H7948" s="4">
        <v>51239</v>
      </c>
      <c r="I7948" s="4"/>
      <c r="J7948" s="4">
        <v>51239</v>
      </c>
    </row>
    <row r="7949" spans="2:10" x14ac:dyDescent="0.3">
      <c r="B7949" s="3" t="s">
        <v>363</v>
      </c>
      <c r="C7949" s="4">
        <v>2023</v>
      </c>
      <c r="D7949" s="3" t="s">
        <v>1474</v>
      </c>
      <c r="E7949" s="4">
        <v>1121250600</v>
      </c>
      <c r="F7949" s="4">
        <v>2.3287</v>
      </c>
      <c r="G7949" s="4">
        <v>1</v>
      </c>
      <c r="H7949" s="4">
        <v>2611056</v>
      </c>
      <c r="I7949" s="4"/>
      <c r="J7949" s="4">
        <v>2611056</v>
      </c>
    </row>
    <row r="7950" spans="2:10" x14ac:dyDescent="0.3">
      <c r="B7950" s="3" t="s">
        <v>363</v>
      </c>
      <c r="C7950" s="4">
        <v>2023</v>
      </c>
      <c r="D7950" s="3" t="s">
        <v>1475</v>
      </c>
      <c r="E7950" s="4">
        <v>0</v>
      </c>
      <c r="F7950" s="4">
        <v>2.3287</v>
      </c>
      <c r="G7950" s="4">
        <v>1</v>
      </c>
      <c r="H7950" s="4">
        <v>0</v>
      </c>
      <c r="I7950" s="4"/>
      <c r="J7950" s="4">
        <v>0</v>
      </c>
    </row>
    <row r="7951" spans="2:10" x14ac:dyDescent="0.3">
      <c r="B7951" s="3" t="s">
        <v>363</v>
      </c>
      <c r="C7951" s="4">
        <v>2023</v>
      </c>
      <c r="D7951" s="3" t="s">
        <v>1476</v>
      </c>
      <c r="E7951" s="4">
        <v>607200</v>
      </c>
      <c r="F7951" s="4">
        <v>40</v>
      </c>
      <c r="G7951" s="4">
        <v>17.176965689011038</v>
      </c>
      <c r="H7951" s="4">
        <v>24288</v>
      </c>
      <c r="I7951" s="4">
        <v>46114</v>
      </c>
      <c r="J7951" s="4">
        <v>70402</v>
      </c>
    </row>
    <row r="7952" spans="2:10" x14ac:dyDescent="0.3">
      <c r="B7952" s="3" t="s">
        <v>363</v>
      </c>
      <c r="C7952" s="4">
        <v>2024</v>
      </c>
      <c r="D7952" s="3" t="s">
        <v>1468</v>
      </c>
      <c r="E7952" s="4">
        <v>179354943</v>
      </c>
      <c r="F7952" s="4">
        <v>11.77181</v>
      </c>
      <c r="G7952" s="4">
        <v>3.7700072698391347</v>
      </c>
      <c r="H7952" s="4">
        <v>2111332</v>
      </c>
      <c r="I7952" s="4"/>
      <c r="J7952" s="4">
        <v>2111332</v>
      </c>
    </row>
    <row r="7953" spans="2:10" x14ac:dyDescent="0.3">
      <c r="B7953" s="3" t="s">
        <v>363</v>
      </c>
      <c r="C7953" s="4">
        <v>2024</v>
      </c>
      <c r="D7953" s="3" t="s">
        <v>1469</v>
      </c>
      <c r="E7953" s="4">
        <v>0</v>
      </c>
      <c r="F7953" s="4">
        <v>0</v>
      </c>
      <c r="G7953" s="4">
        <v>0</v>
      </c>
      <c r="H7953" s="4">
        <v>0</v>
      </c>
      <c r="I7953" s="4"/>
      <c r="J7953" s="4">
        <v>0</v>
      </c>
    </row>
    <row r="7954" spans="2:10" x14ac:dyDescent="0.3">
      <c r="B7954" s="3" t="s">
        <v>363</v>
      </c>
      <c r="C7954" s="4">
        <v>2024</v>
      </c>
      <c r="D7954" s="3" t="s">
        <v>1470</v>
      </c>
      <c r="E7954" s="4">
        <v>571000</v>
      </c>
      <c r="F7954" s="4">
        <v>16.53434</v>
      </c>
      <c r="G7954" s="4">
        <v>5.295241938324863</v>
      </c>
      <c r="H7954" s="4">
        <v>9441</v>
      </c>
      <c r="I7954" s="4"/>
      <c r="J7954" s="4">
        <v>9441</v>
      </c>
    </row>
    <row r="7955" spans="2:10" x14ac:dyDescent="0.3">
      <c r="B7955" s="3" t="s">
        <v>363</v>
      </c>
      <c r="C7955" s="4">
        <v>2024</v>
      </c>
      <c r="D7955" s="3" t="s">
        <v>1471</v>
      </c>
      <c r="E7955" s="4">
        <v>0</v>
      </c>
      <c r="F7955" s="4">
        <v>12.39575</v>
      </c>
      <c r="G7955" s="4">
        <v>3.9698285663044555</v>
      </c>
      <c r="H7955" s="4">
        <v>0</v>
      </c>
      <c r="I7955" s="4"/>
      <c r="J7955" s="4">
        <v>0</v>
      </c>
    </row>
    <row r="7956" spans="2:10" x14ac:dyDescent="0.3">
      <c r="B7956" s="3" t="s">
        <v>363</v>
      </c>
      <c r="C7956" s="4">
        <v>2024</v>
      </c>
      <c r="D7956" s="3" t="s">
        <v>1472</v>
      </c>
      <c r="E7956" s="4">
        <v>0</v>
      </c>
      <c r="F7956" s="4">
        <v>3.8942100000000002</v>
      </c>
      <c r="G7956" s="4">
        <v>1.2471489100045157</v>
      </c>
      <c r="H7956" s="4">
        <v>0</v>
      </c>
      <c r="I7956" s="4"/>
      <c r="J7956" s="4">
        <v>0</v>
      </c>
    </row>
    <row r="7957" spans="2:10" x14ac:dyDescent="0.3">
      <c r="B7957" s="3" t="s">
        <v>363</v>
      </c>
      <c r="C7957" s="4">
        <v>2024</v>
      </c>
      <c r="D7957" s="3" t="s">
        <v>1473</v>
      </c>
      <c r="E7957" s="4">
        <v>6258100</v>
      </c>
      <c r="F7957" s="4">
        <v>12.162419999999999</v>
      </c>
      <c r="G7957" s="4">
        <v>3.8951029466867784</v>
      </c>
      <c r="H7957" s="4">
        <v>76114</v>
      </c>
      <c r="I7957" s="4"/>
      <c r="J7957" s="4">
        <v>76114</v>
      </c>
    </row>
    <row r="7958" spans="2:10" x14ac:dyDescent="0.3">
      <c r="B7958" s="3" t="s">
        <v>363</v>
      </c>
      <c r="C7958" s="4">
        <v>2024</v>
      </c>
      <c r="D7958" s="3" t="s">
        <v>1474</v>
      </c>
      <c r="E7958" s="4">
        <v>1111127700</v>
      </c>
      <c r="F7958" s="4">
        <v>3.12249</v>
      </c>
      <c r="G7958" s="4">
        <v>1</v>
      </c>
      <c r="H7958" s="4">
        <v>3469485</v>
      </c>
      <c r="I7958" s="4"/>
      <c r="J7958" s="4">
        <v>3469485</v>
      </c>
    </row>
    <row r="7959" spans="2:10" x14ac:dyDescent="0.3">
      <c r="B7959" s="3" t="s">
        <v>363</v>
      </c>
      <c r="C7959" s="4">
        <v>2024</v>
      </c>
      <c r="D7959" s="3" t="s">
        <v>1475</v>
      </c>
      <c r="E7959" s="4">
        <v>0</v>
      </c>
      <c r="F7959" s="4">
        <v>3.5668600000000001</v>
      </c>
      <c r="G7959" s="4">
        <v>1.1423127055651099</v>
      </c>
      <c r="H7959" s="4">
        <v>0</v>
      </c>
      <c r="I7959" s="4"/>
      <c r="J7959" s="4">
        <v>0</v>
      </c>
    </row>
    <row r="7960" spans="2:10" x14ac:dyDescent="0.3">
      <c r="B7960" s="3" t="s">
        <v>363</v>
      </c>
      <c r="C7960" s="4">
        <v>2024</v>
      </c>
      <c r="D7960" s="3" t="s">
        <v>1476</v>
      </c>
      <c r="E7960" s="4">
        <v>661600</v>
      </c>
      <c r="F7960" s="4">
        <v>29.42952</v>
      </c>
      <c r="G7960" s="4">
        <v>9.4250165733116837</v>
      </c>
      <c r="H7960" s="4">
        <v>19471</v>
      </c>
      <c r="I7960" s="4">
        <v>46303</v>
      </c>
      <c r="J7960" s="4">
        <v>65774</v>
      </c>
    </row>
    <row r="7961" spans="2:10" x14ac:dyDescent="0.3">
      <c r="B7961" s="3" t="s">
        <v>365</v>
      </c>
      <c r="C7961" s="4">
        <v>2019</v>
      </c>
      <c r="D7961" s="3" t="s">
        <v>1468</v>
      </c>
      <c r="E7961" s="4">
        <v>35829050</v>
      </c>
      <c r="F7961" s="4">
        <v>8.8221699999999998</v>
      </c>
      <c r="G7961" s="4">
        <v>2.8599488447935499</v>
      </c>
      <c r="H7961" s="4">
        <v>316089.97003849997</v>
      </c>
      <c r="I7961" s="4"/>
      <c r="J7961" s="4">
        <v>316089.97003849997</v>
      </c>
    </row>
    <row r="7962" spans="2:10" x14ac:dyDescent="0.3">
      <c r="B7962" s="3" t="s">
        <v>365</v>
      </c>
      <c r="C7962" s="4">
        <v>2019</v>
      </c>
      <c r="D7962" s="3" t="s">
        <v>1469</v>
      </c>
      <c r="E7962" s="4">
        <v>0</v>
      </c>
      <c r="F7962" s="4">
        <v>0</v>
      </c>
      <c r="G7962" s="4">
        <v>0</v>
      </c>
      <c r="H7962" s="4">
        <v>0</v>
      </c>
      <c r="I7962" s="4"/>
      <c r="J7962" s="4">
        <v>0</v>
      </c>
    </row>
    <row r="7963" spans="2:10" x14ac:dyDescent="0.3">
      <c r="B7963" s="3" t="s">
        <v>365</v>
      </c>
      <c r="C7963" s="4">
        <v>2019</v>
      </c>
      <c r="D7963" s="3" t="s">
        <v>1470</v>
      </c>
      <c r="E7963" s="4">
        <v>93000</v>
      </c>
      <c r="F7963" s="4">
        <v>21.178429999999999</v>
      </c>
      <c r="G7963" s="4">
        <v>6.8655700823086603</v>
      </c>
      <c r="H7963" s="4">
        <v>1969.5939900000001</v>
      </c>
      <c r="I7963" s="4"/>
      <c r="J7963" s="4">
        <v>1969.5939900000001</v>
      </c>
    </row>
    <row r="7964" spans="2:10" x14ac:dyDescent="0.3">
      <c r="B7964" s="3" t="s">
        <v>365</v>
      </c>
      <c r="C7964" s="4">
        <v>2019</v>
      </c>
      <c r="D7964" s="3" t="s">
        <v>1471</v>
      </c>
      <c r="E7964" s="4">
        <v>0</v>
      </c>
      <c r="F7964" s="4">
        <v>0</v>
      </c>
      <c r="G7964" s="4">
        <v>0</v>
      </c>
      <c r="H7964" s="4">
        <v>0</v>
      </c>
      <c r="I7964" s="4"/>
      <c r="J7964" s="4">
        <v>0</v>
      </c>
    </row>
    <row r="7965" spans="2:10" x14ac:dyDescent="0.3">
      <c r="B7965" s="3" t="s">
        <v>365</v>
      </c>
      <c r="C7965" s="4">
        <v>2019</v>
      </c>
      <c r="D7965" s="3" t="s">
        <v>1472</v>
      </c>
      <c r="E7965" s="4">
        <v>0</v>
      </c>
      <c r="F7965" s="4">
        <v>0</v>
      </c>
      <c r="G7965" s="4">
        <v>0</v>
      </c>
      <c r="H7965" s="4">
        <v>0</v>
      </c>
      <c r="I7965" s="4"/>
      <c r="J7965" s="4">
        <v>0</v>
      </c>
    </row>
    <row r="7966" spans="2:10" x14ac:dyDescent="0.3">
      <c r="B7966" s="3" t="s">
        <v>365</v>
      </c>
      <c r="C7966" s="4">
        <v>2019</v>
      </c>
      <c r="D7966" s="3" t="s">
        <v>1473</v>
      </c>
      <c r="E7966" s="4">
        <v>561200</v>
      </c>
      <c r="F7966" s="4">
        <v>1.0508999999999999</v>
      </c>
      <c r="G7966" s="4">
        <v>0.34067811445410101</v>
      </c>
      <c r="H7966" s="4">
        <v>589.76508000000001</v>
      </c>
      <c r="I7966" s="4"/>
      <c r="J7966" s="4">
        <v>589.76508000000001</v>
      </c>
    </row>
    <row r="7967" spans="2:10" x14ac:dyDescent="0.3">
      <c r="B7967" s="3" t="s">
        <v>365</v>
      </c>
      <c r="C7967" s="4">
        <v>2019</v>
      </c>
      <c r="D7967" s="3" t="s">
        <v>1474</v>
      </c>
      <c r="E7967" s="4">
        <v>147904600</v>
      </c>
      <c r="F7967" s="4">
        <v>3.08473</v>
      </c>
      <c r="G7967" s="4">
        <v>1</v>
      </c>
      <c r="H7967" s="4">
        <v>456245.756758</v>
      </c>
      <c r="I7967" s="4">
        <v>0</v>
      </c>
      <c r="J7967" s="4">
        <v>456245.756758</v>
      </c>
    </row>
    <row r="7968" spans="2:10" x14ac:dyDescent="0.3">
      <c r="B7968" s="3" t="s">
        <v>365</v>
      </c>
      <c r="C7968" s="4">
        <v>2019</v>
      </c>
      <c r="D7968" s="3" t="s">
        <v>1475</v>
      </c>
      <c r="E7968" s="4">
        <v>0</v>
      </c>
      <c r="F7968" s="4">
        <v>0</v>
      </c>
      <c r="G7968" s="4">
        <v>0</v>
      </c>
      <c r="H7968" s="4">
        <v>0</v>
      </c>
      <c r="I7968" s="4"/>
      <c r="J7968" s="4">
        <v>0</v>
      </c>
    </row>
    <row r="7969" spans="2:10" x14ac:dyDescent="0.3">
      <c r="B7969" s="3" t="s">
        <v>365</v>
      </c>
      <c r="C7969" s="4">
        <v>2019</v>
      </c>
      <c r="D7969" s="3" t="s">
        <v>1476</v>
      </c>
      <c r="E7969" s="4">
        <v>710750</v>
      </c>
      <c r="F7969" s="4">
        <v>21.91921</v>
      </c>
      <c r="G7969" s="4">
        <v>7.10571427645207</v>
      </c>
      <c r="H7969" s="4">
        <v>15579.0785075</v>
      </c>
      <c r="I7969" s="4"/>
      <c r="J7969" s="4">
        <v>15579.0785075</v>
      </c>
    </row>
    <row r="7970" spans="2:10" x14ac:dyDescent="0.3">
      <c r="B7970" s="3" t="s">
        <v>365</v>
      </c>
      <c r="C7970" s="4">
        <v>2020</v>
      </c>
      <c r="D7970" s="3" t="s">
        <v>1468</v>
      </c>
      <c r="E7970" s="4">
        <v>46183400</v>
      </c>
      <c r="F7970" s="4">
        <v>8.0200700000000005</v>
      </c>
      <c r="G7970" s="4">
        <v>2.5022448247351918</v>
      </c>
      <c r="H7970" s="4">
        <v>370394</v>
      </c>
      <c r="I7970" s="4"/>
      <c r="J7970" s="4">
        <v>370394</v>
      </c>
    </row>
    <row r="7971" spans="2:10" x14ac:dyDescent="0.3">
      <c r="B7971" s="3" t="s">
        <v>365</v>
      </c>
      <c r="C7971" s="4">
        <v>2020</v>
      </c>
      <c r="D7971" s="3" t="s">
        <v>1469</v>
      </c>
      <c r="E7971" s="4">
        <v>0</v>
      </c>
      <c r="F7971" s="4">
        <v>0</v>
      </c>
      <c r="G7971" s="4">
        <v>0</v>
      </c>
      <c r="H7971" s="4">
        <v>0</v>
      </c>
      <c r="I7971" s="4"/>
      <c r="J7971" s="4">
        <v>0</v>
      </c>
    </row>
    <row r="7972" spans="2:10" x14ac:dyDescent="0.3">
      <c r="B7972" s="3" t="s">
        <v>365</v>
      </c>
      <c r="C7972" s="4">
        <v>2020</v>
      </c>
      <c r="D7972" s="3" t="s">
        <v>1470</v>
      </c>
      <c r="E7972" s="4">
        <v>93300</v>
      </c>
      <c r="F7972" s="4">
        <v>21.954699999999999</v>
      </c>
      <c r="G7972" s="4">
        <v>6.849819821225215</v>
      </c>
      <c r="H7972" s="4">
        <v>2048</v>
      </c>
      <c r="I7972" s="4"/>
      <c r="J7972" s="4">
        <v>2048</v>
      </c>
    </row>
    <row r="7973" spans="2:10" x14ac:dyDescent="0.3">
      <c r="B7973" s="3" t="s">
        <v>365</v>
      </c>
      <c r="C7973" s="4">
        <v>2020</v>
      </c>
      <c r="D7973" s="3" t="s">
        <v>1471</v>
      </c>
      <c r="E7973" s="4">
        <v>0</v>
      </c>
      <c r="F7973" s="4">
        <v>21.954699999999999</v>
      </c>
      <c r="G7973" s="4">
        <v>6.849819821225215</v>
      </c>
      <c r="H7973" s="4">
        <v>0</v>
      </c>
      <c r="I7973" s="4"/>
      <c r="J7973" s="4">
        <v>0</v>
      </c>
    </row>
    <row r="7974" spans="2:10" x14ac:dyDescent="0.3">
      <c r="B7974" s="3" t="s">
        <v>365</v>
      </c>
      <c r="C7974" s="4">
        <v>2020</v>
      </c>
      <c r="D7974" s="3" t="s">
        <v>1472</v>
      </c>
      <c r="E7974" s="4">
        <v>0</v>
      </c>
      <c r="F7974" s="4">
        <v>0</v>
      </c>
      <c r="G7974" s="4">
        <v>0</v>
      </c>
      <c r="H7974" s="4">
        <v>0</v>
      </c>
      <c r="I7974" s="4"/>
      <c r="J7974" s="4">
        <v>0</v>
      </c>
    </row>
    <row r="7975" spans="2:10" x14ac:dyDescent="0.3">
      <c r="B7975" s="3" t="s">
        <v>365</v>
      </c>
      <c r="C7975" s="4">
        <v>2020</v>
      </c>
      <c r="D7975" s="3" t="s">
        <v>1473</v>
      </c>
      <c r="E7975" s="4">
        <v>283200</v>
      </c>
      <c r="F7975" s="4">
        <v>1.0828899999999999</v>
      </c>
      <c r="G7975" s="4">
        <v>0.33785938255619857</v>
      </c>
      <c r="H7975" s="4">
        <v>307</v>
      </c>
      <c r="I7975" s="4"/>
      <c r="J7975" s="4">
        <v>307</v>
      </c>
    </row>
    <row r="7976" spans="2:10" x14ac:dyDescent="0.3">
      <c r="B7976" s="3" t="s">
        <v>365</v>
      </c>
      <c r="C7976" s="4">
        <v>2020</v>
      </c>
      <c r="D7976" s="3" t="s">
        <v>1474</v>
      </c>
      <c r="E7976" s="4">
        <v>150028900</v>
      </c>
      <c r="F7976" s="4">
        <v>3.2051500000000002</v>
      </c>
      <c r="G7976" s="4">
        <v>1</v>
      </c>
      <c r="H7976" s="4">
        <v>480865</v>
      </c>
      <c r="I7976" s="4"/>
      <c r="J7976" s="4">
        <v>480865</v>
      </c>
    </row>
    <row r="7977" spans="2:10" x14ac:dyDescent="0.3">
      <c r="B7977" s="3" t="s">
        <v>365</v>
      </c>
      <c r="C7977" s="4">
        <v>2020</v>
      </c>
      <c r="D7977" s="3" t="s">
        <v>1475</v>
      </c>
      <c r="E7977" s="4">
        <v>0</v>
      </c>
      <c r="F7977" s="4">
        <v>0</v>
      </c>
      <c r="G7977" s="4">
        <v>0</v>
      </c>
      <c r="H7977" s="4">
        <v>0</v>
      </c>
      <c r="I7977" s="4"/>
      <c r="J7977" s="4">
        <v>0</v>
      </c>
    </row>
    <row r="7978" spans="2:10" x14ac:dyDescent="0.3">
      <c r="B7978" s="3" t="s">
        <v>365</v>
      </c>
      <c r="C7978" s="4">
        <v>2020</v>
      </c>
      <c r="D7978" s="3" t="s">
        <v>1476</v>
      </c>
      <c r="E7978" s="4">
        <v>743100</v>
      </c>
      <c r="F7978" s="4">
        <v>20.050170000000001</v>
      </c>
      <c r="G7978" s="4">
        <v>6.2556105018485875</v>
      </c>
      <c r="H7978" s="4">
        <v>14899</v>
      </c>
      <c r="I7978" s="4">
        <v>18120</v>
      </c>
      <c r="J7978" s="4">
        <v>33019</v>
      </c>
    </row>
    <row r="7979" spans="2:10" x14ac:dyDescent="0.3">
      <c r="B7979" s="3" t="s">
        <v>365</v>
      </c>
      <c r="C7979" s="4">
        <v>2021</v>
      </c>
      <c r="D7979" s="3" t="s">
        <v>1468</v>
      </c>
      <c r="E7979" s="4">
        <v>47065750</v>
      </c>
      <c r="F7979" s="4">
        <v>7.6293499999999996</v>
      </c>
      <c r="G7979" s="4">
        <v>2.2783836730793348</v>
      </c>
      <c r="H7979" s="4">
        <v>359081</v>
      </c>
      <c r="I7979" s="4"/>
      <c r="J7979" s="4">
        <v>359081</v>
      </c>
    </row>
    <row r="7980" spans="2:10" x14ac:dyDescent="0.3">
      <c r="B7980" s="3" t="s">
        <v>365</v>
      </c>
      <c r="C7980" s="4">
        <v>2021</v>
      </c>
      <c r="D7980" s="3" t="s">
        <v>1469</v>
      </c>
      <c r="E7980" s="4">
        <v>0</v>
      </c>
      <c r="F7980" s="4">
        <v>0</v>
      </c>
      <c r="G7980" s="4">
        <v>0</v>
      </c>
      <c r="H7980" s="4">
        <v>0</v>
      </c>
      <c r="I7980" s="4"/>
      <c r="J7980" s="4">
        <v>0</v>
      </c>
    </row>
    <row r="7981" spans="2:10" x14ac:dyDescent="0.3">
      <c r="B7981" s="3" t="s">
        <v>365</v>
      </c>
      <c r="C7981" s="4">
        <v>2021</v>
      </c>
      <c r="D7981" s="3" t="s">
        <v>1470</v>
      </c>
      <c r="E7981" s="4">
        <v>92400</v>
      </c>
      <c r="F7981" s="4">
        <v>23.051079999999999</v>
      </c>
      <c r="G7981" s="4">
        <v>6.8838373280614462</v>
      </c>
      <c r="H7981" s="4">
        <v>2130</v>
      </c>
      <c r="I7981" s="4"/>
      <c r="J7981" s="4">
        <v>2130</v>
      </c>
    </row>
    <row r="7982" spans="2:10" x14ac:dyDescent="0.3">
      <c r="B7982" s="3" t="s">
        <v>365</v>
      </c>
      <c r="C7982" s="4">
        <v>2021</v>
      </c>
      <c r="D7982" s="3" t="s">
        <v>1471</v>
      </c>
      <c r="E7982" s="4">
        <v>0</v>
      </c>
      <c r="F7982" s="4">
        <v>23.051079999999999</v>
      </c>
      <c r="G7982" s="4">
        <v>6.8838373280614462</v>
      </c>
      <c r="H7982" s="4">
        <v>0</v>
      </c>
      <c r="I7982" s="4"/>
      <c r="J7982" s="4">
        <v>0</v>
      </c>
    </row>
    <row r="7983" spans="2:10" x14ac:dyDescent="0.3">
      <c r="B7983" s="3" t="s">
        <v>365</v>
      </c>
      <c r="C7983" s="4">
        <v>2021</v>
      </c>
      <c r="D7983" s="3" t="s">
        <v>1472</v>
      </c>
      <c r="E7983" s="4">
        <v>0</v>
      </c>
      <c r="F7983" s="4">
        <v>0</v>
      </c>
      <c r="G7983" s="4">
        <v>0</v>
      </c>
      <c r="H7983" s="4">
        <v>0</v>
      </c>
      <c r="I7983" s="4"/>
      <c r="J7983" s="4">
        <v>0</v>
      </c>
    </row>
    <row r="7984" spans="2:10" x14ac:dyDescent="0.3">
      <c r="B7984" s="3" t="s">
        <v>365</v>
      </c>
      <c r="C7984" s="4">
        <v>2021</v>
      </c>
      <c r="D7984" s="3" t="s">
        <v>1473</v>
      </c>
      <c r="E7984" s="4">
        <v>143300</v>
      </c>
      <c r="F7984" s="4">
        <v>0.96935000000000004</v>
      </c>
      <c r="G7984" s="4">
        <v>0.28948091429800094</v>
      </c>
      <c r="H7984" s="4">
        <v>139</v>
      </c>
      <c r="I7984" s="4"/>
      <c r="J7984" s="4">
        <v>139</v>
      </c>
    </row>
    <row r="7985" spans="2:10" x14ac:dyDescent="0.3">
      <c r="B7985" s="3" t="s">
        <v>365</v>
      </c>
      <c r="C7985" s="4">
        <v>2021</v>
      </c>
      <c r="D7985" s="3" t="s">
        <v>1474</v>
      </c>
      <c r="E7985" s="4">
        <v>150421600</v>
      </c>
      <c r="F7985" s="4">
        <v>3.3485800000000001</v>
      </c>
      <c r="G7985" s="4">
        <v>1</v>
      </c>
      <c r="H7985" s="4">
        <v>503699</v>
      </c>
      <c r="I7985" s="4"/>
      <c r="J7985" s="4">
        <v>503699</v>
      </c>
    </row>
    <row r="7986" spans="2:10" x14ac:dyDescent="0.3">
      <c r="B7986" s="3" t="s">
        <v>365</v>
      </c>
      <c r="C7986" s="4">
        <v>2021</v>
      </c>
      <c r="D7986" s="3" t="s">
        <v>1475</v>
      </c>
      <c r="E7986" s="4">
        <v>0</v>
      </c>
      <c r="F7986" s="4">
        <v>0</v>
      </c>
      <c r="G7986" s="4">
        <v>0</v>
      </c>
      <c r="H7986" s="4">
        <v>0</v>
      </c>
      <c r="I7986" s="4"/>
      <c r="J7986" s="4">
        <v>0</v>
      </c>
    </row>
    <row r="7987" spans="2:10" x14ac:dyDescent="0.3">
      <c r="B7987" s="3" t="s">
        <v>365</v>
      </c>
      <c r="C7987" s="4">
        <v>2021</v>
      </c>
      <c r="D7987" s="3" t="s">
        <v>1476</v>
      </c>
      <c r="E7987" s="4">
        <v>736450</v>
      </c>
      <c r="F7987" s="4">
        <v>19.07339</v>
      </c>
      <c r="G7987" s="4">
        <v>5.6959636622090555</v>
      </c>
      <c r="H7987" s="4">
        <v>14047</v>
      </c>
      <c r="I7987" s="4">
        <v>18898</v>
      </c>
      <c r="J7987" s="4">
        <v>32945</v>
      </c>
    </row>
    <row r="7988" spans="2:10" x14ac:dyDescent="0.3">
      <c r="B7988" s="3" t="s">
        <v>365</v>
      </c>
      <c r="C7988" s="4">
        <v>2022</v>
      </c>
      <c r="D7988" s="3" t="s">
        <v>1468</v>
      </c>
      <c r="E7988" s="4">
        <v>51779050</v>
      </c>
      <c r="F7988" s="4">
        <v>7.3403400000000003</v>
      </c>
      <c r="G7988" s="4">
        <v>2.3949766549533589</v>
      </c>
      <c r="H7988" s="4">
        <v>380076</v>
      </c>
      <c r="I7988" s="4"/>
      <c r="J7988" s="4">
        <v>380076</v>
      </c>
    </row>
    <row r="7989" spans="2:10" x14ac:dyDescent="0.3">
      <c r="B7989" s="3" t="s">
        <v>365</v>
      </c>
      <c r="C7989" s="4">
        <v>2022</v>
      </c>
      <c r="D7989" s="3" t="s">
        <v>1469</v>
      </c>
      <c r="E7989" s="4">
        <v>0</v>
      </c>
      <c r="F7989" s="4">
        <v>0</v>
      </c>
      <c r="G7989" s="4">
        <v>0</v>
      </c>
      <c r="H7989" s="4">
        <v>0</v>
      </c>
      <c r="I7989" s="4"/>
      <c r="J7989" s="4">
        <v>0</v>
      </c>
    </row>
    <row r="7990" spans="2:10" x14ac:dyDescent="0.3">
      <c r="B7990" s="3" t="s">
        <v>365</v>
      </c>
      <c r="C7990" s="4">
        <v>2022</v>
      </c>
      <c r="D7990" s="3" t="s">
        <v>1470</v>
      </c>
      <c r="E7990" s="4">
        <v>212100</v>
      </c>
      <c r="F7990" s="4">
        <v>20.10088</v>
      </c>
      <c r="G7990" s="4">
        <v>6.5584343973193162</v>
      </c>
      <c r="H7990" s="4">
        <v>4263</v>
      </c>
      <c r="I7990" s="4"/>
      <c r="J7990" s="4">
        <v>4263</v>
      </c>
    </row>
    <row r="7991" spans="2:10" x14ac:dyDescent="0.3">
      <c r="B7991" s="3" t="s">
        <v>365</v>
      </c>
      <c r="C7991" s="4">
        <v>2022</v>
      </c>
      <c r="D7991" s="3" t="s">
        <v>1471</v>
      </c>
      <c r="E7991" s="4">
        <v>0</v>
      </c>
      <c r="F7991" s="4">
        <v>20.10088</v>
      </c>
      <c r="G7991" s="4">
        <v>6.5584343973193162</v>
      </c>
      <c r="H7991" s="4">
        <v>0</v>
      </c>
      <c r="I7991" s="4"/>
      <c r="J7991" s="4">
        <v>0</v>
      </c>
    </row>
    <row r="7992" spans="2:10" x14ac:dyDescent="0.3">
      <c r="B7992" s="3" t="s">
        <v>365</v>
      </c>
      <c r="C7992" s="4">
        <v>2022</v>
      </c>
      <c r="D7992" s="3" t="s">
        <v>1472</v>
      </c>
      <c r="E7992" s="4">
        <v>0</v>
      </c>
      <c r="F7992" s="4">
        <v>0</v>
      </c>
      <c r="G7992" s="4">
        <v>0</v>
      </c>
      <c r="H7992" s="4">
        <v>0</v>
      </c>
      <c r="I7992" s="4"/>
      <c r="J7992" s="4">
        <v>0</v>
      </c>
    </row>
    <row r="7993" spans="2:10" x14ac:dyDescent="0.3">
      <c r="B7993" s="3" t="s">
        <v>365</v>
      </c>
      <c r="C7993" s="4">
        <v>2022</v>
      </c>
      <c r="D7993" s="3" t="s">
        <v>1473</v>
      </c>
      <c r="E7993" s="4">
        <v>120400</v>
      </c>
      <c r="F7993" s="4">
        <v>1.1998899999999999</v>
      </c>
      <c r="G7993" s="4">
        <v>0.39149529020617374</v>
      </c>
      <c r="H7993" s="4">
        <v>144</v>
      </c>
      <c r="I7993" s="4"/>
      <c r="J7993" s="4">
        <v>144</v>
      </c>
    </row>
    <row r="7994" spans="2:10" x14ac:dyDescent="0.3">
      <c r="B7994" s="3" t="s">
        <v>365</v>
      </c>
      <c r="C7994" s="4">
        <v>2022</v>
      </c>
      <c r="D7994" s="3" t="s">
        <v>1474</v>
      </c>
      <c r="E7994" s="4">
        <v>174044300</v>
      </c>
      <c r="F7994" s="4">
        <v>3.0648900000000001</v>
      </c>
      <c r="G7994" s="4">
        <v>1</v>
      </c>
      <c r="H7994" s="4">
        <v>533427</v>
      </c>
      <c r="I7994" s="4"/>
      <c r="J7994" s="4">
        <v>533427</v>
      </c>
    </row>
    <row r="7995" spans="2:10" x14ac:dyDescent="0.3">
      <c r="B7995" s="3" t="s">
        <v>365</v>
      </c>
      <c r="C7995" s="4">
        <v>2022</v>
      </c>
      <c r="D7995" s="3" t="s">
        <v>1475</v>
      </c>
      <c r="E7995" s="4">
        <v>0</v>
      </c>
      <c r="F7995" s="4">
        <v>0</v>
      </c>
      <c r="G7995" s="4">
        <v>0</v>
      </c>
      <c r="H7995" s="4">
        <v>0</v>
      </c>
      <c r="I7995" s="4"/>
      <c r="J7995" s="4">
        <v>0</v>
      </c>
    </row>
    <row r="7996" spans="2:10" x14ac:dyDescent="0.3">
      <c r="B7996" s="3" t="s">
        <v>365</v>
      </c>
      <c r="C7996" s="4">
        <v>2022</v>
      </c>
      <c r="D7996" s="3" t="s">
        <v>1476</v>
      </c>
      <c r="E7996" s="4">
        <v>768300</v>
      </c>
      <c r="F7996" s="4">
        <v>18.350840000000002</v>
      </c>
      <c r="G7996" s="4">
        <v>5.9874383746235598</v>
      </c>
      <c r="H7996" s="4">
        <v>14099</v>
      </c>
      <c r="I7996" s="4">
        <v>18898</v>
      </c>
      <c r="J7996" s="4">
        <v>32997</v>
      </c>
    </row>
    <row r="7997" spans="2:10" x14ac:dyDescent="0.3">
      <c r="B7997" s="3" t="s">
        <v>365</v>
      </c>
      <c r="C7997" s="4">
        <v>2023</v>
      </c>
      <c r="D7997" s="3" t="s">
        <v>1468</v>
      </c>
      <c r="E7997" s="4">
        <v>58799450</v>
      </c>
      <c r="F7997" s="4">
        <v>7.0884799999999997</v>
      </c>
      <c r="G7997" s="4">
        <v>2.752765005592146</v>
      </c>
      <c r="H7997" s="4">
        <v>416799</v>
      </c>
      <c r="I7997" s="4"/>
      <c r="J7997" s="4">
        <v>416799</v>
      </c>
    </row>
    <row r="7998" spans="2:10" x14ac:dyDescent="0.3">
      <c r="B7998" s="3" t="s">
        <v>365</v>
      </c>
      <c r="C7998" s="4">
        <v>2023</v>
      </c>
      <c r="D7998" s="3" t="s">
        <v>1469</v>
      </c>
      <c r="E7998" s="4">
        <v>0</v>
      </c>
      <c r="F7998" s="4">
        <v>0</v>
      </c>
      <c r="G7998" s="4">
        <v>0</v>
      </c>
      <c r="H7998" s="4">
        <v>0</v>
      </c>
      <c r="I7998" s="4"/>
      <c r="J7998" s="4">
        <v>0</v>
      </c>
    </row>
    <row r="7999" spans="2:10" x14ac:dyDescent="0.3">
      <c r="B7999" s="3" t="s">
        <v>365</v>
      </c>
      <c r="C7999" s="4">
        <v>2023</v>
      </c>
      <c r="D7999" s="3" t="s">
        <v>1470</v>
      </c>
      <c r="E7999" s="4">
        <v>274000</v>
      </c>
      <c r="F7999" s="4">
        <v>16.414110000000001</v>
      </c>
      <c r="G7999" s="4">
        <v>6.3743126320367844</v>
      </c>
      <c r="H7999" s="4">
        <v>4497</v>
      </c>
      <c r="I7999" s="4"/>
      <c r="J7999" s="4">
        <v>4497</v>
      </c>
    </row>
    <row r="8000" spans="2:10" x14ac:dyDescent="0.3">
      <c r="B8000" s="3" t="s">
        <v>365</v>
      </c>
      <c r="C8000" s="4">
        <v>2023</v>
      </c>
      <c r="D8000" s="3" t="s">
        <v>1471</v>
      </c>
      <c r="E8000" s="4">
        <v>0</v>
      </c>
      <c r="F8000" s="4">
        <v>16.414110000000001</v>
      </c>
      <c r="G8000" s="4">
        <v>6.3743126320367844</v>
      </c>
      <c r="H8000" s="4">
        <v>0</v>
      </c>
      <c r="I8000" s="4"/>
      <c r="J8000" s="4">
        <v>0</v>
      </c>
    </row>
    <row r="8001" spans="2:10" x14ac:dyDescent="0.3">
      <c r="B8001" s="3" t="s">
        <v>365</v>
      </c>
      <c r="C8001" s="4">
        <v>2023</v>
      </c>
      <c r="D8001" s="3" t="s">
        <v>1472</v>
      </c>
      <c r="E8001" s="4">
        <v>0</v>
      </c>
      <c r="F8001" s="4">
        <v>0</v>
      </c>
      <c r="G8001" s="4">
        <v>0</v>
      </c>
      <c r="H8001" s="4">
        <v>0</v>
      </c>
      <c r="I8001" s="4"/>
      <c r="J8001" s="4">
        <v>0</v>
      </c>
    </row>
    <row r="8002" spans="2:10" x14ac:dyDescent="0.3">
      <c r="B8002" s="3" t="s">
        <v>365</v>
      </c>
      <c r="C8002" s="4">
        <v>2023</v>
      </c>
      <c r="D8002" s="3" t="s">
        <v>1473</v>
      </c>
      <c r="E8002" s="4">
        <v>256200</v>
      </c>
      <c r="F8002" s="4">
        <v>0.98521000000000003</v>
      </c>
      <c r="G8002" s="4">
        <v>0.38259988194358147</v>
      </c>
      <c r="H8002" s="4">
        <v>252</v>
      </c>
      <c r="I8002" s="4"/>
      <c r="J8002" s="4">
        <v>252</v>
      </c>
    </row>
    <row r="8003" spans="2:10" x14ac:dyDescent="0.3">
      <c r="B8003" s="3" t="s">
        <v>365</v>
      </c>
      <c r="C8003" s="4">
        <v>2023</v>
      </c>
      <c r="D8003" s="3" t="s">
        <v>1474</v>
      </c>
      <c r="E8003" s="4">
        <v>222862200</v>
      </c>
      <c r="F8003" s="4">
        <v>2.57504</v>
      </c>
      <c r="G8003" s="4">
        <v>1</v>
      </c>
      <c r="H8003" s="4">
        <v>573879</v>
      </c>
      <c r="I8003" s="4"/>
      <c r="J8003" s="4">
        <v>573879</v>
      </c>
    </row>
    <row r="8004" spans="2:10" x14ac:dyDescent="0.3">
      <c r="B8004" s="3" t="s">
        <v>365</v>
      </c>
      <c r="C8004" s="4">
        <v>2023</v>
      </c>
      <c r="D8004" s="3" t="s">
        <v>1475</v>
      </c>
      <c r="E8004" s="4">
        <v>0</v>
      </c>
      <c r="F8004" s="4">
        <v>0</v>
      </c>
      <c r="G8004" s="4">
        <v>0</v>
      </c>
      <c r="H8004" s="4">
        <v>0</v>
      </c>
      <c r="I8004" s="4"/>
      <c r="J8004" s="4">
        <v>0</v>
      </c>
    </row>
    <row r="8005" spans="2:10" x14ac:dyDescent="0.3">
      <c r="B8005" s="3" t="s">
        <v>365</v>
      </c>
      <c r="C8005" s="4">
        <v>2023</v>
      </c>
      <c r="D8005" s="3" t="s">
        <v>1476</v>
      </c>
      <c r="E8005" s="4">
        <v>820150</v>
      </c>
      <c r="F8005" s="4">
        <v>17.721209999999999</v>
      </c>
      <c r="G8005" s="4">
        <v>6.8819163974151856</v>
      </c>
      <c r="H8005" s="4">
        <v>14534</v>
      </c>
      <c r="I8005" s="4">
        <v>22258</v>
      </c>
      <c r="J8005" s="4">
        <v>36792</v>
      </c>
    </row>
    <row r="8006" spans="2:10" x14ac:dyDescent="0.3">
      <c r="B8006" s="3" t="s">
        <v>365</v>
      </c>
      <c r="C8006" s="4">
        <v>2024</v>
      </c>
      <c r="D8006" s="3" t="s">
        <v>1468</v>
      </c>
      <c r="E8006" s="4">
        <v>63844586</v>
      </c>
      <c r="F8006" s="4">
        <v>6.9522899999999996</v>
      </c>
      <c r="G8006" s="4">
        <v>2.4760631099081132</v>
      </c>
      <c r="H8006" s="4">
        <v>443866</v>
      </c>
      <c r="I8006" s="4"/>
      <c r="J8006" s="4">
        <v>443866</v>
      </c>
    </row>
    <row r="8007" spans="2:10" x14ac:dyDescent="0.3">
      <c r="B8007" s="3" t="s">
        <v>365</v>
      </c>
      <c r="C8007" s="4">
        <v>2024</v>
      </c>
      <c r="D8007" s="3" t="s">
        <v>1469</v>
      </c>
      <c r="E8007" s="4">
        <v>0</v>
      </c>
      <c r="F8007" s="4">
        <v>0</v>
      </c>
      <c r="G8007" s="4">
        <v>0</v>
      </c>
      <c r="H8007" s="4">
        <v>0</v>
      </c>
      <c r="I8007" s="4"/>
      <c r="J8007" s="4">
        <v>0</v>
      </c>
    </row>
    <row r="8008" spans="2:10" x14ac:dyDescent="0.3">
      <c r="B8008" s="3" t="s">
        <v>365</v>
      </c>
      <c r="C8008" s="4">
        <v>2024</v>
      </c>
      <c r="D8008" s="3" t="s">
        <v>1470</v>
      </c>
      <c r="E8008" s="4">
        <v>264600</v>
      </c>
      <c r="F8008" s="4">
        <v>17.932120000000001</v>
      </c>
      <c r="G8008" s="4">
        <v>6.3865375026711311</v>
      </c>
      <c r="H8008" s="4">
        <v>4745</v>
      </c>
      <c r="I8008" s="4"/>
      <c r="J8008" s="4">
        <v>4745</v>
      </c>
    </row>
    <row r="8009" spans="2:10" x14ac:dyDescent="0.3">
      <c r="B8009" s="3" t="s">
        <v>365</v>
      </c>
      <c r="C8009" s="4">
        <v>2024</v>
      </c>
      <c r="D8009" s="3" t="s">
        <v>1471</v>
      </c>
      <c r="E8009" s="4">
        <v>0</v>
      </c>
      <c r="F8009" s="4">
        <v>17.932120000000001</v>
      </c>
      <c r="G8009" s="4">
        <v>6.3865375026711311</v>
      </c>
      <c r="H8009" s="4">
        <v>0</v>
      </c>
      <c r="I8009" s="4"/>
      <c r="J8009" s="4">
        <v>0</v>
      </c>
    </row>
    <row r="8010" spans="2:10" x14ac:dyDescent="0.3">
      <c r="B8010" s="3" t="s">
        <v>365</v>
      </c>
      <c r="C8010" s="4">
        <v>2024</v>
      </c>
      <c r="D8010" s="3" t="s">
        <v>1472</v>
      </c>
      <c r="E8010" s="4">
        <v>0</v>
      </c>
      <c r="F8010" s="4">
        <v>0</v>
      </c>
      <c r="G8010" s="4">
        <v>0</v>
      </c>
      <c r="H8010" s="4">
        <v>0</v>
      </c>
      <c r="I8010" s="4"/>
      <c r="J8010" s="4">
        <v>0</v>
      </c>
    </row>
    <row r="8011" spans="2:10" x14ac:dyDescent="0.3">
      <c r="B8011" s="3" t="s">
        <v>365</v>
      </c>
      <c r="C8011" s="4">
        <v>2024</v>
      </c>
      <c r="D8011" s="3" t="s">
        <v>1473</v>
      </c>
      <c r="E8011" s="4">
        <v>141400</v>
      </c>
      <c r="F8011" s="4">
        <v>1.8832500000000001</v>
      </c>
      <c r="G8011" s="4">
        <v>0.67072084906332363</v>
      </c>
      <c r="H8011" s="4">
        <v>266</v>
      </c>
      <c r="I8011" s="4"/>
      <c r="J8011" s="4">
        <v>266</v>
      </c>
    </row>
    <row r="8012" spans="2:10" x14ac:dyDescent="0.3">
      <c r="B8012" s="3" t="s">
        <v>365</v>
      </c>
      <c r="C8012" s="4">
        <v>2024</v>
      </c>
      <c r="D8012" s="3" t="s">
        <v>1474</v>
      </c>
      <c r="E8012" s="4">
        <v>219213400</v>
      </c>
      <c r="F8012" s="4">
        <v>2.8077999999999999</v>
      </c>
      <c r="G8012" s="4">
        <v>1</v>
      </c>
      <c r="H8012" s="4">
        <v>615507</v>
      </c>
      <c r="I8012" s="4"/>
      <c r="J8012" s="4">
        <v>615507</v>
      </c>
    </row>
    <row r="8013" spans="2:10" x14ac:dyDescent="0.3">
      <c r="B8013" s="3" t="s">
        <v>365</v>
      </c>
      <c r="C8013" s="4">
        <v>2024</v>
      </c>
      <c r="D8013" s="3" t="s">
        <v>1475</v>
      </c>
      <c r="E8013" s="4">
        <v>0</v>
      </c>
      <c r="F8013" s="4">
        <v>0</v>
      </c>
      <c r="G8013" s="4">
        <v>0</v>
      </c>
      <c r="H8013" s="4">
        <v>0</v>
      </c>
      <c r="I8013" s="4"/>
      <c r="J8013" s="4">
        <v>0</v>
      </c>
    </row>
    <row r="8014" spans="2:10" x14ac:dyDescent="0.3">
      <c r="B8014" s="3" t="s">
        <v>365</v>
      </c>
      <c r="C8014" s="4">
        <v>2024</v>
      </c>
      <c r="D8014" s="3" t="s">
        <v>1476</v>
      </c>
      <c r="E8014" s="4">
        <v>891700</v>
      </c>
      <c r="F8014" s="4">
        <v>17.380739999999999</v>
      </c>
      <c r="G8014" s="4">
        <v>6.190163117031128</v>
      </c>
      <c r="H8014" s="4">
        <v>15498</v>
      </c>
      <c r="I8014" s="4">
        <v>22258</v>
      </c>
      <c r="J8014" s="4">
        <v>37756</v>
      </c>
    </row>
    <row r="8015" spans="2:10" x14ac:dyDescent="0.3">
      <c r="B8015" s="3" t="s">
        <v>367</v>
      </c>
      <c r="C8015" s="4">
        <v>2019</v>
      </c>
      <c r="D8015" s="3" t="s">
        <v>1468</v>
      </c>
      <c r="E8015" s="4">
        <v>81186314547</v>
      </c>
      <c r="F8015" s="4">
        <v>4.2711600000000001</v>
      </c>
      <c r="G8015" s="4">
        <v>3.19764621327823</v>
      </c>
      <c r="H8015" s="4">
        <v>346759739.240565</v>
      </c>
      <c r="I8015" s="4"/>
      <c r="J8015" s="4">
        <v>346759739.240565</v>
      </c>
    </row>
    <row r="8016" spans="2:10" x14ac:dyDescent="0.3">
      <c r="B8016" s="3" t="s">
        <v>367</v>
      </c>
      <c r="C8016" s="4">
        <v>2019</v>
      </c>
      <c r="D8016" s="3" t="s">
        <v>1469</v>
      </c>
      <c r="E8016" s="4">
        <v>147264</v>
      </c>
      <c r="F8016" s="4">
        <v>1.3087599999999999</v>
      </c>
      <c r="G8016" s="4">
        <v>0.97981612912885896</v>
      </c>
      <c r="H8016" s="4">
        <v>192.73323264000001</v>
      </c>
      <c r="I8016" s="4"/>
      <c r="J8016" s="4">
        <v>192.73323264000001</v>
      </c>
    </row>
    <row r="8017" spans="2:10" x14ac:dyDescent="0.3">
      <c r="B8017" s="3" t="s">
        <v>367</v>
      </c>
      <c r="C8017" s="4">
        <v>2019</v>
      </c>
      <c r="D8017" s="3" t="s">
        <v>1470</v>
      </c>
      <c r="E8017" s="4">
        <v>2572736500</v>
      </c>
      <c r="F8017" s="4">
        <v>4.2711600000000001</v>
      </c>
      <c r="G8017" s="4">
        <v>3.19764621327823</v>
      </c>
      <c r="H8017" s="4">
        <v>10988569.22934</v>
      </c>
      <c r="I8017" s="4"/>
      <c r="J8017" s="4">
        <v>10988569.22934</v>
      </c>
    </row>
    <row r="8018" spans="2:10" x14ac:dyDescent="0.3">
      <c r="B8018" s="3" t="s">
        <v>367</v>
      </c>
      <c r="C8018" s="4">
        <v>2019</v>
      </c>
      <c r="D8018" s="3" t="s">
        <v>1471</v>
      </c>
      <c r="E8018" s="4">
        <v>265218000</v>
      </c>
      <c r="F8018" s="4">
        <v>30.395099999999999</v>
      </c>
      <c r="G8018" s="4">
        <v>22.755592489443899</v>
      </c>
      <c r="H8018" s="4">
        <v>8061327.6317999996</v>
      </c>
      <c r="I8018" s="4">
        <v>-567037</v>
      </c>
      <c r="J8018" s="4">
        <v>7494290.6317999996</v>
      </c>
    </row>
    <row r="8019" spans="2:10" x14ac:dyDescent="0.3">
      <c r="B8019" s="3" t="s">
        <v>367</v>
      </c>
      <c r="C8019" s="4">
        <v>2019</v>
      </c>
      <c r="D8019" s="3" t="s">
        <v>1472</v>
      </c>
      <c r="E8019" s="4">
        <v>0</v>
      </c>
      <c r="F8019" s="4">
        <v>0</v>
      </c>
      <c r="G8019" s="4">
        <v>0</v>
      </c>
      <c r="H8019" s="4">
        <v>0</v>
      </c>
      <c r="I8019" s="4"/>
      <c r="J8019" s="4">
        <v>0</v>
      </c>
    </row>
    <row r="8020" spans="2:10" x14ac:dyDescent="0.3">
      <c r="B8020" s="3" t="s">
        <v>367</v>
      </c>
      <c r="C8020" s="4">
        <v>2019</v>
      </c>
      <c r="D8020" s="3" t="s">
        <v>1473</v>
      </c>
      <c r="E8020" s="4">
        <v>1004503300</v>
      </c>
      <c r="F8020" s="4">
        <v>1.3087599999999999</v>
      </c>
      <c r="G8020" s="4">
        <v>0.97981612912885896</v>
      </c>
      <c r="H8020" s="4">
        <v>1314653.7389080001</v>
      </c>
      <c r="I8020" s="4"/>
      <c r="J8020" s="4">
        <v>1314653.7389080001</v>
      </c>
    </row>
    <row r="8021" spans="2:10" x14ac:dyDescent="0.3">
      <c r="B8021" s="3" t="s">
        <v>367</v>
      </c>
      <c r="C8021" s="4">
        <v>2019</v>
      </c>
      <c r="D8021" s="3" t="s">
        <v>1474</v>
      </c>
      <c r="E8021" s="4">
        <v>336804806418</v>
      </c>
      <c r="F8021" s="4">
        <v>1.33572</v>
      </c>
      <c r="G8021" s="4">
        <v>1</v>
      </c>
      <c r="H8021" s="4">
        <v>449876916.028651</v>
      </c>
      <c r="I8021" s="4">
        <v>0</v>
      </c>
      <c r="J8021" s="4">
        <v>449876916.028651</v>
      </c>
    </row>
    <row r="8022" spans="2:10" x14ac:dyDescent="0.3">
      <c r="B8022" s="3" t="s">
        <v>367</v>
      </c>
      <c r="C8022" s="4">
        <v>2019</v>
      </c>
      <c r="D8022" s="3" t="s">
        <v>1475</v>
      </c>
      <c r="E8022" s="4">
        <v>116</v>
      </c>
      <c r="F8022" s="4">
        <v>0</v>
      </c>
      <c r="G8022" s="4">
        <v>0</v>
      </c>
      <c r="H8022" s="4">
        <v>0</v>
      </c>
      <c r="I8022" s="4"/>
      <c r="J8022" s="4">
        <v>0</v>
      </c>
    </row>
    <row r="8023" spans="2:10" x14ac:dyDescent="0.3">
      <c r="B8023" s="3" t="s">
        <v>367</v>
      </c>
      <c r="C8023" s="4">
        <v>2019</v>
      </c>
      <c r="D8023" s="3" t="s">
        <v>1476</v>
      </c>
      <c r="E8023" s="4">
        <v>309974757</v>
      </c>
      <c r="F8023" s="4">
        <v>24.227509999999999</v>
      </c>
      <c r="G8023" s="4">
        <v>18.138165184320101</v>
      </c>
      <c r="H8023" s="4">
        <v>7509916.5249650702</v>
      </c>
      <c r="I8023" s="4"/>
      <c r="J8023" s="4">
        <v>7509916.5249650702</v>
      </c>
    </row>
    <row r="8024" spans="2:10" x14ac:dyDescent="0.3">
      <c r="B8024" s="3" t="s">
        <v>367</v>
      </c>
      <c r="C8024" s="4">
        <v>2020</v>
      </c>
      <c r="D8024" s="3" t="s">
        <v>1468</v>
      </c>
      <c r="E8024" s="4">
        <v>78620897526</v>
      </c>
      <c r="F8024" s="4">
        <v>4.4788699999999997</v>
      </c>
      <c r="G8024" s="4">
        <v>2.8333649636883522</v>
      </c>
      <c r="H8024" s="4">
        <v>352132779</v>
      </c>
      <c r="I8024" s="4"/>
      <c r="J8024" s="4">
        <v>352132779</v>
      </c>
    </row>
    <row r="8025" spans="2:10" x14ac:dyDescent="0.3">
      <c r="B8025" s="3" t="s">
        <v>367</v>
      </c>
      <c r="C8025" s="4">
        <v>2020</v>
      </c>
      <c r="D8025" s="3" t="s">
        <v>1469</v>
      </c>
      <c r="E8025" s="4">
        <v>185852</v>
      </c>
      <c r="F8025" s="4">
        <v>1.57037</v>
      </c>
      <c r="G8025" s="4">
        <v>0.99342721222703012</v>
      </c>
      <c r="H8025" s="4">
        <v>292</v>
      </c>
      <c r="I8025" s="4"/>
      <c r="J8025" s="4">
        <v>292</v>
      </c>
    </row>
    <row r="8026" spans="2:10" x14ac:dyDescent="0.3">
      <c r="B8026" s="3" t="s">
        <v>367</v>
      </c>
      <c r="C8026" s="4">
        <v>2020</v>
      </c>
      <c r="D8026" s="3" t="s">
        <v>1470</v>
      </c>
      <c r="E8026" s="4">
        <v>2201273000</v>
      </c>
      <c r="F8026" s="4">
        <v>4.4788699999999997</v>
      </c>
      <c r="G8026" s="4">
        <v>2.8333649636883522</v>
      </c>
      <c r="H8026" s="4">
        <v>9859216</v>
      </c>
      <c r="I8026" s="4"/>
      <c r="J8026" s="4">
        <v>9859216</v>
      </c>
    </row>
    <row r="8027" spans="2:10" x14ac:dyDescent="0.3">
      <c r="B8027" s="3" t="s">
        <v>367</v>
      </c>
      <c r="C8027" s="4">
        <v>2020</v>
      </c>
      <c r="D8027" s="3" t="s">
        <v>1471</v>
      </c>
      <c r="E8027" s="4">
        <v>273273000</v>
      </c>
      <c r="F8027" s="4">
        <v>30.988980000000002</v>
      </c>
      <c r="G8027" s="4">
        <v>19.603848781598725</v>
      </c>
      <c r="H8027" s="4">
        <v>8468452</v>
      </c>
      <c r="I8027" s="4">
        <v>-795668</v>
      </c>
      <c r="J8027" s="4">
        <v>7672784</v>
      </c>
    </row>
    <row r="8028" spans="2:10" x14ac:dyDescent="0.3">
      <c r="B8028" s="3" t="s">
        <v>367</v>
      </c>
      <c r="C8028" s="4">
        <v>2020</v>
      </c>
      <c r="D8028" s="3" t="s">
        <v>1472</v>
      </c>
      <c r="E8028" s="4">
        <v>0</v>
      </c>
      <c r="F8028" s="4">
        <v>0</v>
      </c>
      <c r="G8028" s="4">
        <v>0</v>
      </c>
      <c r="H8028" s="4">
        <v>0</v>
      </c>
      <c r="I8028" s="4"/>
      <c r="J8028" s="4">
        <v>0</v>
      </c>
    </row>
    <row r="8029" spans="2:10" x14ac:dyDescent="0.3">
      <c r="B8029" s="3" t="s">
        <v>367</v>
      </c>
      <c r="C8029" s="4">
        <v>2020</v>
      </c>
      <c r="D8029" s="3" t="s">
        <v>1473</v>
      </c>
      <c r="E8029" s="4">
        <v>991207000</v>
      </c>
      <c r="F8029" s="4">
        <v>1.57037</v>
      </c>
      <c r="G8029" s="4">
        <v>0.99342721222703012</v>
      </c>
      <c r="H8029" s="4">
        <v>1556562</v>
      </c>
      <c r="I8029" s="4"/>
      <c r="J8029" s="4">
        <v>1556562</v>
      </c>
    </row>
    <row r="8030" spans="2:10" x14ac:dyDescent="0.3">
      <c r="B8030" s="3" t="s">
        <v>367</v>
      </c>
      <c r="C8030" s="4">
        <v>2020</v>
      </c>
      <c r="D8030" s="3" t="s">
        <v>1474</v>
      </c>
      <c r="E8030" s="4">
        <v>306259204812</v>
      </c>
      <c r="F8030" s="4">
        <v>1.5807599999999999</v>
      </c>
      <c r="G8030" s="4">
        <v>1</v>
      </c>
      <c r="H8030" s="4">
        <v>484122301</v>
      </c>
      <c r="I8030" s="4"/>
      <c r="J8030" s="4">
        <v>484122301</v>
      </c>
    </row>
    <row r="8031" spans="2:10" x14ac:dyDescent="0.3">
      <c r="B8031" s="3" t="s">
        <v>367</v>
      </c>
      <c r="C8031" s="4">
        <v>2020</v>
      </c>
      <c r="D8031" s="3" t="s">
        <v>1475</v>
      </c>
      <c r="E8031" s="4">
        <v>116</v>
      </c>
      <c r="F8031" s="4">
        <v>0</v>
      </c>
      <c r="G8031" s="4">
        <v>0</v>
      </c>
      <c r="H8031" s="4">
        <v>0</v>
      </c>
      <c r="I8031" s="4"/>
      <c r="J8031" s="4">
        <v>0</v>
      </c>
    </row>
    <row r="8032" spans="2:10" x14ac:dyDescent="0.3">
      <c r="B8032" s="3" t="s">
        <v>367</v>
      </c>
      <c r="C8032" s="4">
        <v>2020</v>
      </c>
      <c r="D8032" s="3" t="s">
        <v>1476</v>
      </c>
      <c r="E8032" s="4">
        <v>311139190</v>
      </c>
      <c r="F8032" s="4">
        <v>26.41198</v>
      </c>
      <c r="G8032" s="4">
        <v>16.708406083149878</v>
      </c>
      <c r="H8032" s="4">
        <v>8217802</v>
      </c>
      <c r="I8032" s="4">
        <v>8190436</v>
      </c>
      <c r="J8032" s="4">
        <v>16408238</v>
      </c>
    </row>
    <row r="8033" spans="2:10" x14ac:dyDescent="0.3">
      <c r="B8033" s="3" t="s">
        <v>367</v>
      </c>
      <c r="C8033" s="4">
        <v>2021</v>
      </c>
      <c r="D8033" s="3" t="s">
        <v>1468</v>
      </c>
      <c r="E8033" s="4">
        <v>74240073516</v>
      </c>
      <c r="F8033" s="4">
        <v>4.9146299999999998</v>
      </c>
      <c r="G8033" s="4">
        <v>3.0687284579649332</v>
      </c>
      <c r="H8033" s="4">
        <v>364862493</v>
      </c>
      <c r="I8033" s="4"/>
      <c r="J8033" s="4">
        <v>364862493</v>
      </c>
    </row>
    <row r="8034" spans="2:10" x14ac:dyDescent="0.3">
      <c r="B8034" s="3" t="s">
        <v>367</v>
      </c>
      <c r="C8034" s="4">
        <v>2021</v>
      </c>
      <c r="D8034" s="3" t="s">
        <v>1469</v>
      </c>
      <c r="E8034" s="4">
        <v>185852</v>
      </c>
      <c r="F8034" s="4">
        <v>1.5991899999999999</v>
      </c>
      <c r="G8034" s="4">
        <v>0.99854513212448159</v>
      </c>
      <c r="H8034" s="4">
        <v>297</v>
      </c>
      <c r="I8034" s="4"/>
      <c r="J8034" s="4">
        <v>297</v>
      </c>
    </row>
    <row r="8035" spans="2:10" x14ac:dyDescent="0.3">
      <c r="B8035" s="3" t="s">
        <v>367</v>
      </c>
      <c r="C8035" s="4">
        <v>2021</v>
      </c>
      <c r="D8035" s="3" t="s">
        <v>1470</v>
      </c>
      <c r="E8035" s="4">
        <v>1957275100</v>
      </c>
      <c r="F8035" s="4">
        <v>4.9146299999999998</v>
      </c>
      <c r="G8035" s="4">
        <v>3.0687284579649332</v>
      </c>
      <c r="H8035" s="4">
        <v>9619283</v>
      </c>
      <c r="I8035" s="4"/>
      <c r="J8035" s="4">
        <v>9619283</v>
      </c>
    </row>
    <row r="8036" spans="2:10" x14ac:dyDescent="0.3">
      <c r="B8036" s="3" t="s">
        <v>367</v>
      </c>
      <c r="C8036" s="4">
        <v>2021</v>
      </c>
      <c r="D8036" s="3" t="s">
        <v>1471</v>
      </c>
      <c r="E8036" s="4">
        <v>258444000</v>
      </c>
      <c r="F8036" s="4">
        <v>33.31879</v>
      </c>
      <c r="G8036" s="4">
        <v>20.804479494480244</v>
      </c>
      <c r="H8036" s="4">
        <v>8611041</v>
      </c>
      <c r="I8036" s="4">
        <v>-1292450</v>
      </c>
      <c r="J8036" s="4">
        <v>7318591</v>
      </c>
    </row>
    <row r="8037" spans="2:10" x14ac:dyDescent="0.3">
      <c r="B8037" s="3" t="s">
        <v>367</v>
      </c>
      <c r="C8037" s="4">
        <v>2021</v>
      </c>
      <c r="D8037" s="3" t="s">
        <v>1472</v>
      </c>
      <c r="E8037" s="4">
        <v>0</v>
      </c>
      <c r="F8037" s="4">
        <v>0</v>
      </c>
      <c r="G8037" s="4">
        <v>0</v>
      </c>
      <c r="H8037" s="4">
        <v>0</v>
      </c>
      <c r="I8037" s="4"/>
      <c r="J8037" s="4">
        <v>0</v>
      </c>
    </row>
    <row r="8038" spans="2:10" x14ac:dyDescent="0.3">
      <c r="B8038" s="3" t="s">
        <v>367</v>
      </c>
      <c r="C8038" s="4">
        <v>2021</v>
      </c>
      <c r="D8038" s="3" t="s">
        <v>1473</v>
      </c>
      <c r="E8038" s="4">
        <v>966215900</v>
      </c>
      <c r="F8038" s="4">
        <v>1.5991899999999999</v>
      </c>
      <c r="G8038" s="4">
        <v>0.99854513212448159</v>
      </c>
      <c r="H8038" s="4">
        <v>1545163</v>
      </c>
      <c r="I8038" s="4"/>
      <c r="J8038" s="4">
        <v>1545163</v>
      </c>
    </row>
    <row r="8039" spans="2:10" x14ac:dyDescent="0.3">
      <c r="B8039" s="3" t="s">
        <v>367</v>
      </c>
      <c r="C8039" s="4">
        <v>2021</v>
      </c>
      <c r="D8039" s="3" t="s">
        <v>1474</v>
      </c>
      <c r="E8039" s="4">
        <v>319525213661</v>
      </c>
      <c r="F8039" s="4">
        <v>1.6015200000000001</v>
      </c>
      <c r="G8039" s="4">
        <v>1</v>
      </c>
      <c r="H8039" s="4">
        <v>511726020</v>
      </c>
      <c r="I8039" s="4"/>
      <c r="J8039" s="4">
        <v>511726020</v>
      </c>
    </row>
    <row r="8040" spans="2:10" x14ac:dyDescent="0.3">
      <c r="B8040" s="3" t="s">
        <v>367</v>
      </c>
      <c r="C8040" s="4">
        <v>2021</v>
      </c>
      <c r="D8040" s="3" t="s">
        <v>1475</v>
      </c>
      <c r="E8040" s="4">
        <v>118</v>
      </c>
      <c r="F8040" s="4">
        <v>0</v>
      </c>
      <c r="G8040" s="4">
        <v>0</v>
      </c>
      <c r="H8040" s="4">
        <v>0</v>
      </c>
      <c r="I8040" s="4"/>
      <c r="J8040" s="4">
        <v>0</v>
      </c>
    </row>
    <row r="8041" spans="2:10" x14ac:dyDescent="0.3">
      <c r="B8041" s="3" t="s">
        <v>367</v>
      </c>
      <c r="C8041" s="4">
        <v>2021</v>
      </c>
      <c r="D8041" s="3" t="s">
        <v>1476</v>
      </c>
      <c r="E8041" s="4">
        <v>299262201</v>
      </c>
      <c r="F8041" s="4">
        <v>28.334119999999999</v>
      </c>
      <c r="G8041" s="4">
        <v>17.692017583295868</v>
      </c>
      <c r="H8041" s="4">
        <v>8479331</v>
      </c>
      <c r="I8041" s="4">
        <v>8210800</v>
      </c>
      <c r="J8041" s="4">
        <v>16690131</v>
      </c>
    </row>
    <row r="8042" spans="2:10" x14ac:dyDescent="0.3">
      <c r="B8042" s="3" t="s">
        <v>367</v>
      </c>
      <c r="C8042" s="4">
        <v>2022</v>
      </c>
      <c r="D8042" s="3" t="s">
        <v>1468</v>
      </c>
      <c r="E8042" s="4">
        <v>82617929142</v>
      </c>
      <c r="F8042" s="4">
        <v>4.7285300000000001</v>
      </c>
      <c r="G8042" s="4">
        <v>3.0878985966264181</v>
      </c>
      <c r="H8042" s="4">
        <v>390661356</v>
      </c>
      <c r="I8042" s="4"/>
      <c r="J8042" s="4">
        <v>390661356</v>
      </c>
    </row>
    <row r="8043" spans="2:10" x14ac:dyDescent="0.3">
      <c r="B8043" s="3" t="s">
        <v>367</v>
      </c>
      <c r="C8043" s="4">
        <v>2022</v>
      </c>
      <c r="D8043" s="3" t="s">
        <v>1469</v>
      </c>
      <c r="E8043" s="4">
        <v>185852</v>
      </c>
      <c r="F8043" s="4">
        <v>1.5278700000000001</v>
      </c>
      <c r="G8043" s="4">
        <v>0.99775355741162808</v>
      </c>
      <c r="H8043" s="4">
        <v>284</v>
      </c>
      <c r="I8043" s="4"/>
      <c r="J8043" s="4">
        <v>284</v>
      </c>
    </row>
    <row r="8044" spans="2:10" x14ac:dyDescent="0.3">
      <c r="B8044" s="3" t="s">
        <v>367</v>
      </c>
      <c r="C8044" s="4">
        <v>2022</v>
      </c>
      <c r="D8044" s="3" t="s">
        <v>1470</v>
      </c>
      <c r="E8044" s="4">
        <v>2062954600</v>
      </c>
      <c r="F8044" s="4">
        <v>4.7285300000000001</v>
      </c>
      <c r="G8044" s="4">
        <v>3.0878985966264181</v>
      </c>
      <c r="H8044" s="4">
        <v>9754743</v>
      </c>
      <c r="I8044" s="4"/>
      <c r="J8044" s="4">
        <v>9754743</v>
      </c>
    </row>
    <row r="8045" spans="2:10" x14ac:dyDescent="0.3">
      <c r="B8045" s="3" t="s">
        <v>367</v>
      </c>
      <c r="C8045" s="4">
        <v>2022</v>
      </c>
      <c r="D8045" s="3" t="s">
        <v>1471</v>
      </c>
      <c r="E8045" s="4">
        <v>267690000</v>
      </c>
      <c r="F8045" s="4">
        <v>34.05142</v>
      </c>
      <c r="G8045" s="4">
        <v>22.236790721669681</v>
      </c>
      <c r="H8045" s="4">
        <v>9115225</v>
      </c>
      <c r="I8045" s="4">
        <v>-1501282</v>
      </c>
      <c r="J8045" s="4">
        <v>7613943</v>
      </c>
    </row>
    <row r="8046" spans="2:10" x14ac:dyDescent="0.3">
      <c r="B8046" s="3" t="s">
        <v>367</v>
      </c>
      <c r="C8046" s="4">
        <v>2022</v>
      </c>
      <c r="D8046" s="3" t="s">
        <v>1472</v>
      </c>
      <c r="E8046" s="4">
        <v>0</v>
      </c>
      <c r="F8046" s="4">
        <v>0</v>
      </c>
      <c r="G8046" s="4">
        <v>0</v>
      </c>
      <c r="H8046" s="4">
        <v>0</v>
      </c>
      <c r="I8046" s="4"/>
      <c r="J8046" s="4">
        <v>0</v>
      </c>
    </row>
    <row r="8047" spans="2:10" x14ac:dyDescent="0.3">
      <c r="B8047" s="3" t="s">
        <v>367</v>
      </c>
      <c r="C8047" s="4">
        <v>2022</v>
      </c>
      <c r="D8047" s="3" t="s">
        <v>1473</v>
      </c>
      <c r="E8047" s="4">
        <v>1191655300</v>
      </c>
      <c r="F8047" s="4">
        <v>1.5278700000000001</v>
      </c>
      <c r="G8047" s="4">
        <v>0.99775355741162808</v>
      </c>
      <c r="H8047" s="4">
        <v>1820694</v>
      </c>
      <c r="I8047" s="4"/>
      <c r="J8047" s="4">
        <v>1820694</v>
      </c>
    </row>
    <row r="8048" spans="2:10" x14ac:dyDescent="0.3">
      <c r="B8048" s="3" t="s">
        <v>367</v>
      </c>
      <c r="C8048" s="4">
        <v>2022</v>
      </c>
      <c r="D8048" s="3" t="s">
        <v>1474</v>
      </c>
      <c r="E8048" s="4">
        <v>357074207439</v>
      </c>
      <c r="F8048" s="4">
        <v>1.5313099999999999</v>
      </c>
      <c r="G8048" s="4">
        <v>1</v>
      </c>
      <c r="H8048" s="4">
        <v>546791305</v>
      </c>
      <c r="I8048" s="4"/>
      <c r="J8048" s="4">
        <v>546791305</v>
      </c>
    </row>
    <row r="8049" spans="2:10" x14ac:dyDescent="0.3">
      <c r="B8049" s="3" t="s">
        <v>367</v>
      </c>
      <c r="C8049" s="4">
        <v>2022</v>
      </c>
      <c r="D8049" s="3" t="s">
        <v>1475</v>
      </c>
      <c r="E8049" s="4">
        <v>122</v>
      </c>
      <c r="F8049" s="4">
        <v>0</v>
      </c>
      <c r="G8049" s="4">
        <v>0</v>
      </c>
      <c r="H8049" s="4">
        <v>0</v>
      </c>
      <c r="I8049" s="4"/>
      <c r="J8049" s="4">
        <v>0</v>
      </c>
    </row>
    <row r="8050" spans="2:10" x14ac:dyDescent="0.3">
      <c r="B8050" s="3" t="s">
        <v>367</v>
      </c>
      <c r="C8050" s="4">
        <v>2022</v>
      </c>
      <c r="D8050" s="3" t="s">
        <v>1476</v>
      </c>
      <c r="E8050" s="4">
        <v>293794874</v>
      </c>
      <c r="F8050" s="4">
        <v>27.68552</v>
      </c>
      <c r="G8050" s="4">
        <v>18.079631165472701</v>
      </c>
      <c r="H8050" s="4">
        <v>8133864</v>
      </c>
      <c r="I8050" s="4">
        <v>8374117</v>
      </c>
      <c r="J8050" s="4">
        <v>16507981</v>
      </c>
    </row>
    <row r="8051" spans="2:10" x14ac:dyDescent="0.3">
      <c r="B8051" s="3" t="s">
        <v>367</v>
      </c>
      <c r="C8051" s="4">
        <v>2023</v>
      </c>
      <c r="D8051" s="3" t="s">
        <v>1468</v>
      </c>
      <c r="E8051" s="4">
        <v>87048602066</v>
      </c>
      <c r="F8051" s="4">
        <v>5.0562399999999998</v>
      </c>
      <c r="G8051" s="4">
        <v>3.0958909142118891</v>
      </c>
      <c r="H8051" s="4">
        <v>440138624</v>
      </c>
      <c r="I8051" s="4">
        <v>-9264949</v>
      </c>
      <c r="J8051" s="4">
        <v>430873675</v>
      </c>
    </row>
    <row r="8052" spans="2:10" x14ac:dyDescent="0.3">
      <c r="B8052" s="3" t="s">
        <v>367</v>
      </c>
      <c r="C8052" s="4">
        <v>2023</v>
      </c>
      <c r="D8052" s="3" t="s">
        <v>1469</v>
      </c>
      <c r="E8052" s="4">
        <v>191971</v>
      </c>
      <c r="F8052" s="4">
        <v>1.6309100000000001</v>
      </c>
      <c r="G8052" s="4">
        <v>0.99859173039596871</v>
      </c>
      <c r="H8052" s="4">
        <v>313</v>
      </c>
      <c r="I8052" s="4"/>
      <c r="J8052" s="4">
        <v>313</v>
      </c>
    </row>
    <row r="8053" spans="2:10" x14ac:dyDescent="0.3">
      <c r="B8053" s="3" t="s">
        <v>367</v>
      </c>
      <c r="C8053" s="4">
        <v>2023</v>
      </c>
      <c r="D8053" s="3" t="s">
        <v>1470</v>
      </c>
      <c r="E8053" s="4">
        <v>2310587900</v>
      </c>
      <c r="F8053" s="4">
        <v>5.0562399999999998</v>
      </c>
      <c r="G8053" s="4">
        <v>3.0958909142118891</v>
      </c>
      <c r="H8053" s="4">
        <v>11682887</v>
      </c>
      <c r="I8053" s="4">
        <v>-403331</v>
      </c>
      <c r="J8053" s="4">
        <v>11279556</v>
      </c>
    </row>
    <row r="8054" spans="2:10" x14ac:dyDescent="0.3">
      <c r="B8054" s="3" t="s">
        <v>367</v>
      </c>
      <c r="C8054" s="4">
        <v>2023</v>
      </c>
      <c r="D8054" s="3" t="s">
        <v>1471</v>
      </c>
      <c r="E8054" s="4">
        <v>285449000</v>
      </c>
      <c r="F8054" s="4">
        <v>35.612349999999999</v>
      </c>
      <c r="G8054" s="4">
        <v>21.805126101358674</v>
      </c>
      <c r="H8054" s="4">
        <v>10165510</v>
      </c>
      <c r="I8054" s="4">
        <v>-1971314</v>
      </c>
      <c r="J8054" s="4">
        <v>8194196</v>
      </c>
    </row>
    <row r="8055" spans="2:10" x14ac:dyDescent="0.3">
      <c r="B8055" s="3" t="s">
        <v>367</v>
      </c>
      <c r="C8055" s="4">
        <v>2023</v>
      </c>
      <c r="D8055" s="3" t="s">
        <v>1472</v>
      </c>
      <c r="E8055" s="4">
        <v>0</v>
      </c>
      <c r="F8055" s="4">
        <v>0</v>
      </c>
      <c r="G8055" s="4">
        <v>0</v>
      </c>
      <c r="H8055" s="4">
        <v>0</v>
      </c>
      <c r="I8055" s="4"/>
      <c r="J8055" s="4">
        <v>0</v>
      </c>
    </row>
    <row r="8056" spans="2:10" x14ac:dyDescent="0.3">
      <c r="B8056" s="3" t="s">
        <v>367</v>
      </c>
      <c r="C8056" s="4">
        <v>2023</v>
      </c>
      <c r="D8056" s="3" t="s">
        <v>1473</v>
      </c>
      <c r="E8056" s="4">
        <v>1397134000</v>
      </c>
      <c r="F8056" s="4">
        <v>1.6309100000000001</v>
      </c>
      <c r="G8056" s="4">
        <v>0.99859173039596871</v>
      </c>
      <c r="H8056" s="4">
        <v>2278600</v>
      </c>
      <c r="I8056" s="4"/>
      <c r="J8056" s="4">
        <v>2278600</v>
      </c>
    </row>
    <row r="8057" spans="2:10" x14ac:dyDescent="0.3">
      <c r="B8057" s="3" t="s">
        <v>367</v>
      </c>
      <c r="C8057" s="4">
        <v>2023</v>
      </c>
      <c r="D8057" s="3" t="s">
        <v>1474</v>
      </c>
      <c r="E8057" s="4">
        <v>374321337004</v>
      </c>
      <c r="F8057" s="4">
        <v>1.6332100000000001</v>
      </c>
      <c r="G8057" s="4">
        <v>1</v>
      </c>
      <c r="H8057" s="4">
        <v>611345351</v>
      </c>
      <c r="I8057" s="4">
        <v>-1079131</v>
      </c>
      <c r="J8057" s="4">
        <v>610266220</v>
      </c>
    </row>
    <row r="8058" spans="2:10" x14ac:dyDescent="0.3">
      <c r="B8058" s="3" t="s">
        <v>367</v>
      </c>
      <c r="C8058" s="4">
        <v>2023</v>
      </c>
      <c r="D8058" s="3" t="s">
        <v>1475</v>
      </c>
      <c r="E8058" s="4">
        <v>142</v>
      </c>
      <c r="F8058" s="4">
        <v>0</v>
      </c>
      <c r="G8058" s="4">
        <v>0</v>
      </c>
      <c r="H8058" s="4">
        <v>0</v>
      </c>
      <c r="I8058" s="4"/>
      <c r="J8058" s="4">
        <v>0</v>
      </c>
    </row>
    <row r="8059" spans="2:10" x14ac:dyDescent="0.3">
      <c r="B8059" s="3" t="s">
        <v>367</v>
      </c>
      <c r="C8059" s="4">
        <v>2023</v>
      </c>
      <c r="D8059" s="3" t="s">
        <v>1476</v>
      </c>
      <c r="E8059" s="4">
        <v>307070680</v>
      </c>
      <c r="F8059" s="4">
        <v>29.105540000000001</v>
      </c>
      <c r="G8059" s="4">
        <v>17.821064039529517</v>
      </c>
      <c r="H8059" s="4">
        <v>8937458</v>
      </c>
      <c r="I8059" s="4">
        <v>8937458</v>
      </c>
      <c r="J8059" s="4">
        <v>17874916</v>
      </c>
    </row>
    <row r="8060" spans="2:10" x14ac:dyDescent="0.3">
      <c r="B8060" s="3" t="s">
        <v>367</v>
      </c>
      <c r="C8060" s="4">
        <v>2024</v>
      </c>
      <c r="D8060" s="3" t="s">
        <v>1468</v>
      </c>
      <c r="E8060" s="4">
        <v>80079569948</v>
      </c>
      <c r="F8060" s="4">
        <v>5.8726599999999998</v>
      </c>
      <c r="G8060" s="4">
        <v>3.3832974224844161</v>
      </c>
      <c r="H8060" s="4">
        <v>470280087</v>
      </c>
      <c r="I8060" s="4">
        <v>-6757464</v>
      </c>
      <c r="J8060" s="4">
        <v>463522623</v>
      </c>
    </row>
    <row r="8061" spans="2:10" x14ac:dyDescent="0.3">
      <c r="B8061" s="3" t="s">
        <v>367</v>
      </c>
      <c r="C8061" s="4">
        <v>2024</v>
      </c>
      <c r="D8061" s="3" t="s">
        <v>1469</v>
      </c>
      <c r="E8061" s="4">
        <v>171180</v>
      </c>
      <c r="F8061" s="4">
        <v>1.73325</v>
      </c>
      <c r="G8061" s="4">
        <v>0.9985424420145409</v>
      </c>
      <c r="H8061" s="4">
        <v>297</v>
      </c>
      <c r="I8061" s="4"/>
      <c r="J8061" s="4">
        <v>297</v>
      </c>
    </row>
    <row r="8062" spans="2:10" x14ac:dyDescent="0.3">
      <c r="B8062" s="3" t="s">
        <v>367</v>
      </c>
      <c r="C8062" s="4">
        <v>2024</v>
      </c>
      <c r="D8062" s="3" t="s">
        <v>1470</v>
      </c>
      <c r="E8062" s="4">
        <v>2303960100</v>
      </c>
      <c r="F8062" s="4">
        <v>5.8726599999999998</v>
      </c>
      <c r="G8062" s="4">
        <v>3.3832974224844161</v>
      </c>
      <c r="H8062" s="4">
        <v>13530374</v>
      </c>
      <c r="I8062" s="4">
        <v>-328640</v>
      </c>
      <c r="J8062" s="4">
        <v>13201734</v>
      </c>
    </row>
    <row r="8063" spans="2:10" x14ac:dyDescent="0.3">
      <c r="B8063" s="3" t="s">
        <v>367</v>
      </c>
      <c r="C8063" s="4">
        <v>2024</v>
      </c>
      <c r="D8063" s="3" t="s">
        <v>1471</v>
      </c>
      <c r="E8063" s="4">
        <v>359019000</v>
      </c>
      <c r="F8063" s="4">
        <v>34.596800000000002</v>
      </c>
      <c r="G8063" s="4">
        <v>19.931558146769753</v>
      </c>
      <c r="H8063" s="4">
        <v>12420909</v>
      </c>
      <c r="I8063" s="4">
        <v>-2285726</v>
      </c>
      <c r="J8063" s="4">
        <v>10135183</v>
      </c>
    </row>
    <row r="8064" spans="2:10" x14ac:dyDescent="0.3">
      <c r="B8064" s="3" t="s">
        <v>367</v>
      </c>
      <c r="C8064" s="4">
        <v>2024</v>
      </c>
      <c r="D8064" s="3" t="s">
        <v>1472</v>
      </c>
      <c r="E8064" s="4">
        <v>0</v>
      </c>
      <c r="F8064" s="4">
        <v>0</v>
      </c>
      <c r="G8064" s="4">
        <v>0</v>
      </c>
      <c r="H8064" s="4">
        <v>0</v>
      </c>
      <c r="I8064" s="4"/>
      <c r="J8064" s="4">
        <v>0</v>
      </c>
    </row>
    <row r="8065" spans="2:10" x14ac:dyDescent="0.3">
      <c r="B8065" s="3" t="s">
        <v>367</v>
      </c>
      <c r="C8065" s="4">
        <v>2024</v>
      </c>
      <c r="D8065" s="3" t="s">
        <v>1473</v>
      </c>
      <c r="E8065" s="4">
        <v>1334899300</v>
      </c>
      <c r="F8065" s="4">
        <v>1.73325</v>
      </c>
      <c r="G8065" s="4">
        <v>0.9985424420145409</v>
      </c>
      <c r="H8065" s="4">
        <v>2313714</v>
      </c>
      <c r="I8065" s="4"/>
      <c r="J8065" s="4">
        <v>2313714</v>
      </c>
    </row>
    <row r="8066" spans="2:10" x14ac:dyDescent="0.3">
      <c r="B8066" s="3" t="s">
        <v>367</v>
      </c>
      <c r="C8066" s="4">
        <v>2024</v>
      </c>
      <c r="D8066" s="3" t="s">
        <v>1474</v>
      </c>
      <c r="E8066" s="4">
        <v>381556853361</v>
      </c>
      <c r="F8066" s="4">
        <v>1.7357800000000001</v>
      </c>
      <c r="G8066" s="4">
        <v>1</v>
      </c>
      <c r="H8066" s="4">
        <v>662298755</v>
      </c>
      <c r="I8066" s="4">
        <v>-963913</v>
      </c>
      <c r="J8066" s="4">
        <v>661334842</v>
      </c>
    </row>
    <row r="8067" spans="2:10" x14ac:dyDescent="0.3">
      <c r="B8067" s="3" t="s">
        <v>367</v>
      </c>
      <c r="C8067" s="4">
        <v>2024</v>
      </c>
      <c r="D8067" s="3" t="s">
        <v>1475</v>
      </c>
      <c r="E8067" s="4">
        <v>142</v>
      </c>
      <c r="F8067" s="4">
        <v>0</v>
      </c>
      <c r="G8067" s="4">
        <v>0</v>
      </c>
      <c r="H8067" s="4">
        <v>0</v>
      </c>
      <c r="I8067" s="4"/>
      <c r="J8067" s="4">
        <v>0</v>
      </c>
    </row>
    <row r="8068" spans="2:10" x14ac:dyDescent="0.3">
      <c r="B8068" s="3" t="s">
        <v>367</v>
      </c>
      <c r="C8068" s="4">
        <v>2024</v>
      </c>
      <c r="D8068" s="3" t="s">
        <v>1476</v>
      </c>
      <c r="E8068" s="4">
        <v>297188945</v>
      </c>
      <c r="F8068" s="4">
        <v>31.054189999999998</v>
      </c>
      <c r="G8068" s="4">
        <v>17.890625540103006</v>
      </c>
      <c r="H8068" s="4">
        <v>9228962</v>
      </c>
      <c r="I8068" s="4">
        <v>9400597</v>
      </c>
      <c r="J8068" s="4">
        <v>18629559</v>
      </c>
    </row>
    <row r="8069" spans="2:10" x14ac:dyDescent="0.3">
      <c r="B8069" s="3" t="s">
        <v>370</v>
      </c>
      <c r="C8069" s="4">
        <v>2019</v>
      </c>
      <c r="D8069" s="3" t="s">
        <v>1468</v>
      </c>
      <c r="E8069" s="4">
        <v>71953200</v>
      </c>
      <c r="F8069" s="4">
        <v>16.2563</v>
      </c>
      <c r="G8069" s="4">
        <v>3.0300087603213401</v>
      </c>
      <c r="H8069" s="4">
        <v>1169692.80516</v>
      </c>
      <c r="I8069" s="4"/>
      <c r="J8069" s="4">
        <v>1169692.80516</v>
      </c>
    </row>
    <row r="8070" spans="2:10" x14ac:dyDescent="0.3">
      <c r="B8070" s="3" t="s">
        <v>370</v>
      </c>
      <c r="C8070" s="4">
        <v>2019</v>
      </c>
      <c r="D8070" s="3" t="s">
        <v>1469</v>
      </c>
      <c r="E8070" s="4">
        <v>763312</v>
      </c>
      <c r="F8070" s="4">
        <v>1.5559000000000001</v>
      </c>
      <c r="G8070" s="4">
        <v>0.29000391418612897</v>
      </c>
      <c r="H8070" s="4">
        <v>1187.6371408</v>
      </c>
      <c r="I8070" s="4"/>
      <c r="J8070" s="4">
        <v>1187.6371408</v>
      </c>
    </row>
    <row r="8071" spans="2:10" x14ac:dyDescent="0.3">
      <c r="B8071" s="3" t="s">
        <v>370</v>
      </c>
      <c r="C8071" s="4">
        <v>2019</v>
      </c>
      <c r="D8071" s="3" t="s">
        <v>1470</v>
      </c>
      <c r="E8071" s="4">
        <v>9628600</v>
      </c>
      <c r="F8071" s="4">
        <v>27.952200000000001</v>
      </c>
      <c r="G8071" s="4">
        <v>5.2100054053046501</v>
      </c>
      <c r="H8071" s="4">
        <v>269140.55291999999</v>
      </c>
      <c r="I8071" s="4"/>
      <c r="J8071" s="4">
        <v>269140.55291999999</v>
      </c>
    </row>
    <row r="8072" spans="2:10" x14ac:dyDescent="0.3">
      <c r="B8072" s="3" t="s">
        <v>370</v>
      </c>
      <c r="C8072" s="4">
        <v>2019</v>
      </c>
      <c r="D8072" s="3" t="s">
        <v>1471</v>
      </c>
      <c r="E8072" s="4">
        <v>27151700</v>
      </c>
      <c r="F8072" s="4">
        <v>47.877699999999997</v>
      </c>
      <c r="G8072" s="4">
        <v>8.9239156772474004</v>
      </c>
      <c r="H8072" s="4">
        <v>1299960.9470899999</v>
      </c>
      <c r="I8072" s="4"/>
      <c r="J8072" s="4">
        <v>1299960.9470899999</v>
      </c>
    </row>
    <row r="8073" spans="2:10" x14ac:dyDescent="0.3">
      <c r="B8073" s="3" t="s">
        <v>370</v>
      </c>
      <c r="C8073" s="4">
        <v>2019</v>
      </c>
      <c r="D8073" s="3" t="s">
        <v>1472</v>
      </c>
      <c r="E8073" s="4">
        <v>0</v>
      </c>
      <c r="F8073" s="4">
        <v>0</v>
      </c>
      <c r="G8073" s="4">
        <v>0</v>
      </c>
      <c r="H8073" s="4">
        <v>0</v>
      </c>
      <c r="I8073" s="4"/>
      <c r="J8073" s="4">
        <v>0</v>
      </c>
    </row>
    <row r="8074" spans="2:10" x14ac:dyDescent="0.3">
      <c r="B8074" s="3" t="s">
        <v>370</v>
      </c>
      <c r="C8074" s="4">
        <v>2019</v>
      </c>
      <c r="D8074" s="3" t="s">
        <v>1473</v>
      </c>
      <c r="E8074" s="4">
        <v>789300</v>
      </c>
      <c r="F8074" s="4">
        <v>6.76</v>
      </c>
      <c r="G8074" s="4">
        <v>1.25999515386479</v>
      </c>
      <c r="H8074" s="4">
        <v>5335.6679999999997</v>
      </c>
      <c r="I8074" s="4"/>
      <c r="J8074" s="4">
        <v>5335.6679999999997</v>
      </c>
    </row>
    <row r="8075" spans="2:10" x14ac:dyDescent="0.3">
      <c r="B8075" s="3" t="s">
        <v>370</v>
      </c>
      <c r="C8075" s="4">
        <v>2019</v>
      </c>
      <c r="D8075" s="3" t="s">
        <v>1474</v>
      </c>
      <c r="E8075" s="4">
        <v>391971050</v>
      </c>
      <c r="F8075" s="4">
        <v>5.3651</v>
      </c>
      <c r="G8075" s="4">
        <v>1</v>
      </c>
      <c r="H8075" s="4">
        <v>2102963.880355</v>
      </c>
      <c r="I8075" s="4">
        <v>0</v>
      </c>
      <c r="J8075" s="4">
        <v>2102963.880355</v>
      </c>
    </row>
    <row r="8076" spans="2:10" x14ac:dyDescent="0.3">
      <c r="B8076" s="3" t="s">
        <v>370</v>
      </c>
      <c r="C8076" s="4">
        <v>2019</v>
      </c>
      <c r="D8076" s="3" t="s">
        <v>1475</v>
      </c>
      <c r="E8076" s="4">
        <v>0</v>
      </c>
      <c r="F8076" s="4">
        <v>0</v>
      </c>
      <c r="G8076" s="4">
        <v>0</v>
      </c>
      <c r="H8076" s="4">
        <v>0</v>
      </c>
      <c r="I8076" s="4"/>
      <c r="J8076" s="4">
        <v>0</v>
      </c>
    </row>
    <row r="8077" spans="2:10" x14ac:dyDescent="0.3">
      <c r="B8077" s="3" t="s">
        <v>370</v>
      </c>
      <c r="C8077" s="4">
        <v>2019</v>
      </c>
      <c r="D8077" s="3" t="s">
        <v>1476</v>
      </c>
      <c r="E8077" s="4">
        <v>3748085</v>
      </c>
      <c r="F8077" s="4">
        <v>36.0535</v>
      </c>
      <c r="G8077" s="4">
        <v>6.7200052189148396</v>
      </c>
      <c r="H8077" s="4">
        <v>135131.5825475</v>
      </c>
      <c r="I8077" s="4"/>
      <c r="J8077" s="4">
        <v>135131.5825475</v>
      </c>
    </row>
    <row r="8078" spans="2:10" x14ac:dyDescent="0.3">
      <c r="B8078" s="3" t="s">
        <v>370</v>
      </c>
      <c r="C8078" s="4">
        <v>2020</v>
      </c>
      <c r="D8078" s="3" t="s">
        <v>1468</v>
      </c>
      <c r="E8078" s="4">
        <v>79455900</v>
      </c>
      <c r="F8078" s="4">
        <v>15.8027</v>
      </c>
      <c r="G8078" s="4">
        <v>3.0300072861142002</v>
      </c>
      <c r="H8078" s="4">
        <v>1255618</v>
      </c>
      <c r="I8078" s="4"/>
      <c r="J8078" s="4">
        <v>1255618</v>
      </c>
    </row>
    <row r="8079" spans="2:10" x14ac:dyDescent="0.3">
      <c r="B8079" s="3" t="s">
        <v>370</v>
      </c>
      <c r="C8079" s="4">
        <v>2020</v>
      </c>
      <c r="D8079" s="3" t="s">
        <v>1469</v>
      </c>
      <c r="E8079" s="4">
        <v>760286</v>
      </c>
      <c r="F8079" s="4">
        <v>1.5125</v>
      </c>
      <c r="G8079" s="4">
        <v>0.29000651915481074</v>
      </c>
      <c r="H8079" s="4">
        <v>1150</v>
      </c>
      <c r="I8079" s="4"/>
      <c r="J8079" s="4">
        <v>1150</v>
      </c>
    </row>
    <row r="8080" spans="2:10" x14ac:dyDescent="0.3">
      <c r="B8080" s="3" t="s">
        <v>370</v>
      </c>
      <c r="C8080" s="4">
        <v>2020</v>
      </c>
      <c r="D8080" s="3" t="s">
        <v>1470</v>
      </c>
      <c r="E8080" s="4">
        <v>11963500</v>
      </c>
      <c r="F8080" s="4">
        <v>27.1722</v>
      </c>
      <c r="G8080" s="4">
        <v>5.2099934808451893</v>
      </c>
      <c r="H8080" s="4">
        <v>325075</v>
      </c>
      <c r="I8080" s="4"/>
      <c r="J8080" s="4">
        <v>325075</v>
      </c>
    </row>
    <row r="8081" spans="2:10" x14ac:dyDescent="0.3">
      <c r="B8081" s="3" t="s">
        <v>370</v>
      </c>
      <c r="C8081" s="4">
        <v>2020</v>
      </c>
      <c r="D8081" s="3" t="s">
        <v>1471</v>
      </c>
      <c r="E8081" s="4">
        <v>28277100</v>
      </c>
      <c r="F8081" s="4">
        <v>46.820700000000002</v>
      </c>
      <c r="G8081" s="4">
        <v>8.9773938719944795</v>
      </c>
      <c r="H8081" s="4">
        <v>1323954</v>
      </c>
      <c r="I8081" s="4"/>
      <c r="J8081" s="4">
        <v>1323954</v>
      </c>
    </row>
    <row r="8082" spans="2:10" x14ac:dyDescent="0.3">
      <c r="B8082" s="3" t="s">
        <v>370</v>
      </c>
      <c r="C8082" s="4">
        <v>2020</v>
      </c>
      <c r="D8082" s="3" t="s">
        <v>1472</v>
      </c>
      <c r="E8082" s="4">
        <v>0</v>
      </c>
      <c r="F8082" s="4">
        <v>0</v>
      </c>
      <c r="G8082" s="4">
        <v>0</v>
      </c>
      <c r="H8082" s="4">
        <v>0</v>
      </c>
      <c r="I8082" s="4"/>
      <c r="J8082" s="4">
        <v>0</v>
      </c>
    </row>
    <row r="8083" spans="2:10" x14ac:dyDescent="0.3">
      <c r="B8083" s="3" t="s">
        <v>370</v>
      </c>
      <c r="C8083" s="4">
        <v>2020</v>
      </c>
      <c r="D8083" s="3" t="s">
        <v>1473</v>
      </c>
      <c r="E8083" s="4">
        <v>695800</v>
      </c>
      <c r="F8083" s="4">
        <v>6.5713999999999997</v>
      </c>
      <c r="G8083" s="4">
        <v>1.2599992330406105</v>
      </c>
      <c r="H8083" s="4">
        <v>4572</v>
      </c>
      <c r="I8083" s="4"/>
      <c r="J8083" s="4">
        <v>4572</v>
      </c>
    </row>
    <row r="8084" spans="2:10" x14ac:dyDescent="0.3">
      <c r="B8084" s="3" t="s">
        <v>370</v>
      </c>
      <c r="C8084" s="4">
        <v>2020</v>
      </c>
      <c r="D8084" s="3" t="s">
        <v>1474</v>
      </c>
      <c r="E8084" s="4">
        <v>396829551</v>
      </c>
      <c r="F8084" s="4">
        <v>5.2153999999999998</v>
      </c>
      <c r="G8084" s="4">
        <v>1</v>
      </c>
      <c r="H8084" s="4">
        <v>2069625</v>
      </c>
      <c r="I8084" s="4"/>
      <c r="J8084" s="4">
        <v>2069625</v>
      </c>
    </row>
    <row r="8085" spans="2:10" x14ac:dyDescent="0.3">
      <c r="B8085" s="3" t="s">
        <v>370</v>
      </c>
      <c r="C8085" s="4">
        <v>2020</v>
      </c>
      <c r="D8085" s="3" t="s">
        <v>1475</v>
      </c>
      <c r="E8085" s="4">
        <v>0</v>
      </c>
      <c r="F8085" s="4">
        <v>0</v>
      </c>
      <c r="G8085" s="4">
        <v>0</v>
      </c>
      <c r="H8085" s="4">
        <v>0</v>
      </c>
      <c r="I8085" s="4"/>
      <c r="J8085" s="4">
        <v>0</v>
      </c>
    </row>
    <row r="8086" spans="2:10" x14ac:dyDescent="0.3">
      <c r="B8086" s="3" t="s">
        <v>370</v>
      </c>
      <c r="C8086" s="4">
        <v>2020</v>
      </c>
      <c r="D8086" s="3" t="s">
        <v>1476</v>
      </c>
      <c r="E8086" s="4">
        <v>4303140</v>
      </c>
      <c r="F8086" s="4">
        <v>35.047499999999999</v>
      </c>
      <c r="G8086" s="4">
        <v>6.7200023008781686</v>
      </c>
      <c r="H8086" s="4">
        <v>150814</v>
      </c>
      <c r="I8086" s="4">
        <v>166013</v>
      </c>
      <c r="J8086" s="4">
        <v>316827</v>
      </c>
    </row>
    <row r="8087" spans="2:10" x14ac:dyDescent="0.3">
      <c r="B8087" s="3" t="s">
        <v>370</v>
      </c>
      <c r="C8087" s="4">
        <v>2021</v>
      </c>
      <c r="D8087" s="3" t="s">
        <v>1468</v>
      </c>
      <c r="E8087" s="4">
        <v>82206550</v>
      </c>
      <c r="F8087" s="4">
        <v>15.6137</v>
      </c>
      <c r="G8087" s="4">
        <v>3.0300213467882791</v>
      </c>
      <c r="H8087" s="4">
        <v>1283548</v>
      </c>
      <c r="I8087" s="4"/>
      <c r="J8087" s="4">
        <v>1283548</v>
      </c>
    </row>
    <row r="8088" spans="2:10" x14ac:dyDescent="0.3">
      <c r="B8088" s="3" t="s">
        <v>370</v>
      </c>
      <c r="C8088" s="4">
        <v>2021</v>
      </c>
      <c r="D8088" s="3" t="s">
        <v>1469</v>
      </c>
      <c r="E8088" s="4">
        <v>761039</v>
      </c>
      <c r="F8088" s="4">
        <v>1.4944</v>
      </c>
      <c r="G8088" s="4">
        <v>0.29000582185134877</v>
      </c>
      <c r="H8088" s="4">
        <v>1137</v>
      </c>
      <c r="I8088" s="4"/>
      <c r="J8088" s="4">
        <v>1137</v>
      </c>
    </row>
    <row r="8089" spans="2:10" x14ac:dyDescent="0.3">
      <c r="B8089" s="3" t="s">
        <v>370</v>
      </c>
      <c r="C8089" s="4">
        <v>2021</v>
      </c>
      <c r="D8089" s="3" t="s">
        <v>1470</v>
      </c>
      <c r="E8089" s="4">
        <v>12615600</v>
      </c>
      <c r="F8089" s="4">
        <v>26.847200000000001</v>
      </c>
      <c r="G8089" s="4">
        <v>5.2100135843198139</v>
      </c>
      <c r="H8089" s="4">
        <v>338694</v>
      </c>
      <c r="I8089" s="4"/>
      <c r="J8089" s="4">
        <v>338694</v>
      </c>
    </row>
    <row r="8090" spans="2:10" x14ac:dyDescent="0.3">
      <c r="B8090" s="3" t="s">
        <v>370</v>
      </c>
      <c r="C8090" s="4">
        <v>2021</v>
      </c>
      <c r="D8090" s="3" t="s">
        <v>1471</v>
      </c>
      <c r="E8090" s="4">
        <v>27783800</v>
      </c>
      <c r="F8090" s="4">
        <v>46.4803</v>
      </c>
      <c r="G8090" s="4">
        <v>9.0200465748107899</v>
      </c>
      <c r="H8090" s="4">
        <v>1291399</v>
      </c>
      <c r="I8090" s="4"/>
      <c r="J8090" s="4">
        <v>1291399</v>
      </c>
    </row>
    <row r="8091" spans="2:10" x14ac:dyDescent="0.3">
      <c r="B8091" s="3" t="s">
        <v>370</v>
      </c>
      <c r="C8091" s="4">
        <v>2021</v>
      </c>
      <c r="D8091" s="3" t="s">
        <v>1472</v>
      </c>
      <c r="E8091" s="4">
        <v>0</v>
      </c>
      <c r="F8091" s="4">
        <v>0</v>
      </c>
      <c r="G8091" s="4">
        <v>0</v>
      </c>
      <c r="H8091" s="4">
        <v>0</v>
      </c>
      <c r="I8091" s="4"/>
      <c r="J8091" s="4">
        <v>0</v>
      </c>
    </row>
    <row r="8092" spans="2:10" x14ac:dyDescent="0.3">
      <c r="B8092" s="3" t="s">
        <v>370</v>
      </c>
      <c r="C8092" s="4">
        <v>2021</v>
      </c>
      <c r="D8092" s="3" t="s">
        <v>1473</v>
      </c>
      <c r="E8092" s="4">
        <v>700500</v>
      </c>
      <c r="F8092" s="4">
        <v>6.4927999999999999</v>
      </c>
      <c r="G8092" s="4">
        <v>1.2600038812342325</v>
      </c>
      <c r="H8092" s="4">
        <v>4548</v>
      </c>
      <c r="I8092" s="4"/>
      <c r="J8092" s="4">
        <v>4548</v>
      </c>
    </row>
    <row r="8093" spans="2:10" x14ac:dyDescent="0.3">
      <c r="B8093" s="3" t="s">
        <v>370</v>
      </c>
      <c r="C8093" s="4">
        <v>2021</v>
      </c>
      <c r="D8093" s="3" t="s">
        <v>1474</v>
      </c>
      <c r="E8093" s="4">
        <v>425558612</v>
      </c>
      <c r="F8093" s="4">
        <v>5.1529999999999996</v>
      </c>
      <c r="G8093" s="4">
        <v>1</v>
      </c>
      <c r="H8093" s="4">
        <v>2192904</v>
      </c>
      <c r="I8093" s="4"/>
      <c r="J8093" s="4">
        <v>2192904</v>
      </c>
    </row>
    <row r="8094" spans="2:10" x14ac:dyDescent="0.3">
      <c r="B8094" s="3" t="s">
        <v>370</v>
      </c>
      <c r="C8094" s="4">
        <v>2021</v>
      </c>
      <c r="D8094" s="3" t="s">
        <v>1475</v>
      </c>
      <c r="E8094" s="4">
        <v>0</v>
      </c>
      <c r="F8094" s="4">
        <v>0</v>
      </c>
      <c r="G8094" s="4">
        <v>0</v>
      </c>
      <c r="H8094" s="4">
        <v>0</v>
      </c>
      <c r="I8094" s="4"/>
      <c r="J8094" s="4">
        <v>0</v>
      </c>
    </row>
    <row r="8095" spans="2:10" x14ac:dyDescent="0.3">
      <c r="B8095" s="3" t="s">
        <v>370</v>
      </c>
      <c r="C8095" s="4">
        <v>2021</v>
      </c>
      <c r="D8095" s="3" t="s">
        <v>1476</v>
      </c>
      <c r="E8095" s="4">
        <v>4273164</v>
      </c>
      <c r="F8095" s="4">
        <v>34.628300000000003</v>
      </c>
      <c r="G8095" s="4">
        <v>6.7200271686396285</v>
      </c>
      <c r="H8095" s="4">
        <v>147972</v>
      </c>
      <c r="I8095" s="4">
        <v>166500</v>
      </c>
      <c r="J8095" s="4">
        <v>314472</v>
      </c>
    </row>
    <row r="8096" spans="2:10" x14ac:dyDescent="0.3">
      <c r="B8096" s="3" t="s">
        <v>370</v>
      </c>
      <c r="C8096" s="4">
        <v>2022</v>
      </c>
      <c r="D8096" s="3" t="s">
        <v>1468</v>
      </c>
      <c r="E8096" s="4">
        <v>85666950</v>
      </c>
      <c r="F8096" s="4">
        <v>15.2453</v>
      </c>
      <c r="G8096" s="4">
        <v>3.029971181556196</v>
      </c>
      <c r="H8096" s="4">
        <v>1306018</v>
      </c>
      <c r="I8096" s="4"/>
      <c r="J8096" s="4">
        <v>1306018</v>
      </c>
    </row>
    <row r="8097" spans="2:10" x14ac:dyDescent="0.3">
      <c r="B8097" s="3" t="s">
        <v>370</v>
      </c>
      <c r="C8097" s="4">
        <v>2022</v>
      </c>
      <c r="D8097" s="3" t="s">
        <v>1469</v>
      </c>
      <c r="E8097" s="4">
        <v>760523</v>
      </c>
      <c r="F8097" s="4">
        <v>1.4591000000000001</v>
      </c>
      <c r="G8097" s="4">
        <v>0.28999304382390939</v>
      </c>
      <c r="H8097" s="4">
        <v>1110</v>
      </c>
      <c r="I8097" s="4"/>
      <c r="J8097" s="4">
        <v>1110</v>
      </c>
    </row>
    <row r="8098" spans="2:10" x14ac:dyDescent="0.3">
      <c r="B8098" s="3" t="s">
        <v>370</v>
      </c>
      <c r="C8098" s="4">
        <v>2022</v>
      </c>
      <c r="D8098" s="3" t="s">
        <v>1470</v>
      </c>
      <c r="E8098" s="4">
        <v>12151000</v>
      </c>
      <c r="F8098" s="4">
        <v>26.214099999999998</v>
      </c>
      <c r="G8098" s="4">
        <v>5.2099970187816744</v>
      </c>
      <c r="H8098" s="4">
        <v>318528</v>
      </c>
      <c r="I8098" s="4"/>
      <c r="J8098" s="4">
        <v>318528</v>
      </c>
    </row>
    <row r="8099" spans="2:10" x14ac:dyDescent="0.3">
      <c r="B8099" s="3" t="s">
        <v>370</v>
      </c>
      <c r="C8099" s="4">
        <v>2022</v>
      </c>
      <c r="D8099" s="3" t="s">
        <v>1471</v>
      </c>
      <c r="E8099" s="4">
        <v>27058100</v>
      </c>
      <c r="F8099" s="4">
        <v>45.872199999999999</v>
      </c>
      <c r="G8099" s="4">
        <v>9.11700288184438</v>
      </c>
      <c r="H8099" s="4">
        <v>1241215</v>
      </c>
      <c r="I8099" s="4"/>
      <c r="J8099" s="4">
        <v>1241215</v>
      </c>
    </row>
    <row r="8100" spans="2:10" x14ac:dyDescent="0.3">
      <c r="B8100" s="3" t="s">
        <v>370</v>
      </c>
      <c r="C8100" s="4">
        <v>2022</v>
      </c>
      <c r="D8100" s="3" t="s">
        <v>1472</v>
      </c>
      <c r="E8100" s="4">
        <v>0</v>
      </c>
      <c r="F8100" s="4">
        <v>0</v>
      </c>
      <c r="G8100" s="4">
        <v>0</v>
      </c>
      <c r="H8100" s="4">
        <v>0</v>
      </c>
      <c r="I8100" s="4"/>
      <c r="J8100" s="4">
        <v>0</v>
      </c>
    </row>
    <row r="8101" spans="2:10" x14ac:dyDescent="0.3">
      <c r="B8101" s="3" t="s">
        <v>370</v>
      </c>
      <c r="C8101" s="4">
        <v>2022</v>
      </c>
      <c r="D8101" s="3" t="s">
        <v>1473</v>
      </c>
      <c r="E8101" s="4">
        <v>572900</v>
      </c>
      <c r="F8101" s="4">
        <v>6.3396999999999997</v>
      </c>
      <c r="G8101" s="4">
        <v>1.2600019874788828</v>
      </c>
      <c r="H8101" s="4">
        <v>3632</v>
      </c>
      <c r="I8101" s="4"/>
      <c r="J8101" s="4">
        <v>3632</v>
      </c>
    </row>
    <row r="8102" spans="2:10" x14ac:dyDescent="0.3">
      <c r="B8102" s="3" t="s">
        <v>370</v>
      </c>
      <c r="C8102" s="4">
        <v>2022</v>
      </c>
      <c r="D8102" s="3" t="s">
        <v>1474</v>
      </c>
      <c r="E8102" s="4">
        <v>493253961</v>
      </c>
      <c r="F8102" s="4">
        <v>5.0315000000000003</v>
      </c>
      <c r="G8102" s="4">
        <v>1</v>
      </c>
      <c r="H8102" s="4">
        <v>2481807</v>
      </c>
      <c r="I8102" s="4"/>
      <c r="J8102" s="4">
        <v>2481807</v>
      </c>
    </row>
    <row r="8103" spans="2:10" x14ac:dyDescent="0.3">
      <c r="B8103" s="3" t="s">
        <v>370</v>
      </c>
      <c r="C8103" s="4">
        <v>2022</v>
      </c>
      <c r="D8103" s="3" t="s">
        <v>1475</v>
      </c>
      <c r="E8103" s="4">
        <v>0</v>
      </c>
      <c r="F8103" s="4">
        <v>0</v>
      </c>
      <c r="G8103" s="4">
        <v>0</v>
      </c>
      <c r="H8103" s="4">
        <v>0</v>
      </c>
      <c r="I8103" s="4"/>
      <c r="J8103" s="4">
        <v>0</v>
      </c>
    </row>
    <row r="8104" spans="2:10" x14ac:dyDescent="0.3">
      <c r="B8104" s="3" t="s">
        <v>370</v>
      </c>
      <c r="C8104" s="4">
        <v>2022</v>
      </c>
      <c r="D8104" s="3" t="s">
        <v>1476</v>
      </c>
      <c r="E8104" s="4">
        <v>4315864</v>
      </c>
      <c r="F8104" s="4">
        <v>33.811599999999999</v>
      </c>
      <c r="G8104" s="4">
        <v>6.7199841001689347</v>
      </c>
      <c r="H8104" s="4">
        <v>145926</v>
      </c>
      <c r="I8104" s="4">
        <v>156092</v>
      </c>
      <c r="J8104" s="4">
        <v>302018</v>
      </c>
    </row>
    <row r="8105" spans="2:10" x14ac:dyDescent="0.3">
      <c r="B8105" s="3" t="s">
        <v>370</v>
      </c>
      <c r="C8105" s="4">
        <v>2023</v>
      </c>
      <c r="D8105" s="3" t="s">
        <v>1468</v>
      </c>
      <c r="E8105" s="4">
        <v>90315050</v>
      </c>
      <c r="F8105" s="4">
        <v>15.313700000000001</v>
      </c>
      <c r="G8105" s="4">
        <v>3.1867690514837479</v>
      </c>
      <c r="H8105" s="4">
        <v>1383058</v>
      </c>
      <c r="I8105" s="4"/>
      <c r="J8105" s="4">
        <v>1383058</v>
      </c>
    </row>
    <row r="8106" spans="2:10" x14ac:dyDescent="0.3">
      <c r="B8106" s="3" t="s">
        <v>370</v>
      </c>
      <c r="C8106" s="4">
        <v>2023</v>
      </c>
      <c r="D8106" s="3" t="s">
        <v>1469</v>
      </c>
      <c r="E8106" s="4">
        <v>766349</v>
      </c>
      <c r="F8106" s="4">
        <v>1.5399</v>
      </c>
      <c r="G8106" s="4">
        <v>0.32045199150955178</v>
      </c>
      <c r="H8106" s="4">
        <v>1180</v>
      </c>
      <c r="I8106" s="4"/>
      <c r="J8106" s="4">
        <v>1180</v>
      </c>
    </row>
    <row r="8107" spans="2:10" x14ac:dyDescent="0.3">
      <c r="B8107" s="3" t="s">
        <v>370</v>
      </c>
      <c r="C8107" s="4">
        <v>2023</v>
      </c>
      <c r="D8107" s="3" t="s">
        <v>1470</v>
      </c>
      <c r="E8107" s="4">
        <v>12581300</v>
      </c>
      <c r="F8107" s="4">
        <v>26.7712</v>
      </c>
      <c r="G8107" s="4">
        <v>5.5710658842135938</v>
      </c>
      <c r="H8107" s="4">
        <v>336816</v>
      </c>
      <c r="I8107" s="4"/>
      <c r="J8107" s="4">
        <v>336816</v>
      </c>
    </row>
    <row r="8108" spans="2:10" x14ac:dyDescent="0.3">
      <c r="B8108" s="3" t="s">
        <v>370</v>
      </c>
      <c r="C8108" s="4">
        <v>2023</v>
      </c>
      <c r="D8108" s="3" t="s">
        <v>1471</v>
      </c>
      <c r="E8108" s="4">
        <v>27539300</v>
      </c>
      <c r="F8108" s="4">
        <v>48.5871</v>
      </c>
      <c r="G8108" s="4">
        <v>10.110937695093021</v>
      </c>
      <c r="H8108" s="4">
        <v>1338055</v>
      </c>
      <c r="I8108" s="4"/>
      <c r="J8108" s="4">
        <v>1338055</v>
      </c>
    </row>
    <row r="8109" spans="2:10" x14ac:dyDescent="0.3">
      <c r="B8109" s="3" t="s">
        <v>370</v>
      </c>
      <c r="C8109" s="4">
        <v>2023</v>
      </c>
      <c r="D8109" s="3" t="s">
        <v>1472</v>
      </c>
      <c r="E8109" s="4">
        <v>0</v>
      </c>
      <c r="F8109" s="4">
        <v>0</v>
      </c>
      <c r="G8109" s="4">
        <v>0</v>
      </c>
      <c r="H8109" s="4">
        <v>0</v>
      </c>
      <c r="I8109" s="4"/>
      <c r="J8109" s="4">
        <v>0</v>
      </c>
    </row>
    <row r="8110" spans="2:10" x14ac:dyDescent="0.3">
      <c r="B8110" s="3" t="s">
        <v>370</v>
      </c>
      <c r="C8110" s="4">
        <v>2023</v>
      </c>
      <c r="D8110" s="3" t="s">
        <v>1473</v>
      </c>
      <c r="E8110" s="4">
        <v>610100</v>
      </c>
      <c r="F8110" s="4">
        <v>6.3049999999999997</v>
      </c>
      <c r="G8110" s="4">
        <v>1.3120655928746827</v>
      </c>
      <c r="H8110" s="4">
        <v>3847</v>
      </c>
      <c r="I8110" s="4"/>
      <c r="J8110" s="4">
        <v>3847</v>
      </c>
    </row>
    <row r="8111" spans="2:10" x14ac:dyDescent="0.3">
      <c r="B8111" s="3" t="s">
        <v>370</v>
      </c>
      <c r="C8111" s="4">
        <v>2023</v>
      </c>
      <c r="D8111" s="3" t="s">
        <v>1474</v>
      </c>
      <c r="E8111" s="4">
        <v>547956594</v>
      </c>
      <c r="F8111" s="4">
        <v>4.8053999999999997</v>
      </c>
      <c r="G8111" s="4">
        <v>1</v>
      </c>
      <c r="H8111" s="4">
        <v>2633151</v>
      </c>
      <c r="I8111" s="4"/>
      <c r="J8111" s="4">
        <v>2633151</v>
      </c>
    </row>
    <row r="8112" spans="2:10" x14ac:dyDescent="0.3">
      <c r="B8112" s="3" t="s">
        <v>370</v>
      </c>
      <c r="C8112" s="4">
        <v>2023</v>
      </c>
      <c r="D8112" s="3" t="s">
        <v>1475</v>
      </c>
      <c r="E8112" s="4">
        <v>0</v>
      </c>
      <c r="F8112" s="4">
        <v>0</v>
      </c>
      <c r="G8112" s="4">
        <v>0</v>
      </c>
      <c r="H8112" s="4">
        <v>0</v>
      </c>
      <c r="I8112" s="4"/>
      <c r="J8112" s="4">
        <v>0</v>
      </c>
    </row>
    <row r="8113" spans="2:10" x14ac:dyDescent="0.3">
      <c r="B8113" s="3" t="s">
        <v>370</v>
      </c>
      <c r="C8113" s="4">
        <v>2023</v>
      </c>
      <c r="D8113" s="3" t="s">
        <v>1476</v>
      </c>
      <c r="E8113" s="4">
        <v>4666039</v>
      </c>
      <c r="F8113" s="4">
        <v>33.121000000000002</v>
      </c>
      <c r="G8113" s="4">
        <v>6.8924543222208356</v>
      </c>
      <c r="H8113" s="4">
        <v>154544</v>
      </c>
      <c r="I8113" s="4">
        <v>166789</v>
      </c>
      <c r="J8113" s="4">
        <v>321333</v>
      </c>
    </row>
    <row r="8114" spans="2:10" x14ac:dyDescent="0.3">
      <c r="B8114" s="3" t="s">
        <v>370</v>
      </c>
      <c r="C8114" s="4">
        <v>2024</v>
      </c>
      <c r="D8114" s="3" t="s">
        <v>1468</v>
      </c>
      <c r="E8114" s="4">
        <v>103138950</v>
      </c>
      <c r="F8114" s="4">
        <v>13.8818</v>
      </c>
      <c r="G8114" s="4">
        <v>2.773364766052663</v>
      </c>
      <c r="H8114" s="4">
        <v>1431754</v>
      </c>
      <c r="I8114" s="4"/>
      <c r="J8114" s="4">
        <v>1431754</v>
      </c>
    </row>
    <row r="8115" spans="2:10" x14ac:dyDescent="0.3">
      <c r="B8115" s="3" t="s">
        <v>370</v>
      </c>
      <c r="C8115" s="4">
        <v>2024</v>
      </c>
      <c r="D8115" s="3" t="s">
        <v>1469</v>
      </c>
      <c r="E8115" s="4">
        <v>715091</v>
      </c>
      <c r="F8115" s="4">
        <v>1.5868</v>
      </c>
      <c r="G8115" s="4">
        <v>0.3170176209693531</v>
      </c>
      <c r="H8115" s="4">
        <v>1135</v>
      </c>
      <c r="I8115" s="4"/>
      <c r="J8115" s="4">
        <v>1135</v>
      </c>
    </row>
    <row r="8116" spans="2:10" x14ac:dyDescent="0.3">
      <c r="B8116" s="3" t="s">
        <v>370</v>
      </c>
      <c r="C8116" s="4">
        <v>2024</v>
      </c>
      <c r="D8116" s="3" t="s">
        <v>1470</v>
      </c>
      <c r="E8116" s="4">
        <v>13781200</v>
      </c>
      <c r="F8116" s="4">
        <v>25.172599999999999</v>
      </c>
      <c r="G8116" s="4">
        <v>5.0290885843289246</v>
      </c>
      <c r="H8116" s="4">
        <v>346909</v>
      </c>
      <c r="I8116" s="4"/>
      <c r="J8116" s="4">
        <v>346909</v>
      </c>
    </row>
    <row r="8117" spans="2:10" x14ac:dyDescent="0.3">
      <c r="B8117" s="3" t="s">
        <v>370</v>
      </c>
      <c r="C8117" s="4">
        <v>2024</v>
      </c>
      <c r="D8117" s="3" t="s">
        <v>1471</v>
      </c>
      <c r="E8117" s="4">
        <v>28274000</v>
      </c>
      <c r="F8117" s="4">
        <v>49.095399999999998</v>
      </c>
      <c r="G8117" s="4">
        <v>9.8084868342190425</v>
      </c>
      <c r="H8117" s="4">
        <v>1388123</v>
      </c>
      <c r="I8117" s="4"/>
      <c r="J8117" s="4">
        <v>1388123</v>
      </c>
    </row>
    <row r="8118" spans="2:10" x14ac:dyDescent="0.3">
      <c r="B8118" s="3" t="s">
        <v>370</v>
      </c>
      <c r="C8118" s="4">
        <v>2024</v>
      </c>
      <c r="D8118" s="3" t="s">
        <v>1472</v>
      </c>
      <c r="E8118" s="4">
        <v>0</v>
      </c>
      <c r="F8118" s="4">
        <v>0</v>
      </c>
      <c r="G8118" s="4">
        <v>0</v>
      </c>
      <c r="H8118" s="4">
        <v>0</v>
      </c>
      <c r="I8118" s="4"/>
      <c r="J8118" s="4">
        <v>0</v>
      </c>
    </row>
    <row r="8119" spans="2:10" x14ac:dyDescent="0.3">
      <c r="B8119" s="3" t="s">
        <v>370</v>
      </c>
      <c r="C8119" s="4">
        <v>2024</v>
      </c>
      <c r="D8119" s="3" t="s">
        <v>1473</v>
      </c>
      <c r="E8119" s="4">
        <v>608300</v>
      </c>
      <c r="F8119" s="4">
        <v>6.5118999999999998</v>
      </c>
      <c r="G8119" s="4">
        <v>1.3009749470571783</v>
      </c>
      <c r="H8119" s="4">
        <v>3961</v>
      </c>
      <c r="I8119" s="4"/>
      <c r="J8119" s="4">
        <v>3961</v>
      </c>
    </row>
    <row r="8120" spans="2:10" x14ac:dyDescent="0.3">
      <c r="B8120" s="3" t="s">
        <v>370</v>
      </c>
      <c r="C8120" s="4">
        <v>2024</v>
      </c>
      <c r="D8120" s="3" t="s">
        <v>1474</v>
      </c>
      <c r="E8120" s="4">
        <v>543104438</v>
      </c>
      <c r="F8120" s="4">
        <v>5.0053999999999998</v>
      </c>
      <c r="G8120" s="4">
        <v>1</v>
      </c>
      <c r="H8120" s="4">
        <v>2718455</v>
      </c>
      <c r="I8120" s="4"/>
      <c r="J8120" s="4">
        <v>2718455</v>
      </c>
    </row>
    <row r="8121" spans="2:10" x14ac:dyDescent="0.3">
      <c r="B8121" s="3" t="s">
        <v>370</v>
      </c>
      <c r="C8121" s="4">
        <v>2024</v>
      </c>
      <c r="D8121" s="3" t="s">
        <v>1475</v>
      </c>
      <c r="E8121" s="4">
        <v>0</v>
      </c>
      <c r="F8121" s="4">
        <v>0</v>
      </c>
      <c r="G8121" s="4">
        <v>0</v>
      </c>
      <c r="H8121" s="4">
        <v>0</v>
      </c>
      <c r="I8121" s="4"/>
      <c r="J8121" s="4">
        <v>0</v>
      </c>
    </row>
    <row r="8122" spans="2:10" x14ac:dyDescent="0.3">
      <c r="B8122" s="3" t="s">
        <v>370</v>
      </c>
      <c r="C8122" s="4">
        <v>2024</v>
      </c>
      <c r="D8122" s="3" t="s">
        <v>1476</v>
      </c>
      <c r="E8122" s="4">
        <v>5183025</v>
      </c>
      <c r="F8122" s="4">
        <v>30.176200000000001</v>
      </c>
      <c r="G8122" s="4">
        <v>6.0287289727094739</v>
      </c>
      <c r="H8122" s="4">
        <v>156404</v>
      </c>
      <c r="I8122" s="4">
        <v>174745</v>
      </c>
      <c r="J8122" s="4">
        <v>331149</v>
      </c>
    </row>
    <row r="8123" spans="2:10" x14ac:dyDescent="0.3">
      <c r="B8123" s="3" t="s">
        <v>372</v>
      </c>
      <c r="C8123" s="4">
        <v>2019</v>
      </c>
      <c r="D8123" s="3" t="s">
        <v>1468</v>
      </c>
      <c r="E8123" s="4">
        <v>1328584887</v>
      </c>
      <c r="F8123" s="4">
        <v>10.0329</v>
      </c>
      <c r="G8123" s="4">
        <v>2.8482570469017499</v>
      </c>
      <c r="H8123" s="4">
        <v>13329559.312782301</v>
      </c>
      <c r="I8123" s="4"/>
      <c r="J8123" s="4">
        <v>13329559.312782301</v>
      </c>
    </row>
    <row r="8124" spans="2:10" x14ac:dyDescent="0.3">
      <c r="B8124" s="3" t="s">
        <v>372</v>
      </c>
      <c r="C8124" s="4">
        <v>2019</v>
      </c>
      <c r="D8124" s="3" t="s">
        <v>1469</v>
      </c>
      <c r="E8124" s="4">
        <v>3213475</v>
      </c>
      <c r="F8124" s="4">
        <v>1.1763999999999999</v>
      </c>
      <c r="G8124" s="4">
        <v>0.33397019704922998</v>
      </c>
      <c r="H8124" s="4">
        <v>3780.3319900000001</v>
      </c>
      <c r="I8124" s="4"/>
      <c r="J8124" s="4">
        <v>3780.3319900000001</v>
      </c>
    </row>
    <row r="8125" spans="2:10" x14ac:dyDescent="0.3">
      <c r="B8125" s="3" t="s">
        <v>372</v>
      </c>
      <c r="C8125" s="4">
        <v>2019</v>
      </c>
      <c r="D8125" s="3" t="s">
        <v>1470</v>
      </c>
      <c r="E8125" s="4">
        <v>42919800</v>
      </c>
      <c r="F8125" s="4">
        <v>14.214399999999999</v>
      </c>
      <c r="G8125" s="4">
        <v>4.0353501946077603</v>
      </c>
      <c r="H8125" s="4">
        <v>610079.20512000006</v>
      </c>
      <c r="I8125" s="4"/>
      <c r="J8125" s="4">
        <v>610079.20512000006</v>
      </c>
    </row>
    <row r="8126" spans="2:10" x14ac:dyDescent="0.3">
      <c r="B8126" s="3" t="s">
        <v>372</v>
      </c>
      <c r="C8126" s="4">
        <v>2019</v>
      </c>
      <c r="D8126" s="3" t="s">
        <v>1471</v>
      </c>
      <c r="E8126" s="4">
        <v>0</v>
      </c>
      <c r="F8126" s="4">
        <v>14.214399999999999</v>
      </c>
      <c r="G8126" s="4">
        <v>4.0353501946077603</v>
      </c>
      <c r="H8126" s="4">
        <v>0</v>
      </c>
      <c r="I8126" s="4"/>
      <c r="J8126" s="4">
        <v>0</v>
      </c>
    </row>
    <row r="8127" spans="2:10" x14ac:dyDescent="0.3">
      <c r="B8127" s="3" t="s">
        <v>372</v>
      </c>
      <c r="C8127" s="4">
        <v>2019</v>
      </c>
      <c r="D8127" s="3" t="s">
        <v>1472</v>
      </c>
      <c r="E8127" s="4">
        <v>40200</v>
      </c>
      <c r="F8127" s="4">
        <v>8.0489999999999995</v>
      </c>
      <c r="G8127" s="4">
        <v>2.2850443012999402</v>
      </c>
      <c r="H8127" s="4">
        <v>323.56979999999999</v>
      </c>
      <c r="I8127" s="4"/>
      <c r="J8127" s="4">
        <v>323.56979999999999</v>
      </c>
    </row>
    <row r="8128" spans="2:10" x14ac:dyDescent="0.3">
      <c r="B8128" s="3" t="s">
        <v>372</v>
      </c>
      <c r="C8128" s="4">
        <v>2019</v>
      </c>
      <c r="D8128" s="3" t="s">
        <v>1473</v>
      </c>
      <c r="E8128" s="4">
        <v>23476400</v>
      </c>
      <c r="F8128" s="4">
        <v>6.7629999999999999</v>
      </c>
      <c r="G8128" s="4">
        <v>1.9199595738217801</v>
      </c>
      <c r="H8128" s="4">
        <v>158770.89319999999</v>
      </c>
      <c r="I8128" s="4"/>
      <c r="J8128" s="4">
        <v>158770.89319999999</v>
      </c>
    </row>
    <row r="8129" spans="2:10" x14ac:dyDescent="0.3">
      <c r="B8129" s="3" t="s">
        <v>372</v>
      </c>
      <c r="C8129" s="4">
        <v>2019</v>
      </c>
      <c r="D8129" s="3" t="s">
        <v>1474</v>
      </c>
      <c r="E8129" s="4">
        <v>7911985518</v>
      </c>
      <c r="F8129" s="4">
        <v>3.5224700000000002</v>
      </c>
      <c r="G8129" s="4">
        <v>1</v>
      </c>
      <c r="H8129" s="4">
        <v>27869731.627589501</v>
      </c>
      <c r="I8129" s="4">
        <v>0</v>
      </c>
      <c r="J8129" s="4">
        <v>27869731.627589501</v>
      </c>
    </row>
    <row r="8130" spans="2:10" x14ac:dyDescent="0.3">
      <c r="B8130" s="3" t="s">
        <v>372</v>
      </c>
      <c r="C8130" s="4">
        <v>2019</v>
      </c>
      <c r="D8130" s="3" t="s">
        <v>1475</v>
      </c>
      <c r="E8130" s="4">
        <v>10</v>
      </c>
      <c r="F8130" s="4">
        <v>3.5224700000000002</v>
      </c>
      <c r="G8130" s="4">
        <v>1</v>
      </c>
      <c r="H8130" s="4">
        <v>3.5224699999999998E-2</v>
      </c>
      <c r="I8130" s="4"/>
      <c r="J8130" s="4">
        <v>3.5224699999999998E-2</v>
      </c>
    </row>
    <row r="8131" spans="2:10" x14ac:dyDescent="0.3">
      <c r="B8131" s="3" t="s">
        <v>372</v>
      </c>
      <c r="C8131" s="4">
        <v>2019</v>
      </c>
      <c r="D8131" s="3" t="s">
        <v>1476</v>
      </c>
      <c r="E8131" s="4">
        <v>7981505</v>
      </c>
      <c r="F8131" s="4">
        <v>39.376100000000001</v>
      </c>
      <c r="G8131" s="4">
        <v>11.1785480075061</v>
      </c>
      <c r="H8131" s="4">
        <v>314280.53903049999</v>
      </c>
      <c r="I8131" s="4"/>
      <c r="J8131" s="4">
        <v>314280.53903049999</v>
      </c>
    </row>
    <row r="8132" spans="2:10" x14ac:dyDescent="0.3">
      <c r="B8132" s="3" t="s">
        <v>372</v>
      </c>
      <c r="C8132" s="4">
        <v>2020</v>
      </c>
      <c r="D8132" s="3" t="s">
        <v>1468</v>
      </c>
      <c r="E8132" s="4">
        <v>1404268170</v>
      </c>
      <c r="F8132" s="4">
        <v>9.9915199999999995</v>
      </c>
      <c r="G8132" s="4">
        <v>2.8157024094687895</v>
      </c>
      <c r="H8132" s="4">
        <v>14030774</v>
      </c>
      <c r="I8132" s="4"/>
      <c r="J8132" s="4">
        <v>14030774</v>
      </c>
    </row>
    <row r="8133" spans="2:10" x14ac:dyDescent="0.3">
      <c r="B8133" s="3" t="s">
        <v>372</v>
      </c>
      <c r="C8133" s="4">
        <v>2020</v>
      </c>
      <c r="D8133" s="3" t="s">
        <v>1469</v>
      </c>
      <c r="E8133" s="4">
        <v>3477679</v>
      </c>
      <c r="F8133" s="4">
        <v>1.2043900000000001</v>
      </c>
      <c r="G8133" s="4">
        <v>0.33940820064816118</v>
      </c>
      <c r="H8133" s="4">
        <v>4188</v>
      </c>
      <c r="I8133" s="4"/>
      <c r="J8133" s="4">
        <v>4188</v>
      </c>
    </row>
    <row r="8134" spans="2:10" x14ac:dyDescent="0.3">
      <c r="B8134" s="3" t="s">
        <v>372</v>
      </c>
      <c r="C8134" s="4">
        <v>2020</v>
      </c>
      <c r="D8134" s="3" t="s">
        <v>1470</v>
      </c>
      <c r="E8134" s="4">
        <v>46753900</v>
      </c>
      <c r="F8134" s="4">
        <v>13.92572</v>
      </c>
      <c r="G8134" s="4">
        <v>3.9243962237565166</v>
      </c>
      <c r="H8134" s="4">
        <v>651082</v>
      </c>
      <c r="I8134" s="4"/>
      <c r="J8134" s="4">
        <v>651082</v>
      </c>
    </row>
    <row r="8135" spans="2:10" x14ac:dyDescent="0.3">
      <c r="B8135" s="3" t="s">
        <v>372</v>
      </c>
      <c r="C8135" s="4">
        <v>2020</v>
      </c>
      <c r="D8135" s="3" t="s">
        <v>1471</v>
      </c>
      <c r="E8135" s="4">
        <v>0</v>
      </c>
      <c r="F8135" s="4">
        <v>13.92572</v>
      </c>
      <c r="G8135" s="4">
        <v>3.9243962237565166</v>
      </c>
      <c r="H8135" s="4">
        <v>0</v>
      </c>
      <c r="I8135" s="4"/>
      <c r="J8135" s="4">
        <v>0</v>
      </c>
    </row>
    <row r="8136" spans="2:10" x14ac:dyDescent="0.3">
      <c r="B8136" s="3" t="s">
        <v>372</v>
      </c>
      <c r="C8136" s="4">
        <v>2020</v>
      </c>
      <c r="D8136" s="3" t="s">
        <v>1472</v>
      </c>
      <c r="E8136" s="4">
        <v>40200</v>
      </c>
      <c r="F8136" s="4">
        <v>0.85592999999999997</v>
      </c>
      <c r="G8136" s="4">
        <v>0.24120896153304211</v>
      </c>
      <c r="H8136" s="4">
        <v>34</v>
      </c>
      <c r="I8136" s="4"/>
      <c r="J8136" s="4">
        <v>34</v>
      </c>
    </row>
    <row r="8137" spans="2:10" x14ac:dyDescent="0.3">
      <c r="B8137" s="3" t="s">
        <v>372</v>
      </c>
      <c r="C8137" s="4">
        <v>2020</v>
      </c>
      <c r="D8137" s="3" t="s">
        <v>1473</v>
      </c>
      <c r="E8137" s="4">
        <v>24135400</v>
      </c>
      <c r="F8137" s="4">
        <v>6.8887499999999999</v>
      </c>
      <c r="G8137" s="4">
        <v>1.9413132309426517</v>
      </c>
      <c r="H8137" s="4">
        <v>166263</v>
      </c>
      <c r="I8137" s="4"/>
      <c r="J8137" s="4">
        <v>166263</v>
      </c>
    </row>
    <row r="8138" spans="2:10" x14ac:dyDescent="0.3">
      <c r="B8138" s="3" t="s">
        <v>372</v>
      </c>
      <c r="C8138" s="4">
        <v>2020</v>
      </c>
      <c r="D8138" s="3" t="s">
        <v>1474</v>
      </c>
      <c r="E8138" s="4">
        <v>8390412980</v>
      </c>
      <c r="F8138" s="4">
        <v>3.5485000000000002</v>
      </c>
      <c r="G8138" s="4">
        <v>1</v>
      </c>
      <c r="H8138" s="4">
        <v>29773380</v>
      </c>
      <c r="I8138" s="4"/>
      <c r="J8138" s="4">
        <v>29773380</v>
      </c>
    </row>
    <row r="8139" spans="2:10" x14ac:dyDescent="0.3">
      <c r="B8139" s="3" t="s">
        <v>372</v>
      </c>
      <c r="C8139" s="4">
        <v>2020</v>
      </c>
      <c r="D8139" s="3" t="s">
        <v>1475</v>
      </c>
      <c r="E8139" s="4">
        <v>8</v>
      </c>
      <c r="F8139" s="4">
        <v>3.5485000000000002</v>
      </c>
      <c r="G8139" s="4">
        <v>1</v>
      </c>
      <c r="H8139" s="4">
        <v>0</v>
      </c>
      <c r="I8139" s="4"/>
      <c r="J8139" s="4">
        <v>0</v>
      </c>
    </row>
    <row r="8140" spans="2:10" x14ac:dyDescent="0.3">
      <c r="B8140" s="3" t="s">
        <v>372</v>
      </c>
      <c r="C8140" s="4">
        <v>2020</v>
      </c>
      <c r="D8140" s="3" t="s">
        <v>1476</v>
      </c>
      <c r="E8140" s="4">
        <v>8644140</v>
      </c>
      <c r="F8140" s="4">
        <v>38.057279999999999</v>
      </c>
      <c r="G8140" s="4">
        <v>10.7248922079752</v>
      </c>
      <c r="H8140" s="4">
        <v>328972</v>
      </c>
      <c r="I8140" s="4">
        <v>672245</v>
      </c>
      <c r="J8140" s="4">
        <v>1001217</v>
      </c>
    </row>
    <row r="8141" spans="2:10" x14ac:dyDescent="0.3">
      <c r="B8141" s="3" t="s">
        <v>372</v>
      </c>
      <c r="C8141" s="4">
        <v>2021</v>
      </c>
      <c r="D8141" s="3" t="s">
        <v>1468</v>
      </c>
      <c r="E8141" s="4">
        <v>1378794910</v>
      </c>
      <c r="F8141" s="4">
        <v>10.40559</v>
      </c>
      <c r="G8141" s="4">
        <v>2.9414513352385958</v>
      </c>
      <c r="H8141" s="4">
        <v>14347175</v>
      </c>
      <c r="I8141" s="4"/>
      <c r="J8141" s="4">
        <v>14347175</v>
      </c>
    </row>
    <row r="8142" spans="2:10" x14ac:dyDescent="0.3">
      <c r="B8142" s="3" t="s">
        <v>372</v>
      </c>
      <c r="C8142" s="4">
        <v>2021</v>
      </c>
      <c r="D8142" s="3" t="s">
        <v>1469</v>
      </c>
      <c r="E8142" s="4">
        <v>3556032</v>
      </c>
      <c r="F8142" s="4">
        <v>1.1859299999999999</v>
      </c>
      <c r="G8142" s="4">
        <v>0.33523859598537975</v>
      </c>
      <c r="H8142" s="4">
        <v>4217</v>
      </c>
      <c r="I8142" s="4"/>
      <c r="J8142" s="4">
        <v>4217</v>
      </c>
    </row>
    <row r="8143" spans="2:10" x14ac:dyDescent="0.3">
      <c r="B8143" s="3" t="s">
        <v>372</v>
      </c>
      <c r="C8143" s="4">
        <v>2021</v>
      </c>
      <c r="D8143" s="3" t="s">
        <v>1470</v>
      </c>
      <c r="E8143" s="4">
        <v>50286200</v>
      </c>
      <c r="F8143" s="4">
        <v>13.558680000000001</v>
      </c>
      <c r="G8143" s="4">
        <v>3.8327665600963372</v>
      </c>
      <c r="H8143" s="4">
        <v>681814</v>
      </c>
      <c r="I8143" s="4"/>
      <c r="J8143" s="4">
        <v>681814</v>
      </c>
    </row>
    <row r="8144" spans="2:10" x14ac:dyDescent="0.3">
      <c r="B8144" s="3" t="s">
        <v>372</v>
      </c>
      <c r="C8144" s="4">
        <v>2021</v>
      </c>
      <c r="D8144" s="3" t="s">
        <v>1471</v>
      </c>
      <c r="E8144" s="4">
        <v>0</v>
      </c>
      <c r="F8144" s="4">
        <v>13.558680000000001</v>
      </c>
      <c r="G8144" s="4">
        <v>3.8327665600963372</v>
      </c>
      <c r="H8144" s="4">
        <v>0</v>
      </c>
      <c r="I8144" s="4"/>
      <c r="J8144" s="4">
        <v>0</v>
      </c>
    </row>
    <row r="8145" spans="2:10" x14ac:dyDescent="0.3">
      <c r="B8145" s="3" t="s">
        <v>372</v>
      </c>
      <c r="C8145" s="4">
        <v>2021</v>
      </c>
      <c r="D8145" s="3" t="s">
        <v>1472</v>
      </c>
      <c r="E8145" s="4">
        <v>40200</v>
      </c>
      <c r="F8145" s="4">
        <v>0.87616000000000005</v>
      </c>
      <c r="G8145" s="4">
        <v>0.24767283756929193</v>
      </c>
      <c r="H8145" s="4">
        <v>35</v>
      </c>
      <c r="I8145" s="4"/>
      <c r="J8145" s="4">
        <v>35</v>
      </c>
    </row>
    <row r="8146" spans="2:10" x14ac:dyDescent="0.3">
      <c r="B8146" s="3" t="s">
        <v>372</v>
      </c>
      <c r="C8146" s="4">
        <v>2021</v>
      </c>
      <c r="D8146" s="3" t="s">
        <v>1473</v>
      </c>
      <c r="E8146" s="4">
        <v>24318500</v>
      </c>
      <c r="F8146" s="4">
        <v>7.0891799999999998</v>
      </c>
      <c r="G8146" s="4">
        <v>2.0039688260585655</v>
      </c>
      <c r="H8146" s="4">
        <v>172398</v>
      </c>
      <c r="I8146" s="4"/>
      <c r="J8146" s="4">
        <v>172398</v>
      </c>
    </row>
    <row r="8147" spans="2:10" x14ac:dyDescent="0.3">
      <c r="B8147" s="3" t="s">
        <v>372</v>
      </c>
      <c r="C8147" s="4">
        <v>2021</v>
      </c>
      <c r="D8147" s="3" t="s">
        <v>1474</v>
      </c>
      <c r="E8147" s="4">
        <v>8766207105</v>
      </c>
      <c r="F8147" s="4">
        <v>3.5375700000000001</v>
      </c>
      <c r="G8147" s="4">
        <v>1</v>
      </c>
      <c r="H8147" s="4">
        <v>31011071</v>
      </c>
      <c r="I8147" s="4"/>
      <c r="J8147" s="4">
        <v>31011071</v>
      </c>
    </row>
    <row r="8148" spans="2:10" x14ac:dyDescent="0.3">
      <c r="B8148" s="3" t="s">
        <v>372</v>
      </c>
      <c r="C8148" s="4">
        <v>2021</v>
      </c>
      <c r="D8148" s="3" t="s">
        <v>1475</v>
      </c>
      <c r="E8148" s="4">
        <v>6</v>
      </c>
      <c r="F8148" s="4">
        <v>3.5375700000000001</v>
      </c>
      <c r="G8148" s="4">
        <v>1</v>
      </c>
      <c r="H8148" s="4">
        <v>0</v>
      </c>
      <c r="I8148" s="4"/>
      <c r="J8148" s="4">
        <v>0</v>
      </c>
    </row>
    <row r="8149" spans="2:10" x14ac:dyDescent="0.3">
      <c r="B8149" s="3" t="s">
        <v>372</v>
      </c>
      <c r="C8149" s="4">
        <v>2021</v>
      </c>
      <c r="D8149" s="3" t="s">
        <v>1476</v>
      </c>
      <c r="E8149" s="4">
        <v>9093660</v>
      </c>
      <c r="F8149" s="4">
        <v>39.58446</v>
      </c>
      <c r="G8149" s="4">
        <v>11.189731934633095</v>
      </c>
      <c r="H8149" s="4">
        <v>359968</v>
      </c>
      <c r="I8149" s="4">
        <v>639200</v>
      </c>
      <c r="J8149" s="4">
        <v>999168</v>
      </c>
    </row>
    <row r="8150" spans="2:10" x14ac:dyDescent="0.3">
      <c r="B8150" s="3" t="s">
        <v>372</v>
      </c>
      <c r="C8150" s="4">
        <v>2022</v>
      </c>
      <c r="D8150" s="3" t="s">
        <v>1468</v>
      </c>
      <c r="E8150" s="4">
        <v>1545250701</v>
      </c>
      <c r="F8150" s="4">
        <v>9.7860099999999992</v>
      </c>
      <c r="G8150" s="4">
        <v>3.3378504210680697</v>
      </c>
      <c r="H8150" s="4">
        <v>15121839</v>
      </c>
      <c r="I8150" s="4"/>
      <c r="J8150" s="4">
        <v>15121839</v>
      </c>
    </row>
    <row r="8151" spans="2:10" x14ac:dyDescent="0.3">
      <c r="B8151" s="3" t="s">
        <v>372</v>
      </c>
      <c r="C8151" s="4">
        <v>2022</v>
      </c>
      <c r="D8151" s="3" t="s">
        <v>1469</v>
      </c>
      <c r="E8151" s="4">
        <v>3659398</v>
      </c>
      <c r="F8151" s="4">
        <v>1.1778599999999999</v>
      </c>
      <c r="G8151" s="4">
        <v>0.40174907822076988</v>
      </c>
      <c r="H8151" s="4">
        <v>4310</v>
      </c>
      <c r="I8151" s="4"/>
      <c r="J8151" s="4">
        <v>4310</v>
      </c>
    </row>
    <row r="8152" spans="2:10" x14ac:dyDescent="0.3">
      <c r="B8152" s="3" t="s">
        <v>372</v>
      </c>
      <c r="C8152" s="4">
        <v>2022</v>
      </c>
      <c r="D8152" s="3" t="s">
        <v>1470</v>
      </c>
      <c r="E8152" s="4">
        <v>59801500</v>
      </c>
      <c r="F8152" s="4">
        <v>13.40264</v>
      </c>
      <c r="G8152" s="4">
        <v>4.5714246733268977</v>
      </c>
      <c r="H8152" s="4">
        <v>801498</v>
      </c>
      <c r="I8152" s="4"/>
      <c r="J8152" s="4">
        <v>801498</v>
      </c>
    </row>
    <row r="8153" spans="2:10" x14ac:dyDescent="0.3">
      <c r="B8153" s="3" t="s">
        <v>372</v>
      </c>
      <c r="C8153" s="4">
        <v>2022</v>
      </c>
      <c r="D8153" s="3" t="s">
        <v>1471</v>
      </c>
      <c r="E8153" s="4">
        <v>0</v>
      </c>
      <c r="F8153" s="4">
        <v>13.40264</v>
      </c>
      <c r="G8153" s="4">
        <v>4.5714246733268977</v>
      </c>
      <c r="H8153" s="4">
        <v>0</v>
      </c>
      <c r="I8153" s="4"/>
      <c r="J8153" s="4">
        <v>0</v>
      </c>
    </row>
    <row r="8154" spans="2:10" x14ac:dyDescent="0.3">
      <c r="B8154" s="3" t="s">
        <v>372</v>
      </c>
      <c r="C8154" s="4">
        <v>2022</v>
      </c>
      <c r="D8154" s="3" t="s">
        <v>1472</v>
      </c>
      <c r="E8154" s="4">
        <v>40200</v>
      </c>
      <c r="F8154" s="4">
        <v>0.93930999999999998</v>
      </c>
      <c r="G8154" s="4">
        <v>0.32038351473311888</v>
      </c>
      <c r="H8154" s="4">
        <v>38</v>
      </c>
      <c r="I8154" s="4"/>
      <c r="J8154" s="4">
        <v>38</v>
      </c>
    </row>
    <row r="8155" spans="2:10" x14ac:dyDescent="0.3">
      <c r="B8155" s="3" t="s">
        <v>372</v>
      </c>
      <c r="C8155" s="4">
        <v>2022</v>
      </c>
      <c r="D8155" s="3" t="s">
        <v>1473</v>
      </c>
      <c r="E8155" s="4">
        <v>25892300</v>
      </c>
      <c r="F8155" s="4">
        <v>7.1327199999999999</v>
      </c>
      <c r="G8155" s="4">
        <v>2.4328559295729968</v>
      </c>
      <c r="H8155" s="4">
        <v>184683</v>
      </c>
      <c r="I8155" s="4"/>
      <c r="J8155" s="4">
        <v>184683</v>
      </c>
    </row>
    <row r="8156" spans="2:10" x14ac:dyDescent="0.3">
      <c r="B8156" s="3" t="s">
        <v>372</v>
      </c>
      <c r="C8156" s="4">
        <v>2022</v>
      </c>
      <c r="D8156" s="3" t="s">
        <v>1474</v>
      </c>
      <c r="E8156" s="4">
        <v>11593343443</v>
      </c>
      <c r="F8156" s="4">
        <v>2.9318300000000002</v>
      </c>
      <c r="G8156" s="4">
        <v>1</v>
      </c>
      <c r="H8156" s="4">
        <v>33989712</v>
      </c>
      <c r="I8156" s="4"/>
      <c r="J8156" s="4">
        <v>33989712</v>
      </c>
    </row>
    <row r="8157" spans="2:10" x14ac:dyDescent="0.3">
      <c r="B8157" s="3" t="s">
        <v>372</v>
      </c>
      <c r="C8157" s="4">
        <v>2022</v>
      </c>
      <c r="D8157" s="3" t="s">
        <v>1475</v>
      </c>
      <c r="E8157" s="4">
        <v>6</v>
      </c>
      <c r="F8157" s="4">
        <v>2.9318300000000002</v>
      </c>
      <c r="G8157" s="4">
        <v>1</v>
      </c>
      <c r="H8157" s="4">
        <v>0</v>
      </c>
      <c r="I8157" s="4"/>
      <c r="J8157" s="4">
        <v>0</v>
      </c>
    </row>
    <row r="8158" spans="2:10" x14ac:dyDescent="0.3">
      <c r="B8158" s="3" t="s">
        <v>372</v>
      </c>
      <c r="C8158" s="4">
        <v>2022</v>
      </c>
      <c r="D8158" s="3" t="s">
        <v>1476</v>
      </c>
      <c r="E8158" s="4">
        <v>10543910</v>
      </c>
      <c r="F8158" s="4">
        <v>39.742660000000001</v>
      </c>
      <c r="G8158" s="4">
        <v>13.555581326338839</v>
      </c>
      <c r="H8158" s="4">
        <v>419043</v>
      </c>
      <c r="I8158" s="4">
        <v>661738</v>
      </c>
      <c r="J8158" s="4">
        <v>1080781</v>
      </c>
    </row>
    <row r="8159" spans="2:10" x14ac:dyDescent="0.3">
      <c r="B8159" s="3" t="s">
        <v>372</v>
      </c>
      <c r="C8159" s="4">
        <v>2023</v>
      </c>
      <c r="D8159" s="3" t="s">
        <v>1468</v>
      </c>
      <c r="E8159" s="4">
        <v>1729051877</v>
      </c>
      <c r="F8159" s="4">
        <v>9.0548900000000003</v>
      </c>
      <c r="G8159" s="4">
        <v>3.2369296875279283</v>
      </c>
      <c r="H8159" s="4">
        <v>15656375</v>
      </c>
      <c r="I8159" s="4"/>
      <c r="J8159" s="4">
        <v>15656375</v>
      </c>
    </row>
    <row r="8160" spans="2:10" x14ac:dyDescent="0.3">
      <c r="B8160" s="3" t="s">
        <v>372</v>
      </c>
      <c r="C8160" s="4">
        <v>2023</v>
      </c>
      <c r="D8160" s="3" t="s">
        <v>1469</v>
      </c>
      <c r="E8160" s="4">
        <v>3887860</v>
      </c>
      <c r="F8160" s="4">
        <v>1.1740999999999999</v>
      </c>
      <c r="G8160" s="4">
        <v>0.41971566149633405</v>
      </c>
      <c r="H8160" s="4">
        <v>4565</v>
      </c>
      <c r="I8160" s="4"/>
      <c r="J8160" s="4">
        <v>4565</v>
      </c>
    </row>
    <row r="8161" spans="2:10" x14ac:dyDescent="0.3">
      <c r="B8161" s="3" t="s">
        <v>372</v>
      </c>
      <c r="C8161" s="4">
        <v>2023</v>
      </c>
      <c r="D8161" s="3" t="s">
        <v>1470</v>
      </c>
      <c r="E8161" s="4">
        <v>67802200</v>
      </c>
      <c r="F8161" s="4">
        <v>12.63749</v>
      </c>
      <c r="G8161" s="4">
        <v>4.517632633509332</v>
      </c>
      <c r="H8161" s="4">
        <v>856850</v>
      </c>
      <c r="I8161" s="4"/>
      <c r="J8161" s="4">
        <v>856850</v>
      </c>
    </row>
    <row r="8162" spans="2:10" x14ac:dyDescent="0.3">
      <c r="B8162" s="3" t="s">
        <v>372</v>
      </c>
      <c r="C8162" s="4">
        <v>2023</v>
      </c>
      <c r="D8162" s="3" t="s">
        <v>1471</v>
      </c>
      <c r="E8162" s="4">
        <v>0</v>
      </c>
      <c r="F8162" s="4">
        <v>12.63749</v>
      </c>
      <c r="G8162" s="4">
        <v>4.517632633509332</v>
      </c>
      <c r="H8162" s="4">
        <v>0</v>
      </c>
      <c r="I8162" s="4"/>
      <c r="J8162" s="4">
        <v>0</v>
      </c>
    </row>
    <row r="8163" spans="2:10" x14ac:dyDescent="0.3">
      <c r="B8163" s="3" t="s">
        <v>372</v>
      </c>
      <c r="C8163" s="4">
        <v>2023</v>
      </c>
      <c r="D8163" s="3" t="s">
        <v>1472</v>
      </c>
      <c r="E8163" s="4">
        <v>40200</v>
      </c>
      <c r="F8163" s="4">
        <v>0.98068999999999995</v>
      </c>
      <c r="G8163" s="4">
        <v>0.35057571933637666</v>
      </c>
      <c r="H8163" s="4">
        <v>39</v>
      </c>
      <c r="I8163" s="4"/>
      <c r="J8163" s="4">
        <v>39</v>
      </c>
    </row>
    <row r="8164" spans="2:10" x14ac:dyDescent="0.3">
      <c r="B8164" s="3" t="s">
        <v>372</v>
      </c>
      <c r="C8164" s="4">
        <v>2023</v>
      </c>
      <c r="D8164" s="3" t="s">
        <v>1473</v>
      </c>
      <c r="E8164" s="4">
        <v>28877800</v>
      </c>
      <c r="F8164" s="4">
        <v>6.6270800000000003</v>
      </c>
      <c r="G8164" s="4">
        <v>2.3690394906644459</v>
      </c>
      <c r="H8164" s="4">
        <v>191375</v>
      </c>
      <c r="I8164" s="4"/>
      <c r="J8164" s="4">
        <v>191375</v>
      </c>
    </row>
    <row r="8165" spans="2:10" x14ac:dyDescent="0.3">
      <c r="B8165" s="3" t="s">
        <v>372</v>
      </c>
      <c r="C8165" s="4">
        <v>2023</v>
      </c>
      <c r="D8165" s="3" t="s">
        <v>1474</v>
      </c>
      <c r="E8165" s="4">
        <v>13009425743</v>
      </c>
      <c r="F8165" s="4">
        <v>2.7973699999999999</v>
      </c>
      <c r="G8165" s="4">
        <v>1</v>
      </c>
      <c r="H8165" s="4">
        <v>36392177</v>
      </c>
      <c r="I8165" s="4"/>
      <c r="J8165" s="4">
        <v>36392177</v>
      </c>
    </row>
    <row r="8166" spans="2:10" x14ac:dyDescent="0.3">
      <c r="B8166" s="3" t="s">
        <v>372</v>
      </c>
      <c r="C8166" s="4">
        <v>2023</v>
      </c>
      <c r="D8166" s="3" t="s">
        <v>1475</v>
      </c>
      <c r="E8166" s="4">
        <v>8</v>
      </c>
      <c r="F8166" s="4">
        <v>2.7973699999999999</v>
      </c>
      <c r="G8166" s="4">
        <v>1</v>
      </c>
      <c r="H8166" s="4">
        <v>0</v>
      </c>
      <c r="I8166" s="4"/>
      <c r="J8166" s="4">
        <v>0</v>
      </c>
    </row>
    <row r="8167" spans="2:10" x14ac:dyDescent="0.3">
      <c r="B8167" s="3" t="s">
        <v>372</v>
      </c>
      <c r="C8167" s="4">
        <v>2023</v>
      </c>
      <c r="D8167" s="3" t="s">
        <v>1476</v>
      </c>
      <c r="E8167" s="4">
        <v>11696240</v>
      </c>
      <c r="F8167" s="4">
        <v>39.742080000000001</v>
      </c>
      <c r="G8167" s="4">
        <v>14.206944379899692</v>
      </c>
      <c r="H8167" s="4">
        <v>464833</v>
      </c>
      <c r="I8167" s="4">
        <v>645649</v>
      </c>
      <c r="J8167" s="4">
        <v>1110482</v>
      </c>
    </row>
    <row r="8168" spans="2:10" x14ac:dyDescent="0.3">
      <c r="B8168" s="3" t="s">
        <v>372</v>
      </c>
      <c r="C8168" s="4">
        <v>2024</v>
      </c>
      <c r="D8168" s="3" t="s">
        <v>1468</v>
      </c>
      <c r="E8168" s="4">
        <v>1899814830</v>
      </c>
      <c r="F8168" s="4">
        <v>8.7390500000000007</v>
      </c>
      <c r="G8168" s="4">
        <v>3.0108491931149488</v>
      </c>
      <c r="H8168" s="4">
        <v>16602577</v>
      </c>
      <c r="I8168" s="4"/>
      <c r="J8168" s="4">
        <v>16602577</v>
      </c>
    </row>
    <row r="8169" spans="2:10" x14ac:dyDescent="0.3">
      <c r="B8169" s="3" t="s">
        <v>372</v>
      </c>
      <c r="C8169" s="4">
        <v>2024</v>
      </c>
      <c r="D8169" s="3" t="s">
        <v>1469</v>
      </c>
      <c r="E8169" s="4">
        <v>4012278</v>
      </c>
      <c r="F8169" s="4">
        <v>1.1785000000000001</v>
      </c>
      <c r="G8169" s="4">
        <v>0.40602648732825275</v>
      </c>
      <c r="H8169" s="4">
        <v>4728</v>
      </c>
      <c r="I8169" s="4"/>
      <c r="J8169" s="4">
        <v>4728</v>
      </c>
    </row>
    <row r="8170" spans="2:10" x14ac:dyDescent="0.3">
      <c r="B8170" s="3" t="s">
        <v>372</v>
      </c>
      <c r="C8170" s="4">
        <v>2024</v>
      </c>
      <c r="D8170" s="3" t="s">
        <v>1470</v>
      </c>
      <c r="E8170" s="4">
        <v>81838200</v>
      </c>
      <c r="F8170" s="4">
        <v>11.75906</v>
      </c>
      <c r="G8170" s="4">
        <v>4.0513278116946649</v>
      </c>
      <c r="H8170" s="4">
        <v>962340</v>
      </c>
      <c r="I8170" s="4"/>
      <c r="J8170" s="4">
        <v>962340</v>
      </c>
    </row>
    <row r="8171" spans="2:10" x14ac:dyDescent="0.3">
      <c r="B8171" s="3" t="s">
        <v>372</v>
      </c>
      <c r="C8171" s="4">
        <v>2024</v>
      </c>
      <c r="D8171" s="3" t="s">
        <v>1471</v>
      </c>
      <c r="E8171" s="4">
        <v>0</v>
      </c>
      <c r="F8171" s="4">
        <v>11.75906</v>
      </c>
      <c r="G8171" s="4">
        <v>4.0513278116946649</v>
      </c>
      <c r="H8171" s="4">
        <v>0</v>
      </c>
      <c r="I8171" s="4"/>
      <c r="J8171" s="4">
        <v>0</v>
      </c>
    </row>
    <row r="8172" spans="2:10" x14ac:dyDescent="0.3">
      <c r="B8172" s="3" t="s">
        <v>372</v>
      </c>
      <c r="C8172" s="4">
        <v>2024</v>
      </c>
      <c r="D8172" s="3" t="s">
        <v>1472</v>
      </c>
      <c r="E8172" s="4">
        <v>40200</v>
      </c>
      <c r="F8172" s="4">
        <v>1.03163</v>
      </c>
      <c r="G8172" s="4">
        <v>0.35542563014208345</v>
      </c>
      <c r="H8172" s="4">
        <v>41</v>
      </c>
      <c r="I8172" s="4"/>
      <c r="J8172" s="4">
        <v>41</v>
      </c>
    </row>
    <row r="8173" spans="2:10" x14ac:dyDescent="0.3">
      <c r="B8173" s="3" t="s">
        <v>372</v>
      </c>
      <c r="C8173" s="4">
        <v>2024</v>
      </c>
      <c r="D8173" s="3" t="s">
        <v>1473</v>
      </c>
      <c r="E8173" s="4">
        <v>32400300</v>
      </c>
      <c r="F8173" s="4">
        <v>6.78695</v>
      </c>
      <c r="G8173" s="4">
        <v>2.3382956878850103</v>
      </c>
      <c r="H8173" s="4">
        <v>219899</v>
      </c>
      <c r="I8173" s="4"/>
      <c r="J8173" s="4">
        <v>219899</v>
      </c>
    </row>
    <row r="8174" spans="2:10" x14ac:dyDescent="0.3">
      <c r="B8174" s="3" t="s">
        <v>372</v>
      </c>
      <c r="C8174" s="4">
        <v>2024</v>
      </c>
      <c r="D8174" s="3" t="s">
        <v>1474</v>
      </c>
      <c r="E8174" s="4">
        <v>13373859005</v>
      </c>
      <c r="F8174" s="4">
        <v>2.90252</v>
      </c>
      <c r="G8174" s="4">
        <v>1</v>
      </c>
      <c r="H8174" s="4">
        <v>38817893</v>
      </c>
      <c r="I8174" s="4"/>
      <c r="J8174" s="4">
        <v>38817893</v>
      </c>
    </row>
    <row r="8175" spans="2:10" x14ac:dyDescent="0.3">
      <c r="B8175" s="3" t="s">
        <v>372</v>
      </c>
      <c r="C8175" s="4">
        <v>2024</v>
      </c>
      <c r="D8175" s="3" t="s">
        <v>1475</v>
      </c>
      <c r="E8175" s="4">
        <v>12</v>
      </c>
      <c r="F8175" s="4">
        <v>2.90252</v>
      </c>
      <c r="G8175" s="4">
        <v>1</v>
      </c>
      <c r="H8175" s="4">
        <v>0</v>
      </c>
      <c r="I8175" s="4"/>
      <c r="J8175" s="4">
        <v>0</v>
      </c>
    </row>
    <row r="8176" spans="2:10" x14ac:dyDescent="0.3">
      <c r="B8176" s="3" t="s">
        <v>372</v>
      </c>
      <c r="C8176" s="4">
        <v>2024</v>
      </c>
      <c r="D8176" s="3" t="s">
        <v>1476</v>
      </c>
      <c r="E8176" s="4">
        <v>12905015</v>
      </c>
      <c r="F8176" s="4">
        <v>39.65869</v>
      </c>
      <c r="G8176" s="4">
        <v>13.663537202155368</v>
      </c>
      <c r="H8176" s="4">
        <v>511796</v>
      </c>
      <c r="I8176" s="4">
        <v>708445</v>
      </c>
      <c r="J8176" s="4">
        <v>1220241</v>
      </c>
    </row>
    <row r="8177" spans="2:10" x14ac:dyDescent="0.3">
      <c r="B8177" s="3" t="s">
        <v>374</v>
      </c>
      <c r="C8177" s="4">
        <v>2019</v>
      </c>
      <c r="D8177" s="3" t="s">
        <v>1468</v>
      </c>
      <c r="E8177" s="4">
        <v>6031291342</v>
      </c>
      <c r="F8177" s="4">
        <v>10.982100000000001</v>
      </c>
      <c r="G8177" s="4">
        <v>3.47931187428716</v>
      </c>
      <c r="H8177" s="4">
        <v>66236244.646978199</v>
      </c>
      <c r="I8177" s="4"/>
      <c r="J8177" s="4">
        <v>66236244.646978199</v>
      </c>
    </row>
    <row r="8178" spans="2:10" x14ac:dyDescent="0.3">
      <c r="B8178" s="3" t="s">
        <v>374</v>
      </c>
      <c r="C8178" s="4">
        <v>2019</v>
      </c>
      <c r="D8178" s="3" t="s">
        <v>1469</v>
      </c>
      <c r="E8178" s="4">
        <v>0</v>
      </c>
      <c r="F8178" s="4">
        <v>0</v>
      </c>
      <c r="G8178" s="4">
        <v>0</v>
      </c>
      <c r="H8178" s="4">
        <v>0</v>
      </c>
      <c r="I8178" s="4"/>
      <c r="J8178" s="4">
        <v>0</v>
      </c>
    </row>
    <row r="8179" spans="2:10" x14ac:dyDescent="0.3">
      <c r="B8179" s="3" t="s">
        <v>374</v>
      </c>
      <c r="C8179" s="4">
        <v>2019</v>
      </c>
      <c r="D8179" s="3" t="s">
        <v>1470</v>
      </c>
      <c r="E8179" s="4">
        <v>95933500</v>
      </c>
      <c r="F8179" s="4">
        <v>10.982100000000001</v>
      </c>
      <c r="G8179" s="4">
        <v>3.47931187428716</v>
      </c>
      <c r="H8179" s="4">
        <v>1053551.2903499999</v>
      </c>
      <c r="I8179" s="4"/>
      <c r="J8179" s="4">
        <v>1053551.2903499999</v>
      </c>
    </row>
    <row r="8180" spans="2:10" x14ac:dyDescent="0.3">
      <c r="B8180" s="3" t="s">
        <v>374</v>
      </c>
      <c r="C8180" s="4">
        <v>2019</v>
      </c>
      <c r="D8180" s="3" t="s">
        <v>1471</v>
      </c>
      <c r="E8180" s="4">
        <v>14021000</v>
      </c>
      <c r="F8180" s="4">
        <v>10.982100000000001</v>
      </c>
      <c r="G8180" s="4">
        <v>3.47931187428716</v>
      </c>
      <c r="H8180" s="4">
        <v>153980.02410000001</v>
      </c>
      <c r="I8180" s="4"/>
      <c r="J8180" s="4">
        <v>153980.02410000001</v>
      </c>
    </row>
    <row r="8181" spans="2:10" x14ac:dyDescent="0.3">
      <c r="B8181" s="3" t="s">
        <v>374</v>
      </c>
      <c r="C8181" s="4">
        <v>2019</v>
      </c>
      <c r="D8181" s="3" t="s">
        <v>1472</v>
      </c>
      <c r="E8181" s="4">
        <v>0</v>
      </c>
      <c r="F8181" s="4">
        <v>0</v>
      </c>
      <c r="G8181" s="4">
        <v>0</v>
      </c>
      <c r="H8181" s="4">
        <v>0</v>
      </c>
      <c r="I8181" s="4"/>
      <c r="J8181" s="4">
        <v>0</v>
      </c>
    </row>
    <row r="8182" spans="2:10" x14ac:dyDescent="0.3">
      <c r="B8182" s="3" t="s">
        <v>374</v>
      </c>
      <c r="C8182" s="4">
        <v>2019</v>
      </c>
      <c r="D8182" s="3" t="s">
        <v>1473</v>
      </c>
      <c r="E8182" s="4">
        <v>36227400</v>
      </c>
      <c r="F8182" s="4">
        <v>7.1031000000000004</v>
      </c>
      <c r="G8182" s="4">
        <v>2.2503801799518399</v>
      </c>
      <c r="H8182" s="4">
        <v>257326.84494000001</v>
      </c>
      <c r="I8182" s="4"/>
      <c r="J8182" s="4">
        <v>257326.84494000001</v>
      </c>
    </row>
    <row r="8183" spans="2:10" x14ac:dyDescent="0.3">
      <c r="B8183" s="3" t="s">
        <v>374</v>
      </c>
      <c r="C8183" s="4">
        <v>2019</v>
      </c>
      <c r="D8183" s="3" t="s">
        <v>1474</v>
      </c>
      <c r="E8183" s="4">
        <v>22595469322</v>
      </c>
      <c r="F8183" s="4">
        <v>3.1564000000000001</v>
      </c>
      <c r="G8183" s="4">
        <v>1</v>
      </c>
      <c r="H8183" s="4">
        <v>71320339.367960796</v>
      </c>
      <c r="I8183" s="4">
        <v>0</v>
      </c>
      <c r="J8183" s="4">
        <v>71320339.367960796</v>
      </c>
    </row>
    <row r="8184" spans="2:10" x14ac:dyDescent="0.3">
      <c r="B8184" s="3" t="s">
        <v>374</v>
      </c>
      <c r="C8184" s="4">
        <v>2019</v>
      </c>
      <c r="D8184" s="3" t="s">
        <v>1475</v>
      </c>
      <c r="E8184" s="4">
        <v>22</v>
      </c>
      <c r="F8184" s="4">
        <v>3.1564000000000001</v>
      </c>
      <c r="G8184" s="4">
        <v>1</v>
      </c>
      <c r="H8184" s="4">
        <v>6.9440799999999997E-2</v>
      </c>
      <c r="I8184" s="4"/>
      <c r="J8184" s="4">
        <v>6.9440799999999997E-2</v>
      </c>
    </row>
    <row r="8185" spans="2:10" x14ac:dyDescent="0.3">
      <c r="B8185" s="3" t="s">
        <v>374</v>
      </c>
      <c r="C8185" s="4">
        <v>2019</v>
      </c>
      <c r="D8185" s="3" t="s">
        <v>1476</v>
      </c>
      <c r="E8185" s="4">
        <v>21499700</v>
      </c>
      <c r="F8185" s="4">
        <v>31.604800000000001</v>
      </c>
      <c r="G8185" s="4">
        <v>10.012926118362699</v>
      </c>
      <c r="H8185" s="4">
        <v>679493.71855999995</v>
      </c>
      <c r="I8185" s="4"/>
      <c r="J8185" s="4">
        <v>679493.71855999995</v>
      </c>
    </row>
    <row r="8186" spans="2:10" x14ac:dyDescent="0.3">
      <c r="B8186" s="3" t="s">
        <v>374</v>
      </c>
      <c r="C8186" s="4">
        <v>2020</v>
      </c>
      <c r="D8186" s="3" t="s">
        <v>1468</v>
      </c>
      <c r="E8186" s="4">
        <v>6626111293</v>
      </c>
      <c r="F8186" s="4">
        <v>10.3581</v>
      </c>
      <c r="G8186" s="4">
        <v>3.3250192604006163</v>
      </c>
      <c r="H8186" s="4">
        <v>68633923</v>
      </c>
      <c r="I8186" s="4"/>
      <c r="J8186" s="4">
        <v>68633923</v>
      </c>
    </row>
    <row r="8187" spans="2:10" x14ac:dyDescent="0.3">
      <c r="B8187" s="3" t="s">
        <v>374</v>
      </c>
      <c r="C8187" s="4">
        <v>2020</v>
      </c>
      <c r="D8187" s="3" t="s">
        <v>1469</v>
      </c>
      <c r="E8187" s="4">
        <v>0</v>
      </c>
      <c r="F8187" s="4">
        <v>0</v>
      </c>
      <c r="G8187" s="4">
        <v>0</v>
      </c>
      <c r="H8187" s="4">
        <v>0</v>
      </c>
      <c r="I8187" s="4"/>
      <c r="J8187" s="4">
        <v>0</v>
      </c>
    </row>
    <row r="8188" spans="2:10" x14ac:dyDescent="0.3">
      <c r="B8188" s="3" t="s">
        <v>374</v>
      </c>
      <c r="C8188" s="4">
        <v>2020</v>
      </c>
      <c r="D8188" s="3" t="s">
        <v>1470</v>
      </c>
      <c r="E8188" s="4">
        <v>105945300</v>
      </c>
      <c r="F8188" s="4">
        <v>10.3581</v>
      </c>
      <c r="G8188" s="4">
        <v>3.3250192604006163</v>
      </c>
      <c r="H8188" s="4">
        <v>1097392</v>
      </c>
      <c r="I8188" s="4"/>
      <c r="J8188" s="4">
        <v>1097392</v>
      </c>
    </row>
    <row r="8189" spans="2:10" x14ac:dyDescent="0.3">
      <c r="B8189" s="3" t="s">
        <v>374</v>
      </c>
      <c r="C8189" s="4">
        <v>2020</v>
      </c>
      <c r="D8189" s="3" t="s">
        <v>1471</v>
      </c>
      <c r="E8189" s="4">
        <v>16311000</v>
      </c>
      <c r="F8189" s="4">
        <v>10.3581</v>
      </c>
      <c r="G8189" s="4">
        <v>3.3250192604006163</v>
      </c>
      <c r="H8189" s="4">
        <v>168951</v>
      </c>
      <c r="I8189" s="4"/>
      <c r="J8189" s="4">
        <v>168951</v>
      </c>
    </row>
    <row r="8190" spans="2:10" x14ac:dyDescent="0.3">
      <c r="B8190" s="3" t="s">
        <v>374</v>
      </c>
      <c r="C8190" s="4">
        <v>2020</v>
      </c>
      <c r="D8190" s="3" t="s">
        <v>1472</v>
      </c>
      <c r="E8190" s="4">
        <v>0</v>
      </c>
      <c r="F8190" s="4">
        <v>0</v>
      </c>
      <c r="G8190" s="4">
        <v>0</v>
      </c>
      <c r="H8190" s="4">
        <v>0</v>
      </c>
      <c r="I8190" s="4"/>
      <c r="J8190" s="4">
        <v>0</v>
      </c>
    </row>
    <row r="8191" spans="2:10" x14ac:dyDescent="0.3">
      <c r="B8191" s="3" t="s">
        <v>374</v>
      </c>
      <c r="C8191" s="4">
        <v>2020</v>
      </c>
      <c r="D8191" s="3" t="s">
        <v>1473</v>
      </c>
      <c r="E8191" s="4">
        <v>37060600</v>
      </c>
      <c r="F8191" s="4">
        <v>6.8315999999999999</v>
      </c>
      <c r="G8191" s="4">
        <v>2.1929892141756548</v>
      </c>
      <c r="H8191" s="4">
        <v>253183</v>
      </c>
      <c r="I8191" s="4"/>
      <c r="J8191" s="4">
        <v>253183</v>
      </c>
    </row>
    <row r="8192" spans="2:10" x14ac:dyDescent="0.3">
      <c r="B8192" s="3" t="s">
        <v>374</v>
      </c>
      <c r="C8192" s="4">
        <v>2020</v>
      </c>
      <c r="D8192" s="3" t="s">
        <v>1474</v>
      </c>
      <c r="E8192" s="4">
        <v>23225633812</v>
      </c>
      <c r="F8192" s="4">
        <v>3.1152000000000002</v>
      </c>
      <c r="G8192" s="4">
        <v>1</v>
      </c>
      <c r="H8192" s="4">
        <v>72352494</v>
      </c>
      <c r="I8192" s="4"/>
      <c r="J8192" s="4">
        <v>72352494</v>
      </c>
    </row>
    <row r="8193" spans="2:10" x14ac:dyDescent="0.3">
      <c r="B8193" s="3" t="s">
        <v>374</v>
      </c>
      <c r="C8193" s="4">
        <v>2020</v>
      </c>
      <c r="D8193" s="3" t="s">
        <v>1475</v>
      </c>
      <c r="E8193" s="4">
        <v>22</v>
      </c>
      <c r="F8193" s="4">
        <v>3.1152000000000002</v>
      </c>
      <c r="G8193" s="4">
        <v>1</v>
      </c>
      <c r="H8193" s="4">
        <v>0</v>
      </c>
      <c r="I8193" s="4"/>
      <c r="J8193" s="4">
        <v>0</v>
      </c>
    </row>
    <row r="8194" spans="2:10" x14ac:dyDescent="0.3">
      <c r="B8194" s="3" t="s">
        <v>374</v>
      </c>
      <c r="C8194" s="4">
        <v>2020</v>
      </c>
      <c r="D8194" s="3" t="s">
        <v>1476</v>
      </c>
      <c r="E8194" s="4">
        <v>23813700</v>
      </c>
      <c r="F8194" s="4">
        <v>34.491599999999998</v>
      </c>
      <c r="G8194" s="4">
        <v>11.072033898305083</v>
      </c>
      <c r="H8194" s="4">
        <v>821373</v>
      </c>
      <c r="I8194" s="4">
        <v>1353000</v>
      </c>
      <c r="J8194" s="4">
        <v>2174373</v>
      </c>
    </row>
    <row r="8195" spans="2:10" x14ac:dyDescent="0.3">
      <c r="B8195" s="3" t="s">
        <v>374</v>
      </c>
      <c r="C8195" s="4">
        <v>2021</v>
      </c>
      <c r="D8195" s="3" t="s">
        <v>1468</v>
      </c>
      <c r="E8195" s="4">
        <v>6309121890</v>
      </c>
      <c r="F8195" s="4">
        <v>10.7096</v>
      </c>
      <c r="G8195" s="4">
        <v>3.3250333757645381</v>
      </c>
      <c r="H8195" s="4">
        <v>67568172</v>
      </c>
      <c r="I8195" s="4"/>
      <c r="J8195" s="4">
        <v>67568172</v>
      </c>
    </row>
    <row r="8196" spans="2:10" x14ac:dyDescent="0.3">
      <c r="B8196" s="3" t="s">
        <v>374</v>
      </c>
      <c r="C8196" s="4">
        <v>2021</v>
      </c>
      <c r="D8196" s="3" t="s">
        <v>1469</v>
      </c>
      <c r="E8196" s="4">
        <v>0</v>
      </c>
      <c r="F8196" s="4">
        <v>0</v>
      </c>
      <c r="G8196" s="4">
        <v>0</v>
      </c>
      <c r="H8196" s="4">
        <v>0</v>
      </c>
      <c r="I8196" s="4"/>
      <c r="J8196" s="4">
        <v>0</v>
      </c>
    </row>
    <row r="8197" spans="2:10" x14ac:dyDescent="0.3">
      <c r="B8197" s="3" t="s">
        <v>374</v>
      </c>
      <c r="C8197" s="4">
        <v>2021</v>
      </c>
      <c r="D8197" s="3" t="s">
        <v>1470</v>
      </c>
      <c r="E8197" s="4">
        <v>111064504</v>
      </c>
      <c r="F8197" s="4">
        <v>10.7096</v>
      </c>
      <c r="G8197" s="4">
        <v>3.3250333757645381</v>
      </c>
      <c r="H8197" s="4">
        <v>1189456</v>
      </c>
      <c r="I8197" s="4"/>
      <c r="J8197" s="4">
        <v>1189456</v>
      </c>
    </row>
    <row r="8198" spans="2:10" x14ac:dyDescent="0.3">
      <c r="B8198" s="3" t="s">
        <v>374</v>
      </c>
      <c r="C8198" s="4">
        <v>2021</v>
      </c>
      <c r="D8198" s="3" t="s">
        <v>1471</v>
      </c>
      <c r="E8198" s="4">
        <v>16903000</v>
      </c>
      <c r="F8198" s="4">
        <v>10.7096</v>
      </c>
      <c r="G8198" s="4">
        <v>3.3250333757645381</v>
      </c>
      <c r="H8198" s="4">
        <v>181024</v>
      </c>
      <c r="I8198" s="4"/>
      <c r="J8198" s="4">
        <v>181024</v>
      </c>
    </row>
    <row r="8199" spans="2:10" x14ac:dyDescent="0.3">
      <c r="B8199" s="3" t="s">
        <v>374</v>
      </c>
      <c r="C8199" s="4">
        <v>2021</v>
      </c>
      <c r="D8199" s="3" t="s">
        <v>1472</v>
      </c>
      <c r="E8199" s="4">
        <v>0</v>
      </c>
      <c r="F8199" s="4">
        <v>0</v>
      </c>
      <c r="G8199" s="4">
        <v>0</v>
      </c>
      <c r="H8199" s="4">
        <v>0</v>
      </c>
      <c r="I8199" s="4"/>
      <c r="J8199" s="4">
        <v>0</v>
      </c>
    </row>
    <row r="8200" spans="2:10" x14ac:dyDescent="0.3">
      <c r="B8200" s="3" t="s">
        <v>374</v>
      </c>
      <c r="C8200" s="4">
        <v>2021</v>
      </c>
      <c r="D8200" s="3" t="s">
        <v>1473</v>
      </c>
      <c r="E8200" s="4">
        <v>39601500</v>
      </c>
      <c r="F8200" s="4">
        <v>7.0635000000000003</v>
      </c>
      <c r="G8200" s="4">
        <v>2.1930205843087336</v>
      </c>
      <c r="H8200" s="4">
        <v>279725</v>
      </c>
      <c r="I8200" s="4"/>
      <c r="J8200" s="4">
        <v>279725</v>
      </c>
    </row>
    <row r="8201" spans="2:10" x14ac:dyDescent="0.3">
      <c r="B8201" s="3" t="s">
        <v>374</v>
      </c>
      <c r="C8201" s="4">
        <v>2021</v>
      </c>
      <c r="D8201" s="3" t="s">
        <v>1474</v>
      </c>
      <c r="E8201" s="4">
        <v>24100129874</v>
      </c>
      <c r="F8201" s="4">
        <v>3.2208999999999999</v>
      </c>
      <c r="G8201" s="4">
        <v>1</v>
      </c>
      <c r="H8201" s="4">
        <v>77624108</v>
      </c>
      <c r="I8201" s="4"/>
      <c r="J8201" s="4">
        <v>77624108</v>
      </c>
    </row>
    <row r="8202" spans="2:10" x14ac:dyDescent="0.3">
      <c r="B8202" s="3" t="s">
        <v>374</v>
      </c>
      <c r="C8202" s="4">
        <v>2021</v>
      </c>
      <c r="D8202" s="3" t="s">
        <v>1475</v>
      </c>
      <c r="E8202" s="4">
        <v>20</v>
      </c>
      <c r="F8202" s="4">
        <v>3.2208999999999999</v>
      </c>
      <c r="G8202" s="4">
        <v>1</v>
      </c>
      <c r="H8202" s="4">
        <v>0</v>
      </c>
      <c r="I8202" s="4"/>
      <c r="J8202" s="4">
        <v>0</v>
      </c>
    </row>
    <row r="8203" spans="2:10" x14ac:dyDescent="0.3">
      <c r="B8203" s="3" t="s">
        <v>374</v>
      </c>
      <c r="C8203" s="4">
        <v>2021</v>
      </c>
      <c r="D8203" s="3" t="s">
        <v>1476</v>
      </c>
      <c r="E8203" s="4">
        <v>23217100</v>
      </c>
      <c r="F8203" s="4">
        <v>35.662100000000002</v>
      </c>
      <c r="G8203" s="4">
        <v>11.072091651401783</v>
      </c>
      <c r="H8203" s="4">
        <v>827971</v>
      </c>
      <c r="I8203" s="4">
        <v>1329000</v>
      </c>
      <c r="J8203" s="4">
        <v>2156971</v>
      </c>
    </row>
    <row r="8204" spans="2:10" x14ac:dyDescent="0.3">
      <c r="B8204" s="3" t="s">
        <v>374</v>
      </c>
      <c r="C8204" s="4">
        <v>2022</v>
      </c>
      <c r="D8204" s="3" t="s">
        <v>1468</v>
      </c>
      <c r="E8204" s="4">
        <v>6705471477</v>
      </c>
      <c r="F8204" s="4">
        <v>10.532299999999999</v>
      </c>
      <c r="G8204" s="4">
        <v>3.6464132391635506</v>
      </c>
      <c r="H8204" s="4">
        <v>70624037</v>
      </c>
      <c r="I8204" s="4"/>
      <c r="J8204" s="4">
        <v>70624037</v>
      </c>
    </row>
    <row r="8205" spans="2:10" x14ac:dyDescent="0.3">
      <c r="B8205" s="3" t="s">
        <v>374</v>
      </c>
      <c r="C8205" s="4">
        <v>2022</v>
      </c>
      <c r="D8205" s="3" t="s">
        <v>1469</v>
      </c>
      <c r="E8205" s="4">
        <v>0</v>
      </c>
      <c r="F8205" s="4">
        <v>0</v>
      </c>
      <c r="G8205" s="4">
        <v>0</v>
      </c>
      <c r="H8205" s="4">
        <v>0</v>
      </c>
      <c r="I8205" s="4"/>
      <c r="J8205" s="4">
        <v>0</v>
      </c>
    </row>
    <row r="8206" spans="2:10" x14ac:dyDescent="0.3">
      <c r="B8206" s="3" t="s">
        <v>374</v>
      </c>
      <c r="C8206" s="4">
        <v>2022</v>
      </c>
      <c r="D8206" s="3" t="s">
        <v>1470</v>
      </c>
      <c r="E8206" s="4">
        <v>125673700</v>
      </c>
      <c r="F8206" s="4">
        <v>10.199400000000001</v>
      </c>
      <c r="G8206" s="4">
        <v>3.5311591192355634</v>
      </c>
      <c r="H8206" s="4">
        <v>1281796</v>
      </c>
      <c r="I8206" s="4"/>
      <c r="J8206" s="4">
        <v>1281796</v>
      </c>
    </row>
    <row r="8207" spans="2:10" x14ac:dyDescent="0.3">
      <c r="B8207" s="3" t="s">
        <v>374</v>
      </c>
      <c r="C8207" s="4">
        <v>2022</v>
      </c>
      <c r="D8207" s="3" t="s">
        <v>1471</v>
      </c>
      <c r="E8207" s="4">
        <v>18863000</v>
      </c>
      <c r="F8207" s="4">
        <v>9.9697999999999993</v>
      </c>
      <c r="G8207" s="4">
        <v>3.4516687439412821</v>
      </c>
      <c r="H8207" s="4">
        <v>188060</v>
      </c>
      <c r="I8207" s="4"/>
      <c r="J8207" s="4">
        <v>188060</v>
      </c>
    </row>
    <row r="8208" spans="2:10" x14ac:dyDescent="0.3">
      <c r="B8208" s="3" t="s">
        <v>374</v>
      </c>
      <c r="C8208" s="4">
        <v>2022</v>
      </c>
      <c r="D8208" s="3" t="s">
        <v>1472</v>
      </c>
      <c r="E8208" s="4">
        <v>0</v>
      </c>
      <c r="F8208" s="4">
        <v>0</v>
      </c>
      <c r="G8208" s="4">
        <v>0</v>
      </c>
      <c r="H8208" s="4">
        <v>0</v>
      </c>
      <c r="I8208" s="4"/>
      <c r="J8208" s="4">
        <v>0</v>
      </c>
    </row>
    <row r="8209" spans="2:10" x14ac:dyDescent="0.3">
      <c r="B8209" s="3" t="s">
        <v>374</v>
      </c>
      <c r="C8209" s="4">
        <v>2022</v>
      </c>
      <c r="D8209" s="3" t="s">
        <v>1473</v>
      </c>
      <c r="E8209" s="4">
        <v>30021900</v>
      </c>
      <c r="F8209" s="4">
        <v>6.8105000000000002</v>
      </c>
      <c r="G8209" s="4">
        <v>2.3578797950422383</v>
      </c>
      <c r="H8209" s="4">
        <v>204464</v>
      </c>
      <c r="I8209" s="4"/>
      <c r="J8209" s="4">
        <v>204464</v>
      </c>
    </row>
    <row r="8210" spans="2:10" x14ac:dyDescent="0.3">
      <c r="B8210" s="3" t="s">
        <v>374</v>
      </c>
      <c r="C8210" s="4">
        <v>2022</v>
      </c>
      <c r="D8210" s="3" t="s">
        <v>1474</v>
      </c>
      <c r="E8210" s="4">
        <v>28439762884</v>
      </c>
      <c r="F8210" s="4">
        <v>2.8883999999999999</v>
      </c>
      <c r="G8210" s="4">
        <v>1</v>
      </c>
      <c r="H8210" s="4">
        <v>82145411</v>
      </c>
      <c r="I8210" s="4"/>
      <c r="J8210" s="4">
        <v>82145411</v>
      </c>
    </row>
    <row r="8211" spans="2:10" x14ac:dyDescent="0.3">
      <c r="B8211" s="3" t="s">
        <v>374</v>
      </c>
      <c r="C8211" s="4">
        <v>2022</v>
      </c>
      <c r="D8211" s="3" t="s">
        <v>1475</v>
      </c>
      <c r="E8211" s="4">
        <v>20</v>
      </c>
      <c r="F8211" s="4">
        <v>2.8883999999999999</v>
      </c>
      <c r="G8211" s="4">
        <v>1</v>
      </c>
      <c r="H8211" s="4">
        <v>0</v>
      </c>
      <c r="I8211" s="4"/>
      <c r="J8211" s="4">
        <v>0</v>
      </c>
    </row>
    <row r="8212" spans="2:10" x14ac:dyDescent="0.3">
      <c r="B8212" s="3" t="s">
        <v>374</v>
      </c>
      <c r="C8212" s="4">
        <v>2022</v>
      </c>
      <c r="D8212" s="3" t="s">
        <v>1476</v>
      </c>
      <c r="E8212" s="4">
        <v>20023300</v>
      </c>
      <c r="F8212" s="4">
        <v>35.145000000000003</v>
      </c>
      <c r="G8212" s="4">
        <v>12.167636061487331</v>
      </c>
      <c r="H8212" s="4">
        <v>703719</v>
      </c>
      <c r="I8212" s="4">
        <v>1344000</v>
      </c>
      <c r="J8212" s="4">
        <v>2047719</v>
      </c>
    </row>
    <row r="8213" spans="2:10" x14ac:dyDescent="0.3">
      <c r="B8213" s="3" t="s">
        <v>374</v>
      </c>
      <c r="C8213" s="4">
        <v>2023</v>
      </c>
      <c r="D8213" s="3" t="s">
        <v>1468</v>
      </c>
      <c r="E8213" s="4">
        <v>7050765465</v>
      </c>
      <c r="F8213" s="4">
        <v>10.6951</v>
      </c>
      <c r="G8213" s="4">
        <v>3.8048667686506099</v>
      </c>
      <c r="H8213" s="4">
        <v>75408642</v>
      </c>
      <c r="I8213" s="4"/>
      <c r="J8213" s="4">
        <v>75408642</v>
      </c>
    </row>
    <row r="8214" spans="2:10" x14ac:dyDescent="0.3">
      <c r="B8214" s="3" t="s">
        <v>374</v>
      </c>
      <c r="C8214" s="4">
        <v>2023</v>
      </c>
      <c r="D8214" s="3" t="s">
        <v>1469</v>
      </c>
      <c r="E8214" s="4">
        <v>0</v>
      </c>
      <c r="F8214" s="4">
        <v>0</v>
      </c>
      <c r="G8214" s="4">
        <v>0</v>
      </c>
      <c r="H8214" s="4">
        <v>0</v>
      </c>
      <c r="I8214" s="4"/>
      <c r="J8214" s="4">
        <v>0</v>
      </c>
    </row>
    <row r="8215" spans="2:10" x14ac:dyDescent="0.3">
      <c r="B8215" s="3" t="s">
        <v>374</v>
      </c>
      <c r="C8215" s="4">
        <v>2023</v>
      </c>
      <c r="D8215" s="3" t="s">
        <v>1470</v>
      </c>
      <c r="E8215" s="4">
        <v>147516728</v>
      </c>
      <c r="F8215" s="4">
        <v>10.6951</v>
      </c>
      <c r="G8215" s="4">
        <v>3.8048667686506099</v>
      </c>
      <c r="H8215" s="4">
        <v>1577706</v>
      </c>
      <c r="I8215" s="4"/>
      <c r="J8215" s="4">
        <v>1577706</v>
      </c>
    </row>
    <row r="8216" spans="2:10" x14ac:dyDescent="0.3">
      <c r="B8216" s="3" t="s">
        <v>374</v>
      </c>
      <c r="C8216" s="4">
        <v>2023</v>
      </c>
      <c r="D8216" s="3" t="s">
        <v>1471</v>
      </c>
      <c r="E8216" s="4">
        <v>24148000</v>
      </c>
      <c r="F8216" s="4">
        <v>10.6951</v>
      </c>
      <c r="G8216" s="4">
        <v>3.8048667686506099</v>
      </c>
      <c r="H8216" s="4">
        <v>258265</v>
      </c>
      <c r="I8216" s="4"/>
      <c r="J8216" s="4">
        <v>258265</v>
      </c>
    </row>
    <row r="8217" spans="2:10" x14ac:dyDescent="0.3">
      <c r="B8217" s="3" t="s">
        <v>374</v>
      </c>
      <c r="C8217" s="4">
        <v>2023</v>
      </c>
      <c r="D8217" s="3" t="s">
        <v>1472</v>
      </c>
      <c r="E8217" s="4">
        <v>0</v>
      </c>
      <c r="F8217" s="4">
        <v>0</v>
      </c>
      <c r="G8217" s="4">
        <v>0</v>
      </c>
      <c r="H8217" s="4">
        <v>0</v>
      </c>
      <c r="I8217" s="4"/>
      <c r="J8217" s="4">
        <v>0</v>
      </c>
    </row>
    <row r="8218" spans="2:10" x14ac:dyDescent="0.3">
      <c r="B8218" s="3" t="s">
        <v>374</v>
      </c>
      <c r="C8218" s="4">
        <v>2023</v>
      </c>
      <c r="D8218" s="3" t="s">
        <v>1473</v>
      </c>
      <c r="E8218" s="4">
        <v>41741200</v>
      </c>
      <c r="F8218" s="4">
        <v>6.2949000000000002</v>
      </c>
      <c r="G8218" s="4">
        <v>2.2394606709594789</v>
      </c>
      <c r="H8218" s="4">
        <v>262757</v>
      </c>
      <c r="I8218" s="4"/>
      <c r="J8218" s="4">
        <v>262757</v>
      </c>
    </row>
    <row r="8219" spans="2:10" x14ac:dyDescent="0.3">
      <c r="B8219" s="3" t="s">
        <v>374</v>
      </c>
      <c r="C8219" s="4">
        <v>2023</v>
      </c>
      <c r="D8219" s="3" t="s">
        <v>1474</v>
      </c>
      <c r="E8219" s="4">
        <v>31307866817</v>
      </c>
      <c r="F8219" s="4">
        <v>2.8109000000000002</v>
      </c>
      <c r="G8219" s="4">
        <v>1</v>
      </c>
      <c r="H8219" s="4">
        <v>88003283</v>
      </c>
      <c r="I8219" s="4"/>
      <c r="J8219" s="4">
        <v>88003283</v>
      </c>
    </row>
    <row r="8220" spans="2:10" x14ac:dyDescent="0.3">
      <c r="B8220" s="3" t="s">
        <v>374</v>
      </c>
      <c r="C8220" s="4">
        <v>2023</v>
      </c>
      <c r="D8220" s="3" t="s">
        <v>1475</v>
      </c>
      <c r="E8220" s="4">
        <v>20</v>
      </c>
      <c r="F8220" s="4">
        <v>2.8109000000000002</v>
      </c>
      <c r="G8220" s="4">
        <v>1</v>
      </c>
      <c r="H8220" s="4">
        <v>0</v>
      </c>
      <c r="I8220" s="4"/>
      <c r="J8220" s="4">
        <v>0</v>
      </c>
    </row>
    <row r="8221" spans="2:10" x14ac:dyDescent="0.3">
      <c r="B8221" s="3" t="s">
        <v>374</v>
      </c>
      <c r="C8221" s="4">
        <v>2023</v>
      </c>
      <c r="D8221" s="3" t="s">
        <v>1476</v>
      </c>
      <c r="E8221" s="4">
        <v>21549500</v>
      </c>
      <c r="F8221" s="4">
        <v>34.723500000000001</v>
      </c>
      <c r="G8221" s="4">
        <v>12.3531609093173</v>
      </c>
      <c r="H8221" s="4">
        <v>748274</v>
      </c>
      <c r="I8221" s="4">
        <v>1347000</v>
      </c>
      <c r="J8221" s="4">
        <v>2095274</v>
      </c>
    </row>
    <row r="8222" spans="2:10" x14ac:dyDescent="0.3">
      <c r="B8222" s="3" t="s">
        <v>374</v>
      </c>
      <c r="C8222" s="4">
        <v>2024</v>
      </c>
      <c r="D8222" s="3" t="s">
        <v>1468</v>
      </c>
      <c r="E8222" s="4">
        <v>7204551249</v>
      </c>
      <c r="F8222" s="4">
        <v>11.241899999999999</v>
      </c>
      <c r="G8222" s="4">
        <v>3.6775491511007878</v>
      </c>
      <c r="H8222" s="4">
        <v>80992845</v>
      </c>
      <c r="I8222" s="4"/>
      <c r="J8222" s="4">
        <v>80992845</v>
      </c>
    </row>
    <row r="8223" spans="2:10" x14ac:dyDescent="0.3">
      <c r="B8223" s="3" t="s">
        <v>374</v>
      </c>
      <c r="C8223" s="4">
        <v>2024</v>
      </c>
      <c r="D8223" s="3" t="s">
        <v>1469</v>
      </c>
      <c r="E8223" s="4">
        <v>0</v>
      </c>
      <c r="F8223" s="4">
        <v>0</v>
      </c>
      <c r="G8223" s="4">
        <v>0</v>
      </c>
      <c r="H8223" s="4">
        <v>0</v>
      </c>
      <c r="I8223" s="4"/>
      <c r="J8223" s="4">
        <v>0</v>
      </c>
    </row>
    <row r="8224" spans="2:10" x14ac:dyDescent="0.3">
      <c r="B8224" s="3" t="s">
        <v>374</v>
      </c>
      <c r="C8224" s="4">
        <v>2024</v>
      </c>
      <c r="D8224" s="3" t="s">
        <v>1470</v>
      </c>
      <c r="E8224" s="4">
        <v>155587000</v>
      </c>
      <c r="F8224" s="4">
        <v>11.027900000000001</v>
      </c>
      <c r="G8224" s="4">
        <v>3.6075435899113479</v>
      </c>
      <c r="H8224" s="4">
        <v>1715798</v>
      </c>
      <c r="I8224" s="4"/>
      <c r="J8224" s="4">
        <v>1715798</v>
      </c>
    </row>
    <row r="8225" spans="2:10" x14ac:dyDescent="0.3">
      <c r="B8225" s="3" t="s">
        <v>374</v>
      </c>
      <c r="C8225" s="4">
        <v>2024</v>
      </c>
      <c r="D8225" s="3" t="s">
        <v>1471</v>
      </c>
      <c r="E8225" s="4">
        <v>27023000</v>
      </c>
      <c r="F8225" s="4">
        <v>10.3154</v>
      </c>
      <c r="G8225" s="4">
        <v>3.3744643266053846</v>
      </c>
      <c r="H8225" s="4">
        <v>278753</v>
      </c>
      <c r="I8225" s="4"/>
      <c r="J8225" s="4">
        <v>278753</v>
      </c>
    </row>
    <row r="8226" spans="2:10" x14ac:dyDescent="0.3">
      <c r="B8226" s="3" t="s">
        <v>374</v>
      </c>
      <c r="C8226" s="4">
        <v>2024</v>
      </c>
      <c r="D8226" s="3" t="s">
        <v>1472</v>
      </c>
      <c r="E8226" s="4">
        <v>0</v>
      </c>
      <c r="F8226" s="4">
        <v>0</v>
      </c>
      <c r="G8226" s="4">
        <v>0</v>
      </c>
      <c r="H8226" s="4">
        <v>0</v>
      </c>
      <c r="I8226" s="4"/>
      <c r="J8226" s="4">
        <v>0</v>
      </c>
    </row>
    <row r="8227" spans="2:10" x14ac:dyDescent="0.3">
      <c r="B8227" s="3" t="s">
        <v>374</v>
      </c>
      <c r="C8227" s="4">
        <v>2024</v>
      </c>
      <c r="D8227" s="3" t="s">
        <v>1473</v>
      </c>
      <c r="E8227" s="4">
        <v>47731400</v>
      </c>
      <c r="F8227" s="4">
        <v>6.6666999999999996</v>
      </c>
      <c r="G8227" s="4">
        <v>2.1808695083254275</v>
      </c>
      <c r="H8227" s="4">
        <v>318211</v>
      </c>
      <c r="I8227" s="4"/>
      <c r="J8227" s="4">
        <v>318211</v>
      </c>
    </row>
    <row r="8228" spans="2:10" x14ac:dyDescent="0.3">
      <c r="B8228" s="3" t="s">
        <v>374</v>
      </c>
      <c r="C8228" s="4">
        <v>2024</v>
      </c>
      <c r="D8228" s="3" t="s">
        <v>1474</v>
      </c>
      <c r="E8228" s="4">
        <v>31647844915</v>
      </c>
      <c r="F8228" s="4">
        <v>3.0569000000000002</v>
      </c>
      <c r="G8228" s="4">
        <v>1</v>
      </c>
      <c r="H8228" s="4">
        <v>96744297</v>
      </c>
      <c r="I8228" s="4"/>
      <c r="J8228" s="4">
        <v>96744297</v>
      </c>
    </row>
    <row r="8229" spans="2:10" x14ac:dyDescent="0.3">
      <c r="B8229" s="3" t="s">
        <v>374</v>
      </c>
      <c r="C8229" s="4">
        <v>2024</v>
      </c>
      <c r="D8229" s="3" t="s">
        <v>1475</v>
      </c>
      <c r="E8229" s="4">
        <v>18</v>
      </c>
      <c r="F8229" s="4">
        <v>3.0569000000000002</v>
      </c>
      <c r="G8229" s="4">
        <v>1</v>
      </c>
      <c r="H8229" s="4">
        <v>0</v>
      </c>
      <c r="I8229" s="4"/>
      <c r="J8229" s="4">
        <v>0</v>
      </c>
    </row>
    <row r="8230" spans="2:10" x14ac:dyDescent="0.3">
      <c r="B8230" s="3" t="s">
        <v>374</v>
      </c>
      <c r="C8230" s="4">
        <v>2024</v>
      </c>
      <c r="D8230" s="3" t="s">
        <v>1476</v>
      </c>
      <c r="E8230" s="4">
        <v>21968900</v>
      </c>
      <c r="F8230" s="4">
        <v>36.742600000000003</v>
      </c>
      <c r="G8230" s="4">
        <v>12.019562301678171</v>
      </c>
      <c r="H8230" s="4">
        <v>807195</v>
      </c>
      <c r="I8230" s="4">
        <v>1429000</v>
      </c>
      <c r="J8230" s="4">
        <v>2236195</v>
      </c>
    </row>
    <row r="8231" spans="2:10" x14ac:dyDescent="0.3">
      <c r="B8231" s="3" t="s">
        <v>376</v>
      </c>
      <c r="C8231" s="4">
        <v>2019</v>
      </c>
      <c r="D8231" s="3" t="s">
        <v>1468</v>
      </c>
      <c r="E8231" s="4">
        <v>317028800</v>
      </c>
      <c r="F8231" s="4">
        <v>8.0487500000000001</v>
      </c>
      <c r="G8231" s="4">
        <v>3.5500055132870201</v>
      </c>
      <c r="H8231" s="4">
        <v>2551685.554</v>
      </c>
      <c r="I8231" s="4"/>
      <c r="J8231" s="4">
        <v>2551685.554</v>
      </c>
    </row>
    <row r="8232" spans="2:10" x14ac:dyDescent="0.3">
      <c r="B8232" s="3" t="s">
        <v>376</v>
      </c>
      <c r="C8232" s="4">
        <v>2019</v>
      </c>
      <c r="D8232" s="3" t="s">
        <v>1469</v>
      </c>
      <c r="E8232" s="4">
        <v>60496</v>
      </c>
      <c r="F8232" s="4">
        <v>20.930150000000001</v>
      </c>
      <c r="G8232" s="4">
        <v>9.2315139486161595</v>
      </c>
      <c r="H8232" s="4">
        <v>1266.1903543999999</v>
      </c>
      <c r="I8232" s="4"/>
      <c r="J8232" s="4">
        <v>1266.1903543999999</v>
      </c>
    </row>
    <row r="8233" spans="2:10" x14ac:dyDescent="0.3">
      <c r="B8233" s="3" t="s">
        <v>376</v>
      </c>
      <c r="C8233" s="4">
        <v>2019</v>
      </c>
      <c r="D8233" s="3" t="s">
        <v>1470</v>
      </c>
      <c r="E8233" s="4">
        <v>3632000</v>
      </c>
      <c r="F8233" s="4">
        <v>7.5692199999999996</v>
      </c>
      <c r="G8233" s="4">
        <v>3.3385025912448998</v>
      </c>
      <c r="H8233" s="4">
        <v>27491.407039999998</v>
      </c>
      <c r="I8233" s="4"/>
      <c r="J8233" s="4">
        <v>27491.407039999998</v>
      </c>
    </row>
    <row r="8234" spans="2:10" x14ac:dyDescent="0.3">
      <c r="B8234" s="3" t="s">
        <v>376</v>
      </c>
      <c r="C8234" s="4">
        <v>2019</v>
      </c>
      <c r="D8234" s="3" t="s">
        <v>1471</v>
      </c>
      <c r="E8234" s="4">
        <v>0</v>
      </c>
      <c r="F8234" s="4">
        <v>7.5692199999999996</v>
      </c>
      <c r="G8234" s="4">
        <v>3.3385025912448998</v>
      </c>
      <c r="H8234" s="4">
        <v>0</v>
      </c>
      <c r="I8234" s="4"/>
      <c r="J8234" s="4">
        <v>0</v>
      </c>
    </row>
    <row r="8235" spans="2:10" x14ac:dyDescent="0.3">
      <c r="B8235" s="3" t="s">
        <v>376</v>
      </c>
      <c r="C8235" s="4">
        <v>2019</v>
      </c>
      <c r="D8235" s="3" t="s">
        <v>1472</v>
      </c>
      <c r="E8235" s="4">
        <v>0</v>
      </c>
      <c r="F8235" s="4">
        <v>0</v>
      </c>
      <c r="G8235" s="4">
        <v>0</v>
      </c>
      <c r="H8235" s="4">
        <v>0</v>
      </c>
      <c r="I8235" s="4"/>
      <c r="J8235" s="4">
        <v>0</v>
      </c>
    </row>
    <row r="8236" spans="2:10" x14ac:dyDescent="0.3">
      <c r="B8236" s="3" t="s">
        <v>376</v>
      </c>
      <c r="C8236" s="4">
        <v>2019</v>
      </c>
      <c r="D8236" s="3" t="s">
        <v>1473</v>
      </c>
      <c r="E8236" s="4">
        <v>5632000</v>
      </c>
      <c r="F8236" s="4">
        <v>10.71617</v>
      </c>
      <c r="G8236" s="4">
        <v>4.7265056786856299</v>
      </c>
      <c r="H8236" s="4">
        <v>60353.469440000001</v>
      </c>
      <c r="I8236" s="4"/>
      <c r="J8236" s="4">
        <v>60353.469440000001</v>
      </c>
    </row>
    <row r="8237" spans="2:10" x14ac:dyDescent="0.3">
      <c r="B8237" s="3" t="s">
        <v>376</v>
      </c>
      <c r="C8237" s="4">
        <v>2019</v>
      </c>
      <c r="D8237" s="3" t="s">
        <v>1474</v>
      </c>
      <c r="E8237" s="4">
        <v>2684050503</v>
      </c>
      <c r="F8237" s="4">
        <v>2.2672500000000002</v>
      </c>
      <c r="G8237" s="4">
        <v>1</v>
      </c>
      <c r="H8237" s="4">
        <v>6085413.5029267501</v>
      </c>
      <c r="I8237" s="4">
        <v>0</v>
      </c>
      <c r="J8237" s="4">
        <v>6085413.5029267501</v>
      </c>
    </row>
    <row r="8238" spans="2:10" x14ac:dyDescent="0.3">
      <c r="B8238" s="3" t="s">
        <v>376</v>
      </c>
      <c r="C8238" s="4">
        <v>2019</v>
      </c>
      <c r="D8238" s="3" t="s">
        <v>1475</v>
      </c>
      <c r="E8238" s="4">
        <v>0</v>
      </c>
      <c r="F8238" s="4">
        <v>0</v>
      </c>
      <c r="G8238" s="4">
        <v>0</v>
      </c>
      <c r="H8238" s="4">
        <v>0</v>
      </c>
      <c r="I8238" s="4"/>
      <c r="J8238" s="4">
        <v>0</v>
      </c>
    </row>
    <row r="8239" spans="2:10" x14ac:dyDescent="0.3">
      <c r="B8239" s="3" t="s">
        <v>376</v>
      </c>
      <c r="C8239" s="4">
        <v>2019</v>
      </c>
      <c r="D8239" s="3" t="s">
        <v>1476</v>
      </c>
      <c r="E8239" s="4">
        <v>333700</v>
      </c>
      <c r="F8239" s="4">
        <v>40</v>
      </c>
      <c r="G8239" s="4">
        <v>17.642518469511501</v>
      </c>
      <c r="H8239" s="4">
        <v>13348</v>
      </c>
      <c r="I8239" s="4"/>
      <c r="J8239" s="4">
        <v>13348</v>
      </c>
    </row>
    <row r="8240" spans="2:10" x14ac:dyDescent="0.3">
      <c r="B8240" s="3" t="s">
        <v>376</v>
      </c>
      <c r="C8240" s="4">
        <v>2020</v>
      </c>
      <c r="D8240" s="3" t="s">
        <v>1468</v>
      </c>
      <c r="E8240" s="4">
        <v>320772200</v>
      </c>
      <c r="F8240" s="4">
        <v>8.0801499999999997</v>
      </c>
      <c r="G8240" s="4">
        <v>3.5499978032599619</v>
      </c>
      <c r="H8240" s="4">
        <v>2591887</v>
      </c>
      <c r="I8240" s="4"/>
      <c r="J8240" s="4">
        <v>2591887</v>
      </c>
    </row>
    <row r="8241" spans="2:10" x14ac:dyDescent="0.3">
      <c r="B8241" s="3" t="s">
        <v>376</v>
      </c>
      <c r="C8241" s="4">
        <v>2020</v>
      </c>
      <c r="D8241" s="3" t="s">
        <v>1469</v>
      </c>
      <c r="E8241" s="4">
        <v>43205</v>
      </c>
      <c r="F8241" s="4">
        <v>21.011800000000001</v>
      </c>
      <c r="G8241" s="4">
        <v>9.2314924651816703</v>
      </c>
      <c r="H8241" s="4">
        <v>908</v>
      </c>
      <c r="I8241" s="4"/>
      <c r="J8241" s="4">
        <v>908</v>
      </c>
    </row>
    <row r="8242" spans="2:10" x14ac:dyDescent="0.3">
      <c r="B8242" s="3" t="s">
        <v>376</v>
      </c>
      <c r="C8242" s="4">
        <v>2020</v>
      </c>
      <c r="D8242" s="3" t="s">
        <v>1470</v>
      </c>
      <c r="E8242" s="4">
        <v>3836000</v>
      </c>
      <c r="F8242" s="4">
        <v>7.5987499999999999</v>
      </c>
      <c r="G8242" s="4">
        <v>3.3384956724221255</v>
      </c>
      <c r="H8242" s="4">
        <v>29149</v>
      </c>
      <c r="I8242" s="4"/>
      <c r="J8242" s="4">
        <v>29149</v>
      </c>
    </row>
    <row r="8243" spans="2:10" x14ac:dyDescent="0.3">
      <c r="B8243" s="3" t="s">
        <v>376</v>
      </c>
      <c r="C8243" s="4">
        <v>2020</v>
      </c>
      <c r="D8243" s="3" t="s">
        <v>1471</v>
      </c>
      <c r="E8243" s="4">
        <v>0</v>
      </c>
      <c r="F8243" s="4">
        <v>7.5987499999999999</v>
      </c>
      <c r="G8243" s="4">
        <v>3.3384956724221255</v>
      </c>
      <c r="H8243" s="4">
        <v>0</v>
      </c>
      <c r="I8243" s="4"/>
      <c r="J8243" s="4">
        <v>0</v>
      </c>
    </row>
    <row r="8244" spans="2:10" x14ac:dyDescent="0.3">
      <c r="B8244" s="3" t="s">
        <v>376</v>
      </c>
      <c r="C8244" s="4">
        <v>2020</v>
      </c>
      <c r="D8244" s="3" t="s">
        <v>1472</v>
      </c>
      <c r="E8244" s="4">
        <v>0</v>
      </c>
      <c r="F8244" s="4">
        <v>0</v>
      </c>
      <c r="G8244" s="4">
        <v>0</v>
      </c>
      <c r="H8244" s="4">
        <v>0</v>
      </c>
      <c r="I8244" s="4"/>
      <c r="J8244" s="4">
        <v>0</v>
      </c>
    </row>
    <row r="8245" spans="2:10" x14ac:dyDescent="0.3">
      <c r="B8245" s="3" t="s">
        <v>376</v>
      </c>
      <c r="C8245" s="4">
        <v>2020</v>
      </c>
      <c r="D8245" s="3" t="s">
        <v>1473</v>
      </c>
      <c r="E8245" s="4">
        <v>6108000</v>
      </c>
      <c r="F8245" s="4">
        <v>10.75798</v>
      </c>
      <c r="G8245" s="4">
        <v>4.7264970783357496</v>
      </c>
      <c r="H8245" s="4">
        <v>65710</v>
      </c>
      <c r="I8245" s="4"/>
      <c r="J8245" s="4">
        <v>65710</v>
      </c>
    </row>
    <row r="8246" spans="2:10" x14ac:dyDescent="0.3">
      <c r="B8246" s="3" t="s">
        <v>376</v>
      </c>
      <c r="C8246" s="4">
        <v>2020</v>
      </c>
      <c r="D8246" s="3" t="s">
        <v>1474</v>
      </c>
      <c r="E8246" s="4">
        <v>2793069603</v>
      </c>
      <c r="F8246" s="4">
        <v>2.2761</v>
      </c>
      <c r="G8246" s="4">
        <v>1</v>
      </c>
      <c r="H8246" s="4">
        <v>6357306</v>
      </c>
      <c r="I8246" s="4"/>
      <c r="J8246" s="4">
        <v>6357306</v>
      </c>
    </row>
    <row r="8247" spans="2:10" x14ac:dyDescent="0.3">
      <c r="B8247" s="3" t="s">
        <v>376</v>
      </c>
      <c r="C8247" s="4">
        <v>2020</v>
      </c>
      <c r="D8247" s="3" t="s">
        <v>1475</v>
      </c>
      <c r="E8247" s="4">
        <v>2</v>
      </c>
      <c r="F8247" s="4">
        <v>2.2761</v>
      </c>
      <c r="G8247" s="4">
        <v>1</v>
      </c>
      <c r="H8247" s="4">
        <v>0</v>
      </c>
      <c r="I8247" s="4"/>
      <c r="J8247" s="4">
        <v>0</v>
      </c>
    </row>
    <row r="8248" spans="2:10" x14ac:dyDescent="0.3">
      <c r="B8248" s="3" t="s">
        <v>376</v>
      </c>
      <c r="C8248" s="4">
        <v>2020</v>
      </c>
      <c r="D8248" s="3" t="s">
        <v>1476</v>
      </c>
      <c r="E8248" s="4">
        <v>378000</v>
      </c>
      <c r="F8248" s="4">
        <v>40</v>
      </c>
      <c r="G8248" s="4">
        <v>17.573920302271429</v>
      </c>
      <c r="H8248" s="4">
        <v>15120</v>
      </c>
      <c r="I8248" s="4">
        <v>131737</v>
      </c>
      <c r="J8248" s="4">
        <v>146857</v>
      </c>
    </row>
    <row r="8249" spans="2:10" x14ac:dyDescent="0.3">
      <c r="B8249" s="3" t="s">
        <v>376</v>
      </c>
      <c r="C8249" s="4">
        <v>2021</v>
      </c>
      <c r="D8249" s="3" t="s">
        <v>1468</v>
      </c>
      <c r="E8249" s="4">
        <v>296649300</v>
      </c>
      <c r="F8249" s="4">
        <v>8.6177399999999995</v>
      </c>
      <c r="G8249" s="4">
        <v>3.6933065905525977</v>
      </c>
      <c r="H8249" s="4">
        <v>2556447</v>
      </c>
      <c r="I8249" s="4"/>
      <c r="J8249" s="4">
        <v>2556447</v>
      </c>
    </row>
    <row r="8250" spans="2:10" x14ac:dyDescent="0.3">
      <c r="B8250" s="3" t="s">
        <v>376</v>
      </c>
      <c r="C8250" s="4">
        <v>2021</v>
      </c>
      <c r="D8250" s="3" t="s">
        <v>1469</v>
      </c>
      <c r="E8250" s="4">
        <v>55708</v>
      </c>
      <c r="F8250" s="4">
        <v>21.54026</v>
      </c>
      <c r="G8250" s="4">
        <v>9.2315136242467872</v>
      </c>
      <c r="H8250" s="4">
        <v>1200</v>
      </c>
      <c r="I8250" s="4"/>
      <c r="J8250" s="4">
        <v>1200</v>
      </c>
    </row>
    <row r="8251" spans="2:10" x14ac:dyDescent="0.3">
      <c r="B8251" s="3" t="s">
        <v>376</v>
      </c>
      <c r="C8251" s="4">
        <v>2021</v>
      </c>
      <c r="D8251" s="3" t="s">
        <v>1470</v>
      </c>
      <c r="E8251" s="4">
        <v>3697100</v>
      </c>
      <c r="F8251" s="4">
        <v>7.7898699999999996</v>
      </c>
      <c r="G8251" s="4">
        <v>3.3385061756966405</v>
      </c>
      <c r="H8251" s="4">
        <v>28800</v>
      </c>
      <c r="I8251" s="4"/>
      <c r="J8251" s="4">
        <v>28800</v>
      </c>
    </row>
    <row r="8252" spans="2:10" x14ac:dyDescent="0.3">
      <c r="B8252" s="3" t="s">
        <v>376</v>
      </c>
      <c r="C8252" s="4">
        <v>2021</v>
      </c>
      <c r="D8252" s="3" t="s">
        <v>1471</v>
      </c>
      <c r="E8252" s="4">
        <v>0</v>
      </c>
      <c r="F8252" s="4">
        <v>7.7898699999999996</v>
      </c>
      <c r="G8252" s="4">
        <v>3.3385061756966405</v>
      </c>
      <c r="H8252" s="4">
        <v>0</v>
      </c>
      <c r="I8252" s="4"/>
      <c r="J8252" s="4">
        <v>0</v>
      </c>
    </row>
    <row r="8253" spans="2:10" x14ac:dyDescent="0.3">
      <c r="B8253" s="3" t="s">
        <v>376</v>
      </c>
      <c r="C8253" s="4">
        <v>2021</v>
      </c>
      <c r="D8253" s="3" t="s">
        <v>1472</v>
      </c>
      <c r="E8253" s="4">
        <v>0</v>
      </c>
      <c r="F8253" s="4">
        <v>0</v>
      </c>
      <c r="G8253" s="4">
        <v>0</v>
      </c>
      <c r="H8253" s="4">
        <v>0</v>
      </c>
      <c r="I8253" s="4"/>
      <c r="J8253" s="4">
        <v>0</v>
      </c>
    </row>
    <row r="8254" spans="2:10" x14ac:dyDescent="0.3">
      <c r="B8254" s="3" t="s">
        <v>376</v>
      </c>
      <c r="C8254" s="4">
        <v>2021</v>
      </c>
      <c r="D8254" s="3" t="s">
        <v>1473</v>
      </c>
      <c r="E8254" s="4">
        <v>8939600</v>
      </c>
      <c r="F8254" s="4">
        <v>11.90005</v>
      </c>
      <c r="G8254" s="4">
        <v>5.1000068571232653</v>
      </c>
      <c r="H8254" s="4">
        <v>106382</v>
      </c>
      <c r="I8254" s="4"/>
      <c r="J8254" s="4">
        <v>106382</v>
      </c>
    </row>
    <row r="8255" spans="2:10" x14ac:dyDescent="0.3">
      <c r="B8255" s="3" t="s">
        <v>376</v>
      </c>
      <c r="C8255" s="4">
        <v>2021</v>
      </c>
      <c r="D8255" s="3" t="s">
        <v>1474</v>
      </c>
      <c r="E8255" s="4">
        <v>2877972003</v>
      </c>
      <c r="F8255" s="4">
        <v>2.3333400000000002</v>
      </c>
      <c r="G8255" s="4">
        <v>1</v>
      </c>
      <c r="H8255" s="4">
        <v>6715287</v>
      </c>
      <c r="I8255" s="4"/>
      <c r="J8255" s="4">
        <v>6715287</v>
      </c>
    </row>
    <row r="8256" spans="2:10" x14ac:dyDescent="0.3">
      <c r="B8256" s="3" t="s">
        <v>376</v>
      </c>
      <c r="C8256" s="4">
        <v>2021</v>
      </c>
      <c r="D8256" s="3" t="s">
        <v>1475</v>
      </c>
      <c r="E8256" s="4">
        <v>2</v>
      </c>
      <c r="F8256" s="4">
        <v>2.3333400000000002</v>
      </c>
      <c r="G8256" s="4">
        <v>1</v>
      </c>
      <c r="H8256" s="4">
        <v>0</v>
      </c>
      <c r="I8256" s="4"/>
      <c r="J8256" s="4">
        <v>0</v>
      </c>
    </row>
    <row r="8257" spans="2:10" x14ac:dyDescent="0.3">
      <c r="B8257" s="3" t="s">
        <v>376</v>
      </c>
      <c r="C8257" s="4">
        <v>2021</v>
      </c>
      <c r="D8257" s="3" t="s">
        <v>1476</v>
      </c>
      <c r="E8257" s="4">
        <v>431800</v>
      </c>
      <c r="F8257" s="4">
        <v>40</v>
      </c>
      <c r="G8257" s="4">
        <v>17.142808163405245</v>
      </c>
      <c r="H8257" s="4">
        <v>17272</v>
      </c>
      <c r="I8257" s="4">
        <v>134250</v>
      </c>
      <c r="J8257" s="4">
        <v>151522</v>
      </c>
    </row>
    <row r="8258" spans="2:10" x14ac:dyDescent="0.3">
      <c r="B8258" s="3" t="s">
        <v>376</v>
      </c>
      <c r="C8258" s="4">
        <v>2022</v>
      </c>
      <c r="D8258" s="3" t="s">
        <v>1468</v>
      </c>
      <c r="E8258" s="4">
        <v>313589400</v>
      </c>
      <c r="F8258" s="4">
        <v>8.5481999999999996</v>
      </c>
      <c r="G8258" s="4">
        <v>4.3018036152824184</v>
      </c>
      <c r="H8258" s="4">
        <v>2680625</v>
      </c>
      <c r="I8258" s="4"/>
      <c r="J8258" s="4">
        <v>2680625</v>
      </c>
    </row>
    <row r="8259" spans="2:10" x14ac:dyDescent="0.3">
      <c r="B8259" s="3" t="s">
        <v>376</v>
      </c>
      <c r="C8259" s="4">
        <v>2022</v>
      </c>
      <c r="D8259" s="3" t="s">
        <v>1469</v>
      </c>
      <c r="E8259" s="4">
        <v>56910</v>
      </c>
      <c r="F8259" s="4">
        <v>23.01088</v>
      </c>
      <c r="G8259" s="4">
        <v>11.580015298522484</v>
      </c>
      <c r="H8259" s="4">
        <v>1310</v>
      </c>
      <c r="I8259" s="4"/>
      <c r="J8259" s="4">
        <v>1310</v>
      </c>
    </row>
    <row r="8260" spans="2:10" x14ac:dyDescent="0.3">
      <c r="B8260" s="3" t="s">
        <v>376</v>
      </c>
      <c r="C8260" s="4">
        <v>2022</v>
      </c>
      <c r="D8260" s="3" t="s">
        <v>1470</v>
      </c>
      <c r="E8260" s="4">
        <v>3863000</v>
      </c>
      <c r="F8260" s="4">
        <v>7.8729800000000001</v>
      </c>
      <c r="G8260" s="4">
        <v>3.9620053142236</v>
      </c>
      <c r="H8260" s="4">
        <v>30413</v>
      </c>
      <c r="I8260" s="4"/>
      <c r="J8260" s="4">
        <v>30413</v>
      </c>
    </row>
    <row r="8261" spans="2:10" x14ac:dyDescent="0.3">
      <c r="B8261" s="3" t="s">
        <v>376</v>
      </c>
      <c r="C8261" s="4">
        <v>2022</v>
      </c>
      <c r="D8261" s="3" t="s">
        <v>1471</v>
      </c>
      <c r="E8261" s="4">
        <v>0</v>
      </c>
      <c r="F8261" s="4">
        <v>7.8729800000000001</v>
      </c>
      <c r="G8261" s="4">
        <v>3.9620053142236</v>
      </c>
      <c r="H8261" s="4">
        <v>0</v>
      </c>
      <c r="I8261" s="4"/>
      <c r="J8261" s="4">
        <v>0</v>
      </c>
    </row>
    <row r="8262" spans="2:10" x14ac:dyDescent="0.3">
      <c r="B8262" s="3" t="s">
        <v>376</v>
      </c>
      <c r="C8262" s="4">
        <v>2022</v>
      </c>
      <c r="D8262" s="3" t="s">
        <v>1472</v>
      </c>
      <c r="E8262" s="4">
        <v>0</v>
      </c>
      <c r="F8262" s="4">
        <v>0</v>
      </c>
      <c r="G8262" s="4">
        <v>0</v>
      </c>
      <c r="H8262" s="4">
        <v>0</v>
      </c>
      <c r="I8262" s="4"/>
      <c r="J8262" s="4">
        <v>0</v>
      </c>
    </row>
    <row r="8263" spans="2:10" x14ac:dyDescent="0.3">
      <c r="B8263" s="3" t="s">
        <v>376</v>
      </c>
      <c r="C8263" s="4">
        <v>2022</v>
      </c>
      <c r="D8263" s="3" t="s">
        <v>1473</v>
      </c>
      <c r="E8263" s="4">
        <v>7034000</v>
      </c>
      <c r="F8263" s="4">
        <v>11.92273</v>
      </c>
      <c r="G8263" s="4">
        <v>6.000005032408712</v>
      </c>
      <c r="H8263" s="4">
        <v>83864</v>
      </c>
      <c r="I8263" s="4"/>
      <c r="J8263" s="4">
        <v>83864</v>
      </c>
    </row>
    <row r="8264" spans="2:10" x14ac:dyDescent="0.3">
      <c r="B8264" s="3" t="s">
        <v>376</v>
      </c>
      <c r="C8264" s="4">
        <v>2022</v>
      </c>
      <c r="D8264" s="3" t="s">
        <v>1474</v>
      </c>
      <c r="E8264" s="4">
        <v>3617074203</v>
      </c>
      <c r="F8264" s="4">
        <v>1.98712</v>
      </c>
      <c r="G8264" s="4">
        <v>1</v>
      </c>
      <c r="H8264" s="4">
        <v>7187560</v>
      </c>
      <c r="I8264" s="4"/>
      <c r="J8264" s="4">
        <v>7187560</v>
      </c>
    </row>
    <row r="8265" spans="2:10" x14ac:dyDescent="0.3">
      <c r="B8265" s="3" t="s">
        <v>376</v>
      </c>
      <c r="C8265" s="4">
        <v>2022</v>
      </c>
      <c r="D8265" s="3" t="s">
        <v>1475</v>
      </c>
      <c r="E8265" s="4">
        <v>2</v>
      </c>
      <c r="F8265" s="4">
        <v>1.98712</v>
      </c>
      <c r="G8265" s="4">
        <v>1</v>
      </c>
      <c r="H8265" s="4">
        <v>0</v>
      </c>
      <c r="I8265" s="4"/>
      <c r="J8265" s="4">
        <v>0</v>
      </c>
    </row>
    <row r="8266" spans="2:10" x14ac:dyDescent="0.3">
      <c r="B8266" s="3" t="s">
        <v>376</v>
      </c>
      <c r="C8266" s="4">
        <v>2022</v>
      </c>
      <c r="D8266" s="3" t="s">
        <v>1476</v>
      </c>
      <c r="E8266" s="4">
        <v>726800</v>
      </c>
      <c r="F8266" s="4">
        <v>40</v>
      </c>
      <c r="G8266" s="4">
        <v>20.129634848423848</v>
      </c>
      <c r="H8266" s="4">
        <v>29072</v>
      </c>
      <c r="I8266" s="4">
        <v>136465</v>
      </c>
      <c r="J8266" s="4">
        <v>165537</v>
      </c>
    </row>
    <row r="8267" spans="2:10" x14ac:dyDescent="0.3">
      <c r="B8267" s="3" t="s">
        <v>376</v>
      </c>
      <c r="C8267" s="4">
        <v>2023</v>
      </c>
      <c r="D8267" s="3" t="s">
        <v>1468</v>
      </c>
      <c r="E8267" s="4">
        <v>349985500</v>
      </c>
      <c r="F8267" s="4">
        <v>8.4202300000000001</v>
      </c>
      <c r="G8267" s="4">
        <v>4.3018080383371569</v>
      </c>
      <c r="H8267" s="4">
        <v>2946958</v>
      </c>
      <c r="I8267" s="4"/>
      <c r="J8267" s="4">
        <v>2946958</v>
      </c>
    </row>
    <row r="8268" spans="2:10" x14ac:dyDescent="0.3">
      <c r="B8268" s="3" t="s">
        <v>376</v>
      </c>
      <c r="C8268" s="4">
        <v>2023</v>
      </c>
      <c r="D8268" s="3" t="s">
        <v>1469</v>
      </c>
      <c r="E8268" s="4">
        <v>56915</v>
      </c>
      <c r="F8268" s="4">
        <v>22.66639</v>
      </c>
      <c r="G8268" s="4">
        <v>11.580023194388389</v>
      </c>
      <c r="H8268" s="4">
        <v>1290</v>
      </c>
      <c r="I8268" s="4"/>
      <c r="J8268" s="4">
        <v>1290</v>
      </c>
    </row>
    <row r="8269" spans="2:10" x14ac:dyDescent="0.3">
      <c r="B8269" s="3" t="s">
        <v>376</v>
      </c>
      <c r="C8269" s="4">
        <v>2023</v>
      </c>
      <c r="D8269" s="3" t="s">
        <v>1470</v>
      </c>
      <c r="E8269" s="4">
        <v>3873000</v>
      </c>
      <c r="F8269" s="4">
        <v>7.7551100000000002</v>
      </c>
      <c r="G8269" s="4">
        <v>3.9620051395494977</v>
      </c>
      <c r="H8269" s="4">
        <v>30036</v>
      </c>
      <c r="I8269" s="4"/>
      <c r="J8269" s="4">
        <v>30036</v>
      </c>
    </row>
    <row r="8270" spans="2:10" x14ac:dyDescent="0.3">
      <c r="B8270" s="3" t="s">
        <v>376</v>
      </c>
      <c r="C8270" s="4">
        <v>2023</v>
      </c>
      <c r="D8270" s="3" t="s">
        <v>1471</v>
      </c>
      <c r="E8270" s="4">
        <v>0</v>
      </c>
      <c r="F8270" s="4">
        <v>7.7551100000000002</v>
      </c>
      <c r="G8270" s="4">
        <v>3.9620051395494977</v>
      </c>
      <c r="H8270" s="4">
        <v>0</v>
      </c>
      <c r="I8270" s="4"/>
      <c r="J8270" s="4">
        <v>0</v>
      </c>
    </row>
    <row r="8271" spans="2:10" x14ac:dyDescent="0.3">
      <c r="B8271" s="3" t="s">
        <v>376</v>
      </c>
      <c r="C8271" s="4">
        <v>2023</v>
      </c>
      <c r="D8271" s="3" t="s">
        <v>1472</v>
      </c>
      <c r="E8271" s="4">
        <v>0</v>
      </c>
      <c r="F8271" s="4">
        <v>0</v>
      </c>
      <c r="G8271" s="4">
        <v>0</v>
      </c>
      <c r="H8271" s="4">
        <v>0</v>
      </c>
      <c r="I8271" s="4"/>
      <c r="J8271" s="4">
        <v>0</v>
      </c>
    </row>
    <row r="8272" spans="2:10" x14ac:dyDescent="0.3">
      <c r="B8272" s="3" t="s">
        <v>376</v>
      </c>
      <c r="C8272" s="4">
        <v>2023</v>
      </c>
      <c r="D8272" s="3" t="s">
        <v>1473</v>
      </c>
      <c r="E8272" s="4">
        <v>9775000</v>
      </c>
      <c r="F8272" s="4">
        <v>11.74424</v>
      </c>
      <c r="G8272" s="4">
        <v>6.0000102177922416</v>
      </c>
      <c r="H8272" s="4">
        <v>114800</v>
      </c>
      <c r="I8272" s="4"/>
      <c r="J8272" s="4">
        <v>114800</v>
      </c>
    </row>
    <row r="8273" spans="2:10" x14ac:dyDescent="0.3">
      <c r="B8273" s="3" t="s">
        <v>376</v>
      </c>
      <c r="C8273" s="4">
        <v>2023</v>
      </c>
      <c r="D8273" s="3" t="s">
        <v>1474</v>
      </c>
      <c r="E8273" s="4">
        <v>4081682803</v>
      </c>
      <c r="F8273" s="4">
        <v>1.9573700000000001</v>
      </c>
      <c r="G8273" s="4">
        <v>1</v>
      </c>
      <c r="H8273" s="4">
        <v>7989363</v>
      </c>
      <c r="I8273" s="4"/>
      <c r="J8273" s="4">
        <v>7989363</v>
      </c>
    </row>
    <row r="8274" spans="2:10" x14ac:dyDescent="0.3">
      <c r="B8274" s="3" t="s">
        <v>376</v>
      </c>
      <c r="C8274" s="4">
        <v>2023</v>
      </c>
      <c r="D8274" s="3" t="s">
        <v>1475</v>
      </c>
      <c r="E8274" s="4">
        <v>2</v>
      </c>
      <c r="F8274" s="4">
        <v>1.9573700000000001</v>
      </c>
      <c r="G8274" s="4">
        <v>1</v>
      </c>
      <c r="H8274" s="4">
        <v>0</v>
      </c>
      <c r="I8274" s="4"/>
      <c r="J8274" s="4">
        <v>0</v>
      </c>
    </row>
    <row r="8275" spans="2:10" x14ac:dyDescent="0.3">
      <c r="B8275" s="3" t="s">
        <v>376</v>
      </c>
      <c r="C8275" s="4">
        <v>2023</v>
      </c>
      <c r="D8275" s="3" t="s">
        <v>1476</v>
      </c>
      <c r="E8275" s="4">
        <v>804500</v>
      </c>
      <c r="F8275" s="4">
        <v>40</v>
      </c>
      <c r="G8275" s="4">
        <v>20.435584483260701</v>
      </c>
      <c r="H8275" s="4">
        <v>32180</v>
      </c>
      <c r="I8275" s="4">
        <v>144550</v>
      </c>
      <c r="J8275" s="4">
        <v>176730</v>
      </c>
    </row>
    <row r="8276" spans="2:10" x14ac:dyDescent="0.3">
      <c r="B8276" s="3" t="s">
        <v>376</v>
      </c>
      <c r="C8276" s="4">
        <v>2024</v>
      </c>
      <c r="D8276" s="3" t="s">
        <v>1468</v>
      </c>
      <c r="E8276" s="4">
        <v>347616300</v>
      </c>
      <c r="F8276" s="4">
        <v>8.9654000000000007</v>
      </c>
      <c r="G8276" s="4">
        <v>4.3018089343121737</v>
      </c>
      <c r="H8276" s="4">
        <v>3116519</v>
      </c>
      <c r="I8276" s="4"/>
      <c r="J8276" s="4">
        <v>3116519</v>
      </c>
    </row>
    <row r="8277" spans="2:10" x14ac:dyDescent="0.3">
      <c r="B8277" s="3" t="s">
        <v>376</v>
      </c>
      <c r="C8277" s="4">
        <v>2024</v>
      </c>
      <c r="D8277" s="3" t="s">
        <v>1469</v>
      </c>
      <c r="E8277" s="4">
        <v>56915</v>
      </c>
      <c r="F8277" s="4">
        <v>24.133929999999999</v>
      </c>
      <c r="G8277" s="4">
        <v>11.5800249508181</v>
      </c>
      <c r="H8277" s="4">
        <v>1374</v>
      </c>
      <c r="I8277" s="4"/>
      <c r="J8277" s="4">
        <v>1374</v>
      </c>
    </row>
    <row r="8278" spans="2:10" x14ac:dyDescent="0.3">
      <c r="B8278" s="3" t="s">
        <v>376</v>
      </c>
      <c r="C8278" s="4">
        <v>2024</v>
      </c>
      <c r="D8278" s="3" t="s">
        <v>1470</v>
      </c>
      <c r="E8278" s="4">
        <v>4305000</v>
      </c>
      <c r="F8278" s="4">
        <v>8.2572200000000002</v>
      </c>
      <c r="G8278" s="4">
        <v>3.962007581210115</v>
      </c>
      <c r="H8278" s="4">
        <v>35547</v>
      </c>
      <c r="I8278" s="4"/>
      <c r="J8278" s="4">
        <v>35547</v>
      </c>
    </row>
    <row r="8279" spans="2:10" x14ac:dyDescent="0.3">
      <c r="B8279" s="3" t="s">
        <v>376</v>
      </c>
      <c r="C8279" s="4">
        <v>2024</v>
      </c>
      <c r="D8279" s="3" t="s">
        <v>1471</v>
      </c>
      <c r="E8279" s="4">
        <v>0</v>
      </c>
      <c r="F8279" s="4">
        <v>8.2572200000000002</v>
      </c>
      <c r="G8279" s="4">
        <v>3.962007581210115</v>
      </c>
      <c r="H8279" s="4">
        <v>0</v>
      </c>
      <c r="I8279" s="4"/>
      <c r="J8279" s="4">
        <v>0</v>
      </c>
    </row>
    <row r="8280" spans="2:10" x14ac:dyDescent="0.3">
      <c r="B8280" s="3" t="s">
        <v>376</v>
      </c>
      <c r="C8280" s="4">
        <v>2024</v>
      </c>
      <c r="D8280" s="3" t="s">
        <v>1472</v>
      </c>
      <c r="E8280" s="4">
        <v>0</v>
      </c>
      <c r="F8280" s="4">
        <v>0</v>
      </c>
      <c r="G8280" s="4">
        <v>0</v>
      </c>
      <c r="H8280" s="4">
        <v>0</v>
      </c>
      <c r="I8280" s="4"/>
      <c r="J8280" s="4">
        <v>0</v>
      </c>
    </row>
    <row r="8281" spans="2:10" x14ac:dyDescent="0.3">
      <c r="B8281" s="3" t="s">
        <v>376</v>
      </c>
      <c r="C8281" s="4">
        <v>2024</v>
      </c>
      <c r="D8281" s="3" t="s">
        <v>1473</v>
      </c>
      <c r="E8281" s="4">
        <v>12340000</v>
      </c>
      <c r="F8281" s="4">
        <v>13.54668</v>
      </c>
      <c r="G8281" s="4">
        <v>6.5000143947027498</v>
      </c>
      <c r="H8281" s="4">
        <v>167166</v>
      </c>
      <c r="I8281" s="4"/>
      <c r="J8281" s="4">
        <v>167166</v>
      </c>
    </row>
    <row r="8282" spans="2:10" x14ac:dyDescent="0.3">
      <c r="B8282" s="3" t="s">
        <v>376</v>
      </c>
      <c r="C8282" s="4">
        <v>2024</v>
      </c>
      <c r="D8282" s="3" t="s">
        <v>1474</v>
      </c>
      <c r="E8282" s="4">
        <v>4158758303</v>
      </c>
      <c r="F8282" s="4">
        <v>2.0840999999999998</v>
      </c>
      <c r="G8282" s="4">
        <v>1</v>
      </c>
      <c r="H8282" s="4">
        <v>8667268</v>
      </c>
      <c r="I8282" s="4"/>
      <c r="J8282" s="4">
        <v>8667268</v>
      </c>
    </row>
    <row r="8283" spans="2:10" x14ac:dyDescent="0.3">
      <c r="B8283" s="3" t="s">
        <v>376</v>
      </c>
      <c r="C8283" s="4">
        <v>2024</v>
      </c>
      <c r="D8283" s="3" t="s">
        <v>1475</v>
      </c>
      <c r="E8283" s="4">
        <v>2</v>
      </c>
      <c r="F8283" s="4">
        <v>2.0840999999999998</v>
      </c>
      <c r="G8283" s="4">
        <v>1</v>
      </c>
      <c r="H8283" s="4">
        <v>0</v>
      </c>
      <c r="I8283" s="4"/>
      <c r="J8283" s="4">
        <v>0</v>
      </c>
    </row>
    <row r="8284" spans="2:10" x14ac:dyDescent="0.3">
      <c r="B8284" s="3" t="s">
        <v>376</v>
      </c>
      <c r="C8284" s="4">
        <v>2024</v>
      </c>
      <c r="D8284" s="3" t="s">
        <v>1476</v>
      </c>
      <c r="E8284" s="4">
        <v>938300</v>
      </c>
      <c r="F8284" s="4">
        <v>40</v>
      </c>
      <c r="G8284" s="4">
        <v>19.192936999184301</v>
      </c>
      <c r="H8284" s="4">
        <v>37532</v>
      </c>
      <c r="I8284" s="4">
        <v>141785</v>
      </c>
      <c r="J8284" s="4">
        <v>179317</v>
      </c>
    </row>
    <row r="8285" spans="2:10" x14ac:dyDescent="0.3">
      <c r="B8285" s="3" t="s">
        <v>378</v>
      </c>
      <c r="C8285" s="4">
        <v>2019</v>
      </c>
      <c r="D8285" s="3" t="s">
        <v>1468</v>
      </c>
      <c r="E8285" s="4">
        <v>2874700</v>
      </c>
      <c r="F8285" s="4">
        <v>4.0449999999999999</v>
      </c>
      <c r="G8285" s="4">
        <v>1</v>
      </c>
      <c r="H8285" s="4">
        <v>11628.1615</v>
      </c>
      <c r="I8285" s="4"/>
      <c r="J8285" s="4">
        <v>11628.1615</v>
      </c>
    </row>
    <row r="8286" spans="2:10" x14ac:dyDescent="0.3">
      <c r="B8286" s="3" t="s">
        <v>378</v>
      </c>
      <c r="C8286" s="4">
        <v>2019</v>
      </c>
      <c r="D8286" s="3" t="s">
        <v>1469</v>
      </c>
      <c r="E8286" s="4">
        <v>0</v>
      </c>
      <c r="F8286" s="4">
        <v>0</v>
      </c>
      <c r="G8286" s="4">
        <v>0</v>
      </c>
      <c r="H8286" s="4">
        <v>0</v>
      </c>
      <c r="I8286" s="4"/>
      <c r="J8286" s="4">
        <v>0</v>
      </c>
    </row>
    <row r="8287" spans="2:10" x14ac:dyDescent="0.3">
      <c r="B8287" s="3" t="s">
        <v>378</v>
      </c>
      <c r="C8287" s="4">
        <v>2019</v>
      </c>
      <c r="D8287" s="3" t="s">
        <v>1470</v>
      </c>
      <c r="E8287" s="4">
        <v>662800</v>
      </c>
      <c r="F8287" s="4">
        <v>3.0929000000000002</v>
      </c>
      <c r="G8287" s="4">
        <v>0.76462299134734202</v>
      </c>
      <c r="H8287" s="4">
        <v>2049.9741199999999</v>
      </c>
      <c r="I8287" s="4"/>
      <c r="J8287" s="4">
        <v>2049.9741199999999</v>
      </c>
    </row>
    <row r="8288" spans="2:10" x14ac:dyDescent="0.3">
      <c r="B8288" s="3" t="s">
        <v>378</v>
      </c>
      <c r="C8288" s="4">
        <v>2019</v>
      </c>
      <c r="D8288" s="3" t="s">
        <v>1471</v>
      </c>
      <c r="E8288" s="4">
        <v>0</v>
      </c>
      <c r="F8288" s="4">
        <v>0</v>
      </c>
      <c r="G8288" s="4">
        <v>0</v>
      </c>
      <c r="H8288" s="4">
        <v>0</v>
      </c>
      <c r="I8288" s="4"/>
      <c r="J8288" s="4">
        <v>0</v>
      </c>
    </row>
    <row r="8289" spans="2:10" x14ac:dyDescent="0.3">
      <c r="B8289" s="3" t="s">
        <v>378</v>
      </c>
      <c r="C8289" s="4">
        <v>2019</v>
      </c>
      <c r="D8289" s="3" t="s">
        <v>1472</v>
      </c>
      <c r="E8289" s="4">
        <v>0</v>
      </c>
      <c r="F8289" s="4">
        <v>0</v>
      </c>
      <c r="G8289" s="4">
        <v>0</v>
      </c>
      <c r="H8289" s="4">
        <v>0</v>
      </c>
      <c r="I8289" s="4"/>
      <c r="J8289" s="4">
        <v>0</v>
      </c>
    </row>
    <row r="8290" spans="2:10" x14ac:dyDescent="0.3">
      <c r="B8290" s="3" t="s">
        <v>378</v>
      </c>
      <c r="C8290" s="4">
        <v>2019</v>
      </c>
      <c r="D8290" s="3" t="s">
        <v>1473</v>
      </c>
      <c r="E8290" s="4">
        <v>0</v>
      </c>
      <c r="F8290" s="4">
        <v>0</v>
      </c>
      <c r="G8290" s="4">
        <v>0</v>
      </c>
      <c r="H8290" s="4">
        <v>0</v>
      </c>
      <c r="I8290" s="4"/>
      <c r="J8290" s="4">
        <v>0</v>
      </c>
    </row>
    <row r="8291" spans="2:10" x14ac:dyDescent="0.3">
      <c r="B8291" s="3" t="s">
        <v>378</v>
      </c>
      <c r="C8291" s="4">
        <v>2019</v>
      </c>
      <c r="D8291" s="3" t="s">
        <v>1474</v>
      </c>
      <c r="E8291" s="4">
        <v>178143700</v>
      </c>
      <c r="F8291" s="4">
        <v>4.0449999999999999</v>
      </c>
      <c r="G8291" s="4">
        <v>1</v>
      </c>
      <c r="H8291" s="4">
        <v>720591.26650000003</v>
      </c>
      <c r="I8291" s="4">
        <v>0</v>
      </c>
      <c r="J8291" s="4">
        <v>720591.26650000003</v>
      </c>
    </row>
    <row r="8292" spans="2:10" x14ac:dyDescent="0.3">
      <c r="B8292" s="3" t="s">
        <v>378</v>
      </c>
      <c r="C8292" s="4">
        <v>2019</v>
      </c>
      <c r="D8292" s="3" t="s">
        <v>1475</v>
      </c>
      <c r="E8292" s="4">
        <v>0</v>
      </c>
      <c r="F8292" s="4">
        <v>0</v>
      </c>
      <c r="G8292" s="4">
        <v>0</v>
      </c>
      <c r="H8292" s="4">
        <v>0</v>
      </c>
      <c r="I8292" s="4"/>
      <c r="J8292" s="4">
        <v>0</v>
      </c>
    </row>
    <row r="8293" spans="2:10" x14ac:dyDescent="0.3">
      <c r="B8293" s="3" t="s">
        <v>378</v>
      </c>
      <c r="C8293" s="4">
        <v>2019</v>
      </c>
      <c r="D8293" s="3" t="s">
        <v>1476</v>
      </c>
      <c r="E8293" s="4">
        <v>443200</v>
      </c>
      <c r="F8293" s="4">
        <v>1.89</v>
      </c>
      <c r="G8293" s="4">
        <v>0.46724351050679902</v>
      </c>
      <c r="H8293" s="4">
        <v>837.64800000000002</v>
      </c>
      <c r="I8293" s="4"/>
      <c r="J8293" s="4">
        <v>837.64800000000002</v>
      </c>
    </row>
    <row r="8294" spans="2:10" x14ac:dyDescent="0.3">
      <c r="B8294" s="3" t="s">
        <v>378</v>
      </c>
      <c r="C8294" s="4">
        <v>2020</v>
      </c>
      <c r="D8294" s="3" t="s">
        <v>1468</v>
      </c>
      <c r="E8294" s="4">
        <v>3096600</v>
      </c>
      <c r="F8294" s="4">
        <v>3.9460299999999999</v>
      </c>
      <c r="G8294" s="4">
        <v>1.1000000000000001</v>
      </c>
      <c r="H8294" s="4">
        <v>12219</v>
      </c>
      <c r="I8294" s="4"/>
      <c r="J8294" s="4">
        <v>12219</v>
      </c>
    </row>
    <row r="8295" spans="2:10" x14ac:dyDescent="0.3">
      <c r="B8295" s="3" t="s">
        <v>378</v>
      </c>
      <c r="C8295" s="4">
        <v>2020</v>
      </c>
      <c r="D8295" s="3" t="s">
        <v>1469</v>
      </c>
      <c r="E8295" s="4">
        <v>0</v>
      </c>
      <c r="F8295" s="4">
        <v>3.5872999999999999</v>
      </c>
      <c r="G8295" s="4">
        <v>1</v>
      </c>
      <c r="H8295" s="4">
        <v>0</v>
      </c>
      <c r="I8295" s="4"/>
      <c r="J8295" s="4">
        <v>0</v>
      </c>
    </row>
    <row r="8296" spans="2:10" x14ac:dyDescent="0.3">
      <c r="B8296" s="3" t="s">
        <v>378</v>
      </c>
      <c r="C8296" s="4">
        <v>2020</v>
      </c>
      <c r="D8296" s="3" t="s">
        <v>1470</v>
      </c>
      <c r="E8296" s="4">
        <v>632100</v>
      </c>
      <c r="F8296" s="4">
        <v>3.9460299999999999</v>
      </c>
      <c r="G8296" s="4">
        <v>1.1000000000000001</v>
      </c>
      <c r="H8296" s="4">
        <v>2494</v>
      </c>
      <c r="I8296" s="4"/>
      <c r="J8296" s="4">
        <v>2494</v>
      </c>
    </row>
    <row r="8297" spans="2:10" x14ac:dyDescent="0.3">
      <c r="B8297" s="3" t="s">
        <v>378</v>
      </c>
      <c r="C8297" s="4">
        <v>2020</v>
      </c>
      <c r="D8297" s="3" t="s">
        <v>1471</v>
      </c>
      <c r="E8297" s="4">
        <v>0</v>
      </c>
      <c r="F8297" s="4">
        <v>12.196820000000001</v>
      </c>
      <c r="G8297" s="4">
        <v>3.4000000000000004</v>
      </c>
      <c r="H8297" s="4">
        <v>0</v>
      </c>
      <c r="I8297" s="4"/>
      <c r="J8297" s="4">
        <v>0</v>
      </c>
    </row>
    <row r="8298" spans="2:10" x14ac:dyDescent="0.3">
      <c r="B8298" s="3" t="s">
        <v>378</v>
      </c>
      <c r="C8298" s="4">
        <v>2020</v>
      </c>
      <c r="D8298" s="3" t="s">
        <v>1472</v>
      </c>
      <c r="E8298" s="4">
        <v>0</v>
      </c>
      <c r="F8298" s="4">
        <v>10.761900000000001</v>
      </c>
      <c r="G8298" s="4">
        <v>3.0000000000000004</v>
      </c>
      <c r="H8298" s="4">
        <v>0</v>
      </c>
      <c r="I8298" s="4"/>
      <c r="J8298" s="4">
        <v>0</v>
      </c>
    </row>
    <row r="8299" spans="2:10" x14ac:dyDescent="0.3">
      <c r="B8299" s="3" t="s">
        <v>378</v>
      </c>
      <c r="C8299" s="4">
        <v>2020</v>
      </c>
      <c r="D8299" s="3" t="s">
        <v>1473</v>
      </c>
      <c r="E8299" s="4">
        <v>0</v>
      </c>
      <c r="F8299" s="4">
        <v>3.5872999999999999</v>
      </c>
      <c r="G8299" s="4">
        <v>1</v>
      </c>
      <c r="H8299" s="4">
        <v>0</v>
      </c>
      <c r="I8299" s="4"/>
      <c r="J8299" s="4">
        <v>0</v>
      </c>
    </row>
    <row r="8300" spans="2:10" x14ac:dyDescent="0.3">
      <c r="B8300" s="3" t="s">
        <v>378</v>
      </c>
      <c r="C8300" s="4">
        <v>2020</v>
      </c>
      <c r="D8300" s="3" t="s">
        <v>1474</v>
      </c>
      <c r="E8300" s="4">
        <v>205061100</v>
      </c>
      <c r="F8300" s="4">
        <v>3.5872999999999999</v>
      </c>
      <c r="G8300" s="4">
        <v>1</v>
      </c>
      <c r="H8300" s="4">
        <v>735616</v>
      </c>
      <c r="I8300" s="4"/>
      <c r="J8300" s="4">
        <v>735616</v>
      </c>
    </row>
    <row r="8301" spans="2:10" x14ac:dyDescent="0.3">
      <c r="B8301" s="3" t="s">
        <v>378</v>
      </c>
      <c r="C8301" s="4">
        <v>2020</v>
      </c>
      <c r="D8301" s="3" t="s">
        <v>1475</v>
      </c>
      <c r="E8301" s="4">
        <v>0</v>
      </c>
      <c r="F8301" s="4">
        <v>3.5872999999999999</v>
      </c>
      <c r="G8301" s="4">
        <v>1</v>
      </c>
      <c r="H8301" s="4">
        <v>0</v>
      </c>
      <c r="I8301" s="4"/>
      <c r="J8301" s="4">
        <v>0</v>
      </c>
    </row>
    <row r="8302" spans="2:10" x14ac:dyDescent="0.3">
      <c r="B8302" s="3" t="s">
        <v>378</v>
      </c>
      <c r="C8302" s="4">
        <v>2020</v>
      </c>
      <c r="D8302" s="3" t="s">
        <v>1476</v>
      </c>
      <c r="E8302" s="4">
        <v>566700</v>
      </c>
      <c r="F8302" s="4">
        <v>7.8920599999999999</v>
      </c>
      <c r="G8302" s="4">
        <v>2.2000000000000002</v>
      </c>
      <c r="H8302" s="4">
        <v>4472</v>
      </c>
      <c r="I8302" s="4">
        <v>22634</v>
      </c>
      <c r="J8302" s="4">
        <v>27106</v>
      </c>
    </row>
    <row r="8303" spans="2:10" x14ac:dyDescent="0.3">
      <c r="B8303" s="3" t="s">
        <v>378</v>
      </c>
      <c r="C8303" s="4">
        <v>2021</v>
      </c>
      <c r="D8303" s="3" t="s">
        <v>1468</v>
      </c>
      <c r="E8303" s="4">
        <v>2842600</v>
      </c>
      <c r="F8303" s="4">
        <v>3.8071299999999999</v>
      </c>
      <c r="G8303" s="4">
        <v>1.0999991332060108</v>
      </c>
      <c r="H8303" s="4">
        <v>10822</v>
      </c>
      <c r="I8303" s="4"/>
      <c r="J8303" s="4">
        <v>10822</v>
      </c>
    </row>
    <row r="8304" spans="2:10" x14ac:dyDescent="0.3">
      <c r="B8304" s="3" t="s">
        <v>378</v>
      </c>
      <c r="C8304" s="4">
        <v>2021</v>
      </c>
      <c r="D8304" s="3" t="s">
        <v>1469</v>
      </c>
      <c r="E8304" s="4">
        <v>0</v>
      </c>
      <c r="F8304" s="4">
        <v>3.4610300000000001</v>
      </c>
      <c r="G8304" s="4">
        <v>1</v>
      </c>
      <c r="H8304" s="4">
        <v>0</v>
      </c>
      <c r="I8304" s="4"/>
      <c r="J8304" s="4">
        <v>0</v>
      </c>
    </row>
    <row r="8305" spans="2:10" x14ac:dyDescent="0.3">
      <c r="B8305" s="3" t="s">
        <v>378</v>
      </c>
      <c r="C8305" s="4">
        <v>2021</v>
      </c>
      <c r="D8305" s="3" t="s">
        <v>1470</v>
      </c>
      <c r="E8305" s="4">
        <v>610800</v>
      </c>
      <c r="F8305" s="4">
        <v>3.8071299999999999</v>
      </c>
      <c r="G8305" s="4">
        <v>1.0999991332060108</v>
      </c>
      <c r="H8305" s="4">
        <v>2325</v>
      </c>
      <c r="I8305" s="4"/>
      <c r="J8305" s="4">
        <v>2325</v>
      </c>
    </row>
    <row r="8306" spans="2:10" x14ac:dyDescent="0.3">
      <c r="B8306" s="3" t="s">
        <v>378</v>
      </c>
      <c r="C8306" s="4">
        <v>2021</v>
      </c>
      <c r="D8306" s="3" t="s">
        <v>1471</v>
      </c>
      <c r="E8306" s="4">
        <v>0</v>
      </c>
      <c r="F8306" s="4">
        <v>11.7675</v>
      </c>
      <c r="G8306" s="4">
        <v>3.3999994221373404</v>
      </c>
      <c r="H8306" s="4">
        <v>0</v>
      </c>
      <c r="I8306" s="4"/>
      <c r="J8306" s="4">
        <v>0</v>
      </c>
    </row>
    <row r="8307" spans="2:10" x14ac:dyDescent="0.3">
      <c r="B8307" s="3" t="s">
        <v>378</v>
      </c>
      <c r="C8307" s="4">
        <v>2021</v>
      </c>
      <c r="D8307" s="3" t="s">
        <v>1472</v>
      </c>
      <c r="E8307" s="4">
        <v>0</v>
      </c>
      <c r="F8307" s="4">
        <v>10.383089999999999</v>
      </c>
      <c r="G8307" s="4">
        <v>2.9999999999999996</v>
      </c>
      <c r="H8307" s="4">
        <v>0</v>
      </c>
      <c r="I8307" s="4"/>
      <c r="J8307" s="4">
        <v>0</v>
      </c>
    </row>
    <row r="8308" spans="2:10" x14ac:dyDescent="0.3">
      <c r="B8308" s="3" t="s">
        <v>378</v>
      </c>
      <c r="C8308" s="4">
        <v>2021</v>
      </c>
      <c r="D8308" s="3" t="s">
        <v>1473</v>
      </c>
      <c r="E8308" s="4">
        <v>0</v>
      </c>
      <c r="F8308" s="4">
        <v>3.4610300000000001</v>
      </c>
      <c r="G8308" s="4">
        <v>1</v>
      </c>
      <c r="H8308" s="4">
        <v>0</v>
      </c>
      <c r="I8308" s="4"/>
      <c r="J8308" s="4">
        <v>0</v>
      </c>
    </row>
    <row r="8309" spans="2:10" x14ac:dyDescent="0.3">
      <c r="B8309" s="3" t="s">
        <v>378</v>
      </c>
      <c r="C8309" s="4">
        <v>2021</v>
      </c>
      <c r="D8309" s="3" t="s">
        <v>1474</v>
      </c>
      <c r="E8309" s="4">
        <v>218040700</v>
      </c>
      <c r="F8309" s="4">
        <v>3.4610300000000001</v>
      </c>
      <c r="G8309" s="4">
        <v>1</v>
      </c>
      <c r="H8309" s="4">
        <v>754645</v>
      </c>
      <c r="I8309" s="4"/>
      <c r="J8309" s="4">
        <v>754645</v>
      </c>
    </row>
    <row r="8310" spans="2:10" x14ac:dyDescent="0.3">
      <c r="B8310" s="3" t="s">
        <v>378</v>
      </c>
      <c r="C8310" s="4">
        <v>2021</v>
      </c>
      <c r="D8310" s="3" t="s">
        <v>1475</v>
      </c>
      <c r="E8310" s="4">
        <v>0</v>
      </c>
      <c r="F8310" s="4">
        <v>3.4610300000000001</v>
      </c>
      <c r="G8310" s="4">
        <v>1</v>
      </c>
      <c r="H8310" s="4">
        <v>0</v>
      </c>
      <c r="I8310" s="4"/>
      <c r="J8310" s="4">
        <v>0</v>
      </c>
    </row>
    <row r="8311" spans="2:10" x14ac:dyDescent="0.3">
      <c r="B8311" s="3" t="s">
        <v>378</v>
      </c>
      <c r="C8311" s="4">
        <v>2021</v>
      </c>
      <c r="D8311" s="3" t="s">
        <v>1476</v>
      </c>
      <c r="E8311" s="4">
        <v>580950</v>
      </c>
      <c r="F8311" s="4">
        <v>7.6142700000000003</v>
      </c>
      <c r="G8311" s="4">
        <v>2.2000011557253187</v>
      </c>
      <c r="H8311" s="4">
        <v>4424</v>
      </c>
      <c r="I8311" s="4">
        <v>20557</v>
      </c>
      <c r="J8311" s="4">
        <v>24981</v>
      </c>
    </row>
    <row r="8312" spans="2:10" x14ac:dyDescent="0.3">
      <c r="B8312" s="3" t="s">
        <v>378</v>
      </c>
      <c r="C8312" s="4">
        <v>2022</v>
      </c>
      <c r="D8312" s="3" t="s">
        <v>1468</v>
      </c>
      <c r="E8312" s="4">
        <v>3632300</v>
      </c>
      <c r="F8312" s="4">
        <v>3.4083100000000002</v>
      </c>
      <c r="G8312" s="4">
        <v>1.1335830004623055</v>
      </c>
      <c r="H8312" s="4">
        <v>12380</v>
      </c>
      <c r="I8312" s="4"/>
      <c r="J8312" s="4">
        <v>12380</v>
      </c>
    </row>
    <row r="8313" spans="2:10" x14ac:dyDescent="0.3">
      <c r="B8313" s="3" t="s">
        <v>378</v>
      </c>
      <c r="C8313" s="4">
        <v>2022</v>
      </c>
      <c r="D8313" s="3" t="s">
        <v>1469</v>
      </c>
      <c r="E8313" s="4">
        <v>0</v>
      </c>
      <c r="F8313" s="4">
        <v>0</v>
      </c>
      <c r="G8313" s="4">
        <v>0</v>
      </c>
      <c r="H8313" s="4">
        <v>0</v>
      </c>
      <c r="I8313" s="4"/>
      <c r="J8313" s="4">
        <v>0</v>
      </c>
    </row>
    <row r="8314" spans="2:10" x14ac:dyDescent="0.3">
      <c r="B8314" s="3" t="s">
        <v>378</v>
      </c>
      <c r="C8314" s="4">
        <v>2022</v>
      </c>
      <c r="D8314" s="3" t="s">
        <v>1470</v>
      </c>
      <c r="E8314" s="4">
        <v>646500</v>
      </c>
      <c r="F8314" s="4">
        <v>5.4710000000000001</v>
      </c>
      <c r="G8314" s="4">
        <v>1.8196210425487331</v>
      </c>
      <c r="H8314" s="4">
        <v>3537</v>
      </c>
      <c r="I8314" s="4"/>
      <c r="J8314" s="4">
        <v>3537</v>
      </c>
    </row>
    <row r="8315" spans="2:10" x14ac:dyDescent="0.3">
      <c r="B8315" s="3" t="s">
        <v>378</v>
      </c>
      <c r="C8315" s="4">
        <v>2022</v>
      </c>
      <c r="D8315" s="3" t="s">
        <v>1471</v>
      </c>
      <c r="E8315" s="4">
        <v>0</v>
      </c>
      <c r="F8315" s="4">
        <v>0</v>
      </c>
      <c r="G8315" s="4">
        <v>0</v>
      </c>
      <c r="H8315" s="4">
        <v>0</v>
      </c>
      <c r="I8315" s="4"/>
      <c r="J8315" s="4">
        <v>0</v>
      </c>
    </row>
    <row r="8316" spans="2:10" x14ac:dyDescent="0.3">
      <c r="B8316" s="3" t="s">
        <v>378</v>
      </c>
      <c r="C8316" s="4">
        <v>2022</v>
      </c>
      <c r="D8316" s="3" t="s">
        <v>1472</v>
      </c>
      <c r="E8316" s="4">
        <v>0</v>
      </c>
      <c r="F8316" s="4">
        <v>0</v>
      </c>
      <c r="G8316" s="4">
        <v>0</v>
      </c>
      <c r="H8316" s="4">
        <v>0</v>
      </c>
      <c r="I8316" s="4"/>
      <c r="J8316" s="4">
        <v>0</v>
      </c>
    </row>
    <row r="8317" spans="2:10" x14ac:dyDescent="0.3">
      <c r="B8317" s="3" t="s">
        <v>378</v>
      </c>
      <c r="C8317" s="4">
        <v>2022</v>
      </c>
      <c r="D8317" s="3" t="s">
        <v>1473</v>
      </c>
      <c r="E8317" s="4">
        <v>0</v>
      </c>
      <c r="F8317" s="4">
        <v>0</v>
      </c>
      <c r="G8317" s="4">
        <v>0</v>
      </c>
      <c r="H8317" s="4">
        <v>0</v>
      </c>
      <c r="I8317" s="4"/>
      <c r="J8317" s="4">
        <v>0</v>
      </c>
    </row>
    <row r="8318" spans="2:10" x14ac:dyDescent="0.3">
      <c r="B8318" s="3" t="s">
        <v>378</v>
      </c>
      <c r="C8318" s="4">
        <v>2022</v>
      </c>
      <c r="D8318" s="3" t="s">
        <v>1474</v>
      </c>
      <c r="E8318" s="4">
        <v>282436500</v>
      </c>
      <c r="F8318" s="4">
        <v>3.0066700000000002</v>
      </c>
      <c r="G8318" s="4">
        <v>1</v>
      </c>
      <c r="H8318" s="4">
        <v>849193</v>
      </c>
      <c r="I8318" s="4"/>
      <c r="J8318" s="4">
        <v>849193</v>
      </c>
    </row>
    <row r="8319" spans="2:10" x14ac:dyDescent="0.3">
      <c r="B8319" s="3" t="s">
        <v>378</v>
      </c>
      <c r="C8319" s="4">
        <v>2022</v>
      </c>
      <c r="D8319" s="3" t="s">
        <v>1475</v>
      </c>
      <c r="E8319" s="4">
        <v>0</v>
      </c>
      <c r="F8319" s="4">
        <v>0</v>
      </c>
      <c r="G8319" s="4">
        <v>0</v>
      </c>
      <c r="H8319" s="4">
        <v>0</v>
      </c>
      <c r="I8319" s="4"/>
      <c r="J8319" s="4">
        <v>0</v>
      </c>
    </row>
    <row r="8320" spans="2:10" x14ac:dyDescent="0.3">
      <c r="B8320" s="3" t="s">
        <v>378</v>
      </c>
      <c r="C8320" s="4">
        <v>2022</v>
      </c>
      <c r="D8320" s="3" t="s">
        <v>1476</v>
      </c>
      <c r="E8320" s="4">
        <v>480700</v>
      </c>
      <c r="F8320" s="4">
        <v>39.918869999999998</v>
      </c>
      <c r="G8320" s="4">
        <v>13.276771311783467</v>
      </c>
      <c r="H8320" s="4">
        <v>19189</v>
      </c>
      <c r="I8320" s="4">
        <v>20750</v>
      </c>
      <c r="J8320" s="4">
        <v>39939</v>
      </c>
    </row>
    <row r="8321" spans="2:10" x14ac:dyDescent="0.3">
      <c r="B8321" s="3" t="s">
        <v>378</v>
      </c>
      <c r="C8321" s="4">
        <v>2023</v>
      </c>
      <c r="D8321" s="3" t="s">
        <v>1468</v>
      </c>
      <c r="E8321" s="4">
        <v>4621600</v>
      </c>
      <c r="F8321" s="4">
        <v>3.0068000000000001</v>
      </c>
      <c r="G8321" s="4">
        <v>0.96368706131213755</v>
      </c>
      <c r="H8321" s="4">
        <v>13896</v>
      </c>
      <c r="I8321" s="4"/>
      <c r="J8321" s="4">
        <v>13896</v>
      </c>
    </row>
    <row r="8322" spans="2:10" x14ac:dyDescent="0.3">
      <c r="B8322" s="3" t="s">
        <v>378</v>
      </c>
      <c r="C8322" s="4">
        <v>2023</v>
      </c>
      <c r="D8322" s="3" t="s">
        <v>1469</v>
      </c>
      <c r="E8322" s="4">
        <v>0</v>
      </c>
      <c r="F8322" s="4">
        <v>0</v>
      </c>
      <c r="G8322" s="4">
        <v>0</v>
      </c>
      <c r="H8322" s="4">
        <v>0</v>
      </c>
      <c r="I8322" s="4"/>
      <c r="J8322" s="4">
        <v>0</v>
      </c>
    </row>
    <row r="8323" spans="2:10" x14ac:dyDescent="0.3">
      <c r="B8323" s="3" t="s">
        <v>378</v>
      </c>
      <c r="C8323" s="4">
        <v>2023</v>
      </c>
      <c r="D8323" s="3" t="s">
        <v>1470</v>
      </c>
      <c r="E8323" s="4">
        <v>798400</v>
      </c>
      <c r="F8323" s="4">
        <v>4.9661999999999997</v>
      </c>
      <c r="G8323" s="4">
        <v>1.591679753854043</v>
      </c>
      <c r="H8323" s="4">
        <v>3965</v>
      </c>
      <c r="I8323" s="4"/>
      <c r="J8323" s="4">
        <v>3965</v>
      </c>
    </row>
    <row r="8324" spans="2:10" x14ac:dyDescent="0.3">
      <c r="B8324" s="3" t="s">
        <v>378</v>
      </c>
      <c r="C8324" s="4">
        <v>2023</v>
      </c>
      <c r="D8324" s="3" t="s">
        <v>1471</v>
      </c>
      <c r="E8324" s="4">
        <v>0</v>
      </c>
      <c r="F8324" s="4">
        <v>0</v>
      </c>
      <c r="G8324" s="4">
        <v>0</v>
      </c>
      <c r="H8324" s="4">
        <v>0</v>
      </c>
      <c r="I8324" s="4"/>
      <c r="J8324" s="4">
        <v>0</v>
      </c>
    </row>
    <row r="8325" spans="2:10" x14ac:dyDescent="0.3">
      <c r="B8325" s="3" t="s">
        <v>378</v>
      </c>
      <c r="C8325" s="4">
        <v>2023</v>
      </c>
      <c r="D8325" s="3" t="s">
        <v>1472</v>
      </c>
      <c r="E8325" s="4">
        <v>0</v>
      </c>
      <c r="F8325" s="4">
        <v>0</v>
      </c>
      <c r="G8325" s="4">
        <v>0</v>
      </c>
      <c r="H8325" s="4">
        <v>0</v>
      </c>
      <c r="I8325" s="4"/>
      <c r="J8325" s="4">
        <v>0</v>
      </c>
    </row>
    <row r="8326" spans="2:10" x14ac:dyDescent="0.3">
      <c r="B8326" s="3" t="s">
        <v>378</v>
      </c>
      <c r="C8326" s="4">
        <v>2023</v>
      </c>
      <c r="D8326" s="3" t="s">
        <v>1473</v>
      </c>
      <c r="E8326" s="4">
        <v>0</v>
      </c>
      <c r="F8326" s="4">
        <v>0</v>
      </c>
      <c r="G8326" s="4">
        <v>0</v>
      </c>
      <c r="H8326" s="4">
        <v>0</v>
      </c>
      <c r="I8326" s="4"/>
      <c r="J8326" s="4">
        <v>0</v>
      </c>
    </row>
    <row r="8327" spans="2:10" x14ac:dyDescent="0.3">
      <c r="B8327" s="3" t="s">
        <v>378</v>
      </c>
      <c r="C8327" s="4">
        <v>2023</v>
      </c>
      <c r="D8327" s="3" t="s">
        <v>1474</v>
      </c>
      <c r="E8327" s="4">
        <v>305480400</v>
      </c>
      <c r="F8327" s="4">
        <v>3.1200999999999999</v>
      </c>
      <c r="G8327" s="4">
        <v>1</v>
      </c>
      <c r="H8327" s="4">
        <v>953129</v>
      </c>
      <c r="I8327" s="4"/>
      <c r="J8327" s="4">
        <v>953129</v>
      </c>
    </row>
    <row r="8328" spans="2:10" x14ac:dyDescent="0.3">
      <c r="B8328" s="3" t="s">
        <v>378</v>
      </c>
      <c r="C8328" s="4">
        <v>2023</v>
      </c>
      <c r="D8328" s="3" t="s">
        <v>1475</v>
      </c>
      <c r="E8328" s="4">
        <v>0</v>
      </c>
      <c r="F8328" s="4">
        <v>0</v>
      </c>
      <c r="G8328" s="4">
        <v>0</v>
      </c>
      <c r="H8328" s="4">
        <v>0</v>
      </c>
      <c r="I8328" s="4"/>
      <c r="J8328" s="4">
        <v>0</v>
      </c>
    </row>
    <row r="8329" spans="2:10" x14ac:dyDescent="0.3">
      <c r="B8329" s="3" t="s">
        <v>378</v>
      </c>
      <c r="C8329" s="4">
        <v>2023</v>
      </c>
      <c r="D8329" s="3" t="s">
        <v>1476</v>
      </c>
      <c r="E8329" s="4">
        <v>543750</v>
      </c>
      <c r="F8329" s="4">
        <v>40</v>
      </c>
      <c r="G8329" s="4">
        <v>12.820101919810263</v>
      </c>
      <c r="H8329" s="4">
        <v>21750</v>
      </c>
      <c r="I8329" s="4">
        <v>21919</v>
      </c>
      <c r="J8329" s="4">
        <v>43669</v>
      </c>
    </row>
    <row r="8330" spans="2:10" x14ac:dyDescent="0.3">
      <c r="B8330" s="3" t="s">
        <v>378</v>
      </c>
      <c r="C8330" s="4">
        <v>2024</v>
      </c>
      <c r="D8330" s="3" t="s">
        <v>1468</v>
      </c>
      <c r="E8330" s="4">
        <v>5190900</v>
      </c>
      <c r="F8330" s="4">
        <v>3.0486</v>
      </c>
      <c r="G8330" s="4">
        <v>0.88797623208668297</v>
      </c>
      <c r="H8330" s="4">
        <v>15825</v>
      </c>
      <c r="I8330" s="4"/>
      <c r="J8330" s="4">
        <v>15825</v>
      </c>
    </row>
    <row r="8331" spans="2:10" x14ac:dyDescent="0.3">
      <c r="B8331" s="3" t="s">
        <v>378</v>
      </c>
      <c r="C8331" s="4">
        <v>2024</v>
      </c>
      <c r="D8331" s="3" t="s">
        <v>1469</v>
      </c>
      <c r="E8331" s="4">
        <v>0</v>
      </c>
      <c r="F8331" s="4">
        <v>0</v>
      </c>
      <c r="G8331" s="4">
        <v>0</v>
      </c>
      <c r="H8331" s="4">
        <v>0</v>
      </c>
      <c r="I8331" s="4"/>
      <c r="J8331" s="4">
        <v>0</v>
      </c>
    </row>
    <row r="8332" spans="2:10" x14ac:dyDescent="0.3">
      <c r="B8332" s="3" t="s">
        <v>378</v>
      </c>
      <c r="C8332" s="4">
        <v>2024</v>
      </c>
      <c r="D8332" s="3" t="s">
        <v>1470</v>
      </c>
      <c r="E8332" s="4">
        <v>836400</v>
      </c>
      <c r="F8332" s="4">
        <v>5.4112999999999998</v>
      </c>
      <c r="G8332" s="4">
        <v>1.5761680065245252</v>
      </c>
      <c r="H8332" s="4">
        <v>4526</v>
      </c>
      <c r="I8332" s="4"/>
      <c r="J8332" s="4">
        <v>4526</v>
      </c>
    </row>
    <row r="8333" spans="2:10" x14ac:dyDescent="0.3">
      <c r="B8333" s="3" t="s">
        <v>378</v>
      </c>
      <c r="C8333" s="4">
        <v>2024</v>
      </c>
      <c r="D8333" s="3" t="s">
        <v>1471</v>
      </c>
      <c r="E8333" s="4">
        <v>0</v>
      </c>
      <c r="F8333" s="4">
        <v>0</v>
      </c>
      <c r="G8333" s="4">
        <v>0</v>
      </c>
      <c r="H8333" s="4">
        <v>0</v>
      </c>
      <c r="I8333" s="4"/>
      <c r="J8333" s="4">
        <v>0</v>
      </c>
    </row>
    <row r="8334" spans="2:10" x14ac:dyDescent="0.3">
      <c r="B8334" s="3" t="s">
        <v>378</v>
      </c>
      <c r="C8334" s="4">
        <v>2024</v>
      </c>
      <c r="D8334" s="3" t="s">
        <v>1472</v>
      </c>
      <c r="E8334" s="4">
        <v>0</v>
      </c>
      <c r="F8334" s="4">
        <v>0</v>
      </c>
      <c r="G8334" s="4">
        <v>0</v>
      </c>
      <c r="H8334" s="4">
        <v>0</v>
      </c>
      <c r="I8334" s="4"/>
      <c r="J8334" s="4">
        <v>0</v>
      </c>
    </row>
    <row r="8335" spans="2:10" x14ac:dyDescent="0.3">
      <c r="B8335" s="3" t="s">
        <v>378</v>
      </c>
      <c r="C8335" s="4">
        <v>2024</v>
      </c>
      <c r="D8335" s="3" t="s">
        <v>1473</v>
      </c>
      <c r="E8335" s="4">
        <v>0</v>
      </c>
      <c r="F8335" s="4">
        <v>0</v>
      </c>
      <c r="G8335" s="4">
        <v>0</v>
      </c>
      <c r="H8335" s="4">
        <v>0</v>
      </c>
      <c r="I8335" s="4"/>
      <c r="J8335" s="4">
        <v>0</v>
      </c>
    </row>
    <row r="8336" spans="2:10" x14ac:dyDescent="0.3">
      <c r="B8336" s="3" t="s">
        <v>378</v>
      </c>
      <c r="C8336" s="4">
        <v>2024</v>
      </c>
      <c r="D8336" s="3" t="s">
        <v>1474</v>
      </c>
      <c r="E8336" s="4">
        <v>316363400</v>
      </c>
      <c r="F8336" s="4">
        <v>3.4331999999999998</v>
      </c>
      <c r="G8336" s="4">
        <v>1</v>
      </c>
      <c r="H8336" s="4">
        <v>1086139</v>
      </c>
      <c r="I8336" s="4"/>
      <c r="J8336" s="4">
        <v>1086139</v>
      </c>
    </row>
    <row r="8337" spans="2:10" x14ac:dyDescent="0.3">
      <c r="B8337" s="3" t="s">
        <v>378</v>
      </c>
      <c r="C8337" s="4">
        <v>2024</v>
      </c>
      <c r="D8337" s="3" t="s">
        <v>1475</v>
      </c>
      <c r="E8337" s="4">
        <v>0</v>
      </c>
      <c r="F8337" s="4">
        <v>0</v>
      </c>
      <c r="G8337" s="4">
        <v>0</v>
      </c>
      <c r="H8337" s="4">
        <v>0</v>
      </c>
      <c r="I8337" s="4"/>
      <c r="J8337" s="4">
        <v>0</v>
      </c>
    </row>
    <row r="8338" spans="2:10" x14ac:dyDescent="0.3">
      <c r="B8338" s="3" t="s">
        <v>378</v>
      </c>
      <c r="C8338" s="4">
        <v>2024</v>
      </c>
      <c r="D8338" s="3" t="s">
        <v>1476</v>
      </c>
      <c r="E8338" s="4">
        <v>632700</v>
      </c>
      <c r="F8338" s="4">
        <v>40</v>
      </c>
      <c r="G8338" s="4">
        <v>11.65093790050099</v>
      </c>
      <c r="H8338" s="4">
        <v>25308</v>
      </c>
      <c r="I8338" s="4">
        <v>23839</v>
      </c>
      <c r="J8338" s="4">
        <v>49147</v>
      </c>
    </row>
    <row r="8339" spans="2:10" x14ac:dyDescent="0.3">
      <c r="B8339" s="3" t="s">
        <v>380</v>
      </c>
      <c r="C8339" s="4">
        <v>2019</v>
      </c>
      <c r="D8339" s="3" t="s">
        <v>1468</v>
      </c>
      <c r="E8339" s="4">
        <v>3017450</v>
      </c>
      <c r="F8339" s="4">
        <v>10.236840000000001</v>
      </c>
      <c r="G8339" s="4">
        <v>3.0750033793424598</v>
      </c>
      <c r="H8339" s="4">
        <v>30889.152858000001</v>
      </c>
      <c r="I8339" s="4"/>
      <c r="J8339" s="4">
        <v>30889.152858000001</v>
      </c>
    </row>
    <row r="8340" spans="2:10" x14ac:dyDescent="0.3">
      <c r="B8340" s="3" t="s">
        <v>380</v>
      </c>
      <c r="C8340" s="4">
        <v>2019</v>
      </c>
      <c r="D8340" s="3" t="s">
        <v>1469</v>
      </c>
      <c r="E8340" s="4">
        <v>0</v>
      </c>
      <c r="F8340" s="4">
        <v>3.3290500000000001</v>
      </c>
      <c r="G8340" s="4">
        <v>1</v>
      </c>
      <c r="H8340" s="4">
        <v>0</v>
      </c>
      <c r="I8340" s="4"/>
      <c r="J8340" s="4">
        <v>0</v>
      </c>
    </row>
    <row r="8341" spans="2:10" x14ac:dyDescent="0.3">
      <c r="B8341" s="3" t="s">
        <v>380</v>
      </c>
      <c r="C8341" s="4">
        <v>2019</v>
      </c>
      <c r="D8341" s="3" t="s">
        <v>1470</v>
      </c>
      <c r="E8341" s="4">
        <v>0</v>
      </c>
      <c r="F8341" s="4">
        <v>15.113910000000001</v>
      </c>
      <c r="G8341" s="4">
        <v>4.5400069088779098</v>
      </c>
      <c r="H8341" s="4">
        <v>0</v>
      </c>
      <c r="I8341" s="4"/>
      <c r="J8341" s="4">
        <v>0</v>
      </c>
    </row>
    <row r="8342" spans="2:10" x14ac:dyDescent="0.3">
      <c r="B8342" s="3" t="s">
        <v>380</v>
      </c>
      <c r="C8342" s="4">
        <v>2019</v>
      </c>
      <c r="D8342" s="3" t="s">
        <v>1471</v>
      </c>
      <c r="E8342" s="4">
        <v>0</v>
      </c>
      <c r="F8342" s="4">
        <v>15.113910000000001</v>
      </c>
      <c r="G8342" s="4">
        <v>4.5400069088779098</v>
      </c>
      <c r="H8342" s="4">
        <v>0</v>
      </c>
      <c r="I8342" s="4"/>
      <c r="J8342" s="4">
        <v>0</v>
      </c>
    </row>
    <row r="8343" spans="2:10" x14ac:dyDescent="0.3">
      <c r="B8343" s="3" t="s">
        <v>380</v>
      </c>
      <c r="C8343" s="4">
        <v>2019</v>
      </c>
      <c r="D8343" s="3" t="s">
        <v>1472</v>
      </c>
      <c r="E8343" s="4">
        <v>0</v>
      </c>
      <c r="F8343" s="4">
        <v>3.3290500000000001</v>
      </c>
      <c r="G8343" s="4">
        <v>1</v>
      </c>
      <c r="H8343" s="4">
        <v>0</v>
      </c>
      <c r="I8343" s="4"/>
      <c r="J8343" s="4">
        <v>0</v>
      </c>
    </row>
    <row r="8344" spans="2:10" x14ac:dyDescent="0.3">
      <c r="B8344" s="3" t="s">
        <v>380</v>
      </c>
      <c r="C8344" s="4">
        <v>2019</v>
      </c>
      <c r="D8344" s="3" t="s">
        <v>1473</v>
      </c>
      <c r="E8344" s="4">
        <v>74800</v>
      </c>
      <c r="F8344" s="4">
        <v>3.3290500000000001</v>
      </c>
      <c r="G8344" s="4">
        <v>1</v>
      </c>
      <c r="H8344" s="4">
        <v>249.01293999999999</v>
      </c>
      <c r="I8344" s="4"/>
      <c r="J8344" s="4">
        <v>249.01293999999999</v>
      </c>
    </row>
    <row r="8345" spans="2:10" x14ac:dyDescent="0.3">
      <c r="B8345" s="3" t="s">
        <v>380</v>
      </c>
      <c r="C8345" s="4">
        <v>2019</v>
      </c>
      <c r="D8345" s="3" t="s">
        <v>1474</v>
      </c>
      <c r="E8345" s="4">
        <v>13848100</v>
      </c>
      <c r="F8345" s="4">
        <v>3.3290500000000001</v>
      </c>
      <c r="G8345" s="4">
        <v>1</v>
      </c>
      <c r="H8345" s="4">
        <v>46101.017305000001</v>
      </c>
      <c r="I8345" s="4">
        <v>0</v>
      </c>
      <c r="J8345" s="4">
        <v>46101.017305000001</v>
      </c>
    </row>
    <row r="8346" spans="2:10" x14ac:dyDescent="0.3">
      <c r="B8346" s="3" t="s">
        <v>380</v>
      </c>
      <c r="C8346" s="4">
        <v>2019</v>
      </c>
      <c r="D8346" s="3" t="s">
        <v>1475</v>
      </c>
      <c r="E8346" s="4">
        <v>0</v>
      </c>
      <c r="F8346" s="4">
        <v>0</v>
      </c>
      <c r="G8346" s="4">
        <v>0</v>
      </c>
      <c r="H8346" s="4">
        <v>0</v>
      </c>
      <c r="I8346" s="4"/>
      <c r="J8346" s="4">
        <v>0</v>
      </c>
    </row>
    <row r="8347" spans="2:10" x14ac:dyDescent="0.3">
      <c r="B8347" s="3" t="s">
        <v>380</v>
      </c>
      <c r="C8347" s="4">
        <v>2019</v>
      </c>
      <c r="D8347" s="3" t="s">
        <v>1476</v>
      </c>
      <c r="E8347" s="4">
        <v>81500</v>
      </c>
      <c r="F8347" s="4">
        <v>25.592099999999999</v>
      </c>
      <c r="G8347" s="4">
        <v>7.68750844835614</v>
      </c>
      <c r="H8347" s="4">
        <v>2085.7561500000002</v>
      </c>
      <c r="I8347" s="4"/>
      <c r="J8347" s="4">
        <v>2085.7561500000002</v>
      </c>
    </row>
    <row r="8348" spans="2:10" x14ac:dyDescent="0.3">
      <c r="B8348" s="3" t="s">
        <v>380</v>
      </c>
      <c r="C8348" s="4">
        <v>2020</v>
      </c>
      <c r="D8348" s="3" t="s">
        <v>1468</v>
      </c>
      <c r="E8348" s="4">
        <v>3571850</v>
      </c>
      <c r="F8348" s="4">
        <v>10.236840000000001</v>
      </c>
      <c r="G8348" s="4">
        <v>3.0750033793424554</v>
      </c>
      <c r="H8348" s="4">
        <v>36564</v>
      </c>
      <c r="I8348" s="4"/>
      <c r="J8348" s="4">
        <v>36564</v>
      </c>
    </row>
    <row r="8349" spans="2:10" x14ac:dyDescent="0.3">
      <c r="B8349" s="3" t="s">
        <v>380</v>
      </c>
      <c r="C8349" s="4">
        <v>2020</v>
      </c>
      <c r="D8349" s="3" t="s">
        <v>1469</v>
      </c>
      <c r="E8349" s="4">
        <v>0</v>
      </c>
      <c r="F8349" s="4">
        <v>3.3290500000000001</v>
      </c>
      <c r="G8349" s="4">
        <v>1</v>
      </c>
      <c r="H8349" s="4">
        <v>0</v>
      </c>
      <c r="I8349" s="4"/>
      <c r="J8349" s="4">
        <v>0</v>
      </c>
    </row>
    <row r="8350" spans="2:10" x14ac:dyDescent="0.3">
      <c r="B8350" s="3" t="s">
        <v>380</v>
      </c>
      <c r="C8350" s="4">
        <v>2020</v>
      </c>
      <c r="D8350" s="3" t="s">
        <v>1470</v>
      </c>
      <c r="E8350" s="4">
        <v>0</v>
      </c>
      <c r="F8350" s="4">
        <v>15.113910000000001</v>
      </c>
      <c r="G8350" s="4">
        <v>4.540006908877908</v>
      </c>
      <c r="H8350" s="4">
        <v>0</v>
      </c>
      <c r="I8350" s="4"/>
      <c r="J8350" s="4">
        <v>0</v>
      </c>
    </row>
    <row r="8351" spans="2:10" x14ac:dyDescent="0.3">
      <c r="B8351" s="3" t="s">
        <v>380</v>
      </c>
      <c r="C8351" s="4">
        <v>2020</v>
      </c>
      <c r="D8351" s="3" t="s">
        <v>1471</v>
      </c>
      <c r="E8351" s="4">
        <v>0</v>
      </c>
      <c r="F8351" s="4">
        <v>15.113910000000001</v>
      </c>
      <c r="G8351" s="4">
        <v>4.540006908877908</v>
      </c>
      <c r="H8351" s="4">
        <v>0</v>
      </c>
      <c r="I8351" s="4"/>
      <c r="J8351" s="4">
        <v>0</v>
      </c>
    </row>
    <row r="8352" spans="2:10" x14ac:dyDescent="0.3">
      <c r="B8352" s="3" t="s">
        <v>380</v>
      </c>
      <c r="C8352" s="4">
        <v>2020</v>
      </c>
      <c r="D8352" s="3" t="s">
        <v>1472</v>
      </c>
      <c r="E8352" s="4">
        <v>0</v>
      </c>
      <c r="F8352" s="4">
        <v>3.3290500000000001</v>
      </c>
      <c r="G8352" s="4">
        <v>1</v>
      </c>
      <c r="H8352" s="4">
        <v>0</v>
      </c>
      <c r="I8352" s="4"/>
      <c r="J8352" s="4">
        <v>0</v>
      </c>
    </row>
    <row r="8353" spans="2:10" x14ac:dyDescent="0.3">
      <c r="B8353" s="3" t="s">
        <v>380</v>
      </c>
      <c r="C8353" s="4">
        <v>2020</v>
      </c>
      <c r="D8353" s="3" t="s">
        <v>1473</v>
      </c>
      <c r="E8353" s="4">
        <v>129000</v>
      </c>
      <c r="F8353" s="4">
        <v>3.3290500000000001</v>
      </c>
      <c r="G8353" s="4">
        <v>1</v>
      </c>
      <c r="H8353" s="4">
        <v>429</v>
      </c>
      <c r="I8353" s="4"/>
      <c r="J8353" s="4">
        <v>429</v>
      </c>
    </row>
    <row r="8354" spans="2:10" x14ac:dyDescent="0.3">
      <c r="B8354" s="3" t="s">
        <v>380</v>
      </c>
      <c r="C8354" s="4">
        <v>2020</v>
      </c>
      <c r="D8354" s="3" t="s">
        <v>1474</v>
      </c>
      <c r="E8354" s="4">
        <v>15464000</v>
      </c>
      <c r="F8354" s="4">
        <v>3.3290500000000001</v>
      </c>
      <c r="G8354" s="4">
        <v>1</v>
      </c>
      <c r="H8354" s="4">
        <v>51480</v>
      </c>
      <c r="I8354" s="4"/>
      <c r="J8354" s="4">
        <v>51480</v>
      </c>
    </row>
    <row r="8355" spans="2:10" x14ac:dyDescent="0.3">
      <c r="B8355" s="3" t="s">
        <v>380</v>
      </c>
      <c r="C8355" s="4">
        <v>2020</v>
      </c>
      <c r="D8355" s="3" t="s">
        <v>1475</v>
      </c>
      <c r="E8355" s="4">
        <v>0</v>
      </c>
      <c r="F8355" s="4">
        <v>0</v>
      </c>
      <c r="G8355" s="4">
        <v>0</v>
      </c>
      <c r="H8355" s="4">
        <v>0</v>
      </c>
      <c r="I8355" s="4"/>
      <c r="J8355" s="4">
        <v>0</v>
      </c>
    </row>
    <row r="8356" spans="2:10" x14ac:dyDescent="0.3">
      <c r="B8356" s="3" t="s">
        <v>380</v>
      </c>
      <c r="C8356" s="4">
        <v>2020</v>
      </c>
      <c r="D8356" s="3" t="s">
        <v>1476</v>
      </c>
      <c r="E8356" s="4">
        <v>82600</v>
      </c>
      <c r="F8356" s="4">
        <v>25.592099999999999</v>
      </c>
      <c r="G8356" s="4">
        <v>7.6875084483561373</v>
      </c>
      <c r="H8356" s="4">
        <v>2114</v>
      </c>
      <c r="I8356" s="4">
        <v>5503</v>
      </c>
      <c r="J8356" s="4">
        <v>7617</v>
      </c>
    </row>
    <row r="8357" spans="2:10" x14ac:dyDescent="0.3">
      <c r="B8357" s="3" t="s">
        <v>380</v>
      </c>
      <c r="C8357" s="4">
        <v>2021</v>
      </c>
      <c r="D8357" s="3" t="s">
        <v>1468</v>
      </c>
      <c r="E8357" s="4">
        <v>2842400</v>
      </c>
      <c r="F8357" s="4">
        <v>10.543950000000001</v>
      </c>
      <c r="G8357" s="4">
        <v>3.0750061243773548</v>
      </c>
      <c r="H8357" s="4">
        <v>29970</v>
      </c>
      <c r="I8357" s="4"/>
      <c r="J8357" s="4">
        <v>29970</v>
      </c>
    </row>
    <row r="8358" spans="2:10" x14ac:dyDescent="0.3">
      <c r="B8358" s="3" t="s">
        <v>380</v>
      </c>
      <c r="C8358" s="4">
        <v>2021</v>
      </c>
      <c r="D8358" s="3" t="s">
        <v>1469</v>
      </c>
      <c r="E8358" s="4">
        <v>0</v>
      </c>
      <c r="F8358" s="4">
        <v>3.4289200000000002</v>
      </c>
      <c r="G8358" s="4">
        <v>1</v>
      </c>
      <c r="H8358" s="4">
        <v>0</v>
      </c>
      <c r="I8358" s="4"/>
      <c r="J8358" s="4">
        <v>0</v>
      </c>
    </row>
    <row r="8359" spans="2:10" x14ac:dyDescent="0.3">
      <c r="B8359" s="3" t="s">
        <v>380</v>
      </c>
      <c r="C8359" s="4">
        <v>2021</v>
      </c>
      <c r="D8359" s="3" t="s">
        <v>1470</v>
      </c>
      <c r="E8359" s="4">
        <v>0</v>
      </c>
      <c r="F8359" s="4">
        <v>15.56733</v>
      </c>
      <c r="G8359" s="4">
        <v>4.5400096823489609</v>
      </c>
      <c r="H8359" s="4">
        <v>0</v>
      </c>
      <c r="I8359" s="4"/>
      <c r="J8359" s="4">
        <v>0</v>
      </c>
    </row>
    <row r="8360" spans="2:10" x14ac:dyDescent="0.3">
      <c r="B8360" s="3" t="s">
        <v>380</v>
      </c>
      <c r="C8360" s="4">
        <v>2021</v>
      </c>
      <c r="D8360" s="3" t="s">
        <v>1471</v>
      </c>
      <c r="E8360" s="4">
        <v>0</v>
      </c>
      <c r="F8360" s="4">
        <v>15.56733</v>
      </c>
      <c r="G8360" s="4">
        <v>4.5400096823489609</v>
      </c>
      <c r="H8360" s="4">
        <v>0</v>
      </c>
      <c r="I8360" s="4"/>
      <c r="J8360" s="4">
        <v>0</v>
      </c>
    </row>
    <row r="8361" spans="2:10" x14ac:dyDescent="0.3">
      <c r="B8361" s="3" t="s">
        <v>380</v>
      </c>
      <c r="C8361" s="4">
        <v>2021</v>
      </c>
      <c r="D8361" s="3" t="s">
        <v>1472</v>
      </c>
      <c r="E8361" s="4">
        <v>0</v>
      </c>
      <c r="F8361" s="4">
        <v>3.4289200000000002</v>
      </c>
      <c r="G8361" s="4">
        <v>1</v>
      </c>
      <c r="H8361" s="4">
        <v>0</v>
      </c>
      <c r="I8361" s="4"/>
      <c r="J8361" s="4">
        <v>0</v>
      </c>
    </row>
    <row r="8362" spans="2:10" x14ac:dyDescent="0.3">
      <c r="B8362" s="3" t="s">
        <v>380</v>
      </c>
      <c r="C8362" s="4">
        <v>2021</v>
      </c>
      <c r="D8362" s="3" t="s">
        <v>1473</v>
      </c>
      <c r="E8362" s="4">
        <v>80900</v>
      </c>
      <c r="F8362" s="4">
        <v>3.4289200000000002</v>
      </c>
      <c r="G8362" s="4">
        <v>1</v>
      </c>
      <c r="H8362" s="4">
        <v>277</v>
      </c>
      <c r="I8362" s="4"/>
      <c r="J8362" s="4">
        <v>277</v>
      </c>
    </row>
    <row r="8363" spans="2:10" x14ac:dyDescent="0.3">
      <c r="B8363" s="3" t="s">
        <v>380</v>
      </c>
      <c r="C8363" s="4">
        <v>2021</v>
      </c>
      <c r="D8363" s="3" t="s">
        <v>1474</v>
      </c>
      <c r="E8363" s="4">
        <v>17097100</v>
      </c>
      <c r="F8363" s="4">
        <v>3.4289200000000002</v>
      </c>
      <c r="G8363" s="4">
        <v>1</v>
      </c>
      <c r="H8363" s="4">
        <v>58625</v>
      </c>
      <c r="I8363" s="4"/>
      <c r="J8363" s="4">
        <v>58625</v>
      </c>
    </row>
    <row r="8364" spans="2:10" x14ac:dyDescent="0.3">
      <c r="B8364" s="3" t="s">
        <v>380</v>
      </c>
      <c r="C8364" s="4">
        <v>2021</v>
      </c>
      <c r="D8364" s="3" t="s">
        <v>1475</v>
      </c>
      <c r="E8364" s="4">
        <v>0</v>
      </c>
      <c r="F8364" s="4">
        <v>0</v>
      </c>
      <c r="G8364" s="4">
        <v>0</v>
      </c>
      <c r="H8364" s="4">
        <v>0</v>
      </c>
      <c r="I8364" s="4"/>
      <c r="J8364" s="4">
        <v>0</v>
      </c>
    </row>
    <row r="8365" spans="2:10" x14ac:dyDescent="0.3">
      <c r="B8365" s="3" t="s">
        <v>380</v>
      </c>
      <c r="C8365" s="4">
        <v>2021</v>
      </c>
      <c r="D8365" s="3" t="s">
        <v>1476</v>
      </c>
      <c r="E8365" s="4">
        <v>84100</v>
      </c>
      <c r="F8365" s="4">
        <v>26.359860000000001</v>
      </c>
      <c r="G8365" s="4">
        <v>7.6875109363881338</v>
      </c>
      <c r="H8365" s="4">
        <v>2217</v>
      </c>
      <c r="I8365" s="4">
        <v>5503</v>
      </c>
      <c r="J8365" s="4">
        <v>7720</v>
      </c>
    </row>
    <row r="8366" spans="2:10" x14ac:dyDescent="0.3">
      <c r="B8366" s="3" t="s">
        <v>380</v>
      </c>
      <c r="C8366" s="4">
        <v>2022</v>
      </c>
      <c r="D8366" s="3" t="s">
        <v>1468</v>
      </c>
      <c r="E8366" s="4">
        <v>3132500</v>
      </c>
      <c r="F8366" s="4">
        <v>9.6955200000000001</v>
      </c>
      <c r="G8366" s="4">
        <v>3.9500032592399457</v>
      </c>
      <c r="H8366" s="4">
        <v>30371</v>
      </c>
      <c r="I8366" s="4"/>
      <c r="J8366" s="4">
        <v>30371</v>
      </c>
    </row>
    <row r="8367" spans="2:10" x14ac:dyDescent="0.3">
      <c r="B8367" s="3" t="s">
        <v>380</v>
      </c>
      <c r="C8367" s="4">
        <v>2022</v>
      </c>
      <c r="D8367" s="3" t="s">
        <v>1469</v>
      </c>
      <c r="E8367" s="4">
        <v>0</v>
      </c>
      <c r="F8367" s="4">
        <v>2.4545599999999999</v>
      </c>
      <c r="G8367" s="4">
        <v>1</v>
      </c>
      <c r="H8367" s="4">
        <v>0</v>
      </c>
      <c r="I8367" s="4"/>
      <c r="J8367" s="4">
        <v>0</v>
      </c>
    </row>
    <row r="8368" spans="2:10" x14ac:dyDescent="0.3">
      <c r="B8368" s="3" t="s">
        <v>380</v>
      </c>
      <c r="C8368" s="4">
        <v>2022</v>
      </c>
      <c r="D8368" s="3" t="s">
        <v>1470</v>
      </c>
      <c r="E8368" s="4">
        <v>0</v>
      </c>
      <c r="F8368" s="4">
        <v>11.14371</v>
      </c>
      <c r="G8368" s="4">
        <v>4.5400030962779487</v>
      </c>
      <c r="H8368" s="4">
        <v>0</v>
      </c>
      <c r="I8368" s="4"/>
      <c r="J8368" s="4">
        <v>0</v>
      </c>
    </row>
    <row r="8369" spans="2:10" x14ac:dyDescent="0.3">
      <c r="B8369" s="3" t="s">
        <v>380</v>
      </c>
      <c r="C8369" s="4">
        <v>2022</v>
      </c>
      <c r="D8369" s="3" t="s">
        <v>1471</v>
      </c>
      <c r="E8369" s="4">
        <v>0</v>
      </c>
      <c r="F8369" s="4">
        <v>11.14371</v>
      </c>
      <c r="G8369" s="4">
        <v>4.5400030962779487</v>
      </c>
      <c r="H8369" s="4">
        <v>0</v>
      </c>
      <c r="I8369" s="4"/>
      <c r="J8369" s="4">
        <v>0</v>
      </c>
    </row>
    <row r="8370" spans="2:10" x14ac:dyDescent="0.3">
      <c r="B8370" s="3" t="s">
        <v>380</v>
      </c>
      <c r="C8370" s="4">
        <v>2022</v>
      </c>
      <c r="D8370" s="3" t="s">
        <v>1472</v>
      </c>
      <c r="E8370" s="4">
        <v>0</v>
      </c>
      <c r="F8370" s="4">
        <v>2.4545599999999999</v>
      </c>
      <c r="G8370" s="4">
        <v>1</v>
      </c>
      <c r="H8370" s="4">
        <v>0</v>
      </c>
      <c r="I8370" s="4"/>
      <c r="J8370" s="4">
        <v>0</v>
      </c>
    </row>
    <row r="8371" spans="2:10" x14ac:dyDescent="0.3">
      <c r="B8371" s="3" t="s">
        <v>380</v>
      </c>
      <c r="C8371" s="4">
        <v>2022</v>
      </c>
      <c r="D8371" s="3" t="s">
        <v>1473</v>
      </c>
      <c r="E8371" s="4">
        <v>190900</v>
      </c>
      <c r="F8371" s="4">
        <v>2.4545599999999999</v>
      </c>
      <c r="G8371" s="4">
        <v>1</v>
      </c>
      <c r="H8371" s="4">
        <v>469</v>
      </c>
      <c r="I8371" s="4"/>
      <c r="J8371" s="4">
        <v>469</v>
      </c>
    </row>
    <row r="8372" spans="2:10" x14ac:dyDescent="0.3">
      <c r="B8372" s="3" t="s">
        <v>380</v>
      </c>
      <c r="C8372" s="4">
        <v>2022</v>
      </c>
      <c r="D8372" s="3" t="s">
        <v>1474</v>
      </c>
      <c r="E8372" s="4">
        <v>23871700</v>
      </c>
      <c r="F8372" s="4">
        <v>2.4545599999999999</v>
      </c>
      <c r="G8372" s="4">
        <v>1</v>
      </c>
      <c r="H8372" s="4">
        <v>58595</v>
      </c>
      <c r="I8372" s="4"/>
      <c r="J8372" s="4">
        <v>58595</v>
      </c>
    </row>
    <row r="8373" spans="2:10" x14ac:dyDescent="0.3">
      <c r="B8373" s="3" t="s">
        <v>380</v>
      </c>
      <c r="C8373" s="4">
        <v>2022</v>
      </c>
      <c r="D8373" s="3" t="s">
        <v>1475</v>
      </c>
      <c r="E8373" s="4">
        <v>0</v>
      </c>
      <c r="F8373" s="4">
        <v>0</v>
      </c>
      <c r="G8373" s="4">
        <v>0</v>
      </c>
      <c r="H8373" s="4">
        <v>0</v>
      </c>
      <c r="I8373" s="4"/>
      <c r="J8373" s="4">
        <v>0</v>
      </c>
    </row>
    <row r="8374" spans="2:10" x14ac:dyDescent="0.3">
      <c r="B8374" s="3" t="s">
        <v>380</v>
      </c>
      <c r="C8374" s="4">
        <v>2022</v>
      </c>
      <c r="D8374" s="3" t="s">
        <v>1476</v>
      </c>
      <c r="E8374" s="4">
        <v>129900</v>
      </c>
      <c r="F8374" s="4">
        <v>24.238810000000001</v>
      </c>
      <c r="G8374" s="4">
        <v>9.8750122221497953</v>
      </c>
      <c r="H8374" s="4">
        <v>3149</v>
      </c>
      <c r="I8374" s="4">
        <v>25900</v>
      </c>
      <c r="J8374" s="4">
        <v>29049</v>
      </c>
    </row>
    <row r="8375" spans="2:10" x14ac:dyDescent="0.3">
      <c r="B8375" s="3" t="s">
        <v>380</v>
      </c>
      <c r="C8375" s="4">
        <v>2023</v>
      </c>
      <c r="D8375" s="3" t="s">
        <v>1468</v>
      </c>
      <c r="E8375" s="4">
        <v>3448550</v>
      </c>
      <c r="F8375" s="4">
        <v>9.4434799999999992</v>
      </c>
      <c r="G8375" s="4">
        <v>3.9500073198786985</v>
      </c>
      <c r="H8375" s="4">
        <v>32566</v>
      </c>
      <c r="I8375" s="4"/>
      <c r="J8375" s="4">
        <v>32566</v>
      </c>
    </row>
    <row r="8376" spans="2:10" x14ac:dyDescent="0.3">
      <c r="B8376" s="3" t="s">
        <v>380</v>
      </c>
      <c r="C8376" s="4">
        <v>2023</v>
      </c>
      <c r="D8376" s="3" t="s">
        <v>1469</v>
      </c>
      <c r="E8376" s="4">
        <v>0</v>
      </c>
      <c r="F8376" s="4">
        <v>2.3907500000000002</v>
      </c>
      <c r="G8376" s="4">
        <v>1</v>
      </c>
      <c r="H8376" s="4">
        <v>0</v>
      </c>
      <c r="I8376" s="4"/>
      <c r="J8376" s="4">
        <v>0</v>
      </c>
    </row>
    <row r="8377" spans="2:10" x14ac:dyDescent="0.3">
      <c r="B8377" s="3" t="s">
        <v>380</v>
      </c>
      <c r="C8377" s="4">
        <v>2023</v>
      </c>
      <c r="D8377" s="3" t="s">
        <v>1470</v>
      </c>
      <c r="E8377" s="4">
        <v>76600</v>
      </c>
      <c r="F8377" s="4">
        <v>10.85402</v>
      </c>
      <c r="G8377" s="4">
        <v>4.5400062741817422</v>
      </c>
      <c r="H8377" s="4">
        <v>831</v>
      </c>
      <c r="I8377" s="4"/>
      <c r="J8377" s="4">
        <v>831</v>
      </c>
    </row>
    <row r="8378" spans="2:10" x14ac:dyDescent="0.3">
      <c r="B8378" s="3" t="s">
        <v>380</v>
      </c>
      <c r="C8378" s="4">
        <v>2023</v>
      </c>
      <c r="D8378" s="3" t="s">
        <v>1471</v>
      </c>
      <c r="E8378" s="4">
        <v>0</v>
      </c>
      <c r="F8378" s="4">
        <v>12</v>
      </c>
      <c r="G8378" s="4">
        <v>5.0193453937049037</v>
      </c>
      <c r="H8378" s="4">
        <v>0</v>
      </c>
      <c r="I8378" s="4"/>
      <c r="J8378" s="4">
        <v>0</v>
      </c>
    </row>
    <row r="8379" spans="2:10" x14ac:dyDescent="0.3">
      <c r="B8379" s="3" t="s">
        <v>380</v>
      </c>
      <c r="C8379" s="4">
        <v>2023</v>
      </c>
      <c r="D8379" s="3" t="s">
        <v>1472</v>
      </c>
      <c r="E8379" s="4">
        <v>0</v>
      </c>
      <c r="F8379" s="4">
        <v>3.4537900000000001</v>
      </c>
      <c r="G8379" s="4">
        <v>1.444647077277005</v>
      </c>
      <c r="H8379" s="4">
        <v>0</v>
      </c>
      <c r="I8379" s="4"/>
      <c r="J8379" s="4">
        <v>0</v>
      </c>
    </row>
    <row r="8380" spans="2:10" x14ac:dyDescent="0.3">
      <c r="B8380" s="3" t="s">
        <v>380</v>
      </c>
      <c r="C8380" s="4">
        <v>2023</v>
      </c>
      <c r="D8380" s="3" t="s">
        <v>1473</v>
      </c>
      <c r="E8380" s="4">
        <v>204300</v>
      </c>
      <c r="F8380" s="4">
        <v>2.3907500000000002</v>
      </c>
      <c r="G8380" s="4">
        <v>1</v>
      </c>
      <c r="H8380" s="4">
        <v>488</v>
      </c>
      <c r="I8380" s="4"/>
      <c r="J8380" s="4">
        <v>488</v>
      </c>
    </row>
    <row r="8381" spans="2:10" x14ac:dyDescent="0.3">
      <c r="B8381" s="3" t="s">
        <v>380</v>
      </c>
      <c r="C8381" s="4">
        <v>2023</v>
      </c>
      <c r="D8381" s="3" t="s">
        <v>1474</v>
      </c>
      <c r="E8381" s="4">
        <v>25329200</v>
      </c>
      <c r="F8381" s="4">
        <v>2.3907500000000002</v>
      </c>
      <c r="G8381" s="4">
        <v>1</v>
      </c>
      <c r="H8381" s="4">
        <v>60556</v>
      </c>
      <c r="I8381" s="4"/>
      <c r="J8381" s="4">
        <v>60556</v>
      </c>
    </row>
    <row r="8382" spans="2:10" x14ac:dyDescent="0.3">
      <c r="B8382" s="3" t="s">
        <v>380</v>
      </c>
      <c r="C8382" s="4">
        <v>2023</v>
      </c>
      <c r="D8382" s="3" t="s">
        <v>1475</v>
      </c>
      <c r="E8382" s="4">
        <v>0</v>
      </c>
      <c r="F8382" s="4">
        <v>3.4537900000000001</v>
      </c>
      <c r="G8382" s="4">
        <v>1.444647077277005</v>
      </c>
      <c r="H8382" s="4">
        <v>0</v>
      </c>
      <c r="I8382" s="4"/>
      <c r="J8382" s="4">
        <v>0</v>
      </c>
    </row>
    <row r="8383" spans="2:10" x14ac:dyDescent="0.3">
      <c r="B8383" s="3" t="s">
        <v>380</v>
      </c>
      <c r="C8383" s="4">
        <v>2023</v>
      </c>
      <c r="D8383" s="3" t="s">
        <v>1476</v>
      </c>
      <c r="E8383" s="4">
        <v>145200</v>
      </c>
      <c r="F8383" s="4">
        <v>23.608720000000002</v>
      </c>
      <c r="G8383" s="4">
        <v>9.8750266652724044</v>
      </c>
      <c r="H8383" s="4">
        <v>3428</v>
      </c>
      <c r="I8383" s="4">
        <v>22600</v>
      </c>
      <c r="J8383" s="4">
        <v>26028</v>
      </c>
    </row>
    <row r="8384" spans="2:10" x14ac:dyDescent="0.3">
      <c r="B8384" s="3" t="s">
        <v>380</v>
      </c>
      <c r="C8384" s="4">
        <v>2024</v>
      </c>
      <c r="D8384" s="3" t="s">
        <v>1468</v>
      </c>
      <c r="E8384" s="4">
        <v>3610300</v>
      </c>
      <c r="F8384" s="4">
        <v>8.7730200000000007</v>
      </c>
      <c r="G8384" s="4">
        <v>3.9499959478077638</v>
      </c>
      <c r="H8384" s="4">
        <v>31673</v>
      </c>
      <c r="I8384" s="4"/>
      <c r="J8384" s="4">
        <v>31673</v>
      </c>
    </row>
    <row r="8385" spans="2:10" x14ac:dyDescent="0.3">
      <c r="B8385" s="3" t="s">
        <v>380</v>
      </c>
      <c r="C8385" s="4">
        <v>2024</v>
      </c>
      <c r="D8385" s="3" t="s">
        <v>1469</v>
      </c>
      <c r="E8385" s="4">
        <v>0</v>
      </c>
      <c r="F8385" s="4">
        <v>2.2210200000000002</v>
      </c>
      <c r="G8385" s="4">
        <v>1</v>
      </c>
      <c r="H8385" s="4">
        <v>0</v>
      </c>
      <c r="I8385" s="4"/>
      <c r="J8385" s="4">
        <v>0</v>
      </c>
    </row>
    <row r="8386" spans="2:10" x14ac:dyDescent="0.3">
      <c r="B8386" s="3" t="s">
        <v>380</v>
      </c>
      <c r="C8386" s="4">
        <v>2024</v>
      </c>
      <c r="D8386" s="3" t="s">
        <v>1470</v>
      </c>
      <c r="E8386" s="4">
        <v>87500</v>
      </c>
      <c r="F8386" s="4">
        <v>10.08342</v>
      </c>
      <c r="G8386" s="4">
        <v>4.5399951373693161</v>
      </c>
      <c r="H8386" s="4">
        <v>882</v>
      </c>
      <c r="I8386" s="4"/>
      <c r="J8386" s="4">
        <v>882</v>
      </c>
    </row>
    <row r="8387" spans="2:10" x14ac:dyDescent="0.3">
      <c r="B8387" s="3" t="s">
        <v>380</v>
      </c>
      <c r="C8387" s="4">
        <v>2024</v>
      </c>
      <c r="D8387" s="3" t="s">
        <v>1471</v>
      </c>
      <c r="E8387" s="4">
        <v>0</v>
      </c>
      <c r="F8387" s="4">
        <v>20.00027</v>
      </c>
      <c r="G8387" s="4">
        <v>9.0049932013219145</v>
      </c>
      <c r="H8387" s="4">
        <v>0</v>
      </c>
      <c r="I8387" s="4"/>
      <c r="J8387" s="4">
        <v>0</v>
      </c>
    </row>
    <row r="8388" spans="2:10" x14ac:dyDescent="0.3">
      <c r="B8388" s="3" t="s">
        <v>380</v>
      </c>
      <c r="C8388" s="4">
        <v>2024</v>
      </c>
      <c r="D8388" s="3" t="s">
        <v>1472</v>
      </c>
      <c r="E8388" s="4">
        <v>0</v>
      </c>
      <c r="F8388" s="4">
        <v>2.2210200000000002</v>
      </c>
      <c r="G8388" s="4">
        <v>1</v>
      </c>
      <c r="H8388" s="4">
        <v>0</v>
      </c>
      <c r="I8388" s="4"/>
      <c r="J8388" s="4">
        <v>0</v>
      </c>
    </row>
    <row r="8389" spans="2:10" x14ac:dyDescent="0.3">
      <c r="B8389" s="3" t="s">
        <v>380</v>
      </c>
      <c r="C8389" s="4">
        <v>2024</v>
      </c>
      <c r="D8389" s="3" t="s">
        <v>1473</v>
      </c>
      <c r="E8389" s="4">
        <v>220000</v>
      </c>
      <c r="F8389" s="4">
        <v>2.2210200000000002</v>
      </c>
      <c r="G8389" s="4">
        <v>1</v>
      </c>
      <c r="H8389" s="4">
        <v>489</v>
      </c>
      <c r="I8389" s="4"/>
      <c r="J8389" s="4">
        <v>489</v>
      </c>
    </row>
    <row r="8390" spans="2:10" x14ac:dyDescent="0.3">
      <c r="B8390" s="3" t="s">
        <v>380</v>
      </c>
      <c r="C8390" s="4">
        <v>2024</v>
      </c>
      <c r="D8390" s="3" t="s">
        <v>1474</v>
      </c>
      <c r="E8390" s="4">
        <v>27655800</v>
      </c>
      <c r="F8390" s="4">
        <v>2.2210200000000002</v>
      </c>
      <c r="G8390" s="4">
        <v>1</v>
      </c>
      <c r="H8390" s="4">
        <v>61424</v>
      </c>
      <c r="I8390" s="4"/>
      <c r="J8390" s="4">
        <v>61424</v>
      </c>
    </row>
    <row r="8391" spans="2:10" x14ac:dyDescent="0.3">
      <c r="B8391" s="3" t="s">
        <v>380</v>
      </c>
      <c r="C8391" s="4">
        <v>2024</v>
      </c>
      <c r="D8391" s="3" t="s">
        <v>1475</v>
      </c>
      <c r="E8391" s="4">
        <v>0</v>
      </c>
      <c r="F8391" s="4">
        <v>2.2210200000000002</v>
      </c>
      <c r="G8391" s="4">
        <v>1</v>
      </c>
      <c r="H8391" s="4">
        <v>0</v>
      </c>
      <c r="I8391" s="4"/>
      <c r="J8391" s="4">
        <v>0</v>
      </c>
    </row>
    <row r="8392" spans="2:10" x14ac:dyDescent="0.3">
      <c r="B8392" s="3" t="s">
        <v>380</v>
      </c>
      <c r="C8392" s="4">
        <v>2024</v>
      </c>
      <c r="D8392" s="3" t="s">
        <v>1476</v>
      </c>
      <c r="E8392" s="4">
        <v>155600</v>
      </c>
      <c r="F8392" s="4">
        <v>21.932549999999999</v>
      </c>
      <c r="G8392" s="4">
        <v>9.8749898695194087</v>
      </c>
      <c r="H8392" s="4">
        <v>3413</v>
      </c>
      <c r="I8392" s="4">
        <v>14870</v>
      </c>
      <c r="J8392" s="4">
        <v>18283</v>
      </c>
    </row>
    <row r="8393" spans="2:10" x14ac:dyDescent="0.3">
      <c r="B8393" s="3" t="s">
        <v>382</v>
      </c>
      <c r="C8393" s="4">
        <v>2019</v>
      </c>
      <c r="D8393" s="3" t="s">
        <v>1468</v>
      </c>
      <c r="E8393" s="4">
        <v>495567301</v>
      </c>
      <c r="F8393" s="4">
        <v>7.3357400000000004</v>
      </c>
      <c r="G8393" s="4">
        <v>2.3300046373055401</v>
      </c>
      <c r="H8393" s="4">
        <v>3635352.8726377399</v>
      </c>
      <c r="I8393" s="4"/>
      <c r="J8393" s="4">
        <v>3635352.8726377399</v>
      </c>
    </row>
    <row r="8394" spans="2:10" x14ac:dyDescent="0.3">
      <c r="B8394" s="3" t="s">
        <v>382</v>
      </c>
      <c r="C8394" s="4">
        <v>2019</v>
      </c>
      <c r="D8394" s="3" t="s">
        <v>1469</v>
      </c>
      <c r="E8394" s="4">
        <v>3461415</v>
      </c>
      <c r="F8394" s="4">
        <v>3.14838</v>
      </c>
      <c r="G8394" s="4">
        <v>1</v>
      </c>
      <c r="H8394" s="4">
        <v>10897.8497577</v>
      </c>
      <c r="I8394" s="4"/>
      <c r="J8394" s="4">
        <v>10897.8497577</v>
      </c>
    </row>
    <row r="8395" spans="2:10" x14ac:dyDescent="0.3">
      <c r="B8395" s="3" t="s">
        <v>382</v>
      </c>
      <c r="C8395" s="4">
        <v>2019</v>
      </c>
      <c r="D8395" s="3" t="s">
        <v>1470</v>
      </c>
      <c r="E8395" s="4">
        <v>103244300</v>
      </c>
      <c r="F8395" s="4">
        <v>6.7060599999999999</v>
      </c>
      <c r="G8395" s="4">
        <v>2.13000336681087</v>
      </c>
      <c r="H8395" s="4">
        <v>692362.47045799997</v>
      </c>
      <c r="I8395" s="4"/>
      <c r="J8395" s="4">
        <v>692362.47045799997</v>
      </c>
    </row>
    <row r="8396" spans="2:10" x14ac:dyDescent="0.3">
      <c r="B8396" s="3" t="s">
        <v>382</v>
      </c>
      <c r="C8396" s="4">
        <v>2019</v>
      </c>
      <c r="D8396" s="3" t="s">
        <v>1471</v>
      </c>
      <c r="E8396" s="4">
        <v>17044000</v>
      </c>
      <c r="F8396" s="4">
        <v>9.4451499999999999</v>
      </c>
      <c r="G8396" s="4">
        <v>3.0000031762366701</v>
      </c>
      <c r="H8396" s="4">
        <v>160983.1366</v>
      </c>
      <c r="I8396" s="4"/>
      <c r="J8396" s="4">
        <v>160983.1366</v>
      </c>
    </row>
    <row r="8397" spans="2:10" x14ac:dyDescent="0.3">
      <c r="B8397" s="3" t="s">
        <v>382</v>
      </c>
      <c r="C8397" s="4">
        <v>2019</v>
      </c>
      <c r="D8397" s="3" t="s">
        <v>1472</v>
      </c>
      <c r="E8397" s="4">
        <v>0</v>
      </c>
      <c r="F8397" s="4">
        <v>9.4451499999999999</v>
      </c>
      <c r="G8397" s="4">
        <v>3.0000031762366701</v>
      </c>
      <c r="H8397" s="4">
        <v>0</v>
      </c>
      <c r="I8397" s="4"/>
      <c r="J8397" s="4">
        <v>0</v>
      </c>
    </row>
    <row r="8398" spans="2:10" x14ac:dyDescent="0.3">
      <c r="B8398" s="3" t="s">
        <v>382</v>
      </c>
      <c r="C8398" s="4">
        <v>2019</v>
      </c>
      <c r="D8398" s="3" t="s">
        <v>1473</v>
      </c>
      <c r="E8398" s="4">
        <v>11825700</v>
      </c>
      <c r="F8398" s="4">
        <v>3.14838</v>
      </c>
      <c r="G8398" s="4">
        <v>1</v>
      </c>
      <c r="H8398" s="4">
        <v>37231.797365999999</v>
      </c>
      <c r="I8398" s="4"/>
      <c r="J8398" s="4">
        <v>37231.797365999999</v>
      </c>
    </row>
    <row r="8399" spans="2:10" x14ac:dyDescent="0.3">
      <c r="B8399" s="3" t="s">
        <v>382</v>
      </c>
      <c r="C8399" s="4">
        <v>2019</v>
      </c>
      <c r="D8399" s="3" t="s">
        <v>1474</v>
      </c>
      <c r="E8399" s="4">
        <v>9009126394</v>
      </c>
      <c r="F8399" s="4">
        <v>3.14838</v>
      </c>
      <c r="G8399" s="4">
        <v>1</v>
      </c>
      <c r="H8399" s="4">
        <v>28364153.356341701</v>
      </c>
      <c r="I8399" s="4">
        <v>0</v>
      </c>
      <c r="J8399" s="4">
        <v>28364153.356341701</v>
      </c>
    </row>
    <row r="8400" spans="2:10" x14ac:dyDescent="0.3">
      <c r="B8400" s="3" t="s">
        <v>382</v>
      </c>
      <c r="C8400" s="4">
        <v>2019</v>
      </c>
      <c r="D8400" s="3" t="s">
        <v>1475</v>
      </c>
      <c r="E8400" s="4">
        <v>0</v>
      </c>
      <c r="F8400" s="4">
        <v>3.14838</v>
      </c>
      <c r="G8400" s="4">
        <v>1</v>
      </c>
      <c r="H8400" s="4">
        <v>0</v>
      </c>
      <c r="I8400" s="4"/>
      <c r="J8400" s="4">
        <v>0</v>
      </c>
    </row>
    <row r="8401" spans="2:10" x14ac:dyDescent="0.3">
      <c r="B8401" s="3" t="s">
        <v>382</v>
      </c>
      <c r="C8401" s="4">
        <v>2019</v>
      </c>
      <c r="D8401" s="3" t="s">
        <v>1476</v>
      </c>
      <c r="E8401" s="4">
        <v>3052801</v>
      </c>
      <c r="F8401" s="4">
        <v>35.38785</v>
      </c>
      <c r="G8401" s="4">
        <v>11.2400186762716</v>
      </c>
      <c r="H8401" s="4">
        <v>108032.06386785</v>
      </c>
      <c r="I8401" s="4"/>
      <c r="J8401" s="4">
        <v>108032.06386785</v>
      </c>
    </row>
    <row r="8402" spans="2:10" x14ac:dyDescent="0.3">
      <c r="B8402" s="3" t="s">
        <v>382</v>
      </c>
      <c r="C8402" s="4">
        <v>2020</v>
      </c>
      <c r="D8402" s="3" t="s">
        <v>1468</v>
      </c>
      <c r="E8402" s="4">
        <v>548341901</v>
      </c>
      <c r="F8402" s="4">
        <v>7.5037599999999998</v>
      </c>
      <c r="G8402" s="4">
        <v>2.3299984474460489</v>
      </c>
      <c r="H8402" s="4">
        <v>4114626</v>
      </c>
      <c r="I8402" s="4"/>
      <c r="J8402" s="4">
        <v>4114626</v>
      </c>
    </row>
    <row r="8403" spans="2:10" x14ac:dyDescent="0.3">
      <c r="B8403" s="3" t="s">
        <v>382</v>
      </c>
      <c r="C8403" s="4">
        <v>2020</v>
      </c>
      <c r="D8403" s="3" t="s">
        <v>1469</v>
      </c>
      <c r="E8403" s="4">
        <v>3610053</v>
      </c>
      <c r="F8403" s="4">
        <v>3.2204999999999999</v>
      </c>
      <c r="G8403" s="4">
        <v>1</v>
      </c>
      <c r="H8403" s="4">
        <v>11626</v>
      </c>
      <c r="I8403" s="4"/>
      <c r="J8403" s="4">
        <v>11626</v>
      </c>
    </row>
    <row r="8404" spans="2:10" x14ac:dyDescent="0.3">
      <c r="B8404" s="3" t="s">
        <v>382</v>
      </c>
      <c r="C8404" s="4">
        <v>2020</v>
      </c>
      <c r="D8404" s="3" t="s">
        <v>1470</v>
      </c>
      <c r="E8404" s="4">
        <v>112174600</v>
      </c>
      <c r="F8404" s="4">
        <v>6.8596700000000004</v>
      </c>
      <c r="G8404" s="4">
        <v>2.1300015525539515</v>
      </c>
      <c r="H8404" s="4">
        <v>769481</v>
      </c>
      <c r="I8404" s="4"/>
      <c r="J8404" s="4">
        <v>769481</v>
      </c>
    </row>
    <row r="8405" spans="2:10" x14ac:dyDescent="0.3">
      <c r="B8405" s="3" t="s">
        <v>382</v>
      </c>
      <c r="C8405" s="4">
        <v>2020</v>
      </c>
      <c r="D8405" s="3" t="s">
        <v>1471</v>
      </c>
      <c r="E8405" s="4">
        <v>18519000</v>
      </c>
      <c r="F8405" s="4">
        <v>9.6615000000000002</v>
      </c>
      <c r="G8405" s="4">
        <v>3</v>
      </c>
      <c r="H8405" s="4">
        <v>178921</v>
      </c>
      <c r="I8405" s="4"/>
      <c r="J8405" s="4">
        <v>178921</v>
      </c>
    </row>
    <row r="8406" spans="2:10" x14ac:dyDescent="0.3">
      <c r="B8406" s="3" t="s">
        <v>382</v>
      </c>
      <c r="C8406" s="4">
        <v>2020</v>
      </c>
      <c r="D8406" s="3" t="s">
        <v>1472</v>
      </c>
      <c r="E8406" s="4">
        <v>0</v>
      </c>
      <c r="F8406" s="4">
        <v>9.6615000000000002</v>
      </c>
      <c r="G8406" s="4">
        <v>3</v>
      </c>
      <c r="H8406" s="4">
        <v>0</v>
      </c>
      <c r="I8406" s="4"/>
      <c r="J8406" s="4">
        <v>0</v>
      </c>
    </row>
    <row r="8407" spans="2:10" x14ac:dyDescent="0.3">
      <c r="B8407" s="3" t="s">
        <v>382</v>
      </c>
      <c r="C8407" s="4">
        <v>2020</v>
      </c>
      <c r="D8407" s="3" t="s">
        <v>1473</v>
      </c>
      <c r="E8407" s="4">
        <v>12594700</v>
      </c>
      <c r="F8407" s="4">
        <v>3.2204999999999999</v>
      </c>
      <c r="G8407" s="4">
        <v>1</v>
      </c>
      <c r="H8407" s="4">
        <v>40561</v>
      </c>
      <c r="I8407" s="4"/>
      <c r="J8407" s="4">
        <v>40561</v>
      </c>
    </row>
    <row r="8408" spans="2:10" x14ac:dyDescent="0.3">
      <c r="B8408" s="3" t="s">
        <v>382</v>
      </c>
      <c r="C8408" s="4">
        <v>2020</v>
      </c>
      <c r="D8408" s="3" t="s">
        <v>1474</v>
      </c>
      <c r="E8408" s="4">
        <v>9058582920</v>
      </c>
      <c r="F8408" s="4">
        <v>3.2204999999999999</v>
      </c>
      <c r="G8408" s="4">
        <v>1</v>
      </c>
      <c r="H8408" s="4">
        <v>29173166</v>
      </c>
      <c r="I8408" s="4"/>
      <c r="J8408" s="4">
        <v>29173166</v>
      </c>
    </row>
    <row r="8409" spans="2:10" x14ac:dyDescent="0.3">
      <c r="B8409" s="3" t="s">
        <v>382</v>
      </c>
      <c r="C8409" s="4">
        <v>2020</v>
      </c>
      <c r="D8409" s="3" t="s">
        <v>1475</v>
      </c>
      <c r="E8409" s="4">
        <v>0</v>
      </c>
      <c r="F8409" s="4">
        <v>3.2204999999999999</v>
      </c>
      <c r="G8409" s="4">
        <v>1</v>
      </c>
      <c r="H8409" s="4">
        <v>0</v>
      </c>
      <c r="I8409" s="4"/>
      <c r="J8409" s="4">
        <v>0</v>
      </c>
    </row>
    <row r="8410" spans="2:10" x14ac:dyDescent="0.3">
      <c r="B8410" s="3" t="s">
        <v>382</v>
      </c>
      <c r="C8410" s="4">
        <v>2020</v>
      </c>
      <c r="D8410" s="3" t="s">
        <v>1476</v>
      </c>
      <c r="E8410" s="4">
        <v>3323601</v>
      </c>
      <c r="F8410" s="4">
        <v>36.198419999999999</v>
      </c>
      <c r="G8410" s="4">
        <v>11.24</v>
      </c>
      <c r="H8410" s="4">
        <v>120309</v>
      </c>
      <c r="I8410" s="4">
        <v>593304</v>
      </c>
      <c r="J8410" s="4">
        <v>713613</v>
      </c>
    </row>
    <row r="8411" spans="2:10" x14ac:dyDescent="0.3">
      <c r="B8411" s="3" t="s">
        <v>382</v>
      </c>
      <c r="C8411" s="4">
        <v>2021</v>
      </c>
      <c r="D8411" s="3" t="s">
        <v>1468</v>
      </c>
      <c r="E8411" s="4">
        <v>561630101</v>
      </c>
      <c r="F8411" s="4">
        <v>7.6295799999999998</v>
      </c>
      <c r="G8411" s="4">
        <v>2.3299984730493204</v>
      </c>
      <c r="H8411" s="4">
        <v>4285002</v>
      </c>
      <c r="I8411" s="4"/>
      <c r="J8411" s="4">
        <v>4285002</v>
      </c>
    </row>
    <row r="8412" spans="2:10" x14ac:dyDescent="0.3">
      <c r="B8412" s="3" t="s">
        <v>382</v>
      </c>
      <c r="C8412" s="4">
        <v>2021</v>
      </c>
      <c r="D8412" s="3" t="s">
        <v>1469</v>
      </c>
      <c r="E8412" s="4">
        <v>3789985</v>
      </c>
      <c r="F8412" s="4">
        <v>3.2745000000000002</v>
      </c>
      <c r="G8412" s="4">
        <v>1</v>
      </c>
      <c r="H8412" s="4">
        <v>12410</v>
      </c>
      <c r="I8412" s="4"/>
      <c r="J8412" s="4">
        <v>12410</v>
      </c>
    </row>
    <row r="8413" spans="2:10" x14ac:dyDescent="0.3">
      <c r="B8413" s="3" t="s">
        <v>382</v>
      </c>
      <c r="C8413" s="4">
        <v>2021</v>
      </c>
      <c r="D8413" s="3" t="s">
        <v>1470</v>
      </c>
      <c r="E8413" s="4">
        <v>122573500</v>
      </c>
      <c r="F8413" s="4">
        <v>6.9746899999999998</v>
      </c>
      <c r="G8413" s="4">
        <v>2.1300015269506791</v>
      </c>
      <c r="H8413" s="4">
        <v>854912</v>
      </c>
      <c r="I8413" s="4"/>
      <c r="J8413" s="4">
        <v>854912</v>
      </c>
    </row>
    <row r="8414" spans="2:10" x14ac:dyDescent="0.3">
      <c r="B8414" s="3" t="s">
        <v>382</v>
      </c>
      <c r="C8414" s="4">
        <v>2021</v>
      </c>
      <c r="D8414" s="3" t="s">
        <v>1471</v>
      </c>
      <c r="E8414" s="4">
        <v>18697000</v>
      </c>
      <c r="F8414" s="4">
        <v>9.8234999999999992</v>
      </c>
      <c r="G8414" s="4">
        <v>2.9999999999999996</v>
      </c>
      <c r="H8414" s="4">
        <v>183670</v>
      </c>
      <c r="I8414" s="4"/>
      <c r="J8414" s="4">
        <v>183670</v>
      </c>
    </row>
    <row r="8415" spans="2:10" x14ac:dyDescent="0.3">
      <c r="B8415" s="3" t="s">
        <v>382</v>
      </c>
      <c r="C8415" s="4">
        <v>2021</v>
      </c>
      <c r="D8415" s="3" t="s">
        <v>1472</v>
      </c>
      <c r="E8415" s="4">
        <v>0</v>
      </c>
      <c r="F8415" s="4">
        <v>9.8234999999999992</v>
      </c>
      <c r="G8415" s="4">
        <v>2.9999999999999996</v>
      </c>
      <c r="H8415" s="4">
        <v>0</v>
      </c>
      <c r="I8415" s="4"/>
      <c r="J8415" s="4">
        <v>0</v>
      </c>
    </row>
    <row r="8416" spans="2:10" x14ac:dyDescent="0.3">
      <c r="B8416" s="3" t="s">
        <v>382</v>
      </c>
      <c r="C8416" s="4">
        <v>2021</v>
      </c>
      <c r="D8416" s="3" t="s">
        <v>1473</v>
      </c>
      <c r="E8416" s="4">
        <v>12704200</v>
      </c>
      <c r="F8416" s="4">
        <v>3.2745000000000002</v>
      </c>
      <c r="G8416" s="4">
        <v>1</v>
      </c>
      <c r="H8416" s="4">
        <v>41600</v>
      </c>
      <c r="I8416" s="4"/>
      <c r="J8416" s="4">
        <v>41600</v>
      </c>
    </row>
    <row r="8417" spans="2:10" x14ac:dyDescent="0.3">
      <c r="B8417" s="3" t="s">
        <v>382</v>
      </c>
      <c r="C8417" s="4">
        <v>2021</v>
      </c>
      <c r="D8417" s="3" t="s">
        <v>1474</v>
      </c>
      <c r="E8417" s="4">
        <v>9479728184</v>
      </c>
      <c r="F8417" s="4">
        <v>3.2745000000000002</v>
      </c>
      <c r="G8417" s="4">
        <v>1</v>
      </c>
      <c r="H8417" s="4">
        <v>31041370</v>
      </c>
      <c r="I8417" s="4"/>
      <c r="J8417" s="4">
        <v>31041370</v>
      </c>
    </row>
    <row r="8418" spans="2:10" x14ac:dyDescent="0.3">
      <c r="B8418" s="3" t="s">
        <v>382</v>
      </c>
      <c r="C8418" s="4">
        <v>2021</v>
      </c>
      <c r="D8418" s="3" t="s">
        <v>1475</v>
      </c>
      <c r="E8418" s="4">
        <v>0</v>
      </c>
      <c r="F8418" s="4">
        <v>3.2745000000000002</v>
      </c>
      <c r="G8418" s="4">
        <v>1</v>
      </c>
      <c r="H8418" s="4">
        <v>0</v>
      </c>
      <c r="I8418" s="4"/>
      <c r="J8418" s="4">
        <v>0</v>
      </c>
    </row>
    <row r="8419" spans="2:10" x14ac:dyDescent="0.3">
      <c r="B8419" s="3" t="s">
        <v>382</v>
      </c>
      <c r="C8419" s="4">
        <v>2021</v>
      </c>
      <c r="D8419" s="3" t="s">
        <v>1476</v>
      </c>
      <c r="E8419" s="4">
        <v>3810801</v>
      </c>
      <c r="F8419" s="4">
        <v>36.80538</v>
      </c>
      <c r="G8419" s="4">
        <v>11.239999999999998</v>
      </c>
      <c r="H8419" s="4">
        <v>140258</v>
      </c>
      <c r="I8419" s="4">
        <v>603844</v>
      </c>
      <c r="J8419" s="4">
        <v>744102</v>
      </c>
    </row>
    <row r="8420" spans="2:10" x14ac:dyDescent="0.3">
      <c r="B8420" s="3" t="s">
        <v>382</v>
      </c>
      <c r="C8420" s="4">
        <v>2022</v>
      </c>
      <c r="D8420" s="3" t="s">
        <v>1468</v>
      </c>
      <c r="E8420" s="4">
        <v>658016001</v>
      </c>
      <c r="F8420" s="4">
        <v>6.1851900000000004</v>
      </c>
      <c r="G8420" s="4">
        <v>2.3299982294817658</v>
      </c>
      <c r="H8420" s="4">
        <v>4069954</v>
      </c>
      <c r="I8420" s="4"/>
      <c r="J8420" s="4">
        <v>4069954</v>
      </c>
    </row>
    <row r="8421" spans="2:10" x14ac:dyDescent="0.3">
      <c r="B8421" s="3" t="s">
        <v>382</v>
      </c>
      <c r="C8421" s="4">
        <v>2022</v>
      </c>
      <c r="D8421" s="3" t="s">
        <v>1469</v>
      </c>
      <c r="E8421" s="4">
        <v>3859975</v>
      </c>
      <c r="F8421" s="4">
        <v>2.6545899999999998</v>
      </c>
      <c r="G8421" s="4">
        <v>1</v>
      </c>
      <c r="H8421" s="4">
        <v>10247</v>
      </c>
      <c r="I8421" s="4"/>
      <c r="J8421" s="4">
        <v>10247</v>
      </c>
    </row>
    <row r="8422" spans="2:10" x14ac:dyDescent="0.3">
      <c r="B8422" s="3" t="s">
        <v>382</v>
      </c>
      <c r="C8422" s="4">
        <v>2022</v>
      </c>
      <c r="D8422" s="3" t="s">
        <v>1470</v>
      </c>
      <c r="E8422" s="4">
        <v>140593200</v>
      </c>
      <c r="F8422" s="4">
        <v>5.65428</v>
      </c>
      <c r="G8422" s="4">
        <v>2.1300012431298243</v>
      </c>
      <c r="H8422" s="4">
        <v>794953</v>
      </c>
      <c r="I8422" s="4"/>
      <c r="J8422" s="4">
        <v>794953</v>
      </c>
    </row>
    <row r="8423" spans="2:10" x14ac:dyDescent="0.3">
      <c r="B8423" s="3" t="s">
        <v>382</v>
      </c>
      <c r="C8423" s="4">
        <v>2022</v>
      </c>
      <c r="D8423" s="3" t="s">
        <v>1471</v>
      </c>
      <c r="E8423" s="4">
        <v>20231200</v>
      </c>
      <c r="F8423" s="4">
        <v>7.9637700000000002</v>
      </c>
      <c r="G8423" s="4">
        <v>3.0000000000000004</v>
      </c>
      <c r="H8423" s="4">
        <v>161117</v>
      </c>
      <c r="I8423" s="4"/>
      <c r="J8423" s="4">
        <v>161117</v>
      </c>
    </row>
    <row r="8424" spans="2:10" x14ac:dyDescent="0.3">
      <c r="B8424" s="3" t="s">
        <v>382</v>
      </c>
      <c r="C8424" s="4">
        <v>2022</v>
      </c>
      <c r="D8424" s="3" t="s">
        <v>1472</v>
      </c>
      <c r="E8424" s="4">
        <v>0</v>
      </c>
      <c r="F8424" s="4">
        <v>7.9637700000000002</v>
      </c>
      <c r="G8424" s="4">
        <v>3.0000000000000004</v>
      </c>
      <c r="H8424" s="4">
        <v>0</v>
      </c>
      <c r="I8424" s="4"/>
      <c r="J8424" s="4">
        <v>0</v>
      </c>
    </row>
    <row r="8425" spans="2:10" x14ac:dyDescent="0.3">
      <c r="B8425" s="3" t="s">
        <v>382</v>
      </c>
      <c r="C8425" s="4">
        <v>2022</v>
      </c>
      <c r="D8425" s="3" t="s">
        <v>1473</v>
      </c>
      <c r="E8425" s="4">
        <v>14119600</v>
      </c>
      <c r="F8425" s="4">
        <v>2.6545899999999998</v>
      </c>
      <c r="G8425" s="4">
        <v>1</v>
      </c>
      <c r="H8425" s="4">
        <v>37482</v>
      </c>
      <c r="I8425" s="4"/>
      <c r="J8425" s="4">
        <v>37482</v>
      </c>
    </row>
    <row r="8426" spans="2:10" x14ac:dyDescent="0.3">
      <c r="B8426" s="3" t="s">
        <v>382</v>
      </c>
      <c r="C8426" s="4">
        <v>2022</v>
      </c>
      <c r="D8426" s="3" t="s">
        <v>1474</v>
      </c>
      <c r="E8426" s="4">
        <v>12707133359</v>
      </c>
      <c r="F8426" s="4">
        <v>2.6545899999999998</v>
      </c>
      <c r="G8426" s="4">
        <v>1</v>
      </c>
      <c r="H8426" s="4">
        <v>33732229</v>
      </c>
      <c r="I8426" s="4"/>
      <c r="J8426" s="4">
        <v>33732229</v>
      </c>
    </row>
    <row r="8427" spans="2:10" x14ac:dyDescent="0.3">
      <c r="B8427" s="3" t="s">
        <v>382</v>
      </c>
      <c r="C8427" s="4">
        <v>2022</v>
      </c>
      <c r="D8427" s="3" t="s">
        <v>1475</v>
      </c>
      <c r="E8427" s="4">
        <v>0</v>
      </c>
      <c r="F8427" s="4">
        <v>2.6545899999999998</v>
      </c>
      <c r="G8427" s="4">
        <v>1</v>
      </c>
      <c r="H8427" s="4">
        <v>0</v>
      </c>
      <c r="I8427" s="4"/>
      <c r="J8427" s="4">
        <v>0</v>
      </c>
    </row>
    <row r="8428" spans="2:10" x14ac:dyDescent="0.3">
      <c r="B8428" s="3" t="s">
        <v>382</v>
      </c>
      <c r="C8428" s="4">
        <v>2022</v>
      </c>
      <c r="D8428" s="3" t="s">
        <v>1476</v>
      </c>
      <c r="E8428" s="4">
        <v>4341501</v>
      </c>
      <c r="F8428" s="4">
        <v>29.837589999999999</v>
      </c>
      <c r="G8428" s="4">
        <v>11.239999397270388</v>
      </c>
      <c r="H8428" s="4">
        <v>129540</v>
      </c>
      <c r="I8428" s="4">
        <v>605790</v>
      </c>
      <c r="J8428" s="4">
        <v>735330</v>
      </c>
    </row>
    <row r="8429" spans="2:10" x14ac:dyDescent="0.3">
      <c r="B8429" s="3" t="s">
        <v>382</v>
      </c>
      <c r="C8429" s="4">
        <v>2023</v>
      </c>
      <c r="D8429" s="3" t="s">
        <v>1468</v>
      </c>
      <c r="E8429" s="4">
        <v>796694151</v>
      </c>
      <c r="F8429" s="4">
        <v>5.5505399999999998</v>
      </c>
      <c r="G8429" s="4">
        <v>2.2484475068965937</v>
      </c>
      <c r="H8429" s="4">
        <v>4422083</v>
      </c>
      <c r="I8429" s="4"/>
      <c r="J8429" s="4">
        <v>4422083</v>
      </c>
    </row>
    <row r="8430" spans="2:10" x14ac:dyDescent="0.3">
      <c r="B8430" s="3" t="s">
        <v>382</v>
      </c>
      <c r="C8430" s="4">
        <v>2023</v>
      </c>
      <c r="D8430" s="3" t="s">
        <v>1469</v>
      </c>
      <c r="E8430" s="4">
        <v>4078262</v>
      </c>
      <c r="F8430" s="4">
        <v>2.46861</v>
      </c>
      <c r="G8430" s="4">
        <v>1</v>
      </c>
      <c r="H8430" s="4">
        <v>10068</v>
      </c>
      <c r="I8430" s="4"/>
      <c r="J8430" s="4">
        <v>10068</v>
      </c>
    </row>
    <row r="8431" spans="2:10" x14ac:dyDescent="0.3">
      <c r="B8431" s="3" t="s">
        <v>382</v>
      </c>
      <c r="C8431" s="4">
        <v>2023</v>
      </c>
      <c r="D8431" s="3" t="s">
        <v>1470</v>
      </c>
      <c r="E8431" s="4">
        <v>175144100</v>
      </c>
      <c r="F8431" s="4">
        <v>5.0740999999999996</v>
      </c>
      <c r="G8431" s="4">
        <v>2.0554482076958287</v>
      </c>
      <c r="H8431" s="4">
        <v>888699</v>
      </c>
      <c r="I8431" s="4"/>
      <c r="J8431" s="4">
        <v>888699</v>
      </c>
    </row>
    <row r="8432" spans="2:10" x14ac:dyDescent="0.3">
      <c r="B8432" s="3" t="s">
        <v>382</v>
      </c>
      <c r="C8432" s="4">
        <v>2023</v>
      </c>
      <c r="D8432" s="3" t="s">
        <v>1471</v>
      </c>
      <c r="E8432" s="4">
        <v>23531000</v>
      </c>
      <c r="F8432" s="4">
        <v>7.1836500000000001</v>
      </c>
      <c r="G8432" s="4">
        <v>2.9099979340600584</v>
      </c>
      <c r="H8432" s="4">
        <v>169038</v>
      </c>
      <c r="I8432" s="4"/>
      <c r="J8432" s="4">
        <v>169038</v>
      </c>
    </row>
    <row r="8433" spans="2:10" x14ac:dyDescent="0.3">
      <c r="B8433" s="3" t="s">
        <v>382</v>
      </c>
      <c r="C8433" s="4">
        <v>2023</v>
      </c>
      <c r="D8433" s="3" t="s">
        <v>1472</v>
      </c>
      <c r="E8433" s="4">
        <v>0</v>
      </c>
      <c r="F8433" s="4">
        <v>7.1836500000000001</v>
      </c>
      <c r="G8433" s="4">
        <v>2.9099979340600584</v>
      </c>
      <c r="H8433" s="4">
        <v>0</v>
      </c>
      <c r="I8433" s="4"/>
      <c r="J8433" s="4">
        <v>0</v>
      </c>
    </row>
    <row r="8434" spans="2:10" x14ac:dyDescent="0.3">
      <c r="B8434" s="3" t="s">
        <v>382</v>
      </c>
      <c r="C8434" s="4">
        <v>2023</v>
      </c>
      <c r="D8434" s="3" t="s">
        <v>1473</v>
      </c>
      <c r="E8434" s="4">
        <v>15770500</v>
      </c>
      <c r="F8434" s="4">
        <v>2.46861</v>
      </c>
      <c r="G8434" s="4">
        <v>1</v>
      </c>
      <c r="H8434" s="4">
        <v>38931</v>
      </c>
      <c r="I8434" s="4"/>
      <c r="J8434" s="4">
        <v>38931</v>
      </c>
    </row>
    <row r="8435" spans="2:10" x14ac:dyDescent="0.3">
      <c r="B8435" s="3" t="s">
        <v>382</v>
      </c>
      <c r="C8435" s="4">
        <v>2023</v>
      </c>
      <c r="D8435" s="3" t="s">
        <v>1474</v>
      </c>
      <c r="E8435" s="4">
        <v>14544769421</v>
      </c>
      <c r="F8435" s="4">
        <v>2.46861</v>
      </c>
      <c r="G8435" s="4">
        <v>1</v>
      </c>
      <c r="H8435" s="4">
        <v>35905363</v>
      </c>
      <c r="I8435" s="4"/>
      <c r="J8435" s="4">
        <v>35905363</v>
      </c>
    </row>
    <row r="8436" spans="2:10" x14ac:dyDescent="0.3">
      <c r="B8436" s="3" t="s">
        <v>382</v>
      </c>
      <c r="C8436" s="4">
        <v>2023</v>
      </c>
      <c r="D8436" s="3" t="s">
        <v>1475</v>
      </c>
      <c r="E8436" s="4">
        <v>0</v>
      </c>
      <c r="F8436" s="4">
        <v>2.46861</v>
      </c>
      <c r="G8436" s="4">
        <v>1</v>
      </c>
      <c r="H8436" s="4">
        <v>0</v>
      </c>
      <c r="I8436" s="4"/>
      <c r="J8436" s="4">
        <v>0</v>
      </c>
    </row>
    <row r="8437" spans="2:10" x14ac:dyDescent="0.3">
      <c r="B8437" s="3" t="s">
        <v>382</v>
      </c>
      <c r="C8437" s="4">
        <v>2023</v>
      </c>
      <c r="D8437" s="3" t="s">
        <v>1476</v>
      </c>
      <c r="E8437" s="4">
        <v>4678101</v>
      </c>
      <c r="F8437" s="4">
        <v>27.74718</v>
      </c>
      <c r="G8437" s="4">
        <v>11.240001458310548</v>
      </c>
      <c r="H8437" s="4">
        <v>129804</v>
      </c>
      <c r="I8437" s="4">
        <v>603737</v>
      </c>
      <c r="J8437" s="4">
        <v>733541</v>
      </c>
    </row>
    <row r="8438" spans="2:10" x14ac:dyDescent="0.3">
      <c r="B8438" s="3" t="s">
        <v>382</v>
      </c>
      <c r="C8438" s="4">
        <v>2024</v>
      </c>
      <c r="D8438" s="3" t="s">
        <v>1468</v>
      </c>
      <c r="E8438" s="4">
        <v>890915352</v>
      </c>
      <c r="F8438" s="4">
        <v>5.3853600000000004</v>
      </c>
      <c r="G8438" s="4">
        <v>1.97999911760813</v>
      </c>
      <c r="H8438" s="4">
        <v>4797900</v>
      </c>
      <c r="I8438" s="4"/>
      <c r="J8438" s="4">
        <v>4797900</v>
      </c>
    </row>
    <row r="8439" spans="2:10" x14ac:dyDescent="0.3">
      <c r="B8439" s="3" t="s">
        <v>382</v>
      </c>
      <c r="C8439" s="4">
        <v>2024</v>
      </c>
      <c r="D8439" s="3" t="s">
        <v>1469</v>
      </c>
      <c r="E8439" s="4">
        <v>4078454</v>
      </c>
      <c r="F8439" s="4">
        <v>2.7198799999999999</v>
      </c>
      <c r="G8439" s="4">
        <v>1</v>
      </c>
      <c r="H8439" s="4">
        <v>11093</v>
      </c>
      <c r="I8439" s="4"/>
      <c r="J8439" s="4">
        <v>11093</v>
      </c>
    </row>
    <row r="8440" spans="2:10" x14ac:dyDescent="0.3">
      <c r="B8440" s="3" t="s">
        <v>382</v>
      </c>
      <c r="C8440" s="4">
        <v>2024</v>
      </c>
      <c r="D8440" s="3" t="s">
        <v>1470</v>
      </c>
      <c r="E8440" s="4">
        <v>235079400</v>
      </c>
      <c r="F8440" s="4">
        <v>4.1070200000000003</v>
      </c>
      <c r="G8440" s="4">
        <v>1.5100004411959354</v>
      </c>
      <c r="H8440" s="4">
        <v>965476</v>
      </c>
      <c r="I8440" s="4"/>
      <c r="J8440" s="4">
        <v>965476</v>
      </c>
    </row>
    <row r="8441" spans="2:10" x14ac:dyDescent="0.3">
      <c r="B8441" s="3" t="s">
        <v>382</v>
      </c>
      <c r="C8441" s="4">
        <v>2024</v>
      </c>
      <c r="D8441" s="3" t="s">
        <v>1471</v>
      </c>
      <c r="E8441" s="4">
        <v>38382000</v>
      </c>
      <c r="F8441" s="4">
        <v>4.7869999999999999</v>
      </c>
      <c r="G8441" s="4">
        <v>1.7600041178287278</v>
      </c>
      <c r="H8441" s="4">
        <v>183735</v>
      </c>
      <c r="I8441" s="4"/>
      <c r="J8441" s="4">
        <v>183735</v>
      </c>
    </row>
    <row r="8442" spans="2:10" x14ac:dyDescent="0.3">
      <c r="B8442" s="3" t="s">
        <v>382</v>
      </c>
      <c r="C8442" s="4">
        <v>2024</v>
      </c>
      <c r="D8442" s="3" t="s">
        <v>1472</v>
      </c>
      <c r="E8442" s="4">
        <v>0</v>
      </c>
      <c r="F8442" s="4">
        <v>4.7869999999999999</v>
      </c>
      <c r="G8442" s="4">
        <v>1.7600041178287278</v>
      </c>
      <c r="H8442" s="4">
        <v>0</v>
      </c>
      <c r="I8442" s="4"/>
      <c r="J8442" s="4">
        <v>0</v>
      </c>
    </row>
    <row r="8443" spans="2:10" x14ac:dyDescent="0.3">
      <c r="B8443" s="3" t="s">
        <v>382</v>
      </c>
      <c r="C8443" s="4">
        <v>2024</v>
      </c>
      <c r="D8443" s="3" t="s">
        <v>1473</v>
      </c>
      <c r="E8443" s="4">
        <v>16738600</v>
      </c>
      <c r="F8443" s="4">
        <v>2.7198799999999999</v>
      </c>
      <c r="G8443" s="4">
        <v>1</v>
      </c>
      <c r="H8443" s="4">
        <v>45527</v>
      </c>
      <c r="I8443" s="4"/>
      <c r="J8443" s="4">
        <v>45527</v>
      </c>
    </row>
    <row r="8444" spans="2:10" x14ac:dyDescent="0.3">
      <c r="B8444" s="3" t="s">
        <v>382</v>
      </c>
      <c r="C8444" s="4">
        <v>2024</v>
      </c>
      <c r="D8444" s="3" t="s">
        <v>1474</v>
      </c>
      <c r="E8444" s="4">
        <v>14297613715</v>
      </c>
      <c r="F8444" s="4">
        <v>2.7198799999999999</v>
      </c>
      <c r="G8444" s="4">
        <v>1</v>
      </c>
      <c r="H8444" s="4">
        <v>38887794</v>
      </c>
      <c r="I8444" s="4"/>
      <c r="J8444" s="4">
        <v>38887794</v>
      </c>
    </row>
    <row r="8445" spans="2:10" x14ac:dyDescent="0.3">
      <c r="B8445" s="3" t="s">
        <v>382</v>
      </c>
      <c r="C8445" s="4">
        <v>2024</v>
      </c>
      <c r="D8445" s="3" t="s">
        <v>1475</v>
      </c>
      <c r="E8445" s="4">
        <v>0</v>
      </c>
      <c r="F8445" s="4">
        <v>2.7198799999999999</v>
      </c>
      <c r="G8445" s="4">
        <v>1</v>
      </c>
      <c r="H8445" s="4">
        <v>0</v>
      </c>
      <c r="I8445" s="4"/>
      <c r="J8445" s="4">
        <v>0</v>
      </c>
    </row>
    <row r="8446" spans="2:10" x14ac:dyDescent="0.3">
      <c r="B8446" s="3" t="s">
        <v>382</v>
      </c>
      <c r="C8446" s="4">
        <v>2024</v>
      </c>
      <c r="D8446" s="3" t="s">
        <v>1476</v>
      </c>
      <c r="E8446" s="4">
        <v>4702501</v>
      </c>
      <c r="F8446" s="4">
        <v>30.571439999999999</v>
      </c>
      <c r="G8446" s="4">
        <v>11.239995882171273</v>
      </c>
      <c r="H8446" s="4">
        <v>143762</v>
      </c>
      <c r="I8446" s="4">
        <v>649737</v>
      </c>
      <c r="J8446" s="4">
        <v>793499</v>
      </c>
    </row>
    <row r="8447" spans="2:10" x14ac:dyDescent="0.3">
      <c r="B8447" s="3" t="s">
        <v>384</v>
      </c>
      <c r="C8447" s="4">
        <v>2019</v>
      </c>
      <c r="D8447" s="3" t="s">
        <v>1468</v>
      </c>
      <c r="E8447" s="4">
        <v>1506280400</v>
      </c>
      <c r="F8447" s="4">
        <v>2.9478800000000001</v>
      </c>
      <c r="G8447" s="4">
        <v>2.0553746609679102</v>
      </c>
      <c r="H8447" s="4">
        <v>4440333.8655519998</v>
      </c>
      <c r="I8447" s="4"/>
      <c r="J8447" s="4">
        <v>4440333.8655519998</v>
      </c>
    </row>
    <row r="8448" spans="2:10" x14ac:dyDescent="0.3">
      <c r="B8448" s="3" t="s">
        <v>384</v>
      </c>
      <c r="C8448" s="4">
        <v>2019</v>
      </c>
      <c r="D8448" s="3" t="s">
        <v>1469</v>
      </c>
      <c r="E8448" s="4">
        <v>0</v>
      </c>
      <c r="F8448" s="4">
        <v>0</v>
      </c>
      <c r="G8448" s="4">
        <v>0</v>
      </c>
      <c r="H8448" s="4">
        <v>0</v>
      </c>
      <c r="I8448" s="4"/>
      <c r="J8448" s="4">
        <v>0</v>
      </c>
    </row>
    <row r="8449" spans="2:10" x14ac:dyDescent="0.3">
      <c r="B8449" s="3" t="s">
        <v>384</v>
      </c>
      <c r="C8449" s="4">
        <v>2019</v>
      </c>
      <c r="D8449" s="3" t="s">
        <v>1470</v>
      </c>
      <c r="E8449" s="4">
        <v>0</v>
      </c>
      <c r="F8449" s="4">
        <v>19.514099999999999</v>
      </c>
      <c r="G8449" s="4">
        <v>13.605976726187601</v>
      </c>
      <c r="H8449" s="4">
        <v>0</v>
      </c>
      <c r="I8449" s="4"/>
      <c r="J8449" s="4">
        <v>0</v>
      </c>
    </row>
    <row r="8450" spans="2:10" x14ac:dyDescent="0.3">
      <c r="B8450" s="3" t="s">
        <v>384</v>
      </c>
      <c r="C8450" s="4">
        <v>2019</v>
      </c>
      <c r="D8450" s="3" t="s">
        <v>1471</v>
      </c>
      <c r="E8450" s="4">
        <v>2159000</v>
      </c>
      <c r="F8450" s="4">
        <v>19.514099999999999</v>
      </c>
      <c r="G8450" s="4">
        <v>13.605976726187601</v>
      </c>
      <c r="H8450" s="4">
        <v>42130.941899999998</v>
      </c>
      <c r="I8450" s="4"/>
      <c r="J8450" s="4">
        <v>42130.941899999998</v>
      </c>
    </row>
    <row r="8451" spans="2:10" x14ac:dyDescent="0.3">
      <c r="B8451" s="3" t="s">
        <v>384</v>
      </c>
      <c r="C8451" s="4">
        <v>2019</v>
      </c>
      <c r="D8451" s="3" t="s">
        <v>1472</v>
      </c>
      <c r="E8451" s="4">
        <v>0</v>
      </c>
      <c r="F8451" s="4">
        <v>0</v>
      </c>
      <c r="G8451" s="4">
        <v>0</v>
      </c>
      <c r="H8451" s="4">
        <v>0</v>
      </c>
      <c r="I8451" s="4"/>
      <c r="J8451" s="4">
        <v>0</v>
      </c>
    </row>
    <row r="8452" spans="2:10" x14ac:dyDescent="0.3">
      <c r="B8452" s="3" t="s">
        <v>384</v>
      </c>
      <c r="C8452" s="4">
        <v>2019</v>
      </c>
      <c r="D8452" s="3" t="s">
        <v>1473</v>
      </c>
      <c r="E8452" s="4">
        <v>58385100</v>
      </c>
      <c r="F8452" s="4">
        <v>3.6309</v>
      </c>
      <c r="G8452" s="4">
        <v>2.5316023231978102</v>
      </c>
      <c r="H8452" s="4">
        <v>211990.45959000001</v>
      </c>
      <c r="I8452" s="4"/>
      <c r="J8452" s="4">
        <v>211990.45959000001</v>
      </c>
    </row>
    <row r="8453" spans="2:10" x14ac:dyDescent="0.3">
      <c r="B8453" s="3" t="s">
        <v>384</v>
      </c>
      <c r="C8453" s="4">
        <v>2019</v>
      </c>
      <c r="D8453" s="3" t="s">
        <v>1474</v>
      </c>
      <c r="E8453" s="4">
        <v>48111166630</v>
      </c>
      <c r="F8453" s="4">
        <v>1.4342299999999999</v>
      </c>
      <c r="G8453" s="4">
        <v>1</v>
      </c>
      <c r="H8453" s="4">
        <v>69002478.515744895</v>
      </c>
      <c r="I8453" s="4">
        <v>0</v>
      </c>
      <c r="J8453" s="4">
        <v>69002478.515744895</v>
      </c>
    </row>
    <row r="8454" spans="2:10" x14ac:dyDescent="0.3">
      <c r="B8454" s="3" t="s">
        <v>384</v>
      </c>
      <c r="C8454" s="4">
        <v>2019</v>
      </c>
      <c r="D8454" s="3" t="s">
        <v>1475</v>
      </c>
      <c r="E8454" s="4">
        <v>0</v>
      </c>
      <c r="F8454" s="4">
        <v>0</v>
      </c>
      <c r="G8454" s="4">
        <v>0</v>
      </c>
      <c r="H8454" s="4">
        <v>0</v>
      </c>
      <c r="I8454" s="4"/>
      <c r="J8454" s="4">
        <v>0</v>
      </c>
    </row>
    <row r="8455" spans="2:10" x14ac:dyDescent="0.3">
      <c r="B8455" s="3" t="s">
        <v>384</v>
      </c>
      <c r="C8455" s="4">
        <v>2019</v>
      </c>
      <c r="D8455" s="3" t="s">
        <v>1476</v>
      </c>
      <c r="E8455" s="4">
        <v>16091335</v>
      </c>
      <c r="F8455" s="4">
        <v>8.7172000000000001</v>
      </c>
      <c r="G8455" s="4">
        <v>6.0779651799223302</v>
      </c>
      <c r="H8455" s="4">
        <v>140271.38546200001</v>
      </c>
      <c r="I8455" s="4"/>
      <c r="J8455" s="4">
        <v>140271.38546200001</v>
      </c>
    </row>
    <row r="8456" spans="2:10" x14ac:dyDescent="0.3">
      <c r="B8456" s="3" t="s">
        <v>384</v>
      </c>
      <c r="C8456" s="4">
        <v>2020</v>
      </c>
      <c r="D8456" s="3" t="s">
        <v>1468</v>
      </c>
      <c r="E8456" s="4">
        <v>1466340500</v>
      </c>
      <c r="F8456" s="4">
        <v>3.0688800000000001</v>
      </c>
      <c r="G8456" s="4">
        <v>1.7869649522234579</v>
      </c>
      <c r="H8456" s="4">
        <v>4500023</v>
      </c>
      <c r="I8456" s="4"/>
      <c r="J8456" s="4">
        <v>4500023</v>
      </c>
    </row>
    <row r="8457" spans="2:10" x14ac:dyDescent="0.3">
      <c r="B8457" s="3" t="s">
        <v>384</v>
      </c>
      <c r="C8457" s="4">
        <v>2020</v>
      </c>
      <c r="D8457" s="3" t="s">
        <v>1469</v>
      </c>
      <c r="E8457" s="4">
        <v>0</v>
      </c>
      <c r="F8457" s="4">
        <v>0</v>
      </c>
      <c r="G8457" s="4">
        <v>0</v>
      </c>
      <c r="H8457" s="4">
        <v>0</v>
      </c>
      <c r="I8457" s="4"/>
      <c r="J8457" s="4">
        <v>0</v>
      </c>
    </row>
    <row r="8458" spans="2:10" x14ac:dyDescent="0.3">
      <c r="B8458" s="3" t="s">
        <v>384</v>
      </c>
      <c r="C8458" s="4">
        <v>2020</v>
      </c>
      <c r="D8458" s="3" t="s">
        <v>1470</v>
      </c>
      <c r="E8458" s="4">
        <v>0</v>
      </c>
      <c r="F8458" s="4">
        <v>0</v>
      </c>
      <c r="G8458" s="4">
        <v>0</v>
      </c>
      <c r="H8458" s="4">
        <v>0</v>
      </c>
      <c r="I8458" s="4"/>
      <c r="J8458" s="4">
        <v>0</v>
      </c>
    </row>
    <row r="8459" spans="2:10" x14ac:dyDescent="0.3">
      <c r="B8459" s="3" t="s">
        <v>384</v>
      </c>
      <c r="C8459" s="4">
        <v>2020</v>
      </c>
      <c r="D8459" s="3" t="s">
        <v>1471</v>
      </c>
      <c r="E8459" s="4">
        <v>2102000</v>
      </c>
      <c r="F8459" s="4">
        <v>20.444089999999999</v>
      </c>
      <c r="G8459" s="4">
        <v>11.904301344497691</v>
      </c>
      <c r="H8459" s="4">
        <v>42973</v>
      </c>
      <c r="I8459" s="4"/>
      <c r="J8459" s="4">
        <v>42973</v>
      </c>
    </row>
    <row r="8460" spans="2:10" x14ac:dyDescent="0.3">
      <c r="B8460" s="3" t="s">
        <v>384</v>
      </c>
      <c r="C8460" s="4">
        <v>2020</v>
      </c>
      <c r="D8460" s="3" t="s">
        <v>1472</v>
      </c>
      <c r="E8460" s="4">
        <v>0</v>
      </c>
      <c r="F8460" s="4">
        <v>0</v>
      </c>
      <c r="G8460" s="4">
        <v>0</v>
      </c>
      <c r="H8460" s="4">
        <v>0</v>
      </c>
      <c r="I8460" s="4"/>
      <c r="J8460" s="4">
        <v>0</v>
      </c>
    </row>
    <row r="8461" spans="2:10" x14ac:dyDescent="0.3">
      <c r="B8461" s="3" t="s">
        <v>384</v>
      </c>
      <c r="C8461" s="4">
        <v>2020</v>
      </c>
      <c r="D8461" s="3" t="s">
        <v>1473</v>
      </c>
      <c r="E8461" s="4">
        <v>60743200</v>
      </c>
      <c r="F8461" s="4">
        <v>3.5597599999999998</v>
      </c>
      <c r="G8461" s="4">
        <v>2.072797358752045</v>
      </c>
      <c r="H8461" s="4">
        <v>216231</v>
      </c>
      <c r="I8461" s="4"/>
      <c r="J8461" s="4">
        <v>216231</v>
      </c>
    </row>
    <row r="8462" spans="2:10" x14ac:dyDescent="0.3">
      <c r="B8462" s="3" t="s">
        <v>384</v>
      </c>
      <c r="C8462" s="4">
        <v>2020</v>
      </c>
      <c r="D8462" s="3" t="s">
        <v>1474</v>
      </c>
      <c r="E8462" s="4">
        <v>41509775930</v>
      </c>
      <c r="F8462" s="4">
        <v>1.7173700000000001</v>
      </c>
      <c r="G8462" s="4">
        <v>1</v>
      </c>
      <c r="H8462" s="4">
        <v>71287644</v>
      </c>
      <c r="I8462" s="4"/>
      <c r="J8462" s="4">
        <v>71287644</v>
      </c>
    </row>
    <row r="8463" spans="2:10" x14ac:dyDescent="0.3">
      <c r="B8463" s="3" t="s">
        <v>384</v>
      </c>
      <c r="C8463" s="4">
        <v>2020</v>
      </c>
      <c r="D8463" s="3" t="s">
        <v>1475</v>
      </c>
      <c r="E8463" s="4">
        <v>0</v>
      </c>
      <c r="F8463" s="4">
        <v>0</v>
      </c>
      <c r="G8463" s="4">
        <v>0</v>
      </c>
      <c r="H8463" s="4">
        <v>0</v>
      </c>
      <c r="I8463" s="4"/>
      <c r="J8463" s="4">
        <v>0</v>
      </c>
    </row>
    <row r="8464" spans="2:10" x14ac:dyDescent="0.3">
      <c r="B8464" s="3" t="s">
        <v>384</v>
      </c>
      <c r="C8464" s="4">
        <v>2020</v>
      </c>
      <c r="D8464" s="3" t="s">
        <v>1476</v>
      </c>
      <c r="E8464" s="4">
        <v>15099290</v>
      </c>
      <c r="F8464" s="4">
        <v>9.4689999999999994</v>
      </c>
      <c r="G8464" s="4">
        <v>5.5136633340514853</v>
      </c>
      <c r="H8464" s="4">
        <v>142975</v>
      </c>
      <c r="I8464" s="4">
        <v>741051</v>
      </c>
      <c r="J8464" s="4">
        <v>884026</v>
      </c>
    </row>
    <row r="8465" spans="2:10" x14ac:dyDescent="0.3">
      <c r="B8465" s="3" t="s">
        <v>384</v>
      </c>
      <c r="C8465" s="4">
        <v>2021</v>
      </c>
      <c r="D8465" s="3" t="s">
        <v>1468</v>
      </c>
      <c r="E8465" s="4">
        <v>1398737900</v>
      </c>
      <c r="F8465" s="4">
        <v>3.38124</v>
      </c>
      <c r="G8465" s="4">
        <v>1.9447614227212073</v>
      </c>
      <c r="H8465" s="4">
        <v>4729469</v>
      </c>
      <c r="I8465" s="4"/>
      <c r="J8465" s="4">
        <v>4729469</v>
      </c>
    </row>
    <row r="8466" spans="2:10" x14ac:dyDescent="0.3">
      <c r="B8466" s="3" t="s">
        <v>384</v>
      </c>
      <c r="C8466" s="4">
        <v>2021</v>
      </c>
      <c r="D8466" s="3" t="s">
        <v>1469</v>
      </c>
      <c r="E8466" s="4">
        <v>0</v>
      </c>
      <c r="F8466" s="4">
        <v>0</v>
      </c>
      <c r="G8466" s="4">
        <v>0</v>
      </c>
      <c r="H8466" s="4">
        <v>0</v>
      </c>
      <c r="I8466" s="4"/>
      <c r="J8466" s="4">
        <v>0</v>
      </c>
    </row>
    <row r="8467" spans="2:10" x14ac:dyDescent="0.3">
      <c r="B8467" s="3" t="s">
        <v>384</v>
      </c>
      <c r="C8467" s="4">
        <v>2021</v>
      </c>
      <c r="D8467" s="3" t="s">
        <v>1470</v>
      </c>
      <c r="E8467" s="4">
        <v>0</v>
      </c>
      <c r="F8467" s="4">
        <v>0</v>
      </c>
      <c r="G8467" s="4">
        <v>0</v>
      </c>
      <c r="H8467" s="4">
        <v>0</v>
      </c>
      <c r="I8467" s="4"/>
      <c r="J8467" s="4">
        <v>0</v>
      </c>
    </row>
    <row r="8468" spans="2:10" x14ac:dyDescent="0.3">
      <c r="B8468" s="3" t="s">
        <v>384</v>
      </c>
      <c r="C8468" s="4">
        <v>2021</v>
      </c>
      <c r="D8468" s="3" t="s">
        <v>1471</v>
      </c>
      <c r="E8468" s="4">
        <v>2028000</v>
      </c>
      <c r="F8468" s="4">
        <v>22.033449999999998</v>
      </c>
      <c r="G8468" s="4">
        <v>12.672807481709842</v>
      </c>
      <c r="H8468" s="4">
        <v>44684</v>
      </c>
      <c r="I8468" s="4"/>
      <c r="J8468" s="4">
        <v>44684</v>
      </c>
    </row>
    <row r="8469" spans="2:10" x14ac:dyDescent="0.3">
      <c r="B8469" s="3" t="s">
        <v>384</v>
      </c>
      <c r="C8469" s="4">
        <v>2021</v>
      </c>
      <c r="D8469" s="3" t="s">
        <v>1472</v>
      </c>
      <c r="E8469" s="4">
        <v>0</v>
      </c>
      <c r="F8469" s="4">
        <v>0</v>
      </c>
      <c r="G8469" s="4">
        <v>0</v>
      </c>
      <c r="H8469" s="4">
        <v>0</v>
      </c>
      <c r="I8469" s="4"/>
      <c r="J8469" s="4">
        <v>0</v>
      </c>
    </row>
    <row r="8470" spans="2:10" x14ac:dyDescent="0.3">
      <c r="B8470" s="3" t="s">
        <v>384</v>
      </c>
      <c r="C8470" s="4">
        <v>2021</v>
      </c>
      <c r="D8470" s="3" t="s">
        <v>1473</v>
      </c>
      <c r="E8470" s="4">
        <v>61298700</v>
      </c>
      <c r="F8470" s="4">
        <v>3.66614</v>
      </c>
      <c r="G8470" s="4">
        <v>2.1086251322873051</v>
      </c>
      <c r="H8470" s="4">
        <v>224730</v>
      </c>
      <c r="I8470" s="4"/>
      <c r="J8470" s="4">
        <v>224730</v>
      </c>
    </row>
    <row r="8471" spans="2:10" x14ac:dyDescent="0.3">
      <c r="B8471" s="3" t="s">
        <v>384</v>
      </c>
      <c r="C8471" s="4">
        <v>2021</v>
      </c>
      <c r="D8471" s="3" t="s">
        <v>1474</v>
      </c>
      <c r="E8471" s="4">
        <v>43045837230</v>
      </c>
      <c r="F8471" s="4">
        <v>1.73864</v>
      </c>
      <c r="G8471" s="4">
        <v>1</v>
      </c>
      <c r="H8471" s="4">
        <v>74841214</v>
      </c>
      <c r="I8471" s="4"/>
      <c r="J8471" s="4">
        <v>74841214</v>
      </c>
    </row>
    <row r="8472" spans="2:10" x14ac:dyDescent="0.3">
      <c r="B8472" s="3" t="s">
        <v>384</v>
      </c>
      <c r="C8472" s="4">
        <v>2021</v>
      </c>
      <c r="D8472" s="3" t="s">
        <v>1475</v>
      </c>
      <c r="E8472" s="4">
        <v>0</v>
      </c>
      <c r="F8472" s="4">
        <v>0</v>
      </c>
      <c r="G8472" s="4">
        <v>0</v>
      </c>
      <c r="H8472" s="4">
        <v>0</v>
      </c>
      <c r="I8472" s="4"/>
      <c r="J8472" s="4">
        <v>0</v>
      </c>
    </row>
    <row r="8473" spans="2:10" x14ac:dyDescent="0.3">
      <c r="B8473" s="3" t="s">
        <v>384</v>
      </c>
      <c r="C8473" s="4">
        <v>2021</v>
      </c>
      <c r="D8473" s="3" t="s">
        <v>1476</v>
      </c>
      <c r="E8473" s="4">
        <v>13750255</v>
      </c>
      <c r="F8473" s="4">
        <v>11.029769999999999</v>
      </c>
      <c r="G8473" s="4">
        <v>6.3439067316983389</v>
      </c>
      <c r="H8473" s="4">
        <v>151662</v>
      </c>
      <c r="I8473" s="4">
        <v>761698</v>
      </c>
      <c r="J8473" s="4">
        <v>913360</v>
      </c>
    </row>
    <row r="8474" spans="2:10" x14ac:dyDescent="0.3">
      <c r="B8474" s="3" t="s">
        <v>384</v>
      </c>
      <c r="C8474" s="4">
        <v>2022</v>
      </c>
      <c r="D8474" s="3" t="s">
        <v>1468</v>
      </c>
      <c r="E8474" s="4">
        <v>1480685900</v>
      </c>
      <c r="F8474" s="4">
        <v>3.3291499999999998</v>
      </c>
      <c r="G8474" s="4">
        <v>2.1723937669659636</v>
      </c>
      <c r="H8474" s="4">
        <v>4929425</v>
      </c>
      <c r="I8474" s="4"/>
      <c r="J8474" s="4">
        <v>4929425</v>
      </c>
    </row>
    <row r="8475" spans="2:10" x14ac:dyDescent="0.3">
      <c r="B8475" s="3" t="s">
        <v>384</v>
      </c>
      <c r="C8475" s="4">
        <v>2022</v>
      </c>
      <c r="D8475" s="3" t="s">
        <v>1469</v>
      </c>
      <c r="E8475" s="4">
        <v>0</v>
      </c>
      <c r="F8475" s="4">
        <v>0</v>
      </c>
      <c r="G8475" s="4">
        <v>0</v>
      </c>
      <c r="H8475" s="4">
        <v>0</v>
      </c>
      <c r="I8475" s="4"/>
      <c r="J8475" s="4">
        <v>0</v>
      </c>
    </row>
    <row r="8476" spans="2:10" x14ac:dyDescent="0.3">
      <c r="B8476" s="3" t="s">
        <v>384</v>
      </c>
      <c r="C8476" s="4">
        <v>2022</v>
      </c>
      <c r="D8476" s="3" t="s">
        <v>1470</v>
      </c>
      <c r="E8476" s="4">
        <v>0</v>
      </c>
      <c r="F8476" s="4">
        <v>0</v>
      </c>
      <c r="G8476" s="4">
        <v>0</v>
      </c>
      <c r="H8476" s="4">
        <v>0</v>
      </c>
      <c r="I8476" s="4"/>
      <c r="J8476" s="4">
        <v>0</v>
      </c>
    </row>
    <row r="8477" spans="2:10" x14ac:dyDescent="0.3">
      <c r="B8477" s="3" t="s">
        <v>384</v>
      </c>
      <c r="C8477" s="4">
        <v>2022</v>
      </c>
      <c r="D8477" s="3" t="s">
        <v>1471</v>
      </c>
      <c r="E8477" s="4">
        <v>1955000</v>
      </c>
      <c r="F8477" s="4">
        <v>23.608139999999999</v>
      </c>
      <c r="G8477" s="4">
        <v>15.405186364585507</v>
      </c>
      <c r="H8477" s="4">
        <v>46154</v>
      </c>
      <c r="I8477" s="4"/>
      <c r="J8477" s="4">
        <v>46154</v>
      </c>
    </row>
    <row r="8478" spans="2:10" x14ac:dyDescent="0.3">
      <c r="B8478" s="3" t="s">
        <v>384</v>
      </c>
      <c r="C8478" s="4">
        <v>2022</v>
      </c>
      <c r="D8478" s="3" t="s">
        <v>1472</v>
      </c>
      <c r="E8478" s="4">
        <v>0</v>
      </c>
      <c r="F8478" s="4">
        <v>0</v>
      </c>
      <c r="G8478" s="4">
        <v>0</v>
      </c>
      <c r="H8478" s="4">
        <v>0</v>
      </c>
      <c r="I8478" s="4"/>
      <c r="J8478" s="4">
        <v>0</v>
      </c>
    </row>
    <row r="8479" spans="2:10" x14ac:dyDescent="0.3">
      <c r="B8479" s="3" t="s">
        <v>384</v>
      </c>
      <c r="C8479" s="4">
        <v>2022</v>
      </c>
      <c r="D8479" s="3" t="s">
        <v>1473</v>
      </c>
      <c r="E8479" s="4">
        <v>64320100</v>
      </c>
      <c r="F8479" s="4">
        <v>3.6169699999999998</v>
      </c>
      <c r="G8479" s="4">
        <v>2.3602069847567337</v>
      </c>
      <c r="H8479" s="4">
        <v>232644</v>
      </c>
      <c r="I8479" s="4"/>
      <c r="J8479" s="4">
        <v>232644</v>
      </c>
    </row>
    <row r="8480" spans="2:10" x14ac:dyDescent="0.3">
      <c r="B8480" s="3" t="s">
        <v>384</v>
      </c>
      <c r="C8480" s="4">
        <v>2022</v>
      </c>
      <c r="D8480" s="3" t="s">
        <v>1474</v>
      </c>
      <c r="E8480" s="4">
        <v>51222360530</v>
      </c>
      <c r="F8480" s="4">
        <v>1.5324800000000001</v>
      </c>
      <c r="G8480" s="4">
        <v>1</v>
      </c>
      <c r="H8480" s="4">
        <v>78497243</v>
      </c>
      <c r="I8480" s="4"/>
      <c r="J8480" s="4">
        <v>78497243</v>
      </c>
    </row>
    <row r="8481" spans="2:10" x14ac:dyDescent="0.3">
      <c r="B8481" s="3" t="s">
        <v>384</v>
      </c>
      <c r="C8481" s="4">
        <v>2022</v>
      </c>
      <c r="D8481" s="3" t="s">
        <v>1475</v>
      </c>
      <c r="E8481" s="4">
        <v>0</v>
      </c>
      <c r="F8481" s="4">
        <v>0</v>
      </c>
      <c r="G8481" s="4">
        <v>0</v>
      </c>
      <c r="H8481" s="4">
        <v>0</v>
      </c>
      <c r="I8481" s="4"/>
      <c r="J8481" s="4">
        <v>0</v>
      </c>
    </row>
    <row r="8482" spans="2:10" x14ac:dyDescent="0.3">
      <c r="B8482" s="3" t="s">
        <v>384</v>
      </c>
      <c r="C8482" s="4">
        <v>2022</v>
      </c>
      <c r="D8482" s="3" t="s">
        <v>1476</v>
      </c>
      <c r="E8482" s="4">
        <v>15127650</v>
      </c>
      <c r="F8482" s="4">
        <v>10.206759999999999</v>
      </c>
      <c r="G8482" s="4">
        <v>6.6602892044268103</v>
      </c>
      <c r="H8482" s="4">
        <v>154404</v>
      </c>
      <c r="I8482" s="4">
        <v>773506</v>
      </c>
      <c r="J8482" s="4">
        <v>927910</v>
      </c>
    </row>
    <row r="8483" spans="2:10" x14ac:dyDescent="0.3">
      <c r="B8483" s="3" t="s">
        <v>384</v>
      </c>
      <c r="C8483" s="4">
        <v>2023</v>
      </c>
      <c r="D8483" s="3" t="s">
        <v>1468</v>
      </c>
      <c r="E8483" s="4">
        <v>1568107300</v>
      </c>
      <c r="F8483" s="4">
        <v>3.2698499999999999</v>
      </c>
      <c r="G8483" s="4">
        <v>2.1615698873552276</v>
      </c>
      <c r="H8483" s="4">
        <v>5127476</v>
      </c>
      <c r="I8483" s="4"/>
      <c r="J8483" s="4">
        <v>5127476</v>
      </c>
    </row>
    <row r="8484" spans="2:10" x14ac:dyDescent="0.3">
      <c r="B8484" s="3" t="s">
        <v>384</v>
      </c>
      <c r="C8484" s="4">
        <v>2023</v>
      </c>
      <c r="D8484" s="3" t="s">
        <v>1469</v>
      </c>
      <c r="E8484" s="4">
        <v>0</v>
      </c>
      <c r="F8484" s="4">
        <v>0</v>
      </c>
      <c r="G8484" s="4">
        <v>0</v>
      </c>
      <c r="H8484" s="4">
        <v>0</v>
      </c>
      <c r="I8484" s="4"/>
      <c r="J8484" s="4">
        <v>0</v>
      </c>
    </row>
    <row r="8485" spans="2:10" x14ac:dyDescent="0.3">
      <c r="B8485" s="3" t="s">
        <v>384</v>
      </c>
      <c r="C8485" s="4">
        <v>2023</v>
      </c>
      <c r="D8485" s="3" t="s">
        <v>1470</v>
      </c>
      <c r="E8485" s="4">
        <v>0</v>
      </c>
      <c r="F8485" s="4">
        <v>0</v>
      </c>
      <c r="G8485" s="4">
        <v>0</v>
      </c>
      <c r="H8485" s="4">
        <v>0</v>
      </c>
      <c r="I8485" s="4"/>
      <c r="J8485" s="4">
        <v>0</v>
      </c>
    </row>
    <row r="8486" spans="2:10" x14ac:dyDescent="0.3">
      <c r="B8486" s="3" t="s">
        <v>384</v>
      </c>
      <c r="C8486" s="4">
        <v>2023</v>
      </c>
      <c r="D8486" s="3" t="s">
        <v>1471</v>
      </c>
      <c r="E8486" s="4">
        <v>1965000</v>
      </c>
      <c r="F8486" s="4">
        <v>24.38946</v>
      </c>
      <c r="G8486" s="4">
        <v>16.122917658257972</v>
      </c>
      <c r="H8486" s="4">
        <v>47925</v>
      </c>
      <c r="I8486" s="4"/>
      <c r="J8486" s="4">
        <v>47925</v>
      </c>
    </row>
    <row r="8487" spans="2:10" x14ac:dyDescent="0.3">
      <c r="B8487" s="3" t="s">
        <v>384</v>
      </c>
      <c r="C8487" s="4">
        <v>2023</v>
      </c>
      <c r="D8487" s="3" t="s">
        <v>1472</v>
      </c>
      <c r="E8487" s="4">
        <v>0</v>
      </c>
      <c r="F8487" s="4">
        <v>0</v>
      </c>
      <c r="G8487" s="4">
        <v>0</v>
      </c>
      <c r="H8487" s="4">
        <v>0</v>
      </c>
      <c r="I8487" s="4"/>
      <c r="J8487" s="4">
        <v>0</v>
      </c>
    </row>
    <row r="8488" spans="2:10" x14ac:dyDescent="0.3">
      <c r="B8488" s="3" t="s">
        <v>384</v>
      </c>
      <c r="C8488" s="4">
        <v>2023</v>
      </c>
      <c r="D8488" s="3" t="s">
        <v>1473</v>
      </c>
      <c r="E8488" s="4">
        <v>111353100</v>
      </c>
      <c r="F8488" s="4">
        <v>3.2557999999999998</v>
      </c>
      <c r="G8488" s="4">
        <v>2.1522819821249137</v>
      </c>
      <c r="H8488" s="4">
        <v>362543</v>
      </c>
      <c r="I8488" s="4"/>
      <c r="J8488" s="4">
        <v>362543</v>
      </c>
    </row>
    <row r="8489" spans="2:10" x14ac:dyDescent="0.3">
      <c r="B8489" s="3" t="s">
        <v>384</v>
      </c>
      <c r="C8489" s="4">
        <v>2023</v>
      </c>
      <c r="D8489" s="3" t="s">
        <v>1474</v>
      </c>
      <c r="E8489" s="4">
        <v>54475610326</v>
      </c>
      <c r="F8489" s="4">
        <v>1.5127200000000001</v>
      </c>
      <c r="G8489" s="4">
        <v>1</v>
      </c>
      <c r="H8489" s="4">
        <v>82406345</v>
      </c>
      <c r="I8489" s="4"/>
      <c r="J8489" s="4">
        <v>82406345</v>
      </c>
    </row>
    <row r="8490" spans="2:10" x14ac:dyDescent="0.3">
      <c r="B8490" s="3" t="s">
        <v>384</v>
      </c>
      <c r="C8490" s="4">
        <v>2023</v>
      </c>
      <c r="D8490" s="3" t="s">
        <v>1475</v>
      </c>
      <c r="E8490" s="4">
        <v>0</v>
      </c>
      <c r="F8490" s="4">
        <v>0</v>
      </c>
      <c r="G8490" s="4">
        <v>0</v>
      </c>
      <c r="H8490" s="4">
        <v>0</v>
      </c>
      <c r="I8490" s="4"/>
      <c r="J8490" s="4">
        <v>0</v>
      </c>
    </row>
    <row r="8491" spans="2:10" x14ac:dyDescent="0.3">
      <c r="B8491" s="3" t="s">
        <v>384</v>
      </c>
      <c r="C8491" s="4">
        <v>2023</v>
      </c>
      <c r="D8491" s="3" t="s">
        <v>1476</v>
      </c>
      <c r="E8491" s="4">
        <v>16400565</v>
      </c>
      <c r="F8491" s="4">
        <v>9.6634200000000003</v>
      </c>
      <c r="G8491" s="4">
        <v>6.3881088370617167</v>
      </c>
      <c r="H8491" s="4">
        <v>158486</v>
      </c>
      <c r="I8491" s="4">
        <v>836768</v>
      </c>
      <c r="J8491" s="4">
        <v>995254</v>
      </c>
    </row>
    <row r="8492" spans="2:10" x14ac:dyDescent="0.3">
      <c r="B8492" s="3" t="s">
        <v>384</v>
      </c>
      <c r="C8492" s="4">
        <v>2024</v>
      </c>
      <c r="D8492" s="3" t="s">
        <v>1468</v>
      </c>
      <c r="E8492" s="4">
        <v>1557306200</v>
      </c>
      <c r="F8492" s="4">
        <v>3.5378699999999998</v>
      </c>
      <c r="G8492" s="4">
        <v>2.1314267468340704</v>
      </c>
      <c r="H8492" s="4">
        <v>5509547</v>
      </c>
      <c r="I8492" s="4"/>
      <c r="J8492" s="4">
        <v>5509547</v>
      </c>
    </row>
    <row r="8493" spans="2:10" x14ac:dyDescent="0.3">
      <c r="B8493" s="3" t="s">
        <v>384</v>
      </c>
      <c r="C8493" s="4">
        <v>2024</v>
      </c>
      <c r="D8493" s="3" t="s">
        <v>1469</v>
      </c>
      <c r="E8493" s="4">
        <v>0</v>
      </c>
      <c r="F8493" s="4">
        <v>0</v>
      </c>
      <c r="G8493" s="4">
        <v>0</v>
      </c>
      <c r="H8493" s="4">
        <v>0</v>
      </c>
      <c r="I8493" s="4"/>
      <c r="J8493" s="4">
        <v>0</v>
      </c>
    </row>
    <row r="8494" spans="2:10" x14ac:dyDescent="0.3">
      <c r="B8494" s="3" t="s">
        <v>384</v>
      </c>
      <c r="C8494" s="4">
        <v>2024</v>
      </c>
      <c r="D8494" s="3" t="s">
        <v>1470</v>
      </c>
      <c r="E8494" s="4">
        <v>0</v>
      </c>
      <c r="F8494" s="4">
        <v>0</v>
      </c>
      <c r="G8494" s="4">
        <v>0</v>
      </c>
      <c r="H8494" s="4">
        <v>0</v>
      </c>
      <c r="I8494" s="4"/>
      <c r="J8494" s="4">
        <v>0</v>
      </c>
    </row>
    <row r="8495" spans="2:10" x14ac:dyDescent="0.3">
      <c r="B8495" s="3" t="s">
        <v>384</v>
      </c>
      <c r="C8495" s="4">
        <v>2024</v>
      </c>
      <c r="D8495" s="3" t="s">
        <v>1471</v>
      </c>
      <c r="E8495" s="4">
        <v>2046000</v>
      </c>
      <c r="F8495" s="4">
        <v>24.248139999999999</v>
      </c>
      <c r="G8495" s="4">
        <v>14.608545299001122</v>
      </c>
      <c r="H8495" s="4">
        <v>49612</v>
      </c>
      <c r="I8495" s="4"/>
      <c r="J8495" s="4">
        <v>49612</v>
      </c>
    </row>
    <row r="8496" spans="2:10" x14ac:dyDescent="0.3">
      <c r="B8496" s="3" t="s">
        <v>384</v>
      </c>
      <c r="C8496" s="4">
        <v>2024</v>
      </c>
      <c r="D8496" s="3" t="s">
        <v>1472</v>
      </c>
      <c r="E8496" s="4">
        <v>0</v>
      </c>
      <c r="F8496" s="4">
        <v>0</v>
      </c>
      <c r="G8496" s="4">
        <v>0</v>
      </c>
      <c r="H8496" s="4">
        <v>0</v>
      </c>
      <c r="I8496" s="4"/>
      <c r="J8496" s="4">
        <v>0</v>
      </c>
    </row>
    <row r="8497" spans="2:10" x14ac:dyDescent="0.3">
      <c r="B8497" s="3" t="s">
        <v>384</v>
      </c>
      <c r="C8497" s="4">
        <v>2024</v>
      </c>
      <c r="D8497" s="3" t="s">
        <v>1473</v>
      </c>
      <c r="E8497" s="4">
        <v>108519800</v>
      </c>
      <c r="F8497" s="4">
        <v>3.3660199999999998</v>
      </c>
      <c r="G8497" s="4">
        <v>2.0278939187642333</v>
      </c>
      <c r="H8497" s="4">
        <v>365280</v>
      </c>
      <c r="I8497" s="4"/>
      <c r="J8497" s="4">
        <v>365280</v>
      </c>
    </row>
    <row r="8498" spans="2:10" x14ac:dyDescent="0.3">
      <c r="B8498" s="3" t="s">
        <v>384</v>
      </c>
      <c r="C8498" s="4">
        <v>2024</v>
      </c>
      <c r="D8498" s="3" t="s">
        <v>1474</v>
      </c>
      <c r="E8498" s="4">
        <v>53740653824</v>
      </c>
      <c r="F8498" s="4">
        <v>1.6598599999999999</v>
      </c>
      <c r="G8498" s="4">
        <v>1</v>
      </c>
      <c r="H8498" s="4">
        <v>89201962</v>
      </c>
      <c r="I8498" s="4"/>
      <c r="J8498" s="4">
        <v>89201962</v>
      </c>
    </row>
    <row r="8499" spans="2:10" x14ac:dyDescent="0.3">
      <c r="B8499" s="3" t="s">
        <v>384</v>
      </c>
      <c r="C8499" s="4">
        <v>2024</v>
      </c>
      <c r="D8499" s="3" t="s">
        <v>1475</v>
      </c>
      <c r="E8499" s="4">
        <v>0</v>
      </c>
      <c r="F8499" s="4">
        <v>0</v>
      </c>
      <c r="G8499" s="4">
        <v>0</v>
      </c>
      <c r="H8499" s="4">
        <v>0</v>
      </c>
      <c r="I8499" s="4"/>
      <c r="J8499" s="4">
        <v>0</v>
      </c>
    </row>
    <row r="8500" spans="2:10" x14ac:dyDescent="0.3">
      <c r="B8500" s="3" t="s">
        <v>384</v>
      </c>
      <c r="C8500" s="4">
        <v>2024</v>
      </c>
      <c r="D8500" s="3" t="s">
        <v>1476</v>
      </c>
      <c r="E8500" s="4">
        <v>20345130</v>
      </c>
      <c r="F8500" s="4">
        <v>9.7814899999999998</v>
      </c>
      <c r="G8500" s="4">
        <v>5.8929608521200585</v>
      </c>
      <c r="H8500" s="4">
        <v>199006</v>
      </c>
      <c r="I8500" s="4">
        <v>86789218</v>
      </c>
      <c r="J8500" s="4">
        <v>86988224</v>
      </c>
    </row>
    <row r="8501" spans="2:10" x14ac:dyDescent="0.3">
      <c r="B8501" s="3" t="s">
        <v>386</v>
      </c>
      <c r="C8501" s="4">
        <v>2019</v>
      </c>
      <c r="D8501" s="3" t="s">
        <v>1468</v>
      </c>
      <c r="E8501" s="4">
        <v>1702271516</v>
      </c>
      <c r="F8501" s="4">
        <v>6.8520000000000003</v>
      </c>
      <c r="G8501" s="4">
        <v>4.4149484536082504</v>
      </c>
      <c r="H8501" s="4">
        <v>11663964.427632</v>
      </c>
      <c r="I8501" s="4"/>
      <c r="J8501" s="4">
        <v>11663964.427632</v>
      </c>
    </row>
    <row r="8502" spans="2:10" x14ac:dyDescent="0.3">
      <c r="B8502" s="3" t="s">
        <v>386</v>
      </c>
      <c r="C8502" s="4">
        <v>2019</v>
      </c>
      <c r="D8502" s="3" t="s">
        <v>1469</v>
      </c>
      <c r="E8502" s="4">
        <v>0</v>
      </c>
      <c r="F8502" s="4">
        <v>0</v>
      </c>
      <c r="G8502" s="4">
        <v>0</v>
      </c>
      <c r="H8502" s="4">
        <v>0</v>
      </c>
      <c r="I8502" s="4"/>
      <c r="J8502" s="4">
        <v>0</v>
      </c>
    </row>
    <row r="8503" spans="2:10" x14ac:dyDescent="0.3">
      <c r="B8503" s="3" t="s">
        <v>386</v>
      </c>
      <c r="C8503" s="4">
        <v>2019</v>
      </c>
      <c r="D8503" s="3" t="s">
        <v>1470</v>
      </c>
      <c r="E8503" s="4">
        <v>6006000</v>
      </c>
      <c r="F8503" s="4">
        <v>11.157</v>
      </c>
      <c r="G8503" s="4">
        <v>7.1887886597938104</v>
      </c>
      <c r="H8503" s="4">
        <v>67008.941999999995</v>
      </c>
      <c r="I8503" s="4"/>
      <c r="J8503" s="4">
        <v>67008.941999999995</v>
      </c>
    </row>
    <row r="8504" spans="2:10" x14ac:dyDescent="0.3">
      <c r="B8504" s="3" t="s">
        <v>386</v>
      </c>
      <c r="C8504" s="4">
        <v>2019</v>
      </c>
      <c r="D8504" s="3" t="s">
        <v>1471</v>
      </c>
      <c r="E8504" s="4">
        <v>0</v>
      </c>
      <c r="F8504" s="4">
        <v>0</v>
      </c>
      <c r="G8504" s="4">
        <v>0</v>
      </c>
      <c r="H8504" s="4">
        <v>0</v>
      </c>
      <c r="I8504" s="4"/>
      <c r="J8504" s="4">
        <v>0</v>
      </c>
    </row>
    <row r="8505" spans="2:10" x14ac:dyDescent="0.3">
      <c r="B8505" s="3" t="s">
        <v>386</v>
      </c>
      <c r="C8505" s="4">
        <v>2019</v>
      </c>
      <c r="D8505" s="3" t="s">
        <v>1472</v>
      </c>
      <c r="E8505" s="4">
        <v>0</v>
      </c>
      <c r="F8505" s="4">
        <v>0</v>
      </c>
      <c r="G8505" s="4">
        <v>0</v>
      </c>
      <c r="H8505" s="4">
        <v>0</v>
      </c>
      <c r="I8505" s="4"/>
      <c r="J8505" s="4">
        <v>0</v>
      </c>
    </row>
    <row r="8506" spans="2:10" x14ac:dyDescent="0.3">
      <c r="B8506" s="3" t="s">
        <v>386</v>
      </c>
      <c r="C8506" s="4">
        <v>2019</v>
      </c>
      <c r="D8506" s="3" t="s">
        <v>1473</v>
      </c>
      <c r="E8506" s="4">
        <v>71415600</v>
      </c>
      <c r="F8506" s="4">
        <v>8.0660000000000007</v>
      </c>
      <c r="G8506" s="4">
        <v>5.1971649484536098</v>
      </c>
      <c r="H8506" s="4">
        <v>576038.22959999996</v>
      </c>
      <c r="I8506" s="4"/>
      <c r="J8506" s="4">
        <v>576038.22959999996</v>
      </c>
    </row>
    <row r="8507" spans="2:10" x14ac:dyDescent="0.3">
      <c r="B8507" s="3" t="s">
        <v>386</v>
      </c>
      <c r="C8507" s="4">
        <v>2019</v>
      </c>
      <c r="D8507" s="3" t="s">
        <v>1474</v>
      </c>
      <c r="E8507" s="4">
        <v>16950108630</v>
      </c>
      <c r="F8507" s="4">
        <v>1.552</v>
      </c>
      <c r="G8507" s="4">
        <v>1</v>
      </c>
      <c r="H8507" s="4">
        <v>26306568.593759999</v>
      </c>
      <c r="I8507" s="4">
        <v>0</v>
      </c>
      <c r="J8507" s="4">
        <v>26306568.593759999</v>
      </c>
    </row>
    <row r="8508" spans="2:10" x14ac:dyDescent="0.3">
      <c r="B8508" s="3" t="s">
        <v>386</v>
      </c>
      <c r="C8508" s="4">
        <v>2019</v>
      </c>
      <c r="D8508" s="3" t="s">
        <v>1475</v>
      </c>
      <c r="E8508" s="4">
        <v>0</v>
      </c>
      <c r="F8508" s="4">
        <v>0</v>
      </c>
      <c r="G8508" s="4">
        <v>0</v>
      </c>
      <c r="H8508" s="4">
        <v>0</v>
      </c>
      <c r="I8508" s="4"/>
      <c r="J8508" s="4">
        <v>0</v>
      </c>
    </row>
    <row r="8509" spans="2:10" x14ac:dyDescent="0.3">
      <c r="B8509" s="3" t="s">
        <v>386</v>
      </c>
      <c r="C8509" s="4">
        <v>2019</v>
      </c>
      <c r="D8509" s="3" t="s">
        <v>1476</v>
      </c>
      <c r="E8509" s="4">
        <v>26865369</v>
      </c>
      <c r="F8509" s="4">
        <v>21.756</v>
      </c>
      <c r="G8509" s="4">
        <v>14.018041237113399</v>
      </c>
      <c r="H8509" s="4">
        <v>584482.96796399995</v>
      </c>
      <c r="I8509" s="4"/>
      <c r="J8509" s="4">
        <v>584482.96796399995</v>
      </c>
    </row>
    <row r="8510" spans="2:10" x14ac:dyDescent="0.3">
      <c r="B8510" s="3" t="s">
        <v>386</v>
      </c>
      <c r="C8510" s="4">
        <v>2020</v>
      </c>
      <c r="D8510" s="3" t="s">
        <v>1468</v>
      </c>
      <c r="E8510" s="4">
        <v>1859875816</v>
      </c>
      <c r="F8510" s="4">
        <v>6.38</v>
      </c>
      <c r="G8510" s="4">
        <v>4.0949935815147622</v>
      </c>
      <c r="H8510" s="4">
        <v>11866008</v>
      </c>
      <c r="I8510" s="4"/>
      <c r="J8510" s="4">
        <v>11866008</v>
      </c>
    </row>
    <row r="8511" spans="2:10" x14ac:dyDescent="0.3">
      <c r="B8511" s="3" t="s">
        <v>386</v>
      </c>
      <c r="C8511" s="4">
        <v>2020</v>
      </c>
      <c r="D8511" s="3" t="s">
        <v>1469</v>
      </c>
      <c r="E8511" s="4">
        <v>0</v>
      </c>
      <c r="F8511" s="4">
        <v>0</v>
      </c>
      <c r="G8511" s="4">
        <v>0</v>
      </c>
      <c r="H8511" s="4">
        <v>0</v>
      </c>
      <c r="I8511" s="4"/>
      <c r="J8511" s="4">
        <v>0</v>
      </c>
    </row>
    <row r="8512" spans="2:10" x14ac:dyDescent="0.3">
      <c r="B8512" s="3" t="s">
        <v>386</v>
      </c>
      <c r="C8512" s="4">
        <v>2020</v>
      </c>
      <c r="D8512" s="3" t="s">
        <v>1470</v>
      </c>
      <c r="E8512" s="4">
        <v>7081600</v>
      </c>
      <c r="F8512" s="4">
        <v>11.173999999999999</v>
      </c>
      <c r="G8512" s="4">
        <v>7.1720154043645694</v>
      </c>
      <c r="H8512" s="4">
        <v>79130</v>
      </c>
      <c r="I8512" s="4"/>
      <c r="J8512" s="4">
        <v>79130</v>
      </c>
    </row>
    <row r="8513" spans="2:10" x14ac:dyDescent="0.3">
      <c r="B8513" s="3" t="s">
        <v>386</v>
      </c>
      <c r="C8513" s="4">
        <v>2020</v>
      </c>
      <c r="D8513" s="3" t="s">
        <v>1471</v>
      </c>
      <c r="E8513" s="4">
        <v>0</v>
      </c>
      <c r="F8513" s="4">
        <v>0</v>
      </c>
      <c r="G8513" s="4">
        <v>0</v>
      </c>
      <c r="H8513" s="4">
        <v>0</v>
      </c>
      <c r="I8513" s="4"/>
      <c r="J8513" s="4">
        <v>0</v>
      </c>
    </row>
    <row r="8514" spans="2:10" x14ac:dyDescent="0.3">
      <c r="B8514" s="3" t="s">
        <v>386</v>
      </c>
      <c r="C8514" s="4">
        <v>2020</v>
      </c>
      <c r="D8514" s="3" t="s">
        <v>1472</v>
      </c>
      <c r="E8514" s="4">
        <v>0</v>
      </c>
      <c r="F8514" s="4">
        <v>0</v>
      </c>
      <c r="G8514" s="4">
        <v>0</v>
      </c>
      <c r="H8514" s="4">
        <v>0</v>
      </c>
      <c r="I8514" s="4"/>
      <c r="J8514" s="4">
        <v>0</v>
      </c>
    </row>
    <row r="8515" spans="2:10" x14ac:dyDescent="0.3">
      <c r="B8515" s="3" t="s">
        <v>386</v>
      </c>
      <c r="C8515" s="4">
        <v>2020</v>
      </c>
      <c r="D8515" s="3" t="s">
        <v>1473</v>
      </c>
      <c r="E8515" s="4">
        <v>82737600</v>
      </c>
      <c r="F8515" s="4">
        <v>7.133</v>
      </c>
      <c r="G8515" s="4">
        <v>4.5783055198973042</v>
      </c>
      <c r="H8515" s="4">
        <v>590167</v>
      </c>
      <c r="I8515" s="4"/>
      <c r="J8515" s="4">
        <v>590167</v>
      </c>
    </row>
    <row r="8516" spans="2:10" x14ac:dyDescent="0.3">
      <c r="B8516" s="3" t="s">
        <v>386</v>
      </c>
      <c r="C8516" s="4">
        <v>2020</v>
      </c>
      <c r="D8516" s="3" t="s">
        <v>1474</v>
      </c>
      <c r="E8516" s="4">
        <v>17422401930</v>
      </c>
      <c r="F8516" s="4">
        <v>1.5580000000000001</v>
      </c>
      <c r="G8516" s="4">
        <v>1</v>
      </c>
      <c r="H8516" s="4">
        <v>27144102</v>
      </c>
      <c r="I8516" s="4"/>
      <c r="J8516" s="4">
        <v>27144102</v>
      </c>
    </row>
    <row r="8517" spans="2:10" x14ac:dyDescent="0.3">
      <c r="B8517" s="3" t="s">
        <v>386</v>
      </c>
      <c r="C8517" s="4">
        <v>2020</v>
      </c>
      <c r="D8517" s="3" t="s">
        <v>1475</v>
      </c>
      <c r="E8517" s="4">
        <v>0</v>
      </c>
      <c r="F8517" s="4">
        <v>0</v>
      </c>
      <c r="G8517" s="4">
        <v>0</v>
      </c>
      <c r="H8517" s="4">
        <v>0</v>
      </c>
      <c r="I8517" s="4"/>
      <c r="J8517" s="4">
        <v>0</v>
      </c>
    </row>
    <row r="8518" spans="2:10" x14ac:dyDescent="0.3">
      <c r="B8518" s="3" t="s">
        <v>386</v>
      </c>
      <c r="C8518" s="4">
        <v>2020</v>
      </c>
      <c r="D8518" s="3" t="s">
        <v>1476</v>
      </c>
      <c r="E8518" s="4">
        <v>27425984</v>
      </c>
      <c r="F8518" s="4">
        <v>21.789000000000001</v>
      </c>
      <c r="G8518" s="4">
        <v>13.985237483953787</v>
      </c>
      <c r="H8518" s="4">
        <v>597585</v>
      </c>
      <c r="I8518" s="4">
        <v>547500</v>
      </c>
      <c r="J8518" s="4">
        <v>1145085</v>
      </c>
    </row>
    <row r="8519" spans="2:10" x14ac:dyDescent="0.3">
      <c r="B8519" s="3" t="s">
        <v>386</v>
      </c>
      <c r="C8519" s="4">
        <v>2021</v>
      </c>
      <c r="D8519" s="3" t="s">
        <v>1468</v>
      </c>
      <c r="E8519" s="4">
        <v>1633603821</v>
      </c>
      <c r="F8519" s="4">
        <v>7.3517000000000001</v>
      </c>
      <c r="G8519" s="4">
        <v>4.7667120534267005</v>
      </c>
      <c r="H8519" s="4">
        <v>12009765</v>
      </c>
      <c r="I8519" s="4"/>
      <c r="J8519" s="4">
        <v>12009765</v>
      </c>
    </row>
    <row r="8520" spans="2:10" x14ac:dyDescent="0.3">
      <c r="B8520" s="3" t="s">
        <v>386</v>
      </c>
      <c r="C8520" s="4">
        <v>2021</v>
      </c>
      <c r="D8520" s="3" t="s">
        <v>1469</v>
      </c>
      <c r="E8520" s="4">
        <v>0</v>
      </c>
      <c r="F8520" s="4">
        <v>0</v>
      </c>
      <c r="G8520" s="4">
        <v>0</v>
      </c>
      <c r="H8520" s="4">
        <v>0</v>
      </c>
      <c r="I8520" s="4"/>
      <c r="J8520" s="4">
        <v>0</v>
      </c>
    </row>
    <row r="8521" spans="2:10" x14ac:dyDescent="0.3">
      <c r="B8521" s="3" t="s">
        <v>386</v>
      </c>
      <c r="C8521" s="4">
        <v>2021</v>
      </c>
      <c r="D8521" s="3" t="s">
        <v>1470</v>
      </c>
      <c r="E8521" s="4">
        <v>7107900</v>
      </c>
      <c r="F8521" s="4">
        <v>11.2529</v>
      </c>
      <c r="G8521" s="4">
        <v>7.2961810283343063</v>
      </c>
      <c r="H8521" s="4">
        <v>79984</v>
      </c>
      <c r="I8521" s="4"/>
      <c r="J8521" s="4">
        <v>79984</v>
      </c>
    </row>
    <row r="8522" spans="2:10" x14ac:dyDescent="0.3">
      <c r="B8522" s="3" t="s">
        <v>386</v>
      </c>
      <c r="C8522" s="4">
        <v>2021</v>
      </c>
      <c r="D8522" s="3" t="s">
        <v>1471</v>
      </c>
      <c r="E8522" s="4">
        <v>0</v>
      </c>
      <c r="F8522" s="4">
        <v>0</v>
      </c>
      <c r="G8522" s="4">
        <v>0</v>
      </c>
      <c r="H8522" s="4">
        <v>0</v>
      </c>
      <c r="I8522" s="4"/>
      <c r="J8522" s="4">
        <v>0</v>
      </c>
    </row>
    <row r="8523" spans="2:10" x14ac:dyDescent="0.3">
      <c r="B8523" s="3" t="s">
        <v>386</v>
      </c>
      <c r="C8523" s="4">
        <v>2021</v>
      </c>
      <c r="D8523" s="3" t="s">
        <v>1472</v>
      </c>
      <c r="E8523" s="4">
        <v>0</v>
      </c>
      <c r="F8523" s="4">
        <v>0</v>
      </c>
      <c r="G8523" s="4">
        <v>0</v>
      </c>
      <c r="H8523" s="4">
        <v>0</v>
      </c>
      <c r="I8523" s="4"/>
      <c r="J8523" s="4">
        <v>0</v>
      </c>
    </row>
    <row r="8524" spans="2:10" x14ac:dyDescent="0.3">
      <c r="B8524" s="3" t="s">
        <v>386</v>
      </c>
      <c r="C8524" s="4">
        <v>2021</v>
      </c>
      <c r="D8524" s="3" t="s">
        <v>1473</v>
      </c>
      <c r="E8524" s="4">
        <v>83081600</v>
      </c>
      <c r="F8524" s="4">
        <v>7.2583000000000002</v>
      </c>
      <c r="G8524" s="4">
        <v>4.7061531478959999</v>
      </c>
      <c r="H8524" s="4">
        <v>603031</v>
      </c>
      <c r="I8524" s="4"/>
      <c r="J8524" s="4">
        <v>603031</v>
      </c>
    </row>
    <row r="8525" spans="2:10" x14ac:dyDescent="0.3">
      <c r="B8525" s="3" t="s">
        <v>386</v>
      </c>
      <c r="C8525" s="4">
        <v>2021</v>
      </c>
      <c r="D8525" s="3" t="s">
        <v>1474</v>
      </c>
      <c r="E8525" s="4">
        <v>17898198030</v>
      </c>
      <c r="F8525" s="4">
        <v>1.5423</v>
      </c>
      <c r="G8525" s="4">
        <v>1</v>
      </c>
      <c r="H8525" s="4">
        <v>27604391</v>
      </c>
      <c r="I8525" s="4"/>
      <c r="J8525" s="4">
        <v>27604391</v>
      </c>
    </row>
    <row r="8526" spans="2:10" x14ac:dyDescent="0.3">
      <c r="B8526" s="3" t="s">
        <v>386</v>
      </c>
      <c r="C8526" s="4">
        <v>2021</v>
      </c>
      <c r="D8526" s="3" t="s">
        <v>1475</v>
      </c>
      <c r="E8526" s="4">
        <v>0</v>
      </c>
      <c r="F8526" s="4">
        <v>0</v>
      </c>
      <c r="G8526" s="4">
        <v>0</v>
      </c>
      <c r="H8526" s="4">
        <v>0</v>
      </c>
      <c r="I8526" s="4"/>
      <c r="J8526" s="4">
        <v>0</v>
      </c>
    </row>
    <row r="8527" spans="2:10" x14ac:dyDescent="0.3">
      <c r="B8527" s="3" t="s">
        <v>386</v>
      </c>
      <c r="C8527" s="4">
        <v>2021</v>
      </c>
      <c r="D8527" s="3" t="s">
        <v>1476</v>
      </c>
      <c r="E8527" s="4">
        <v>27271049</v>
      </c>
      <c r="F8527" s="4">
        <v>27.8916</v>
      </c>
      <c r="G8527" s="4">
        <v>18.084419373662712</v>
      </c>
      <c r="H8527" s="4">
        <v>760633</v>
      </c>
      <c r="I8527" s="4">
        <v>560000</v>
      </c>
      <c r="J8527" s="4">
        <v>1320633</v>
      </c>
    </row>
    <row r="8528" spans="2:10" x14ac:dyDescent="0.3">
      <c r="B8528" s="3" t="s">
        <v>386</v>
      </c>
      <c r="C8528" s="4">
        <v>2022</v>
      </c>
      <c r="D8528" s="3" t="s">
        <v>1468</v>
      </c>
      <c r="E8528" s="4">
        <v>1697993788</v>
      </c>
      <c r="F8528" s="4">
        <v>7.5132000000000003</v>
      </c>
      <c r="G8528" s="4">
        <v>5.6939749905267156</v>
      </c>
      <c r="H8528" s="4">
        <v>12757367</v>
      </c>
      <c r="I8528" s="4"/>
      <c r="J8528" s="4">
        <v>12757367</v>
      </c>
    </row>
    <row r="8529" spans="2:10" x14ac:dyDescent="0.3">
      <c r="B8529" s="3" t="s">
        <v>386</v>
      </c>
      <c r="C8529" s="4">
        <v>2022</v>
      </c>
      <c r="D8529" s="3" t="s">
        <v>1469</v>
      </c>
      <c r="E8529" s="4">
        <v>0</v>
      </c>
      <c r="F8529" s="4">
        <v>0</v>
      </c>
      <c r="G8529" s="4">
        <v>0</v>
      </c>
      <c r="H8529" s="4">
        <v>0</v>
      </c>
      <c r="I8529" s="4"/>
      <c r="J8529" s="4">
        <v>0</v>
      </c>
    </row>
    <row r="8530" spans="2:10" x14ac:dyDescent="0.3">
      <c r="B8530" s="3" t="s">
        <v>386</v>
      </c>
      <c r="C8530" s="4">
        <v>2022</v>
      </c>
      <c r="D8530" s="3" t="s">
        <v>1470</v>
      </c>
      <c r="E8530" s="4">
        <v>8392100</v>
      </c>
      <c r="F8530" s="4">
        <v>10.1714</v>
      </c>
      <c r="G8530" s="4">
        <v>7.7085259568018198</v>
      </c>
      <c r="H8530" s="4">
        <v>85359</v>
      </c>
      <c r="I8530" s="4"/>
      <c r="J8530" s="4">
        <v>85359</v>
      </c>
    </row>
    <row r="8531" spans="2:10" x14ac:dyDescent="0.3">
      <c r="B8531" s="3" t="s">
        <v>386</v>
      </c>
      <c r="C8531" s="4">
        <v>2022</v>
      </c>
      <c r="D8531" s="3" t="s">
        <v>1471</v>
      </c>
      <c r="E8531" s="4">
        <v>0</v>
      </c>
      <c r="F8531" s="4">
        <v>0</v>
      </c>
      <c r="G8531" s="4">
        <v>0</v>
      </c>
      <c r="H8531" s="4">
        <v>0</v>
      </c>
      <c r="I8531" s="4"/>
      <c r="J8531" s="4">
        <v>0</v>
      </c>
    </row>
    <row r="8532" spans="2:10" x14ac:dyDescent="0.3">
      <c r="B8532" s="3" t="s">
        <v>386</v>
      </c>
      <c r="C8532" s="4">
        <v>2022</v>
      </c>
      <c r="D8532" s="3" t="s">
        <v>1472</v>
      </c>
      <c r="E8532" s="4">
        <v>0</v>
      </c>
      <c r="F8532" s="4">
        <v>0</v>
      </c>
      <c r="G8532" s="4">
        <v>0</v>
      </c>
      <c r="H8532" s="4">
        <v>0</v>
      </c>
      <c r="I8532" s="4"/>
      <c r="J8532" s="4">
        <v>0</v>
      </c>
    </row>
    <row r="8533" spans="2:10" x14ac:dyDescent="0.3">
      <c r="B8533" s="3" t="s">
        <v>386</v>
      </c>
      <c r="C8533" s="4">
        <v>2022</v>
      </c>
      <c r="D8533" s="3" t="s">
        <v>1473</v>
      </c>
      <c r="E8533" s="4">
        <v>85874300</v>
      </c>
      <c r="F8533" s="4">
        <v>7.4941000000000004</v>
      </c>
      <c r="G8533" s="4">
        <v>5.6794998105342938</v>
      </c>
      <c r="H8533" s="4">
        <v>643551</v>
      </c>
      <c r="I8533" s="4"/>
      <c r="J8533" s="4">
        <v>643551</v>
      </c>
    </row>
    <row r="8534" spans="2:10" x14ac:dyDescent="0.3">
      <c r="B8534" s="3" t="s">
        <v>386</v>
      </c>
      <c r="C8534" s="4">
        <v>2022</v>
      </c>
      <c r="D8534" s="3" t="s">
        <v>1474</v>
      </c>
      <c r="E8534" s="4">
        <v>22404476330</v>
      </c>
      <c r="F8534" s="4">
        <v>1.3194999999999999</v>
      </c>
      <c r="G8534" s="4">
        <v>1</v>
      </c>
      <c r="H8534" s="4">
        <v>29562707</v>
      </c>
      <c r="I8534" s="4"/>
      <c r="J8534" s="4">
        <v>29562707</v>
      </c>
    </row>
    <row r="8535" spans="2:10" x14ac:dyDescent="0.3">
      <c r="B8535" s="3" t="s">
        <v>386</v>
      </c>
      <c r="C8535" s="4">
        <v>2022</v>
      </c>
      <c r="D8535" s="3" t="s">
        <v>1475</v>
      </c>
      <c r="E8535" s="4">
        <v>0</v>
      </c>
      <c r="F8535" s="4">
        <v>0</v>
      </c>
      <c r="G8535" s="4">
        <v>0</v>
      </c>
      <c r="H8535" s="4">
        <v>0</v>
      </c>
      <c r="I8535" s="4"/>
      <c r="J8535" s="4">
        <v>0</v>
      </c>
    </row>
    <row r="8536" spans="2:10" x14ac:dyDescent="0.3">
      <c r="B8536" s="3" t="s">
        <v>386</v>
      </c>
      <c r="C8536" s="4">
        <v>2022</v>
      </c>
      <c r="D8536" s="3" t="s">
        <v>1476</v>
      </c>
      <c r="E8536" s="4">
        <v>27512559</v>
      </c>
      <c r="F8536" s="4">
        <v>28.983000000000001</v>
      </c>
      <c r="G8536" s="4">
        <v>21.965138309965898</v>
      </c>
      <c r="H8536" s="4">
        <v>797396</v>
      </c>
      <c r="I8536" s="4">
        <v>529500</v>
      </c>
      <c r="J8536" s="4">
        <v>1326896</v>
      </c>
    </row>
    <row r="8537" spans="2:10" x14ac:dyDescent="0.3">
      <c r="B8537" s="3" t="s">
        <v>386</v>
      </c>
      <c r="C8537" s="4">
        <v>2023</v>
      </c>
      <c r="D8537" s="3" t="s">
        <v>1468</v>
      </c>
      <c r="E8537" s="4">
        <v>2184083377</v>
      </c>
      <c r="F8537" s="4">
        <v>6.3484999999999996</v>
      </c>
      <c r="G8537" s="4">
        <v>5.0102596480151531</v>
      </c>
      <c r="H8537" s="4">
        <v>13865653</v>
      </c>
      <c r="I8537" s="4"/>
      <c r="J8537" s="4">
        <v>13865653</v>
      </c>
    </row>
    <row r="8538" spans="2:10" x14ac:dyDescent="0.3">
      <c r="B8538" s="3" t="s">
        <v>386</v>
      </c>
      <c r="C8538" s="4">
        <v>2023</v>
      </c>
      <c r="D8538" s="3" t="s">
        <v>1469</v>
      </c>
      <c r="E8538" s="4">
        <v>0</v>
      </c>
      <c r="F8538" s="4">
        <v>0</v>
      </c>
      <c r="G8538" s="4">
        <v>0</v>
      </c>
      <c r="H8538" s="4">
        <v>0</v>
      </c>
      <c r="I8538" s="4"/>
      <c r="J8538" s="4">
        <v>0</v>
      </c>
    </row>
    <row r="8539" spans="2:10" x14ac:dyDescent="0.3">
      <c r="B8539" s="3" t="s">
        <v>386</v>
      </c>
      <c r="C8539" s="4">
        <v>2023</v>
      </c>
      <c r="D8539" s="3" t="s">
        <v>1470</v>
      </c>
      <c r="E8539" s="4">
        <v>16742400</v>
      </c>
      <c r="F8539" s="4">
        <v>5.4451000000000001</v>
      </c>
      <c r="G8539" s="4">
        <v>4.2972930313313871</v>
      </c>
      <c r="H8539" s="4">
        <v>91164</v>
      </c>
      <c r="I8539" s="4"/>
      <c r="J8539" s="4">
        <v>91164</v>
      </c>
    </row>
    <row r="8540" spans="2:10" x14ac:dyDescent="0.3">
      <c r="B8540" s="3" t="s">
        <v>386</v>
      </c>
      <c r="C8540" s="4">
        <v>2023</v>
      </c>
      <c r="D8540" s="3" t="s">
        <v>1471</v>
      </c>
      <c r="E8540" s="4">
        <v>0</v>
      </c>
      <c r="F8540" s="4">
        <v>0</v>
      </c>
      <c r="G8540" s="4">
        <v>0</v>
      </c>
      <c r="H8540" s="4">
        <v>0</v>
      </c>
      <c r="I8540" s="4"/>
      <c r="J8540" s="4">
        <v>0</v>
      </c>
    </row>
    <row r="8541" spans="2:10" x14ac:dyDescent="0.3">
      <c r="B8541" s="3" t="s">
        <v>386</v>
      </c>
      <c r="C8541" s="4">
        <v>2023</v>
      </c>
      <c r="D8541" s="3" t="s">
        <v>1472</v>
      </c>
      <c r="E8541" s="4">
        <v>0</v>
      </c>
      <c r="F8541" s="4">
        <v>0</v>
      </c>
      <c r="G8541" s="4">
        <v>0</v>
      </c>
      <c r="H8541" s="4">
        <v>0</v>
      </c>
      <c r="I8541" s="4"/>
      <c r="J8541" s="4">
        <v>0</v>
      </c>
    </row>
    <row r="8542" spans="2:10" x14ac:dyDescent="0.3">
      <c r="B8542" s="3" t="s">
        <v>386</v>
      </c>
      <c r="C8542" s="4">
        <v>2023</v>
      </c>
      <c r="D8542" s="3" t="s">
        <v>1473</v>
      </c>
      <c r="E8542" s="4">
        <v>91672300</v>
      </c>
      <c r="F8542" s="4">
        <v>7.7826000000000004</v>
      </c>
      <c r="G8542" s="4">
        <v>6.1420566648251924</v>
      </c>
      <c r="H8542" s="4">
        <v>713449</v>
      </c>
      <c r="I8542" s="4"/>
      <c r="J8542" s="4">
        <v>713449</v>
      </c>
    </row>
    <row r="8543" spans="2:10" x14ac:dyDescent="0.3">
      <c r="B8543" s="3" t="s">
        <v>386</v>
      </c>
      <c r="C8543" s="4">
        <v>2023</v>
      </c>
      <c r="D8543" s="3" t="s">
        <v>1474</v>
      </c>
      <c r="E8543" s="4">
        <v>25407566172</v>
      </c>
      <c r="F8543" s="4">
        <v>1.2670999999999999</v>
      </c>
      <c r="G8543" s="4">
        <v>1</v>
      </c>
      <c r="H8543" s="4">
        <v>32193927</v>
      </c>
      <c r="I8543" s="4"/>
      <c r="J8543" s="4">
        <v>32193927</v>
      </c>
    </row>
    <row r="8544" spans="2:10" x14ac:dyDescent="0.3">
      <c r="B8544" s="3" t="s">
        <v>386</v>
      </c>
      <c r="C8544" s="4">
        <v>2023</v>
      </c>
      <c r="D8544" s="3" t="s">
        <v>1475</v>
      </c>
      <c r="E8544" s="4">
        <v>0</v>
      </c>
      <c r="F8544" s="4">
        <v>0</v>
      </c>
      <c r="G8544" s="4">
        <v>0</v>
      </c>
      <c r="H8544" s="4">
        <v>0</v>
      </c>
      <c r="I8544" s="4"/>
      <c r="J8544" s="4">
        <v>0</v>
      </c>
    </row>
    <row r="8545" spans="2:10" x14ac:dyDescent="0.3">
      <c r="B8545" s="3" t="s">
        <v>386</v>
      </c>
      <c r="C8545" s="4">
        <v>2023</v>
      </c>
      <c r="D8545" s="3" t="s">
        <v>1476</v>
      </c>
      <c r="E8545" s="4">
        <v>32146698</v>
      </c>
      <c r="F8545" s="4">
        <v>26.910399999999999</v>
      </c>
      <c r="G8545" s="4">
        <v>21.237787072843503</v>
      </c>
      <c r="H8545" s="4">
        <v>865081</v>
      </c>
      <c r="I8545" s="4">
        <v>568150</v>
      </c>
      <c r="J8545" s="4">
        <v>1433231</v>
      </c>
    </row>
    <row r="8546" spans="2:10" x14ac:dyDescent="0.3">
      <c r="B8546" s="3" t="s">
        <v>386</v>
      </c>
      <c r="C8546" s="4">
        <v>2024</v>
      </c>
      <c r="D8546" s="3" t="s">
        <v>1468</v>
      </c>
      <c r="E8546" s="4">
        <v>2272324119</v>
      </c>
      <c r="F8546" s="4">
        <v>6.6162999999999998</v>
      </c>
      <c r="G8546" s="4">
        <v>4.7912955318994861</v>
      </c>
      <c r="H8546" s="4">
        <v>15034378</v>
      </c>
      <c r="I8546" s="4"/>
      <c r="J8546" s="4">
        <v>15034378</v>
      </c>
    </row>
    <row r="8547" spans="2:10" x14ac:dyDescent="0.3">
      <c r="B8547" s="3" t="s">
        <v>386</v>
      </c>
      <c r="C8547" s="4">
        <v>2024</v>
      </c>
      <c r="D8547" s="3" t="s">
        <v>1469</v>
      </c>
      <c r="E8547" s="4">
        <v>0</v>
      </c>
      <c r="F8547" s="4">
        <v>0</v>
      </c>
      <c r="G8547" s="4">
        <v>0</v>
      </c>
      <c r="H8547" s="4">
        <v>0</v>
      </c>
      <c r="I8547" s="4"/>
      <c r="J8547" s="4">
        <v>0</v>
      </c>
    </row>
    <row r="8548" spans="2:10" x14ac:dyDescent="0.3">
      <c r="B8548" s="3" t="s">
        <v>386</v>
      </c>
      <c r="C8548" s="4">
        <v>2024</v>
      </c>
      <c r="D8548" s="3" t="s">
        <v>1470</v>
      </c>
      <c r="E8548" s="4">
        <v>15876300</v>
      </c>
      <c r="F8548" s="4">
        <v>6.2100999999999997</v>
      </c>
      <c r="G8548" s="4">
        <v>4.49713954667246</v>
      </c>
      <c r="H8548" s="4">
        <v>98593</v>
      </c>
      <c r="I8548" s="4"/>
      <c r="J8548" s="4">
        <v>98593</v>
      </c>
    </row>
    <row r="8549" spans="2:10" x14ac:dyDescent="0.3">
      <c r="B8549" s="3" t="s">
        <v>386</v>
      </c>
      <c r="C8549" s="4">
        <v>2024</v>
      </c>
      <c r="D8549" s="3" t="s">
        <v>1471</v>
      </c>
      <c r="E8549" s="4">
        <v>0</v>
      </c>
      <c r="F8549" s="4">
        <v>0</v>
      </c>
      <c r="G8549" s="4">
        <v>0</v>
      </c>
      <c r="H8549" s="4">
        <v>0</v>
      </c>
      <c r="I8549" s="4"/>
      <c r="J8549" s="4">
        <v>0</v>
      </c>
    </row>
    <row r="8550" spans="2:10" x14ac:dyDescent="0.3">
      <c r="B8550" s="3" t="s">
        <v>386</v>
      </c>
      <c r="C8550" s="4">
        <v>2024</v>
      </c>
      <c r="D8550" s="3" t="s">
        <v>1472</v>
      </c>
      <c r="E8550" s="4">
        <v>0</v>
      </c>
      <c r="F8550" s="4">
        <v>0</v>
      </c>
      <c r="G8550" s="4">
        <v>0</v>
      </c>
      <c r="H8550" s="4">
        <v>0</v>
      </c>
      <c r="I8550" s="4"/>
      <c r="J8550" s="4">
        <v>0</v>
      </c>
    </row>
    <row r="8551" spans="2:10" x14ac:dyDescent="0.3">
      <c r="B8551" s="3" t="s">
        <v>386</v>
      </c>
      <c r="C8551" s="4">
        <v>2024</v>
      </c>
      <c r="D8551" s="3" t="s">
        <v>1473</v>
      </c>
      <c r="E8551" s="4">
        <v>93475200</v>
      </c>
      <c r="F8551" s="4">
        <v>8.4322999999999997</v>
      </c>
      <c r="G8551" s="4">
        <v>6.1063798971685133</v>
      </c>
      <c r="H8551" s="4">
        <v>788211</v>
      </c>
      <c r="I8551" s="4"/>
      <c r="J8551" s="4">
        <v>788211</v>
      </c>
    </row>
    <row r="8552" spans="2:10" x14ac:dyDescent="0.3">
      <c r="B8552" s="3" t="s">
        <v>386</v>
      </c>
      <c r="C8552" s="4">
        <v>2024</v>
      </c>
      <c r="D8552" s="3" t="s">
        <v>1474</v>
      </c>
      <c r="E8552" s="4">
        <v>25344482530</v>
      </c>
      <c r="F8552" s="4">
        <v>1.3809</v>
      </c>
      <c r="G8552" s="4">
        <v>1</v>
      </c>
      <c r="H8552" s="4">
        <v>34998196</v>
      </c>
      <c r="I8552" s="4"/>
      <c r="J8552" s="4">
        <v>34998196</v>
      </c>
    </row>
    <row r="8553" spans="2:10" x14ac:dyDescent="0.3">
      <c r="B8553" s="3" t="s">
        <v>386</v>
      </c>
      <c r="C8553" s="4">
        <v>2024</v>
      </c>
      <c r="D8553" s="3" t="s">
        <v>1475</v>
      </c>
      <c r="E8553" s="4">
        <v>0</v>
      </c>
      <c r="F8553" s="4">
        <v>0</v>
      </c>
      <c r="G8553" s="4">
        <v>0</v>
      </c>
      <c r="H8553" s="4">
        <v>0</v>
      </c>
      <c r="I8553" s="4"/>
      <c r="J8553" s="4">
        <v>0</v>
      </c>
    </row>
    <row r="8554" spans="2:10" x14ac:dyDescent="0.3">
      <c r="B8554" s="3" t="s">
        <v>386</v>
      </c>
      <c r="C8554" s="4">
        <v>2024</v>
      </c>
      <c r="D8554" s="3" t="s">
        <v>1476</v>
      </c>
      <c r="E8554" s="4">
        <v>33482443</v>
      </c>
      <c r="F8554" s="4">
        <v>27.675599999999999</v>
      </c>
      <c r="G8554" s="4">
        <v>20.041711927004126</v>
      </c>
      <c r="H8554" s="4">
        <v>926647</v>
      </c>
      <c r="I8554" s="4">
        <v>585100</v>
      </c>
      <c r="J8554" s="4">
        <v>1511747</v>
      </c>
    </row>
    <row r="8555" spans="2:10" x14ac:dyDescent="0.3">
      <c r="B8555" s="3" t="s">
        <v>388</v>
      </c>
      <c r="C8555" s="4">
        <v>2019</v>
      </c>
      <c r="D8555" s="3" t="s">
        <v>1468</v>
      </c>
      <c r="E8555" s="4">
        <v>416407063</v>
      </c>
      <c r="F8555" s="4">
        <v>5.2924699999999998</v>
      </c>
      <c r="G8555" s="4">
        <v>2.3005937891222699</v>
      </c>
      <c r="H8555" s="4">
        <v>2203821.8887156099</v>
      </c>
      <c r="I8555" s="4"/>
      <c r="J8555" s="4">
        <v>2203821.8887156099</v>
      </c>
    </row>
    <row r="8556" spans="2:10" x14ac:dyDescent="0.3">
      <c r="B8556" s="3" t="s">
        <v>388</v>
      </c>
      <c r="C8556" s="4">
        <v>2019</v>
      </c>
      <c r="D8556" s="3" t="s">
        <v>1469</v>
      </c>
      <c r="E8556" s="4">
        <v>0</v>
      </c>
      <c r="F8556" s="4">
        <v>0</v>
      </c>
      <c r="G8556" s="4">
        <v>0</v>
      </c>
      <c r="H8556" s="4">
        <v>0</v>
      </c>
      <c r="I8556" s="4"/>
      <c r="J8556" s="4">
        <v>0</v>
      </c>
    </row>
    <row r="8557" spans="2:10" x14ac:dyDescent="0.3">
      <c r="B8557" s="3" t="s">
        <v>388</v>
      </c>
      <c r="C8557" s="4">
        <v>2019</v>
      </c>
      <c r="D8557" s="3" t="s">
        <v>1470</v>
      </c>
      <c r="E8557" s="4">
        <v>0</v>
      </c>
      <c r="F8557" s="4">
        <v>0</v>
      </c>
      <c r="G8557" s="4">
        <v>0</v>
      </c>
      <c r="H8557" s="4">
        <v>0</v>
      </c>
      <c r="I8557" s="4"/>
      <c r="J8557" s="4">
        <v>0</v>
      </c>
    </row>
    <row r="8558" spans="2:10" x14ac:dyDescent="0.3">
      <c r="B8558" s="3" t="s">
        <v>388</v>
      </c>
      <c r="C8558" s="4">
        <v>2019</v>
      </c>
      <c r="D8558" s="3" t="s">
        <v>1471</v>
      </c>
      <c r="E8558" s="4">
        <v>0</v>
      </c>
      <c r="F8558" s="4">
        <v>0</v>
      </c>
      <c r="G8558" s="4">
        <v>0</v>
      </c>
      <c r="H8558" s="4">
        <v>0</v>
      </c>
      <c r="I8558" s="4"/>
      <c r="J8558" s="4">
        <v>0</v>
      </c>
    </row>
    <row r="8559" spans="2:10" x14ac:dyDescent="0.3">
      <c r="B8559" s="3" t="s">
        <v>388</v>
      </c>
      <c r="C8559" s="4">
        <v>2019</v>
      </c>
      <c r="D8559" s="3" t="s">
        <v>1472</v>
      </c>
      <c r="E8559" s="4">
        <v>0</v>
      </c>
      <c r="F8559" s="4">
        <v>0</v>
      </c>
      <c r="G8559" s="4">
        <v>0</v>
      </c>
      <c r="H8559" s="4">
        <v>0</v>
      </c>
      <c r="I8559" s="4"/>
      <c r="J8559" s="4">
        <v>0</v>
      </c>
    </row>
    <row r="8560" spans="2:10" x14ac:dyDescent="0.3">
      <c r="B8560" s="3" t="s">
        <v>388</v>
      </c>
      <c r="C8560" s="4">
        <v>2019</v>
      </c>
      <c r="D8560" s="3" t="s">
        <v>1473</v>
      </c>
      <c r="E8560" s="4">
        <v>3615700</v>
      </c>
      <c r="F8560" s="4">
        <v>1.83331</v>
      </c>
      <c r="G8560" s="4">
        <v>0.79692498956739499</v>
      </c>
      <c r="H8560" s="4">
        <v>6628.6989670000003</v>
      </c>
      <c r="I8560" s="4"/>
      <c r="J8560" s="4">
        <v>6628.6989670000003</v>
      </c>
    </row>
    <row r="8561" spans="2:10" x14ac:dyDescent="0.3">
      <c r="B8561" s="3" t="s">
        <v>388</v>
      </c>
      <c r="C8561" s="4">
        <v>2019</v>
      </c>
      <c r="D8561" s="3" t="s">
        <v>1474</v>
      </c>
      <c r="E8561" s="4">
        <v>9087421212</v>
      </c>
      <c r="F8561" s="4">
        <v>2.3004799999999999</v>
      </c>
      <c r="G8561" s="4">
        <v>1</v>
      </c>
      <c r="H8561" s="4">
        <v>20905430.749781799</v>
      </c>
      <c r="I8561" s="4">
        <v>0</v>
      </c>
      <c r="J8561" s="4">
        <v>20905430.749781799</v>
      </c>
    </row>
    <row r="8562" spans="2:10" x14ac:dyDescent="0.3">
      <c r="B8562" s="3" t="s">
        <v>388</v>
      </c>
      <c r="C8562" s="4">
        <v>2019</v>
      </c>
      <c r="D8562" s="3" t="s">
        <v>1475</v>
      </c>
      <c r="E8562" s="4">
        <v>0</v>
      </c>
      <c r="F8562" s="4">
        <v>0</v>
      </c>
      <c r="G8562" s="4">
        <v>0</v>
      </c>
      <c r="H8562" s="4">
        <v>0</v>
      </c>
      <c r="I8562" s="4"/>
      <c r="J8562" s="4">
        <v>0</v>
      </c>
    </row>
    <row r="8563" spans="2:10" x14ac:dyDescent="0.3">
      <c r="B8563" s="3" t="s">
        <v>388</v>
      </c>
      <c r="C8563" s="4">
        <v>2019</v>
      </c>
      <c r="D8563" s="3" t="s">
        <v>1476</v>
      </c>
      <c r="E8563" s="4">
        <v>3299205</v>
      </c>
      <c r="F8563" s="4">
        <v>14.475199999999999</v>
      </c>
      <c r="G8563" s="4">
        <v>6.2922520517457201</v>
      </c>
      <c r="H8563" s="4">
        <v>47756.652216000002</v>
      </c>
      <c r="I8563" s="4"/>
      <c r="J8563" s="4">
        <v>47756.652216000002</v>
      </c>
    </row>
    <row r="8564" spans="2:10" x14ac:dyDescent="0.3">
      <c r="B8564" s="3" t="s">
        <v>388</v>
      </c>
      <c r="C8564" s="4">
        <v>2020</v>
      </c>
      <c r="D8564" s="3" t="s">
        <v>1468</v>
      </c>
      <c r="E8564" s="4">
        <v>477893035</v>
      </c>
      <c r="F8564" s="4">
        <v>4.4468699999999997</v>
      </c>
      <c r="G8564" s="4">
        <v>1.7308114461864206</v>
      </c>
      <c r="H8564" s="4">
        <v>2125128</v>
      </c>
      <c r="I8564" s="4"/>
      <c r="J8564" s="4">
        <v>2125128</v>
      </c>
    </row>
    <row r="8565" spans="2:10" x14ac:dyDescent="0.3">
      <c r="B8565" s="3" t="s">
        <v>388</v>
      </c>
      <c r="C8565" s="4">
        <v>2020</v>
      </c>
      <c r="D8565" s="3" t="s">
        <v>1469</v>
      </c>
      <c r="E8565" s="4">
        <v>0</v>
      </c>
      <c r="F8565" s="4">
        <v>0</v>
      </c>
      <c r="G8565" s="4">
        <v>0</v>
      </c>
      <c r="H8565" s="4">
        <v>0</v>
      </c>
      <c r="I8565" s="4"/>
      <c r="J8565" s="4">
        <v>0</v>
      </c>
    </row>
    <row r="8566" spans="2:10" x14ac:dyDescent="0.3">
      <c r="B8566" s="3" t="s">
        <v>388</v>
      </c>
      <c r="C8566" s="4">
        <v>2020</v>
      </c>
      <c r="D8566" s="3" t="s">
        <v>1470</v>
      </c>
      <c r="E8566" s="4">
        <v>821000</v>
      </c>
      <c r="F8566" s="4">
        <v>4.4468699999999997</v>
      </c>
      <c r="G8566" s="4">
        <v>1.7308114461864206</v>
      </c>
      <c r="H8566" s="4">
        <v>3651</v>
      </c>
      <c r="I8566" s="4"/>
      <c r="J8566" s="4">
        <v>3651</v>
      </c>
    </row>
    <row r="8567" spans="2:10" x14ac:dyDescent="0.3">
      <c r="B8567" s="3" t="s">
        <v>388</v>
      </c>
      <c r="C8567" s="4">
        <v>2020</v>
      </c>
      <c r="D8567" s="3" t="s">
        <v>1471</v>
      </c>
      <c r="E8567" s="4">
        <v>0</v>
      </c>
      <c r="F8567" s="4">
        <v>0</v>
      </c>
      <c r="G8567" s="4">
        <v>0</v>
      </c>
      <c r="H8567" s="4">
        <v>0</v>
      </c>
      <c r="I8567" s="4"/>
      <c r="J8567" s="4">
        <v>0</v>
      </c>
    </row>
    <row r="8568" spans="2:10" x14ac:dyDescent="0.3">
      <c r="B8568" s="3" t="s">
        <v>388</v>
      </c>
      <c r="C8568" s="4">
        <v>2020</v>
      </c>
      <c r="D8568" s="3" t="s">
        <v>1472</v>
      </c>
      <c r="E8568" s="4">
        <v>0</v>
      </c>
      <c r="F8568" s="4">
        <v>0</v>
      </c>
      <c r="G8568" s="4">
        <v>0</v>
      </c>
      <c r="H8568" s="4">
        <v>0</v>
      </c>
      <c r="I8568" s="4"/>
      <c r="J8568" s="4">
        <v>0</v>
      </c>
    </row>
    <row r="8569" spans="2:10" x14ac:dyDescent="0.3">
      <c r="B8569" s="3" t="s">
        <v>388</v>
      </c>
      <c r="C8569" s="4">
        <v>2020</v>
      </c>
      <c r="D8569" s="3" t="s">
        <v>1473</v>
      </c>
      <c r="E8569" s="4">
        <v>3827100</v>
      </c>
      <c r="F8569" s="4">
        <v>1.78352</v>
      </c>
      <c r="G8569" s="4">
        <v>0.69418193707088471</v>
      </c>
      <c r="H8569" s="4">
        <v>6826</v>
      </c>
      <c r="I8569" s="4"/>
      <c r="J8569" s="4">
        <v>6826</v>
      </c>
    </row>
    <row r="8570" spans="2:10" x14ac:dyDescent="0.3">
      <c r="B8570" s="3" t="s">
        <v>388</v>
      </c>
      <c r="C8570" s="4">
        <v>2020</v>
      </c>
      <c r="D8570" s="3" t="s">
        <v>1474</v>
      </c>
      <c r="E8570" s="4">
        <v>8651619612</v>
      </c>
      <c r="F8570" s="4">
        <v>2.5692400000000002</v>
      </c>
      <c r="G8570" s="4">
        <v>1</v>
      </c>
      <c r="H8570" s="4">
        <v>22228087</v>
      </c>
      <c r="I8570" s="4"/>
      <c r="J8570" s="4">
        <v>22228087</v>
      </c>
    </row>
    <row r="8571" spans="2:10" x14ac:dyDescent="0.3">
      <c r="B8571" s="3" t="s">
        <v>388</v>
      </c>
      <c r="C8571" s="4">
        <v>2020</v>
      </c>
      <c r="D8571" s="3" t="s">
        <v>1475</v>
      </c>
      <c r="E8571" s="4">
        <v>0</v>
      </c>
      <c r="F8571" s="4">
        <v>0</v>
      </c>
      <c r="G8571" s="4">
        <v>0</v>
      </c>
      <c r="H8571" s="4">
        <v>0</v>
      </c>
      <c r="I8571" s="4"/>
      <c r="J8571" s="4">
        <v>0</v>
      </c>
    </row>
    <row r="8572" spans="2:10" x14ac:dyDescent="0.3">
      <c r="B8572" s="3" t="s">
        <v>388</v>
      </c>
      <c r="C8572" s="4">
        <v>2020</v>
      </c>
      <c r="D8572" s="3" t="s">
        <v>1476</v>
      </c>
      <c r="E8572" s="4">
        <v>3228275</v>
      </c>
      <c r="F8572" s="4">
        <v>15.542450000000001</v>
      </c>
      <c r="G8572" s="4">
        <v>6.0494348523298713</v>
      </c>
      <c r="H8572" s="4">
        <v>50175</v>
      </c>
      <c r="I8572" s="4">
        <v>257792</v>
      </c>
      <c r="J8572" s="4">
        <v>307967</v>
      </c>
    </row>
    <row r="8573" spans="2:10" x14ac:dyDescent="0.3">
      <c r="B8573" s="3" t="s">
        <v>388</v>
      </c>
      <c r="C8573" s="4">
        <v>2021</v>
      </c>
      <c r="D8573" s="3" t="s">
        <v>1468</v>
      </c>
      <c r="E8573" s="4">
        <v>490755002</v>
      </c>
      <c r="F8573" s="4">
        <v>4.4549899999999996</v>
      </c>
      <c r="G8573" s="4">
        <v>1.7195555006600327</v>
      </c>
      <c r="H8573" s="4">
        <v>2186309</v>
      </c>
      <c r="I8573" s="4"/>
      <c r="J8573" s="4">
        <v>2186309</v>
      </c>
    </row>
    <row r="8574" spans="2:10" x14ac:dyDescent="0.3">
      <c r="B8574" s="3" t="s">
        <v>388</v>
      </c>
      <c r="C8574" s="4">
        <v>2021</v>
      </c>
      <c r="D8574" s="3" t="s">
        <v>1469</v>
      </c>
      <c r="E8574" s="4">
        <v>0</v>
      </c>
      <c r="F8574" s="4">
        <v>0</v>
      </c>
      <c r="G8574" s="4">
        <v>0</v>
      </c>
      <c r="H8574" s="4">
        <v>0</v>
      </c>
      <c r="I8574" s="4"/>
      <c r="J8574" s="4">
        <v>0</v>
      </c>
    </row>
    <row r="8575" spans="2:10" x14ac:dyDescent="0.3">
      <c r="B8575" s="3" t="s">
        <v>388</v>
      </c>
      <c r="C8575" s="4">
        <v>2021</v>
      </c>
      <c r="D8575" s="3" t="s">
        <v>1470</v>
      </c>
      <c r="E8575" s="4">
        <v>872000</v>
      </c>
      <c r="F8575" s="4">
        <v>4.4549899999999996</v>
      </c>
      <c r="G8575" s="4">
        <v>1.7195555006600327</v>
      </c>
      <c r="H8575" s="4">
        <v>3885</v>
      </c>
      <c r="I8575" s="4"/>
      <c r="J8575" s="4">
        <v>3885</v>
      </c>
    </row>
    <row r="8576" spans="2:10" x14ac:dyDescent="0.3">
      <c r="B8576" s="3" t="s">
        <v>388</v>
      </c>
      <c r="C8576" s="4">
        <v>2021</v>
      </c>
      <c r="D8576" s="3" t="s">
        <v>1471</v>
      </c>
      <c r="E8576" s="4">
        <v>0</v>
      </c>
      <c r="F8576" s="4">
        <v>0</v>
      </c>
      <c r="G8576" s="4">
        <v>0</v>
      </c>
      <c r="H8576" s="4">
        <v>0</v>
      </c>
      <c r="I8576" s="4"/>
      <c r="J8576" s="4">
        <v>0</v>
      </c>
    </row>
    <row r="8577" spans="2:10" x14ac:dyDescent="0.3">
      <c r="B8577" s="3" t="s">
        <v>388</v>
      </c>
      <c r="C8577" s="4">
        <v>2021</v>
      </c>
      <c r="D8577" s="3" t="s">
        <v>1472</v>
      </c>
      <c r="E8577" s="4">
        <v>0</v>
      </c>
      <c r="F8577" s="4">
        <v>0</v>
      </c>
      <c r="G8577" s="4">
        <v>0</v>
      </c>
      <c r="H8577" s="4">
        <v>0</v>
      </c>
      <c r="I8577" s="4"/>
      <c r="J8577" s="4">
        <v>0</v>
      </c>
    </row>
    <row r="8578" spans="2:10" x14ac:dyDescent="0.3">
      <c r="B8578" s="3" t="s">
        <v>388</v>
      </c>
      <c r="C8578" s="4">
        <v>2021</v>
      </c>
      <c r="D8578" s="3" t="s">
        <v>1473</v>
      </c>
      <c r="E8578" s="4">
        <v>4022700</v>
      </c>
      <c r="F8578" s="4">
        <v>1.75868</v>
      </c>
      <c r="G8578" s="4">
        <v>0.67882259396783984</v>
      </c>
      <c r="H8578" s="4">
        <v>7075</v>
      </c>
      <c r="I8578" s="4"/>
      <c r="J8578" s="4">
        <v>7075</v>
      </c>
    </row>
    <row r="8579" spans="2:10" x14ac:dyDescent="0.3">
      <c r="B8579" s="3" t="s">
        <v>388</v>
      </c>
      <c r="C8579" s="4">
        <v>2021</v>
      </c>
      <c r="D8579" s="3" t="s">
        <v>1474</v>
      </c>
      <c r="E8579" s="4">
        <v>9126305910</v>
      </c>
      <c r="F8579" s="4">
        <v>2.5907800000000001</v>
      </c>
      <c r="G8579" s="4">
        <v>1</v>
      </c>
      <c r="H8579" s="4">
        <v>23644251</v>
      </c>
      <c r="I8579" s="4"/>
      <c r="J8579" s="4">
        <v>23644251</v>
      </c>
    </row>
    <row r="8580" spans="2:10" x14ac:dyDescent="0.3">
      <c r="B8580" s="3" t="s">
        <v>388</v>
      </c>
      <c r="C8580" s="4">
        <v>2021</v>
      </c>
      <c r="D8580" s="3" t="s">
        <v>1475</v>
      </c>
      <c r="E8580" s="4">
        <v>0</v>
      </c>
      <c r="F8580" s="4">
        <v>0</v>
      </c>
      <c r="G8580" s="4">
        <v>0</v>
      </c>
      <c r="H8580" s="4">
        <v>0</v>
      </c>
      <c r="I8580" s="4"/>
      <c r="J8580" s="4">
        <v>0</v>
      </c>
    </row>
    <row r="8581" spans="2:10" x14ac:dyDescent="0.3">
      <c r="B8581" s="3" t="s">
        <v>388</v>
      </c>
      <c r="C8581" s="4">
        <v>2021</v>
      </c>
      <c r="D8581" s="3" t="s">
        <v>1476</v>
      </c>
      <c r="E8581" s="4">
        <v>3245610</v>
      </c>
      <c r="F8581" s="4">
        <v>16.013369999999998</v>
      </c>
      <c r="G8581" s="4">
        <v>6.1809069083442045</v>
      </c>
      <c r="H8581" s="4">
        <v>51973</v>
      </c>
      <c r="I8581" s="4">
        <v>239139</v>
      </c>
      <c r="J8581" s="4">
        <v>291112</v>
      </c>
    </row>
    <row r="8582" spans="2:10" x14ac:dyDescent="0.3">
      <c r="B8582" s="3" t="s">
        <v>388</v>
      </c>
      <c r="C8582" s="4">
        <v>2022</v>
      </c>
      <c r="D8582" s="3" t="s">
        <v>1468</v>
      </c>
      <c r="E8582" s="4">
        <v>526297662</v>
      </c>
      <c r="F8582" s="4">
        <v>3.88544</v>
      </c>
      <c r="G8582" s="4">
        <v>1.7171621639538428</v>
      </c>
      <c r="H8582" s="4">
        <v>2044898</v>
      </c>
      <c r="I8582" s="4"/>
      <c r="J8582" s="4">
        <v>2044898</v>
      </c>
    </row>
    <row r="8583" spans="2:10" x14ac:dyDescent="0.3">
      <c r="B8583" s="3" t="s">
        <v>388</v>
      </c>
      <c r="C8583" s="4">
        <v>2022</v>
      </c>
      <c r="D8583" s="3" t="s">
        <v>1469</v>
      </c>
      <c r="E8583" s="4">
        <v>0</v>
      </c>
      <c r="F8583" s="4">
        <v>0</v>
      </c>
      <c r="G8583" s="4">
        <v>0</v>
      </c>
      <c r="H8583" s="4">
        <v>0</v>
      </c>
      <c r="I8583" s="4"/>
      <c r="J8583" s="4">
        <v>0</v>
      </c>
    </row>
    <row r="8584" spans="2:10" x14ac:dyDescent="0.3">
      <c r="B8584" s="3" t="s">
        <v>388</v>
      </c>
      <c r="C8584" s="4">
        <v>2022</v>
      </c>
      <c r="D8584" s="3" t="s">
        <v>1470</v>
      </c>
      <c r="E8584" s="4">
        <v>1859000</v>
      </c>
      <c r="F8584" s="4">
        <v>4.0620200000000004</v>
      </c>
      <c r="G8584" s="4">
        <v>1.7952013293793725</v>
      </c>
      <c r="H8584" s="4">
        <v>7551</v>
      </c>
      <c r="I8584" s="4"/>
      <c r="J8584" s="4">
        <v>7551</v>
      </c>
    </row>
    <row r="8585" spans="2:10" x14ac:dyDescent="0.3">
      <c r="B8585" s="3" t="s">
        <v>388</v>
      </c>
      <c r="C8585" s="4">
        <v>2022</v>
      </c>
      <c r="D8585" s="3" t="s">
        <v>1471</v>
      </c>
      <c r="E8585" s="4">
        <v>0</v>
      </c>
      <c r="F8585" s="4">
        <v>0</v>
      </c>
      <c r="G8585" s="4">
        <v>0</v>
      </c>
      <c r="H8585" s="4">
        <v>0</v>
      </c>
      <c r="I8585" s="4"/>
      <c r="J8585" s="4">
        <v>0</v>
      </c>
    </row>
    <row r="8586" spans="2:10" x14ac:dyDescent="0.3">
      <c r="B8586" s="3" t="s">
        <v>388</v>
      </c>
      <c r="C8586" s="4">
        <v>2022</v>
      </c>
      <c r="D8586" s="3" t="s">
        <v>1472</v>
      </c>
      <c r="E8586" s="4">
        <v>0</v>
      </c>
      <c r="F8586" s="4">
        <v>0</v>
      </c>
      <c r="G8586" s="4">
        <v>0</v>
      </c>
      <c r="H8586" s="4">
        <v>0</v>
      </c>
      <c r="I8586" s="4"/>
      <c r="J8586" s="4">
        <v>0</v>
      </c>
    </row>
    <row r="8587" spans="2:10" x14ac:dyDescent="0.3">
      <c r="B8587" s="3" t="s">
        <v>388</v>
      </c>
      <c r="C8587" s="4">
        <v>2022</v>
      </c>
      <c r="D8587" s="3" t="s">
        <v>1473</v>
      </c>
      <c r="E8587" s="4">
        <v>4354200</v>
      </c>
      <c r="F8587" s="4">
        <v>1.55918</v>
      </c>
      <c r="G8587" s="4">
        <v>0.68907637302173053</v>
      </c>
      <c r="H8587" s="4">
        <v>6789</v>
      </c>
      <c r="I8587" s="4"/>
      <c r="J8587" s="4">
        <v>6789</v>
      </c>
    </row>
    <row r="8588" spans="2:10" x14ac:dyDescent="0.3">
      <c r="B8588" s="3" t="s">
        <v>388</v>
      </c>
      <c r="C8588" s="4">
        <v>2022</v>
      </c>
      <c r="D8588" s="3" t="s">
        <v>1474</v>
      </c>
      <c r="E8588" s="4">
        <v>11236039414</v>
      </c>
      <c r="F8588" s="4">
        <v>2.2627100000000002</v>
      </c>
      <c r="G8588" s="4">
        <v>1</v>
      </c>
      <c r="H8588" s="4">
        <v>25423899</v>
      </c>
      <c r="I8588" s="4"/>
      <c r="J8588" s="4">
        <v>25423899</v>
      </c>
    </row>
    <row r="8589" spans="2:10" x14ac:dyDescent="0.3">
      <c r="B8589" s="3" t="s">
        <v>388</v>
      </c>
      <c r="C8589" s="4">
        <v>2022</v>
      </c>
      <c r="D8589" s="3" t="s">
        <v>1475</v>
      </c>
      <c r="E8589" s="4">
        <v>0</v>
      </c>
      <c r="F8589" s="4">
        <v>0</v>
      </c>
      <c r="G8589" s="4">
        <v>0</v>
      </c>
      <c r="H8589" s="4">
        <v>0</v>
      </c>
      <c r="I8589" s="4"/>
      <c r="J8589" s="4">
        <v>0</v>
      </c>
    </row>
    <row r="8590" spans="2:10" x14ac:dyDescent="0.3">
      <c r="B8590" s="3" t="s">
        <v>388</v>
      </c>
      <c r="C8590" s="4">
        <v>2022</v>
      </c>
      <c r="D8590" s="3" t="s">
        <v>1476</v>
      </c>
      <c r="E8590" s="4">
        <v>3756245</v>
      </c>
      <c r="F8590" s="4">
        <v>14.188190000000001</v>
      </c>
      <c r="G8590" s="4">
        <v>6.2704411966182141</v>
      </c>
      <c r="H8590" s="4">
        <v>53294</v>
      </c>
      <c r="I8590" s="4">
        <v>262904</v>
      </c>
      <c r="J8590" s="4">
        <v>316198</v>
      </c>
    </row>
    <row r="8591" spans="2:10" x14ac:dyDescent="0.3">
      <c r="B8591" s="3" t="s">
        <v>388</v>
      </c>
      <c r="C8591" s="4">
        <v>2023</v>
      </c>
      <c r="D8591" s="3" t="s">
        <v>1468</v>
      </c>
      <c r="E8591" s="4">
        <v>670584002</v>
      </c>
      <c r="F8591" s="4">
        <v>3.4655300000000002</v>
      </c>
      <c r="G8591" s="4">
        <v>1.5814877858449969</v>
      </c>
      <c r="H8591" s="4">
        <v>2323929</v>
      </c>
      <c r="I8591" s="4"/>
      <c r="J8591" s="4">
        <v>2323929</v>
      </c>
    </row>
    <row r="8592" spans="2:10" x14ac:dyDescent="0.3">
      <c r="B8592" s="3" t="s">
        <v>388</v>
      </c>
      <c r="C8592" s="4">
        <v>2023</v>
      </c>
      <c r="D8592" s="3" t="s">
        <v>1469</v>
      </c>
      <c r="E8592" s="4">
        <v>0</v>
      </c>
      <c r="F8592" s="4">
        <v>0</v>
      </c>
      <c r="G8592" s="4">
        <v>0</v>
      </c>
      <c r="H8592" s="4">
        <v>0</v>
      </c>
      <c r="I8592" s="4"/>
      <c r="J8592" s="4">
        <v>0</v>
      </c>
    </row>
    <row r="8593" spans="2:10" x14ac:dyDescent="0.3">
      <c r="B8593" s="3" t="s">
        <v>388</v>
      </c>
      <c r="C8593" s="4">
        <v>2023</v>
      </c>
      <c r="D8593" s="3" t="s">
        <v>1470</v>
      </c>
      <c r="E8593" s="4">
        <v>2811000</v>
      </c>
      <c r="F8593" s="4">
        <v>3.4874999999999998</v>
      </c>
      <c r="G8593" s="4">
        <v>1.5915137520478617</v>
      </c>
      <c r="H8593" s="4">
        <v>9803</v>
      </c>
      <c r="I8593" s="4"/>
      <c r="J8593" s="4">
        <v>9803</v>
      </c>
    </row>
    <row r="8594" spans="2:10" x14ac:dyDescent="0.3">
      <c r="B8594" s="3" t="s">
        <v>388</v>
      </c>
      <c r="C8594" s="4">
        <v>2023</v>
      </c>
      <c r="D8594" s="3" t="s">
        <v>1471</v>
      </c>
      <c r="E8594" s="4">
        <v>0</v>
      </c>
      <c r="F8594" s="4">
        <v>0</v>
      </c>
      <c r="G8594" s="4">
        <v>0</v>
      </c>
      <c r="H8594" s="4">
        <v>0</v>
      </c>
      <c r="I8594" s="4"/>
      <c r="J8594" s="4">
        <v>0</v>
      </c>
    </row>
    <row r="8595" spans="2:10" x14ac:dyDescent="0.3">
      <c r="B8595" s="3" t="s">
        <v>388</v>
      </c>
      <c r="C8595" s="4">
        <v>2023</v>
      </c>
      <c r="D8595" s="3" t="s">
        <v>1472</v>
      </c>
      <c r="E8595" s="4">
        <v>0</v>
      </c>
      <c r="F8595" s="4">
        <v>0</v>
      </c>
      <c r="G8595" s="4">
        <v>0</v>
      </c>
      <c r="H8595" s="4">
        <v>0</v>
      </c>
      <c r="I8595" s="4"/>
      <c r="J8595" s="4">
        <v>0</v>
      </c>
    </row>
    <row r="8596" spans="2:10" x14ac:dyDescent="0.3">
      <c r="B8596" s="3" t="s">
        <v>388</v>
      </c>
      <c r="C8596" s="4">
        <v>2023</v>
      </c>
      <c r="D8596" s="3" t="s">
        <v>1473</v>
      </c>
      <c r="E8596" s="4">
        <v>6396400</v>
      </c>
      <c r="F8596" s="4">
        <v>1.1289</v>
      </c>
      <c r="G8596" s="4">
        <v>0.51517129023278307</v>
      </c>
      <c r="H8596" s="4">
        <v>7221</v>
      </c>
      <c r="I8596" s="4"/>
      <c r="J8596" s="4">
        <v>7221</v>
      </c>
    </row>
    <row r="8597" spans="2:10" x14ac:dyDescent="0.3">
      <c r="B8597" s="3" t="s">
        <v>388</v>
      </c>
      <c r="C8597" s="4">
        <v>2023</v>
      </c>
      <c r="D8597" s="3" t="s">
        <v>1474</v>
      </c>
      <c r="E8597" s="4">
        <v>12652109214</v>
      </c>
      <c r="F8597" s="4">
        <v>2.1913100000000001</v>
      </c>
      <c r="G8597" s="4">
        <v>1</v>
      </c>
      <c r="H8597" s="4">
        <v>27724693</v>
      </c>
      <c r="I8597" s="4"/>
      <c r="J8597" s="4">
        <v>27724693</v>
      </c>
    </row>
    <row r="8598" spans="2:10" x14ac:dyDescent="0.3">
      <c r="B8598" s="3" t="s">
        <v>388</v>
      </c>
      <c r="C8598" s="4">
        <v>2023</v>
      </c>
      <c r="D8598" s="3" t="s">
        <v>1475</v>
      </c>
      <c r="E8598" s="4">
        <v>0</v>
      </c>
      <c r="F8598" s="4">
        <v>0</v>
      </c>
      <c r="G8598" s="4">
        <v>0</v>
      </c>
      <c r="H8598" s="4">
        <v>0</v>
      </c>
      <c r="I8598" s="4"/>
      <c r="J8598" s="4">
        <v>0</v>
      </c>
    </row>
    <row r="8599" spans="2:10" x14ac:dyDescent="0.3">
      <c r="B8599" s="3" t="s">
        <v>388</v>
      </c>
      <c r="C8599" s="4">
        <v>2023</v>
      </c>
      <c r="D8599" s="3" t="s">
        <v>1476</v>
      </c>
      <c r="E8599" s="4">
        <v>4339825</v>
      </c>
      <c r="F8599" s="4">
        <v>13.42534</v>
      </c>
      <c r="G8599" s="4">
        <v>6.1266274511593517</v>
      </c>
      <c r="H8599" s="4">
        <v>58264</v>
      </c>
      <c r="I8599" s="4">
        <v>271494</v>
      </c>
      <c r="J8599" s="4">
        <v>329758</v>
      </c>
    </row>
    <row r="8600" spans="2:10" x14ac:dyDescent="0.3">
      <c r="B8600" s="3" t="s">
        <v>388</v>
      </c>
      <c r="C8600" s="4">
        <v>2024</v>
      </c>
      <c r="D8600" s="3" t="s">
        <v>1468</v>
      </c>
      <c r="E8600" s="4">
        <v>666488602</v>
      </c>
      <c r="F8600" s="4">
        <v>3.6840199999999999</v>
      </c>
      <c r="G8600" s="4">
        <v>1.5929312976439098</v>
      </c>
      <c r="H8600" s="4">
        <v>2455357</v>
      </c>
      <c r="I8600" s="4"/>
      <c r="J8600" s="4">
        <v>2455357</v>
      </c>
    </row>
    <row r="8601" spans="2:10" x14ac:dyDescent="0.3">
      <c r="B8601" s="3" t="s">
        <v>388</v>
      </c>
      <c r="C8601" s="4">
        <v>2024</v>
      </c>
      <c r="D8601" s="3" t="s">
        <v>1469</v>
      </c>
      <c r="E8601" s="4">
        <v>0</v>
      </c>
      <c r="F8601" s="4">
        <v>0</v>
      </c>
      <c r="G8601" s="4">
        <v>0</v>
      </c>
      <c r="H8601" s="4">
        <v>0</v>
      </c>
      <c r="I8601" s="4"/>
      <c r="J8601" s="4">
        <v>0</v>
      </c>
    </row>
    <row r="8602" spans="2:10" x14ac:dyDescent="0.3">
      <c r="B8602" s="3" t="s">
        <v>388</v>
      </c>
      <c r="C8602" s="4">
        <v>2024</v>
      </c>
      <c r="D8602" s="3" t="s">
        <v>1470</v>
      </c>
      <c r="E8602" s="4">
        <v>2702000</v>
      </c>
      <c r="F8602" s="4">
        <v>3.74247</v>
      </c>
      <c r="G8602" s="4">
        <v>1.6182044596645522</v>
      </c>
      <c r="H8602" s="4">
        <v>10112</v>
      </c>
      <c r="I8602" s="4"/>
      <c r="J8602" s="4">
        <v>10112</v>
      </c>
    </row>
    <row r="8603" spans="2:10" x14ac:dyDescent="0.3">
      <c r="B8603" s="3" t="s">
        <v>388</v>
      </c>
      <c r="C8603" s="4">
        <v>2024</v>
      </c>
      <c r="D8603" s="3" t="s">
        <v>1471</v>
      </c>
      <c r="E8603" s="4">
        <v>0</v>
      </c>
      <c r="F8603" s="4">
        <v>0</v>
      </c>
      <c r="G8603" s="4">
        <v>0</v>
      </c>
      <c r="H8603" s="4">
        <v>0</v>
      </c>
      <c r="I8603" s="4"/>
      <c r="J8603" s="4">
        <v>0</v>
      </c>
    </row>
    <row r="8604" spans="2:10" x14ac:dyDescent="0.3">
      <c r="B8604" s="3" t="s">
        <v>388</v>
      </c>
      <c r="C8604" s="4">
        <v>2024</v>
      </c>
      <c r="D8604" s="3" t="s">
        <v>1472</v>
      </c>
      <c r="E8604" s="4">
        <v>0</v>
      </c>
      <c r="F8604" s="4">
        <v>0</v>
      </c>
      <c r="G8604" s="4">
        <v>0</v>
      </c>
      <c r="H8604" s="4">
        <v>0</v>
      </c>
      <c r="I8604" s="4"/>
      <c r="J8604" s="4">
        <v>0</v>
      </c>
    </row>
    <row r="8605" spans="2:10" x14ac:dyDescent="0.3">
      <c r="B8605" s="3" t="s">
        <v>388</v>
      </c>
      <c r="C8605" s="4">
        <v>2024</v>
      </c>
      <c r="D8605" s="3" t="s">
        <v>1473</v>
      </c>
      <c r="E8605" s="4">
        <v>6259700</v>
      </c>
      <c r="F8605" s="4">
        <v>1.66096</v>
      </c>
      <c r="G8605" s="4">
        <v>0.71818154302490989</v>
      </c>
      <c r="H8605" s="4">
        <v>10397</v>
      </c>
      <c r="I8605" s="4"/>
      <c r="J8605" s="4">
        <v>10397</v>
      </c>
    </row>
    <row r="8606" spans="2:10" x14ac:dyDescent="0.3">
      <c r="B8606" s="3" t="s">
        <v>388</v>
      </c>
      <c r="C8606" s="4">
        <v>2024</v>
      </c>
      <c r="D8606" s="3" t="s">
        <v>1474</v>
      </c>
      <c r="E8606" s="4">
        <v>12717113814</v>
      </c>
      <c r="F8606" s="4">
        <v>2.3127300000000002</v>
      </c>
      <c r="G8606" s="4">
        <v>1</v>
      </c>
      <c r="H8606" s="4">
        <v>29411251</v>
      </c>
      <c r="I8606" s="4"/>
      <c r="J8606" s="4">
        <v>29411251</v>
      </c>
    </row>
    <row r="8607" spans="2:10" x14ac:dyDescent="0.3">
      <c r="B8607" s="3" t="s">
        <v>388</v>
      </c>
      <c r="C8607" s="4">
        <v>2024</v>
      </c>
      <c r="D8607" s="3" t="s">
        <v>1475</v>
      </c>
      <c r="E8607" s="4">
        <v>0</v>
      </c>
      <c r="F8607" s="4">
        <v>0</v>
      </c>
      <c r="G8607" s="4">
        <v>0</v>
      </c>
      <c r="H8607" s="4">
        <v>0</v>
      </c>
      <c r="I8607" s="4"/>
      <c r="J8607" s="4">
        <v>0</v>
      </c>
    </row>
    <row r="8608" spans="2:10" x14ac:dyDescent="0.3">
      <c r="B8608" s="3" t="s">
        <v>388</v>
      </c>
      <c r="C8608" s="4">
        <v>2024</v>
      </c>
      <c r="D8608" s="3" t="s">
        <v>1476</v>
      </c>
      <c r="E8608" s="4">
        <v>4543045</v>
      </c>
      <c r="F8608" s="4">
        <v>13.444190000000001</v>
      </c>
      <c r="G8608" s="4">
        <v>5.8131256134524998</v>
      </c>
      <c r="H8608" s="4">
        <v>61078</v>
      </c>
      <c r="I8608" s="4">
        <v>279482</v>
      </c>
      <c r="J8608" s="4">
        <v>340560</v>
      </c>
    </row>
    <row r="8609" spans="2:10" x14ac:dyDescent="0.3">
      <c r="B8609" s="3" t="s">
        <v>390</v>
      </c>
      <c r="C8609" s="4">
        <v>2019</v>
      </c>
      <c r="D8609" s="3" t="s">
        <v>1468</v>
      </c>
      <c r="E8609" s="4">
        <v>262029950</v>
      </c>
      <c r="F8609" s="4">
        <v>13.42032</v>
      </c>
      <c r="G8609" s="4">
        <v>2.2506817289921801</v>
      </c>
      <c r="H8609" s="4">
        <v>3516525.7785840002</v>
      </c>
      <c r="I8609" s="4"/>
      <c r="J8609" s="4">
        <v>3516525.7785840002</v>
      </c>
    </row>
    <row r="8610" spans="2:10" x14ac:dyDescent="0.3">
      <c r="B8610" s="3" t="s">
        <v>390</v>
      </c>
      <c r="C8610" s="4">
        <v>2019</v>
      </c>
      <c r="D8610" s="3" t="s">
        <v>1469</v>
      </c>
      <c r="E8610" s="4">
        <v>77094</v>
      </c>
      <c r="F8610" s="4">
        <v>12.41203</v>
      </c>
      <c r="G8610" s="4">
        <v>2.0815844287396099</v>
      </c>
      <c r="H8610" s="4">
        <v>956.89304082000001</v>
      </c>
      <c r="I8610" s="4"/>
      <c r="J8610" s="4">
        <v>956.89304082000001</v>
      </c>
    </row>
    <row r="8611" spans="2:10" x14ac:dyDescent="0.3">
      <c r="B8611" s="3" t="s">
        <v>390</v>
      </c>
      <c r="C8611" s="4">
        <v>2019</v>
      </c>
      <c r="D8611" s="3" t="s">
        <v>1470</v>
      </c>
      <c r="E8611" s="4">
        <v>7626900</v>
      </c>
      <c r="F8611" s="4">
        <v>51.541829999999997</v>
      </c>
      <c r="G8611" s="4">
        <v>8.64392615524973</v>
      </c>
      <c r="H8611" s="4">
        <v>393104.38322700001</v>
      </c>
      <c r="I8611" s="4"/>
      <c r="J8611" s="4">
        <v>393104.38322700001</v>
      </c>
    </row>
    <row r="8612" spans="2:10" x14ac:dyDescent="0.3">
      <c r="B8612" s="3" t="s">
        <v>390</v>
      </c>
      <c r="C8612" s="4">
        <v>2019</v>
      </c>
      <c r="D8612" s="3" t="s">
        <v>1471</v>
      </c>
      <c r="E8612" s="4">
        <v>27116400</v>
      </c>
      <c r="F8612" s="4">
        <v>111.92926</v>
      </c>
      <c r="G8612" s="4">
        <v>18.771321430607902</v>
      </c>
      <c r="H8612" s="4">
        <v>3035118.585864</v>
      </c>
      <c r="I8612" s="4"/>
      <c r="J8612" s="4">
        <v>3035118.585864</v>
      </c>
    </row>
    <row r="8613" spans="2:10" x14ac:dyDescent="0.3">
      <c r="B8613" s="3" t="s">
        <v>390</v>
      </c>
      <c r="C8613" s="4">
        <v>2019</v>
      </c>
      <c r="D8613" s="3" t="s">
        <v>1472</v>
      </c>
      <c r="E8613" s="4">
        <v>0</v>
      </c>
      <c r="F8613" s="4">
        <v>0</v>
      </c>
      <c r="G8613" s="4">
        <v>0</v>
      </c>
      <c r="H8613" s="4">
        <v>0</v>
      </c>
      <c r="I8613" s="4"/>
      <c r="J8613" s="4">
        <v>0</v>
      </c>
    </row>
    <row r="8614" spans="2:10" x14ac:dyDescent="0.3">
      <c r="B8614" s="3" t="s">
        <v>390</v>
      </c>
      <c r="C8614" s="4">
        <v>2019</v>
      </c>
      <c r="D8614" s="3" t="s">
        <v>1473</v>
      </c>
      <c r="E8614" s="4">
        <v>780900</v>
      </c>
      <c r="F8614" s="4">
        <v>19.413989999999998</v>
      </c>
      <c r="G8614" s="4">
        <v>3.2558621985047198</v>
      </c>
      <c r="H8614" s="4">
        <v>15160.384791</v>
      </c>
      <c r="I8614" s="4"/>
      <c r="J8614" s="4">
        <v>15160.384791</v>
      </c>
    </row>
    <row r="8615" spans="2:10" x14ac:dyDescent="0.3">
      <c r="B8615" s="3" t="s">
        <v>390</v>
      </c>
      <c r="C8615" s="4">
        <v>2019</v>
      </c>
      <c r="D8615" s="3" t="s">
        <v>1474</v>
      </c>
      <c r="E8615" s="4">
        <v>893254301</v>
      </c>
      <c r="F8615" s="4">
        <v>5.9627800000000004</v>
      </c>
      <c r="G8615" s="4">
        <v>1</v>
      </c>
      <c r="H8615" s="4">
        <v>5326278.8809167799</v>
      </c>
      <c r="I8615" s="4">
        <v>0</v>
      </c>
      <c r="J8615" s="4">
        <v>5326278.8809167799</v>
      </c>
    </row>
    <row r="8616" spans="2:10" x14ac:dyDescent="0.3">
      <c r="B8616" s="3" t="s">
        <v>390</v>
      </c>
      <c r="C8616" s="4">
        <v>2019</v>
      </c>
      <c r="D8616" s="3" t="s">
        <v>1475</v>
      </c>
      <c r="E8616" s="4">
        <v>0</v>
      </c>
      <c r="F8616" s="4">
        <v>0</v>
      </c>
      <c r="G8616" s="4">
        <v>0</v>
      </c>
      <c r="H8616" s="4">
        <v>0</v>
      </c>
      <c r="I8616" s="4"/>
      <c r="J8616" s="4">
        <v>0</v>
      </c>
    </row>
    <row r="8617" spans="2:10" x14ac:dyDescent="0.3">
      <c r="B8617" s="3" t="s">
        <v>390</v>
      </c>
      <c r="C8617" s="4">
        <v>2019</v>
      </c>
      <c r="D8617" s="3" t="s">
        <v>1476</v>
      </c>
      <c r="E8617" s="4">
        <v>20715700</v>
      </c>
      <c r="F8617" s="4">
        <v>40</v>
      </c>
      <c r="G8617" s="4">
        <v>6.7082803658696104</v>
      </c>
      <c r="H8617" s="4">
        <v>828628</v>
      </c>
      <c r="I8617" s="4"/>
      <c r="J8617" s="4">
        <v>828628</v>
      </c>
    </row>
    <row r="8618" spans="2:10" x14ac:dyDescent="0.3">
      <c r="B8618" s="3" t="s">
        <v>390</v>
      </c>
      <c r="C8618" s="4">
        <v>2020</v>
      </c>
      <c r="D8618" s="3" t="s">
        <v>1468</v>
      </c>
      <c r="E8618" s="4">
        <v>272829750</v>
      </c>
      <c r="F8618" s="4">
        <v>13.420310000000001</v>
      </c>
      <c r="G8618" s="4">
        <v>2.2506800519220902</v>
      </c>
      <c r="H8618" s="4">
        <v>3661460</v>
      </c>
      <c r="I8618" s="4"/>
      <c r="J8618" s="4">
        <v>3661460</v>
      </c>
    </row>
    <row r="8619" spans="2:10" x14ac:dyDescent="0.3">
      <c r="B8619" s="3" t="s">
        <v>390</v>
      </c>
      <c r="C8619" s="4">
        <v>2020</v>
      </c>
      <c r="D8619" s="3" t="s">
        <v>1469</v>
      </c>
      <c r="E8619" s="4">
        <v>8584</v>
      </c>
      <c r="F8619" s="4">
        <v>12.41203</v>
      </c>
      <c r="G8619" s="4">
        <v>2.0815844287396144</v>
      </c>
      <c r="H8619" s="4">
        <v>107</v>
      </c>
      <c r="I8619" s="4"/>
      <c r="J8619" s="4">
        <v>107</v>
      </c>
    </row>
    <row r="8620" spans="2:10" x14ac:dyDescent="0.3">
      <c r="B8620" s="3" t="s">
        <v>390</v>
      </c>
      <c r="C8620" s="4">
        <v>2020</v>
      </c>
      <c r="D8620" s="3" t="s">
        <v>1470</v>
      </c>
      <c r="E8620" s="4">
        <v>8069300</v>
      </c>
      <c r="F8620" s="4">
        <v>51.541840000000001</v>
      </c>
      <c r="G8620" s="4">
        <v>8.6439278323198234</v>
      </c>
      <c r="H8620" s="4">
        <v>415907</v>
      </c>
      <c r="I8620" s="4"/>
      <c r="J8620" s="4">
        <v>415907</v>
      </c>
    </row>
    <row r="8621" spans="2:10" x14ac:dyDescent="0.3">
      <c r="B8621" s="3" t="s">
        <v>390</v>
      </c>
      <c r="C8621" s="4">
        <v>2020</v>
      </c>
      <c r="D8621" s="3" t="s">
        <v>1471</v>
      </c>
      <c r="E8621" s="4">
        <v>25671600</v>
      </c>
      <c r="F8621" s="4">
        <v>111.92926</v>
      </c>
      <c r="G8621" s="4">
        <v>18.77132143060787</v>
      </c>
      <c r="H8621" s="4">
        <v>2873403</v>
      </c>
      <c r="I8621" s="4"/>
      <c r="J8621" s="4">
        <v>2873403</v>
      </c>
    </row>
    <row r="8622" spans="2:10" x14ac:dyDescent="0.3">
      <c r="B8622" s="3" t="s">
        <v>390</v>
      </c>
      <c r="C8622" s="4">
        <v>2020</v>
      </c>
      <c r="D8622" s="3" t="s">
        <v>1472</v>
      </c>
      <c r="E8622" s="4">
        <v>0</v>
      </c>
      <c r="F8622" s="4">
        <v>0</v>
      </c>
      <c r="G8622" s="4">
        <v>0</v>
      </c>
      <c r="H8622" s="4">
        <v>0</v>
      </c>
      <c r="I8622" s="4"/>
      <c r="J8622" s="4">
        <v>0</v>
      </c>
    </row>
    <row r="8623" spans="2:10" x14ac:dyDescent="0.3">
      <c r="B8623" s="3" t="s">
        <v>390</v>
      </c>
      <c r="C8623" s="4">
        <v>2020</v>
      </c>
      <c r="D8623" s="3" t="s">
        <v>1473</v>
      </c>
      <c r="E8623" s="4">
        <v>811400</v>
      </c>
      <c r="F8623" s="4">
        <v>19.413989999999998</v>
      </c>
      <c r="G8623" s="4">
        <v>3.2558621985047238</v>
      </c>
      <c r="H8623" s="4">
        <v>15753</v>
      </c>
      <c r="I8623" s="4"/>
      <c r="J8623" s="4">
        <v>15753</v>
      </c>
    </row>
    <row r="8624" spans="2:10" x14ac:dyDescent="0.3">
      <c r="B8624" s="3" t="s">
        <v>390</v>
      </c>
      <c r="C8624" s="4">
        <v>2020</v>
      </c>
      <c r="D8624" s="3" t="s">
        <v>1474</v>
      </c>
      <c r="E8624" s="4">
        <v>947834101</v>
      </c>
      <c r="F8624" s="4">
        <v>5.9627800000000004</v>
      </c>
      <c r="G8624" s="4">
        <v>1</v>
      </c>
      <c r="H8624" s="4">
        <v>5651726</v>
      </c>
      <c r="I8624" s="4"/>
      <c r="J8624" s="4">
        <v>5651726</v>
      </c>
    </row>
    <row r="8625" spans="2:10" x14ac:dyDescent="0.3">
      <c r="B8625" s="3" t="s">
        <v>390</v>
      </c>
      <c r="C8625" s="4">
        <v>2020</v>
      </c>
      <c r="D8625" s="3" t="s">
        <v>1475</v>
      </c>
      <c r="E8625" s="4">
        <v>0</v>
      </c>
      <c r="F8625" s="4">
        <v>0</v>
      </c>
      <c r="G8625" s="4">
        <v>0</v>
      </c>
      <c r="H8625" s="4">
        <v>0</v>
      </c>
      <c r="I8625" s="4"/>
      <c r="J8625" s="4">
        <v>0</v>
      </c>
    </row>
    <row r="8626" spans="2:10" x14ac:dyDescent="0.3">
      <c r="B8626" s="3" t="s">
        <v>390</v>
      </c>
      <c r="C8626" s="4">
        <v>2020</v>
      </c>
      <c r="D8626" s="3" t="s">
        <v>1476</v>
      </c>
      <c r="E8626" s="4">
        <v>21140500</v>
      </c>
      <c r="F8626" s="4">
        <v>40</v>
      </c>
      <c r="G8626" s="4">
        <v>6.7082803658696104</v>
      </c>
      <c r="H8626" s="4">
        <v>845620</v>
      </c>
      <c r="I8626" s="4">
        <v>282015</v>
      </c>
      <c r="J8626" s="4">
        <v>1127635</v>
      </c>
    </row>
    <row r="8627" spans="2:10" x14ac:dyDescent="0.3">
      <c r="B8627" s="3" t="s">
        <v>390</v>
      </c>
      <c r="C8627" s="4">
        <v>2021</v>
      </c>
      <c r="D8627" s="3" t="s">
        <v>1468</v>
      </c>
      <c r="E8627" s="4">
        <v>270360819</v>
      </c>
      <c r="F8627" s="4">
        <v>13.42032</v>
      </c>
      <c r="G8627" s="4">
        <v>2.2506817289921814</v>
      </c>
      <c r="H8627" s="4">
        <v>3628329</v>
      </c>
      <c r="I8627" s="4"/>
      <c r="J8627" s="4">
        <v>3628329</v>
      </c>
    </row>
    <row r="8628" spans="2:10" x14ac:dyDescent="0.3">
      <c r="B8628" s="3" t="s">
        <v>390</v>
      </c>
      <c r="C8628" s="4">
        <v>2021</v>
      </c>
      <c r="D8628" s="3" t="s">
        <v>1469</v>
      </c>
      <c r="E8628" s="4">
        <v>18304</v>
      </c>
      <c r="F8628" s="4">
        <v>12.41203</v>
      </c>
      <c r="G8628" s="4">
        <v>2.0815844287396144</v>
      </c>
      <c r="H8628" s="4">
        <v>227</v>
      </c>
      <c r="I8628" s="4"/>
      <c r="J8628" s="4">
        <v>227</v>
      </c>
    </row>
    <row r="8629" spans="2:10" x14ac:dyDescent="0.3">
      <c r="B8629" s="3" t="s">
        <v>390</v>
      </c>
      <c r="C8629" s="4">
        <v>2021</v>
      </c>
      <c r="D8629" s="3" t="s">
        <v>1470</v>
      </c>
      <c r="E8629" s="4">
        <v>11215900</v>
      </c>
      <c r="F8629" s="4">
        <v>51.541840000000001</v>
      </c>
      <c r="G8629" s="4">
        <v>8.6439278323198234</v>
      </c>
      <c r="H8629" s="4">
        <v>578088</v>
      </c>
      <c r="I8629" s="4"/>
      <c r="J8629" s="4">
        <v>578088</v>
      </c>
    </row>
    <row r="8630" spans="2:10" x14ac:dyDescent="0.3">
      <c r="B8630" s="3" t="s">
        <v>390</v>
      </c>
      <c r="C8630" s="4">
        <v>2021</v>
      </c>
      <c r="D8630" s="3" t="s">
        <v>1471</v>
      </c>
      <c r="E8630" s="4">
        <v>25981700</v>
      </c>
      <c r="F8630" s="4">
        <v>111.92926</v>
      </c>
      <c r="G8630" s="4">
        <v>18.77132143060787</v>
      </c>
      <c r="H8630" s="4">
        <v>2908112</v>
      </c>
      <c r="I8630" s="4"/>
      <c r="J8630" s="4">
        <v>2908112</v>
      </c>
    </row>
    <row r="8631" spans="2:10" x14ac:dyDescent="0.3">
      <c r="B8631" s="3" t="s">
        <v>390</v>
      </c>
      <c r="C8631" s="4">
        <v>2021</v>
      </c>
      <c r="D8631" s="3" t="s">
        <v>1472</v>
      </c>
      <c r="E8631" s="4">
        <v>0</v>
      </c>
      <c r="F8631" s="4">
        <v>0</v>
      </c>
      <c r="G8631" s="4">
        <v>0</v>
      </c>
      <c r="H8631" s="4">
        <v>0</v>
      </c>
      <c r="I8631" s="4"/>
      <c r="J8631" s="4">
        <v>0</v>
      </c>
    </row>
    <row r="8632" spans="2:10" x14ac:dyDescent="0.3">
      <c r="B8632" s="3" t="s">
        <v>390</v>
      </c>
      <c r="C8632" s="4">
        <v>2021</v>
      </c>
      <c r="D8632" s="3" t="s">
        <v>1473</v>
      </c>
      <c r="E8632" s="4">
        <v>847400</v>
      </c>
      <c r="F8632" s="4">
        <v>19.414000000000001</v>
      </c>
      <c r="G8632" s="4">
        <v>3.2558638755748159</v>
      </c>
      <c r="H8632" s="4">
        <v>16451</v>
      </c>
      <c r="I8632" s="4"/>
      <c r="J8632" s="4">
        <v>16451</v>
      </c>
    </row>
    <row r="8633" spans="2:10" x14ac:dyDescent="0.3">
      <c r="B8633" s="3" t="s">
        <v>390</v>
      </c>
      <c r="C8633" s="4">
        <v>2021</v>
      </c>
      <c r="D8633" s="3" t="s">
        <v>1474</v>
      </c>
      <c r="E8633" s="4">
        <v>993768301</v>
      </c>
      <c r="F8633" s="4">
        <v>5.9627800000000004</v>
      </c>
      <c r="G8633" s="4">
        <v>1</v>
      </c>
      <c r="H8633" s="4">
        <v>5925622</v>
      </c>
      <c r="I8633" s="4"/>
      <c r="J8633" s="4">
        <v>5925622</v>
      </c>
    </row>
    <row r="8634" spans="2:10" x14ac:dyDescent="0.3">
      <c r="B8634" s="3" t="s">
        <v>390</v>
      </c>
      <c r="C8634" s="4">
        <v>2021</v>
      </c>
      <c r="D8634" s="3" t="s">
        <v>1475</v>
      </c>
      <c r="E8634" s="4">
        <v>0</v>
      </c>
      <c r="F8634" s="4">
        <v>0</v>
      </c>
      <c r="G8634" s="4">
        <v>0</v>
      </c>
      <c r="H8634" s="4">
        <v>0</v>
      </c>
      <c r="I8634" s="4"/>
      <c r="J8634" s="4">
        <v>0</v>
      </c>
    </row>
    <row r="8635" spans="2:10" x14ac:dyDescent="0.3">
      <c r="B8635" s="3" t="s">
        <v>390</v>
      </c>
      <c r="C8635" s="4">
        <v>2021</v>
      </c>
      <c r="D8635" s="3" t="s">
        <v>1476</v>
      </c>
      <c r="E8635" s="4">
        <v>21670800</v>
      </c>
      <c r="F8635" s="4">
        <v>40</v>
      </c>
      <c r="G8635" s="4">
        <v>6.7082803658696104</v>
      </c>
      <c r="H8635" s="4">
        <v>866832</v>
      </c>
      <c r="I8635" s="4">
        <v>290185</v>
      </c>
      <c r="J8635" s="4">
        <v>1157017</v>
      </c>
    </row>
    <row r="8636" spans="2:10" x14ac:dyDescent="0.3">
      <c r="B8636" s="3" t="s">
        <v>390</v>
      </c>
      <c r="C8636" s="4">
        <v>2022</v>
      </c>
      <c r="D8636" s="3" t="s">
        <v>1468</v>
      </c>
      <c r="E8636" s="4">
        <v>293091450</v>
      </c>
      <c r="F8636" s="4">
        <v>13.420310000000001</v>
      </c>
      <c r="G8636" s="4">
        <v>2.5007612051825312</v>
      </c>
      <c r="H8636" s="4">
        <v>3933378</v>
      </c>
      <c r="I8636" s="4"/>
      <c r="J8636" s="4">
        <v>3933378</v>
      </c>
    </row>
    <row r="8637" spans="2:10" x14ac:dyDescent="0.3">
      <c r="B8637" s="3" t="s">
        <v>390</v>
      </c>
      <c r="C8637" s="4">
        <v>2022</v>
      </c>
      <c r="D8637" s="3" t="s">
        <v>1469</v>
      </c>
      <c r="E8637" s="4">
        <v>33619</v>
      </c>
      <c r="F8637" s="4">
        <v>12.41203</v>
      </c>
      <c r="G8637" s="4">
        <v>2.3128767592970454</v>
      </c>
      <c r="H8637" s="4">
        <v>417</v>
      </c>
      <c r="I8637" s="4"/>
      <c r="J8637" s="4">
        <v>417</v>
      </c>
    </row>
    <row r="8638" spans="2:10" x14ac:dyDescent="0.3">
      <c r="B8638" s="3" t="s">
        <v>390</v>
      </c>
      <c r="C8638" s="4">
        <v>2022</v>
      </c>
      <c r="D8638" s="3" t="s">
        <v>1470</v>
      </c>
      <c r="E8638" s="4">
        <v>12544400</v>
      </c>
      <c r="F8638" s="4">
        <v>51.541829999999997</v>
      </c>
      <c r="G8638" s="4">
        <v>9.6043838710218417</v>
      </c>
      <c r="H8638" s="4">
        <v>646561</v>
      </c>
      <c r="I8638" s="4"/>
      <c r="J8638" s="4">
        <v>646561</v>
      </c>
    </row>
    <row r="8639" spans="2:10" x14ac:dyDescent="0.3">
      <c r="B8639" s="3" t="s">
        <v>390</v>
      </c>
      <c r="C8639" s="4">
        <v>2022</v>
      </c>
      <c r="D8639" s="3" t="s">
        <v>1471</v>
      </c>
      <c r="E8639" s="4">
        <v>27055400</v>
      </c>
      <c r="F8639" s="4">
        <v>111.92927</v>
      </c>
      <c r="G8639" s="4">
        <v>20.857072313560636</v>
      </c>
      <c r="H8639" s="4">
        <v>3028291</v>
      </c>
      <c r="I8639" s="4"/>
      <c r="J8639" s="4">
        <v>3028291</v>
      </c>
    </row>
    <row r="8640" spans="2:10" x14ac:dyDescent="0.3">
      <c r="B8640" s="3" t="s">
        <v>390</v>
      </c>
      <c r="C8640" s="4">
        <v>2022</v>
      </c>
      <c r="D8640" s="3" t="s">
        <v>1472</v>
      </c>
      <c r="E8640" s="4">
        <v>0</v>
      </c>
      <c r="F8640" s="4">
        <v>0</v>
      </c>
      <c r="G8640" s="4">
        <v>0</v>
      </c>
      <c r="H8640" s="4">
        <v>0</v>
      </c>
      <c r="I8640" s="4"/>
      <c r="J8640" s="4">
        <v>0</v>
      </c>
    </row>
    <row r="8641" spans="2:10" x14ac:dyDescent="0.3">
      <c r="B8641" s="3" t="s">
        <v>390</v>
      </c>
      <c r="C8641" s="4">
        <v>2022</v>
      </c>
      <c r="D8641" s="3" t="s">
        <v>1473</v>
      </c>
      <c r="E8641" s="4">
        <v>866800</v>
      </c>
      <c r="F8641" s="4">
        <v>19.413989999999998</v>
      </c>
      <c r="G8641" s="4">
        <v>3.6176327543701747</v>
      </c>
      <c r="H8641" s="4">
        <v>16828</v>
      </c>
      <c r="I8641" s="4"/>
      <c r="J8641" s="4">
        <v>16828</v>
      </c>
    </row>
    <row r="8642" spans="2:10" x14ac:dyDescent="0.3">
      <c r="B8642" s="3" t="s">
        <v>390</v>
      </c>
      <c r="C8642" s="4">
        <v>2022</v>
      </c>
      <c r="D8642" s="3" t="s">
        <v>1474</v>
      </c>
      <c r="E8642" s="4">
        <v>1246892601</v>
      </c>
      <c r="F8642" s="4">
        <v>5.3664899999999998</v>
      </c>
      <c r="G8642" s="4">
        <v>1</v>
      </c>
      <c r="H8642" s="4">
        <v>6691437</v>
      </c>
      <c r="I8642" s="4"/>
      <c r="J8642" s="4">
        <v>6691437</v>
      </c>
    </row>
    <row r="8643" spans="2:10" x14ac:dyDescent="0.3">
      <c r="B8643" s="3" t="s">
        <v>390</v>
      </c>
      <c r="C8643" s="4">
        <v>2022</v>
      </c>
      <c r="D8643" s="3" t="s">
        <v>1475</v>
      </c>
      <c r="E8643" s="4">
        <v>4</v>
      </c>
      <c r="F8643" s="4">
        <v>0</v>
      </c>
      <c r="G8643" s="4">
        <v>0</v>
      </c>
      <c r="H8643" s="4">
        <v>0</v>
      </c>
      <c r="I8643" s="4"/>
      <c r="J8643" s="4">
        <v>0</v>
      </c>
    </row>
    <row r="8644" spans="2:10" x14ac:dyDescent="0.3">
      <c r="B8644" s="3" t="s">
        <v>390</v>
      </c>
      <c r="C8644" s="4">
        <v>2022</v>
      </c>
      <c r="D8644" s="3" t="s">
        <v>1476</v>
      </c>
      <c r="E8644" s="4">
        <v>21675475</v>
      </c>
      <c r="F8644" s="4">
        <v>40</v>
      </c>
      <c r="G8644" s="4">
        <v>7.453661518049973</v>
      </c>
      <c r="H8644" s="4">
        <v>867019</v>
      </c>
      <c r="I8644" s="4">
        <v>282560</v>
      </c>
      <c r="J8644" s="4">
        <v>1149579</v>
      </c>
    </row>
    <row r="8645" spans="2:10" x14ac:dyDescent="0.3">
      <c r="B8645" s="3" t="s">
        <v>390</v>
      </c>
      <c r="C8645" s="4">
        <v>2023</v>
      </c>
      <c r="D8645" s="3" t="s">
        <v>1468</v>
      </c>
      <c r="E8645" s="4">
        <v>316770200</v>
      </c>
      <c r="F8645" s="4">
        <v>12.8835</v>
      </c>
      <c r="G8645" s="4">
        <v>2.500757011087301</v>
      </c>
      <c r="H8645" s="4">
        <v>4081109</v>
      </c>
      <c r="I8645" s="4"/>
      <c r="J8645" s="4">
        <v>4081109</v>
      </c>
    </row>
    <row r="8646" spans="2:10" x14ac:dyDescent="0.3">
      <c r="B8646" s="3" t="s">
        <v>390</v>
      </c>
      <c r="C8646" s="4">
        <v>2023</v>
      </c>
      <c r="D8646" s="3" t="s">
        <v>1469</v>
      </c>
      <c r="E8646" s="4">
        <v>33883</v>
      </c>
      <c r="F8646" s="4">
        <v>11.91555</v>
      </c>
      <c r="G8646" s="4">
        <v>2.3128726823814403</v>
      </c>
      <c r="H8646" s="4">
        <v>404</v>
      </c>
      <c r="I8646" s="4"/>
      <c r="J8646" s="4">
        <v>404</v>
      </c>
    </row>
    <row r="8647" spans="2:10" x14ac:dyDescent="0.3">
      <c r="B8647" s="3" t="s">
        <v>390</v>
      </c>
      <c r="C8647" s="4">
        <v>2023</v>
      </c>
      <c r="D8647" s="3" t="s">
        <v>1470</v>
      </c>
      <c r="E8647" s="4">
        <v>13342100</v>
      </c>
      <c r="F8647" s="4">
        <v>49.480159999999998</v>
      </c>
      <c r="G8647" s="4">
        <v>9.6043665952358772</v>
      </c>
      <c r="H8647" s="4">
        <v>660169</v>
      </c>
      <c r="I8647" s="4"/>
      <c r="J8647" s="4">
        <v>660169</v>
      </c>
    </row>
    <row r="8648" spans="2:10" x14ac:dyDescent="0.3">
      <c r="B8648" s="3" t="s">
        <v>390</v>
      </c>
      <c r="C8648" s="4">
        <v>2023</v>
      </c>
      <c r="D8648" s="3" t="s">
        <v>1471</v>
      </c>
      <c r="E8648" s="4">
        <v>28772500</v>
      </c>
      <c r="F8648" s="4">
        <v>107.45209</v>
      </c>
      <c r="G8648" s="4">
        <v>20.85703166247399</v>
      </c>
      <c r="H8648" s="4">
        <v>3091665</v>
      </c>
      <c r="I8648" s="4"/>
      <c r="J8648" s="4">
        <v>3091665</v>
      </c>
    </row>
    <row r="8649" spans="2:10" x14ac:dyDescent="0.3">
      <c r="B8649" s="3" t="s">
        <v>390</v>
      </c>
      <c r="C8649" s="4">
        <v>2023</v>
      </c>
      <c r="D8649" s="3" t="s">
        <v>1472</v>
      </c>
      <c r="E8649" s="4">
        <v>0</v>
      </c>
      <c r="F8649" s="4">
        <v>0</v>
      </c>
      <c r="G8649" s="4">
        <v>0</v>
      </c>
      <c r="H8649" s="4">
        <v>0</v>
      </c>
      <c r="I8649" s="4"/>
      <c r="J8649" s="4">
        <v>0</v>
      </c>
    </row>
    <row r="8650" spans="2:10" x14ac:dyDescent="0.3">
      <c r="B8650" s="3" t="s">
        <v>390</v>
      </c>
      <c r="C8650" s="4">
        <v>2023</v>
      </c>
      <c r="D8650" s="3" t="s">
        <v>1473</v>
      </c>
      <c r="E8650" s="4">
        <v>970000</v>
      </c>
      <c r="F8650" s="4">
        <v>18.637440000000002</v>
      </c>
      <c r="G8650" s="4">
        <v>3.6176278766421319</v>
      </c>
      <c r="H8650" s="4">
        <v>18078</v>
      </c>
      <c r="I8650" s="4"/>
      <c r="J8650" s="4">
        <v>18078</v>
      </c>
    </row>
    <row r="8651" spans="2:10" x14ac:dyDescent="0.3">
      <c r="B8651" s="3" t="s">
        <v>390</v>
      </c>
      <c r="C8651" s="4">
        <v>2023</v>
      </c>
      <c r="D8651" s="3" t="s">
        <v>1474</v>
      </c>
      <c r="E8651" s="4">
        <v>1451904201</v>
      </c>
      <c r="F8651" s="4">
        <v>5.15184</v>
      </c>
      <c r="G8651" s="4">
        <v>1</v>
      </c>
      <c r="H8651" s="4">
        <v>7479978</v>
      </c>
      <c r="I8651" s="4"/>
      <c r="J8651" s="4">
        <v>7479978</v>
      </c>
    </row>
    <row r="8652" spans="2:10" x14ac:dyDescent="0.3">
      <c r="B8652" s="3" t="s">
        <v>390</v>
      </c>
      <c r="C8652" s="4">
        <v>2023</v>
      </c>
      <c r="D8652" s="3" t="s">
        <v>1475</v>
      </c>
      <c r="E8652" s="4">
        <v>4</v>
      </c>
      <c r="F8652" s="4">
        <v>0</v>
      </c>
      <c r="G8652" s="4">
        <v>0</v>
      </c>
      <c r="H8652" s="4">
        <v>0</v>
      </c>
      <c r="I8652" s="4"/>
      <c r="J8652" s="4">
        <v>0</v>
      </c>
    </row>
    <row r="8653" spans="2:10" x14ac:dyDescent="0.3">
      <c r="B8653" s="3" t="s">
        <v>390</v>
      </c>
      <c r="C8653" s="4">
        <v>2023</v>
      </c>
      <c r="D8653" s="3" t="s">
        <v>1476</v>
      </c>
      <c r="E8653" s="4">
        <v>22239385</v>
      </c>
      <c r="F8653" s="4">
        <v>38.4</v>
      </c>
      <c r="G8653" s="4">
        <v>7.4536476288083477</v>
      </c>
      <c r="H8653" s="4">
        <v>853992</v>
      </c>
      <c r="I8653" s="4">
        <v>287149</v>
      </c>
      <c r="J8653" s="4">
        <v>1141141</v>
      </c>
    </row>
    <row r="8654" spans="2:10" x14ac:dyDescent="0.3">
      <c r="B8654" s="3" t="s">
        <v>390</v>
      </c>
      <c r="C8654" s="4">
        <v>2024</v>
      </c>
      <c r="D8654" s="3" t="s">
        <v>1468</v>
      </c>
      <c r="E8654" s="4">
        <v>338017335</v>
      </c>
      <c r="F8654" s="4">
        <v>13.270009999999999</v>
      </c>
      <c r="G8654" s="4">
        <v>2.5007604039657845</v>
      </c>
      <c r="H8654" s="4">
        <v>4485493</v>
      </c>
      <c r="I8654" s="4"/>
      <c r="J8654" s="4">
        <v>4485493</v>
      </c>
    </row>
    <row r="8655" spans="2:10" x14ac:dyDescent="0.3">
      <c r="B8655" s="3" t="s">
        <v>390</v>
      </c>
      <c r="C8655" s="4">
        <v>2024</v>
      </c>
      <c r="D8655" s="3" t="s">
        <v>1469</v>
      </c>
      <c r="E8655" s="4">
        <v>33973</v>
      </c>
      <c r="F8655" s="4">
        <v>12.273020000000001</v>
      </c>
      <c r="G8655" s="4">
        <v>2.3128756084645117</v>
      </c>
      <c r="H8655" s="4">
        <v>417</v>
      </c>
      <c r="I8655" s="4"/>
      <c r="J8655" s="4">
        <v>417</v>
      </c>
    </row>
    <row r="8656" spans="2:10" x14ac:dyDescent="0.3">
      <c r="B8656" s="3" t="s">
        <v>390</v>
      </c>
      <c r="C8656" s="4">
        <v>2024</v>
      </c>
      <c r="D8656" s="3" t="s">
        <v>1470</v>
      </c>
      <c r="E8656" s="4">
        <v>13872000</v>
      </c>
      <c r="F8656" s="4">
        <v>50.964559999999999</v>
      </c>
      <c r="G8656" s="4">
        <v>9.6043751024707937</v>
      </c>
      <c r="H8656" s="4">
        <v>706980</v>
      </c>
      <c r="I8656" s="4"/>
      <c r="J8656" s="4">
        <v>706980</v>
      </c>
    </row>
    <row r="8657" spans="2:10" x14ac:dyDescent="0.3">
      <c r="B8657" s="3" t="s">
        <v>390</v>
      </c>
      <c r="C8657" s="4">
        <v>2024</v>
      </c>
      <c r="D8657" s="3" t="s">
        <v>1471</v>
      </c>
      <c r="E8657" s="4">
        <v>30895900</v>
      </c>
      <c r="F8657" s="4">
        <v>110.67565</v>
      </c>
      <c r="G8657" s="4">
        <v>20.85705159251393</v>
      </c>
      <c r="H8657" s="4">
        <v>3419424</v>
      </c>
      <c r="I8657" s="4"/>
      <c r="J8657" s="4">
        <v>3419424</v>
      </c>
    </row>
    <row r="8658" spans="2:10" x14ac:dyDescent="0.3">
      <c r="B8658" s="3" t="s">
        <v>390</v>
      </c>
      <c r="C8658" s="4">
        <v>2024</v>
      </c>
      <c r="D8658" s="3" t="s">
        <v>1472</v>
      </c>
      <c r="E8658" s="4">
        <v>0</v>
      </c>
      <c r="F8658" s="4">
        <v>0</v>
      </c>
      <c r="G8658" s="4">
        <v>0</v>
      </c>
      <c r="H8658" s="4">
        <v>0</v>
      </c>
      <c r="I8658" s="4"/>
      <c r="J8658" s="4">
        <v>0</v>
      </c>
    </row>
    <row r="8659" spans="2:10" x14ac:dyDescent="0.3">
      <c r="B8659" s="3" t="s">
        <v>390</v>
      </c>
      <c r="C8659" s="4">
        <v>2024</v>
      </c>
      <c r="D8659" s="3" t="s">
        <v>1473</v>
      </c>
      <c r="E8659" s="4">
        <v>1117000</v>
      </c>
      <c r="F8659" s="4">
        <v>19.196549999999998</v>
      </c>
      <c r="G8659" s="4">
        <v>3.6176289341718189</v>
      </c>
      <c r="H8659" s="4">
        <v>21443</v>
      </c>
      <c r="I8659" s="4"/>
      <c r="J8659" s="4">
        <v>21443</v>
      </c>
    </row>
    <row r="8660" spans="2:10" x14ac:dyDescent="0.3">
      <c r="B8660" s="3" t="s">
        <v>390</v>
      </c>
      <c r="C8660" s="4">
        <v>2024</v>
      </c>
      <c r="D8660" s="3" t="s">
        <v>1474</v>
      </c>
      <c r="E8660" s="4">
        <v>1444144209</v>
      </c>
      <c r="F8660" s="4">
        <v>5.3063900000000004</v>
      </c>
      <c r="G8660" s="4">
        <v>1</v>
      </c>
      <c r="H8660" s="4">
        <v>7663192</v>
      </c>
      <c r="I8660" s="4"/>
      <c r="J8660" s="4">
        <v>7663192</v>
      </c>
    </row>
    <row r="8661" spans="2:10" x14ac:dyDescent="0.3">
      <c r="B8661" s="3" t="s">
        <v>390</v>
      </c>
      <c r="C8661" s="4">
        <v>2024</v>
      </c>
      <c r="D8661" s="3" t="s">
        <v>1475</v>
      </c>
      <c r="E8661" s="4">
        <v>4</v>
      </c>
      <c r="F8661" s="4">
        <v>0</v>
      </c>
      <c r="G8661" s="4">
        <v>0</v>
      </c>
      <c r="H8661" s="4">
        <v>0</v>
      </c>
      <c r="I8661" s="4"/>
      <c r="J8661" s="4">
        <v>0</v>
      </c>
    </row>
    <row r="8662" spans="2:10" x14ac:dyDescent="0.3">
      <c r="B8662" s="3" t="s">
        <v>390</v>
      </c>
      <c r="C8662" s="4">
        <v>2024</v>
      </c>
      <c r="D8662" s="3" t="s">
        <v>1476</v>
      </c>
      <c r="E8662" s="4">
        <v>23358290</v>
      </c>
      <c r="F8662" s="4">
        <v>39.552</v>
      </c>
      <c r="G8662" s="4">
        <v>7.4536549330147235</v>
      </c>
      <c r="H8662" s="4">
        <v>923867</v>
      </c>
      <c r="I8662" s="4">
        <v>317104</v>
      </c>
      <c r="J8662" s="4">
        <v>1240971</v>
      </c>
    </row>
    <row r="8663" spans="2:10" x14ac:dyDescent="0.3">
      <c r="B8663" s="3" t="s">
        <v>392</v>
      </c>
      <c r="C8663" s="4">
        <v>2019</v>
      </c>
      <c r="D8663" s="3" t="s">
        <v>1468</v>
      </c>
      <c r="E8663" s="4">
        <v>646600</v>
      </c>
      <c r="F8663" s="4">
        <v>28.121700000000001</v>
      </c>
      <c r="G8663" s="4">
        <v>2.0999977597395301</v>
      </c>
      <c r="H8663" s="4">
        <v>18183.49122</v>
      </c>
      <c r="I8663" s="4"/>
      <c r="J8663" s="4">
        <v>18183.49122</v>
      </c>
    </row>
    <row r="8664" spans="2:10" x14ac:dyDescent="0.3">
      <c r="B8664" s="3" t="s">
        <v>392</v>
      </c>
      <c r="C8664" s="4">
        <v>2019</v>
      </c>
      <c r="D8664" s="3" t="s">
        <v>1469</v>
      </c>
      <c r="E8664" s="4">
        <v>0</v>
      </c>
      <c r="F8664" s="4">
        <v>0</v>
      </c>
      <c r="G8664" s="4">
        <v>0</v>
      </c>
      <c r="H8664" s="4">
        <v>0</v>
      </c>
      <c r="I8664" s="4"/>
      <c r="J8664" s="4">
        <v>0</v>
      </c>
    </row>
    <row r="8665" spans="2:10" x14ac:dyDescent="0.3">
      <c r="B8665" s="3" t="s">
        <v>392</v>
      </c>
      <c r="C8665" s="4">
        <v>2019</v>
      </c>
      <c r="D8665" s="3" t="s">
        <v>1470</v>
      </c>
      <c r="E8665" s="4">
        <v>1303900</v>
      </c>
      <c r="F8665" s="4">
        <v>52.226100000000002</v>
      </c>
      <c r="G8665" s="4">
        <v>3.9000022402604699</v>
      </c>
      <c r="H8665" s="4">
        <v>68097.611789999995</v>
      </c>
      <c r="I8665" s="4"/>
      <c r="J8665" s="4">
        <v>68097.611789999995</v>
      </c>
    </row>
    <row r="8666" spans="2:10" x14ac:dyDescent="0.3">
      <c r="B8666" s="3" t="s">
        <v>392</v>
      </c>
      <c r="C8666" s="4">
        <v>2019</v>
      </c>
      <c r="D8666" s="3" t="s">
        <v>1471</v>
      </c>
      <c r="E8666" s="4">
        <v>0</v>
      </c>
      <c r="F8666" s="4">
        <v>0</v>
      </c>
      <c r="G8666" s="4">
        <v>0</v>
      </c>
      <c r="H8666" s="4">
        <v>0</v>
      </c>
      <c r="I8666" s="4"/>
      <c r="J8666" s="4">
        <v>0</v>
      </c>
    </row>
    <row r="8667" spans="2:10" x14ac:dyDescent="0.3">
      <c r="B8667" s="3" t="s">
        <v>392</v>
      </c>
      <c r="C8667" s="4">
        <v>2019</v>
      </c>
      <c r="D8667" s="3" t="s">
        <v>1472</v>
      </c>
      <c r="E8667" s="4">
        <v>0</v>
      </c>
      <c r="F8667" s="4">
        <v>0</v>
      </c>
      <c r="G8667" s="4">
        <v>0</v>
      </c>
      <c r="H8667" s="4">
        <v>0</v>
      </c>
      <c r="I8667" s="4"/>
      <c r="J8667" s="4">
        <v>0</v>
      </c>
    </row>
    <row r="8668" spans="2:10" x14ac:dyDescent="0.3">
      <c r="B8668" s="3" t="s">
        <v>392</v>
      </c>
      <c r="C8668" s="4">
        <v>2019</v>
      </c>
      <c r="D8668" s="3" t="s">
        <v>1473</v>
      </c>
      <c r="E8668" s="4">
        <v>18400</v>
      </c>
      <c r="F8668" s="4">
        <v>13.391299999999999</v>
      </c>
      <c r="G8668" s="4">
        <v>1</v>
      </c>
      <c r="H8668" s="4">
        <v>246.39992000000001</v>
      </c>
      <c r="I8668" s="4"/>
      <c r="J8668" s="4">
        <v>246.39992000000001</v>
      </c>
    </row>
    <row r="8669" spans="2:10" x14ac:dyDescent="0.3">
      <c r="B8669" s="3" t="s">
        <v>392</v>
      </c>
      <c r="C8669" s="4">
        <v>2019</v>
      </c>
      <c r="D8669" s="3" t="s">
        <v>1474</v>
      </c>
      <c r="E8669" s="4">
        <v>7621101</v>
      </c>
      <c r="F8669" s="4">
        <v>13.391299999999999</v>
      </c>
      <c r="G8669" s="4">
        <v>1</v>
      </c>
      <c r="H8669" s="4">
        <v>102056.4498213</v>
      </c>
      <c r="I8669" s="4">
        <v>0</v>
      </c>
      <c r="J8669" s="4">
        <v>102056.4498213</v>
      </c>
    </row>
    <row r="8670" spans="2:10" x14ac:dyDescent="0.3">
      <c r="B8670" s="3" t="s">
        <v>392</v>
      </c>
      <c r="C8670" s="4">
        <v>2019</v>
      </c>
      <c r="D8670" s="3" t="s">
        <v>1475</v>
      </c>
      <c r="E8670" s="4">
        <v>0</v>
      </c>
      <c r="F8670" s="4">
        <v>0</v>
      </c>
      <c r="G8670" s="4">
        <v>0</v>
      </c>
      <c r="H8670" s="4">
        <v>0</v>
      </c>
      <c r="I8670" s="4"/>
      <c r="J8670" s="4">
        <v>0</v>
      </c>
    </row>
    <row r="8671" spans="2:10" x14ac:dyDescent="0.3">
      <c r="B8671" s="3" t="s">
        <v>392</v>
      </c>
      <c r="C8671" s="4">
        <v>2019</v>
      </c>
      <c r="D8671" s="3" t="s">
        <v>1476</v>
      </c>
      <c r="E8671" s="4">
        <v>85100</v>
      </c>
      <c r="F8671" s="4">
        <v>46.869500000000002</v>
      </c>
      <c r="G8671" s="4">
        <v>3.4999962662325501</v>
      </c>
      <c r="H8671" s="4">
        <v>3988.5944500000001</v>
      </c>
      <c r="I8671" s="4"/>
      <c r="J8671" s="4">
        <v>3988.5944500000001</v>
      </c>
    </row>
    <row r="8672" spans="2:10" x14ac:dyDescent="0.3">
      <c r="B8672" s="3" t="s">
        <v>392</v>
      </c>
      <c r="C8672" s="4">
        <v>2020</v>
      </c>
      <c r="D8672" s="3" t="s">
        <v>1468</v>
      </c>
      <c r="E8672" s="4">
        <v>720600</v>
      </c>
      <c r="F8672" s="4">
        <v>28.104900000000001</v>
      </c>
      <c r="G8672" s="4">
        <v>2.0999977584003946</v>
      </c>
      <c r="H8672" s="4">
        <v>20252</v>
      </c>
      <c r="I8672" s="4"/>
      <c r="J8672" s="4">
        <v>20252</v>
      </c>
    </row>
    <row r="8673" spans="2:10" x14ac:dyDescent="0.3">
      <c r="B8673" s="3" t="s">
        <v>392</v>
      </c>
      <c r="C8673" s="4">
        <v>2020</v>
      </c>
      <c r="D8673" s="3" t="s">
        <v>1469</v>
      </c>
      <c r="E8673" s="4">
        <v>0</v>
      </c>
      <c r="F8673" s="4">
        <v>0</v>
      </c>
      <c r="G8673" s="4">
        <v>0</v>
      </c>
      <c r="H8673" s="4">
        <v>0</v>
      </c>
      <c r="I8673" s="4"/>
      <c r="J8673" s="4">
        <v>0</v>
      </c>
    </row>
    <row r="8674" spans="2:10" x14ac:dyDescent="0.3">
      <c r="B8674" s="3" t="s">
        <v>392</v>
      </c>
      <c r="C8674" s="4">
        <v>2020</v>
      </c>
      <c r="D8674" s="3" t="s">
        <v>1470</v>
      </c>
      <c r="E8674" s="4">
        <v>1321100</v>
      </c>
      <c r="F8674" s="4">
        <v>52.194899999999997</v>
      </c>
      <c r="G8674" s="4">
        <v>3.9000022415996054</v>
      </c>
      <c r="H8674" s="4">
        <v>68955</v>
      </c>
      <c r="I8674" s="4"/>
      <c r="J8674" s="4">
        <v>68955</v>
      </c>
    </row>
    <row r="8675" spans="2:10" x14ac:dyDescent="0.3">
      <c r="B8675" s="3" t="s">
        <v>392</v>
      </c>
      <c r="C8675" s="4">
        <v>2020</v>
      </c>
      <c r="D8675" s="3" t="s">
        <v>1471</v>
      </c>
      <c r="E8675" s="4">
        <v>0</v>
      </c>
      <c r="F8675" s="4">
        <v>0</v>
      </c>
      <c r="G8675" s="4">
        <v>0</v>
      </c>
      <c r="H8675" s="4">
        <v>0</v>
      </c>
      <c r="I8675" s="4"/>
      <c r="J8675" s="4">
        <v>0</v>
      </c>
    </row>
    <row r="8676" spans="2:10" x14ac:dyDescent="0.3">
      <c r="B8676" s="3" t="s">
        <v>392</v>
      </c>
      <c r="C8676" s="4">
        <v>2020</v>
      </c>
      <c r="D8676" s="3" t="s">
        <v>1472</v>
      </c>
      <c r="E8676" s="4">
        <v>0</v>
      </c>
      <c r="F8676" s="4">
        <v>0</v>
      </c>
      <c r="G8676" s="4">
        <v>0</v>
      </c>
      <c r="H8676" s="4">
        <v>0</v>
      </c>
      <c r="I8676" s="4"/>
      <c r="J8676" s="4">
        <v>0</v>
      </c>
    </row>
    <row r="8677" spans="2:10" x14ac:dyDescent="0.3">
      <c r="B8677" s="3" t="s">
        <v>392</v>
      </c>
      <c r="C8677" s="4">
        <v>2020</v>
      </c>
      <c r="D8677" s="3" t="s">
        <v>1473</v>
      </c>
      <c r="E8677" s="4">
        <v>18600</v>
      </c>
      <c r="F8677" s="4">
        <v>13.3833</v>
      </c>
      <c r="G8677" s="4">
        <v>1</v>
      </c>
      <c r="H8677" s="4">
        <v>249</v>
      </c>
      <c r="I8677" s="4"/>
      <c r="J8677" s="4">
        <v>249</v>
      </c>
    </row>
    <row r="8678" spans="2:10" x14ac:dyDescent="0.3">
      <c r="B8678" s="3" t="s">
        <v>392</v>
      </c>
      <c r="C8678" s="4">
        <v>2020</v>
      </c>
      <c r="D8678" s="3" t="s">
        <v>1474</v>
      </c>
      <c r="E8678" s="4">
        <v>7504900</v>
      </c>
      <c r="F8678" s="4">
        <v>13.3833</v>
      </c>
      <c r="G8678" s="4">
        <v>1</v>
      </c>
      <c r="H8678" s="4">
        <v>100440</v>
      </c>
      <c r="I8678" s="4"/>
      <c r="J8678" s="4">
        <v>100440</v>
      </c>
    </row>
    <row r="8679" spans="2:10" x14ac:dyDescent="0.3">
      <c r="B8679" s="3" t="s">
        <v>392</v>
      </c>
      <c r="C8679" s="4">
        <v>2020</v>
      </c>
      <c r="D8679" s="3" t="s">
        <v>1475</v>
      </c>
      <c r="E8679" s="4">
        <v>0</v>
      </c>
      <c r="F8679" s="4">
        <v>0</v>
      </c>
      <c r="G8679" s="4">
        <v>0</v>
      </c>
      <c r="H8679" s="4">
        <v>0</v>
      </c>
      <c r="I8679" s="4"/>
      <c r="J8679" s="4">
        <v>0</v>
      </c>
    </row>
    <row r="8680" spans="2:10" x14ac:dyDescent="0.3">
      <c r="B8680" s="3" t="s">
        <v>392</v>
      </c>
      <c r="C8680" s="4">
        <v>2020</v>
      </c>
      <c r="D8680" s="3" t="s">
        <v>1476</v>
      </c>
      <c r="E8680" s="4">
        <v>85300</v>
      </c>
      <c r="F8680" s="4">
        <v>46.8416</v>
      </c>
      <c r="G8680" s="4">
        <v>3.5000037359993423</v>
      </c>
      <c r="H8680" s="4">
        <v>3996</v>
      </c>
      <c r="I8680" s="4">
        <v>4479</v>
      </c>
      <c r="J8680" s="4">
        <v>8475</v>
      </c>
    </row>
    <row r="8681" spans="2:10" x14ac:dyDescent="0.3">
      <c r="B8681" s="3" t="s">
        <v>392</v>
      </c>
      <c r="C8681" s="4">
        <v>2021</v>
      </c>
      <c r="D8681" s="3" t="s">
        <v>1468</v>
      </c>
      <c r="E8681" s="4">
        <v>625700</v>
      </c>
      <c r="F8681" s="4">
        <v>28.930900000000001</v>
      </c>
      <c r="G8681" s="4">
        <v>2.0999876603250418</v>
      </c>
      <c r="H8681" s="4">
        <v>18102</v>
      </c>
      <c r="I8681" s="4"/>
      <c r="J8681" s="4">
        <v>18102</v>
      </c>
    </row>
    <row r="8682" spans="2:10" x14ac:dyDescent="0.3">
      <c r="B8682" s="3" t="s">
        <v>392</v>
      </c>
      <c r="C8682" s="4">
        <v>2021</v>
      </c>
      <c r="D8682" s="3" t="s">
        <v>1469</v>
      </c>
      <c r="E8682" s="4">
        <v>0</v>
      </c>
      <c r="F8682" s="4">
        <v>0</v>
      </c>
      <c r="G8682" s="4">
        <v>0</v>
      </c>
      <c r="H8682" s="4">
        <v>0</v>
      </c>
      <c r="I8682" s="4"/>
      <c r="J8682" s="4">
        <v>0</v>
      </c>
    </row>
    <row r="8683" spans="2:10" x14ac:dyDescent="0.3">
      <c r="B8683" s="3" t="s">
        <v>392</v>
      </c>
      <c r="C8683" s="4">
        <v>2021</v>
      </c>
      <c r="D8683" s="3" t="s">
        <v>1470</v>
      </c>
      <c r="E8683" s="4">
        <v>1342100</v>
      </c>
      <c r="F8683" s="4">
        <v>53.728700000000003</v>
      </c>
      <c r="G8683" s="4">
        <v>3.8999687878809879</v>
      </c>
      <c r="H8683" s="4">
        <v>72109</v>
      </c>
      <c r="I8683" s="4"/>
      <c r="J8683" s="4">
        <v>72109</v>
      </c>
    </row>
    <row r="8684" spans="2:10" x14ac:dyDescent="0.3">
      <c r="B8684" s="3" t="s">
        <v>392</v>
      </c>
      <c r="C8684" s="4">
        <v>2021</v>
      </c>
      <c r="D8684" s="3" t="s">
        <v>1471</v>
      </c>
      <c r="E8684" s="4">
        <v>0</v>
      </c>
      <c r="F8684" s="4">
        <v>0</v>
      </c>
      <c r="G8684" s="4">
        <v>0</v>
      </c>
      <c r="H8684" s="4">
        <v>0</v>
      </c>
      <c r="I8684" s="4"/>
      <c r="J8684" s="4">
        <v>0</v>
      </c>
    </row>
    <row r="8685" spans="2:10" x14ac:dyDescent="0.3">
      <c r="B8685" s="3" t="s">
        <v>392</v>
      </c>
      <c r="C8685" s="4">
        <v>2021</v>
      </c>
      <c r="D8685" s="3" t="s">
        <v>1472</v>
      </c>
      <c r="E8685" s="4">
        <v>0</v>
      </c>
      <c r="F8685" s="4">
        <v>0</v>
      </c>
      <c r="G8685" s="4">
        <v>0</v>
      </c>
      <c r="H8685" s="4">
        <v>0</v>
      </c>
      <c r="I8685" s="4"/>
      <c r="J8685" s="4">
        <v>0</v>
      </c>
    </row>
    <row r="8686" spans="2:10" x14ac:dyDescent="0.3">
      <c r="B8686" s="3" t="s">
        <v>392</v>
      </c>
      <c r="C8686" s="4">
        <v>2021</v>
      </c>
      <c r="D8686" s="3" t="s">
        <v>1473</v>
      </c>
      <c r="E8686" s="4">
        <v>18600</v>
      </c>
      <c r="F8686" s="4">
        <v>13.7767</v>
      </c>
      <c r="G8686" s="4">
        <v>1</v>
      </c>
      <c r="H8686" s="4">
        <v>256</v>
      </c>
      <c r="I8686" s="4"/>
      <c r="J8686" s="4">
        <v>256</v>
      </c>
    </row>
    <row r="8687" spans="2:10" x14ac:dyDescent="0.3">
      <c r="B8687" s="3" t="s">
        <v>392</v>
      </c>
      <c r="C8687" s="4">
        <v>2021</v>
      </c>
      <c r="D8687" s="3" t="s">
        <v>1474</v>
      </c>
      <c r="E8687" s="4">
        <v>8158900</v>
      </c>
      <c r="F8687" s="4">
        <v>13.7767</v>
      </c>
      <c r="G8687" s="4">
        <v>1</v>
      </c>
      <c r="H8687" s="4">
        <v>112403</v>
      </c>
      <c r="I8687" s="4"/>
      <c r="J8687" s="4">
        <v>112403</v>
      </c>
    </row>
    <row r="8688" spans="2:10" x14ac:dyDescent="0.3">
      <c r="B8688" s="3" t="s">
        <v>392</v>
      </c>
      <c r="C8688" s="4">
        <v>2021</v>
      </c>
      <c r="D8688" s="3" t="s">
        <v>1475</v>
      </c>
      <c r="E8688" s="4">
        <v>0</v>
      </c>
      <c r="F8688" s="4">
        <v>0</v>
      </c>
      <c r="G8688" s="4">
        <v>0</v>
      </c>
      <c r="H8688" s="4">
        <v>0</v>
      </c>
      <c r="I8688" s="4"/>
      <c r="J8688" s="4">
        <v>0</v>
      </c>
    </row>
    <row r="8689" spans="2:10" x14ac:dyDescent="0.3">
      <c r="B8689" s="3" t="s">
        <v>392</v>
      </c>
      <c r="C8689" s="4">
        <v>2021</v>
      </c>
      <c r="D8689" s="3" t="s">
        <v>1476</v>
      </c>
      <c r="E8689" s="4">
        <v>83000</v>
      </c>
      <c r="F8689" s="4">
        <v>48.2181</v>
      </c>
      <c r="G8689" s="4">
        <v>3.4999745947868504</v>
      </c>
      <c r="H8689" s="4">
        <v>4002</v>
      </c>
      <c r="I8689" s="4">
        <v>4479</v>
      </c>
      <c r="J8689" s="4">
        <v>8481</v>
      </c>
    </row>
    <row r="8690" spans="2:10" x14ac:dyDescent="0.3">
      <c r="B8690" s="3" t="s">
        <v>392</v>
      </c>
      <c r="C8690" s="4">
        <v>2022</v>
      </c>
      <c r="D8690" s="3" t="s">
        <v>1468</v>
      </c>
      <c r="E8690" s="4">
        <v>807350</v>
      </c>
      <c r="F8690" s="4">
        <v>23.184699999999999</v>
      </c>
      <c r="G8690" s="4">
        <v>2.0999873193000251</v>
      </c>
      <c r="H8690" s="4">
        <v>18718</v>
      </c>
      <c r="I8690" s="4"/>
      <c r="J8690" s="4">
        <v>18718</v>
      </c>
    </row>
    <row r="8691" spans="2:10" x14ac:dyDescent="0.3">
      <c r="B8691" s="3" t="s">
        <v>392</v>
      </c>
      <c r="C8691" s="4">
        <v>2022</v>
      </c>
      <c r="D8691" s="3" t="s">
        <v>1469</v>
      </c>
      <c r="E8691" s="4">
        <v>0</v>
      </c>
      <c r="F8691" s="4">
        <v>0</v>
      </c>
      <c r="G8691" s="4">
        <v>0</v>
      </c>
      <c r="H8691" s="4">
        <v>0</v>
      </c>
      <c r="I8691" s="4"/>
      <c r="J8691" s="4">
        <v>0</v>
      </c>
    </row>
    <row r="8692" spans="2:10" x14ac:dyDescent="0.3">
      <c r="B8692" s="3" t="s">
        <v>392</v>
      </c>
      <c r="C8692" s="4">
        <v>2022</v>
      </c>
      <c r="D8692" s="3" t="s">
        <v>1470</v>
      </c>
      <c r="E8692" s="4">
        <v>1366500</v>
      </c>
      <c r="F8692" s="4">
        <v>42.174100000000003</v>
      </c>
      <c r="G8692" s="4">
        <v>3.8199793485743272</v>
      </c>
      <c r="H8692" s="4">
        <v>57631</v>
      </c>
      <c r="I8692" s="4"/>
      <c r="J8692" s="4">
        <v>57631</v>
      </c>
    </row>
    <row r="8693" spans="2:10" x14ac:dyDescent="0.3">
      <c r="B8693" s="3" t="s">
        <v>392</v>
      </c>
      <c r="C8693" s="4">
        <v>2022</v>
      </c>
      <c r="D8693" s="3" t="s">
        <v>1471</v>
      </c>
      <c r="E8693" s="4">
        <v>0</v>
      </c>
      <c r="F8693" s="4">
        <v>0</v>
      </c>
      <c r="G8693" s="4">
        <v>0</v>
      </c>
      <c r="H8693" s="4">
        <v>0</v>
      </c>
      <c r="I8693" s="4"/>
      <c r="J8693" s="4">
        <v>0</v>
      </c>
    </row>
    <row r="8694" spans="2:10" x14ac:dyDescent="0.3">
      <c r="B8694" s="3" t="s">
        <v>392</v>
      </c>
      <c r="C8694" s="4">
        <v>2022</v>
      </c>
      <c r="D8694" s="3" t="s">
        <v>1472</v>
      </c>
      <c r="E8694" s="4">
        <v>0</v>
      </c>
      <c r="F8694" s="4">
        <v>0</v>
      </c>
      <c r="G8694" s="4">
        <v>0</v>
      </c>
      <c r="H8694" s="4">
        <v>0</v>
      </c>
      <c r="I8694" s="4"/>
      <c r="J8694" s="4">
        <v>0</v>
      </c>
    </row>
    <row r="8695" spans="2:10" x14ac:dyDescent="0.3">
      <c r="B8695" s="3" t="s">
        <v>392</v>
      </c>
      <c r="C8695" s="4">
        <v>2022</v>
      </c>
      <c r="D8695" s="3" t="s">
        <v>1473</v>
      </c>
      <c r="E8695" s="4">
        <v>19500</v>
      </c>
      <c r="F8695" s="4">
        <v>11.0404</v>
      </c>
      <c r="G8695" s="4">
        <v>1</v>
      </c>
      <c r="H8695" s="4">
        <v>215</v>
      </c>
      <c r="I8695" s="4"/>
      <c r="J8695" s="4">
        <v>215</v>
      </c>
    </row>
    <row r="8696" spans="2:10" x14ac:dyDescent="0.3">
      <c r="B8696" s="3" t="s">
        <v>392</v>
      </c>
      <c r="C8696" s="4">
        <v>2022</v>
      </c>
      <c r="D8696" s="3" t="s">
        <v>1474</v>
      </c>
      <c r="E8696" s="4">
        <v>12541200</v>
      </c>
      <c r="F8696" s="4">
        <v>11.0404</v>
      </c>
      <c r="G8696" s="4">
        <v>1</v>
      </c>
      <c r="H8696" s="4">
        <v>138460</v>
      </c>
      <c r="I8696" s="4"/>
      <c r="J8696" s="4">
        <v>138460</v>
      </c>
    </row>
    <row r="8697" spans="2:10" x14ac:dyDescent="0.3">
      <c r="B8697" s="3" t="s">
        <v>392</v>
      </c>
      <c r="C8697" s="4">
        <v>2022</v>
      </c>
      <c r="D8697" s="3" t="s">
        <v>1475</v>
      </c>
      <c r="E8697" s="4">
        <v>0</v>
      </c>
      <c r="F8697" s="4">
        <v>0</v>
      </c>
      <c r="G8697" s="4">
        <v>0</v>
      </c>
      <c r="H8697" s="4">
        <v>0</v>
      </c>
      <c r="I8697" s="4"/>
      <c r="J8697" s="4">
        <v>0</v>
      </c>
    </row>
    <row r="8698" spans="2:10" x14ac:dyDescent="0.3">
      <c r="B8698" s="3" t="s">
        <v>392</v>
      </c>
      <c r="C8698" s="4">
        <v>2022</v>
      </c>
      <c r="D8698" s="3" t="s">
        <v>1476</v>
      </c>
      <c r="E8698" s="4">
        <v>90200</v>
      </c>
      <c r="F8698" s="4">
        <v>38.641100000000002</v>
      </c>
      <c r="G8698" s="4">
        <v>3.4999728270714829</v>
      </c>
      <c r="H8698" s="4">
        <v>3485</v>
      </c>
      <c r="I8698" s="4">
        <v>4909</v>
      </c>
      <c r="J8698" s="4">
        <v>8394</v>
      </c>
    </row>
    <row r="8699" spans="2:10" x14ac:dyDescent="0.3">
      <c r="B8699" s="3" t="s">
        <v>392</v>
      </c>
      <c r="C8699" s="4">
        <v>2023</v>
      </c>
      <c r="D8699" s="3" t="s">
        <v>1468</v>
      </c>
      <c r="E8699" s="4">
        <v>797700</v>
      </c>
      <c r="F8699" s="4">
        <v>24.736899999999999</v>
      </c>
      <c r="G8699" s="4">
        <v>2.0999779279432236</v>
      </c>
      <c r="H8699" s="4">
        <v>19733</v>
      </c>
      <c r="I8699" s="4"/>
      <c r="J8699" s="4">
        <v>19733</v>
      </c>
    </row>
    <row r="8700" spans="2:10" x14ac:dyDescent="0.3">
      <c r="B8700" s="3" t="s">
        <v>392</v>
      </c>
      <c r="C8700" s="4">
        <v>2023</v>
      </c>
      <c r="D8700" s="3" t="s">
        <v>1469</v>
      </c>
      <c r="E8700" s="4">
        <v>0</v>
      </c>
      <c r="F8700" s="4">
        <v>0</v>
      </c>
      <c r="G8700" s="4">
        <v>0</v>
      </c>
      <c r="H8700" s="4">
        <v>0</v>
      </c>
      <c r="I8700" s="4"/>
      <c r="J8700" s="4">
        <v>0</v>
      </c>
    </row>
    <row r="8701" spans="2:10" x14ac:dyDescent="0.3">
      <c r="B8701" s="3" t="s">
        <v>392</v>
      </c>
      <c r="C8701" s="4">
        <v>2023</v>
      </c>
      <c r="D8701" s="3" t="s">
        <v>1470</v>
      </c>
      <c r="E8701" s="4">
        <v>1517400</v>
      </c>
      <c r="F8701" s="4">
        <v>44.997700000000002</v>
      </c>
      <c r="G8701" s="4">
        <v>3.819968419980305</v>
      </c>
      <c r="H8701" s="4">
        <v>68280</v>
      </c>
      <c r="I8701" s="4"/>
      <c r="J8701" s="4">
        <v>68280</v>
      </c>
    </row>
    <row r="8702" spans="2:10" x14ac:dyDescent="0.3">
      <c r="B8702" s="3" t="s">
        <v>392</v>
      </c>
      <c r="C8702" s="4">
        <v>2023</v>
      </c>
      <c r="D8702" s="3" t="s">
        <v>1471</v>
      </c>
      <c r="E8702" s="4">
        <v>0</v>
      </c>
      <c r="F8702" s="4">
        <v>0</v>
      </c>
      <c r="G8702" s="4">
        <v>0</v>
      </c>
      <c r="H8702" s="4">
        <v>0</v>
      </c>
      <c r="I8702" s="4"/>
      <c r="J8702" s="4">
        <v>0</v>
      </c>
    </row>
    <row r="8703" spans="2:10" x14ac:dyDescent="0.3">
      <c r="B8703" s="3" t="s">
        <v>392</v>
      </c>
      <c r="C8703" s="4">
        <v>2023</v>
      </c>
      <c r="D8703" s="3" t="s">
        <v>1472</v>
      </c>
      <c r="E8703" s="4">
        <v>0</v>
      </c>
      <c r="F8703" s="4">
        <v>0</v>
      </c>
      <c r="G8703" s="4">
        <v>0</v>
      </c>
      <c r="H8703" s="4">
        <v>0</v>
      </c>
      <c r="I8703" s="4"/>
      <c r="J8703" s="4">
        <v>0</v>
      </c>
    </row>
    <row r="8704" spans="2:10" x14ac:dyDescent="0.3">
      <c r="B8704" s="3" t="s">
        <v>392</v>
      </c>
      <c r="C8704" s="4">
        <v>2023</v>
      </c>
      <c r="D8704" s="3" t="s">
        <v>1473</v>
      </c>
      <c r="E8704" s="4">
        <v>19700</v>
      </c>
      <c r="F8704" s="4">
        <v>11.7796</v>
      </c>
      <c r="G8704" s="4">
        <v>1</v>
      </c>
      <c r="H8704" s="4">
        <v>232</v>
      </c>
      <c r="I8704" s="4"/>
      <c r="J8704" s="4">
        <v>232</v>
      </c>
    </row>
    <row r="8705" spans="2:10" x14ac:dyDescent="0.3">
      <c r="B8705" s="3" t="s">
        <v>392</v>
      </c>
      <c r="C8705" s="4">
        <v>2023</v>
      </c>
      <c r="D8705" s="3" t="s">
        <v>1474</v>
      </c>
      <c r="E8705" s="4">
        <v>11113100</v>
      </c>
      <c r="F8705" s="4">
        <v>11.7796</v>
      </c>
      <c r="G8705" s="4">
        <v>1</v>
      </c>
      <c r="H8705" s="4">
        <v>130908</v>
      </c>
      <c r="I8705" s="4"/>
      <c r="J8705" s="4">
        <v>130908</v>
      </c>
    </row>
    <row r="8706" spans="2:10" x14ac:dyDescent="0.3">
      <c r="B8706" s="3" t="s">
        <v>392</v>
      </c>
      <c r="C8706" s="4">
        <v>2023</v>
      </c>
      <c r="D8706" s="3" t="s">
        <v>1475</v>
      </c>
      <c r="E8706" s="4">
        <v>0</v>
      </c>
      <c r="F8706" s="4">
        <v>0</v>
      </c>
      <c r="G8706" s="4">
        <v>0</v>
      </c>
      <c r="H8706" s="4">
        <v>0</v>
      </c>
      <c r="I8706" s="4"/>
      <c r="J8706" s="4">
        <v>0</v>
      </c>
    </row>
    <row r="8707" spans="2:10" x14ac:dyDescent="0.3">
      <c r="B8707" s="3" t="s">
        <v>392</v>
      </c>
      <c r="C8707" s="4">
        <v>2023</v>
      </c>
      <c r="D8707" s="3" t="s">
        <v>1476</v>
      </c>
      <c r="E8707" s="4">
        <v>97900</v>
      </c>
      <c r="F8707" s="4">
        <v>41.228200000000001</v>
      </c>
      <c r="G8707" s="4">
        <v>3.4999660429895751</v>
      </c>
      <c r="H8707" s="4">
        <v>4036</v>
      </c>
      <c r="I8707" s="4">
        <v>4788</v>
      </c>
      <c r="J8707" s="4">
        <v>8824</v>
      </c>
    </row>
    <row r="8708" spans="2:10" x14ac:dyDescent="0.3">
      <c r="B8708" s="3" t="s">
        <v>392</v>
      </c>
      <c r="C8708" s="4">
        <v>2024</v>
      </c>
      <c r="D8708" s="3" t="s">
        <v>1468</v>
      </c>
      <c r="E8708" s="4">
        <v>1080050</v>
      </c>
      <c r="F8708" s="4">
        <v>18.949349999999999</v>
      </c>
      <c r="G8708" s="4">
        <v>2.2589972569229615</v>
      </c>
      <c r="H8708" s="4">
        <v>20466</v>
      </c>
      <c r="I8708" s="4"/>
      <c r="J8708" s="4">
        <v>20466</v>
      </c>
    </row>
    <row r="8709" spans="2:10" x14ac:dyDescent="0.3">
      <c r="B8709" s="3" t="s">
        <v>392</v>
      </c>
      <c r="C8709" s="4">
        <v>2024</v>
      </c>
      <c r="D8709" s="3" t="s">
        <v>1469</v>
      </c>
      <c r="E8709" s="4">
        <v>0</v>
      </c>
      <c r="F8709" s="4">
        <v>8.18459</v>
      </c>
      <c r="G8709" s="4">
        <v>0.97570451540760517</v>
      </c>
      <c r="H8709" s="4">
        <v>0</v>
      </c>
      <c r="I8709" s="4"/>
      <c r="J8709" s="4">
        <v>0</v>
      </c>
    </row>
    <row r="8710" spans="2:10" x14ac:dyDescent="0.3">
      <c r="B8710" s="3" t="s">
        <v>392</v>
      </c>
      <c r="C8710" s="4">
        <v>2024</v>
      </c>
      <c r="D8710" s="3" t="s">
        <v>1470</v>
      </c>
      <c r="E8710" s="4">
        <v>1607300</v>
      </c>
      <c r="F8710" s="4">
        <v>44.059159999999999</v>
      </c>
      <c r="G8710" s="4">
        <v>5.252397659145557</v>
      </c>
      <c r="H8710" s="4">
        <v>70816</v>
      </c>
      <c r="I8710" s="4"/>
      <c r="J8710" s="4">
        <v>70816</v>
      </c>
    </row>
    <row r="8711" spans="2:10" x14ac:dyDescent="0.3">
      <c r="B8711" s="3" t="s">
        <v>392</v>
      </c>
      <c r="C8711" s="4">
        <v>2024</v>
      </c>
      <c r="D8711" s="3" t="s">
        <v>1471</v>
      </c>
      <c r="E8711" s="4">
        <v>0</v>
      </c>
      <c r="F8711" s="4">
        <v>42.98921</v>
      </c>
      <c r="G8711" s="4">
        <v>5.1248463650354843</v>
      </c>
      <c r="H8711" s="4">
        <v>0</v>
      </c>
      <c r="I8711" s="4"/>
      <c r="J8711" s="4">
        <v>0</v>
      </c>
    </row>
    <row r="8712" spans="2:10" x14ac:dyDescent="0.3">
      <c r="B8712" s="3" t="s">
        <v>392</v>
      </c>
      <c r="C8712" s="4">
        <v>2024</v>
      </c>
      <c r="D8712" s="3" t="s">
        <v>1472</v>
      </c>
      <c r="E8712" s="4">
        <v>0</v>
      </c>
      <c r="F8712" s="4">
        <v>11.51735</v>
      </c>
      <c r="G8712" s="4">
        <v>1.3730107922974493</v>
      </c>
      <c r="H8712" s="4">
        <v>0</v>
      </c>
      <c r="I8712" s="4"/>
      <c r="J8712" s="4">
        <v>0</v>
      </c>
    </row>
    <row r="8713" spans="2:10" x14ac:dyDescent="0.3">
      <c r="B8713" s="3" t="s">
        <v>392</v>
      </c>
      <c r="C8713" s="4">
        <v>2024</v>
      </c>
      <c r="D8713" s="3" t="s">
        <v>1473</v>
      </c>
      <c r="E8713" s="4">
        <v>19700</v>
      </c>
      <c r="F8713" s="4">
        <v>11.802670000000001</v>
      </c>
      <c r="G8713" s="4">
        <v>1.4070244707268025</v>
      </c>
      <c r="H8713" s="4">
        <v>233</v>
      </c>
      <c r="I8713" s="4"/>
      <c r="J8713" s="4">
        <v>233</v>
      </c>
    </row>
    <row r="8714" spans="2:10" x14ac:dyDescent="0.3">
      <c r="B8714" s="3" t="s">
        <v>392</v>
      </c>
      <c r="C8714" s="4">
        <v>2024</v>
      </c>
      <c r="D8714" s="3" t="s">
        <v>1474</v>
      </c>
      <c r="E8714" s="4">
        <v>16185700</v>
      </c>
      <c r="F8714" s="4">
        <v>8.3883899999999993</v>
      </c>
      <c r="G8714" s="4">
        <v>1</v>
      </c>
      <c r="H8714" s="4">
        <v>135772</v>
      </c>
      <c r="I8714" s="4"/>
      <c r="J8714" s="4">
        <v>135772</v>
      </c>
    </row>
    <row r="8715" spans="2:10" x14ac:dyDescent="0.3">
      <c r="B8715" s="3" t="s">
        <v>392</v>
      </c>
      <c r="C8715" s="4">
        <v>2024</v>
      </c>
      <c r="D8715" s="3" t="s">
        <v>1475</v>
      </c>
      <c r="E8715" s="4">
        <v>0</v>
      </c>
      <c r="F8715" s="4">
        <v>8.18459</v>
      </c>
      <c r="G8715" s="4">
        <v>0.97570451540760517</v>
      </c>
      <c r="H8715" s="4">
        <v>0</v>
      </c>
      <c r="I8715" s="4"/>
      <c r="J8715" s="4">
        <v>0</v>
      </c>
    </row>
    <row r="8716" spans="2:10" x14ac:dyDescent="0.3">
      <c r="B8716" s="3" t="s">
        <v>392</v>
      </c>
      <c r="C8716" s="4">
        <v>2024</v>
      </c>
      <c r="D8716" s="3" t="s">
        <v>1476</v>
      </c>
      <c r="E8716" s="4">
        <v>142100</v>
      </c>
      <c r="F8716" s="4">
        <v>29.996880000000001</v>
      </c>
      <c r="G8716" s="4">
        <v>3.5759996852792972</v>
      </c>
      <c r="H8716" s="4">
        <v>4263</v>
      </c>
      <c r="I8716" s="4">
        <v>4544</v>
      </c>
      <c r="J8716" s="4">
        <v>8807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84596-88DB-4913-8401-A07A850F0743}">
  <sheetPr>
    <tabColor rgb="FF98A2B3"/>
  </sheetPr>
  <dimension ref="B1:BH165"/>
  <sheetViews>
    <sheetView zoomScale="90" zoomScaleNormal="90" workbookViewId="0"/>
  </sheetViews>
  <sheetFormatPr defaultRowHeight="13" x14ac:dyDescent="0.3"/>
  <cols>
    <col min="2" max="2" width="15.8984375" customWidth="1"/>
    <col min="3" max="3" width="14.59765625" customWidth="1"/>
    <col min="4" max="4" width="12.19921875" customWidth="1"/>
    <col min="5" max="5" width="16.5" customWidth="1"/>
    <col min="6" max="6" width="9.8984375" customWidth="1"/>
    <col min="8" max="8" width="12.09765625" customWidth="1"/>
    <col min="9" max="9" width="19.5" customWidth="1"/>
    <col min="10" max="10" width="26.59765625" customWidth="1"/>
    <col min="11" max="11" width="30.19921875" customWidth="1"/>
    <col min="12" max="12" width="31.09765625" customWidth="1"/>
    <col min="13" max="13" width="20.59765625" customWidth="1"/>
    <col min="14" max="14" width="27.69921875" customWidth="1"/>
    <col min="15" max="15" width="31.296875" customWidth="1"/>
    <col min="16" max="16" width="32.19921875" customWidth="1"/>
    <col min="17" max="17" width="24.3984375" customWidth="1"/>
    <col min="18" max="18" width="31.5" customWidth="1"/>
    <col min="19" max="19" width="35.09765625" customWidth="1"/>
    <col min="20" max="20" width="36" customWidth="1"/>
    <col min="21" max="21" width="18.59765625" customWidth="1"/>
    <col min="22" max="22" width="25.69921875" customWidth="1"/>
    <col min="23" max="23" width="29.296875" customWidth="1"/>
    <col min="24" max="24" width="30.19921875" customWidth="1"/>
    <col min="25" max="25" width="14" customWidth="1"/>
    <col min="26" max="26" width="21.09765625" customWidth="1"/>
    <col min="27" max="27" width="24.69921875" customWidth="1"/>
    <col min="28" max="28" width="25.59765625" customWidth="1"/>
    <col min="29" max="29" width="11.69921875" customWidth="1"/>
    <col min="30" max="30" width="18.796875" customWidth="1"/>
    <col min="31" max="31" width="22.3984375" customWidth="1"/>
    <col min="32" max="32" width="23.296875" customWidth="1"/>
    <col min="33" max="33" width="16.5" customWidth="1"/>
    <col min="34" max="34" width="23.59765625" customWidth="1"/>
    <col min="35" max="35" width="27.19921875" customWidth="1"/>
    <col min="36" max="36" width="28.09765625" customWidth="1"/>
    <col min="37" max="37" width="19.796875" customWidth="1"/>
    <col min="38" max="38" width="26.8984375" customWidth="1"/>
    <col min="39" max="39" width="30.5" customWidth="1"/>
    <col min="40" max="40" width="31.3984375" customWidth="1"/>
    <col min="41" max="41" width="26.09765625" customWidth="1"/>
    <col min="42" max="42" width="33.19921875" customWidth="1"/>
    <col min="43" max="43" width="36.796875" customWidth="1"/>
    <col min="44" max="44" width="37.69921875" customWidth="1"/>
    <col min="45" max="45" width="23.8984375" customWidth="1"/>
    <col min="46" max="46" width="31" customWidth="1"/>
    <col min="47" max="47" width="34.59765625" customWidth="1"/>
    <col min="48" max="48" width="35.5" customWidth="1"/>
    <col min="49" max="49" width="18.69921875" customWidth="1"/>
    <col min="50" max="50" width="25.796875" customWidth="1"/>
    <col min="51" max="51" width="29.3984375" customWidth="1"/>
    <col min="52" max="52" width="30.296875" customWidth="1"/>
    <col min="53" max="53" width="20.09765625" customWidth="1"/>
    <col min="54" max="54" width="27.19921875" customWidth="1"/>
    <col min="55" max="55" width="30.796875" customWidth="1"/>
    <col min="56" max="56" width="31.69921875" customWidth="1"/>
    <col min="57" max="57" width="23.59765625" customWidth="1"/>
    <col min="58" max="58" width="30.69921875" customWidth="1"/>
    <col min="59" max="59" width="34.296875" customWidth="1"/>
    <col min="60" max="60" width="35.19921875" customWidth="1"/>
  </cols>
  <sheetData>
    <row r="1" spans="2:60" ht="30" customHeight="1" x14ac:dyDescent="0.55000000000000004">
      <c r="B1" s="1" t="s">
        <v>4</v>
      </c>
    </row>
    <row r="2" spans="2:60" x14ac:dyDescent="0.3">
      <c r="B2" s="2" t="s">
        <v>1</v>
      </c>
    </row>
    <row r="4" spans="2:60" x14ac:dyDescent="0.3">
      <c r="B4" s="3" t="s">
        <v>6</v>
      </c>
      <c r="C4" s="3" t="s">
        <v>8</v>
      </c>
      <c r="D4" s="3" t="s">
        <v>10</v>
      </c>
      <c r="E4" s="3" t="s">
        <v>11</v>
      </c>
      <c r="F4" s="3" t="s">
        <v>16</v>
      </c>
      <c r="G4" s="3" t="s">
        <v>394</v>
      </c>
      <c r="H4" s="3" t="s">
        <v>396</v>
      </c>
      <c r="I4" s="3" t="s">
        <v>461</v>
      </c>
      <c r="J4" s="3" t="s">
        <v>1477</v>
      </c>
      <c r="K4" s="3" t="s">
        <v>1478</v>
      </c>
      <c r="L4" s="3" t="s">
        <v>1479</v>
      </c>
      <c r="M4" s="3" t="s">
        <v>462</v>
      </c>
      <c r="N4" s="3" t="s">
        <v>1480</v>
      </c>
      <c r="O4" s="3" t="s">
        <v>1481</v>
      </c>
      <c r="P4" s="3" t="s">
        <v>1482</v>
      </c>
      <c r="Q4" s="3" t="s">
        <v>463</v>
      </c>
      <c r="R4" s="3" t="s">
        <v>1483</v>
      </c>
      <c r="S4" s="3" t="s">
        <v>1484</v>
      </c>
      <c r="T4" s="3" t="s">
        <v>1485</v>
      </c>
      <c r="U4" s="3" t="s">
        <v>447</v>
      </c>
      <c r="V4" s="3" t="s">
        <v>1486</v>
      </c>
      <c r="W4" s="3" t="s">
        <v>1487</v>
      </c>
      <c r="X4" s="3" t="s">
        <v>1488</v>
      </c>
      <c r="Y4" s="3" t="s">
        <v>448</v>
      </c>
      <c r="Z4" s="3" t="s">
        <v>1489</v>
      </c>
      <c r="AA4" s="3" t="s">
        <v>1490</v>
      </c>
      <c r="AB4" s="3" t="s">
        <v>1491</v>
      </c>
      <c r="AC4" s="3" t="s">
        <v>449</v>
      </c>
      <c r="AD4" s="3" t="s">
        <v>1492</v>
      </c>
      <c r="AE4" s="3" t="s">
        <v>1493</v>
      </c>
      <c r="AF4" s="3" t="s">
        <v>1494</v>
      </c>
      <c r="AG4" s="3" t="s">
        <v>464</v>
      </c>
      <c r="AH4" s="3" t="s">
        <v>1495</v>
      </c>
      <c r="AI4" s="3" t="s">
        <v>1496</v>
      </c>
      <c r="AJ4" s="3" t="s">
        <v>1497</v>
      </c>
      <c r="AK4" s="3" t="s">
        <v>465</v>
      </c>
      <c r="AL4" s="3" t="s">
        <v>1498</v>
      </c>
      <c r="AM4" s="3" t="s">
        <v>1499</v>
      </c>
      <c r="AN4" s="3" t="s">
        <v>1500</v>
      </c>
      <c r="AO4" s="3" t="s">
        <v>451</v>
      </c>
      <c r="AP4" s="3" t="s">
        <v>1501</v>
      </c>
      <c r="AQ4" s="3" t="s">
        <v>1502</v>
      </c>
      <c r="AR4" s="3" t="s">
        <v>1503</v>
      </c>
      <c r="AS4" s="3" t="s">
        <v>452</v>
      </c>
      <c r="AT4" s="3" t="s">
        <v>1504</v>
      </c>
      <c r="AU4" s="3" t="s">
        <v>1505</v>
      </c>
      <c r="AV4" s="3" t="s">
        <v>1506</v>
      </c>
      <c r="AW4" s="3" t="s">
        <v>457</v>
      </c>
      <c r="AX4" s="3" t="s">
        <v>1507</v>
      </c>
      <c r="AY4" s="3" t="s">
        <v>1508</v>
      </c>
      <c r="AZ4" s="3" t="s">
        <v>1509</v>
      </c>
      <c r="BA4" s="3" t="s">
        <v>439</v>
      </c>
      <c r="BB4" s="3" t="s">
        <v>1510</v>
      </c>
      <c r="BC4" s="3" t="s">
        <v>1511</v>
      </c>
      <c r="BD4" s="3" t="s">
        <v>1512</v>
      </c>
      <c r="BE4" s="3" t="s">
        <v>459</v>
      </c>
      <c r="BF4" s="3" t="s">
        <v>1513</v>
      </c>
      <c r="BG4" s="3" t="s">
        <v>1514</v>
      </c>
      <c r="BH4" s="3" t="s">
        <v>1515</v>
      </c>
    </row>
    <row r="5" spans="2:60" x14ac:dyDescent="0.3">
      <c r="B5" s="3" t="s">
        <v>18</v>
      </c>
      <c r="C5" s="3" t="s">
        <v>19</v>
      </c>
      <c r="D5" s="3" t="s">
        <v>21</v>
      </c>
      <c r="E5" s="3" t="s">
        <v>22</v>
      </c>
      <c r="F5" s="3" t="s">
        <v>23</v>
      </c>
      <c r="G5" s="4">
        <v>2024</v>
      </c>
      <c r="H5" s="4">
        <v>2083</v>
      </c>
      <c r="I5" s="4">
        <v>3812.940470475276</v>
      </c>
      <c r="J5" s="4">
        <v>0.30612244897959184</v>
      </c>
      <c r="K5" s="4">
        <v>5271.4077009906105</v>
      </c>
      <c r="L5" s="4">
        <v>0.58709677419354833</v>
      </c>
      <c r="M5" s="4">
        <v>3473.8233317330773</v>
      </c>
      <c r="N5" s="4">
        <v>0.38775510204081631</v>
      </c>
      <c r="O5" s="4">
        <v>3664.776090965649</v>
      </c>
      <c r="P5" s="4">
        <v>0.70322580645161292</v>
      </c>
      <c r="Q5" s="4">
        <v>1319.3322131541047</v>
      </c>
      <c r="R5" s="4">
        <v>0.63461538461538458</v>
      </c>
      <c r="S5" s="4">
        <v>998.56172839506178</v>
      </c>
      <c r="T5" s="4">
        <v>0.58227848101265822</v>
      </c>
      <c r="U5" s="4">
        <v>0.81810483162739511</v>
      </c>
      <c r="V5" s="4">
        <v>0.93877551020408168</v>
      </c>
      <c r="W5" s="4">
        <v>0.63451768715199397</v>
      </c>
      <c r="X5" s="4">
        <v>0.6387096774193548</v>
      </c>
      <c r="Y5" s="4">
        <v>8.8938482351896886E-2</v>
      </c>
      <c r="Z5" s="4">
        <v>0.22448979591836735</v>
      </c>
      <c r="AA5" s="4">
        <v>0.21302903242129306</v>
      </c>
      <c r="AB5" s="4">
        <v>0.12258064516129032</v>
      </c>
      <c r="AC5" s="4">
        <v>5.3364296987044469E-3</v>
      </c>
      <c r="AD5" s="4">
        <v>0.24489795918367346</v>
      </c>
      <c r="AE5" s="4">
        <v>6.5970871072232123E-2</v>
      </c>
      <c r="AF5" s="4">
        <v>0.13548387096774195</v>
      </c>
      <c r="AG5" s="4">
        <v>0</v>
      </c>
      <c r="AH5" s="4">
        <v>0</v>
      </c>
      <c r="AI5" s="4">
        <v>132.46383323062506</v>
      </c>
      <c r="AJ5" s="4">
        <v>0</v>
      </c>
      <c r="AK5" s="4">
        <v>9086.8262121939515</v>
      </c>
      <c r="AL5" s="4">
        <v>0.65306122448979587</v>
      </c>
      <c r="AM5" s="4">
        <v>7214.877652757079</v>
      </c>
      <c r="AN5" s="4">
        <v>0.8774193548387097</v>
      </c>
      <c r="AO5" s="4">
        <v>3.5212904970957695</v>
      </c>
      <c r="AP5" s="4">
        <v>0.81632653061224492</v>
      </c>
      <c r="AQ5" s="4">
        <v>2.3083539032436322</v>
      </c>
      <c r="AR5" s="4">
        <v>0.92258064516129035</v>
      </c>
      <c r="AS5" s="4">
        <v>0.45469071750836287</v>
      </c>
      <c r="AT5" s="4">
        <v>0.53061224489795922</v>
      </c>
      <c r="AU5" s="4">
        <v>0.45294114507188066</v>
      </c>
      <c r="AV5" s="4">
        <v>0.6387096774193548</v>
      </c>
      <c r="AW5" s="4">
        <v>0.67078847579901646</v>
      </c>
      <c r="AX5" s="4">
        <v>0.33333333333333331</v>
      </c>
      <c r="AY5" s="4">
        <v>0.83632373561476825</v>
      </c>
      <c r="AZ5" s="4">
        <v>0.26153846153846155</v>
      </c>
      <c r="BA5" s="4">
        <v>3509</v>
      </c>
      <c r="BB5" s="4">
        <v>0.57692307692307687</v>
      </c>
      <c r="BC5" s="4">
        <v>3318</v>
      </c>
      <c r="BD5" s="4">
        <v>0.22151898734177214</v>
      </c>
      <c r="BE5" s="4">
        <v>6.3299197225052763</v>
      </c>
      <c r="BF5" s="4">
        <v>0.67307692307692313</v>
      </c>
      <c r="BG5" s="4">
        <v>4.8962401971520366</v>
      </c>
      <c r="BH5" s="4">
        <v>0.759493670886076</v>
      </c>
    </row>
    <row r="6" spans="2:60" x14ac:dyDescent="0.3">
      <c r="B6" s="3" t="s">
        <v>24</v>
      </c>
      <c r="C6" s="3" t="s">
        <v>25</v>
      </c>
      <c r="D6" s="3" t="s">
        <v>27</v>
      </c>
      <c r="E6" s="3" t="s">
        <v>28</v>
      </c>
      <c r="F6" s="3" t="s">
        <v>29</v>
      </c>
      <c r="G6" s="4">
        <v>2024</v>
      </c>
      <c r="H6" s="4">
        <v>175589</v>
      </c>
      <c r="I6" s="4">
        <v>2402.6562028373078</v>
      </c>
      <c r="J6" s="4">
        <v>0</v>
      </c>
      <c r="K6" s="4">
        <v>3528.9331352154531</v>
      </c>
      <c r="L6" s="4">
        <v>0.14838709677419354</v>
      </c>
      <c r="M6" s="4">
        <v>2025.4571755633895</v>
      </c>
      <c r="N6" s="4">
        <v>0.16666666666666666</v>
      </c>
      <c r="O6" s="4">
        <v>2379.3695972109108</v>
      </c>
      <c r="P6" s="4">
        <v>0.19354838709677419</v>
      </c>
      <c r="Q6" s="4">
        <v>1073.4354372996031</v>
      </c>
      <c r="R6" s="4">
        <v>0.16666666666666666</v>
      </c>
      <c r="S6" s="4">
        <v>1238.818828449279</v>
      </c>
      <c r="T6" s="4">
        <v>0.35443037974683544</v>
      </c>
      <c r="U6" s="4">
        <v>0.82590547074997633</v>
      </c>
      <c r="V6" s="4">
        <v>1</v>
      </c>
      <c r="W6" s="4">
        <v>0.79890752710807367</v>
      </c>
      <c r="X6" s="4">
        <v>0.6645161290322581</v>
      </c>
      <c r="Y6" s="4">
        <v>0.15699250971840334</v>
      </c>
      <c r="Z6" s="4">
        <v>0</v>
      </c>
      <c r="AA6" s="4">
        <v>0.28609063515048178</v>
      </c>
      <c r="AB6" s="4">
        <v>0.32258064516129031</v>
      </c>
      <c r="AC6" s="4">
        <v>7.6683490789871009E-2</v>
      </c>
      <c r="AD6" s="4">
        <v>0.66666666666666663</v>
      </c>
      <c r="AE6" s="4">
        <v>7.5532022052612502E-2</v>
      </c>
      <c r="AF6" s="4">
        <v>0.36774193548387096</v>
      </c>
      <c r="AG6" s="4">
        <v>179.0317161097791</v>
      </c>
      <c r="AH6" s="4">
        <v>0.33333333333333331</v>
      </c>
      <c r="AI6" s="4">
        <v>360.86205372978287</v>
      </c>
      <c r="AJ6" s="4">
        <v>0.27741935483870966</v>
      </c>
      <c r="AK6" s="4">
        <v>2428.1190735182727</v>
      </c>
      <c r="AL6" s="4">
        <v>0.16666666666666666</v>
      </c>
      <c r="AM6" s="4">
        <v>3752.0674365990703</v>
      </c>
      <c r="AN6" s="4">
        <v>0.23870967741935484</v>
      </c>
      <c r="AO6" s="4">
        <v>1.3431169943988357</v>
      </c>
      <c r="AP6" s="4">
        <v>0.16666666666666666</v>
      </c>
      <c r="AQ6" s="4">
        <v>1.6906100396126211</v>
      </c>
      <c r="AR6" s="4">
        <v>0.36774193548387096</v>
      </c>
      <c r="AS6" s="4">
        <v>0.53338236503510095</v>
      </c>
      <c r="AT6" s="4">
        <v>1</v>
      </c>
      <c r="AU6" s="4">
        <v>0.46581696030529535</v>
      </c>
      <c r="AV6" s="4">
        <v>0.8774193548387097</v>
      </c>
      <c r="AW6" s="4">
        <v>1.3761059216214269</v>
      </c>
      <c r="AX6" s="4">
        <v>0.5</v>
      </c>
      <c r="AY6" s="4">
        <v>1.3761059216214269</v>
      </c>
      <c r="AZ6" s="4">
        <v>0.67692307692307696</v>
      </c>
      <c r="BA6" s="4">
        <v>5497</v>
      </c>
      <c r="BB6" s="4">
        <v>0</v>
      </c>
      <c r="BC6" s="4">
        <v>7327</v>
      </c>
      <c r="BD6" s="4">
        <v>0.67721518987341767</v>
      </c>
      <c r="BE6" s="4">
        <v>3.3264453820127384</v>
      </c>
      <c r="BF6" s="4">
        <v>1</v>
      </c>
      <c r="BG6" s="4">
        <v>2.4890717880849613</v>
      </c>
      <c r="BH6" s="4">
        <v>0.44936708860759494</v>
      </c>
    </row>
    <row r="7" spans="2:60" x14ac:dyDescent="0.3">
      <c r="B7" s="3" t="s">
        <v>31</v>
      </c>
      <c r="C7" s="3" t="s">
        <v>32</v>
      </c>
      <c r="D7" s="3" t="s">
        <v>34</v>
      </c>
      <c r="E7" s="3" t="s">
        <v>35</v>
      </c>
      <c r="F7" s="3" t="s">
        <v>23</v>
      </c>
      <c r="G7" s="4">
        <v>2024</v>
      </c>
      <c r="H7" s="4">
        <v>463</v>
      </c>
      <c r="I7" s="4">
        <v>5849.7386609071273</v>
      </c>
      <c r="J7" s="4">
        <v>0.5714285714285714</v>
      </c>
      <c r="K7" s="4">
        <v>5271.4077009906105</v>
      </c>
      <c r="L7" s="4">
        <v>0.8193548387096774</v>
      </c>
      <c r="M7" s="4">
        <v>4594.4254859611228</v>
      </c>
      <c r="N7" s="4">
        <v>0.67346938775510201</v>
      </c>
      <c r="O7" s="4">
        <v>3664.776090965649</v>
      </c>
      <c r="P7" s="4">
        <v>0.86451612903225805</v>
      </c>
      <c r="Q7" s="4">
        <v>961.64146868250543</v>
      </c>
      <c r="R7" s="4">
        <v>0.44230769230769229</v>
      </c>
      <c r="S7" s="4">
        <v>998.56172839506178</v>
      </c>
      <c r="T7" s="4">
        <v>0.26582278481012656</v>
      </c>
      <c r="U7" s="4">
        <v>0.61058827829712359</v>
      </c>
      <c r="V7" s="4">
        <v>0.42857142857142855</v>
      </c>
      <c r="W7" s="4">
        <v>0.63451768715199397</v>
      </c>
      <c r="X7" s="4">
        <v>0.18064516129032257</v>
      </c>
      <c r="Y7" s="4">
        <v>0.21459303529832238</v>
      </c>
      <c r="Z7" s="4">
        <v>0.51020408163265307</v>
      </c>
      <c r="AA7" s="4">
        <v>0.21302903242129306</v>
      </c>
      <c r="AB7" s="4">
        <v>0.56129032258064515</v>
      </c>
      <c r="AC7" s="4">
        <v>0.19053381897936003</v>
      </c>
      <c r="AD7" s="4">
        <v>0.83673469387755106</v>
      </c>
      <c r="AE7" s="4">
        <v>6.5970871072232123E-2</v>
      </c>
      <c r="AF7" s="4">
        <v>0.75483870967741939</v>
      </c>
      <c r="AG7" s="4">
        <v>142.41900647948165</v>
      </c>
      <c r="AH7" s="4">
        <v>0.51020408163265307</v>
      </c>
      <c r="AI7" s="4">
        <v>132.46383323062506</v>
      </c>
      <c r="AJ7" s="4">
        <v>0.25806451612903225</v>
      </c>
      <c r="AK7" s="4">
        <v>9103.4211663066963</v>
      </c>
      <c r="AL7" s="4">
        <v>0.67346938775510201</v>
      </c>
      <c r="AM7" s="4">
        <v>7214.877652757079</v>
      </c>
      <c r="AN7" s="4">
        <v>0.88387096774193552</v>
      </c>
      <c r="AO7" s="4">
        <v>2.4448467418837847</v>
      </c>
      <c r="AP7" s="4">
        <v>0.5714285714285714</v>
      </c>
      <c r="AQ7" s="4">
        <v>2.3083539032436322</v>
      </c>
      <c r="AR7" s="4">
        <v>0.76774193548387093</v>
      </c>
      <c r="AS7" s="4">
        <v>0.5456632224136142</v>
      </c>
      <c r="AT7" s="4">
        <v>0.89795918367346939</v>
      </c>
      <c r="AU7" s="4">
        <v>0.45294114507188066</v>
      </c>
      <c r="AV7" s="4">
        <v>0.89032258064516134</v>
      </c>
      <c r="AW7" s="4">
        <v>0.42548915191762204</v>
      </c>
      <c r="AX7" s="4">
        <v>0.22222222222222221</v>
      </c>
      <c r="AY7" s="4">
        <v>0.83632373561476825</v>
      </c>
      <c r="AZ7" s="4">
        <v>0.1</v>
      </c>
      <c r="BA7" s="4">
        <v>3068</v>
      </c>
      <c r="BB7" s="4">
        <v>0.30769230769230771</v>
      </c>
      <c r="BC7" s="4">
        <v>3318</v>
      </c>
      <c r="BD7" s="4">
        <v>0.12658227848101267</v>
      </c>
      <c r="BE7" s="4">
        <v>5.5676124217479668</v>
      </c>
      <c r="BF7" s="4">
        <v>0.57692307692307687</v>
      </c>
      <c r="BG7" s="4">
        <v>4.8962401971520366</v>
      </c>
      <c r="BH7" s="4">
        <v>0.70253164556962022</v>
      </c>
    </row>
    <row r="8" spans="2:60" x14ac:dyDescent="0.3">
      <c r="B8" s="3" t="s">
        <v>36</v>
      </c>
      <c r="C8" s="3" t="s">
        <v>37</v>
      </c>
      <c r="D8" s="3" t="s">
        <v>34</v>
      </c>
      <c r="E8" s="3" t="s">
        <v>38</v>
      </c>
      <c r="F8" s="3" t="s">
        <v>39</v>
      </c>
      <c r="G8" s="4">
        <v>2024</v>
      </c>
      <c r="H8" s="4">
        <v>2533</v>
      </c>
      <c r="I8" s="4">
        <v>2977.0086853533357</v>
      </c>
      <c r="J8" s="4">
        <v>0.35555555555555557</v>
      </c>
      <c r="K8" s="4">
        <v>3327.8780362021444</v>
      </c>
      <c r="L8" s="4">
        <v>0.36129032258064514</v>
      </c>
      <c r="M8" s="4">
        <v>2038.6810106592973</v>
      </c>
      <c r="N8" s="4">
        <v>0.2</v>
      </c>
      <c r="O8" s="4">
        <v>2783.665107049771</v>
      </c>
      <c r="P8" s="4">
        <v>0.20645161290322581</v>
      </c>
      <c r="Q8" s="4">
        <v>1162.8195815238846</v>
      </c>
      <c r="R8" s="4">
        <v>0.4</v>
      </c>
      <c r="S8" s="4">
        <v>1246.3620268389132</v>
      </c>
      <c r="T8" s="4">
        <v>0.43670886075949367</v>
      </c>
      <c r="U8" s="4">
        <v>0.73308669162523743</v>
      </c>
      <c r="V8" s="4">
        <v>0.37777777777777777</v>
      </c>
      <c r="W8" s="4">
        <v>0.77321956576926931</v>
      </c>
      <c r="X8" s="4">
        <v>0.3935483870967742</v>
      </c>
      <c r="Y8" s="4">
        <v>0.3151914468071732</v>
      </c>
      <c r="Z8" s="4">
        <v>0.73333333333333328</v>
      </c>
      <c r="AA8" s="4">
        <v>0.21663632085783124</v>
      </c>
      <c r="AB8" s="4">
        <v>0.79354838709677422</v>
      </c>
      <c r="AC8" s="4">
        <v>0.12564767188942083</v>
      </c>
      <c r="AD8" s="4">
        <v>0.37777777777777777</v>
      </c>
      <c r="AE8" s="4">
        <v>0.15427954880170608</v>
      </c>
      <c r="AF8" s="4">
        <v>0.54838709677419351</v>
      </c>
      <c r="AG8" s="4">
        <v>962.0990919857876</v>
      </c>
      <c r="AH8" s="4">
        <v>0.51111111111111107</v>
      </c>
      <c r="AI8" s="4">
        <v>950.36657453644102</v>
      </c>
      <c r="AJ8" s="4">
        <v>0.6645161290322581</v>
      </c>
      <c r="AK8" s="4">
        <v>5230.7793130675091</v>
      </c>
      <c r="AL8" s="4">
        <v>0.77777777777777779</v>
      </c>
      <c r="AM8" s="4">
        <v>4022.5271421692432</v>
      </c>
      <c r="AN8" s="4">
        <v>0.6645161290322581</v>
      </c>
      <c r="AO8" s="4">
        <v>3.6154379094277078</v>
      </c>
      <c r="AP8" s="4">
        <v>0.97777777777777775</v>
      </c>
      <c r="AQ8" s="4">
        <v>1.8328982485733514</v>
      </c>
      <c r="AR8" s="4">
        <v>0.92903225806451617</v>
      </c>
      <c r="AS8" s="4">
        <v>0.36030867141744843</v>
      </c>
      <c r="AT8" s="4">
        <v>0.17777777777777778</v>
      </c>
      <c r="AU8" s="4">
        <v>0.42596276319754617</v>
      </c>
      <c r="AV8" s="4">
        <v>0.16774193548387098</v>
      </c>
      <c r="AW8" s="4">
        <v>2.4013151792290364</v>
      </c>
      <c r="AX8" s="4">
        <v>0.89743589743589747</v>
      </c>
      <c r="AY8" s="4">
        <v>1.059991852729802</v>
      </c>
      <c r="AZ8" s="4">
        <v>0.92307692307692313</v>
      </c>
      <c r="BA8" s="4">
        <v>11292</v>
      </c>
      <c r="BB8" s="4">
        <v>1</v>
      </c>
      <c r="BC8" s="4">
        <v>4506.5</v>
      </c>
      <c r="BD8" s="4">
        <v>0.99367088607594933</v>
      </c>
      <c r="BE8" s="4">
        <v>1.464200044401905</v>
      </c>
      <c r="BF8" s="4">
        <v>0</v>
      </c>
      <c r="BG8" s="4">
        <v>4.3304406312065691</v>
      </c>
      <c r="BH8" s="4">
        <v>1.2658227848101266E-2</v>
      </c>
    </row>
    <row r="9" spans="2:60" x14ac:dyDescent="0.3">
      <c r="B9" s="3" t="s">
        <v>40</v>
      </c>
      <c r="C9" s="3" t="s">
        <v>41</v>
      </c>
      <c r="D9" s="3" t="s">
        <v>27</v>
      </c>
      <c r="E9" s="3" t="s">
        <v>42</v>
      </c>
      <c r="F9" s="3" t="s">
        <v>39</v>
      </c>
      <c r="G9" s="4">
        <v>2024</v>
      </c>
      <c r="H9" s="4">
        <v>5899</v>
      </c>
      <c r="I9" s="4">
        <v>1884.3692151212069</v>
      </c>
      <c r="J9" s="4">
        <v>6.6666666666666666E-2</v>
      </c>
      <c r="K9" s="4">
        <v>3327.8780362021444</v>
      </c>
      <c r="L9" s="4">
        <v>5.1612903225806452E-2</v>
      </c>
      <c r="M9" s="4">
        <v>1527.9930496694355</v>
      </c>
      <c r="N9" s="4">
        <v>6.6666666666666666E-2</v>
      </c>
      <c r="O9" s="4">
        <v>2783.665107049771</v>
      </c>
      <c r="P9" s="4">
        <v>3.870967741935484E-2</v>
      </c>
      <c r="Q9" s="4">
        <v>693.83539582980166</v>
      </c>
      <c r="R9" s="4">
        <v>4.4444444444444446E-2</v>
      </c>
      <c r="S9" s="4">
        <v>1246.3620268389132</v>
      </c>
      <c r="T9" s="4">
        <v>9.49367088607595E-2</v>
      </c>
      <c r="U9" s="4">
        <v>0.83847093180269616</v>
      </c>
      <c r="V9" s="4">
        <v>0.75555555555555554</v>
      </c>
      <c r="W9" s="4">
        <v>0.77321956576926931</v>
      </c>
      <c r="X9" s="4">
        <v>0.69032258064516128</v>
      </c>
      <c r="Y9" s="4">
        <v>0.18912226043177455</v>
      </c>
      <c r="Z9" s="4">
        <v>0.42222222222222222</v>
      </c>
      <c r="AA9" s="4">
        <v>0.21663632085783124</v>
      </c>
      <c r="AB9" s="4">
        <v>0.47741935483870968</v>
      </c>
      <c r="AC9" s="4">
        <v>0.14107283840364468</v>
      </c>
      <c r="AD9" s="4">
        <v>0.44444444444444442</v>
      </c>
      <c r="AE9" s="4">
        <v>0.15427954880170608</v>
      </c>
      <c r="AF9" s="4">
        <v>0.59354838709677415</v>
      </c>
      <c r="AG9" s="4">
        <v>758.64044753348026</v>
      </c>
      <c r="AH9" s="4">
        <v>0.44444444444444442</v>
      </c>
      <c r="AI9" s="4">
        <v>950.36657453644102</v>
      </c>
      <c r="AJ9" s="4">
        <v>0.6</v>
      </c>
      <c r="AK9" s="4">
        <v>2441.0544160027125</v>
      </c>
      <c r="AL9" s="4">
        <v>0.13333333333333333</v>
      </c>
      <c r="AM9" s="4">
        <v>4022.5271421692432</v>
      </c>
      <c r="AN9" s="4">
        <v>0.24516129032258063</v>
      </c>
      <c r="AO9" s="4">
        <v>1.9012311187701383</v>
      </c>
      <c r="AP9" s="4">
        <v>0.57777777777777772</v>
      </c>
      <c r="AQ9" s="4">
        <v>1.8328982485733514</v>
      </c>
      <c r="AR9" s="4">
        <v>0.6064516129032258</v>
      </c>
      <c r="AS9" s="4">
        <v>0.39074933713284971</v>
      </c>
      <c r="AT9" s="4">
        <v>0.31111111111111112</v>
      </c>
      <c r="AU9" s="4">
        <v>0.42596276319754617</v>
      </c>
      <c r="AV9" s="4">
        <v>0.28387096774193549</v>
      </c>
      <c r="AW9" s="4">
        <v>1.1616294066461883</v>
      </c>
      <c r="AX9" s="4">
        <v>0.5641025641025641</v>
      </c>
      <c r="AY9" s="4">
        <v>1.059991852729802</v>
      </c>
      <c r="AZ9" s="4">
        <v>0.60769230769230764</v>
      </c>
      <c r="BA9" s="4">
        <v>4028</v>
      </c>
      <c r="BB9" s="4">
        <v>0.26666666666666666</v>
      </c>
      <c r="BC9" s="4">
        <v>4506.5</v>
      </c>
      <c r="BD9" s="4">
        <v>0.33544303797468356</v>
      </c>
      <c r="BE9" s="4">
        <v>2.7917171325184036</v>
      </c>
      <c r="BF9" s="4">
        <v>0.26666666666666666</v>
      </c>
      <c r="BG9" s="4">
        <v>4.3304406312065691</v>
      </c>
      <c r="BH9" s="4">
        <v>0.30379746835443039</v>
      </c>
    </row>
    <row r="10" spans="2:60" x14ac:dyDescent="0.3">
      <c r="B10" s="3" t="s">
        <v>43</v>
      </c>
      <c r="C10" s="3" t="s">
        <v>44</v>
      </c>
      <c r="D10" s="3" t="s">
        <v>34</v>
      </c>
      <c r="E10" s="3" t="s">
        <v>45</v>
      </c>
      <c r="F10" s="3" t="s">
        <v>23</v>
      </c>
      <c r="G10" s="4">
        <v>2024</v>
      </c>
      <c r="H10" s="4">
        <v>1747</v>
      </c>
      <c r="I10" s="4">
        <v>2944.5907269605036</v>
      </c>
      <c r="J10" s="4">
        <v>0.12244897959183673</v>
      </c>
      <c r="K10" s="4">
        <v>5271.4077009906105</v>
      </c>
      <c r="L10" s="4">
        <v>0.34193548387096773</v>
      </c>
      <c r="M10" s="4">
        <v>2546.4436176302233</v>
      </c>
      <c r="N10" s="4">
        <v>0.16326530612244897</v>
      </c>
      <c r="O10" s="4">
        <v>3664.776090965649</v>
      </c>
      <c r="P10" s="4">
        <v>0.41935483870967744</v>
      </c>
      <c r="Q10" s="4">
        <v>1161.1259301659989</v>
      </c>
      <c r="R10" s="4">
        <v>0.57692307692307687</v>
      </c>
      <c r="S10" s="4">
        <v>998.56172839506178</v>
      </c>
      <c r="T10" s="4">
        <v>0.43037974683544306</v>
      </c>
      <c r="U10" s="4">
        <v>0.73200808677734153</v>
      </c>
      <c r="V10" s="4">
        <v>0.67346938775510201</v>
      </c>
      <c r="W10" s="4">
        <v>0.63451768715199397</v>
      </c>
      <c r="X10" s="4">
        <v>0.37419354838709679</v>
      </c>
      <c r="Y10" s="4">
        <v>0.13521305547995802</v>
      </c>
      <c r="Z10" s="4">
        <v>0.2857142857142857</v>
      </c>
      <c r="AA10" s="4">
        <v>0.21302903242129306</v>
      </c>
      <c r="AB10" s="4">
        <v>0.27741935483870966</v>
      </c>
      <c r="AC10" s="4">
        <v>0</v>
      </c>
      <c r="AD10" s="4">
        <v>0</v>
      </c>
      <c r="AE10" s="4">
        <v>6.5970871072232123E-2</v>
      </c>
      <c r="AF10" s="4">
        <v>0</v>
      </c>
      <c r="AG10" s="4">
        <v>0</v>
      </c>
      <c r="AH10" s="4">
        <v>0</v>
      </c>
      <c r="AI10" s="4">
        <v>132.46383323062506</v>
      </c>
      <c r="AJ10" s="4">
        <v>0</v>
      </c>
      <c r="AK10" s="4">
        <v>3881.5592444190038</v>
      </c>
      <c r="AL10" s="4">
        <v>0.14285714285714285</v>
      </c>
      <c r="AM10" s="4">
        <v>7214.877652757079</v>
      </c>
      <c r="AN10" s="4">
        <v>0.49677419354838709</v>
      </c>
      <c r="AO10" s="4">
        <v>1.8155687712117172</v>
      </c>
      <c r="AP10" s="4">
        <v>0.2857142857142857</v>
      </c>
      <c r="AQ10" s="4">
        <v>2.3083539032436322</v>
      </c>
      <c r="AR10" s="4">
        <v>0.54838709677419351</v>
      </c>
      <c r="AS10" s="4">
        <v>0.50621429883724667</v>
      </c>
      <c r="AT10" s="4">
        <v>0.79591836734693877</v>
      </c>
      <c r="AU10" s="4">
        <v>0.45294114507188066</v>
      </c>
      <c r="AV10" s="4">
        <v>0.8193548387096774</v>
      </c>
      <c r="AW10" s="4">
        <v>0.85362612500234314</v>
      </c>
      <c r="AX10" s="4">
        <v>0.52777777777777779</v>
      </c>
      <c r="AY10" s="4">
        <v>0.83632373561476825</v>
      </c>
      <c r="AZ10" s="4">
        <v>0.41538461538461541</v>
      </c>
      <c r="BA10" s="4">
        <v>3783</v>
      </c>
      <c r="BB10" s="4">
        <v>0.63461538461538458</v>
      </c>
      <c r="BC10" s="4">
        <v>3318</v>
      </c>
      <c r="BD10" s="4">
        <v>0.27215189873417722</v>
      </c>
      <c r="BE10" s="4">
        <v>6.3234329134457603</v>
      </c>
      <c r="BF10" s="4">
        <v>0.65384615384615385</v>
      </c>
      <c r="BG10" s="4">
        <v>4.8962401971520366</v>
      </c>
      <c r="BH10" s="4">
        <v>0.75316455696202533</v>
      </c>
    </row>
    <row r="11" spans="2:60" x14ac:dyDescent="0.3">
      <c r="B11" s="3" t="s">
        <v>46</v>
      </c>
      <c r="C11" s="3" t="s">
        <v>47</v>
      </c>
      <c r="D11" s="3" t="s">
        <v>21</v>
      </c>
      <c r="E11" s="3" t="s">
        <v>45</v>
      </c>
      <c r="F11" s="3" t="s">
        <v>23</v>
      </c>
      <c r="G11" s="4">
        <v>2024</v>
      </c>
      <c r="H11" s="4">
        <v>1982</v>
      </c>
      <c r="I11" s="4"/>
      <c r="J11" s="4"/>
      <c r="K11" s="4">
        <v>5271.4077009906105</v>
      </c>
      <c r="L11" s="4"/>
      <c r="M11" s="4"/>
      <c r="N11" s="4"/>
      <c r="O11" s="4">
        <v>3664.776090965649</v>
      </c>
      <c r="P11" s="4"/>
      <c r="Q11" s="4">
        <v>535.92028254288596</v>
      </c>
      <c r="R11" s="4">
        <v>7.6923076923076927E-2</v>
      </c>
      <c r="S11" s="4">
        <v>998.56172839506178</v>
      </c>
      <c r="T11" s="4">
        <v>3.1645569620253167E-2</v>
      </c>
      <c r="U11" s="4"/>
      <c r="V11" s="4"/>
      <c r="W11" s="4">
        <v>0.63451768715199397</v>
      </c>
      <c r="X11" s="4"/>
      <c r="Y11" s="4"/>
      <c r="Z11" s="4"/>
      <c r="AA11" s="4">
        <v>0.21302903242129306</v>
      </c>
      <c r="AB11" s="4"/>
      <c r="AC11" s="4"/>
      <c r="AD11" s="4"/>
      <c r="AE11" s="4">
        <v>6.5970871072232123E-2</v>
      </c>
      <c r="AF11" s="4"/>
      <c r="AG11" s="4"/>
      <c r="AH11" s="4"/>
      <c r="AI11" s="4">
        <v>132.46383323062506</v>
      </c>
      <c r="AJ11" s="4"/>
      <c r="AK11" s="4"/>
      <c r="AL11" s="4"/>
      <c r="AM11" s="4">
        <v>7214.877652757079</v>
      </c>
      <c r="AN11" s="4"/>
      <c r="AO11" s="4"/>
      <c r="AP11" s="4"/>
      <c r="AQ11" s="4">
        <v>2.3083539032436322</v>
      </c>
      <c r="AR11" s="4"/>
      <c r="AS11" s="4"/>
      <c r="AT11" s="4"/>
      <c r="AU11" s="4">
        <v>0.45294114507188066</v>
      </c>
      <c r="AV11" s="4"/>
      <c r="AW11" s="4"/>
      <c r="AX11" s="4"/>
      <c r="AY11" s="4">
        <v>0.83632373561476825</v>
      </c>
      <c r="AZ11" s="4"/>
      <c r="BA11" s="4">
        <v>3251</v>
      </c>
      <c r="BB11" s="4">
        <v>0.48076923076923078</v>
      </c>
      <c r="BC11" s="4">
        <v>3318</v>
      </c>
      <c r="BD11" s="4">
        <v>0.18354430379746836</v>
      </c>
      <c r="BE11" s="4">
        <v>2.7596932812484312</v>
      </c>
      <c r="BF11" s="4">
        <v>0.25</v>
      </c>
      <c r="BG11" s="4">
        <v>4.8962401971520366</v>
      </c>
      <c r="BH11" s="4">
        <v>0.29113924050632911</v>
      </c>
    </row>
    <row r="12" spans="2:60" x14ac:dyDescent="0.3">
      <c r="B12" s="3" t="s">
        <v>48</v>
      </c>
      <c r="C12" s="3" t="s">
        <v>49</v>
      </c>
      <c r="D12" s="3" t="s">
        <v>34</v>
      </c>
      <c r="E12" s="3" t="s">
        <v>38</v>
      </c>
      <c r="F12" s="3" t="s">
        <v>23</v>
      </c>
      <c r="G12" s="4">
        <v>2024</v>
      </c>
      <c r="H12" s="4">
        <v>729</v>
      </c>
      <c r="I12" s="4">
        <v>4447.3017832647465</v>
      </c>
      <c r="J12" s="4">
        <v>0.38775510204081631</v>
      </c>
      <c r="K12" s="4">
        <v>5271.4077009906105</v>
      </c>
      <c r="L12" s="4">
        <v>0.67741935483870963</v>
      </c>
      <c r="M12" s="4">
        <v>3480.3511659807955</v>
      </c>
      <c r="N12" s="4">
        <v>0.40816326530612246</v>
      </c>
      <c r="O12" s="4">
        <v>3664.776090965649</v>
      </c>
      <c r="P12" s="4">
        <v>0.70967741935483875</v>
      </c>
      <c r="Q12" s="4">
        <v>1507.8683127572017</v>
      </c>
      <c r="R12" s="4">
        <v>0.69230769230769229</v>
      </c>
      <c r="S12" s="4">
        <v>998.56172839506178</v>
      </c>
      <c r="T12" s="4">
        <v>0.689873417721519</v>
      </c>
      <c r="U12" s="4">
        <v>0.7583572043035296</v>
      </c>
      <c r="V12" s="4">
        <v>0.79591836734693877</v>
      </c>
      <c r="W12" s="4">
        <v>0.63451768715199397</v>
      </c>
      <c r="X12" s="4">
        <v>0.45806451612903226</v>
      </c>
      <c r="Y12" s="4">
        <v>0.21742410666229087</v>
      </c>
      <c r="Z12" s="4">
        <v>0.53061224489795922</v>
      </c>
      <c r="AA12" s="4">
        <v>0.21302903242129306</v>
      </c>
      <c r="AB12" s="4">
        <v>0.56774193548387097</v>
      </c>
      <c r="AC12" s="4">
        <v>0.40005728609357816</v>
      </c>
      <c r="AD12" s="4">
        <v>0.95918367346938771</v>
      </c>
      <c r="AE12" s="4">
        <v>6.5970871072232123E-2</v>
      </c>
      <c r="AF12" s="4">
        <v>0.98064516129032253</v>
      </c>
      <c r="AG12" s="4">
        <v>3860.0205761316874</v>
      </c>
      <c r="AH12" s="4">
        <v>0.95918367346938771</v>
      </c>
      <c r="AI12" s="4">
        <v>132.46383323062506</v>
      </c>
      <c r="AJ12" s="4">
        <v>0.967741935483871</v>
      </c>
      <c r="AK12" s="4">
        <v>5206.4293552812069</v>
      </c>
      <c r="AL12" s="4">
        <v>0.2857142857142857</v>
      </c>
      <c r="AM12" s="4">
        <v>7214.877652757079</v>
      </c>
      <c r="AN12" s="4">
        <v>0.65806451612903227</v>
      </c>
      <c r="AO12" s="4">
        <v>1.6930684545316668</v>
      </c>
      <c r="AP12" s="4">
        <v>0.20408163265306123</v>
      </c>
      <c r="AQ12" s="4">
        <v>2.3083539032436322</v>
      </c>
      <c r="AR12" s="4">
        <v>0.50967741935483868</v>
      </c>
      <c r="AS12" s="4">
        <v>0.31332716410633721</v>
      </c>
      <c r="AT12" s="4">
        <v>6.1224489795918366E-2</v>
      </c>
      <c r="AU12" s="4">
        <v>0.45294114507188066</v>
      </c>
      <c r="AV12" s="4">
        <v>6.4516129032258063E-2</v>
      </c>
      <c r="AW12" s="4">
        <v>0.87575428437830749</v>
      </c>
      <c r="AX12" s="4">
        <v>0.55555555555555558</v>
      </c>
      <c r="AY12" s="4">
        <v>0.83632373561476825</v>
      </c>
      <c r="AZ12" s="4">
        <v>0.43846153846153846</v>
      </c>
      <c r="BA12" s="4">
        <v>9789</v>
      </c>
      <c r="BB12" s="4">
        <v>0.98076923076923073</v>
      </c>
      <c r="BC12" s="4">
        <v>3318</v>
      </c>
      <c r="BD12" s="4">
        <v>0.94936708860759489</v>
      </c>
      <c r="BE12" s="4">
        <v>1.299022857657425</v>
      </c>
      <c r="BF12" s="4">
        <v>1.9230769230769232E-2</v>
      </c>
      <c r="BG12" s="4">
        <v>4.8962401971520366</v>
      </c>
      <c r="BH12" s="4">
        <v>6.3291139240506328E-3</v>
      </c>
    </row>
    <row r="13" spans="2:60" x14ac:dyDescent="0.3">
      <c r="B13" s="3" t="s">
        <v>50</v>
      </c>
      <c r="C13" s="3" t="s">
        <v>51</v>
      </c>
      <c r="D13" s="3" t="s">
        <v>21</v>
      </c>
      <c r="E13" s="3" t="s">
        <v>38</v>
      </c>
      <c r="F13" s="3" t="s">
        <v>39</v>
      </c>
      <c r="G13" s="4">
        <v>2024</v>
      </c>
      <c r="H13" s="4">
        <v>4181</v>
      </c>
      <c r="I13" s="4">
        <v>4058.7373834011</v>
      </c>
      <c r="J13" s="4">
        <v>0.64444444444444449</v>
      </c>
      <c r="K13" s="4">
        <v>3327.8780362021444</v>
      </c>
      <c r="L13" s="4">
        <v>0.61935483870967745</v>
      </c>
      <c r="M13" s="4">
        <v>3019.7706290361157</v>
      </c>
      <c r="N13" s="4">
        <v>0.64444444444444449</v>
      </c>
      <c r="O13" s="4">
        <v>2783.665107049771</v>
      </c>
      <c r="P13" s="4">
        <v>0.58064516129032262</v>
      </c>
      <c r="Q13" s="4">
        <v>1972.098541018895</v>
      </c>
      <c r="R13" s="4">
        <v>0.88888888888888884</v>
      </c>
      <c r="S13" s="4">
        <v>1246.3620268389132</v>
      </c>
      <c r="T13" s="4">
        <v>0.88607594936708856</v>
      </c>
      <c r="U13" s="4">
        <v>0.82205730359518014</v>
      </c>
      <c r="V13" s="4">
        <v>0.71111111111111114</v>
      </c>
      <c r="W13" s="4">
        <v>0.77321956576926931</v>
      </c>
      <c r="X13" s="4">
        <v>0.65161290322580645</v>
      </c>
      <c r="Y13" s="4">
        <v>0.25598274936782472</v>
      </c>
      <c r="Z13" s="4">
        <v>0.57777777777777772</v>
      </c>
      <c r="AA13" s="4">
        <v>0.21663632085783124</v>
      </c>
      <c r="AB13" s="4">
        <v>0.62580645161290327</v>
      </c>
      <c r="AC13" s="4">
        <v>0.2611108105296015</v>
      </c>
      <c r="AD13" s="4">
        <v>0.82222222222222219</v>
      </c>
      <c r="AE13" s="4">
        <v>0.15427954880170608</v>
      </c>
      <c r="AF13" s="4">
        <v>0.91612903225806452</v>
      </c>
      <c r="AG13" s="4">
        <v>2891.2815116000957</v>
      </c>
      <c r="AH13" s="4">
        <v>0.93333333333333335</v>
      </c>
      <c r="AI13" s="4">
        <v>950.36657453644102</v>
      </c>
      <c r="AJ13" s="4">
        <v>0.92903225806451617</v>
      </c>
      <c r="AK13" s="4">
        <v>2940.6890696005739</v>
      </c>
      <c r="AL13" s="4">
        <v>0.28888888888888886</v>
      </c>
      <c r="AM13" s="4">
        <v>4022.5271421692432</v>
      </c>
      <c r="AN13" s="4">
        <v>0.32903225806451614</v>
      </c>
      <c r="AO13" s="4">
        <v>1.1755085248841679</v>
      </c>
      <c r="AP13" s="4">
        <v>0.15555555555555556</v>
      </c>
      <c r="AQ13" s="4">
        <v>1.8328982485733514</v>
      </c>
      <c r="AR13" s="4">
        <v>0.2709677419354839</v>
      </c>
      <c r="AS13" s="4">
        <v>0.42354032244608303</v>
      </c>
      <c r="AT13" s="4">
        <v>0.44444444444444442</v>
      </c>
      <c r="AU13" s="4">
        <v>0.42596276319754617</v>
      </c>
      <c r="AV13" s="4">
        <v>0.43870967741935485</v>
      </c>
      <c r="AW13" s="4">
        <v>1.9373565144617939</v>
      </c>
      <c r="AX13" s="4">
        <v>0.82051282051282048</v>
      </c>
      <c r="AY13" s="4">
        <v>1.059991852729802</v>
      </c>
      <c r="AZ13" s="4">
        <v>0.85384615384615381</v>
      </c>
      <c r="BA13" s="4">
        <v>10323</v>
      </c>
      <c r="BB13" s="4">
        <v>0.97777777777777775</v>
      </c>
      <c r="BC13" s="4">
        <v>4506.5</v>
      </c>
      <c r="BD13" s="4">
        <v>0.98101265822784811</v>
      </c>
      <c r="BE13" s="4">
        <v>2.2633839409772571</v>
      </c>
      <c r="BF13" s="4">
        <v>0.17777777777777778</v>
      </c>
      <c r="BG13" s="4">
        <v>4.3304406312065691</v>
      </c>
      <c r="BH13" s="4">
        <v>0.13924050632911392</v>
      </c>
    </row>
    <row r="14" spans="2:60" x14ac:dyDescent="0.3">
      <c r="B14" s="3" t="s">
        <v>52</v>
      </c>
      <c r="C14" s="3" t="s">
        <v>53</v>
      </c>
      <c r="D14" s="3" t="s">
        <v>27</v>
      </c>
      <c r="E14" s="3" t="s">
        <v>38</v>
      </c>
      <c r="F14" s="3" t="s">
        <v>29</v>
      </c>
      <c r="G14" s="4">
        <v>2024</v>
      </c>
      <c r="H14" s="4">
        <v>279948</v>
      </c>
      <c r="I14" s="4">
        <v>3491.4531055767497</v>
      </c>
      <c r="J14" s="4">
        <v>0.33333333333333331</v>
      </c>
      <c r="K14" s="4">
        <v>3528.9331352154531</v>
      </c>
      <c r="L14" s="4">
        <v>0.47741935483870968</v>
      </c>
      <c r="M14" s="4">
        <v>2379.3695972109108</v>
      </c>
      <c r="N14" s="4">
        <v>0.5</v>
      </c>
      <c r="O14" s="4">
        <v>2379.3695972109108</v>
      </c>
      <c r="P14" s="4">
        <v>0.34838709677419355</v>
      </c>
      <c r="Q14" s="4">
        <v>1248.7089209424607</v>
      </c>
      <c r="R14" s="4">
        <v>0.66666666666666663</v>
      </c>
      <c r="S14" s="4">
        <v>1238.818828449279</v>
      </c>
      <c r="T14" s="4">
        <v>0.53797468354430378</v>
      </c>
      <c r="U14" s="4">
        <v>0.72685179401850442</v>
      </c>
      <c r="V14" s="4">
        <v>0.33333333333333331</v>
      </c>
      <c r="W14" s="4">
        <v>0.79890752710807367</v>
      </c>
      <c r="X14" s="4">
        <v>0.34838709677419355</v>
      </c>
      <c r="Y14" s="4">
        <v>0.31851595159320789</v>
      </c>
      <c r="Z14" s="4">
        <v>0.66666666666666663</v>
      </c>
      <c r="AA14" s="4">
        <v>0.28609063515048178</v>
      </c>
      <c r="AB14" s="4">
        <v>0.8</v>
      </c>
      <c r="AC14" s="4">
        <v>0</v>
      </c>
      <c r="AD14" s="4">
        <v>0</v>
      </c>
      <c r="AE14" s="4">
        <v>7.5532022052612502E-2</v>
      </c>
      <c r="AF14" s="4">
        <v>0</v>
      </c>
      <c r="AG14" s="4">
        <v>0</v>
      </c>
      <c r="AH14" s="4">
        <v>0</v>
      </c>
      <c r="AI14" s="4">
        <v>360.86205372978287</v>
      </c>
      <c r="AJ14" s="4">
        <v>0</v>
      </c>
      <c r="AK14" s="4">
        <v>7541.4158415134243</v>
      </c>
      <c r="AL14" s="4">
        <v>1</v>
      </c>
      <c r="AM14" s="4">
        <v>3752.0674365990703</v>
      </c>
      <c r="AN14" s="4">
        <v>0.81290322580645158</v>
      </c>
      <c r="AO14" s="4">
        <v>3.6518395001459685</v>
      </c>
      <c r="AP14" s="4">
        <v>1</v>
      </c>
      <c r="AQ14" s="4">
        <v>1.6906100396126211</v>
      </c>
      <c r="AR14" s="4">
        <v>0.9419354838709677</v>
      </c>
      <c r="AS14" s="4">
        <v>0.46581696030529535</v>
      </c>
      <c r="AT14" s="4">
        <v>0.5</v>
      </c>
      <c r="AU14" s="4">
        <v>0.46581696030529535</v>
      </c>
      <c r="AV14" s="4">
        <v>0.68387096774193545</v>
      </c>
      <c r="AW14" s="4">
        <v>1.4825828527483842</v>
      </c>
      <c r="AX14" s="4">
        <v>0.66666666666666663</v>
      </c>
      <c r="AY14" s="4">
        <v>1.3761059216214269</v>
      </c>
      <c r="AZ14" s="4">
        <v>0.7153846153846154</v>
      </c>
      <c r="BA14" s="4">
        <v>7327</v>
      </c>
      <c r="BB14" s="4">
        <v>0.5</v>
      </c>
      <c r="BC14" s="4">
        <v>7327</v>
      </c>
      <c r="BD14" s="4">
        <v>0.88607594936708856</v>
      </c>
      <c r="BE14" s="4">
        <v>2.2581455137421114</v>
      </c>
      <c r="BF14" s="4">
        <v>0.33333333333333331</v>
      </c>
      <c r="BG14" s="4">
        <v>2.4890717880849613</v>
      </c>
      <c r="BH14" s="4">
        <v>0.13291139240506328</v>
      </c>
    </row>
    <row r="15" spans="2:60" x14ac:dyDescent="0.3">
      <c r="B15" s="3" t="s">
        <v>54</v>
      </c>
      <c r="C15" s="3" t="s">
        <v>55</v>
      </c>
      <c r="D15" s="3" t="s">
        <v>34</v>
      </c>
      <c r="E15" s="3" t="s">
        <v>56</v>
      </c>
      <c r="F15" s="3" t="s">
        <v>23</v>
      </c>
      <c r="G15" s="4">
        <v>2024</v>
      </c>
      <c r="H15" s="4">
        <v>1932</v>
      </c>
      <c r="I15" s="4">
        <v>7432.6024844720496</v>
      </c>
      <c r="J15" s="4">
        <v>0.75510204081632648</v>
      </c>
      <c r="K15" s="4">
        <v>5271.4077009906105</v>
      </c>
      <c r="L15" s="4">
        <v>0.90322580645161288</v>
      </c>
      <c r="M15" s="4">
        <v>3572.8385093167703</v>
      </c>
      <c r="N15" s="4">
        <v>0.44897959183673469</v>
      </c>
      <c r="O15" s="4">
        <v>3664.776090965649</v>
      </c>
      <c r="P15" s="4">
        <v>0.74193548387096775</v>
      </c>
      <c r="Q15" s="4">
        <v>805.24792960662523</v>
      </c>
      <c r="R15" s="4">
        <v>0.32692307692307693</v>
      </c>
      <c r="S15" s="4">
        <v>998.56172839506178</v>
      </c>
      <c r="T15" s="4">
        <v>0.17088607594936708</v>
      </c>
      <c r="U15" s="4">
        <v>0.35216933564757363</v>
      </c>
      <c r="V15" s="4">
        <v>8.1632653061224483E-2</v>
      </c>
      <c r="W15" s="4">
        <v>0.63451768715199397</v>
      </c>
      <c r="X15" s="4">
        <v>2.5806451612903226E-2</v>
      </c>
      <c r="Y15" s="4">
        <v>0.51930181699061295</v>
      </c>
      <c r="Z15" s="4">
        <v>0.97959183673469385</v>
      </c>
      <c r="AA15" s="4">
        <v>0.21302903242129306</v>
      </c>
      <c r="AB15" s="4">
        <v>0.98709677419354835</v>
      </c>
      <c r="AC15" s="4">
        <v>0.31116374431486121</v>
      </c>
      <c r="AD15" s="4">
        <v>0.93877551020408168</v>
      </c>
      <c r="AE15" s="4">
        <v>6.5970871072232123E-2</v>
      </c>
      <c r="AF15" s="4">
        <v>0.967741935483871</v>
      </c>
      <c r="AG15" s="4">
        <v>0</v>
      </c>
      <c r="AH15" s="4">
        <v>0</v>
      </c>
      <c r="AI15" s="4">
        <v>132.46383323062506</v>
      </c>
      <c r="AJ15" s="4">
        <v>0</v>
      </c>
      <c r="AK15" s="4">
        <v>13265.418219461697</v>
      </c>
      <c r="AL15" s="4">
        <v>0.83673469387755106</v>
      </c>
      <c r="AM15" s="4">
        <v>7214.877652757079</v>
      </c>
      <c r="AN15" s="4">
        <v>0.94838709677419353</v>
      </c>
      <c r="AO15" s="4">
        <v>4.5580367964609607</v>
      </c>
      <c r="AP15" s="4">
        <v>0.93877551020408168</v>
      </c>
      <c r="AQ15" s="4">
        <v>2.3083539032436322</v>
      </c>
      <c r="AR15" s="4">
        <v>0.98064516129032253</v>
      </c>
      <c r="AS15" s="4">
        <v>0.35958920628528696</v>
      </c>
      <c r="AT15" s="4">
        <v>0.14285714285714285</v>
      </c>
      <c r="AU15" s="4">
        <v>0.45294114507188066</v>
      </c>
      <c r="AV15" s="4">
        <v>0.16129032258064516</v>
      </c>
      <c r="AW15" s="4">
        <v>1.698463505830313</v>
      </c>
      <c r="AX15" s="4">
        <v>0.86111111111111116</v>
      </c>
      <c r="AY15" s="4">
        <v>0.83632373561476825</v>
      </c>
      <c r="AZ15" s="4">
        <v>0.79230769230769227</v>
      </c>
      <c r="BA15" s="4">
        <v>3840</v>
      </c>
      <c r="BB15" s="4">
        <v>0.67307692307692313</v>
      </c>
      <c r="BC15" s="4">
        <v>3318</v>
      </c>
      <c r="BD15" s="4">
        <v>0.29746835443037972</v>
      </c>
      <c r="BE15" s="4">
        <v>8.1517009391590882</v>
      </c>
      <c r="BF15" s="4">
        <v>0.75</v>
      </c>
      <c r="BG15" s="4">
        <v>4.8962401971520366</v>
      </c>
      <c r="BH15" s="4">
        <v>0.83544303797468356</v>
      </c>
    </row>
    <row r="16" spans="2:60" x14ac:dyDescent="0.3">
      <c r="B16" s="3" t="s">
        <v>57</v>
      </c>
      <c r="C16" s="3" t="s">
        <v>58</v>
      </c>
      <c r="D16" s="3" t="s">
        <v>34</v>
      </c>
      <c r="E16" s="3" t="s">
        <v>45</v>
      </c>
      <c r="F16" s="3" t="s">
        <v>23</v>
      </c>
      <c r="G16" s="4">
        <v>2024</v>
      </c>
      <c r="H16" s="4">
        <v>1111</v>
      </c>
      <c r="I16" s="4">
        <v>5599.5805580558053</v>
      </c>
      <c r="J16" s="4">
        <v>0.55102040816326525</v>
      </c>
      <c r="K16" s="4">
        <v>5271.4077009906105</v>
      </c>
      <c r="L16" s="4">
        <v>0.8</v>
      </c>
      <c r="M16" s="4">
        <v>2977.9945994599461</v>
      </c>
      <c r="N16" s="4">
        <v>0.26530612244897961</v>
      </c>
      <c r="O16" s="4">
        <v>3664.776090965649</v>
      </c>
      <c r="P16" s="4">
        <v>0.56129032258064515</v>
      </c>
      <c r="Q16" s="4">
        <v>824.962196219622</v>
      </c>
      <c r="R16" s="4">
        <v>0.34615384615384615</v>
      </c>
      <c r="S16" s="4">
        <v>998.56172839506178</v>
      </c>
      <c r="T16" s="4">
        <v>0.18354430379746836</v>
      </c>
      <c r="U16" s="4">
        <v>0.55750687897093998</v>
      </c>
      <c r="V16" s="4">
        <v>0.32653061224489793</v>
      </c>
      <c r="W16" s="4">
        <v>0.63451768715199397</v>
      </c>
      <c r="X16" s="4">
        <v>0.12903225806451613</v>
      </c>
      <c r="Y16" s="4">
        <v>0.46817541625047782</v>
      </c>
      <c r="Z16" s="4">
        <v>0.95918367346938771</v>
      </c>
      <c r="AA16" s="4">
        <v>0.21302903242129306</v>
      </c>
      <c r="AB16" s="4">
        <v>0.97419354838709682</v>
      </c>
      <c r="AC16" s="4">
        <v>0</v>
      </c>
      <c r="AD16" s="4">
        <v>0</v>
      </c>
      <c r="AE16" s="4">
        <v>6.5970871072232123E-2</v>
      </c>
      <c r="AF16" s="4">
        <v>0</v>
      </c>
      <c r="AG16" s="4">
        <v>0</v>
      </c>
      <c r="AH16" s="4">
        <v>0</v>
      </c>
      <c r="AI16" s="4">
        <v>132.46383323062506</v>
      </c>
      <c r="AJ16" s="4">
        <v>0</v>
      </c>
      <c r="AK16" s="4">
        <v>7033.1098109810982</v>
      </c>
      <c r="AL16" s="4">
        <v>0.40816326530612246</v>
      </c>
      <c r="AM16" s="4">
        <v>7214.877652757079</v>
      </c>
      <c r="AN16" s="4">
        <v>0.77419354838709675</v>
      </c>
      <c r="AO16" s="4">
        <v>3.0267194555938524</v>
      </c>
      <c r="AP16" s="4">
        <v>0.69387755102040816</v>
      </c>
      <c r="AQ16" s="4">
        <v>2.3083539032436322</v>
      </c>
      <c r="AR16" s="4">
        <v>0.86451612903225805</v>
      </c>
      <c r="AS16" s="4">
        <v>0.47775513798381408</v>
      </c>
      <c r="AT16" s="4">
        <v>0.61224489795918369</v>
      </c>
      <c r="AU16" s="4">
        <v>0.45294114507188066</v>
      </c>
      <c r="AV16" s="4">
        <v>0.70967741935483875</v>
      </c>
      <c r="AW16" s="4"/>
      <c r="AX16" s="4"/>
      <c r="AY16" s="4">
        <v>0.83632373561476825</v>
      </c>
      <c r="AZ16" s="4"/>
      <c r="BA16" s="4">
        <v>3851</v>
      </c>
      <c r="BB16" s="4">
        <v>0.69230769230769229</v>
      </c>
      <c r="BC16" s="4">
        <v>3318</v>
      </c>
      <c r="BD16" s="4">
        <v>0.30379746835443039</v>
      </c>
      <c r="BE16" s="4">
        <v>5.2537428904843955</v>
      </c>
      <c r="BF16" s="4">
        <v>0.55769230769230771</v>
      </c>
      <c r="BG16" s="4">
        <v>4.8962401971520366</v>
      </c>
      <c r="BH16" s="4">
        <v>0.68354430379746833</v>
      </c>
    </row>
    <row r="17" spans="2:60" x14ac:dyDescent="0.3">
      <c r="B17" s="3" t="s">
        <v>59</v>
      </c>
      <c r="C17" s="3" t="s">
        <v>60</v>
      </c>
      <c r="D17" s="3" t="s">
        <v>27</v>
      </c>
      <c r="E17" s="3" t="s">
        <v>61</v>
      </c>
      <c r="F17" s="3" t="s">
        <v>62</v>
      </c>
      <c r="G17" s="4">
        <v>2024</v>
      </c>
      <c r="H17" s="4">
        <v>38658</v>
      </c>
      <c r="I17" s="4">
        <v>2624.5282994464278</v>
      </c>
      <c r="J17" s="4">
        <v>0.42105263157894735</v>
      </c>
      <c r="K17" s="4">
        <v>2840.5936120734659</v>
      </c>
      <c r="L17" s="4">
        <v>0.22580645161290322</v>
      </c>
      <c r="M17" s="4">
        <v>2198.4787883491126</v>
      </c>
      <c r="N17" s="4">
        <v>0.39473684210526316</v>
      </c>
      <c r="O17" s="4">
        <v>2351.7489107305705</v>
      </c>
      <c r="P17" s="4">
        <v>0.27741935483870966</v>
      </c>
      <c r="Q17" s="4">
        <v>1152.3376791349785</v>
      </c>
      <c r="R17" s="4">
        <v>0.36842105263157893</v>
      </c>
      <c r="S17" s="4">
        <v>1220.0951277893598</v>
      </c>
      <c r="T17" s="4">
        <v>0.42405063291139239</v>
      </c>
      <c r="U17" s="4">
        <v>0.87425566865595927</v>
      </c>
      <c r="V17" s="4">
        <v>0.55263157894736847</v>
      </c>
      <c r="W17" s="4">
        <v>0.86858743257935678</v>
      </c>
      <c r="X17" s="4">
        <v>0.81290322580645158</v>
      </c>
      <c r="Y17" s="4">
        <v>0.16233374629154443</v>
      </c>
      <c r="Z17" s="4">
        <v>0.44736842105263158</v>
      </c>
      <c r="AA17" s="4">
        <v>0.16850778662825508</v>
      </c>
      <c r="AB17" s="4">
        <v>0.34193548387096773</v>
      </c>
      <c r="AC17" s="4">
        <v>4.9194602329200872E-2</v>
      </c>
      <c r="AD17" s="4">
        <v>0.13157894736842105</v>
      </c>
      <c r="AE17" s="4">
        <v>0.11883209039597999</v>
      </c>
      <c r="AF17" s="4">
        <v>0.25806451612903225</v>
      </c>
      <c r="AG17" s="4">
        <v>206.7097366651146</v>
      </c>
      <c r="AH17" s="4">
        <v>7.8947368421052627E-2</v>
      </c>
      <c r="AI17" s="4">
        <v>784.40706653972279</v>
      </c>
      <c r="AJ17" s="4">
        <v>0.29032258064516131</v>
      </c>
      <c r="AK17" s="4">
        <v>2061.0263076206734</v>
      </c>
      <c r="AL17" s="4">
        <v>0.23684210526315788</v>
      </c>
      <c r="AM17" s="4">
        <v>2845.8520715675572</v>
      </c>
      <c r="AN17" s="4">
        <v>0.12903225806451613</v>
      </c>
      <c r="AO17" s="4">
        <v>1.0955748788874751</v>
      </c>
      <c r="AP17" s="4">
        <v>0.36842105263157893</v>
      </c>
      <c r="AQ17" s="4">
        <v>1.2167310006188128</v>
      </c>
      <c r="AR17" s="4">
        <v>0.23225806451612904</v>
      </c>
      <c r="AS17" s="4">
        <v>0.49885389202216829</v>
      </c>
      <c r="AT17" s="4">
        <v>0.84210526315789469</v>
      </c>
      <c r="AU17" s="4">
        <v>0.42636007711608348</v>
      </c>
      <c r="AV17" s="4">
        <v>0.78064516129032258</v>
      </c>
      <c r="AW17" s="4">
        <v>0.64477585796620418</v>
      </c>
      <c r="AX17" s="4">
        <v>0.18181818181818182</v>
      </c>
      <c r="AY17" s="4">
        <v>1.0106314937772813</v>
      </c>
      <c r="AZ17" s="4">
        <v>0.23846153846153847</v>
      </c>
      <c r="BA17" s="4">
        <v>5556</v>
      </c>
      <c r="BB17" s="4">
        <v>0.57894736842105265</v>
      </c>
      <c r="BC17" s="4">
        <v>5439</v>
      </c>
      <c r="BD17" s="4">
        <v>0.70886075949367089</v>
      </c>
      <c r="BE17" s="4">
        <v>4.0978987373339981</v>
      </c>
      <c r="BF17" s="4">
        <v>0.76315789473684215</v>
      </c>
      <c r="BG17" s="4">
        <v>3.1714990432388874</v>
      </c>
      <c r="BH17" s="4">
        <v>0.56329113924050633</v>
      </c>
    </row>
    <row r="18" spans="2:60" x14ac:dyDescent="0.3">
      <c r="B18" s="3" t="s">
        <v>63</v>
      </c>
      <c r="C18" s="3" t="s">
        <v>64</v>
      </c>
      <c r="D18" s="3" t="s">
        <v>34</v>
      </c>
      <c r="E18" s="3" t="s">
        <v>65</v>
      </c>
      <c r="F18" s="3" t="s">
        <v>23</v>
      </c>
      <c r="G18" s="4">
        <v>2024</v>
      </c>
      <c r="H18" s="4">
        <v>774</v>
      </c>
      <c r="I18" s="4">
        <v>5429.4341085271317</v>
      </c>
      <c r="J18" s="4">
        <v>0.53061224489795922</v>
      </c>
      <c r="K18" s="4">
        <v>5271.4077009906105</v>
      </c>
      <c r="L18" s="4">
        <v>0.78064516129032258</v>
      </c>
      <c r="M18" s="4">
        <v>6970.4315245478037</v>
      </c>
      <c r="N18" s="4">
        <v>0.81632653061224492</v>
      </c>
      <c r="O18" s="4">
        <v>3664.776090965649</v>
      </c>
      <c r="P18" s="4">
        <v>0.92903225806451617</v>
      </c>
      <c r="Q18" s="4">
        <v>961.88630490956075</v>
      </c>
      <c r="R18" s="4">
        <v>0.46153846153846156</v>
      </c>
      <c r="S18" s="4">
        <v>998.56172839506178</v>
      </c>
      <c r="T18" s="4">
        <v>0.27215189873417722</v>
      </c>
      <c r="U18" s="4">
        <v>0.51863466957549309</v>
      </c>
      <c r="V18" s="4">
        <v>0.22448979591836735</v>
      </c>
      <c r="W18" s="4">
        <v>0.63451768715199397</v>
      </c>
      <c r="X18" s="4">
        <v>8.387096774193549E-2</v>
      </c>
      <c r="Y18" s="4">
        <v>-0.28382284142660041</v>
      </c>
      <c r="Z18" s="4">
        <v>0</v>
      </c>
      <c r="AA18" s="4">
        <v>0.21302903242129306</v>
      </c>
      <c r="AB18" s="4">
        <v>0</v>
      </c>
      <c r="AC18" s="4">
        <v>0.22556857678062744</v>
      </c>
      <c r="AD18" s="4">
        <v>0.89795918367346939</v>
      </c>
      <c r="AE18" s="4">
        <v>6.5970871072232123E-2</v>
      </c>
      <c r="AF18" s="4">
        <v>0.8193548387096774</v>
      </c>
      <c r="AG18" s="4">
        <v>3536.3617571059431</v>
      </c>
      <c r="AH18" s="4">
        <v>0.93877551020408168</v>
      </c>
      <c r="AI18" s="4">
        <v>132.46383323062506</v>
      </c>
      <c r="AJ18" s="4">
        <v>0.95483870967741935</v>
      </c>
      <c r="AK18" s="4">
        <v>3524.8488372093025</v>
      </c>
      <c r="AL18" s="4">
        <v>0.10204081632653061</v>
      </c>
      <c r="AM18" s="4">
        <v>7214.877652757079</v>
      </c>
      <c r="AN18" s="4">
        <v>0.45161290322580644</v>
      </c>
      <c r="AO18" s="4">
        <v>0.64495389138986803</v>
      </c>
      <c r="AP18" s="4">
        <v>2.0408163265306121E-2</v>
      </c>
      <c r="AQ18" s="4">
        <v>2.3083539032436322</v>
      </c>
      <c r="AR18" s="4">
        <v>4.5161290322580643E-2</v>
      </c>
      <c r="AS18" s="4">
        <v>0.40564439598985247</v>
      </c>
      <c r="AT18" s="4">
        <v>0.26530612244897961</v>
      </c>
      <c r="AU18" s="4">
        <v>0.45294114507188066</v>
      </c>
      <c r="AV18" s="4">
        <v>0.32903225806451614</v>
      </c>
      <c r="AW18" s="4">
        <v>1.6047747354132886</v>
      </c>
      <c r="AX18" s="4">
        <v>0.83333333333333337</v>
      </c>
      <c r="AY18" s="4">
        <v>0.83632373561476825</v>
      </c>
      <c r="AZ18" s="4">
        <v>0.7615384615384615</v>
      </c>
      <c r="BA18" s="4">
        <v>2942</v>
      </c>
      <c r="BB18" s="4">
        <v>0.25</v>
      </c>
      <c r="BC18" s="4">
        <v>3318</v>
      </c>
      <c r="BD18" s="4">
        <v>0.10126582278481013</v>
      </c>
      <c r="BE18" s="4">
        <v>3.1412521959494133</v>
      </c>
      <c r="BF18" s="4">
        <v>0.34615384615384615</v>
      </c>
      <c r="BG18" s="4">
        <v>4.8962401971520366</v>
      </c>
      <c r="BH18" s="4">
        <v>0.39873417721518989</v>
      </c>
    </row>
    <row r="19" spans="2:60" x14ac:dyDescent="0.3">
      <c r="B19" s="3" t="s">
        <v>66</v>
      </c>
      <c r="C19" s="3" t="s">
        <v>67</v>
      </c>
      <c r="D19" s="3" t="s">
        <v>27</v>
      </c>
      <c r="E19" s="3" t="s">
        <v>68</v>
      </c>
      <c r="F19" s="3" t="s">
        <v>39</v>
      </c>
      <c r="G19" s="4">
        <v>2024</v>
      </c>
      <c r="H19" s="4">
        <v>9042</v>
      </c>
      <c r="I19" s="4">
        <v>3141.0733244857333</v>
      </c>
      <c r="J19" s="4">
        <v>0.46666666666666667</v>
      </c>
      <c r="K19" s="4">
        <v>3327.8780362021444</v>
      </c>
      <c r="L19" s="4">
        <v>0.4258064516129032</v>
      </c>
      <c r="M19" s="4">
        <v>2888.5502101305019</v>
      </c>
      <c r="N19" s="4">
        <v>0.55555555555555558</v>
      </c>
      <c r="O19" s="4">
        <v>2783.665107049771</v>
      </c>
      <c r="P19" s="4">
        <v>0.52903225806451615</v>
      </c>
      <c r="Q19" s="4">
        <v>1237.6911081619112</v>
      </c>
      <c r="R19" s="4">
        <v>0.46666666666666667</v>
      </c>
      <c r="S19" s="4">
        <v>1246.3620268389132</v>
      </c>
      <c r="T19" s="4">
        <v>0.50632911392405067</v>
      </c>
      <c r="U19" s="4">
        <v>0.7934685687436106</v>
      </c>
      <c r="V19" s="4">
        <v>0.55555555555555558</v>
      </c>
      <c r="W19" s="4">
        <v>0.77321956576926931</v>
      </c>
      <c r="X19" s="4">
        <v>0.54193548387096779</v>
      </c>
      <c r="Y19" s="4">
        <v>8.0393893509816447E-2</v>
      </c>
      <c r="Z19" s="4">
        <v>4.4444444444444446E-2</v>
      </c>
      <c r="AA19" s="4">
        <v>0.21663632085783124</v>
      </c>
      <c r="AB19" s="4">
        <v>0.1032258064516129</v>
      </c>
      <c r="AC19" s="4">
        <v>0.14530837889916076</v>
      </c>
      <c r="AD19" s="4">
        <v>0.46666666666666667</v>
      </c>
      <c r="AE19" s="4">
        <v>0.15427954880170608</v>
      </c>
      <c r="AF19" s="4">
        <v>0.6064516129032258</v>
      </c>
      <c r="AG19" s="4">
        <v>1738.2448573324486</v>
      </c>
      <c r="AH19" s="4">
        <v>0.75555555555555554</v>
      </c>
      <c r="AI19" s="4">
        <v>950.36657453644102</v>
      </c>
      <c r="AJ19" s="4">
        <v>0.83870967741935487</v>
      </c>
      <c r="AK19" s="4">
        <v>2190.273390842734</v>
      </c>
      <c r="AL19" s="4">
        <v>4.4444444444444446E-2</v>
      </c>
      <c r="AM19" s="4">
        <v>4022.5271421692432</v>
      </c>
      <c r="AN19" s="4">
        <v>0.16774193548387098</v>
      </c>
      <c r="AO19" s="4">
        <v>0.91701631630395475</v>
      </c>
      <c r="AP19" s="4">
        <v>4.4444444444444446E-2</v>
      </c>
      <c r="AQ19" s="4">
        <v>1.8328982485733514</v>
      </c>
      <c r="AR19" s="4">
        <v>0.11612903225806452</v>
      </c>
      <c r="AS19" s="4">
        <v>0.5639045567601656</v>
      </c>
      <c r="AT19" s="4">
        <v>0.88888888888888884</v>
      </c>
      <c r="AU19" s="4">
        <v>0.42596276319754617</v>
      </c>
      <c r="AV19" s="4">
        <v>0.9419354838709677</v>
      </c>
      <c r="AW19" s="4">
        <v>0.55113882194769792</v>
      </c>
      <c r="AX19" s="4">
        <v>0.17948717948717949</v>
      </c>
      <c r="AY19" s="4">
        <v>1.059991852729802</v>
      </c>
      <c r="AZ19" s="4">
        <v>0.19230769230769232</v>
      </c>
      <c r="BA19" s="4">
        <v>4317</v>
      </c>
      <c r="BB19" s="4">
        <v>0.37777777777777777</v>
      </c>
      <c r="BC19" s="4">
        <v>4506.5</v>
      </c>
      <c r="BD19" s="4">
        <v>0.41772151898734178</v>
      </c>
      <c r="BE19" s="4">
        <v>5.5359108047040415</v>
      </c>
      <c r="BF19" s="4">
        <v>0.66666666666666663</v>
      </c>
      <c r="BG19" s="4">
        <v>4.3304406312065691</v>
      </c>
      <c r="BH19" s="4">
        <v>0.69620253164556967</v>
      </c>
    </row>
    <row r="20" spans="2:60" x14ac:dyDescent="0.3">
      <c r="B20" s="3" t="s">
        <v>69</v>
      </c>
      <c r="C20" s="3" t="s">
        <v>70</v>
      </c>
      <c r="D20" s="3" t="s">
        <v>21</v>
      </c>
      <c r="E20" s="3" t="s">
        <v>71</v>
      </c>
      <c r="F20" s="3" t="s">
        <v>62</v>
      </c>
      <c r="G20" s="4">
        <v>2024</v>
      </c>
      <c r="H20" s="4">
        <v>19326</v>
      </c>
      <c r="I20" s="4">
        <v>2387.4026699782676</v>
      </c>
      <c r="J20" s="4">
        <v>0.21052631578947367</v>
      </c>
      <c r="K20" s="4">
        <v>2840.5936120734659</v>
      </c>
      <c r="L20" s="4">
        <v>0.12903225806451613</v>
      </c>
      <c r="M20" s="4">
        <v>1737.0391182862465</v>
      </c>
      <c r="N20" s="4">
        <v>0.10526315789473684</v>
      </c>
      <c r="O20" s="4">
        <v>2351.7489107305705</v>
      </c>
      <c r="P20" s="4">
        <v>9.6774193548387094E-2</v>
      </c>
      <c r="Q20" s="4">
        <v>1141.2735175411362</v>
      </c>
      <c r="R20" s="4">
        <v>0.28947368421052633</v>
      </c>
      <c r="S20" s="4">
        <v>1220.0951277893598</v>
      </c>
      <c r="T20" s="4">
        <v>0.39873417721518989</v>
      </c>
      <c r="U20" s="4">
        <v>0.80868413460004629</v>
      </c>
      <c r="V20" s="4">
        <v>0.28947368421052633</v>
      </c>
      <c r="W20" s="4">
        <v>0.86858743257935678</v>
      </c>
      <c r="X20" s="4">
        <v>0.6</v>
      </c>
      <c r="Y20" s="4">
        <v>0.27241468725422063</v>
      </c>
      <c r="Z20" s="4">
        <v>0.89473684210526316</v>
      </c>
      <c r="AA20" s="4">
        <v>0.16850778662825508</v>
      </c>
      <c r="AB20" s="4">
        <v>0.68387096774193545</v>
      </c>
      <c r="AC20" s="4">
        <v>6.5119751702218343E-2</v>
      </c>
      <c r="AD20" s="4">
        <v>0.21052631578947367</v>
      </c>
      <c r="AE20" s="4">
        <v>0.11883209039597999</v>
      </c>
      <c r="AF20" s="4">
        <v>0.3032258064516129</v>
      </c>
      <c r="AG20" s="4">
        <v>335.97583566180276</v>
      </c>
      <c r="AH20" s="4">
        <v>0.23684210526315788</v>
      </c>
      <c r="AI20" s="4">
        <v>784.40706653972279</v>
      </c>
      <c r="AJ20" s="4">
        <v>0.36774193548387096</v>
      </c>
      <c r="AK20" s="4">
        <v>2630.5762185656627</v>
      </c>
      <c r="AL20" s="4">
        <v>0.39473684210526316</v>
      </c>
      <c r="AM20" s="4">
        <v>2845.8520715675572</v>
      </c>
      <c r="AN20" s="4">
        <v>0.27741935483870966</v>
      </c>
      <c r="AO20" s="4">
        <v>1.6574607423169612</v>
      </c>
      <c r="AP20" s="4">
        <v>0.81578947368421051</v>
      </c>
      <c r="AQ20" s="4">
        <v>1.2167310006188128</v>
      </c>
      <c r="AR20" s="4">
        <v>0.49032258064516127</v>
      </c>
      <c r="AS20" s="4">
        <v>0.61467105398660793</v>
      </c>
      <c r="AT20" s="4">
        <v>1</v>
      </c>
      <c r="AU20" s="4">
        <v>0.42636007711608348</v>
      </c>
      <c r="AV20" s="4">
        <v>0.98064516129032253</v>
      </c>
      <c r="AW20" s="4">
        <v>0.9343011941485968</v>
      </c>
      <c r="AX20" s="4">
        <v>0.39393939393939392</v>
      </c>
      <c r="AY20" s="4">
        <v>1.0106314937772813</v>
      </c>
      <c r="AZ20" s="4">
        <v>0.46153846153846156</v>
      </c>
      <c r="BA20" s="4">
        <v>6127</v>
      </c>
      <c r="BB20" s="4">
        <v>0.71052631578947367</v>
      </c>
      <c r="BC20" s="4">
        <v>5439</v>
      </c>
      <c r="BD20" s="4">
        <v>0.78481012658227844</v>
      </c>
      <c r="BE20" s="4">
        <v>2.7402816282252176</v>
      </c>
      <c r="BF20" s="4">
        <v>0.31578947368421051</v>
      </c>
      <c r="BG20" s="4">
        <v>3.1714990432388874</v>
      </c>
      <c r="BH20" s="4">
        <v>0.2848101265822785</v>
      </c>
    </row>
    <row r="21" spans="2:60" x14ac:dyDescent="0.3">
      <c r="B21" s="3" t="s">
        <v>72</v>
      </c>
      <c r="C21" s="3" t="s">
        <v>73</v>
      </c>
      <c r="D21" s="3" t="s">
        <v>34</v>
      </c>
      <c r="E21" s="3" t="s">
        <v>45</v>
      </c>
      <c r="F21" s="3" t="s">
        <v>39</v>
      </c>
      <c r="G21" s="4">
        <v>2024</v>
      </c>
      <c r="H21" s="4">
        <v>2639</v>
      </c>
      <c r="I21" s="4">
        <v>2392.9912845774916</v>
      </c>
      <c r="J21" s="4">
        <v>0.13333333333333333</v>
      </c>
      <c r="K21" s="4">
        <v>3327.8780362021444</v>
      </c>
      <c r="L21" s="4">
        <v>0.13548387096774195</v>
      </c>
      <c r="M21" s="4">
        <v>1910.0640394088671</v>
      </c>
      <c r="N21" s="4">
        <v>0.15555555555555556</v>
      </c>
      <c r="O21" s="4">
        <v>2783.665107049771</v>
      </c>
      <c r="P21" s="4">
        <v>0.14193548387096774</v>
      </c>
      <c r="Q21" s="4">
        <v>947.73436907919665</v>
      </c>
      <c r="R21" s="4">
        <v>0.22222222222222221</v>
      </c>
      <c r="S21" s="4">
        <v>1246.3620268389132</v>
      </c>
      <c r="T21" s="4">
        <v>0.24683544303797469</v>
      </c>
      <c r="U21" s="4">
        <v>0.78485769988902798</v>
      </c>
      <c r="V21" s="4">
        <v>0.51111111111111107</v>
      </c>
      <c r="W21" s="4">
        <v>0.77321956576926931</v>
      </c>
      <c r="X21" s="4">
        <v>0.50967741935483868</v>
      </c>
      <c r="Y21" s="4">
        <v>0.2018090280065063</v>
      </c>
      <c r="Z21" s="4">
        <v>0.44444444444444442</v>
      </c>
      <c r="AA21" s="4">
        <v>0.21663632085783124</v>
      </c>
      <c r="AB21" s="4">
        <v>0.50967741935483868</v>
      </c>
      <c r="AC21" s="4">
        <v>0.13868450373671704</v>
      </c>
      <c r="AD21" s="4">
        <v>0.42222222222222222</v>
      </c>
      <c r="AE21" s="4">
        <v>0.15427954880170608</v>
      </c>
      <c r="AF21" s="4">
        <v>0.58064516129032262</v>
      </c>
      <c r="AG21" s="4">
        <v>671.87040545661239</v>
      </c>
      <c r="AH21" s="4">
        <v>0.42222222222222222</v>
      </c>
      <c r="AI21" s="4">
        <v>950.36657453644102</v>
      </c>
      <c r="AJ21" s="4">
        <v>0.5741935483870968</v>
      </c>
      <c r="AK21" s="4">
        <v>3652.5259568018187</v>
      </c>
      <c r="AL21" s="4">
        <v>0.42222222222222222</v>
      </c>
      <c r="AM21" s="4">
        <v>4022.5271421692432</v>
      </c>
      <c r="AN21" s="4">
        <v>0.47096774193548385</v>
      </c>
      <c r="AO21" s="4">
        <v>2.5359445002929526</v>
      </c>
      <c r="AP21" s="4">
        <v>0.8</v>
      </c>
      <c r="AQ21" s="4">
        <v>1.8328982485733514</v>
      </c>
      <c r="AR21" s="4">
        <v>0.7870967741935484</v>
      </c>
      <c r="AS21" s="4">
        <v>0.46362376019025869</v>
      </c>
      <c r="AT21" s="4">
        <v>0.64444444444444449</v>
      </c>
      <c r="AU21" s="4">
        <v>0.42596276319754617</v>
      </c>
      <c r="AV21" s="4">
        <v>0.67741935483870963</v>
      </c>
      <c r="AW21" s="4">
        <v>0.62220684133687187</v>
      </c>
      <c r="AX21" s="4">
        <v>0.23076923076923078</v>
      </c>
      <c r="AY21" s="4">
        <v>1.059991852729802</v>
      </c>
      <c r="AZ21" s="4">
        <v>0.22307692307692309</v>
      </c>
      <c r="BA21" s="4">
        <v>3940</v>
      </c>
      <c r="BB21" s="4">
        <v>0.24444444444444444</v>
      </c>
      <c r="BC21" s="4">
        <v>4506.5</v>
      </c>
      <c r="BD21" s="4">
        <v>0.32278481012658228</v>
      </c>
      <c r="BE21" s="4">
        <v>3.8583216144319308</v>
      </c>
      <c r="BF21" s="4">
        <v>0.4</v>
      </c>
      <c r="BG21" s="4">
        <v>4.3304406312065691</v>
      </c>
      <c r="BH21" s="4">
        <v>0.54430379746835444</v>
      </c>
    </row>
    <row r="22" spans="2:60" x14ac:dyDescent="0.3">
      <c r="B22" s="3" t="s">
        <v>74</v>
      </c>
      <c r="C22" s="3" t="s">
        <v>75</v>
      </c>
      <c r="D22" s="3" t="s">
        <v>21</v>
      </c>
      <c r="E22" s="3" t="s">
        <v>76</v>
      </c>
      <c r="F22" s="3" t="s">
        <v>39</v>
      </c>
      <c r="G22" s="4">
        <v>2024</v>
      </c>
      <c r="H22" s="4">
        <v>2692</v>
      </c>
      <c r="I22" s="4">
        <v>4486.5111441307581</v>
      </c>
      <c r="J22" s="4">
        <v>0.77777777777777779</v>
      </c>
      <c r="K22" s="4">
        <v>3327.8780362021444</v>
      </c>
      <c r="L22" s="4">
        <v>0.6967741935483871</v>
      </c>
      <c r="M22" s="4">
        <v>3438.7808320950967</v>
      </c>
      <c r="N22" s="4">
        <v>0.75555555555555554</v>
      </c>
      <c r="O22" s="4">
        <v>2783.665107049771</v>
      </c>
      <c r="P22" s="4">
        <v>0.68387096774193545</v>
      </c>
      <c r="Q22" s="4">
        <v>1250.2206537890045</v>
      </c>
      <c r="R22" s="4">
        <v>0.53333333333333333</v>
      </c>
      <c r="S22" s="4">
        <v>1246.3620268389132</v>
      </c>
      <c r="T22" s="4">
        <v>0.55063291139240511</v>
      </c>
      <c r="U22" s="4">
        <v>0.5449909784058008</v>
      </c>
      <c r="V22" s="4">
        <v>6.6666666666666666E-2</v>
      </c>
      <c r="W22" s="4">
        <v>0.77321956576926931</v>
      </c>
      <c r="X22" s="4">
        <v>0.11612903225806452</v>
      </c>
      <c r="Y22" s="4">
        <v>0.23352896680225554</v>
      </c>
      <c r="Z22" s="4">
        <v>0.53333333333333333</v>
      </c>
      <c r="AA22" s="4">
        <v>0.21663632085783124</v>
      </c>
      <c r="AB22" s="4">
        <v>0.58064516129032262</v>
      </c>
      <c r="AC22" s="4">
        <v>0.10454331670782499</v>
      </c>
      <c r="AD22" s="4">
        <v>0.28888888888888886</v>
      </c>
      <c r="AE22" s="4">
        <v>0.15427954880170608</v>
      </c>
      <c r="AF22" s="4">
        <v>0.46451612903225808</v>
      </c>
      <c r="AG22" s="4">
        <v>1070.2221396731054</v>
      </c>
      <c r="AH22" s="4">
        <v>0.57777777777777772</v>
      </c>
      <c r="AI22" s="4">
        <v>950.36657453644102</v>
      </c>
      <c r="AJ22" s="4">
        <v>0.71612903225806457</v>
      </c>
      <c r="AK22" s="4">
        <v>5777.4227340267462</v>
      </c>
      <c r="AL22" s="4">
        <v>0.8666666666666667</v>
      </c>
      <c r="AM22" s="4">
        <v>4022.5271421692432</v>
      </c>
      <c r="AN22" s="4">
        <v>0.6967741935483871</v>
      </c>
      <c r="AO22" s="4">
        <v>2.164241555666786</v>
      </c>
      <c r="AP22" s="4">
        <v>0.68888888888888888</v>
      </c>
      <c r="AQ22" s="4">
        <v>1.8328982485733514</v>
      </c>
      <c r="AR22" s="4">
        <v>0.6967741935483871</v>
      </c>
      <c r="AS22" s="4">
        <v>0.37348294302674157</v>
      </c>
      <c r="AT22" s="4">
        <v>0.24444444444444444</v>
      </c>
      <c r="AU22" s="4">
        <v>0.42596276319754617</v>
      </c>
      <c r="AV22" s="4">
        <v>0.21935483870967742</v>
      </c>
      <c r="AW22" s="4">
        <v>0.48610278271526325</v>
      </c>
      <c r="AX22" s="4">
        <v>7.6923076923076927E-2</v>
      </c>
      <c r="AY22" s="4">
        <v>1.059991852729802</v>
      </c>
      <c r="AZ22" s="4">
        <v>0.13846153846153847</v>
      </c>
      <c r="BA22" s="4">
        <v>2975</v>
      </c>
      <c r="BB22" s="4">
        <v>6.6666666666666666E-2</v>
      </c>
      <c r="BC22" s="4">
        <v>4506.5</v>
      </c>
      <c r="BD22" s="4">
        <v>0.11392405063291139</v>
      </c>
      <c r="BE22" s="4">
        <v>8.4192902473635716</v>
      </c>
      <c r="BF22" s="4">
        <v>0.88888888888888884</v>
      </c>
      <c r="BG22" s="4">
        <v>4.3304406312065691</v>
      </c>
      <c r="BH22" s="4">
        <v>0.85443037974683544</v>
      </c>
    </row>
    <row r="23" spans="2:60" x14ac:dyDescent="0.3">
      <c r="B23" s="3" t="s">
        <v>77</v>
      </c>
      <c r="C23" s="3" t="s">
        <v>78</v>
      </c>
      <c r="D23" s="3" t="s">
        <v>27</v>
      </c>
      <c r="E23" s="3" t="s">
        <v>28</v>
      </c>
      <c r="F23" s="3" t="s">
        <v>79</v>
      </c>
      <c r="G23" s="4">
        <v>2024</v>
      </c>
      <c r="H23" s="4">
        <v>100884</v>
      </c>
      <c r="I23" s="4">
        <v>2277.955493438008</v>
      </c>
      <c r="J23" s="4">
        <v>0</v>
      </c>
      <c r="K23" s="4">
        <v>2808.7201780959463</v>
      </c>
      <c r="L23" s="4">
        <v>0.1032258064516129</v>
      </c>
      <c r="M23" s="4">
        <v>1973.0737282423377</v>
      </c>
      <c r="N23" s="4">
        <v>0.15384615384615385</v>
      </c>
      <c r="O23" s="4">
        <v>2421.4859963146146</v>
      </c>
      <c r="P23" s="4">
        <v>0.16774193548387098</v>
      </c>
      <c r="Q23" s="4">
        <v>993.06769160620115</v>
      </c>
      <c r="R23" s="4">
        <v>0</v>
      </c>
      <c r="S23" s="4">
        <v>1348.8007480808219</v>
      </c>
      <c r="T23" s="4">
        <v>0.30379746835443039</v>
      </c>
      <c r="U23" s="4">
        <v>0.83880991271796523</v>
      </c>
      <c r="V23" s="4">
        <v>0.23076923076923078</v>
      </c>
      <c r="W23" s="4">
        <v>0.90052571638766743</v>
      </c>
      <c r="X23" s="4">
        <v>0.6967741935483871</v>
      </c>
      <c r="Y23" s="4">
        <v>0.13384008865578273</v>
      </c>
      <c r="Z23" s="4">
        <v>0.38461538461538464</v>
      </c>
      <c r="AA23" s="4">
        <v>0.16277784106612928</v>
      </c>
      <c r="AB23" s="4">
        <v>0.2709677419354839</v>
      </c>
      <c r="AC23" s="4">
        <v>0</v>
      </c>
      <c r="AD23" s="4">
        <v>0</v>
      </c>
      <c r="AE23" s="4">
        <v>0.11213996747458171</v>
      </c>
      <c r="AF23" s="4">
        <v>0</v>
      </c>
      <c r="AG23" s="4">
        <v>0</v>
      </c>
      <c r="AH23" s="4">
        <v>0</v>
      </c>
      <c r="AI23" s="4">
        <v>450.44714484039753</v>
      </c>
      <c r="AJ23" s="4">
        <v>0</v>
      </c>
      <c r="AK23" s="4">
        <v>1382.546786408152</v>
      </c>
      <c r="AL23" s="4">
        <v>0.15384615384615385</v>
      </c>
      <c r="AM23" s="4">
        <v>1911.5653803888868</v>
      </c>
      <c r="AN23" s="4">
        <v>4.5161290322580643E-2</v>
      </c>
      <c r="AO23" s="4">
        <v>0.81384300256827302</v>
      </c>
      <c r="AP23" s="4">
        <v>0.15384615384615385</v>
      </c>
      <c r="AQ23" s="4">
        <v>0.96680645251924513</v>
      </c>
      <c r="AR23" s="4">
        <v>7.0967741935483872E-2</v>
      </c>
      <c r="AS23" s="4">
        <v>0.41175013488095513</v>
      </c>
      <c r="AT23" s="4">
        <v>0.53846153846153844</v>
      </c>
      <c r="AU23" s="4">
        <v>0.40788392306614168</v>
      </c>
      <c r="AV23" s="4">
        <v>0.38709677419354838</v>
      </c>
      <c r="AW23" s="4">
        <v>1.5496916739311166</v>
      </c>
      <c r="AX23" s="4">
        <v>0.83333333333333337</v>
      </c>
      <c r="AY23" s="4">
        <v>0.99321574751562758</v>
      </c>
      <c r="AZ23" s="4">
        <v>0.7384615384615385</v>
      </c>
      <c r="BA23" s="4">
        <v>4831</v>
      </c>
      <c r="BB23" s="4">
        <v>7.6923076923076927E-2</v>
      </c>
      <c r="BC23" s="4">
        <v>6472.5</v>
      </c>
      <c r="BD23" s="4">
        <v>0.53797468354430378</v>
      </c>
      <c r="BE23" s="4">
        <v>3.0540599375017141</v>
      </c>
      <c r="BF23" s="4">
        <v>0.53846153846153844</v>
      </c>
      <c r="BG23" s="4">
        <v>2.9926402967531014</v>
      </c>
      <c r="BH23" s="4">
        <v>0.36708860759493672</v>
      </c>
    </row>
    <row r="24" spans="2:60" x14ac:dyDescent="0.3">
      <c r="B24" s="3" t="s">
        <v>80</v>
      </c>
      <c r="C24" s="3" t="s">
        <v>81</v>
      </c>
      <c r="D24" s="3" t="s">
        <v>21</v>
      </c>
      <c r="E24" s="3" t="s">
        <v>45</v>
      </c>
      <c r="F24" s="3" t="s">
        <v>39</v>
      </c>
      <c r="G24" s="4">
        <v>2024</v>
      </c>
      <c r="H24" s="4">
        <v>2751</v>
      </c>
      <c r="I24" s="4">
        <v>3084.3104325699746</v>
      </c>
      <c r="J24" s="4">
        <v>0.37777777777777777</v>
      </c>
      <c r="K24" s="4">
        <v>3327.8780362021444</v>
      </c>
      <c r="L24" s="4">
        <v>0.38709677419354838</v>
      </c>
      <c r="M24" s="4">
        <v>2795.2984369320247</v>
      </c>
      <c r="N24" s="4">
        <v>0.51111111111111107</v>
      </c>
      <c r="O24" s="4">
        <v>2783.665107049771</v>
      </c>
      <c r="P24" s="4">
        <v>0.50322580645161286</v>
      </c>
      <c r="Q24" s="4">
        <v>1243.1392221010542</v>
      </c>
      <c r="R24" s="4">
        <v>0.48888888888888887</v>
      </c>
      <c r="S24" s="4">
        <v>1246.3620268389132</v>
      </c>
      <c r="T24" s="4">
        <v>0.52531645569620256</v>
      </c>
      <c r="U24" s="4">
        <v>0.7569587426566935</v>
      </c>
      <c r="V24" s="4">
        <v>0.44444444444444442</v>
      </c>
      <c r="W24" s="4">
        <v>0.77321956576926931</v>
      </c>
      <c r="X24" s="4">
        <v>0.45161290322580644</v>
      </c>
      <c r="Y24" s="4">
        <v>9.3703925709298058E-2</v>
      </c>
      <c r="Z24" s="4">
        <v>8.8888888888888892E-2</v>
      </c>
      <c r="AA24" s="4">
        <v>0.21663632085783124</v>
      </c>
      <c r="AB24" s="4">
        <v>0.14838709677419354</v>
      </c>
      <c r="AC24" s="4">
        <v>4.6421597395126163E-2</v>
      </c>
      <c r="AD24" s="4">
        <v>0.15555555555555556</v>
      </c>
      <c r="AE24" s="4">
        <v>0.15427954880170608</v>
      </c>
      <c r="AF24" s="4">
        <v>0.24516129032258063</v>
      </c>
      <c r="AG24" s="4">
        <v>54.192657215557979</v>
      </c>
      <c r="AH24" s="4">
        <v>0.1111111111111111</v>
      </c>
      <c r="AI24" s="4">
        <v>950.36657453644102</v>
      </c>
      <c r="AJ24" s="4">
        <v>0.18709677419354839</v>
      </c>
      <c r="AK24" s="4">
        <v>5457.3515085423478</v>
      </c>
      <c r="AL24" s="4">
        <v>0.82222222222222219</v>
      </c>
      <c r="AM24" s="4">
        <v>4022.5271421692432</v>
      </c>
      <c r="AN24" s="4">
        <v>0.68387096774193545</v>
      </c>
      <c r="AO24" s="4">
        <v>2.5392402190151757</v>
      </c>
      <c r="AP24" s="4">
        <v>0.82222222222222219</v>
      </c>
      <c r="AQ24" s="4">
        <v>1.8328982485733514</v>
      </c>
      <c r="AR24" s="4">
        <v>0.79354838709677422</v>
      </c>
      <c r="AS24" s="4">
        <v>0.45434669184033077</v>
      </c>
      <c r="AT24" s="4">
        <v>0.62222222222222223</v>
      </c>
      <c r="AU24" s="4">
        <v>0.42596276319754617</v>
      </c>
      <c r="AV24" s="4">
        <v>0.63225806451612898</v>
      </c>
      <c r="AW24" s="4"/>
      <c r="AX24" s="4"/>
      <c r="AY24" s="4">
        <v>1.059991852729802</v>
      </c>
      <c r="AZ24" s="4"/>
      <c r="BA24" s="4">
        <v>3755</v>
      </c>
      <c r="BB24" s="4">
        <v>0.15555555555555556</v>
      </c>
      <c r="BC24" s="4">
        <v>4506.5</v>
      </c>
      <c r="BD24" s="4">
        <v>0.26582278481012656</v>
      </c>
      <c r="BE24" s="4">
        <v>6.0162832634726628</v>
      </c>
      <c r="BF24" s="4">
        <v>0.73333333333333328</v>
      </c>
      <c r="BG24" s="4">
        <v>4.3304406312065691</v>
      </c>
      <c r="BH24" s="4">
        <v>0.73417721518987344</v>
      </c>
    </row>
    <row r="25" spans="2:60" x14ac:dyDescent="0.3">
      <c r="B25" s="3" t="s">
        <v>82</v>
      </c>
      <c r="C25" s="3" t="s">
        <v>83</v>
      </c>
      <c r="D25" s="3" t="s">
        <v>34</v>
      </c>
      <c r="E25" s="3" t="s">
        <v>45</v>
      </c>
      <c r="F25" s="3" t="s">
        <v>23</v>
      </c>
      <c r="G25" s="4">
        <v>2024</v>
      </c>
      <c r="H25" s="4">
        <v>621</v>
      </c>
      <c r="I25" s="4">
        <v>4709.7987117552339</v>
      </c>
      <c r="J25" s="4">
        <v>0.42857142857142855</v>
      </c>
      <c r="K25" s="4">
        <v>5271.4077009906105</v>
      </c>
      <c r="L25" s="4">
        <v>0.71612903225806457</v>
      </c>
      <c r="M25" s="4">
        <v>3285.7922705314008</v>
      </c>
      <c r="N25" s="4">
        <v>0.32653061224489793</v>
      </c>
      <c r="O25" s="4">
        <v>3664.776090965649</v>
      </c>
      <c r="P25" s="4">
        <v>0.65806451612903227</v>
      </c>
      <c r="Q25" s="4">
        <v>1394.9130434782608</v>
      </c>
      <c r="R25" s="4">
        <v>0.65384615384615385</v>
      </c>
      <c r="S25" s="4">
        <v>998.56172839506178</v>
      </c>
      <c r="T25" s="4">
        <v>0.63924050632911389</v>
      </c>
      <c r="U25" s="4">
        <v>0.5356581765839199</v>
      </c>
      <c r="V25" s="4">
        <v>0.24489795918367346</v>
      </c>
      <c r="W25" s="4">
        <v>0.63451768715199397</v>
      </c>
      <c r="X25" s="4">
        <v>9.0322580645161285E-2</v>
      </c>
      <c r="Y25" s="4">
        <v>0.3023497453658987</v>
      </c>
      <c r="Z25" s="4">
        <v>0.61224489795918369</v>
      </c>
      <c r="AA25" s="4">
        <v>0.21302903242129306</v>
      </c>
      <c r="AB25" s="4">
        <v>0.74838709677419357</v>
      </c>
      <c r="AC25" s="4">
        <v>0.11854799598987116</v>
      </c>
      <c r="AD25" s="4">
        <v>0.63265306122448983</v>
      </c>
      <c r="AE25" s="4">
        <v>6.5970871072232123E-2</v>
      </c>
      <c r="AF25" s="4">
        <v>0.50967741935483868</v>
      </c>
      <c r="AG25" s="4">
        <v>1803.0386473429951</v>
      </c>
      <c r="AH25" s="4">
        <v>0.8571428571428571</v>
      </c>
      <c r="AI25" s="4">
        <v>132.46383323062506</v>
      </c>
      <c r="AJ25" s="4">
        <v>0.86451612903225805</v>
      </c>
      <c r="AK25" s="4">
        <v>11564.723027375201</v>
      </c>
      <c r="AL25" s="4">
        <v>0.77551020408163263</v>
      </c>
      <c r="AM25" s="4">
        <v>7214.877652757079</v>
      </c>
      <c r="AN25" s="4">
        <v>0.92258064516129035</v>
      </c>
      <c r="AO25" s="4">
        <v>4.5525845357648631</v>
      </c>
      <c r="AP25" s="4">
        <v>0.91836734693877553</v>
      </c>
      <c r="AQ25" s="4">
        <v>2.3083539032436322</v>
      </c>
      <c r="AR25" s="4">
        <v>0.97419354838709682</v>
      </c>
      <c r="AS25" s="4">
        <v>0.46945079753377067</v>
      </c>
      <c r="AT25" s="4">
        <v>0.59183673469387754</v>
      </c>
      <c r="AU25" s="4">
        <v>0.45294114507188066</v>
      </c>
      <c r="AV25" s="4">
        <v>0.70322580645161292</v>
      </c>
      <c r="AW25" s="4">
        <v>1.0220376197337389</v>
      </c>
      <c r="AX25" s="4">
        <v>0.63888888888888884</v>
      </c>
      <c r="AY25" s="4">
        <v>0.83632373561476825</v>
      </c>
      <c r="AZ25" s="4">
        <v>0.53076923076923077</v>
      </c>
      <c r="BA25" s="4">
        <v>3165</v>
      </c>
      <c r="BB25" s="4">
        <v>0.38461538461538464</v>
      </c>
      <c r="BC25" s="4">
        <v>3318</v>
      </c>
      <c r="BD25" s="4">
        <v>0.15189873417721519</v>
      </c>
      <c r="BE25" s="4">
        <v>8.8071882857129342</v>
      </c>
      <c r="BF25" s="4">
        <v>0.78846153846153844</v>
      </c>
      <c r="BG25" s="4">
        <v>4.8962401971520366</v>
      </c>
      <c r="BH25" s="4">
        <v>0.86708860759493667</v>
      </c>
    </row>
    <row r="26" spans="2:60" x14ac:dyDescent="0.3">
      <c r="B26" s="3" t="s">
        <v>84</v>
      </c>
      <c r="C26" s="3" t="s">
        <v>85</v>
      </c>
      <c r="D26" s="3" t="s">
        <v>21</v>
      </c>
      <c r="E26" s="3" t="s">
        <v>42</v>
      </c>
      <c r="F26" s="3" t="s">
        <v>62</v>
      </c>
      <c r="G26" s="4">
        <v>2024</v>
      </c>
      <c r="H26" s="4">
        <v>12306</v>
      </c>
      <c r="I26" s="4">
        <v>1210.3637250121892</v>
      </c>
      <c r="J26" s="4">
        <v>0</v>
      </c>
      <c r="K26" s="4">
        <v>2840.5936120734659</v>
      </c>
      <c r="L26" s="4">
        <v>0</v>
      </c>
      <c r="M26" s="4">
        <v>1153.6274175199089</v>
      </c>
      <c r="N26" s="4">
        <v>0</v>
      </c>
      <c r="O26" s="4">
        <v>2351.7489107305705</v>
      </c>
      <c r="P26" s="4">
        <v>0</v>
      </c>
      <c r="Q26" s="4">
        <v>785.50658215504632</v>
      </c>
      <c r="R26" s="4">
        <v>0</v>
      </c>
      <c r="S26" s="4">
        <v>1220.0951277893598</v>
      </c>
      <c r="T26" s="4">
        <v>0.14556962025316456</v>
      </c>
      <c r="U26" s="4">
        <v>0.87259351223143533</v>
      </c>
      <c r="V26" s="4">
        <v>0.52631578947368418</v>
      </c>
      <c r="W26" s="4">
        <v>0.86858743257935678</v>
      </c>
      <c r="X26" s="4">
        <v>0.80645161290322576</v>
      </c>
      <c r="Y26" s="4">
        <v>4.6875419611331147E-2</v>
      </c>
      <c r="Z26" s="4">
        <v>2.6315789473684209E-2</v>
      </c>
      <c r="AA26" s="4">
        <v>0.16850778662825508</v>
      </c>
      <c r="AB26" s="4">
        <v>6.4516129032258063E-2</v>
      </c>
      <c r="AC26" s="4">
        <v>0.15748306726279565</v>
      </c>
      <c r="AD26" s="4">
        <v>0.65789473684210531</v>
      </c>
      <c r="AE26" s="4">
        <v>0.11883209039597999</v>
      </c>
      <c r="AF26" s="4">
        <v>0.65806451612903227</v>
      </c>
      <c r="AG26" s="4">
        <v>937.05997074597758</v>
      </c>
      <c r="AH26" s="4">
        <v>0.63157894736842102</v>
      </c>
      <c r="AI26" s="4">
        <v>784.40706653972279</v>
      </c>
      <c r="AJ26" s="4">
        <v>0.64516129032258063</v>
      </c>
      <c r="AK26" s="4">
        <v>770.94953681131153</v>
      </c>
      <c r="AL26" s="4">
        <v>5.2631578947368418E-2</v>
      </c>
      <c r="AM26" s="4">
        <v>2845.8520715675572</v>
      </c>
      <c r="AN26" s="4">
        <v>1.935483870967742E-2</v>
      </c>
      <c r="AO26" s="4">
        <v>0.87125597884441397</v>
      </c>
      <c r="AP26" s="4">
        <v>0.10526315789473684</v>
      </c>
      <c r="AQ26" s="4">
        <v>1.2167310006188128</v>
      </c>
      <c r="AR26" s="4">
        <v>9.0322580645161285E-2</v>
      </c>
      <c r="AS26" s="4">
        <v>0.39332202976786723</v>
      </c>
      <c r="AT26" s="4">
        <v>0.28947368421052633</v>
      </c>
      <c r="AU26" s="4">
        <v>0.42636007711608348</v>
      </c>
      <c r="AV26" s="4">
        <v>0.29677419354838708</v>
      </c>
      <c r="AW26" s="4">
        <v>1.2735696514450427</v>
      </c>
      <c r="AX26" s="4">
        <v>0.63636363636363635</v>
      </c>
      <c r="AY26" s="4">
        <v>1.0106314937772813</v>
      </c>
      <c r="AZ26" s="4">
        <v>0.63846153846153841</v>
      </c>
      <c r="BA26" s="4">
        <v>6312</v>
      </c>
      <c r="BB26" s="4">
        <v>0.76315789473684215</v>
      </c>
      <c r="BC26" s="4">
        <v>5439</v>
      </c>
      <c r="BD26" s="4">
        <v>0.80379746835443033</v>
      </c>
      <c r="BE26" s="4">
        <v>2.1381227707138781</v>
      </c>
      <c r="BF26" s="4">
        <v>7.8947368421052627E-2</v>
      </c>
      <c r="BG26" s="4">
        <v>3.1714990432388874</v>
      </c>
      <c r="BH26" s="4">
        <v>0.10759493670886076</v>
      </c>
    </row>
    <row r="27" spans="2:60" x14ac:dyDescent="0.3">
      <c r="B27" s="3" t="s">
        <v>86</v>
      </c>
      <c r="C27" s="3" t="s">
        <v>87</v>
      </c>
      <c r="D27" s="3" t="s">
        <v>27</v>
      </c>
      <c r="E27" s="3" t="s">
        <v>71</v>
      </c>
      <c r="F27" s="3" t="s">
        <v>62</v>
      </c>
      <c r="G27" s="4">
        <v>2024</v>
      </c>
      <c r="H27" s="4">
        <v>21874</v>
      </c>
      <c r="I27" s="4">
        <v>2221.8379811648533</v>
      </c>
      <c r="J27" s="4">
        <v>0.13157894736842105</v>
      </c>
      <c r="K27" s="4">
        <v>2840.5936120734659</v>
      </c>
      <c r="L27" s="4">
        <v>8.387096774193549E-2</v>
      </c>
      <c r="M27" s="4">
        <v>1564.3874919996342</v>
      </c>
      <c r="N27" s="4">
        <v>5.2631578947368418E-2</v>
      </c>
      <c r="O27" s="4">
        <v>2351.7489107305705</v>
      </c>
      <c r="P27" s="4">
        <v>5.8064516129032261E-2</v>
      </c>
      <c r="Q27" s="4">
        <v>1015.4513120599798</v>
      </c>
      <c r="R27" s="4">
        <v>0.18421052631578946</v>
      </c>
      <c r="S27" s="4">
        <v>1220.0951277893598</v>
      </c>
      <c r="T27" s="4">
        <v>0.32911392405063289</v>
      </c>
      <c r="U27" s="4">
        <v>0.78238899843055065</v>
      </c>
      <c r="V27" s="4">
        <v>0.18421052631578946</v>
      </c>
      <c r="W27" s="4">
        <v>0.86858743257935678</v>
      </c>
      <c r="X27" s="4">
        <v>0.50322580645161286</v>
      </c>
      <c r="Y27" s="4">
        <v>0.29590388441399063</v>
      </c>
      <c r="Z27" s="4">
        <v>0.94736842105263153</v>
      </c>
      <c r="AA27" s="4">
        <v>0.16850778662825508</v>
      </c>
      <c r="AB27" s="4">
        <v>0.73548387096774193</v>
      </c>
      <c r="AC27" s="4">
        <v>0.1124188383499114</v>
      </c>
      <c r="AD27" s="4">
        <v>0.47368421052631576</v>
      </c>
      <c r="AE27" s="4">
        <v>0.11883209039597999</v>
      </c>
      <c r="AF27" s="4">
        <v>0.50322580645161286</v>
      </c>
      <c r="AG27" s="4">
        <v>494.20832952363537</v>
      </c>
      <c r="AH27" s="4">
        <v>0.34210526315789475</v>
      </c>
      <c r="AI27" s="4">
        <v>784.40706653972279</v>
      </c>
      <c r="AJ27" s="4">
        <v>0.47741935483870968</v>
      </c>
      <c r="AK27" s="4">
        <v>1998.4797933619823</v>
      </c>
      <c r="AL27" s="4">
        <v>0.21052631578947367</v>
      </c>
      <c r="AM27" s="4">
        <v>2845.8520715675572</v>
      </c>
      <c r="AN27" s="4">
        <v>0.11612903225806452</v>
      </c>
      <c r="AO27" s="4">
        <v>1.427182826981672</v>
      </c>
      <c r="AP27" s="4">
        <v>0.68421052631578949</v>
      </c>
      <c r="AQ27" s="4">
        <v>1.2167310006188128</v>
      </c>
      <c r="AR27" s="4">
        <v>0.4258064516129032</v>
      </c>
      <c r="AS27" s="4">
        <v>0.34357276874153231</v>
      </c>
      <c r="AT27" s="4">
        <v>7.8947368421052627E-2</v>
      </c>
      <c r="AU27" s="4">
        <v>0.42636007711608348</v>
      </c>
      <c r="AV27" s="4">
        <v>0.12258064516129032</v>
      </c>
      <c r="AW27" s="4">
        <v>1.9199784402037532</v>
      </c>
      <c r="AX27" s="4">
        <v>0.84848484848484851</v>
      </c>
      <c r="AY27" s="4">
        <v>1.0106314937772813</v>
      </c>
      <c r="AZ27" s="4">
        <v>0.84615384615384615</v>
      </c>
      <c r="BA27" s="4">
        <v>4851</v>
      </c>
      <c r="BB27" s="4">
        <v>0.23684210526315788</v>
      </c>
      <c r="BC27" s="4">
        <v>5439</v>
      </c>
      <c r="BD27" s="4">
        <v>0.54430379746835444</v>
      </c>
      <c r="BE27" s="4">
        <v>2.9629254536097012</v>
      </c>
      <c r="BF27" s="4">
        <v>0.36842105263157893</v>
      </c>
      <c r="BG27" s="4">
        <v>3.1714990432388874</v>
      </c>
      <c r="BH27" s="4">
        <v>0.34810126582278483</v>
      </c>
    </row>
    <row r="28" spans="2:60" x14ac:dyDescent="0.3">
      <c r="B28" s="3" t="s">
        <v>88</v>
      </c>
      <c r="C28" s="3" t="s">
        <v>89</v>
      </c>
      <c r="D28" s="3" t="s">
        <v>91</v>
      </c>
      <c r="E28" s="3" t="s">
        <v>92</v>
      </c>
      <c r="F28" s="3" t="s">
        <v>62</v>
      </c>
      <c r="G28" s="4">
        <v>2024</v>
      </c>
      <c r="H28" s="4">
        <v>15902</v>
      </c>
      <c r="I28" s="4">
        <v>2684.3129794994338</v>
      </c>
      <c r="J28" s="4">
        <v>0.44736842105263158</v>
      </c>
      <c r="K28" s="4">
        <v>2840.5936120734659</v>
      </c>
      <c r="L28" s="4">
        <v>0.24516129032258063</v>
      </c>
      <c r="M28" s="4">
        <v>1906.7632373286378</v>
      </c>
      <c r="N28" s="4">
        <v>0.15789473684210525</v>
      </c>
      <c r="O28" s="4">
        <v>2351.7489107305705</v>
      </c>
      <c r="P28" s="4">
        <v>0.13548387096774195</v>
      </c>
      <c r="Q28" s="4">
        <v>815.68676895987926</v>
      </c>
      <c r="R28" s="4">
        <v>5.2631578947368418E-2</v>
      </c>
      <c r="S28" s="4">
        <v>1220.0951277893598</v>
      </c>
      <c r="T28" s="4">
        <v>0.17721518987341772</v>
      </c>
      <c r="U28" s="4">
        <v>0.7512990517136261</v>
      </c>
      <c r="V28" s="4">
        <v>0.13157894736842105</v>
      </c>
      <c r="W28" s="4">
        <v>0.86858743257935678</v>
      </c>
      <c r="X28" s="4">
        <v>0.44516129032258067</v>
      </c>
      <c r="Y28" s="4">
        <v>0.28966433799228292</v>
      </c>
      <c r="Z28" s="4">
        <v>0.92105263157894735</v>
      </c>
      <c r="AA28" s="4">
        <v>0.16850778662825508</v>
      </c>
      <c r="AB28" s="4">
        <v>0.71612903225806457</v>
      </c>
      <c r="AC28" s="4">
        <v>8.4017402791119286E-2</v>
      </c>
      <c r="AD28" s="4">
        <v>0.31578947368421051</v>
      </c>
      <c r="AE28" s="4">
        <v>0.11883209039597999</v>
      </c>
      <c r="AF28" s="4">
        <v>0.3935483870967742</v>
      </c>
      <c r="AG28" s="4">
        <v>191.10168532260093</v>
      </c>
      <c r="AH28" s="4">
        <v>5.2631578947368418E-2</v>
      </c>
      <c r="AI28" s="4">
        <v>784.40706653972279</v>
      </c>
      <c r="AJ28" s="4">
        <v>0.28387096774193549</v>
      </c>
      <c r="AK28" s="4">
        <v>2710.6834989309523</v>
      </c>
      <c r="AL28" s="4">
        <v>0.44736842105263158</v>
      </c>
      <c r="AM28" s="4">
        <v>2845.8520715675572</v>
      </c>
      <c r="AN28" s="4">
        <v>0.29032258064516131</v>
      </c>
      <c r="AO28" s="4">
        <v>1.6414466674495902</v>
      </c>
      <c r="AP28" s="4">
        <v>0.76315789473684215</v>
      </c>
      <c r="AQ28" s="4">
        <v>1.2167310006188128</v>
      </c>
      <c r="AR28" s="4">
        <v>0.47741935483870968</v>
      </c>
      <c r="AS28" s="4">
        <v>0.40757389709460035</v>
      </c>
      <c r="AT28" s="4">
        <v>0.34210526315789475</v>
      </c>
      <c r="AU28" s="4">
        <v>0.42636007711608348</v>
      </c>
      <c r="AV28" s="4">
        <v>0.34838709677419355</v>
      </c>
      <c r="AW28" s="4">
        <v>1.0866625827353662</v>
      </c>
      <c r="AX28" s="4">
        <v>0.54545454545454541</v>
      </c>
      <c r="AY28" s="4">
        <v>1.0106314937772813</v>
      </c>
      <c r="AZ28" s="4">
        <v>0.55384615384615388</v>
      </c>
      <c r="BA28" s="4">
        <v>5296</v>
      </c>
      <c r="BB28" s="4">
        <v>0.39473684210526316</v>
      </c>
      <c r="BC28" s="4">
        <v>5439</v>
      </c>
      <c r="BD28" s="4">
        <v>0.60759493670886078</v>
      </c>
      <c r="BE28" s="4">
        <v>2.5794776557563144</v>
      </c>
      <c r="BF28" s="4">
        <v>0.23684210526315788</v>
      </c>
      <c r="BG28" s="4">
        <v>3.1714990432388874</v>
      </c>
      <c r="BH28" s="4">
        <v>0.23417721518987342</v>
      </c>
    </row>
    <row r="29" spans="2:60" x14ac:dyDescent="0.3">
      <c r="B29" s="3" t="s">
        <v>93</v>
      </c>
      <c r="C29" s="3" t="s">
        <v>94</v>
      </c>
      <c r="D29" s="3" t="s">
        <v>27</v>
      </c>
      <c r="E29" s="3" t="s">
        <v>38</v>
      </c>
      <c r="F29" s="3" t="s">
        <v>29</v>
      </c>
      <c r="G29" s="4">
        <v>2024</v>
      </c>
      <c r="H29" s="4">
        <v>168250</v>
      </c>
      <c r="I29" s="4">
        <v>3528.9331352154531</v>
      </c>
      <c r="J29" s="4">
        <v>0.5</v>
      </c>
      <c r="K29" s="4">
        <v>3528.9331352154531</v>
      </c>
      <c r="L29" s="4">
        <v>0.49032258064516127</v>
      </c>
      <c r="M29" s="4">
        <v>2137.9435364041606</v>
      </c>
      <c r="N29" s="4">
        <v>0.33333333333333331</v>
      </c>
      <c r="O29" s="4">
        <v>2379.3695972109108</v>
      </c>
      <c r="P29" s="4">
        <v>0.24516129032258063</v>
      </c>
      <c r="Q29" s="4">
        <v>1220.2335631500744</v>
      </c>
      <c r="R29" s="4">
        <v>0.33333333333333331</v>
      </c>
      <c r="S29" s="4">
        <v>1238.818828449279</v>
      </c>
      <c r="T29" s="4">
        <v>0.48734177215189872</v>
      </c>
      <c r="U29" s="4">
        <v>0.69313996122901655</v>
      </c>
      <c r="V29" s="4">
        <v>0</v>
      </c>
      <c r="W29" s="4">
        <v>0.79890752710807367</v>
      </c>
      <c r="X29" s="4">
        <v>0.3032258064516129</v>
      </c>
      <c r="Y29" s="4">
        <v>0.39416717333930673</v>
      </c>
      <c r="Z29" s="4">
        <v>1</v>
      </c>
      <c r="AA29" s="4">
        <v>0.28609063515048178</v>
      </c>
      <c r="AB29" s="4">
        <v>0.9096774193548387</v>
      </c>
      <c r="AC29" s="4">
        <v>1.7110093432700216E-2</v>
      </c>
      <c r="AD29" s="4">
        <v>0.16666666666666666</v>
      </c>
      <c r="AE29" s="4">
        <v>7.5532022052612502E-2</v>
      </c>
      <c r="AF29" s="4">
        <v>0.15483870967741936</v>
      </c>
      <c r="AG29" s="4">
        <v>59.066864784546809</v>
      </c>
      <c r="AH29" s="4">
        <v>0.16666666666666666</v>
      </c>
      <c r="AI29" s="4">
        <v>360.86205372978287</v>
      </c>
      <c r="AJ29" s="4">
        <v>0.19354838709677419</v>
      </c>
      <c r="AK29" s="4">
        <v>6150.0445765230315</v>
      </c>
      <c r="AL29" s="4">
        <v>0.83333333333333337</v>
      </c>
      <c r="AM29" s="4">
        <v>3752.0674365990703</v>
      </c>
      <c r="AN29" s="4">
        <v>0.72258064516129028</v>
      </c>
      <c r="AO29" s="4">
        <v>3.366896713294222</v>
      </c>
      <c r="AP29" s="4">
        <v>0.83333333333333337</v>
      </c>
      <c r="AQ29" s="4">
        <v>1.6906100396126211</v>
      </c>
      <c r="AR29" s="4">
        <v>0.89677419354838706</v>
      </c>
      <c r="AS29" s="4">
        <v>0.39291852741747901</v>
      </c>
      <c r="AT29" s="4">
        <v>0.16666666666666666</v>
      </c>
      <c r="AU29" s="4">
        <v>0.46581696030529535</v>
      </c>
      <c r="AV29" s="4">
        <v>0.29032258064516131</v>
      </c>
      <c r="AW29" s="4">
        <v>1.6819508910769927</v>
      </c>
      <c r="AX29" s="4">
        <v>1</v>
      </c>
      <c r="AY29" s="4">
        <v>1.3761059216214269</v>
      </c>
      <c r="AZ29" s="4">
        <v>0.7846153846153846</v>
      </c>
      <c r="BA29" s="4">
        <v>7481</v>
      </c>
      <c r="BB29" s="4">
        <v>0.66666666666666663</v>
      </c>
      <c r="BC29" s="4">
        <v>7327</v>
      </c>
      <c r="BD29" s="4">
        <v>0.89240506329113922</v>
      </c>
      <c r="BE29" s="4">
        <v>2.5200401965940689</v>
      </c>
      <c r="BF29" s="4">
        <v>0.66666666666666663</v>
      </c>
      <c r="BG29" s="4">
        <v>2.4890717880849613</v>
      </c>
      <c r="BH29" s="4">
        <v>0.20886075949367089</v>
      </c>
    </row>
    <row r="30" spans="2:60" x14ac:dyDescent="0.3">
      <c r="B30" s="3" t="s">
        <v>95</v>
      </c>
      <c r="C30" s="3" t="s">
        <v>96</v>
      </c>
      <c r="D30" s="3" t="s">
        <v>27</v>
      </c>
      <c r="E30" s="3" t="s">
        <v>92</v>
      </c>
      <c r="F30" s="3" t="s">
        <v>62</v>
      </c>
      <c r="G30" s="4">
        <v>2024</v>
      </c>
      <c r="H30" s="4">
        <v>31242</v>
      </c>
      <c r="I30" s="4">
        <v>2521.408648614045</v>
      </c>
      <c r="J30" s="4">
        <v>0.31578947368421051</v>
      </c>
      <c r="K30" s="4">
        <v>2840.5936120734659</v>
      </c>
      <c r="L30" s="4">
        <v>0.18709677419354839</v>
      </c>
      <c r="M30" s="4">
        <v>2224.823442801357</v>
      </c>
      <c r="N30" s="4">
        <v>0.42105263157894735</v>
      </c>
      <c r="O30" s="4">
        <v>2351.7489107305705</v>
      </c>
      <c r="P30" s="4">
        <v>0.29032258064516131</v>
      </c>
      <c r="Q30" s="4">
        <v>1149.5801485180207</v>
      </c>
      <c r="R30" s="4">
        <v>0.34210526315789475</v>
      </c>
      <c r="S30" s="4">
        <v>1220.0951277893598</v>
      </c>
      <c r="T30" s="4">
        <v>0.41139240506329117</v>
      </c>
      <c r="U30" s="4">
        <v>0.91079182889743016</v>
      </c>
      <c r="V30" s="4">
        <v>0.76315789473684215</v>
      </c>
      <c r="W30" s="4">
        <v>0.86858743257935678</v>
      </c>
      <c r="X30" s="4">
        <v>0.89677419354838706</v>
      </c>
      <c r="Y30" s="4">
        <v>0.11762679007851959</v>
      </c>
      <c r="Z30" s="4">
        <v>0.26315789473684209</v>
      </c>
      <c r="AA30" s="4">
        <v>0.16850778662825508</v>
      </c>
      <c r="AB30" s="4">
        <v>0.23225806451612904</v>
      </c>
      <c r="AC30" s="4">
        <v>0.10974973557496685</v>
      </c>
      <c r="AD30" s="4">
        <v>0.44736842105263158</v>
      </c>
      <c r="AE30" s="4">
        <v>0.11883209039597999</v>
      </c>
      <c r="AF30" s="4">
        <v>0.49677419354838709</v>
      </c>
      <c r="AG30" s="4">
        <v>617.673004289098</v>
      </c>
      <c r="AH30" s="4">
        <v>0.44736842105263158</v>
      </c>
      <c r="AI30" s="4">
        <v>784.40706653972279</v>
      </c>
      <c r="AJ30" s="4">
        <v>0.54838709677419351</v>
      </c>
      <c r="AK30" s="4">
        <v>2190.1038985980413</v>
      </c>
      <c r="AL30" s="4">
        <v>0.28947368421052633</v>
      </c>
      <c r="AM30" s="4">
        <v>2845.8520715675572</v>
      </c>
      <c r="AN30" s="4">
        <v>0.16129032258064516</v>
      </c>
      <c r="AO30" s="4">
        <v>1.1049711182048569</v>
      </c>
      <c r="AP30" s="4">
        <v>0.42105263157894735</v>
      </c>
      <c r="AQ30" s="4">
        <v>1.2167310006188128</v>
      </c>
      <c r="AR30" s="4">
        <v>0.24516129032258063</v>
      </c>
      <c r="AS30" s="4">
        <v>0.44084256231983621</v>
      </c>
      <c r="AT30" s="4">
        <v>0.63157894736842102</v>
      </c>
      <c r="AU30" s="4">
        <v>0.42636007711608348</v>
      </c>
      <c r="AV30" s="4">
        <v>0.54838709677419351</v>
      </c>
      <c r="AW30" s="4">
        <v>0.4985475767163679</v>
      </c>
      <c r="AX30" s="4">
        <v>9.0909090909090912E-2</v>
      </c>
      <c r="AY30" s="4">
        <v>1.0106314937772813</v>
      </c>
      <c r="AZ30" s="4">
        <v>0.14615384615384616</v>
      </c>
      <c r="BA30" s="4">
        <v>5357</v>
      </c>
      <c r="BB30" s="4">
        <v>0.42105263157894735</v>
      </c>
      <c r="BC30" s="4">
        <v>5439</v>
      </c>
      <c r="BD30" s="4">
        <v>0.62658227848101267</v>
      </c>
      <c r="BE30" s="4">
        <v>3.6579523646494616</v>
      </c>
      <c r="BF30" s="4">
        <v>0.63157894736842102</v>
      </c>
      <c r="BG30" s="4">
        <v>3.1714990432388874</v>
      </c>
      <c r="BH30" s="4">
        <v>0.50632911392405067</v>
      </c>
    </row>
    <row r="31" spans="2:60" x14ac:dyDescent="0.3">
      <c r="B31" s="3" t="s">
        <v>97</v>
      </c>
      <c r="C31" s="3" t="s">
        <v>98</v>
      </c>
      <c r="D31" s="3" t="s">
        <v>27</v>
      </c>
      <c r="E31" s="3" t="s">
        <v>65</v>
      </c>
      <c r="F31" s="3" t="s">
        <v>62</v>
      </c>
      <c r="G31" s="4">
        <v>2024</v>
      </c>
      <c r="H31" s="4">
        <v>22675</v>
      </c>
      <c r="I31" s="4">
        <v>3085.0761190738699</v>
      </c>
      <c r="J31" s="4">
        <v>0.60526315789473684</v>
      </c>
      <c r="K31" s="4">
        <v>2840.5936120734659</v>
      </c>
      <c r="L31" s="4">
        <v>0.3935483870967742</v>
      </c>
      <c r="M31" s="4">
        <v>2663.5960308710032</v>
      </c>
      <c r="N31" s="4">
        <v>0.63157894736842102</v>
      </c>
      <c r="O31" s="4">
        <v>2351.7489107305705</v>
      </c>
      <c r="P31" s="4">
        <v>0.45806451612903226</v>
      </c>
      <c r="Q31" s="4">
        <v>1581.1725248070563</v>
      </c>
      <c r="R31" s="4">
        <v>0.76315789473684215</v>
      </c>
      <c r="S31" s="4">
        <v>1220.0951277893598</v>
      </c>
      <c r="T31" s="4">
        <v>0.75316455696202533</v>
      </c>
      <c r="U31" s="4">
        <v>0.90384336437973811</v>
      </c>
      <c r="V31" s="4">
        <v>0.68421052631578949</v>
      </c>
      <c r="W31" s="4">
        <v>0.86858743257935678</v>
      </c>
      <c r="X31" s="4">
        <v>0.8774193548387097</v>
      </c>
      <c r="Y31" s="4">
        <v>0.13661902395114761</v>
      </c>
      <c r="Z31" s="4">
        <v>0.36842105263157893</v>
      </c>
      <c r="AA31" s="4">
        <v>0.16850778662825508</v>
      </c>
      <c r="AB31" s="4">
        <v>0.28387096774193549</v>
      </c>
      <c r="AC31" s="4">
        <v>0.23902114934637828</v>
      </c>
      <c r="AD31" s="4">
        <v>0.86842105263157898</v>
      </c>
      <c r="AE31" s="4">
        <v>0.11883209039597999</v>
      </c>
      <c r="AF31" s="4">
        <v>0.87096774193548387</v>
      </c>
      <c r="AG31" s="4">
        <v>1170.9788754134509</v>
      </c>
      <c r="AH31" s="4">
        <v>0.81578947368421051</v>
      </c>
      <c r="AI31" s="4">
        <v>784.40706653972279</v>
      </c>
      <c r="AJ31" s="4">
        <v>0.75483870967741939</v>
      </c>
      <c r="AK31" s="4">
        <v>2357.4672987872104</v>
      </c>
      <c r="AL31" s="4">
        <v>0.34210526315789475</v>
      </c>
      <c r="AM31" s="4">
        <v>2845.8520715675572</v>
      </c>
      <c r="AN31" s="4">
        <v>0.21935483870967742</v>
      </c>
      <c r="AO31" s="4">
        <v>1.050562788463173</v>
      </c>
      <c r="AP31" s="4">
        <v>0.28947368421052633</v>
      </c>
      <c r="AQ31" s="4">
        <v>1.2167310006188128</v>
      </c>
      <c r="AR31" s="4">
        <v>0.2129032258064516</v>
      </c>
      <c r="AS31" s="4">
        <v>0.41864172091871649</v>
      </c>
      <c r="AT31" s="4">
        <v>0.44736842105263158</v>
      </c>
      <c r="AU31" s="4">
        <v>0.42636007711608348</v>
      </c>
      <c r="AV31" s="4">
        <v>0.4258064516129032</v>
      </c>
      <c r="AW31" s="4">
        <v>2.2261109525768989</v>
      </c>
      <c r="AX31" s="4">
        <v>0.90909090909090906</v>
      </c>
      <c r="AY31" s="4">
        <v>1.0106314937772813</v>
      </c>
      <c r="AZ31" s="4">
        <v>0.90769230769230769</v>
      </c>
      <c r="BA31" s="4">
        <v>4971</v>
      </c>
      <c r="BB31" s="4">
        <v>0.28947368421052633</v>
      </c>
      <c r="BC31" s="4">
        <v>5439</v>
      </c>
      <c r="BD31" s="4">
        <v>0.58227848101265822</v>
      </c>
      <c r="BE31" s="4">
        <v>7.6613528799111368</v>
      </c>
      <c r="BF31" s="4">
        <v>0.84210526315789469</v>
      </c>
      <c r="BG31" s="4">
        <v>3.1714990432388874</v>
      </c>
      <c r="BH31" s="4">
        <v>0.81645569620253167</v>
      </c>
    </row>
    <row r="32" spans="2:60" x14ac:dyDescent="0.3">
      <c r="B32" s="3" t="s">
        <v>99</v>
      </c>
      <c r="C32" s="3" t="s">
        <v>100</v>
      </c>
      <c r="D32" s="3" t="s">
        <v>91</v>
      </c>
      <c r="E32" s="3" t="s">
        <v>68</v>
      </c>
      <c r="F32" s="3" t="s">
        <v>39</v>
      </c>
      <c r="G32" s="4">
        <v>2024</v>
      </c>
      <c r="H32" s="4">
        <v>5892</v>
      </c>
      <c r="I32" s="4">
        <v>2920.7729124236253</v>
      </c>
      <c r="J32" s="4">
        <v>0.28888888888888886</v>
      </c>
      <c r="K32" s="4">
        <v>3327.8780362021444</v>
      </c>
      <c r="L32" s="4">
        <v>0.32903225806451614</v>
      </c>
      <c r="M32" s="4">
        <v>2453.5561778682959</v>
      </c>
      <c r="N32" s="4">
        <v>0.35555555555555557</v>
      </c>
      <c r="O32" s="4">
        <v>2783.665107049771</v>
      </c>
      <c r="P32" s="4">
        <v>0.36774193548387096</v>
      </c>
      <c r="Q32" s="4">
        <v>956.96367956551251</v>
      </c>
      <c r="R32" s="4">
        <v>0.24444444444444444</v>
      </c>
      <c r="S32" s="4">
        <v>1246.3620268389132</v>
      </c>
      <c r="T32" s="4">
        <v>0.25316455696202533</v>
      </c>
      <c r="U32" s="4">
        <v>0.83997548054836269</v>
      </c>
      <c r="V32" s="4">
        <v>0.8</v>
      </c>
      <c r="W32" s="4">
        <v>0.77321956576926931</v>
      </c>
      <c r="X32" s="4">
        <v>0.71612903225806457</v>
      </c>
      <c r="Y32" s="4">
        <v>0.15996338933711829</v>
      </c>
      <c r="Z32" s="4">
        <v>0.22222222222222221</v>
      </c>
      <c r="AA32" s="4">
        <v>0.21663632085783124</v>
      </c>
      <c r="AB32" s="4">
        <v>0.33548387096774196</v>
      </c>
      <c r="AC32" s="4">
        <v>0.12493617540749548</v>
      </c>
      <c r="AD32" s="4">
        <v>0.35555555555555557</v>
      </c>
      <c r="AE32" s="4">
        <v>0.15427954880170608</v>
      </c>
      <c r="AF32" s="4">
        <v>0.54193548387096779</v>
      </c>
      <c r="AG32" s="4">
        <v>814.68720298710116</v>
      </c>
      <c r="AH32" s="4">
        <v>0.46666666666666667</v>
      </c>
      <c r="AI32" s="4">
        <v>950.36657453644102</v>
      </c>
      <c r="AJ32" s="4">
        <v>0.61290322580645162</v>
      </c>
      <c r="AK32" s="4">
        <v>2850.3779701289886</v>
      </c>
      <c r="AL32" s="4">
        <v>0.24444444444444444</v>
      </c>
      <c r="AM32" s="4">
        <v>4022.5271421692432</v>
      </c>
      <c r="AN32" s="4">
        <v>0.31612903225806449</v>
      </c>
      <c r="AO32" s="4">
        <v>1.3622314428668589</v>
      </c>
      <c r="AP32" s="4">
        <v>0.26666666666666666</v>
      </c>
      <c r="AQ32" s="4">
        <v>1.8328982485733514</v>
      </c>
      <c r="AR32" s="4">
        <v>0.38064516129032255</v>
      </c>
      <c r="AS32" s="4">
        <v>0.48557530672713534</v>
      </c>
      <c r="AT32" s="4">
        <v>0.68888888888888888</v>
      </c>
      <c r="AU32" s="4">
        <v>0.42596276319754617</v>
      </c>
      <c r="AV32" s="4">
        <v>0.74838709677419357</v>
      </c>
      <c r="AW32" s="4">
        <v>0.97573692682822</v>
      </c>
      <c r="AX32" s="4">
        <v>0.46153846153846156</v>
      </c>
      <c r="AY32" s="4">
        <v>1.059991852729802</v>
      </c>
      <c r="AZ32" s="4">
        <v>0.50769230769230766</v>
      </c>
      <c r="BA32" s="4">
        <v>4660</v>
      </c>
      <c r="BB32" s="4">
        <v>0.53333333333333333</v>
      </c>
      <c r="BC32" s="4">
        <v>4506.5</v>
      </c>
      <c r="BD32" s="4">
        <v>0.5</v>
      </c>
      <c r="BE32" s="4">
        <v>4.7492833921708222</v>
      </c>
      <c r="BF32" s="4">
        <v>0.57777777777777772</v>
      </c>
      <c r="BG32" s="4">
        <v>4.3304406312065691</v>
      </c>
      <c r="BH32" s="4">
        <v>0.620253164556962</v>
      </c>
    </row>
    <row r="33" spans="2:60" x14ac:dyDescent="0.3">
      <c r="B33" s="3" t="s">
        <v>101</v>
      </c>
      <c r="C33" s="3" t="s">
        <v>102</v>
      </c>
      <c r="D33" s="3" t="s">
        <v>34</v>
      </c>
      <c r="E33" s="3" t="s">
        <v>92</v>
      </c>
      <c r="F33" s="3" t="s">
        <v>39</v>
      </c>
      <c r="G33" s="4">
        <v>2024</v>
      </c>
      <c r="H33" s="4">
        <v>4901</v>
      </c>
      <c r="I33" s="4">
        <v>3099.5921240563152</v>
      </c>
      <c r="J33" s="4">
        <v>0.4</v>
      </c>
      <c r="K33" s="4">
        <v>3327.8780362021444</v>
      </c>
      <c r="L33" s="4">
        <v>0.4</v>
      </c>
      <c r="M33" s="4">
        <v>2098.4635788614569</v>
      </c>
      <c r="N33" s="4">
        <v>0.24444444444444444</v>
      </c>
      <c r="O33" s="4">
        <v>2783.665107049771</v>
      </c>
      <c r="P33" s="4">
        <v>0.23870967741935484</v>
      </c>
      <c r="Q33" s="4">
        <v>961.3491124260355</v>
      </c>
      <c r="R33" s="4">
        <v>0.26666666666666666</v>
      </c>
      <c r="S33" s="4">
        <v>1246.3620268389132</v>
      </c>
      <c r="T33" s="4">
        <v>0.25949367088607594</v>
      </c>
      <c r="U33" s="4">
        <v>0.68678629679310277</v>
      </c>
      <c r="V33" s="4">
        <v>0.26666666666666666</v>
      </c>
      <c r="W33" s="4">
        <v>0.77321956576926931</v>
      </c>
      <c r="X33" s="4">
        <v>0.28387096774193549</v>
      </c>
      <c r="Y33" s="4">
        <v>0.32298718835455048</v>
      </c>
      <c r="Z33" s="4">
        <v>0.75555555555555554</v>
      </c>
      <c r="AA33" s="4">
        <v>0.21663632085783124</v>
      </c>
      <c r="AB33" s="4">
        <v>0.8193548387096774</v>
      </c>
      <c r="AC33" s="4">
        <v>0.26443686320842547</v>
      </c>
      <c r="AD33" s="4">
        <v>0.84444444444444444</v>
      </c>
      <c r="AE33" s="4">
        <v>0.15427954880170608</v>
      </c>
      <c r="AF33" s="4">
        <v>0.92258064516129035</v>
      </c>
      <c r="AG33" s="4">
        <v>1939.8645174454193</v>
      </c>
      <c r="AH33" s="4">
        <v>0.84444444444444444</v>
      </c>
      <c r="AI33" s="4">
        <v>950.36657453644102</v>
      </c>
      <c r="AJ33" s="4">
        <v>0.88387096774193552</v>
      </c>
      <c r="AK33" s="4">
        <v>4059.2119975515202</v>
      </c>
      <c r="AL33" s="4">
        <v>0.53333333333333333</v>
      </c>
      <c r="AM33" s="4">
        <v>4022.5271421692432</v>
      </c>
      <c r="AN33" s="4">
        <v>0.53548387096774197</v>
      </c>
      <c r="AO33" s="4">
        <v>2.3806783322014833</v>
      </c>
      <c r="AP33" s="4">
        <v>0.73333333333333328</v>
      </c>
      <c r="AQ33" s="4">
        <v>1.8328982485733514</v>
      </c>
      <c r="AR33" s="4">
        <v>0.73548387096774193</v>
      </c>
      <c r="AS33" s="4">
        <v>0.33959571258573279</v>
      </c>
      <c r="AT33" s="4">
        <v>8.8888888888888892E-2</v>
      </c>
      <c r="AU33" s="4">
        <v>0.42596276319754617</v>
      </c>
      <c r="AV33" s="4">
        <v>0.11612903225806452</v>
      </c>
      <c r="AW33" s="4">
        <v>1.9054065674855116</v>
      </c>
      <c r="AX33" s="4">
        <v>0.79487179487179482</v>
      </c>
      <c r="AY33" s="4">
        <v>1.059991852729802</v>
      </c>
      <c r="AZ33" s="4">
        <v>0.83076923076923082</v>
      </c>
      <c r="BA33" s="4">
        <v>5482</v>
      </c>
      <c r="BB33" s="4">
        <v>0.73333333333333328</v>
      </c>
      <c r="BC33" s="4">
        <v>4506.5</v>
      </c>
      <c r="BD33" s="4">
        <v>0.67088607594936711</v>
      </c>
      <c r="BE33" s="4">
        <v>3.2095663575282392</v>
      </c>
      <c r="BF33" s="4">
        <v>0.31111111111111112</v>
      </c>
      <c r="BG33" s="4">
        <v>4.3304406312065691</v>
      </c>
      <c r="BH33" s="4">
        <v>0.43037974683544306</v>
      </c>
    </row>
    <row r="34" spans="2:60" x14ac:dyDescent="0.3">
      <c r="B34" s="3" t="s">
        <v>103</v>
      </c>
      <c r="C34" s="3" t="s">
        <v>104</v>
      </c>
      <c r="D34" s="3" t="s">
        <v>34</v>
      </c>
      <c r="E34" s="3" t="s">
        <v>105</v>
      </c>
      <c r="F34" s="3" t="s">
        <v>23</v>
      </c>
      <c r="G34" s="4">
        <v>2024</v>
      </c>
      <c r="H34" s="4">
        <v>1033</v>
      </c>
      <c r="I34" s="4">
        <v>2763.2681510164571</v>
      </c>
      <c r="J34" s="4">
        <v>0.10204081632653061</v>
      </c>
      <c r="K34" s="4">
        <v>5271.4077009906105</v>
      </c>
      <c r="L34" s="4">
        <v>0.2709677419354839</v>
      </c>
      <c r="M34" s="4">
        <v>2746.9109390125845</v>
      </c>
      <c r="N34" s="4">
        <v>0.20408163265306123</v>
      </c>
      <c r="O34" s="4">
        <v>3664.776090965649</v>
      </c>
      <c r="P34" s="4">
        <v>0.49032258064516127</v>
      </c>
      <c r="Q34" s="4">
        <v>521.67860600193615</v>
      </c>
      <c r="R34" s="4">
        <v>5.7692307692307696E-2</v>
      </c>
      <c r="S34" s="4">
        <v>998.56172839506178</v>
      </c>
      <c r="T34" s="4">
        <v>2.5316455696202531E-2</v>
      </c>
      <c r="U34" s="4">
        <v>0.58575924799681622</v>
      </c>
      <c r="V34" s="4">
        <v>0.36734693877551022</v>
      </c>
      <c r="W34" s="4">
        <v>0.63451768715199397</v>
      </c>
      <c r="X34" s="4">
        <v>0.15483870967741936</v>
      </c>
      <c r="Y34" s="4">
        <v>5.9195167135173915E-3</v>
      </c>
      <c r="Z34" s="4">
        <v>6.1224489795918366E-2</v>
      </c>
      <c r="AA34" s="4">
        <v>0.21302903242129306</v>
      </c>
      <c r="AB34" s="4">
        <v>3.2258064516129031E-2</v>
      </c>
      <c r="AC34" s="4">
        <v>0.13610403133061885</v>
      </c>
      <c r="AD34" s="4">
        <v>0.67346938775510201</v>
      </c>
      <c r="AE34" s="4">
        <v>6.5970871072232123E-2</v>
      </c>
      <c r="AF34" s="4">
        <v>0.5741935483870968</v>
      </c>
      <c r="AG34" s="4">
        <v>495.31558567279768</v>
      </c>
      <c r="AH34" s="4">
        <v>0.67346938775510201</v>
      </c>
      <c r="AI34" s="4">
        <v>132.46383323062506</v>
      </c>
      <c r="AJ34" s="4">
        <v>0.4838709677419355</v>
      </c>
      <c r="AK34" s="4">
        <v>6057.8112294288476</v>
      </c>
      <c r="AL34" s="4">
        <v>0.32653061224489793</v>
      </c>
      <c r="AM34" s="4">
        <v>7214.877652757079</v>
      </c>
      <c r="AN34" s="4">
        <v>0.71612903225806457</v>
      </c>
      <c r="AO34" s="4">
        <v>2.9062022664565634</v>
      </c>
      <c r="AP34" s="4">
        <v>0.63265306122448983</v>
      </c>
      <c r="AQ34" s="4">
        <v>2.3083539032436322</v>
      </c>
      <c r="AR34" s="4">
        <v>0.83870967741935487</v>
      </c>
      <c r="AS34" s="4">
        <v>0.44936357135989802</v>
      </c>
      <c r="AT34" s="4">
        <v>0.46938775510204084</v>
      </c>
      <c r="AU34" s="4">
        <v>0.45294114507188066</v>
      </c>
      <c r="AV34" s="4">
        <v>0.6</v>
      </c>
      <c r="AW34" s="4">
        <v>0.26442985099584843</v>
      </c>
      <c r="AX34" s="4">
        <v>5.5555555555555552E-2</v>
      </c>
      <c r="AY34" s="4">
        <v>0.83632373561476825</v>
      </c>
      <c r="AZ34" s="4">
        <v>1.5384615384615385E-2</v>
      </c>
      <c r="BA34" s="4">
        <v>4091</v>
      </c>
      <c r="BB34" s="4">
        <v>0.76923076923076927</v>
      </c>
      <c r="BC34" s="4">
        <v>3318</v>
      </c>
      <c r="BD34" s="4">
        <v>0.35443037974683544</v>
      </c>
      <c r="BE34" s="4">
        <v>2.892834511924669</v>
      </c>
      <c r="BF34" s="4">
        <v>0.26923076923076922</v>
      </c>
      <c r="BG34" s="4">
        <v>4.8962401971520366</v>
      </c>
      <c r="BH34" s="4">
        <v>0.32278481012658228</v>
      </c>
    </row>
    <row r="35" spans="2:60" x14ac:dyDescent="0.3">
      <c r="B35" s="3" t="s">
        <v>107</v>
      </c>
      <c r="C35" s="3" t="s">
        <v>108</v>
      </c>
      <c r="D35" s="3" t="s">
        <v>27</v>
      </c>
      <c r="E35" s="3" t="s">
        <v>76</v>
      </c>
      <c r="F35" s="3" t="s">
        <v>62</v>
      </c>
      <c r="G35" s="4">
        <v>2024</v>
      </c>
      <c r="H35" s="4">
        <v>13615</v>
      </c>
      <c r="I35" s="4">
        <v>5223.895629820051</v>
      </c>
      <c r="J35" s="4">
        <v>0.86842105263157898</v>
      </c>
      <c r="K35" s="4">
        <v>2840.5936120734659</v>
      </c>
      <c r="L35" s="4">
        <v>0.74193548387096775</v>
      </c>
      <c r="M35" s="4">
        <v>3882.1049577671683</v>
      </c>
      <c r="N35" s="4">
        <v>0.89473684210526316</v>
      </c>
      <c r="O35" s="4">
        <v>2351.7489107305705</v>
      </c>
      <c r="P35" s="4">
        <v>0.80645161290322576</v>
      </c>
      <c r="Q35" s="4">
        <v>1634.7306647080427</v>
      </c>
      <c r="R35" s="4">
        <v>0.81578947368421051</v>
      </c>
      <c r="S35" s="4">
        <v>1220.0951277893598</v>
      </c>
      <c r="T35" s="4">
        <v>0.78481012658227844</v>
      </c>
      <c r="U35" s="4">
        <v>0.70880101678015983</v>
      </c>
      <c r="V35" s="4">
        <v>7.8947368421052627E-2</v>
      </c>
      <c r="W35" s="4">
        <v>0.86858743257935678</v>
      </c>
      <c r="X35" s="4">
        <v>0.32903225806451614</v>
      </c>
      <c r="Y35" s="4">
        <v>0.25685633234963839</v>
      </c>
      <c r="Z35" s="4">
        <v>0.81578947368421051</v>
      </c>
      <c r="AA35" s="4">
        <v>0.16850778662825508</v>
      </c>
      <c r="AB35" s="4">
        <v>0.63225806451612898</v>
      </c>
      <c r="AC35" s="4">
        <v>0.25346244631542308</v>
      </c>
      <c r="AD35" s="4">
        <v>0.97368421052631582</v>
      </c>
      <c r="AE35" s="4">
        <v>0.11883209039597999</v>
      </c>
      <c r="AF35" s="4">
        <v>0.9096774193548387</v>
      </c>
      <c r="AG35" s="4">
        <v>1321.7809034153506</v>
      </c>
      <c r="AH35" s="4">
        <v>0.84210526315789469</v>
      </c>
      <c r="AI35" s="4">
        <v>784.40706653972279</v>
      </c>
      <c r="AJ35" s="4">
        <v>0.78064516129032258</v>
      </c>
      <c r="AK35" s="4">
        <v>6174.3960337862654</v>
      </c>
      <c r="AL35" s="4">
        <v>0.94736842105263153</v>
      </c>
      <c r="AM35" s="4">
        <v>2845.8520715675572</v>
      </c>
      <c r="AN35" s="4">
        <v>0.73548387096774193</v>
      </c>
      <c r="AO35" s="4">
        <v>1.9796562935220166</v>
      </c>
      <c r="AP35" s="4">
        <v>0.89473684210526316</v>
      </c>
      <c r="AQ35" s="4">
        <v>1.2167310006188128</v>
      </c>
      <c r="AR35" s="4">
        <v>0.6387096774193548</v>
      </c>
      <c r="AS35" s="4">
        <v>0.41910730406882657</v>
      </c>
      <c r="AT35" s="4">
        <v>0.47368421052631576</v>
      </c>
      <c r="AU35" s="4">
        <v>0.42636007711608348</v>
      </c>
      <c r="AV35" s="4">
        <v>0.43225806451612903</v>
      </c>
      <c r="AW35" s="4">
        <v>0.69945815214491847</v>
      </c>
      <c r="AX35" s="4">
        <v>0.27272727272727271</v>
      </c>
      <c r="AY35" s="4">
        <v>1.0106314937772813</v>
      </c>
      <c r="AZ35" s="4">
        <v>0.27692307692307694</v>
      </c>
      <c r="BA35" s="4">
        <v>4770</v>
      </c>
      <c r="BB35" s="4">
        <v>0.18421052631578946</v>
      </c>
      <c r="BC35" s="4">
        <v>5439</v>
      </c>
      <c r="BD35" s="4">
        <v>0.52531645569620256</v>
      </c>
      <c r="BE35" s="4">
        <v>11.80912172667357</v>
      </c>
      <c r="BF35" s="4">
        <v>0.97368421052631582</v>
      </c>
      <c r="BG35" s="4">
        <v>3.1714990432388874</v>
      </c>
      <c r="BH35" s="4">
        <v>0.90506329113924056</v>
      </c>
    </row>
    <row r="36" spans="2:60" x14ac:dyDescent="0.3">
      <c r="B36" s="3" t="s">
        <v>109</v>
      </c>
      <c r="C36" s="3" t="s">
        <v>110</v>
      </c>
      <c r="D36" s="3" t="s">
        <v>27</v>
      </c>
      <c r="E36" s="3" t="s">
        <v>38</v>
      </c>
      <c r="F36" s="3" t="s">
        <v>79</v>
      </c>
      <c r="G36" s="4">
        <v>2024</v>
      </c>
      <c r="H36" s="4">
        <v>116610</v>
      </c>
      <c r="I36" s="4">
        <v>3003.3906783294742</v>
      </c>
      <c r="J36" s="4">
        <v>0.69230769230769229</v>
      </c>
      <c r="K36" s="4">
        <v>2808.7201780959463</v>
      </c>
      <c r="L36" s="4">
        <v>0.38064516129032255</v>
      </c>
      <c r="M36" s="4">
        <v>2689.0514964411286</v>
      </c>
      <c r="N36" s="4">
        <v>0.84615384615384615</v>
      </c>
      <c r="O36" s="4">
        <v>2421.4859963146146</v>
      </c>
      <c r="P36" s="4">
        <v>0.47741935483870968</v>
      </c>
      <c r="Q36" s="4">
        <v>1590.4639996569763</v>
      </c>
      <c r="R36" s="4">
        <v>0.84615384615384615</v>
      </c>
      <c r="S36" s="4">
        <v>1348.8007480808219</v>
      </c>
      <c r="T36" s="4">
        <v>0.77215189873417722</v>
      </c>
      <c r="U36" s="4">
        <v>0.94626347860956184</v>
      </c>
      <c r="V36" s="4">
        <v>1</v>
      </c>
      <c r="W36" s="4">
        <v>0.90052571638766743</v>
      </c>
      <c r="X36" s="4">
        <v>0.97419354838709682</v>
      </c>
      <c r="Y36" s="4">
        <v>0.10466143620822096</v>
      </c>
      <c r="Z36" s="4">
        <v>7.6923076923076927E-2</v>
      </c>
      <c r="AA36" s="4">
        <v>0.16277784106612928</v>
      </c>
      <c r="AB36" s="4">
        <v>0.19354838709677419</v>
      </c>
      <c r="AC36" s="4">
        <v>0</v>
      </c>
      <c r="AD36" s="4">
        <v>0</v>
      </c>
      <c r="AE36" s="4">
        <v>0.11213996747458171</v>
      </c>
      <c r="AF36" s="4">
        <v>0</v>
      </c>
      <c r="AG36" s="4">
        <v>0</v>
      </c>
      <c r="AH36" s="4">
        <v>0</v>
      </c>
      <c r="AI36" s="4">
        <v>450.44714484039753</v>
      </c>
      <c r="AJ36" s="4">
        <v>0</v>
      </c>
      <c r="AK36" s="4">
        <v>1970.1009175885431</v>
      </c>
      <c r="AL36" s="4">
        <v>0.53846153846153844</v>
      </c>
      <c r="AM36" s="4">
        <v>1911.5653803888868</v>
      </c>
      <c r="AN36" s="4">
        <v>0.10967741935483871</v>
      </c>
      <c r="AO36" s="4">
        <v>0.81611070939312547</v>
      </c>
      <c r="AP36" s="4">
        <v>0.23076923076923078</v>
      </c>
      <c r="AQ36" s="4">
        <v>0.96680645251924513</v>
      </c>
      <c r="AR36" s="4">
        <v>7.7419354838709681E-2</v>
      </c>
      <c r="AS36" s="4">
        <v>0.43036179483431736</v>
      </c>
      <c r="AT36" s="4">
        <v>0.69230769230769229</v>
      </c>
      <c r="AU36" s="4">
        <v>0.40788392306614168</v>
      </c>
      <c r="AV36" s="4">
        <v>0.4838709677419355</v>
      </c>
      <c r="AW36" s="4">
        <v>0.74221566667480521</v>
      </c>
      <c r="AX36" s="4">
        <v>0.25</v>
      </c>
      <c r="AY36" s="4">
        <v>0.99321574751562758</v>
      </c>
      <c r="AZ36" s="4">
        <v>0.3</v>
      </c>
      <c r="BA36" s="4">
        <v>6582</v>
      </c>
      <c r="BB36" s="4">
        <v>0.53846153846153844</v>
      </c>
      <c r="BC36" s="4">
        <v>6472.5</v>
      </c>
      <c r="BD36" s="4">
        <v>0.84177215189873422</v>
      </c>
      <c r="BE36" s="4">
        <v>2.84329615641321</v>
      </c>
      <c r="BF36" s="4">
        <v>0.38461538461538464</v>
      </c>
      <c r="BG36" s="4">
        <v>2.9926402967531014</v>
      </c>
      <c r="BH36" s="4">
        <v>0.31645569620253167</v>
      </c>
    </row>
    <row r="37" spans="2:60" x14ac:dyDescent="0.3">
      <c r="B37" s="3" t="s">
        <v>111</v>
      </c>
      <c r="C37" s="3" t="s">
        <v>112</v>
      </c>
      <c r="D37" s="3" t="s">
        <v>27</v>
      </c>
      <c r="E37" s="3" t="s">
        <v>113</v>
      </c>
      <c r="F37" s="3" t="s">
        <v>39</v>
      </c>
      <c r="G37" s="4">
        <v>2024</v>
      </c>
      <c r="H37" s="4">
        <v>5513</v>
      </c>
      <c r="I37" s="4">
        <v>3118.5766370397241</v>
      </c>
      <c r="J37" s="4">
        <v>0.44444444444444442</v>
      </c>
      <c r="K37" s="4">
        <v>3327.8780362021444</v>
      </c>
      <c r="L37" s="4">
        <v>0.41290322580645161</v>
      </c>
      <c r="M37" s="4">
        <v>2460.8202430618539</v>
      </c>
      <c r="N37" s="4">
        <v>0.37777777777777777</v>
      </c>
      <c r="O37" s="4">
        <v>2783.665107049771</v>
      </c>
      <c r="P37" s="4">
        <v>0.37419354838709679</v>
      </c>
      <c r="Q37" s="4">
        <v>1149.7304552875023</v>
      </c>
      <c r="R37" s="4">
        <v>0.37777777777777777</v>
      </c>
      <c r="S37" s="4">
        <v>1246.3620268389132</v>
      </c>
      <c r="T37" s="4">
        <v>0.41772151898734178</v>
      </c>
      <c r="U37" s="4">
        <v>0.85328894863771643</v>
      </c>
      <c r="V37" s="4">
        <v>0.8666666666666667</v>
      </c>
      <c r="W37" s="4">
        <v>0.77321956576926931</v>
      </c>
      <c r="X37" s="4">
        <v>0.76774193548387093</v>
      </c>
      <c r="Y37" s="4">
        <v>0.21091557801261498</v>
      </c>
      <c r="Z37" s="4">
        <v>0.48888888888888887</v>
      </c>
      <c r="AA37" s="4">
        <v>0.21663632085783124</v>
      </c>
      <c r="AB37" s="4">
        <v>0.54193548387096779</v>
      </c>
      <c r="AC37" s="4">
        <v>0</v>
      </c>
      <c r="AD37" s="4">
        <v>0</v>
      </c>
      <c r="AE37" s="4">
        <v>0.15427954880170608</v>
      </c>
      <c r="AF37" s="4">
        <v>0</v>
      </c>
      <c r="AG37" s="4">
        <v>0</v>
      </c>
      <c r="AH37" s="4">
        <v>0</v>
      </c>
      <c r="AI37" s="4">
        <v>950.36657453644102</v>
      </c>
      <c r="AJ37" s="4">
        <v>0</v>
      </c>
      <c r="AK37" s="4">
        <v>4275.3040087066929</v>
      </c>
      <c r="AL37" s="4">
        <v>0.64444444444444449</v>
      </c>
      <c r="AM37" s="4">
        <v>4022.5271421692432</v>
      </c>
      <c r="AN37" s="4">
        <v>0.56774193548387097</v>
      </c>
      <c r="AO37" s="4">
        <v>2.0788680783303186</v>
      </c>
      <c r="AP37" s="4">
        <v>0.66666666666666663</v>
      </c>
      <c r="AQ37" s="4">
        <v>1.8328982485733514</v>
      </c>
      <c r="AR37" s="4">
        <v>0.67096774193548392</v>
      </c>
      <c r="AS37" s="4">
        <v>0.41535991404121059</v>
      </c>
      <c r="AT37" s="4">
        <v>0.42222222222222222</v>
      </c>
      <c r="AU37" s="4">
        <v>0.42596276319754617</v>
      </c>
      <c r="AV37" s="4">
        <v>0.4</v>
      </c>
      <c r="AW37" s="4"/>
      <c r="AX37" s="4"/>
      <c r="AY37" s="4">
        <v>1.059991852729802</v>
      </c>
      <c r="AZ37" s="4"/>
      <c r="BA37" s="4">
        <v>4498</v>
      </c>
      <c r="BB37" s="4">
        <v>0.48888888888888887</v>
      </c>
      <c r="BC37" s="4">
        <v>4506.5</v>
      </c>
      <c r="BD37" s="4">
        <v>0.46202531645569622</v>
      </c>
      <c r="BE37" s="4">
        <v>4.7539693700265087</v>
      </c>
      <c r="BF37" s="4">
        <v>0.6</v>
      </c>
      <c r="BG37" s="4">
        <v>4.3304406312065691</v>
      </c>
      <c r="BH37" s="4">
        <v>0.62658227848101267</v>
      </c>
    </row>
    <row r="38" spans="2:60" x14ac:dyDescent="0.3">
      <c r="B38" s="3" t="s">
        <v>114</v>
      </c>
      <c r="C38" s="3" t="s">
        <v>115</v>
      </c>
      <c r="D38" s="3" t="s">
        <v>21</v>
      </c>
      <c r="E38" s="3" t="s">
        <v>65</v>
      </c>
      <c r="F38" s="3" t="s">
        <v>39</v>
      </c>
      <c r="G38" s="4">
        <v>2024</v>
      </c>
      <c r="H38" s="4">
        <v>2805</v>
      </c>
      <c r="I38" s="4">
        <v>5256.3336898395719</v>
      </c>
      <c r="J38" s="4">
        <v>0.84444444444444444</v>
      </c>
      <c r="K38" s="4">
        <v>3327.8780362021444</v>
      </c>
      <c r="L38" s="4">
        <v>0.76129032258064511</v>
      </c>
      <c r="M38" s="4">
        <v>3655.5051693404635</v>
      </c>
      <c r="N38" s="4">
        <v>0.8666666666666667</v>
      </c>
      <c r="O38" s="4">
        <v>2783.665107049771</v>
      </c>
      <c r="P38" s="4">
        <v>0.75483870967741939</v>
      </c>
      <c r="Q38" s="4">
        <v>1800.3493761140819</v>
      </c>
      <c r="R38" s="4">
        <v>0.82222222222222219</v>
      </c>
      <c r="S38" s="4">
        <v>1246.3620268389132</v>
      </c>
      <c r="T38" s="4">
        <v>0.84177215189873422</v>
      </c>
      <c r="U38" s="4">
        <v>0.8647732747983996</v>
      </c>
      <c r="V38" s="4">
        <v>0.93333333333333335</v>
      </c>
      <c r="W38" s="4">
        <v>0.77321956576926931</v>
      </c>
      <c r="X38" s="4">
        <v>0.79354838709677422</v>
      </c>
      <c r="Y38" s="4">
        <v>0.3045523010826901</v>
      </c>
      <c r="Z38" s="4">
        <v>0.71111111111111114</v>
      </c>
      <c r="AA38" s="4">
        <v>0.21663632085783124</v>
      </c>
      <c r="AB38" s="4">
        <v>0.75483870967741939</v>
      </c>
      <c r="AC38" s="4">
        <v>0.23079680562046076</v>
      </c>
      <c r="AD38" s="4">
        <v>0.73333333333333328</v>
      </c>
      <c r="AE38" s="4">
        <v>0.15427954880170608</v>
      </c>
      <c r="AF38" s="4">
        <v>0.84516129032258069</v>
      </c>
      <c r="AG38" s="4">
        <v>3745.760071301248</v>
      </c>
      <c r="AH38" s="4">
        <v>0.9555555555555556</v>
      </c>
      <c r="AI38" s="4">
        <v>950.36657453644102</v>
      </c>
      <c r="AJ38" s="4">
        <v>0.96129032258064517</v>
      </c>
      <c r="AK38" s="4">
        <v>5370.7140819964352</v>
      </c>
      <c r="AL38" s="4">
        <v>0.8</v>
      </c>
      <c r="AM38" s="4">
        <v>4022.5271421692432</v>
      </c>
      <c r="AN38" s="4">
        <v>0.67096774193548392</v>
      </c>
      <c r="AO38" s="4">
        <v>1.7770012160162159</v>
      </c>
      <c r="AP38" s="4">
        <v>0.44444444444444442</v>
      </c>
      <c r="AQ38" s="4">
        <v>1.8328982485733514</v>
      </c>
      <c r="AR38" s="4">
        <v>0.53548387096774197</v>
      </c>
      <c r="AS38" s="4">
        <v>0.43212892043723405</v>
      </c>
      <c r="AT38" s="4">
        <v>0.53333333333333333</v>
      </c>
      <c r="AU38" s="4">
        <v>0.42596276319754617</v>
      </c>
      <c r="AV38" s="4">
        <v>0.50322580645161286</v>
      </c>
      <c r="AW38" s="4">
        <v>2.1008834211116572</v>
      </c>
      <c r="AX38" s="4">
        <v>0.84615384615384615</v>
      </c>
      <c r="AY38" s="4">
        <v>1.059991852729802</v>
      </c>
      <c r="AZ38" s="4">
        <v>0.87692307692307692</v>
      </c>
      <c r="BA38" s="4">
        <v>3839</v>
      </c>
      <c r="BB38" s="4">
        <v>0.2</v>
      </c>
      <c r="BC38" s="4">
        <v>4506.5</v>
      </c>
      <c r="BD38" s="4">
        <v>0.29113924050632911</v>
      </c>
      <c r="BE38" s="4">
        <v>7.3887428974805784</v>
      </c>
      <c r="BF38" s="4">
        <v>0.8</v>
      </c>
      <c r="BG38" s="4">
        <v>4.3304406312065691</v>
      </c>
      <c r="BH38" s="4">
        <v>0.79746835443037978</v>
      </c>
    </row>
    <row r="39" spans="2:60" x14ac:dyDescent="0.3">
      <c r="B39" s="3" t="s">
        <v>116</v>
      </c>
      <c r="C39" s="3" t="s">
        <v>117</v>
      </c>
      <c r="D39" s="3" t="s">
        <v>27</v>
      </c>
      <c r="E39" s="3" t="s">
        <v>42</v>
      </c>
      <c r="F39" s="3" t="s">
        <v>39</v>
      </c>
      <c r="G39" s="4">
        <v>2024</v>
      </c>
      <c r="H39" s="4">
        <v>3323</v>
      </c>
      <c r="I39" s="4">
        <v>3310.8013842913028</v>
      </c>
      <c r="J39" s="4">
        <v>0.48888888888888887</v>
      </c>
      <c r="K39" s="4">
        <v>3327.8780362021444</v>
      </c>
      <c r="L39" s="4">
        <v>0.44516129032258067</v>
      </c>
      <c r="M39" s="4">
        <v>1793.3382485705688</v>
      </c>
      <c r="N39" s="4">
        <v>0.13333333333333333</v>
      </c>
      <c r="O39" s="4">
        <v>2783.665107049771</v>
      </c>
      <c r="P39" s="4">
        <v>0.12258064516129032</v>
      </c>
      <c r="Q39" s="4">
        <v>662.91212759554617</v>
      </c>
      <c r="R39" s="4">
        <v>2.2222222222222223E-2</v>
      </c>
      <c r="S39" s="4">
        <v>1246.3620268389132</v>
      </c>
      <c r="T39" s="4">
        <v>8.2278481012658222E-2</v>
      </c>
      <c r="U39" s="4">
        <v>0.6424028337926373</v>
      </c>
      <c r="V39" s="4">
        <v>0.17777777777777778</v>
      </c>
      <c r="W39" s="4">
        <v>0.77321956576926931</v>
      </c>
      <c r="X39" s="4">
        <v>0.22580645161290322</v>
      </c>
      <c r="Y39" s="4">
        <v>0.45833710923301318</v>
      </c>
      <c r="Z39" s="4">
        <v>0.9555555555555556</v>
      </c>
      <c r="AA39" s="4">
        <v>0.21663632085783124</v>
      </c>
      <c r="AB39" s="4">
        <v>0.967741935483871</v>
      </c>
      <c r="AC39" s="4">
        <v>0.10825968324425889</v>
      </c>
      <c r="AD39" s="4">
        <v>0.31111111111111112</v>
      </c>
      <c r="AE39" s="4">
        <v>0.15427954880170608</v>
      </c>
      <c r="AF39" s="4">
        <v>0.4838709677419355</v>
      </c>
      <c r="AG39" s="4">
        <v>575.1573879024977</v>
      </c>
      <c r="AH39" s="4">
        <v>0.35555555555555557</v>
      </c>
      <c r="AI39" s="4">
        <v>950.36657453644102</v>
      </c>
      <c r="AJ39" s="4">
        <v>0.52258064516129032</v>
      </c>
      <c r="AK39" s="4">
        <v>3995.2049352994281</v>
      </c>
      <c r="AL39" s="4">
        <v>0.48888888888888887</v>
      </c>
      <c r="AM39" s="4">
        <v>4022.5271421692432</v>
      </c>
      <c r="AN39" s="4">
        <v>0.52258064516129032</v>
      </c>
      <c r="AO39" s="4">
        <v>2.8547026778293962</v>
      </c>
      <c r="AP39" s="4">
        <v>0.88888888888888884</v>
      </c>
      <c r="AQ39" s="4">
        <v>1.8328982485733514</v>
      </c>
      <c r="AR39" s="4">
        <v>0.82580645161290323</v>
      </c>
      <c r="AS39" s="4">
        <v>0.5247854450654863</v>
      </c>
      <c r="AT39" s="4">
        <v>0.8</v>
      </c>
      <c r="AU39" s="4">
        <v>0.42596276319754617</v>
      </c>
      <c r="AV39" s="4">
        <v>0.85161290322580641</v>
      </c>
      <c r="AW39" s="4">
        <v>0.64073211237570837</v>
      </c>
      <c r="AX39" s="4">
        <v>0.25641025641025639</v>
      </c>
      <c r="AY39" s="4">
        <v>1.059991852729802</v>
      </c>
      <c r="AZ39" s="4">
        <v>0.23076923076923078</v>
      </c>
      <c r="BA39" s="4">
        <v>4043</v>
      </c>
      <c r="BB39" s="4">
        <v>0.28888888888888886</v>
      </c>
      <c r="BC39" s="4">
        <v>4506.5</v>
      </c>
      <c r="BD39" s="4">
        <v>0.34177215189873417</v>
      </c>
      <c r="BE39" s="4">
        <v>2.981547388603671</v>
      </c>
      <c r="BF39" s="4">
        <v>0.28888888888888886</v>
      </c>
      <c r="BG39" s="4">
        <v>4.3304406312065691</v>
      </c>
      <c r="BH39" s="4">
        <v>0.35443037974683544</v>
      </c>
    </row>
    <row r="40" spans="2:60" x14ac:dyDescent="0.3">
      <c r="B40" s="3" t="s">
        <v>118</v>
      </c>
      <c r="C40" s="3" t="s">
        <v>119</v>
      </c>
      <c r="D40" s="3" t="s">
        <v>21</v>
      </c>
      <c r="E40" s="3" t="s">
        <v>71</v>
      </c>
      <c r="F40" s="3" t="s">
        <v>62</v>
      </c>
      <c r="G40" s="4">
        <v>2024</v>
      </c>
      <c r="H40" s="4">
        <v>19738</v>
      </c>
      <c r="I40" s="4">
        <v>2593.6423649812546</v>
      </c>
      <c r="J40" s="4">
        <v>0.36842105263157893</v>
      </c>
      <c r="K40" s="4">
        <v>2840.5936120734659</v>
      </c>
      <c r="L40" s="4">
        <v>0.20645161290322581</v>
      </c>
      <c r="M40" s="4">
        <v>2351.7489107305705</v>
      </c>
      <c r="N40" s="4">
        <v>0.5</v>
      </c>
      <c r="O40" s="4">
        <v>2351.7489107305705</v>
      </c>
      <c r="P40" s="4">
        <v>0.32903225806451614</v>
      </c>
      <c r="Q40" s="4">
        <v>1175.3520113486675</v>
      </c>
      <c r="R40" s="4">
        <v>0.39473684210526316</v>
      </c>
      <c r="S40" s="4">
        <v>1220.0951277893598</v>
      </c>
      <c r="T40" s="4">
        <v>0.44303797468354428</v>
      </c>
      <c r="U40" s="4">
        <v>0.95206227422710465</v>
      </c>
      <c r="V40" s="4">
        <v>0.92105263157894735</v>
      </c>
      <c r="W40" s="4">
        <v>0.86858743257935678</v>
      </c>
      <c r="X40" s="4">
        <v>0.98064516129032253</v>
      </c>
      <c r="Y40" s="4">
        <v>9.3263997194321061E-2</v>
      </c>
      <c r="Z40" s="4">
        <v>0.13157894736842105</v>
      </c>
      <c r="AA40" s="4">
        <v>0.16850778662825508</v>
      </c>
      <c r="AB40" s="4">
        <v>0.14193548387096774</v>
      </c>
      <c r="AC40" s="4">
        <v>0.19013211875685851</v>
      </c>
      <c r="AD40" s="4">
        <v>0.73684210526315785</v>
      </c>
      <c r="AE40" s="4">
        <v>0.11883209039597999</v>
      </c>
      <c r="AF40" s="4">
        <v>0.74838709677419357</v>
      </c>
      <c r="AG40" s="4">
        <v>1684.5709798358496</v>
      </c>
      <c r="AH40" s="4">
        <v>0.92105263157894735</v>
      </c>
      <c r="AI40" s="4">
        <v>784.40706653972279</v>
      </c>
      <c r="AJ40" s="4">
        <v>0.83225806451612905</v>
      </c>
      <c r="AK40" s="4">
        <v>3502.5945891174383</v>
      </c>
      <c r="AL40" s="4">
        <v>0.73684210526315785</v>
      </c>
      <c r="AM40" s="4">
        <v>2845.8520715675572</v>
      </c>
      <c r="AN40" s="4">
        <v>0.43870967741935485</v>
      </c>
      <c r="AO40" s="4">
        <v>1.6386323929804536</v>
      </c>
      <c r="AP40" s="4">
        <v>0.73684210526315785</v>
      </c>
      <c r="AQ40" s="4">
        <v>1.2167310006188128</v>
      </c>
      <c r="AR40" s="4">
        <v>0.47096774193548385</v>
      </c>
      <c r="AS40" s="4">
        <v>0.54452188117642053</v>
      </c>
      <c r="AT40" s="4">
        <v>0.92105263157894735</v>
      </c>
      <c r="AU40" s="4">
        <v>0.42636007711608348</v>
      </c>
      <c r="AV40" s="4">
        <v>0.88387096774193552</v>
      </c>
      <c r="AW40" s="4">
        <v>2.1020165711668635</v>
      </c>
      <c r="AX40" s="4">
        <v>0.87878787878787878</v>
      </c>
      <c r="AY40" s="4">
        <v>1.0106314937772813</v>
      </c>
      <c r="AZ40" s="4">
        <v>0.88461538461538458</v>
      </c>
      <c r="BA40" s="4">
        <v>5439</v>
      </c>
      <c r="BB40" s="4">
        <v>0.5</v>
      </c>
      <c r="BC40" s="4">
        <v>5439</v>
      </c>
      <c r="BD40" s="4">
        <v>0.65189873417721522</v>
      </c>
      <c r="BE40" s="4">
        <v>3.8574970513285076</v>
      </c>
      <c r="BF40" s="4">
        <v>0.71052631578947367</v>
      </c>
      <c r="BG40" s="4">
        <v>3.1714990432388874</v>
      </c>
      <c r="BH40" s="4">
        <v>0.53797468354430378</v>
      </c>
    </row>
    <row r="41" spans="2:60" x14ac:dyDescent="0.3">
      <c r="B41" s="3" t="s">
        <v>120</v>
      </c>
      <c r="C41" s="3" t="s">
        <v>121</v>
      </c>
      <c r="D41" s="3" t="s">
        <v>27</v>
      </c>
      <c r="E41" s="3" t="s">
        <v>65</v>
      </c>
      <c r="F41" s="3" t="s">
        <v>39</v>
      </c>
      <c r="G41" s="4">
        <v>2024</v>
      </c>
      <c r="H41" s="4">
        <v>6000</v>
      </c>
      <c r="I41" s="4">
        <v>4085.8656666666666</v>
      </c>
      <c r="J41" s="4">
        <v>0.66666666666666663</v>
      </c>
      <c r="K41" s="4">
        <v>3327.8780362021444</v>
      </c>
      <c r="L41" s="4">
        <v>0.62580645161290327</v>
      </c>
      <c r="M41" s="4">
        <v>3672.2366666666667</v>
      </c>
      <c r="N41" s="4">
        <v>0.88888888888888884</v>
      </c>
      <c r="O41" s="4">
        <v>2783.665107049771</v>
      </c>
      <c r="P41" s="4">
        <v>0.77419354838709675</v>
      </c>
      <c r="Q41" s="4">
        <v>2326.3268333333335</v>
      </c>
      <c r="R41" s="4">
        <v>0.9555555555555556</v>
      </c>
      <c r="S41" s="4">
        <v>1246.3620268389132</v>
      </c>
      <c r="T41" s="4">
        <v>0.92405063291139244</v>
      </c>
      <c r="U41" s="4">
        <v>0.89259256932659803</v>
      </c>
      <c r="V41" s="4">
        <v>0.97777777777777775</v>
      </c>
      <c r="W41" s="4">
        <v>0.77321956576926931</v>
      </c>
      <c r="X41" s="4">
        <v>0.85806451612903223</v>
      </c>
      <c r="Y41" s="4">
        <v>0.10123411627907167</v>
      </c>
      <c r="Z41" s="4">
        <v>0.17777777777777778</v>
      </c>
      <c r="AA41" s="4">
        <v>0.21663632085783124</v>
      </c>
      <c r="AB41" s="4">
        <v>0.17419354838709677</v>
      </c>
      <c r="AC41" s="4">
        <v>0.15192214568786058</v>
      </c>
      <c r="AD41" s="4">
        <v>0.48888888888888887</v>
      </c>
      <c r="AE41" s="4">
        <v>0.15427954880170608</v>
      </c>
      <c r="AF41" s="4">
        <v>0.62580645161290327</v>
      </c>
      <c r="AG41" s="4">
        <v>427.6825</v>
      </c>
      <c r="AH41" s="4">
        <v>0.26666666666666666</v>
      </c>
      <c r="AI41" s="4">
        <v>950.36657453644102</v>
      </c>
      <c r="AJ41" s="4">
        <v>0.43870967741935485</v>
      </c>
      <c r="AK41" s="4">
        <v>2236.7001666666665</v>
      </c>
      <c r="AL41" s="4">
        <v>8.8888888888888892E-2</v>
      </c>
      <c r="AM41" s="4">
        <v>4022.5271421692432</v>
      </c>
      <c r="AN41" s="4">
        <v>0.18064516129032257</v>
      </c>
      <c r="AO41" s="4">
        <v>0.75543501174931527</v>
      </c>
      <c r="AP41" s="4">
        <v>2.2222222222222223E-2</v>
      </c>
      <c r="AQ41" s="4">
        <v>1.8328982485733514</v>
      </c>
      <c r="AR41" s="4">
        <v>5.8064516129032261E-2</v>
      </c>
      <c r="AS41" s="4">
        <v>0.41173021293638695</v>
      </c>
      <c r="AT41" s="4">
        <v>0.4</v>
      </c>
      <c r="AU41" s="4">
        <v>0.42596276319754617</v>
      </c>
      <c r="AV41" s="4">
        <v>0.38064516129032255</v>
      </c>
      <c r="AW41" s="4">
        <v>0.9577983148747421</v>
      </c>
      <c r="AX41" s="4">
        <v>0.4358974358974359</v>
      </c>
      <c r="AY41" s="4">
        <v>1.059991852729802</v>
      </c>
      <c r="AZ41" s="4">
        <v>0.49230769230769234</v>
      </c>
      <c r="BA41" s="4">
        <v>6264</v>
      </c>
      <c r="BB41" s="4">
        <v>0.8666666666666667</v>
      </c>
      <c r="BC41" s="4">
        <v>4506.5</v>
      </c>
      <c r="BD41" s="4">
        <v>0.79746835443037978</v>
      </c>
      <c r="BE41" s="4">
        <v>4.8324159143692675</v>
      </c>
      <c r="BF41" s="4">
        <v>0.62222222222222223</v>
      </c>
      <c r="BG41" s="4">
        <v>4.3304406312065691</v>
      </c>
      <c r="BH41" s="4">
        <v>0.63291139240506333</v>
      </c>
    </row>
    <row r="42" spans="2:60" x14ac:dyDescent="0.3">
      <c r="B42" s="3" t="s">
        <v>122</v>
      </c>
      <c r="C42" s="3" t="s">
        <v>123</v>
      </c>
      <c r="D42" s="3" t="s">
        <v>21</v>
      </c>
      <c r="E42" s="3" t="s">
        <v>56</v>
      </c>
      <c r="F42" s="3" t="s">
        <v>23</v>
      </c>
      <c r="G42" s="4">
        <v>2024</v>
      </c>
      <c r="H42" s="4">
        <v>1696</v>
      </c>
      <c r="I42" s="4">
        <v>6531.1096698113206</v>
      </c>
      <c r="J42" s="4">
        <v>0.69387755102040816</v>
      </c>
      <c r="K42" s="4">
        <v>5271.4077009906105</v>
      </c>
      <c r="L42" s="4">
        <v>0.87096774193548387</v>
      </c>
      <c r="M42" s="4">
        <v>4084.5106132075471</v>
      </c>
      <c r="N42" s="4">
        <v>0.61224489795918369</v>
      </c>
      <c r="O42" s="4">
        <v>3664.776090965649</v>
      </c>
      <c r="P42" s="4">
        <v>0.83870967741935487</v>
      </c>
      <c r="Q42" s="4">
        <v>2156.9587264150941</v>
      </c>
      <c r="R42" s="4">
        <v>0.82692307692307687</v>
      </c>
      <c r="S42" s="4">
        <v>998.56172839506178</v>
      </c>
      <c r="T42" s="4">
        <v>0.91139240506329111</v>
      </c>
      <c r="U42" s="4">
        <v>0.66129271352043129</v>
      </c>
      <c r="V42" s="4">
        <v>0.53061224489795922</v>
      </c>
      <c r="W42" s="4">
        <v>0.63451768715199397</v>
      </c>
      <c r="X42" s="4">
        <v>0.23225806451612904</v>
      </c>
      <c r="Y42" s="4">
        <v>0.37460694740936024</v>
      </c>
      <c r="Z42" s="4">
        <v>0.79591836734693877</v>
      </c>
      <c r="AA42" s="4">
        <v>0.21302903242129306</v>
      </c>
      <c r="AB42" s="4">
        <v>0.89032258064516134</v>
      </c>
      <c r="AC42" s="4">
        <v>2.1366077041531373E-2</v>
      </c>
      <c r="AD42" s="4">
        <v>0.2857142857142857</v>
      </c>
      <c r="AE42" s="4">
        <v>6.5970871072232123E-2</v>
      </c>
      <c r="AF42" s="4">
        <v>0.16129032258064516</v>
      </c>
      <c r="AG42" s="4">
        <v>121.5625</v>
      </c>
      <c r="AH42" s="4">
        <v>0.46938775510204084</v>
      </c>
      <c r="AI42" s="4">
        <v>132.46383323062506</v>
      </c>
      <c r="AJ42" s="4">
        <v>0.23870967741935484</v>
      </c>
      <c r="AK42" s="4">
        <v>9843.9404481132078</v>
      </c>
      <c r="AL42" s="4">
        <v>0.73469387755102045</v>
      </c>
      <c r="AM42" s="4">
        <v>7214.877652757079</v>
      </c>
      <c r="AN42" s="4">
        <v>0.9096774193548387</v>
      </c>
      <c r="AO42" s="4">
        <v>2.9285529351794581</v>
      </c>
      <c r="AP42" s="4">
        <v>0.65306122448979587</v>
      </c>
      <c r="AQ42" s="4">
        <v>2.3083539032436322</v>
      </c>
      <c r="AR42" s="4">
        <v>0.84516129032258069</v>
      </c>
      <c r="AS42" s="4">
        <v>0.38835521955137964</v>
      </c>
      <c r="AT42" s="4">
        <v>0.22448979591836735</v>
      </c>
      <c r="AU42" s="4">
        <v>0.45294114507188066</v>
      </c>
      <c r="AV42" s="4">
        <v>0.26451612903225807</v>
      </c>
      <c r="AW42" s="4"/>
      <c r="AX42" s="4"/>
      <c r="AY42" s="4">
        <v>0.83632373561476825</v>
      </c>
      <c r="AZ42" s="4"/>
      <c r="BA42" s="4">
        <v>3334</v>
      </c>
      <c r="BB42" s="4">
        <v>0.51923076923076927</v>
      </c>
      <c r="BC42" s="4">
        <v>3318</v>
      </c>
      <c r="BD42" s="4">
        <v>0.20253164556962025</v>
      </c>
      <c r="BE42" s="4">
        <v>16.259554294134297</v>
      </c>
      <c r="BF42" s="4">
        <v>0.86538461538461542</v>
      </c>
      <c r="BG42" s="4">
        <v>4.8962401971520366</v>
      </c>
      <c r="BH42" s="4">
        <v>0.95569620253164556</v>
      </c>
    </row>
    <row r="43" spans="2:60" x14ac:dyDescent="0.3">
      <c r="B43" s="3" t="s">
        <v>124</v>
      </c>
      <c r="C43" s="3" t="s">
        <v>125</v>
      </c>
      <c r="D43" s="3" t="s">
        <v>27</v>
      </c>
      <c r="E43" s="3" t="s">
        <v>76</v>
      </c>
      <c r="F43" s="3" t="s">
        <v>62</v>
      </c>
      <c r="G43" s="4">
        <v>2024</v>
      </c>
      <c r="H43" s="4">
        <v>23005</v>
      </c>
      <c r="I43" s="4">
        <v>4585.3265377091939</v>
      </c>
      <c r="J43" s="4">
        <v>0.84210526315789469</v>
      </c>
      <c r="K43" s="4">
        <v>2840.5936120734659</v>
      </c>
      <c r="L43" s="4">
        <v>0.70322580645161292</v>
      </c>
      <c r="M43" s="4">
        <v>3500.1091936535536</v>
      </c>
      <c r="N43" s="4">
        <v>0.84210526315789469</v>
      </c>
      <c r="O43" s="4">
        <v>2351.7489107305705</v>
      </c>
      <c r="P43" s="4">
        <v>0.71612903225806457</v>
      </c>
      <c r="Q43" s="4">
        <v>1543.16878939361</v>
      </c>
      <c r="R43" s="4">
        <v>0.73684210526315785</v>
      </c>
      <c r="S43" s="4">
        <v>1220.0951277893598</v>
      </c>
      <c r="T43" s="4">
        <v>0.72151898734177211</v>
      </c>
      <c r="U43" s="4">
        <v>0.68962465406480711</v>
      </c>
      <c r="V43" s="4">
        <v>5.2631578947368418E-2</v>
      </c>
      <c r="W43" s="4">
        <v>0.86858743257935678</v>
      </c>
      <c r="X43" s="4">
        <v>0.29032258064516131</v>
      </c>
      <c r="Y43" s="4">
        <v>0.23667176920355365</v>
      </c>
      <c r="Z43" s="4">
        <v>0.71052631578947367</v>
      </c>
      <c r="AA43" s="4">
        <v>0.16850778662825508</v>
      </c>
      <c r="AB43" s="4">
        <v>0.59354838709677415</v>
      </c>
      <c r="AC43" s="4">
        <v>0.15743016115425157</v>
      </c>
      <c r="AD43" s="4">
        <v>0.63157894736842102</v>
      </c>
      <c r="AE43" s="4">
        <v>0.11883209039597999</v>
      </c>
      <c r="AF43" s="4">
        <v>0.65161290322580645</v>
      </c>
      <c r="AG43" s="4">
        <v>1534.7935666159531</v>
      </c>
      <c r="AH43" s="4">
        <v>0.86842105263157898</v>
      </c>
      <c r="AI43" s="4">
        <v>784.40706653972279</v>
      </c>
      <c r="AJ43" s="4">
        <v>0.80645161290322576</v>
      </c>
      <c r="AK43" s="4">
        <v>3961.3876983264508</v>
      </c>
      <c r="AL43" s="4">
        <v>0.81578947368421051</v>
      </c>
      <c r="AM43" s="4">
        <v>2845.8520715675572</v>
      </c>
      <c r="AN43" s="4">
        <v>0.5161290322580645</v>
      </c>
      <c r="AO43" s="4">
        <v>1.4162988498465972</v>
      </c>
      <c r="AP43" s="4">
        <v>0.65789473684210531</v>
      </c>
      <c r="AQ43" s="4">
        <v>1.2167310006188128</v>
      </c>
      <c r="AR43" s="4">
        <v>0.41935483870967744</v>
      </c>
      <c r="AS43" s="4">
        <v>0.28772459205280815</v>
      </c>
      <c r="AT43" s="4">
        <v>2.6315789473684209E-2</v>
      </c>
      <c r="AU43" s="4">
        <v>0.42636007711608348</v>
      </c>
      <c r="AV43" s="4">
        <v>5.8064516129032261E-2</v>
      </c>
      <c r="AW43" s="4">
        <v>1.0617697092672091</v>
      </c>
      <c r="AX43" s="4">
        <v>0.51515151515151514</v>
      </c>
      <c r="AY43" s="4">
        <v>1.0106314937772813</v>
      </c>
      <c r="AZ43" s="4">
        <v>0.53846153846153844</v>
      </c>
      <c r="BA43" s="4">
        <v>3292</v>
      </c>
      <c r="BB43" s="4">
        <v>0</v>
      </c>
      <c r="BC43" s="4">
        <v>5439</v>
      </c>
      <c r="BD43" s="4">
        <v>0.189873417721519</v>
      </c>
      <c r="BE43" s="4">
        <v>8.9751622141850156</v>
      </c>
      <c r="BF43" s="4">
        <v>0.89473684210526316</v>
      </c>
      <c r="BG43" s="4">
        <v>3.1714990432388874</v>
      </c>
      <c r="BH43" s="4">
        <v>0.879746835443038</v>
      </c>
    </row>
    <row r="44" spans="2:60" x14ac:dyDescent="0.3">
      <c r="B44" s="3" t="s">
        <v>126</v>
      </c>
      <c r="C44" s="3" t="s">
        <v>127</v>
      </c>
      <c r="D44" s="3" t="s">
        <v>34</v>
      </c>
      <c r="E44" s="3" t="s">
        <v>56</v>
      </c>
      <c r="F44" s="3" t="s">
        <v>23</v>
      </c>
      <c r="G44" s="4">
        <v>2024</v>
      </c>
      <c r="H44" s="4">
        <v>1033</v>
      </c>
      <c r="I44" s="4">
        <v>6999.9457889641817</v>
      </c>
      <c r="J44" s="4">
        <v>0.73469387755102045</v>
      </c>
      <c r="K44" s="4">
        <v>5271.4077009906105</v>
      </c>
      <c r="L44" s="4">
        <v>0.89677419354838706</v>
      </c>
      <c r="M44" s="4">
        <v>3901.0561471442402</v>
      </c>
      <c r="N44" s="4">
        <v>0.55102040816326525</v>
      </c>
      <c r="O44" s="4">
        <v>3664.776090965649</v>
      </c>
      <c r="P44" s="4">
        <v>0.81290322580645158</v>
      </c>
      <c r="Q44" s="4">
        <v>2245.6476282671829</v>
      </c>
      <c r="R44" s="4">
        <v>0.84615384615384615</v>
      </c>
      <c r="S44" s="4">
        <v>998.56172839506178</v>
      </c>
      <c r="T44" s="4">
        <v>0.91772151898734178</v>
      </c>
      <c r="U44" s="4">
        <v>0.67781385113755543</v>
      </c>
      <c r="V44" s="4">
        <v>0.59183673469387754</v>
      </c>
      <c r="W44" s="4">
        <v>0.63451768715199397</v>
      </c>
      <c r="X44" s="4">
        <v>0.25161290322580643</v>
      </c>
      <c r="Y44" s="4">
        <v>0.44270194873587737</v>
      </c>
      <c r="Z44" s="4">
        <v>0.93877551020408168</v>
      </c>
      <c r="AA44" s="4">
        <v>0.21302903242129306</v>
      </c>
      <c r="AB44" s="4">
        <v>0.95483870967741935</v>
      </c>
      <c r="AC44" s="4">
        <v>0</v>
      </c>
      <c r="AD44" s="4">
        <v>0</v>
      </c>
      <c r="AE44" s="4">
        <v>6.5970871072232123E-2</v>
      </c>
      <c r="AF44" s="4">
        <v>0</v>
      </c>
      <c r="AG44" s="4">
        <v>0</v>
      </c>
      <c r="AH44" s="4">
        <v>0</v>
      </c>
      <c r="AI44" s="4">
        <v>132.46383323062506</v>
      </c>
      <c r="AJ44" s="4">
        <v>0</v>
      </c>
      <c r="AK44" s="4">
        <v>26980.783155856727</v>
      </c>
      <c r="AL44" s="4">
        <v>0.97959183673469385</v>
      </c>
      <c r="AM44" s="4">
        <v>7214.877652757079</v>
      </c>
      <c r="AN44" s="4">
        <v>0.99354838709677418</v>
      </c>
      <c r="AO44" s="4">
        <v>8.5482076647302367</v>
      </c>
      <c r="AP44" s="4">
        <v>1</v>
      </c>
      <c r="AQ44" s="4">
        <v>2.3083539032436322</v>
      </c>
      <c r="AR44" s="4">
        <v>1</v>
      </c>
      <c r="AS44" s="4">
        <v>0.41596553515888013</v>
      </c>
      <c r="AT44" s="4">
        <v>0.34693877551020408</v>
      </c>
      <c r="AU44" s="4">
        <v>0.45294114507188066</v>
      </c>
      <c r="AV44" s="4">
        <v>0.40645161290322579</v>
      </c>
      <c r="AW44" s="4">
        <v>5.423760340246762</v>
      </c>
      <c r="AX44" s="4">
        <v>1</v>
      </c>
      <c r="AY44" s="4">
        <v>0.83632373561476825</v>
      </c>
      <c r="AZ44" s="4">
        <v>0.99230769230769234</v>
      </c>
      <c r="BA44" s="4">
        <v>3570</v>
      </c>
      <c r="BB44" s="4">
        <v>0.59615384615384615</v>
      </c>
      <c r="BC44" s="4">
        <v>3318</v>
      </c>
      <c r="BD44" s="4">
        <v>0.23417721518987342</v>
      </c>
      <c r="BE44" s="4">
        <v>19.462472725737531</v>
      </c>
      <c r="BF44" s="4">
        <v>0.94230769230769229</v>
      </c>
      <c r="BG44" s="4">
        <v>4.8962401971520366</v>
      </c>
      <c r="BH44" s="4">
        <v>0.98101265822784811</v>
      </c>
    </row>
    <row r="45" spans="2:60" x14ac:dyDescent="0.3">
      <c r="B45" s="3" t="s">
        <v>128</v>
      </c>
      <c r="C45" s="3" t="s">
        <v>129</v>
      </c>
      <c r="D45" s="3" t="s">
        <v>34</v>
      </c>
      <c r="E45" s="3" t="s">
        <v>130</v>
      </c>
      <c r="F45" s="3" t="s">
        <v>23</v>
      </c>
      <c r="G45" s="4">
        <v>2024</v>
      </c>
      <c r="H45" s="4">
        <v>2112</v>
      </c>
      <c r="I45" s="4">
        <v>2063.4644886363635</v>
      </c>
      <c r="J45" s="4">
        <v>6.1224489795918366E-2</v>
      </c>
      <c r="K45" s="4">
        <v>5271.4077009906105</v>
      </c>
      <c r="L45" s="4">
        <v>7.0967741935483872E-2</v>
      </c>
      <c r="M45" s="4">
        <v>1638.5577651515152</v>
      </c>
      <c r="N45" s="4">
        <v>6.1224489795918366E-2</v>
      </c>
      <c r="O45" s="4">
        <v>3664.776090965649</v>
      </c>
      <c r="P45" s="4">
        <v>7.0967741935483872E-2</v>
      </c>
      <c r="Q45" s="4">
        <v>560.12736742424238</v>
      </c>
      <c r="R45" s="4">
        <v>9.6153846153846159E-2</v>
      </c>
      <c r="S45" s="4">
        <v>998.56172839506178</v>
      </c>
      <c r="T45" s="4">
        <v>3.7974683544303799E-2</v>
      </c>
      <c r="U45" s="4">
        <v>0.60222664470264942</v>
      </c>
      <c r="V45" s="4">
        <v>0.38775510204081631</v>
      </c>
      <c r="W45" s="4">
        <v>0.63451768715199397</v>
      </c>
      <c r="X45" s="4">
        <v>0.16774193548387098</v>
      </c>
      <c r="Y45" s="4">
        <v>0.20591908696507166</v>
      </c>
      <c r="Z45" s="4">
        <v>0.46938775510204084</v>
      </c>
      <c r="AA45" s="4">
        <v>0.21302903242129306</v>
      </c>
      <c r="AB45" s="4">
        <v>0.52258064516129032</v>
      </c>
      <c r="AC45" s="4">
        <v>0.16261247487586664</v>
      </c>
      <c r="AD45" s="4">
        <v>0.75510204081632648</v>
      </c>
      <c r="AE45" s="4">
        <v>6.5970871072232123E-2</v>
      </c>
      <c r="AF45" s="4">
        <v>0.68387096774193545</v>
      </c>
      <c r="AG45" s="4">
        <v>993.06439393939399</v>
      </c>
      <c r="AH45" s="4">
        <v>0.79591836734693877</v>
      </c>
      <c r="AI45" s="4">
        <v>132.46383323062506</v>
      </c>
      <c r="AJ45" s="4">
        <v>0.67741935483870963</v>
      </c>
      <c r="AK45" s="4">
        <v>2273.603693181818</v>
      </c>
      <c r="AL45" s="4">
        <v>4.0816326530612242E-2</v>
      </c>
      <c r="AM45" s="4">
        <v>7214.877652757079</v>
      </c>
      <c r="AN45" s="4">
        <v>0.18709677419354839</v>
      </c>
      <c r="AO45" s="4">
        <v>1.752233053497678</v>
      </c>
      <c r="AP45" s="4">
        <v>0.24489795918367346</v>
      </c>
      <c r="AQ45" s="4">
        <v>2.3083539032436322</v>
      </c>
      <c r="AR45" s="4">
        <v>0.52903225806451615</v>
      </c>
      <c r="AS45" s="4">
        <v>0.41113280510969341</v>
      </c>
      <c r="AT45" s="4">
        <v>0.32653061224489793</v>
      </c>
      <c r="AU45" s="4">
        <v>0.45294114507188066</v>
      </c>
      <c r="AV45" s="4">
        <v>0.36774193548387096</v>
      </c>
      <c r="AW45" s="4">
        <v>1.4455044650069655</v>
      </c>
      <c r="AX45" s="4">
        <v>0.77777777777777779</v>
      </c>
      <c r="AY45" s="4">
        <v>0.83632373561476825</v>
      </c>
      <c r="AZ45" s="4">
        <v>0.7</v>
      </c>
      <c r="BA45" s="4">
        <v>4956</v>
      </c>
      <c r="BB45" s="4">
        <v>0.92307692307692313</v>
      </c>
      <c r="BC45" s="4">
        <v>3318</v>
      </c>
      <c r="BD45" s="4">
        <v>0.56329113924050633</v>
      </c>
      <c r="BE45" s="4">
        <v>3.1923012527416299</v>
      </c>
      <c r="BF45" s="4">
        <v>0.36538461538461536</v>
      </c>
      <c r="BG45" s="4">
        <v>4.8962401971520366</v>
      </c>
      <c r="BH45" s="4">
        <v>0.42405063291139239</v>
      </c>
    </row>
    <row r="46" spans="2:60" x14ac:dyDescent="0.3">
      <c r="B46" s="3" t="s">
        <v>131</v>
      </c>
      <c r="C46" s="3" t="s">
        <v>132</v>
      </c>
      <c r="D46" s="3" t="s">
        <v>91</v>
      </c>
      <c r="E46" s="3" t="s">
        <v>133</v>
      </c>
      <c r="F46" s="3" t="s">
        <v>39</v>
      </c>
      <c r="G46" s="4">
        <v>2024</v>
      </c>
      <c r="H46" s="4">
        <v>5098</v>
      </c>
      <c r="I46" s="4">
        <v>3344.9546881129854</v>
      </c>
      <c r="J46" s="4">
        <v>0.51111111111111107</v>
      </c>
      <c r="K46" s="4">
        <v>3327.8780362021444</v>
      </c>
      <c r="L46" s="4">
        <v>0.45161290322580644</v>
      </c>
      <c r="M46" s="4">
        <v>2772.0317771675168</v>
      </c>
      <c r="N46" s="4">
        <v>0.48888888888888887</v>
      </c>
      <c r="O46" s="4">
        <v>2783.665107049771</v>
      </c>
      <c r="P46" s="4">
        <v>0.49677419354838709</v>
      </c>
      <c r="Q46" s="4">
        <v>850.45704197724604</v>
      </c>
      <c r="R46" s="4">
        <v>0.17777777777777778</v>
      </c>
      <c r="S46" s="4">
        <v>1246.3620268389132</v>
      </c>
      <c r="T46" s="4">
        <v>0.20886075949367089</v>
      </c>
      <c r="U46" s="4">
        <v>0.71180851881700713</v>
      </c>
      <c r="V46" s="4">
        <v>0.28888888888888886</v>
      </c>
      <c r="W46" s="4">
        <v>0.77321956576926931</v>
      </c>
      <c r="X46" s="4">
        <v>0.33548387096774196</v>
      </c>
      <c r="Y46" s="4">
        <v>0.17127972255692234</v>
      </c>
      <c r="Z46" s="4">
        <v>0.35555555555555557</v>
      </c>
      <c r="AA46" s="4">
        <v>0.21663632085783124</v>
      </c>
      <c r="AB46" s="4">
        <v>0.41290322580645161</v>
      </c>
      <c r="AC46" s="4">
        <v>0.29353887168628401</v>
      </c>
      <c r="AD46" s="4">
        <v>0.9555555555555556</v>
      </c>
      <c r="AE46" s="4">
        <v>0.15427954880170608</v>
      </c>
      <c r="AF46" s="4">
        <v>0.96129032258064517</v>
      </c>
      <c r="AG46" s="4">
        <v>1818.2797175362887</v>
      </c>
      <c r="AH46" s="4">
        <v>0.8</v>
      </c>
      <c r="AI46" s="4">
        <v>950.36657453644102</v>
      </c>
      <c r="AJ46" s="4">
        <v>0.87096774193548387</v>
      </c>
      <c r="AK46" s="4">
        <v>2198.6800706159279</v>
      </c>
      <c r="AL46" s="4">
        <v>6.6666666666666666E-2</v>
      </c>
      <c r="AM46" s="4">
        <v>4022.5271421692432</v>
      </c>
      <c r="AN46" s="4">
        <v>0.17419354838709677</v>
      </c>
      <c r="AO46" s="4">
        <v>0.91940071018349923</v>
      </c>
      <c r="AP46" s="4">
        <v>6.6666666666666666E-2</v>
      </c>
      <c r="AQ46" s="4">
        <v>1.8328982485733514</v>
      </c>
      <c r="AR46" s="4">
        <v>0.12258064516129032</v>
      </c>
      <c r="AS46" s="4">
        <v>0.38949076469305288</v>
      </c>
      <c r="AT46" s="4">
        <v>0.28888888888888886</v>
      </c>
      <c r="AU46" s="4">
        <v>0.42596276319754617</v>
      </c>
      <c r="AV46" s="4">
        <v>0.27741935483870966</v>
      </c>
      <c r="AW46" s="4">
        <v>0.71241515930811161</v>
      </c>
      <c r="AX46" s="4">
        <v>0.28205128205128205</v>
      </c>
      <c r="AY46" s="4">
        <v>1.059991852729802</v>
      </c>
      <c r="AZ46" s="4">
        <v>0.2846153846153846</v>
      </c>
      <c r="BA46" s="4">
        <v>6403</v>
      </c>
      <c r="BB46" s="4">
        <v>0.88888888888888884</v>
      </c>
      <c r="BC46" s="4">
        <v>4506.5</v>
      </c>
      <c r="BD46" s="4">
        <v>0.82278481012658233</v>
      </c>
      <c r="BE46" s="4">
        <v>1.8081168941034986</v>
      </c>
      <c r="BF46" s="4">
        <v>8.8888888888888892E-2</v>
      </c>
      <c r="BG46" s="4">
        <v>4.3304406312065691</v>
      </c>
      <c r="BH46" s="4">
        <v>5.6962025316455694E-2</v>
      </c>
    </row>
    <row r="47" spans="2:60" x14ac:dyDescent="0.3">
      <c r="B47" s="3" t="s">
        <v>134</v>
      </c>
      <c r="C47" s="3" t="s">
        <v>135</v>
      </c>
      <c r="D47" s="3" t="s">
        <v>34</v>
      </c>
      <c r="E47" s="3" t="s">
        <v>61</v>
      </c>
      <c r="F47" s="3" t="s">
        <v>23</v>
      </c>
      <c r="G47" s="4">
        <v>2024</v>
      </c>
      <c r="H47" s="4">
        <v>1296</v>
      </c>
      <c r="I47" s="4">
        <v>3692.2546296296296</v>
      </c>
      <c r="J47" s="4">
        <v>0.24489795918367346</v>
      </c>
      <c r="K47" s="4">
        <v>5271.4077009906105</v>
      </c>
      <c r="L47" s="4">
        <v>0.56129032258064515</v>
      </c>
      <c r="M47" s="4">
        <v>3265.7538580246915</v>
      </c>
      <c r="N47" s="4">
        <v>0.30612244897959184</v>
      </c>
      <c r="O47" s="4">
        <v>3664.776090965649</v>
      </c>
      <c r="P47" s="4">
        <v>0.65161290322580645</v>
      </c>
      <c r="Q47" s="4">
        <v>998.56172839506178</v>
      </c>
      <c r="R47" s="4">
        <v>0.5</v>
      </c>
      <c r="S47" s="4">
        <v>998.56172839506178</v>
      </c>
      <c r="T47" s="4">
        <v>0.310126582278481</v>
      </c>
      <c r="U47" s="4">
        <v>0.80301565547833076</v>
      </c>
      <c r="V47" s="4">
        <v>0.91836734693877553</v>
      </c>
      <c r="W47" s="4">
        <v>0.63451768715199397</v>
      </c>
      <c r="X47" s="4">
        <v>0.58709677419354833</v>
      </c>
      <c r="Y47" s="4">
        <v>0.1155122856864616</v>
      </c>
      <c r="Z47" s="4">
        <v>0.24489795918367346</v>
      </c>
      <c r="AA47" s="4">
        <v>0.21302903242129306</v>
      </c>
      <c r="AB47" s="4">
        <v>0.22580645161290322</v>
      </c>
      <c r="AC47" s="4">
        <v>0</v>
      </c>
      <c r="AD47" s="4">
        <v>0</v>
      </c>
      <c r="AE47" s="4">
        <v>6.5970871072232123E-2</v>
      </c>
      <c r="AF47" s="4">
        <v>0</v>
      </c>
      <c r="AG47" s="4">
        <v>0</v>
      </c>
      <c r="AH47" s="4">
        <v>0</v>
      </c>
      <c r="AI47" s="4">
        <v>132.46383323062506</v>
      </c>
      <c r="AJ47" s="4">
        <v>0</v>
      </c>
      <c r="AK47" s="4">
        <v>9018.6959876543206</v>
      </c>
      <c r="AL47" s="4">
        <v>0.61224489795918369</v>
      </c>
      <c r="AM47" s="4">
        <v>7214.877652757079</v>
      </c>
      <c r="AN47" s="4">
        <v>0.86451612903225805</v>
      </c>
      <c r="AO47" s="4">
        <v>3.161576136953494</v>
      </c>
      <c r="AP47" s="4">
        <v>0.75510204081632648</v>
      </c>
      <c r="AQ47" s="4">
        <v>2.3083539032436322</v>
      </c>
      <c r="AR47" s="4">
        <v>0.88387096774193552</v>
      </c>
      <c r="AS47" s="4">
        <v>0.55603213679195707</v>
      </c>
      <c r="AT47" s="4">
        <v>0.93877551020408168</v>
      </c>
      <c r="AU47" s="4">
        <v>0.45294114507188066</v>
      </c>
      <c r="AV47" s="4">
        <v>0.9096774193548387</v>
      </c>
      <c r="AW47" s="4">
        <v>0.27248669673775672</v>
      </c>
      <c r="AX47" s="4">
        <v>8.3333333333333329E-2</v>
      </c>
      <c r="AY47" s="4">
        <v>0.83632373561476825</v>
      </c>
      <c r="AZ47" s="4">
        <v>2.3076923076923078E-2</v>
      </c>
      <c r="BA47" s="4">
        <v>3439</v>
      </c>
      <c r="BB47" s="4">
        <v>0.55769230769230771</v>
      </c>
      <c r="BC47" s="4">
        <v>3318</v>
      </c>
      <c r="BD47" s="4">
        <v>0.21518987341772153</v>
      </c>
      <c r="BE47" s="4">
        <v>6.0171746897398366</v>
      </c>
      <c r="BF47" s="4">
        <v>0.63461538461538458</v>
      </c>
      <c r="BG47" s="4">
        <v>4.8962401971520366</v>
      </c>
      <c r="BH47" s="4">
        <v>0.740506329113924</v>
      </c>
    </row>
    <row r="48" spans="2:60" x14ac:dyDescent="0.3">
      <c r="B48" s="3" t="s">
        <v>136</v>
      </c>
      <c r="C48" s="3" t="s">
        <v>137</v>
      </c>
      <c r="D48" s="3" t="s">
        <v>91</v>
      </c>
      <c r="E48" s="3" t="s">
        <v>138</v>
      </c>
      <c r="F48" s="3" t="s">
        <v>39</v>
      </c>
      <c r="G48" s="4">
        <v>2024</v>
      </c>
      <c r="H48" s="4">
        <v>4455</v>
      </c>
      <c r="I48" s="4">
        <v>3774.0942760942762</v>
      </c>
      <c r="J48" s="4">
        <v>0.57777777777777772</v>
      </c>
      <c r="K48" s="4">
        <v>3327.8780362021444</v>
      </c>
      <c r="L48" s="4">
        <v>0.58064516129032262</v>
      </c>
      <c r="M48" s="4">
        <v>3249.9555555555557</v>
      </c>
      <c r="N48" s="4">
        <v>0.71111111111111114</v>
      </c>
      <c r="O48" s="4">
        <v>2783.665107049771</v>
      </c>
      <c r="P48" s="4">
        <v>0.64516129032258063</v>
      </c>
      <c r="Q48" s="4">
        <v>1683.7268237934904</v>
      </c>
      <c r="R48" s="4">
        <v>0.77777777777777779</v>
      </c>
      <c r="S48" s="4">
        <v>1246.3620268389132</v>
      </c>
      <c r="T48" s="4">
        <v>0.81645569620253167</v>
      </c>
      <c r="U48" s="4">
        <v>0.7312931384671566</v>
      </c>
      <c r="V48" s="4">
        <v>0.35555555555555557</v>
      </c>
      <c r="W48" s="4">
        <v>0.77321956576926931</v>
      </c>
      <c r="X48" s="4">
        <v>0.36129032258064514</v>
      </c>
      <c r="Y48" s="4">
        <v>0.13887801474878358</v>
      </c>
      <c r="Z48" s="4">
        <v>0.2</v>
      </c>
      <c r="AA48" s="4">
        <v>0.21663632085783124</v>
      </c>
      <c r="AB48" s="4">
        <v>0.29677419354838708</v>
      </c>
      <c r="AC48" s="4">
        <v>0.87420592470362368</v>
      </c>
      <c r="AD48" s="4">
        <v>1</v>
      </c>
      <c r="AE48" s="4">
        <v>0.15427954880170608</v>
      </c>
      <c r="AF48" s="4">
        <v>1</v>
      </c>
      <c r="AG48" s="4">
        <v>1078.4237934904602</v>
      </c>
      <c r="AH48" s="4">
        <v>0.6</v>
      </c>
      <c r="AI48" s="4">
        <v>950.36657453644102</v>
      </c>
      <c r="AJ48" s="4">
        <v>0.72258064516129028</v>
      </c>
      <c r="AK48" s="4">
        <v>3892.2801346801348</v>
      </c>
      <c r="AL48" s="4">
        <v>0.46666666666666667</v>
      </c>
      <c r="AM48" s="4">
        <v>4022.5271421692432</v>
      </c>
      <c r="AN48" s="4">
        <v>0.50322580645161286</v>
      </c>
      <c r="AO48" s="4">
        <v>1.5635196176307651</v>
      </c>
      <c r="AP48" s="4">
        <v>0.35555555555555557</v>
      </c>
      <c r="AQ48" s="4">
        <v>1.8328982485733514</v>
      </c>
      <c r="AR48" s="4">
        <v>0.44516129032258067</v>
      </c>
      <c r="AS48" s="4">
        <v>0.51439465167414655</v>
      </c>
      <c r="AT48" s="4">
        <v>0.77777777777777779</v>
      </c>
      <c r="AU48" s="4">
        <v>0.42596276319754617</v>
      </c>
      <c r="AV48" s="4">
        <v>0.83225806451612905</v>
      </c>
      <c r="AW48" s="4"/>
      <c r="AX48" s="4"/>
      <c r="AY48" s="4">
        <v>1.059991852729802</v>
      </c>
      <c r="AZ48" s="4"/>
      <c r="BA48" s="4">
        <v>4942</v>
      </c>
      <c r="BB48" s="4">
        <v>0.6</v>
      </c>
      <c r="BC48" s="4">
        <v>4506.5</v>
      </c>
      <c r="BD48" s="4">
        <v>0.55696202531645567</v>
      </c>
      <c r="BE48" s="4">
        <v>6.1035475914331467</v>
      </c>
      <c r="BF48" s="4">
        <v>0.75555555555555554</v>
      </c>
      <c r="BG48" s="4">
        <v>4.3304406312065691</v>
      </c>
      <c r="BH48" s="4">
        <v>0.74683544303797467</v>
      </c>
    </row>
    <row r="49" spans="2:60" x14ac:dyDescent="0.3">
      <c r="B49" s="3" t="s">
        <v>139</v>
      </c>
      <c r="C49" s="3" t="s">
        <v>140</v>
      </c>
      <c r="D49" s="3" t="s">
        <v>27</v>
      </c>
      <c r="E49" s="3" t="s">
        <v>130</v>
      </c>
      <c r="F49" s="3" t="s">
        <v>39</v>
      </c>
      <c r="G49" s="4">
        <v>2024</v>
      </c>
      <c r="H49" s="4">
        <v>4447</v>
      </c>
      <c r="I49" s="4">
        <v>5598.6195187767034</v>
      </c>
      <c r="J49" s="4">
        <v>0.88888888888888884</v>
      </c>
      <c r="K49" s="4">
        <v>3327.8780362021444</v>
      </c>
      <c r="L49" s="4">
        <v>0.79354838709677422</v>
      </c>
      <c r="M49" s="4">
        <v>3503.4391724758266</v>
      </c>
      <c r="N49" s="4">
        <v>0.82222222222222219</v>
      </c>
      <c r="O49" s="4">
        <v>2783.665107049771</v>
      </c>
      <c r="P49" s="4">
        <v>0.72258064516129028</v>
      </c>
      <c r="Q49" s="4">
        <v>972.72903080728577</v>
      </c>
      <c r="R49" s="4">
        <v>0.28888888888888886</v>
      </c>
      <c r="S49" s="4">
        <v>1246.3620268389132</v>
      </c>
      <c r="T49" s="4">
        <v>0.29113924050632911</v>
      </c>
      <c r="U49" s="4">
        <v>0.58438660691717792</v>
      </c>
      <c r="V49" s="4">
        <v>0.1111111111111111</v>
      </c>
      <c r="W49" s="4">
        <v>0.77321956576926931</v>
      </c>
      <c r="X49" s="4">
        <v>0.14838709677419354</v>
      </c>
      <c r="Y49" s="4">
        <v>0.37423160107130715</v>
      </c>
      <c r="Z49" s="4">
        <v>0.88888888888888884</v>
      </c>
      <c r="AA49" s="4">
        <v>0.21663632085783124</v>
      </c>
      <c r="AB49" s="4">
        <v>0.88387096774193552</v>
      </c>
      <c r="AC49" s="4">
        <v>6.6448708419242442E-2</v>
      </c>
      <c r="AD49" s="4">
        <v>0.17777777777777778</v>
      </c>
      <c r="AE49" s="4">
        <v>0.15427954880170608</v>
      </c>
      <c r="AF49" s="4">
        <v>0.30967741935483872</v>
      </c>
      <c r="AG49" s="4">
        <v>585.91972116033276</v>
      </c>
      <c r="AH49" s="4">
        <v>0.37777777777777777</v>
      </c>
      <c r="AI49" s="4">
        <v>950.36657453644102</v>
      </c>
      <c r="AJ49" s="4">
        <v>0.52903225806451615</v>
      </c>
      <c r="AK49" s="4">
        <v>2820.6863053744096</v>
      </c>
      <c r="AL49" s="4">
        <v>0.22222222222222221</v>
      </c>
      <c r="AM49" s="4">
        <v>4022.5271421692432</v>
      </c>
      <c r="AN49" s="4">
        <v>0.3032258064516129</v>
      </c>
      <c r="AO49" s="4">
        <v>0.94390121704308816</v>
      </c>
      <c r="AP49" s="4">
        <v>8.8888888888888892E-2</v>
      </c>
      <c r="AQ49" s="4">
        <v>1.8328982485733514</v>
      </c>
      <c r="AR49" s="4">
        <v>0.12903225806451613</v>
      </c>
      <c r="AS49" s="4">
        <v>0.56037110494134534</v>
      </c>
      <c r="AT49" s="4">
        <v>0.84444444444444444</v>
      </c>
      <c r="AU49" s="4">
        <v>0.42596276319754617</v>
      </c>
      <c r="AV49" s="4">
        <v>0.92258064516129035</v>
      </c>
      <c r="AW49" s="4">
        <v>4.9175606763692299</v>
      </c>
      <c r="AX49" s="4">
        <v>0.97435897435897434</v>
      </c>
      <c r="AY49" s="4">
        <v>1.059991852729802</v>
      </c>
      <c r="AZ49" s="4">
        <v>0.97692307692307689</v>
      </c>
      <c r="BA49" s="4">
        <v>6122</v>
      </c>
      <c r="BB49" s="4">
        <v>0.84444444444444444</v>
      </c>
      <c r="BC49" s="4">
        <v>4506.5</v>
      </c>
      <c r="BD49" s="4">
        <v>0.77848101265822789</v>
      </c>
      <c r="BE49" s="4">
        <v>4.8560064658622268</v>
      </c>
      <c r="BF49" s="4">
        <v>0.64444444444444449</v>
      </c>
      <c r="BG49" s="4">
        <v>4.3304406312065691</v>
      </c>
      <c r="BH49" s="4">
        <v>0.64556962025316456</v>
      </c>
    </row>
    <row r="50" spans="2:60" x14ac:dyDescent="0.3">
      <c r="B50" s="3" t="s">
        <v>141</v>
      </c>
      <c r="C50" s="3" t="s">
        <v>142</v>
      </c>
      <c r="D50" s="3" t="s">
        <v>34</v>
      </c>
      <c r="E50" s="3" t="s">
        <v>56</v>
      </c>
      <c r="F50" s="3" t="s">
        <v>23</v>
      </c>
      <c r="G50" s="4">
        <v>2024</v>
      </c>
      <c r="H50" s="4">
        <v>320</v>
      </c>
      <c r="I50" s="4">
        <v>16754.015625</v>
      </c>
      <c r="J50" s="4">
        <v>0.95918367346938771</v>
      </c>
      <c r="K50" s="4">
        <v>5271.4077009906105</v>
      </c>
      <c r="L50" s="4">
        <v>0.98709677419354835</v>
      </c>
      <c r="M50" s="4">
        <v>9596.5656249999993</v>
      </c>
      <c r="N50" s="4">
        <v>0.89795918367346939</v>
      </c>
      <c r="O50" s="4">
        <v>3664.776090965649</v>
      </c>
      <c r="P50" s="4">
        <v>0.967741935483871</v>
      </c>
      <c r="Q50" s="4">
        <v>1637.29375</v>
      </c>
      <c r="R50" s="4">
        <v>0.75</v>
      </c>
      <c r="S50" s="4">
        <v>998.56172839506178</v>
      </c>
      <c r="T50" s="4">
        <v>0.79113924050632911</v>
      </c>
      <c r="U50" s="4">
        <v>0.24595558714002333</v>
      </c>
      <c r="V50" s="4">
        <v>0</v>
      </c>
      <c r="W50" s="4">
        <v>0.63451768715199397</v>
      </c>
      <c r="X50" s="4">
        <v>0</v>
      </c>
      <c r="Y50" s="4">
        <v>0.42720802941832042</v>
      </c>
      <c r="Z50" s="4">
        <v>0.87755102040816324</v>
      </c>
      <c r="AA50" s="4">
        <v>0.21302903242129306</v>
      </c>
      <c r="AB50" s="4">
        <v>0.93548387096774188</v>
      </c>
      <c r="AC50" s="4">
        <v>4.7772002448462969E-2</v>
      </c>
      <c r="AD50" s="4">
        <v>0.42857142857142855</v>
      </c>
      <c r="AE50" s="4">
        <v>6.5970871072232123E-2</v>
      </c>
      <c r="AF50" s="4">
        <v>0.25161290322580643</v>
      </c>
      <c r="AG50" s="4">
        <v>352.328125</v>
      </c>
      <c r="AH50" s="4">
        <v>0.63265306122448983</v>
      </c>
      <c r="AI50" s="4">
        <v>132.46383323062506</v>
      </c>
      <c r="AJ50" s="4">
        <v>0.38064516129032255</v>
      </c>
      <c r="AK50" s="4">
        <v>8505.6</v>
      </c>
      <c r="AL50" s="4">
        <v>0.5714285714285714</v>
      </c>
      <c r="AM50" s="4">
        <v>7214.877652757079</v>
      </c>
      <c r="AN50" s="4">
        <v>0.85161290322580641</v>
      </c>
      <c r="AO50" s="4">
        <v>1.2038959315646536</v>
      </c>
      <c r="AP50" s="4">
        <v>0.10204081632653061</v>
      </c>
      <c r="AQ50" s="4">
        <v>2.3083539032436322</v>
      </c>
      <c r="AR50" s="4">
        <v>0.28387096774193549</v>
      </c>
      <c r="AS50" s="4">
        <v>0.31797186871723337</v>
      </c>
      <c r="AT50" s="4">
        <v>8.1632653061224483E-2</v>
      </c>
      <c r="AU50" s="4">
        <v>0.45294114507188066</v>
      </c>
      <c r="AV50" s="4">
        <v>7.0967741935483872E-2</v>
      </c>
      <c r="AW50" s="4"/>
      <c r="AX50" s="4"/>
      <c r="AY50" s="4">
        <v>0.83632373561476825</v>
      </c>
      <c r="AZ50" s="4"/>
      <c r="BA50" s="4">
        <v>2022</v>
      </c>
      <c r="BB50" s="4">
        <v>0</v>
      </c>
      <c r="BC50" s="4">
        <v>3318</v>
      </c>
      <c r="BD50" s="4">
        <v>0</v>
      </c>
      <c r="BE50" s="4">
        <v>18.437408725089647</v>
      </c>
      <c r="BF50" s="4">
        <v>0.92307692307692313</v>
      </c>
      <c r="BG50" s="4">
        <v>4.8962401971520366</v>
      </c>
      <c r="BH50" s="4">
        <v>0.97468354430379744</v>
      </c>
    </row>
    <row r="51" spans="2:60" x14ac:dyDescent="0.3">
      <c r="B51" s="3" t="s">
        <v>143</v>
      </c>
      <c r="C51" s="3" t="s">
        <v>144</v>
      </c>
      <c r="D51" s="3" t="s">
        <v>27</v>
      </c>
      <c r="E51" s="3" t="s">
        <v>130</v>
      </c>
      <c r="F51" s="3" t="s">
        <v>23</v>
      </c>
      <c r="G51" s="4">
        <v>2024</v>
      </c>
      <c r="H51" s="4">
        <v>730</v>
      </c>
      <c r="I51" s="4"/>
      <c r="J51" s="4"/>
      <c r="K51" s="4">
        <v>5271.4077009906105</v>
      </c>
      <c r="L51" s="4"/>
      <c r="M51" s="4"/>
      <c r="N51" s="4"/>
      <c r="O51" s="4">
        <v>3664.776090965649</v>
      </c>
      <c r="P51" s="4"/>
      <c r="Q51" s="4">
        <v>865.54657534246576</v>
      </c>
      <c r="R51" s="4">
        <v>0.40384615384615385</v>
      </c>
      <c r="S51" s="4">
        <v>998.56172839506178</v>
      </c>
      <c r="T51" s="4">
        <v>0.22151898734177214</v>
      </c>
      <c r="U51" s="4"/>
      <c r="V51" s="4"/>
      <c r="W51" s="4">
        <v>0.63451768715199397</v>
      </c>
      <c r="X51" s="4"/>
      <c r="Y51" s="4"/>
      <c r="Z51" s="4"/>
      <c r="AA51" s="4">
        <v>0.21302903242129306</v>
      </c>
      <c r="AB51" s="4"/>
      <c r="AC51" s="4"/>
      <c r="AD51" s="4"/>
      <c r="AE51" s="4">
        <v>6.5970871072232123E-2</v>
      </c>
      <c r="AF51" s="4"/>
      <c r="AG51" s="4"/>
      <c r="AH51" s="4"/>
      <c r="AI51" s="4">
        <v>132.46383323062506</v>
      </c>
      <c r="AJ51" s="4"/>
      <c r="AK51" s="4"/>
      <c r="AL51" s="4"/>
      <c r="AM51" s="4">
        <v>7214.877652757079</v>
      </c>
      <c r="AN51" s="4"/>
      <c r="AO51" s="4"/>
      <c r="AP51" s="4"/>
      <c r="AQ51" s="4">
        <v>2.3083539032436322</v>
      </c>
      <c r="AR51" s="4"/>
      <c r="AS51" s="4"/>
      <c r="AT51" s="4"/>
      <c r="AU51" s="4">
        <v>0.45294114507188066</v>
      </c>
      <c r="AV51" s="4"/>
      <c r="AW51" s="4"/>
      <c r="AX51" s="4"/>
      <c r="AY51" s="4">
        <v>0.83632373561476825</v>
      </c>
      <c r="AZ51" s="4"/>
      <c r="BA51" s="4">
        <v>2813</v>
      </c>
      <c r="BB51" s="4">
        <v>0.17307692307692307</v>
      </c>
      <c r="BC51" s="4">
        <v>3318</v>
      </c>
      <c r="BD51" s="4">
        <v>6.9620253164556958E-2</v>
      </c>
      <c r="BE51" s="4">
        <v>5.1423317230217656</v>
      </c>
      <c r="BF51" s="4">
        <v>0.53846153846153844</v>
      </c>
      <c r="BG51" s="4">
        <v>4.8962401971520366</v>
      </c>
      <c r="BH51" s="4">
        <v>0.67721518987341767</v>
      </c>
    </row>
    <row r="52" spans="2:60" x14ac:dyDescent="0.3">
      <c r="B52" s="3" t="s">
        <v>145</v>
      </c>
      <c r="C52" s="3" t="s">
        <v>146</v>
      </c>
      <c r="D52" s="3" t="s">
        <v>34</v>
      </c>
      <c r="E52" s="3" t="s">
        <v>28</v>
      </c>
      <c r="F52" s="3" t="s">
        <v>23</v>
      </c>
      <c r="G52" s="4">
        <v>2024</v>
      </c>
      <c r="H52" s="4">
        <v>1731</v>
      </c>
      <c r="I52" s="4">
        <v>5287.9075678798381</v>
      </c>
      <c r="J52" s="4">
        <v>0.51020408163265307</v>
      </c>
      <c r="K52" s="4">
        <v>5271.4077009906105</v>
      </c>
      <c r="L52" s="4">
        <v>0.77419354838709675</v>
      </c>
      <c r="M52" s="4">
        <v>3668.7637203928366</v>
      </c>
      <c r="N52" s="4">
        <v>0.51020408163265307</v>
      </c>
      <c r="O52" s="4">
        <v>3664.776090965649</v>
      </c>
      <c r="P52" s="4">
        <v>0.76774193548387093</v>
      </c>
      <c r="Q52" s="4">
        <v>1650.5551704217216</v>
      </c>
      <c r="R52" s="4">
        <v>0.76923076923076927</v>
      </c>
      <c r="S52" s="4">
        <v>998.56172839506178</v>
      </c>
      <c r="T52" s="4">
        <v>0.79746835443037978</v>
      </c>
      <c r="U52" s="4">
        <v>0.69240873960273419</v>
      </c>
      <c r="V52" s="4">
        <v>0.61224489795918369</v>
      </c>
      <c r="W52" s="4">
        <v>0.63451768715199397</v>
      </c>
      <c r="X52" s="4">
        <v>0.29677419354838708</v>
      </c>
      <c r="Y52" s="4">
        <v>0.30619745649907226</v>
      </c>
      <c r="Z52" s="4">
        <v>0.63265306122448983</v>
      </c>
      <c r="AA52" s="4">
        <v>0.21302903242129306</v>
      </c>
      <c r="AB52" s="4">
        <v>0.76129032258064511</v>
      </c>
      <c r="AC52" s="4">
        <v>2.6494918741738094E-2</v>
      </c>
      <c r="AD52" s="4">
        <v>0.32653061224489793</v>
      </c>
      <c r="AE52" s="4">
        <v>6.5970871072232123E-2</v>
      </c>
      <c r="AF52" s="4">
        <v>0.18064516129032257</v>
      </c>
      <c r="AG52" s="4">
        <v>160.36510687463894</v>
      </c>
      <c r="AH52" s="4">
        <v>0.55102040816326525</v>
      </c>
      <c r="AI52" s="4">
        <v>132.46383323062506</v>
      </c>
      <c r="AJ52" s="4">
        <v>0.2709677419354839</v>
      </c>
      <c r="AK52" s="4">
        <v>9023.6886192952043</v>
      </c>
      <c r="AL52" s="4">
        <v>0.63265306122448983</v>
      </c>
      <c r="AM52" s="4">
        <v>7214.877652757079</v>
      </c>
      <c r="AN52" s="4">
        <v>0.87096774193548387</v>
      </c>
      <c r="AO52" s="4">
        <v>3.0632812516853436</v>
      </c>
      <c r="AP52" s="4">
        <v>0.7142857142857143</v>
      </c>
      <c r="AQ52" s="4">
        <v>2.3083539032436322</v>
      </c>
      <c r="AR52" s="4">
        <v>0.87096774193548387</v>
      </c>
      <c r="AS52" s="4">
        <v>0.40753604265810345</v>
      </c>
      <c r="AT52" s="4">
        <v>0.30612244897959184</v>
      </c>
      <c r="AU52" s="4">
        <v>0.45294114507188066</v>
      </c>
      <c r="AV52" s="4">
        <v>0.34193548387096773</v>
      </c>
      <c r="AW52" s="4">
        <v>0.93832401569027379</v>
      </c>
      <c r="AX52" s="4">
        <v>0.61111111111111116</v>
      </c>
      <c r="AY52" s="4">
        <v>0.83632373561476825</v>
      </c>
      <c r="AZ52" s="4">
        <v>0.48461538461538461</v>
      </c>
      <c r="BA52" s="4">
        <v>4575</v>
      </c>
      <c r="BB52" s="4">
        <v>0.86538461538461542</v>
      </c>
      <c r="BC52" s="4">
        <v>3318</v>
      </c>
      <c r="BD52" s="4">
        <v>0.47468354430379744</v>
      </c>
      <c r="BE52" s="4">
        <v>2.5782566903904023</v>
      </c>
      <c r="BF52" s="4">
        <v>0.21153846153846154</v>
      </c>
      <c r="BG52" s="4">
        <v>4.8962401971520366</v>
      </c>
      <c r="BH52" s="4">
        <v>0.22784810126582278</v>
      </c>
    </row>
    <row r="53" spans="2:60" x14ac:dyDescent="0.3">
      <c r="B53" s="3" t="s">
        <v>147</v>
      </c>
      <c r="C53" s="3" t="s">
        <v>148</v>
      </c>
      <c r="D53" s="3" t="s">
        <v>34</v>
      </c>
      <c r="E53" s="3" t="s">
        <v>149</v>
      </c>
      <c r="F53" s="3" t="s">
        <v>23</v>
      </c>
      <c r="G53" s="4">
        <v>2024</v>
      </c>
      <c r="H53" s="4">
        <v>347</v>
      </c>
      <c r="I53" s="4"/>
      <c r="J53" s="4"/>
      <c r="K53" s="4">
        <v>5271.4077009906105</v>
      </c>
      <c r="L53" s="4"/>
      <c r="M53" s="4"/>
      <c r="N53" s="4"/>
      <c r="O53" s="4">
        <v>3664.776090965649</v>
      </c>
      <c r="P53" s="4"/>
      <c r="Q53" s="4">
        <v>688.10662824207498</v>
      </c>
      <c r="R53" s="4">
        <v>0.23076923076923078</v>
      </c>
      <c r="S53" s="4">
        <v>998.56172839506178</v>
      </c>
      <c r="T53" s="4">
        <v>8.8607594936708861E-2</v>
      </c>
      <c r="U53" s="4"/>
      <c r="V53" s="4"/>
      <c r="W53" s="4">
        <v>0.63451768715199397</v>
      </c>
      <c r="X53" s="4"/>
      <c r="Y53" s="4"/>
      <c r="Z53" s="4"/>
      <c r="AA53" s="4">
        <v>0.21302903242129306</v>
      </c>
      <c r="AB53" s="4"/>
      <c r="AC53" s="4"/>
      <c r="AD53" s="4"/>
      <c r="AE53" s="4">
        <v>6.5970871072232123E-2</v>
      </c>
      <c r="AF53" s="4"/>
      <c r="AG53" s="4"/>
      <c r="AH53" s="4"/>
      <c r="AI53" s="4">
        <v>132.46383323062506</v>
      </c>
      <c r="AJ53" s="4"/>
      <c r="AK53" s="4"/>
      <c r="AL53" s="4"/>
      <c r="AM53" s="4">
        <v>7214.877652757079</v>
      </c>
      <c r="AN53" s="4"/>
      <c r="AO53" s="4"/>
      <c r="AP53" s="4"/>
      <c r="AQ53" s="4">
        <v>2.3083539032436322</v>
      </c>
      <c r="AR53" s="4"/>
      <c r="AS53" s="4"/>
      <c r="AT53" s="4"/>
      <c r="AU53" s="4">
        <v>0.45294114507188066</v>
      </c>
      <c r="AV53" s="4"/>
      <c r="AW53" s="4"/>
      <c r="AX53" s="4"/>
      <c r="AY53" s="4">
        <v>0.83632373561476825</v>
      </c>
      <c r="AZ53" s="4"/>
      <c r="BA53" s="4">
        <v>4099</v>
      </c>
      <c r="BB53" s="4">
        <v>0.78846153846153844</v>
      </c>
      <c r="BC53" s="4">
        <v>3318</v>
      </c>
      <c r="BD53" s="4">
        <v>0.36075949367088606</v>
      </c>
      <c r="BE53" s="4">
        <v>6.4793995294577362</v>
      </c>
      <c r="BF53" s="4">
        <v>0.69230769230769229</v>
      </c>
      <c r="BG53" s="4">
        <v>4.8962401971520366</v>
      </c>
      <c r="BH53" s="4">
        <v>0.76582278481012656</v>
      </c>
    </row>
    <row r="54" spans="2:60" x14ac:dyDescent="0.3">
      <c r="B54" s="3" t="s">
        <v>150</v>
      </c>
      <c r="C54" s="3" t="s">
        <v>151</v>
      </c>
      <c r="D54" s="3" t="s">
        <v>21</v>
      </c>
      <c r="E54" s="3" t="s">
        <v>71</v>
      </c>
      <c r="F54" s="3" t="s">
        <v>39</v>
      </c>
      <c r="G54" s="4">
        <v>2024</v>
      </c>
      <c r="H54" s="4">
        <v>2698</v>
      </c>
      <c r="I54" s="4">
        <v>1644.2442550037065</v>
      </c>
      <c r="J54" s="4">
        <v>0</v>
      </c>
      <c r="K54" s="4">
        <v>3327.8780362021444</v>
      </c>
      <c r="L54" s="4">
        <v>1.935483870967742E-2</v>
      </c>
      <c r="M54" s="4">
        <v>1501.5011119347664</v>
      </c>
      <c r="N54" s="4">
        <v>4.4444444444444446E-2</v>
      </c>
      <c r="O54" s="4">
        <v>2783.665107049771</v>
      </c>
      <c r="P54" s="4">
        <v>3.2258064516129031E-2</v>
      </c>
      <c r="Q54" s="4">
        <v>972.75315048183836</v>
      </c>
      <c r="R54" s="4">
        <v>0.31111111111111112</v>
      </c>
      <c r="S54" s="4">
        <v>1246.3620268389132</v>
      </c>
      <c r="T54" s="4">
        <v>0.29746835443037972</v>
      </c>
      <c r="U54" s="4">
        <v>0.81413205216841278</v>
      </c>
      <c r="V54" s="4">
        <v>0.66666666666666663</v>
      </c>
      <c r="W54" s="4">
        <v>0.77321956576926931</v>
      </c>
      <c r="X54" s="4">
        <v>0.61935483870967745</v>
      </c>
      <c r="Y54" s="4">
        <v>8.6813831116970011E-2</v>
      </c>
      <c r="Z54" s="4">
        <v>6.6666666666666666E-2</v>
      </c>
      <c r="AA54" s="4">
        <v>0.21663632085783124</v>
      </c>
      <c r="AB54" s="4">
        <v>0.10967741935483871</v>
      </c>
      <c r="AC54" s="4">
        <v>7.6253105615374517E-2</v>
      </c>
      <c r="AD54" s="4">
        <v>0.24444444444444444</v>
      </c>
      <c r="AE54" s="4">
        <v>0.15427954880170608</v>
      </c>
      <c r="AF54" s="4">
        <v>0.36129032258064514</v>
      </c>
      <c r="AG54" s="4">
        <v>40.542994810971088</v>
      </c>
      <c r="AH54" s="4">
        <v>8.8888888888888892E-2</v>
      </c>
      <c r="AI54" s="4">
        <v>950.36657453644102</v>
      </c>
      <c r="AJ54" s="4">
        <v>0.17419354838709677</v>
      </c>
      <c r="AK54" s="4">
        <v>3467.9299481097109</v>
      </c>
      <c r="AL54" s="4">
        <v>0.4</v>
      </c>
      <c r="AM54" s="4">
        <v>4022.5271421692432</v>
      </c>
      <c r="AN54" s="4">
        <v>0.43225806451612903</v>
      </c>
      <c r="AO54" s="4">
        <v>2.9453145559650609</v>
      </c>
      <c r="AP54" s="4">
        <v>0.91111111111111109</v>
      </c>
      <c r="AQ54" s="4">
        <v>1.8328982485733514</v>
      </c>
      <c r="AR54" s="4">
        <v>0.85161290322580641</v>
      </c>
      <c r="AS54" s="4">
        <v>0.437553595414644</v>
      </c>
      <c r="AT54" s="4">
        <v>0.55555555555555558</v>
      </c>
      <c r="AU54" s="4">
        <v>0.42596276319754617</v>
      </c>
      <c r="AV54" s="4">
        <v>0.5161290322580645</v>
      </c>
      <c r="AW54" s="4">
        <v>0.31958650392012811</v>
      </c>
      <c r="AX54" s="4">
        <v>0</v>
      </c>
      <c r="AY54" s="4">
        <v>1.059991852729802</v>
      </c>
      <c r="AZ54" s="4">
        <v>4.6153846153846156E-2</v>
      </c>
      <c r="BA54" s="4">
        <v>4964</v>
      </c>
      <c r="BB54" s="4">
        <v>0.64444444444444449</v>
      </c>
      <c r="BC54" s="4">
        <v>4506.5</v>
      </c>
      <c r="BD54" s="4">
        <v>0.57594936708860756</v>
      </c>
      <c r="BE54" s="4">
        <v>2.1336590686168355</v>
      </c>
      <c r="BF54" s="4">
        <v>0.15555555555555556</v>
      </c>
      <c r="BG54" s="4">
        <v>4.3304406312065691</v>
      </c>
      <c r="BH54" s="4">
        <v>0.10126582278481013</v>
      </c>
    </row>
    <row r="55" spans="2:60" x14ac:dyDescent="0.3">
      <c r="B55" s="3" t="s">
        <v>152</v>
      </c>
      <c r="C55" s="3" t="s">
        <v>153</v>
      </c>
      <c r="D55" s="3" t="s">
        <v>21</v>
      </c>
      <c r="E55" s="3" t="s">
        <v>28</v>
      </c>
      <c r="F55" s="3" t="s">
        <v>39</v>
      </c>
      <c r="G55" s="4">
        <v>2024</v>
      </c>
      <c r="H55" s="4">
        <v>6855</v>
      </c>
      <c r="I55" s="4">
        <v>2885.327935813275</v>
      </c>
      <c r="J55" s="4">
        <v>0.26666666666666666</v>
      </c>
      <c r="K55" s="4">
        <v>3327.8780362021444</v>
      </c>
      <c r="L55" s="4">
        <v>0.31612903225806449</v>
      </c>
      <c r="M55" s="4">
        <v>2965.9486506199855</v>
      </c>
      <c r="N55" s="4">
        <v>0.6</v>
      </c>
      <c r="O55" s="4">
        <v>2783.665107049771</v>
      </c>
      <c r="P55" s="4">
        <v>0.55483870967741933</v>
      </c>
      <c r="Q55" s="4">
        <v>1566.5606126914661</v>
      </c>
      <c r="R55" s="4">
        <v>0.68888888888888888</v>
      </c>
      <c r="S55" s="4">
        <v>1246.3620268389132</v>
      </c>
      <c r="T55" s="4">
        <v>0.72784810126582278</v>
      </c>
      <c r="U55" s="4">
        <v>0.92268916765589304</v>
      </c>
      <c r="V55" s="4">
        <v>1</v>
      </c>
      <c r="W55" s="4">
        <v>0.77321956576926931</v>
      </c>
      <c r="X55" s="4">
        <v>0.92258064516129035</v>
      </c>
      <c r="Y55" s="4">
        <v>-2.7941612392140866E-2</v>
      </c>
      <c r="Z55" s="4">
        <v>0</v>
      </c>
      <c r="AA55" s="4">
        <v>0.21663632085783124</v>
      </c>
      <c r="AB55" s="4">
        <v>1.935483870967742E-2</v>
      </c>
      <c r="AC55" s="4">
        <v>7.1670552118967626E-2</v>
      </c>
      <c r="AD55" s="4">
        <v>0.2</v>
      </c>
      <c r="AE55" s="4">
        <v>0.15427954880170608</v>
      </c>
      <c r="AF55" s="4">
        <v>0.32258064516129031</v>
      </c>
      <c r="AG55" s="4">
        <v>414.85003646973013</v>
      </c>
      <c r="AH55" s="4">
        <v>0.24444444444444444</v>
      </c>
      <c r="AI55" s="4">
        <v>950.36657453644102</v>
      </c>
      <c r="AJ55" s="4">
        <v>0.4258064516129032</v>
      </c>
      <c r="AK55" s="4">
        <v>4966.7966447848285</v>
      </c>
      <c r="AL55" s="4">
        <v>0.75555555555555554</v>
      </c>
      <c r="AM55" s="4">
        <v>4022.5271421692432</v>
      </c>
      <c r="AN55" s="4">
        <v>0.64516129032258063</v>
      </c>
      <c r="AO55" s="4">
        <v>1.8791338455345101</v>
      </c>
      <c r="AP55" s="4">
        <v>0.55555555555555558</v>
      </c>
      <c r="AQ55" s="4">
        <v>1.8328982485733514</v>
      </c>
      <c r="AR55" s="4">
        <v>0.58709677419354833</v>
      </c>
      <c r="AS55" s="4">
        <v>0.57218329812480151</v>
      </c>
      <c r="AT55" s="4">
        <v>0.93333333333333335</v>
      </c>
      <c r="AU55" s="4">
        <v>0.42596276319754617</v>
      </c>
      <c r="AV55" s="4">
        <v>0.95483870967741935</v>
      </c>
      <c r="AW55" s="4">
        <v>0.44932212375346386</v>
      </c>
      <c r="AX55" s="4">
        <v>5.128205128205128E-2</v>
      </c>
      <c r="AY55" s="4">
        <v>1.059991852729802</v>
      </c>
      <c r="AZ55" s="4">
        <v>0.12307692307692308</v>
      </c>
      <c r="BA55" s="4">
        <v>4363</v>
      </c>
      <c r="BB55" s="4">
        <v>0.4</v>
      </c>
      <c r="BC55" s="4">
        <v>4506.5</v>
      </c>
      <c r="BD55" s="4">
        <v>0.42405063291139239</v>
      </c>
      <c r="BE55" s="4">
        <v>4.4102363347436553</v>
      </c>
      <c r="BF55" s="4">
        <v>0.55555555555555558</v>
      </c>
      <c r="BG55" s="4">
        <v>4.3304406312065691</v>
      </c>
      <c r="BH55" s="4">
        <v>0.60759493670886078</v>
      </c>
    </row>
    <row r="56" spans="2:60" x14ac:dyDescent="0.3">
      <c r="B56" s="3" t="s">
        <v>154</v>
      </c>
      <c r="C56" s="3" t="s">
        <v>155</v>
      </c>
      <c r="D56" s="3" t="s">
        <v>21</v>
      </c>
      <c r="E56" s="3" t="s">
        <v>56</v>
      </c>
      <c r="F56" s="3" t="s">
        <v>39</v>
      </c>
      <c r="G56" s="4">
        <v>2024</v>
      </c>
      <c r="H56" s="4">
        <v>3268</v>
      </c>
      <c r="I56" s="4">
        <v>4317.4149326805382</v>
      </c>
      <c r="J56" s="4">
        <v>0.71111111111111114</v>
      </c>
      <c r="K56" s="4">
        <v>3327.8780362021444</v>
      </c>
      <c r="L56" s="4">
        <v>0.6645161290322581</v>
      </c>
      <c r="M56" s="4">
        <v>3203.7818237454098</v>
      </c>
      <c r="N56" s="4">
        <v>0.68888888888888888</v>
      </c>
      <c r="O56" s="4">
        <v>2783.665107049771</v>
      </c>
      <c r="P56" s="4">
        <v>0.62580645161290327</v>
      </c>
      <c r="Q56" s="4">
        <v>1568.0823133414933</v>
      </c>
      <c r="R56" s="4">
        <v>0.71111111111111114</v>
      </c>
      <c r="S56" s="4">
        <v>1246.3620268389132</v>
      </c>
      <c r="T56" s="4">
        <v>0.73417721518987344</v>
      </c>
      <c r="U56" s="4">
        <v>0.6856446295893095</v>
      </c>
      <c r="V56" s="4">
        <v>0.24444444444444444</v>
      </c>
      <c r="W56" s="4">
        <v>0.77321956576926931</v>
      </c>
      <c r="X56" s="4">
        <v>0.27741935483870966</v>
      </c>
      <c r="Y56" s="4">
        <v>0.25793979181975707</v>
      </c>
      <c r="Z56" s="4">
        <v>0.6</v>
      </c>
      <c r="AA56" s="4">
        <v>0.21663632085783124</v>
      </c>
      <c r="AB56" s="4">
        <v>0.6387096774193548</v>
      </c>
      <c r="AC56" s="4">
        <v>4.1988975281574928E-2</v>
      </c>
      <c r="AD56" s="4">
        <v>0.13333333333333333</v>
      </c>
      <c r="AE56" s="4">
        <v>0.15427954880170608</v>
      </c>
      <c r="AF56" s="4">
        <v>0.23870967741935484</v>
      </c>
      <c r="AG56" s="4">
        <v>282.99418604651163</v>
      </c>
      <c r="AH56" s="4">
        <v>0.2</v>
      </c>
      <c r="AI56" s="4">
        <v>950.36657453644102</v>
      </c>
      <c r="AJ56" s="4">
        <v>0.32258064516129031</v>
      </c>
      <c r="AK56" s="4">
        <v>9365.0171358629123</v>
      </c>
      <c r="AL56" s="4">
        <v>0.97777777777777775</v>
      </c>
      <c r="AM56" s="4">
        <v>4022.5271421692432</v>
      </c>
      <c r="AN56" s="4">
        <v>0.89677419354838706</v>
      </c>
      <c r="AO56" s="4">
        <v>3.415952277150764</v>
      </c>
      <c r="AP56" s="4">
        <v>0.93333333333333335</v>
      </c>
      <c r="AQ56" s="4">
        <v>1.8328982485733514</v>
      </c>
      <c r="AR56" s="4">
        <v>0.90322580645161288</v>
      </c>
      <c r="AS56" s="4">
        <v>0.55894624534205195</v>
      </c>
      <c r="AT56" s="4">
        <v>0.82222222222222219</v>
      </c>
      <c r="AU56" s="4">
        <v>0.42596276319754617</v>
      </c>
      <c r="AV56" s="4">
        <v>0.91612903225806452</v>
      </c>
      <c r="AW56" s="4">
        <v>0.83825627719964213</v>
      </c>
      <c r="AX56" s="4">
        <v>0.35897435897435898</v>
      </c>
      <c r="AY56" s="4">
        <v>1.059991852729802</v>
      </c>
      <c r="AZ56" s="4">
        <v>0.3923076923076923</v>
      </c>
      <c r="BA56" s="4">
        <v>3594</v>
      </c>
      <c r="BB56" s="4">
        <v>0.13333333333333333</v>
      </c>
      <c r="BC56" s="4">
        <v>4506.5</v>
      </c>
      <c r="BD56" s="4">
        <v>0.24683544303797469</v>
      </c>
      <c r="BE56" s="4">
        <v>12.924460401843145</v>
      </c>
      <c r="BF56" s="4">
        <v>0.9555555555555556</v>
      </c>
      <c r="BG56" s="4">
        <v>4.3304406312065691</v>
      </c>
      <c r="BH56" s="4">
        <v>0.92405063291139244</v>
      </c>
    </row>
    <row r="57" spans="2:60" x14ac:dyDescent="0.3">
      <c r="B57" s="3" t="s">
        <v>156</v>
      </c>
      <c r="C57" s="3" t="s">
        <v>157</v>
      </c>
      <c r="D57" s="3" t="s">
        <v>21</v>
      </c>
      <c r="E57" s="3" t="s">
        <v>76</v>
      </c>
      <c r="F57" s="3" t="s">
        <v>23</v>
      </c>
      <c r="G57" s="4">
        <v>2024</v>
      </c>
      <c r="H57" s="4">
        <v>1071</v>
      </c>
      <c r="I57" s="4">
        <v>8137.4276377217557</v>
      </c>
      <c r="J57" s="4">
        <v>0.79591836734693877</v>
      </c>
      <c r="K57" s="4">
        <v>5271.4077009906105</v>
      </c>
      <c r="L57" s="4">
        <v>0.91612903225806452</v>
      </c>
      <c r="M57" s="4">
        <v>6899.9617180205414</v>
      </c>
      <c r="N57" s="4">
        <v>0.79591836734693877</v>
      </c>
      <c r="O57" s="4">
        <v>3664.776090965649</v>
      </c>
      <c r="P57" s="4">
        <v>0.92258064516129035</v>
      </c>
      <c r="Q57" s="4">
        <v>4001.2670401493929</v>
      </c>
      <c r="R57" s="4">
        <v>0.94230769230769229</v>
      </c>
      <c r="S57" s="4">
        <v>998.56172839506178</v>
      </c>
      <c r="T57" s="4">
        <v>0.97468354430379744</v>
      </c>
      <c r="U57" s="4">
        <v>0.82946845075577857</v>
      </c>
      <c r="V57" s="4">
        <v>0.97959183673469385</v>
      </c>
      <c r="W57" s="4">
        <v>0.63451768715199397</v>
      </c>
      <c r="X57" s="4">
        <v>0.67741935483870963</v>
      </c>
      <c r="Y57" s="4">
        <v>0.15207089694596271</v>
      </c>
      <c r="Z57" s="4">
        <v>0.30612244897959184</v>
      </c>
      <c r="AA57" s="4">
        <v>0.21302903242129306</v>
      </c>
      <c r="AB57" s="4">
        <v>0.30967741935483872</v>
      </c>
      <c r="AC57" s="4">
        <v>0</v>
      </c>
      <c r="AD57" s="4">
        <v>0</v>
      </c>
      <c r="AE57" s="4">
        <v>6.5970871072232123E-2</v>
      </c>
      <c r="AF57" s="4">
        <v>0</v>
      </c>
      <c r="AG57" s="4">
        <v>0</v>
      </c>
      <c r="AH57" s="4">
        <v>0</v>
      </c>
      <c r="AI57" s="4">
        <v>132.46383323062506</v>
      </c>
      <c r="AJ57" s="4">
        <v>0</v>
      </c>
      <c r="AK57" s="4">
        <v>8814.524743230626</v>
      </c>
      <c r="AL57" s="4">
        <v>0.59183673469387754</v>
      </c>
      <c r="AM57" s="4">
        <v>7214.877652757079</v>
      </c>
      <c r="AN57" s="4">
        <v>0.85806451612903223</v>
      </c>
      <c r="AO57" s="4">
        <v>1.5650691074634735</v>
      </c>
      <c r="AP57" s="4">
        <v>0.18367346938775511</v>
      </c>
      <c r="AQ57" s="4">
        <v>2.3083539032436322</v>
      </c>
      <c r="AR57" s="4">
        <v>0.45161290322580644</v>
      </c>
      <c r="AS57" s="4">
        <v>0.43864128204137592</v>
      </c>
      <c r="AT57" s="4">
        <v>0.38775510204081631</v>
      </c>
      <c r="AU57" s="4">
        <v>0.45294114507188066</v>
      </c>
      <c r="AV57" s="4">
        <v>0.54193548387096779</v>
      </c>
      <c r="AW57" s="4">
        <v>0.65764358508429988</v>
      </c>
      <c r="AX57" s="4">
        <v>0.30555555555555558</v>
      </c>
      <c r="AY57" s="4">
        <v>0.83632373561476825</v>
      </c>
      <c r="AZ57" s="4">
        <v>0.24615384615384617</v>
      </c>
      <c r="BA57" s="4">
        <v>2050</v>
      </c>
      <c r="BB57" s="4">
        <v>3.8461538461538464E-2</v>
      </c>
      <c r="BC57" s="4">
        <v>3318</v>
      </c>
      <c r="BD57" s="4">
        <v>1.2658227848101266E-2</v>
      </c>
      <c r="BE57" s="4">
        <v>18.328327529190659</v>
      </c>
      <c r="BF57" s="4">
        <v>0.90384615384615385</v>
      </c>
      <c r="BG57" s="4">
        <v>4.8962401971520366</v>
      </c>
      <c r="BH57" s="4">
        <v>0.96835443037974689</v>
      </c>
    </row>
    <row r="58" spans="2:60" x14ac:dyDescent="0.3">
      <c r="B58" s="3" t="s">
        <v>158</v>
      </c>
      <c r="C58" s="3" t="s">
        <v>159</v>
      </c>
      <c r="D58" s="3" t="s">
        <v>21</v>
      </c>
      <c r="E58" s="3" t="s">
        <v>65</v>
      </c>
      <c r="F58" s="3" t="s">
        <v>39</v>
      </c>
      <c r="G58" s="4">
        <v>2024</v>
      </c>
      <c r="H58" s="4">
        <v>3910</v>
      </c>
      <c r="I58" s="4">
        <v>3875.9790281329924</v>
      </c>
      <c r="J58" s="4">
        <v>0.6</v>
      </c>
      <c r="K58" s="4">
        <v>3327.8780362021444</v>
      </c>
      <c r="L58" s="4">
        <v>0.6064516129032258</v>
      </c>
      <c r="M58" s="4">
        <v>3166.9312020460357</v>
      </c>
      <c r="N58" s="4">
        <v>0.66666666666666663</v>
      </c>
      <c r="O58" s="4">
        <v>2783.665107049771</v>
      </c>
      <c r="P58" s="4">
        <v>0.61290322580645162</v>
      </c>
      <c r="Q58" s="4">
        <v>1345.6135549872122</v>
      </c>
      <c r="R58" s="4">
        <v>0.6</v>
      </c>
      <c r="S58" s="4">
        <v>1246.3620268389132</v>
      </c>
      <c r="T58" s="4">
        <v>0.60126582278481011</v>
      </c>
      <c r="U58" s="4">
        <v>0.76158143164951053</v>
      </c>
      <c r="V58" s="4">
        <v>0.48888888888888887</v>
      </c>
      <c r="W58" s="4">
        <v>0.77321956576926931</v>
      </c>
      <c r="X58" s="4">
        <v>0.47741935483870968</v>
      </c>
      <c r="Y58" s="4">
        <v>0.18293386546740306</v>
      </c>
      <c r="Z58" s="4">
        <v>0.4</v>
      </c>
      <c r="AA58" s="4">
        <v>0.21663632085783124</v>
      </c>
      <c r="AB58" s="4">
        <v>0.46451612903225808</v>
      </c>
      <c r="AC58" s="4">
        <v>0.28976737757305981</v>
      </c>
      <c r="AD58" s="4">
        <v>0.93333333333333335</v>
      </c>
      <c r="AE58" s="4">
        <v>0.15427954880170608</v>
      </c>
      <c r="AF58" s="4">
        <v>0.95483870967741935</v>
      </c>
      <c r="AG58" s="4">
        <v>2566.7092071611255</v>
      </c>
      <c r="AH58" s="4">
        <v>0.91111111111111109</v>
      </c>
      <c r="AI58" s="4">
        <v>950.36657453644102</v>
      </c>
      <c r="AJ58" s="4">
        <v>0.92258064516129035</v>
      </c>
      <c r="AK58" s="4">
        <v>4340.8265984654736</v>
      </c>
      <c r="AL58" s="4">
        <v>0.66666666666666663</v>
      </c>
      <c r="AM58" s="4">
        <v>4022.5271421692432</v>
      </c>
      <c r="AN58" s="4">
        <v>0.5741935483870968</v>
      </c>
      <c r="AO58" s="4">
        <v>1.8168736229040015</v>
      </c>
      <c r="AP58" s="4">
        <v>0.46666666666666667</v>
      </c>
      <c r="AQ58" s="4">
        <v>1.8328982485733514</v>
      </c>
      <c r="AR58" s="4">
        <v>0.55483870967741933</v>
      </c>
      <c r="AS58" s="4">
        <v>0.41158287872228466</v>
      </c>
      <c r="AT58" s="4">
        <v>0.37777777777777777</v>
      </c>
      <c r="AU58" s="4">
        <v>0.42596276319754617</v>
      </c>
      <c r="AV58" s="4">
        <v>0.37419354838709679</v>
      </c>
      <c r="AW58" s="4">
        <v>0.43056879910510321</v>
      </c>
      <c r="AX58" s="4">
        <v>2.564102564102564E-2</v>
      </c>
      <c r="AY58" s="4">
        <v>1.059991852729802</v>
      </c>
      <c r="AZ58" s="4">
        <v>0.1076923076923077</v>
      </c>
      <c r="BA58" s="4">
        <v>5878</v>
      </c>
      <c r="BB58" s="4">
        <v>0.8</v>
      </c>
      <c r="BC58" s="4">
        <v>4506.5</v>
      </c>
      <c r="BD58" s="4">
        <v>0.74683544303797467</v>
      </c>
      <c r="BE58" s="4">
        <v>3.2453220667551381</v>
      </c>
      <c r="BF58" s="4">
        <v>0.33333333333333331</v>
      </c>
      <c r="BG58" s="4">
        <v>4.3304406312065691</v>
      </c>
      <c r="BH58" s="4">
        <v>0.43670886075949367</v>
      </c>
    </row>
    <row r="59" spans="2:60" x14ac:dyDescent="0.3">
      <c r="B59" s="3" t="s">
        <v>162</v>
      </c>
      <c r="C59" s="3" t="s">
        <v>163</v>
      </c>
      <c r="D59" s="3" t="s">
        <v>27</v>
      </c>
      <c r="E59" s="3" t="s">
        <v>45</v>
      </c>
      <c r="F59" s="3" t="s">
        <v>79</v>
      </c>
      <c r="G59" s="4">
        <v>2024</v>
      </c>
      <c r="H59" s="4">
        <v>107254</v>
      </c>
      <c r="I59" s="4">
        <v>2810.401896432767</v>
      </c>
      <c r="J59" s="4">
        <v>0.53846153846153844</v>
      </c>
      <c r="K59" s="4">
        <v>2808.7201780959463</v>
      </c>
      <c r="L59" s="4">
        <v>0.28387096774193549</v>
      </c>
      <c r="M59" s="4">
        <v>2560.9218117739197</v>
      </c>
      <c r="N59" s="4">
        <v>0.69230769230769229</v>
      </c>
      <c r="O59" s="4">
        <v>2421.4859963146146</v>
      </c>
      <c r="P59" s="4">
        <v>0.4258064516129032</v>
      </c>
      <c r="Q59" s="4">
        <v>1390.3415257239824</v>
      </c>
      <c r="R59" s="4">
        <v>0.69230769230769229</v>
      </c>
      <c r="S59" s="4">
        <v>1348.8007480808219</v>
      </c>
      <c r="T59" s="4">
        <v>0.63291139240506333</v>
      </c>
      <c r="U59" s="4">
        <v>0.85069460220107473</v>
      </c>
      <c r="V59" s="4">
        <v>0.30769230769230771</v>
      </c>
      <c r="W59" s="4">
        <v>0.90052571638766743</v>
      </c>
      <c r="X59" s="4">
        <v>0.76129032258064511</v>
      </c>
      <c r="Y59" s="4">
        <v>8.8770252032462471E-2</v>
      </c>
      <c r="Z59" s="4">
        <v>0</v>
      </c>
      <c r="AA59" s="4">
        <v>0.16277784106612928</v>
      </c>
      <c r="AB59" s="4">
        <v>0.11612903225806452</v>
      </c>
      <c r="AC59" s="4">
        <v>0.15702844274729746</v>
      </c>
      <c r="AD59" s="4">
        <v>0.69230769230769229</v>
      </c>
      <c r="AE59" s="4">
        <v>0.11213996747458171</v>
      </c>
      <c r="AF59" s="4">
        <v>0.64516129032258063</v>
      </c>
      <c r="AG59" s="4">
        <v>441.85544595073378</v>
      </c>
      <c r="AH59" s="4">
        <v>0.38461538461538464</v>
      </c>
      <c r="AI59" s="4">
        <v>450.44714484039753</v>
      </c>
      <c r="AJ59" s="4">
        <v>0.44516129032258067</v>
      </c>
      <c r="AK59" s="4">
        <v>964.18640796613647</v>
      </c>
      <c r="AL59" s="4">
        <v>7.6923076923076927E-2</v>
      </c>
      <c r="AM59" s="4">
        <v>1911.5653803888868</v>
      </c>
      <c r="AN59" s="4">
        <v>2.5806451612903226E-2</v>
      </c>
      <c r="AO59" s="4">
        <v>0.44037022903662953</v>
      </c>
      <c r="AP59" s="4">
        <v>7.6923076923076927E-2</v>
      </c>
      <c r="AQ59" s="4">
        <v>0.96680645251924513</v>
      </c>
      <c r="AR59" s="4">
        <v>1.935483870967742E-2</v>
      </c>
      <c r="AS59" s="4">
        <v>0.36363993797183036</v>
      </c>
      <c r="AT59" s="4">
        <v>0.30769230769230771</v>
      </c>
      <c r="AU59" s="4">
        <v>0.40788392306614168</v>
      </c>
      <c r="AV59" s="4">
        <v>0.18064516129032257</v>
      </c>
      <c r="AW59" s="4">
        <v>1.1247618396513146</v>
      </c>
      <c r="AX59" s="4">
        <v>0.66666666666666663</v>
      </c>
      <c r="AY59" s="4">
        <v>0.99321574751562758</v>
      </c>
      <c r="AZ59" s="4">
        <v>0.58461538461538465</v>
      </c>
      <c r="BA59" s="4">
        <v>5463</v>
      </c>
      <c r="BB59" s="4">
        <v>0.15384615384615385</v>
      </c>
      <c r="BC59" s="4">
        <v>6472.5</v>
      </c>
      <c r="BD59" s="4">
        <v>0.66455696202531644</v>
      </c>
      <c r="BE59" s="4">
        <v>5.4676157172242421</v>
      </c>
      <c r="BF59" s="4">
        <v>0.92307692307692313</v>
      </c>
      <c r="BG59" s="4">
        <v>2.9926402967531014</v>
      </c>
      <c r="BH59" s="4">
        <v>0.689873417721519</v>
      </c>
    </row>
    <row r="60" spans="2:60" x14ac:dyDescent="0.3">
      <c r="B60" s="3" t="s">
        <v>164</v>
      </c>
      <c r="C60" s="3" t="s">
        <v>165</v>
      </c>
      <c r="D60" s="3" t="s">
        <v>34</v>
      </c>
      <c r="E60" s="3" t="s">
        <v>68</v>
      </c>
      <c r="F60" s="3" t="s">
        <v>23</v>
      </c>
      <c r="G60" s="4">
        <v>2024</v>
      </c>
      <c r="H60" s="4">
        <v>1069</v>
      </c>
      <c r="I60" s="4">
        <v>3528.10570626754</v>
      </c>
      <c r="J60" s="4">
        <v>0.18367346938775511</v>
      </c>
      <c r="K60" s="4">
        <v>5271.4077009906105</v>
      </c>
      <c r="L60" s="4">
        <v>0.4838709677419355</v>
      </c>
      <c r="M60" s="4">
        <v>2905.6061739943871</v>
      </c>
      <c r="N60" s="4">
        <v>0.22448979591836735</v>
      </c>
      <c r="O60" s="4">
        <v>3664.776090965649</v>
      </c>
      <c r="P60" s="4">
        <v>0.54193548387096779</v>
      </c>
      <c r="Q60" s="4">
        <v>731.52572497661367</v>
      </c>
      <c r="R60" s="4">
        <v>0.25</v>
      </c>
      <c r="S60" s="4">
        <v>998.56172839506178</v>
      </c>
      <c r="T60" s="4">
        <v>0.11392405063291139</v>
      </c>
      <c r="U60" s="4">
        <v>0.55440568785471211</v>
      </c>
      <c r="V60" s="4">
        <v>0.30612244897959184</v>
      </c>
      <c r="W60" s="4">
        <v>0.63451768715199397</v>
      </c>
      <c r="X60" s="4">
        <v>0.12258064516129032</v>
      </c>
      <c r="Y60" s="4">
        <v>0.17644015913902658</v>
      </c>
      <c r="Z60" s="4">
        <v>0.36734693877551022</v>
      </c>
      <c r="AA60" s="4">
        <v>0.21302903242129306</v>
      </c>
      <c r="AB60" s="4">
        <v>0.43870967741935485</v>
      </c>
      <c r="AC60" s="4">
        <v>1.1590507561981064E-2</v>
      </c>
      <c r="AD60" s="4">
        <v>0.26530612244897961</v>
      </c>
      <c r="AE60" s="4">
        <v>6.5970871072232123E-2</v>
      </c>
      <c r="AF60" s="4">
        <v>0.14193548387096774</v>
      </c>
      <c r="AG60" s="4">
        <v>0</v>
      </c>
      <c r="AH60" s="4">
        <v>0</v>
      </c>
      <c r="AI60" s="4">
        <v>132.46383323062506</v>
      </c>
      <c r="AJ60" s="4">
        <v>0</v>
      </c>
      <c r="AK60" s="4">
        <v>4673.4275023386344</v>
      </c>
      <c r="AL60" s="4">
        <v>0.24489795918367346</v>
      </c>
      <c r="AM60" s="4">
        <v>7214.877652757079</v>
      </c>
      <c r="AN60" s="4">
        <v>0.6064516129032258</v>
      </c>
      <c r="AO60" s="4">
        <v>1.9278633487882102</v>
      </c>
      <c r="AP60" s="4">
        <v>0.36734693877551022</v>
      </c>
      <c r="AQ60" s="4">
        <v>2.3083539032436322</v>
      </c>
      <c r="AR60" s="4">
        <v>0.62580645161290327</v>
      </c>
      <c r="AS60" s="4">
        <v>0.5499254780039522</v>
      </c>
      <c r="AT60" s="4">
        <v>0.91836734693877553</v>
      </c>
      <c r="AU60" s="4">
        <v>0.45294114507188066</v>
      </c>
      <c r="AV60" s="4">
        <v>0.90322580645161288</v>
      </c>
      <c r="AW60" s="4">
        <v>0.28462683312503656</v>
      </c>
      <c r="AX60" s="4">
        <v>0.1111111111111111</v>
      </c>
      <c r="AY60" s="4">
        <v>0.83632373561476825</v>
      </c>
      <c r="AZ60" s="4">
        <v>3.0769230769230771E-2</v>
      </c>
      <c r="BA60" s="4">
        <v>4087</v>
      </c>
      <c r="BB60" s="4">
        <v>0.75</v>
      </c>
      <c r="BC60" s="4">
        <v>3318</v>
      </c>
      <c r="BD60" s="4">
        <v>0.34810126582278483</v>
      </c>
      <c r="BE60" s="4">
        <v>2.3740509087122095</v>
      </c>
      <c r="BF60" s="4">
        <v>0.11538461538461539</v>
      </c>
      <c r="BG60" s="4">
        <v>4.8962401971520366</v>
      </c>
      <c r="BH60" s="4">
        <v>0.15189873417721519</v>
      </c>
    </row>
    <row r="61" spans="2:60" x14ac:dyDescent="0.3">
      <c r="B61" s="3" t="s">
        <v>166</v>
      </c>
      <c r="C61" s="3" t="s">
        <v>167</v>
      </c>
      <c r="D61" s="3" t="s">
        <v>27</v>
      </c>
      <c r="E61" s="3" t="s">
        <v>168</v>
      </c>
      <c r="F61" s="3" t="s">
        <v>29</v>
      </c>
      <c r="G61" s="4">
        <v>2024</v>
      </c>
      <c r="H61" s="4">
        <v>160693</v>
      </c>
      <c r="I61" s="4">
        <v>3550.7482093183899</v>
      </c>
      <c r="J61" s="4">
        <v>0.83333333333333337</v>
      </c>
      <c r="K61" s="4">
        <v>3528.9331352154531</v>
      </c>
      <c r="L61" s="4">
        <v>0.50967741935483868</v>
      </c>
      <c r="M61" s="4">
        <v>2591.6998375784883</v>
      </c>
      <c r="N61" s="4">
        <v>0.83333333333333337</v>
      </c>
      <c r="O61" s="4">
        <v>2379.3695972109108</v>
      </c>
      <c r="P61" s="4">
        <v>0.43870967741935485</v>
      </c>
      <c r="Q61" s="4">
        <v>1238.818828449279</v>
      </c>
      <c r="R61" s="4">
        <v>0.5</v>
      </c>
      <c r="S61" s="4">
        <v>1238.818828449279</v>
      </c>
      <c r="T61" s="4">
        <v>0.51265822784810122</v>
      </c>
      <c r="U61" s="4">
        <v>0.79890752710807367</v>
      </c>
      <c r="V61" s="4">
        <v>0.5</v>
      </c>
      <c r="W61" s="4">
        <v>0.79890752710807367</v>
      </c>
      <c r="X61" s="4">
        <v>0.56774193548387097</v>
      </c>
      <c r="Y61" s="4">
        <v>0.27009754429306687</v>
      </c>
      <c r="Z61" s="4">
        <v>0.16666666666666666</v>
      </c>
      <c r="AA61" s="4">
        <v>0.28609063515048178</v>
      </c>
      <c r="AB61" s="4">
        <v>0.67096774193548392</v>
      </c>
      <c r="AC61" s="4">
        <v>0.10812805080911704</v>
      </c>
      <c r="AD61" s="4">
        <v>0.83333333333333337</v>
      </c>
      <c r="AE61" s="4">
        <v>7.5532022052612502E-2</v>
      </c>
      <c r="AF61" s="4">
        <v>0.47741935483870968</v>
      </c>
      <c r="AG61" s="4">
        <v>360.86205372978287</v>
      </c>
      <c r="AH61" s="4">
        <v>0.5</v>
      </c>
      <c r="AI61" s="4">
        <v>360.86205372978287</v>
      </c>
      <c r="AJ61" s="4">
        <v>0.38709677419354838</v>
      </c>
      <c r="AK61" s="4">
        <v>3576.4287741220837</v>
      </c>
      <c r="AL61" s="4">
        <v>0.33333333333333331</v>
      </c>
      <c r="AM61" s="4">
        <v>3752.0674365990703</v>
      </c>
      <c r="AN61" s="4">
        <v>0.45806451612903226</v>
      </c>
      <c r="AO61" s="4">
        <v>1.6906100396126211</v>
      </c>
      <c r="AP61" s="4">
        <v>0.5</v>
      </c>
      <c r="AQ61" s="4">
        <v>1.6906100396126211</v>
      </c>
      <c r="AR61" s="4">
        <v>0.50322580645161286</v>
      </c>
      <c r="AS61" s="4">
        <v>0.48297072524356432</v>
      </c>
      <c r="AT61" s="4">
        <v>0.66666666666666663</v>
      </c>
      <c r="AU61" s="4">
        <v>0.46581696030529535</v>
      </c>
      <c r="AV61" s="4">
        <v>0.71612903225806457</v>
      </c>
      <c r="AW61" s="4">
        <v>1.301686521275883</v>
      </c>
      <c r="AX61" s="4">
        <v>0.33333333333333331</v>
      </c>
      <c r="AY61" s="4">
        <v>1.3761059216214269</v>
      </c>
      <c r="AZ61" s="4">
        <v>0.65384615384615385</v>
      </c>
      <c r="BA61" s="4">
        <v>5654</v>
      </c>
      <c r="BB61" s="4">
        <v>0.16666666666666666</v>
      </c>
      <c r="BC61" s="4">
        <v>7327</v>
      </c>
      <c r="BD61" s="4">
        <v>0.72784810126582278</v>
      </c>
      <c r="BE61" s="4">
        <v>3.1057647942523698</v>
      </c>
      <c r="BF61" s="4">
        <v>0.83333333333333337</v>
      </c>
      <c r="BG61" s="4">
        <v>2.4890717880849613</v>
      </c>
      <c r="BH61" s="4">
        <v>0.39240506329113922</v>
      </c>
    </row>
    <row r="62" spans="2:60" x14ac:dyDescent="0.3">
      <c r="B62" s="3" t="s">
        <v>169</v>
      </c>
      <c r="C62" s="3" t="s">
        <v>170</v>
      </c>
      <c r="D62" s="3" t="s">
        <v>21</v>
      </c>
      <c r="E62" s="3" t="s">
        <v>28</v>
      </c>
      <c r="F62" s="3" t="s">
        <v>39</v>
      </c>
      <c r="G62" s="4">
        <v>2024</v>
      </c>
      <c r="H62" s="4">
        <v>7201</v>
      </c>
      <c r="I62" s="4">
        <v>3114.9616719900014</v>
      </c>
      <c r="J62" s="4">
        <v>0.42222222222222222</v>
      </c>
      <c r="K62" s="4">
        <v>3327.8780362021444</v>
      </c>
      <c r="L62" s="4">
        <v>0.40645161290322579</v>
      </c>
      <c r="M62" s="4">
        <v>2000.5299263991112</v>
      </c>
      <c r="N62" s="4">
        <v>0.17777777777777778</v>
      </c>
      <c r="O62" s="4">
        <v>2783.665107049771</v>
      </c>
      <c r="P62" s="4">
        <v>0.17419354838709677</v>
      </c>
      <c r="Q62" s="4">
        <v>1228.6279683377309</v>
      </c>
      <c r="R62" s="4">
        <v>0.44444444444444442</v>
      </c>
      <c r="S62" s="4">
        <v>1246.3620268389132</v>
      </c>
      <c r="T62" s="4">
        <v>0.5</v>
      </c>
      <c r="U62" s="4">
        <v>0.68537489837094367</v>
      </c>
      <c r="V62" s="4">
        <v>0.22222222222222221</v>
      </c>
      <c r="W62" s="4">
        <v>0.77321956576926931</v>
      </c>
      <c r="X62" s="4">
        <v>0.2709677419354839</v>
      </c>
      <c r="Y62" s="4">
        <v>0.3577674022804051</v>
      </c>
      <c r="Z62" s="4">
        <v>0.84444444444444444</v>
      </c>
      <c r="AA62" s="4">
        <v>0.21663632085783124</v>
      </c>
      <c r="AB62" s="4">
        <v>0.86451612903225805</v>
      </c>
      <c r="AC62" s="4">
        <v>2.6402682524797161E-2</v>
      </c>
      <c r="AD62" s="4">
        <v>0.1111111111111111</v>
      </c>
      <c r="AE62" s="4">
        <v>0.15427954880170608</v>
      </c>
      <c r="AF62" s="4">
        <v>0.17419354838709677</v>
      </c>
      <c r="AG62" s="4">
        <v>120.76267185113178</v>
      </c>
      <c r="AH62" s="4">
        <v>0.15555555555555556</v>
      </c>
      <c r="AI62" s="4">
        <v>950.36657453644102</v>
      </c>
      <c r="AJ62" s="4">
        <v>0.23225806451612904</v>
      </c>
      <c r="AK62" s="4">
        <v>4117.8258575197888</v>
      </c>
      <c r="AL62" s="4">
        <v>0.55555555555555558</v>
      </c>
      <c r="AM62" s="4">
        <v>4022.5271421692432</v>
      </c>
      <c r="AN62" s="4">
        <v>0.54193548387096779</v>
      </c>
      <c r="AO62" s="4">
        <v>2.400167520200001</v>
      </c>
      <c r="AP62" s="4">
        <v>0.75555555555555554</v>
      </c>
      <c r="AQ62" s="4">
        <v>1.8328982485733514</v>
      </c>
      <c r="AR62" s="4">
        <v>0.74193548387096775</v>
      </c>
      <c r="AS62" s="4">
        <v>0.447762169335578</v>
      </c>
      <c r="AT62" s="4">
        <v>0.6</v>
      </c>
      <c r="AU62" s="4">
        <v>0.42596276319754617</v>
      </c>
      <c r="AV62" s="4">
        <v>0.58709677419354833</v>
      </c>
      <c r="AW62" s="4">
        <v>2.1365593005129155</v>
      </c>
      <c r="AX62" s="4">
        <v>0.87179487179487181</v>
      </c>
      <c r="AY62" s="4">
        <v>1.059991852729802</v>
      </c>
      <c r="AZ62" s="4">
        <v>0.89230769230769236</v>
      </c>
      <c r="BA62" s="4">
        <v>4127</v>
      </c>
      <c r="BB62" s="4">
        <v>0.31111111111111112</v>
      </c>
      <c r="BC62" s="4">
        <v>4506.5</v>
      </c>
      <c r="BD62" s="4">
        <v>0.36708860759493672</v>
      </c>
      <c r="BE62" s="4">
        <v>3.9656499176883862</v>
      </c>
      <c r="BF62" s="4">
        <v>0.42222222222222222</v>
      </c>
      <c r="BG62" s="4">
        <v>4.3304406312065691</v>
      </c>
      <c r="BH62" s="4">
        <v>0.55696202531645567</v>
      </c>
    </row>
    <row r="63" spans="2:60" x14ac:dyDescent="0.3">
      <c r="B63" s="3" t="s">
        <v>171</v>
      </c>
      <c r="C63" s="3" t="s">
        <v>172</v>
      </c>
      <c r="D63" s="3" t="s">
        <v>34</v>
      </c>
      <c r="E63" s="3" t="s">
        <v>173</v>
      </c>
      <c r="F63" s="3" t="s">
        <v>23</v>
      </c>
      <c r="G63" s="4">
        <v>2024</v>
      </c>
      <c r="H63" s="4">
        <v>1836</v>
      </c>
      <c r="I63" s="4">
        <v>1580.4591503267975</v>
      </c>
      <c r="J63" s="4">
        <v>0</v>
      </c>
      <c r="K63" s="4">
        <v>5271.4077009906105</v>
      </c>
      <c r="L63" s="4">
        <v>6.4516129032258064E-3</v>
      </c>
      <c r="M63" s="4">
        <v>1542.041394335512</v>
      </c>
      <c r="N63" s="4">
        <v>2.0408163265306121E-2</v>
      </c>
      <c r="O63" s="4">
        <v>3664.776090965649</v>
      </c>
      <c r="P63" s="4">
        <v>4.5161290322580643E-2</v>
      </c>
      <c r="Q63" s="4">
        <v>597.10457516339875</v>
      </c>
      <c r="R63" s="4">
        <v>0.13461538461538461</v>
      </c>
      <c r="S63" s="4">
        <v>998.56172839506178</v>
      </c>
      <c r="T63" s="4">
        <v>5.0632911392405063E-2</v>
      </c>
      <c r="U63" s="4">
        <v>0.60666266214935061</v>
      </c>
      <c r="V63" s="4">
        <v>0.40816326530612246</v>
      </c>
      <c r="W63" s="4">
        <v>0.63451768715199397</v>
      </c>
      <c r="X63" s="4">
        <v>0.17419354838709677</v>
      </c>
      <c r="Y63" s="4">
        <v>2.4307971505205701E-2</v>
      </c>
      <c r="Z63" s="4">
        <v>8.1632653061224483E-2</v>
      </c>
      <c r="AA63" s="4">
        <v>0.21302903242129306</v>
      </c>
      <c r="AB63" s="4">
        <v>3.870967741935484E-2</v>
      </c>
      <c r="AC63" s="4">
        <v>3.6185060272304725E-2</v>
      </c>
      <c r="AD63" s="4">
        <v>0.34693877551020408</v>
      </c>
      <c r="AE63" s="4">
        <v>6.5970871072232123E-2</v>
      </c>
      <c r="AF63" s="4">
        <v>0.2</v>
      </c>
      <c r="AG63" s="4">
        <v>79.072440087145964</v>
      </c>
      <c r="AH63" s="4">
        <v>0.38775510204081631</v>
      </c>
      <c r="AI63" s="4">
        <v>132.46383323062506</v>
      </c>
      <c r="AJ63" s="4">
        <v>0.20645161290322581</v>
      </c>
      <c r="AK63" s="4">
        <v>2128.9989106753815</v>
      </c>
      <c r="AL63" s="4">
        <v>2.0408163265306121E-2</v>
      </c>
      <c r="AM63" s="4">
        <v>7214.877652757079</v>
      </c>
      <c r="AN63" s="4">
        <v>0.14193548387096774</v>
      </c>
      <c r="AO63" s="4">
        <v>1.7419431316581659</v>
      </c>
      <c r="AP63" s="4">
        <v>0.22448979591836735</v>
      </c>
      <c r="AQ63" s="4">
        <v>2.3083539032436322</v>
      </c>
      <c r="AR63" s="4">
        <v>0.5161290322580645</v>
      </c>
      <c r="AS63" s="4">
        <v>0.37909422229458367</v>
      </c>
      <c r="AT63" s="4">
        <v>0.20408163265306123</v>
      </c>
      <c r="AU63" s="4">
        <v>0.45294114507188066</v>
      </c>
      <c r="AV63" s="4">
        <v>0.23870967741935484</v>
      </c>
      <c r="AW63" s="4"/>
      <c r="AX63" s="4"/>
      <c r="AY63" s="4">
        <v>0.83632373561476825</v>
      </c>
      <c r="AZ63" s="4"/>
      <c r="BA63" s="4">
        <v>3318</v>
      </c>
      <c r="BB63" s="4">
        <v>0.5</v>
      </c>
      <c r="BC63" s="4">
        <v>3318</v>
      </c>
      <c r="BD63" s="4">
        <v>0.19620253164556961</v>
      </c>
      <c r="BE63" s="4">
        <v>2.7187041762983202</v>
      </c>
      <c r="BF63" s="4">
        <v>0.23076923076923078</v>
      </c>
      <c r="BG63" s="4">
        <v>4.8962401971520366</v>
      </c>
      <c r="BH63" s="4">
        <v>0.26582278481012656</v>
      </c>
    </row>
    <row r="64" spans="2:60" x14ac:dyDescent="0.3">
      <c r="B64" s="3" t="s">
        <v>174</v>
      </c>
      <c r="C64" s="3" t="s">
        <v>175</v>
      </c>
      <c r="D64" s="3" t="s">
        <v>27</v>
      </c>
      <c r="E64" s="3" t="s">
        <v>65</v>
      </c>
      <c r="F64" s="3" t="s">
        <v>39</v>
      </c>
      <c r="G64" s="4">
        <v>2024</v>
      </c>
      <c r="H64" s="4">
        <v>8674</v>
      </c>
      <c r="I64" s="4">
        <v>3575.9359003919762</v>
      </c>
      <c r="J64" s="4">
        <v>0.53333333333333333</v>
      </c>
      <c r="K64" s="4">
        <v>3327.8780362021444</v>
      </c>
      <c r="L64" s="4">
        <v>0.52903225806451615</v>
      </c>
      <c r="M64" s="4">
        <v>2636.6758127738067</v>
      </c>
      <c r="N64" s="4">
        <v>0.44444444444444442</v>
      </c>
      <c r="O64" s="4">
        <v>2783.665107049771</v>
      </c>
      <c r="P64" s="4">
        <v>0.45161290322580644</v>
      </c>
      <c r="Q64" s="4">
        <v>1511.4807470601797</v>
      </c>
      <c r="R64" s="4">
        <v>0.66666666666666663</v>
      </c>
      <c r="S64" s="4">
        <v>1246.3620268389132</v>
      </c>
      <c r="T64" s="4">
        <v>0.69620253164556967</v>
      </c>
      <c r="U64" s="4">
        <v>0.80827649583456762</v>
      </c>
      <c r="V64" s="4">
        <v>0.6</v>
      </c>
      <c r="W64" s="4">
        <v>0.77321956576926931</v>
      </c>
      <c r="X64" s="4">
        <v>0.59354838709677415</v>
      </c>
      <c r="Y64" s="4">
        <v>0.26266133224457749</v>
      </c>
      <c r="Z64" s="4">
        <v>0.64444444444444449</v>
      </c>
      <c r="AA64" s="4">
        <v>0.21663632085783124</v>
      </c>
      <c r="AB64" s="4">
        <v>0.6645161290322581</v>
      </c>
      <c r="AC64" s="4">
        <v>0.10958568299832297</v>
      </c>
      <c r="AD64" s="4">
        <v>0.33333333333333331</v>
      </c>
      <c r="AE64" s="4">
        <v>0.15427954880170608</v>
      </c>
      <c r="AF64" s="4">
        <v>0.49032258064516127</v>
      </c>
      <c r="AG64" s="4">
        <v>526.58773345630618</v>
      </c>
      <c r="AH64" s="4">
        <v>0.33333333333333331</v>
      </c>
      <c r="AI64" s="4">
        <v>950.36657453644102</v>
      </c>
      <c r="AJ64" s="4">
        <v>0.50322580645161286</v>
      </c>
      <c r="AK64" s="4">
        <v>4187.7695411574823</v>
      </c>
      <c r="AL64" s="4">
        <v>0.6</v>
      </c>
      <c r="AM64" s="4">
        <v>4022.5271421692432</v>
      </c>
      <c r="AN64" s="4">
        <v>0.55483870967741933</v>
      </c>
      <c r="AO64" s="4">
        <v>1.9860837443406418</v>
      </c>
      <c r="AP64" s="4">
        <v>0.62222222222222223</v>
      </c>
      <c r="AQ64" s="4">
        <v>1.8328982485733514</v>
      </c>
      <c r="AR64" s="4">
        <v>0.64516129032258063</v>
      </c>
      <c r="AS64" s="4">
        <v>0.50252115207910575</v>
      </c>
      <c r="AT64" s="4">
        <v>0.73333333333333328</v>
      </c>
      <c r="AU64" s="4">
        <v>0.42596276319754617</v>
      </c>
      <c r="AV64" s="4">
        <v>0.79354838709677422</v>
      </c>
      <c r="AW64" s="4">
        <v>0.84666190549769016</v>
      </c>
      <c r="AX64" s="4">
        <v>0.38461538461538464</v>
      </c>
      <c r="AY64" s="4">
        <v>1.059991852729802</v>
      </c>
      <c r="AZ64" s="4">
        <v>0.4</v>
      </c>
      <c r="BA64" s="4">
        <v>5453</v>
      </c>
      <c r="BB64" s="4">
        <v>0.71111111111111114</v>
      </c>
      <c r="BC64" s="4">
        <v>4506.5</v>
      </c>
      <c r="BD64" s="4">
        <v>0.65822784810126578</v>
      </c>
      <c r="BE64" s="4">
        <v>5.8271121485370028</v>
      </c>
      <c r="BF64" s="4">
        <v>0.68888888888888888</v>
      </c>
      <c r="BG64" s="4">
        <v>4.3304406312065691</v>
      </c>
      <c r="BH64" s="4">
        <v>0.70886075949367089</v>
      </c>
    </row>
    <row r="65" spans="2:60" x14ac:dyDescent="0.3">
      <c r="B65" s="3" t="s">
        <v>176</v>
      </c>
      <c r="C65" s="3" t="s">
        <v>177</v>
      </c>
      <c r="D65" s="3" t="s">
        <v>21</v>
      </c>
      <c r="E65" s="3" t="s">
        <v>149</v>
      </c>
      <c r="F65" s="3" t="s">
        <v>39</v>
      </c>
      <c r="G65" s="4">
        <v>2024</v>
      </c>
      <c r="H65" s="4">
        <v>8905</v>
      </c>
      <c r="I65" s="4"/>
      <c r="J65" s="4"/>
      <c r="K65" s="4">
        <v>3327.8780362021444</v>
      </c>
      <c r="L65" s="4"/>
      <c r="M65" s="4"/>
      <c r="N65" s="4"/>
      <c r="O65" s="4">
        <v>2783.665107049771</v>
      </c>
      <c r="P65" s="4"/>
      <c r="Q65" s="4"/>
      <c r="R65" s="4"/>
      <c r="S65" s="4">
        <v>1246.3620268389132</v>
      </c>
      <c r="T65" s="4"/>
      <c r="U65" s="4"/>
      <c r="V65" s="4"/>
      <c r="W65" s="4">
        <v>0.77321956576926931</v>
      </c>
      <c r="X65" s="4"/>
      <c r="Y65" s="4"/>
      <c r="Z65" s="4"/>
      <c r="AA65" s="4">
        <v>0.21663632085783124</v>
      </c>
      <c r="AB65" s="4"/>
      <c r="AC65" s="4"/>
      <c r="AD65" s="4"/>
      <c r="AE65" s="4">
        <v>0.15427954880170608</v>
      </c>
      <c r="AF65" s="4"/>
      <c r="AG65" s="4"/>
      <c r="AH65" s="4"/>
      <c r="AI65" s="4">
        <v>950.36657453644102</v>
      </c>
      <c r="AJ65" s="4"/>
      <c r="AK65" s="4"/>
      <c r="AL65" s="4"/>
      <c r="AM65" s="4">
        <v>4022.5271421692432</v>
      </c>
      <c r="AN65" s="4"/>
      <c r="AO65" s="4"/>
      <c r="AP65" s="4"/>
      <c r="AQ65" s="4">
        <v>1.8328982485733514</v>
      </c>
      <c r="AR65" s="4"/>
      <c r="AS65" s="4"/>
      <c r="AT65" s="4"/>
      <c r="AU65" s="4">
        <v>0.42596276319754617</v>
      </c>
      <c r="AV65" s="4"/>
      <c r="AW65" s="4"/>
      <c r="AX65" s="4"/>
      <c r="AY65" s="4">
        <v>1.059991852729802</v>
      </c>
      <c r="AZ65" s="4"/>
      <c r="BA65" s="4"/>
      <c r="BB65" s="4"/>
      <c r="BC65" s="4">
        <v>4506.5</v>
      </c>
      <c r="BD65" s="4"/>
      <c r="BE65" s="4"/>
      <c r="BF65" s="4"/>
      <c r="BG65" s="4">
        <v>4.3304406312065691</v>
      </c>
      <c r="BH65" s="4"/>
    </row>
    <row r="66" spans="2:60" x14ac:dyDescent="0.3">
      <c r="B66" s="3" t="s">
        <v>178</v>
      </c>
      <c r="C66" s="3" t="s">
        <v>179</v>
      </c>
      <c r="D66" s="3" t="s">
        <v>91</v>
      </c>
      <c r="E66" s="3" t="s">
        <v>113</v>
      </c>
      <c r="F66" s="3" t="s">
        <v>39</v>
      </c>
      <c r="G66" s="4">
        <v>2024</v>
      </c>
      <c r="H66" s="4">
        <v>9690</v>
      </c>
      <c r="I66" s="4">
        <v>2702.0452012383903</v>
      </c>
      <c r="J66" s="4">
        <v>0.2</v>
      </c>
      <c r="K66" s="4">
        <v>3327.8780362021444</v>
      </c>
      <c r="L66" s="4">
        <v>0.25161290322580643</v>
      </c>
      <c r="M66" s="4">
        <v>2246.2377708978329</v>
      </c>
      <c r="N66" s="4">
        <v>0.28888888888888886</v>
      </c>
      <c r="O66" s="4">
        <v>2783.665107049771</v>
      </c>
      <c r="P66" s="4">
        <v>0.29677419354838708</v>
      </c>
      <c r="Q66" s="4">
        <v>1111.4223942208462</v>
      </c>
      <c r="R66" s="4">
        <v>0.35555555555555557</v>
      </c>
      <c r="S66" s="4">
        <v>1246.3620268389132</v>
      </c>
      <c r="T66" s="4">
        <v>0.38607594936708861</v>
      </c>
      <c r="U66" s="4">
        <v>0.84673280775201509</v>
      </c>
      <c r="V66" s="4">
        <v>0.84444444444444444</v>
      </c>
      <c r="W66" s="4">
        <v>0.77321956576926931</v>
      </c>
      <c r="X66" s="4">
        <v>0.74838709677419357</v>
      </c>
      <c r="Y66" s="4">
        <v>0.16868978732541318</v>
      </c>
      <c r="Z66" s="4">
        <v>0.31111111111111112</v>
      </c>
      <c r="AA66" s="4">
        <v>0.21663632085783124</v>
      </c>
      <c r="AB66" s="4">
        <v>0.38709677419354838</v>
      </c>
      <c r="AC66" s="4">
        <v>0.24631013858308604</v>
      </c>
      <c r="AD66" s="4">
        <v>0.77777777777777779</v>
      </c>
      <c r="AE66" s="4">
        <v>0.15427954880170608</v>
      </c>
      <c r="AF66" s="4">
        <v>0.8774193548387097</v>
      </c>
      <c r="AG66" s="4">
        <v>1597.128173374613</v>
      </c>
      <c r="AH66" s="4">
        <v>0.71111111111111114</v>
      </c>
      <c r="AI66" s="4">
        <v>950.36657453644102</v>
      </c>
      <c r="AJ66" s="4">
        <v>0.81290322580645158</v>
      </c>
      <c r="AK66" s="4">
        <v>3385.7877192982455</v>
      </c>
      <c r="AL66" s="4">
        <v>0.37777777777777777</v>
      </c>
      <c r="AM66" s="4">
        <v>4022.5271421692432</v>
      </c>
      <c r="AN66" s="4">
        <v>0.41935483870967744</v>
      </c>
      <c r="AO66" s="4">
        <v>1.9065564684054102</v>
      </c>
      <c r="AP66" s="4">
        <v>0.6</v>
      </c>
      <c r="AQ66" s="4">
        <v>1.8328982485733514</v>
      </c>
      <c r="AR66" s="4">
        <v>0.61935483870967745</v>
      </c>
      <c r="AS66" s="4">
        <v>0.39334321405320066</v>
      </c>
      <c r="AT66" s="4">
        <v>0.33333333333333331</v>
      </c>
      <c r="AU66" s="4">
        <v>0.42596276319754617</v>
      </c>
      <c r="AV66" s="4">
        <v>0.3032258064516129</v>
      </c>
      <c r="AW66" s="4">
        <v>1.0069799282007486</v>
      </c>
      <c r="AX66" s="4">
        <v>0.48717948717948717</v>
      </c>
      <c r="AY66" s="4">
        <v>1.059991852729802</v>
      </c>
      <c r="AZ66" s="4">
        <v>0.52307692307692311</v>
      </c>
      <c r="BA66" s="4">
        <v>5773</v>
      </c>
      <c r="BB66" s="4">
        <v>0.77777777777777779</v>
      </c>
      <c r="BC66" s="4">
        <v>4506.5</v>
      </c>
      <c r="BD66" s="4">
        <v>0.73417721518987344</v>
      </c>
      <c r="BE66" s="4">
        <v>3.6064535318237154</v>
      </c>
      <c r="BF66" s="4">
        <v>0.37777777777777777</v>
      </c>
      <c r="BG66" s="4">
        <v>4.3304406312065691</v>
      </c>
      <c r="BH66" s="4">
        <v>0.49367088607594939</v>
      </c>
    </row>
    <row r="67" spans="2:60" x14ac:dyDescent="0.3">
      <c r="B67" s="3" t="s">
        <v>180</v>
      </c>
      <c r="C67" s="3" t="s">
        <v>181</v>
      </c>
      <c r="D67" s="3" t="s">
        <v>21</v>
      </c>
      <c r="E67" s="3" t="s">
        <v>168</v>
      </c>
      <c r="F67" s="3" t="s">
        <v>62</v>
      </c>
      <c r="G67" s="4">
        <v>2024</v>
      </c>
      <c r="H67" s="4">
        <v>18705</v>
      </c>
      <c r="I67" s="4">
        <v>2567.5389468056669</v>
      </c>
      <c r="J67" s="4">
        <v>0.34210526315789475</v>
      </c>
      <c r="K67" s="4">
        <v>2840.5936120734659</v>
      </c>
      <c r="L67" s="4">
        <v>0.2</v>
      </c>
      <c r="M67" s="4">
        <v>2097.5544506816359</v>
      </c>
      <c r="N67" s="4">
        <v>0.31578947368421051</v>
      </c>
      <c r="O67" s="4">
        <v>2351.7489107305705</v>
      </c>
      <c r="P67" s="4">
        <v>0.23225806451612904</v>
      </c>
      <c r="Q67" s="4">
        <v>1241.5167067628977</v>
      </c>
      <c r="R67" s="4">
        <v>0.52631578947368418</v>
      </c>
      <c r="S67" s="4">
        <v>1220.0951277893598</v>
      </c>
      <c r="T67" s="4">
        <v>0.51898734177215189</v>
      </c>
      <c r="U67" s="4">
        <v>0.85880027525196034</v>
      </c>
      <c r="V67" s="4">
        <v>0.47368421052631576</v>
      </c>
      <c r="W67" s="4">
        <v>0.86858743257935678</v>
      </c>
      <c r="X67" s="4">
        <v>0.78064516129032258</v>
      </c>
      <c r="Y67" s="4">
        <v>0.18304863367652097</v>
      </c>
      <c r="Z67" s="4">
        <v>0.60526315789473684</v>
      </c>
      <c r="AA67" s="4">
        <v>0.16850778662825508</v>
      </c>
      <c r="AB67" s="4">
        <v>0.47096774193548385</v>
      </c>
      <c r="AC67" s="4">
        <v>0.1906371026627075</v>
      </c>
      <c r="AD67" s="4">
        <v>0.76315789473684215</v>
      </c>
      <c r="AE67" s="4">
        <v>0.11883209039597999</v>
      </c>
      <c r="AF67" s="4">
        <v>0.76129032258064511</v>
      </c>
      <c r="AG67" s="4">
        <v>907.50686982090349</v>
      </c>
      <c r="AH67" s="4">
        <v>0.57894736842105265</v>
      </c>
      <c r="AI67" s="4">
        <v>784.40706653972279</v>
      </c>
      <c r="AJ67" s="4">
        <v>0.63225806451612898</v>
      </c>
      <c r="AK67" s="4">
        <v>1560.9562683774393</v>
      </c>
      <c r="AL67" s="4">
        <v>0.13157894736842105</v>
      </c>
      <c r="AM67" s="4">
        <v>2845.8520715675572</v>
      </c>
      <c r="AN67" s="4">
        <v>6.4516129032258063E-2</v>
      </c>
      <c r="AO67" s="4">
        <v>0.88815380903375085</v>
      </c>
      <c r="AP67" s="4">
        <v>0.13157894736842105</v>
      </c>
      <c r="AQ67" s="4">
        <v>1.2167310006188128</v>
      </c>
      <c r="AR67" s="4">
        <v>0.1032258064516129</v>
      </c>
      <c r="AS67" s="4">
        <v>0.26935341233702725</v>
      </c>
      <c r="AT67" s="4">
        <v>0</v>
      </c>
      <c r="AU67" s="4">
        <v>0.42636007711608348</v>
      </c>
      <c r="AV67" s="4">
        <v>3.2258064516129031E-2</v>
      </c>
      <c r="AW67" s="4">
        <v>2.6224431771132393</v>
      </c>
      <c r="AX67" s="4">
        <v>0.96969696969696972</v>
      </c>
      <c r="AY67" s="4">
        <v>1.0106314937772813</v>
      </c>
      <c r="AZ67" s="4">
        <v>0.93846153846153846</v>
      </c>
      <c r="BA67" s="4">
        <v>6101</v>
      </c>
      <c r="BB67" s="4">
        <v>0.68421052631578949</v>
      </c>
      <c r="BC67" s="4">
        <v>5439</v>
      </c>
      <c r="BD67" s="4">
        <v>0.77215189873417722</v>
      </c>
      <c r="BE67" s="4">
        <v>3.1714990432388874</v>
      </c>
      <c r="BF67" s="4">
        <v>0.5</v>
      </c>
      <c r="BG67" s="4">
        <v>3.1714990432388874</v>
      </c>
      <c r="BH67" s="4">
        <v>0.41772151898734178</v>
      </c>
    </row>
    <row r="68" spans="2:60" x14ac:dyDescent="0.3">
      <c r="B68" s="3" t="s">
        <v>182</v>
      </c>
      <c r="C68" s="3" t="s">
        <v>183</v>
      </c>
      <c r="D68" s="3" t="s">
        <v>91</v>
      </c>
      <c r="E68" s="3" t="s">
        <v>113</v>
      </c>
      <c r="F68" s="3" t="s">
        <v>39</v>
      </c>
      <c r="G68" s="4">
        <v>2024</v>
      </c>
      <c r="H68" s="4">
        <v>3748</v>
      </c>
      <c r="I68" s="4">
        <v>2816.3593916755603</v>
      </c>
      <c r="J68" s="4">
        <v>0.24444444444444444</v>
      </c>
      <c r="K68" s="4">
        <v>3327.8780362021444</v>
      </c>
      <c r="L68" s="4">
        <v>0.29677419354838708</v>
      </c>
      <c r="M68" s="4">
        <v>1742.5410885805763</v>
      </c>
      <c r="N68" s="4">
        <v>8.8888888888888892E-2</v>
      </c>
      <c r="O68" s="4">
        <v>2783.665107049771</v>
      </c>
      <c r="P68" s="4">
        <v>0.1032258064516129</v>
      </c>
      <c r="Q68" s="4">
        <v>770.34711846318032</v>
      </c>
      <c r="R68" s="4">
        <v>0.13333333333333333</v>
      </c>
      <c r="S68" s="4">
        <v>1246.3620268389132</v>
      </c>
      <c r="T68" s="4">
        <v>0.13291139240506328</v>
      </c>
      <c r="U68" s="4">
        <v>0.79270736278878318</v>
      </c>
      <c r="V68" s="4">
        <v>0.53333333333333333</v>
      </c>
      <c r="W68" s="4">
        <v>0.77321956576926931</v>
      </c>
      <c r="X68" s="4">
        <v>0.53548387096774197</v>
      </c>
      <c r="Y68" s="4">
        <v>0.38127886173508851</v>
      </c>
      <c r="Z68" s="4">
        <v>0.91111111111111109</v>
      </c>
      <c r="AA68" s="4">
        <v>0.21663632085783124</v>
      </c>
      <c r="AB68" s="4">
        <v>0.90322580645161288</v>
      </c>
      <c r="AC68" s="4">
        <v>4.209680463362132E-3</v>
      </c>
      <c r="AD68" s="4">
        <v>6.6666666666666666E-2</v>
      </c>
      <c r="AE68" s="4">
        <v>0.15427954880170608</v>
      </c>
      <c r="AF68" s="4">
        <v>0.12903225806451613</v>
      </c>
      <c r="AG68" s="4">
        <v>0</v>
      </c>
      <c r="AH68" s="4">
        <v>0</v>
      </c>
      <c r="AI68" s="4">
        <v>950.36657453644102</v>
      </c>
      <c r="AJ68" s="4">
        <v>0</v>
      </c>
      <c r="AK68" s="4">
        <v>5884.3508537886873</v>
      </c>
      <c r="AL68" s="4">
        <v>0.88888888888888884</v>
      </c>
      <c r="AM68" s="4">
        <v>4022.5271421692432</v>
      </c>
      <c r="AN68" s="4">
        <v>0.70322580645161292</v>
      </c>
      <c r="AO68" s="4">
        <v>4.3155301421170149</v>
      </c>
      <c r="AP68" s="4">
        <v>1</v>
      </c>
      <c r="AQ68" s="4">
        <v>1.8328982485733514</v>
      </c>
      <c r="AR68" s="4">
        <v>0.967741935483871</v>
      </c>
      <c r="AS68" s="4">
        <v>0.35913730666082194</v>
      </c>
      <c r="AT68" s="4">
        <v>0.15555555555555556</v>
      </c>
      <c r="AU68" s="4">
        <v>0.42596276319754617</v>
      </c>
      <c r="AV68" s="4">
        <v>0.15483870967741936</v>
      </c>
      <c r="AW68" s="4">
        <v>0.53763700741793519</v>
      </c>
      <c r="AX68" s="4">
        <v>0.15384615384615385</v>
      </c>
      <c r="AY68" s="4">
        <v>1.059991852729802</v>
      </c>
      <c r="AZ68" s="4">
        <v>0.18461538461538463</v>
      </c>
      <c r="BA68" s="4">
        <v>5355</v>
      </c>
      <c r="BB68" s="4">
        <v>0.68888888888888888</v>
      </c>
      <c r="BC68" s="4">
        <v>4506.5</v>
      </c>
      <c r="BD68" s="4">
        <v>0.620253164556962</v>
      </c>
      <c r="BE68" s="4">
        <v>2.6670753903524429</v>
      </c>
      <c r="BF68" s="4">
        <v>0.2</v>
      </c>
      <c r="BG68" s="4">
        <v>4.3304406312065691</v>
      </c>
      <c r="BH68" s="4">
        <v>0.25949367088607594</v>
      </c>
    </row>
    <row r="69" spans="2:60" x14ac:dyDescent="0.3">
      <c r="B69" s="3" t="s">
        <v>184</v>
      </c>
      <c r="C69" s="3" t="s">
        <v>185</v>
      </c>
      <c r="D69" s="3" t="s">
        <v>27</v>
      </c>
      <c r="E69" s="3" t="s">
        <v>71</v>
      </c>
      <c r="F69" s="3" t="s">
        <v>79</v>
      </c>
      <c r="G69" s="4">
        <v>2024</v>
      </c>
      <c r="H69" s="4">
        <v>52953</v>
      </c>
      <c r="I69" s="4">
        <v>2439.7523841897532</v>
      </c>
      <c r="J69" s="4">
        <v>0.15384615384615385</v>
      </c>
      <c r="K69" s="4">
        <v>2808.7201780959463</v>
      </c>
      <c r="L69" s="4">
        <v>0.16129032258064516</v>
      </c>
      <c r="M69" s="4">
        <v>1745.5622722036524</v>
      </c>
      <c r="N69" s="4">
        <v>0</v>
      </c>
      <c r="O69" s="4">
        <v>2421.4859963146146</v>
      </c>
      <c r="P69" s="4">
        <v>0.10967741935483871</v>
      </c>
      <c r="Q69" s="4">
        <v>1020.0748399524107</v>
      </c>
      <c r="R69" s="4">
        <v>7.6923076923076927E-2</v>
      </c>
      <c r="S69" s="4">
        <v>1348.8007480808219</v>
      </c>
      <c r="T69" s="4">
        <v>0.33544303797468356</v>
      </c>
      <c r="U69" s="4">
        <v>0.69655074708530407</v>
      </c>
      <c r="V69" s="4">
        <v>0</v>
      </c>
      <c r="W69" s="4">
        <v>0.90052571638766743</v>
      </c>
      <c r="X69" s="4">
        <v>0.30967741935483872</v>
      </c>
      <c r="Y69" s="4">
        <v>0.28453301920499724</v>
      </c>
      <c r="Z69" s="4">
        <v>0.92307692307692313</v>
      </c>
      <c r="AA69" s="4">
        <v>0.16277784106612928</v>
      </c>
      <c r="AB69" s="4">
        <v>0.70322580645161292</v>
      </c>
      <c r="AC69" s="4">
        <v>0.17724855468767856</v>
      </c>
      <c r="AD69" s="4">
        <v>0.76923076923076927</v>
      </c>
      <c r="AE69" s="4">
        <v>0.11213996747458171</v>
      </c>
      <c r="AF69" s="4">
        <v>0.72258064516129028</v>
      </c>
      <c r="AG69" s="4">
        <v>730.33622268804413</v>
      </c>
      <c r="AH69" s="4">
        <v>0.69230769230769229</v>
      </c>
      <c r="AI69" s="4">
        <v>450.44714484039753</v>
      </c>
      <c r="AJ69" s="4">
        <v>0.59354838709677415</v>
      </c>
      <c r="AK69" s="4">
        <v>534.4631276792627</v>
      </c>
      <c r="AL69" s="4">
        <v>0</v>
      </c>
      <c r="AM69" s="4">
        <v>1911.5653803888868</v>
      </c>
      <c r="AN69" s="4">
        <v>1.2903225806451613E-2</v>
      </c>
      <c r="AO69" s="4">
        <v>0.35442178192063861</v>
      </c>
      <c r="AP69" s="4">
        <v>0</v>
      </c>
      <c r="AQ69" s="4">
        <v>0.96680645251924513</v>
      </c>
      <c r="AR69" s="4">
        <v>6.4516129032258064E-3</v>
      </c>
      <c r="AS69" s="4">
        <v>0.28275746165670329</v>
      </c>
      <c r="AT69" s="4">
        <v>0</v>
      </c>
      <c r="AU69" s="4">
        <v>0.40788392306614168</v>
      </c>
      <c r="AV69" s="4">
        <v>5.1612903225806452E-2</v>
      </c>
      <c r="AW69" s="4">
        <v>5.066261697125495</v>
      </c>
      <c r="AX69" s="4">
        <v>1</v>
      </c>
      <c r="AY69" s="4">
        <v>0.99321574751562758</v>
      </c>
      <c r="AZ69" s="4">
        <v>0.98461538461538467</v>
      </c>
      <c r="BA69" s="4">
        <v>4472</v>
      </c>
      <c r="BB69" s="4">
        <v>0</v>
      </c>
      <c r="BC69" s="4">
        <v>6472.5</v>
      </c>
      <c r="BD69" s="4">
        <v>0.45569620253164556</v>
      </c>
      <c r="BE69" s="4">
        <v>2.9312206560044887</v>
      </c>
      <c r="BF69" s="4">
        <v>0.46153846153846156</v>
      </c>
      <c r="BG69" s="4">
        <v>2.9926402967531014</v>
      </c>
      <c r="BH69" s="4">
        <v>0.34177215189873417</v>
      </c>
    </row>
    <row r="70" spans="2:60" x14ac:dyDescent="0.3">
      <c r="B70" s="3" t="s">
        <v>186</v>
      </c>
      <c r="C70" s="3" t="s">
        <v>188</v>
      </c>
      <c r="D70" s="3" t="s">
        <v>27</v>
      </c>
      <c r="E70" s="3" t="s">
        <v>38</v>
      </c>
      <c r="F70" s="3" t="s">
        <v>62</v>
      </c>
      <c r="G70" s="4">
        <v>2024</v>
      </c>
      <c r="H70" s="4">
        <v>31936</v>
      </c>
      <c r="I70" s="4">
        <v>2724.816100951904</v>
      </c>
      <c r="J70" s="4">
        <v>0.47368421052631576</v>
      </c>
      <c r="K70" s="4">
        <v>2840.5936120734659</v>
      </c>
      <c r="L70" s="4">
        <v>0.26451612903225807</v>
      </c>
      <c r="M70" s="4">
        <v>2038.3835483466935</v>
      </c>
      <c r="N70" s="4">
        <v>0.26315789473684209</v>
      </c>
      <c r="O70" s="4">
        <v>2351.7489107305705</v>
      </c>
      <c r="P70" s="4">
        <v>0.2</v>
      </c>
      <c r="Q70" s="4">
        <v>1304.3509205911823</v>
      </c>
      <c r="R70" s="4">
        <v>0.55263157894736847</v>
      </c>
      <c r="S70" s="4">
        <v>1220.0951277893598</v>
      </c>
      <c r="T70" s="4">
        <v>0.57594936708860756</v>
      </c>
      <c r="U70" s="4">
        <v>0.82685987971440089</v>
      </c>
      <c r="V70" s="4">
        <v>0.34210526315789475</v>
      </c>
      <c r="W70" s="4">
        <v>0.86858743257935678</v>
      </c>
      <c r="X70" s="4">
        <v>0.67096774193548392</v>
      </c>
      <c r="Y70" s="4">
        <v>0.25191885513499712</v>
      </c>
      <c r="Z70" s="4">
        <v>0.78947368421052633</v>
      </c>
      <c r="AA70" s="4">
        <v>0.16850778662825508</v>
      </c>
      <c r="AB70" s="4">
        <v>0.61935483870967745</v>
      </c>
      <c r="AC70" s="4">
        <v>4.0659621760539305E-2</v>
      </c>
      <c r="AD70" s="4">
        <v>0.10526315789473684</v>
      </c>
      <c r="AE70" s="4">
        <v>0.11883209039597999</v>
      </c>
      <c r="AF70" s="4">
        <v>0.22580645161290322</v>
      </c>
      <c r="AG70" s="4">
        <v>678.01374624248501</v>
      </c>
      <c r="AH70" s="4">
        <v>0.47368421052631576</v>
      </c>
      <c r="AI70" s="4">
        <v>784.40706653972279</v>
      </c>
      <c r="AJ70" s="4">
        <v>0.58064516129032262</v>
      </c>
      <c r="AK70" s="4">
        <v>2130.9950526052103</v>
      </c>
      <c r="AL70" s="4">
        <v>0.26315789473684209</v>
      </c>
      <c r="AM70" s="4">
        <v>2845.8520715675572</v>
      </c>
      <c r="AN70" s="4">
        <v>0.14838709677419354</v>
      </c>
      <c r="AO70" s="4">
        <v>1.1748005079426544</v>
      </c>
      <c r="AP70" s="4">
        <v>0.44736842105263158</v>
      </c>
      <c r="AQ70" s="4">
        <v>1.2167310006188128</v>
      </c>
      <c r="AR70" s="4">
        <v>0.25806451612903225</v>
      </c>
      <c r="AS70" s="4">
        <v>0.44917025046475995</v>
      </c>
      <c r="AT70" s="4">
        <v>0.71052631578947367</v>
      </c>
      <c r="AU70" s="4">
        <v>0.42636007711608348</v>
      </c>
      <c r="AV70" s="4">
        <v>0.59354838709677415</v>
      </c>
      <c r="AW70" s="4">
        <v>0.95949327828735331</v>
      </c>
      <c r="AX70" s="4">
        <v>0.48484848484848486</v>
      </c>
      <c r="AY70" s="4">
        <v>1.0106314937772813</v>
      </c>
      <c r="AZ70" s="4">
        <v>0.5</v>
      </c>
      <c r="BA70" s="4">
        <v>6395</v>
      </c>
      <c r="BB70" s="4">
        <v>0.78947368421052633</v>
      </c>
      <c r="BC70" s="4">
        <v>5439</v>
      </c>
      <c r="BD70" s="4">
        <v>0.81645569620253167</v>
      </c>
      <c r="BE70" s="4">
        <v>3.0679011151448123</v>
      </c>
      <c r="BF70" s="4">
        <v>0.39473684210526316</v>
      </c>
      <c r="BG70" s="4">
        <v>3.1714990432388874</v>
      </c>
      <c r="BH70" s="4">
        <v>0.37341772151898733</v>
      </c>
    </row>
    <row r="71" spans="2:60" x14ac:dyDescent="0.3">
      <c r="B71" s="3" t="s">
        <v>190</v>
      </c>
      <c r="C71" s="3" t="s">
        <v>191</v>
      </c>
      <c r="D71" s="3" t="s">
        <v>21</v>
      </c>
      <c r="E71" s="3" t="s">
        <v>38</v>
      </c>
      <c r="F71" s="3" t="s">
        <v>79</v>
      </c>
      <c r="G71" s="4">
        <v>2024</v>
      </c>
      <c r="H71" s="4">
        <v>148653</v>
      </c>
      <c r="I71" s="4">
        <v>3436.9706632224038</v>
      </c>
      <c r="J71" s="4">
        <v>0.84615384615384615</v>
      </c>
      <c r="K71" s="4">
        <v>2808.7201780959463</v>
      </c>
      <c r="L71" s="4">
        <v>0.46451612903225808</v>
      </c>
      <c r="M71" s="4">
        <v>2361.1968813276558</v>
      </c>
      <c r="N71" s="4">
        <v>0.46153846153846156</v>
      </c>
      <c r="O71" s="4">
        <v>2421.4859963146146</v>
      </c>
      <c r="P71" s="4">
        <v>0.33548387096774196</v>
      </c>
      <c r="Q71" s="4">
        <v>1273.2840305947407</v>
      </c>
      <c r="R71" s="4">
        <v>0.38461538461538464</v>
      </c>
      <c r="S71" s="4">
        <v>1348.8007480808219</v>
      </c>
      <c r="T71" s="4">
        <v>0.569620253164557</v>
      </c>
      <c r="U71" s="4">
        <v>0.7479820557586766</v>
      </c>
      <c r="V71" s="4">
        <v>7.6923076923076927E-2</v>
      </c>
      <c r="W71" s="4">
        <v>0.90052571638766743</v>
      </c>
      <c r="X71" s="4">
        <v>0.43870967741935485</v>
      </c>
      <c r="Y71" s="4">
        <v>0.31300057152252031</v>
      </c>
      <c r="Z71" s="4">
        <v>1</v>
      </c>
      <c r="AA71" s="4">
        <v>0.16277784106612928</v>
      </c>
      <c r="AB71" s="4">
        <v>0.7870967741935484</v>
      </c>
      <c r="AC71" s="4">
        <v>0.19428649722545729</v>
      </c>
      <c r="AD71" s="4">
        <v>0.92307692307692313</v>
      </c>
      <c r="AE71" s="4">
        <v>0.11213996747458171</v>
      </c>
      <c r="AF71" s="4">
        <v>0.7870967741935484</v>
      </c>
      <c r="AG71" s="4">
        <v>2134.5347890725379</v>
      </c>
      <c r="AH71" s="4">
        <v>1</v>
      </c>
      <c r="AI71" s="4">
        <v>450.44714484039753</v>
      </c>
      <c r="AJ71" s="4">
        <v>0.89677419354838706</v>
      </c>
      <c r="AK71" s="4">
        <v>1803.5088427411488</v>
      </c>
      <c r="AL71" s="4">
        <v>0.30769230769230771</v>
      </c>
      <c r="AM71" s="4">
        <v>1911.5653803888868</v>
      </c>
      <c r="AN71" s="4">
        <v>8.387096774193549E-2</v>
      </c>
      <c r="AO71" s="4">
        <v>0.88418702364344537</v>
      </c>
      <c r="AP71" s="4">
        <v>0.30769230769230771</v>
      </c>
      <c r="AQ71" s="4">
        <v>0.96680645251924513</v>
      </c>
      <c r="AR71" s="4">
        <v>9.6774193548387094E-2</v>
      </c>
      <c r="AS71" s="4">
        <v>0.41674222367291675</v>
      </c>
      <c r="AT71" s="4">
        <v>0.61538461538461542</v>
      </c>
      <c r="AU71" s="4">
        <v>0.40788392306614168</v>
      </c>
      <c r="AV71" s="4">
        <v>0.41290322580645161</v>
      </c>
      <c r="AW71" s="4"/>
      <c r="AX71" s="4"/>
      <c r="AY71" s="4">
        <v>0.99321574751562758</v>
      </c>
      <c r="AZ71" s="4"/>
      <c r="BA71" s="4">
        <v>6363</v>
      </c>
      <c r="BB71" s="4">
        <v>0.46153846153846156</v>
      </c>
      <c r="BC71" s="4">
        <v>6472.5</v>
      </c>
      <c r="BD71" s="4">
        <v>0.810126582278481</v>
      </c>
      <c r="BE71" s="4">
        <v>2.2890374045723556</v>
      </c>
      <c r="BF71" s="4">
        <v>7.6923076923076927E-2</v>
      </c>
      <c r="BG71" s="4">
        <v>2.9926402967531014</v>
      </c>
      <c r="BH71" s="4">
        <v>0.14556962025316456</v>
      </c>
    </row>
    <row r="72" spans="2:60" x14ac:dyDescent="0.3">
      <c r="B72" s="3" t="s">
        <v>193</v>
      </c>
      <c r="C72" s="3" t="s">
        <v>194</v>
      </c>
      <c r="D72" s="3" t="s">
        <v>21</v>
      </c>
      <c r="E72" s="3" t="s">
        <v>195</v>
      </c>
      <c r="F72" s="3" t="s">
        <v>39</v>
      </c>
      <c r="G72" s="4">
        <v>2024</v>
      </c>
      <c r="H72" s="4">
        <v>4099</v>
      </c>
      <c r="I72" s="4">
        <v>1801.0085386679677</v>
      </c>
      <c r="J72" s="4">
        <v>2.2222222222222223E-2</v>
      </c>
      <c r="K72" s="4">
        <v>3327.8780362021444</v>
      </c>
      <c r="L72" s="4">
        <v>3.2258064516129031E-2</v>
      </c>
      <c r="M72" s="4">
        <v>1496.7965357404246</v>
      </c>
      <c r="N72" s="4">
        <v>2.2222222222222223E-2</v>
      </c>
      <c r="O72" s="4">
        <v>2783.665107049771</v>
      </c>
      <c r="P72" s="4">
        <v>2.5806451612903226E-2</v>
      </c>
      <c r="Q72" s="4">
        <v>844.3208099536472</v>
      </c>
      <c r="R72" s="4">
        <v>0.15555555555555556</v>
      </c>
      <c r="S72" s="4">
        <v>1246.3620268389132</v>
      </c>
      <c r="T72" s="4">
        <v>0.20253164556962025</v>
      </c>
      <c r="U72" s="4">
        <v>0.85352288314237745</v>
      </c>
      <c r="V72" s="4">
        <v>0.88888888888888884</v>
      </c>
      <c r="W72" s="4">
        <v>0.77321956576926931</v>
      </c>
      <c r="X72" s="4">
        <v>0.77419354838709675</v>
      </c>
      <c r="Y72" s="4">
        <v>0.16891202700934421</v>
      </c>
      <c r="Z72" s="4">
        <v>0.33333333333333331</v>
      </c>
      <c r="AA72" s="4">
        <v>0.21663632085783124</v>
      </c>
      <c r="AB72" s="4">
        <v>0.3935483870967742</v>
      </c>
      <c r="AC72" s="4">
        <v>8.7840663584104708E-2</v>
      </c>
      <c r="AD72" s="4">
        <v>0.26666666666666666</v>
      </c>
      <c r="AE72" s="4">
        <v>0.15427954880170608</v>
      </c>
      <c r="AF72" s="4">
        <v>0.4</v>
      </c>
      <c r="AG72" s="4">
        <v>938.63405708709445</v>
      </c>
      <c r="AH72" s="4">
        <v>0.48888888888888887</v>
      </c>
      <c r="AI72" s="4">
        <v>950.36657453644102</v>
      </c>
      <c r="AJ72" s="4">
        <v>0.65161290322580645</v>
      </c>
      <c r="AK72" s="4">
        <v>3238.922664064406</v>
      </c>
      <c r="AL72" s="4">
        <v>0.35555555555555557</v>
      </c>
      <c r="AM72" s="4">
        <v>4022.5271421692432</v>
      </c>
      <c r="AN72" s="4">
        <v>0.37419354838709679</v>
      </c>
      <c r="AO72" s="4">
        <v>2.7595568693850523</v>
      </c>
      <c r="AP72" s="4">
        <v>0.8666666666666667</v>
      </c>
      <c r="AQ72" s="4">
        <v>1.8328982485733514</v>
      </c>
      <c r="AR72" s="4">
        <v>0.81290322580645158</v>
      </c>
      <c r="AS72" s="4">
        <v>0.25355039138359697</v>
      </c>
      <c r="AT72" s="4">
        <v>2.2222222222222223E-2</v>
      </c>
      <c r="AU72" s="4">
        <v>0.42596276319754617</v>
      </c>
      <c r="AV72" s="4">
        <v>1.2903225806451613E-2</v>
      </c>
      <c r="AW72" s="4">
        <v>1.7214063907459545</v>
      </c>
      <c r="AX72" s="4">
        <v>0.76923076923076927</v>
      </c>
      <c r="AY72" s="4">
        <v>1.059991852729802</v>
      </c>
      <c r="AZ72" s="4">
        <v>0.80769230769230771</v>
      </c>
      <c r="BA72" s="4">
        <v>7901</v>
      </c>
      <c r="BB72" s="4">
        <v>0.9555555555555556</v>
      </c>
      <c r="BC72" s="4">
        <v>4506.5</v>
      </c>
      <c r="BD72" s="4">
        <v>0.90506329113924056</v>
      </c>
      <c r="BE72" s="4">
        <v>1.7317282810526053</v>
      </c>
      <c r="BF72" s="4">
        <v>6.6666666666666666E-2</v>
      </c>
      <c r="BG72" s="4">
        <v>4.3304406312065691</v>
      </c>
      <c r="BH72" s="4">
        <v>5.0632911392405063E-2</v>
      </c>
    </row>
    <row r="73" spans="2:60" x14ac:dyDescent="0.3">
      <c r="B73" s="3" t="s">
        <v>196</v>
      </c>
      <c r="C73" s="3" t="s">
        <v>197</v>
      </c>
      <c r="D73" s="3" t="s">
        <v>21</v>
      </c>
      <c r="E73" s="3" t="s">
        <v>198</v>
      </c>
      <c r="F73" s="3" t="s">
        <v>23</v>
      </c>
      <c r="G73" s="4">
        <v>2024</v>
      </c>
      <c r="H73" s="4">
        <v>2196</v>
      </c>
      <c r="I73" s="4">
        <v>3773.0177595628415</v>
      </c>
      <c r="J73" s="4">
        <v>0.2857142857142857</v>
      </c>
      <c r="K73" s="4">
        <v>5271.4077009906105</v>
      </c>
      <c r="L73" s="4">
        <v>0.5741935483870968</v>
      </c>
      <c r="M73" s="4">
        <v>3557.8447176684881</v>
      </c>
      <c r="N73" s="4">
        <v>0.42857142857142855</v>
      </c>
      <c r="O73" s="4">
        <v>3664.776090965649</v>
      </c>
      <c r="P73" s="4">
        <v>0.73548387096774193</v>
      </c>
      <c r="Q73" s="4">
        <v>1190.0232240437158</v>
      </c>
      <c r="R73" s="4">
        <v>0.59615384615384615</v>
      </c>
      <c r="S73" s="4">
        <v>998.56172839506178</v>
      </c>
      <c r="T73" s="4">
        <v>0.45569620253164556</v>
      </c>
      <c r="U73" s="4">
        <v>0.79206864676526489</v>
      </c>
      <c r="V73" s="4">
        <v>0.87755102040816324</v>
      </c>
      <c r="W73" s="4">
        <v>0.63451768715199397</v>
      </c>
      <c r="X73" s="4">
        <v>0.52903225806451615</v>
      </c>
      <c r="Y73" s="4">
        <v>5.7029427266540159E-2</v>
      </c>
      <c r="Z73" s="4">
        <v>0.18367346938775511</v>
      </c>
      <c r="AA73" s="4">
        <v>0.21302903242129306</v>
      </c>
      <c r="AB73" s="4">
        <v>8.387096774193549E-2</v>
      </c>
      <c r="AC73" s="4">
        <v>0</v>
      </c>
      <c r="AD73" s="4">
        <v>0</v>
      </c>
      <c r="AE73" s="4">
        <v>6.5970871072232123E-2</v>
      </c>
      <c r="AF73" s="4">
        <v>0</v>
      </c>
      <c r="AG73" s="4">
        <v>0</v>
      </c>
      <c r="AH73" s="4">
        <v>0</v>
      </c>
      <c r="AI73" s="4">
        <v>132.46383323062506</v>
      </c>
      <c r="AJ73" s="4">
        <v>0</v>
      </c>
      <c r="AK73" s="4">
        <v>6913.1921675774138</v>
      </c>
      <c r="AL73" s="4">
        <v>0.38775510204081631</v>
      </c>
      <c r="AM73" s="4">
        <v>7214.877652757079</v>
      </c>
      <c r="AN73" s="4">
        <v>0.76774193548387093</v>
      </c>
      <c r="AO73" s="4">
        <v>2.4032863478900559</v>
      </c>
      <c r="AP73" s="4">
        <v>0.53061224489795922</v>
      </c>
      <c r="AQ73" s="4">
        <v>2.3083539032436322</v>
      </c>
      <c r="AR73" s="4">
        <v>0.74838709677419357</v>
      </c>
      <c r="AS73" s="4">
        <v>0.53020562635658297</v>
      </c>
      <c r="AT73" s="4">
        <v>0.87755102040816324</v>
      </c>
      <c r="AU73" s="4">
        <v>0.45294114507188066</v>
      </c>
      <c r="AV73" s="4">
        <v>0.86451612903225805</v>
      </c>
      <c r="AW73" s="4">
        <v>0.34462123621725727</v>
      </c>
      <c r="AX73" s="4">
        <v>0.19444444444444445</v>
      </c>
      <c r="AY73" s="4">
        <v>0.83632373561476825</v>
      </c>
      <c r="AZ73" s="4">
        <v>6.9230769230769235E-2</v>
      </c>
      <c r="BA73" s="4">
        <v>4295</v>
      </c>
      <c r="BB73" s="4">
        <v>0.82692307692307687</v>
      </c>
      <c r="BC73" s="4">
        <v>3318</v>
      </c>
      <c r="BD73" s="4">
        <v>0.41139240506329117</v>
      </c>
      <c r="BE73" s="4">
        <v>4.8624689380188926</v>
      </c>
      <c r="BF73" s="4">
        <v>0.46153846153846156</v>
      </c>
      <c r="BG73" s="4">
        <v>4.8962401971520366</v>
      </c>
      <c r="BH73" s="4">
        <v>0.65189873417721522</v>
      </c>
    </row>
    <row r="74" spans="2:60" x14ac:dyDescent="0.3">
      <c r="B74" s="3" t="s">
        <v>199</v>
      </c>
      <c r="C74" s="3" t="s">
        <v>200</v>
      </c>
      <c r="D74" s="3" t="s">
        <v>34</v>
      </c>
      <c r="E74" s="3" t="s">
        <v>38</v>
      </c>
      <c r="F74" s="3" t="s">
        <v>23</v>
      </c>
      <c r="G74" s="4">
        <v>2024</v>
      </c>
      <c r="H74" s="4">
        <v>1353</v>
      </c>
      <c r="I74" s="4">
        <v>4111.1899482631188</v>
      </c>
      <c r="J74" s="4">
        <v>0.32653061224489793</v>
      </c>
      <c r="K74" s="4">
        <v>5271.4077009906105</v>
      </c>
      <c r="L74" s="4">
        <v>0.6387096774193548</v>
      </c>
      <c r="M74" s="4">
        <v>3609.9275683665928</v>
      </c>
      <c r="N74" s="4">
        <v>0.46938775510204084</v>
      </c>
      <c r="O74" s="4">
        <v>3664.776090965649</v>
      </c>
      <c r="P74" s="4">
        <v>0.74838709677419357</v>
      </c>
      <c r="Q74" s="4">
        <v>1582.4678492239468</v>
      </c>
      <c r="R74" s="4">
        <v>0.73076923076923073</v>
      </c>
      <c r="S74" s="4">
        <v>998.56172839506178</v>
      </c>
      <c r="T74" s="4">
        <v>0.759493670886076</v>
      </c>
      <c r="U74" s="4">
        <v>0.82410147345409568</v>
      </c>
      <c r="V74" s="4">
        <v>0.95918367346938771</v>
      </c>
      <c r="W74" s="4">
        <v>0.63451768715199397</v>
      </c>
      <c r="X74" s="4">
        <v>0.65806451612903227</v>
      </c>
      <c r="Y74" s="4">
        <v>0.12192634886848218</v>
      </c>
      <c r="Z74" s="4">
        <v>0.26530612244897961</v>
      </c>
      <c r="AA74" s="4">
        <v>0.21302903242129306</v>
      </c>
      <c r="AB74" s="4">
        <v>0.24516129032258063</v>
      </c>
      <c r="AC74" s="4">
        <v>0.211542094664217</v>
      </c>
      <c r="AD74" s="4">
        <v>0.87755102040816324</v>
      </c>
      <c r="AE74" s="4">
        <v>6.5970871072232123E-2</v>
      </c>
      <c r="AF74" s="4">
        <v>0.79354838709677422</v>
      </c>
      <c r="AG74" s="4">
        <v>1079.9327420546933</v>
      </c>
      <c r="AH74" s="4">
        <v>0.81632653061224492</v>
      </c>
      <c r="AI74" s="4">
        <v>132.46383323062506</v>
      </c>
      <c r="AJ74" s="4">
        <v>0.7290322580645161</v>
      </c>
      <c r="AK74" s="4">
        <v>4349.8314855875833</v>
      </c>
      <c r="AL74" s="4">
        <v>0.18367346938775511</v>
      </c>
      <c r="AM74" s="4">
        <v>7214.877652757079</v>
      </c>
      <c r="AN74" s="4">
        <v>0.58064516129032262</v>
      </c>
      <c r="AO74" s="4">
        <v>1.3790974939291396</v>
      </c>
      <c r="AP74" s="4">
        <v>0.16326530612244897</v>
      </c>
      <c r="AQ74" s="4">
        <v>2.3083539032436322</v>
      </c>
      <c r="AR74" s="4">
        <v>0.4</v>
      </c>
      <c r="AS74" s="4">
        <v>0.48454154019905415</v>
      </c>
      <c r="AT74" s="4">
        <v>0.67346938775510201</v>
      </c>
      <c r="AU74" s="4">
        <v>0.45294114507188066</v>
      </c>
      <c r="AV74" s="4">
        <v>0.74193548387096775</v>
      </c>
      <c r="AW74" s="4"/>
      <c r="AX74" s="4"/>
      <c r="AY74" s="4">
        <v>0.83632373561476825</v>
      </c>
      <c r="AZ74" s="4"/>
      <c r="BA74" s="4">
        <v>10021</v>
      </c>
      <c r="BB74" s="4">
        <v>1</v>
      </c>
      <c r="BC74" s="4">
        <v>3318</v>
      </c>
      <c r="BD74" s="4">
        <v>0.96835443037974689</v>
      </c>
      <c r="BE74" s="4">
        <v>1.712046327911471</v>
      </c>
      <c r="BF74" s="4">
        <v>3.8461538461538464E-2</v>
      </c>
      <c r="BG74" s="4">
        <v>4.8962401971520366</v>
      </c>
      <c r="BH74" s="4">
        <v>3.7974683544303799E-2</v>
      </c>
    </row>
    <row r="75" spans="2:60" x14ac:dyDescent="0.3">
      <c r="B75" s="3" t="s">
        <v>201</v>
      </c>
      <c r="C75" s="3" t="s">
        <v>202</v>
      </c>
      <c r="D75" s="3" t="s">
        <v>21</v>
      </c>
      <c r="E75" s="3" t="s">
        <v>45</v>
      </c>
      <c r="F75" s="3" t="s">
        <v>23</v>
      </c>
      <c r="G75" s="4">
        <v>2024</v>
      </c>
      <c r="H75" s="4">
        <v>2371</v>
      </c>
      <c r="I75" s="4">
        <v>4256.9316743989875</v>
      </c>
      <c r="J75" s="4">
        <v>0.36734693877551022</v>
      </c>
      <c r="K75" s="4">
        <v>5271.4077009906105</v>
      </c>
      <c r="L75" s="4">
        <v>0.65161290322580645</v>
      </c>
      <c r="M75" s="4">
        <v>2712.4019401096584</v>
      </c>
      <c r="N75" s="4">
        <v>0.18367346938775511</v>
      </c>
      <c r="O75" s="4">
        <v>3664.776090965649</v>
      </c>
      <c r="P75" s="4">
        <v>0.4838709677419355</v>
      </c>
      <c r="Q75" s="4">
        <v>1512.9439055250948</v>
      </c>
      <c r="R75" s="4">
        <v>0.71153846153846156</v>
      </c>
      <c r="S75" s="4">
        <v>998.56172839506178</v>
      </c>
      <c r="T75" s="4">
        <v>0.70253164556962022</v>
      </c>
      <c r="U75" s="4">
        <v>0.73263365330170804</v>
      </c>
      <c r="V75" s="4">
        <v>0.7142857142857143</v>
      </c>
      <c r="W75" s="4">
        <v>0.63451768715199397</v>
      </c>
      <c r="X75" s="4">
        <v>0.38709677419354838</v>
      </c>
      <c r="Y75" s="4">
        <v>0.36282699663188578</v>
      </c>
      <c r="Z75" s="4">
        <v>0.77551020408163263</v>
      </c>
      <c r="AA75" s="4">
        <v>0.21302903242129306</v>
      </c>
      <c r="AB75" s="4">
        <v>0.87096774193548387</v>
      </c>
      <c r="AC75" s="4">
        <v>0.16422554295413339</v>
      </c>
      <c r="AD75" s="4">
        <v>0.77551020408163263</v>
      </c>
      <c r="AE75" s="4">
        <v>6.5970871072232123E-2</v>
      </c>
      <c r="AF75" s="4">
        <v>0.69032258064516128</v>
      </c>
      <c r="AG75" s="4">
        <v>100.24040489245044</v>
      </c>
      <c r="AH75" s="4">
        <v>0.44897959183673469</v>
      </c>
      <c r="AI75" s="4">
        <v>132.46383323062506</v>
      </c>
      <c r="AJ75" s="4">
        <v>0.22580645161290322</v>
      </c>
      <c r="AK75" s="4">
        <v>5167.5204555040063</v>
      </c>
      <c r="AL75" s="4">
        <v>0.26530612244897961</v>
      </c>
      <c r="AM75" s="4">
        <v>7214.877652757079</v>
      </c>
      <c r="AN75" s="4">
        <v>0.65161290322580645</v>
      </c>
      <c r="AO75" s="4">
        <v>2.2410722957701061</v>
      </c>
      <c r="AP75" s="4">
        <v>0.46938775510204084</v>
      </c>
      <c r="AQ75" s="4">
        <v>2.3083539032436322</v>
      </c>
      <c r="AR75" s="4">
        <v>0.70967741935483875</v>
      </c>
      <c r="AS75" s="4">
        <v>0.52990175092282554</v>
      </c>
      <c r="AT75" s="4">
        <v>0.8571428571428571</v>
      </c>
      <c r="AU75" s="4">
        <v>0.45294114507188066</v>
      </c>
      <c r="AV75" s="4">
        <v>0.85806451612903223</v>
      </c>
      <c r="AW75" s="4">
        <v>1.2040267615023703</v>
      </c>
      <c r="AX75" s="4">
        <v>0.69444444444444442</v>
      </c>
      <c r="AY75" s="4">
        <v>0.83632373561476825</v>
      </c>
      <c r="AZ75" s="4">
        <v>0.61538461538461542</v>
      </c>
      <c r="BA75" s="4">
        <v>2820</v>
      </c>
      <c r="BB75" s="4">
        <v>0.19230769230769232</v>
      </c>
      <c r="BC75" s="4">
        <v>3318</v>
      </c>
      <c r="BD75" s="4">
        <v>7.5949367088607597E-2</v>
      </c>
      <c r="BE75" s="4">
        <v>5.9920684383251714</v>
      </c>
      <c r="BF75" s="4">
        <v>0.61538461538461542</v>
      </c>
      <c r="BG75" s="4">
        <v>4.8962401971520366</v>
      </c>
      <c r="BH75" s="4">
        <v>0.72784810126582278</v>
      </c>
    </row>
    <row r="76" spans="2:60" x14ac:dyDescent="0.3">
      <c r="B76" s="3" t="s">
        <v>203</v>
      </c>
      <c r="C76" s="3" t="s">
        <v>204</v>
      </c>
      <c r="D76" s="3" t="s">
        <v>34</v>
      </c>
      <c r="E76" s="3" t="s">
        <v>42</v>
      </c>
      <c r="F76" s="3" t="s">
        <v>23</v>
      </c>
      <c r="G76" s="4">
        <v>2024</v>
      </c>
      <c r="H76" s="4">
        <v>2147</v>
      </c>
      <c r="I76" s="4">
        <v>2985.8365160689332</v>
      </c>
      <c r="J76" s="4">
        <v>0.14285714285714285</v>
      </c>
      <c r="K76" s="4">
        <v>5271.4077009906105</v>
      </c>
      <c r="L76" s="4">
        <v>0.36774193548387096</v>
      </c>
      <c r="M76" s="4">
        <v>1728.8574755472753</v>
      </c>
      <c r="N76" s="4">
        <v>8.1632653061224483E-2</v>
      </c>
      <c r="O76" s="4">
        <v>3664.776090965649</v>
      </c>
      <c r="P76" s="4">
        <v>8.387096774193549E-2</v>
      </c>
      <c r="Q76" s="4">
        <v>598.07359105728926</v>
      </c>
      <c r="R76" s="4">
        <v>0.15384615384615385</v>
      </c>
      <c r="S76" s="4">
        <v>998.56172839506178</v>
      </c>
      <c r="T76" s="4">
        <v>5.6962025316455694E-2</v>
      </c>
      <c r="U76" s="4">
        <v>0.61583931965087146</v>
      </c>
      <c r="V76" s="4">
        <v>0.44897959183673469</v>
      </c>
      <c r="W76" s="4">
        <v>0.63451768715199397</v>
      </c>
      <c r="X76" s="4">
        <v>0.19354838709677419</v>
      </c>
      <c r="Y76" s="4">
        <v>0.42098053050022999</v>
      </c>
      <c r="Z76" s="4">
        <v>0.8571428571428571</v>
      </c>
      <c r="AA76" s="4">
        <v>0.21302903242129306</v>
      </c>
      <c r="AB76" s="4">
        <v>0.92903225806451617</v>
      </c>
      <c r="AC76" s="4">
        <v>3.870614643551569E-2</v>
      </c>
      <c r="AD76" s="4">
        <v>0.36734693877551022</v>
      </c>
      <c r="AE76" s="4">
        <v>6.5970871072232123E-2</v>
      </c>
      <c r="AF76" s="4">
        <v>0.20645161290322581</v>
      </c>
      <c r="AG76" s="4">
        <v>85.846297158826275</v>
      </c>
      <c r="AH76" s="4">
        <v>0.40816326530612246</v>
      </c>
      <c r="AI76" s="4">
        <v>132.46383323062506</v>
      </c>
      <c r="AJ76" s="4">
        <v>0.2129032258064516</v>
      </c>
      <c r="AK76" s="4">
        <v>3244.9296693060082</v>
      </c>
      <c r="AL76" s="4">
        <v>8.1632653061224483E-2</v>
      </c>
      <c r="AM76" s="4">
        <v>7214.877652757079</v>
      </c>
      <c r="AN76" s="4">
        <v>0.38064516129032255</v>
      </c>
      <c r="AO76" s="4">
        <v>2.3297244805418895</v>
      </c>
      <c r="AP76" s="4">
        <v>0.51020408163265307</v>
      </c>
      <c r="AQ76" s="4">
        <v>2.3083539032436322</v>
      </c>
      <c r="AR76" s="4">
        <v>0.7290322580645161</v>
      </c>
      <c r="AS76" s="4">
        <v>0.4832488464789782</v>
      </c>
      <c r="AT76" s="4">
        <v>0.63265306122448983</v>
      </c>
      <c r="AU76" s="4">
        <v>0.45294114507188066</v>
      </c>
      <c r="AV76" s="4">
        <v>0.72258064516129028</v>
      </c>
      <c r="AW76" s="4">
        <v>1.233535231852585</v>
      </c>
      <c r="AX76" s="4">
        <v>0.72222222222222221</v>
      </c>
      <c r="AY76" s="4">
        <v>0.83632373561476825</v>
      </c>
      <c r="AZ76" s="4">
        <v>0.62307692307692308</v>
      </c>
      <c r="BA76" s="4">
        <v>4196</v>
      </c>
      <c r="BB76" s="4">
        <v>0.80769230769230771</v>
      </c>
      <c r="BC76" s="4">
        <v>3318</v>
      </c>
      <c r="BD76" s="4">
        <v>0.37341772151898733</v>
      </c>
      <c r="BE76" s="4">
        <v>2.4252936712843849</v>
      </c>
      <c r="BF76" s="4">
        <v>0.17307692307692307</v>
      </c>
      <c r="BG76" s="4">
        <v>4.8962401971520366</v>
      </c>
      <c r="BH76" s="4">
        <v>0.18354430379746836</v>
      </c>
    </row>
    <row r="77" spans="2:60" x14ac:dyDescent="0.3">
      <c r="B77" s="3" t="s">
        <v>205</v>
      </c>
      <c r="C77" s="3" t="s">
        <v>206</v>
      </c>
      <c r="D77" s="3" t="s">
        <v>34</v>
      </c>
      <c r="E77" s="3" t="s">
        <v>45</v>
      </c>
      <c r="F77" s="3" t="s">
        <v>23</v>
      </c>
      <c r="G77" s="4">
        <v>2024</v>
      </c>
      <c r="H77" s="4">
        <v>281</v>
      </c>
      <c r="I77" s="4">
        <v>27331.245551601423</v>
      </c>
      <c r="J77" s="4">
        <v>1</v>
      </c>
      <c r="K77" s="4">
        <v>5271.4077009906105</v>
      </c>
      <c r="L77" s="4">
        <v>1</v>
      </c>
      <c r="M77" s="4">
        <v>15435.548042704626</v>
      </c>
      <c r="N77" s="4">
        <v>1</v>
      </c>
      <c r="O77" s="4">
        <v>3664.776090965649</v>
      </c>
      <c r="P77" s="4">
        <v>1</v>
      </c>
      <c r="Q77" s="4">
        <v>1221.9323843416371</v>
      </c>
      <c r="R77" s="4">
        <v>0.61538461538461542</v>
      </c>
      <c r="S77" s="4">
        <v>998.56172839506178</v>
      </c>
      <c r="T77" s="4">
        <v>0.49367088607594939</v>
      </c>
      <c r="U77" s="4">
        <v>0.5671164883699128</v>
      </c>
      <c r="V77" s="4">
        <v>0.34693877551020408</v>
      </c>
      <c r="W77" s="4">
        <v>0.63451768715199397</v>
      </c>
      <c r="X77" s="4">
        <v>0.13548387096774195</v>
      </c>
      <c r="Y77" s="4">
        <v>0.43524169019072717</v>
      </c>
      <c r="Z77" s="4">
        <v>0.91836734693877553</v>
      </c>
      <c r="AA77" s="4">
        <v>0.21302903242129306</v>
      </c>
      <c r="AB77" s="4">
        <v>0.94838709677419353</v>
      </c>
      <c r="AC77" s="4">
        <v>0</v>
      </c>
      <c r="AD77" s="4">
        <v>0</v>
      </c>
      <c r="AE77" s="4">
        <v>6.5970871072232123E-2</v>
      </c>
      <c r="AF77" s="4">
        <v>0</v>
      </c>
      <c r="AG77" s="4">
        <v>0</v>
      </c>
      <c r="AH77" s="4">
        <v>0</v>
      </c>
      <c r="AI77" s="4">
        <v>132.46383323062506</v>
      </c>
      <c r="AJ77" s="4">
        <v>0</v>
      </c>
      <c r="AK77" s="4">
        <v>38422.55516014235</v>
      </c>
      <c r="AL77" s="4">
        <v>1</v>
      </c>
      <c r="AM77" s="4">
        <v>7214.877652757079</v>
      </c>
      <c r="AN77" s="4">
        <v>1</v>
      </c>
      <c r="AO77" s="4">
        <v>2.6058425677621191</v>
      </c>
      <c r="AP77" s="4">
        <v>0.59183673469387754</v>
      </c>
      <c r="AQ77" s="4">
        <v>2.3083539032436322</v>
      </c>
      <c r="AR77" s="4">
        <v>0.80645161290322576</v>
      </c>
      <c r="AS77" s="4">
        <v>0.2815762515129826</v>
      </c>
      <c r="AT77" s="4">
        <v>4.0816326530612242E-2</v>
      </c>
      <c r="AU77" s="4">
        <v>0.45294114507188066</v>
      </c>
      <c r="AV77" s="4">
        <v>4.5161290322580643E-2</v>
      </c>
      <c r="AW77" s="4"/>
      <c r="AX77" s="4"/>
      <c r="AY77" s="4">
        <v>0.83632373561476825</v>
      </c>
      <c r="AZ77" s="4"/>
      <c r="BA77" s="4">
        <v>2156</v>
      </c>
      <c r="BB77" s="4">
        <v>7.6923076923076927E-2</v>
      </c>
      <c r="BC77" s="4">
        <v>3318</v>
      </c>
      <c r="BD77" s="4">
        <v>2.5316455696202531E-2</v>
      </c>
      <c r="BE77" s="4">
        <v>13.249434870389662</v>
      </c>
      <c r="BF77" s="4">
        <v>0.84615384615384615</v>
      </c>
      <c r="BG77" s="4">
        <v>4.8962401971520366</v>
      </c>
      <c r="BH77" s="4">
        <v>0.93670886075949367</v>
      </c>
    </row>
    <row r="78" spans="2:60" x14ac:dyDescent="0.3">
      <c r="B78" s="3" t="s">
        <v>207</v>
      </c>
      <c r="C78" s="3" t="s">
        <v>208</v>
      </c>
      <c r="D78" s="3" t="s">
        <v>21</v>
      </c>
      <c r="E78" s="3" t="s">
        <v>209</v>
      </c>
      <c r="F78" s="3" t="s">
        <v>39</v>
      </c>
      <c r="G78" s="4">
        <v>2024</v>
      </c>
      <c r="H78" s="4">
        <v>3729</v>
      </c>
      <c r="I78" s="4">
        <v>4884.847948511665</v>
      </c>
      <c r="J78" s="4">
        <v>0.8</v>
      </c>
      <c r="K78" s="4">
        <v>3327.8780362021444</v>
      </c>
      <c r="L78" s="4">
        <v>0.73548387096774193</v>
      </c>
      <c r="M78" s="4">
        <v>3741.1370340573881</v>
      </c>
      <c r="N78" s="4">
        <v>0.93333333333333335</v>
      </c>
      <c r="O78" s="4">
        <v>2783.665107049771</v>
      </c>
      <c r="P78" s="4">
        <v>0.7870967741935484</v>
      </c>
      <c r="Q78" s="4">
        <v>1576.0058997050148</v>
      </c>
      <c r="R78" s="4">
        <v>0.73333333333333328</v>
      </c>
      <c r="S78" s="4">
        <v>1246.3620268389132</v>
      </c>
      <c r="T78" s="4">
        <v>0.740506329113924</v>
      </c>
      <c r="U78" s="4">
        <v>0.74350784421131821</v>
      </c>
      <c r="V78" s="4">
        <v>0.42222222222222222</v>
      </c>
      <c r="W78" s="4">
        <v>0.77321956576926931</v>
      </c>
      <c r="X78" s="4">
        <v>0.41290322580645161</v>
      </c>
      <c r="Y78" s="4">
        <v>0.23413439405063727</v>
      </c>
      <c r="Z78" s="4">
        <v>0.55555555555555558</v>
      </c>
      <c r="AA78" s="4">
        <v>0.21663632085783124</v>
      </c>
      <c r="AB78" s="4">
        <v>0.58709677419354833</v>
      </c>
      <c r="AC78" s="4">
        <v>1.5318033494513051E-3</v>
      </c>
      <c r="AD78" s="4">
        <v>4.4444444444444446E-2</v>
      </c>
      <c r="AE78" s="4">
        <v>0.15427954880170608</v>
      </c>
      <c r="AF78" s="4">
        <v>0.12258064516129032</v>
      </c>
      <c r="AG78" s="4">
        <v>0</v>
      </c>
      <c r="AH78" s="4">
        <v>0</v>
      </c>
      <c r="AI78" s="4">
        <v>950.36657453644102</v>
      </c>
      <c r="AJ78" s="4">
        <v>0</v>
      </c>
      <c r="AK78" s="4">
        <v>7977.8669884687588</v>
      </c>
      <c r="AL78" s="4">
        <v>0.9555555555555556</v>
      </c>
      <c r="AM78" s="4">
        <v>4022.5271421692432</v>
      </c>
      <c r="AN78" s="4">
        <v>0.83225806451612905</v>
      </c>
      <c r="AO78" s="4">
        <v>2.5403739702548038</v>
      </c>
      <c r="AP78" s="4">
        <v>0.84444444444444444</v>
      </c>
      <c r="AQ78" s="4">
        <v>1.8328982485733514</v>
      </c>
      <c r="AR78" s="4">
        <v>0.8</v>
      </c>
      <c r="AS78" s="4">
        <v>0.43757497144376728</v>
      </c>
      <c r="AT78" s="4">
        <v>0.57777777777777772</v>
      </c>
      <c r="AU78" s="4">
        <v>0.42596276319754617</v>
      </c>
      <c r="AV78" s="4">
        <v>0.52258064516129032</v>
      </c>
      <c r="AW78" s="4"/>
      <c r="AX78" s="4"/>
      <c r="AY78" s="4">
        <v>1.059991852729802</v>
      </c>
      <c r="AZ78" s="4"/>
      <c r="BA78" s="4">
        <v>2791</v>
      </c>
      <c r="BB78" s="4">
        <v>2.2222222222222223E-2</v>
      </c>
      <c r="BC78" s="4">
        <v>4506.5</v>
      </c>
      <c r="BD78" s="4">
        <v>6.3291139240506333E-2</v>
      </c>
      <c r="BE78" s="4">
        <v>13.98490501222023</v>
      </c>
      <c r="BF78" s="4">
        <v>0.97777777777777775</v>
      </c>
      <c r="BG78" s="4">
        <v>4.3304406312065691</v>
      </c>
      <c r="BH78" s="4">
        <v>0.94303797468354433</v>
      </c>
    </row>
    <row r="79" spans="2:60" x14ac:dyDescent="0.3">
      <c r="B79" s="3" t="s">
        <v>210</v>
      </c>
      <c r="C79" s="3" t="s">
        <v>211</v>
      </c>
      <c r="D79" s="3" t="s">
        <v>27</v>
      </c>
      <c r="E79" s="3" t="s">
        <v>38</v>
      </c>
      <c r="F79" s="3" t="s">
        <v>79</v>
      </c>
      <c r="G79" s="4">
        <v>2024</v>
      </c>
      <c r="H79" s="4">
        <v>99996</v>
      </c>
      <c r="I79" s="4">
        <v>2712.8390335613426</v>
      </c>
      <c r="J79" s="4">
        <v>0.38461538461538464</v>
      </c>
      <c r="K79" s="4">
        <v>2808.7201780959463</v>
      </c>
      <c r="L79" s="4">
        <v>0.25806451612903225</v>
      </c>
      <c r="M79" s="4">
        <v>1953.0141805672226</v>
      </c>
      <c r="N79" s="4">
        <v>7.6923076923076927E-2</v>
      </c>
      <c r="O79" s="4">
        <v>2421.4859963146146</v>
      </c>
      <c r="P79" s="4">
        <v>0.16129032258064516</v>
      </c>
      <c r="Q79" s="4">
        <v>1134.3701748069923</v>
      </c>
      <c r="R79" s="4">
        <v>0.15384615384615385</v>
      </c>
      <c r="S79" s="4">
        <v>1348.8007480808219</v>
      </c>
      <c r="T79" s="4">
        <v>0.39240506329113922</v>
      </c>
      <c r="U79" s="4">
        <v>0.80015005323860922</v>
      </c>
      <c r="V79" s="4">
        <v>0.15384615384615385</v>
      </c>
      <c r="W79" s="4">
        <v>0.90052571638766743</v>
      </c>
      <c r="X79" s="4">
        <v>0.5741935483870968</v>
      </c>
      <c r="Y79" s="4">
        <v>0.28008475386637371</v>
      </c>
      <c r="Z79" s="4">
        <v>0.84615384615384615</v>
      </c>
      <c r="AA79" s="4">
        <v>0.16277784106612928</v>
      </c>
      <c r="AB79" s="4">
        <v>0.6967741935483871</v>
      </c>
      <c r="AC79" s="4">
        <v>0.10243794934683759</v>
      </c>
      <c r="AD79" s="4">
        <v>0.46153846153846156</v>
      </c>
      <c r="AE79" s="4">
        <v>0.11213996747458171</v>
      </c>
      <c r="AF79" s="4">
        <v>0.45161290322580644</v>
      </c>
      <c r="AG79" s="4">
        <v>344.68819752790114</v>
      </c>
      <c r="AH79" s="4">
        <v>0.30769230769230771</v>
      </c>
      <c r="AI79" s="4">
        <v>450.44714484039753</v>
      </c>
      <c r="AJ79" s="4">
        <v>0.37419354838709679</v>
      </c>
      <c r="AK79" s="4">
        <v>2278.4003060122404</v>
      </c>
      <c r="AL79" s="4">
        <v>0.76923076923076927</v>
      </c>
      <c r="AM79" s="4">
        <v>1911.5653803888868</v>
      </c>
      <c r="AN79" s="4">
        <v>0.2</v>
      </c>
      <c r="AO79" s="4">
        <v>1.3774350576868968</v>
      </c>
      <c r="AP79" s="4">
        <v>1</v>
      </c>
      <c r="AQ79" s="4">
        <v>0.96680645251924513</v>
      </c>
      <c r="AR79" s="4">
        <v>0.3935483870967742</v>
      </c>
      <c r="AS79" s="4">
        <v>0.35179779988388754</v>
      </c>
      <c r="AT79" s="4">
        <v>0.23076923076923078</v>
      </c>
      <c r="AU79" s="4">
        <v>0.40788392306614168</v>
      </c>
      <c r="AV79" s="4">
        <v>0.13548387096774195</v>
      </c>
      <c r="AW79" s="4">
        <v>1.0749677628690015</v>
      </c>
      <c r="AX79" s="4">
        <v>0.58333333333333337</v>
      </c>
      <c r="AY79" s="4">
        <v>0.99321574751562758</v>
      </c>
      <c r="AZ79" s="4">
        <v>0.5461538461538461</v>
      </c>
      <c r="BA79" s="4">
        <v>6630</v>
      </c>
      <c r="BB79" s="4">
        <v>0.61538461538461542</v>
      </c>
      <c r="BC79" s="4">
        <v>6472.5</v>
      </c>
      <c r="BD79" s="4">
        <v>0.85443037974683544</v>
      </c>
      <c r="BE79" s="4">
        <v>2.8300952982727958</v>
      </c>
      <c r="BF79" s="4">
        <v>0.30769230769230771</v>
      </c>
      <c r="BG79" s="4">
        <v>2.9926402967531014</v>
      </c>
      <c r="BH79" s="4">
        <v>0.310126582278481</v>
      </c>
    </row>
    <row r="80" spans="2:60" x14ac:dyDescent="0.3">
      <c r="B80" s="3" t="s">
        <v>212</v>
      </c>
      <c r="C80" s="3" t="s">
        <v>213</v>
      </c>
      <c r="D80" s="3" t="s">
        <v>34</v>
      </c>
      <c r="E80" s="3" t="s">
        <v>105</v>
      </c>
      <c r="F80" s="3" t="s">
        <v>23</v>
      </c>
      <c r="G80" s="4">
        <v>2024</v>
      </c>
      <c r="H80" s="4">
        <v>766</v>
      </c>
      <c r="I80" s="4">
        <v>13310.342036553524</v>
      </c>
      <c r="J80" s="4">
        <v>0.89795918367346939</v>
      </c>
      <c r="K80" s="4">
        <v>5271.4077009906105</v>
      </c>
      <c r="L80" s="4">
        <v>0.96129032258064517</v>
      </c>
      <c r="M80" s="4">
        <v>10574.189295039165</v>
      </c>
      <c r="N80" s="4">
        <v>0.91836734693877553</v>
      </c>
      <c r="O80" s="4">
        <v>3664.776090965649</v>
      </c>
      <c r="P80" s="4">
        <v>0.97419354838709682</v>
      </c>
      <c r="Q80" s="4">
        <v>1507.4308093994778</v>
      </c>
      <c r="R80" s="4">
        <v>0.67307692307692313</v>
      </c>
      <c r="S80" s="4">
        <v>998.56172839506178</v>
      </c>
      <c r="T80" s="4">
        <v>0.68354430379746833</v>
      </c>
      <c r="U80" s="4">
        <v>0.74733765789220219</v>
      </c>
      <c r="V80" s="4">
        <v>0.77551020408163263</v>
      </c>
      <c r="W80" s="4">
        <v>0.63451768715199397</v>
      </c>
      <c r="X80" s="4">
        <v>0.43225806451612903</v>
      </c>
      <c r="Y80" s="4">
        <v>0.20556592264873444</v>
      </c>
      <c r="Z80" s="4">
        <v>0.44897959183673469</v>
      </c>
      <c r="AA80" s="4">
        <v>0.21302903242129306</v>
      </c>
      <c r="AB80" s="4">
        <v>0.5161290322580645</v>
      </c>
      <c r="AC80" s="4">
        <v>0.13350920842057162</v>
      </c>
      <c r="AD80" s="4">
        <v>0.65306122448979587</v>
      </c>
      <c r="AE80" s="4">
        <v>6.5970871072232123E-2</v>
      </c>
      <c r="AF80" s="4">
        <v>0.56774193548387097</v>
      </c>
      <c r="AG80" s="4">
        <v>3159.1436031331591</v>
      </c>
      <c r="AH80" s="4">
        <v>0.91836734693877553</v>
      </c>
      <c r="AI80" s="4">
        <v>132.46383323062506</v>
      </c>
      <c r="AJ80" s="4">
        <v>0.9419354838709677</v>
      </c>
      <c r="AK80" s="4">
        <v>11644.64360313316</v>
      </c>
      <c r="AL80" s="4">
        <v>0.79591836734693877</v>
      </c>
      <c r="AM80" s="4">
        <v>7214.877652757079</v>
      </c>
      <c r="AN80" s="4">
        <v>0.92903225806451617</v>
      </c>
      <c r="AO80" s="4">
        <v>1.2483435978809025</v>
      </c>
      <c r="AP80" s="4">
        <v>0.12244897959183673</v>
      </c>
      <c r="AQ80" s="4">
        <v>2.3083539032436322</v>
      </c>
      <c r="AR80" s="4">
        <v>0.32258064516129031</v>
      </c>
      <c r="AS80" s="4">
        <v>0.51835536092921952</v>
      </c>
      <c r="AT80" s="4">
        <v>0.81632653061224492</v>
      </c>
      <c r="AU80" s="4">
        <v>0.45294114507188066</v>
      </c>
      <c r="AV80" s="4">
        <v>0.83870967741935487</v>
      </c>
      <c r="AW80" s="4">
        <v>2.2204308679134326</v>
      </c>
      <c r="AX80" s="4">
        <v>0.91666666666666663</v>
      </c>
      <c r="AY80" s="4">
        <v>0.83632373561476825</v>
      </c>
      <c r="AZ80" s="4">
        <v>0.9</v>
      </c>
      <c r="BA80" s="4">
        <v>3388</v>
      </c>
      <c r="BB80" s="4">
        <v>0.53846153846153844</v>
      </c>
      <c r="BC80" s="4">
        <v>3318</v>
      </c>
      <c r="BD80" s="4">
        <v>0.20886075949367089</v>
      </c>
      <c r="BE80" s="4">
        <v>8.3037315633157629</v>
      </c>
      <c r="BF80" s="4">
        <v>0.76923076923076927</v>
      </c>
      <c r="BG80" s="4">
        <v>4.8962401971520366</v>
      </c>
      <c r="BH80" s="4">
        <v>0.84810126582278478</v>
      </c>
    </row>
    <row r="81" spans="2:60" x14ac:dyDescent="0.3">
      <c r="B81" s="3" t="s">
        <v>214</v>
      </c>
      <c r="C81" s="3" t="s">
        <v>215</v>
      </c>
      <c r="D81" s="3" t="s">
        <v>34</v>
      </c>
      <c r="E81" s="3" t="s">
        <v>209</v>
      </c>
      <c r="F81" s="3" t="s">
        <v>23</v>
      </c>
      <c r="G81" s="4">
        <v>2024</v>
      </c>
      <c r="H81" s="4">
        <v>671</v>
      </c>
      <c r="I81" s="4">
        <v>4722.8718330849479</v>
      </c>
      <c r="J81" s="4">
        <v>0.44897959183673469</v>
      </c>
      <c r="K81" s="4">
        <v>5271.4077009906105</v>
      </c>
      <c r="L81" s="4">
        <v>0.72258064516129028</v>
      </c>
      <c r="M81" s="4">
        <v>4400.7034277198209</v>
      </c>
      <c r="N81" s="4">
        <v>0.63265306122448983</v>
      </c>
      <c r="O81" s="4">
        <v>3664.776090965649</v>
      </c>
      <c r="P81" s="4">
        <v>0.85161290322580641</v>
      </c>
      <c r="Q81" s="4">
        <v>838.41877794336813</v>
      </c>
      <c r="R81" s="4">
        <v>0.38461538461538464</v>
      </c>
      <c r="S81" s="4">
        <v>998.56172839506178</v>
      </c>
      <c r="T81" s="4">
        <v>0.19620253164556961</v>
      </c>
      <c r="U81" s="4">
        <v>0.69864063234152096</v>
      </c>
      <c r="V81" s="4">
        <v>0.63265306122448983</v>
      </c>
      <c r="W81" s="4">
        <v>0.63451768715199397</v>
      </c>
      <c r="X81" s="4">
        <v>0.31612903225806449</v>
      </c>
      <c r="Y81" s="4">
        <v>6.8214513700806584E-2</v>
      </c>
      <c r="Z81" s="4">
        <v>0.20408163265306123</v>
      </c>
      <c r="AA81" s="4">
        <v>0.21302903242129306</v>
      </c>
      <c r="AB81" s="4">
        <v>9.0322580645161285E-2</v>
      </c>
      <c r="AC81" s="4">
        <v>0.14507534012223039</v>
      </c>
      <c r="AD81" s="4">
        <v>0.69387755102040816</v>
      </c>
      <c r="AE81" s="4">
        <v>6.5970871072232123E-2</v>
      </c>
      <c r="AF81" s="4">
        <v>0.6</v>
      </c>
      <c r="AG81" s="4">
        <v>327.84500745156481</v>
      </c>
      <c r="AH81" s="4">
        <v>0.61224489795918369</v>
      </c>
      <c r="AI81" s="4">
        <v>132.46383323062506</v>
      </c>
      <c r="AJ81" s="4">
        <v>0.36129032258064514</v>
      </c>
      <c r="AK81" s="4">
        <v>7243.6453055141583</v>
      </c>
      <c r="AL81" s="4">
        <v>0.51020408163265307</v>
      </c>
      <c r="AM81" s="4">
        <v>7214.877652757079</v>
      </c>
      <c r="AN81" s="4">
        <v>0.80645161290322576</v>
      </c>
      <c r="AO81" s="4">
        <v>2.0278336141143134</v>
      </c>
      <c r="AP81" s="4">
        <v>0.40816326530612246</v>
      </c>
      <c r="AQ81" s="4">
        <v>2.3083539032436322</v>
      </c>
      <c r="AR81" s="4">
        <v>0.65806451612903227</v>
      </c>
      <c r="AS81" s="4">
        <v>0.50329753238561048</v>
      </c>
      <c r="AT81" s="4">
        <v>0.75510204081632648</v>
      </c>
      <c r="AU81" s="4">
        <v>0.45294114507188066</v>
      </c>
      <c r="AV81" s="4">
        <v>0.8</v>
      </c>
      <c r="AW81" s="4">
        <v>1.5782677142833732</v>
      </c>
      <c r="AX81" s="4">
        <v>0.80555555555555558</v>
      </c>
      <c r="AY81" s="4">
        <v>0.83632373561476825</v>
      </c>
      <c r="AZ81" s="4">
        <v>0.74615384615384617</v>
      </c>
      <c r="BA81" s="4">
        <v>3135</v>
      </c>
      <c r="BB81" s="4">
        <v>0.32692307692307693</v>
      </c>
      <c r="BC81" s="4">
        <v>3318</v>
      </c>
      <c r="BD81" s="4">
        <v>0.13291139240506328</v>
      </c>
      <c r="BE81" s="4">
        <v>6.5690705637227254</v>
      </c>
      <c r="BF81" s="4">
        <v>0.71153846153846156</v>
      </c>
      <c r="BG81" s="4">
        <v>4.8962401971520366</v>
      </c>
      <c r="BH81" s="4">
        <v>0.77848101265822789</v>
      </c>
    </row>
    <row r="82" spans="2:60" x14ac:dyDescent="0.3">
      <c r="B82" s="3" t="s">
        <v>216</v>
      </c>
      <c r="C82" s="3" t="s">
        <v>217</v>
      </c>
      <c r="D82" s="3" t="s">
        <v>27</v>
      </c>
      <c r="E82" s="3" t="s">
        <v>45</v>
      </c>
      <c r="F82" s="3" t="s">
        <v>39</v>
      </c>
      <c r="G82" s="4">
        <v>2024</v>
      </c>
      <c r="H82" s="4">
        <v>7809</v>
      </c>
      <c r="I82" s="4">
        <v>6579.5055704955821</v>
      </c>
      <c r="J82" s="4">
        <v>0.9555555555555556</v>
      </c>
      <c r="K82" s="4">
        <v>3327.8780362021444</v>
      </c>
      <c r="L82" s="4">
        <v>0.88387096774193552</v>
      </c>
      <c r="M82" s="4">
        <v>2896.8300678704059</v>
      </c>
      <c r="N82" s="4">
        <v>0.57777777777777772</v>
      </c>
      <c r="O82" s="4">
        <v>2783.665107049771</v>
      </c>
      <c r="P82" s="4">
        <v>0.53548387096774197</v>
      </c>
      <c r="Q82" s="4">
        <v>1450.5575617876809</v>
      </c>
      <c r="R82" s="4">
        <v>0.64444444444444449</v>
      </c>
      <c r="S82" s="4">
        <v>1246.3620268389132</v>
      </c>
      <c r="T82" s="4">
        <v>0.67088607594936711</v>
      </c>
      <c r="U82" s="4">
        <v>0.56957331834365621</v>
      </c>
      <c r="V82" s="4">
        <v>8.8888888888888892E-2</v>
      </c>
      <c r="W82" s="4">
        <v>0.77321956576926931</v>
      </c>
      <c r="X82" s="4">
        <v>0.14193548387096774</v>
      </c>
      <c r="Y82" s="4">
        <v>0.55971918606458282</v>
      </c>
      <c r="Z82" s="4">
        <v>1</v>
      </c>
      <c r="AA82" s="4">
        <v>0.21663632085783124</v>
      </c>
      <c r="AB82" s="4">
        <v>1</v>
      </c>
      <c r="AC82" s="4">
        <v>0.25012125729022489</v>
      </c>
      <c r="AD82" s="4">
        <v>0.8</v>
      </c>
      <c r="AE82" s="4">
        <v>0.15427954880170608</v>
      </c>
      <c r="AF82" s="4">
        <v>0.90322580645161288</v>
      </c>
      <c r="AG82" s="4">
        <v>1799.1092329363555</v>
      </c>
      <c r="AH82" s="4">
        <v>0.77777777777777779</v>
      </c>
      <c r="AI82" s="4">
        <v>950.36657453644102</v>
      </c>
      <c r="AJ82" s="4">
        <v>0.85806451612903223</v>
      </c>
      <c r="AK82" s="4">
        <v>2871.2358816749902</v>
      </c>
      <c r="AL82" s="4">
        <v>0.26666666666666666</v>
      </c>
      <c r="AM82" s="4">
        <v>4022.5271421692432</v>
      </c>
      <c r="AN82" s="4">
        <v>0.32258064516129031</v>
      </c>
      <c r="AO82" s="4">
        <v>1.1594001074727036</v>
      </c>
      <c r="AP82" s="4">
        <v>0.13333333333333333</v>
      </c>
      <c r="AQ82" s="4">
        <v>1.8328982485733514</v>
      </c>
      <c r="AR82" s="4">
        <v>0.25161290322580643</v>
      </c>
      <c r="AS82" s="4">
        <v>0.33617831439153789</v>
      </c>
      <c r="AT82" s="4">
        <v>6.6666666666666666E-2</v>
      </c>
      <c r="AU82" s="4">
        <v>0.42596276319754617</v>
      </c>
      <c r="AV82" s="4">
        <v>0.1032258064516129</v>
      </c>
      <c r="AW82" s="4">
        <v>2.6468798490341374</v>
      </c>
      <c r="AX82" s="4">
        <v>0.92307692307692313</v>
      </c>
      <c r="AY82" s="4">
        <v>1.059991852729802</v>
      </c>
      <c r="AZ82" s="4">
        <v>0.94615384615384612</v>
      </c>
      <c r="BA82" s="4">
        <v>4417</v>
      </c>
      <c r="BB82" s="4">
        <v>0.46666666666666667</v>
      </c>
      <c r="BC82" s="4">
        <v>4506.5</v>
      </c>
      <c r="BD82" s="4">
        <v>0.44936708860759494</v>
      </c>
      <c r="BE82" s="4">
        <v>6.8926307675986918</v>
      </c>
      <c r="BF82" s="4">
        <v>0.77777777777777779</v>
      </c>
      <c r="BG82" s="4">
        <v>4.3304406312065691</v>
      </c>
      <c r="BH82" s="4">
        <v>0.78481012658227844</v>
      </c>
    </row>
    <row r="83" spans="2:60" x14ac:dyDescent="0.3">
      <c r="B83" s="3" t="s">
        <v>218</v>
      </c>
      <c r="C83" s="3" t="s">
        <v>219</v>
      </c>
      <c r="D83" s="3" t="s">
        <v>21</v>
      </c>
      <c r="E83" s="3" t="s">
        <v>71</v>
      </c>
      <c r="F83" s="3" t="s">
        <v>39</v>
      </c>
      <c r="G83" s="4">
        <v>2024</v>
      </c>
      <c r="H83" s="4">
        <v>5271</v>
      </c>
      <c r="I83" s="4">
        <v>1852.631379244925</v>
      </c>
      <c r="J83" s="4">
        <v>4.4444444444444446E-2</v>
      </c>
      <c r="K83" s="4">
        <v>3327.8780362021444</v>
      </c>
      <c r="L83" s="4">
        <v>4.5161290322580643E-2</v>
      </c>
      <c r="M83" s="4">
        <v>1466.3005122367672</v>
      </c>
      <c r="N83" s="4">
        <v>0</v>
      </c>
      <c r="O83" s="4">
        <v>2783.665107049771</v>
      </c>
      <c r="P83" s="4">
        <v>1.2903225806451613E-2</v>
      </c>
      <c r="Q83" s="4">
        <v>723.354771390628</v>
      </c>
      <c r="R83" s="4">
        <v>6.6666666666666666E-2</v>
      </c>
      <c r="S83" s="4">
        <v>1246.3620268389132</v>
      </c>
      <c r="T83" s="4">
        <v>0.10126582278481013</v>
      </c>
      <c r="U83" s="4">
        <v>0.83972270978022001</v>
      </c>
      <c r="V83" s="4">
        <v>0.77777777777777779</v>
      </c>
      <c r="W83" s="4">
        <v>0.77321956576926931</v>
      </c>
      <c r="X83" s="4">
        <v>0.70967741935483875</v>
      </c>
      <c r="Y83" s="4">
        <v>0.20853088819299515</v>
      </c>
      <c r="Z83" s="4">
        <v>0.46666666666666667</v>
      </c>
      <c r="AA83" s="4">
        <v>0.21663632085783124</v>
      </c>
      <c r="AB83" s="4">
        <v>0.52903225806451615</v>
      </c>
      <c r="AC83" s="4">
        <v>0</v>
      </c>
      <c r="AD83" s="4">
        <v>0</v>
      </c>
      <c r="AE83" s="4">
        <v>0.15427954880170608</v>
      </c>
      <c r="AF83" s="4">
        <v>0</v>
      </c>
      <c r="AG83" s="4">
        <v>0</v>
      </c>
      <c r="AH83" s="4">
        <v>0</v>
      </c>
      <c r="AI83" s="4">
        <v>950.36657453644102</v>
      </c>
      <c r="AJ83" s="4">
        <v>0</v>
      </c>
      <c r="AK83" s="4">
        <v>4165.5866059571235</v>
      </c>
      <c r="AL83" s="4">
        <v>0.57777777777777772</v>
      </c>
      <c r="AM83" s="4">
        <v>4022.5271421692432</v>
      </c>
      <c r="AN83" s="4">
        <v>0.54838709677419351</v>
      </c>
      <c r="AO83" s="4">
        <v>3.5094409859063305</v>
      </c>
      <c r="AP83" s="4">
        <v>0.9555555555555556</v>
      </c>
      <c r="AQ83" s="4">
        <v>1.8328982485733514</v>
      </c>
      <c r="AR83" s="4">
        <v>0.91612903225806452</v>
      </c>
      <c r="AS83" s="4">
        <v>0.65049249236393925</v>
      </c>
      <c r="AT83" s="4">
        <v>0.97777777777777775</v>
      </c>
      <c r="AU83" s="4">
        <v>0.42596276319754617</v>
      </c>
      <c r="AV83" s="4">
        <v>0.99354838709677418</v>
      </c>
      <c r="AW83" s="4"/>
      <c r="AX83" s="4"/>
      <c r="AY83" s="4">
        <v>1.059991852729802</v>
      </c>
      <c r="AZ83" s="4"/>
      <c r="BA83" s="4">
        <v>4380</v>
      </c>
      <c r="BB83" s="4">
        <v>0.42222222222222222</v>
      </c>
      <c r="BC83" s="4">
        <v>4506.5</v>
      </c>
      <c r="BD83" s="4">
        <v>0.43037974683544306</v>
      </c>
      <c r="BE83" s="4">
        <v>1.6493727351915963</v>
      </c>
      <c r="BF83" s="4">
        <v>4.4444444444444446E-2</v>
      </c>
      <c r="BG83" s="4">
        <v>4.3304406312065691</v>
      </c>
      <c r="BH83" s="4">
        <v>3.1645569620253167E-2</v>
      </c>
    </row>
    <row r="84" spans="2:60" x14ac:dyDescent="0.3">
      <c r="B84" s="3" t="s">
        <v>220</v>
      </c>
      <c r="C84" s="3" t="s">
        <v>221</v>
      </c>
      <c r="D84" s="3" t="s">
        <v>34</v>
      </c>
      <c r="E84" s="3" t="s">
        <v>130</v>
      </c>
      <c r="F84" s="3" t="s">
        <v>23</v>
      </c>
      <c r="G84" s="4">
        <v>2024</v>
      </c>
      <c r="H84" s="4">
        <v>738</v>
      </c>
      <c r="I84" s="4">
        <v>4586.3970189701895</v>
      </c>
      <c r="J84" s="4">
        <v>0.40816326530612246</v>
      </c>
      <c r="K84" s="4">
        <v>5271.4077009906105</v>
      </c>
      <c r="L84" s="4">
        <v>0.70967741935483875</v>
      </c>
      <c r="M84" s="4">
        <v>3163.8739837398375</v>
      </c>
      <c r="N84" s="4">
        <v>0.2857142857142857</v>
      </c>
      <c r="O84" s="4">
        <v>3664.776090965649</v>
      </c>
      <c r="P84" s="4">
        <v>0.6064516129032258</v>
      </c>
      <c r="Q84" s="4">
        <v>965.80758807588074</v>
      </c>
      <c r="R84" s="4">
        <v>0.48076923076923078</v>
      </c>
      <c r="S84" s="4">
        <v>998.56172839506178</v>
      </c>
      <c r="T84" s="4">
        <v>0.27848101265822783</v>
      </c>
      <c r="U84" s="4">
        <v>0.73180706111893867</v>
      </c>
      <c r="V84" s="4">
        <v>0.65306122448979587</v>
      </c>
      <c r="W84" s="4">
        <v>0.63451768715199397</v>
      </c>
      <c r="X84" s="4">
        <v>0.36774193548387096</v>
      </c>
      <c r="Y84" s="4">
        <v>0.31016133783153377</v>
      </c>
      <c r="Z84" s="4">
        <v>0.65306122448979587</v>
      </c>
      <c r="AA84" s="4">
        <v>0.21302903242129306</v>
      </c>
      <c r="AB84" s="4">
        <v>0.76774193548387093</v>
      </c>
      <c r="AC84" s="4">
        <v>5.7070564014044749E-2</v>
      </c>
      <c r="AD84" s="4">
        <v>0.46938775510204084</v>
      </c>
      <c r="AE84" s="4">
        <v>6.5970871072232123E-2</v>
      </c>
      <c r="AF84" s="4">
        <v>0.28387096774193549</v>
      </c>
      <c r="AG84" s="4">
        <v>15.375338753387535</v>
      </c>
      <c r="AH84" s="4">
        <v>0.34693877551020408</v>
      </c>
      <c r="AI84" s="4">
        <v>132.46383323062506</v>
      </c>
      <c r="AJ84" s="4">
        <v>0.16774193548387098</v>
      </c>
      <c r="AK84" s="4">
        <v>11264.663956639566</v>
      </c>
      <c r="AL84" s="4">
        <v>0.75510204081632648</v>
      </c>
      <c r="AM84" s="4">
        <v>7214.877652757079</v>
      </c>
      <c r="AN84" s="4">
        <v>0.91612903225806452</v>
      </c>
      <c r="AO84" s="4">
        <v>4.0924323209390225</v>
      </c>
      <c r="AP84" s="4">
        <v>0.89795918367346939</v>
      </c>
      <c r="AQ84" s="4">
        <v>2.3083539032436322</v>
      </c>
      <c r="AR84" s="4">
        <v>0.96129032258064517</v>
      </c>
      <c r="AS84" s="4">
        <v>0.51837867710253938</v>
      </c>
      <c r="AT84" s="4">
        <v>0.83673469387755106</v>
      </c>
      <c r="AU84" s="4">
        <v>0.45294114507188066</v>
      </c>
      <c r="AV84" s="4">
        <v>0.84516129032258069</v>
      </c>
      <c r="AW84" s="4"/>
      <c r="AX84" s="4"/>
      <c r="AY84" s="4">
        <v>0.83632373561476825</v>
      </c>
      <c r="AZ84" s="4"/>
      <c r="BA84" s="4">
        <v>2580</v>
      </c>
      <c r="BB84" s="4">
        <v>0.13461538461538461</v>
      </c>
      <c r="BC84" s="4">
        <v>3318</v>
      </c>
      <c r="BD84" s="4">
        <v>4.4303797468354431E-2</v>
      </c>
      <c r="BE84" s="4">
        <v>4.8962401971520366</v>
      </c>
      <c r="BF84" s="4">
        <v>0.5</v>
      </c>
      <c r="BG84" s="4">
        <v>4.8962401971520366</v>
      </c>
      <c r="BH84" s="4">
        <v>0.66455696202531644</v>
      </c>
    </row>
    <row r="85" spans="2:60" x14ac:dyDescent="0.3">
      <c r="B85" s="3" t="s">
        <v>222</v>
      </c>
      <c r="C85" s="3" t="s">
        <v>223</v>
      </c>
      <c r="D85" s="3" t="s">
        <v>27</v>
      </c>
      <c r="E85" s="3" t="s">
        <v>28</v>
      </c>
      <c r="F85" s="3" t="s">
        <v>62</v>
      </c>
      <c r="G85" s="4">
        <v>2024</v>
      </c>
      <c r="H85" s="4">
        <v>45231</v>
      </c>
      <c r="I85" s="4">
        <v>2849.762574340607</v>
      </c>
      <c r="J85" s="4">
        <v>0.52631578947368418</v>
      </c>
      <c r="K85" s="4">
        <v>2840.5936120734659</v>
      </c>
      <c r="L85" s="4">
        <v>0.30967741935483872</v>
      </c>
      <c r="M85" s="4">
        <v>2157.1451659260242</v>
      </c>
      <c r="N85" s="4">
        <v>0.34210526315789475</v>
      </c>
      <c r="O85" s="4">
        <v>2351.7489107305705</v>
      </c>
      <c r="P85" s="4">
        <v>0.26451612903225807</v>
      </c>
      <c r="Q85" s="4">
        <v>1144.4136985695652</v>
      </c>
      <c r="R85" s="4">
        <v>0.31578947368421051</v>
      </c>
      <c r="S85" s="4">
        <v>1220.0951277893598</v>
      </c>
      <c r="T85" s="4">
        <v>0.4050632911392405</v>
      </c>
      <c r="U85" s="4">
        <v>0.78945256789902796</v>
      </c>
      <c r="V85" s="4">
        <v>0.23684210526315788</v>
      </c>
      <c r="W85" s="4">
        <v>0.86858743257935678</v>
      </c>
      <c r="X85" s="4">
        <v>0.52258064516129032</v>
      </c>
      <c r="Y85" s="4">
        <v>0.24304389939391507</v>
      </c>
      <c r="Z85" s="4">
        <v>0.73684210526315785</v>
      </c>
      <c r="AA85" s="4">
        <v>0.16850778662825508</v>
      </c>
      <c r="AB85" s="4">
        <v>0.6064516129032258</v>
      </c>
      <c r="AC85" s="4">
        <v>5.5375069097940738E-2</v>
      </c>
      <c r="AD85" s="4">
        <v>0.15789473684210525</v>
      </c>
      <c r="AE85" s="4">
        <v>0.11883209039597999</v>
      </c>
      <c r="AF85" s="4">
        <v>0.2709677419354839</v>
      </c>
      <c r="AG85" s="4">
        <v>280.35847096018216</v>
      </c>
      <c r="AH85" s="4">
        <v>0.15789473684210525</v>
      </c>
      <c r="AI85" s="4">
        <v>784.40706653972279</v>
      </c>
      <c r="AJ85" s="4">
        <v>0.31612903225806449</v>
      </c>
      <c r="AK85" s="4">
        <v>3009.429042028697</v>
      </c>
      <c r="AL85" s="4">
        <v>0.52631578947368418</v>
      </c>
      <c r="AM85" s="4">
        <v>2845.8520715675572</v>
      </c>
      <c r="AN85" s="4">
        <v>0.34193548387096773</v>
      </c>
      <c r="AO85" s="4">
        <v>1.5771354468094227</v>
      </c>
      <c r="AP85" s="4">
        <v>0.71052631578947367</v>
      </c>
      <c r="AQ85" s="4">
        <v>1.2167310006188128</v>
      </c>
      <c r="AR85" s="4">
        <v>0.45806451612903226</v>
      </c>
      <c r="AS85" s="4">
        <v>0.35013306552041779</v>
      </c>
      <c r="AT85" s="4">
        <v>0.10526315789473684</v>
      </c>
      <c r="AU85" s="4">
        <v>0.42636007711608348</v>
      </c>
      <c r="AV85" s="4">
        <v>0.12903225806451613</v>
      </c>
      <c r="AW85" s="4">
        <v>1.8159757747539724</v>
      </c>
      <c r="AX85" s="4">
        <v>0.75757575757575757</v>
      </c>
      <c r="AY85" s="4">
        <v>1.0106314937772813</v>
      </c>
      <c r="AZ85" s="4">
        <v>0.81538461538461537</v>
      </c>
      <c r="BA85" s="4">
        <v>5874</v>
      </c>
      <c r="BB85" s="4">
        <v>0.65789473684210531</v>
      </c>
      <c r="BC85" s="4">
        <v>5439</v>
      </c>
      <c r="BD85" s="4">
        <v>0.740506329113924</v>
      </c>
      <c r="BE85" s="4">
        <v>3.1534097180442497</v>
      </c>
      <c r="BF85" s="4">
        <v>0.47368421052631576</v>
      </c>
      <c r="BG85" s="4">
        <v>3.1714990432388874</v>
      </c>
      <c r="BH85" s="4">
        <v>0.41139240506329117</v>
      </c>
    </row>
    <row r="86" spans="2:60" x14ac:dyDescent="0.3">
      <c r="B86" s="3" t="s">
        <v>224</v>
      </c>
      <c r="C86" s="3" t="s">
        <v>225</v>
      </c>
      <c r="D86" s="3" t="s">
        <v>34</v>
      </c>
      <c r="E86" s="3" t="s">
        <v>130</v>
      </c>
      <c r="F86" s="3" t="s">
        <v>23</v>
      </c>
      <c r="G86" s="4">
        <v>2024</v>
      </c>
      <c r="H86" s="4">
        <v>1097</v>
      </c>
      <c r="I86" s="4">
        <v>2225.7593436645398</v>
      </c>
      <c r="J86" s="4">
        <v>8.1632653061224483E-2</v>
      </c>
      <c r="K86" s="4">
        <v>5271.4077009906105</v>
      </c>
      <c r="L86" s="4">
        <v>9.0322580645161285E-2</v>
      </c>
      <c r="M86" s="4">
        <v>1474.1786690975387</v>
      </c>
      <c r="N86" s="4">
        <v>0</v>
      </c>
      <c r="O86" s="4">
        <v>3664.776090965649</v>
      </c>
      <c r="P86" s="4">
        <v>1.935483870967742E-2</v>
      </c>
      <c r="Q86" s="4">
        <v>239.82133090246126</v>
      </c>
      <c r="R86" s="4">
        <v>0</v>
      </c>
      <c r="S86" s="4">
        <v>998.56172839506178</v>
      </c>
      <c r="T86" s="4">
        <v>0</v>
      </c>
      <c r="U86" s="4">
        <v>0.54428507186510156</v>
      </c>
      <c r="V86" s="4">
        <v>0.2857142857142857</v>
      </c>
      <c r="W86" s="4">
        <v>0.63451768715199397</v>
      </c>
      <c r="X86" s="4">
        <v>0.10967741935483871</v>
      </c>
      <c r="Y86" s="4">
        <v>0.33767382655556183</v>
      </c>
      <c r="Z86" s="4">
        <v>0.73469387755102045</v>
      </c>
      <c r="AA86" s="4">
        <v>0.21302903242129306</v>
      </c>
      <c r="AB86" s="4">
        <v>0.83225806451612905</v>
      </c>
      <c r="AC86" s="4">
        <v>0.10309278350515463</v>
      </c>
      <c r="AD86" s="4">
        <v>0.61224489795918369</v>
      </c>
      <c r="AE86" s="4">
        <v>6.5970871072232123E-2</v>
      </c>
      <c r="AF86" s="4">
        <v>0.45806451612903226</v>
      </c>
      <c r="AG86" s="4">
        <v>122.50865998176846</v>
      </c>
      <c r="AH86" s="4">
        <v>0.48979591836734693</v>
      </c>
      <c r="AI86" s="4">
        <v>132.46383323062506</v>
      </c>
      <c r="AJ86" s="4">
        <v>0.24516129032258063</v>
      </c>
      <c r="AK86" s="4">
        <v>4622.8331814038283</v>
      </c>
      <c r="AL86" s="4">
        <v>0.22448979591836735</v>
      </c>
      <c r="AM86" s="4">
        <v>7214.877652757079</v>
      </c>
      <c r="AN86" s="4">
        <v>0.6</v>
      </c>
      <c r="AO86" s="4">
        <v>4.0159139934810915</v>
      </c>
      <c r="AP86" s="4">
        <v>0.87755102040816324</v>
      </c>
      <c r="AQ86" s="4">
        <v>2.3083539032436322</v>
      </c>
      <c r="AR86" s="4">
        <v>0.95483870967741935</v>
      </c>
      <c r="AS86" s="4">
        <v>0.4934985080360475</v>
      </c>
      <c r="AT86" s="4">
        <v>0.73469387755102045</v>
      </c>
      <c r="AU86" s="4">
        <v>0.45294114507188066</v>
      </c>
      <c r="AV86" s="4">
        <v>0.77419354838709675</v>
      </c>
      <c r="AW86" s="4"/>
      <c r="AX86" s="4"/>
      <c r="AY86" s="4">
        <v>0.83632373561476825</v>
      </c>
      <c r="AZ86" s="4"/>
      <c r="BA86" s="4">
        <v>4384</v>
      </c>
      <c r="BB86" s="4">
        <v>0.84615384615384615</v>
      </c>
      <c r="BC86" s="4">
        <v>3318</v>
      </c>
      <c r="BD86" s="4">
        <v>0.43670886075949367</v>
      </c>
      <c r="BE86" s="4">
        <v>1.2744601260101593</v>
      </c>
      <c r="BF86" s="4">
        <v>0</v>
      </c>
      <c r="BG86" s="4">
        <v>4.8962401971520366</v>
      </c>
      <c r="BH86" s="4">
        <v>0</v>
      </c>
    </row>
    <row r="87" spans="2:60" x14ac:dyDescent="0.3">
      <c r="B87" s="3" t="s">
        <v>226</v>
      </c>
      <c r="C87" s="3" t="s">
        <v>227</v>
      </c>
      <c r="D87" s="3" t="s">
        <v>34</v>
      </c>
      <c r="E87" s="3" t="s">
        <v>68</v>
      </c>
      <c r="F87" s="3" t="s">
        <v>23</v>
      </c>
      <c r="G87" s="4">
        <v>2024</v>
      </c>
      <c r="H87" s="4">
        <v>1762</v>
      </c>
      <c r="I87" s="4">
        <v>4227.7701475595914</v>
      </c>
      <c r="J87" s="4">
        <v>0.34693877551020408</v>
      </c>
      <c r="K87" s="4">
        <v>5271.4077009906105</v>
      </c>
      <c r="L87" s="4">
        <v>0.64516129032258063</v>
      </c>
      <c r="M87" s="4">
        <v>3333.744608399546</v>
      </c>
      <c r="N87" s="4">
        <v>0.34693877551020408</v>
      </c>
      <c r="O87" s="4">
        <v>3664.776090965649</v>
      </c>
      <c r="P87" s="4">
        <v>0.6645161290322581</v>
      </c>
      <c r="Q87" s="4">
        <v>801.25652667423378</v>
      </c>
      <c r="R87" s="4">
        <v>0.28846153846153844</v>
      </c>
      <c r="S87" s="4">
        <v>998.56172839506178</v>
      </c>
      <c r="T87" s="4">
        <v>0.15822784810126583</v>
      </c>
      <c r="U87" s="4">
        <v>0.66142892563103994</v>
      </c>
      <c r="V87" s="4">
        <v>0.55102040816326525</v>
      </c>
      <c r="W87" s="4">
        <v>0.63451768715199397</v>
      </c>
      <c r="X87" s="4">
        <v>0.23870967741935484</v>
      </c>
      <c r="Y87" s="4">
        <v>0.21146502954426377</v>
      </c>
      <c r="Z87" s="4">
        <v>0.48979591836734693</v>
      </c>
      <c r="AA87" s="4">
        <v>0.21302903242129306</v>
      </c>
      <c r="AB87" s="4">
        <v>0.54838709677419351</v>
      </c>
      <c r="AC87" s="4">
        <v>9.7745520679465528E-2</v>
      </c>
      <c r="AD87" s="4">
        <v>0.59183673469387754</v>
      </c>
      <c r="AE87" s="4">
        <v>6.5970871072232123E-2</v>
      </c>
      <c r="AF87" s="4">
        <v>0.43225806451612903</v>
      </c>
      <c r="AG87" s="4">
        <v>603.83314415437007</v>
      </c>
      <c r="AH87" s="4">
        <v>0.7142857142857143</v>
      </c>
      <c r="AI87" s="4">
        <v>132.46383323062506</v>
      </c>
      <c r="AJ87" s="4">
        <v>0.54193548387096779</v>
      </c>
      <c r="AK87" s="4">
        <v>6468.1276958002272</v>
      </c>
      <c r="AL87" s="4">
        <v>0.34693877551020408</v>
      </c>
      <c r="AM87" s="4">
        <v>7214.877652757079</v>
      </c>
      <c r="AN87" s="4">
        <v>0.74193548387096775</v>
      </c>
      <c r="AO87" s="4">
        <v>2.41328270528594</v>
      </c>
      <c r="AP87" s="4">
        <v>0.55102040816326525</v>
      </c>
      <c r="AQ87" s="4">
        <v>2.3083539032436322</v>
      </c>
      <c r="AR87" s="4">
        <v>0.75483870967741939</v>
      </c>
      <c r="AS87" s="4">
        <v>0.48933959478500361</v>
      </c>
      <c r="AT87" s="4">
        <v>0.69387755102040816</v>
      </c>
      <c r="AU87" s="4">
        <v>0.45294114507188066</v>
      </c>
      <c r="AV87" s="4">
        <v>0.75483870967741939</v>
      </c>
      <c r="AW87" s="4">
        <v>0.83240627537296485</v>
      </c>
      <c r="AX87" s="4">
        <v>0.47222222222222221</v>
      </c>
      <c r="AY87" s="4">
        <v>0.83632373561476825</v>
      </c>
      <c r="AZ87" s="4">
        <v>0.37692307692307692</v>
      </c>
      <c r="BA87" s="4">
        <v>3819</v>
      </c>
      <c r="BB87" s="4">
        <v>0.65384615384615385</v>
      </c>
      <c r="BC87" s="4">
        <v>3318</v>
      </c>
      <c r="BD87" s="4">
        <v>0.27848101265822783</v>
      </c>
      <c r="BE87" s="4">
        <v>3.6701146780923204</v>
      </c>
      <c r="BF87" s="4">
        <v>0.40384615384615385</v>
      </c>
      <c r="BG87" s="4">
        <v>4.8962401971520366</v>
      </c>
      <c r="BH87" s="4">
        <v>0.51265822784810122</v>
      </c>
    </row>
    <row r="88" spans="2:60" x14ac:dyDescent="0.3">
      <c r="B88" s="3" t="s">
        <v>228</v>
      </c>
      <c r="C88" s="3" t="s">
        <v>229</v>
      </c>
      <c r="D88" s="3" t="s">
        <v>27</v>
      </c>
      <c r="E88" s="3" t="s">
        <v>195</v>
      </c>
      <c r="F88" s="3" t="s">
        <v>79</v>
      </c>
      <c r="G88" s="4">
        <v>2024</v>
      </c>
      <c r="H88" s="4">
        <v>108438</v>
      </c>
      <c r="I88" s="4">
        <v>2517.2159390619527</v>
      </c>
      <c r="J88" s="4">
        <v>0.23076923076923078</v>
      </c>
      <c r="K88" s="4">
        <v>2808.7201780959463</v>
      </c>
      <c r="L88" s="4">
        <v>0.18064516129032257</v>
      </c>
      <c r="M88" s="4">
        <v>2085.019365904941</v>
      </c>
      <c r="N88" s="4">
        <v>0.30769230769230771</v>
      </c>
      <c r="O88" s="4">
        <v>2421.4859963146146</v>
      </c>
      <c r="P88" s="4">
        <v>0.22580645161290322</v>
      </c>
      <c r="Q88" s="4">
        <v>1427.6507589590365</v>
      </c>
      <c r="R88" s="4">
        <v>0.76923076923076927</v>
      </c>
      <c r="S88" s="4">
        <v>1348.8007480808219</v>
      </c>
      <c r="T88" s="4">
        <v>0.65822784810126578</v>
      </c>
      <c r="U88" s="4">
        <v>0.90214779528430977</v>
      </c>
      <c r="V88" s="4">
        <v>0.53846153846153844</v>
      </c>
      <c r="W88" s="4">
        <v>0.90052571638766743</v>
      </c>
      <c r="X88" s="4">
        <v>0.87096774193548387</v>
      </c>
      <c r="Y88" s="4">
        <v>0.17169626429350779</v>
      </c>
      <c r="Z88" s="4">
        <v>0.61538461538461542</v>
      </c>
      <c r="AA88" s="4">
        <v>0.16277784106612928</v>
      </c>
      <c r="AB88" s="4">
        <v>0.41935483870967744</v>
      </c>
      <c r="AC88" s="4">
        <v>8.9345600610411108E-2</v>
      </c>
      <c r="AD88" s="4">
        <v>0.38461538461538464</v>
      </c>
      <c r="AE88" s="4">
        <v>0.11213996747458171</v>
      </c>
      <c r="AF88" s="4">
        <v>0.40645161290322579</v>
      </c>
      <c r="AG88" s="4">
        <v>312.26099706744867</v>
      </c>
      <c r="AH88" s="4">
        <v>0.23076923076923078</v>
      </c>
      <c r="AI88" s="4">
        <v>450.44714484039753</v>
      </c>
      <c r="AJ88" s="4">
        <v>0.34838709677419355</v>
      </c>
      <c r="AK88" s="4">
        <v>1780.1737029454619</v>
      </c>
      <c r="AL88" s="4">
        <v>0.23076923076923078</v>
      </c>
      <c r="AM88" s="4">
        <v>1911.5653803888868</v>
      </c>
      <c r="AN88" s="4">
        <v>7.7419354838709681E-2</v>
      </c>
      <c r="AO88" s="4">
        <v>0.99216695888126272</v>
      </c>
      <c r="AP88" s="4">
        <v>0.61538461538461542</v>
      </c>
      <c r="AQ88" s="4">
        <v>0.96680645251924513</v>
      </c>
      <c r="AR88" s="4">
        <v>0.17419354838709677</v>
      </c>
      <c r="AS88" s="4">
        <v>0.43086606042373177</v>
      </c>
      <c r="AT88" s="4">
        <v>0.76923076923076927</v>
      </c>
      <c r="AU88" s="4">
        <v>0.40788392306614168</v>
      </c>
      <c r="AV88" s="4">
        <v>0.49032258064516127</v>
      </c>
      <c r="AW88" s="4">
        <v>0.60498826474698175</v>
      </c>
      <c r="AX88" s="4">
        <v>0.16666666666666666</v>
      </c>
      <c r="AY88" s="4">
        <v>0.99321574751562758</v>
      </c>
      <c r="AZ88" s="4">
        <v>0.2153846153846154</v>
      </c>
      <c r="BA88" s="4">
        <v>5926</v>
      </c>
      <c r="BB88" s="4">
        <v>0.30769230769230771</v>
      </c>
      <c r="BC88" s="4">
        <v>6472.5</v>
      </c>
      <c r="BD88" s="4">
        <v>0.75316455696202533</v>
      </c>
      <c r="BE88" s="4">
        <v>4.8505266855332714</v>
      </c>
      <c r="BF88" s="4">
        <v>0.84615384615384615</v>
      </c>
      <c r="BG88" s="4">
        <v>2.9926402967531014</v>
      </c>
      <c r="BH88" s="4">
        <v>0.63924050632911389</v>
      </c>
    </row>
    <row r="89" spans="2:60" x14ac:dyDescent="0.3">
      <c r="B89" s="3" t="s">
        <v>231</v>
      </c>
      <c r="C89" s="3" t="s">
        <v>232</v>
      </c>
      <c r="D89" s="3" t="s">
        <v>27</v>
      </c>
      <c r="E89" s="3" t="s">
        <v>68</v>
      </c>
      <c r="F89" s="3" t="s">
        <v>62</v>
      </c>
      <c r="G89" s="4">
        <v>2024</v>
      </c>
      <c r="H89" s="4">
        <v>11716</v>
      </c>
      <c r="I89" s="4">
        <v>5561.9382895186072</v>
      </c>
      <c r="J89" s="4">
        <v>0.89473684210526316</v>
      </c>
      <c r="K89" s="4">
        <v>2840.5936120734659</v>
      </c>
      <c r="L89" s="4">
        <v>0.7870967741935484</v>
      </c>
      <c r="M89" s="4">
        <v>4638.8063332195288</v>
      </c>
      <c r="N89" s="4">
        <v>0.94736842105263153</v>
      </c>
      <c r="O89" s="4">
        <v>2351.7489107305705</v>
      </c>
      <c r="P89" s="4">
        <v>0.87096774193548387</v>
      </c>
      <c r="Q89" s="4">
        <v>1027.3355240696483</v>
      </c>
      <c r="R89" s="4">
        <v>0.21052631578947367</v>
      </c>
      <c r="S89" s="4">
        <v>1220.0951277893598</v>
      </c>
      <c r="T89" s="4">
        <v>0.34177215189873417</v>
      </c>
      <c r="U89" s="4">
        <v>0.84318869460834078</v>
      </c>
      <c r="V89" s="4">
        <v>0.39473684210526316</v>
      </c>
      <c r="W89" s="4">
        <v>0.86858743257935678</v>
      </c>
      <c r="X89" s="4">
        <v>0.73548387096774193</v>
      </c>
      <c r="Y89" s="4">
        <v>0.16597306698614531</v>
      </c>
      <c r="Z89" s="4">
        <v>0.47368421052631576</v>
      </c>
      <c r="AA89" s="4">
        <v>0.16850778662825508</v>
      </c>
      <c r="AB89" s="4">
        <v>0.36774193548387096</v>
      </c>
      <c r="AC89" s="4">
        <v>7.3275127106446403E-2</v>
      </c>
      <c r="AD89" s="4">
        <v>0.23684210526315788</v>
      </c>
      <c r="AE89" s="4">
        <v>0.11883209039597999</v>
      </c>
      <c r="AF89" s="4">
        <v>0.32903225806451614</v>
      </c>
      <c r="AG89" s="4">
        <v>425.24522021167633</v>
      </c>
      <c r="AH89" s="4">
        <v>0.31578947368421051</v>
      </c>
      <c r="AI89" s="4">
        <v>784.40706653972279</v>
      </c>
      <c r="AJ89" s="4">
        <v>0.43225806451612903</v>
      </c>
      <c r="AK89" s="4">
        <v>4435.4399965858656</v>
      </c>
      <c r="AL89" s="4">
        <v>0.84210526315789469</v>
      </c>
      <c r="AM89" s="4">
        <v>2845.8520715675572</v>
      </c>
      <c r="AN89" s="4">
        <v>0.58709677419354833</v>
      </c>
      <c r="AO89" s="4">
        <v>1.0995820177756708</v>
      </c>
      <c r="AP89" s="4">
        <v>0.39473684210526316</v>
      </c>
      <c r="AQ89" s="4">
        <v>1.2167310006188128</v>
      </c>
      <c r="AR89" s="4">
        <v>0.23870967741935484</v>
      </c>
      <c r="AS89" s="4">
        <v>0.41041822685753276</v>
      </c>
      <c r="AT89" s="4">
        <v>0.36842105263157893</v>
      </c>
      <c r="AU89" s="4">
        <v>0.42636007711608348</v>
      </c>
      <c r="AV89" s="4">
        <v>0.36129032258064514</v>
      </c>
      <c r="AW89" s="4">
        <v>1.115452228165853</v>
      </c>
      <c r="AX89" s="4">
        <v>0.5757575757575758</v>
      </c>
      <c r="AY89" s="4">
        <v>1.0106314937772813</v>
      </c>
      <c r="AZ89" s="4">
        <v>0.57692307692307687</v>
      </c>
      <c r="BA89" s="4">
        <v>5603</v>
      </c>
      <c r="BB89" s="4">
        <v>0.63157894736842102</v>
      </c>
      <c r="BC89" s="4">
        <v>5439</v>
      </c>
      <c r="BD89" s="4">
        <v>0.72151898734177211</v>
      </c>
      <c r="BE89" s="4">
        <v>3.6178687443362345</v>
      </c>
      <c r="BF89" s="4">
        <v>0.60526315789473684</v>
      </c>
      <c r="BG89" s="4">
        <v>3.1714990432388874</v>
      </c>
      <c r="BH89" s="4">
        <v>0.5</v>
      </c>
    </row>
    <row r="90" spans="2:60" x14ac:dyDescent="0.3">
      <c r="B90" s="3" t="s">
        <v>233</v>
      </c>
      <c r="C90" s="3" t="s">
        <v>234</v>
      </c>
      <c r="D90" s="3" t="s">
        <v>34</v>
      </c>
      <c r="E90" s="3" t="s">
        <v>68</v>
      </c>
      <c r="F90" s="3" t="s">
        <v>23</v>
      </c>
      <c r="G90" s="4">
        <v>2024</v>
      </c>
      <c r="H90" s="4">
        <v>520</v>
      </c>
      <c r="I90" s="4">
        <v>4843.1134615384617</v>
      </c>
      <c r="J90" s="4">
        <v>0.46938775510204084</v>
      </c>
      <c r="K90" s="4">
        <v>5271.4077009906105</v>
      </c>
      <c r="L90" s="4">
        <v>0.7290322580645161</v>
      </c>
      <c r="M90" s="4">
        <v>3340.6057692307691</v>
      </c>
      <c r="N90" s="4">
        <v>0.36734693877551022</v>
      </c>
      <c r="O90" s="4">
        <v>3664.776090965649</v>
      </c>
      <c r="P90" s="4">
        <v>0.67096774193548392</v>
      </c>
      <c r="Q90" s="4">
        <v>802.0365384615385</v>
      </c>
      <c r="R90" s="4">
        <v>0.30769230769230771</v>
      </c>
      <c r="S90" s="4">
        <v>998.56172839506178</v>
      </c>
      <c r="T90" s="4">
        <v>0.16455696202531644</v>
      </c>
      <c r="U90" s="4">
        <v>0.4094235311915928</v>
      </c>
      <c r="V90" s="4">
        <v>0.14285714285714285</v>
      </c>
      <c r="W90" s="4">
        <v>0.63451768715199397</v>
      </c>
      <c r="X90" s="4">
        <v>4.5161290322580643E-2</v>
      </c>
      <c r="Y90" s="4">
        <v>0.31023590593940087</v>
      </c>
      <c r="Z90" s="4">
        <v>0.67346938775510201</v>
      </c>
      <c r="AA90" s="4">
        <v>0.21302903242129306</v>
      </c>
      <c r="AB90" s="4">
        <v>0.77419354838709675</v>
      </c>
      <c r="AC90" s="4">
        <v>9.0250477535586515E-2</v>
      </c>
      <c r="AD90" s="4">
        <v>0.55102040816326525</v>
      </c>
      <c r="AE90" s="4">
        <v>6.5970871072232123E-2</v>
      </c>
      <c r="AF90" s="4">
        <v>0.41290322580645161</v>
      </c>
      <c r="AG90" s="4">
        <v>288.25961538461536</v>
      </c>
      <c r="AH90" s="4">
        <v>0.5714285714285714</v>
      </c>
      <c r="AI90" s="4">
        <v>132.46383323062506</v>
      </c>
      <c r="AJ90" s="4">
        <v>0.32903225806451614</v>
      </c>
      <c r="AK90" s="4">
        <v>3753.1576923076923</v>
      </c>
      <c r="AL90" s="4">
        <v>0.12244897959183673</v>
      </c>
      <c r="AM90" s="4">
        <v>7214.877652757079</v>
      </c>
      <c r="AN90" s="4">
        <v>0.49032258064516127</v>
      </c>
      <c r="AO90" s="4">
        <v>1.3174806122008123</v>
      </c>
      <c r="AP90" s="4">
        <v>0.14285714285714285</v>
      </c>
      <c r="AQ90" s="4">
        <v>2.3083539032436322</v>
      </c>
      <c r="AR90" s="4">
        <v>0.34838709677419355</v>
      </c>
      <c r="AS90" s="4">
        <v>0.37048766204501443</v>
      </c>
      <c r="AT90" s="4">
        <v>0.18367346938775511</v>
      </c>
      <c r="AU90" s="4">
        <v>0.45294114507188066</v>
      </c>
      <c r="AV90" s="4">
        <v>0.2129032258064516</v>
      </c>
      <c r="AW90" s="4">
        <v>2.5260376009568923</v>
      </c>
      <c r="AX90" s="4">
        <v>0.94444444444444442</v>
      </c>
      <c r="AY90" s="4">
        <v>0.83632373561476825</v>
      </c>
      <c r="AZ90" s="4">
        <v>0.93076923076923079</v>
      </c>
      <c r="BA90" s="4">
        <v>2713</v>
      </c>
      <c r="BB90" s="4">
        <v>0.15384615384615385</v>
      </c>
      <c r="BC90" s="4">
        <v>3318</v>
      </c>
      <c r="BD90" s="4">
        <v>5.6962025316455694E-2</v>
      </c>
      <c r="BE90" s="4">
        <v>2.425198727677663</v>
      </c>
      <c r="BF90" s="4">
        <v>0.15384615384615385</v>
      </c>
      <c r="BG90" s="4">
        <v>4.8962401971520366</v>
      </c>
      <c r="BH90" s="4">
        <v>0.17721518987341772</v>
      </c>
    </row>
    <row r="91" spans="2:60" x14ac:dyDescent="0.3">
      <c r="B91" s="3" t="s">
        <v>235</v>
      </c>
      <c r="C91" s="3" t="s">
        <v>236</v>
      </c>
      <c r="D91" s="3" t="s">
        <v>21</v>
      </c>
      <c r="E91" s="3" t="s">
        <v>149</v>
      </c>
      <c r="F91" s="3" t="s">
        <v>23</v>
      </c>
      <c r="G91" s="4">
        <v>2024</v>
      </c>
      <c r="H91" s="4">
        <v>667</v>
      </c>
      <c r="I91" s="4">
        <v>5936.049475262369</v>
      </c>
      <c r="J91" s="4">
        <v>0.59183673469387754</v>
      </c>
      <c r="K91" s="4">
        <v>5271.4077009906105</v>
      </c>
      <c r="L91" s="4">
        <v>0.83870967741935487</v>
      </c>
      <c r="M91" s="4">
        <v>4080.6221889055473</v>
      </c>
      <c r="N91" s="4">
        <v>0.59183673469387754</v>
      </c>
      <c r="O91" s="4">
        <v>3664.776090965649</v>
      </c>
      <c r="P91" s="4">
        <v>0.83225806451612905</v>
      </c>
      <c r="Q91" s="4">
        <v>827.32533733133437</v>
      </c>
      <c r="R91" s="4">
        <v>0.36538461538461536</v>
      </c>
      <c r="S91" s="4">
        <v>998.56172839506178</v>
      </c>
      <c r="T91" s="4">
        <v>0.189873417721519</v>
      </c>
      <c r="U91" s="4">
        <v>0.47526320641419223</v>
      </c>
      <c r="V91" s="4">
        <v>0.20408163265306123</v>
      </c>
      <c r="W91" s="4">
        <v>0.63451768715199397</v>
      </c>
      <c r="X91" s="4">
        <v>7.0967741935483872E-2</v>
      </c>
      <c r="Y91" s="4">
        <v>0.31256937700554005</v>
      </c>
      <c r="Z91" s="4">
        <v>0.69387755102040816</v>
      </c>
      <c r="AA91" s="4">
        <v>0.21302903242129306</v>
      </c>
      <c r="AB91" s="4">
        <v>0.78064516129032258</v>
      </c>
      <c r="AC91" s="4">
        <v>0</v>
      </c>
      <c r="AD91" s="4">
        <v>0</v>
      </c>
      <c r="AE91" s="4">
        <v>6.5970871072232123E-2</v>
      </c>
      <c r="AF91" s="4">
        <v>0</v>
      </c>
      <c r="AG91" s="4">
        <v>0</v>
      </c>
      <c r="AH91" s="4">
        <v>0</v>
      </c>
      <c r="AI91" s="4">
        <v>132.46383323062506</v>
      </c>
      <c r="AJ91" s="4">
        <v>0</v>
      </c>
      <c r="AK91" s="4">
        <v>7073.614692653673</v>
      </c>
      <c r="AL91" s="4">
        <v>0.46938775510204084</v>
      </c>
      <c r="AM91" s="4">
        <v>7214.877652757079</v>
      </c>
      <c r="AN91" s="4">
        <v>0.79354838709677422</v>
      </c>
      <c r="AO91" s="4">
        <v>2.1212231975383906</v>
      </c>
      <c r="AP91" s="4">
        <v>0.42857142857142855</v>
      </c>
      <c r="AQ91" s="4">
        <v>2.3083539032436322</v>
      </c>
      <c r="AR91" s="4">
        <v>0.68387096774193545</v>
      </c>
      <c r="AS91" s="4">
        <v>0.45219866712309398</v>
      </c>
      <c r="AT91" s="4">
        <v>0.48979591836734693</v>
      </c>
      <c r="AU91" s="4">
        <v>0.45294114507188066</v>
      </c>
      <c r="AV91" s="4">
        <v>0.61290322580645162</v>
      </c>
      <c r="AW91" s="4"/>
      <c r="AX91" s="4"/>
      <c r="AY91" s="4">
        <v>0.83632373561476825</v>
      </c>
      <c r="AZ91" s="4"/>
      <c r="BA91" s="4">
        <v>3151</v>
      </c>
      <c r="BB91" s="4">
        <v>0.34615384615384615</v>
      </c>
      <c r="BC91" s="4">
        <v>3318</v>
      </c>
      <c r="BD91" s="4">
        <v>0.13924050632911392</v>
      </c>
      <c r="BE91" s="4">
        <v>7.4401938328606985</v>
      </c>
      <c r="BF91" s="4">
        <v>0.73076923076923073</v>
      </c>
      <c r="BG91" s="4">
        <v>4.8962401971520366</v>
      </c>
      <c r="BH91" s="4">
        <v>0.80379746835443033</v>
      </c>
    </row>
    <row r="92" spans="2:60" x14ac:dyDescent="0.3">
      <c r="B92" s="3" t="s">
        <v>237</v>
      </c>
      <c r="C92" s="3" t="s">
        <v>238</v>
      </c>
      <c r="D92" s="3" t="s">
        <v>27</v>
      </c>
      <c r="E92" s="3" t="s">
        <v>38</v>
      </c>
      <c r="F92" s="3" t="s">
        <v>79</v>
      </c>
      <c r="G92" s="4">
        <v>2024</v>
      </c>
      <c r="H92" s="4">
        <v>88945</v>
      </c>
      <c r="I92" s="4">
        <v>3595.2712462757886</v>
      </c>
      <c r="J92" s="4">
        <v>1</v>
      </c>
      <c r="K92" s="4">
        <v>2808.7201780959463</v>
      </c>
      <c r="L92" s="4">
        <v>0.54193548387096779</v>
      </c>
      <c r="M92" s="4">
        <v>3034.2525493282365</v>
      </c>
      <c r="N92" s="4">
        <v>0.92307692307692313</v>
      </c>
      <c r="O92" s="4">
        <v>2421.4859963146146</v>
      </c>
      <c r="P92" s="4">
        <v>0.58709677419354833</v>
      </c>
      <c r="Q92" s="4">
        <v>1256.6350441283939</v>
      </c>
      <c r="R92" s="4">
        <v>0.30769230769230771</v>
      </c>
      <c r="S92" s="4">
        <v>1348.8007480808219</v>
      </c>
      <c r="T92" s="4">
        <v>0.55696202531645567</v>
      </c>
      <c r="U92" s="4">
        <v>0.91743735277462246</v>
      </c>
      <c r="V92" s="4">
        <v>0.61538461538461542</v>
      </c>
      <c r="W92" s="4">
        <v>0.90052571638766743</v>
      </c>
      <c r="X92" s="4">
        <v>0.90322580645161288</v>
      </c>
      <c r="Y92" s="4">
        <v>0.15604349672606507</v>
      </c>
      <c r="Z92" s="4">
        <v>0.46153846153846156</v>
      </c>
      <c r="AA92" s="4">
        <v>0.16277784106612928</v>
      </c>
      <c r="AB92" s="4">
        <v>0.31612903225806449</v>
      </c>
      <c r="AC92" s="4">
        <v>0.19330953371306217</v>
      </c>
      <c r="AD92" s="4">
        <v>0.84615384615384615</v>
      </c>
      <c r="AE92" s="4">
        <v>0.11213996747458171</v>
      </c>
      <c r="AF92" s="4">
        <v>0.78064516129032258</v>
      </c>
      <c r="AG92" s="4">
        <v>1778.7607735117208</v>
      </c>
      <c r="AH92" s="4">
        <v>0.92307692307692313</v>
      </c>
      <c r="AI92" s="4">
        <v>450.44714484039753</v>
      </c>
      <c r="AJ92" s="4">
        <v>0.84516129032258069</v>
      </c>
      <c r="AK92" s="4">
        <v>3250.8552588678399</v>
      </c>
      <c r="AL92" s="4">
        <v>1</v>
      </c>
      <c r="AM92" s="4">
        <v>1911.5653803888868</v>
      </c>
      <c r="AN92" s="4">
        <v>0.3935483870967742</v>
      </c>
      <c r="AO92" s="4">
        <v>1.2106853901088896</v>
      </c>
      <c r="AP92" s="4">
        <v>0.92307692307692313</v>
      </c>
      <c r="AQ92" s="4">
        <v>0.96680645251924513</v>
      </c>
      <c r="AR92" s="4">
        <v>0.29677419354838708</v>
      </c>
      <c r="AS92" s="4">
        <v>0.38897433614506688</v>
      </c>
      <c r="AT92" s="4">
        <v>0.38461538461538464</v>
      </c>
      <c r="AU92" s="4">
        <v>0.40788392306614168</v>
      </c>
      <c r="AV92" s="4">
        <v>0.2709677419354839</v>
      </c>
      <c r="AW92" s="4">
        <v>0.86995311619363547</v>
      </c>
      <c r="AX92" s="4">
        <v>0.41666666666666669</v>
      </c>
      <c r="AY92" s="4">
        <v>0.99321574751562758</v>
      </c>
      <c r="AZ92" s="4">
        <v>0.43076923076923079</v>
      </c>
      <c r="BA92" s="4">
        <v>10718</v>
      </c>
      <c r="BB92" s="4">
        <v>1</v>
      </c>
      <c r="BC92" s="4">
        <v>6472.5</v>
      </c>
      <c r="BD92" s="4">
        <v>0.98734177215189878</v>
      </c>
      <c r="BE92" s="4">
        <v>3.43161073585012</v>
      </c>
      <c r="BF92" s="4">
        <v>0.61538461538461542</v>
      </c>
      <c r="BG92" s="4">
        <v>2.9926402967531014</v>
      </c>
      <c r="BH92" s="4">
        <v>0.46202531645569622</v>
      </c>
    </row>
    <row r="93" spans="2:60" x14ac:dyDescent="0.3">
      <c r="B93" s="3" t="s">
        <v>239</v>
      </c>
      <c r="C93" s="3" t="s">
        <v>240</v>
      </c>
      <c r="D93" s="3" t="s">
        <v>21</v>
      </c>
      <c r="E93" s="3" t="s">
        <v>113</v>
      </c>
      <c r="F93" s="3" t="s">
        <v>62</v>
      </c>
      <c r="G93" s="4">
        <v>2024</v>
      </c>
      <c r="H93" s="4">
        <v>34546</v>
      </c>
      <c r="I93" s="4">
        <v>2315.4994500086841</v>
      </c>
      <c r="J93" s="4">
        <v>0.18421052631578946</v>
      </c>
      <c r="K93" s="4">
        <v>2840.5936120734659</v>
      </c>
      <c r="L93" s="4">
        <v>0.11612903225806452</v>
      </c>
      <c r="M93" s="4">
        <v>2012.4522086493371</v>
      </c>
      <c r="N93" s="4">
        <v>0.23684210526315788</v>
      </c>
      <c r="O93" s="4">
        <v>2351.7489107305705</v>
      </c>
      <c r="P93" s="4">
        <v>0.18709677419354839</v>
      </c>
      <c r="Q93" s="4">
        <v>1109.5593411682974</v>
      </c>
      <c r="R93" s="4">
        <v>0.26315789473684209</v>
      </c>
      <c r="S93" s="4">
        <v>1220.0951277893598</v>
      </c>
      <c r="T93" s="4">
        <v>0.379746835443038</v>
      </c>
      <c r="U93" s="4">
        <v>0.84080565117852146</v>
      </c>
      <c r="V93" s="4">
        <v>0.36842105263157893</v>
      </c>
      <c r="W93" s="4">
        <v>0.86858743257935678</v>
      </c>
      <c r="X93" s="4">
        <v>0.72258064516129028</v>
      </c>
      <c r="Y93" s="4">
        <v>0.1308776995642173</v>
      </c>
      <c r="Z93" s="4">
        <v>0.34210526315789475</v>
      </c>
      <c r="AA93" s="4">
        <v>0.16850778662825508</v>
      </c>
      <c r="AB93" s="4">
        <v>0.25806451612903225</v>
      </c>
      <c r="AC93" s="4">
        <v>0.23802590087730521</v>
      </c>
      <c r="AD93" s="4">
        <v>0.84210526315789469</v>
      </c>
      <c r="AE93" s="4">
        <v>0.11883209039597999</v>
      </c>
      <c r="AF93" s="4">
        <v>0.85806451612903223</v>
      </c>
      <c r="AG93" s="4">
        <v>914.27820876512476</v>
      </c>
      <c r="AH93" s="4">
        <v>0.60526315789473684</v>
      </c>
      <c r="AI93" s="4">
        <v>784.40706653972279</v>
      </c>
      <c r="AJ93" s="4">
        <v>0.6387096774193548</v>
      </c>
      <c r="AK93" s="4">
        <v>1718.4265906327794</v>
      </c>
      <c r="AL93" s="4">
        <v>0.15789473684210525</v>
      </c>
      <c r="AM93" s="4">
        <v>2845.8520715675572</v>
      </c>
      <c r="AN93" s="4">
        <v>7.0967741935483872E-2</v>
      </c>
      <c r="AO93" s="4">
        <v>1.044942804446783</v>
      </c>
      <c r="AP93" s="4">
        <v>0.26315789473684209</v>
      </c>
      <c r="AQ93" s="4">
        <v>1.2167310006188128</v>
      </c>
      <c r="AR93" s="4">
        <v>0.19354838709677419</v>
      </c>
      <c r="AS93" s="4">
        <v>0.44272858286252254</v>
      </c>
      <c r="AT93" s="4">
        <v>0.65789473684210531</v>
      </c>
      <c r="AU93" s="4">
        <v>0.42636007711608348</v>
      </c>
      <c r="AV93" s="4">
        <v>0.55483870967741933</v>
      </c>
      <c r="AW93" s="4">
        <v>0.74638653127710308</v>
      </c>
      <c r="AX93" s="4">
        <v>0.30303030303030304</v>
      </c>
      <c r="AY93" s="4">
        <v>1.0106314937772813</v>
      </c>
      <c r="AZ93" s="4">
        <v>0.31538461538461537</v>
      </c>
      <c r="BA93" s="4">
        <v>5080</v>
      </c>
      <c r="BB93" s="4">
        <v>0.34210526315789475</v>
      </c>
      <c r="BC93" s="4">
        <v>5439</v>
      </c>
      <c r="BD93" s="4">
        <v>0.59493670886075944</v>
      </c>
      <c r="BE93" s="4">
        <v>3.4310111785846789</v>
      </c>
      <c r="BF93" s="4">
        <v>0.52631578947368418</v>
      </c>
      <c r="BG93" s="4">
        <v>3.1714990432388874</v>
      </c>
      <c r="BH93" s="4">
        <v>0.45569620253164556</v>
      </c>
    </row>
    <row r="94" spans="2:60" x14ac:dyDescent="0.3">
      <c r="B94" s="3" t="s">
        <v>241</v>
      </c>
      <c r="C94" s="3" t="s">
        <v>242</v>
      </c>
      <c r="D94" s="3" t="s">
        <v>21</v>
      </c>
      <c r="E94" s="3" t="s">
        <v>71</v>
      </c>
      <c r="F94" s="3" t="s">
        <v>62</v>
      </c>
      <c r="G94" s="4">
        <v>2024</v>
      </c>
      <c r="H94" s="4">
        <v>13198</v>
      </c>
      <c r="I94" s="4">
        <v>2121.7663282315502</v>
      </c>
      <c r="J94" s="4">
        <v>0.10526315789473684</v>
      </c>
      <c r="K94" s="4">
        <v>2840.5936120734659</v>
      </c>
      <c r="L94" s="4">
        <v>7.7419354838709681E-2</v>
      </c>
      <c r="M94" s="4">
        <v>1883.7749659039248</v>
      </c>
      <c r="N94" s="4">
        <v>0.13157894736842105</v>
      </c>
      <c r="O94" s="4">
        <v>2351.7489107305705</v>
      </c>
      <c r="P94" s="4">
        <v>0.12903225806451613</v>
      </c>
      <c r="Q94" s="4">
        <v>1014.4090771328989</v>
      </c>
      <c r="R94" s="4">
        <v>0.15789473684210525</v>
      </c>
      <c r="S94" s="4">
        <v>1220.0951277893598</v>
      </c>
      <c r="T94" s="4">
        <v>0.32278481012658228</v>
      </c>
      <c r="U94" s="4">
        <v>0.93169552969045677</v>
      </c>
      <c r="V94" s="4">
        <v>0.84210526315789469</v>
      </c>
      <c r="W94" s="4">
        <v>0.86858743257935678</v>
      </c>
      <c r="X94" s="4">
        <v>0.94838709677419353</v>
      </c>
      <c r="Y94" s="4">
        <v>0.11216662229058298</v>
      </c>
      <c r="Z94" s="4">
        <v>0.21052631578947367</v>
      </c>
      <c r="AA94" s="4">
        <v>0.16850778662825508</v>
      </c>
      <c r="AB94" s="4">
        <v>0.20645161290322581</v>
      </c>
      <c r="AC94" s="4">
        <v>0.10157138071750318</v>
      </c>
      <c r="AD94" s="4">
        <v>0.39473684210526316</v>
      </c>
      <c r="AE94" s="4">
        <v>0.11883209039597999</v>
      </c>
      <c r="AF94" s="4">
        <v>0.44516129032258067</v>
      </c>
      <c r="AG94" s="4">
        <v>299.15509925746323</v>
      </c>
      <c r="AH94" s="4">
        <v>0.18421052631578946</v>
      </c>
      <c r="AI94" s="4">
        <v>784.40706653972279</v>
      </c>
      <c r="AJ94" s="4">
        <v>0.34193548387096773</v>
      </c>
      <c r="AK94" s="4">
        <v>3435.2187452644339</v>
      </c>
      <c r="AL94" s="4">
        <v>0.71052631578947367</v>
      </c>
      <c r="AM94" s="4">
        <v>2845.8520715675572</v>
      </c>
      <c r="AN94" s="4">
        <v>0.4258064516129032</v>
      </c>
      <c r="AO94" s="4">
        <v>2.094028243644515</v>
      </c>
      <c r="AP94" s="4">
        <v>0.92105263157894735</v>
      </c>
      <c r="AQ94" s="4">
        <v>1.2167310006188128</v>
      </c>
      <c r="AR94" s="4">
        <v>0.67741935483870963</v>
      </c>
      <c r="AS94" s="4">
        <v>0.45891307653355856</v>
      </c>
      <c r="AT94" s="4">
        <v>0.76315789473684215</v>
      </c>
      <c r="AU94" s="4">
        <v>0.42636007711608348</v>
      </c>
      <c r="AV94" s="4">
        <v>0.64516129032258063</v>
      </c>
      <c r="AW94" s="4"/>
      <c r="AX94" s="4"/>
      <c r="AY94" s="4">
        <v>1.0106314937772813</v>
      </c>
      <c r="AZ94" s="4"/>
      <c r="BA94" s="4">
        <v>5598</v>
      </c>
      <c r="BB94" s="4">
        <v>0.60526315789473684</v>
      </c>
      <c r="BC94" s="4">
        <v>5439</v>
      </c>
      <c r="BD94" s="4">
        <v>0.71518987341772156</v>
      </c>
      <c r="BE94" s="4">
        <v>1.5495243313764011</v>
      </c>
      <c r="BF94" s="4">
        <v>0</v>
      </c>
      <c r="BG94" s="4">
        <v>3.1714990432388874</v>
      </c>
      <c r="BH94" s="4">
        <v>1.8987341772151899E-2</v>
      </c>
    </row>
    <row r="95" spans="2:60" x14ac:dyDescent="0.3">
      <c r="B95" s="3" t="s">
        <v>243</v>
      </c>
      <c r="C95" s="3" t="s">
        <v>245</v>
      </c>
      <c r="D95" s="3" t="s">
        <v>27</v>
      </c>
      <c r="E95" s="3" t="s">
        <v>38</v>
      </c>
      <c r="F95" s="3" t="s">
        <v>79</v>
      </c>
      <c r="G95" s="4">
        <v>2024</v>
      </c>
      <c r="H95" s="4">
        <v>64847</v>
      </c>
      <c r="I95" s="4">
        <v>2807.0384597591255</v>
      </c>
      <c r="J95" s="4">
        <v>0.46153846153846156</v>
      </c>
      <c r="K95" s="4">
        <v>2808.7201780959463</v>
      </c>
      <c r="L95" s="4">
        <v>0.27741935483870966</v>
      </c>
      <c r="M95" s="4">
        <v>2507.7719246842566</v>
      </c>
      <c r="N95" s="4">
        <v>0.61538461538461542</v>
      </c>
      <c r="O95" s="4">
        <v>2421.4859963146146</v>
      </c>
      <c r="P95" s="4">
        <v>0.40645161290322579</v>
      </c>
      <c r="Q95" s="4">
        <v>1349.883541258655</v>
      </c>
      <c r="R95" s="4">
        <v>0.53846153846153844</v>
      </c>
      <c r="S95" s="4">
        <v>1348.8007480808219</v>
      </c>
      <c r="T95" s="4">
        <v>0.620253164556962</v>
      </c>
      <c r="U95" s="4">
        <v>0.8989036374910252</v>
      </c>
      <c r="V95" s="4">
        <v>0.46153846153846156</v>
      </c>
      <c r="W95" s="4">
        <v>0.90052571638766743</v>
      </c>
      <c r="X95" s="4">
        <v>0.86451612903225805</v>
      </c>
      <c r="Y95" s="4">
        <v>0.10661290871680786</v>
      </c>
      <c r="Z95" s="4">
        <v>0.15384615384615385</v>
      </c>
      <c r="AA95" s="4">
        <v>0.16277784106612928</v>
      </c>
      <c r="AB95" s="4">
        <v>0.2</v>
      </c>
      <c r="AC95" s="4">
        <v>4.5640443748067016E-5</v>
      </c>
      <c r="AD95" s="4">
        <v>0.15384615384615385</v>
      </c>
      <c r="AE95" s="4">
        <v>0.11213996747458171</v>
      </c>
      <c r="AF95" s="4">
        <v>0.11612903225806452</v>
      </c>
      <c r="AG95" s="4">
        <v>13.455549215846531</v>
      </c>
      <c r="AH95" s="4">
        <v>0.15384615384615385</v>
      </c>
      <c r="AI95" s="4">
        <v>450.44714484039753</v>
      </c>
      <c r="AJ95" s="4">
        <v>0.16129032258064516</v>
      </c>
      <c r="AK95" s="4">
        <v>2167.8539485249894</v>
      </c>
      <c r="AL95" s="4">
        <v>0.61538461538461542</v>
      </c>
      <c r="AM95" s="4">
        <v>1911.5653803888868</v>
      </c>
      <c r="AN95" s="4">
        <v>0.15483870967741936</v>
      </c>
      <c r="AO95" s="4">
        <v>0.96917653659560321</v>
      </c>
      <c r="AP95" s="4">
        <v>0.53846153846153844</v>
      </c>
      <c r="AQ95" s="4">
        <v>0.96680645251924513</v>
      </c>
      <c r="AR95" s="4">
        <v>0.14838709677419354</v>
      </c>
      <c r="AS95" s="4">
        <v>0.43145162688830802</v>
      </c>
      <c r="AT95" s="4">
        <v>0.84615384615384615</v>
      </c>
      <c r="AU95" s="4">
        <v>0.40788392306614168</v>
      </c>
      <c r="AV95" s="4">
        <v>0.49677419354838709</v>
      </c>
      <c r="AW95" s="4">
        <v>1.5054809596132186</v>
      </c>
      <c r="AX95" s="4">
        <v>0.75</v>
      </c>
      <c r="AY95" s="4">
        <v>0.99321574751562758</v>
      </c>
      <c r="AZ95" s="4">
        <v>0.72307692307692306</v>
      </c>
      <c r="BA95" s="4">
        <v>7914</v>
      </c>
      <c r="BB95" s="4">
        <v>0.84615384615384615</v>
      </c>
      <c r="BC95" s="4">
        <v>6472.5</v>
      </c>
      <c r="BD95" s="4">
        <v>0.91139240506329111</v>
      </c>
      <c r="BE95" s="4">
        <v>2.6069515491235618</v>
      </c>
      <c r="BF95" s="4">
        <v>0.15384615384615385</v>
      </c>
      <c r="BG95" s="4">
        <v>2.9926402967531014</v>
      </c>
      <c r="BH95" s="4">
        <v>0.24050632911392406</v>
      </c>
    </row>
    <row r="96" spans="2:60" x14ac:dyDescent="0.3">
      <c r="B96" s="3" t="s">
        <v>247</v>
      </c>
      <c r="C96" s="3" t="s">
        <v>248</v>
      </c>
      <c r="D96" s="3" t="s">
        <v>21</v>
      </c>
      <c r="E96" s="3" t="s">
        <v>38</v>
      </c>
      <c r="F96" s="3" t="s">
        <v>79</v>
      </c>
      <c r="G96" s="4">
        <v>2024</v>
      </c>
      <c r="H96" s="4">
        <v>95350</v>
      </c>
      <c r="I96" s="4">
        <v>3194.5249921342424</v>
      </c>
      <c r="J96" s="4">
        <v>0.76923076923076927</v>
      </c>
      <c r="K96" s="4">
        <v>2808.7201780959463</v>
      </c>
      <c r="L96" s="4">
        <v>0.43225806451612903</v>
      </c>
      <c r="M96" s="4">
        <v>2627.7367593078134</v>
      </c>
      <c r="N96" s="4">
        <v>0.76923076923076927</v>
      </c>
      <c r="O96" s="4">
        <v>2421.4859963146146</v>
      </c>
      <c r="P96" s="4">
        <v>0.44516129032258067</v>
      </c>
      <c r="Q96" s="4">
        <v>1347.717954902989</v>
      </c>
      <c r="R96" s="4">
        <v>0.46153846153846156</v>
      </c>
      <c r="S96" s="4">
        <v>1348.8007480808219</v>
      </c>
      <c r="T96" s="4">
        <v>0.61392405063291144</v>
      </c>
      <c r="U96" s="4">
        <v>0.93692056530464329</v>
      </c>
      <c r="V96" s="4">
        <v>0.92307692307692313</v>
      </c>
      <c r="W96" s="4">
        <v>0.90052571638766743</v>
      </c>
      <c r="X96" s="4">
        <v>0.95483870967741935</v>
      </c>
      <c r="Y96" s="4">
        <v>0.17742488608541493</v>
      </c>
      <c r="Z96" s="4">
        <v>0.69230769230769229</v>
      </c>
      <c r="AA96" s="4">
        <v>0.16277784106612928</v>
      </c>
      <c r="AB96" s="4">
        <v>0.44516129032258067</v>
      </c>
      <c r="AC96" s="4">
        <v>5.1526268998338703E-2</v>
      </c>
      <c r="AD96" s="4">
        <v>0.23076923076923078</v>
      </c>
      <c r="AE96" s="4">
        <v>0.11213996747458171</v>
      </c>
      <c r="AF96" s="4">
        <v>0.26451612903225807</v>
      </c>
      <c r="AG96" s="4">
        <v>453.19967488201365</v>
      </c>
      <c r="AH96" s="4">
        <v>0.53846153846153844</v>
      </c>
      <c r="AI96" s="4">
        <v>450.44714484039753</v>
      </c>
      <c r="AJ96" s="4">
        <v>0.46451612903225808</v>
      </c>
      <c r="AK96" s="4">
        <v>2278.0747142108021</v>
      </c>
      <c r="AL96" s="4">
        <v>0.69230769230769229</v>
      </c>
      <c r="AM96" s="4">
        <v>1911.5653803888868</v>
      </c>
      <c r="AN96" s="4">
        <v>0.19354838709677419</v>
      </c>
      <c r="AO96" s="4">
        <v>0.96443636844288705</v>
      </c>
      <c r="AP96" s="4">
        <v>0.46153846153846156</v>
      </c>
      <c r="AQ96" s="4">
        <v>0.96680645251924513</v>
      </c>
      <c r="AR96" s="4">
        <v>0.14193548387096774</v>
      </c>
      <c r="AS96" s="4">
        <v>0.40401771125132824</v>
      </c>
      <c r="AT96" s="4">
        <v>0.46153846153846156</v>
      </c>
      <c r="AU96" s="4">
        <v>0.40788392306614168</v>
      </c>
      <c r="AV96" s="4">
        <v>0.31612903225806449</v>
      </c>
      <c r="AW96" s="4">
        <v>0.99321574751562758</v>
      </c>
      <c r="AX96" s="4">
        <v>0.5</v>
      </c>
      <c r="AY96" s="4">
        <v>0.99321574751562758</v>
      </c>
      <c r="AZ96" s="4">
        <v>0.51538461538461533</v>
      </c>
      <c r="BA96" s="4">
        <v>8634</v>
      </c>
      <c r="BB96" s="4">
        <v>0.92307692307692313</v>
      </c>
      <c r="BC96" s="4">
        <v>6472.5</v>
      </c>
      <c r="BD96" s="4">
        <v>0.930379746835443</v>
      </c>
      <c r="BE96" s="4">
        <v>2.0591390358493604</v>
      </c>
      <c r="BF96" s="4">
        <v>0</v>
      </c>
      <c r="BG96" s="4">
        <v>2.9926402967531014</v>
      </c>
      <c r="BH96" s="4">
        <v>8.8607594936708861E-2</v>
      </c>
    </row>
    <row r="97" spans="2:60" x14ac:dyDescent="0.3">
      <c r="B97" s="3" t="s">
        <v>250</v>
      </c>
      <c r="C97" s="3" t="s">
        <v>251</v>
      </c>
      <c r="D97" s="3" t="s">
        <v>21</v>
      </c>
      <c r="E97" s="3"/>
      <c r="F97" s="3" t="s">
        <v>39</v>
      </c>
      <c r="G97" s="4">
        <v>2024</v>
      </c>
      <c r="H97" s="4">
        <v>4400</v>
      </c>
      <c r="I97" s="4">
        <v>9736.0538636363635</v>
      </c>
      <c r="J97" s="4">
        <v>0.97777777777777775</v>
      </c>
      <c r="K97" s="4">
        <v>3327.8780362021444</v>
      </c>
      <c r="L97" s="4">
        <v>0.93548387096774188</v>
      </c>
      <c r="M97" s="4">
        <v>8809.5018181818177</v>
      </c>
      <c r="N97" s="4">
        <v>1</v>
      </c>
      <c r="O97" s="4">
        <v>2783.665107049771</v>
      </c>
      <c r="P97" s="4">
        <v>0.94838709677419353</v>
      </c>
      <c r="Q97" s="4">
        <v>6712.3868181818179</v>
      </c>
      <c r="R97" s="4">
        <v>1</v>
      </c>
      <c r="S97" s="4">
        <v>1246.3620268389132</v>
      </c>
      <c r="T97" s="4">
        <v>0.99367088607594933</v>
      </c>
      <c r="U97" s="4">
        <v>0.79770857322094535</v>
      </c>
      <c r="V97" s="4">
        <v>0.57777777777777772</v>
      </c>
      <c r="W97" s="4">
        <v>0.77321956576926931</v>
      </c>
      <c r="X97" s="4">
        <v>0.55483870967741933</v>
      </c>
      <c r="Y97" s="4">
        <v>9.5167103472503109E-2</v>
      </c>
      <c r="Z97" s="4">
        <v>0.1111111111111111</v>
      </c>
      <c r="AA97" s="4">
        <v>0.21663632085783124</v>
      </c>
      <c r="AB97" s="4">
        <v>0.15483870967741936</v>
      </c>
      <c r="AC97" s="4">
        <v>0.19265900105459105</v>
      </c>
      <c r="AD97" s="4">
        <v>0.66666666666666663</v>
      </c>
      <c r="AE97" s="4">
        <v>0.15427954880170608</v>
      </c>
      <c r="AF97" s="4">
        <v>0.77419354838709675</v>
      </c>
      <c r="AG97" s="4">
        <v>4902.2531818181815</v>
      </c>
      <c r="AH97" s="4">
        <v>0.97777777777777775</v>
      </c>
      <c r="AI97" s="4">
        <v>950.36657453644102</v>
      </c>
      <c r="AJ97" s="4">
        <v>0.98064516129032253</v>
      </c>
      <c r="AK97" s="4">
        <v>12307.007727272727</v>
      </c>
      <c r="AL97" s="4">
        <v>1</v>
      </c>
      <c r="AM97" s="4">
        <v>4022.5271421692432</v>
      </c>
      <c r="AN97" s="4">
        <v>0.93548387096774188</v>
      </c>
      <c r="AO97" s="4">
        <v>1.7420914368693641</v>
      </c>
      <c r="AP97" s="4">
        <v>0.42222222222222222</v>
      </c>
      <c r="AQ97" s="4">
        <v>1.8328982485733514</v>
      </c>
      <c r="AR97" s="4">
        <v>0.52258064516129032</v>
      </c>
      <c r="AS97" s="4">
        <v>0.42510129319534806</v>
      </c>
      <c r="AT97" s="4">
        <v>0.48888888888888887</v>
      </c>
      <c r="AU97" s="4">
        <v>0.42596276319754617</v>
      </c>
      <c r="AV97" s="4">
        <v>0.45161290322580644</v>
      </c>
      <c r="AW97" s="4">
        <v>0.57752882755619672</v>
      </c>
      <c r="AX97" s="4">
        <v>0.20512820512820512</v>
      </c>
      <c r="AY97" s="4">
        <v>1.059991852729802</v>
      </c>
      <c r="AZ97" s="4">
        <v>0.2</v>
      </c>
      <c r="BA97" s="4">
        <v>2858</v>
      </c>
      <c r="BB97" s="4">
        <v>4.4444444444444446E-2</v>
      </c>
      <c r="BC97" s="4">
        <v>4506.5</v>
      </c>
      <c r="BD97" s="4">
        <v>9.49367088607595E-2</v>
      </c>
      <c r="BE97" s="4">
        <v>15.360283777579118</v>
      </c>
      <c r="BF97" s="4">
        <v>1</v>
      </c>
      <c r="BG97" s="4">
        <v>4.3304406312065691</v>
      </c>
      <c r="BH97" s="4">
        <v>0.94936708860759489</v>
      </c>
    </row>
    <row r="98" spans="2:60" x14ac:dyDescent="0.3">
      <c r="B98" s="3" t="s">
        <v>253</v>
      </c>
      <c r="C98" s="3" t="s">
        <v>254</v>
      </c>
      <c r="D98" s="3" t="s">
        <v>21</v>
      </c>
      <c r="E98" s="3" t="s">
        <v>71</v>
      </c>
      <c r="F98" s="3" t="s">
        <v>62</v>
      </c>
      <c r="G98" s="4">
        <v>2024</v>
      </c>
      <c r="H98" s="4">
        <v>19703</v>
      </c>
      <c r="I98" s="4">
        <v>3442.5938182002742</v>
      </c>
      <c r="J98" s="4">
        <v>0.68421052631578949</v>
      </c>
      <c r="K98" s="4">
        <v>2840.5936120734659</v>
      </c>
      <c r="L98" s="4">
        <v>0.47096774193548385</v>
      </c>
      <c r="M98" s="4">
        <v>2855.6466527939906</v>
      </c>
      <c r="N98" s="4">
        <v>0.68421052631578949</v>
      </c>
      <c r="O98" s="4">
        <v>2351.7489107305705</v>
      </c>
      <c r="P98" s="4">
        <v>0.50967741935483868</v>
      </c>
      <c r="Q98" s="4">
        <v>1656.0526315789473</v>
      </c>
      <c r="R98" s="4">
        <v>0.84210526315789469</v>
      </c>
      <c r="S98" s="4">
        <v>1220.0951277893598</v>
      </c>
      <c r="T98" s="4">
        <v>0.810126582278481</v>
      </c>
      <c r="U98" s="4">
        <v>0.92490303544659214</v>
      </c>
      <c r="V98" s="4">
        <v>0.81578947368421051</v>
      </c>
      <c r="W98" s="4">
        <v>0.86858743257935678</v>
      </c>
      <c r="X98" s="4">
        <v>0.92903225806451617</v>
      </c>
      <c r="Y98" s="4">
        <v>0.170495619408603</v>
      </c>
      <c r="Z98" s="4">
        <v>0.52631578947368418</v>
      </c>
      <c r="AA98" s="4">
        <v>0.16850778662825508</v>
      </c>
      <c r="AB98" s="4">
        <v>0.40645161290322579</v>
      </c>
      <c r="AC98" s="4">
        <v>0</v>
      </c>
      <c r="AD98" s="4">
        <v>0</v>
      </c>
      <c r="AE98" s="4">
        <v>0.11883209039597999</v>
      </c>
      <c r="AF98" s="4">
        <v>0</v>
      </c>
      <c r="AG98" s="4">
        <v>0</v>
      </c>
      <c r="AH98" s="4">
        <v>0</v>
      </c>
      <c r="AI98" s="4">
        <v>784.40706653972279</v>
      </c>
      <c r="AJ98" s="4">
        <v>0</v>
      </c>
      <c r="AK98" s="4">
        <v>3266.4455666649751</v>
      </c>
      <c r="AL98" s="4">
        <v>0.63157894736842102</v>
      </c>
      <c r="AM98" s="4">
        <v>2845.8520715675572</v>
      </c>
      <c r="AN98" s="4">
        <v>0.4</v>
      </c>
      <c r="AO98" s="4">
        <v>1.2167310006188128</v>
      </c>
      <c r="AP98" s="4">
        <v>0.5</v>
      </c>
      <c r="AQ98" s="4">
        <v>1.2167310006188128</v>
      </c>
      <c r="AR98" s="4">
        <v>0.3032258064516129</v>
      </c>
      <c r="AS98" s="4">
        <v>0.41782438958311197</v>
      </c>
      <c r="AT98" s="4">
        <v>0.42105263157894735</v>
      </c>
      <c r="AU98" s="4">
        <v>0.42636007711608348</v>
      </c>
      <c r="AV98" s="4">
        <v>0.41935483870967744</v>
      </c>
      <c r="AW98" s="4"/>
      <c r="AX98" s="4"/>
      <c r="AY98" s="4">
        <v>1.0106314937772813</v>
      </c>
      <c r="AZ98" s="4"/>
      <c r="BA98" s="4">
        <v>10249</v>
      </c>
      <c r="BB98" s="4">
        <v>0.97368421052631582</v>
      </c>
      <c r="BC98" s="4">
        <v>5439</v>
      </c>
      <c r="BD98" s="4">
        <v>0.97468354430379744</v>
      </c>
      <c r="BE98" s="4">
        <v>2.6544332520323857</v>
      </c>
      <c r="BF98" s="4">
        <v>0.26315789473684209</v>
      </c>
      <c r="BG98" s="4">
        <v>3.1714990432388874</v>
      </c>
      <c r="BH98" s="4">
        <v>0.24683544303797469</v>
      </c>
    </row>
    <row r="99" spans="2:60" x14ac:dyDescent="0.3">
      <c r="B99" s="3" t="s">
        <v>255</v>
      </c>
      <c r="C99" s="3" t="s">
        <v>256</v>
      </c>
      <c r="D99" s="3" t="s">
        <v>91</v>
      </c>
      <c r="E99" s="3" t="s">
        <v>173</v>
      </c>
      <c r="F99" s="3" t="s">
        <v>39</v>
      </c>
      <c r="G99" s="4">
        <v>2024</v>
      </c>
      <c r="H99" s="4">
        <v>5824</v>
      </c>
      <c r="I99" s="4">
        <v>2811.6687843406594</v>
      </c>
      <c r="J99" s="4">
        <v>0.22222222222222221</v>
      </c>
      <c r="K99" s="4">
        <v>3327.8780362021444</v>
      </c>
      <c r="L99" s="4">
        <v>0.29032258064516131</v>
      </c>
      <c r="M99" s="4">
        <v>2349.0765796703295</v>
      </c>
      <c r="N99" s="4">
        <v>0.31111111111111112</v>
      </c>
      <c r="O99" s="4">
        <v>2783.665107049771</v>
      </c>
      <c r="P99" s="4">
        <v>0.32258064516129031</v>
      </c>
      <c r="Q99" s="4">
        <v>492.98592032967031</v>
      </c>
      <c r="R99" s="4">
        <v>0</v>
      </c>
      <c r="S99" s="4">
        <v>1246.3620268389132</v>
      </c>
      <c r="T99" s="4">
        <v>1.8987341772151899E-2</v>
      </c>
      <c r="U99" s="4">
        <v>0.84304940184092259</v>
      </c>
      <c r="V99" s="4">
        <v>0.82222222222222219</v>
      </c>
      <c r="W99" s="4">
        <v>0.77321956576926931</v>
      </c>
      <c r="X99" s="4">
        <v>0.7290322580645161</v>
      </c>
      <c r="Y99" s="4">
        <v>0.16452585284820745</v>
      </c>
      <c r="Z99" s="4">
        <v>0.26666666666666666</v>
      </c>
      <c r="AA99" s="4">
        <v>0.21663632085783124</v>
      </c>
      <c r="AB99" s="4">
        <v>0.35483870967741937</v>
      </c>
      <c r="AC99" s="4">
        <v>0.27823677983229922</v>
      </c>
      <c r="AD99" s="4">
        <v>0.88888888888888884</v>
      </c>
      <c r="AE99" s="4">
        <v>0.15427954880170608</v>
      </c>
      <c r="AF99" s="4">
        <v>0.9419354838709677</v>
      </c>
      <c r="AG99" s="4">
        <v>1277.0511675824175</v>
      </c>
      <c r="AH99" s="4">
        <v>0.64444444444444449</v>
      </c>
      <c r="AI99" s="4">
        <v>950.36657453644102</v>
      </c>
      <c r="AJ99" s="4">
        <v>0.76774193548387093</v>
      </c>
      <c r="AK99" s="4">
        <v>2109.2956730769229</v>
      </c>
      <c r="AL99" s="4">
        <v>2.2222222222222223E-2</v>
      </c>
      <c r="AM99" s="4">
        <v>4022.5271421692432</v>
      </c>
      <c r="AN99" s="4">
        <v>0.13548387096774195</v>
      </c>
      <c r="AO99" s="4">
        <v>1.0497728995612836</v>
      </c>
      <c r="AP99" s="4">
        <v>0.1111111111111111</v>
      </c>
      <c r="AQ99" s="4">
        <v>1.8328982485733514</v>
      </c>
      <c r="AR99" s="4">
        <v>0.20645161290322581</v>
      </c>
      <c r="AS99" s="4">
        <v>0.36666761519070423</v>
      </c>
      <c r="AT99" s="4">
        <v>0.2</v>
      </c>
      <c r="AU99" s="4">
        <v>0.42596276319754617</v>
      </c>
      <c r="AV99" s="4">
        <v>0.18709677419354839</v>
      </c>
      <c r="AW99" s="4">
        <v>1.1130037772588557</v>
      </c>
      <c r="AX99" s="4">
        <v>0.51282051282051277</v>
      </c>
      <c r="AY99" s="4">
        <v>1.059991852729802</v>
      </c>
      <c r="AZ99" s="4">
        <v>0.56153846153846154</v>
      </c>
      <c r="BA99" s="4">
        <v>4400</v>
      </c>
      <c r="BB99" s="4">
        <v>0.44444444444444442</v>
      </c>
      <c r="BC99" s="4">
        <v>4506.5</v>
      </c>
      <c r="BD99" s="4">
        <v>0.44303797468354428</v>
      </c>
      <c r="BE99" s="4">
        <v>1.8812425844887051</v>
      </c>
      <c r="BF99" s="4">
        <v>0.1111111111111111</v>
      </c>
      <c r="BG99" s="4">
        <v>4.3304406312065691</v>
      </c>
      <c r="BH99" s="4">
        <v>7.5949367088607597E-2</v>
      </c>
    </row>
    <row r="100" spans="2:60" x14ac:dyDescent="0.3">
      <c r="B100" s="3" t="s">
        <v>257</v>
      </c>
      <c r="C100" s="3" t="s">
        <v>258</v>
      </c>
      <c r="D100" s="3" t="s">
        <v>91</v>
      </c>
      <c r="E100" s="3" t="s">
        <v>173</v>
      </c>
      <c r="F100" s="3" t="s">
        <v>39</v>
      </c>
      <c r="G100" s="4">
        <v>2024</v>
      </c>
      <c r="H100" s="4">
        <v>5730</v>
      </c>
      <c r="I100" s="4">
        <v>4466.4942408376965</v>
      </c>
      <c r="J100" s="4">
        <v>0.75555555555555554</v>
      </c>
      <c r="K100" s="4">
        <v>3327.8780362021444</v>
      </c>
      <c r="L100" s="4">
        <v>0.69032258064516128</v>
      </c>
      <c r="M100" s="4">
        <v>2879.528970331588</v>
      </c>
      <c r="N100" s="4">
        <v>0.53333333333333333</v>
      </c>
      <c r="O100" s="4">
        <v>2783.665107049771</v>
      </c>
      <c r="P100" s="4">
        <v>0.5161290322580645</v>
      </c>
      <c r="Q100" s="4">
        <v>1006.1253054101221</v>
      </c>
      <c r="R100" s="4">
        <v>0.33333333333333331</v>
      </c>
      <c r="S100" s="4">
        <v>1246.3620268389132</v>
      </c>
      <c r="T100" s="4">
        <v>0.31645569620253167</v>
      </c>
      <c r="U100" s="4">
        <v>0.8155901306184673</v>
      </c>
      <c r="V100" s="4">
        <v>0.68888888888888888</v>
      </c>
      <c r="W100" s="4">
        <v>0.77321956576926931</v>
      </c>
      <c r="X100" s="4">
        <v>0.63225806451612898</v>
      </c>
      <c r="Y100" s="4">
        <v>0.35530444794852595</v>
      </c>
      <c r="Z100" s="4">
        <v>0.82222222222222219</v>
      </c>
      <c r="AA100" s="4">
        <v>0.21663632085783124</v>
      </c>
      <c r="AB100" s="4">
        <v>0.85806451612903223</v>
      </c>
      <c r="AC100" s="4">
        <v>0.16173193226715712</v>
      </c>
      <c r="AD100" s="4">
        <v>0.57777777777777772</v>
      </c>
      <c r="AE100" s="4">
        <v>0.15427954880170608</v>
      </c>
      <c r="AF100" s="4">
        <v>0.67741935483870963</v>
      </c>
      <c r="AG100" s="4">
        <v>1835.7212914485165</v>
      </c>
      <c r="AH100" s="4">
        <v>0.82222222222222219</v>
      </c>
      <c r="AI100" s="4">
        <v>950.36657453644102</v>
      </c>
      <c r="AJ100" s="4">
        <v>0.8774193548387097</v>
      </c>
      <c r="AK100" s="4">
        <v>4886.084816753927</v>
      </c>
      <c r="AL100" s="4">
        <v>0.71111111111111114</v>
      </c>
      <c r="AM100" s="4">
        <v>4022.5271421692432</v>
      </c>
      <c r="AN100" s="4">
        <v>0.63225806451612898</v>
      </c>
      <c r="AO100" s="4">
        <v>2.0707396768354349</v>
      </c>
      <c r="AP100" s="4">
        <v>0.64444444444444449</v>
      </c>
      <c r="AQ100" s="4">
        <v>1.8328982485733514</v>
      </c>
      <c r="AR100" s="4">
        <v>0.6645161290322581</v>
      </c>
      <c r="AS100" s="4">
        <v>0.3548621814844129</v>
      </c>
      <c r="AT100" s="4">
        <v>0.1111111111111111</v>
      </c>
      <c r="AU100" s="4">
        <v>0.42596276319754617</v>
      </c>
      <c r="AV100" s="4">
        <v>0.14193548387096774</v>
      </c>
      <c r="AW100" s="4">
        <v>1.5925637141553857</v>
      </c>
      <c r="AX100" s="4">
        <v>0.71794871794871795</v>
      </c>
      <c r="AY100" s="4">
        <v>1.059991852729802</v>
      </c>
      <c r="AZ100" s="4">
        <v>0.75384615384615383</v>
      </c>
      <c r="BA100" s="4">
        <v>4956</v>
      </c>
      <c r="BB100" s="4">
        <v>0.62222222222222223</v>
      </c>
      <c r="BC100" s="4">
        <v>4506.5</v>
      </c>
      <c r="BD100" s="4">
        <v>0.56329113924050633</v>
      </c>
      <c r="BE100" s="4">
        <v>2.1025995858293514</v>
      </c>
      <c r="BF100" s="4">
        <v>0.13333333333333333</v>
      </c>
      <c r="BG100" s="4">
        <v>4.3304406312065691</v>
      </c>
      <c r="BH100" s="4">
        <v>9.49367088607595E-2</v>
      </c>
    </row>
    <row r="101" spans="2:60" x14ac:dyDescent="0.3">
      <c r="B101" s="3" t="s">
        <v>259</v>
      </c>
      <c r="C101" s="3" t="s">
        <v>260</v>
      </c>
      <c r="D101" s="3" t="s">
        <v>27</v>
      </c>
      <c r="E101" s="3" t="s">
        <v>195</v>
      </c>
      <c r="F101" s="3" t="s">
        <v>62</v>
      </c>
      <c r="G101" s="4">
        <v>2024</v>
      </c>
      <c r="H101" s="4">
        <v>14710</v>
      </c>
      <c r="I101" s="4">
        <v>2620.6939496940859</v>
      </c>
      <c r="J101" s="4">
        <v>0.39473684210526316</v>
      </c>
      <c r="K101" s="4">
        <v>2840.5936120734659</v>
      </c>
      <c r="L101" s="4">
        <v>0.2129032258064516</v>
      </c>
      <c r="M101" s="4">
        <v>2302.7549286199865</v>
      </c>
      <c r="N101" s="4">
        <v>0.47368421052631576</v>
      </c>
      <c r="O101" s="4">
        <v>2351.7489107305705</v>
      </c>
      <c r="P101" s="4">
        <v>0.31612903225806449</v>
      </c>
      <c r="Q101" s="4">
        <v>1339.5191026512578</v>
      </c>
      <c r="R101" s="4">
        <v>0.57894736842105265</v>
      </c>
      <c r="S101" s="4">
        <v>1220.0951277893598</v>
      </c>
      <c r="T101" s="4">
        <v>0.59493670886075944</v>
      </c>
      <c r="U101" s="4">
        <v>0.94017215070719873</v>
      </c>
      <c r="V101" s="4">
        <v>0.89473684210526316</v>
      </c>
      <c r="W101" s="4">
        <v>0.86858743257935678</v>
      </c>
      <c r="X101" s="4">
        <v>0.967741935483871</v>
      </c>
      <c r="Y101" s="4">
        <v>0.1213186381840628</v>
      </c>
      <c r="Z101" s="4">
        <v>0.28947368421052633</v>
      </c>
      <c r="AA101" s="4">
        <v>0.16850778662825508</v>
      </c>
      <c r="AB101" s="4">
        <v>0.23870967741935484</v>
      </c>
      <c r="AC101" s="4">
        <v>4.0183302671230867E-2</v>
      </c>
      <c r="AD101" s="4">
        <v>7.8947368421052627E-2</v>
      </c>
      <c r="AE101" s="4">
        <v>0.11883209039597999</v>
      </c>
      <c r="AF101" s="4">
        <v>0.21935483870967742</v>
      </c>
      <c r="AG101" s="4">
        <v>318.92195785180149</v>
      </c>
      <c r="AH101" s="4">
        <v>0.21052631578947367</v>
      </c>
      <c r="AI101" s="4">
        <v>784.40706653972279</v>
      </c>
      <c r="AJ101" s="4">
        <v>0.35483870967741937</v>
      </c>
      <c r="AK101" s="4">
        <v>4699.3649218218898</v>
      </c>
      <c r="AL101" s="4">
        <v>0.86842105263157898</v>
      </c>
      <c r="AM101" s="4">
        <v>2845.8520715675572</v>
      </c>
      <c r="AN101" s="4">
        <v>0.61290322580645162</v>
      </c>
      <c r="AO101" s="4">
        <v>2.453461288176475</v>
      </c>
      <c r="AP101" s="4">
        <v>0.97368421052631582</v>
      </c>
      <c r="AQ101" s="4">
        <v>1.2167310006188128</v>
      </c>
      <c r="AR101" s="4">
        <v>0.77419354838709675</v>
      </c>
      <c r="AS101" s="4">
        <v>0.38814326178973035</v>
      </c>
      <c r="AT101" s="4">
        <v>0.26315789473684209</v>
      </c>
      <c r="AU101" s="4">
        <v>0.42636007711608348</v>
      </c>
      <c r="AV101" s="4">
        <v>0.25806451612903225</v>
      </c>
      <c r="AW101" s="4">
        <v>0.38004850417045044</v>
      </c>
      <c r="AX101" s="4">
        <v>3.0303030303030304E-2</v>
      </c>
      <c r="AY101" s="4">
        <v>1.0106314937772813</v>
      </c>
      <c r="AZ101" s="4">
        <v>7.6923076923076927E-2</v>
      </c>
      <c r="BA101" s="4">
        <v>5536</v>
      </c>
      <c r="BB101" s="4">
        <v>0.55263157894736847</v>
      </c>
      <c r="BC101" s="4">
        <v>5439</v>
      </c>
      <c r="BD101" s="4">
        <v>0.69620253164556967</v>
      </c>
      <c r="BE101" s="4">
        <v>3.4334486841079115</v>
      </c>
      <c r="BF101" s="4">
        <v>0.55263157894736847</v>
      </c>
      <c r="BG101" s="4">
        <v>3.1714990432388874</v>
      </c>
      <c r="BH101" s="4">
        <v>0.46835443037974683</v>
      </c>
    </row>
    <row r="102" spans="2:60" x14ac:dyDescent="0.3">
      <c r="B102" s="3" t="s">
        <v>261</v>
      </c>
      <c r="C102" s="3" t="s">
        <v>262</v>
      </c>
      <c r="D102" s="3" t="s">
        <v>21</v>
      </c>
      <c r="E102" s="3" t="s">
        <v>168</v>
      </c>
      <c r="F102" s="3" t="s">
        <v>39</v>
      </c>
      <c r="G102" s="4">
        <v>2024</v>
      </c>
      <c r="H102" s="4">
        <v>6382</v>
      </c>
      <c r="I102" s="4">
        <v>2657.6758069570669</v>
      </c>
      <c r="J102" s="4">
        <v>0.17777777777777778</v>
      </c>
      <c r="K102" s="4">
        <v>3327.8780362021444</v>
      </c>
      <c r="L102" s="4">
        <v>0.23870967741935484</v>
      </c>
      <c r="M102" s="4">
        <v>2389.2461610780319</v>
      </c>
      <c r="N102" s="4">
        <v>0.33333333333333331</v>
      </c>
      <c r="O102" s="4">
        <v>2783.665107049771</v>
      </c>
      <c r="P102" s="4">
        <v>0.35483870967741937</v>
      </c>
      <c r="Q102" s="4">
        <v>1189.1103102475713</v>
      </c>
      <c r="R102" s="4">
        <v>0.42222222222222222</v>
      </c>
      <c r="S102" s="4">
        <v>1246.3620268389132</v>
      </c>
      <c r="T102" s="4">
        <v>0.44936708860759494</v>
      </c>
      <c r="U102" s="4">
        <v>0.81082986214430541</v>
      </c>
      <c r="V102" s="4">
        <v>0.62222222222222223</v>
      </c>
      <c r="W102" s="4">
        <v>0.77321956576926931</v>
      </c>
      <c r="X102" s="4">
        <v>0.6064516129032258</v>
      </c>
      <c r="Y102" s="4">
        <v>0.10100165158457609</v>
      </c>
      <c r="Z102" s="4">
        <v>0.15555555555555556</v>
      </c>
      <c r="AA102" s="4">
        <v>0.21663632085783124</v>
      </c>
      <c r="AB102" s="4">
        <v>0.16774193548387098</v>
      </c>
      <c r="AC102" s="4">
        <v>0.33175721489544185</v>
      </c>
      <c r="AD102" s="4">
        <v>0.97777777777777775</v>
      </c>
      <c r="AE102" s="4">
        <v>0.15427954880170608</v>
      </c>
      <c r="AF102" s="4">
        <v>0.97419354838709682</v>
      </c>
      <c r="AG102" s="4">
        <v>1530.760419931056</v>
      </c>
      <c r="AH102" s="4">
        <v>0.68888888888888888</v>
      </c>
      <c r="AI102" s="4">
        <v>950.36657453644102</v>
      </c>
      <c r="AJ102" s="4">
        <v>0.8</v>
      </c>
      <c r="AK102" s="4">
        <v>2457.0994985897837</v>
      </c>
      <c r="AL102" s="4">
        <v>0.15555555555555556</v>
      </c>
      <c r="AM102" s="4">
        <v>4022.5271421692432</v>
      </c>
      <c r="AN102" s="4">
        <v>0.25161290322580643</v>
      </c>
      <c r="AO102" s="4">
        <v>1.2071635475801317</v>
      </c>
      <c r="AP102" s="4">
        <v>0.17777777777777778</v>
      </c>
      <c r="AQ102" s="4">
        <v>1.8328982485733514</v>
      </c>
      <c r="AR102" s="4">
        <v>0.29032258064516131</v>
      </c>
      <c r="AS102" s="4">
        <v>0.35573077130023395</v>
      </c>
      <c r="AT102" s="4">
        <v>0.13333333333333333</v>
      </c>
      <c r="AU102" s="4">
        <v>0.42596276319754617</v>
      </c>
      <c r="AV102" s="4">
        <v>0.14838709677419354</v>
      </c>
      <c r="AW102" s="4">
        <v>1.6995335041893984</v>
      </c>
      <c r="AX102" s="4">
        <v>0.74358974358974361</v>
      </c>
      <c r="AY102" s="4">
        <v>1.059991852729802</v>
      </c>
      <c r="AZ102" s="4">
        <v>0.8</v>
      </c>
      <c r="BA102" s="4">
        <v>5309</v>
      </c>
      <c r="BB102" s="4">
        <v>0.66666666666666663</v>
      </c>
      <c r="BC102" s="4">
        <v>4506.5</v>
      </c>
      <c r="BD102" s="4">
        <v>0.61392405063291144</v>
      </c>
      <c r="BE102" s="4">
        <v>2.7871328546563592</v>
      </c>
      <c r="BF102" s="4">
        <v>0.24444444444444444</v>
      </c>
      <c r="BG102" s="4">
        <v>4.3304406312065691</v>
      </c>
      <c r="BH102" s="4">
        <v>0.29746835443037972</v>
      </c>
    </row>
    <row r="103" spans="2:60" x14ac:dyDescent="0.3">
      <c r="B103" s="3" t="s">
        <v>263</v>
      </c>
      <c r="C103" s="3" t="s">
        <v>264</v>
      </c>
      <c r="D103" s="3" t="s">
        <v>34</v>
      </c>
      <c r="E103" s="3" t="s">
        <v>198</v>
      </c>
      <c r="F103" s="3" t="s">
        <v>39</v>
      </c>
      <c r="G103" s="4">
        <v>2024</v>
      </c>
      <c r="H103" s="4">
        <v>3678</v>
      </c>
      <c r="I103" s="4">
        <v>4095.5413268080479</v>
      </c>
      <c r="J103" s="4">
        <v>0.68888888888888888</v>
      </c>
      <c r="K103" s="4">
        <v>3327.8780362021444</v>
      </c>
      <c r="L103" s="4">
        <v>0.63225806451612898</v>
      </c>
      <c r="M103" s="4">
        <v>3376.4937466014139</v>
      </c>
      <c r="N103" s="4">
        <v>0.73333333333333328</v>
      </c>
      <c r="O103" s="4">
        <v>2783.665107049771</v>
      </c>
      <c r="P103" s="4">
        <v>0.67741935483870963</v>
      </c>
      <c r="Q103" s="4">
        <v>764.28439369222406</v>
      </c>
      <c r="R103" s="4">
        <v>0.1111111111111111</v>
      </c>
      <c r="S103" s="4">
        <v>1246.3620268389132</v>
      </c>
      <c r="T103" s="4">
        <v>0.12658227848101267</v>
      </c>
      <c r="U103" s="4">
        <v>0.71242330998159042</v>
      </c>
      <c r="V103" s="4">
        <v>0.31111111111111112</v>
      </c>
      <c r="W103" s="4">
        <v>0.77321956576926931</v>
      </c>
      <c r="X103" s="4">
        <v>0.34193548387096773</v>
      </c>
      <c r="Y103" s="4">
        <v>0.17556838591762911</v>
      </c>
      <c r="Z103" s="4">
        <v>0.37777777777777777</v>
      </c>
      <c r="AA103" s="4">
        <v>0.21663632085783124</v>
      </c>
      <c r="AB103" s="4">
        <v>0.4258064516129032</v>
      </c>
      <c r="AC103" s="4">
        <v>0.18407836941261896</v>
      </c>
      <c r="AD103" s="4">
        <v>0.64444444444444449</v>
      </c>
      <c r="AE103" s="4">
        <v>0.15427954880170608</v>
      </c>
      <c r="AF103" s="4">
        <v>0.73548387096774193</v>
      </c>
      <c r="AG103" s="4">
        <v>1026.4891245241979</v>
      </c>
      <c r="AH103" s="4">
        <v>0.53333333333333333</v>
      </c>
      <c r="AI103" s="4">
        <v>950.36657453644102</v>
      </c>
      <c r="AJ103" s="4">
        <v>0.69032258064516128</v>
      </c>
      <c r="AK103" s="4">
        <v>1270.7365415986949</v>
      </c>
      <c r="AL103" s="4">
        <v>0</v>
      </c>
      <c r="AM103" s="4">
        <v>4022.5271421692432</v>
      </c>
      <c r="AN103" s="4">
        <v>3.2258064516129031E-2</v>
      </c>
      <c r="AO103" s="4">
        <v>0.42144534222169483</v>
      </c>
      <c r="AP103" s="4">
        <v>0</v>
      </c>
      <c r="AQ103" s="4">
        <v>1.8328982485733514</v>
      </c>
      <c r="AR103" s="4">
        <v>1.2903225806451613E-2</v>
      </c>
      <c r="AS103" s="4">
        <v>0.40813840936474804</v>
      </c>
      <c r="AT103" s="4">
        <v>0.35555555555555557</v>
      </c>
      <c r="AU103" s="4">
        <v>0.42596276319754617</v>
      </c>
      <c r="AV103" s="4">
        <v>0.35483870967741937</v>
      </c>
      <c r="AW103" s="4">
        <v>3.4405045529363187</v>
      </c>
      <c r="AX103" s="4">
        <v>0.94871794871794868</v>
      </c>
      <c r="AY103" s="4">
        <v>1.059991852729802</v>
      </c>
      <c r="AZ103" s="4">
        <v>0.96153846153846156</v>
      </c>
      <c r="BA103" s="4">
        <v>4515</v>
      </c>
      <c r="BB103" s="4">
        <v>0.51111111111111107</v>
      </c>
      <c r="BC103" s="4">
        <v>4506.5</v>
      </c>
      <c r="BD103" s="4">
        <v>0.46835443037974683</v>
      </c>
      <c r="BE103" s="4">
        <v>1.6236481794713717</v>
      </c>
      <c r="BF103" s="4">
        <v>2.2222222222222223E-2</v>
      </c>
      <c r="BG103" s="4">
        <v>4.3304406312065691</v>
      </c>
      <c r="BH103" s="4">
        <v>2.5316455696202531E-2</v>
      </c>
    </row>
    <row r="104" spans="2:60" x14ac:dyDescent="0.3">
      <c r="B104" s="3" t="s">
        <v>265</v>
      </c>
      <c r="C104" s="3" t="s">
        <v>266</v>
      </c>
      <c r="D104" s="3" t="s">
        <v>27</v>
      </c>
      <c r="E104" s="3" t="s">
        <v>173</v>
      </c>
      <c r="F104" s="3" t="s">
        <v>62</v>
      </c>
      <c r="G104" s="4">
        <v>2024</v>
      </c>
      <c r="H104" s="4">
        <v>37943</v>
      </c>
      <c r="I104" s="4">
        <v>4274.859578841947</v>
      </c>
      <c r="J104" s="4">
        <v>0.81578947368421051</v>
      </c>
      <c r="K104" s="4">
        <v>2840.5936120734659</v>
      </c>
      <c r="L104" s="4">
        <v>0.65806451612903227</v>
      </c>
      <c r="M104" s="4">
        <v>3837.7451703871598</v>
      </c>
      <c r="N104" s="4">
        <v>0.86842105263157898</v>
      </c>
      <c r="O104" s="4">
        <v>2351.7489107305705</v>
      </c>
      <c r="P104" s="4">
        <v>0.79354838709677422</v>
      </c>
      <c r="Q104" s="4">
        <v>1200.8618981103234</v>
      </c>
      <c r="R104" s="4">
        <v>0.44736842105263158</v>
      </c>
      <c r="S104" s="4">
        <v>1220.0951277893598</v>
      </c>
      <c r="T104" s="4">
        <v>0.46835443037974683</v>
      </c>
      <c r="U104" s="4">
        <v>0.90639488486004804</v>
      </c>
      <c r="V104" s="4">
        <v>0.71052631578947367</v>
      </c>
      <c r="W104" s="4">
        <v>0.86858743257935678</v>
      </c>
      <c r="X104" s="4">
        <v>0.88387096774193552</v>
      </c>
      <c r="Y104" s="4">
        <v>0.10225234312215725</v>
      </c>
      <c r="Z104" s="4">
        <v>0.15789473684210525</v>
      </c>
      <c r="AA104" s="4">
        <v>0.16850778662825508</v>
      </c>
      <c r="AB104" s="4">
        <v>0.18064516129032257</v>
      </c>
      <c r="AC104" s="4">
        <v>0.11883209039597999</v>
      </c>
      <c r="AD104" s="4">
        <v>0.5</v>
      </c>
      <c r="AE104" s="4">
        <v>0.11883209039597999</v>
      </c>
      <c r="AF104" s="4">
        <v>0.5161290322580645</v>
      </c>
      <c r="AG104" s="4">
        <v>563.30487837018688</v>
      </c>
      <c r="AH104" s="4">
        <v>0.36842105263157893</v>
      </c>
      <c r="AI104" s="4">
        <v>784.40706653972279</v>
      </c>
      <c r="AJ104" s="4">
        <v>0.50967741935483868</v>
      </c>
      <c r="AK104" s="4">
        <v>3020.6301294046334</v>
      </c>
      <c r="AL104" s="4">
        <v>0.55263157894736847</v>
      </c>
      <c r="AM104" s="4">
        <v>2845.8520715675572</v>
      </c>
      <c r="AN104" s="4">
        <v>0.34838709677419355</v>
      </c>
      <c r="AO104" s="4">
        <v>0.89169677014224857</v>
      </c>
      <c r="AP104" s="4">
        <v>0.15789473684210525</v>
      </c>
      <c r="AQ104" s="4">
        <v>1.2167310006188128</v>
      </c>
      <c r="AR104" s="4">
        <v>0.10967741935483871</v>
      </c>
      <c r="AS104" s="4">
        <v>0.54662325417472168</v>
      </c>
      <c r="AT104" s="4">
        <v>0.94736842105263153</v>
      </c>
      <c r="AU104" s="4">
        <v>0.42636007711608348</v>
      </c>
      <c r="AV104" s="4">
        <v>0.89677419354838706</v>
      </c>
      <c r="AW104" s="4">
        <v>0.29528009593729704</v>
      </c>
      <c r="AX104" s="4">
        <v>0</v>
      </c>
      <c r="AY104" s="4">
        <v>1.0106314937772813</v>
      </c>
      <c r="AZ104" s="4">
        <v>3.8461538461538464E-2</v>
      </c>
      <c r="BA104" s="4">
        <v>5402</v>
      </c>
      <c r="BB104" s="4">
        <v>0.47368421052631576</v>
      </c>
      <c r="BC104" s="4">
        <v>5439</v>
      </c>
      <c r="BD104" s="4">
        <v>0.63924050632911389</v>
      </c>
      <c r="BE104" s="4">
        <v>3.6923142002103653</v>
      </c>
      <c r="BF104" s="4">
        <v>0.65789473684210531</v>
      </c>
      <c r="BG104" s="4">
        <v>3.1714990432388874</v>
      </c>
      <c r="BH104" s="4">
        <v>0.51898734177215189</v>
      </c>
    </row>
    <row r="105" spans="2:60" x14ac:dyDescent="0.3">
      <c r="B105" s="3" t="s">
        <v>267</v>
      </c>
      <c r="C105" s="3" t="s">
        <v>268</v>
      </c>
      <c r="D105" s="3" t="s">
        <v>27</v>
      </c>
      <c r="E105" s="3" t="s">
        <v>38</v>
      </c>
      <c r="F105" s="3" t="s">
        <v>62</v>
      </c>
      <c r="G105" s="4">
        <v>2024</v>
      </c>
      <c r="H105" s="4">
        <v>21071</v>
      </c>
      <c r="I105" s="4">
        <v>2840.5936120734659</v>
      </c>
      <c r="J105" s="4">
        <v>0.5</v>
      </c>
      <c r="K105" s="4">
        <v>2840.5936120734659</v>
      </c>
      <c r="L105" s="4">
        <v>0.3032258064516129</v>
      </c>
      <c r="M105" s="4">
        <v>2361.9314697926061</v>
      </c>
      <c r="N105" s="4">
        <v>0.52631578947368418</v>
      </c>
      <c r="O105" s="4">
        <v>2351.7489107305705</v>
      </c>
      <c r="P105" s="4">
        <v>0.34193548387096773</v>
      </c>
      <c r="Q105" s="4">
        <v>1583.1766408808314</v>
      </c>
      <c r="R105" s="4">
        <v>0.78947368421052633</v>
      </c>
      <c r="S105" s="4">
        <v>1220.0951277893598</v>
      </c>
      <c r="T105" s="4">
        <v>0.76582278481012656</v>
      </c>
      <c r="U105" s="4">
        <v>0.95662988971123608</v>
      </c>
      <c r="V105" s="4">
        <v>0.94736842105263153</v>
      </c>
      <c r="W105" s="4">
        <v>0.86858743257935678</v>
      </c>
      <c r="X105" s="4">
        <v>0.98709677419354835</v>
      </c>
      <c r="Y105" s="4">
        <v>0.16850778662825508</v>
      </c>
      <c r="Z105" s="4">
        <v>0.5</v>
      </c>
      <c r="AA105" s="4">
        <v>0.16850778662825508</v>
      </c>
      <c r="AB105" s="4">
        <v>0.38064516129032255</v>
      </c>
      <c r="AC105" s="4">
        <v>0.12430204138845354</v>
      </c>
      <c r="AD105" s="4">
        <v>0.55263157894736847</v>
      </c>
      <c r="AE105" s="4">
        <v>0.11883209039597999</v>
      </c>
      <c r="AF105" s="4">
        <v>0.53548387096774197</v>
      </c>
      <c r="AG105" s="4">
        <v>1052.6013003654311</v>
      </c>
      <c r="AH105" s="4">
        <v>0.73684210526315785</v>
      </c>
      <c r="AI105" s="4">
        <v>784.40706653972279</v>
      </c>
      <c r="AJ105" s="4">
        <v>0.70967741935483875</v>
      </c>
      <c r="AK105" s="4">
        <v>2845.8520715675572</v>
      </c>
      <c r="AL105" s="4">
        <v>0.5</v>
      </c>
      <c r="AM105" s="4">
        <v>2845.8520715675572</v>
      </c>
      <c r="AN105" s="4">
        <v>0.30967741935483872</v>
      </c>
      <c r="AO105" s="4">
        <v>1.3920356411569796</v>
      </c>
      <c r="AP105" s="4">
        <v>0.60526315789473684</v>
      </c>
      <c r="AQ105" s="4">
        <v>1.2167310006188128</v>
      </c>
      <c r="AR105" s="4">
        <v>0.40645161290322579</v>
      </c>
      <c r="AS105" s="4">
        <v>0.42736952121359667</v>
      </c>
      <c r="AT105" s="4">
        <v>0.52631578947368418</v>
      </c>
      <c r="AU105" s="4">
        <v>0.42636007711608348</v>
      </c>
      <c r="AV105" s="4">
        <v>0.47096774193548385</v>
      </c>
      <c r="AW105" s="4">
        <v>0.93639826392172099</v>
      </c>
      <c r="AX105" s="4">
        <v>0.42424242424242425</v>
      </c>
      <c r="AY105" s="4">
        <v>1.0106314937772813</v>
      </c>
      <c r="AZ105" s="4">
        <v>0.46923076923076923</v>
      </c>
      <c r="BA105" s="4">
        <v>6244</v>
      </c>
      <c r="BB105" s="4">
        <v>0.73684210526315785</v>
      </c>
      <c r="BC105" s="4">
        <v>5439</v>
      </c>
      <c r="BD105" s="4">
        <v>0.79113924050632911</v>
      </c>
      <c r="BE105" s="4">
        <v>3.5222665196365197</v>
      </c>
      <c r="BF105" s="4">
        <v>0.57894736842105265</v>
      </c>
      <c r="BG105" s="4">
        <v>3.1714990432388874</v>
      </c>
      <c r="BH105" s="4">
        <v>0.48101265822784811</v>
      </c>
    </row>
    <row r="106" spans="2:60" x14ac:dyDescent="0.3">
      <c r="B106" s="3" t="s">
        <v>269</v>
      </c>
      <c r="C106" s="3" t="s">
        <v>270</v>
      </c>
      <c r="D106" s="3" t="s">
        <v>27</v>
      </c>
      <c r="E106" s="3" t="s">
        <v>271</v>
      </c>
      <c r="F106" s="3" t="s">
        <v>62</v>
      </c>
      <c r="G106" s="4">
        <v>2024</v>
      </c>
      <c r="H106" s="4">
        <v>20264</v>
      </c>
      <c r="I106" s="4">
        <v>2911.0143604421633</v>
      </c>
      <c r="J106" s="4">
        <v>0.55263157894736847</v>
      </c>
      <c r="K106" s="4">
        <v>2840.5936120734659</v>
      </c>
      <c r="L106" s="4">
        <v>0.32258064516129031</v>
      </c>
      <c r="M106" s="4">
        <v>2678.5249210422426</v>
      </c>
      <c r="N106" s="4">
        <v>0.65789473684210531</v>
      </c>
      <c r="O106" s="4">
        <v>2351.7489107305705</v>
      </c>
      <c r="P106" s="4">
        <v>0.46451612903225808</v>
      </c>
      <c r="Q106" s="4">
        <v>1539.3537307540466</v>
      </c>
      <c r="R106" s="4">
        <v>0.68421052631578949</v>
      </c>
      <c r="S106" s="4">
        <v>1220.0951277893598</v>
      </c>
      <c r="T106" s="4">
        <v>0.70886075949367089</v>
      </c>
      <c r="U106" s="4">
        <v>0.86858743257935678</v>
      </c>
      <c r="V106" s="4">
        <v>0.5</v>
      </c>
      <c r="W106" s="4">
        <v>0.86858743257935678</v>
      </c>
      <c r="X106" s="4">
        <v>0.8</v>
      </c>
      <c r="Y106" s="4">
        <v>7.986543885156494E-2</v>
      </c>
      <c r="Z106" s="4">
        <v>5.2631578947368418E-2</v>
      </c>
      <c r="AA106" s="4">
        <v>0.16850778662825508</v>
      </c>
      <c r="AB106" s="4">
        <v>9.6774193548387094E-2</v>
      </c>
      <c r="AC106" s="4">
        <v>0.11967227778044477</v>
      </c>
      <c r="AD106" s="4">
        <v>0.52631578947368418</v>
      </c>
      <c r="AE106" s="4">
        <v>0.11883209039597999</v>
      </c>
      <c r="AF106" s="4">
        <v>0.52258064516129032</v>
      </c>
      <c r="AG106" s="4">
        <v>1003.141285037505</v>
      </c>
      <c r="AH106" s="4">
        <v>0.68421052631578949</v>
      </c>
      <c r="AI106" s="4">
        <v>784.40706653972279</v>
      </c>
      <c r="AJ106" s="4">
        <v>0.68387096774193545</v>
      </c>
      <c r="AK106" s="4">
        <v>1406.645232925385</v>
      </c>
      <c r="AL106" s="4">
        <v>0.10526315789473684</v>
      </c>
      <c r="AM106" s="4">
        <v>2845.8520715675572</v>
      </c>
      <c r="AN106" s="4">
        <v>5.1612903225806452E-2</v>
      </c>
      <c r="AO106" s="4">
        <v>0.62925245425874698</v>
      </c>
      <c r="AP106" s="4">
        <v>5.2631578947368418E-2</v>
      </c>
      <c r="AQ106" s="4">
        <v>1.2167310006188128</v>
      </c>
      <c r="AR106" s="4">
        <v>3.870967741935484E-2</v>
      </c>
      <c r="AS106" s="4">
        <v>0.44670165164612419</v>
      </c>
      <c r="AT106" s="4">
        <v>0.68421052631578949</v>
      </c>
      <c r="AU106" s="4">
        <v>0.42636007711608348</v>
      </c>
      <c r="AV106" s="4">
        <v>0.56774193548387097</v>
      </c>
      <c r="AW106" s="4">
        <v>0.52154628523482427</v>
      </c>
      <c r="AX106" s="4">
        <v>0.15151515151515152</v>
      </c>
      <c r="AY106" s="4">
        <v>1.0106314937772813</v>
      </c>
      <c r="AZ106" s="4">
        <v>0.17692307692307693</v>
      </c>
      <c r="BA106" s="4">
        <v>4615</v>
      </c>
      <c r="BB106" s="4">
        <v>0.13157894736842105</v>
      </c>
      <c r="BC106" s="4">
        <v>5439</v>
      </c>
      <c r="BD106" s="4">
        <v>0.48734177215189872</v>
      </c>
      <c r="BE106" s="4">
        <v>7.1447207547369818</v>
      </c>
      <c r="BF106" s="4">
        <v>0.81578947368421051</v>
      </c>
      <c r="BG106" s="4">
        <v>3.1714990432388874</v>
      </c>
      <c r="BH106" s="4">
        <v>0.79113924050632911</v>
      </c>
    </row>
    <row r="107" spans="2:60" x14ac:dyDescent="0.3">
      <c r="B107" s="3" t="s">
        <v>272</v>
      </c>
      <c r="C107" s="3" t="s">
        <v>273</v>
      </c>
      <c r="D107" s="3" t="s">
        <v>34</v>
      </c>
      <c r="E107" s="3" t="s">
        <v>35</v>
      </c>
      <c r="F107" s="3" t="s">
        <v>23</v>
      </c>
      <c r="G107" s="4">
        <v>2024</v>
      </c>
      <c r="H107" s="4">
        <v>700</v>
      </c>
      <c r="I107" s="4">
        <v>3751.55</v>
      </c>
      <c r="J107" s="4">
        <v>0.26530612244897961</v>
      </c>
      <c r="K107" s="4">
        <v>5271.4077009906105</v>
      </c>
      <c r="L107" s="4">
        <v>0.56774193548387097</v>
      </c>
      <c r="M107" s="4">
        <v>3913.5542857142859</v>
      </c>
      <c r="N107" s="4">
        <v>0.5714285714285714</v>
      </c>
      <c r="O107" s="4">
        <v>3664.776090965649</v>
      </c>
      <c r="P107" s="4">
        <v>0.8193548387096774</v>
      </c>
      <c r="Q107" s="4">
        <v>1084.95</v>
      </c>
      <c r="R107" s="4">
        <v>0.53846153846153844</v>
      </c>
      <c r="S107" s="4">
        <v>998.56172839506178</v>
      </c>
      <c r="T107" s="4">
        <v>0.36075949367088606</v>
      </c>
      <c r="U107" s="4">
        <v>0.73233196945262624</v>
      </c>
      <c r="V107" s="4">
        <v>0.69387755102040816</v>
      </c>
      <c r="W107" s="4">
        <v>0.63451768715199397</v>
      </c>
      <c r="X107" s="4">
        <v>0.38064516129032255</v>
      </c>
      <c r="Y107" s="4">
        <v>-4.3183293762387734E-2</v>
      </c>
      <c r="Z107" s="4">
        <v>4.0816326530612242E-2</v>
      </c>
      <c r="AA107" s="4">
        <v>0.21302903242129306</v>
      </c>
      <c r="AB107" s="4">
        <v>1.2903225806451613E-2</v>
      </c>
      <c r="AC107" s="4">
        <v>4.1968474337989753E-2</v>
      </c>
      <c r="AD107" s="4">
        <v>0.40816326530612246</v>
      </c>
      <c r="AE107" s="4">
        <v>6.5970871072232123E-2</v>
      </c>
      <c r="AF107" s="4">
        <v>0.23225806451612904</v>
      </c>
      <c r="AG107" s="4">
        <v>510.48714285714289</v>
      </c>
      <c r="AH107" s="4">
        <v>0.69387755102040816</v>
      </c>
      <c r="AI107" s="4">
        <v>132.46383323062506</v>
      </c>
      <c r="AJ107" s="4">
        <v>0.49677419354838709</v>
      </c>
      <c r="AK107" s="4">
        <v>7186.11</v>
      </c>
      <c r="AL107" s="4">
        <v>0.48979591836734693</v>
      </c>
      <c r="AM107" s="4">
        <v>7214.877652757079</v>
      </c>
      <c r="AN107" s="4">
        <v>0.8</v>
      </c>
      <c r="AO107" s="4">
        <v>2.2869833259453745</v>
      </c>
      <c r="AP107" s="4">
        <v>0.48979591836734693</v>
      </c>
      <c r="AQ107" s="4">
        <v>2.3083539032436322</v>
      </c>
      <c r="AR107" s="4">
        <v>0.72258064516129028</v>
      </c>
      <c r="AS107" s="4">
        <v>0.56363296415712472</v>
      </c>
      <c r="AT107" s="4">
        <v>0.95918367346938771</v>
      </c>
      <c r="AU107" s="4">
        <v>0.45294114507188066</v>
      </c>
      <c r="AV107" s="4">
        <v>0.93548387096774188</v>
      </c>
      <c r="AW107" s="4">
        <v>0.14916909067803469</v>
      </c>
      <c r="AX107" s="4">
        <v>0</v>
      </c>
      <c r="AY107" s="4">
        <v>0.83632373561476825</v>
      </c>
      <c r="AZ107" s="4">
        <v>0</v>
      </c>
      <c r="BA107" s="4">
        <v>3025</v>
      </c>
      <c r="BB107" s="4">
        <v>0.28846153846153844</v>
      </c>
      <c r="BC107" s="4">
        <v>3318</v>
      </c>
      <c r="BD107" s="4">
        <v>0.12025316455696203</v>
      </c>
      <c r="BE107" s="4">
        <v>5.9534854187758617</v>
      </c>
      <c r="BF107" s="4">
        <v>0.59615384615384615</v>
      </c>
      <c r="BG107" s="4">
        <v>4.8962401971520366</v>
      </c>
      <c r="BH107" s="4">
        <v>0.72151898734177211</v>
      </c>
    </row>
    <row r="108" spans="2:60" x14ac:dyDescent="0.3">
      <c r="B108" s="3" t="s">
        <v>274</v>
      </c>
      <c r="C108" s="3" t="s">
        <v>275</v>
      </c>
      <c r="D108" s="3" t="s">
        <v>34</v>
      </c>
      <c r="E108" s="3" t="s">
        <v>105</v>
      </c>
      <c r="F108" s="3" t="s">
        <v>23</v>
      </c>
      <c r="G108" s="4">
        <v>2024</v>
      </c>
      <c r="H108" s="4">
        <v>267</v>
      </c>
      <c r="I108" s="4">
        <v>10799.958801498127</v>
      </c>
      <c r="J108" s="4">
        <v>0.8571428571428571</v>
      </c>
      <c r="K108" s="4">
        <v>5271.4077009906105</v>
      </c>
      <c r="L108" s="4">
        <v>0.94838709677419353</v>
      </c>
      <c r="M108" s="4">
        <v>4944.1423220973784</v>
      </c>
      <c r="N108" s="4">
        <v>0.69387755102040816</v>
      </c>
      <c r="O108" s="4">
        <v>3664.776090965649</v>
      </c>
      <c r="P108" s="4">
        <v>0.8774193548387097</v>
      </c>
      <c r="Q108" s="4">
        <v>564.89513108614233</v>
      </c>
      <c r="R108" s="4">
        <v>0.11538461538461539</v>
      </c>
      <c r="S108" s="4">
        <v>998.56172839506178</v>
      </c>
      <c r="T108" s="4">
        <v>4.4303797468354431E-2</v>
      </c>
      <c r="U108" s="4">
        <v>0.29298800904012329</v>
      </c>
      <c r="V108" s="4">
        <v>4.0816326530612242E-2</v>
      </c>
      <c r="W108" s="4">
        <v>0.63451768715199397</v>
      </c>
      <c r="X108" s="4">
        <v>1.2903225806451613E-2</v>
      </c>
      <c r="Y108" s="4">
        <v>0.54220729791936373</v>
      </c>
      <c r="Z108" s="4">
        <v>1</v>
      </c>
      <c r="AA108" s="4">
        <v>0.21302903242129306</v>
      </c>
      <c r="AB108" s="4">
        <v>0.99354838709677418</v>
      </c>
      <c r="AC108" s="4">
        <v>0</v>
      </c>
      <c r="AD108" s="4">
        <v>0</v>
      </c>
      <c r="AE108" s="4">
        <v>6.5970871072232123E-2</v>
      </c>
      <c r="AF108" s="4">
        <v>0</v>
      </c>
      <c r="AG108" s="4">
        <v>0</v>
      </c>
      <c r="AH108" s="4">
        <v>0</v>
      </c>
      <c r="AI108" s="4">
        <v>132.46383323062506</v>
      </c>
      <c r="AJ108" s="4">
        <v>0</v>
      </c>
      <c r="AK108" s="4">
        <v>13178.449438202248</v>
      </c>
      <c r="AL108" s="4">
        <v>0.81632653061224492</v>
      </c>
      <c r="AM108" s="4">
        <v>7214.877652757079</v>
      </c>
      <c r="AN108" s="4">
        <v>0.9419354838709677</v>
      </c>
      <c r="AO108" s="4">
        <v>3.0727070923887179</v>
      </c>
      <c r="AP108" s="4">
        <v>0.73469387755102045</v>
      </c>
      <c r="AQ108" s="4">
        <v>2.3083539032436322</v>
      </c>
      <c r="AR108" s="4">
        <v>0.8774193548387097</v>
      </c>
      <c r="AS108" s="4">
        <v>0.2638002546266246</v>
      </c>
      <c r="AT108" s="4">
        <v>2.0408163265306121E-2</v>
      </c>
      <c r="AU108" s="4">
        <v>0.45294114507188066</v>
      </c>
      <c r="AV108" s="4">
        <v>1.935483870967742E-2</v>
      </c>
      <c r="AW108" s="4">
        <v>0.93358875528959195</v>
      </c>
      <c r="AX108" s="4">
        <v>0.58333333333333337</v>
      </c>
      <c r="AY108" s="4">
        <v>0.83632373561476825</v>
      </c>
      <c r="AZ108" s="4">
        <v>0.45384615384615384</v>
      </c>
      <c r="BA108" s="4">
        <v>2144</v>
      </c>
      <c r="BB108" s="4">
        <v>5.7692307692307696E-2</v>
      </c>
      <c r="BC108" s="4">
        <v>3318</v>
      </c>
      <c r="BD108" s="4">
        <v>1.8987341772151899E-2</v>
      </c>
      <c r="BE108" s="4">
        <v>2.4120568459046754</v>
      </c>
      <c r="BF108" s="4">
        <v>0.13461538461538461</v>
      </c>
      <c r="BG108" s="4">
        <v>4.8962401971520366</v>
      </c>
      <c r="BH108" s="4">
        <v>0.17088607594936708</v>
      </c>
    </row>
    <row r="109" spans="2:60" x14ac:dyDescent="0.3">
      <c r="B109" s="3" t="s">
        <v>276</v>
      </c>
      <c r="C109" s="3" t="s">
        <v>277</v>
      </c>
      <c r="D109" s="3" t="s">
        <v>27</v>
      </c>
      <c r="E109" s="3" t="s">
        <v>38</v>
      </c>
      <c r="F109" s="3" t="s">
        <v>79</v>
      </c>
      <c r="G109" s="4">
        <v>2024</v>
      </c>
      <c r="H109" s="4">
        <v>67151</v>
      </c>
      <c r="I109" s="4">
        <v>2543.7323048055873</v>
      </c>
      <c r="J109" s="4">
        <v>0.30769230769230771</v>
      </c>
      <c r="K109" s="4">
        <v>2808.7201780959463</v>
      </c>
      <c r="L109" s="4">
        <v>0.19354838709677419</v>
      </c>
      <c r="M109" s="4">
        <v>2009.6109067623713</v>
      </c>
      <c r="N109" s="4">
        <v>0.23076923076923078</v>
      </c>
      <c r="O109" s="4">
        <v>2421.4859963146146</v>
      </c>
      <c r="P109" s="4">
        <v>0.18064516129032257</v>
      </c>
      <c r="Q109" s="4">
        <v>1243.6663936501318</v>
      </c>
      <c r="R109" s="4">
        <v>0.23076923076923078</v>
      </c>
      <c r="S109" s="4">
        <v>1348.8007480808219</v>
      </c>
      <c r="T109" s="4">
        <v>0.53164556962025311</v>
      </c>
      <c r="U109" s="4">
        <v>0.87969508477774516</v>
      </c>
      <c r="V109" s="4">
        <v>0.38461538461538464</v>
      </c>
      <c r="W109" s="4">
        <v>0.90052571638766743</v>
      </c>
      <c r="X109" s="4">
        <v>0.82580645161290323</v>
      </c>
      <c r="Y109" s="4">
        <v>0.20997547463393085</v>
      </c>
      <c r="Z109" s="4">
        <v>0.76923076923076927</v>
      </c>
      <c r="AA109" s="4">
        <v>0.16277784106612928</v>
      </c>
      <c r="AB109" s="4">
        <v>0.53548387096774197</v>
      </c>
      <c r="AC109" s="4">
        <v>0.12741263998774052</v>
      </c>
      <c r="AD109" s="4">
        <v>0.61538461538461542</v>
      </c>
      <c r="AE109" s="4">
        <v>0.11213996747458171</v>
      </c>
      <c r="AF109" s="4">
        <v>0.55483870967741933</v>
      </c>
      <c r="AG109" s="4">
        <v>1308.1175857396017</v>
      </c>
      <c r="AH109" s="4">
        <v>0.84615384615384615</v>
      </c>
      <c r="AI109" s="4">
        <v>450.44714484039753</v>
      </c>
      <c r="AJ109" s="4">
        <v>0.77419354838709675</v>
      </c>
      <c r="AK109" s="4">
        <v>1853.0298431892302</v>
      </c>
      <c r="AL109" s="4">
        <v>0.46153846153846156</v>
      </c>
      <c r="AM109" s="4">
        <v>1911.5653803888868</v>
      </c>
      <c r="AN109" s="4">
        <v>9.6774193548387094E-2</v>
      </c>
      <c r="AO109" s="4">
        <v>1.0458043307004952</v>
      </c>
      <c r="AP109" s="4">
        <v>0.76923076923076927</v>
      </c>
      <c r="AQ109" s="4">
        <v>0.96680645251924513</v>
      </c>
      <c r="AR109" s="4">
        <v>0.2</v>
      </c>
      <c r="AS109" s="4">
        <v>0.33194753722732628</v>
      </c>
      <c r="AT109" s="4">
        <v>0.15384615384615385</v>
      </c>
      <c r="AU109" s="4">
        <v>0.40788392306614168</v>
      </c>
      <c r="AV109" s="4">
        <v>9.0322580645161285E-2</v>
      </c>
      <c r="AW109" s="4">
        <v>2.0148667505882587</v>
      </c>
      <c r="AX109" s="4">
        <v>0.91666666666666663</v>
      </c>
      <c r="AY109" s="4">
        <v>0.99321574751562758</v>
      </c>
      <c r="AZ109" s="4">
        <v>0.86923076923076925</v>
      </c>
      <c r="BA109" s="4">
        <v>6023</v>
      </c>
      <c r="BB109" s="4">
        <v>0.38461538461538464</v>
      </c>
      <c r="BC109" s="4">
        <v>6472.5</v>
      </c>
      <c r="BD109" s="4">
        <v>0.76582278481012656</v>
      </c>
      <c r="BE109" s="4">
        <v>2.7239185192333712</v>
      </c>
      <c r="BF109" s="4">
        <v>0.23076923076923078</v>
      </c>
      <c r="BG109" s="4">
        <v>2.9926402967531014</v>
      </c>
      <c r="BH109" s="4">
        <v>0.27848101265822783</v>
      </c>
    </row>
    <row r="110" spans="2:60" x14ac:dyDescent="0.3">
      <c r="B110" s="3" t="s">
        <v>278</v>
      </c>
      <c r="C110" s="3" t="s">
        <v>279</v>
      </c>
      <c r="D110" s="3" t="s">
        <v>21</v>
      </c>
      <c r="E110" s="3" t="s">
        <v>105</v>
      </c>
      <c r="F110" s="3" t="s">
        <v>23</v>
      </c>
      <c r="G110" s="4">
        <v>2024</v>
      </c>
      <c r="H110" s="4">
        <v>493</v>
      </c>
      <c r="I110" s="4">
        <v>11004.17444219067</v>
      </c>
      <c r="J110" s="4">
        <v>0.87755102040816324</v>
      </c>
      <c r="K110" s="4">
        <v>5271.4077009906105</v>
      </c>
      <c r="L110" s="4">
        <v>0.95483870967741935</v>
      </c>
      <c r="M110" s="4">
        <v>8397.5111561866124</v>
      </c>
      <c r="N110" s="4">
        <v>0.8571428571428571</v>
      </c>
      <c r="O110" s="4">
        <v>3664.776090965649</v>
      </c>
      <c r="P110" s="4">
        <v>0.9419354838709677</v>
      </c>
      <c r="Q110" s="4">
        <v>4399.1379310344828</v>
      </c>
      <c r="R110" s="4">
        <v>0.96153846153846156</v>
      </c>
      <c r="S110" s="4">
        <v>998.56172839506178</v>
      </c>
      <c r="T110" s="4">
        <v>0.98101265822784811</v>
      </c>
      <c r="U110" s="4">
        <v>0.67336349215068303</v>
      </c>
      <c r="V110" s="4">
        <v>0.5714285714285714</v>
      </c>
      <c r="W110" s="4">
        <v>0.63451768715199397</v>
      </c>
      <c r="X110" s="4">
        <v>0.24516129032258063</v>
      </c>
      <c r="Y110" s="4">
        <v>0.23687949511323197</v>
      </c>
      <c r="Z110" s="4">
        <v>0.55102040816326525</v>
      </c>
      <c r="AA110" s="4">
        <v>0.21302903242129306</v>
      </c>
      <c r="AB110" s="4">
        <v>0.6</v>
      </c>
      <c r="AC110" s="4">
        <v>0.17561898582350483</v>
      </c>
      <c r="AD110" s="4">
        <v>0.79591836734693877</v>
      </c>
      <c r="AE110" s="4">
        <v>6.5970871072232123E-2</v>
      </c>
      <c r="AF110" s="4">
        <v>0.70967741935483875</v>
      </c>
      <c r="AG110" s="4">
        <v>991.07707910750503</v>
      </c>
      <c r="AH110" s="4">
        <v>0.77551020408163263</v>
      </c>
      <c r="AI110" s="4">
        <v>132.46383323062506</v>
      </c>
      <c r="AJ110" s="4">
        <v>0.67096774193548392</v>
      </c>
      <c r="AK110" s="4">
        <v>20607.896551724138</v>
      </c>
      <c r="AL110" s="4">
        <v>0.89795918367346939</v>
      </c>
      <c r="AM110" s="4">
        <v>7214.877652757079</v>
      </c>
      <c r="AN110" s="4">
        <v>0.967741935483871</v>
      </c>
      <c r="AO110" s="4">
        <v>3.2258277863929457</v>
      </c>
      <c r="AP110" s="4">
        <v>0.77551020408163263</v>
      </c>
      <c r="AQ110" s="4">
        <v>2.3083539032436322</v>
      </c>
      <c r="AR110" s="4">
        <v>0.89032258064516134</v>
      </c>
      <c r="AS110" s="4">
        <v>0.48386747231923377</v>
      </c>
      <c r="AT110" s="4">
        <v>0.65306122448979587</v>
      </c>
      <c r="AU110" s="4">
        <v>0.45294114507188066</v>
      </c>
      <c r="AV110" s="4">
        <v>0.7290322580645161</v>
      </c>
      <c r="AW110" s="4"/>
      <c r="AX110" s="4"/>
      <c r="AY110" s="4">
        <v>0.83632373561476825</v>
      </c>
      <c r="AZ110" s="4"/>
      <c r="BA110" s="4">
        <v>3188</v>
      </c>
      <c r="BB110" s="4">
        <v>0.40384615384615385</v>
      </c>
      <c r="BC110" s="4">
        <v>3318</v>
      </c>
      <c r="BD110" s="4">
        <v>0.15822784810126583</v>
      </c>
      <c r="BE110" s="4">
        <v>19.722824194022156</v>
      </c>
      <c r="BF110" s="4">
        <v>0.96153846153846156</v>
      </c>
      <c r="BG110" s="4">
        <v>4.8962401971520366</v>
      </c>
      <c r="BH110" s="4">
        <v>0.98734177215189878</v>
      </c>
    </row>
    <row r="111" spans="2:60" x14ac:dyDescent="0.3">
      <c r="B111" s="3" t="s">
        <v>280</v>
      </c>
      <c r="C111" s="3" t="s">
        <v>281</v>
      </c>
      <c r="D111" s="3" t="s">
        <v>21</v>
      </c>
      <c r="E111" s="3" t="s">
        <v>35</v>
      </c>
      <c r="F111" s="3" t="s">
        <v>39</v>
      </c>
      <c r="G111" s="4">
        <v>2024</v>
      </c>
      <c r="H111" s="4">
        <v>4552</v>
      </c>
      <c r="I111" s="4">
        <v>2651.3141476274163</v>
      </c>
      <c r="J111" s="4">
        <v>0.15555555555555556</v>
      </c>
      <c r="K111" s="4">
        <v>3327.8780362021444</v>
      </c>
      <c r="L111" s="4">
        <v>0.23225806451612904</v>
      </c>
      <c r="M111" s="4">
        <v>2577.8315026362038</v>
      </c>
      <c r="N111" s="4">
        <v>0.42222222222222222</v>
      </c>
      <c r="O111" s="4">
        <v>2783.665107049771</v>
      </c>
      <c r="P111" s="4">
        <v>0.43225806451612903</v>
      </c>
      <c r="Q111" s="4">
        <v>856.09072934973642</v>
      </c>
      <c r="R111" s="4">
        <v>0.2</v>
      </c>
      <c r="S111" s="4">
        <v>1246.3620268389132</v>
      </c>
      <c r="T111" s="4">
        <v>0.21518987341772153</v>
      </c>
      <c r="U111" s="4">
        <v>0.83200069402198162</v>
      </c>
      <c r="V111" s="4">
        <v>0.73333333333333328</v>
      </c>
      <c r="W111" s="4">
        <v>0.77321956576926931</v>
      </c>
      <c r="X111" s="4">
        <v>0.68387096774193545</v>
      </c>
      <c r="Y111" s="4">
        <v>2.7715555720535842E-2</v>
      </c>
      <c r="Z111" s="4">
        <v>2.2222222222222223E-2</v>
      </c>
      <c r="AA111" s="4">
        <v>0.21663632085783124</v>
      </c>
      <c r="AB111" s="4">
        <v>4.5161290322580643E-2</v>
      </c>
      <c r="AC111" s="4">
        <v>0.15663695191555158</v>
      </c>
      <c r="AD111" s="4">
        <v>0.51111111111111107</v>
      </c>
      <c r="AE111" s="4">
        <v>0.15427954880170608</v>
      </c>
      <c r="AF111" s="4">
        <v>0.63225806451612898</v>
      </c>
      <c r="AG111" s="4">
        <v>619.48594024604574</v>
      </c>
      <c r="AH111" s="4">
        <v>0.4</v>
      </c>
      <c r="AI111" s="4">
        <v>950.36657453644102</v>
      </c>
      <c r="AJ111" s="4">
        <v>0.55483870967741933</v>
      </c>
      <c r="AK111" s="4">
        <v>3686.3752196836554</v>
      </c>
      <c r="AL111" s="4">
        <v>0.44444444444444442</v>
      </c>
      <c r="AM111" s="4">
        <v>4022.5271421692432</v>
      </c>
      <c r="AN111" s="4">
        <v>0.47741935483870968</v>
      </c>
      <c r="AO111" s="4">
        <v>1.8695164969396552</v>
      </c>
      <c r="AP111" s="4">
        <v>0.53333333333333333</v>
      </c>
      <c r="AQ111" s="4">
        <v>1.8328982485733514</v>
      </c>
      <c r="AR111" s="4">
        <v>0.58064516129032262</v>
      </c>
      <c r="AS111" s="4">
        <v>0.57159900337965097</v>
      </c>
      <c r="AT111" s="4">
        <v>0.91111111111111109</v>
      </c>
      <c r="AU111" s="4">
        <v>0.42596276319754617</v>
      </c>
      <c r="AV111" s="4">
        <v>0.94838709677419353</v>
      </c>
      <c r="AW111" s="4">
        <v>0.80498142541484685</v>
      </c>
      <c r="AX111" s="4">
        <v>0.33333333333333331</v>
      </c>
      <c r="AY111" s="4">
        <v>1.059991852729802</v>
      </c>
      <c r="AZ111" s="4">
        <v>0.36923076923076925</v>
      </c>
      <c r="BA111" s="4">
        <v>3935</v>
      </c>
      <c r="BB111" s="4">
        <v>0.22222222222222221</v>
      </c>
      <c r="BC111" s="4">
        <v>4506.5</v>
      </c>
      <c r="BD111" s="4">
        <v>0.31645569620253167</v>
      </c>
      <c r="BE111" s="4">
        <v>5.8439342596479822</v>
      </c>
      <c r="BF111" s="4">
        <v>0.71111111111111114</v>
      </c>
      <c r="BG111" s="4">
        <v>4.3304406312065691</v>
      </c>
      <c r="BH111" s="4">
        <v>0.71518987341772156</v>
      </c>
    </row>
    <row r="112" spans="2:60" x14ac:dyDescent="0.3">
      <c r="B112" s="3" t="s">
        <v>282</v>
      </c>
      <c r="C112" s="3" t="s">
        <v>283</v>
      </c>
      <c r="D112" s="3" t="s">
        <v>91</v>
      </c>
      <c r="E112" s="3" t="s">
        <v>35</v>
      </c>
      <c r="F112" s="3" t="s">
        <v>39</v>
      </c>
      <c r="G112" s="4">
        <v>2024</v>
      </c>
      <c r="H112" s="4">
        <v>2591</v>
      </c>
      <c r="I112" s="4">
        <v>2281.617522192204</v>
      </c>
      <c r="J112" s="4">
        <v>8.8888888888888892E-2</v>
      </c>
      <c r="K112" s="4">
        <v>3327.8780362021444</v>
      </c>
      <c r="L112" s="4">
        <v>0.10967741935483871</v>
      </c>
      <c r="M112" s="4">
        <v>2053.3531455036664</v>
      </c>
      <c r="N112" s="4">
        <v>0.22222222222222221</v>
      </c>
      <c r="O112" s="4">
        <v>2783.665107049771</v>
      </c>
      <c r="P112" s="4">
        <v>0.21935483870967742</v>
      </c>
      <c r="Q112" s="4">
        <v>726.34311076804318</v>
      </c>
      <c r="R112" s="4">
        <v>8.8888888888888892E-2</v>
      </c>
      <c r="S112" s="4">
        <v>1246.3620268389132</v>
      </c>
      <c r="T112" s="4">
        <v>0.10759493670886076</v>
      </c>
      <c r="U112" s="4">
        <v>0.68517209431986315</v>
      </c>
      <c r="V112" s="4">
        <v>0.2</v>
      </c>
      <c r="W112" s="4">
        <v>0.77321956576926931</v>
      </c>
      <c r="X112" s="4">
        <v>0.26451612903225807</v>
      </c>
      <c r="Y112" s="4">
        <v>0.10004497882240064</v>
      </c>
      <c r="Z112" s="4">
        <v>0.13333333333333333</v>
      </c>
      <c r="AA112" s="4">
        <v>0.21663632085783124</v>
      </c>
      <c r="AB112" s="4">
        <v>0.16129032258064516</v>
      </c>
      <c r="AC112" s="4">
        <v>0.15673478177979566</v>
      </c>
      <c r="AD112" s="4">
        <v>0.53333333333333333</v>
      </c>
      <c r="AE112" s="4">
        <v>0.15427954880170608</v>
      </c>
      <c r="AF112" s="4">
        <v>0.6387096774193548</v>
      </c>
      <c r="AG112" s="4">
        <v>412.10883828637594</v>
      </c>
      <c r="AH112" s="4">
        <v>0.22222222222222221</v>
      </c>
      <c r="AI112" s="4">
        <v>950.36657453644102</v>
      </c>
      <c r="AJ112" s="4">
        <v>0.40645161290322579</v>
      </c>
      <c r="AK112" s="4">
        <v>2485.7468159011964</v>
      </c>
      <c r="AL112" s="4">
        <v>0.17777777777777778</v>
      </c>
      <c r="AM112" s="4">
        <v>4022.5271421692432</v>
      </c>
      <c r="AN112" s="4">
        <v>0.26451612903225807</v>
      </c>
      <c r="AO112" s="4">
        <v>1.5883773621014641</v>
      </c>
      <c r="AP112" s="4">
        <v>0.37777777777777777</v>
      </c>
      <c r="AQ112" s="4">
        <v>1.8328982485733514</v>
      </c>
      <c r="AR112" s="4">
        <v>0.46451612903225808</v>
      </c>
      <c r="AS112" s="4">
        <v>0.69203385235015435</v>
      </c>
      <c r="AT112" s="4">
        <v>1</v>
      </c>
      <c r="AU112" s="4">
        <v>0.42596276319754617</v>
      </c>
      <c r="AV112" s="4">
        <v>1</v>
      </c>
      <c r="AW112" s="4">
        <v>0.52080619070280376</v>
      </c>
      <c r="AX112" s="4">
        <v>0.12820512820512819</v>
      </c>
      <c r="AY112" s="4">
        <v>1.059991852729802</v>
      </c>
      <c r="AZ112" s="4">
        <v>0.16153846153846155</v>
      </c>
      <c r="BA112" s="4">
        <v>3570</v>
      </c>
      <c r="BB112" s="4">
        <v>0.1111111111111111</v>
      </c>
      <c r="BC112" s="4">
        <v>4506.5</v>
      </c>
      <c r="BD112" s="4">
        <v>0.23417721518987342</v>
      </c>
      <c r="BE112" s="4">
        <v>4.1072345581638254</v>
      </c>
      <c r="BF112" s="4">
        <v>0.44444444444444442</v>
      </c>
      <c r="BG112" s="4">
        <v>4.3304406312065691</v>
      </c>
      <c r="BH112" s="4">
        <v>0.569620253164557</v>
      </c>
    </row>
    <row r="113" spans="2:60" x14ac:dyDescent="0.3">
      <c r="B113" s="3" t="s">
        <v>284</v>
      </c>
      <c r="C113" s="3" t="s">
        <v>285</v>
      </c>
      <c r="D113" s="3" t="s">
        <v>27</v>
      </c>
      <c r="E113" s="3" t="s">
        <v>38</v>
      </c>
      <c r="F113" s="3" t="s">
        <v>62</v>
      </c>
      <c r="G113" s="4">
        <v>2024</v>
      </c>
      <c r="H113" s="4">
        <v>39316</v>
      </c>
      <c r="I113" s="4">
        <v>2964.3865856139996</v>
      </c>
      <c r="J113" s="4">
        <v>0.57894736842105265</v>
      </c>
      <c r="K113" s="4">
        <v>2840.5936120734659</v>
      </c>
      <c r="L113" s="4">
        <v>0.34838709677419355</v>
      </c>
      <c r="M113" s="4">
        <v>2443.5793061349068</v>
      </c>
      <c r="N113" s="4">
        <v>0.55263157894736847</v>
      </c>
      <c r="O113" s="4">
        <v>2351.7489107305705</v>
      </c>
      <c r="P113" s="4">
        <v>0.36129032258064514</v>
      </c>
      <c r="Q113" s="4">
        <v>1539.734154033981</v>
      </c>
      <c r="R113" s="4">
        <v>0.71052631578947367</v>
      </c>
      <c r="S113" s="4">
        <v>1220.0951277893598</v>
      </c>
      <c r="T113" s="4">
        <v>0.71518987341772156</v>
      </c>
      <c r="U113" s="4">
        <v>0.88236478685663655</v>
      </c>
      <c r="V113" s="4">
        <v>0.63157894736842102</v>
      </c>
      <c r="W113" s="4">
        <v>0.86858743257935678</v>
      </c>
      <c r="X113" s="4">
        <v>0.83870967741935487</v>
      </c>
      <c r="Y113" s="4">
        <v>0.17568804352527459</v>
      </c>
      <c r="Z113" s="4">
        <v>0.55263157894736847</v>
      </c>
      <c r="AA113" s="4">
        <v>0.16850778662825508</v>
      </c>
      <c r="AB113" s="4">
        <v>0.43225806451612903</v>
      </c>
      <c r="AC113" s="4">
        <v>8.1837451056124347E-2</v>
      </c>
      <c r="AD113" s="4">
        <v>0.28947368421052633</v>
      </c>
      <c r="AE113" s="4">
        <v>0.11883209039597999</v>
      </c>
      <c r="AF113" s="4">
        <v>0.38064516129032255</v>
      </c>
      <c r="AG113" s="4">
        <v>571.47771899481131</v>
      </c>
      <c r="AH113" s="4">
        <v>0.39473684210526316</v>
      </c>
      <c r="AI113" s="4">
        <v>784.40706653972279</v>
      </c>
      <c r="AJ113" s="4">
        <v>0.5161290322580645</v>
      </c>
      <c r="AK113" s="4">
        <v>2308.3008190049854</v>
      </c>
      <c r="AL113" s="4">
        <v>0.31578947368421051</v>
      </c>
      <c r="AM113" s="4">
        <v>2845.8520715675572</v>
      </c>
      <c r="AN113" s="4">
        <v>0.2129032258064516</v>
      </c>
      <c r="AO113" s="4">
        <v>1.0751316768390924</v>
      </c>
      <c r="AP113" s="4">
        <v>0.34210526315789475</v>
      </c>
      <c r="AQ113" s="4">
        <v>1.2167310006188128</v>
      </c>
      <c r="AR113" s="4">
        <v>0.22580645161290322</v>
      </c>
      <c r="AS113" s="4">
        <v>0.42802495751372144</v>
      </c>
      <c r="AT113" s="4">
        <v>0.55263157894736847</v>
      </c>
      <c r="AU113" s="4">
        <v>0.42636007711608348</v>
      </c>
      <c r="AV113" s="4">
        <v>0.47741935483870968</v>
      </c>
      <c r="AW113" s="4">
        <v>1.1576047014916682</v>
      </c>
      <c r="AX113" s="4">
        <v>0.60606060606060608</v>
      </c>
      <c r="AY113" s="4">
        <v>1.0106314937772813</v>
      </c>
      <c r="AZ113" s="4">
        <v>0.6</v>
      </c>
      <c r="BA113" s="4">
        <v>8681</v>
      </c>
      <c r="BB113" s="4">
        <v>0.89473684210526316</v>
      </c>
      <c r="BC113" s="4">
        <v>5439</v>
      </c>
      <c r="BD113" s="4">
        <v>0.93670886075949367</v>
      </c>
      <c r="BE113" s="4">
        <v>3.1045948053717223</v>
      </c>
      <c r="BF113" s="4">
        <v>0.42105263157894735</v>
      </c>
      <c r="BG113" s="4">
        <v>3.1714990432388874</v>
      </c>
      <c r="BH113" s="4">
        <v>0.38607594936708861</v>
      </c>
    </row>
    <row r="114" spans="2:60" x14ac:dyDescent="0.3">
      <c r="B114" s="3" t="s">
        <v>286</v>
      </c>
      <c r="C114" s="3" t="s">
        <v>287</v>
      </c>
      <c r="D114" s="3" t="s">
        <v>34</v>
      </c>
      <c r="E114" s="3" t="s">
        <v>76</v>
      </c>
      <c r="F114" s="3" t="s">
        <v>23</v>
      </c>
      <c r="G114" s="4">
        <v>2024</v>
      </c>
      <c r="H114" s="4">
        <v>832</v>
      </c>
      <c r="I114" s="4">
        <v>6411.9302884615381</v>
      </c>
      <c r="J114" s="4">
        <v>0.65306122448979587</v>
      </c>
      <c r="K114" s="4">
        <v>5271.4077009906105</v>
      </c>
      <c r="L114" s="4">
        <v>0.85806451612903223</v>
      </c>
      <c r="M114" s="4">
        <v>3660.7884615384614</v>
      </c>
      <c r="N114" s="4">
        <v>0.48979591836734693</v>
      </c>
      <c r="O114" s="4">
        <v>3664.776090965649</v>
      </c>
      <c r="P114" s="4">
        <v>0.76129032258064511</v>
      </c>
      <c r="Q114" s="4">
        <v>614.35216346153845</v>
      </c>
      <c r="R114" s="4">
        <v>0.19230769230769232</v>
      </c>
      <c r="S114" s="4">
        <v>998.56172839506178</v>
      </c>
      <c r="T114" s="4">
        <v>6.9620253164556958E-2</v>
      </c>
      <c r="U114" s="4">
        <v>0.33545321727863814</v>
      </c>
      <c r="V114" s="4">
        <v>6.1224489795918366E-2</v>
      </c>
      <c r="W114" s="4">
        <v>0.63451768715199397</v>
      </c>
      <c r="X114" s="4">
        <v>1.935483870967742E-2</v>
      </c>
      <c r="Y114" s="4">
        <v>0.4290660851185234</v>
      </c>
      <c r="Z114" s="4">
        <v>0.89795918367346939</v>
      </c>
      <c r="AA114" s="4">
        <v>0.21302903242129306</v>
      </c>
      <c r="AB114" s="4">
        <v>0.9419354838709677</v>
      </c>
      <c r="AC114" s="4">
        <v>0</v>
      </c>
      <c r="AD114" s="4">
        <v>0</v>
      </c>
      <c r="AE114" s="4">
        <v>6.5970871072232123E-2</v>
      </c>
      <c r="AF114" s="4">
        <v>0</v>
      </c>
      <c r="AG114" s="4">
        <v>0</v>
      </c>
      <c r="AH114" s="4">
        <v>0</v>
      </c>
      <c r="AI114" s="4">
        <v>132.46383323062506</v>
      </c>
      <c r="AJ114" s="4">
        <v>0</v>
      </c>
      <c r="AK114" s="4">
        <v>9200.0841346153848</v>
      </c>
      <c r="AL114" s="4">
        <v>0.69387755102040816</v>
      </c>
      <c r="AM114" s="4">
        <v>7214.877652757079</v>
      </c>
      <c r="AN114" s="4">
        <v>0.89032258064516134</v>
      </c>
      <c r="AO114" s="4">
        <v>2.9741562699982631</v>
      </c>
      <c r="AP114" s="4">
        <v>0.67346938775510201</v>
      </c>
      <c r="AQ114" s="4">
        <v>2.3083539032436322</v>
      </c>
      <c r="AR114" s="4">
        <v>0.85806451612903223</v>
      </c>
      <c r="AS114" s="4">
        <v>0.43386528509986966</v>
      </c>
      <c r="AT114" s="4">
        <v>0.36734693877551022</v>
      </c>
      <c r="AU114" s="4">
        <v>0.45294114507188066</v>
      </c>
      <c r="AV114" s="4">
        <v>0.50967741935483868</v>
      </c>
      <c r="AW114" s="4">
        <v>0.74488765249587519</v>
      </c>
      <c r="AX114" s="4">
        <v>0.3611111111111111</v>
      </c>
      <c r="AY114" s="4">
        <v>0.83632373561476825</v>
      </c>
      <c r="AZ114" s="4">
        <v>0.30769230769230771</v>
      </c>
      <c r="BA114" s="4">
        <v>3640</v>
      </c>
      <c r="BB114" s="4">
        <v>0.61538461538461542</v>
      </c>
      <c r="BC114" s="4">
        <v>3318</v>
      </c>
      <c r="BD114" s="4">
        <v>0.25316455696202533</v>
      </c>
      <c r="BE114" s="4">
        <v>5.0131590017256</v>
      </c>
      <c r="BF114" s="4">
        <v>0.51923076923076927</v>
      </c>
      <c r="BG114" s="4">
        <v>4.8962401971520366</v>
      </c>
      <c r="BH114" s="4">
        <v>0.67088607594936711</v>
      </c>
    </row>
    <row r="115" spans="2:60" x14ac:dyDescent="0.3">
      <c r="B115" s="3" t="s">
        <v>288</v>
      </c>
      <c r="C115" s="3" t="s">
        <v>289</v>
      </c>
      <c r="D115" s="3" t="s">
        <v>27</v>
      </c>
      <c r="E115" s="3" t="s">
        <v>290</v>
      </c>
      <c r="F115" s="3" t="s">
        <v>62</v>
      </c>
      <c r="G115" s="4">
        <v>2024</v>
      </c>
      <c r="H115" s="4">
        <v>14607</v>
      </c>
      <c r="I115" s="4">
        <v>3871.4217156158006</v>
      </c>
      <c r="J115" s="4">
        <v>0.78947368421052633</v>
      </c>
      <c r="K115" s="4">
        <v>2840.5936120734659</v>
      </c>
      <c r="L115" s="4">
        <v>0.6</v>
      </c>
      <c r="M115" s="4">
        <v>3104.8885465872527</v>
      </c>
      <c r="N115" s="4">
        <v>0.76315789473684215</v>
      </c>
      <c r="O115" s="4">
        <v>2351.7489107305705</v>
      </c>
      <c r="P115" s="4">
        <v>0.6</v>
      </c>
      <c r="Q115" s="4">
        <v>1696.2753474361607</v>
      </c>
      <c r="R115" s="4">
        <v>0.86842105263157898</v>
      </c>
      <c r="S115" s="4">
        <v>1220.0951277893598</v>
      </c>
      <c r="T115" s="4">
        <v>0.82278481012658233</v>
      </c>
      <c r="U115" s="4">
        <v>0.78629983096155309</v>
      </c>
      <c r="V115" s="4">
        <v>0.21052631578947367</v>
      </c>
      <c r="W115" s="4">
        <v>0.86858743257935678</v>
      </c>
      <c r="X115" s="4">
        <v>0.5161290322580645</v>
      </c>
      <c r="Y115" s="4">
        <v>0.19799784816431984</v>
      </c>
      <c r="Z115" s="4">
        <v>0.65789473684210531</v>
      </c>
      <c r="AA115" s="4">
        <v>0.16850778662825508</v>
      </c>
      <c r="AB115" s="4">
        <v>0.49677419354838709</v>
      </c>
      <c r="AC115" s="4">
        <v>0.24670265933688071</v>
      </c>
      <c r="AD115" s="4">
        <v>0.89473684210526316</v>
      </c>
      <c r="AE115" s="4">
        <v>0.11883209039597999</v>
      </c>
      <c r="AF115" s="4">
        <v>0.88387096774193552</v>
      </c>
      <c r="AG115" s="4">
        <v>2251.1247347162321</v>
      </c>
      <c r="AH115" s="4">
        <v>0.94736842105263153</v>
      </c>
      <c r="AI115" s="4">
        <v>784.40706653972279</v>
      </c>
      <c r="AJ115" s="4">
        <v>0.91612903225806452</v>
      </c>
      <c r="AK115" s="4">
        <v>3603.9345519271583</v>
      </c>
      <c r="AL115" s="4">
        <v>0.78947368421052633</v>
      </c>
      <c r="AM115" s="4">
        <v>2845.8520715675572</v>
      </c>
      <c r="AN115" s="4">
        <v>0.46451612903225808</v>
      </c>
      <c r="AO115" s="4">
        <v>1.3358127167889382</v>
      </c>
      <c r="AP115" s="4">
        <v>0.55263157894736847</v>
      </c>
      <c r="AQ115" s="4">
        <v>1.2167310006188128</v>
      </c>
      <c r="AR115" s="4">
        <v>0.35483870967741937</v>
      </c>
      <c r="AS115" s="4">
        <v>0.33846625749044013</v>
      </c>
      <c r="AT115" s="4">
        <v>5.2631578947368418E-2</v>
      </c>
      <c r="AU115" s="4">
        <v>0.42636007711608348</v>
      </c>
      <c r="AV115" s="4">
        <v>0.10967741935483871</v>
      </c>
      <c r="AW115" s="4">
        <v>2.7014313294110437</v>
      </c>
      <c r="AX115" s="4">
        <v>1</v>
      </c>
      <c r="AY115" s="4">
        <v>1.0106314937772813</v>
      </c>
      <c r="AZ115" s="4">
        <v>0.9538461538461539</v>
      </c>
      <c r="BA115" s="4">
        <v>5367</v>
      </c>
      <c r="BB115" s="4">
        <v>0.44736842105263158</v>
      </c>
      <c r="BC115" s="4">
        <v>5439</v>
      </c>
      <c r="BD115" s="4">
        <v>0.63291139240506333</v>
      </c>
      <c r="BE115" s="4">
        <v>6.4953388616522556</v>
      </c>
      <c r="BF115" s="4">
        <v>0.78947368421052633</v>
      </c>
      <c r="BG115" s="4">
        <v>3.1714990432388874</v>
      </c>
      <c r="BH115" s="4">
        <v>0.77215189873417722</v>
      </c>
    </row>
    <row r="116" spans="2:60" x14ac:dyDescent="0.3">
      <c r="B116" s="3" t="s">
        <v>292</v>
      </c>
      <c r="C116" s="3" t="s">
        <v>293</v>
      </c>
      <c r="D116" s="3" t="s">
        <v>27</v>
      </c>
      <c r="E116" s="3" t="s">
        <v>209</v>
      </c>
      <c r="F116" s="3" t="s">
        <v>79</v>
      </c>
      <c r="G116" s="4">
        <v>2024</v>
      </c>
      <c r="H116" s="4">
        <v>84006</v>
      </c>
      <c r="I116" s="4">
        <v>2988.3341666071469</v>
      </c>
      <c r="J116" s="4">
        <v>0.61538461538461542</v>
      </c>
      <c r="K116" s="4">
        <v>2808.7201780959463</v>
      </c>
      <c r="L116" s="4">
        <v>0.37419354838709679</v>
      </c>
      <c r="M116" s="4">
        <v>2481.7751113015738</v>
      </c>
      <c r="N116" s="4">
        <v>0.53846153846153844</v>
      </c>
      <c r="O116" s="4">
        <v>2421.4859963146146</v>
      </c>
      <c r="P116" s="4">
        <v>0.3935483870967742</v>
      </c>
      <c r="Q116" s="4">
        <v>1652.7283408327976</v>
      </c>
      <c r="R116" s="4">
        <v>0.92307692307692313</v>
      </c>
      <c r="S116" s="4">
        <v>1348.8007480808219</v>
      </c>
      <c r="T116" s="4">
        <v>0.80379746835443033</v>
      </c>
      <c r="U116" s="4">
        <v>0.9210278921916204</v>
      </c>
      <c r="V116" s="4">
        <v>0.69230769230769229</v>
      </c>
      <c r="W116" s="4">
        <v>0.90052571638766743</v>
      </c>
      <c r="X116" s="4">
        <v>0.91612903225806452</v>
      </c>
      <c r="Y116" s="4">
        <v>0.16951218540619348</v>
      </c>
      <c r="Z116" s="4">
        <v>0.53846153846153844</v>
      </c>
      <c r="AA116" s="4">
        <v>0.16277784106612928</v>
      </c>
      <c r="AB116" s="4">
        <v>0.4</v>
      </c>
      <c r="AC116" s="4">
        <v>0.23875006175192279</v>
      </c>
      <c r="AD116" s="4">
        <v>1</v>
      </c>
      <c r="AE116" s="4">
        <v>0.11213996747458171</v>
      </c>
      <c r="AF116" s="4">
        <v>0.86451612903225805</v>
      </c>
      <c r="AG116" s="4">
        <v>1196.3193105254386</v>
      </c>
      <c r="AH116" s="4">
        <v>0.76923076923076927</v>
      </c>
      <c r="AI116" s="4">
        <v>450.44714484039753</v>
      </c>
      <c r="AJ116" s="4">
        <v>0.76129032258064511</v>
      </c>
      <c r="AK116" s="4">
        <v>2465.9667166630957</v>
      </c>
      <c r="AL116" s="4">
        <v>0.84615384615384615</v>
      </c>
      <c r="AM116" s="4">
        <v>1911.5653803888868</v>
      </c>
      <c r="AN116" s="4">
        <v>0.25806451612903225</v>
      </c>
      <c r="AO116" s="4">
        <v>1.1750131876733541</v>
      </c>
      <c r="AP116" s="4">
        <v>0.84615384615384615</v>
      </c>
      <c r="AQ116" s="4">
        <v>0.96680645251924513</v>
      </c>
      <c r="AR116" s="4">
        <v>0.26451612903225807</v>
      </c>
      <c r="AS116" s="4">
        <v>0.46684843283986976</v>
      </c>
      <c r="AT116" s="4">
        <v>1</v>
      </c>
      <c r="AU116" s="4">
        <v>0.40788392306614168</v>
      </c>
      <c r="AV116" s="4">
        <v>0.69032258064516128</v>
      </c>
      <c r="AW116" s="4">
        <v>0.42175922256387194</v>
      </c>
      <c r="AX116" s="4">
        <v>0</v>
      </c>
      <c r="AY116" s="4">
        <v>0.99321574751562758</v>
      </c>
      <c r="AZ116" s="4">
        <v>8.461538461538462E-2</v>
      </c>
      <c r="BA116" s="4">
        <v>5528</v>
      </c>
      <c r="BB116" s="4">
        <v>0.23076923076923078</v>
      </c>
      <c r="BC116" s="4">
        <v>6472.5</v>
      </c>
      <c r="BD116" s="4">
        <v>0.689873417721519</v>
      </c>
      <c r="BE116" s="4">
        <v>8.8822379072624145</v>
      </c>
      <c r="BF116" s="4">
        <v>1</v>
      </c>
      <c r="BG116" s="4">
        <v>2.9926402967531014</v>
      </c>
      <c r="BH116" s="4">
        <v>0.87341772151898733</v>
      </c>
    </row>
    <row r="117" spans="2:60" x14ac:dyDescent="0.3">
      <c r="B117" s="3" t="s">
        <v>294</v>
      </c>
      <c r="C117" s="3" t="s">
        <v>295</v>
      </c>
      <c r="D117" s="3" t="s">
        <v>27</v>
      </c>
      <c r="E117" s="3" t="s">
        <v>105</v>
      </c>
      <c r="F117" s="3" t="s">
        <v>62</v>
      </c>
      <c r="G117" s="4">
        <v>2024</v>
      </c>
      <c r="H117" s="4">
        <v>13536</v>
      </c>
      <c r="I117" s="4">
        <v>5836.8022310874703</v>
      </c>
      <c r="J117" s="4">
        <v>0.94736842105263153</v>
      </c>
      <c r="K117" s="4">
        <v>2840.5936120734659</v>
      </c>
      <c r="L117" s="4">
        <v>0.81290322580645158</v>
      </c>
      <c r="M117" s="4">
        <v>3974.8865248226948</v>
      </c>
      <c r="N117" s="4">
        <v>0.92105263157894735</v>
      </c>
      <c r="O117" s="4">
        <v>2351.7489107305705</v>
      </c>
      <c r="P117" s="4">
        <v>0.82580645161290323</v>
      </c>
      <c r="Q117" s="4">
        <v>2030.2164598108748</v>
      </c>
      <c r="R117" s="4">
        <v>0.94736842105263153</v>
      </c>
      <c r="S117" s="4">
        <v>1220.0951277893598</v>
      </c>
      <c r="T117" s="4">
        <v>0.89873417721518989</v>
      </c>
      <c r="U117" s="4">
        <v>0.74719296548006442</v>
      </c>
      <c r="V117" s="4">
        <v>0.10526315789473684</v>
      </c>
      <c r="W117" s="4">
        <v>0.86858743257935678</v>
      </c>
      <c r="X117" s="4">
        <v>0.4258064516129032</v>
      </c>
      <c r="Y117" s="4">
        <v>0.31899585296003369</v>
      </c>
      <c r="Z117" s="4">
        <v>0.97368421052631582</v>
      </c>
      <c r="AA117" s="4">
        <v>0.16850778662825508</v>
      </c>
      <c r="AB117" s="4">
        <v>0.80645161290322576</v>
      </c>
      <c r="AC117" s="4">
        <v>0.24857068250127642</v>
      </c>
      <c r="AD117" s="4">
        <v>0.94736842105263153</v>
      </c>
      <c r="AE117" s="4">
        <v>0.11883209039597999</v>
      </c>
      <c r="AF117" s="4">
        <v>0.89677419354838706</v>
      </c>
      <c r="AG117" s="4">
        <v>3504.9792405437352</v>
      </c>
      <c r="AH117" s="4">
        <v>0.97368421052631582</v>
      </c>
      <c r="AI117" s="4">
        <v>784.40706653972279</v>
      </c>
      <c r="AJ117" s="4">
        <v>0.94838709677419353</v>
      </c>
      <c r="AK117" s="4">
        <v>6585.7104757683219</v>
      </c>
      <c r="AL117" s="4">
        <v>0.97368421052631582</v>
      </c>
      <c r="AM117" s="4">
        <v>2845.8520715675572</v>
      </c>
      <c r="AN117" s="4">
        <v>0.74838709677419357</v>
      </c>
      <c r="AO117" s="4">
        <v>1.8248701524679833</v>
      </c>
      <c r="AP117" s="4">
        <v>0.84210526315789469</v>
      </c>
      <c r="AQ117" s="4">
        <v>1.2167310006188128</v>
      </c>
      <c r="AR117" s="4">
        <v>0.56129032258064515</v>
      </c>
      <c r="AS117" s="4">
        <v>0.38379348339483516</v>
      </c>
      <c r="AT117" s="4">
        <v>0.23684210526315788</v>
      </c>
      <c r="AU117" s="4">
        <v>0.42636007711608348</v>
      </c>
      <c r="AV117" s="4">
        <v>0.24516129032258063</v>
      </c>
      <c r="AW117" s="4">
        <v>1.8409663599653441</v>
      </c>
      <c r="AX117" s="4">
        <v>0.78787878787878785</v>
      </c>
      <c r="AY117" s="4">
        <v>1.0106314937772813</v>
      </c>
      <c r="AZ117" s="4">
        <v>0.82307692307692304</v>
      </c>
      <c r="BA117" s="4">
        <v>4916</v>
      </c>
      <c r="BB117" s="4">
        <v>0.26315789473684209</v>
      </c>
      <c r="BC117" s="4">
        <v>5439</v>
      </c>
      <c r="BD117" s="4">
        <v>0.55063291139240511</v>
      </c>
      <c r="BE117" s="4">
        <v>11.34516118421031</v>
      </c>
      <c r="BF117" s="4">
        <v>0.94736842105263153</v>
      </c>
      <c r="BG117" s="4">
        <v>3.1714990432388874</v>
      </c>
      <c r="BH117" s="4">
        <v>0.89873417721518989</v>
      </c>
    </row>
    <row r="118" spans="2:60" x14ac:dyDescent="0.3">
      <c r="B118" s="3" t="s">
        <v>296</v>
      </c>
      <c r="C118" s="3" t="s">
        <v>297</v>
      </c>
      <c r="D118" s="3" t="s">
        <v>91</v>
      </c>
      <c r="E118" s="3" t="s">
        <v>173</v>
      </c>
      <c r="F118" s="3" t="s">
        <v>39</v>
      </c>
      <c r="G118" s="4">
        <v>2024</v>
      </c>
      <c r="H118" s="4">
        <v>3333</v>
      </c>
      <c r="I118" s="4">
        <v>5869.1914191419146</v>
      </c>
      <c r="J118" s="4">
        <v>0.91111111111111109</v>
      </c>
      <c r="K118" s="4">
        <v>3327.8780362021444</v>
      </c>
      <c r="L118" s="4">
        <v>0.83225806451612905</v>
      </c>
      <c r="M118" s="4">
        <v>3515.1419141914193</v>
      </c>
      <c r="N118" s="4">
        <v>0.84444444444444444</v>
      </c>
      <c r="O118" s="4">
        <v>2783.665107049771</v>
      </c>
      <c r="P118" s="4">
        <v>0.7290322580645161</v>
      </c>
      <c r="Q118" s="4">
        <v>1706.4119411941194</v>
      </c>
      <c r="R118" s="4">
        <v>0.8</v>
      </c>
      <c r="S118" s="4">
        <v>1246.3620268389132</v>
      </c>
      <c r="T118" s="4">
        <v>0.82911392405063289</v>
      </c>
      <c r="U118" s="4">
        <v>0.49282397544424744</v>
      </c>
      <c r="V118" s="4">
        <v>2.2222222222222223E-2</v>
      </c>
      <c r="W118" s="4">
        <v>0.77321956576926931</v>
      </c>
      <c r="X118" s="4">
        <v>7.7419354838709681E-2</v>
      </c>
      <c r="Y118" s="4">
        <v>0.40108582883716221</v>
      </c>
      <c r="Z118" s="4">
        <v>0.93333333333333335</v>
      </c>
      <c r="AA118" s="4">
        <v>0.21663632085783124</v>
      </c>
      <c r="AB118" s="4">
        <v>0.92258064516129035</v>
      </c>
      <c r="AC118" s="4">
        <v>0.2340077656387545</v>
      </c>
      <c r="AD118" s="4">
        <v>0.75555555555555554</v>
      </c>
      <c r="AE118" s="4">
        <v>0.15427954880170608</v>
      </c>
      <c r="AF118" s="4">
        <v>0.85161290322580641</v>
      </c>
      <c r="AG118" s="4">
        <v>2177.0255025502552</v>
      </c>
      <c r="AH118" s="4">
        <v>0.88888888888888884</v>
      </c>
      <c r="AI118" s="4">
        <v>950.36657453644102</v>
      </c>
      <c r="AJ118" s="4">
        <v>0.90322580645161288</v>
      </c>
      <c r="AK118" s="4">
        <v>5637.8853885388535</v>
      </c>
      <c r="AL118" s="4">
        <v>0.84444444444444444</v>
      </c>
      <c r="AM118" s="4">
        <v>4022.5271421692432</v>
      </c>
      <c r="AN118" s="4">
        <v>0.69032258064516128</v>
      </c>
      <c r="AO118" s="4">
        <v>1.8267515861647259</v>
      </c>
      <c r="AP118" s="4">
        <v>0.48888888888888887</v>
      </c>
      <c r="AQ118" s="4">
        <v>1.8328982485733514</v>
      </c>
      <c r="AR118" s="4">
        <v>0.56774193548387097</v>
      </c>
      <c r="AS118" s="4">
        <v>0.3860884896022535</v>
      </c>
      <c r="AT118" s="4">
        <v>0.26666666666666666</v>
      </c>
      <c r="AU118" s="4">
        <v>0.42596276319754617</v>
      </c>
      <c r="AV118" s="4">
        <v>0.25161290322580643</v>
      </c>
      <c r="AW118" s="4"/>
      <c r="AX118" s="4"/>
      <c r="AY118" s="4">
        <v>1.059991852729802</v>
      </c>
      <c r="AZ118" s="4"/>
      <c r="BA118" s="4">
        <v>2685</v>
      </c>
      <c r="BB118" s="4">
        <v>0</v>
      </c>
      <c r="BC118" s="4">
        <v>4506.5</v>
      </c>
      <c r="BD118" s="4">
        <v>5.0632911392405063E-2</v>
      </c>
      <c r="BE118" s="4">
        <v>8.0023039323848444</v>
      </c>
      <c r="BF118" s="4">
        <v>0.8666666666666667</v>
      </c>
      <c r="BG118" s="4">
        <v>4.3304406312065691</v>
      </c>
      <c r="BH118" s="4">
        <v>0.82911392405063289</v>
      </c>
    </row>
    <row r="119" spans="2:60" x14ac:dyDescent="0.3">
      <c r="B119" s="3" t="s">
        <v>298</v>
      </c>
      <c r="C119" s="3" t="s">
        <v>299</v>
      </c>
      <c r="D119" s="3" t="s">
        <v>91</v>
      </c>
      <c r="E119" s="3" t="s">
        <v>195</v>
      </c>
      <c r="F119" s="3" t="s">
        <v>39</v>
      </c>
      <c r="G119" s="4">
        <v>2024</v>
      </c>
      <c r="H119" s="4">
        <v>9663</v>
      </c>
      <c r="I119" s="4">
        <v>2965.1573010452239</v>
      </c>
      <c r="J119" s="4">
        <v>0.33333333333333331</v>
      </c>
      <c r="K119" s="4">
        <v>3327.8780362021444</v>
      </c>
      <c r="L119" s="4">
        <v>0.35483870967741937</v>
      </c>
      <c r="M119" s="4">
        <v>2142.5259236262032</v>
      </c>
      <c r="N119" s="4">
        <v>0.26666666666666666</v>
      </c>
      <c r="O119" s="4">
        <v>2783.665107049771</v>
      </c>
      <c r="P119" s="4">
        <v>0.25161290322580643</v>
      </c>
      <c r="Q119" s="4">
        <v>1328.2887302080098</v>
      </c>
      <c r="R119" s="4">
        <v>0.57777777777777772</v>
      </c>
      <c r="S119" s="4">
        <v>1246.3620268389132</v>
      </c>
      <c r="T119" s="4">
        <v>0.58860759493670889</v>
      </c>
      <c r="U119" s="4">
        <v>0.73020029969655154</v>
      </c>
      <c r="V119" s="4">
        <v>0.33333333333333331</v>
      </c>
      <c r="W119" s="4">
        <v>0.77321956576926931</v>
      </c>
      <c r="X119" s="4">
        <v>0.35483870967741937</v>
      </c>
      <c r="Y119" s="4">
        <v>0.27743262629913151</v>
      </c>
      <c r="Z119" s="4">
        <v>0.66666666666666663</v>
      </c>
      <c r="AA119" s="4">
        <v>0.21663632085783124</v>
      </c>
      <c r="AB119" s="4">
        <v>0.69032258064516128</v>
      </c>
      <c r="AC119" s="4">
        <v>0.2288175794322051</v>
      </c>
      <c r="AD119" s="4">
        <v>0.71111111111111114</v>
      </c>
      <c r="AE119" s="4">
        <v>0.15427954880170608</v>
      </c>
      <c r="AF119" s="4">
        <v>0.83225806451612905</v>
      </c>
      <c r="AG119" s="4">
        <v>278.18400082790026</v>
      </c>
      <c r="AH119" s="4">
        <v>0.17777777777777778</v>
      </c>
      <c r="AI119" s="4">
        <v>950.36657453644102</v>
      </c>
      <c r="AJ119" s="4">
        <v>0.3032258064516129</v>
      </c>
      <c r="AK119" s="4">
        <v>2281.0417054744903</v>
      </c>
      <c r="AL119" s="4">
        <v>0.1111111111111111</v>
      </c>
      <c r="AM119" s="4">
        <v>4022.5271421692432</v>
      </c>
      <c r="AN119" s="4">
        <v>0.20645161290322581</v>
      </c>
      <c r="AO119" s="4">
        <v>1.3070731199217336</v>
      </c>
      <c r="AP119" s="4">
        <v>0.24444444444444444</v>
      </c>
      <c r="AQ119" s="4">
        <v>1.8328982485733514</v>
      </c>
      <c r="AR119" s="4">
        <v>0.33548387096774196</v>
      </c>
      <c r="AS119" s="4">
        <v>0.49056660807229258</v>
      </c>
      <c r="AT119" s="4">
        <v>0.71111111111111114</v>
      </c>
      <c r="AU119" s="4">
        <v>0.42596276319754617</v>
      </c>
      <c r="AV119" s="4">
        <v>0.76129032258064511</v>
      </c>
      <c r="AW119" s="4">
        <v>1.1331823619103734</v>
      </c>
      <c r="AX119" s="4">
        <v>0.53846153846153844</v>
      </c>
      <c r="AY119" s="4">
        <v>1.059991852729802</v>
      </c>
      <c r="AZ119" s="4">
        <v>0.59230769230769231</v>
      </c>
      <c r="BA119" s="4">
        <v>6440</v>
      </c>
      <c r="BB119" s="4">
        <v>0.91111111111111109</v>
      </c>
      <c r="BC119" s="4">
        <v>4506.5</v>
      </c>
      <c r="BD119" s="4">
        <v>0.82911392405063289</v>
      </c>
      <c r="BE119" s="4">
        <v>2.7206266460615391</v>
      </c>
      <c r="BF119" s="4">
        <v>0.22222222222222221</v>
      </c>
      <c r="BG119" s="4">
        <v>4.3304406312065691</v>
      </c>
      <c r="BH119" s="4">
        <v>0.27215189873417722</v>
      </c>
    </row>
    <row r="120" spans="2:60" x14ac:dyDescent="0.3">
      <c r="B120" s="3" t="s">
        <v>300</v>
      </c>
      <c r="C120" s="3" t="s">
        <v>301</v>
      </c>
      <c r="D120" s="3" t="s">
        <v>27</v>
      </c>
      <c r="E120" s="3" t="s">
        <v>22</v>
      </c>
      <c r="F120" s="3" t="s">
        <v>62</v>
      </c>
      <c r="G120" s="4">
        <v>2024</v>
      </c>
      <c r="H120" s="4">
        <v>10422</v>
      </c>
      <c r="I120" s="4">
        <v>3556.1644597965842</v>
      </c>
      <c r="J120" s="4">
        <v>0.71052631578947367</v>
      </c>
      <c r="K120" s="4">
        <v>2840.5936120734659</v>
      </c>
      <c r="L120" s="4">
        <v>0.5161290322580645</v>
      </c>
      <c r="M120" s="4">
        <v>3232.5692765304166</v>
      </c>
      <c r="N120" s="4">
        <v>0.81578947368421051</v>
      </c>
      <c r="O120" s="4">
        <v>2351.7489107305705</v>
      </c>
      <c r="P120" s="4">
        <v>0.6387096774193548</v>
      </c>
      <c r="Q120" s="4">
        <v>1959.8784302437152</v>
      </c>
      <c r="R120" s="4">
        <v>0.92105263157894735</v>
      </c>
      <c r="S120" s="4">
        <v>1220.0951277893598</v>
      </c>
      <c r="T120" s="4">
        <v>0.879746835443038</v>
      </c>
      <c r="U120" s="4">
        <v>0.88211685250577498</v>
      </c>
      <c r="V120" s="4">
        <v>0.60526315789473684</v>
      </c>
      <c r="W120" s="4">
        <v>0.86858743257935678</v>
      </c>
      <c r="X120" s="4">
        <v>0.83225806451612905</v>
      </c>
      <c r="Y120" s="4">
        <v>9.0995561910732797E-2</v>
      </c>
      <c r="Z120" s="4">
        <v>7.8947368421052627E-2</v>
      </c>
      <c r="AA120" s="4">
        <v>0.16850778662825508</v>
      </c>
      <c r="AB120" s="4">
        <v>0.12903225806451613</v>
      </c>
      <c r="AC120" s="4">
        <v>0.21751314299892996</v>
      </c>
      <c r="AD120" s="4">
        <v>0.78947368421052633</v>
      </c>
      <c r="AE120" s="4">
        <v>0.11883209039597999</v>
      </c>
      <c r="AF120" s="4">
        <v>0.8</v>
      </c>
      <c r="AG120" s="4">
        <v>1156.5086355785838</v>
      </c>
      <c r="AH120" s="4">
        <v>0.78947368421052633</v>
      </c>
      <c r="AI120" s="4">
        <v>784.40706653972279</v>
      </c>
      <c r="AJ120" s="4">
        <v>0.74838709677419357</v>
      </c>
      <c r="AK120" s="4">
        <v>2804.2992707733642</v>
      </c>
      <c r="AL120" s="4">
        <v>0.47368421052631576</v>
      </c>
      <c r="AM120" s="4">
        <v>2845.8520715675572</v>
      </c>
      <c r="AN120" s="4">
        <v>0.29677419354838708</v>
      </c>
      <c r="AO120" s="4">
        <v>1.0518709931627899</v>
      </c>
      <c r="AP120" s="4">
        <v>0.31578947368421051</v>
      </c>
      <c r="AQ120" s="4">
        <v>1.2167310006188128</v>
      </c>
      <c r="AR120" s="4">
        <v>0.21935483870967742</v>
      </c>
      <c r="AS120" s="4">
        <v>0.43858872888162348</v>
      </c>
      <c r="AT120" s="4">
        <v>0.60526315789473684</v>
      </c>
      <c r="AU120" s="4">
        <v>0.42636007711608348</v>
      </c>
      <c r="AV120" s="4">
        <v>0.53548387096774197</v>
      </c>
      <c r="AW120" s="4">
        <v>0.78789638479387869</v>
      </c>
      <c r="AX120" s="4">
        <v>0.36363636363636365</v>
      </c>
      <c r="AY120" s="4">
        <v>1.0106314937772813</v>
      </c>
      <c r="AZ120" s="4">
        <v>0.35384615384615387</v>
      </c>
      <c r="BA120" s="4">
        <v>3737</v>
      </c>
      <c r="BB120" s="4">
        <v>2.6315789473684209E-2</v>
      </c>
      <c r="BC120" s="4">
        <v>5439</v>
      </c>
      <c r="BD120" s="4">
        <v>0.25949367088607594</v>
      </c>
      <c r="BE120" s="4">
        <v>12.212653904343119</v>
      </c>
      <c r="BF120" s="4">
        <v>1</v>
      </c>
      <c r="BG120" s="4">
        <v>3.1714990432388874</v>
      </c>
      <c r="BH120" s="4">
        <v>0.91772151898734178</v>
      </c>
    </row>
    <row r="121" spans="2:60" x14ac:dyDescent="0.3">
      <c r="B121" s="3" t="s">
        <v>302</v>
      </c>
      <c r="C121" s="3" t="s">
        <v>303</v>
      </c>
      <c r="D121" s="3" t="s">
        <v>34</v>
      </c>
      <c r="E121" s="3" t="s">
        <v>65</v>
      </c>
      <c r="F121" s="3" t="s">
        <v>23</v>
      </c>
      <c r="G121" s="4">
        <v>2024</v>
      </c>
      <c r="H121" s="4">
        <v>1036</v>
      </c>
      <c r="I121" s="4">
        <v>6673.4623552123549</v>
      </c>
      <c r="J121" s="4">
        <v>0.7142857142857143</v>
      </c>
      <c r="K121" s="4">
        <v>5271.4077009906105</v>
      </c>
      <c r="L121" s="4">
        <v>0.89032258064516134</v>
      </c>
      <c r="M121" s="4">
        <v>4525.2644787644786</v>
      </c>
      <c r="N121" s="4">
        <v>0.65306122448979587</v>
      </c>
      <c r="O121" s="4">
        <v>3664.776090965649</v>
      </c>
      <c r="P121" s="4">
        <v>0.85806451612903223</v>
      </c>
      <c r="Q121" s="4">
        <v>1801.4333976833977</v>
      </c>
      <c r="R121" s="4">
        <v>0.78846153846153844</v>
      </c>
      <c r="S121" s="4">
        <v>998.56172839506178</v>
      </c>
      <c r="T121" s="4">
        <v>0.84810126582278478</v>
      </c>
      <c r="U121" s="4">
        <v>0.74406378517342431</v>
      </c>
      <c r="V121" s="4">
        <v>0.75510204081632648</v>
      </c>
      <c r="W121" s="4">
        <v>0.63451768715199397</v>
      </c>
      <c r="X121" s="4">
        <v>0.41935483870967744</v>
      </c>
      <c r="Y121" s="4">
        <v>0.32190155006568832</v>
      </c>
      <c r="Z121" s="4">
        <v>0.7142857142857143</v>
      </c>
      <c r="AA121" s="4">
        <v>0.21302903242129306</v>
      </c>
      <c r="AB121" s="4">
        <v>0.81290322580645158</v>
      </c>
      <c r="AC121" s="4">
        <v>0.18612342369567675</v>
      </c>
      <c r="AD121" s="4">
        <v>0.81632653061224492</v>
      </c>
      <c r="AE121" s="4">
        <v>6.5970871072232123E-2</v>
      </c>
      <c r="AF121" s="4">
        <v>0.74193548387096775</v>
      </c>
      <c r="AG121" s="4">
        <v>2950.3021235521237</v>
      </c>
      <c r="AH121" s="4">
        <v>0.89795918367346939</v>
      </c>
      <c r="AI121" s="4">
        <v>132.46383323062506</v>
      </c>
      <c r="AJ121" s="4">
        <v>0.93548387096774188</v>
      </c>
      <c r="AK121" s="4">
        <v>16928.921814671816</v>
      </c>
      <c r="AL121" s="4">
        <v>0.87755102040816324</v>
      </c>
      <c r="AM121" s="4">
        <v>7214.877652757079</v>
      </c>
      <c r="AN121" s="4">
        <v>0.96129032258064517</v>
      </c>
      <c r="AO121" s="4">
        <v>4.9295417290646375</v>
      </c>
      <c r="AP121" s="4">
        <v>0.97959183673469385</v>
      </c>
      <c r="AQ121" s="4">
        <v>2.3083539032436322</v>
      </c>
      <c r="AR121" s="4">
        <v>0.99354838709677418</v>
      </c>
      <c r="AS121" s="4">
        <v>0.36720463246245622</v>
      </c>
      <c r="AT121" s="4">
        <v>0.16326530612244897</v>
      </c>
      <c r="AU121" s="4">
        <v>0.45294114507188066</v>
      </c>
      <c r="AV121" s="4">
        <v>0.19354838709677419</v>
      </c>
      <c r="AW121" s="4">
        <v>1.1151830397420655</v>
      </c>
      <c r="AX121" s="4">
        <v>0.66666666666666663</v>
      </c>
      <c r="AY121" s="4">
        <v>0.83632373561476825</v>
      </c>
      <c r="AZ121" s="4">
        <v>0.56923076923076921</v>
      </c>
      <c r="BA121" s="4">
        <v>3157</v>
      </c>
      <c r="BB121" s="4">
        <v>0.36538461538461536</v>
      </c>
      <c r="BC121" s="4">
        <v>3318</v>
      </c>
      <c r="BD121" s="4">
        <v>0.14556962025316456</v>
      </c>
      <c r="BE121" s="4">
        <v>3.0135858882102626</v>
      </c>
      <c r="BF121" s="4">
        <v>0.30769230769230771</v>
      </c>
      <c r="BG121" s="4">
        <v>4.8962401971520366</v>
      </c>
      <c r="BH121" s="4">
        <v>0.36075949367088606</v>
      </c>
    </row>
    <row r="122" spans="2:60" x14ac:dyDescent="0.3">
      <c r="B122" s="3" t="s">
        <v>304</v>
      </c>
      <c r="C122" s="3" t="s">
        <v>305</v>
      </c>
      <c r="D122" s="3" t="s">
        <v>27</v>
      </c>
      <c r="E122" s="3" t="s">
        <v>138</v>
      </c>
      <c r="F122" s="3" t="s">
        <v>39</v>
      </c>
      <c r="G122" s="4">
        <v>2024</v>
      </c>
      <c r="H122" s="4">
        <v>8617</v>
      </c>
      <c r="I122" s="4">
        <v>5252.1037484043172</v>
      </c>
      <c r="J122" s="4">
        <v>0.82222222222222219</v>
      </c>
      <c r="K122" s="4">
        <v>3327.8780362021444</v>
      </c>
      <c r="L122" s="4">
        <v>0.74838709677419357</v>
      </c>
      <c r="M122" s="4">
        <v>3718.0232099338518</v>
      </c>
      <c r="N122" s="4">
        <v>0.91111111111111109</v>
      </c>
      <c r="O122" s="4">
        <v>2783.665107049771</v>
      </c>
      <c r="P122" s="4">
        <v>0.78064516129032258</v>
      </c>
      <c r="Q122" s="4">
        <v>1917.7615179296738</v>
      </c>
      <c r="R122" s="4">
        <v>0.84444444444444444</v>
      </c>
      <c r="S122" s="4">
        <v>1246.3620268389132</v>
      </c>
      <c r="T122" s="4">
        <v>0.86708860759493667</v>
      </c>
      <c r="U122" s="4">
        <v>0.81246938344505948</v>
      </c>
      <c r="V122" s="4">
        <v>0.64444444444444449</v>
      </c>
      <c r="W122" s="4">
        <v>0.77321956576926931</v>
      </c>
      <c r="X122" s="4">
        <v>0.61290322580645162</v>
      </c>
      <c r="Y122" s="4">
        <v>0.29208877279633833</v>
      </c>
      <c r="Z122" s="4">
        <v>0.68888888888888888</v>
      </c>
      <c r="AA122" s="4">
        <v>0.21663632085783124</v>
      </c>
      <c r="AB122" s="4">
        <v>0.72258064516129028</v>
      </c>
      <c r="AC122" s="4">
        <v>0.26897538887502392</v>
      </c>
      <c r="AD122" s="4">
        <v>0.8666666666666667</v>
      </c>
      <c r="AE122" s="4">
        <v>0.15427954880170608</v>
      </c>
      <c r="AF122" s="4">
        <v>0.93548387096774188</v>
      </c>
      <c r="AG122" s="4">
        <v>1114.0488569107579</v>
      </c>
      <c r="AH122" s="4">
        <v>0.62222222222222223</v>
      </c>
      <c r="AI122" s="4">
        <v>950.36657453644102</v>
      </c>
      <c r="AJ122" s="4">
        <v>0.73548387096774193</v>
      </c>
      <c r="AK122" s="4">
        <v>4934.7445746779622</v>
      </c>
      <c r="AL122" s="4">
        <v>0.73333333333333328</v>
      </c>
      <c r="AM122" s="4">
        <v>4022.5271421692432</v>
      </c>
      <c r="AN122" s="4">
        <v>0.6387096774193548</v>
      </c>
      <c r="AO122" s="4">
        <v>1.5035427013549094</v>
      </c>
      <c r="AP122" s="4">
        <v>0.33333333333333331</v>
      </c>
      <c r="AQ122" s="4">
        <v>1.8328982485733514</v>
      </c>
      <c r="AR122" s="4">
        <v>0.43870967741935485</v>
      </c>
      <c r="AS122" s="4">
        <v>0.42682423319974427</v>
      </c>
      <c r="AT122" s="4">
        <v>0.51111111111111107</v>
      </c>
      <c r="AU122" s="4">
        <v>0.42596276319754617</v>
      </c>
      <c r="AV122" s="4">
        <v>0.46451612903225808</v>
      </c>
      <c r="AW122" s="4">
        <v>1.3129739897270136</v>
      </c>
      <c r="AX122" s="4">
        <v>0.61538461538461542</v>
      </c>
      <c r="AY122" s="4">
        <v>1.059991852729802</v>
      </c>
      <c r="AZ122" s="4">
        <v>0.66153846153846152</v>
      </c>
      <c r="BA122" s="4">
        <v>5551</v>
      </c>
      <c r="BB122" s="4">
        <v>0.75555555555555554</v>
      </c>
      <c r="BC122" s="4">
        <v>4506.5</v>
      </c>
      <c r="BD122" s="4">
        <v>0.70253164556962022</v>
      </c>
      <c r="BE122" s="4">
        <v>4.4070922065012113</v>
      </c>
      <c r="BF122" s="4">
        <v>0.53333333333333333</v>
      </c>
      <c r="BG122" s="4">
        <v>4.3304406312065691</v>
      </c>
      <c r="BH122" s="4">
        <v>0.60126582278481011</v>
      </c>
    </row>
    <row r="123" spans="2:60" x14ac:dyDescent="0.3">
      <c r="B123" s="3" t="s">
        <v>306</v>
      </c>
      <c r="C123" s="3" t="s">
        <v>307</v>
      </c>
      <c r="D123" s="3" t="s">
        <v>27</v>
      </c>
      <c r="E123" s="3" t="s">
        <v>38</v>
      </c>
      <c r="F123" s="3" t="s">
        <v>29</v>
      </c>
      <c r="G123" s="4">
        <v>2024</v>
      </c>
      <c r="H123" s="4">
        <v>229781</v>
      </c>
      <c r="I123" s="4">
        <v>3544.5996927509236</v>
      </c>
      <c r="J123" s="4">
        <v>0.66666666666666663</v>
      </c>
      <c r="K123" s="4">
        <v>3528.9331352154531</v>
      </c>
      <c r="L123" s="4">
        <v>0.49677419354838709</v>
      </c>
      <c r="M123" s="4">
        <v>2530.5229152976094</v>
      </c>
      <c r="N123" s="4">
        <v>0.66666666666666663</v>
      </c>
      <c r="O123" s="4">
        <v>2379.3695972109108</v>
      </c>
      <c r="P123" s="4">
        <v>0.41290322580645161</v>
      </c>
      <c r="Q123" s="4">
        <v>1347.1708148193279</v>
      </c>
      <c r="R123" s="4">
        <v>0.83333333333333337</v>
      </c>
      <c r="S123" s="4">
        <v>1238.818828449279</v>
      </c>
      <c r="T123" s="4">
        <v>0.60759493670886078</v>
      </c>
      <c r="U123" s="4">
        <v>0.81447878565005682</v>
      </c>
      <c r="V123" s="4">
        <v>0.83333333333333337</v>
      </c>
      <c r="W123" s="4">
        <v>0.79890752710807367</v>
      </c>
      <c r="X123" s="4">
        <v>0.62580645161290327</v>
      </c>
      <c r="Y123" s="4">
        <v>0.28609063515048178</v>
      </c>
      <c r="Z123" s="4">
        <v>0.5</v>
      </c>
      <c r="AA123" s="4">
        <v>0.28609063515048178</v>
      </c>
      <c r="AB123" s="4">
        <v>0.70967741935483875</v>
      </c>
      <c r="AC123" s="4">
        <v>7.5532022052612502E-2</v>
      </c>
      <c r="AD123" s="4">
        <v>0.5</v>
      </c>
      <c r="AE123" s="4">
        <v>7.5532022052612502E-2</v>
      </c>
      <c r="AF123" s="4">
        <v>0.34838709677419355</v>
      </c>
      <c r="AG123" s="4">
        <v>387.81857072603913</v>
      </c>
      <c r="AH123" s="4">
        <v>0.66666666666666663</v>
      </c>
      <c r="AI123" s="4">
        <v>360.86205372978287</v>
      </c>
      <c r="AJ123" s="4">
        <v>0.4</v>
      </c>
      <c r="AK123" s="4">
        <v>5389.7790940069026</v>
      </c>
      <c r="AL123" s="4">
        <v>0.66666666666666663</v>
      </c>
      <c r="AM123" s="4">
        <v>3752.0674365990703</v>
      </c>
      <c r="AN123" s="4">
        <v>0.67741935483870963</v>
      </c>
      <c r="AO123" s="4">
        <v>2.4294987141811912</v>
      </c>
      <c r="AP123" s="4">
        <v>0.66666666666666663</v>
      </c>
      <c r="AQ123" s="4">
        <v>1.6906100396126211</v>
      </c>
      <c r="AR123" s="4">
        <v>0.76129032258064511</v>
      </c>
      <c r="AS123" s="4">
        <v>0.49992425538929486</v>
      </c>
      <c r="AT123" s="4">
        <v>0.83333333333333337</v>
      </c>
      <c r="AU123" s="4">
        <v>0.46581696030529535</v>
      </c>
      <c r="AV123" s="4">
        <v>0.7870967741935484</v>
      </c>
      <c r="AW123" s="4">
        <v>0.76359519204218895</v>
      </c>
      <c r="AX123" s="4">
        <v>0</v>
      </c>
      <c r="AY123" s="4">
        <v>1.3761059216214269</v>
      </c>
      <c r="AZ123" s="4">
        <v>0.34615384615384615</v>
      </c>
      <c r="BA123" s="4">
        <v>7956</v>
      </c>
      <c r="BB123" s="4">
        <v>0.83333333333333337</v>
      </c>
      <c r="BC123" s="4">
        <v>7327</v>
      </c>
      <c r="BD123" s="4">
        <v>0.91772151898734178</v>
      </c>
      <c r="BE123" s="4">
        <v>2.1800042893505513</v>
      </c>
      <c r="BF123" s="4">
        <v>0.16666666666666666</v>
      </c>
      <c r="BG123" s="4">
        <v>2.4890717880849613</v>
      </c>
      <c r="BH123" s="4">
        <v>0.12025316455696203</v>
      </c>
    </row>
    <row r="124" spans="2:60" x14ac:dyDescent="0.3">
      <c r="B124" s="3" t="s">
        <v>308</v>
      </c>
      <c r="C124" s="3" t="s">
        <v>309</v>
      </c>
      <c r="D124" s="3" t="s">
        <v>27</v>
      </c>
      <c r="E124" s="3" t="s">
        <v>130</v>
      </c>
      <c r="F124" s="3" t="s">
        <v>39</v>
      </c>
      <c r="G124" s="4">
        <v>2024</v>
      </c>
      <c r="H124" s="4">
        <v>4390</v>
      </c>
      <c r="I124" s="4">
        <v>4029.3029612756263</v>
      </c>
      <c r="J124" s="4">
        <v>0.62222222222222223</v>
      </c>
      <c r="K124" s="4">
        <v>3327.8780362021444</v>
      </c>
      <c r="L124" s="4">
        <v>0.61290322580645162</v>
      </c>
      <c r="M124" s="4">
        <v>2680.1548974943053</v>
      </c>
      <c r="N124" s="4">
        <v>0.46666666666666667</v>
      </c>
      <c r="O124" s="4">
        <v>2783.665107049771</v>
      </c>
      <c r="P124" s="4">
        <v>0.47096774193548385</v>
      </c>
      <c r="Q124" s="4">
        <v>1408.6193621867881</v>
      </c>
      <c r="R124" s="4">
        <v>0.62222222222222223</v>
      </c>
      <c r="S124" s="4">
        <v>1246.3620268389132</v>
      </c>
      <c r="T124" s="4">
        <v>0.64556962025316456</v>
      </c>
      <c r="U124" s="4">
        <v>0.62263034354252222</v>
      </c>
      <c r="V124" s="4">
        <v>0.15555555555555556</v>
      </c>
      <c r="W124" s="4">
        <v>0.77321956576926931</v>
      </c>
      <c r="X124" s="4">
        <v>0.20645161290322581</v>
      </c>
      <c r="Y124" s="4">
        <v>0.3348341082186081</v>
      </c>
      <c r="Z124" s="4">
        <v>0.77777777777777779</v>
      </c>
      <c r="AA124" s="4">
        <v>0.21663632085783124</v>
      </c>
      <c r="AB124" s="4">
        <v>0.82580645161290323</v>
      </c>
      <c r="AC124" s="4">
        <v>0.22244766341508848</v>
      </c>
      <c r="AD124" s="4">
        <v>0.68888888888888888</v>
      </c>
      <c r="AE124" s="4">
        <v>0.15427954880170608</v>
      </c>
      <c r="AF124" s="4">
        <v>0.80645161290322576</v>
      </c>
      <c r="AG124" s="4">
        <v>1625.7854214123006</v>
      </c>
      <c r="AH124" s="4">
        <v>0.73333333333333328</v>
      </c>
      <c r="AI124" s="4">
        <v>950.36657453644102</v>
      </c>
      <c r="AJ124" s="4">
        <v>0.8193548387096774</v>
      </c>
      <c r="AK124" s="4">
        <v>3066.9268792710704</v>
      </c>
      <c r="AL124" s="4">
        <v>0.31111111111111112</v>
      </c>
      <c r="AM124" s="4">
        <v>4022.5271421692432</v>
      </c>
      <c r="AN124" s="4">
        <v>0.35483870967741937</v>
      </c>
      <c r="AO124" s="4">
        <v>1.4443104955469144</v>
      </c>
      <c r="AP124" s="4">
        <v>0.31111111111111112</v>
      </c>
      <c r="AQ124" s="4">
        <v>1.8328982485733514</v>
      </c>
      <c r="AR124" s="4">
        <v>0.43225806451612903</v>
      </c>
      <c r="AS124" s="4">
        <v>0.42359486830571513</v>
      </c>
      <c r="AT124" s="4">
        <v>0.46666666666666667</v>
      </c>
      <c r="AU124" s="4">
        <v>0.42596276319754617</v>
      </c>
      <c r="AV124" s="4">
        <v>0.44516129032258067</v>
      </c>
      <c r="AW124" s="4">
        <v>0.85914288336539113</v>
      </c>
      <c r="AX124" s="4">
        <v>0.41025641025641024</v>
      </c>
      <c r="AY124" s="4">
        <v>1.059991852729802</v>
      </c>
      <c r="AZ124" s="4">
        <v>0.42307692307692307</v>
      </c>
      <c r="BA124" s="4">
        <v>6007</v>
      </c>
      <c r="BB124" s="4">
        <v>0.82222222222222219</v>
      </c>
      <c r="BC124" s="4">
        <v>4506.5</v>
      </c>
      <c r="BD124" s="4">
        <v>0.759493670886076</v>
      </c>
      <c r="BE124" s="4">
        <v>4.3843370251953111</v>
      </c>
      <c r="BF124" s="4">
        <v>0.51111111111111107</v>
      </c>
      <c r="BG124" s="4">
        <v>4.3304406312065691</v>
      </c>
      <c r="BH124" s="4">
        <v>0.59493670886075944</v>
      </c>
    </row>
    <row r="125" spans="2:60" x14ac:dyDescent="0.3">
      <c r="B125" s="3" t="s">
        <v>310</v>
      </c>
      <c r="C125" s="3" t="s">
        <v>311</v>
      </c>
      <c r="D125" s="3" t="s">
        <v>21</v>
      </c>
      <c r="E125" s="3" t="s">
        <v>71</v>
      </c>
      <c r="F125" s="3" t="s">
        <v>79</v>
      </c>
      <c r="G125" s="4">
        <v>2024</v>
      </c>
      <c r="H125" s="4">
        <v>129786</v>
      </c>
      <c r="I125" s="4">
        <v>2416.5693526266314</v>
      </c>
      <c r="J125" s="4">
        <v>7.6923076923076927E-2</v>
      </c>
      <c r="K125" s="4">
        <v>2808.7201780959463</v>
      </c>
      <c r="L125" s="4">
        <v>0.15483870967741936</v>
      </c>
      <c r="M125" s="4">
        <v>2145.2604132957331</v>
      </c>
      <c r="N125" s="4">
        <v>0.38461538461538464</v>
      </c>
      <c r="O125" s="4">
        <v>2421.4859963146146</v>
      </c>
      <c r="P125" s="4">
        <v>0.25806451612903225</v>
      </c>
      <c r="Q125" s="4">
        <v>1352.7092906785015</v>
      </c>
      <c r="R125" s="4">
        <v>0.61538461538461542</v>
      </c>
      <c r="S125" s="4">
        <v>1348.8007480808219</v>
      </c>
      <c r="T125" s="4">
        <v>0.62658227848101267</v>
      </c>
      <c r="U125" s="4">
        <v>0.92907724783760282</v>
      </c>
      <c r="V125" s="4">
        <v>0.76923076923076927</v>
      </c>
      <c r="W125" s="4">
        <v>0.90052571638766743</v>
      </c>
      <c r="X125" s="4">
        <v>0.93548387096774188</v>
      </c>
      <c r="Y125" s="4">
        <v>0.11227028888535968</v>
      </c>
      <c r="Z125" s="4">
        <v>0.23076923076923078</v>
      </c>
      <c r="AA125" s="4">
        <v>0.16277784106612928</v>
      </c>
      <c r="AB125" s="4">
        <v>0.2129032258064516</v>
      </c>
      <c r="AC125" s="4">
        <v>0.12184198560232586</v>
      </c>
      <c r="AD125" s="4">
        <v>0.53846153846153844</v>
      </c>
      <c r="AE125" s="4">
        <v>0.11213996747458171</v>
      </c>
      <c r="AF125" s="4">
        <v>0.52903225806451615</v>
      </c>
      <c r="AG125" s="4">
        <v>636.70519162313349</v>
      </c>
      <c r="AH125" s="4">
        <v>0.61538461538461542</v>
      </c>
      <c r="AI125" s="4">
        <v>450.44714484039753</v>
      </c>
      <c r="AJ125" s="4">
        <v>0.56774193548387097</v>
      </c>
      <c r="AK125" s="4">
        <v>1837.6977331915614</v>
      </c>
      <c r="AL125" s="4">
        <v>0.38461538461538464</v>
      </c>
      <c r="AM125" s="4">
        <v>1911.5653803888868</v>
      </c>
      <c r="AN125" s="4">
        <v>9.0322580645161285E-2</v>
      </c>
      <c r="AO125" s="4">
        <v>0.94614638838485188</v>
      </c>
      <c r="AP125" s="4">
        <v>0.38461538461538464</v>
      </c>
      <c r="AQ125" s="4">
        <v>0.96680645251924513</v>
      </c>
      <c r="AR125" s="4">
        <v>0.13548387096774195</v>
      </c>
      <c r="AS125" s="4">
        <v>0.46360383169997438</v>
      </c>
      <c r="AT125" s="4">
        <v>0.92307692307692313</v>
      </c>
      <c r="AU125" s="4">
        <v>0.40788392306614168</v>
      </c>
      <c r="AV125" s="4">
        <v>0.67096774193548392</v>
      </c>
      <c r="AW125" s="4">
        <v>0.58880320057274571</v>
      </c>
      <c r="AX125" s="4">
        <v>8.3333333333333329E-2</v>
      </c>
      <c r="AY125" s="4">
        <v>0.99321574751562758</v>
      </c>
      <c r="AZ125" s="4">
        <v>0.2076923076923077</v>
      </c>
      <c r="BA125" s="4">
        <v>7303</v>
      </c>
      <c r="BB125" s="4">
        <v>0.76923076923076927</v>
      </c>
      <c r="BC125" s="4">
        <v>6472.5</v>
      </c>
      <c r="BD125" s="4">
        <v>0.879746835443038</v>
      </c>
      <c r="BE125" s="4">
        <v>3.5319470820179015</v>
      </c>
      <c r="BF125" s="4">
        <v>0.69230769230769229</v>
      </c>
      <c r="BG125" s="4">
        <v>2.9926402967531014</v>
      </c>
      <c r="BH125" s="4">
        <v>0.48734177215189872</v>
      </c>
    </row>
    <row r="126" spans="2:60" x14ac:dyDescent="0.3">
      <c r="B126" s="3" t="s">
        <v>312</v>
      </c>
      <c r="C126" s="3" t="s">
        <v>313</v>
      </c>
      <c r="D126" s="3" t="s">
        <v>34</v>
      </c>
      <c r="E126" s="3" t="s">
        <v>68</v>
      </c>
      <c r="F126" s="3" t="s">
        <v>23</v>
      </c>
      <c r="G126" s="4">
        <v>2024</v>
      </c>
      <c r="H126" s="4">
        <v>1437</v>
      </c>
      <c r="I126" s="4">
        <v>1611.1864996520528</v>
      </c>
      <c r="J126" s="4">
        <v>2.0408163265306121E-2</v>
      </c>
      <c r="K126" s="4">
        <v>5271.4077009906105</v>
      </c>
      <c r="L126" s="4">
        <v>1.2903225806451613E-2</v>
      </c>
      <c r="M126" s="4">
        <v>1556.9241475295755</v>
      </c>
      <c r="N126" s="4">
        <v>4.0816326530612242E-2</v>
      </c>
      <c r="O126" s="4">
        <v>3664.776090965649</v>
      </c>
      <c r="P126" s="4">
        <v>5.1612903225806452E-2</v>
      </c>
      <c r="Q126" s="4">
        <v>321.17258176757133</v>
      </c>
      <c r="R126" s="4">
        <v>1.9230769230769232E-2</v>
      </c>
      <c r="S126" s="4">
        <v>998.56172839506178</v>
      </c>
      <c r="T126" s="4">
        <v>6.3291139240506328E-3</v>
      </c>
      <c r="U126" s="4">
        <v>0.63348241569575969</v>
      </c>
      <c r="V126" s="4">
        <v>0.48979591836734693</v>
      </c>
      <c r="W126" s="4">
        <v>0.63451768715199397</v>
      </c>
      <c r="X126" s="4">
        <v>0.2129032258064516</v>
      </c>
      <c r="Y126" s="4">
        <v>3.3678504713263002E-2</v>
      </c>
      <c r="Z126" s="4">
        <v>0.12244897959183673</v>
      </c>
      <c r="AA126" s="4">
        <v>0.21302903242129306</v>
      </c>
      <c r="AB126" s="4">
        <v>5.8064516129032261E-2</v>
      </c>
      <c r="AC126" s="4">
        <v>9.4270374952046265E-2</v>
      </c>
      <c r="AD126" s="4">
        <v>0.5714285714285714</v>
      </c>
      <c r="AE126" s="4">
        <v>6.5970871072232123E-2</v>
      </c>
      <c r="AF126" s="4">
        <v>0.4258064516129032</v>
      </c>
      <c r="AG126" s="4">
        <v>413.57341684064022</v>
      </c>
      <c r="AH126" s="4">
        <v>0.65306122448979587</v>
      </c>
      <c r="AI126" s="4">
        <v>132.46383323062506</v>
      </c>
      <c r="AJ126" s="4">
        <v>0.41935483870967744</v>
      </c>
      <c r="AK126" s="4">
        <v>2362.167710508003</v>
      </c>
      <c r="AL126" s="4">
        <v>6.1224489795918366E-2</v>
      </c>
      <c r="AM126" s="4">
        <v>7214.877652757079</v>
      </c>
      <c r="AN126" s="4">
        <v>0.22580645161290322</v>
      </c>
      <c r="AO126" s="4">
        <v>1.8945130346890333</v>
      </c>
      <c r="AP126" s="4">
        <v>0.32653061224489793</v>
      </c>
      <c r="AQ126" s="4">
        <v>2.3083539032436322</v>
      </c>
      <c r="AR126" s="4">
        <v>0.6</v>
      </c>
      <c r="AS126" s="4">
        <v>0.49218083352675279</v>
      </c>
      <c r="AT126" s="4">
        <v>0.7142857142857143</v>
      </c>
      <c r="AU126" s="4">
        <v>0.45294114507188066</v>
      </c>
      <c r="AV126" s="4">
        <v>0.76774193548387093</v>
      </c>
      <c r="AW126" s="4">
        <v>0.78967486385370889</v>
      </c>
      <c r="AX126" s="4">
        <v>0.44444444444444442</v>
      </c>
      <c r="AY126" s="4">
        <v>0.83632373561476825</v>
      </c>
      <c r="AZ126" s="4">
        <v>0.36153846153846153</v>
      </c>
      <c r="BA126" s="4">
        <v>3223</v>
      </c>
      <c r="BB126" s="4">
        <v>0.44230769230769229</v>
      </c>
      <c r="BC126" s="4">
        <v>3318</v>
      </c>
      <c r="BD126" s="4">
        <v>0.17088607594936708</v>
      </c>
      <c r="BE126" s="4">
        <v>2.2243761542422935</v>
      </c>
      <c r="BF126" s="4">
        <v>9.6153846153846159E-2</v>
      </c>
      <c r="BG126" s="4">
        <v>4.8962401971520366</v>
      </c>
      <c r="BH126" s="4">
        <v>0.12658227848101267</v>
      </c>
    </row>
    <row r="127" spans="2:60" x14ac:dyDescent="0.3">
      <c r="B127" s="3" t="s">
        <v>314</v>
      </c>
      <c r="C127" s="3" t="s">
        <v>315</v>
      </c>
      <c r="D127" s="3" t="s">
        <v>27</v>
      </c>
      <c r="E127" s="3" t="s">
        <v>138</v>
      </c>
      <c r="F127" s="3" t="s">
        <v>62</v>
      </c>
      <c r="G127" s="4">
        <v>2024</v>
      </c>
      <c r="H127" s="4">
        <v>21034</v>
      </c>
      <c r="I127" s="4">
        <v>2233.3085005229627</v>
      </c>
      <c r="J127" s="4">
        <v>0.15789473684210525</v>
      </c>
      <c r="K127" s="4">
        <v>2840.5936120734659</v>
      </c>
      <c r="L127" s="4">
        <v>9.6774193548387094E-2</v>
      </c>
      <c r="M127" s="4">
        <v>1923.9323000855757</v>
      </c>
      <c r="N127" s="4">
        <v>0.18421052631578946</v>
      </c>
      <c r="O127" s="4">
        <v>2351.7489107305705</v>
      </c>
      <c r="P127" s="4">
        <v>0.14838709677419354</v>
      </c>
      <c r="Q127" s="4">
        <v>1106.1274603023676</v>
      </c>
      <c r="R127" s="4">
        <v>0.23684210526315788</v>
      </c>
      <c r="S127" s="4">
        <v>1220.0951277893598</v>
      </c>
      <c r="T127" s="4">
        <v>0.36708860759493672</v>
      </c>
      <c r="U127" s="4">
        <v>0.90978825070843983</v>
      </c>
      <c r="V127" s="4">
        <v>0.73684210526315785</v>
      </c>
      <c r="W127" s="4">
        <v>0.86858743257935678</v>
      </c>
      <c r="X127" s="4">
        <v>0.89032258064516134</v>
      </c>
      <c r="Y127" s="4">
        <v>0.13852819723067458</v>
      </c>
      <c r="Z127" s="4">
        <v>0.39473684210526316</v>
      </c>
      <c r="AA127" s="4">
        <v>0.16850778662825508</v>
      </c>
      <c r="AB127" s="4">
        <v>0.29032258064516131</v>
      </c>
      <c r="AC127" s="4">
        <v>0.24770635414602971</v>
      </c>
      <c r="AD127" s="4">
        <v>0.92105263157894735</v>
      </c>
      <c r="AE127" s="4">
        <v>0.11883209039597999</v>
      </c>
      <c r="AF127" s="4">
        <v>0.89032258064516134</v>
      </c>
      <c r="AG127" s="4">
        <v>947.58899876390603</v>
      </c>
      <c r="AH127" s="4">
        <v>0.65789473684210531</v>
      </c>
      <c r="AI127" s="4">
        <v>784.40706653972279</v>
      </c>
      <c r="AJ127" s="4">
        <v>0.65806451612903227</v>
      </c>
      <c r="AK127" s="4">
        <v>3246.6818959779403</v>
      </c>
      <c r="AL127" s="4">
        <v>0.60526315789473684</v>
      </c>
      <c r="AM127" s="4">
        <v>2845.8520715675572</v>
      </c>
      <c r="AN127" s="4">
        <v>0.38709677419354838</v>
      </c>
      <c r="AO127" s="4">
        <v>2.2237964335220375</v>
      </c>
      <c r="AP127" s="4">
        <v>0.94736842105263153</v>
      </c>
      <c r="AQ127" s="4">
        <v>1.2167310006188128</v>
      </c>
      <c r="AR127" s="4">
        <v>0.70322580645161292</v>
      </c>
      <c r="AS127" s="4">
        <v>0.44995749035618937</v>
      </c>
      <c r="AT127" s="4">
        <v>0.73684210526315785</v>
      </c>
      <c r="AU127" s="4">
        <v>0.42636007711608348</v>
      </c>
      <c r="AV127" s="4">
        <v>0.6064516129032258</v>
      </c>
      <c r="AW127" s="4">
        <v>0.69120608491037916</v>
      </c>
      <c r="AX127" s="4">
        <v>0.24242424242424243</v>
      </c>
      <c r="AY127" s="4">
        <v>1.0106314937772813</v>
      </c>
      <c r="AZ127" s="4">
        <v>0.26923076923076922</v>
      </c>
      <c r="BA127" s="4">
        <v>4728</v>
      </c>
      <c r="BB127" s="4">
        <v>0.15789473684210525</v>
      </c>
      <c r="BC127" s="4">
        <v>5439</v>
      </c>
      <c r="BD127" s="4">
        <v>0.51265822784810122</v>
      </c>
      <c r="BE127" s="4">
        <v>3.9448414547710593</v>
      </c>
      <c r="BF127" s="4">
        <v>0.73684210526315785</v>
      </c>
      <c r="BG127" s="4">
        <v>3.1714990432388874</v>
      </c>
      <c r="BH127" s="4">
        <v>0.55063291139240511</v>
      </c>
    </row>
    <row r="128" spans="2:60" x14ac:dyDescent="0.3">
      <c r="B128" s="3" t="s">
        <v>316</v>
      </c>
      <c r="C128" s="3" t="s">
        <v>317</v>
      </c>
      <c r="D128" s="3" t="s">
        <v>34</v>
      </c>
      <c r="E128" s="3" t="s">
        <v>61</v>
      </c>
      <c r="F128" s="3" t="s">
        <v>23</v>
      </c>
      <c r="G128" s="4">
        <v>2024</v>
      </c>
      <c r="H128" s="4">
        <v>305</v>
      </c>
      <c r="I128" s="4">
        <v>6099.7934426229513</v>
      </c>
      <c r="J128" s="4">
        <v>0.61224489795918369</v>
      </c>
      <c r="K128" s="4">
        <v>5271.4077009906105</v>
      </c>
      <c r="L128" s="4">
        <v>0.84516129032258069</v>
      </c>
      <c r="M128" s="4">
        <v>6591.0852459016396</v>
      </c>
      <c r="N128" s="4">
        <v>0.77551020408163263</v>
      </c>
      <c r="O128" s="4">
        <v>3664.776090965649</v>
      </c>
      <c r="P128" s="4">
        <v>0.91612903225806452</v>
      </c>
      <c r="Q128" s="4"/>
      <c r="R128" s="4"/>
      <c r="S128" s="4">
        <v>998.56172839506178</v>
      </c>
      <c r="T128" s="4"/>
      <c r="U128" s="4">
        <v>0.61993821881633182</v>
      </c>
      <c r="V128" s="4">
        <v>0.46938775510204084</v>
      </c>
      <c r="W128" s="4">
        <v>0.63451768715199397</v>
      </c>
      <c r="X128" s="4">
        <v>0.2</v>
      </c>
      <c r="Y128" s="4">
        <v>-8.0542367196524259E-2</v>
      </c>
      <c r="Z128" s="4">
        <v>2.0408163265306121E-2</v>
      </c>
      <c r="AA128" s="4">
        <v>0.21302903242129306</v>
      </c>
      <c r="AB128" s="4">
        <v>6.4516129032258064E-3</v>
      </c>
      <c r="AC128" s="4">
        <v>5.7938386751517135E-2</v>
      </c>
      <c r="AD128" s="4">
        <v>0.48979591836734693</v>
      </c>
      <c r="AE128" s="4">
        <v>6.5970871072232123E-2</v>
      </c>
      <c r="AF128" s="4">
        <v>0.29677419354838708</v>
      </c>
      <c r="AG128" s="4">
        <v>41.786885245901637</v>
      </c>
      <c r="AH128" s="4">
        <v>0.36734693877551022</v>
      </c>
      <c r="AI128" s="4">
        <v>132.46383323062506</v>
      </c>
      <c r="AJ128" s="4">
        <v>0.18064516129032257</v>
      </c>
      <c r="AK128" s="4">
        <v>4576.4819672131143</v>
      </c>
      <c r="AL128" s="4">
        <v>0.20408163265306123</v>
      </c>
      <c r="AM128" s="4">
        <v>7214.877652757079</v>
      </c>
      <c r="AN128" s="4">
        <v>0.59354838709677415</v>
      </c>
      <c r="AO128" s="4">
        <v>0.8116292511152563</v>
      </c>
      <c r="AP128" s="4">
        <v>4.0816326530612242E-2</v>
      </c>
      <c r="AQ128" s="4">
        <v>2.3083539032436322</v>
      </c>
      <c r="AR128" s="4">
        <v>6.4516129032258063E-2</v>
      </c>
      <c r="AS128" s="4">
        <v>0.33578580017939585</v>
      </c>
      <c r="AT128" s="4">
        <v>0.12244897959183673</v>
      </c>
      <c r="AU128" s="4">
        <v>0.45294114507188066</v>
      </c>
      <c r="AV128" s="4">
        <v>9.6774193548387094E-2</v>
      </c>
      <c r="AW128" s="4">
        <v>0.23284354018239176</v>
      </c>
      <c r="AX128" s="4">
        <v>2.7777777777777776E-2</v>
      </c>
      <c r="AY128" s="4">
        <v>0.83632373561476825</v>
      </c>
      <c r="AZ128" s="4">
        <v>7.6923076923076927E-3</v>
      </c>
      <c r="BA128" s="4"/>
      <c r="BB128" s="4"/>
      <c r="BC128" s="4">
        <v>3318</v>
      </c>
      <c r="BD128" s="4"/>
      <c r="BE128" s="4"/>
      <c r="BF128" s="4"/>
      <c r="BG128" s="4">
        <v>4.8962401971520366</v>
      </c>
      <c r="BH128" s="4"/>
    </row>
    <row r="129" spans="2:60" x14ac:dyDescent="0.3">
      <c r="B129" s="3" t="s">
        <v>318</v>
      </c>
      <c r="C129" s="3" t="s">
        <v>319</v>
      </c>
      <c r="D129" s="3" t="s">
        <v>21</v>
      </c>
      <c r="E129" s="3" t="s">
        <v>133</v>
      </c>
      <c r="F129" s="3" t="s">
        <v>62</v>
      </c>
      <c r="G129" s="4">
        <v>2024</v>
      </c>
      <c r="H129" s="4">
        <v>11707</v>
      </c>
      <c r="I129" s="4">
        <v>2395.4145383104124</v>
      </c>
      <c r="J129" s="4">
        <v>0.23684210526315788</v>
      </c>
      <c r="K129" s="4">
        <v>2840.5936120734659</v>
      </c>
      <c r="L129" s="4">
        <v>0.14193548387096774</v>
      </c>
      <c r="M129" s="4">
        <v>2045.0195609464422</v>
      </c>
      <c r="N129" s="4">
        <v>0.28947368421052633</v>
      </c>
      <c r="O129" s="4">
        <v>2351.7489107305705</v>
      </c>
      <c r="P129" s="4">
        <v>0.2129032258064516</v>
      </c>
      <c r="Q129" s="4">
        <v>1194.1362432732553</v>
      </c>
      <c r="R129" s="4">
        <v>0.42105263157894735</v>
      </c>
      <c r="S129" s="4">
        <v>1220.0951277893598</v>
      </c>
      <c r="T129" s="4">
        <v>0.46202531645569622</v>
      </c>
      <c r="U129" s="4">
        <v>0.91856016153410613</v>
      </c>
      <c r="V129" s="4">
        <v>0.78947368421052633</v>
      </c>
      <c r="W129" s="4">
        <v>0.86858743257935678</v>
      </c>
      <c r="X129" s="4">
        <v>0.9096774193548387</v>
      </c>
      <c r="Y129" s="4">
        <v>0.14627738613088601</v>
      </c>
      <c r="Z129" s="4">
        <v>0.42105263157894735</v>
      </c>
      <c r="AA129" s="4">
        <v>0.16850778662825508</v>
      </c>
      <c r="AB129" s="4">
        <v>0.3032258064516129</v>
      </c>
      <c r="AC129" s="4">
        <v>0.16457572175866872</v>
      </c>
      <c r="AD129" s="4">
        <v>0.68421052631578949</v>
      </c>
      <c r="AE129" s="4">
        <v>0.11883209039597999</v>
      </c>
      <c r="AF129" s="4">
        <v>0.6967741935483871</v>
      </c>
      <c r="AG129" s="4">
        <v>386.92491671649441</v>
      </c>
      <c r="AH129" s="4">
        <v>0.26315789473684209</v>
      </c>
      <c r="AI129" s="4">
        <v>784.40706653972279</v>
      </c>
      <c r="AJ129" s="4">
        <v>0.3935483870967742</v>
      </c>
      <c r="AK129" s="4">
        <v>2400.7074399931666</v>
      </c>
      <c r="AL129" s="4">
        <v>0.36842105263157893</v>
      </c>
      <c r="AM129" s="4">
        <v>2845.8520715675572</v>
      </c>
      <c r="AN129" s="4">
        <v>0.23225806451612904</v>
      </c>
      <c r="AO129" s="4">
        <v>1.411268999037347</v>
      </c>
      <c r="AP129" s="4">
        <v>0.63157894736842102</v>
      </c>
      <c r="AQ129" s="4">
        <v>1.2167310006188128</v>
      </c>
      <c r="AR129" s="4">
        <v>0.41290322580645161</v>
      </c>
      <c r="AS129" s="4">
        <v>0.50509118510093942</v>
      </c>
      <c r="AT129" s="4">
        <v>0.86842105263157898</v>
      </c>
      <c r="AU129" s="4">
        <v>0.42636007711608348</v>
      </c>
      <c r="AV129" s="4">
        <v>0.81290322580645158</v>
      </c>
      <c r="AW129" s="4">
        <v>0.5211173355860137</v>
      </c>
      <c r="AX129" s="4">
        <v>0.12121212121212122</v>
      </c>
      <c r="AY129" s="4">
        <v>1.0106314937772813</v>
      </c>
      <c r="AZ129" s="4">
        <v>0.16923076923076924</v>
      </c>
      <c r="BA129" s="4">
        <v>6588</v>
      </c>
      <c r="BB129" s="4">
        <v>0.84210526315789469</v>
      </c>
      <c r="BC129" s="4">
        <v>5439</v>
      </c>
      <c r="BD129" s="4">
        <v>0.84810126582278478</v>
      </c>
      <c r="BE129" s="4">
        <v>2.4052647146778066</v>
      </c>
      <c r="BF129" s="4">
        <v>0.13157894736842105</v>
      </c>
      <c r="BG129" s="4">
        <v>3.1714990432388874</v>
      </c>
      <c r="BH129" s="4">
        <v>0.16455696202531644</v>
      </c>
    </row>
    <row r="130" spans="2:60" x14ac:dyDescent="0.3">
      <c r="B130" s="3" t="s">
        <v>320</v>
      </c>
      <c r="C130" s="3" t="s">
        <v>321</v>
      </c>
      <c r="D130" s="3" t="s">
        <v>21</v>
      </c>
      <c r="E130" s="3" t="s">
        <v>133</v>
      </c>
      <c r="F130" s="3" t="s">
        <v>23</v>
      </c>
      <c r="G130" s="4">
        <v>2024</v>
      </c>
      <c r="H130" s="4">
        <v>792</v>
      </c>
      <c r="I130" s="4">
        <v>3136.909090909091</v>
      </c>
      <c r="J130" s="4">
        <v>0.16326530612244897</v>
      </c>
      <c r="K130" s="4">
        <v>5271.4077009906105</v>
      </c>
      <c r="L130" s="4">
        <v>0.41935483870967744</v>
      </c>
      <c r="M130" s="4">
        <v>2207.6452020202019</v>
      </c>
      <c r="N130" s="4">
        <v>0.12244897959183673</v>
      </c>
      <c r="O130" s="4">
        <v>3664.776090965649</v>
      </c>
      <c r="P130" s="4">
        <v>0.28387096774193549</v>
      </c>
      <c r="Q130" s="4">
        <v>1106.5681818181818</v>
      </c>
      <c r="R130" s="4">
        <v>0.55769230769230771</v>
      </c>
      <c r="S130" s="4">
        <v>998.56172839506178</v>
      </c>
      <c r="T130" s="4">
        <v>0.37341772151898733</v>
      </c>
      <c r="U130" s="4">
        <v>0.77957215170308547</v>
      </c>
      <c r="V130" s="4">
        <v>0.8571428571428571</v>
      </c>
      <c r="W130" s="4">
        <v>0.63451768715199397</v>
      </c>
      <c r="X130" s="4">
        <v>0.49677419354838709</v>
      </c>
      <c r="Y130" s="4">
        <v>0.29623551781654722</v>
      </c>
      <c r="Z130" s="4">
        <v>0.59183673469387754</v>
      </c>
      <c r="AA130" s="4">
        <v>0.21302903242129306</v>
      </c>
      <c r="AB130" s="4">
        <v>0.74193548387096775</v>
      </c>
      <c r="AC130" s="4">
        <v>5.5802414803983506E-2</v>
      </c>
      <c r="AD130" s="4">
        <v>0.44897959183673469</v>
      </c>
      <c r="AE130" s="4">
        <v>6.5970871072232123E-2</v>
      </c>
      <c r="AF130" s="4">
        <v>0.27741935483870966</v>
      </c>
      <c r="AG130" s="4">
        <v>5118.844696969697</v>
      </c>
      <c r="AH130" s="4">
        <v>0.97959183673469385</v>
      </c>
      <c r="AI130" s="4">
        <v>132.46383323062506</v>
      </c>
      <c r="AJ130" s="4">
        <v>0.98709677419354835</v>
      </c>
      <c r="AK130" s="4">
        <v>7062.6489898989903</v>
      </c>
      <c r="AL130" s="4">
        <v>0.44897959183673469</v>
      </c>
      <c r="AM130" s="4">
        <v>7214.877652757079</v>
      </c>
      <c r="AN130" s="4">
        <v>0.7870967741935484</v>
      </c>
      <c r="AO130" s="4">
        <v>3.7976490173234589</v>
      </c>
      <c r="AP130" s="4">
        <v>0.8571428571428571</v>
      </c>
      <c r="AQ130" s="4">
        <v>2.3083539032436322</v>
      </c>
      <c r="AR130" s="4">
        <v>0.94838709677419353</v>
      </c>
      <c r="AS130" s="4">
        <v>0.32424378384025676</v>
      </c>
      <c r="AT130" s="4">
        <v>0.10204081632653061</v>
      </c>
      <c r="AU130" s="4">
        <v>0.45294114507188066</v>
      </c>
      <c r="AV130" s="4">
        <v>7.7419354838709681E-2</v>
      </c>
      <c r="AW130" s="4"/>
      <c r="AX130" s="4"/>
      <c r="AY130" s="4">
        <v>0.83632373561476825</v>
      </c>
      <c r="AZ130" s="4"/>
      <c r="BA130" s="4">
        <v>3977</v>
      </c>
      <c r="BB130" s="4">
        <v>0.73076923076923073</v>
      </c>
      <c r="BC130" s="4">
        <v>3318</v>
      </c>
      <c r="BD130" s="4">
        <v>0.32911392405063289</v>
      </c>
      <c r="BE130" s="4">
        <v>2.9195687657530889</v>
      </c>
      <c r="BF130" s="4">
        <v>0.28846153846153844</v>
      </c>
      <c r="BG130" s="4">
        <v>4.8962401971520366</v>
      </c>
      <c r="BH130" s="4">
        <v>0.33544303797468356</v>
      </c>
    </row>
    <row r="131" spans="2:60" x14ac:dyDescent="0.3">
      <c r="B131" s="3" t="s">
        <v>323</v>
      </c>
      <c r="C131" s="3" t="s">
        <v>324</v>
      </c>
      <c r="D131" s="3" t="s">
        <v>21</v>
      </c>
      <c r="E131" s="3" t="s">
        <v>138</v>
      </c>
      <c r="F131" s="3" t="s">
        <v>39</v>
      </c>
      <c r="G131" s="4">
        <v>2024</v>
      </c>
      <c r="H131" s="4">
        <v>3005</v>
      </c>
      <c r="I131" s="4">
        <v>6565.1580698835278</v>
      </c>
      <c r="J131" s="4">
        <v>0.93333333333333335</v>
      </c>
      <c r="K131" s="4">
        <v>3327.8780362021444</v>
      </c>
      <c r="L131" s="4">
        <v>0.8774193548387097</v>
      </c>
      <c r="M131" s="4">
        <v>4128.6931780366058</v>
      </c>
      <c r="N131" s="4">
        <v>0.9555555555555556</v>
      </c>
      <c r="O131" s="4">
        <v>2783.665107049771</v>
      </c>
      <c r="P131" s="4">
        <v>0.84516129032258069</v>
      </c>
      <c r="Q131" s="4">
        <v>1943.2605657237937</v>
      </c>
      <c r="R131" s="4">
        <v>0.8666666666666667</v>
      </c>
      <c r="S131" s="4">
        <v>1246.3620268389132</v>
      </c>
      <c r="T131" s="4">
        <v>0.87341772151898733</v>
      </c>
      <c r="U131" s="4">
        <v>0.53698798173182682</v>
      </c>
      <c r="V131" s="4">
        <v>4.4444444444444446E-2</v>
      </c>
      <c r="W131" s="4">
        <v>0.77321956576926931</v>
      </c>
      <c r="X131" s="4">
        <v>9.6774193548387094E-2</v>
      </c>
      <c r="Y131" s="4">
        <v>0.37112052229538278</v>
      </c>
      <c r="Z131" s="4">
        <v>0.8666666666666667</v>
      </c>
      <c r="AA131" s="4">
        <v>0.21663632085783124</v>
      </c>
      <c r="AB131" s="4">
        <v>0.8774193548387097</v>
      </c>
      <c r="AC131" s="4">
        <v>0.17717121423085463</v>
      </c>
      <c r="AD131" s="4">
        <v>0.6</v>
      </c>
      <c r="AE131" s="4">
        <v>0.15427954880170608</v>
      </c>
      <c r="AF131" s="4">
        <v>0.71612903225806457</v>
      </c>
      <c r="AG131" s="4">
        <v>2115.4405990016639</v>
      </c>
      <c r="AH131" s="4">
        <v>0.8666666666666667</v>
      </c>
      <c r="AI131" s="4">
        <v>950.36657453644102</v>
      </c>
      <c r="AJ131" s="4">
        <v>0.89032258064516134</v>
      </c>
      <c r="AK131" s="4">
        <v>4195.1008319467555</v>
      </c>
      <c r="AL131" s="4">
        <v>0.62222222222222223</v>
      </c>
      <c r="AM131" s="4">
        <v>4022.5271421692432</v>
      </c>
      <c r="AN131" s="4">
        <v>0.56129032258064515</v>
      </c>
      <c r="AO131" s="4">
        <v>1.2724667029576477</v>
      </c>
      <c r="AP131" s="4">
        <v>0.22222222222222221</v>
      </c>
      <c r="AQ131" s="4">
        <v>1.8328982485733514</v>
      </c>
      <c r="AR131" s="4">
        <v>0.32903225806451614</v>
      </c>
      <c r="AS131" s="4">
        <v>0.27878637444534332</v>
      </c>
      <c r="AT131" s="4">
        <v>4.4444444444444446E-2</v>
      </c>
      <c r="AU131" s="4">
        <v>0.42596276319754617</v>
      </c>
      <c r="AV131" s="4">
        <v>3.870967741935484E-2</v>
      </c>
      <c r="AW131" s="4">
        <v>1.4465115543565137</v>
      </c>
      <c r="AX131" s="4">
        <v>0.69230769230769229</v>
      </c>
      <c r="AY131" s="4">
        <v>1.059991852729802</v>
      </c>
      <c r="AZ131" s="4">
        <v>0.70769230769230773</v>
      </c>
      <c r="BA131" s="4">
        <v>4287</v>
      </c>
      <c r="BB131" s="4">
        <v>0.35555555555555557</v>
      </c>
      <c r="BC131" s="4">
        <v>4506.5</v>
      </c>
      <c r="BD131" s="4">
        <v>0.4050632911392405</v>
      </c>
      <c r="BE131" s="4">
        <v>4.2765442372178271</v>
      </c>
      <c r="BF131" s="4">
        <v>0.48888888888888887</v>
      </c>
      <c r="BG131" s="4">
        <v>4.3304406312065691</v>
      </c>
      <c r="BH131" s="4">
        <v>0.58227848101265822</v>
      </c>
    </row>
    <row r="132" spans="2:60" x14ac:dyDescent="0.3">
      <c r="B132" s="3" t="s">
        <v>325</v>
      </c>
      <c r="C132" s="3" t="s">
        <v>326</v>
      </c>
      <c r="D132" s="3" t="s">
        <v>91</v>
      </c>
      <c r="E132" s="3" t="s">
        <v>71</v>
      </c>
      <c r="F132" s="3" t="s">
        <v>62</v>
      </c>
      <c r="G132" s="4">
        <v>2024</v>
      </c>
      <c r="H132" s="4">
        <v>12951</v>
      </c>
      <c r="I132" s="4">
        <v>2452.0903405142458</v>
      </c>
      <c r="J132" s="4">
        <v>0.26315789473684209</v>
      </c>
      <c r="K132" s="4">
        <v>2840.5936120734659</v>
      </c>
      <c r="L132" s="4">
        <v>0.16774193548387098</v>
      </c>
      <c r="M132" s="4">
        <v>2168.9746737703654</v>
      </c>
      <c r="N132" s="4">
        <v>0.36842105263157893</v>
      </c>
      <c r="O132" s="4">
        <v>2351.7489107305705</v>
      </c>
      <c r="P132" s="4">
        <v>0.2709677419354839</v>
      </c>
      <c r="Q132" s="4">
        <v>1220.0951277893598</v>
      </c>
      <c r="R132" s="4">
        <v>0.5</v>
      </c>
      <c r="S132" s="4">
        <v>1220.0951277893598</v>
      </c>
      <c r="T132" s="4">
        <v>0.48101265822784811</v>
      </c>
      <c r="U132" s="4">
        <v>0.8463089517650616</v>
      </c>
      <c r="V132" s="4">
        <v>0.42105263157894735</v>
      </c>
      <c r="W132" s="4">
        <v>0.86858743257935678</v>
      </c>
      <c r="X132" s="4">
        <v>0.74193548387096775</v>
      </c>
      <c r="Y132" s="4">
        <v>0.11545890543515069</v>
      </c>
      <c r="Z132" s="4">
        <v>0.23684210526315788</v>
      </c>
      <c r="AA132" s="4">
        <v>0.16850778662825508</v>
      </c>
      <c r="AB132" s="4">
        <v>0.21935483870967742</v>
      </c>
      <c r="AC132" s="4">
        <v>9.0867197337261119E-2</v>
      </c>
      <c r="AD132" s="4">
        <v>0.34210526315789475</v>
      </c>
      <c r="AE132" s="4">
        <v>0.11883209039597999</v>
      </c>
      <c r="AF132" s="4">
        <v>0.41935483870967744</v>
      </c>
      <c r="AG132" s="4">
        <v>815.00563663037599</v>
      </c>
      <c r="AH132" s="4">
        <v>0.52631578947368418</v>
      </c>
      <c r="AI132" s="4">
        <v>784.40706653972279</v>
      </c>
      <c r="AJ132" s="4">
        <v>0.61935483870967745</v>
      </c>
      <c r="AK132" s="4">
        <v>1337.1038529843256</v>
      </c>
      <c r="AL132" s="4">
        <v>7.8947368421052627E-2</v>
      </c>
      <c r="AM132" s="4">
        <v>2845.8520715675572</v>
      </c>
      <c r="AN132" s="4">
        <v>3.870967741935484E-2</v>
      </c>
      <c r="AO132" s="4">
        <v>0.70327375341619236</v>
      </c>
      <c r="AP132" s="4">
        <v>7.8947368421052627E-2</v>
      </c>
      <c r="AQ132" s="4">
        <v>1.2167310006188128</v>
      </c>
      <c r="AR132" s="4">
        <v>5.1612903225806452E-2</v>
      </c>
      <c r="AS132" s="4">
        <v>0.36888222532831089</v>
      </c>
      <c r="AT132" s="4">
        <v>0.15789473684210525</v>
      </c>
      <c r="AU132" s="4">
        <v>0.42636007711608348</v>
      </c>
      <c r="AV132" s="4">
        <v>0.2</v>
      </c>
      <c r="AW132" s="4">
        <v>0.9381246389000043</v>
      </c>
      <c r="AX132" s="4">
        <v>0.45454545454545453</v>
      </c>
      <c r="AY132" s="4">
        <v>1.0106314937772813</v>
      </c>
      <c r="AZ132" s="4">
        <v>0.47692307692307695</v>
      </c>
      <c r="BA132" s="4">
        <v>5170</v>
      </c>
      <c r="BB132" s="4">
        <v>0.36842105263157893</v>
      </c>
      <c r="BC132" s="4">
        <v>5439</v>
      </c>
      <c r="BD132" s="4">
        <v>0.60126582278481011</v>
      </c>
      <c r="BE132" s="4">
        <v>2.4701675907257967</v>
      </c>
      <c r="BF132" s="4">
        <v>0.18421052631578946</v>
      </c>
      <c r="BG132" s="4">
        <v>3.1714990432388874</v>
      </c>
      <c r="BH132" s="4">
        <v>0.19620253164556961</v>
      </c>
    </row>
    <row r="133" spans="2:60" x14ac:dyDescent="0.3">
      <c r="B133" s="3" t="s">
        <v>327</v>
      </c>
      <c r="C133" s="3" t="s">
        <v>328</v>
      </c>
      <c r="D133" s="3" t="s">
        <v>34</v>
      </c>
      <c r="E133" s="3" t="s">
        <v>68</v>
      </c>
      <c r="F133" s="3" t="s">
        <v>23</v>
      </c>
      <c r="G133" s="4">
        <v>2024</v>
      </c>
      <c r="H133" s="4">
        <v>217</v>
      </c>
      <c r="I133" s="4">
        <v>5254.9078341013828</v>
      </c>
      <c r="J133" s="4">
        <v>0.48979591836734693</v>
      </c>
      <c r="K133" s="4">
        <v>5271.4077009906105</v>
      </c>
      <c r="L133" s="4">
        <v>0.75483870967741939</v>
      </c>
      <c r="M133" s="4">
        <v>5108.0737327188945</v>
      </c>
      <c r="N133" s="4">
        <v>0.73469387755102045</v>
      </c>
      <c r="O133" s="4">
        <v>3664.776090965649</v>
      </c>
      <c r="P133" s="4">
        <v>0.89032258064516134</v>
      </c>
      <c r="Q133" s="4">
        <v>915.17050691244242</v>
      </c>
      <c r="R133" s="4">
        <v>0.42307692307692307</v>
      </c>
      <c r="S133" s="4">
        <v>998.56172839506178</v>
      </c>
      <c r="T133" s="4">
        <v>0.24050632911392406</v>
      </c>
      <c r="U133" s="4">
        <v>0.36784484988796956</v>
      </c>
      <c r="V133" s="4">
        <v>0.10204081632653061</v>
      </c>
      <c r="W133" s="4">
        <v>0.63451768715199397</v>
      </c>
      <c r="X133" s="4">
        <v>3.2258064516129031E-2</v>
      </c>
      <c r="Y133" s="4">
        <v>2.7942279107088831E-2</v>
      </c>
      <c r="Z133" s="4">
        <v>0.10204081632653061</v>
      </c>
      <c r="AA133" s="4">
        <v>0.21302903242129306</v>
      </c>
      <c r="AB133" s="4">
        <v>5.1612903225806452E-2</v>
      </c>
      <c r="AC133" s="4">
        <v>0</v>
      </c>
      <c r="AD133" s="4">
        <v>0</v>
      </c>
      <c r="AE133" s="4">
        <v>6.5970871072232123E-2</v>
      </c>
      <c r="AF133" s="4">
        <v>0</v>
      </c>
      <c r="AG133" s="4">
        <v>0</v>
      </c>
      <c r="AH133" s="4">
        <v>0</v>
      </c>
      <c r="AI133" s="4">
        <v>132.46383323062506</v>
      </c>
      <c r="AJ133" s="4">
        <v>0</v>
      </c>
      <c r="AK133" s="4">
        <v>8466.4792626728104</v>
      </c>
      <c r="AL133" s="4">
        <v>0.55102040816326525</v>
      </c>
      <c r="AM133" s="4">
        <v>7214.877652757079</v>
      </c>
      <c r="AN133" s="4">
        <v>0.84516129032258069</v>
      </c>
      <c r="AO133" s="4">
        <v>1.9028673107516902</v>
      </c>
      <c r="AP133" s="4">
        <v>0.34693877551020408</v>
      </c>
      <c r="AQ133" s="4">
        <v>2.3083539032436322</v>
      </c>
      <c r="AR133" s="4">
        <v>0.61290322580645162</v>
      </c>
      <c r="AS133" s="4">
        <v>0.44677918621516138</v>
      </c>
      <c r="AT133" s="4">
        <v>0.42857142857142855</v>
      </c>
      <c r="AU133" s="4">
        <v>0.45294114507188066</v>
      </c>
      <c r="AV133" s="4">
        <v>0.5741935483870968</v>
      </c>
      <c r="AW133" s="4"/>
      <c r="AX133" s="4"/>
      <c r="AY133" s="4">
        <v>0.83632373561476825</v>
      </c>
      <c r="AZ133" s="4"/>
      <c r="BA133" s="4">
        <v>3234</v>
      </c>
      <c r="BB133" s="4">
        <v>0.46153846153846156</v>
      </c>
      <c r="BC133" s="4">
        <v>3318</v>
      </c>
      <c r="BD133" s="4">
        <v>0.17721518987341772</v>
      </c>
      <c r="BE133" s="4">
        <v>2.5609969978644602</v>
      </c>
      <c r="BF133" s="4">
        <v>0.19230769230769232</v>
      </c>
      <c r="BG133" s="4">
        <v>4.8962401971520366</v>
      </c>
      <c r="BH133" s="4">
        <v>0.22151898734177214</v>
      </c>
    </row>
    <row r="134" spans="2:60" x14ac:dyDescent="0.3">
      <c r="B134" s="3" t="s">
        <v>329</v>
      </c>
      <c r="C134" s="3" t="s">
        <v>330</v>
      </c>
      <c r="D134" s="3" t="s">
        <v>34</v>
      </c>
      <c r="E134" s="3" t="s">
        <v>68</v>
      </c>
      <c r="F134" s="3" t="s">
        <v>23</v>
      </c>
      <c r="G134" s="4">
        <v>2024</v>
      </c>
      <c r="H134" s="4">
        <v>334</v>
      </c>
      <c r="I134" s="4">
        <v>3548.4161676646709</v>
      </c>
      <c r="J134" s="4">
        <v>0.20408163265306123</v>
      </c>
      <c r="K134" s="4">
        <v>5271.4077009906105</v>
      </c>
      <c r="L134" s="4">
        <v>0.50322580645161286</v>
      </c>
      <c r="M134" s="4">
        <v>2962.7215568862275</v>
      </c>
      <c r="N134" s="4">
        <v>0.24489795918367346</v>
      </c>
      <c r="O134" s="4">
        <v>3664.776090965649</v>
      </c>
      <c r="P134" s="4">
        <v>0.54838709677419351</v>
      </c>
      <c r="Q134" s="4">
        <v>657.56886227544908</v>
      </c>
      <c r="R134" s="4">
        <v>0.21153846153846154</v>
      </c>
      <c r="S134" s="4">
        <v>998.56172839506178</v>
      </c>
      <c r="T134" s="4">
        <v>7.5949367088607597E-2</v>
      </c>
      <c r="U134" s="4">
        <v>0.53934411152483486</v>
      </c>
      <c r="V134" s="4">
        <v>0.26530612244897961</v>
      </c>
      <c r="W134" s="4">
        <v>0.63451768715199397</v>
      </c>
      <c r="X134" s="4">
        <v>0.1032258064516129</v>
      </c>
      <c r="Y134" s="4">
        <v>0.16505803803839278</v>
      </c>
      <c r="Z134" s="4">
        <v>0.34693877551020408</v>
      </c>
      <c r="AA134" s="4">
        <v>0.21302903242129306</v>
      </c>
      <c r="AB134" s="4">
        <v>0.36129032258064514</v>
      </c>
      <c r="AC134" s="4">
        <v>0.55003938843426958</v>
      </c>
      <c r="AD134" s="4">
        <v>1</v>
      </c>
      <c r="AE134" s="4">
        <v>6.5970871072232123E-2</v>
      </c>
      <c r="AF134" s="4">
        <v>0.99354838709677418</v>
      </c>
      <c r="AG134" s="4">
        <v>1796.4071856287426</v>
      </c>
      <c r="AH134" s="4">
        <v>0.83673469387755106</v>
      </c>
      <c r="AI134" s="4">
        <v>132.46383323062506</v>
      </c>
      <c r="AJ134" s="4">
        <v>0.85161290322580641</v>
      </c>
      <c r="AK134" s="4">
        <v>7049.368263473054</v>
      </c>
      <c r="AL134" s="4">
        <v>0.42857142857142855</v>
      </c>
      <c r="AM134" s="4">
        <v>7214.877652757079</v>
      </c>
      <c r="AN134" s="4">
        <v>0.78064516129032258</v>
      </c>
      <c r="AO134" s="4">
        <v>2.878672173398475</v>
      </c>
      <c r="AP134" s="4">
        <v>0.61224489795918369</v>
      </c>
      <c r="AQ134" s="4">
        <v>2.3083539032436322</v>
      </c>
      <c r="AR134" s="4">
        <v>0.83225806451612905</v>
      </c>
      <c r="AS134" s="4">
        <v>0.44776206860181594</v>
      </c>
      <c r="AT134" s="4">
        <v>0.44897959183673469</v>
      </c>
      <c r="AU134" s="4">
        <v>0.45294114507188066</v>
      </c>
      <c r="AV134" s="4">
        <v>0.58064516129032262</v>
      </c>
      <c r="AW134" s="4">
        <v>0.48077132069066053</v>
      </c>
      <c r="AX134" s="4">
        <v>0.27777777777777779</v>
      </c>
      <c r="AY134" s="4">
        <v>0.83632373561476825</v>
      </c>
      <c r="AZ134" s="4">
        <v>0.13076923076923078</v>
      </c>
      <c r="BA134" s="4">
        <v>3209</v>
      </c>
      <c r="BB134" s="4">
        <v>0.42307692307692307</v>
      </c>
      <c r="BC134" s="4">
        <v>3318</v>
      </c>
      <c r="BD134" s="4">
        <v>0.16455696202531644</v>
      </c>
      <c r="BE134" s="4">
        <v>2.1628722748427784</v>
      </c>
      <c r="BF134" s="4">
        <v>7.6923076923076927E-2</v>
      </c>
      <c r="BG134" s="4">
        <v>4.8962401971520366</v>
      </c>
      <c r="BH134" s="4">
        <v>0.11392405063291139</v>
      </c>
    </row>
    <row r="135" spans="2:60" x14ac:dyDescent="0.3">
      <c r="B135" s="3" t="s">
        <v>331</v>
      </c>
      <c r="C135" s="3" t="s">
        <v>332</v>
      </c>
      <c r="D135" s="3" t="s">
        <v>91</v>
      </c>
      <c r="E135" s="3" t="s">
        <v>56</v>
      </c>
      <c r="F135" s="3" t="s">
        <v>39</v>
      </c>
      <c r="G135" s="4">
        <v>2024</v>
      </c>
      <c r="H135" s="4">
        <v>5879</v>
      </c>
      <c r="I135" s="4">
        <v>5267.9479503316888</v>
      </c>
      <c r="J135" s="4">
        <v>0.8666666666666667</v>
      </c>
      <c r="K135" s="4">
        <v>3327.8780362021444</v>
      </c>
      <c r="L135" s="4">
        <v>0.76774193548387093</v>
      </c>
      <c r="M135" s="4">
        <v>3470.4689573056644</v>
      </c>
      <c r="N135" s="4">
        <v>0.8</v>
      </c>
      <c r="O135" s="4">
        <v>2783.665107049771</v>
      </c>
      <c r="P135" s="4">
        <v>0.6967741935483871</v>
      </c>
      <c r="Q135" s="4">
        <v>1579.0751828542268</v>
      </c>
      <c r="R135" s="4">
        <v>0.75555555555555554</v>
      </c>
      <c r="S135" s="4">
        <v>1246.3620268389132</v>
      </c>
      <c r="T135" s="4">
        <v>0.74683544303797467</v>
      </c>
      <c r="U135" s="4">
        <v>0.59613588724100719</v>
      </c>
      <c r="V135" s="4">
        <v>0.13333333333333333</v>
      </c>
      <c r="W135" s="4">
        <v>0.77321956576926931</v>
      </c>
      <c r="X135" s="4">
        <v>0.16129032258064516</v>
      </c>
      <c r="Y135" s="4">
        <v>0.34121046942250999</v>
      </c>
      <c r="Z135" s="4">
        <v>0.8</v>
      </c>
      <c r="AA135" s="4">
        <v>0.21663632085783124</v>
      </c>
      <c r="AB135" s="4">
        <v>0.83870967741935487</v>
      </c>
      <c r="AC135" s="4">
        <v>7.6060284919038823E-2</v>
      </c>
      <c r="AD135" s="4">
        <v>0.22222222222222221</v>
      </c>
      <c r="AE135" s="4">
        <v>0.15427954880170608</v>
      </c>
      <c r="AF135" s="4">
        <v>0.35483870967741937</v>
      </c>
      <c r="AG135" s="4">
        <v>467.39462493621363</v>
      </c>
      <c r="AH135" s="4">
        <v>0.28888888888888886</v>
      </c>
      <c r="AI135" s="4">
        <v>950.36657453644102</v>
      </c>
      <c r="AJ135" s="4">
        <v>0.47096774193548385</v>
      </c>
      <c r="AK135" s="4">
        <v>4723.0927028406195</v>
      </c>
      <c r="AL135" s="4">
        <v>0.68888888888888888</v>
      </c>
      <c r="AM135" s="4">
        <v>4022.5271421692432</v>
      </c>
      <c r="AN135" s="4">
        <v>0.61935483870967745</v>
      </c>
      <c r="AO135" s="4">
        <v>1.6890332853232966</v>
      </c>
      <c r="AP135" s="4">
        <v>0.4</v>
      </c>
      <c r="AQ135" s="4">
        <v>1.8328982485733514</v>
      </c>
      <c r="AR135" s="4">
        <v>0.49677419354838709</v>
      </c>
      <c r="AS135" s="4">
        <v>0.56070743355092767</v>
      </c>
      <c r="AT135" s="4">
        <v>0.8666666666666667</v>
      </c>
      <c r="AU135" s="4">
        <v>0.42596276319754617</v>
      </c>
      <c r="AV135" s="4">
        <v>0.92903225806451617</v>
      </c>
      <c r="AW135" s="4">
        <v>0.73536021403423979</v>
      </c>
      <c r="AX135" s="4">
        <v>0.30769230769230771</v>
      </c>
      <c r="AY135" s="4">
        <v>1.059991852729802</v>
      </c>
      <c r="AZ135" s="4">
        <v>0.29230769230769232</v>
      </c>
      <c r="BA135" s="4">
        <v>4687</v>
      </c>
      <c r="BB135" s="4">
        <v>0.55555555555555558</v>
      </c>
      <c r="BC135" s="4">
        <v>4506.5</v>
      </c>
      <c r="BD135" s="4">
        <v>0.50632911392405067</v>
      </c>
      <c r="BE135" s="4">
        <v>7.4609114739002633</v>
      </c>
      <c r="BF135" s="4">
        <v>0.82222222222222219</v>
      </c>
      <c r="BG135" s="4">
        <v>4.3304406312065691</v>
      </c>
      <c r="BH135" s="4">
        <v>0.810126582278481</v>
      </c>
    </row>
    <row r="136" spans="2:60" x14ac:dyDescent="0.3">
      <c r="B136" s="3" t="s">
        <v>333</v>
      </c>
      <c r="C136" s="3" t="s">
        <v>334</v>
      </c>
      <c r="D136" s="3" t="s">
        <v>21</v>
      </c>
      <c r="E136" s="3" t="s">
        <v>71</v>
      </c>
      <c r="F136" s="3" t="s">
        <v>62</v>
      </c>
      <c r="G136" s="4">
        <v>2024</v>
      </c>
      <c r="H136" s="4">
        <v>16866</v>
      </c>
      <c r="I136" s="4">
        <v>1770.5708526028698</v>
      </c>
      <c r="J136" s="4">
        <v>2.6315789473684209E-2</v>
      </c>
      <c r="K136" s="4">
        <v>2840.5936120734659</v>
      </c>
      <c r="L136" s="4">
        <v>2.5806451612903226E-2</v>
      </c>
      <c r="M136" s="4">
        <v>1308.1505395470176</v>
      </c>
      <c r="N136" s="4">
        <v>2.6315789473684209E-2</v>
      </c>
      <c r="O136" s="4">
        <v>2351.7489107305705</v>
      </c>
      <c r="P136" s="4">
        <v>6.4516129032258064E-3</v>
      </c>
      <c r="Q136" s="4">
        <v>790.57642594568961</v>
      </c>
      <c r="R136" s="4">
        <v>2.6315789473684209E-2</v>
      </c>
      <c r="S136" s="4">
        <v>1220.0951277893598</v>
      </c>
      <c r="T136" s="4">
        <v>0.15189873417721519</v>
      </c>
      <c r="U136" s="4">
        <v>0.61559038964253698</v>
      </c>
      <c r="V136" s="4">
        <v>0</v>
      </c>
      <c r="W136" s="4">
        <v>0.86858743257935678</v>
      </c>
      <c r="X136" s="4">
        <v>0.18709677419354839</v>
      </c>
      <c r="Y136" s="4">
        <v>0.26117018269902054</v>
      </c>
      <c r="Z136" s="4">
        <v>0.86842105263157898</v>
      </c>
      <c r="AA136" s="4">
        <v>0.16850778662825508</v>
      </c>
      <c r="AB136" s="4">
        <v>0.65161290322580645</v>
      </c>
      <c r="AC136" s="4">
        <v>0.13997843807948196</v>
      </c>
      <c r="AD136" s="4">
        <v>0.57894736842105265</v>
      </c>
      <c r="AE136" s="4">
        <v>0.11883209039597999</v>
      </c>
      <c r="AF136" s="4">
        <v>0.58709677419354833</v>
      </c>
      <c r="AG136" s="4">
        <v>131.38325625518794</v>
      </c>
      <c r="AH136" s="4">
        <v>2.6315789473684209E-2</v>
      </c>
      <c r="AI136" s="4">
        <v>784.40706653972279</v>
      </c>
      <c r="AJ136" s="4">
        <v>0.25161290322580643</v>
      </c>
      <c r="AK136" s="4">
        <v>521.57458792837656</v>
      </c>
      <c r="AL136" s="4">
        <v>2.6315789473684209E-2</v>
      </c>
      <c r="AM136" s="4">
        <v>2845.8520715675572</v>
      </c>
      <c r="AN136" s="4">
        <v>6.4516129032258064E-3</v>
      </c>
      <c r="AO136" s="4">
        <v>0.46723461491537632</v>
      </c>
      <c r="AP136" s="4">
        <v>2.6315789473684209E-2</v>
      </c>
      <c r="AQ136" s="4">
        <v>1.2167310006188128</v>
      </c>
      <c r="AR136" s="4">
        <v>2.5806451612903226E-2</v>
      </c>
      <c r="AS136" s="4">
        <v>0.37612593280315582</v>
      </c>
      <c r="AT136" s="4">
        <v>0.18421052631578946</v>
      </c>
      <c r="AU136" s="4">
        <v>0.42636007711608348</v>
      </c>
      <c r="AV136" s="4">
        <v>0.22580645161290322</v>
      </c>
      <c r="AW136" s="4">
        <v>2.3330555036257739</v>
      </c>
      <c r="AX136" s="4">
        <v>0.93939393939393945</v>
      </c>
      <c r="AY136" s="4">
        <v>1.0106314937772813</v>
      </c>
      <c r="AZ136" s="4">
        <v>0.91538461538461535</v>
      </c>
      <c r="BA136" s="4">
        <v>4242</v>
      </c>
      <c r="BB136" s="4">
        <v>7.8947368421052627E-2</v>
      </c>
      <c r="BC136" s="4">
        <v>5439</v>
      </c>
      <c r="BD136" s="4">
        <v>0.39240506329113922</v>
      </c>
      <c r="BE136" s="4">
        <v>2.4486392541194428</v>
      </c>
      <c r="BF136" s="4">
        <v>0.15789473684210525</v>
      </c>
      <c r="BG136" s="4">
        <v>3.1714990432388874</v>
      </c>
      <c r="BH136" s="4">
        <v>0.189873417721519</v>
      </c>
    </row>
    <row r="137" spans="2:60" x14ac:dyDescent="0.3">
      <c r="B137" s="3" t="s">
        <v>335</v>
      </c>
      <c r="C137" s="3" t="s">
        <v>336</v>
      </c>
      <c r="D137" s="3" t="s">
        <v>21</v>
      </c>
      <c r="E137" s="3" t="s">
        <v>42</v>
      </c>
      <c r="F137" s="3" t="s">
        <v>39</v>
      </c>
      <c r="G137" s="4">
        <v>2024</v>
      </c>
      <c r="H137" s="4">
        <v>5858</v>
      </c>
      <c r="I137" s="4">
        <v>2375.6312734721746</v>
      </c>
      <c r="J137" s="4">
        <v>0.1111111111111111</v>
      </c>
      <c r="K137" s="4">
        <v>3327.8780362021444</v>
      </c>
      <c r="L137" s="4">
        <v>0.12258064516129032</v>
      </c>
      <c r="M137" s="4">
        <v>1754.5437009218163</v>
      </c>
      <c r="N137" s="4">
        <v>0.1111111111111111</v>
      </c>
      <c r="O137" s="4">
        <v>2783.665107049771</v>
      </c>
      <c r="P137" s="4">
        <v>0.11612903225806452</v>
      </c>
      <c r="Q137" s="4">
        <v>1272.5249231819735</v>
      </c>
      <c r="R137" s="4">
        <v>0.55555555555555558</v>
      </c>
      <c r="S137" s="4">
        <v>1246.3620268389132</v>
      </c>
      <c r="T137" s="4">
        <v>0.56329113924050633</v>
      </c>
      <c r="U137" s="4">
        <v>0.73638330700477594</v>
      </c>
      <c r="V137" s="4">
        <v>0.4</v>
      </c>
      <c r="W137" s="4">
        <v>0.77321956576926931</v>
      </c>
      <c r="X137" s="4">
        <v>0.4</v>
      </c>
      <c r="Y137" s="4">
        <v>0.26144106599615075</v>
      </c>
      <c r="Z137" s="4">
        <v>0.62222222222222223</v>
      </c>
      <c r="AA137" s="4">
        <v>0.21663632085783124</v>
      </c>
      <c r="AB137" s="4">
        <v>0.65806451612903227</v>
      </c>
      <c r="AC137" s="4">
        <v>1.3579515612182872E-2</v>
      </c>
      <c r="AD137" s="4">
        <v>8.8888888888888892E-2</v>
      </c>
      <c r="AE137" s="4">
        <v>0.15427954880170608</v>
      </c>
      <c r="AF137" s="4">
        <v>0.14838709677419354</v>
      </c>
      <c r="AG137" s="4">
        <v>69.640491635370438</v>
      </c>
      <c r="AH137" s="4">
        <v>0.13333333333333333</v>
      </c>
      <c r="AI137" s="4">
        <v>950.36657453644102</v>
      </c>
      <c r="AJ137" s="4">
        <v>0.2</v>
      </c>
      <c r="AK137" s="4">
        <v>2618.2891771935815</v>
      </c>
      <c r="AL137" s="4">
        <v>0.2</v>
      </c>
      <c r="AM137" s="4">
        <v>4022.5271421692432</v>
      </c>
      <c r="AN137" s="4">
        <v>0.2709677419354839</v>
      </c>
      <c r="AO137" s="4">
        <v>1.8390449109819769</v>
      </c>
      <c r="AP137" s="4">
        <v>0.51111111111111107</v>
      </c>
      <c r="AQ137" s="4">
        <v>1.8328982485733514</v>
      </c>
      <c r="AR137" s="4">
        <v>0.5741935483870968</v>
      </c>
      <c r="AS137" s="4">
        <v>0.64614096260674048</v>
      </c>
      <c r="AT137" s="4">
        <v>0.9555555555555556</v>
      </c>
      <c r="AU137" s="4">
        <v>0.42596276319754617</v>
      </c>
      <c r="AV137" s="4">
        <v>0.98709677419354835</v>
      </c>
      <c r="AW137" s="4">
        <v>1.3719275417112811</v>
      </c>
      <c r="AX137" s="4">
        <v>0.64102564102564108</v>
      </c>
      <c r="AY137" s="4">
        <v>1.059991852729802</v>
      </c>
      <c r="AZ137" s="4">
        <v>0.66923076923076918</v>
      </c>
      <c r="BA137" s="4">
        <v>4760</v>
      </c>
      <c r="BB137" s="4">
        <v>0.57777777777777772</v>
      </c>
      <c r="BC137" s="4">
        <v>4506.5</v>
      </c>
      <c r="BD137" s="4">
        <v>0.51898734177215189</v>
      </c>
      <c r="BE137" s="4">
        <v>4.2333586773359295</v>
      </c>
      <c r="BF137" s="4">
        <v>0.46666666666666667</v>
      </c>
      <c r="BG137" s="4">
        <v>4.3304406312065691</v>
      </c>
      <c r="BH137" s="4">
        <v>0.57594936708860756</v>
      </c>
    </row>
    <row r="138" spans="2:60" x14ac:dyDescent="0.3">
      <c r="B138" s="3" t="s">
        <v>337</v>
      </c>
      <c r="C138" s="3" t="s">
        <v>338</v>
      </c>
      <c r="D138" s="3" t="s">
        <v>21</v>
      </c>
      <c r="E138" s="3" t="s">
        <v>65</v>
      </c>
      <c r="F138" s="3" t="s">
        <v>39</v>
      </c>
      <c r="G138" s="4">
        <v>2024</v>
      </c>
      <c r="H138" s="4">
        <v>4265</v>
      </c>
      <c r="I138" s="4">
        <v>4455.0790152403279</v>
      </c>
      <c r="J138" s="4">
        <v>0.73333333333333328</v>
      </c>
      <c r="K138" s="4">
        <v>3327.8780362021444</v>
      </c>
      <c r="L138" s="4">
        <v>0.68387096774193545</v>
      </c>
      <c r="M138" s="4">
        <v>3464.4607268464242</v>
      </c>
      <c r="N138" s="4">
        <v>0.77777777777777779</v>
      </c>
      <c r="O138" s="4">
        <v>2783.665107049771</v>
      </c>
      <c r="P138" s="4">
        <v>0.69032258064516128</v>
      </c>
      <c r="Q138" s="4">
        <v>2007.0293083235638</v>
      </c>
      <c r="R138" s="4">
        <v>0.91111111111111109</v>
      </c>
      <c r="S138" s="4">
        <v>1246.3620268389132</v>
      </c>
      <c r="T138" s="4">
        <v>0.89240506329113922</v>
      </c>
      <c r="U138" s="4">
        <v>0.88991438937246803</v>
      </c>
      <c r="V138" s="4">
        <v>0.9555555555555556</v>
      </c>
      <c r="W138" s="4">
        <v>0.77321956576926931</v>
      </c>
      <c r="X138" s="4">
        <v>0.85161290322580641</v>
      </c>
      <c r="Y138" s="4">
        <v>0.22235706370304753</v>
      </c>
      <c r="Z138" s="4">
        <v>0.51111111111111107</v>
      </c>
      <c r="AA138" s="4">
        <v>0.21663632085783124</v>
      </c>
      <c r="AB138" s="4">
        <v>0.5741935483870968</v>
      </c>
      <c r="AC138" s="4">
        <v>0.13305740002914151</v>
      </c>
      <c r="AD138" s="4">
        <v>0.4</v>
      </c>
      <c r="AE138" s="4">
        <v>0.15427954880170608</v>
      </c>
      <c r="AF138" s="4">
        <v>0.56129032258064515</v>
      </c>
      <c r="AG138" s="4">
        <v>1049.0443141852286</v>
      </c>
      <c r="AH138" s="4">
        <v>0.55555555555555558</v>
      </c>
      <c r="AI138" s="4">
        <v>950.36657453644102</v>
      </c>
      <c r="AJ138" s="4">
        <v>0.70322580645161292</v>
      </c>
      <c r="AK138" s="4">
        <v>6805.9083235638918</v>
      </c>
      <c r="AL138" s="4">
        <v>0.91111111111111109</v>
      </c>
      <c r="AM138" s="4">
        <v>4022.5271421692432</v>
      </c>
      <c r="AN138" s="4">
        <v>0.76129032258064511</v>
      </c>
      <c r="AO138" s="4">
        <v>2.4966991879568869</v>
      </c>
      <c r="AP138" s="4">
        <v>0.77777777777777779</v>
      </c>
      <c r="AQ138" s="4">
        <v>1.8328982485733514</v>
      </c>
      <c r="AR138" s="4">
        <v>0.78064516129032258</v>
      </c>
      <c r="AS138" s="4">
        <v>0.36977748549105227</v>
      </c>
      <c r="AT138" s="4">
        <v>0.22222222222222221</v>
      </c>
      <c r="AU138" s="4">
        <v>0.42596276319754617</v>
      </c>
      <c r="AV138" s="4">
        <v>0.20645161290322581</v>
      </c>
      <c r="AW138" s="4">
        <v>1.2637739078088974</v>
      </c>
      <c r="AX138" s="4">
        <v>0.58974358974358976</v>
      </c>
      <c r="AY138" s="4">
        <v>1.059991852729802</v>
      </c>
      <c r="AZ138" s="4">
        <v>0.63076923076923075</v>
      </c>
      <c r="BA138" s="4">
        <v>3512</v>
      </c>
      <c r="BB138" s="4">
        <v>8.8888888888888892E-2</v>
      </c>
      <c r="BC138" s="4">
        <v>4506.5</v>
      </c>
      <c r="BD138" s="4">
        <v>0.22784810126582278</v>
      </c>
      <c r="BE138" s="4">
        <v>7.8352849658060775</v>
      </c>
      <c r="BF138" s="4">
        <v>0.84444444444444444</v>
      </c>
      <c r="BG138" s="4">
        <v>4.3304406312065691</v>
      </c>
      <c r="BH138" s="4">
        <v>0.82278481012658233</v>
      </c>
    </row>
    <row r="139" spans="2:60" x14ac:dyDescent="0.3">
      <c r="B139" s="3" t="s">
        <v>339</v>
      </c>
      <c r="C139" s="3" t="s">
        <v>340</v>
      </c>
      <c r="D139" s="3" t="s">
        <v>21</v>
      </c>
      <c r="E139" s="3" t="s">
        <v>198</v>
      </c>
      <c r="F139" s="3" t="s">
        <v>62</v>
      </c>
      <c r="G139" s="4">
        <v>2024</v>
      </c>
      <c r="H139" s="4">
        <v>24655</v>
      </c>
      <c r="I139" s="4">
        <v>5828.1685662137497</v>
      </c>
      <c r="J139" s="4">
        <v>0.92105263157894735</v>
      </c>
      <c r="K139" s="4">
        <v>2840.5936120734659</v>
      </c>
      <c r="L139" s="4">
        <v>0.80645161290322576</v>
      </c>
      <c r="M139" s="4">
        <v>3210.8704116812005</v>
      </c>
      <c r="N139" s="4">
        <v>0.78947368421052633</v>
      </c>
      <c r="O139" s="4">
        <v>2351.7489107305705</v>
      </c>
      <c r="P139" s="4">
        <v>0.63225806451612898</v>
      </c>
      <c r="Q139" s="4">
        <v>1713.7477185155142</v>
      </c>
      <c r="R139" s="4">
        <v>0.89473684210526316</v>
      </c>
      <c r="S139" s="4">
        <v>1220.0951277893598</v>
      </c>
      <c r="T139" s="4">
        <v>0.83544303797468356</v>
      </c>
      <c r="U139" s="4">
        <v>0.68129069669235409</v>
      </c>
      <c r="V139" s="4">
        <v>2.6315789473684209E-2</v>
      </c>
      <c r="W139" s="4">
        <v>0.86858743257935678</v>
      </c>
      <c r="X139" s="4">
        <v>0.25806451612903225</v>
      </c>
      <c r="Y139" s="4">
        <v>0.44907729157066373</v>
      </c>
      <c r="Z139" s="4">
        <v>1</v>
      </c>
      <c r="AA139" s="4">
        <v>0.16850778662825508</v>
      </c>
      <c r="AB139" s="4">
        <v>0.96129032258064517</v>
      </c>
      <c r="AC139" s="4">
        <v>0.26469558717566771</v>
      </c>
      <c r="AD139" s="4">
        <v>1</v>
      </c>
      <c r="AE139" s="4">
        <v>0.11883209039597999</v>
      </c>
      <c r="AF139" s="4">
        <v>0.92903225806451617</v>
      </c>
      <c r="AG139" s="4">
        <v>1655.4583248833908</v>
      </c>
      <c r="AH139" s="4">
        <v>0.89473684210526316</v>
      </c>
      <c r="AI139" s="4">
        <v>784.40706653972279</v>
      </c>
      <c r="AJ139" s="4">
        <v>0.82580645161290323</v>
      </c>
      <c r="AK139" s="4">
        <v>3321.0673291421617</v>
      </c>
      <c r="AL139" s="4">
        <v>0.65789473684210531</v>
      </c>
      <c r="AM139" s="4">
        <v>2845.8520715675572</v>
      </c>
      <c r="AN139" s="4">
        <v>0.40645161290322579</v>
      </c>
      <c r="AO139" s="4">
        <v>1.233185627318871</v>
      </c>
      <c r="AP139" s="4">
        <v>0.52631578947368418</v>
      </c>
      <c r="AQ139" s="4">
        <v>1.2167310006188128</v>
      </c>
      <c r="AR139" s="4">
        <v>0.31612903225806449</v>
      </c>
      <c r="AS139" s="4">
        <v>0.36254480437138714</v>
      </c>
      <c r="AT139" s="4">
        <v>0.13157894736842105</v>
      </c>
      <c r="AU139" s="4">
        <v>0.42636007711608348</v>
      </c>
      <c r="AV139" s="4">
        <v>0.17419354838709677</v>
      </c>
      <c r="AW139" s="4">
        <v>1.9102314151813593</v>
      </c>
      <c r="AX139" s="4">
        <v>0.81818181818181823</v>
      </c>
      <c r="AY139" s="4">
        <v>1.0106314937772813</v>
      </c>
      <c r="AZ139" s="4">
        <v>0.83846153846153848</v>
      </c>
      <c r="BA139" s="4">
        <v>6721</v>
      </c>
      <c r="BB139" s="4">
        <v>0.86842105263157898</v>
      </c>
      <c r="BC139" s="4">
        <v>5439</v>
      </c>
      <c r="BD139" s="4">
        <v>0.86075949367088611</v>
      </c>
      <c r="BE139" s="4">
        <v>3.1461761748738026</v>
      </c>
      <c r="BF139" s="4">
        <v>0.44736842105263158</v>
      </c>
      <c r="BG139" s="4">
        <v>3.1714990432388874</v>
      </c>
      <c r="BH139" s="4">
        <v>0.4050632911392405</v>
      </c>
    </row>
    <row r="140" spans="2:60" x14ac:dyDescent="0.3">
      <c r="B140" s="3" t="s">
        <v>341</v>
      </c>
      <c r="C140" s="3" t="s">
        <v>342</v>
      </c>
      <c r="D140" s="3" t="s">
        <v>21</v>
      </c>
      <c r="E140" s="3" t="s">
        <v>149</v>
      </c>
      <c r="F140" s="3" t="s">
        <v>23</v>
      </c>
      <c r="G140" s="4">
        <v>2024</v>
      </c>
      <c r="H140" s="4">
        <v>438</v>
      </c>
      <c r="I140" s="4">
        <v>15240.075342465754</v>
      </c>
      <c r="J140" s="4">
        <v>0.91836734693877553</v>
      </c>
      <c r="K140" s="4">
        <v>5271.4077009906105</v>
      </c>
      <c r="L140" s="4">
        <v>0.97419354838709682</v>
      </c>
      <c r="M140" s="4">
        <v>10749.226027397261</v>
      </c>
      <c r="N140" s="4">
        <v>0.93877551020408168</v>
      </c>
      <c r="O140" s="4">
        <v>3664.776090965649</v>
      </c>
      <c r="P140" s="4">
        <v>0.98064516129032253</v>
      </c>
      <c r="Q140" s="4">
        <v>7224.4589041095887</v>
      </c>
      <c r="R140" s="4">
        <v>1</v>
      </c>
      <c r="S140" s="4">
        <v>998.56172839506178</v>
      </c>
      <c r="T140" s="4">
        <v>1</v>
      </c>
      <c r="U140" s="4">
        <v>0.76429648878460166</v>
      </c>
      <c r="V140" s="4">
        <v>0.83673469387755106</v>
      </c>
      <c r="W140" s="4">
        <v>0.63451768715199397</v>
      </c>
      <c r="X140" s="4">
        <v>0.49032258064516127</v>
      </c>
      <c r="Y140" s="4">
        <v>0.29467369511979724</v>
      </c>
      <c r="Z140" s="4">
        <v>0.5714285714285714</v>
      </c>
      <c r="AA140" s="4">
        <v>0.21302903242129306</v>
      </c>
      <c r="AB140" s="4">
        <v>0.7290322580645161</v>
      </c>
      <c r="AC140" s="4">
        <v>0.14681211054729451</v>
      </c>
      <c r="AD140" s="4">
        <v>0.7142857142857143</v>
      </c>
      <c r="AE140" s="4">
        <v>6.5970871072232123E-2</v>
      </c>
      <c r="AF140" s="4">
        <v>0.61290322580645162</v>
      </c>
      <c r="AG140" s="4">
        <v>722.06621004566205</v>
      </c>
      <c r="AH140" s="4">
        <v>0.75510204081632648</v>
      </c>
      <c r="AI140" s="4">
        <v>132.46383323062506</v>
      </c>
      <c r="AJ140" s="4">
        <v>0.58709677419354833</v>
      </c>
      <c r="AK140" s="4">
        <v>16410.20091324201</v>
      </c>
      <c r="AL140" s="4">
        <v>0.8571428571428571</v>
      </c>
      <c r="AM140" s="4">
        <v>7214.877652757079</v>
      </c>
      <c r="AN140" s="4">
        <v>0.95483870967741935</v>
      </c>
      <c r="AO140" s="4">
        <v>1.8117265053866569</v>
      </c>
      <c r="AP140" s="4">
        <v>0.26530612244897961</v>
      </c>
      <c r="AQ140" s="4">
        <v>2.3083539032436322</v>
      </c>
      <c r="AR140" s="4">
        <v>0.54193548387096779</v>
      </c>
      <c r="AS140" s="4">
        <v>0.45368362302066734</v>
      </c>
      <c r="AT140" s="4">
        <v>0.51020408163265307</v>
      </c>
      <c r="AU140" s="4">
        <v>0.45294114507188066</v>
      </c>
      <c r="AV140" s="4">
        <v>0.61935483870967745</v>
      </c>
      <c r="AW140" s="4">
        <v>0.75345954578565211</v>
      </c>
      <c r="AX140" s="4">
        <v>0.41666666666666669</v>
      </c>
      <c r="AY140" s="4">
        <v>0.83632373561476825</v>
      </c>
      <c r="AZ140" s="4">
        <v>0.33846153846153848</v>
      </c>
      <c r="BA140" s="4">
        <v>2491</v>
      </c>
      <c r="BB140" s="4">
        <v>9.6153846153846159E-2</v>
      </c>
      <c r="BC140" s="4">
        <v>3318</v>
      </c>
      <c r="BD140" s="4">
        <v>3.1645569620253167E-2</v>
      </c>
      <c r="BE140" s="4">
        <v>20.848359984727651</v>
      </c>
      <c r="BF140" s="4">
        <v>0.98076923076923073</v>
      </c>
      <c r="BG140" s="4">
        <v>4.8962401971520366</v>
      </c>
      <c r="BH140" s="4">
        <v>0.99367088607594933</v>
      </c>
    </row>
    <row r="141" spans="2:60" x14ac:dyDescent="0.3">
      <c r="B141" s="3" t="s">
        <v>343</v>
      </c>
      <c r="C141" s="3" t="s">
        <v>344</v>
      </c>
      <c r="D141" s="3" t="s">
        <v>21</v>
      </c>
      <c r="E141" s="3" t="s">
        <v>173</v>
      </c>
      <c r="F141" s="3" t="s">
        <v>62</v>
      </c>
      <c r="G141" s="4">
        <v>2024</v>
      </c>
      <c r="H141" s="4">
        <v>13310</v>
      </c>
      <c r="I141" s="4">
        <v>3818.004132231405</v>
      </c>
      <c r="J141" s="4">
        <v>0.76315789473684215</v>
      </c>
      <c r="K141" s="4">
        <v>2840.5936120734659</v>
      </c>
      <c r="L141" s="4">
        <v>0.59354838709677415</v>
      </c>
      <c r="M141" s="4">
        <v>3001.1354620586026</v>
      </c>
      <c r="N141" s="4">
        <v>0.73684210526315785</v>
      </c>
      <c r="O141" s="4">
        <v>2351.7489107305705</v>
      </c>
      <c r="P141" s="4">
        <v>0.56774193548387097</v>
      </c>
      <c r="Q141" s="4">
        <v>905.32336589030808</v>
      </c>
      <c r="R141" s="4">
        <v>7.8947368421052627E-2</v>
      </c>
      <c r="S141" s="4">
        <v>1220.0951277893598</v>
      </c>
      <c r="T141" s="4">
        <v>0.22784810126582278</v>
      </c>
      <c r="U141" s="4">
        <v>0.87812197478296661</v>
      </c>
      <c r="V141" s="4">
        <v>0.57894736842105265</v>
      </c>
      <c r="W141" s="4">
        <v>0.86858743257935678</v>
      </c>
      <c r="X141" s="4">
        <v>0.8193548387096774</v>
      </c>
      <c r="Y141" s="4">
        <v>0.21395175119818149</v>
      </c>
      <c r="Z141" s="4">
        <v>0.68421052631578949</v>
      </c>
      <c r="AA141" s="4">
        <v>0.16850778662825508</v>
      </c>
      <c r="AB141" s="4">
        <v>0.55483870967741933</v>
      </c>
      <c r="AC141" s="4">
        <v>0.17271917454584737</v>
      </c>
      <c r="AD141" s="4">
        <v>0.71052631578947367</v>
      </c>
      <c r="AE141" s="4">
        <v>0.11883209039597999</v>
      </c>
      <c r="AF141" s="4">
        <v>0.70322580645161292</v>
      </c>
      <c r="AG141" s="4">
        <v>1134.6388429752067</v>
      </c>
      <c r="AH141" s="4">
        <v>0.76315789473684215</v>
      </c>
      <c r="AI141" s="4">
        <v>784.40706653972279</v>
      </c>
      <c r="AJ141" s="4">
        <v>0.74193548387096775</v>
      </c>
      <c r="AK141" s="4">
        <v>3164.5580766341095</v>
      </c>
      <c r="AL141" s="4">
        <v>0.57894736842105265</v>
      </c>
      <c r="AM141" s="4">
        <v>2845.8520715675572</v>
      </c>
      <c r="AN141" s="4">
        <v>0.36774193548387096</v>
      </c>
      <c r="AO141" s="4">
        <v>1.2027940739980936</v>
      </c>
      <c r="AP141" s="4">
        <v>0.47368421052631576</v>
      </c>
      <c r="AQ141" s="4">
        <v>1.2167310006188128</v>
      </c>
      <c r="AR141" s="4">
        <v>0.27741935483870966</v>
      </c>
      <c r="AS141" s="4">
        <v>0.40453944087618204</v>
      </c>
      <c r="AT141" s="4">
        <v>0.31578947368421051</v>
      </c>
      <c r="AU141" s="4">
        <v>0.42636007711608348</v>
      </c>
      <c r="AV141" s="4">
        <v>0.32258064516129031</v>
      </c>
      <c r="AW141" s="4">
        <v>1.5443843218098861</v>
      </c>
      <c r="AX141" s="4">
        <v>0.69696969696969702</v>
      </c>
      <c r="AY141" s="4">
        <v>1.0106314937772813</v>
      </c>
      <c r="AZ141" s="4">
        <v>0.73076923076923073</v>
      </c>
      <c r="BA141" s="4">
        <v>5524</v>
      </c>
      <c r="BB141" s="4">
        <v>0.52631578947368418</v>
      </c>
      <c r="BC141" s="4">
        <v>5439</v>
      </c>
      <c r="BD141" s="4">
        <v>0.68354430379746833</v>
      </c>
      <c r="BE141" s="4">
        <v>2.5315225392455707</v>
      </c>
      <c r="BF141" s="4">
        <v>0.21052631578947367</v>
      </c>
      <c r="BG141" s="4">
        <v>3.1714990432388874</v>
      </c>
      <c r="BH141" s="4">
        <v>0.21518987341772153</v>
      </c>
    </row>
    <row r="142" spans="2:60" x14ac:dyDescent="0.3">
      <c r="B142" s="3" t="s">
        <v>345</v>
      </c>
      <c r="C142" s="3" t="s">
        <v>346</v>
      </c>
      <c r="D142" s="3" t="s">
        <v>34</v>
      </c>
      <c r="E142" s="3" t="s">
        <v>45</v>
      </c>
      <c r="F142" s="3" t="s">
        <v>23</v>
      </c>
      <c r="G142" s="4">
        <v>2024</v>
      </c>
      <c r="H142" s="4">
        <v>1024</v>
      </c>
      <c r="I142" s="4">
        <v>9698.60546875</v>
      </c>
      <c r="J142" s="4">
        <v>0.83673469387755106</v>
      </c>
      <c r="K142" s="4">
        <v>5271.4077009906105</v>
      </c>
      <c r="L142" s="4">
        <v>0.92903225806451617</v>
      </c>
      <c r="M142" s="4">
        <v>9177.2333984375</v>
      </c>
      <c r="N142" s="4">
        <v>0.87755102040816324</v>
      </c>
      <c r="O142" s="4">
        <v>3664.776090965649</v>
      </c>
      <c r="P142" s="4">
        <v>0.95483870967741935</v>
      </c>
      <c r="Q142" s="4">
        <v>2805.4521484375</v>
      </c>
      <c r="R142" s="4">
        <v>0.90384615384615385</v>
      </c>
      <c r="S142" s="4">
        <v>998.56172839506178</v>
      </c>
      <c r="T142" s="4">
        <v>0.95569620253164556</v>
      </c>
      <c r="U142" s="4">
        <v>0.76202945574891368</v>
      </c>
      <c r="V142" s="4">
        <v>0.81632653061224492</v>
      </c>
      <c r="W142" s="4">
        <v>0.63451768715199397</v>
      </c>
      <c r="X142" s="4">
        <v>0.4838709677419355</v>
      </c>
      <c r="Y142" s="4">
        <v>5.3757426466353286E-2</v>
      </c>
      <c r="Z142" s="4">
        <v>0.14285714285714285</v>
      </c>
      <c r="AA142" s="4">
        <v>0.21302903242129306</v>
      </c>
      <c r="AB142" s="4">
        <v>7.0967741935483872E-2</v>
      </c>
      <c r="AC142" s="4">
        <v>0.4811647426487512</v>
      </c>
      <c r="AD142" s="4">
        <v>0.97959183673469385</v>
      </c>
      <c r="AE142" s="4">
        <v>6.5970871072232123E-2</v>
      </c>
      <c r="AF142" s="4">
        <v>0.98709677419354835</v>
      </c>
      <c r="AG142" s="4">
        <v>12882.556640625</v>
      </c>
      <c r="AH142" s="4">
        <v>1</v>
      </c>
      <c r="AI142" s="4">
        <v>132.46383323062506</v>
      </c>
      <c r="AJ142" s="4">
        <v>1</v>
      </c>
      <c r="AK142" s="4">
        <v>3937.9541015625</v>
      </c>
      <c r="AL142" s="4">
        <v>0.16326530612244897</v>
      </c>
      <c r="AM142" s="4">
        <v>7214.877652757079</v>
      </c>
      <c r="AN142" s="4">
        <v>0.50967741935483868</v>
      </c>
      <c r="AO142" s="4">
        <v>0.60216449589397159</v>
      </c>
      <c r="AP142" s="4">
        <v>0</v>
      </c>
      <c r="AQ142" s="4">
        <v>2.3083539032436322</v>
      </c>
      <c r="AR142" s="4">
        <v>3.2258064516129031E-2</v>
      </c>
      <c r="AS142" s="4">
        <v>0.23141406842143869</v>
      </c>
      <c r="AT142" s="4">
        <v>0</v>
      </c>
      <c r="AU142" s="4">
        <v>0.45294114507188066</v>
      </c>
      <c r="AV142" s="4">
        <v>6.4516129032258064E-3</v>
      </c>
      <c r="AW142" s="4">
        <v>1.4078331791004182</v>
      </c>
      <c r="AX142" s="4">
        <v>0.75</v>
      </c>
      <c r="AY142" s="4">
        <v>0.83632373561476825</v>
      </c>
      <c r="AZ142" s="4">
        <v>0.68461538461538463</v>
      </c>
      <c r="BA142" s="4">
        <v>8185</v>
      </c>
      <c r="BB142" s="4">
        <v>0.96153846153846156</v>
      </c>
      <c r="BC142" s="4">
        <v>3318</v>
      </c>
      <c r="BD142" s="4">
        <v>0.92405063291139244</v>
      </c>
      <c r="BE142" s="4">
        <v>1.8607714681999254</v>
      </c>
      <c r="BF142" s="4">
        <v>5.7692307692307696E-2</v>
      </c>
      <c r="BG142" s="4">
        <v>4.8962401971520366</v>
      </c>
      <c r="BH142" s="4">
        <v>6.3291139240506333E-2</v>
      </c>
    </row>
    <row r="143" spans="2:60" x14ac:dyDescent="0.3">
      <c r="B143" s="3" t="s">
        <v>347</v>
      </c>
      <c r="C143" s="3" t="s">
        <v>348</v>
      </c>
      <c r="D143" s="3" t="s">
        <v>27</v>
      </c>
      <c r="E143" s="3" t="s">
        <v>38</v>
      </c>
      <c r="F143" s="3" t="s">
        <v>29</v>
      </c>
      <c r="G143" s="4">
        <v>2024</v>
      </c>
      <c r="H143" s="4">
        <v>662561</v>
      </c>
      <c r="I143" s="4">
        <v>2621.064324643316</v>
      </c>
      <c r="J143" s="4">
        <v>0.16666666666666666</v>
      </c>
      <c r="K143" s="4">
        <v>3528.9331352154531</v>
      </c>
      <c r="L143" s="4">
        <v>0.21935483870967742</v>
      </c>
      <c r="M143" s="4">
        <v>1715.064726115784</v>
      </c>
      <c r="N143" s="4">
        <v>0</v>
      </c>
      <c r="O143" s="4">
        <v>2379.3695972109108</v>
      </c>
      <c r="P143" s="4">
        <v>7.7419354838709681E-2</v>
      </c>
      <c r="Q143" s="4">
        <v>785.14180882967753</v>
      </c>
      <c r="R143" s="4">
        <v>0</v>
      </c>
      <c r="S143" s="4">
        <v>1238.818828449279</v>
      </c>
      <c r="T143" s="4">
        <v>0.13924050632911392</v>
      </c>
      <c r="U143" s="4">
        <v>0.70359866752273825</v>
      </c>
      <c r="V143" s="4">
        <v>0.16666666666666666</v>
      </c>
      <c r="W143" s="4">
        <v>0.79890752710807367</v>
      </c>
      <c r="X143" s="4">
        <v>0.32258064516129031</v>
      </c>
      <c r="Y143" s="4">
        <v>0.34566095536431507</v>
      </c>
      <c r="Z143" s="4">
        <v>0.83333333333333337</v>
      </c>
      <c r="AA143" s="4">
        <v>0.28609063515048178</v>
      </c>
      <c r="AB143" s="4">
        <v>0.85161290322580641</v>
      </c>
      <c r="AC143" s="4">
        <v>6.9753645908024089E-2</v>
      </c>
      <c r="AD143" s="4">
        <v>0.33333333333333331</v>
      </c>
      <c r="AE143" s="4">
        <v>7.5532022052612502E-2</v>
      </c>
      <c r="AF143" s="4">
        <v>0.31612903225806449</v>
      </c>
      <c r="AG143" s="4">
        <v>446.15967435451228</v>
      </c>
      <c r="AH143" s="4">
        <v>0.83333333333333337</v>
      </c>
      <c r="AI143" s="4">
        <v>360.86205372978287</v>
      </c>
      <c r="AJ143" s="4">
        <v>0.45161290322580644</v>
      </c>
      <c r="AK143" s="4">
        <v>2019.4849983624149</v>
      </c>
      <c r="AL143" s="4">
        <v>0</v>
      </c>
      <c r="AM143" s="4">
        <v>3752.0674365990703</v>
      </c>
      <c r="AN143" s="4">
        <v>0.12258064516129032</v>
      </c>
      <c r="AO143" s="4">
        <v>1.3607123535082759</v>
      </c>
      <c r="AP143" s="4">
        <v>0.33333333333333331</v>
      </c>
      <c r="AQ143" s="4">
        <v>1.6906100396126211</v>
      </c>
      <c r="AR143" s="4">
        <v>0.37419354838709679</v>
      </c>
      <c r="AS143" s="4">
        <v>0.26417351507956965</v>
      </c>
      <c r="AT143" s="4">
        <v>0</v>
      </c>
      <c r="AU143" s="4">
        <v>0.46581696030529535</v>
      </c>
      <c r="AV143" s="4">
        <v>2.5806451612903226E-2</v>
      </c>
      <c r="AW143" s="4">
        <v>1.649835996482937</v>
      </c>
      <c r="AX143" s="4">
        <v>0.83333333333333337</v>
      </c>
      <c r="AY143" s="4">
        <v>1.3761059216214269</v>
      </c>
      <c r="AZ143" s="4">
        <v>0.77692307692307694</v>
      </c>
      <c r="BA143" s="4">
        <v>7080</v>
      </c>
      <c r="BB143" s="4">
        <v>0.33333333333333331</v>
      </c>
      <c r="BC143" s="4">
        <v>7327</v>
      </c>
      <c r="BD143" s="4">
        <v>0.87341772151898733</v>
      </c>
      <c r="BE143" s="4">
        <v>1.9486507092018575</v>
      </c>
      <c r="BF143" s="4">
        <v>0</v>
      </c>
      <c r="BG143" s="4">
        <v>2.4890717880849613</v>
      </c>
      <c r="BH143" s="4">
        <v>8.2278481012658222E-2</v>
      </c>
    </row>
    <row r="144" spans="2:60" x14ac:dyDescent="0.3">
      <c r="B144" s="3" t="s">
        <v>349</v>
      </c>
      <c r="C144" s="3" t="s">
        <v>350</v>
      </c>
      <c r="D144" s="3" t="s">
        <v>34</v>
      </c>
      <c r="E144" s="3" t="s">
        <v>61</v>
      </c>
      <c r="F144" s="3" t="s">
        <v>23</v>
      </c>
      <c r="G144" s="4">
        <v>2024</v>
      </c>
      <c r="H144" s="4">
        <v>277</v>
      </c>
      <c r="I144" s="4">
        <v>18786.902527075814</v>
      </c>
      <c r="J144" s="4">
        <v>0.97959183673469385</v>
      </c>
      <c r="K144" s="4">
        <v>5271.4077009906105</v>
      </c>
      <c r="L144" s="4">
        <v>0.99354838709677418</v>
      </c>
      <c r="M144" s="4">
        <v>12308.519855595669</v>
      </c>
      <c r="N144" s="4">
        <v>0.95918367346938771</v>
      </c>
      <c r="O144" s="4">
        <v>3664.776090965649</v>
      </c>
      <c r="P144" s="4">
        <v>0.98709677419354835</v>
      </c>
      <c r="Q144" s="4">
        <v>3331.5342960288808</v>
      </c>
      <c r="R144" s="4">
        <v>0.92307692307692313</v>
      </c>
      <c r="S144" s="4">
        <v>998.56172839506178</v>
      </c>
      <c r="T144" s="4">
        <v>0.96202531645569622</v>
      </c>
      <c r="U144" s="4">
        <v>0.40613496767469154</v>
      </c>
      <c r="V144" s="4">
        <v>0.12244897959183673</v>
      </c>
      <c r="W144" s="4">
        <v>0.63451768715199397</v>
      </c>
      <c r="X144" s="4">
        <v>3.870967741935484E-2</v>
      </c>
      <c r="Y144" s="4">
        <v>0.34483506060370811</v>
      </c>
      <c r="Z144" s="4">
        <v>0.75510204081632648</v>
      </c>
      <c r="AA144" s="4">
        <v>0.21302903242129306</v>
      </c>
      <c r="AB144" s="4">
        <v>0.84516129032258069</v>
      </c>
      <c r="AC144" s="4">
        <v>0</v>
      </c>
      <c r="AD144" s="4">
        <v>0</v>
      </c>
      <c r="AE144" s="4">
        <v>6.5970871072232123E-2</v>
      </c>
      <c r="AF144" s="4">
        <v>0</v>
      </c>
      <c r="AG144" s="4">
        <v>0</v>
      </c>
      <c r="AH144" s="4">
        <v>0</v>
      </c>
      <c r="AI144" s="4">
        <v>132.46383323062506</v>
      </c>
      <c r="AJ144" s="4">
        <v>0</v>
      </c>
      <c r="AK144" s="4">
        <v>8228.8700361010833</v>
      </c>
      <c r="AL144" s="4">
        <v>0.53061224489795922</v>
      </c>
      <c r="AM144" s="4">
        <v>7214.877652757079</v>
      </c>
      <c r="AN144" s="4">
        <v>0.83870967741935487</v>
      </c>
      <c r="AO144" s="4">
        <v>0.82151622815648406</v>
      </c>
      <c r="AP144" s="4">
        <v>6.1224489795918366E-2</v>
      </c>
      <c r="AQ144" s="4">
        <v>2.3083539032436322</v>
      </c>
      <c r="AR144" s="4">
        <v>8.387096774193549E-2</v>
      </c>
      <c r="AS144" s="4">
        <v>0.60842796691599588</v>
      </c>
      <c r="AT144" s="4">
        <v>0.97959183673469385</v>
      </c>
      <c r="AU144" s="4">
        <v>0.45294114507188066</v>
      </c>
      <c r="AV144" s="4">
        <v>0.967741935483871</v>
      </c>
      <c r="AW144" s="4">
        <v>0.75081120058327377</v>
      </c>
      <c r="AX144" s="4">
        <v>0.3888888888888889</v>
      </c>
      <c r="AY144" s="4">
        <v>0.83632373561476825</v>
      </c>
      <c r="AZ144" s="4">
        <v>0.33076923076923076</v>
      </c>
      <c r="BA144" s="4">
        <v>2944</v>
      </c>
      <c r="BB144" s="4">
        <v>0.26923076923076922</v>
      </c>
      <c r="BC144" s="4">
        <v>3318</v>
      </c>
      <c r="BD144" s="4">
        <v>0.10759493670886076</v>
      </c>
      <c r="BE144" s="4">
        <v>13.139583558772774</v>
      </c>
      <c r="BF144" s="4">
        <v>0.82692307692307687</v>
      </c>
      <c r="BG144" s="4">
        <v>4.8962401971520366</v>
      </c>
      <c r="BH144" s="4">
        <v>0.930379746835443</v>
      </c>
    </row>
    <row r="145" spans="2:60" x14ac:dyDescent="0.3">
      <c r="B145" s="3" t="s">
        <v>351</v>
      </c>
      <c r="C145" s="3" t="s">
        <v>352</v>
      </c>
      <c r="D145" s="3" t="s">
        <v>21</v>
      </c>
      <c r="E145" s="3" t="s">
        <v>76</v>
      </c>
      <c r="F145" s="3" t="s">
        <v>23</v>
      </c>
      <c r="G145" s="4">
        <v>2024</v>
      </c>
      <c r="H145" s="4">
        <v>1606</v>
      </c>
      <c r="I145" s="4">
        <v>7561.0952677459527</v>
      </c>
      <c r="J145" s="4">
        <v>0.77551020408163263</v>
      </c>
      <c r="K145" s="4">
        <v>5271.4077009906105</v>
      </c>
      <c r="L145" s="4">
        <v>0.9096774193548387</v>
      </c>
      <c r="M145" s="4">
        <v>6368.8704856787044</v>
      </c>
      <c r="N145" s="4">
        <v>0.75510204081632648</v>
      </c>
      <c r="O145" s="4">
        <v>3664.776090965649</v>
      </c>
      <c r="P145" s="4">
        <v>0.90322580645161288</v>
      </c>
      <c r="Q145" s="4">
        <v>2605.1581569115815</v>
      </c>
      <c r="R145" s="4">
        <v>0.88461538461538458</v>
      </c>
      <c r="S145" s="4">
        <v>998.56172839506178</v>
      </c>
      <c r="T145" s="4">
        <v>0.94936708860759489</v>
      </c>
      <c r="U145" s="4">
        <v>0.74312118657488246</v>
      </c>
      <c r="V145" s="4">
        <v>0.73469387755102045</v>
      </c>
      <c r="W145" s="4">
        <v>0.63451768715199397</v>
      </c>
      <c r="X145" s="4">
        <v>0.40645161290322579</v>
      </c>
      <c r="Y145" s="4">
        <v>0.15767884676086927</v>
      </c>
      <c r="Z145" s="4">
        <v>0.32653061224489793</v>
      </c>
      <c r="AA145" s="4">
        <v>0.21302903242129306</v>
      </c>
      <c r="AB145" s="4">
        <v>0.32903225806451614</v>
      </c>
      <c r="AC145" s="4">
        <v>0.15790561883153384</v>
      </c>
      <c r="AD145" s="4">
        <v>0.73469387755102045</v>
      </c>
      <c r="AE145" s="4">
        <v>6.5970871072232123E-2</v>
      </c>
      <c r="AF145" s="4">
        <v>0.6645161290322581</v>
      </c>
      <c r="AG145" s="4">
        <v>2206.923412204234</v>
      </c>
      <c r="AH145" s="4">
        <v>0.87755102040816324</v>
      </c>
      <c r="AI145" s="4">
        <v>132.46383323062506</v>
      </c>
      <c r="AJ145" s="4">
        <v>0.9096774193548387</v>
      </c>
      <c r="AK145" s="4">
        <v>9650.5211706102109</v>
      </c>
      <c r="AL145" s="4">
        <v>0.7142857142857143</v>
      </c>
      <c r="AM145" s="4">
        <v>7214.877652757079</v>
      </c>
      <c r="AN145" s="4">
        <v>0.90322580645161288</v>
      </c>
      <c r="AO145" s="4">
        <v>1.8864602824541123</v>
      </c>
      <c r="AP145" s="4">
        <v>0.30612244897959184</v>
      </c>
      <c r="AQ145" s="4">
        <v>2.3083539032436322</v>
      </c>
      <c r="AR145" s="4">
        <v>0.59354838709677415</v>
      </c>
      <c r="AS145" s="4">
        <v>0.46930989661891664</v>
      </c>
      <c r="AT145" s="4">
        <v>0.5714285714285714</v>
      </c>
      <c r="AU145" s="4">
        <v>0.45294114507188066</v>
      </c>
      <c r="AV145" s="4">
        <v>0.6967741935483871</v>
      </c>
      <c r="AW145" s="4">
        <v>0.44776079401034541</v>
      </c>
      <c r="AX145" s="4">
        <v>0.25</v>
      </c>
      <c r="AY145" s="4">
        <v>0.83632373561476825</v>
      </c>
      <c r="AZ145" s="4">
        <v>0.11538461538461539</v>
      </c>
      <c r="BA145" s="4">
        <v>2845</v>
      </c>
      <c r="BB145" s="4">
        <v>0.21153846153846154</v>
      </c>
      <c r="BC145" s="4">
        <v>3318</v>
      </c>
      <c r="BD145" s="4">
        <v>8.2278481012658222E-2</v>
      </c>
      <c r="BE145" s="4">
        <v>17.341774828244006</v>
      </c>
      <c r="BF145" s="4">
        <v>0.88461538461538458</v>
      </c>
      <c r="BG145" s="4">
        <v>4.8962401971520366</v>
      </c>
      <c r="BH145" s="4">
        <v>0.96202531645569622</v>
      </c>
    </row>
    <row r="146" spans="2:60" x14ac:dyDescent="0.3">
      <c r="B146" s="3" t="s">
        <v>353</v>
      </c>
      <c r="C146" s="3" t="s">
        <v>354</v>
      </c>
      <c r="D146" s="3" t="s">
        <v>34</v>
      </c>
      <c r="E146" s="3" t="s">
        <v>56</v>
      </c>
      <c r="F146" s="3" t="s">
        <v>23</v>
      </c>
      <c r="G146" s="4">
        <v>2024</v>
      </c>
      <c r="H146" s="4">
        <v>1500</v>
      </c>
      <c r="I146" s="4">
        <v>3634.652</v>
      </c>
      <c r="J146" s="4">
        <v>0.22448979591836735</v>
      </c>
      <c r="K146" s="4">
        <v>5271.4077009906105</v>
      </c>
      <c r="L146" s="4">
        <v>0.55483870967741933</v>
      </c>
      <c r="M146" s="4">
        <v>2257.7393333333334</v>
      </c>
      <c r="N146" s="4">
        <v>0.14285714285714285</v>
      </c>
      <c r="O146" s="4">
        <v>3664.776090965649</v>
      </c>
      <c r="P146" s="4">
        <v>0.3032258064516129</v>
      </c>
      <c r="Q146" s="4">
        <v>758.84199999999998</v>
      </c>
      <c r="R146" s="4">
        <v>0.26923076923076922</v>
      </c>
      <c r="S146" s="4">
        <v>998.56172839506178</v>
      </c>
      <c r="T146" s="4">
        <v>0.12025316455696203</v>
      </c>
      <c r="U146" s="4">
        <v>0.45423917704730282</v>
      </c>
      <c r="V146" s="4">
        <v>0.16326530612244897</v>
      </c>
      <c r="W146" s="4">
        <v>0.63451768715199397</v>
      </c>
      <c r="X146" s="4">
        <v>5.1612903225806452E-2</v>
      </c>
      <c r="Y146" s="4">
        <v>0.37882929828403561</v>
      </c>
      <c r="Z146" s="4">
        <v>0.81632653061224492</v>
      </c>
      <c r="AA146" s="4">
        <v>0.21302903242129306</v>
      </c>
      <c r="AB146" s="4">
        <v>0.89677419354838706</v>
      </c>
      <c r="AC146" s="4">
        <v>7.4106199775799575E-2</v>
      </c>
      <c r="AD146" s="4">
        <v>0.53061224489795922</v>
      </c>
      <c r="AE146" s="4">
        <v>6.5970871072232123E-2</v>
      </c>
      <c r="AF146" s="4">
        <v>0.34193548387096773</v>
      </c>
      <c r="AG146" s="4">
        <v>91.59</v>
      </c>
      <c r="AH146" s="4">
        <v>0.42857142857142855</v>
      </c>
      <c r="AI146" s="4">
        <v>132.46383323062506</v>
      </c>
      <c r="AJ146" s="4">
        <v>0.21935483870967742</v>
      </c>
      <c r="AK146" s="4">
        <v>5978.5746666666664</v>
      </c>
      <c r="AL146" s="4">
        <v>0.30612244897959184</v>
      </c>
      <c r="AM146" s="4">
        <v>7214.877652757079</v>
      </c>
      <c r="AN146" s="4">
        <v>0.70967741935483875</v>
      </c>
      <c r="AO146" s="4">
        <v>3.4534014679492611</v>
      </c>
      <c r="AP146" s="4">
        <v>0.79591836734693877</v>
      </c>
      <c r="AQ146" s="4">
        <v>2.3083539032436322</v>
      </c>
      <c r="AR146" s="4">
        <v>0.9096774193548387</v>
      </c>
      <c r="AS146" s="4">
        <v>0.40636002820102779</v>
      </c>
      <c r="AT146" s="4">
        <v>0.2857142857142857</v>
      </c>
      <c r="AU146" s="4">
        <v>0.45294114507188066</v>
      </c>
      <c r="AV146" s="4">
        <v>0.33548387096774196</v>
      </c>
      <c r="AW146" s="4">
        <v>0.83632373561476825</v>
      </c>
      <c r="AX146" s="4">
        <v>0.5</v>
      </c>
      <c r="AY146" s="4">
        <v>0.83632373561476825</v>
      </c>
      <c r="AZ146" s="4">
        <v>0.38461538461538464</v>
      </c>
      <c r="BA146" s="4">
        <v>4599</v>
      </c>
      <c r="BB146" s="4">
        <v>0.88461538461538458</v>
      </c>
      <c r="BC146" s="4">
        <v>3318</v>
      </c>
      <c r="BD146" s="4">
        <v>0.48101265822784811</v>
      </c>
      <c r="BE146" s="4">
        <v>4.8863158635445219</v>
      </c>
      <c r="BF146" s="4">
        <v>0.48076923076923078</v>
      </c>
      <c r="BG146" s="4">
        <v>4.8962401971520366</v>
      </c>
      <c r="BH146" s="4">
        <v>0.65822784810126578</v>
      </c>
    </row>
    <row r="147" spans="2:60" x14ac:dyDescent="0.3">
      <c r="B147" s="3" t="s">
        <v>355</v>
      </c>
      <c r="C147" s="3" t="s">
        <v>356</v>
      </c>
      <c r="D147" s="3" t="s">
        <v>27</v>
      </c>
      <c r="E147" s="3" t="s">
        <v>149</v>
      </c>
      <c r="F147" s="3" t="s">
        <v>62</v>
      </c>
      <c r="G147" s="4">
        <v>2024</v>
      </c>
      <c r="H147" s="4">
        <v>13926</v>
      </c>
      <c r="I147" s="4">
        <v>3346.3866149648138</v>
      </c>
      <c r="J147" s="4">
        <v>0.65789473684210531</v>
      </c>
      <c r="K147" s="4">
        <v>2840.5936120734659</v>
      </c>
      <c r="L147" s="4">
        <v>0.45806451612903226</v>
      </c>
      <c r="M147" s="4">
        <v>2476.5425822203074</v>
      </c>
      <c r="N147" s="4">
        <v>0.57894736842105265</v>
      </c>
      <c r="O147" s="4">
        <v>2351.7489107305705</v>
      </c>
      <c r="P147" s="4">
        <v>0.38709677419354838</v>
      </c>
      <c r="Q147" s="4">
        <v>1409.2822777538418</v>
      </c>
      <c r="R147" s="4">
        <v>0.60526315789473684</v>
      </c>
      <c r="S147" s="4">
        <v>1220.0951277893598</v>
      </c>
      <c r="T147" s="4">
        <v>0.65189873417721522</v>
      </c>
      <c r="U147" s="4">
        <v>0.76043580309593328</v>
      </c>
      <c r="V147" s="4">
        <v>0.15789473684210525</v>
      </c>
      <c r="W147" s="4">
        <v>0.86858743257935678</v>
      </c>
      <c r="X147" s="4">
        <v>0.47096774193548385</v>
      </c>
      <c r="Y147" s="4">
        <v>0.25993530719212871</v>
      </c>
      <c r="Z147" s="4">
        <v>0.84210526315789469</v>
      </c>
      <c r="AA147" s="4">
        <v>0.16850778662825508</v>
      </c>
      <c r="AB147" s="4">
        <v>0.64516129032258063</v>
      </c>
      <c r="AC147" s="4">
        <v>5.7490935929151658E-2</v>
      </c>
      <c r="AD147" s="4">
        <v>0.18421052631578946</v>
      </c>
      <c r="AE147" s="4">
        <v>0.11883209039597999</v>
      </c>
      <c r="AF147" s="4">
        <v>0.29032258064516131</v>
      </c>
      <c r="AG147" s="4">
        <v>243.7437167887405</v>
      </c>
      <c r="AH147" s="4">
        <v>0.10526315789473684</v>
      </c>
      <c r="AI147" s="4">
        <v>784.40706653972279</v>
      </c>
      <c r="AJ147" s="4">
        <v>0.29677419354838708</v>
      </c>
      <c r="AK147" s="4">
        <v>3521.9533965244864</v>
      </c>
      <c r="AL147" s="4">
        <v>0.76315789473684215</v>
      </c>
      <c r="AM147" s="4">
        <v>2845.8520715675572</v>
      </c>
      <c r="AN147" s="4">
        <v>0.44516129032258067</v>
      </c>
      <c r="AO147" s="4">
        <v>1.6517026218026853</v>
      </c>
      <c r="AP147" s="4">
        <v>0.78947368421052633</v>
      </c>
      <c r="AQ147" s="4">
        <v>1.2167310006188128</v>
      </c>
      <c r="AR147" s="4">
        <v>0.4838709677419355</v>
      </c>
      <c r="AS147" s="4">
        <v>0.53324157676696959</v>
      </c>
      <c r="AT147" s="4">
        <v>0.89473684210526316</v>
      </c>
      <c r="AU147" s="4">
        <v>0.42636007711608348</v>
      </c>
      <c r="AV147" s="4">
        <v>0.87096774193548387</v>
      </c>
      <c r="AW147" s="4">
        <v>0.75001471623500704</v>
      </c>
      <c r="AX147" s="4">
        <v>0.33333333333333331</v>
      </c>
      <c r="AY147" s="4">
        <v>1.0106314937772813</v>
      </c>
      <c r="AZ147" s="4">
        <v>0.32307692307692309</v>
      </c>
      <c r="BA147" s="4">
        <v>4212</v>
      </c>
      <c r="BB147" s="4">
        <v>5.2631578947368418E-2</v>
      </c>
      <c r="BC147" s="4">
        <v>5439</v>
      </c>
      <c r="BD147" s="4">
        <v>0.379746835443038</v>
      </c>
      <c r="BE147" s="4">
        <v>8.2457884009288396</v>
      </c>
      <c r="BF147" s="4">
        <v>0.86842105263157898</v>
      </c>
      <c r="BG147" s="4">
        <v>3.1714990432388874</v>
      </c>
      <c r="BH147" s="4">
        <v>0.84177215189873422</v>
      </c>
    </row>
    <row r="148" spans="2:60" x14ac:dyDescent="0.3">
      <c r="B148" s="3" t="s">
        <v>357</v>
      </c>
      <c r="C148" s="3" t="s">
        <v>358</v>
      </c>
      <c r="D148" s="3" t="s">
        <v>21</v>
      </c>
      <c r="E148" s="3" t="s">
        <v>271</v>
      </c>
      <c r="F148" s="3" t="s">
        <v>39</v>
      </c>
      <c r="G148" s="4">
        <v>2024</v>
      </c>
      <c r="H148" s="4">
        <v>2653</v>
      </c>
      <c r="I148" s="4">
        <v>13397.20505088579</v>
      </c>
      <c r="J148" s="4">
        <v>1</v>
      </c>
      <c r="K148" s="4">
        <v>3327.8780362021444</v>
      </c>
      <c r="L148" s="4">
        <v>0.967741935483871</v>
      </c>
      <c r="M148" s="4">
        <v>6581.5936675461744</v>
      </c>
      <c r="N148" s="4">
        <v>0.97777777777777775</v>
      </c>
      <c r="O148" s="4">
        <v>2783.665107049771</v>
      </c>
      <c r="P148" s="4">
        <v>0.9096774193548387</v>
      </c>
      <c r="Q148" s="4">
        <v>2603.9551451187335</v>
      </c>
      <c r="R148" s="4">
        <v>0.97777777777777775</v>
      </c>
      <c r="S148" s="4">
        <v>1246.3620268389132</v>
      </c>
      <c r="T148" s="4">
        <v>0.94303797468354433</v>
      </c>
      <c r="U148" s="4">
        <v>0.47040978921601106</v>
      </c>
      <c r="V148" s="4">
        <v>0</v>
      </c>
      <c r="W148" s="4">
        <v>0.77321956576926931</v>
      </c>
      <c r="X148" s="4">
        <v>6.4516129032258063E-2</v>
      </c>
      <c r="Y148" s="4">
        <v>0.50873382600716288</v>
      </c>
      <c r="Z148" s="4">
        <v>0.97777777777777775</v>
      </c>
      <c r="AA148" s="4">
        <v>0.21663632085783124</v>
      </c>
      <c r="AB148" s="4">
        <v>0.98064516129032253</v>
      </c>
      <c r="AC148" s="4">
        <v>0.18188387483038598</v>
      </c>
      <c r="AD148" s="4">
        <v>0.62222222222222223</v>
      </c>
      <c r="AE148" s="4">
        <v>0.15427954880170608</v>
      </c>
      <c r="AF148" s="4">
        <v>0.7290322580645161</v>
      </c>
      <c r="AG148" s="4">
        <v>6525.7191858273654</v>
      </c>
      <c r="AH148" s="4">
        <v>1</v>
      </c>
      <c r="AI148" s="4">
        <v>950.36657453644102</v>
      </c>
      <c r="AJ148" s="4">
        <v>0.99354838709677418</v>
      </c>
      <c r="AK148" s="4">
        <v>7824.3313230305312</v>
      </c>
      <c r="AL148" s="4">
        <v>0.93333333333333335</v>
      </c>
      <c r="AM148" s="4">
        <v>4022.5271421692432</v>
      </c>
      <c r="AN148" s="4">
        <v>0.82580645161290323</v>
      </c>
      <c r="AO148" s="4">
        <v>1.3723406787251522</v>
      </c>
      <c r="AP148" s="4">
        <v>0.28888888888888886</v>
      </c>
      <c r="AQ148" s="4">
        <v>1.8328982485733514</v>
      </c>
      <c r="AR148" s="4">
        <v>0.38709677419354838</v>
      </c>
      <c r="AS148" s="4">
        <v>0.15019076526955</v>
      </c>
      <c r="AT148" s="4">
        <v>0</v>
      </c>
      <c r="AU148" s="4">
        <v>0.42596276319754617</v>
      </c>
      <c r="AV148" s="4">
        <v>0</v>
      </c>
      <c r="AW148" s="4">
        <v>12.813357504411808</v>
      </c>
      <c r="AX148" s="4">
        <v>1</v>
      </c>
      <c r="AY148" s="4">
        <v>1.059991852729802</v>
      </c>
      <c r="AZ148" s="4">
        <v>1</v>
      </c>
      <c r="BA148" s="4">
        <v>7740</v>
      </c>
      <c r="BB148" s="4">
        <v>0.93333333333333335</v>
      </c>
      <c r="BC148" s="4">
        <v>4506.5</v>
      </c>
      <c r="BD148" s="4">
        <v>0.89873417721518989</v>
      </c>
      <c r="BE148" s="4">
        <v>3.2895452182961451</v>
      </c>
      <c r="BF148" s="4">
        <v>0.35555555555555557</v>
      </c>
      <c r="BG148" s="4">
        <v>4.3304406312065691</v>
      </c>
      <c r="BH148" s="4">
        <v>0.44303797468354428</v>
      </c>
    </row>
    <row r="149" spans="2:60" x14ac:dyDescent="0.3">
      <c r="B149" s="3" t="s">
        <v>359</v>
      </c>
      <c r="C149" s="3" t="s">
        <v>360</v>
      </c>
      <c r="D149" s="3" t="s">
        <v>27</v>
      </c>
      <c r="E149" s="3" t="s">
        <v>130</v>
      </c>
      <c r="F149" s="3" t="s">
        <v>39</v>
      </c>
      <c r="G149" s="4">
        <v>2024</v>
      </c>
      <c r="H149" s="4">
        <v>8480</v>
      </c>
      <c r="I149" s="4">
        <v>3620.4937500000001</v>
      </c>
      <c r="J149" s="4">
        <v>0.55555555555555558</v>
      </c>
      <c r="K149" s="4">
        <v>3327.8780362021444</v>
      </c>
      <c r="L149" s="4">
        <v>0.54838709677419351</v>
      </c>
      <c r="M149" s="4">
        <v>3018.9653301886792</v>
      </c>
      <c r="N149" s="4">
        <v>0.62222222222222223</v>
      </c>
      <c r="O149" s="4">
        <v>2783.665107049771</v>
      </c>
      <c r="P149" s="4">
        <v>0.5741935483870968</v>
      </c>
      <c r="Q149" s="4">
        <v>2047.9930424528302</v>
      </c>
      <c r="R149" s="4">
        <v>0.93333333333333335</v>
      </c>
      <c r="S149" s="4">
        <v>1246.3620268389132</v>
      </c>
      <c r="T149" s="4">
        <v>0.90506329113924056</v>
      </c>
      <c r="U149" s="4">
        <v>0.86217450469576906</v>
      </c>
      <c r="V149" s="4">
        <v>0.91111111111111109</v>
      </c>
      <c r="W149" s="4">
        <v>0.77321956576926931</v>
      </c>
      <c r="X149" s="4">
        <v>0.7870967741935484</v>
      </c>
      <c r="Y149" s="4">
        <v>0.16614541036324693</v>
      </c>
      <c r="Z149" s="4">
        <v>0.28888888888888886</v>
      </c>
      <c r="AA149" s="4">
        <v>0.21663632085783124</v>
      </c>
      <c r="AB149" s="4">
        <v>0.37419354838709679</v>
      </c>
      <c r="AC149" s="4">
        <v>0.28348560910510479</v>
      </c>
      <c r="AD149" s="4">
        <v>0.91111111111111109</v>
      </c>
      <c r="AE149" s="4">
        <v>0.15427954880170608</v>
      </c>
      <c r="AF149" s="4">
        <v>0.94838709677419353</v>
      </c>
      <c r="AG149" s="4">
        <v>1459.9942216981133</v>
      </c>
      <c r="AH149" s="4">
        <v>0.66666666666666663</v>
      </c>
      <c r="AI149" s="4">
        <v>950.36657453644102</v>
      </c>
      <c r="AJ149" s="4">
        <v>0.79354838709677422</v>
      </c>
      <c r="AK149" s="4">
        <v>3111.6555424528301</v>
      </c>
      <c r="AL149" s="4">
        <v>0.33333333333333331</v>
      </c>
      <c r="AM149" s="4">
        <v>4022.5271421692432</v>
      </c>
      <c r="AN149" s="4">
        <v>0.36129032258064514</v>
      </c>
      <c r="AO149" s="4">
        <v>1.2168142182613815</v>
      </c>
      <c r="AP149" s="4">
        <v>0.2</v>
      </c>
      <c r="AQ149" s="4">
        <v>1.8328982485733514</v>
      </c>
      <c r="AR149" s="4">
        <v>0.30967741935483872</v>
      </c>
      <c r="AS149" s="4">
        <v>0.51158599988849707</v>
      </c>
      <c r="AT149" s="4">
        <v>0.75555555555555554</v>
      </c>
      <c r="AU149" s="4">
        <v>0.42596276319754617</v>
      </c>
      <c r="AV149" s="4">
        <v>0.82580645161290323</v>
      </c>
      <c r="AW149" s="4">
        <v>0.51979405272613655</v>
      </c>
      <c r="AX149" s="4">
        <v>0.10256410256410256</v>
      </c>
      <c r="AY149" s="4">
        <v>1.059991852729802</v>
      </c>
      <c r="AZ149" s="4">
        <v>0.15384615384615385</v>
      </c>
      <c r="BA149" s="4">
        <v>3826</v>
      </c>
      <c r="BB149" s="4">
        <v>0.17777777777777778</v>
      </c>
      <c r="BC149" s="4">
        <v>4506.5</v>
      </c>
      <c r="BD149" s="4">
        <v>0.2848101265822785</v>
      </c>
      <c r="BE149" s="4">
        <v>9.9498082870022078</v>
      </c>
      <c r="BF149" s="4">
        <v>0.93333333333333335</v>
      </c>
      <c r="BG149" s="4">
        <v>4.3304406312065691</v>
      </c>
      <c r="BH149" s="4">
        <v>0.89240506329113922</v>
      </c>
    </row>
    <row r="150" spans="2:60" x14ac:dyDescent="0.3">
      <c r="B150" s="3" t="s">
        <v>361</v>
      </c>
      <c r="C150" s="3" t="s">
        <v>362</v>
      </c>
      <c r="D150" s="3" t="s">
        <v>21</v>
      </c>
      <c r="E150" s="3" t="s">
        <v>76</v>
      </c>
      <c r="F150" s="3" t="s">
        <v>23</v>
      </c>
      <c r="G150" s="4">
        <v>2024</v>
      </c>
      <c r="H150" s="4">
        <v>2301</v>
      </c>
      <c r="I150" s="4">
        <v>8747.9652325076058</v>
      </c>
      <c r="J150" s="4">
        <v>0.81632653061224492</v>
      </c>
      <c r="K150" s="4">
        <v>5271.4077009906105</v>
      </c>
      <c r="L150" s="4">
        <v>0.92258064516129035</v>
      </c>
      <c r="M150" s="4">
        <v>7170.5593220338988</v>
      </c>
      <c r="N150" s="4">
        <v>0.83673469387755106</v>
      </c>
      <c r="O150" s="4">
        <v>3664.776090965649</v>
      </c>
      <c r="P150" s="4">
        <v>0.93548387096774188</v>
      </c>
      <c r="Q150" s="4">
        <v>4694.7983485441109</v>
      </c>
      <c r="R150" s="4">
        <v>0.98076923076923073</v>
      </c>
      <c r="S150" s="4">
        <v>998.56172839506178</v>
      </c>
      <c r="T150" s="4">
        <v>0.98734177215189878</v>
      </c>
      <c r="U150" s="4">
        <v>0.83931764749366433</v>
      </c>
      <c r="V150" s="4">
        <v>1</v>
      </c>
      <c r="W150" s="4">
        <v>0.63451768715199397</v>
      </c>
      <c r="X150" s="4">
        <v>0.70322580645161292</v>
      </c>
      <c r="Y150" s="4">
        <v>0.18031689296295289</v>
      </c>
      <c r="Z150" s="4">
        <v>0.38775510204081631</v>
      </c>
      <c r="AA150" s="4">
        <v>0.21302903242129306</v>
      </c>
      <c r="AB150" s="4">
        <v>0.45806451612903226</v>
      </c>
      <c r="AC150" s="4">
        <v>3.8877178476957437E-2</v>
      </c>
      <c r="AD150" s="4">
        <v>0.38775510204081631</v>
      </c>
      <c r="AE150" s="4">
        <v>6.5970871072232123E-2</v>
      </c>
      <c r="AF150" s="4">
        <v>0.2129032258064516</v>
      </c>
      <c r="AG150" s="4">
        <v>0</v>
      </c>
      <c r="AH150" s="4">
        <v>0</v>
      </c>
      <c r="AI150" s="4">
        <v>132.46383323062506</v>
      </c>
      <c r="AJ150" s="4">
        <v>0</v>
      </c>
      <c r="AK150" s="4">
        <v>20791.867883528899</v>
      </c>
      <c r="AL150" s="4">
        <v>0.91836734693877553</v>
      </c>
      <c r="AM150" s="4">
        <v>7214.877652757079</v>
      </c>
      <c r="AN150" s="4">
        <v>0.97419354838709682</v>
      </c>
      <c r="AO150" s="4">
        <v>3.6357200900409405</v>
      </c>
      <c r="AP150" s="4">
        <v>0.83673469387755106</v>
      </c>
      <c r="AQ150" s="4">
        <v>2.3083539032436322</v>
      </c>
      <c r="AR150" s="4">
        <v>0.93548387096774188</v>
      </c>
      <c r="AS150" s="4">
        <v>0.61341368359082571</v>
      </c>
      <c r="AT150" s="4">
        <v>1</v>
      </c>
      <c r="AU150" s="4">
        <v>0.45294114507188066</v>
      </c>
      <c r="AV150" s="4">
        <v>0.97419354838709682</v>
      </c>
      <c r="AW150" s="4"/>
      <c r="AX150" s="4"/>
      <c r="AY150" s="4">
        <v>0.83632373561476825</v>
      </c>
      <c r="AZ150" s="4"/>
      <c r="BA150" s="4">
        <v>2556</v>
      </c>
      <c r="BB150" s="4">
        <v>0.11538461538461539</v>
      </c>
      <c r="BC150" s="4">
        <v>3318</v>
      </c>
      <c r="BD150" s="4">
        <v>3.7974683544303799E-2</v>
      </c>
      <c r="BE150" s="4">
        <v>26.937074484364228</v>
      </c>
      <c r="BF150" s="4">
        <v>1</v>
      </c>
      <c r="BG150" s="4">
        <v>4.8962401971520366</v>
      </c>
      <c r="BH150" s="4">
        <v>1</v>
      </c>
    </row>
    <row r="151" spans="2:60" x14ac:dyDescent="0.3">
      <c r="B151" s="3" t="s">
        <v>363</v>
      </c>
      <c r="C151" s="3" t="s">
        <v>364</v>
      </c>
      <c r="D151" s="3" t="s">
        <v>21</v>
      </c>
      <c r="E151" s="3" t="s">
        <v>271</v>
      </c>
      <c r="F151" s="3" t="s">
        <v>23</v>
      </c>
      <c r="G151" s="4">
        <v>2024</v>
      </c>
      <c r="H151" s="4">
        <v>2309</v>
      </c>
      <c r="I151" s="4">
        <v>6418.7180597661327</v>
      </c>
      <c r="J151" s="4">
        <v>0.67346938775510201</v>
      </c>
      <c r="K151" s="4">
        <v>5271.4077009906105</v>
      </c>
      <c r="L151" s="4">
        <v>0.86451612903225805</v>
      </c>
      <c r="M151" s="4">
        <v>3871.9276743178866</v>
      </c>
      <c r="N151" s="4">
        <v>0.53061224489795922</v>
      </c>
      <c r="O151" s="4">
        <v>3664.776090965649</v>
      </c>
      <c r="P151" s="4">
        <v>0.8</v>
      </c>
      <c r="Q151" s="4">
        <v>2462.469900389779</v>
      </c>
      <c r="R151" s="4">
        <v>0.86538461538461542</v>
      </c>
      <c r="S151" s="4">
        <v>998.56172839506178</v>
      </c>
      <c r="T151" s="4">
        <v>0.93670886075949367</v>
      </c>
      <c r="U151" s="4">
        <v>0.63555295860822814</v>
      </c>
      <c r="V151" s="4">
        <v>0.51020408163265307</v>
      </c>
      <c r="W151" s="4">
        <v>0.63451768715199397</v>
      </c>
      <c r="X151" s="4">
        <v>0.21935483870967742</v>
      </c>
      <c r="Y151" s="4">
        <v>0.39677554953099758</v>
      </c>
      <c r="Z151" s="4">
        <v>0.83673469387755106</v>
      </c>
      <c r="AA151" s="4">
        <v>0.21302903242129306</v>
      </c>
      <c r="AB151" s="4">
        <v>0.91612903225806452</v>
      </c>
      <c r="AC151" s="4">
        <v>0.19216406791505802</v>
      </c>
      <c r="AD151" s="4">
        <v>0.8571428571428571</v>
      </c>
      <c r="AE151" s="4">
        <v>6.5970871072232123E-2</v>
      </c>
      <c r="AF151" s="4">
        <v>0.76774193548387093</v>
      </c>
      <c r="AG151" s="4">
        <v>624.74361195322649</v>
      </c>
      <c r="AH151" s="4">
        <v>0.73469387755102045</v>
      </c>
      <c r="AI151" s="4">
        <v>132.46383323062506</v>
      </c>
      <c r="AJ151" s="4">
        <v>0.56129032258064515</v>
      </c>
      <c r="AK151" s="4">
        <v>6596.635773061932</v>
      </c>
      <c r="AL151" s="4">
        <v>0.36734693877551022</v>
      </c>
      <c r="AM151" s="4">
        <v>7214.877652757079</v>
      </c>
      <c r="AN151" s="4">
        <v>0.75483870967741939</v>
      </c>
      <c r="AO151" s="4">
        <v>2.0144914099677678</v>
      </c>
      <c r="AP151" s="4">
        <v>0.38775510204081631</v>
      </c>
      <c r="AQ151" s="4">
        <v>2.3083539032436322</v>
      </c>
      <c r="AR151" s="4">
        <v>0.65161290322580645</v>
      </c>
      <c r="AS151" s="4">
        <v>0.44426983225224459</v>
      </c>
      <c r="AT151" s="4">
        <v>0.40816326530612246</v>
      </c>
      <c r="AU151" s="4">
        <v>0.45294114507188066</v>
      </c>
      <c r="AV151" s="4">
        <v>0.56129032258064515</v>
      </c>
      <c r="AW151" s="4">
        <v>1.9483027998444786</v>
      </c>
      <c r="AX151" s="4">
        <v>0.88888888888888884</v>
      </c>
      <c r="AY151" s="4">
        <v>0.83632373561476825</v>
      </c>
      <c r="AZ151" s="4">
        <v>0.86153846153846159</v>
      </c>
      <c r="BA151" s="4">
        <v>5438</v>
      </c>
      <c r="BB151" s="4">
        <v>0.94230769230769229</v>
      </c>
      <c r="BC151" s="4">
        <v>3318</v>
      </c>
      <c r="BD151" s="4">
        <v>0.64556962025316456</v>
      </c>
      <c r="BE151" s="4">
        <v>4.3805545242233839</v>
      </c>
      <c r="BF151" s="4">
        <v>0.44230769230769229</v>
      </c>
      <c r="BG151" s="4">
        <v>4.8962401971520366</v>
      </c>
      <c r="BH151" s="4">
        <v>0.58860759493670889</v>
      </c>
    </row>
    <row r="152" spans="2:60" x14ac:dyDescent="0.3">
      <c r="B152" s="3" t="s">
        <v>365</v>
      </c>
      <c r="C152" s="3" t="s">
        <v>366</v>
      </c>
      <c r="D152" s="3" t="s">
        <v>34</v>
      </c>
      <c r="E152" s="3" t="s">
        <v>209</v>
      </c>
      <c r="F152" s="3" t="s">
        <v>23</v>
      </c>
      <c r="G152" s="4">
        <v>2024</v>
      </c>
      <c r="H152" s="4">
        <v>1018</v>
      </c>
      <c r="I152" s="4">
        <v>6348.3831041257372</v>
      </c>
      <c r="J152" s="4">
        <v>0.63265306122448983</v>
      </c>
      <c r="K152" s="4">
        <v>5271.4077009906105</v>
      </c>
      <c r="L152" s="4">
        <v>0.85161290322580641</v>
      </c>
      <c r="M152" s="4">
        <v>5068.9734774066801</v>
      </c>
      <c r="N152" s="4">
        <v>0.7142857142857143</v>
      </c>
      <c r="O152" s="4">
        <v>3664.776090965649</v>
      </c>
      <c r="P152" s="4">
        <v>0.88387096774193552</v>
      </c>
      <c r="Q152" s="4">
        <v>1060.7888015717092</v>
      </c>
      <c r="R152" s="4">
        <v>0.51923076923076927</v>
      </c>
      <c r="S152" s="4">
        <v>998.56172839506178</v>
      </c>
      <c r="T152" s="4">
        <v>0.34810126582278483</v>
      </c>
      <c r="U152" s="4">
        <v>0.45848408409300573</v>
      </c>
      <c r="V152" s="4">
        <v>0.18367346938775511</v>
      </c>
      <c r="W152" s="4">
        <v>0.63451768715199397</v>
      </c>
      <c r="X152" s="4">
        <v>5.8064516129032261E-2</v>
      </c>
      <c r="Y152" s="4">
        <v>0.20153314721784579</v>
      </c>
      <c r="Z152" s="4">
        <v>0.42857142857142855</v>
      </c>
      <c r="AA152" s="4">
        <v>0.21302903242129306</v>
      </c>
      <c r="AB152" s="4">
        <v>0.50322580645161286</v>
      </c>
      <c r="AC152" s="4">
        <v>7.4003355392947112E-2</v>
      </c>
      <c r="AD152" s="4">
        <v>0.51020408163265307</v>
      </c>
      <c r="AE152" s="4">
        <v>6.5970871072232123E-2</v>
      </c>
      <c r="AF152" s="4">
        <v>0.33548387096774196</v>
      </c>
      <c r="AG152" s="4">
        <v>295.84577603143418</v>
      </c>
      <c r="AH152" s="4">
        <v>0.59183673469387754</v>
      </c>
      <c r="AI152" s="4">
        <v>132.46383323062506</v>
      </c>
      <c r="AJ152" s="4">
        <v>0.33548387096774196</v>
      </c>
      <c r="AK152" s="4">
        <v>20847.278978388997</v>
      </c>
      <c r="AL152" s="4">
        <v>0.93877551020408168</v>
      </c>
      <c r="AM152" s="4">
        <v>7214.877652757079</v>
      </c>
      <c r="AN152" s="4">
        <v>0.98064516129032253</v>
      </c>
      <c r="AO152" s="4">
        <v>4.8511600593681949</v>
      </c>
      <c r="AP152" s="4">
        <v>0.95918367346938771</v>
      </c>
      <c r="AQ152" s="4">
        <v>2.3083539032436322</v>
      </c>
      <c r="AR152" s="4">
        <v>0.98709677419354835</v>
      </c>
      <c r="AS152" s="4">
        <v>0.46062424609980845</v>
      </c>
      <c r="AT152" s="4">
        <v>0.55102040816326525</v>
      </c>
      <c r="AU152" s="4">
        <v>0.45294114507188066</v>
      </c>
      <c r="AV152" s="4">
        <v>0.6645161290322581</v>
      </c>
      <c r="AW152" s="4">
        <v>4.479296909205738</v>
      </c>
      <c r="AX152" s="4">
        <v>0.97222222222222221</v>
      </c>
      <c r="AY152" s="4">
        <v>0.83632373561476825</v>
      </c>
      <c r="AZ152" s="4">
        <v>0.96923076923076923</v>
      </c>
      <c r="BA152" s="4">
        <v>3860</v>
      </c>
      <c r="BB152" s="4">
        <v>0.71153846153846156</v>
      </c>
      <c r="BC152" s="4">
        <v>3318</v>
      </c>
      <c r="BD152" s="4">
        <v>0.310126582278481</v>
      </c>
      <c r="BE152" s="4">
        <v>3.797648695514392</v>
      </c>
      <c r="BF152" s="4">
        <v>0.42307692307692307</v>
      </c>
      <c r="BG152" s="4">
        <v>4.8962401971520366</v>
      </c>
      <c r="BH152" s="4">
        <v>0.53164556962025311</v>
      </c>
    </row>
    <row r="153" spans="2:60" x14ac:dyDescent="0.3">
      <c r="B153" s="3" t="s">
        <v>367</v>
      </c>
      <c r="C153" s="3" t="s">
        <v>368</v>
      </c>
      <c r="D153" s="3" t="s">
        <v>27</v>
      </c>
      <c r="E153" s="3" t="s">
        <v>38</v>
      </c>
      <c r="F153" s="3" t="s">
        <v>29</v>
      </c>
      <c r="G153" s="4">
        <v>2024</v>
      </c>
      <c r="H153" s="4">
        <v>725778</v>
      </c>
      <c r="I153" s="4">
        <v>4359.8428169495355</v>
      </c>
      <c r="J153" s="4">
        <v>1</v>
      </c>
      <c r="K153" s="4">
        <v>3528.9331352154531</v>
      </c>
      <c r="L153" s="4">
        <v>0.67096774193548392</v>
      </c>
      <c r="M153" s="4">
        <v>3174.0339332412941</v>
      </c>
      <c r="N153" s="4">
        <v>1</v>
      </c>
      <c r="O153" s="4">
        <v>2379.3695972109108</v>
      </c>
      <c r="P153" s="4">
        <v>0.61935483870967745</v>
      </c>
      <c r="Q153" s="4">
        <v>1597.9229943591567</v>
      </c>
      <c r="R153" s="4">
        <v>1</v>
      </c>
      <c r="S153" s="4">
        <v>1238.818828449279</v>
      </c>
      <c r="T153" s="4">
        <v>0.77848101265822789</v>
      </c>
      <c r="U153" s="4">
        <v>0.80275626857058702</v>
      </c>
      <c r="V153" s="4">
        <v>0.66666666666666663</v>
      </c>
      <c r="W153" s="4">
        <v>0.79890752710807367</v>
      </c>
      <c r="X153" s="4">
        <v>0.58064516129032262</v>
      </c>
      <c r="Y153" s="4">
        <v>0.27198431996177325</v>
      </c>
      <c r="Z153" s="4">
        <v>0.33333333333333331</v>
      </c>
      <c r="AA153" s="4">
        <v>0.28609063515048178</v>
      </c>
      <c r="AB153" s="4">
        <v>0.67741935483870963</v>
      </c>
      <c r="AC153" s="4">
        <v>0.22880886480149865</v>
      </c>
      <c r="AD153" s="4">
        <v>1</v>
      </c>
      <c r="AE153" s="4">
        <v>7.5532022052612502E-2</v>
      </c>
      <c r="AF153" s="4">
        <v>0.82580645161290323</v>
      </c>
      <c r="AG153" s="4">
        <v>1416.3697439161838</v>
      </c>
      <c r="AH153" s="4">
        <v>1</v>
      </c>
      <c r="AI153" s="4">
        <v>360.86205372978287</v>
      </c>
      <c r="AJ153" s="4">
        <v>0.7870967741935484</v>
      </c>
      <c r="AK153" s="4">
        <v>3752.0674365990703</v>
      </c>
      <c r="AL153" s="4">
        <v>0.5</v>
      </c>
      <c r="AM153" s="4">
        <v>3752.0674365990703</v>
      </c>
      <c r="AN153" s="4">
        <v>0.4838709677419355</v>
      </c>
      <c r="AO153" s="4">
        <v>1.3115509541992085</v>
      </c>
      <c r="AP153" s="4">
        <v>0</v>
      </c>
      <c r="AQ153" s="4">
        <v>1.6906100396126211</v>
      </c>
      <c r="AR153" s="4">
        <v>0.34193548387096773</v>
      </c>
      <c r="AS153" s="4">
        <v>0.45412892366287916</v>
      </c>
      <c r="AT153" s="4">
        <v>0.33333333333333331</v>
      </c>
      <c r="AU153" s="4">
        <v>0.46581696030529535</v>
      </c>
      <c r="AV153" s="4">
        <v>0.62580645161290327</v>
      </c>
      <c r="AW153" s="4">
        <v>0.9039291532290139</v>
      </c>
      <c r="AX153" s="4">
        <v>0.16666666666666666</v>
      </c>
      <c r="AY153" s="4">
        <v>1.3761059216214269</v>
      </c>
      <c r="AZ153" s="4">
        <v>0.44615384615384618</v>
      </c>
      <c r="BA153" s="4">
        <v>9892</v>
      </c>
      <c r="BB153" s="4">
        <v>1</v>
      </c>
      <c r="BC153" s="4">
        <v>7327</v>
      </c>
      <c r="BD153" s="4">
        <v>0.95569620253164556</v>
      </c>
      <c r="BE153" s="4">
        <v>2.4890717880849613</v>
      </c>
      <c r="BF153" s="4">
        <v>0.5</v>
      </c>
      <c r="BG153" s="4">
        <v>2.4890717880849613</v>
      </c>
      <c r="BH153" s="4">
        <v>0.20253164556962025</v>
      </c>
    </row>
    <row r="154" spans="2:60" x14ac:dyDescent="0.3">
      <c r="B154" s="3" t="s">
        <v>370</v>
      </c>
      <c r="C154" s="3" t="s">
        <v>371</v>
      </c>
      <c r="D154" s="3" t="s">
        <v>21</v>
      </c>
      <c r="E154" s="3" t="s">
        <v>56</v>
      </c>
      <c r="F154" s="3" t="s">
        <v>39</v>
      </c>
      <c r="G154" s="4">
        <v>2024</v>
      </c>
      <c r="H154" s="4">
        <v>4839</v>
      </c>
      <c r="I154" s="4">
        <v>2943.7162636908452</v>
      </c>
      <c r="J154" s="4">
        <v>0.31111111111111112</v>
      </c>
      <c r="K154" s="4">
        <v>3327.8780362021444</v>
      </c>
      <c r="L154" s="4">
        <v>0.33548387096774196</v>
      </c>
      <c r="M154" s="4">
        <v>2463.1558173176277</v>
      </c>
      <c r="N154" s="4">
        <v>0.4</v>
      </c>
      <c r="O154" s="4">
        <v>2783.665107049771</v>
      </c>
      <c r="P154" s="4">
        <v>0.38064516129032255</v>
      </c>
      <c r="Q154" s="4">
        <v>1249.5848315767721</v>
      </c>
      <c r="R154" s="4">
        <v>0.51111111111111107</v>
      </c>
      <c r="S154" s="4">
        <v>1246.3620268389132</v>
      </c>
      <c r="T154" s="4">
        <v>0.54430379746835444</v>
      </c>
      <c r="U154" s="4">
        <v>0.76030652365243556</v>
      </c>
      <c r="V154" s="4">
        <v>0.46666666666666667</v>
      </c>
      <c r="W154" s="4">
        <v>0.77321956576926931</v>
      </c>
      <c r="X154" s="4">
        <v>0.46451612903225808</v>
      </c>
      <c r="Y154" s="4">
        <v>0.16324958091262801</v>
      </c>
      <c r="Z154" s="4">
        <v>0.24444444444444444</v>
      </c>
      <c r="AA154" s="4">
        <v>0.21663632085783124</v>
      </c>
      <c r="AB154" s="4">
        <v>0.34838709677419355</v>
      </c>
      <c r="AC154" s="4">
        <v>0.16071928618239237</v>
      </c>
      <c r="AD154" s="4">
        <v>0.55555555555555558</v>
      </c>
      <c r="AE154" s="4">
        <v>0.15427954880170608</v>
      </c>
      <c r="AF154" s="4">
        <v>0.67096774193548392</v>
      </c>
      <c r="AG154" s="4">
        <v>508.76441413515187</v>
      </c>
      <c r="AH154" s="4">
        <v>0.31111111111111112</v>
      </c>
      <c r="AI154" s="4">
        <v>950.36657453644102</v>
      </c>
      <c r="AJ154" s="4">
        <v>0.49032258064516127</v>
      </c>
      <c r="AK154" s="4">
        <v>4049.8493490390579</v>
      </c>
      <c r="AL154" s="4">
        <v>0.51111111111111107</v>
      </c>
      <c r="AM154" s="4">
        <v>4022.5271421692432</v>
      </c>
      <c r="AN154" s="4">
        <v>0.52903225806451615</v>
      </c>
      <c r="AO154" s="4">
        <v>2.2750195638795931</v>
      </c>
      <c r="AP154" s="4">
        <v>0.71111111111111114</v>
      </c>
      <c r="AQ154" s="4">
        <v>1.8328982485733514</v>
      </c>
      <c r="AR154" s="4">
        <v>0.71612903225806457</v>
      </c>
      <c r="AS154" s="4">
        <v>0.48428252796517895</v>
      </c>
      <c r="AT154" s="4">
        <v>0.66666666666666663</v>
      </c>
      <c r="AU154" s="4">
        <v>0.42596276319754617</v>
      </c>
      <c r="AV154" s="4">
        <v>0.73548387096774193</v>
      </c>
      <c r="AW154" s="4">
        <v>1.4273837242217966</v>
      </c>
      <c r="AX154" s="4">
        <v>0.66666666666666663</v>
      </c>
      <c r="AY154" s="4">
        <v>1.059991852729802</v>
      </c>
      <c r="AZ154" s="4">
        <v>0.69230769230769229</v>
      </c>
      <c r="BA154" s="4">
        <v>4236</v>
      </c>
      <c r="BB154" s="4">
        <v>0.33333333333333331</v>
      </c>
      <c r="BC154" s="4">
        <v>4506.5</v>
      </c>
      <c r="BD154" s="4">
        <v>0.38607594936708861</v>
      </c>
      <c r="BE154" s="4">
        <v>8.7027885020816562</v>
      </c>
      <c r="BF154" s="4">
        <v>0.91111111111111109</v>
      </c>
      <c r="BG154" s="4">
        <v>4.3304406312065691</v>
      </c>
      <c r="BH154" s="4">
        <v>0.86075949367088611</v>
      </c>
    </row>
    <row r="155" spans="2:60" x14ac:dyDescent="0.3">
      <c r="B155" s="3" t="s">
        <v>372</v>
      </c>
      <c r="C155" s="3" t="s">
        <v>373</v>
      </c>
      <c r="D155" s="3" t="s">
        <v>27</v>
      </c>
      <c r="E155" s="3" t="s">
        <v>42</v>
      </c>
      <c r="F155" s="3" t="s">
        <v>62</v>
      </c>
      <c r="G155" s="4">
        <v>2024</v>
      </c>
      <c r="H155" s="4">
        <v>47265</v>
      </c>
      <c r="I155" s="4">
        <v>2495.6098593039246</v>
      </c>
      <c r="J155" s="4">
        <v>0.28947368421052633</v>
      </c>
      <c r="K155" s="4">
        <v>2840.5936120734659</v>
      </c>
      <c r="L155" s="4">
        <v>0.17419354838709677</v>
      </c>
      <c r="M155" s="4">
        <v>2264.4239923833702</v>
      </c>
      <c r="N155" s="4">
        <v>0.44736842105263158</v>
      </c>
      <c r="O155" s="4">
        <v>2351.7489107305705</v>
      </c>
      <c r="P155" s="4">
        <v>0.30967741935483872</v>
      </c>
      <c r="Q155" s="4">
        <v>1208.4899185443774</v>
      </c>
      <c r="R155" s="4">
        <v>0.47368421052631576</v>
      </c>
      <c r="S155" s="4">
        <v>1220.0951277893598</v>
      </c>
      <c r="T155" s="4">
        <v>0.47468354430379744</v>
      </c>
      <c r="U155" s="4">
        <v>0.81894790386164218</v>
      </c>
      <c r="V155" s="4">
        <v>0.31578947368421051</v>
      </c>
      <c r="W155" s="4">
        <v>0.86858743257935678</v>
      </c>
      <c r="X155" s="4">
        <v>0.64516129032258063</v>
      </c>
      <c r="Y155" s="4">
        <v>9.2637022593361873E-2</v>
      </c>
      <c r="Z155" s="4">
        <v>0.10526315789473684</v>
      </c>
      <c r="AA155" s="4">
        <v>0.16850778662825508</v>
      </c>
      <c r="AB155" s="4">
        <v>0.13548387096774195</v>
      </c>
      <c r="AC155" s="4">
        <v>3.0890789501334399E-2</v>
      </c>
      <c r="AD155" s="4">
        <v>2.6315789473684209E-2</v>
      </c>
      <c r="AE155" s="4">
        <v>0.11883209039597999</v>
      </c>
      <c r="AF155" s="4">
        <v>0.18709677419354839</v>
      </c>
      <c r="AG155" s="4">
        <v>784.40706653972279</v>
      </c>
      <c r="AH155" s="4">
        <v>0.5</v>
      </c>
      <c r="AI155" s="4">
        <v>784.40706653972279</v>
      </c>
      <c r="AJ155" s="4">
        <v>0.6064516129032258</v>
      </c>
      <c r="AK155" s="4">
        <v>1937.1839627631439</v>
      </c>
      <c r="AL155" s="4">
        <v>0.18421052631578946</v>
      </c>
      <c r="AM155" s="4">
        <v>2845.8520715675572</v>
      </c>
      <c r="AN155" s="4">
        <v>0.1032258064516129</v>
      </c>
      <c r="AO155" s="4">
        <v>0.97797549747391133</v>
      </c>
      <c r="AP155" s="4">
        <v>0.21052631578947367</v>
      </c>
      <c r="AQ155" s="4">
        <v>1.2167310006188128</v>
      </c>
      <c r="AR155" s="4">
        <v>0.16129032258064516</v>
      </c>
      <c r="AS155" s="4">
        <v>0.42636007711608348</v>
      </c>
      <c r="AT155" s="4">
        <v>0.5</v>
      </c>
      <c r="AU155" s="4">
        <v>0.42636007711608348</v>
      </c>
      <c r="AV155" s="4">
        <v>0.45806451612903226</v>
      </c>
      <c r="AW155" s="4">
        <v>0.66210897395963408</v>
      </c>
      <c r="AX155" s="4">
        <v>0.21212121212121213</v>
      </c>
      <c r="AY155" s="4">
        <v>1.0106314937772813</v>
      </c>
      <c r="AZ155" s="4">
        <v>0.25384615384615383</v>
      </c>
      <c r="BA155" s="4">
        <v>4800</v>
      </c>
      <c r="BB155" s="4">
        <v>0.21052631578947367</v>
      </c>
      <c r="BC155" s="4">
        <v>5439</v>
      </c>
      <c r="BD155" s="4">
        <v>0.53164556962025311</v>
      </c>
      <c r="BE155" s="4">
        <v>3.7078713804958707</v>
      </c>
      <c r="BF155" s="4">
        <v>0.68421052631578949</v>
      </c>
      <c r="BG155" s="4">
        <v>3.1714990432388874</v>
      </c>
      <c r="BH155" s="4">
        <v>0.52531645569620256</v>
      </c>
    </row>
    <row r="156" spans="2:60" x14ac:dyDescent="0.3">
      <c r="B156" s="3" t="s">
        <v>374</v>
      </c>
      <c r="C156" s="3" t="s">
        <v>375</v>
      </c>
      <c r="D156" s="3" t="s">
        <v>27</v>
      </c>
      <c r="E156" s="3" t="s">
        <v>71</v>
      </c>
      <c r="F156" s="3" t="s">
        <v>79</v>
      </c>
      <c r="G156" s="4">
        <v>2024</v>
      </c>
      <c r="H156" s="4">
        <v>99792</v>
      </c>
      <c r="I156" s="4">
        <v>3572.517195767196</v>
      </c>
      <c r="J156" s="4">
        <v>0.92307692307692313</v>
      </c>
      <c r="K156" s="4">
        <v>2808.7201780959463</v>
      </c>
      <c r="L156" s="4">
        <v>0.52258064516129032</v>
      </c>
      <c r="M156" s="4">
        <v>3099.4152136443804</v>
      </c>
      <c r="N156" s="4">
        <v>1</v>
      </c>
      <c r="O156" s="4">
        <v>2421.4859963146146</v>
      </c>
      <c r="P156" s="4">
        <v>0.59354838709677415</v>
      </c>
      <c r="Q156" s="4">
        <v>1812.3406485489818</v>
      </c>
      <c r="R156" s="4">
        <v>1</v>
      </c>
      <c r="S156" s="4">
        <v>1348.8007480808219</v>
      </c>
      <c r="T156" s="4">
        <v>0.85443037974683544</v>
      </c>
      <c r="U156" s="4">
        <v>0.9307757358225679</v>
      </c>
      <c r="V156" s="4">
        <v>0.84615384615384615</v>
      </c>
      <c r="W156" s="4">
        <v>0.90052571638766743</v>
      </c>
      <c r="X156" s="4">
        <v>0.9419354838709677</v>
      </c>
      <c r="Y156" s="4">
        <v>0.13242818892050626</v>
      </c>
      <c r="Z156" s="4">
        <v>0.30769230769230771</v>
      </c>
      <c r="AA156" s="4">
        <v>0.16277784106612928</v>
      </c>
      <c r="AB156" s="4">
        <v>0.26451612903225807</v>
      </c>
      <c r="AC156" s="4">
        <v>8.2796451762383622E-2</v>
      </c>
      <c r="AD156" s="4">
        <v>0.30769230769230771</v>
      </c>
      <c r="AE156" s="4">
        <v>0.11213996747458171</v>
      </c>
      <c r="AF156" s="4">
        <v>0.38709677419354838</v>
      </c>
      <c r="AG156" s="4">
        <v>447.69461479878146</v>
      </c>
      <c r="AH156" s="4">
        <v>0.46153846153846156</v>
      </c>
      <c r="AI156" s="4">
        <v>450.44714484039753</v>
      </c>
      <c r="AJ156" s="4">
        <v>0.45806451612903226</v>
      </c>
      <c r="AK156" s="4">
        <v>2977.5068442360107</v>
      </c>
      <c r="AL156" s="4">
        <v>0.92307692307692313</v>
      </c>
      <c r="AM156" s="4">
        <v>1911.5653803888868</v>
      </c>
      <c r="AN156" s="4">
        <v>0.33548387096774196</v>
      </c>
      <c r="AO156" s="4">
        <v>1.0331572734273944</v>
      </c>
      <c r="AP156" s="4">
        <v>0.69230769230769229</v>
      </c>
      <c r="AQ156" s="4">
        <v>0.96680645251924513</v>
      </c>
      <c r="AR156" s="4">
        <v>0.18709677419354839</v>
      </c>
      <c r="AS156" s="4">
        <v>0.32494486224737729</v>
      </c>
      <c r="AT156" s="4">
        <v>7.6923076923076927E-2</v>
      </c>
      <c r="AU156" s="4">
        <v>0.40788392306614168</v>
      </c>
      <c r="AV156" s="4">
        <v>8.387096774193549E-2</v>
      </c>
      <c r="AW156" s="4">
        <v>0.84911298917247313</v>
      </c>
      <c r="AX156" s="4">
        <v>0.33333333333333331</v>
      </c>
      <c r="AY156" s="4">
        <v>0.99321574751562758</v>
      </c>
      <c r="AZ156" s="4">
        <v>0.40769230769230769</v>
      </c>
      <c r="BA156" s="4">
        <v>6991</v>
      </c>
      <c r="BB156" s="4">
        <v>0.69230769230769229</v>
      </c>
      <c r="BC156" s="4">
        <v>6472.5</v>
      </c>
      <c r="BD156" s="4">
        <v>0.86708860759493667</v>
      </c>
      <c r="BE156" s="4">
        <v>4.6249445212751823</v>
      </c>
      <c r="BF156" s="4">
        <v>0.76923076923076927</v>
      </c>
      <c r="BG156" s="4">
        <v>2.9926402967531014</v>
      </c>
      <c r="BH156" s="4">
        <v>0.61392405063291144</v>
      </c>
    </row>
    <row r="157" spans="2:60" x14ac:dyDescent="0.3">
      <c r="B157" s="3" t="s">
        <v>376</v>
      </c>
      <c r="C157" s="3" t="s">
        <v>377</v>
      </c>
      <c r="D157" s="3" t="s">
        <v>91</v>
      </c>
      <c r="E157" s="3" t="s">
        <v>71</v>
      </c>
      <c r="F157" s="3" t="s">
        <v>62</v>
      </c>
      <c r="G157" s="4">
        <v>2024</v>
      </c>
      <c r="H157" s="4">
        <v>13219</v>
      </c>
      <c r="I157" s="4">
        <v>1980.3509342612906</v>
      </c>
      <c r="J157" s="4">
        <v>7.8947368421052627E-2</v>
      </c>
      <c r="K157" s="4">
        <v>2840.5936120734659</v>
      </c>
      <c r="L157" s="4">
        <v>6.4516129032258063E-2</v>
      </c>
      <c r="M157" s="4">
        <v>1627.2319388758606</v>
      </c>
      <c r="N157" s="4">
        <v>7.8947368421052627E-2</v>
      </c>
      <c r="O157" s="4">
        <v>2351.7489107305705</v>
      </c>
      <c r="P157" s="4">
        <v>6.4516129032258063E-2</v>
      </c>
      <c r="Q157" s="4">
        <v>909.7061804977684</v>
      </c>
      <c r="R157" s="4">
        <v>0.10526315789473684</v>
      </c>
      <c r="S157" s="4">
        <v>1220.0951277893598</v>
      </c>
      <c r="T157" s="4">
        <v>0.23417721518987342</v>
      </c>
      <c r="U157" s="4">
        <v>0.79823150194976678</v>
      </c>
      <c r="V157" s="4">
        <v>0.26315789473684209</v>
      </c>
      <c r="W157" s="4">
        <v>0.86858743257935678</v>
      </c>
      <c r="X157" s="4">
        <v>0.56129032258064515</v>
      </c>
      <c r="Y157" s="4">
        <v>0.1783113231479603</v>
      </c>
      <c r="Z157" s="4">
        <v>0.57894736842105265</v>
      </c>
      <c r="AA157" s="4">
        <v>0.16850778662825508</v>
      </c>
      <c r="AB157" s="4">
        <v>0.45161290322580644</v>
      </c>
      <c r="AC157" s="4">
        <v>0.10090642049148897</v>
      </c>
      <c r="AD157" s="4">
        <v>0.36842105263157893</v>
      </c>
      <c r="AE157" s="4">
        <v>0.11883209039597999</v>
      </c>
      <c r="AF157" s="4">
        <v>0.43870967741935485</v>
      </c>
      <c r="AG157" s="4">
        <v>279.02352674181105</v>
      </c>
      <c r="AH157" s="4">
        <v>0.13157894736842105</v>
      </c>
      <c r="AI157" s="4">
        <v>784.40706653972279</v>
      </c>
      <c r="AJ157" s="4">
        <v>0.30967741935483872</v>
      </c>
      <c r="AK157" s="4">
        <v>2663.4733338376577</v>
      </c>
      <c r="AL157" s="4">
        <v>0.42105263157894735</v>
      </c>
      <c r="AM157" s="4">
        <v>2845.8520715675572</v>
      </c>
      <c r="AN157" s="4">
        <v>0.28387096774193549</v>
      </c>
      <c r="AO157" s="4">
        <v>1.9349224208222842</v>
      </c>
      <c r="AP157" s="4">
        <v>0.86842105263157898</v>
      </c>
      <c r="AQ157" s="4">
        <v>1.2167310006188128</v>
      </c>
      <c r="AR157" s="4">
        <v>0.63225806451612898</v>
      </c>
      <c r="AS157" s="4">
        <v>0.43834234159964136</v>
      </c>
      <c r="AT157" s="4">
        <v>0.57894736842105265</v>
      </c>
      <c r="AU157" s="4">
        <v>0.42636007711608348</v>
      </c>
      <c r="AV157" s="4">
        <v>0.52903225806451615</v>
      </c>
      <c r="AW157" s="4">
        <v>0.42382774915435228</v>
      </c>
      <c r="AX157" s="4">
        <v>6.0606060606060608E-2</v>
      </c>
      <c r="AY157" s="4">
        <v>1.0106314937772813</v>
      </c>
      <c r="AZ157" s="4">
        <v>9.2307692307692313E-2</v>
      </c>
      <c r="BA157" s="4">
        <v>4986</v>
      </c>
      <c r="BB157" s="4">
        <v>0.31578947368421051</v>
      </c>
      <c r="BC157" s="4">
        <v>5439</v>
      </c>
      <c r="BD157" s="4">
        <v>0.58860759493670889</v>
      </c>
      <c r="BE157" s="4">
        <v>2.6581270129437815</v>
      </c>
      <c r="BF157" s="4">
        <v>0.28947368421052633</v>
      </c>
      <c r="BG157" s="4">
        <v>3.1714990432388874</v>
      </c>
      <c r="BH157" s="4">
        <v>0.25316455696202533</v>
      </c>
    </row>
    <row r="158" spans="2:60" x14ac:dyDescent="0.3">
      <c r="B158" s="3" t="s">
        <v>378</v>
      </c>
      <c r="C158" s="3" t="s">
        <v>379</v>
      </c>
      <c r="D158" s="3" t="s">
        <v>34</v>
      </c>
      <c r="E158" s="3" t="s">
        <v>130</v>
      </c>
      <c r="F158" s="3" t="s">
        <v>23</v>
      </c>
      <c r="G158" s="4">
        <v>2024</v>
      </c>
      <c r="H158" s="4">
        <v>1881</v>
      </c>
      <c r="I158" s="4">
        <v>1835.1116427432216</v>
      </c>
      <c r="J158" s="4">
        <v>4.0816326530612242E-2</v>
      </c>
      <c r="K158" s="4">
        <v>5271.4077009906105</v>
      </c>
      <c r="L158" s="4">
        <v>3.870967741935484E-2</v>
      </c>
      <c r="M158" s="4">
        <v>1730.9377990430621</v>
      </c>
      <c r="N158" s="4">
        <v>0.10204081632653061</v>
      </c>
      <c r="O158" s="4">
        <v>3664.776090965649</v>
      </c>
      <c r="P158" s="4">
        <v>9.0322580645161285E-2</v>
      </c>
      <c r="Q158" s="4">
        <v>601.70015948963317</v>
      </c>
      <c r="R158" s="4">
        <v>0.17307692307692307</v>
      </c>
      <c r="S158" s="4">
        <v>998.56172839506178</v>
      </c>
      <c r="T158" s="4">
        <v>6.3291139240506333E-2</v>
      </c>
      <c r="U158" s="4">
        <v>0.79605602221420724</v>
      </c>
      <c r="V158" s="4">
        <v>0.89795918367346939</v>
      </c>
      <c r="W158" s="4">
        <v>0.63451768715199397</v>
      </c>
      <c r="X158" s="4">
        <v>0.54838709677419351</v>
      </c>
      <c r="Y158" s="4">
        <v>5.6767033282201257E-2</v>
      </c>
      <c r="Z158" s="4">
        <v>0.16326530612244897</v>
      </c>
      <c r="AA158" s="4">
        <v>0.21302903242129306</v>
      </c>
      <c r="AB158" s="4">
        <v>7.7419354838709681E-2</v>
      </c>
      <c r="AC158" s="4">
        <v>0.2300103459852211</v>
      </c>
      <c r="AD158" s="4">
        <v>0.91836734693877553</v>
      </c>
      <c r="AE158" s="4">
        <v>6.5970871072232123E-2</v>
      </c>
      <c r="AF158" s="4">
        <v>0.83870967741935487</v>
      </c>
      <c r="AG158" s="4">
        <v>158.33014354066987</v>
      </c>
      <c r="AH158" s="4">
        <v>0.53061224489795922</v>
      </c>
      <c r="AI158" s="4">
        <v>132.46383323062506</v>
      </c>
      <c r="AJ158" s="4">
        <v>0.26451612903225807</v>
      </c>
      <c r="AK158" s="4">
        <v>1531.6315789473683</v>
      </c>
      <c r="AL158" s="4">
        <v>0</v>
      </c>
      <c r="AM158" s="4">
        <v>7214.877652757079</v>
      </c>
      <c r="AN158" s="4">
        <v>5.8064516129032261E-2</v>
      </c>
      <c r="AO158" s="4">
        <v>1.0113605208385625</v>
      </c>
      <c r="AP158" s="4">
        <v>8.1632653061224483E-2</v>
      </c>
      <c r="AQ158" s="4">
        <v>2.3083539032436322</v>
      </c>
      <c r="AR158" s="4">
        <v>0.18064516129032257</v>
      </c>
      <c r="AS158" s="4">
        <v>0.5045228335003703</v>
      </c>
      <c r="AT158" s="4">
        <v>0.77551020408163263</v>
      </c>
      <c r="AU158" s="4">
        <v>0.45294114507188066</v>
      </c>
      <c r="AV158" s="4">
        <v>0.80645161290322576</v>
      </c>
      <c r="AW158" s="4">
        <v>0.32291526354618327</v>
      </c>
      <c r="AX158" s="4">
        <v>0.1388888888888889</v>
      </c>
      <c r="AY158" s="4">
        <v>0.83632373561476825</v>
      </c>
      <c r="AZ158" s="4">
        <v>5.3846153846153849E-2</v>
      </c>
      <c r="BA158" s="4">
        <v>4631</v>
      </c>
      <c r="BB158" s="4">
        <v>0.90384615384615385</v>
      </c>
      <c r="BC158" s="4">
        <v>3318</v>
      </c>
      <c r="BD158" s="4">
        <v>0.49367088607594939</v>
      </c>
      <c r="BE158" s="4">
        <v>3.5037647427399996</v>
      </c>
      <c r="BF158" s="4">
        <v>0.38461538461538464</v>
      </c>
      <c r="BG158" s="4">
        <v>4.8962401971520366</v>
      </c>
      <c r="BH158" s="4">
        <v>0.47468354430379744</v>
      </c>
    </row>
    <row r="159" spans="2:60" x14ac:dyDescent="0.3">
      <c r="B159" s="3" t="s">
        <v>380</v>
      </c>
      <c r="C159" s="3" t="s">
        <v>381</v>
      </c>
      <c r="D159" s="3" t="s">
        <v>21</v>
      </c>
      <c r="E159" s="3" t="s">
        <v>22</v>
      </c>
      <c r="F159" s="3" t="s">
        <v>23</v>
      </c>
      <c r="G159" s="4">
        <v>2024</v>
      </c>
      <c r="H159" s="4">
        <v>227</v>
      </c>
      <c r="I159" s="4"/>
      <c r="J159" s="4"/>
      <c r="K159" s="4">
        <v>5271.4077009906105</v>
      </c>
      <c r="L159" s="4"/>
      <c r="M159" s="4"/>
      <c r="N159" s="4"/>
      <c r="O159" s="4">
        <v>3664.776090965649</v>
      </c>
      <c r="P159" s="4"/>
      <c r="Q159" s="4">
        <v>431.19383259911893</v>
      </c>
      <c r="R159" s="4">
        <v>3.8461538461538464E-2</v>
      </c>
      <c r="S159" s="4">
        <v>998.56172839506178</v>
      </c>
      <c r="T159" s="4">
        <v>1.2658227848101266E-2</v>
      </c>
      <c r="U159" s="4"/>
      <c r="V159" s="4"/>
      <c r="W159" s="4">
        <v>0.63451768715199397</v>
      </c>
      <c r="X159" s="4"/>
      <c r="Y159" s="4"/>
      <c r="Z159" s="4"/>
      <c r="AA159" s="4">
        <v>0.21302903242129306</v>
      </c>
      <c r="AB159" s="4"/>
      <c r="AC159" s="4"/>
      <c r="AD159" s="4"/>
      <c r="AE159" s="4">
        <v>6.5970871072232123E-2</v>
      </c>
      <c r="AF159" s="4"/>
      <c r="AG159" s="4"/>
      <c r="AH159" s="4"/>
      <c r="AI159" s="4">
        <v>132.46383323062506</v>
      </c>
      <c r="AJ159" s="4"/>
      <c r="AK159" s="4"/>
      <c r="AL159" s="4"/>
      <c r="AM159" s="4">
        <v>7214.877652757079</v>
      </c>
      <c r="AN159" s="4"/>
      <c r="AO159" s="4"/>
      <c r="AP159" s="4"/>
      <c r="AQ159" s="4">
        <v>2.3083539032436322</v>
      </c>
      <c r="AR159" s="4"/>
      <c r="AS159" s="4"/>
      <c r="AT159" s="4"/>
      <c r="AU159" s="4">
        <v>0.45294114507188066</v>
      </c>
      <c r="AV159" s="4"/>
      <c r="AW159" s="4"/>
      <c r="AX159" s="4"/>
      <c r="AY159" s="4">
        <v>0.83632373561476825</v>
      </c>
      <c r="AZ159" s="4"/>
      <c r="BA159" s="4">
        <v>2030</v>
      </c>
      <c r="BB159" s="4">
        <v>1.9230769230769232E-2</v>
      </c>
      <c r="BC159" s="4">
        <v>3318</v>
      </c>
      <c r="BD159" s="4">
        <v>6.3291139240506328E-3</v>
      </c>
      <c r="BE159" s="4">
        <v>3.0848871071442079</v>
      </c>
      <c r="BF159" s="4">
        <v>0.32692307692307693</v>
      </c>
      <c r="BG159" s="4">
        <v>4.8962401971520366</v>
      </c>
      <c r="BH159" s="4">
        <v>0.379746835443038</v>
      </c>
    </row>
    <row r="160" spans="2:60" x14ac:dyDescent="0.3">
      <c r="B160" s="3" t="s">
        <v>382</v>
      </c>
      <c r="C160" s="3" t="s">
        <v>383</v>
      </c>
      <c r="D160" s="3" t="s">
        <v>27</v>
      </c>
      <c r="E160" s="3" t="s">
        <v>168</v>
      </c>
      <c r="F160" s="3" t="s">
        <v>62</v>
      </c>
      <c r="G160" s="4">
        <v>2024</v>
      </c>
      <c r="H160" s="4">
        <v>46358</v>
      </c>
      <c r="I160" s="4">
        <v>1947.8593554510549</v>
      </c>
      <c r="J160" s="4">
        <v>5.2631578947368418E-2</v>
      </c>
      <c r="K160" s="4">
        <v>2840.5936120734659</v>
      </c>
      <c r="L160" s="4">
        <v>5.8064516129032261E-2</v>
      </c>
      <c r="M160" s="4">
        <v>1941.7993442340048</v>
      </c>
      <c r="N160" s="4">
        <v>0.21052631578947367</v>
      </c>
      <c r="O160" s="4">
        <v>2351.7489107305705</v>
      </c>
      <c r="P160" s="4">
        <v>0.15483870967741936</v>
      </c>
      <c r="Q160" s="4">
        <v>971.4674058414945</v>
      </c>
      <c r="R160" s="4">
        <v>0.13157894736842105</v>
      </c>
      <c r="S160" s="4">
        <v>1220.0951277893598</v>
      </c>
      <c r="T160" s="4">
        <v>0.2848101265822785</v>
      </c>
      <c r="U160" s="4">
        <v>0.95805080117065478</v>
      </c>
      <c r="V160" s="4">
        <v>0.97368421052631582</v>
      </c>
      <c r="W160" s="4">
        <v>0.86858743257935678</v>
      </c>
      <c r="X160" s="4">
        <v>0.99354838709677418</v>
      </c>
      <c r="Y160" s="4">
        <v>3.1111133358222537E-3</v>
      </c>
      <c r="Z160" s="4">
        <v>0</v>
      </c>
      <c r="AA160" s="4">
        <v>0.16850778662825508</v>
      </c>
      <c r="AB160" s="4">
        <v>2.5806451612903226E-2</v>
      </c>
      <c r="AC160" s="4">
        <v>0.22403757660135851</v>
      </c>
      <c r="AD160" s="4">
        <v>0.81578947368421051</v>
      </c>
      <c r="AE160" s="4">
        <v>0.11883209039597999</v>
      </c>
      <c r="AF160" s="4">
        <v>0.81290322580645158</v>
      </c>
      <c r="AG160" s="4">
        <v>1034.541201087191</v>
      </c>
      <c r="AH160" s="4">
        <v>0.71052631578947367</v>
      </c>
      <c r="AI160" s="4">
        <v>784.40706653972279</v>
      </c>
      <c r="AJ160" s="4">
        <v>0.6967741935483871</v>
      </c>
      <c r="AK160" s="4">
        <v>450.08578886060656</v>
      </c>
      <c r="AL160" s="4">
        <v>0</v>
      </c>
      <c r="AM160" s="4">
        <v>2845.8520715675572</v>
      </c>
      <c r="AN160" s="4">
        <v>0</v>
      </c>
      <c r="AO160" s="4">
        <v>0.27393160896264679</v>
      </c>
      <c r="AP160" s="4">
        <v>0</v>
      </c>
      <c r="AQ160" s="4">
        <v>1.2167310006188128</v>
      </c>
      <c r="AR160" s="4">
        <v>0</v>
      </c>
      <c r="AS160" s="4">
        <v>0.45974733729707778</v>
      </c>
      <c r="AT160" s="4">
        <v>0.81578947368421051</v>
      </c>
      <c r="AU160" s="4">
        <v>0.42636007711608348</v>
      </c>
      <c r="AV160" s="4">
        <v>0.65806451612903227</v>
      </c>
      <c r="AW160" s="4"/>
      <c r="AX160" s="4"/>
      <c r="AY160" s="4">
        <v>1.0106314937772813</v>
      </c>
      <c r="AZ160" s="4"/>
      <c r="BA160" s="4">
        <v>6504</v>
      </c>
      <c r="BB160" s="4">
        <v>0.81578947368421051</v>
      </c>
      <c r="BC160" s="4">
        <v>5439</v>
      </c>
      <c r="BD160" s="4">
        <v>0.83544303797468356</v>
      </c>
      <c r="BE160" s="4">
        <v>2.9078454791007333</v>
      </c>
      <c r="BF160" s="4">
        <v>0.34210526315789475</v>
      </c>
      <c r="BG160" s="4">
        <v>3.1714990432388874</v>
      </c>
      <c r="BH160" s="4">
        <v>0.32911392405063289</v>
      </c>
    </row>
    <row r="161" spans="2:60" x14ac:dyDescent="0.3">
      <c r="B161" s="3" t="s">
        <v>384</v>
      </c>
      <c r="C161" s="3" t="s">
        <v>385</v>
      </c>
      <c r="D161" s="3" t="s">
        <v>21</v>
      </c>
      <c r="E161" s="3" t="s">
        <v>38</v>
      </c>
      <c r="F161" s="3" t="s">
        <v>62</v>
      </c>
      <c r="G161" s="4">
        <v>2024</v>
      </c>
      <c r="H161" s="4">
        <v>40715</v>
      </c>
      <c r="I161" s="4">
        <v>5854.6402554341148</v>
      </c>
      <c r="J161" s="4">
        <v>0.97368421052631582</v>
      </c>
      <c r="K161" s="4">
        <v>2840.5936120734659</v>
      </c>
      <c r="L161" s="4">
        <v>0.82580645161290323</v>
      </c>
      <c r="M161" s="4">
        <v>5248.227066191821</v>
      </c>
      <c r="N161" s="4">
        <v>0.97368421052631582</v>
      </c>
      <c r="O161" s="4">
        <v>2351.7489107305705</v>
      </c>
      <c r="P161" s="4">
        <v>0.89677419354838706</v>
      </c>
      <c r="Q161" s="4">
        <v>2341.284686233575</v>
      </c>
      <c r="R161" s="4">
        <v>0.97368421052631582</v>
      </c>
      <c r="S161" s="4">
        <v>1220.0951277893598</v>
      </c>
      <c r="T161" s="4">
        <v>0.930379746835443</v>
      </c>
      <c r="U161" s="4">
        <v>0.9644590621206266</v>
      </c>
      <c r="V161" s="4">
        <v>1</v>
      </c>
      <c r="W161" s="4">
        <v>0.86858743257935678</v>
      </c>
      <c r="X161" s="4">
        <v>1</v>
      </c>
      <c r="Y161" s="4">
        <v>0.10357821536164208</v>
      </c>
      <c r="Z161" s="4">
        <v>0.18421052631578946</v>
      </c>
      <c r="AA161" s="4">
        <v>0.16850778662825508</v>
      </c>
      <c r="AB161" s="4">
        <v>0.18709677419354839</v>
      </c>
      <c r="AC161" s="4">
        <v>3.541083102056837E-2</v>
      </c>
      <c r="AD161" s="4">
        <v>5.2631578947368418E-2</v>
      </c>
      <c r="AE161" s="4">
        <v>0.11883209039597999</v>
      </c>
      <c r="AF161" s="4">
        <v>0.19354838709677419</v>
      </c>
      <c r="AG161" s="4">
        <v>601.86719882107332</v>
      </c>
      <c r="AH161" s="4">
        <v>0.42105263157894735</v>
      </c>
      <c r="AI161" s="4">
        <v>784.40706653972279</v>
      </c>
      <c r="AJ161" s="4">
        <v>0.53548387096774197</v>
      </c>
      <c r="AK161" s="4">
        <v>4723.5981824880264</v>
      </c>
      <c r="AL161" s="4">
        <v>0.89473684210526316</v>
      </c>
      <c r="AM161" s="4">
        <v>2845.8520715675572</v>
      </c>
      <c r="AN161" s="4">
        <v>0.62580645161290327</v>
      </c>
      <c r="AO161" s="4">
        <v>0.99163465505810222</v>
      </c>
      <c r="AP161" s="4">
        <v>0.23684210526315788</v>
      </c>
      <c r="AQ161" s="4">
        <v>1.2167310006188128</v>
      </c>
      <c r="AR161" s="4">
        <v>0.16774193548387098</v>
      </c>
      <c r="AS161" s="4">
        <v>0.45959910002622606</v>
      </c>
      <c r="AT161" s="4">
        <v>0.78947368421052633</v>
      </c>
      <c r="AU161" s="4">
        <v>0.42636007711608348</v>
      </c>
      <c r="AV161" s="4">
        <v>0.65161290322580645</v>
      </c>
      <c r="AW161" s="4">
        <v>1.2853960888940785</v>
      </c>
      <c r="AX161" s="4">
        <v>0.66666666666666663</v>
      </c>
      <c r="AY161" s="4">
        <v>1.0106314937772813</v>
      </c>
      <c r="AZ161" s="4">
        <v>0.64615384615384619</v>
      </c>
      <c r="BA161" s="4">
        <v>12994</v>
      </c>
      <c r="BB161" s="4">
        <v>1</v>
      </c>
      <c r="BC161" s="4">
        <v>5439</v>
      </c>
      <c r="BD161" s="4">
        <v>1</v>
      </c>
      <c r="BE161" s="4">
        <v>1.7197789592198232</v>
      </c>
      <c r="BF161" s="4">
        <v>2.6315789473684209E-2</v>
      </c>
      <c r="BG161" s="4">
        <v>3.1714990432388874</v>
      </c>
      <c r="BH161" s="4">
        <v>4.4303797468354431E-2</v>
      </c>
    </row>
    <row r="162" spans="2:60" x14ac:dyDescent="0.3">
      <c r="B162" s="3" t="s">
        <v>386</v>
      </c>
      <c r="C162" s="3" t="s">
        <v>387</v>
      </c>
      <c r="D162" s="3" t="s">
        <v>21</v>
      </c>
      <c r="E162" s="3" t="s">
        <v>198</v>
      </c>
      <c r="F162" s="3" t="s">
        <v>62</v>
      </c>
      <c r="G162" s="4">
        <v>2024</v>
      </c>
      <c r="H162" s="4">
        <v>14025</v>
      </c>
      <c r="I162" s="4">
        <v>10477.03807486631</v>
      </c>
      <c r="J162" s="4">
        <v>1</v>
      </c>
      <c r="K162" s="4">
        <v>2840.5936120734659</v>
      </c>
      <c r="L162" s="4">
        <v>0.9419354838709677</v>
      </c>
      <c r="M162" s="4">
        <v>9178.8633155080206</v>
      </c>
      <c r="N162" s="4">
        <v>1</v>
      </c>
      <c r="O162" s="4">
        <v>2351.7489107305705</v>
      </c>
      <c r="P162" s="4">
        <v>0.96129032258064517</v>
      </c>
      <c r="Q162" s="4">
        <v>3696.6862745098038</v>
      </c>
      <c r="R162" s="4">
        <v>1</v>
      </c>
      <c r="S162" s="4">
        <v>1220.0951277893598</v>
      </c>
      <c r="T162" s="4">
        <v>0.96835443037974689</v>
      </c>
      <c r="U162" s="4">
        <v>0.84860109222879176</v>
      </c>
      <c r="V162" s="4">
        <v>0.44736842105263158</v>
      </c>
      <c r="W162" s="4">
        <v>0.86858743257935678</v>
      </c>
      <c r="X162" s="4">
        <v>0.75483870967741939</v>
      </c>
      <c r="Y162" s="4">
        <v>0.12390665664110931</v>
      </c>
      <c r="Z162" s="4">
        <v>0.31578947368421051</v>
      </c>
      <c r="AA162" s="4">
        <v>0.16850778662825508</v>
      </c>
      <c r="AB162" s="4">
        <v>0.25161290322580643</v>
      </c>
      <c r="AC162" s="4">
        <v>0.1489429226166171</v>
      </c>
      <c r="AD162" s="4">
        <v>0.60526315789473684</v>
      </c>
      <c r="AE162" s="4">
        <v>0.11883209039597999</v>
      </c>
      <c r="AF162" s="4">
        <v>0.61935483870967745</v>
      </c>
      <c r="AG162" s="4">
        <v>4414.3463814616753</v>
      </c>
      <c r="AH162" s="4">
        <v>1</v>
      </c>
      <c r="AI162" s="4">
        <v>784.40706653972279</v>
      </c>
      <c r="AJ162" s="4">
        <v>0.97419354838709682</v>
      </c>
      <c r="AK162" s="4">
        <v>7712.5443137254906</v>
      </c>
      <c r="AL162" s="4">
        <v>1</v>
      </c>
      <c r="AM162" s="4">
        <v>2845.8520715675572</v>
      </c>
      <c r="AN162" s="4">
        <v>0.8193548387096774</v>
      </c>
      <c r="AO162" s="4">
        <v>0.97248688067705413</v>
      </c>
      <c r="AP162" s="4">
        <v>0.18421052631578946</v>
      </c>
      <c r="AQ162" s="4">
        <v>1.2167310006188128</v>
      </c>
      <c r="AR162" s="4">
        <v>0.15483870967741936</v>
      </c>
      <c r="AS162" s="4">
        <v>0.37844155167842736</v>
      </c>
      <c r="AT162" s="4">
        <v>0.21052631578947367</v>
      </c>
      <c r="AU162" s="4">
        <v>0.42636007711608348</v>
      </c>
      <c r="AV162" s="4">
        <v>0.23225806451612904</v>
      </c>
      <c r="AW162" s="4">
        <v>1.6417376547352409</v>
      </c>
      <c r="AX162" s="4">
        <v>0.72727272727272729</v>
      </c>
      <c r="AY162" s="4">
        <v>1.0106314937772813</v>
      </c>
      <c r="AZ162" s="4">
        <v>0.76923076923076927</v>
      </c>
      <c r="BA162" s="4">
        <v>9999</v>
      </c>
      <c r="BB162" s="4">
        <v>0.94736842105263153</v>
      </c>
      <c r="BC162" s="4">
        <v>5439</v>
      </c>
      <c r="BD162" s="4">
        <v>0.96202531645569622</v>
      </c>
      <c r="BE162" s="4">
        <v>1.8676763781639669</v>
      </c>
      <c r="BF162" s="4">
        <v>5.2631578947368418E-2</v>
      </c>
      <c r="BG162" s="4">
        <v>3.1714990432388874</v>
      </c>
      <c r="BH162" s="4">
        <v>6.9620253164556958E-2</v>
      </c>
    </row>
    <row r="163" spans="2:60" x14ac:dyDescent="0.3">
      <c r="B163" s="3" t="s">
        <v>388</v>
      </c>
      <c r="C163" s="3" t="s">
        <v>389</v>
      </c>
      <c r="D163" s="3" t="s">
        <v>27</v>
      </c>
      <c r="E163" s="3" t="s">
        <v>38</v>
      </c>
      <c r="F163" s="3" t="s">
        <v>62</v>
      </c>
      <c r="G163" s="4">
        <v>2024</v>
      </c>
      <c r="H163" s="4">
        <v>22362</v>
      </c>
      <c r="I163" s="4">
        <v>3291.0131920221806</v>
      </c>
      <c r="J163" s="4">
        <v>0.63157894736842102</v>
      </c>
      <c r="K163" s="4">
        <v>2840.5936120734659</v>
      </c>
      <c r="L163" s="4">
        <v>0.43870967741935485</v>
      </c>
      <c r="M163" s="4">
        <v>2489.3638314998657</v>
      </c>
      <c r="N163" s="4">
        <v>0.60526315789473684</v>
      </c>
      <c r="O163" s="4">
        <v>2351.7489107305705</v>
      </c>
      <c r="P163" s="4">
        <v>0.4</v>
      </c>
      <c r="Q163" s="4">
        <v>1428.6823629371254</v>
      </c>
      <c r="R163" s="4">
        <v>0.63157894736842102</v>
      </c>
      <c r="S163" s="4">
        <v>1220.0951277893598</v>
      </c>
      <c r="T163" s="4">
        <v>0.66455696202531644</v>
      </c>
      <c r="U163" s="4">
        <v>0.93956287280651718</v>
      </c>
      <c r="V163" s="4">
        <v>0.86842105263157898</v>
      </c>
      <c r="W163" s="4">
        <v>0.86858743257935678</v>
      </c>
      <c r="X163" s="4">
        <v>0.96129032258064517</v>
      </c>
      <c r="Y163" s="4">
        <v>0.24358740416647706</v>
      </c>
      <c r="Z163" s="4">
        <v>0.76315789473684215</v>
      </c>
      <c r="AA163" s="4">
        <v>0.16850778662825508</v>
      </c>
      <c r="AB163" s="4">
        <v>0.61290322580645162</v>
      </c>
      <c r="AC163" s="4">
        <v>7.851768323995692E-2</v>
      </c>
      <c r="AD163" s="4">
        <v>0.26315789473684209</v>
      </c>
      <c r="AE163" s="4">
        <v>0.11883209039597999</v>
      </c>
      <c r="AF163" s="4">
        <v>0.37419354838709679</v>
      </c>
      <c r="AG163" s="4">
        <v>877.89012610678833</v>
      </c>
      <c r="AH163" s="4">
        <v>0.55263157894736847</v>
      </c>
      <c r="AI163" s="4">
        <v>784.40706653972279</v>
      </c>
      <c r="AJ163" s="4">
        <v>0.62580645161290327</v>
      </c>
      <c r="AK163" s="4">
        <v>6160.5635005813438</v>
      </c>
      <c r="AL163" s="4">
        <v>0.92105263157894735</v>
      </c>
      <c r="AM163" s="4">
        <v>2845.8520715675572</v>
      </c>
      <c r="AN163" s="4">
        <v>0.7290322580645161</v>
      </c>
      <c r="AO163" s="4">
        <v>2.8289075922293039</v>
      </c>
      <c r="AP163" s="4">
        <v>1</v>
      </c>
      <c r="AQ163" s="4">
        <v>1.2167310006188128</v>
      </c>
      <c r="AR163" s="4">
        <v>0.8193548387096774</v>
      </c>
      <c r="AS163" s="4">
        <v>0.41283114532760889</v>
      </c>
      <c r="AT163" s="4">
        <v>0.39473684210526316</v>
      </c>
      <c r="AU163" s="4">
        <v>0.42636007711608348</v>
      </c>
      <c r="AV163" s="4">
        <v>0.3935483870967742</v>
      </c>
      <c r="AW163" s="4"/>
      <c r="AX163" s="4"/>
      <c r="AY163" s="4">
        <v>1.0106314937772813</v>
      </c>
      <c r="AZ163" s="4"/>
      <c r="BA163" s="4">
        <v>8953</v>
      </c>
      <c r="BB163" s="4">
        <v>0.92105263157894735</v>
      </c>
      <c r="BC163" s="4">
        <v>5439</v>
      </c>
      <c r="BD163" s="4">
        <v>0.94303797468354433</v>
      </c>
      <c r="BE163" s="4">
        <v>2.3847084759464812</v>
      </c>
      <c r="BF163" s="4">
        <v>0.10526315789473684</v>
      </c>
      <c r="BG163" s="4">
        <v>3.1714990432388874</v>
      </c>
      <c r="BH163" s="4">
        <v>0.15822784810126583</v>
      </c>
    </row>
    <row r="164" spans="2:60" x14ac:dyDescent="0.3">
      <c r="B164" s="3" t="s">
        <v>390</v>
      </c>
      <c r="C164" s="3" t="s">
        <v>391</v>
      </c>
      <c r="D164" s="3" t="s">
        <v>27</v>
      </c>
      <c r="E164" s="3" t="s">
        <v>22</v>
      </c>
      <c r="F164" s="3" t="s">
        <v>62</v>
      </c>
      <c r="G164" s="4">
        <v>2024</v>
      </c>
      <c r="H164" s="4">
        <v>11626</v>
      </c>
      <c r="I164" s="4">
        <v>3582.2186478582489</v>
      </c>
      <c r="J164" s="4">
        <v>0.73684210526315785</v>
      </c>
      <c r="K164" s="4">
        <v>2840.5936120734659</v>
      </c>
      <c r="L164" s="4">
        <v>0.53548387096774197</v>
      </c>
      <c r="M164" s="4">
        <v>2885.5285566832958</v>
      </c>
      <c r="N164" s="4">
        <v>0.71052631578947367</v>
      </c>
      <c r="O164" s="4">
        <v>2351.7489107305705</v>
      </c>
      <c r="P164" s="4">
        <v>0.52258064516129032</v>
      </c>
      <c r="Q164" s="4">
        <v>1481.2331842422157</v>
      </c>
      <c r="R164" s="4">
        <v>0.65789473684210531</v>
      </c>
      <c r="S164" s="4">
        <v>1220.0951277893598</v>
      </c>
      <c r="T164" s="4">
        <v>0.67721518987341767</v>
      </c>
      <c r="U164" s="4">
        <v>0.88856186421098493</v>
      </c>
      <c r="V164" s="4">
        <v>0.65789473684210531</v>
      </c>
      <c r="W164" s="4">
        <v>0.86858743257935678</v>
      </c>
      <c r="X164" s="4">
        <v>0.84516129032258069</v>
      </c>
      <c r="Y164" s="4">
        <v>0.19448564134729535</v>
      </c>
      <c r="Z164" s="4">
        <v>0.63157894736842102</v>
      </c>
      <c r="AA164" s="4">
        <v>0.16850778662825508</v>
      </c>
      <c r="AB164" s="4">
        <v>0.4838709677419355</v>
      </c>
      <c r="AC164" s="4">
        <v>0.10613980805446765</v>
      </c>
      <c r="AD164" s="4">
        <v>0.42105263157894735</v>
      </c>
      <c r="AE164" s="4">
        <v>0.11883209039597999</v>
      </c>
      <c r="AF164" s="4">
        <v>0.47096774193548385</v>
      </c>
      <c r="AG164" s="4">
        <v>412.65129881300533</v>
      </c>
      <c r="AH164" s="4">
        <v>0.28947368421052633</v>
      </c>
      <c r="AI164" s="4">
        <v>784.40706653972279</v>
      </c>
      <c r="AJ164" s="4">
        <v>0.41290322580645161</v>
      </c>
      <c r="AK164" s="4">
        <v>3356.7018751075175</v>
      </c>
      <c r="AL164" s="4">
        <v>0.68421052631578949</v>
      </c>
      <c r="AM164" s="4">
        <v>2845.8520715675572</v>
      </c>
      <c r="AN164" s="4">
        <v>0.41290322580645161</v>
      </c>
      <c r="AO164" s="4">
        <v>1.3406336142759747</v>
      </c>
      <c r="AP164" s="4">
        <v>0.57894736842105265</v>
      </c>
      <c r="AQ164" s="4">
        <v>1.2167310006188128</v>
      </c>
      <c r="AR164" s="4">
        <v>0.36129032258064514</v>
      </c>
      <c r="AS164" s="4">
        <v>0.57382562261721271</v>
      </c>
      <c r="AT164" s="4">
        <v>0.97368421052631582</v>
      </c>
      <c r="AU164" s="4">
        <v>0.42636007711608348</v>
      </c>
      <c r="AV164" s="4">
        <v>0.96129032258064517</v>
      </c>
      <c r="AW164" s="4"/>
      <c r="AX164" s="4"/>
      <c r="AY164" s="4">
        <v>1.0106314937772813</v>
      </c>
      <c r="AZ164" s="4"/>
      <c r="BA164" s="4">
        <v>4270</v>
      </c>
      <c r="BB164" s="4">
        <v>0.10526315789473684</v>
      </c>
      <c r="BC164" s="4">
        <v>5439</v>
      </c>
      <c r="BD164" s="4">
        <v>0.39873417721518989</v>
      </c>
      <c r="BE164" s="4">
        <v>9.301316267011984</v>
      </c>
      <c r="BF164" s="4">
        <v>0.92105263157894735</v>
      </c>
      <c r="BG164" s="4">
        <v>3.1714990432388874</v>
      </c>
      <c r="BH164" s="4">
        <v>0.88607594936708856</v>
      </c>
    </row>
    <row r="165" spans="2:60" x14ac:dyDescent="0.3">
      <c r="B165" s="3" t="s">
        <v>392</v>
      </c>
      <c r="C165" s="3" t="s">
        <v>393</v>
      </c>
      <c r="D165" s="3" t="s">
        <v>34</v>
      </c>
      <c r="E165" s="3" t="s">
        <v>61</v>
      </c>
      <c r="F165" s="3" t="s">
        <v>23</v>
      </c>
      <c r="G165" s="4">
        <v>2024</v>
      </c>
      <c r="H165" s="4">
        <v>121</v>
      </c>
      <c r="I165" s="4">
        <v>15601.247933884297</v>
      </c>
      <c r="J165" s="4">
        <v>0.93877551020408168</v>
      </c>
      <c r="K165" s="4">
        <v>5271.4077009906105</v>
      </c>
      <c r="L165" s="4">
        <v>0.98064516129032253</v>
      </c>
      <c r="M165" s="4">
        <v>12558.347107438016</v>
      </c>
      <c r="N165" s="4">
        <v>0.97959183673469385</v>
      </c>
      <c r="O165" s="4">
        <v>3664.776090965649</v>
      </c>
      <c r="P165" s="4">
        <v>0.99354838709677418</v>
      </c>
      <c r="Q165" s="4">
        <v>1913.6363636363637</v>
      </c>
      <c r="R165" s="4">
        <v>0.80769230769230771</v>
      </c>
      <c r="S165" s="4">
        <v>998.56172839506178</v>
      </c>
      <c r="T165" s="4">
        <v>0.86075949367088611</v>
      </c>
      <c r="U165" s="4">
        <v>0.28941528835105901</v>
      </c>
      <c r="V165" s="4">
        <v>2.0408163265306121E-2</v>
      </c>
      <c r="W165" s="4">
        <v>0.63451768715199397</v>
      </c>
      <c r="X165" s="4">
        <v>6.4516129032258064E-3</v>
      </c>
      <c r="Y165" s="4">
        <v>0.19504214274022369</v>
      </c>
      <c r="Z165" s="4">
        <v>0.40816326530612246</v>
      </c>
      <c r="AA165" s="4">
        <v>0.21302903242129306</v>
      </c>
      <c r="AB165" s="4">
        <v>0.49032258064516127</v>
      </c>
      <c r="AC165" s="4">
        <v>2.1458495816978423E-2</v>
      </c>
      <c r="AD165" s="4">
        <v>0.30612244897959184</v>
      </c>
      <c r="AE165" s="4">
        <v>6.5970871072232123E-2</v>
      </c>
      <c r="AF165" s="4">
        <v>0.16774193548387098</v>
      </c>
      <c r="AG165" s="4">
        <v>0</v>
      </c>
      <c r="AH165" s="4">
        <v>0</v>
      </c>
      <c r="AI165" s="4">
        <v>132.46383323062506</v>
      </c>
      <c r="AJ165" s="4">
        <v>0</v>
      </c>
      <c r="AK165" s="4">
        <v>21917.421487603307</v>
      </c>
      <c r="AL165" s="4">
        <v>0.95918367346938771</v>
      </c>
      <c r="AM165" s="4">
        <v>7214.877652757079</v>
      </c>
      <c r="AN165" s="4">
        <v>0.98709677419354835</v>
      </c>
      <c r="AO165" s="4">
        <v>2.1258325551195778</v>
      </c>
      <c r="AP165" s="4">
        <v>0.44897959183673469</v>
      </c>
      <c r="AQ165" s="4">
        <v>2.3083539032436322</v>
      </c>
      <c r="AR165" s="4">
        <v>0.69032258064516128</v>
      </c>
      <c r="AS165" s="4">
        <v>0.39916713647555546</v>
      </c>
      <c r="AT165" s="4">
        <v>0.24489795918367346</v>
      </c>
      <c r="AU165" s="4">
        <v>0.45294114507188066</v>
      </c>
      <c r="AV165" s="4">
        <v>0.30967741935483872</v>
      </c>
      <c r="AW165" s="4">
        <v>0.33970969025448355</v>
      </c>
      <c r="AX165" s="4">
        <v>0.16666666666666666</v>
      </c>
      <c r="AY165" s="4">
        <v>0.83632373561476825</v>
      </c>
      <c r="AZ165" s="4">
        <v>6.1538461538461542E-2</v>
      </c>
      <c r="BA165" s="4">
        <v>2857</v>
      </c>
      <c r="BB165" s="4">
        <v>0.23076923076923078</v>
      </c>
      <c r="BC165" s="4">
        <v>3318</v>
      </c>
      <c r="BD165" s="4">
        <v>8.8607594936708861E-2</v>
      </c>
      <c r="BE165" s="4">
        <v>12.164529796662437</v>
      </c>
      <c r="BF165" s="4">
        <v>0.80769230769230771</v>
      </c>
      <c r="BG165" s="4">
        <v>4.8962401971520366</v>
      </c>
      <c r="BH165" s="4">
        <v>0.91139240506329111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9505-9450-4448-9621-99E466AAE530}">
  <sheetPr>
    <tabColor rgb="FF98A2B3"/>
  </sheetPr>
  <dimension ref="B1:BI166"/>
  <sheetViews>
    <sheetView zoomScale="90" zoomScaleNormal="90" workbookViewId="0"/>
  </sheetViews>
  <sheetFormatPr defaultRowHeight="13" x14ac:dyDescent="0.3"/>
  <cols>
    <col min="2" max="2" width="15.8984375" customWidth="1"/>
    <col min="4" max="4" width="14.59765625" customWidth="1"/>
    <col min="6" max="6" width="12.19921875" customWidth="1"/>
    <col min="7" max="7" width="16.5" customWidth="1"/>
    <col min="8" max="8" width="10.796875" customWidth="1"/>
    <col min="9" max="9" width="10.5" customWidth="1"/>
    <col min="11" max="11" width="17.5" customWidth="1"/>
    <col min="12" max="12" width="9.8984375" customWidth="1"/>
    <col min="13" max="13" width="14.19921875" customWidth="1"/>
    <col min="28" max="28" width="15" customWidth="1"/>
    <col min="29" max="29" width="12.09765625" customWidth="1"/>
    <col min="30" max="30" width="14.3984375" customWidth="1"/>
    <col min="31" max="31" width="15.5" customWidth="1"/>
    <col min="32" max="32" width="22.69921875" customWidth="1"/>
    <col min="33" max="33" width="15.8984375" customWidth="1"/>
    <col min="34" max="34" width="18.296875" customWidth="1"/>
    <col min="35" max="35" width="19" customWidth="1"/>
    <col min="36" max="36" width="22.796875" customWidth="1"/>
    <col min="37" max="37" width="14.796875" customWidth="1"/>
    <col min="38" max="38" width="26.296875" customWidth="1"/>
    <col min="39" max="39" width="18.69921875" customWidth="1"/>
    <col min="40" max="40" width="20.59765625" customWidth="1"/>
    <col min="41" max="41" width="21.5" customWidth="1"/>
    <col min="42" max="42" width="16.8984375" customWidth="1"/>
    <col min="43" max="43" width="19.8984375" customWidth="1"/>
    <col min="44" max="44" width="18.796875" customWidth="1"/>
    <col min="45" max="45" width="27.19921875" customWidth="1"/>
    <col min="46" max="46" width="31" customWidth="1"/>
    <col min="47" max="47" width="21.5" customWidth="1"/>
    <col min="52" max="52" width="15.8984375" customWidth="1"/>
    <col min="58" max="58" width="15.8984375" customWidth="1"/>
    <col min="60" max="60" width="11.69921875" customWidth="1"/>
  </cols>
  <sheetData>
    <row r="1" spans="2:61" ht="30" customHeight="1" x14ac:dyDescent="0.55000000000000004">
      <c r="B1" s="1" t="s">
        <v>5</v>
      </c>
    </row>
    <row r="2" spans="2:61" x14ac:dyDescent="0.3">
      <c r="B2" s="2" t="s">
        <v>1</v>
      </c>
    </row>
    <row r="4" spans="2:61" x14ac:dyDescent="0.3"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AA4" s="3" t="s">
        <v>394</v>
      </c>
      <c r="AB4" s="3" t="s">
        <v>1516</v>
      </c>
      <c r="AC4" s="3" t="s">
        <v>396</v>
      </c>
      <c r="AD4" s="3" t="s">
        <v>399</v>
      </c>
      <c r="AE4" s="3" t="s">
        <v>406</v>
      </c>
      <c r="AF4" s="3" t="s">
        <v>435</v>
      </c>
      <c r="AG4" s="3" t="s">
        <v>425</v>
      </c>
      <c r="AH4" s="3" t="s">
        <v>424</v>
      </c>
      <c r="AI4" s="3" t="s">
        <v>444</v>
      </c>
      <c r="AJ4" s="3" t="s">
        <v>1517</v>
      </c>
      <c r="AK4" s="3" t="s">
        <v>456</v>
      </c>
      <c r="AL4" s="3" t="s">
        <v>1518</v>
      </c>
      <c r="AM4" s="3" t="s">
        <v>457</v>
      </c>
      <c r="AN4" s="3" t="s">
        <v>1519</v>
      </c>
      <c r="AO4" s="3" t="s">
        <v>1520</v>
      </c>
      <c r="AP4" s="3" t="s">
        <v>1521</v>
      </c>
      <c r="AQ4" s="3" t="s">
        <v>1522</v>
      </c>
      <c r="AR4" s="3" t="s">
        <v>1523</v>
      </c>
      <c r="AS4" s="3" t="s">
        <v>1524</v>
      </c>
      <c r="AT4" s="3" t="s">
        <v>1525</v>
      </c>
      <c r="AU4" s="3" t="s">
        <v>1526</v>
      </c>
      <c r="AZ4" s="3" t="s">
        <v>6</v>
      </c>
      <c r="BA4" s="3" t="s">
        <v>394</v>
      </c>
      <c r="BB4" s="3" t="s">
        <v>1527</v>
      </c>
      <c r="BE4" s="3" t="s">
        <v>1529</v>
      </c>
      <c r="BF4" s="3" t="s">
        <v>6</v>
      </c>
      <c r="BG4" s="3" t="s">
        <v>394</v>
      </c>
      <c r="BH4" s="3" t="s">
        <v>1530</v>
      </c>
      <c r="BI4" s="3" t="s">
        <v>1527</v>
      </c>
    </row>
    <row r="5" spans="2:61" x14ac:dyDescent="0.3">
      <c r="B5" s="3" t="s">
        <v>18</v>
      </c>
      <c r="C5" s="3" t="s">
        <v>19</v>
      </c>
      <c r="D5" s="3" t="s">
        <v>19</v>
      </c>
      <c r="E5" s="3" t="s">
        <v>20</v>
      </c>
      <c r="F5" s="3" t="s">
        <v>21</v>
      </c>
      <c r="G5" s="3" t="s">
        <v>22</v>
      </c>
      <c r="H5" s="4">
        <v>2019</v>
      </c>
      <c r="I5" s="4">
        <v>2024</v>
      </c>
      <c r="J5" s="4" t="b">
        <v>1</v>
      </c>
      <c r="K5" s="4">
        <v>2083</v>
      </c>
      <c r="L5" s="3" t="s">
        <v>23</v>
      </c>
      <c r="M5" s="3" t="s">
        <v>19</v>
      </c>
      <c r="AA5" s="4">
        <v>2019</v>
      </c>
      <c r="AB5" s="4">
        <v>162</v>
      </c>
      <c r="AC5" s="4">
        <v>4533825</v>
      </c>
      <c r="AD5" s="4">
        <v>11501121733</v>
      </c>
      <c r="AE5" s="4">
        <v>9147924119</v>
      </c>
      <c r="AF5" s="4">
        <v>4752375628.0453358</v>
      </c>
      <c r="AG5" s="4">
        <v>2979907063</v>
      </c>
      <c r="AH5" s="4">
        <v>11402930063</v>
      </c>
      <c r="AI5" s="4">
        <v>96842812863</v>
      </c>
      <c r="AJ5" s="4">
        <v>11289203799</v>
      </c>
      <c r="AK5" s="4">
        <v>1679561982.8007643</v>
      </c>
      <c r="AL5" s="4"/>
      <c r="AM5" s="4"/>
      <c r="AN5" s="4">
        <v>0</v>
      </c>
      <c r="AO5" s="4">
        <v>0</v>
      </c>
      <c r="AP5" s="4">
        <v>48</v>
      </c>
      <c r="AQ5" s="4">
        <v>101</v>
      </c>
      <c r="AR5" s="4">
        <v>0.11933071077358248</v>
      </c>
      <c r="AS5" s="4">
        <v>3556.5775510600001</v>
      </c>
      <c r="AT5" s="4">
        <v>0.42541293455660056</v>
      </c>
      <c r="AU5" s="4">
        <v>22</v>
      </c>
      <c r="AZ5" s="3" t="s">
        <v>380</v>
      </c>
      <c r="BA5" s="4">
        <v>2021</v>
      </c>
      <c r="BB5" s="3" t="s">
        <v>1528</v>
      </c>
      <c r="BE5" s="3" t="s">
        <v>1531</v>
      </c>
      <c r="BF5" s="3" t="s">
        <v>36</v>
      </c>
      <c r="BG5" s="4">
        <v>2020</v>
      </c>
      <c r="BH5" s="4">
        <v>616</v>
      </c>
      <c r="BI5" s="3" t="s">
        <v>1532</v>
      </c>
    </row>
    <row r="6" spans="2:61" x14ac:dyDescent="0.3">
      <c r="B6" s="3" t="s">
        <v>24</v>
      </c>
      <c r="C6" s="3" t="s">
        <v>25</v>
      </c>
      <c r="D6" s="3" t="s">
        <v>25</v>
      </c>
      <c r="E6" s="3" t="s">
        <v>26</v>
      </c>
      <c r="F6" s="3" t="s">
        <v>27</v>
      </c>
      <c r="G6" s="3" t="s">
        <v>28</v>
      </c>
      <c r="H6" s="4">
        <v>2019</v>
      </c>
      <c r="I6" s="4">
        <v>2024</v>
      </c>
      <c r="J6" s="4" t="b">
        <v>1</v>
      </c>
      <c r="K6" s="4">
        <v>175589</v>
      </c>
      <c r="L6" s="3" t="s">
        <v>29</v>
      </c>
      <c r="M6" s="3" t="s">
        <v>30</v>
      </c>
      <c r="AA6" s="4">
        <v>2020</v>
      </c>
      <c r="AB6" s="4">
        <v>162</v>
      </c>
      <c r="AC6" s="4">
        <v>4607308.5</v>
      </c>
      <c r="AD6" s="4">
        <v>11508431251</v>
      </c>
      <c r="AE6" s="4">
        <v>9024330913</v>
      </c>
      <c r="AF6" s="4">
        <v>4939891116</v>
      </c>
      <c r="AG6" s="4">
        <v>2981834492</v>
      </c>
      <c r="AH6" s="4">
        <v>11266298125</v>
      </c>
      <c r="AI6" s="4">
        <v>98413911315</v>
      </c>
      <c r="AJ6" s="4">
        <v>12053635493</v>
      </c>
      <c r="AK6" s="4">
        <v>1744717385.3826385</v>
      </c>
      <c r="AL6" s="4"/>
      <c r="AM6" s="4"/>
      <c r="AN6" s="4">
        <v>0</v>
      </c>
      <c r="AO6" s="4">
        <v>0</v>
      </c>
      <c r="AP6" s="4">
        <v>45</v>
      </c>
      <c r="AQ6" s="4">
        <v>105</v>
      </c>
      <c r="AR6" s="4">
        <v>0.11521168681768491</v>
      </c>
      <c r="AS6" s="4">
        <v>3758.5</v>
      </c>
      <c r="AT6" s="4">
        <v>0.4303701739701864</v>
      </c>
      <c r="AU6" s="4">
        <v>21</v>
      </c>
      <c r="AZ6" s="3" t="s">
        <v>380</v>
      </c>
      <c r="BA6" s="4">
        <v>2022</v>
      </c>
      <c r="BB6" s="3" t="s">
        <v>1528</v>
      </c>
      <c r="BE6" s="3" t="s">
        <v>432</v>
      </c>
      <c r="BF6" s="3" t="s">
        <v>210</v>
      </c>
      <c r="BG6" s="4">
        <v>2019</v>
      </c>
      <c r="BH6" s="4">
        <v>844796</v>
      </c>
      <c r="BI6" s="3" t="s">
        <v>1533</v>
      </c>
    </row>
    <row r="7" spans="2:61" x14ac:dyDescent="0.3">
      <c r="B7" s="3" t="s">
        <v>31</v>
      </c>
      <c r="C7" s="3" t="s">
        <v>32</v>
      </c>
      <c r="D7" s="3" t="s">
        <v>32</v>
      </c>
      <c r="E7" s="3" t="s">
        <v>33</v>
      </c>
      <c r="F7" s="3" t="s">
        <v>34</v>
      </c>
      <c r="G7" s="3" t="s">
        <v>35</v>
      </c>
      <c r="H7" s="4">
        <v>2019</v>
      </c>
      <c r="I7" s="4">
        <v>2024</v>
      </c>
      <c r="J7" s="4" t="b">
        <v>1</v>
      </c>
      <c r="K7" s="4">
        <v>463</v>
      </c>
      <c r="L7" s="3" t="s">
        <v>23</v>
      </c>
      <c r="M7" s="3" t="s">
        <v>32</v>
      </c>
      <c r="AA7" s="4">
        <v>2021</v>
      </c>
      <c r="AB7" s="4">
        <v>161</v>
      </c>
      <c r="AC7" s="4">
        <v>4664932</v>
      </c>
      <c r="AD7" s="4">
        <v>12760483180</v>
      </c>
      <c r="AE7" s="4">
        <v>9657811658</v>
      </c>
      <c r="AF7" s="4">
        <v>5170001430</v>
      </c>
      <c r="AG7" s="4">
        <v>3142615939</v>
      </c>
      <c r="AH7" s="4">
        <v>12592239818</v>
      </c>
      <c r="AI7" s="4">
        <v>109223236933</v>
      </c>
      <c r="AJ7" s="4">
        <v>12550272122</v>
      </c>
      <c r="AK7" s="4">
        <v>1937264149.2965391</v>
      </c>
      <c r="AL7" s="4">
        <v>2104629776.9999998</v>
      </c>
      <c r="AM7" s="4">
        <v>1.0863927760002345</v>
      </c>
      <c r="AN7" s="4">
        <v>31</v>
      </c>
      <c r="AO7" s="4">
        <v>50</v>
      </c>
      <c r="AP7" s="4">
        <v>46</v>
      </c>
      <c r="AQ7" s="4">
        <v>99</v>
      </c>
      <c r="AR7" s="4">
        <v>0.10818139195861011</v>
      </c>
      <c r="AS7" s="4">
        <v>3952</v>
      </c>
      <c r="AT7" s="4">
        <v>0.43379577268229202</v>
      </c>
      <c r="AU7" s="4">
        <v>22</v>
      </c>
      <c r="AZ7" s="3" t="s">
        <v>380</v>
      </c>
      <c r="BA7" s="4">
        <v>2023</v>
      </c>
      <c r="BB7" s="3" t="s">
        <v>1528</v>
      </c>
      <c r="BE7" s="3" t="s">
        <v>1534</v>
      </c>
      <c r="BF7" s="3" t="s">
        <v>250</v>
      </c>
      <c r="BG7" s="4">
        <v>2020</v>
      </c>
      <c r="BH7" s="4">
        <v>3787.5</v>
      </c>
      <c r="BI7" s="3" t="s">
        <v>1535</v>
      </c>
    </row>
    <row r="8" spans="2:61" x14ac:dyDescent="0.3">
      <c r="B8" s="3" t="s">
        <v>36</v>
      </c>
      <c r="C8" s="3" t="s">
        <v>37</v>
      </c>
      <c r="D8" s="3" t="s">
        <v>37</v>
      </c>
      <c r="E8" s="3" t="s">
        <v>33</v>
      </c>
      <c r="F8" s="3" t="s">
        <v>34</v>
      </c>
      <c r="G8" s="3" t="s">
        <v>38</v>
      </c>
      <c r="H8" s="4">
        <v>2019</v>
      </c>
      <c r="I8" s="4">
        <v>2024</v>
      </c>
      <c r="J8" s="4" t="b">
        <v>1</v>
      </c>
      <c r="K8" s="4">
        <v>2533</v>
      </c>
      <c r="L8" s="3" t="s">
        <v>39</v>
      </c>
      <c r="M8" s="3" t="s">
        <v>37</v>
      </c>
      <c r="AA8" s="4">
        <v>2022</v>
      </c>
      <c r="AB8" s="4">
        <v>161</v>
      </c>
      <c r="AC8" s="4">
        <v>4781668</v>
      </c>
      <c r="AD8" s="4">
        <v>13889751318</v>
      </c>
      <c r="AE8" s="4">
        <v>10451027567</v>
      </c>
      <c r="AF8" s="4">
        <v>5476238577</v>
      </c>
      <c r="AG8" s="4">
        <v>3353546795</v>
      </c>
      <c r="AH8" s="4">
        <v>14054096433</v>
      </c>
      <c r="AI8" s="4">
        <v>109933419760</v>
      </c>
      <c r="AJ8" s="4">
        <v>13677218686</v>
      </c>
      <c r="AK8" s="4">
        <v>1831083966.5487258</v>
      </c>
      <c r="AL8" s="4">
        <v>1659618597.9999995</v>
      </c>
      <c r="AM8" s="4">
        <v>0.90635854407490191</v>
      </c>
      <c r="AN8" s="4">
        <v>33</v>
      </c>
      <c r="AO8" s="4">
        <v>54</v>
      </c>
      <c r="AP8" s="4">
        <v>48</v>
      </c>
      <c r="AQ8" s="4">
        <v>95</v>
      </c>
      <c r="AR8" s="4">
        <v>0.10114621233298504</v>
      </c>
      <c r="AS8" s="4">
        <v>4180</v>
      </c>
      <c r="AT8" s="4">
        <v>0.4380375531608709</v>
      </c>
      <c r="AU8" s="4">
        <v>31</v>
      </c>
      <c r="AZ8" s="3" t="s">
        <v>380</v>
      </c>
      <c r="BA8" s="4">
        <v>2024</v>
      </c>
      <c r="BB8" s="3" t="s">
        <v>1528</v>
      </c>
    </row>
    <row r="9" spans="2:61" x14ac:dyDescent="0.3">
      <c r="B9" s="3" t="s">
        <v>40</v>
      </c>
      <c r="C9" s="3" t="s">
        <v>41</v>
      </c>
      <c r="D9" s="3" t="s">
        <v>41</v>
      </c>
      <c r="E9" s="3" t="s">
        <v>26</v>
      </c>
      <c r="F9" s="3" t="s">
        <v>27</v>
      </c>
      <c r="G9" s="3" t="s">
        <v>42</v>
      </c>
      <c r="H9" s="4">
        <v>2019</v>
      </c>
      <c r="I9" s="4">
        <v>2024</v>
      </c>
      <c r="J9" s="4" t="b">
        <v>1</v>
      </c>
      <c r="K9" s="4">
        <v>5899</v>
      </c>
      <c r="L9" s="3" t="s">
        <v>39</v>
      </c>
      <c r="M9" s="3" t="s">
        <v>41</v>
      </c>
      <c r="AA9" s="4">
        <v>2023</v>
      </c>
      <c r="AB9" s="4">
        <v>161</v>
      </c>
      <c r="AC9" s="4">
        <v>4944096</v>
      </c>
      <c r="AD9" s="4">
        <v>15452743100</v>
      </c>
      <c r="AE9" s="4">
        <v>11395628426</v>
      </c>
      <c r="AF9" s="4">
        <v>5943191377</v>
      </c>
      <c r="AG9" s="4">
        <v>3308433831</v>
      </c>
      <c r="AH9" s="4">
        <v>15716234527</v>
      </c>
      <c r="AI9" s="4">
        <v>137401973100</v>
      </c>
      <c r="AJ9" s="4">
        <v>14302297500</v>
      </c>
      <c r="AK9" s="4">
        <v>2531080661.8195586</v>
      </c>
      <c r="AL9" s="4">
        <v>2397852508.6666675</v>
      </c>
      <c r="AM9" s="4">
        <v>0.94736313418904816</v>
      </c>
      <c r="AN9" s="4">
        <v>39</v>
      </c>
      <c r="AO9" s="4">
        <v>65</v>
      </c>
      <c r="AP9" s="4">
        <v>55</v>
      </c>
      <c r="AQ9" s="4">
        <v>85</v>
      </c>
      <c r="AR9" s="4">
        <v>0.10120027483369259</v>
      </c>
      <c r="AS9" s="4">
        <v>4458</v>
      </c>
      <c r="AT9" s="4">
        <v>0.42982356791033899</v>
      </c>
      <c r="AU9" s="4">
        <v>32</v>
      </c>
      <c r="AZ9" s="3" t="s">
        <v>143</v>
      </c>
      <c r="BA9" s="4">
        <v>2023</v>
      </c>
      <c r="BB9" s="3" t="s">
        <v>1528</v>
      </c>
    </row>
    <row r="10" spans="2:61" x14ac:dyDescent="0.3">
      <c r="B10" s="3" t="s">
        <v>43</v>
      </c>
      <c r="C10" s="3" t="s">
        <v>44</v>
      </c>
      <c r="D10" s="3" t="s">
        <v>44</v>
      </c>
      <c r="E10" s="3" t="s">
        <v>33</v>
      </c>
      <c r="F10" s="3" t="s">
        <v>34</v>
      </c>
      <c r="G10" s="3" t="s">
        <v>45</v>
      </c>
      <c r="H10" s="4">
        <v>2019</v>
      </c>
      <c r="I10" s="4">
        <v>2024</v>
      </c>
      <c r="J10" s="4" t="b">
        <v>1</v>
      </c>
      <c r="K10" s="4">
        <v>1747</v>
      </c>
      <c r="L10" s="3" t="s">
        <v>23</v>
      </c>
      <c r="M10" s="3" t="s">
        <v>44</v>
      </c>
      <c r="AA10" s="4">
        <v>2024</v>
      </c>
      <c r="AB10" s="4">
        <v>161</v>
      </c>
      <c r="AC10" s="4">
        <v>4944096</v>
      </c>
      <c r="AD10" s="4">
        <v>16286389311</v>
      </c>
      <c r="AE10" s="4">
        <v>12313297283</v>
      </c>
      <c r="AF10" s="4">
        <v>6391040864</v>
      </c>
      <c r="AG10" s="4">
        <v>3557684743</v>
      </c>
      <c r="AH10" s="4">
        <v>16044868584</v>
      </c>
      <c r="AI10" s="4">
        <v>191113796372</v>
      </c>
      <c r="AJ10" s="4">
        <v>16414045963</v>
      </c>
      <c r="AK10" s="4">
        <v>3680164758.3445349</v>
      </c>
      <c r="AL10" s="4">
        <v>3946288145.0000005</v>
      </c>
      <c r="AM10" s="4">
        <v>1.0723129001363452</v>
      </c>
      <c r="AN10" s="4">
        <v>68</v>
      </c>
      <c r="AO10" s="4">
        <v>131</v>
      </c>
      <c r="AP10" s="4">
        <v>115</v>
      </c>
      <c r="AQ10" s="4">
        <v>13</v>
      </c>
      <c r="AR10" s="4">
        <v>0.11108428696243913</v>
      </c>
      <c r="AS10" s="4">
        <v>4660</v>
      </c>
      <c r="AT10" s="4">
        <v>0.43179027366277101</v>
      </c>
      <c r="AU10" s="4">
        <v>34</v>
      </c>
      <c r="AZ10" s="3" t="s">
        <v>143</v>
      </c>
      <c r="BA10" s="4">
        <v>2024</v>
      </c>
      <c r="BB10" s="3" t="s">
        <v>1528</v>
      </c>
    </row>
    <row r="11" spans="2:61" x14ac:dyDescent="0.3">
      <c r="B11" s="3" t="s">
        <v>46</v>
      </c>
      <c r="C11" s="3" t="s">
        <v>47</v>
      </c>
      <c r="D11" s="3" t="s">
        <v>47</v>
      </c>
      <c r="E11" s="3" t="s">
        <v>20</v>
      </c>
      <c r="F11" s="3" t="s">
        <v>21</v>
      </c>
      <c r="G11" s="3" t="s">
        <v>45</v>
      </c>
      <c r="H11" s="4">
        <v>2019</v>
      </c>
      <c r="I11" s="4">
        <v>2024</v>
      </c>
      <c r="J11" s="4" t="b">
        <v>1</v>
      </c>
      <c r="K11" s="4">
        <v>1982</v>
      </c>
      <c r="L11" s="3" t="s">
        <v>23</v>
      </c>
      <c r="M11" s="3" t="s">
        <v>47</v>
      </c>
      <c r="AZ11" s="3" t="s">
        <v>46</v>
      </c>
      <c r="BA11" s="4">
        <v>2024</v>
      </c>
      <c r="BB11" s="3" t="s">
        <v>1528</v>
      </c>
    </row>
    <row r="12" spans="2:61" x14ac:dyDescent="0.3">
      <c r="B12" s="3" t="s">
        <v>48</v>
      </c>
      <c r="C12" s="3" t="s">
        <v>49</v>
      </c>
      <c r="D12" s="3" t="s">
        <v>49</v>
      </c>
      <c r="E12" s="3" t="s">
        <v>33</v>
      </c>
      <c r="F12" s="3" t="s">
        <v>34</v>
      </c>
      <c r="G12" s="3" t="s">
        <v>38</v>
      </c>
      <c r="H12" s="4">
        <v>2019</v>
      </c>
      <c r="I12" s="4">
        <v>2024</v>
      </c>
      <c r="J12" s="4" t="b">
        <v>1</v>
      </c>
      <c r="K12" s="4">
        <v>729</v>
      </c>
      <c r="L12" s="3" t="s">
        <v>23</v>
      </c>
      <c r="M12" s="3" t="s">
        <v>49</v>
      </c>
      <c r="AZ12" s="3" t="s">
        <v>147</v>
      </c>
      <c r="BA12" s="4">
        <v>2024</v>
      </c>
      <c r="BB12" s="3" t="s">
        <v>1528</v>
      </c>
    </row>
    <row r="13" spans="2:61" x14ac:dyDescent="0.3">
      <c r="B13" s="3" t="s">
        <v>50</v>
      </c>
      <c r="C13" s="3" t="s">
        <v>51</v>
      </c>
      <c r="D13" s="3" t="s">
        <v>51</v>
      </c>
      <c r="E13" s="3" t="s">
        <v>20</v>
      </c>
      <c r="F13" s="3" t="s">
        <v>21</v>
      </c>
      <c r="G13" s="3" t="s">
        <v>38</v>
      </c>
      <c r="H13" s="4">
        <v>2019</v>
      </c>
      <c r="I13" s="4">
        <v>2024</v>
      </c>
      <c r="J13" s="4" t="b">
        <v>1</v>
      </c>
      <c r="K13" s="4">
        <v>4181</v>
      </c>
      <c r="L13" s="3" t="s">
        <v>39</v>
      </c>
      <c r="M13" s="3" t="s">
        <v>51</v>
      </c>
      <c r="AZ13" s="3" t="s">
        <v>176</v>
      </c>
      <c r="BA13" s="4">
        <v>2024</v>
      </c>
      <c r="BB13" s="3" t="s">
        <v>1528</v>
      </c>
    </row>
    <row r="14" spans="2:61" x14ac:dyDescent="0.3">
      <c r="B14" s="3" t="s">
        <v>52</v>
      </c>
      <c r="C14" s="3" t="s">
        <v>53</v>
      </c>
      <c r="D14" s="3" t="s">
        <v>53</v>
      </c>
      <c r="E14" s="3" t="s">
        <v>26</v>
      </c>
      <c r="F14" s="3" t="s">
        <v>27</v>
      </c>
      <c r="G14" s="3" t="s">
        <v>38</v>
      </c>
      <c r="H14" s="4">
        <v>2019</v>
      </c>
      <c r="I14" s="4">
        <v>2024</v>
      </c>
      <c r="J14" s="4" t="b">
        <v>1</v>
      </c>
      <c r="K14" s="4">
        <v>279948</v>
      </c>
      <c r="L14" s="3" t="s">
        <v>29</v>
      </c>
      <c r="M14" s="3" t="s">
        <v>53</v>
      </c>
    </row>
    <row r="15" spans="2:61" x14ac:dyDescent="0.3">
      <c r="B15" s="3" t="s">
        <v>54</v>
      </c>
      <c r="C15" s="3" t="s">
        <v>55</v>
      </c>
      <c r="D15" s="3" t="s">
        <v>55</v>
      </c>
      <c r="E15" s="3" t="s">
        <v>33</v>
      </c>
      <c r="F15" s="3" t="s">
        <v>34</v>
      </c>
      <c r="G15" s="3" t="s">
        <v>56</v>
      </c>
      <c r="H15" s="4">
        <v>2019</v>
      </c>
      <c r="I15" s="4">
        <v>2024</v>
      </c>
      <c r="J15" s="4" t="b">
        <v>1</v>
      </c>
      <c r="K15" s="4">
        <v>1932</v>
      </c>
      <c r="L15" s="3" t="s">
        <v>23</v>
      </c>
      <c r="M15" s="3" t="s">
        <v>55</v>
      </c>
    </row>
    <row r="16" spans="2:61" x14ac:dyDescent="0.3">
      <c r="B16" s="3" t="s">
        <v>57</v>
      </c>
      <c r="C16" s="3" t="s">
        <v>58</v>
      </c>
      <c r="D16" s="3" t="s">
        <v>58</v>
      </c>
      <c r="E16" s="3" t="s">
        <v>33</v>
      </c>
      <c r="F16" s="3" t="s">
        <v>34</v>
      </c>
      <c r="G16" s="3" t="s">
        <v>45</v>
      </c>
      <c r="H16" s="4">
        <v>2019</v>
      </c>
      <c r="I16" s="4">
        <v>2024</v>
      </c>
      <c r="J16" s="4" t="b">
        <v>1</v>
      </c>
      <c r="K16" s="4">
        <v>1111</v>
      </c>
      <c r="L16" s="3" t="s">
        <v>23</v>
      </c>
      <c r="M16" s="3" t="s">
        <v>58</v>
      </c>
    </row>
    <row r="17" spans="2:13" x14ac:dyDescent="0.3">
      <c r="B17" s="3" t="s">
        <v>59</v>
      </c>
      <c r="C17" s="3" t="s">
        <v>60</v>
      </c>
      <c r="D17" s="3" t="s">
        <v>60</v>
      </c>
      <c r="E17" s="3" t="s">
        <v>26</v>
      </c>
      <c r="F17" s="3" t="s">
        <v>27</v>
      </c>
      <c r="G17" s="3" t="s">
        <v>61</v>
      </c>
      <c r="H17" s="4">
        <v>2019</v>
      </c>
      <c r="I17" s="4">
        <v>2024</v>
      </c>
      <c r="J17" s="4" t="b">
        <v>1</v>
      </c>
      <c r="K17" s="4">
        <v>38658</v>
      </c>
      <c r="L17" s="3" t="s">
        <v>62</v>
      </c>
      <c r="M17" s="3" t="s">
        <v>60</v>
      </c>
    </row>
    <row r="18" spans="2:13" x14ac:dyDescent="0.3">
      <c r="B18" s="3" t="s">
        <v>63</v>
      </c>
      <c r="C18" s="3" t="s">
        <v>64</v>
      </c>
      <c r="D18" s="3" t="s">
        <v>64</v>
      </c>
      <c r="E18" s="3" t="s">
        <v>33</v>
      </c>
      <c r="F18" s="3" t="s">
        <v>34</v>
      </c>
      <c r="G18" s="3" t="s">
        <v>65</v>
      </c>
      <c r="H18" s="4">
        <v>2019</v>
      </c>
      <c r="I18" s="4">
        <v>2024</v>
      </c>
      <c r="J18" s="4" t="b">
        <v>1</v>
      </c>
      <c r="K18" s="4">
        <v>774</v>
      </c>
      <c r="L18" s="3" t="s">
        <v>23</v>
      </c>
      <c r="M18" s="3" t="s">
        <v>64</v>
      </c>
    </row>
    <row r="19" spans="2:13" x14ac:dyDescent="0.3">
      <c r="B19" s="3" t="s">
        <v>66</v>
      </c>
      <c r="C19" s="3" t="s">
        <v>67</v>
      </c>
      <c r="D19" s="3" t="s">
        <v>67</v>
      </c>
      <c r="E19" s="3" t="s">
        <v>26</v>
      </c>
      <c r="F19" s="3" t="s">
        <v>27</v>
      </c>
      <c r="G19" s="3" t="s">
        <v>68</v>
      </c>
      <c r="H19" s="4">
        <v>2019</v>
      </c>
      <c r="I19" s="4">
        <v>2024</v>
      </c>
      <c r="J19" s="4" t="b">
        <v>1</v>
      </c>
      <c r="K19" s="4">
        <v>9042</v>
      </c>
      <c r="L19" s="3" t="s">
        <v>39</v>
      </c>
      <c r="M19" s="3" t="s">
        <v>67</v>
      </c>
    </row>
    <row r="20" spans="2:13" x14ac:dyDescent="0.3">
      <c r="B20" s="3" t="s">
        <v>69</v>
      </c>
      <c r="C20" s="3" t="s">
        <v>70</v>
      </c>
      <c r="D20" s="3" t="s">
        <v>70</v>
      </c>
      <c r="E20" s="3" t="s">
        <v>20</v>
      </c>
      <c r="F20" s="3" t="s">
        <v>21</v>
      </c>
      <c r="G20" s="3" t="s">
        <v>71</v>
      </c>
      <c r="H20" s="4">
        <v>2019</v>
      </c>
      <c r="I20" s="4">
        <v>2024</v>
      </c>
      <c r="J20" s="4" t="b">
        <v>1</v>
      </c>
      <c r="K20" s="4">
        <v>19326</v>
      </c>
      <c r="L20" s="3" t="s">
        <v>62</v>
      </c>
      <c r="M20" s="3" t="s">
        <v>70</v>
      </c>
    </row>
    <row r="21" spans="2:13" x14ac:dyDescent="0.3">
      <c r="B21" s="3" t="s">
        <v>72</v>
      </c>
      <c r="C21" s="3" t="s">
        <v>73</v>
      </c>
      <c r="D21" s="3" t="s">
        <v>73</v>
      </c>
      <c r="E21" s="3" t="s">
        <v>33</v>
      </c>
      <c r="F21" s="3" t="s">
        <v>34</v>
      </c>
      <c r="G21" s="3" t="s">
        <v>45</v>
      </c>
      <c r="H21" s="4">
        <v>2019</v>
      </c>
      <c r="I21" s="4">
        <v>2024</v>
      </c>
      <c r="J21" s="4" t="b">
        <v>1</v>
      </c>
      <c r="K21" s="4">
        <v>2639</v>
      </c>
      <c r="L21" s="3" t="s">
        <v>39</v>
      </c>
      <c r="M21" s="3" t="s">
        <v>73</v>
      </c>
    </row>
    <row r="22" spans="2:13" x14ac:dyDescent="0.3">
      <c r="B22" s="3" t="s">
        <v>74</v>
      </c>
      <c r="C22" s="3" t="s">
        <v>75</v>
      </c>
      <c r="D22" s="3" t="s">
        <v>75</v>
      </c>
      <c r="E22" s="3" t="s">
        <v>20</v>
      </c>
      <c r="F22" s="3" t="s">
        <v>21</v>
      </c>
      <c r="G22" s="3" t="s">
        <v>76</v>
      </c>
      <c r="H22" s="4">
        <v>2019</v>
      </c>
      <c r="I22" s="4">
        <v>2024</v>
      </c>
      <c r="J22" s="4" t="b">
        <v>1</v>
      </c>
      <c r="K22" s="4">
        <v>2692</v>
      </c>
      <c r="L22" s="3" t="s">
        <v>39</v>
      </c>
      <c r="M22" s="3" t="s">
        <v>75</v>
      </c>
    </row>
    <row r="23" spans="2:13" x14ac:dyDescent="0.3">
      <c r="B23" s="3" t="s">
        <v>77</v>
      </c>
      <c r="C23" s="3" t="s">
        <v>78</v>
      </c>
      <c r="D23" s="3" t="s">
        <v>78</v>
      </c>
      <c r="E23" s="3" t="s">
        <v>26</v>
      </c>
      <c r="F23" s="3" t="s">
        <v>27</v>
      </c>
      <c r="G23" s="3" t="s">
        <v>28</v>
      </c>
      <c r="H23" s="4">
        <v>2019</v>
      </c>
      <c r="I23" s="4">
        <v>2024</v>
      </c>
      <c r="J23" s="4" t="b">
        <v>1</v>
      </c>
      <c r="K23" s="4">
        <v>100884</v>
      </c>
      <c r="L23" s="3" t="s">
        <v>79</v>
      </c>
      <c r="M23" s="3" t="s">
        <v>78</v>
      </c>
    </row>
    <row r="24" spans="2:13" x14ac:dyDescent="0.3">
      <c r="B24" s="3" t="s">
        <v>80</v>
      </c>
      <c r="C24" s="3" t="s">
        <v>81</v>
      </c>
      <c r="D24" s="3" t="s">
        <v>81</v>
      </c>
      <c r="E24" s="3" t="s">
        <v>20</v>
      </c>
      <c r="F24" s="3" t="s">
        <v>21</v>
      </c>
      <c r="G24" s="3" t="s">
        <v>45</v>
      </c>
      <c r="H24" s="4">
        <v>2019</v>
      </c>
      <c r="I24" s="4">
        <v>2024</v>
      </c>
      <c r="J24" s="4" t="b">
        <v>1</v>
      </c>
      <c r="K24" s="4">
        <v>2751</v>
      </c>
      <c r="L24" s="3" t="s">
        <v>39</v>
      </c>
      <c r="M24" s="3" t="s">
        <v>81</v>
      </c>
    </row>
    <row r="25" spans="2:13" x14ac:dyDescent="0.3">
      <c r="B25" s="3" t="s">
        <v>82</v>
      </c>
      <c r="C25" s="3" t="s">
        <v>83</v>
      </c>
      <c r="D25" s="3" t="s">
        <v>83</v>
      </c>
      <c r="E25" s="3" t="s">
        <v>33</v>
      </c>
      <c r="F25" s="3" t="s">
        <v>34</v>
      </c>
      <c r="G25" s="3" t="s">
        <v>45</v>
      </c>
      <c r="H25" s="4">
        <v>2019</v>
      </c>
      <c r="I25" s="4">
        <v>2024</v>
      </c>
      <c r="J25" s="4" t="b">
        <v>1</v>
      </c>
      <c r="K25" s="4">
        <v>621</v>
      </c>
      <c r="L25" s="3" t="s">
        <v>23</v>
      </c>
      <c r="M25" s="3" t="s">
        <v>83</v>
      </c>
    </row>
    <row r="26" spans="2:13" x14ac:dyDescent="0.3">
      <c r="B26" s="3" t="s">
        <v>84</v>
      </c>
      <c r="C26" s="3" t="s">
        <v>85</v>
      </c>
      <c r="D26" s="3" t="s">
        <v>85</v>
      </c>
      <c r="E26" s="3" t="s">
        <v>20</v>
      </c>
      <c r="F26" s="3" t="s">
        <v>21</v>
      </c>
      <c r="G26" s="3" t="s">
        <v>42</v>
      </c>
      <c r="H26" s="4">
        <v>2019</v>
      </c>
      <c r="I26" s="4">
        <v>2024</v>
      </c>
      <c r="J26" s="4" t="b">
        <v>1</v>
      </c>
      <c r="K26" s="4">
        <v>12306</v>
      </c>
      <c r="L26" s="3" t="s">
        <v>62</v>
      </c>
      <c r="M26" s="3" t="s">
        <v>85</v>
      </c>
    </row>
    <row r="27" spans="2:13" x14ac:dyDescent="0.3">
      <c r="B27" s="3" t="s">
        <v>86</v>
      </c>
      <c r="C27" s="3" t="s">
        <v>87</v>
      </c>
      <c r="D27" s="3" t="s">
        <v>87</v>
      </c>
      <c r="E27" s="3" t="s">
        <v>26</v>
      </c>
      <c r="F27" s="3" t="s">
        <v>27</v>
      </c>
      <c r="G27" s="3" t="s">
        <v>71</v>
      </c>
      <c r="H27" s="4">
        <v>2019</v>
      </c>
      <c r="I27" s="4">
        <v>2024</v>
      </c>
      <c r="J27" s="4" t="b">
        <v>1</v>
      </c>
      <c r="K27" s="4">
        <v>21874</v>
      </c>
      <c r="L27" s="3" t="s">
        <v>62</v>
      </c>
      <c r="M27" s="3" t="s">
        <v>87</v>
      </c>
    </row>
    <row r="28" spans="2:13" x14ac:dyDescent="0.3">
      <c r="B28" s="3" t="s">
        <v>88</v>
      </c>
      <c r="C28" s="3" t="s">
        <v>89</v>
      </c>
      <c r="D28" s="3" t="s">
        <v>89</v>
      </c>
      <c r="E28" s="3" t="s">
        <v>90</v>
      </c>
      <c r="F28" s="3" t="s">
        <v>91</v>
      </c>
      <c r="G28" s="3" t="s">
        <v>92</v>
      </c>
      <c r="H28" s="4">
        <v>2019</v>
      </c>
      <c r="I28" s="4">
        <v>2024</v>
      </c>
      <c r="J28" s="4" t="b">
        <v>1</v>
      </c>
      <c r="K28" s="4">
        <v>15902</v>
      </c>
      <c r="L28" s="3" t="s">
        <v>62</v>
      </c>
      <c r="M28" s="3" t="s">
        <v>89</v>
      </c>
    </row>
    <row r="29" spans="2:13" x14ac:dyDescent="0.3">
      <c r="B29" s="3" t="s">
        <v>93</v>
      </c>
      <c r="C29" s="3" t="s">
        <v>94</v>
      </c>
      <c r="D29" s="3" t="s">
        <v>94</v>
      </c>
      <c r="E29" s="3" t="s">
        <v>26</v>
      </c>
      <c r="F29" s="3" t="s">
        <v>27</v>
      </c>
      <c r="G29" s="3" t="s">
        <v>38</v>
      </c>
      <c r="H29" s="4">
        <v>2019</v>
      </c>
      <c r="I29" s="4">
        <v>2024</v>
      </c>
      <c r="J29" s="4" t="b">
        <v>1</v>
      </c>
      <c r="K29" s="4">
        <v>168250</v>
      </c>
      <c r="L29" s="3" t="s">
        <v>29</v>
      </c>
      <c r="M29" s="3" t="s">
        <v>94</v>
      </c>
    </row>
    <row r="30" spans="2:13" x14ac:dyDescent="0.3">
      <c r="B30" s="3" t="s">
        <v>95</v>
      </c>
      <c r="C30" s="3" t="s">
        <v>96</v>
      </c>
      <c r="D30" s="3" t="s">
        <v>96</v>
      </c>
      <c r="E30" s="3" t="s">
        <v>26</v>
      </c>
      <c r="F30" s="3" t="s">
        <v>27</v>
      </c>
      <c r="G30" s="3" t="s">
        <v>92</v>
      </c>
      <c r="H30" s="4">
        <v>2019</v>
      </c>
      <c r="I30" s="4">
        <v>2024</v>
      </c>
      <c r="J30" s="4" t="b">
        <v>1</v>
      </c>
      <c r="K30" s="4">
        <v>31242</v>
      </c>
      <c r="L30" s="3" t="s">
        <v>62</v>
      </c>
      <c r="M30" s="3" t="s">
        <v>96</v>
      </c>
    </row>
    <row r="31" spans="2:13" x14ac:dyDescent="0.3">
      <c r="B31" s="3" t="s">
        <v>97</v>
      </c>
      <c r="C31" s="3" t="s">
        <v>98</v>
      </c>
      <c r="D31" s="3" t="s">
        <v>98</v>
      </c>
      <c r="E31" s="3" t="s">
        <v>26</v>
      </c>
      <c r="F31" s="3" t="s">
        <v>27</v>
      </c>
      <c r="G31" s="3" t="s">
        <v>65</v>
      </c>
      <c r="H31" s="4">
        <v>2019</v>
      </c>
      <c r="I31" s="4">
        <v>2024</v>
      </c>
      <c r="J31" s="4" t="b">
        <v>1</v>
      </c>
      <c r="K31" s="4">
        <v>22675</v>
      </c>
      <c r="L31" s="3" t="s">
        <v>62</v>
      </c>
      <c r="M31" s="3" t="s">
        <v>98</v>
      </c>
    </row>
    <row r="32" spans="2:13" x14ac:dyDescent="0.3">
      <c r="B32" s="3" t="s">
        <v>99</v>
      </c>
      <c r="C32" s="3" t="s">
        <v>100</v>
      </c>
      <c r="D32" s="3" t="s">
        <v>100</v>
      </c>
      <c r="E32" s="3" t="s">
        <v>90</v>
      </c>
      <c r="F32" s="3" t="s">
        <v>91</v>
      </c>
      <c r="G32" s="3" t="s">
        <v>68</v>
      </c>
      <c r="H32" s="4">
        <v>2019</v>
      </c>
      <c r="I32" s="4">
        <v>2024</v>
      </c>
      <c r="J32" s="4" t="b">
        <v>1</v>
      </c>
      <c r="K32" s="4">
        <v>5892</v>
      </c>
      <c r="L32" s="3" t="s">
        <v>39</v>
      </c>
      <c r="M32" s="3" t="s">
        <v>100</v>
      </c>
    </row>
    <row r="33" spans="2:13" x14ac:dyDescent="0.3">
      <c r="B33" s="3" t="s">
        <v>101</v>
      </c>
      <c r="C33" s="3" t="s">
        <v>102</v>
      </c>
      <c r="D33" s="3" t="s">
        <v>102</v>
      </c>
      <c r="E33" s="3" t="s">
        <v>33</v>
      </c>
      <c r="F33" s="3" t="s">
        <v>34</v>
      </c>
      <c r="G33" s="3" t="s">
        <v>92</v>
      </c>
      <c r="H33" s="4">
        <v>2019</v>
      </c>
      <c r="I33" s="4">
        <v>2024</v>
      </c>
      <c r="J33" s="4" t="b">
        <v>1</v>
      </c>
      <c r="K33" s="4">
        <v>4901</v>
      </c>
      <c r="L33" s="3" t="s">
        <v>39</v>
      </c>
      <c r="M33" s="3" t="s">
        <v>102</v>
      </c>
    </row>
    <row r="34" spans="2:13" x14ac:dyDescent="0.3">
      <c r="B34" s="3" t="s">
        <v>103</v>
      </c>
      <c r="C34" s="3" t="s">
        <v>104</v>
      </c>
      <c r="D34" s="3" t="s">
        <v>104</v>
      </c>
      <c r="E34" s="3" t="s">
        <v>33</v>
      </c>
      <c r="F34" s="3" t="s">
        <v>34</v>
      </c>
      <c r="G34" s="3" t="s">
        <v>105</v>
      </c>
      <c r="H34" s="4">
        <v>2019</v>
      </c>
      <c r="I34" s="4">
        <v>2024</v>
      </c>
      <c r="J34" s="4" t="b">
        <v>1</v>
      </c>
      <c r="K34" s="4">
        <v>1033</v>
      </c>
      <c r="L34" s="3" t="s">
        <v>23</v>
      </c>
      <c r="M34" s="3" t="s">
        <v>106</v>
      </c>
    </row>
    <row r="35" spans="2:13" x14ac:dyDescent="0.3">
      <c r="B35" s="3" t="s">
        <v>107</v>
      </c>
      <c r="C35" s="3" t="s">
        <v>108</v>
      </c>
      <c r="D35" s="3" t="s">
        <v>108</v>
      </c>
      <c r="E35" s="3" t="s">
        <v>26</v>
      </c>
      <c r="F35" s="3" t="s">
        <v>27</v>
      </c>
      <c r="G35" s="3" t="s">
        <v>76</v>
      </c>
      <c r="H35" s="4">
        <v>2019</v>
      </c>
      <c r="I35" s="4">
        <v>2024</v>
      </c>
      <c r="J35" s="4" t="b">
        <v>1</v>
      </c>
      <c r="K35" s="4">
        <v>13615</v>
      </c>
      <c r="L35" s="3" t="s">
        <v>62</v>
      </c>
      <c r="M35" s="3" t="s">
        <v>108</v>
      </c>
    </row>
    <row r="36" spans="2:13" x14ac:dyDescent="0.3">
      <c r="B36" s="3" t="s">
        <v>109</v>
      </c>
      <c r="C36" s="3" t="s">
        <v>110</v>
      </c>
      <c r="D36" s="3" t="s">
        <v>110</v>
      </c>
      <c r="E36" s="3" t="s">
        <v>26</v>
      </c>
      <c r="F36" s="3" t="s">
        <v>27</v>
      </c>
      <c r="G36" s="3" t="s">
        <v>38</v>
      </c>
      <c r="H36" s="4">
        <v>2019</v>
      </c>
      <c r="I36" s="4">
        <v>2024</v>
      </c>
      <c r="J36" s="4" t="b">
        <v>1</v>
      </c>
      <c r="K36" s="4">
        <v>116610</v>
      </c>
      <c r="L36" s="3" t="s">
        <v>79</v>
      </c>
      <c r="M36" s="3" t="s">
        <v>110</v>
      </c>
    </row>
    <row r="37" spans="2:13" x14ac:dyDescent="0.3">
      <c r="B37" s="3" t="s">
        <v>111</v>
      </c>
      <c r="C37" s="3" t="s">
        <v>112</v>
      </c>
      <c r="D37" s="3" t="s">
        <v>112</v>
      </c>
      <c r="E37" s="3" t="s">
        <v>26</v>
      </c>
      <c r="F37" s="3" t="s">
        <v>27</v>
      </c>
      <c r="G37" s="3" t="s">
        <v>113</v>
      </c>
      <c r="H37" s="4">
        <v>2019</v>
      </c>
      <c r="I37" s="4">
        <v>2024</v>
      </c>
      <c r="J37" s="4" t="b">
        <v>1</v>
      </c>
      <c r="K37" s="4">
        <v>5513</v>
      </c>
      <c r="L37" s="3" t="s">
        <v>39</v>
      </c>
      <c r="M37" s="3" t="s">
        <v>112</v>
      </c>
    </row>
    <row r="38" spans="2:13" x14ac:dyDescent="0.3">
      <c r="B38" s="3" t="s">
        <v>114</v>
      </c>
      <c r="C38" s="3" t="s">
        <v>115</v>
      </c>
      <c r="D38" s="3" t="s">
        <v>115</v>
      </c>
      <c r="E38" s="3" t="s">
        <v>20</v>
      </c>
      <c r="F38" s="3" t="s">
        <v>21</v>
      </c>
      <c r="G38" s="3" t="s">
        <v>65</v>
      </c>
      <c r="H38" s="4">
        <v>2019</v>
      </c>
      <c r="I38" s="4">
        <v>2024</v>
      </c>
      <c r="J38" s="4" t="b">
        <v>1</v>
      </c>
      <c r="K38" s="4">
        <v>2805</v>
      </c>
      <c r="L38" s="3" t="s">
        <v>39</v>
      </c>
      <c r="M38" s="3" t="s">
        <v>115</v>
      </c>
    </row>
    <row r="39" spans="2:13" x14ac:dyDescent="0.3">
      <c r="B39" s="3" t="s">
        <v>116</v>
      </c>
      <c r="C39" s="3" t="s">
        <v>117</v>
      </c>
      <c r="D39" s="3" t="s">
        <v>117</v>
      </c>
      <c r="E39" s="3" t="s">
        <v>26</v>
      </c>
      <c r="F39" s="3" t="s">
        <v>27</v>
      </c>
      <c r="G39" s="3" t="s">
        <v>42</v>
      </c>
      <c r="H39" s="4">
        <v>2019</v>
      </c>
      <c r="I39" s="4">
        <v>2024</v>
      </c>
      <c r="J39" s="4" t="b">
        <v>1</v>
      </c>
      <c r="K39" s="4">
        <v>3323</v>
      </c>
      <c r="L39" s="3" t="s">
        <v>39</v>
      </c>
      <c r="M39" s="3" t="s">
        <v>117</v>
      </c>
    </row>
    <row r="40" spans="2:13" x14ac:dyDescent="0.3">
      <c r="B40" s="3" t="s">
        <v>118</v>
      </c>
      <c r="C40" s="3" t="s">
        <v>119</v>
      </c>
      <c r="D40" s="3" t="s">
        <v>119</v>
      </c>
      <c r="E40" s="3" t="s">
        <v>20</v>
      </c>
      <c r="F40" s="3" t="s">
        <v>21</v>
      </c>
      <c r="G40" s="3" t="s">
        <v>71</v>
      </c>
      <c r="H40" s="4">
        <v>2019</v>
      </c>
      <c r="I40" s="4">
        <v>2024</v>
      </c>
      <c r="J40" s="4" t="b">
        <v>1</v>
      </c>
      <c r="K40" s="4">
        <v>19738</v>
      </c>
      <c r="L40" s="3" t="s">
        <v>62</v>
      </c>
      <c r="M40" s="3" t="s">
        <v>119</v>
      </c>
    </row>
    <row r="41" spans="2:13" x14ac:dyDescent="0.3">
      <c r="B41" s="3" t="s">
        <v>120</v>
      </c>
      <c r="C41" s="3" t="s">
        <v>121</v>
      </c>
      <c r="D41" s="3" t="s">
        <v>121</v>
      </c>
      <c r="E41" s="3" t="s">
        <v>26</v>
      </c>
      <c r="F41" s="3" t="s">
        <v>27</v>
      </c>
      <c r="G41" s="3" t="s">
        <v>65</v>
      </c>
      <c r="H41" s="4">
        <v>2019</v>
      </c>
      <c r="I41" s="4">
        <v>2024</v>
      </c>
      <c r="J41" s="4" t="b">
        <v>1</v>
      </c>
      <c r="K41" s="4">
        <v>6000</v>
      </c>
      <c r="L41" s="3" t="s">
        <v>39</v>
      </c>
      <c r="M41" s="3" t="s">
        <v>121</v>
      </c>
    </row>
    <row r="42" spans="2:13" x14ac:dyDescent="0.3">
      <c r="B42" s="3" t="s">
        <v>122</v>
      </c>
      <c r="C42" s="3" t="s">
        <v>123</v>
      </c>
      <c r="D42" s="3" t="s">
        <v>123</v>
      </c>
      <c r="E42" s="3" t="s">
        <v>20</v>
      </c>
      <c r="F42" s="3" t="s">
        <v>21</v>
      </c>
      <c r="G42" s="3" t="s">
        <v>56</v>
      </c>
      <c r="H42" s="4">
        <v>2019</v>
      </c>
      <c r="I42" s="4">
        <v>2024</v>
      </c>
      <c r="J42" s="4" t="b">
        <v>1</v>
      </c>
      <c r="K42" s="4">
        <v>1696</v>
      </c>
      <c r="L42" s="3" t="s">
        <v>23</v>
      </c>
      <c r="M42" s="3" t="s">
        <v>123</v>
      </c>
    </row>
    <row r="43" spans="2:13" x14ac:dyDescent="0.3">
      <c r="B43" s="3" t="s">
        <v>124</v>
      </c>
      <c r="C43" s="3" t="s">
        <v>125</v>
      </c>
      <c r="D43" s="3" t="s">
        <v>125</v>
      </c>
      <c r="E43" s="3" t="s">
        <v>26</v>
      </c>
      <c r="F43" s="3" t="s">
        <v>27</v>
      </c>
      <c r="G43" s="3" t="s">
        <v>76</v>
      </c>
      <c r="H43" s="4">
        <v>2019</v>
      </c>
      <c r="I43" s="4">
        <v>2024</v>
      </c>
      <c r="J43" s="4" t="b">
        <v>1</v>
      </c>
      <c r="K43" s="4">
        <v>23005</v>
      </c>
      <c r="L43" s="3" t="s">
        <v>62</v>
      </c>
      <c r="M43" s="3" t="s">
        <v>125</v>
      </c>
    </row>
    <row r="44" spans="2:13" x14ac:dyDescent="0.3">
      <c r="B44" s="3" t="s">
        <v>126</v>
      </c>
      <c r="C44" s="3" t="s">
        <v>127</v>
      </c>
      <c r="D44" s="3" t="s">
        <v>127</v>
      </c>
      <c r="E44" s="3" t="s">
        <v>33</v>
      </c>
      <c r="F44" s="3" t="s">
        <v>34</v>
      </c>
      <c r="G44" s="3" t="s">
        <v>56</v>
      </c>
      <c r="H44" s="4">
        <v>2019</v>
      </c>
      <c r="I44" s="4">
        <v>2024</v>
      </c>
      <c r="J44" s="4" t="b">
        <v>1</v>
      </c>
      <c r="K44" s="4">
        <v>1033</v>
      </c>
      <c r="L44" s="3" t="s">
        <v>23</v>
      </c>
      <c r="M44" s="3" t="s">
        <v>127</v>
      </c>
    </row>
    <row r="45" spans="2:13" x14ac:dyDescent="0.3">
      <c r="B45" s="3" t="s">
        <v>128</v>
      </c>
      <c r="C45" s="3" t="s">
        <v>129</v>
      </c>
      <c r="D45" s="3" t="s">
        <v>129</v>
      </c>
      <c r="E45" s="3" t="s">
        <v>33</v>
      </c>
      <c r="F45" s="3" t="s">
        <v>34</v>
      </c>
      <c r="G45" s="3" t="s">
        <v>130</v>
      </c>
      <c r="H45" s="4">
        <v>2019</v>
      </c>
      <c r="I45" s="4">
        <v>2024</v>
      </c>
      <c r="J45" s="4" t="b">
        <v>1</v>
      </c>
      <c r="K45" s="4">
        <v>2112</v>
      </c>
      <c r="L45" s="3" t="s">
        <v>23</v>
      </c>
      <c r="M45" s="3" t="s">
        <v>129</v>
      </c>
    </row>
    <row r="46" spans="2:13" x14ac:dyDescent="0.3">
      <c r="B46" s="3" t="s">
        <v>131</v>
      </c>
      <c r="C46" s="3" t="s">
        <v>132</v>
      </c>
      <c r="D46" s="3" t="s">
        <v>132</v>
      </c>
      <c r="E46" s="3" t="s">
        <v>90</v>
      </c>
      <c r="F46" s="3" t="s">
        <v>91</v>
      </c>
      <c r="G46" s="3" t="s">
        <v>133</v>
      </c>
      <c r="H46" s="4">
        <v>2019</v>
      </c>
      <c r="I46" s="4">
        <v>2024</v>
      </c>
      <c r="J46" s="4" t="b">
        <v>1</v>
      </c>
      <c r="K46" s="4">
        <v>5098</v>
      </c>
      <c r="L46" s="3" t="s">
        <v>39</v>
      </c>
      <c r="M46" s="3" t="s">
        <v>132</v>
      </c>
    </row>
    <row r="47" spans="2:13" x14ac:dyDescent="0.3">
      <c r="B47" s="3" t="s">
        <v>134</v>
      </c>
      <c r="C47" s="3" t="s">
        <v>135</v>
      </c>
      <c r="D47" s="3" t="s">
        <v>135</v>
      </c>
      <c r="E47" s="3" t="s">
        <v>33</v>
      </c>
      <c r="F47" s="3" t="s">
        <v>34</v>
      </c>
      <c r="G47" s="3" t="s">
        <v>61</v>
      </c>
      <c r="H47" s="4">
        <v>2019</v>
      </c>
      <c r="I47" s="4">
        <v>2024</v>
      </c>
      <c r="J47" s="4" t="b">
        <v>1</v>
      </c>
      <c r="K47" s="4">
        <v>1296</v>
      </c>
      <c r="L47" s="3" t="s">
        <v>23</v>
      </c>
      <c r="M47" s="3" t="s">
        <v>135</v>
      </c>
    </row>
    <row r="48" spans="2:13" x14ac:dyDescent="0.3">
      <c r="B48" s="3" t="s">
        <v>136</v>
      </c>
      <c r="C48" s="3" t="s">
        <v>137</v>
      </c>
      <c r="D48" s="3" t="s">
        <v>137</v>
      </c>
      <c r="E48" s="3" t="s">
        <v>90</v>
      </c>
      <c r="F48" s="3" t="s">
        <v>91</v>
      </c>
      <c r="G48" s="3" t="s">
        <v>138</v>
      </c>
      <c r="H48" s="4">
        <v>2019</v>
      </c>
      <c r="I48" s="4">
        <v>2024</v>
      </c>
      <c r="J48" s="4" t="b">
        <v>1</v>
      </c>
      <c r="K48" s="4">
        <v>4455</v>
      </c>
      <c r="L48" s="3" t="s">
        <v>39</v>
      </c>
      <c r="M48" s="3" t="s">
        <v>137</v>
      </c>
    </row>
    <row r="49" spans="2:13" x14ac:dyDescent="0.3">
      <c r="B49" s="3" t="s">
        <v>139</v>
      </c>
      <c r="C49" s="3" t="s">
        <v>140</v>
      </c>
      <c r="D49" s="3" t="s">
        <v>140</v>
      </c>
      <c r="E49" s="3" t="s">
        <v>26</v>
      </c>
      <c r="F49" s="3" t="s">
        <v>27</v>
      </c>
      <c r="G49" s="3" t="s">
        <v>130</v>
      </c>
      <c r="H49" s="4">
        <v>2019</v>
      </c>
      <c r="I49" s="4">
        <v>2024</v>
      </c>
      <c r="J49" s="4" t="b">
        <v>1</v>
      </c>
      <c r="K49" s="4">
        <v>4447</v>
      </c>
      <c r="L49" s="3" t="s">
        <v>39</v>
      </c>
      <c r="M49" s="3" t="s">
        <v>140</v>
      </c>
    </row>
    <row r="50" spans="2:13" x14ac:dyDescent="0.3">
      <c r="B50" s="3" t="s">
        <v>141</v>
      </c>
      <c r="C50" s="3" t="s">
        <v>142</v>
      </c>
      <c r="D50" s="3" t="s">
        <v>142</v>
      </c>
      <c r="E50" s="3" t="s">
        <v>33</v>
      </c>
      <c r="F50" s="3" t="s">
        <v>34</v>
      </c>
      <c r="G50" s="3" t="s">
        <v>56</v>
      </c>
      <c r="H50" s="4">
        <v>2019</v>
      </c>
      <c r="I50" s="4">
        <v>2024</v>
      </c>
      <c r="J50" s="4" t="b">
        <v>1</v>
      </c>
      <c r="K50" s="4">
        <v>320</v>
      </c>
      <c r="L50" s="3" t="s">
        <v>23</v>
      </c>
      <c r="M50" s="3" t="s">
        <v>142</v>
      </c>
    </row>
    <row r="51" spans="2:13" x14ac:dyDescent="0.3">
      <c r="B51" s="3" t="s">
        <v>143</v>
      </c>
      <c r="C51" s="3" t="s">
        <v>144</v>
      </c>
      <c r="D51" s="3" t="s">
        <v>144</v>
      </c>
      <c r="E51" s="3" t="s">
        <v>26</v>
      </c>
      <c r="F51" s="3" t="s">
        <v>27</v>
      </c>
      <c r="G51" s="3" t="s">
        <v>130</v>
      </c>
      <c r="H51" s="4">
        <v>2019</v>
      </c>
      <c r="I51" s="4">
        <v>2024</v>
      </c>
      <c r="J51" s="4" t="b">
        <v>1</v>
      </c>
      <c r="K51" s="4">
        <v>730</v>
      </c>
      <c r="L51" s="3" t="s">
        <v>23</v>
      </c>
      <c r="M51" s="3" t="s">
        <v>144</v>
      </c>
    </row>
    <row r="52" spans="2:13" x14ac:dyDescent="0.3">
      <c r="B52" s="3" t="s">
        <v>145</v>
      </c>
      <c r="C52" s="3" t="s">
        <v>146</v>
      </c>
      <c r="D52" s="3" t="s">
        <v>146</v>
      </c>
      <c r="E52" s="3" t="s">
        <v>33</v>
      </c>
      <c r="F52" s="3" t="s">
        <v>34</v>
      </c>
      <c r="G52" s="3" t="s">
        <v>28</v>
      </c>
      <c r="H52" s="4">
        <v>2019</v>
      </c>
      <c r="I52" s="4">
        <v>2024</v>
      </c>
      <c r="J52" s="4" t="b">
        <v>1</v>
      </c>
      <c r="K52" s="4">
        <v>1731</v>
      </c>
      <c r="L52" s="3" t="s">
        <v>23</v>
      </c>
      <c r="M52" s="3" t="s">
        <v>146</v>
      </c>
    </row>
    <row r="53" spans="2:13" x14ac:dyDescent="0.3">
      <c r="B53" s="3" t="s">
        <v>147</v>
      </c>
      <c r="C53" s="3" t="s">
        <v>148</v>
      </c>
      <c r="D53" s="3" t="s">
        <v>148</v>
      </c>
      <c r="E53" s="3" t="s">
        <v>33</v>
      </c>
      <c r="F53" s="3" t="s">
        <v>34</v>
      </c>
      <c r="G53" s="3" t="s">
        <v>149</v>
      </c>
      <c r="H53" s="4">
        <v>2019</v>
      </c>
      <c r="I53" s="4">
        <v>2024</v>
      </c>
      <c r="J53" s="4" t="b">
        <v>1</v>
      </c>
      <c r="K53" s="4">
        <v>347</v>
      </c>
      <c r="L53" s="3" t="s">
        <v>23</v>
      </c>
      <c r="M53" s="3" t="s">
        <v>148</v>
      </c>
    </row>
    <row r="54" spans="2:13" x14ac:dyDescent="0.3">
      <c r="B54" s="3" t="s">
        <v>150</v>
      </c>
      <c r="C54" s="3" t="s">
        <v>151</v>
      </c>
      <c r="D54" s="3" t="s">
        <v>151</v>
      </c>
      <c r="E54" s="3" t="s">
        <v>20</v>
      </c>
      <c r="F54" s="3" t="s">
        <v>21</v>
      </c>
      <c r="G54" s="3" t="s">
        <v>71</v>
      </c>
      <c r="H54" s="4">
        <v>2019</v>
      </c>
      <c r="I54" s="4">
        <v>2024</v>
      </c>
      <c r="J54" s="4" t="b">
        <v>1</v>
      </c>
      <c r="K54" s="4">
        <v>2698</v>
      </c>
      <c r="L54" s="3" t="s">
        <v>39</v>
      </c>
      <c r="M54" s="3" t="s">
        <v>151</v>
      </c>
    </row>
    <row r="55" spans="2:13" x14ac:dyDescent="0.3">
      <c r="B55" s="3" t="s">
        <v>152</v>
      </c>
      <c r="C55" s="3" t="s">
        <v>153</v>
      </c>
      <c r="D55" s="3" t="s">
        <v>153</v>
      </c>
      <c r="E55" s="3" t="s">
        <v>20</v>
      </c>
      <c r="F55" s="3" t="s">
        <v>21</v>
      </c>
      <c r="G55" s="3" t="s">
        <v>28</v>
      </c>
      <c r="H55" s="4">
        <v>2019</v>
      </c>
      <c r="I55" s="4">
        <v>2024</v>
      </c>
      <c r="J55" s="4" t="b">
        <v>1</v>
      </c>
      <c r="K55" s="4">
        <v>6855</v>
      </c>
      <c r="L55" s="3" t="s">
        <v>39</v>
      </c>
      <c r="M55" s="3" t="s">
        <v>153</v>
      </c>
    </row>
    <row r="56" spans="2:13" x14ac:dyDescent="0.3">
      <c r="B56" s="3" t="s">
        <v>154</v>
      </c>
      <c r="C56" s="3" t="s">
        <v>155</v>
      </c>
      <c r="D56" s="3" t="s">
        <v>155</v>
      </c>
      <c r="E56" s="3" t="s">
        <v>20</v>
      </c>
      <c r="F56" s="3" t="s">
        <v>21</v>
      </c>
      <c r="G56" s="3" t="s">
        <v>56</v>
      </c>
      <c r="H56" s="4">
        <v>2019</v>
      </c>
      <c r="I56" s="4">
        <v>2024</v>
      </c>
      <c r="J56" s="4" t="b">
        <v>1</v>
      </c>
      <c r="K56" s="4">
        <v>3268</v>
      </c>
      <c r="L56" s="3" t="s">
        <v>39</v>
      </c>
      <c r="M56" s="3" t="s">
        <v>155</v>
      </c>
    </row>
    <row r="57" spans="2:13" x14ac:dyDescent="0.3">
      <c r="B57" s="3" t="s">
        <v>156</v>
      </c>
      <c r="C57" s="3" t="s">
        <v>157</v>
      </c>
      <c r="D57" s="3" t="s">
        <v>157</v>
      </c>
      <c r="E57" s="3" t="s">
        <v>20</v>
      </c>
      <c r="F57" s="3" t="s">
        <v>21</v>
      </c>
      <c r="G57" s="3" t="s">
        <v>76</v>
      </c>
      <c r="H57" s="4">
        <v>2019</v>
      </c>
      <c r="I57" s="4">
        <v>2024</v>
      </c>
      <c r="J57" s="4" t="b">
        <v>1</v>
      </c>
      <c r="K57" s="4">
        <v>1071</v>
      </c>
      <c r="L57" s="3" t="s">
        <v>23</v>
      </c>
      <c r="M57" s="3" t="s">
        <v>157</v>
      </c>
    </row>
    <row r="58" spans="2:13" x14ac:dyDescent="0.3">
      <c r="B58" s="3" t="s">
        <v>158</v>
      </c>
      <c r="C58" s="3" t="s">
        <v>159</v>
      </c>
      <c r="D58" s="3" t="s">
        <v>159</v>
      </c>
      <c r="E58" s="3" t="s">
        <v>20</v>
      </c>
      <c r="F58" s="3" t="s">
        <v>21</v>
      </c>
      <c r="G58" s="3" t="s">
        <v>65</v>
      </c>
      <c r="H58" s="4">
        <v>2019</v>
      </c>
      <c r="I58" s="4">
        <v>2024</v>
      </c>
      <c r="J58" s="4" t="b">
        <v>1</v>
      </c>
      <c r="K58" s="4">
        <v>3910</v>
      </c>
      <c r="L58" s="3" t="s">
        <v>39</v>
      </c>
      <c r="M58" s="3" t="s">
        <v>159</v>
      </c>
    </row>
    <row r="59" spans="2:13" x14ac:dyDescent="0.3">
      <c r="B59" s="3" t="s">
        <v>160</v>
      </c>
      <c r="C59" s="3" t="s">
        <v>161</v>
      </c>
      <c r="D59" s="3" t="s">
        <v>161</v>
      </c>
      <c r="E59" s="3" t="s">
        <v>33</v>
      </c>
      <c r="F59" s="3" t="s">
        <v>34</v>
      </c>
      <c r="G59" s="3" t="s">
        <v>65</v>
      </c>
      <c r="H59" s="4">
        <v>2019</v>
      </c>
      <c r="I59" s="4">
        <v>2020</v>
      </c>
      <c r="J59" s="4" t="b">
        <v>0</v>
      </c>
      <c r="K59" s="4"/>
      <c r="L59" s="3"/>
      <c r="M59" s="3" t="s">
        <v>161</v>
      </c>
    </row>
    <row r="60" spans="2:13" x14ac:dyDescent="0.3">
      <c r="B60" s="3" t="s">
        <v>162</v>
      </c>
      <c r="C60" s="3" t="s">
        <v>163</v>
      </c>
      <c r="D60" s="3" t="s">
        <v>163</v>
      </c>
      <c r="E60" s="3" t="s">
        <v>26</v>
      </c>
      <c r="F60" s="3" t="s">
        <v>27</v>
      </c>
      <c r="G60" s="3" t="s">
        <v>45</v>
      </c>
      <c r="H60" s="4">
        <v>2019</v>
      </c>
      <c r="I60" s="4">
        <v>2024</v>
      </c>
      <c r="J60" s="4" t="b">
        <v>1</v>
      </c>
      <c r="K60" s="4">
        <v>107254</v>
      </c>
      <c r="L60" s="3" t="s">
        <v>79</v>
      </c>
      <c r="M60" s="3" t="s">
        <v>163</v>
      </c>
    </row>
    <row r="61" spans="2:13" x14ac:dyDescent="0.3">
      <c r="B61" s="3" t="s">
        <v>164</v>
      </c>
      <c r="C61" s="3" t="s">
        <v>165</v>
      </c>
      <c r="D61" s="3" t="s">
        <v>165</v>
      </c>
      <c r="E61" s="3" t="s">
        <v>33</v>
      </c>
      <c r="F61" s="3" t="s">
        <v>34</v>
      </c>
      <c r="G61" s="3" t="s">
        <v>68</v>
      </c>
      <c r="H61" s="4">
        <v>2019</v>
      </c>
      <c r="I61" s="4">
        <v>2024</v>
      </c>
      <c r="J61" s="4" t="b">
        <v>1</v>
      </c>
      <c r="K61" s="4">
        <v>1069</v>
      </c>
      <c r="L61" s="3" t="s">
        <v>23</v>
      </c>
      <c r="M61" s="3" t="s">
        <v>165</v>
      </c>
    </row>
    <row r="62" spans="2:13" x14ac:dyDescent="0.3">
      <c r="B62" s="3" t="s">
        <v>166</v>
      </c>
      <c r="C62" s="3" t="s">
        <v>167</v>
      </c>
      <c r="D62" s="3" t="s">
        <v>167</v>
      </c>
      <c r="E62" s="3" t="s">
        <v>26</v>
      </c>
      <c r="F62" s="3" t="s">
        <v>27</v>
      </c>
      <c r="G62" s="3" t="s">
        <v>168</v>
      </c>
      <c r="H62" s="4">
        <v>2019</v>
      </c>
      <c r="I62" s="4">
        <v>2024</v>
      </c>
      <c r="J62" s="4" t="b">
        <v>1</v>
      </c>
      <c r="K62" s="4">
        <v>160693</v>
      </c>
      <c r="L62" s="3" t="s">
        <v>29</v>
      </c>
      <c r="M62" s="3" t="s">
        <v>167</v>
      </c>
    </row>
    <row r="63" spans="2:13" x14ac:dyDescent="0.3">
      <c r="B63" s="3" t="s">
        <v>169</v>
      </c>
      <c r="C63" s="3" t="s">
        <v>170</v>
      </c>
      <c r="D63" s="3" t="s">
        <v>170</v>
      </c>
      <c r="E63" s="3" t="s">
        <v>20</v>
      </c>
      <c r="F63" s="3" t="s">
        <v>21</v>
      </c>
      <c r="G63" s="3" t="s">
        <v>28</v>
      </c>
      <c r="H63" s="4">
        <v>2019</v>
      </c>
      <c r="I63" s="4">
        <v>2024</v>
      </c>
      <c r="J63" s="4" t="b">
        <v>1</v>
      </c>
      <c r="K63" s="4">
        <v>7201</v>
      </c>
      <c r="L63" s="3" t="s">
        <v>39</v>
      </c>
      <c r="M63" s="3" t="s">
        <v>170</v>
      </c>
    </row>
    <row r="64" spans="2:13" x14ac:dyDescent="0.3">
      <c r="B64" s="3" t="s">
        <v>171</v>
      </c>
      <c r="C64" s="3" t="s">
        <v>172</v>
      </c>
      <c r="D64" s="3" t="s">
        <v>172</v>
      </c>
      <c r="E64" s="3" t="s">
        <v>33</v>
      </c>
      <c r="F64" s="3" t="s">
        <v>34</v>
      </c>
      <c r="G64" s="3" t="s">
        <v>173</v>
      </c>
      <c r="H64" s="4">
        <v>2019</v>
      </c>
      <c r="I64" s="4">
        <v>2024</v>
      </c>
      <c r="J64" s="4" t="b">
        <v>1</v>
      </c>
      <c r="K64" s="4">
        <v>1836</v>
      </c>
      <c r="L64" s="3" t="s">
        <v>23</v>
      </c>
      <c r="M64" s="3" t="s">
        <v>172</v>
      </c>
    </row>
    <row r="65" spans="2:13" x14ac:dyDescent="0.3">
      <c r="B65" s="3" t="s">
        <v>174</v>
      </c>
      <c r="C65" s="3" t="s">
        <v>175</v>
      </c>
      <c r="D65" s="3" t="s">
        <v>175</v>
      </c>
      <c r="E65" s="3" t="s">
        <v>26</v>
      </c>
      <c r="F65" s="3" t="s">
        <v>27</v>
      </c>
      <c r="G65" s="3" t="s">
        <v>65</v>
      </c>
      <c r="H65" s="4">
        <v>2019</v>
      </c>
      <c r="I65" s="4">
        <v>2024</v>
      </c>
      <c r="J65" s="4" t="b">
        <v>1</v>
      </c>
      <c r="K65" s="4">
        <v>8674</v>
      </c>
      <c r="L65" s="3" t="s">
        <v>39</v>
      </c>
      <c r="M65" s="3" t="s">
        <v>175</v>
      </c>
    </row>
    <row r="66" spans="2:13" x14ac:dyDescent="0.3">
      <c r="B66" s="3" t="s">
        <v>176</v>
      </c>
      <c r="C66" s="3" t="s">
        <v>177</v>
      </c>
      <c r="D66" s="3" t="s">
        <v>177</v>
      </c>
      <c r="E66" s="3" t="s">
        <v>20</v>
      </c>
      <c r="F66" s="3" t="s">
        <v>21</v>
      </c>
      <c r="G66" s="3" t="s">
        <v>149</v>
      </c>
      <c r="H66" s="4">
        <v>2019</v>
      </c>
      <c r="I66" s="4">
        <v>2024</v>
      </c>
      <c r="J66" s="4" t="b">
        <v>1</v>
      </c>
      <c r="K66" s="4">
        <v>8905</v>
      </c>
      <c r="L66" s="3" t="s">
        <v>39</v>
      </c>
      <c r="M66" s="3" t="s">
        <v>177</v>
      </c>
    </row>
    <row r="67" spans="2:13" x14ac:dyDescent="0.3">
      <c r="B67" s="3" t="s">
        <v>178</v>
      </c>
      <c r="C67" s="3" t="s">
        <v>179</v>
      </c>
      <c r="D67" s="3" t="s">
        <v>179</v>
      </c>
      <c r="E67" s="3" t="s">
        <v>90</v>
      </c>
      <c r="F67" s="3" t="s">
        <v>91</v>
      </c>
      <c r="G67" s="3" t="s">
        <v>113</v>
      </c>
      <c r="H67" s="4">
        <v>2019</v>
      </c>
      <c r="I67" s="4">
        <v>2024</v>
      </c>
      <c r="J67" s="4" t="b">
        <v>1</v>
      </c>
      <c r="K67" s="4">
        <v>9690</v>
      </c>
      <c r="L67" s="3" t="s">
        <v>39</v>
      </c>
      <c r="M67" s="3" t="s">
        <v>179</v>
      </c>
    </row>
    <row r="68" spans="2:13" x14ac:dyDescent="0.3">
      <c r="B68" s="3" t="s">
        <v>180</v>
      </c>
      <c r="C68" s="3" t="s">
        <v>181</v>
      </c>
      <c r="D68" s="3" t="s">
        <v>181</v>
      </c>
      <c r="E68" s="3" t="s">
        <v>20</v>
      </c>
      <c r="F68" s="3" t="s">
        <v>21</v>
      </c>
      <c r="G68" s="3" t="s">
        <v>168</v>
      </c>
      <c r="H68" s="4">
        <v>2019</v>
      </c>
      <c r="I68" s="4">
        <v>2024</v>
      </c>
      <c r="J68" s="4" t="b">
        <v>1</v>
      </c>
      <c r="K68" s="4">
        <v>18705</v>
      </c>
      <c r="L68" s="3" t="s">
        <v>62</v>
      </c>
      <c r="M68" s="3" t="s">
        <v>181</v>
      </c>
    </row>
    <row r="69" spans="2:13" x14ac:dyDescent="0.3">
      <c r="B69" s="3" t="s">
        <v>182</v>
      </c>
      <c r="C69" s="3" t="s">
        <v>183</v>
      </c>
      <c r="D69" s="3" t="s">
        <v>183</v>
      </c>
      <c r="E69" s="3" t="s">
        <v>90</v>
      </c>
      <c r="F69" s="3" t="s">
        <v>91</v>
      </c>
      <c r="G69" s="3" t="s">
        <v>113</v>
      </c>
      <c r="H69" s="4">
        <v>2019</v>
      </c>
      <c r="I69" s="4">
        <v>2024</v>
      </c>
      <c r="J69" s="4" t="b">
        <v>1</v>
      </c>
      <c r="K69" s="4">
        <v>3748</v>
      </c>
      <c r="L69" s="3" t="s">
        <v>39</v>
      </c>
      <c r="M69" s="3" t="s">
        <v>183</v>
      </c>
    </row>
    <row r="70" spans="2:13" x14ac:dyDescent="0.3">
      <c r="B70" s="3" t="s">
        <v>184</v>
      </c>
      <c r="C70" s="3" t="s">
        <v>185</v>
      </c>
      <c r="D70" s="3" t="s">
        <v>185</v>
      </c>
      <c r="E70" s="3" t="s">
        <v>26</v>
      </c>
      <c r="F70" s="3" t="s">
        <v>27</v>
      </c>
      <c r="G70" s="3" t="s">
        <v>71</v>
      </c>
      <c r="H70" s="4">
        <v>2019</v>
      </c>
      <c r="I70" s="4">
        <v>2024</v>
      </c>
      <c r="J70" s="4" t="b">
        <v>1</v>
      </c>
      <c r="K70" s="4">
        <v>52953</v>
      </c>
      <c r="L70" s="3" t="s">
        <v>79</v>
      </c>
      <c r="M70" s="3" t="s">
        <v>185</v>
      </c>
    </row>
    <row r="71" spans="2:13" x14ac:dyDescent="0.3">
      <c r="B71" s="3" t="s">
        <v>186</v>
      </c>
      <c r="C71" s="3" t="s">
        <v>187</v>
      </c>
      <c r="D71" s="3" t="s">
        <v>188</v>
      </c>
      <c r="E71" s="3" t="s">
        <v>26</v>
      </c>
      <c r="F71" s="3" t="s">
        <v>27</v>
      </c>
      <c r="G71" s="3" t="s">
        <v>38</v>
      </c>
      <c r="H71" s="4">
        <v>2019</v>
      </c>
      <c r="I71" s="4">
        <v>2024</v>
      </c>
      <c r="J71" s="4" t="b">
        <v>1</v>
      </c>
      <c r="K71" s="4">
        <v>31936</v>
      </c>
      <c r="L71" s="3" t="s">
        <v>62</v>
      </c>
      <c r="M71" s="3" t="s">
        <v>189</v>
      </c>
    </row>
    <row r="72" spans="2:13" x14ac:dyDescent="0.3">
      <c r="B72" s="3" t="s">
        <v>190</v>
      </c>
      <c r="C72" s="3" t="s">
        <v>187</v>
      </c>
      <c r="D72" s="3" t="s">
        <v>191</v>
      </c>
      <c r="E72" s="3" t="s">
        <v>20</v>
      </c>
      <c r="F72" s="3" t="s">
        <v>21</v>
      </c>
      <c r="G72" s="3" t="s">
        <v>38</v>
      </c>
      <c r="H72" s="4">
        <v>2019</v>
      </c>
      <c r="I72" s="4">
        <v>2024</v>
      </c>
      <c r="J72" s="4" t="b">
        <v>1</v>
      </c>
      <c r="K72" s="4">
        <v>148653</v>
      </c>
      <c r="L72" s="3" t="s">
        <v>79</v>
      </c>
      <c r="M72" s="3" t="s">
        <v>192</v>
      </c>
    </row>
    <row r="73" spans="2:13" x14ac:dyDescent="0.3">
      <c r="B73" s="3" t="s">
        <v>193</v>
      </c>
      <c r="C73" s="3" t="s">
        <v>194</v>
      </c>
      <c r="D73" s="3" t="s">
        <v>194</v>
      </c>
      <c r="E73" s="3" t="s">
        <v>20</v>
      </c>
      <c r="F73" s="3" t="s">
        <v>21</v>
      </c>
      <c r="G73" s="3" t="s">
        <v>195</v>
      </c>
      <c r="H73" s="4">
        <v>2019</v>
      </c>
      <c r="I73" s="4">
        <v>2024</v>
      </c>
      <c r="J73" s="4" t="b">
        <v>1</v>
      </c>
      <c r="K73" s="4">
        <v>4099</v>
      </c>
      <c r="L73" s="3" t="s">
        <v>39</v>
      </c>
      <c r="M73" s="3" t="s">
        <v>194</v>
      </c>
    </row>
    <row r="74" spans="2:13" x14ac:dyDescent="0.3">
      <c r="B74" s="3" t="s">
        <v>196</v>
      </c>
      <c r="C74" s="3" t="s">
        <v>197</v>
      </c>
      <c r="D74" s="3" t="s">
        <v>197</v>
      </c>
      <c r="E74" s="3" t="s">
        <v>20</v>
      </c>
      <c r="F74" s="3" t="s">
        <v>21</v>
      </c>
      <c r="G74" s="3" t="s">
        <v>198</v>
      </c>
      <c r="H74" s="4">
        <v>2019</v>
      </c>
      <c r="I74" s="4">
        <v>2024</v>
      </c>
      <c r="J74" s="4" t="b">
        <v>1</v>
      </c>
      <c r="K74" s="4">
        <v>2196</v>
      </c>
      <c r="L74" s="3" t="s">
        <v>23</v>
      </c>
      <c r="M74" s="3" t="s">
        <v>197</v>
      </c>
    </row>
    <row r="75" spans="2:13" x14ac:dyDescent="0.3">
      <c r="B75" s="3" t="s">
        <v>199</v>
      </c>
      <c r="C75" s="3" t="s">
        <v>200</v>
      </c>
      <c r="D75" s="3" t="s">
        <v>200</v>
      </c>
      <c r="E75" s="3" t="s">
        <v>33</v>
      </c>
      <c r="F75" s="3" t="s">
        <v>34</v>
      </c>
      <c r="G75" s="3" t="s">
        <v>38</v>
      </c>
      <c r="H75" s="4">
        <v>2019</v>
      </c>
      <c r="I75" s="4">
        <v>2024</v>
      </c>
      <c r="J75" s="4" t="b">
        <v>1</v>
      </c>
      <c r="K75" s="4">
        <v>1353</v>
      </c>
      <c r="L75" s="3" t="s">
        <v>23</v>
      </c>
      <c r="M75" s="3" t="s">
        <v>200</v>
      </c>
    </row>
    <row r="76" spans="2:13" x14ac:dyDescent="0.3">
      <c r="B76" s="3" t="s">
        <v>201</v>
      </c>
      <c r="C76" s="3" t="s">
        <v>202</v>
      </c>
      <c r="D76" s="3" t="s">
        <v>202</v>
      </c>
      <c r="E76" s="3" t="s">
        <v>20</v>
      </c>
      <c r="F76" s="3" t="s">
        <v>21</v>
      </c>
      <c r="G76" s="3" t="s">
        <v>45</v>
      </c>
      <c r="H76" s="4">
        <v>2019</v>
      </c>
      <c r="I76" s="4">
        <v>2024</v>
      </c>
      <c r="J76" s="4" t="b">
        <v>1</v>
      </c>
      <c r="K76" s="4">
        <v>2371</v>
      </c>
      <c r="L76" s="3" t="s">
        <v>23</v>
      </c>
      <c r="M76" s="3" t="s">
        <v>202</v>
      </c>
    </row>
    <row r="77" spans="2:13" x14ac:dyDescent="0.3">
      <c r="B77" s="3" t="s">
        <v>203</v>
      </c>
      <c r="C77" s="3" t="s">
        <v>204</v>
      </c>
      <c r="D77" s="3" t="s">
        <v>204</v>
      </c>
      <c r="E77" s="3" t="s">
        <v>33</v>
      </c>
      <c r="F77" s="3" t="s">
        <v>34</v>
      </c>
      <c r="G77" s="3" t="s">
        <v>42</v>
      </c>
      <c r="H77" s="4">
        <v>2019</v>
      </c>
      <c r="I77" s="4">
        <v>2024</v>
      </c>
      <c r="J77" s="4" t="b">
        <v>1</v>
      </c>
      <c r="K77" s="4">
        <v>2147</v>
      </c>
      <c r="L77" s="3" t="s">
        <v>23</v>
      </c>
      <c r="M77" s="3" t="s">
        <v>204</v>
      </c>
    </row>
    <row r="78" spans="2:13" x14ac:dyDescent="0.3">
      <c r="B78" s="3" t="s">
        <v>205</v>
      </c>
      <c r="C78" s="3" t="s">
        <v>206</v>
      </c>
      <c r="D78" s="3" t="s">
        <v>206</v>
      </c>
      <c r="E78" s="3" t="s">
        <v>33</v>
      </c>
      <c r="F78" s="3" t="s">
        <v>34</v>
      </c>
      <c r="G78" s="3" t="s">
        <v>45</v>
      </c>
      <c r="H78" s="4">
        <v>2019</v>
      </c>
      <c r="I78" s="4">
        <v>2024</v>
      </c>
      <c r="J78" s="4" t="b">
        <v>1</v>
      </c>
      <c r="K78" s="4">
        <v>281</v>
      </c>
      <c r="L78" s="3" t="s">
        <v>23</v>
      </c>
      <c r="M78" s="3" t="s">
        <v>206</v>
      </c>
    </row>
    <row r="79" spans="2:13" x14ac:dyDescent="0.3">
      <c r="B79" s="3" t="s">
        <v>207</v>
      </c>
      <c r="C79" s="3" t="s">
        <v>208</v>
      </c>
      <c r="D79" s="3" t="s">
        <v>208</v>
      </c>
      <c r="E79" s="3" t="s">
        <v>20</v>
      </c>
      <c r="F79" s="3" t="s">
        <v>21</v>
      </c>
      <c r="G79" s="3" t="s">
        <v>209</v>
      </c>
      <c r="H79" s="4">
        <v>2019</v>
      </c>
      <c r="I79" s="4">
        <v>2024</v>
      </c>
      <c r="J79" s="4" t="b">
        <v>1</v>
      </c>
      <c r="K79" s="4">
        <v>3729</v>
      </c>
      <c r="L79" s="3" t="s">
        <v>39</v>
      </c>
      <c r="M79" s="3" t="s">
        <v>208</v>
      </c>
    </row>
    <row r="80" spans="2:13" x14ac:dyDescent="0.3">
      <c r="B80" s="3" t="s">
        <v>210</v>
      </c>
      <c r="C80" s="3" t="s">
        <v>211</v>
      </c>
      <c r="D80" s="3" t="s">
        <v>211</v>
      </c>
      <c r="E80" s="3" t="s">
        <v>26</v>
      </c>
      <c r="F80" s="3" t="s">
        <v>27</v>
      </c>
      <c r="G80" s="3" t="s">
        <v>38</v>
      </c>
      <c r="H80" s="4">
        <v>2019</v>
      </c>
      <c r="I80" s="4">
        <v>2024</v>
      </c>
      <c r="J80" s="4" t="b">
        <v>1</v>
      </c>
      <c r="K80" s="4">
        <v>99996</v>
      </c>
      <c r="L80" s="3" t="s">
        <v>79</v>
      </c>
      <c r="M80" s="3" t="s">
        <v>211</v>
      </c>
    </row>
    <row r="81" spans="2:13" x14ac:dyDescent="0.3">
      <c r="B81" s="3" t="s">
        <v>212</v>
      </c>
      <c r="C81" s="3" t="s">
        <v>213</v>
      </c>
      <c r="D81" s="3" t="s">
        <v>213</v>
      </c>
      <c r="E81" s="3" t="s">
        <v>33</v>
      </c>
      <c r="F81" s="3" t="s">
        <v>34</v>
      </c>
      <c r="G81" s="3" t="s">
        <v>105</v>
      </c>
      <c r="H81" s="4">
        <v>2019</v>
      </c>
      <c r="I81" s="4">
        <v>2024</v>
      </c>
      <c r="J81" s="4" t="b">
        <v>1</v>
      </c>
      <c r="K81" s="4">
        <v>766</v>
      </c>
      <c r="L81" s="3" t="s">
        <v>23</v>
      </c>
      <c r="M81" s="3" t="s">
        <v>213</v>
      </c>
    </row>
    <row r="82" spans="2:13" x14ac:dyDescent="0.3">
      <c r="B82" s="3" t="s">
        <v>214</v>
      </c>
      <c r="C82" s="3" t="s">
        <v>215</v>
      </c>
      <c r="D82" s="3" t="s">
        <v>215</v>
      </c>
      <c r="E82" s="3" t="s">
        <v>33</v>
      </c>
      <c r="F82" s="3" t="s">
        <v>34</v>
      </c>
      <c r="G82" s="3" t="s">
        <v>209</v>
      </c>
      <c r="H82" s="4">
        <v>2019</v>
      </c>
      <c r="I82" s="4">
        <v>2024</v>
      </c>
      <c r="J82" s="4" t="b">
        <v>1</v>
      </c>
      <c r="K82" s="4">
        <v>671</v>
      </c>
      <c r="L82" s="3" t="s">
        <v>23</v>
      </c>
      <c r="M82" s="3" t="s">
        <v>215</v>
      </c>
    </row>
    <row r="83" spans="2:13" x14ac:dyDescent="0.3">
      <c r="B83" s="3" t="s">
        <v>216</v>
      </c>
      <c r="C83" s="3" t="s">
        <v>217</v>
      </c>
      <c r="D83" s="3" t="s">
        <v>217</v>
      </c>
      <c r="E83" s="3" t="s">
        <v>26</v>
      </c>
      <c r="F83" s="3" t="s">
        <v>27</v>
      </c>
      <c r="G83" s="3" t="s">
        <v>45</v>
      </c>
      <c r="H83" s="4">
        <v>2019</v>
      </c>
      <c r="I83" s="4">
        <v>2024</v>
      </c>
      <c r="J83" s="4" t="b">
        <v>1</v>
      </c>
      <c r="K83" s="4">
        <v>7809</v>
      </c>
      <c r="L83" s="3" t="s">
        <v>39</v>
      </c>
      <c r="M83" s="3" t="s">
        <v>217</v>
      </c>
    </row>
    <row r="84" spans="2:13" x14ac:dyDescent="0.3">
      <c r="B84" s="3" t="s">
        <v>218</v>
      </c>
      <c r="C84" s="3" t="s">
        <v>219</v>
      </c>
      <c r="D84" s="3" t="s">
        <v>219</v>
      </c>
      <c r="E84" s="3" t="s">
        <v>20</v>
      </c>
      <c r="F84" s="3" t="s">
        <v>21</v>
      </c>
      <c r="G84" s="3" t="s">
        <v>71</v>
      </c>
      <c r="H84" s="4">
        <v>2019</v>
      </c>
      <c r="I84" s="4">
        <v>2024</v>
      </c>
      <c r="J84" s="4" t="b">
        <v>1</v>
      </c>
      <c r="K84" s="4">
        <v>5271</v>
      </c>
      <c r="L84" s="3" t="s">
        <v>39</v>
      </c>
      <c r="M84" s="3" t="s">
        <v>219</v>
      </c>
    </row>
    <row r="85" spans="2:13" x14ac:dyDescent="0.3">
      <c r="B85" s="3" t="s">
        <v>220</v>
      </c>
      <c r="C85" s="3" t="s">
        <v>221</v>
      </c>
      <c r="D85" s="3" t="s">
        <v>221</v>
      </c>
      <c r="E85" s="3" t="s">
        <v>33</v>
      </c>
      <c r="F85" s="3" t="s">
        <v>34</v>
      </c>
      <c r="G85" s="3" t="s">
        <v>130</v>
      </c>
      <c r="H85" s="4">
        <v>2019</v>
      </c>
      <c r="I85" s="4">
        <v>2024</v>
      </c>
      <c r="J85" s="4" t="b">
        <v>1</v>
      </c>
      <c r="K85" s="4">
        <v>738</v>
      </c>
      <c r="L85" s="3" t="s">
        <v>23</v>
      </c>
      <c r="M85" s="3" t="s">
        <v>221</v>
      </c>
    </row>
    <row r="86" spans="2:13" x14ac:dyDescent="0.3">
      <c r="B86" s="3" t="s">
        <v>222</v>
      </c>
      <c r="C86" s="3" t="s">
        <v>223</v>
      </c>
      <c r="D86" s="3" t="s">
        <v>223</v>
      </c>
      <c r="E86" s="3" t="s">
        <v>26</v>
      </c>
      <c r="F86" s="3" t="s">
        <v>27</v>
      </c>
      <c r="G86" s="3" t="s">
        <v>28</v>
      </c>
      <c r="H86" s="4">
        <v>2019</v>
      </c>
      <c r="I86" s="4">
        <v>2024</v>
      </c>
      <c r="J86" s="4" t="b">
        <v>1</v>
      </c>
      <c r="K86" s="4">
        <v>45231</v>
      </c>
      <c r="L86" s="3" t="s">
        <v>62</v>
      </c>
      <c r="M86" s="3" t="s">
        <v>223</v>
      </c>
    </row>
    <row r="87" spans="2:13" x14ac:dyDescent="0.3">
      <c r="B87" s="3" t="s">
        <v>224</v>
      </c>
      <c r="C87" s="3" t="s">
        <v>225</v>
      </c>
      <c r="D87" s="3" t="s">
        <v>225</v>
      </c>
      <c r="E87" s="3" t="s">
        <v>33</v>
      </c>
      <c r="F87" s="3" t="s">
        <v>34</v>
      </c>
      <c r="G87" s="3" t="s">
        <v>130</v>
      </c>
      <c r="H87" s="4">
        <v>2019</v>
      </c>
      <c r="I87" s="4">
        <v>2024</v>
      </c>
      <c r="J87" s="4" t="b">
        <v>1</v>
      </c>
      <c r="K87" s="4">
        <v>1097</v>
      </c>
      <c r="L87" s="3" t="s">
        <v>23</v>
      </c>
      <c r="M87" s="3" t="s">
        <v>225</v>
      </c>
    </row>
    <row r="88" spans="2:13" x14ac:dyDescent="0.3">
      <c r="B88" s="3" t="s">
        <v>226</v>
      </c>
      <c r="C88" s="3" t="s">
        <v>227</v>
      </c>
      <c r="D88" s="3" t="s">
        <v>227</v>
      </c>
      <c r="E88" s="3" t="s">
        <v>33</v>
      </c>
      <c r="F88" s="3" t="s">
        <v>34</v>
      </c>
      <c r="G88" s="3" t="s">
        <v>68</v>
      </c>
      <c r="H88" s="4">
        <v>2019</v>
      </c>
      <c r="I88" s="4">
        <v>2024</v>
      </c>
      <c r="J88" s="4" t="b">
        <v>1</v>
      </c>
      <c r="K88" s="4">
        <v>1762</v>
      </c>
      <c r="L88" s="3" t="s">
        <v>23</v>
      </c>
      <c r="M88" s="3" t="s">
        <v>227</v>
      </c>
    </row>
    <row r="89" spans="2:13" x14ac:dyDescent="0.3">
      <c r="B89" s="3" t="s">
        <v>228</v>
      </c>
      <c r="C89" s="3" t="s">
        <v>229</v>
      </c>
      <c r="D89" s="3" t="s">
        <v>229</v>
      </c>
      <c r="E89" s="3" t="s">
        <v>26</v>
      </c>
      <c r="F89" s="3" t="s">
        <v>27</v>
      </c>
      <c r="G89" s="3" t="s">
        <v>195</v>
      </c>
      <c r="H89" s="4">
        <v>2019</v>
      </c>
      <c r="I89" s="4">
        <v>2024</v>
      </c>
      <c r="J89" s="4" t="b">
        <v>1</v>
      </c>
      <c r="K89" s="4">
        <v>108438</v>
      </c>
      <c r="L89" s="3" t="s">
        <v>79</v>
      </c>
      <c r="M89" s="3" t="s">
        <v>230</v>
      </c>
    </row>
    <row r="90" spans="2:13" x14ac:dyDescent="0.3">
      <c r="B90" s="3" t="s">
        <v>231</v>
      </c>
      <c r="C90" s="3" t="s">
        <v>232</v>
      </c>
      <c r="D90" s="3" t="s">
        <v>232</v>
      </c>
      <c r="E90" s="3" t="s">
        <v>26</v>
      </c>
      <c r="F90" s="3" t="s">
        <v>27</v>
      </c>
      <c r="G90" s="3" t="s">
        <v>68</v>
      </c>
      <c r="H90" s="4">
        <v>2019</v>
      </c>
      <c r="I90" s="4">
        <v>2024</v>
      </c>
      <c r="J90" s="4" t="b">
        <v>1</v>
      </c>
      <c r="K90" s="4">
        <v>11716</v>
      </c>
      <c r="L90" s="3" t="s">
        <v>62</v>
      </c>
      <c r="M90" s="3" t="s">
        <v>232</v>
      </c>
    </row>
    <row r="91" spans="2:13" x14ac:dyDescent="0.3">
      <c r="B91" s="3" t="s">
        <v>233</v>
      </c>
      <c r="C91" s="3" t="s">
        <v>234</v>
      </c>
      <c r="D91" s="3" t="s">
        <v>234</v>
      </c>
      <c r="E91" s="3" t="s">
        <v>33</v>
      </c>
      <c r="F91" s="3" t="s">
        <v>34</v>
      </c>
      <c r="G91" s="3" t="s">
        <v>68</v>
      </c>
      <c r="H91" s="4">
        <v>2019</v>
      </c>
      <c r="I91" s="4">
        <v>2024</v>
      </c>
      <c r="J91" s="4" t="b">
        <v>1</v>
      </c>
      <c r="K91" s="4">
        <v>520</v>
      </c>
      <c r="L91" s="3" t="s">
        <v>23</v>
      </c>
      <c r="M91" s="3" t="s">
        <v>234</v>
      </c>
    </row>
    <row r="92" spans="2:13" x14ac:dyDescent="0.3">
      <c r="B92" s="3" t="s">
        <v>235</v>
      </c>
      <c r="C92" s="3" t="s">
        <v>236</v>
      </c>
      <c r="D92" s="3" t="s">
        <v>236</v>
      </c>
      <c r="E92" s="3" t="s">
        <v>20</v>
      </c>
      <c r="F92" s="3" t="s">
        <v>21</v>
      </c>
      <c r="G92" s="3" t="s">
        <v>149</v>
      </c>
      <c r="H92" s="4">
        <v>2019</v>
      </c>
      <c r="I92" s="4">
        <v>2024</v>
      </c>
      <c r="J92" s="4" t="b">
        <v>1</v>
      </c>
      <c r="K92" s="4">
        <v>667</v>
      </c>
      <c r="L92" s="3" t="s">
        <v>23</v>
      </c>
      <c r="M92" s="3" t="s">
        <v>236</v>
      </c>
    </row>
    <row r="93" spans="2:13" x14ac:dyDescent="0.3">
      <c r="B93" s="3" t="s">
        <v>237</v>
      </c>
      <c r="C93" s="3" t="s">
        <v>238</v>
      </c>
      <c r="D93" s="3" t="s">
        <v>238</v>
      </c>
      <c r="E93" s="3" t="s">
        <v>26</v>
      </c>
      <c r="F93" s="3" t="s">
        <v>27</v>
      </c>
      <c r="G93" s="3" t="s">
        <v>38</v>
      </c>
      <c r="H93" s="4">
        <v>2019</v>
      </c>
      <c r="I93" s="4">
        <v>2024</v>
      </c>
      <c r="J93" s="4" t="b">
        <v>1</v>
      </c>
      <c r="K93" s="4">
        <v>88945</v>
      </c>
      <c r="L93" s="3" t="s">
        <v>79</v>
      </c>
      <c r="M93" s="3" t="s">
        <v>238</v>
      </c>
    </row>
    <row r="94" spans="2:13" x14ac:dyDescent="0.3">
      <c r="B94" s="3" t="s">
        <v>239</v>
      </c>
      <c r="C94" s="3" t="s">
        <v>240</v>
      </c>
      <c r="D94" s="3" t="s">
        <v>240</v>
      </c>
      <c r="E94" s="3" t="s">
        <v>20</v>
      </c>
      <c r="F94" s="3" t="s">
        <v>21</v>
      </c>
      <c r="G94" s="3" t="s">
        <v>113</v>
      </c>
      <c r="H94" s="4">
        <v>2019</v>
      </c>
      <c r="I94" s="4">
        <v>2024</v>
      </c>
      <c r="J94" s="4" t="b">
        <v>1</v>
      </c>
      <c r="K94" s="4">
        <v>34546</v>
      </c>
      <c r="L94" s="3" t="s">
        <v>62</v>
      </c>
      <c r="M94" s="3" t="s">
        <v>240</v>
      </c>
    </row>
    <row r="95" spans="2:13" x14ac:dyDescent="0.3">
      <c r="B95" s="3" t="s">
        <v>241</v>
      </c>
      <c r="C95" s="3" t="s">
        <v>242</v>
      </c>
      <c r="D95" s="3" t="s">
        <v>242</v>
      </c>
      <c r="E95" s="3" t="s">
        <v>20</v>
      </c>
      <c r="F95" s="3" t="s">
        <v>21</v>
      </c>
      <c r="G95" s="3" t="s">
        <v>71</v>
      </c>
      <c r="H95" s="4">
        <v>2019</v>
      </c>
      <c r="I95" s="4">
        <v>2024</v>
      </c>
      <c r="J95" s="4" t="b">
        <v>1</v>
      </c>
      <c r="K95" s="4">
        <v>13198</v>
      </c>
      <c r="L95" s="3" t="s">
        <v>62</v>
      </c>
      <c r="M95" s="3" t="s">
        <v>242</v>
      </c>
    </row>
    <row r="96" spans="2:13" x14ac:dyDescent="0.3">
      <c r="B96" s="3" t="s">
        <v>243</v>
      </c>
      <c r="C96" s="3" t="s">
        <v>244</v>
      </c>
      <c r="D96" s="3" t="s">
        <v>245</v>
      </c>
      <c r="E96" s="3" t="s">
        <v>26</v>
      </c>
      <c r="F96" s="3" t="s">
        <v>27</v>
      </c>
      <c r="G96" s="3" t="s">
        <v>38</v>
      </c>
      <c r="H96" s="4">
        <v>2019</v>
      </c>
      <c r="I96" s="4">
        <v>2024</v>
      </c>
      <c r="J96" s="4" t="b">
        <v>1</v>
      </c>
      <c r="K96" s="4">
        <v>64847</v>
      </c>
      <c r="L96" s="3" t="s">
        <v>79</v>
      </c>
      <c r="M96" s="3" t="s">
        <v>246</v>
      </c>
    </row>
    <row r="97" spans="2:13" x14ac:dyDescent="0.3">
      <c r="B97" s="3" t="s">
        <v>247</v>
      </c>
      <c r="C97" s="3" t="s">
        <v>244</v>
      </c>
      <c r="D97" s="3" t="s">
        <v>248</v>
      </c>
      <c r="E97" s="3" t="s">
        <v>20</v>
      </c>
      <c r="F97" s="3" t="s">
        <v>21</v>
      </c>
      <c r="G97" s="3" t="s">
        <v>38</v>
      </c>
      <c r="H97" s="4">
        <v>2019</v>
      </c>
      <c r="I97" s="4">
        <v>2024</v>
      </c>
      <c r="J97" s="4" t="b">
        <v>1</v>
      </c>
      <c r="K97" s="4">
        <v>95350</v>
      </c>
      <c r="L97" s="3" t="s">
        <v>79</v>
      </c>
      <c r="M97" s="3" t="s">
        <v>249</v>
      </c>
    </row>
    <row r="98" spans="2:13" x14ac:dyDescent="0.3">
      <c r="B98" s="3" t="s">
        <v>250</v>
      </c>
      <c r="C98" s="3" t="s">
        <v>251</v>
      </c>
      <c r="D98" s="3" t="s">
        <v>251</v>
      </c>
      <c r="E98" s="3" t="s">
        <v>20</v>
      </c>
      <c r="F98" s="3" t="s">
        <v>21</v>
      </c>
      <c r="G98" s="3"/>
      <c r="H98" s="4">
        <v>2019</v>
      </c>
      <c r="I98" s="4">
        <v>2024</v>
      </c>
      <c r="J98" s="4" t="b">
        <v>1</v>
      </c>
      <c r="K98" s="4">
        <v>4400</v>
      </c>
      <c r="L98" s="3" t="s">
        <v>39</v>
      </c>
      <c r="M98" s="3" t="s">
        <v>252</v>
      </c>
    </row>
    <row r="99" spans="2:13" x14ac:dyDescent="0.3">
      <c r="B99" s="3" t="s">
        <v>253</v>
      </c>
      <c r="C99" s="3" t="s">
        <v>254</v>
      </c>
      <c r="D99" s="3" t="s">
        <v>254</v>
      </c>
      <c r="E99" s="3" t="s">
        <v>20</v>
      </c>
      <c r="F99" s="3" t="s">
        <v>21</v>
      </c>
      <c r="G99" s="3" t="s">
        <v>71</v>
      </c>
      <c r="H99" s="4">
        <v>2019</v>
      </c>
      <c r="I99" s="4">
        <v>2024</v>
      </c>
      <c r="J99" s="4" t="b">
        <v>1</v>
      </c>
      <c r="K99" s="4">
        <v>19703</v>
      </c>
      <c r="L99" s="3" t="s">
        <v>62</v>
      </c>
      <c r="M99" s="3" t="s">
        <v>254</v>
      </c>
    </row>
    <row r="100" spans="2:13" x14ac:dyDescent="0.3">
      <c r="B100" s="3" t="s">
        <v>255</v>
      </c>
      <c r="C100" s="3" t="s">
        <v>256</v>
      </c>
      <c r="D100" s="3" t="s">
        <v>256</v>
      </c>
      <c r="E100" s="3" t="s">
        <v>90</v>
      </c>
      <c r="F100" s="3" t="s">
        <v>91</v>
      </c>
      <c r="G100" s="3" t="s">
        <v>173</v>
      </c>
      <c r="H100" s="4">
        <v>2019</v>
      </c>
      <c r="I100" s="4">
        <v>2024</v>
      </c>
      <c r="J100" s="4" t="b">
        <v>1</v>
      </c>
      <c r="K100" s="4">
        <v>5824</v>
      </c>
      <c r="L100" s="3" t="s">
        <v>39</v>
      </c>
      <c r="M100" s="3" t="s">
        <v>256</v>
      </c>
    </row>
    <row r="101" spans="2:13" x14ac:dyDescent="0.3">
      <c r="B101" s="3" t="s">
        <v>257</v>
      </c>
      <c r="C101" s="3" t="s">
        <v>258</v>
      </c>
      <c r="D101" s="3" t="s">
        <v>258</v>
      </c>
      <c r="E101" s="3" t="s">
        <v>90</v>
      </c>
      <c r="F101" s="3" t="s">
        <v>91</v>
      </c>
      <c r="G101" s="3" t="s">
        <v>173</v>
      </c>
      <c r="H101" s="4">
        <v>2019</v>
      </c>
      <c r="I101" s="4">
        <v>2024</v>
      </c>
      <c r="J101" s="4" t="b">
        <v>1</v>
      </c>
      <c r="K101" s="4">
        <v>5730</v>
      </c>
      <c r="L101" s="3" t="s">
        <v>39</v>
      </c>
      <c r="M101" s="3" t="s">
        <v>258</v>
      </c>
    </row>
    <row r="102" spans="2:13" x14ac:dyDescent="0.3">
      <c r="B102" s="3" t="s">
        <v>259</v>
      </c>
      <c r="C102" s="3" t="s">
        <v>260</v>
      </c>
      <c r="D102" s="3" t="s">
        <v>260</v>
      </c>
      <c r="E102" s="3" t="s">
        <v>26</v>
      </c>
      <c r="F102" s="3" t="s">
        <v>27</v>
      </c>
      <c r="G102" s="3" t="s">
        <v>195</v>
      </c>
      <c r="H102" s="4">
        <v>2019</v>
      </c>
      <c r="I102" s="4">
        <v>2024</v>
      </c>
      <c r="J102" s="4" t="b">
        <v>1</v>
      </c>
      <c r="K102" s="4">
        <v>14710</v>
      </c>
      <c r="L102" s="3" t="s">
        <v>62</v>
      </c>
      <c r="M102" s="3" t="s">
        <v>260</v>
      </c>
    </row>
    <row r="103" spans="2:13" x14ac:dyDescent="0.3">
      <c r="B103" s="3" t="s">
        <v>261</v>
      </c>
      <c r="C103" s="3" t="s">
        <v>262</v>
      </c>
      <c r="D103" s="3" t="s">
        <v>262</v>
      </c>
      <c r="E103" s="3" t="s">
        <v>20</v>
      </c>
      <c r="F103" s="3" t="s">
        <v>21</v>
      </c>
      <c r="G103" s="3" t="s">
        <v>168</v>
      </c>
      <c r="H103" s="4">
        <v>2019</v>
      </c>
      <c r="I103" s="4">
        <v>2024</v>
      </c>
      <c r="J103" s="4" t="b">
        <v>1</v>
      </c>
      <c r="K103" s="4">
        <v>6382</v>
      </c>
      <c r="L103" s="3" t="s">
        <v>39</v>
      </c>
      <c r="M103" s="3" t="s">
        <v>262</v>
      </c>
    </row>
    <row r="104" spans="2:13" x14ac:dyDescent="0.3">
      <c r="B104" s="3" t="s">
        <v>263</v>
      </c>
      <c r="C104" s="3" t="s">
        <v>264</v>
      </c>
      <c r="D104" s="3" t="s">
        <v>264</v>
      </c>
      <c r="E104" s="3" t="s">
        <v>33</v>
      </c>
      <c r="F104" s="3" t="s">
        <v>34</v>
      </c>
      <c r="G104" s="3" t="s">
        <v>198</v>
      </c>
      <c r="H104" s="4">
        <v>2019</v>
      </c>
      <c r="I104" s="4">
        <v>2024</v>
      </c>
      <c r="J104" s="4" t="b">
        <v>1</v>
      </c>
      <c r="K104" s="4">
        <v>3678</v>
      </c>
      <c r="L104" s="3" t="s">
        <v>39</v>
      </c>
      <c r="M104" s="3" t="s">
        <v>264</v>
      </c>
    </row>
    <row r="105" spans="2:13" x14ac:dyDescent="0.3">
      <c r="B105" s="3" t="s">
        <v>265</v>
      </c>
      <c r="C105" s="3" t="s">
        <v>266</v>
      </c>
      <c r="D105" s="3" t="s">
        <v>266</v>
      </c>
      <c r="E105" s="3" t="s">
        <v>26</v>
      </c>
      <c r="F105" s="3" t="s">
        <v>27</v>
      </c>
      <c r="G105" s="3" t="s">
        <v>173</v>
      </c>
      <c r="H105" s="4">
        <v>2019</v>
      </c>
      <c r="I105" s="4">
        <v>2024</v>
      </c>
      <c r="J105" s="4" t="b">
        <v>1</v>
      </c>
      <c r="K105" s="4">
        <v>37943</v>
      </c>
      <c r="L105" s="3" t="s">
        <v>62</v>
      </c>
      <c r="M105" s="3" t="s">
        <v>266</v>
      </c>
    </row>
    <row r="106" spans="2:13" x14ac:dyDescent="0.3">
      <c r="B106" s="3" t="s">
        <v>267</v>
      </c>
      <c r="C106" s="3" t="s">
        <v>268</v>
      </c>
      <c r="D106" s="3" t="s">
        <v>268</v>
      </c>
      <c r="E106" s="3" t="s">
        <v>26</v>
      </c>
      <c r="F106" s="3" t="s">
        <v>27</v>
      </c>
      <c r="G106" s="3" t="s">
        <v>38</v>
      </c>
      <c r="H106" s="4">
        <v>2019</v>
      </c>
      <c r="I106" s="4">
        <v>2024</v>
      </c>
      <c r="J106" s="4" t="b">
        <v>1</v>
      </c>
      <c r="K106" s="4">
        <v>21071</v>
      </c>
      <c r="L106" s="3" t="s">
        <v>62</v>
      </c>
      <c r="M106" s="3" t="s">
        <v>268</v>
      </c>
    </row>
    <row r="107" spans="2:13" x14ac:dyDescent="0.3">
      <c r="B107" s="3" t="s">
        <v>269</v>
      </c>
      <c r="C107" s="3" t="s">
        <v>270</v>
      </c>
      <c r="D107" s="3" t="s">
        <v>270</v>
      </c>
      <c r="E107" s="3" t="s">
        <v>26</v>
      </c>
      <c r="F107" s="3" t="s">
        <v>27</v>
      </c>
      <c r="G107" s="3" t="s">
        <v>271</v>
      </c>
      <c r="H107" s="4">
        <v>2019</v>
      </c>
      <c r="I107" s="4">
        <v>2024</v>
      </c>
      <c r="J107" s="4" t="b">
        <v>1</v>
      </c>
      <c r="K107" s="4">
        <v>20264</v>
      </c>
      <c r="L107" s="3" t="s">
        <v>62</v>
      </c>
      <c r="M107" s="3" t="s">
        <v>270</v>
      </c>
    </row>
    <row r="108" spans="2:13" x14ac:dyDescent="0.3">
      <c r="B108" s="3" t="s">
        <v>272</v>
      </c>
      <c r="C108" s="3" t="s">
        <v>273</v>
      </c>
      <c r="D108" s="3" t="s">
        <v>273</v>
      </c>
      <c r="E108" s="3" t="s">
        <v>33</v>
      </c>
      <c r="F108" s="3" t="s">
        <v>34</v>
      </c>
      <c r="G108" s="3" t="s">
        <v>35</v>
      </c>
      <c r="H108" s="4">
        <v>2019</v>
      </c>
      <c r="I108" s="4">
        <v>2024</v>
      </c>
      <c r="J108" s="4" t="b">
        <v>1</v>
      </c>
      <c r="K108" s="4">
        <v>700</v>
      </c>
      <c r="L108" s="3" t="s">
        <v>23</v>
      </c>
      <c r="M108" s="3" t="s">
        <v>273</v>
      </c>
    </row>
    <row r="109" spans="2:13" x14ac:dyDescent="0.3">
      <c r="B109" s="3" t="s">
        <v>274</v>
      </c>
      <c r="C109" s="3" t="s">
        <v>275</v>
      </c>
      <c r="D109" s="3" t="s">
        <v>275</v>
      </c>
      <c r="E109" s="3" t="s">
        <v>33</v>
      </c>
      <c r="F109" s="3" t="s">
        <v>34</v>
      </c>
      <c r="G109" s="3" t="s">
        <v>105</v>
      </c>
      <c r="H109" s="4">
        <v>2019</v>
      </c>
      <c r="I109" s="4">
        <v>2024</v>
      </c>
      <c r="J109" s="4" t="b">
        <v>1</v>
      </c>
      <c r="K109" s="4">
        <v>267</v>
      </c>
      <c r="L109" s="3" t="s">
        <v>23</v>
      </c>
      <c r="M109" s="3" t="s">
        <v>275</v>
      </c>
    </row>
    <row r="110" spans="2:13" x14ac:dyDescent="0.3">
      <c r="B110" s="3" t="s">
        <v>276</v>
      </c>
      <c r="C110" s="3" t="s">
        <v>277</v>
      </c>
      <c r="D110" s="3" t="s">
        <v>277</v>
      </c>
      <c r="E110" s="3" t="s">
        <v>26</v>
      </c>
      <c r="F110" s="3" t="s">
        <v>27</v>
      </c>
      <c r="G110" s="3" t="s">
        <v>38</v>
      </c>
      <c r="H110" s="4">
        <v>2019</v>
      </c>
      <c r="I110" s="4">
        <v>2024</v>
      </c>
      <c r="J110" s="4" t="b">
        <v>1</v>
      </c>
      <c r="K110" s="4">
        <v>67151</v>
      </c>
      <c r="L110" s="3" t="s">
        <v>79</v>
      </c>
      <c r="M110" s="3" t="s">
        <v>277</v>
      </c>
    </row>
    <row r="111" spans="2:13" x14ac:dyDescent="0.3">
      <c r="B111" s="3" t="s">
        <v>278</v>
      </c>
      <c r="C111" s="3" t="s">
        <v>279</v>
      </c>
      <c r="D111" s="3" t="s">
        <v>279</v>
      </c>
      <c r="E111" s="3" t="s">
        <v>20</v>
      </c>
      <c r="F111" s="3" t="s">
        <v>21</v>
      </c>
      <c r="G111" s="3" t="s">
        <v>105</v>
      </c>
      <c r="H111" s="4">
        <v>2019</v>
      </c>
      <c r="I111" s="4">
        <v>2024</v>
      </c>
      <c r="J111" s="4" t="b">
        <v>1</v>
      </c>
      <c r="K111" s="4">
        <v>493</v>
      </c>
      <c r="L111" s="3" t="s">
        <v>23</v>
      </c>
      <c r="M111" s="3" t="s">
        <v>279</v>
      </c>
    </row>
    <row r="112" spans="2:13" x14ac:dyDescent="0.3">
      <c r="B112" s="3" t="s">
        <v>280</v>
      </c>
      <c r="C112" s="3" t="s">
        <v>281</v>
      </c>
      <c r="D112" s="3" t="s">
        <v>281</v>
      </c>
      <c r="E112" s="3" t="s">
        <v>20</v>
      </c>
      <c r="F112" s="3" t="s">
        <v>21</v>
      </c>
      <c r="G112" s="3" t="s">
        <v>35</v>
      </c>
      <c r="H112" s="4">
        <v>2019</v>
      </c>
      <c r="I112" s="4">
        <v>2024</v>
      </c>
      <c r="J112" s="4" t="b">
        <v>1</v>
      </c>
      <c r="K112" s="4">
        <v>4552</v>
      </c>
      <c r="L112" s="3" t="s">
        <v>39</v>
      </c>
      <c r="M112" s="3" t="s">
        <v>281</v>
      </c>
    </row>
    <row r="113" spans="2:13" x14ac:dyDescent="0.3">
      <c r="B113" s="3" t="s">
        <v>282</v>
      </c>
      <c r="C113" s="3" t="s">
        <v>283</v>
      </c>
      <c r="D113" s="3" t="s">
        <v>283</v>
      </c>
      <c r="E113" s="3" t="s">
        <v>90</v>
      </c>
      <c r="F113" s="3" t="s">
        <v>91</v>
      </c>
      <c r="G113" s="3" t="s">
        <v>35</v>
      </c>
      <c r="H113" s="4">
        <v>2019</v>
      </c>
      <c r="I113" s="4">
        <v>2024</v>
      </c>
      <c r="J113" s="4" t="b">
        <v>1</v>
      </c>
      <c r="K113" s="4">
        <v>2591</v>
      </c>
      <c r="L113" s="3" t="s">
        <v>39</v>
      </c>
      <c r="M113" s="3" t="s">
        <v>283</v>
      </c>
    </row>
    <row r="114" spans="2:13" x14ac:dyDescent="0.3">
      <c r="B114" s="3" t="s">
        <v>284</v>
      </c>
      <c r="C114" s="3" t="s">
        <v>285</v>
      </c>
      <c r="D114" s="3" t="s">
        <v>285</v>
      </c>
      <c r="E114" s="3" t="s">
        <v>26</v>
      </c>
      <c r="F114" s="3" t="s">
        <v>27</v>
      </c>
      <c r="G114" s="3" t="s">
        <v>38</v>
      </c>
      <c r="H114" s="4">
        <v>2019</v>
      </c>
      <c r="I114" s="4">
        <v>2024</v>
      </c>
      <c r="J114" s="4" t="b">
        <v>1</v>
      </c>
      <c r="K114" s="4">
        <v>39316</v>
      </c>
      <c r="L114" s="3" t="s">
        <v>62</v>
      </c>
      <c r="M114" s="3" t="s">
        <v>285</v>
      </c>
    </row>
    <row r="115" spans="2:13" x14ac:dyDescent="0.3">
      <c r="B115" s="3" t="s">
        <v>286</v>
      </c>
      <c r="C115" s="3" t="s">
        <v>287</v>
      </c>
      <c r="D115" s="3" t="s">
        <v>287</v>
      </c>
      <c r="E115" s="3" t="s">
        <v>33</v>
      </c>
      <c r="F115" s="3" t="s">
        <v>34</v>
      </c>
      <c r="G115" s="3" t="s">
        <v>76</v>
      </c>
      <c r="H115" s="4">
        <v>2019</v>
      </c>
      <c r="I115" s="4">
        <v>2024</v>
      </c>
      <c r="J115" s="4" t="b">
        <v>1</v>
      </c>
      <c r="K115" s="4">
        <v>832</v>
      </c>
      <c r="L115" s="3" t="s">
        <v>23</v>
      </c>
      <c r="M115" s="3" t="s">
        <v>287</v>
      </c>
    </row>
    <row r="116" spans="2:13" x14ac:dyDescent="0.3">
      <c r="B116" s="3" t="s">
        <v>288</v>
      </c>
      <c r="C116" s="3" t="s">
        <v>289</v>
      </c>
      <c r="D116" s="3" t="s">
        <v>289</v>
      </c>
      <c r="E116" s="3" t="s">
        <v>26</v>
      </c>
      <c r="F116" s="3" t="s">
        <v>27</v>
      </c>
      <c r="G116" s="3" t="s">
        <v>290</v>
      </c>
      <c r="H116" s="4">
        <v>2019</v>
      </c>
      <c r="I116" s="4">
        <v>2024</v>
      </c>
      <c r="J116" s="4" t="b">
        <v>1</v>
      </c>
      <c r="K116" s="4">
        <v>14607</v>
      </c>
      <c r="L116" s="3" t="s">
        <v>62</v>
      </c>
      <c r="M116" s="3" t="s">
        <v>291</v>
      </c>
    </row>
    <row r="117" spans="2:13" x14ac:dyDescent="0.3">
      <c r="B117" s="3" t="s">
        <v>292</v>
      </c>
      <c r="C117" s="3" t="s">
        <v>293</v>
      </c>
      <c r="D117" s="3" t="s">
        <v>293</v>
      </c>
      <c r="E117" s="3" t="s">
        <v>26</v>
      </c>
      <c r="F117" s="3" t="s">
        <v>27</v>
      </c>
      <c r="G117" s="3" t="s">
        <v>209</v>
      </c>
      <c r="H117" s="4">
        <v>2019</v>
      </c>
      <c r="I117" s="4">
        <v>2024</v>
      </c>
      <c r="J117" s="4" t="b">
        <v>1</v>
      </c>
      <c r="K117" s="4">
        <v>84006</v>
      </c>
      <c r="L117" s="3" t="s">
        <v>79</v>
      </c>
      <c r="M117" s="3" t="s">
        <v>293</v>
      </c>
    </row>
    <row r="118" spans="2:13" x14ac:dyDescent="0.3">
      <c r="B118" s="3" t="s">
        <v>294</v>
      </c>
      <c r="C118" s="3" t="s">
        <v>295</v>
      </c>
      <c r="D118" s="3" t="s">
        <v>295</v>
      </c>
      <c r="E118" s="3" t="s">
        <v>26</v>
      </c>
      <c r="F118" s="3" t="s">
        <v>27</v>
      </c>
      <c r="G118" s="3" t="s">
        <v>105</v>
      </c>
      <c r="H118" s="4">
        <v>2019</v>
      </c>
      <c r="I118" s="4">
        <v>2024</v>
      </c>
      <c r="J118" s="4" t="b">
        <v>1</v>
      </c>
      <c r="K118" s="4">
        <v>13536</v>
      </c>
      <c r="L118" s="3" t="s">
        <v>62</v>
      </c>
      <c r="M118" s="3" t="s">
        <v>295</v>
      </c>
    </row>
    <row r="119" spans="2:13" x14ac:dyDescent="0.3">
      <c r="B119" s="3" t="s">
        <v>296</v>
      </c>
      <c r="C119" s="3" t="s">
        <v>297</v>
      </c>
      <c r="D119" s="3" t="s">
        <v>297</v>
      </c>
      <c r="E119" s="3" t="s">
        <v>90</v>
      </c>
      <c r="F119" s="3" t="s">
        <v>91</v>
      </c>
      <c r="G119" s="3" t="s">
        <v>173</v>
      </c>
      <c r="H119" s="4">
        <v>2019</v>
      </c>
      <c r="I119" s="4">
        <v>2024</v>
      </c>
      <c r="J119" s="4" t="b">
        <v>1</v>
      </c>
      <c r="K119" s="4">
        <v>3333</v>
      </c>
      <c r="L119" s="3" t="s">
        <v>39</v>
      </c>
      <c r="M119" s="3" t="s">
        <v>297</v>
      </c>
    </row>
    <row r="120" spans="2:13" x14ac:dyDescent="0.3">
      <c r="B120" s="3" t="s">
        <v>298</v>
      </c>
      <c r="C120" s="3" t="s">
        <v>299</v>
      </c>
      <c r="D120" s="3" t="s">
        <v>299</v>
      </c>
      <c r="E120" s="3" t="s">
        <v>90</v>
      </c>
      <c r="F120" s="3" t="s">
        <v>91</v>
      </c>
      <c r="G120" s="3" t="s">
        <v>195</v>
      </c>
      <c r="H120" s="4">
        <v>2019</v>
      </c>
      <c r="I120" s="4">
        <v>2024</v>
      </c>
      <c r="J120" s="4" t="b">
        <v>1</v>
      </c>
      <c r="K120" s="4">
        <v>9663</v>
      </c>
      <c r="L120" s="3" t="s">
        <v>39</v>
      </c>
      <c r="M120" s="3" t="s">
        <v>299</v>
      </c>
    </row>
    <row r="121" spans="2:13" x14ac:dyDescent="0.3">
      <c r="B121" s="3" t="s">
        <v>300</v>
      </c>
      <c r="C121" s="3" t="s">
        <v>301</v>
      </c>
      <c r="D121" s="3" t="s">
        <v>301</v>
      </c>
      <c r="E121" s="3" t="s">
        <v>26</v>
      </c>
      <c r="F121" s="3" t="s">
        <v>27</v>
      </c>
      <c r="G121" s="3" t="s">
        <v>22</v>
      </c>
      <c r="H121" s="4">
        <v>2019</v>
      </c>
      <c r="I121" s="4">
        <v>2024</v>
      </c>
      <c r="J121" s="4" t="b">
        <v>1</v>
      </c>
      <c r="K121" s="4">
        <v>10422</v>
      </c>
      <c r="L121" s="3" t="s">
        <v>62</v>
      </c>
      <c r="M121" s="3" t="s">
        <v>301</v>
      </c>
    </row>
    <row r="122" spans="2:13" x14ac:dyDescent="0.3">
      <c r="B122" s="3" t="s">
        <v>302</v>
      </c>
      <c r="C122" s="3" t="s">
        <v>303</v>
      </c>
      <c r="D122" s="3" t="s">
        <v>303</v>
      </c>
      <c r="E122" s="3" t="s">
        <v>33</v>
      </c>
      <c r="F122" s="3" t="s">
        <v>34</v>
      </c>
      <c r="G122" s="3" t="s">
        <v>65</v>
      </c>
      <c r="H122" s="4">
        <v>2019</v>
      </c>
      <c r="I122" s="4">
        <v>2024</v>
      </c>
      <c r="J122" s="4" t="b">
        <v>1</v>
      </c>
      <c r="K122" s="4">
        <v>1036</v>
      </c>
      <c r="L122" s="3" t="s">
        <v>23</v>
      </c>
      <c r="M122" s="3" t="s">
        <v>303</v>
      </c>
    </row>
    <row r="123" spans="2:13" x14ac:dyDescent="0.3">
      <c r="B123" s="3" t="s">
        <v>304</v>
      </c>
      <c r="C123" s="3" t="s">
        <v>305</v>
      </c>
      <c r="D123" s="3" t="s">
        <v>305</v>
      </c>
      <c r="E123" s="3" t="s">
        <v>26</v>
      </c>
      <c r="F123" s="3" t="s">
        <v>27</v>
      </c>
      <c r="G123" s="3" t="s">
        <v>138</v>
      </c>
      <c r="H123" s="4">
        <v>2019</v>
      </c>
      <c r="I123" s="4">
        <v>2024</v>
      </c>
      <c r="J123" s="4" t="b">
        <v>1</v>
      </c>
      <c r="K123" s="4">
        <v>8617</v>
      </c>
      <c r="L123" s="3" t="s">
        <v>39</v>
      </c>
      <c r="M123" s="3" t="s">
        <v>305</v>
      </c>
    </row>
    <row r="124" spans="2:13" x14ac:dyDescent="0.3">
      <c r="B124" s="3" t="s">
        <v>306</v>
      </c>
      <c r="C124" s="3" t="s">
        <v>307</v>
      </c>
      <c r="D124" s="3" t="s">
        <v>307</v>
      </c>
      <c r="E124" s="3" t="s">
        <v>26</v>
      </c>
      <c r="F124" s="3" t="s">
        <v>27</v>
      </c>
      <c r="G124" s="3" t="s">
        <v>38</v>
      </c>
      <c r="H124" s="4">
        <v>2019</v>
      </c>
      <c r="I124" s="4">
        <v>2024</v>
      </c>
      <c r="J124" s="4" t="b">
        <v>1</v>
      </c>
      <c r="K124" s="4">
        <v>229781</v>
      </c>
      <c r="L124" s="3" t="s">
        <v>29</v>
      </c>
      <c r="M124" s="3" t="s">
        <v>307</v>
      </c>
    </row>
    <row r="125" spans="2:13" x14ac:dyDescent="0.3">
      <c r="B125" s="3" t="s">
        <v>308</v>
      </c>
      <c r="C125" s="3" t="s">
        <v>309</v>
      </c>
      <c r="D125" s="3" t="s">
        <v>309</v>
      </c>
      <c r="E125" s="3" t="s">
        <v>26</v>
      </c>
      <c r="F125" s="3" t="s">
        <v>27</v>
      </c>
      <c r="G125" s="3" t="s">
        <v>130</v>
      </c>
      <c r="H125" s="4">
        <v>2019</v>
      </c>
      <c r="I125" s="4">
        <v>2024</v>
      </c>
      <c r="J125" s="4" t="b">
        <v>1</v>
      </c>
      <c r="K125" s="4">
        <v>4390</v>
      </c>
      <c r="L125" s="3" t="s">
        <v>39</v>
      </c>
      <c r="M125" s="3" t="s">
        <v>309</v>
      </c>
    </row>
    <row r="126" spans="2:13" x14ac:dyDescent="0.3">
      <c r="B126" s="3" t="s">
        <v>310</v>
      </c>
      <c r="C126" s="3" t="s">
        <v>311</v>
      </c>
      <c r="D126" s="3" t="s">
        <v>311</v>
      </c>
      <c r="E126" s="3" t="s">
        <v>20</v>
      </c>
      <c r="F126" s="3" t="s">
        <v>21</v>
      </c>
      <c r="G126" s="3" t="s">
        <v>71</v>
      </c>
      <c r="H126" s="4">
        <v>2019</v>
      </c>
      <c r="I126" s="4">
        <v>2024</v>
      </c>
      <c r="J126" s="4" t="b">
        <v>1</v>
      </c>
      <c r="K126" s="4">
        <v>129786</v>
      </c>
      <c r="L126" s="3" t="s">
        <v>79</v>
      </c>
      <c r="M126" s="3" t="s">
        <v>311</v>
      </c>
    </row>
    <row r="127" spans="2:13" x14ac:dyDescent="0.3">
      <c r="B127" s="3" t="s">
        <v>312</v>
      </c>
      <c r="C127" s="3" t="s">
        <v>313</v>
      </c>
      <c r="D127" s="3" t="s">
        <v>313</v>
      </c>
      <c r="E127" s="3" t="s">
        <v>33</v>
      </c>
      <c r="F127" s="3" t="s">
        <v>34</v>
      </c>
      <c r="G127" s="3" t="s">
        <v>68</v>
      </c>
      <c r="H127" s="4">
        <v>2019</v>
      </c>
      <c r="I127" s="4">
        <v>2024</v>
      </c>
      <c r="J127" s="4" t="b">
        <v>1</v>
      </c>
      <c r="K127" s="4">
        <v>1437</v>
      </c>
      <c r="L127" s="3" t="s">
        <v>23</v>
      </c>
      <c r="M127" s="3" t="s">
        <v>313</v>
      </c>
    </row>
    <row r="128" spans="2:13" x14ac:dyDescent="0.3">
      <c r="B128" s="3" t="s">
        <v>314</v>
      </c>
      <c r="C128" s="3" t="s">
        <v>315</v>
      </c>
      <c r="D128" s="3" t="s">
        <v>315</v>
      </c>
      <c r="E128" s="3" t="s">
        <v>26</v>
      </c>
      <c r="F128" s="3" t="s">
        <v>27</v>
      </c>
      <c r="G128" s="3" t="s">
        <v>138</v>
      </c>
      <c r="H128" s="4">
        <v>2019</v>
      </c>
      <c r="I128" s="4">
        <v>2024</v>
      </c>
      <c r="J128" s="4" t="b">
        <v>1</v>
      </c>
      <c r="K128" s="4">
        <v>21034</v>
      </c>
      <c r="L128" s="3" t="s">
        <v>62</v>
      </c>
      <c r="M128" s="3" t="s">
        <v>315</v>
      </c>
    </row>
    <row r="129" spans="2:13" x14ac:dyDescent="0.3">
      <c r="B129" s="3" t="s">
        <v>316</v>
      </c>
      <c r="C129" s="3" t="s">
        <v>317</v>
      </c>
      <c r="D129" s="3" t="s">
        <v>317</v>
      </c>
      <c r="E129" s="3" t="s">
        <v>33</v>
      </c>
      <c r="F129" s="3" t="s">
        <v>34</v>
      </c>
      <c r="G129" s="3" t="s">
        <v>61</v>
      </c>
      <c r="H129" s="4">
        <v>2019</v>
      </c>
      <c r="I129" s="4">
        <v>2024</v>
      </c>
      <c r="J129" s="4" t="b">
        <v>1</v>
      </c>
      <c r="K129" s="4">
        <v>305</v>
      </c>
      <c r="L129" s="3" t="s">
        <v>23</v>
      </c>
      <c r="M129" s="3" t="s">
        <v>317</v>
      </c>
    </row>
    <row r="130" spans="2:13" x14ac:dyDescent="0.3">
      <c r="B130" s="3" t="s">
        <v>318</v>
      </c>
      <c r="C130" s="3" t="s">
        <v>319</v>
      </c>
      <c r="D130" s="3" t="s">
        <v>319</v>
      </c>
      <c r="E130" s="3" t="s">
        <v>20</v>
      </c>
      <c r="F130" s="3" t="s">
        <v>21</v>
      </c>
      <c r="G130" s="3" t="s">
        <v>133</v>
      </c>
      <c r="H130" s="4">
        <v>2019</v>
      </c>
      <c r="I130" s="4">
        <v>2024</v>
      </c>
      <c r="J130" s="4" t="b">
        <v>1</v>
      </c>
      <c r="K130" s="4">
        <v>11707</v>
      </c>
      <c r="L130" s="3" t="s">
        <v>62</v>
      </c>
      <c r="M130" s="3" t="s">
        <v>319</v>
      </c>
    </row>
    <row r="131" spans="2:13" x14ac:dyDescent="0.3">
      <c r="B131" s="3" t="s">
        <v>320</v>
      </c>
      <c r="C131" s="3" t="s">
        <v>321</v>
      </c>
      <c r="D131" s="3" t="s">
        <v>321</v>
      </c>
      <c r="E131" s="3" t="s">
        <v>20</v>
      </c>
      <c r="F131" s="3" t="s">
        <v>21</v>
      </c>
      <c r="G131" s="3" t="s">
        <v>133</v>
      </c>
      <c r="H131" s="4">
        <v>2019</v>
      </c>
      <c r="I131" s="4">
        <v>2024</v>
      </c>
      <c r="J131" s="4" t="b">
        <v>1</v>
      </c>
      <c r="K131" s="4">
        <v>792</v>
      </c>
      <c r="L131" s="3" t="s">
        <v>23</v>
      </c>
      <c r="M131" s="3" t="s">
        <v>322</v>
      </c>
    </row>
    <row r="132" spans="2:13" x14ac:dyDescent="0.3">
      <c r="B132" s="3" t="s">
        <v>323</v>
      </c>
      <c r="C132" s="3" t="s">
        <v>324</v>
      </c>
      <c r="D132" s="3" t="s">
        <v>324</v>
      </c>
      <c r="E132" s="3" t="s">
        <v>20</v>
      </c>
      <c r="F132" s="3" t="s">
        <v>21</v>
      </c>
      <c r="G132" s="3" t="s">
        <v>138</v>
      </c>
      <c r="H132" s="4">
        <v>2019</v>
      </c>
      <c r="I132" s="4">
        <v>2024</v>
      </c>
      <c r="J132" s="4" t="b">
        <v>1</v>
      </c>
      <c r="K132" s="4">
        <v>3005</v>
      </c>
      <c r="L132" s="3" t="s">
        <v>39</v>
      </c>
      <c r="M132" s="3" t="s">
        <v>324</v>
      </c>
    </row>
    <row r="133" spans="2:13" x14ac:dyDescent="0.3">
      <c r="B133" s="3" t="s">
        <v>325</v>
      </c>
      <c r="C133" s="3" t="s">
        <v>326</v>
      </c>
      <c r="D133" s="3" t="s">
        <v>326</v>
      </c>
      <c r="E133" s="3" t="s">
        <v>90</v>
      </c>
      <c r="F133" s="3" t="s">
        <v>91</v>
      </c>
      <c r="G133" s="3" t="s">
        <v>71</v>
      </c>
      <c r="H133" s="4">
        <v>2019</v>
      </c>
      <c r="I133" s="4">
        <v>2024</v>
      </c>
      <c r="J133" s="4" t="b">
        <v>1</v>
      </c>
      <c r="K133" s="4">
        <v>12951</v>
      </c>
      <c r="L133" s="3" t="s">
        <v>62</v>
      </c>
      <c r="M133" s="3" t="s">
        <v>326</v>
      </c>
    </row>
    <row r="134" spans="2:13" x14ac:dyDescent="0.3">
      <c r="B134" s="3" t="s">
        <v>327</v>
      </c>
      <c r="C134" s="3" t="s">
        <v>328</v>
      </c>
      <c r="D134" s="3" t="s">
        <v>328</v>
      </c>
      <c r="E134" s="3" t="s">
        <v>33</v>
      </c>
      <c r="F134" s="3" t="s">
        <v>34</v>
      </c>
      <c r="G134" s="3" t="s">
        <v>68</v>
      </c>
      <c r="H134" s="4">
        <v>2019</v>
      </c>
      <c r="I134" s="4">
        <v>2024</v>
      </c>
      <c r="J134" s="4" t="b">
        <v>1</v>
      </c>
      <c r="K134" s="4">
        <v>217</v>
      </c>
      <c r="L134" s="3" t="s">
        <v>23</v>
      </c>
      <c r="M134" s="3" t="s">
        <v>328</v>
      </c>
    </row>
    <row r="135" spans="2:13" x14ac:dyDescent="0.3">
      <c r="B135" s="3" t="s">
        <v>329</v>
      </c>
      <c r="C135" s="3" t="s">
        <v>330</v>
      </c>
      <c r="D135" s="3" t="s">
        <v>330</v>
      </c>
      <c r="E135" s="3" t="s">
        <v>33</v>
      </c>
      <c r="F135" s="3" t="s">
        <v>34</v>
      </c>
      <c r="G135" s="3" t="s">
        <v>68</v>
      </c>
      <c r="H135" s="4">
        <v>2019</v>
      </c>
      <c r="I135" s="4">
        <v>2024</v>
      </c>
      <c r="J135" s="4" t="b">
        <v>1</v>
      </c>
      <c r="K135" s="4">
        <v>334</v>
      </c>
      <c r="L135" s="3" t="s">
        <v>23</v>
      </c>
      <c r="M135" s="3" t="s">
        <v>330</v>
      </c>
    </row>
    <row r="136" spans="2:13" x14ac:dyDescent="0.3">
      <c r="B136" s="3" t="s">
        <v>331</v>
      </c>
      <c r="C136" s="3" t="s">
        <v>332</v>
      </c>
      <c r="D136" s="3" t="s">
        <v>332</v>
      </c>
      <c r="E136" s="3" t="s">
        <v>90</v>
      </c>
      <c r="F136" s="3" t="s">
        <v>91</v>
      </c>
      <c r="G136" s="3" t="s">
        <v>56</v>
      </c>
      <c r="H136" s="4">
        <v>2019</v>
      </c>
      <c r="I136" s="4">
        <v>2024</v>
      </c>
      <c r="J136" s="4" t="b">
        <v>1</v>
      </c>
      <c r="K136" s="4">
        <v>5879</v>
      </c>
      <c r="L136" s="3" t="s">
        <v>39</v>
      </c>
      <c r="M136" s="3" t="s">
        <v>332</v>
      </c>
    </row>
    <row r="137" spans="2:13" x14ac:dyDescent="0.3">
      <c r="B137" s="3" t="s">
        <v>333</v>
      </c>
      <c r="C137" s="3" t="s">
        <v>334</v>
      </c>
      <c r="D137" s="3" t="s">
        <v>334</v>
      </c>
      <c r="E137" s="3" t="s">
        <v>20</v>
      </c>
      <c r="F137" s="3" t="s">
        <v>21</v>
      </c>
      <c r="G137" s="3" t="s">
        <v>71</v>
      </c>
      <c r="H137" s="4">
        <v>2019</v>
      </c>
      <c r="I137" s="4">
        <v>2024</v>
      </c>
      <c r="J137" s="4" t="b">
        <v>1</v>
      </c>
      <c r="K137" s="4">
        <v>16866</v>
      </c>
      <c r="L137" s="3" t="s">
        <v>62</v>
      </c>
      <c r="M137" s="3" t="s">
        <v>334</v>
      </c>
    </row>
    <row r="138" spans="2:13" x14ac:dyDescent="0.3">
      <c r="B138" s="3" t="s">
        <v>335</v>
      </c>
      <c r="C138" s="3" t="s">
        <v>336</v>
      </c>
      <c r="D138" s="3" t="s">
        <v>336</v>
      </c>
      <c r="E138" s="3" t="s">
        <v>20</v>
      </c>
      <c r="F138" s="3" t="s">
        <v>21</v>
      </c>
      <c r="G138" s="3" t="s">
        <v>42</v>
      </c>
      <c r="H138" s="4">
        <v>2019</v>
      </c>
      <c r="I138" s="4">
        <v>2024</v>
      </c>
      <c r="J138" s="4" t="b">
        <v>1</v>
      </c>
      <c r="K138" s="4">
        <v>5858</v>
      </c>
      <c r="L138" s="3" t="s">
        <v>39</v>
      </c>
      <c r="M138" s="3" t="s">
        <v>336</v>
      </c>
    </row>
    <row r="139" spans="2:13" x14ac:dyDescent="0.3">
      <c r="B139" s="3" t="s">
        <v>337</v>
      </c>
      <c r="C139" s="3" t="s">
        <v>338</v>
      </c>
      <c r="D139" s="3" t="s">
        <v>338</v>
      </c>
      <c r="E139" s="3" t="s">
        <v>20</v>
      </c>
      <c r="F139" s="3" t="s">
        <v>21</v>
      </c>
      <c r="G139" s="3" t="s">
        <v>65</v>
      </c>
      <c r="H139" s="4">
        <v>2019</v>
      </c>
      <c r="I139" s="4">
        <v>2024</v>
      </c>
      <c r="J139" s="4" t="b">
        <v>1</v>
      </c>
      <c r="K139" s="4">
        <v>4265</v>
      </c>
      <c r="L139" s="3" t="s">
        <v>39</v>
      </c>
      <c r="M139" s="3" t="s">
        <v>338</v>
      </c>
    </row>
    <row r="140" spans="2:13" x14ac:dyDescent="0.3">
      <c r="B140" s="3" t="s">
        <v>339</v>
      </c>
      <c r="C140" s="3" t="s">
        <v>340</v>
      </c>
      <c r="D140" s="3" t="s">
        <v>340</v>
      </c>
      <c r="E140" s="3" t="s">
        <v>20</v>
      </c>
      <c r="F140" s="3" t="s">
        <v>21</v>
      </c>
      <c r="G140" s="3" t="s">
        <v>198</v>
      </c>
      <c r="H140" s="4">
        <v>2019</v>
      </c>
      <c r="I140" s="4">
        <v>2024</v>
      </c>
      <c r="J140" s="4" t="b">
        <v>1</v>
      </c>
      <c r="K140" s="4">
        <v>24655</v>
      </c>
      <c r="L140" s="3" t="s">
        <v>62</v>
      </c>
      <c r="M140" s="3" t="s">
        <v>340</v>
      </c>
    </row>
    <row r="141" spans="2:13" x14ac:dyDescent="0.3">
      <c r="B141" s="3" t="s">
        <v>341</v>
      </c>
      <c r="C141" s="3" t="s">
        <v>342</v>
      </c>
      <c r="D141" s="3" t="s">
        <v>342</v>
      </c>
      <c r="E141" s="3" t="s">
        <v>20</v>
      </c>
      <c r="F141" s="3" t="s">
        <v>21</v>
      </c>
      <c r="G141" s="3" t="s">
        <v>149</v>
      </c>
      <c r="H141" s="4">
        <v>2019</v>
      </c>
      <c r="I141" s="4">
        <v>2024</v>
      </c>
      <c r="J141" s="4" t="b">
        <v>1</v>
      </c>
      <c r="K141" s="4">
        <v>438</v>
      </c>
      <c r="L141" s="3" t="s">
        <v>23</v>
      </c>
      <c r="M141" s="3" t="s">
        <v>342</v>
      </c>
    </row>
    <row r="142" spans="2:13" x14ac:dyDescent="0.3">
      <c r="B142" s="3" t="s">
        <v>343</v>
      </c>
      <c r="C142" s="3" t="s">
        <v>344</v>
      </c>
      <c r="D142" s="3" t="s">
        <v>344</v>
      </c>
      <c r="E142" s="3" t="s">
        <v>20</v>
      </c>
      <c r="F142" s="3" t="s">
        <v>21</v>
      </c>
      <c r="G142" s="3" t="s">
        <v>173</v>
      </c>
      <c r="H142" s="4">
        <v>2019</v>
      </c>
      <c r="I142" s="4">
        <v>2024</v>
      </c>
      <c r="J142" s="4" t="b">
        <v>1</v>
      </c>
      <c r="K142" s="4">
        <v>13310</v>
      </c>
      <c r="L142" s="3" t="s">
        <v>62</v>
      </c>
      <c r="M142" s="3" t="s">
        <v>344</v>
      </c>
    </row>
    <row r="143" spans="2:13" x14ac:dyDescent="0.3">
      <c r="B143" s="3" t="s">
        <v>345</v>
      </c>
      <c r="C143" s="3" t="s">
        <v>346</v>
      </c>
      <c r="D143" s="3" t="s">
        <v>346</v>
      </c>
      <c r="E143" s="3" t="s">
        <v>33</v>
      </c>
      <c r="F143" s="3" t="s">
        <v>34</v>
      </c>
      <c r="G143" s="3" t="s">
        <v>45</v>
      </c>
      <c r="H143" s="4">
        <v>2019</v>
      </c>
      <c r="I143" s="4">
        <v>2024</v>
      </c>
      <c r="J143" s="4" t="b">
        <v>1</v>
      </c>
      <c r="K143" s="4">
        <v>1024</v>
      </c>
      <c r="L143" s="3" t="s">
        <v>23</v>
      </c>
      <c r="M143" s="3" t="s">
        <v>346</v>
      </c>
    </row>
    <row r="144" spans="2:13" x14ac:dyDescent="0.3">
      <c r="B144" s="3" t="s">
        <v>347</v>
      </c>
      <c r="C144" s="3" t="s">
        <v>348</v>
      </c>
      <c r="D144" s="3" t="s">
        <v>348</v>
      </c>
      <c r="E144" s="3" t="s">
        <v>26</v>
      </c>
      <c r="F144" s="3" t="s">
        <v>27</v>
      </c>
      <c r="G144" s="3" t="s">
        <v>38</v>
      </c>
      <c r="H144" s="4">
        <v>2019</v>
      </c>
      <c r="I144" s="4">
        <v>2024</v>
      </c>
      <c r="J144" s="4" t="b">
        <v>1</v>
      </c>
      <c r="K144" s="4">
        <v>662561</v>
      </c>
      <c r="L144" s="3" t="s">
        <v>29</v>
      </c>
      <c r="M144" s="3" t="s">
        <v>348</v>
      </c>
    </row>
    <row r="145" spans="2:13" x14ac:dyDescent="0.3">
      <c r="B145" s="3" t="s">
        <v>349</v>
      </c>
      <c r="C145" s="3" t="s">
        <v>350</v>
      </c>
      <c r="D145" s="3" t="s">
        <v>350</v>
      </c>
      <c r="E145" s="3" t="s">
        <v>33</v>
      </c>
      <c r="F145" s="3" t="s">
        <v>34</v>
      </c>
      <c r="G145" s="3" t="s">
        <v>61</v>
      </c>
      <c r="H145" s="4">
        <v>2019</v>
      </c>
      <c r="I145" s="4">
        <v>2024</v>
      </c>
      <c r="J145" s="4" t="b">
        <v>1</v>
      </c>
      <c r="K145" s="4">
        <v>277</v>
      </c>
      <c r="L145" s="3" t="s">
        <v>23</v>
      </c>
      <c r="M145" s="3" t="s">
        <v>350</v>
      </c>
    </row>
    <row r="146" spans="2:13" x14ac:dyDescent="0.3">
      <c r="B146" s="3" t="s">
        <v>351</v>
      </c>
      <c r="C146" s="3" t="s">
        <v>352</v>
      </c>
      <c r="D146" s="3" t="s">
        <v>352</v>
      </c>
      <c r="E146" s="3" t="s">
        <v>20</v>
      </c>
      <c r="F146" s="3" t="s">
        <v>21</v>
      </c>
      <c r="G146" s="3" t="s">
        <v>76</v>
      </c>
      <c r="H146" s="4">
        <v>2019</v>
      </c>
      <c r="I146" s="4">
        <v>2024</v>
      </c>
      <c r="J146" s="4" t="b">
        <v>1</v>
      </c>
      <c r="K146" s="4">
        <v>1606</v>
      </c>
      <c r="L146" s="3" t="s">
        <v>23</v>
      </c>
      <c r="M146" s="3" t="s">
        <v>352</v>
      </c>
    </row>
    <row r="147" spans="2:13" x14ac:dyDescent="0.3">
      <c r="B147" s="3" t="s">
        <v>353</v>
      </c>
      <c r="C147" s="3" t="s">
        <v>354</v>
      </c>
      <c r="D147" s="3" t="s">
        <v>354</v>
      </c>
      <c r="E147" s="3" t="s">
        <v>33</v>
      </c>
      <c r="F147" s="3" t="s">
        <v>34</v>
      </c>
      <c r="G147" s="3" t="s">
        <v>56</v>
      </c>
      <c r="H147" s="4">
        <v>2019</v>
      </c>
      <c r="I147" s="4">
        <v>2024</v>
      </c>
      <c r="J147" s="4" t="b">
        <v>1</v>
      </c>
      <c r="K147" s="4">
        <v>1500</v>
      </c>
      <c r="L147" s="3" t="s">
        <v>23</v>
      </c>
      <c r="M147" s="3" t="s">
        <v>354</v>
      </c>
    </row>
    <row r="148" spans="2:13" x14ac:dyDescent="0.3">
      <c r="B148" s="3" t="s">
        <v>355</v>
      </c>
      <c r="C148" s="3" t="s">
        <v>356</v>
      </c>
      <c r="D148" s="3" t="s">
        <v>356</v>
      </c>
      <c r="E148" s="3" t="s">
        <v>26</v>
      </c>
      <c r="F148" s="3" t="s">
        <v>27</v>
      </c>
      <c r="G148" s="3" t="s">
        <v>149</v>
      </c>
      <c r="H148" s="4">
        <v>2019</v>
      </c>
      <c r="I148" s="4">
        <v>2024</v>
      </c>
      <c r="J148" s="4" t="b">
        <v>1</v>
      </c>
      <c r="K148" s="4">
        <v>13926</v>
      </c>
      <c r="L148" s="3" t="s">
        <v>62</v>
      </c>
      <c r="M148" s="3" t="s">
        <v>356</v>
      </c>
    </row>
    <row r="149" spans="2:13" x14ac:dyDescent="0.3">
      <c r="B149" s="3" t="s">
        <v>357</v>
      </c>
      <c r="C149" s="3" t="s">
        <v>358</v>
      </c>
      <c r="D149" s="3" t="s">
        <v>358</v>
      </c>
      <c r="E149" s="3" t="s">
        <v>20</v>
      </c>
      <c r="F149" s="3" t="s">
        <v>21</v>
      </c>
      <c r="G149" s="3" t="s">
        <v>271</v>
      </c>
      <c r="H149" s="4">
        <v>2019</v>
      </c>
      <c r="I149" s="4">
        <v>2024</v>
      </c>
      <c r="J149" s="4" t="b">
        <v>1</v>
      </c>
      <c r="K149" s="4">
        <v>2653</v>
      </c>
      <c r="L149" s="3" t="s">
        <v>39</v>
      </c>
      <c r="M149" s="3" t="s">
        <v>358</v>
      </c>
    </row>
    <row r="150" spans="2:13" x14ac:dyDescent="0.3">
      <c r="B150" s="3" t="s">
        <v>359</v>
      </c>
      <c r="C150" s="3" t="s">
        <v>360</v>
      </c>
      <c r="D150" s="3" t="s">
        <v>360</v>
      </c>
      <c r="E150" s="3" t="s">
        <v>26</v>
      </c>
      <c r="F150" s="3" t="s">
        <v>27</v>
      </c>
      <c r="G150" s="3" t="s">
        <v>130</v>
      </c>
      <c r="H150" s="4">
        <v>2019</v>
      </c>
      <c r="I150" s="4">
        <v>2024</v>
      </c>
      <c r="J150" s="4" t="b">
        <v>1</v>
      </c>
      <c r="K150" s="4">
        <v>8480</v>
      </c>
      <c r="L150" s="3" t="s">
        <v>39</v>
      </c>
      <c r="M150" s="3" t="s">
        <v>360</v>
      </c>
    </row>
    <row r="151" spans="2:13" x14ac:dyDescent="0.3">
      <c r="B151" s="3" t="s">
        <v>361</v>
      </c>
      <c r="C151" s="3" t="s">
        <v>362</v>
      </c>
      <c r="D151" s="3" t="s">
        <v>362</v>
      </c>
      <c r="E151" s="3" t="s">
        <v>20</v>
      </c>
      <c r="F151" s="3" t="s">
        <v>21</v>
      </c>
      <c r="G151" s="3" t="s">
        <v>76</v>
      </c>
      <c r="H151" s="4">
        <v>2019</v>
      </c>
      <c r="I151" s="4">
        <v>2024</v>
      </c>
      <c r="J151" s="4" t="b">
        <v>1</v>
      </c>
      <c r="K151" s="4">
        <v>2301</v>
      </c>
      <c r="L151" s="3" t="s">
        <v>23</v>
      </c>
      <c r="M151" s="3" t="s">
        <v>362</v>
      </c>
    </row>
    <row r="152" spans="2:13" x14ac:dyDescent="0.3">
      <c r="B152" s="3" t="s">
        <v>363</v>
      </c>
      <c r="C152" s="3" t="s">
        <v>364</v>
      </c>
      <c r="D152" s="3" t="s">
        <v>364</v>
      </c>
      <c r="E152" s="3" t="s">
        <v>20</v>
      </c>
      <c r="F152" s="3" t="s">
        <v>21</v>
      </c>
      <c r="G152" s="3" t="s">
        <v>271</v>
      </c>
      <c r="H152" s="4">
        <v>2019</v>
      </c>
      <c r="I152" s="4">
        <v>2024</v>
      </c>
      <c r="J152" s="4" t="b">
        <v>1</v>
      </c>
      <c r="K152" s="4">
        <v>2309</v>
      </c>
      <c r="L152" s="3" t="s">
        <v>23</v>
      </c>
      <c r="M152" s="3" t="s">
        <v>364</v>
      </c>
    </row>
    <row r="153" spans="2:13" x14ac:dyDescent="0.3">
      <c r="B153" s="3" t="s">
        <v>365</v>
      </c>
      <c r="C153" s="3" t="s">
        <v>366</v>
      </c>
      <c r="D153" s="3" t="s">
        <v>366</v>
      </c>
      <c r="E153" s="3" t="s">
        <v>33</v>
      </c>
      <c r="F153" s="3" t="s">
        <v>34</v>
      </c>
      <c r="G153" s="3" t="s">
        <v>209</v>
      </c>
      <c r="H153" s="4">
        <v>2019</v>
      </c>
      <c r="I153" s="4">
        <v>2024</v>
      </c>
      <c r="J153" s="4" t="b">
        <v>1</v>
      </c>
      <c r="K153" s="4">
        <v>1018</v>
      </c>
      <c r="L153" s="3" t="s">
        <v>23</v>
      </c>
      <c r="M153" s="3" t="s">
        <v>366</v>
      </c>
    </row>
    <row r="154" spans="2:13" x14ac:dyDescent="0.3">
      <c r="B154" s="3" t="s">
        <v>367</v>
      </c>
      <c r="C154" s="3" t="s">
        <v>368</v>
      </c>
      <c r="D154" s="3" t="s">
        <v>368</v>
      </c>
      <c r="E154" s="3" t="s">
        <v>26</v>
      </c>
      <c r="F154" s="3" t="s">
        <v>27</v>
      </c>
      <c r="G154" s="3" t="s">
        <v>38</v>
      </c>
      <c r="H154" s="4">
        <v>2019</v>
      </c>
      <c r="I154" s="4">
        <v>2024</v>
      </c>
      <c r="J154" s="4" t="b">
        <v>1</v>
      </c>
      <c r="K154" s="4">
        <v>725778</v>
      </c>
      <c r="L154" s="3" t="s">
        <v>29</v>
      </c>
      <c r="M154" s="3" t="s">
        <v>369</v>
      </c>
    </row>
    <row r="155" spans="2:13" x14ac:dyDescent="0.3">
      <c r="B155" s="3" t="s">
        <v>370</v>
      </c>
      <c r="C155" s="3" t="s">
        <v>371</v>
      </c>
      <c r="D155" s="3" t="s">
        <v>371</v>
      </c>
      <c r="E155" s="3" t="s">
        <v>20</v>
      </c>
      <c r="F155" s="3" t="s">
        <v>21</v>
      </c>
      <c r="G155" s="3" t="s">
        <v>56</v>
      </c>
      <c r="H155" s="4">
        <v>2019</v>
      </c>
      <c r="I155" s="4">
        <v>2024</v>
      </c>
      <c r="J155" s="4" t="b">
        <v>1</v>
      </c>
      <c r="K155" s="4">
        <v>4839</v>
      </c>
      <c r="L155" s="3" t="s">
        <v>39</v>
      </c>
      <c r="M155" s="3" t="s">
        <v>371</v>
      </c>
    </row>
    <row r="156" spans="2:13" x14ac:dyDescent="0.3">
      <c r="B156" s="3" t="s">
        <v>372</v>
      </c>
      <c r="C156" s="3" t="s">
        <v>373</v>
      </c>
      <c r="D156" s="3" t="s">
        <v>373</v>
      </c>
      <c r="E156" s="3" t="s">
        <v>26</v>
      </c>
      <c r="F156" s="3" t="s">
        <v>27</v>
      </c>
      <c r="G156" s="3" t="s">
        <v>42</v>
      </c>
      <c r="H156" s="4">
        <v>2019</v>
      </c>
      <c r="I156" s="4">
        <v>2024</v>
      </c>
      <c r="J156" s="4" t="b">
        <v>1</v>
      </c>
      <c r="K156" s="4">
        <v>47265</v>
      </c>
      <c r="L156" s="3" t="s">
        <v>62</v>
      </c>
      <c r="M156" s="3" t="s">
        <v>373</v>
      </c>
    </row>
    <row r="157" spans="2:13" x14ac:dyDescent="0.3">
      <c r="B157" s="3" t="s">
        <v>374</v>
      </c>
      <c r="C157" s="3" t="s">
        <v>375</v>
      </c>
      <c r="D157" s="3" t="s">
        <v>375</v>
      </c>
      <c r="E157" s="3" t="s">
        <v>26</v>
      </c>
      <c r="F157" s="3" t="s">
        <v>27</v>
      </c>
      <c r="G157" s="3" t="s">
        <v>71</v>
      </c>
      <c r="H157" s="4">
        <v>2019</v>
      </c>
      <c r="I157" s="4">
        <v>2024</v>
      </c>
      <c r="J157" s="4" t="b">
        <v>1</v>
      </c>
      <c r="K157" s="4">
        <v>99792</v>
      </c>
      <c r="L157" s="3" t="s">
        <v>79</v>
      </c>
      <c r="M157" s="3" t="s">
        <v>375</v>
      </c>
    </row>
    <row r="158" spans="2:13" x14ac:dyDescent="0.3">
      <c r="B158" s="3" t="s">
        <v>376</v>
      </c>
      <c r="C158" s="3" t="s">
        <v>377</v>
      </c>
      <c r="D158" s="3" t="s">
        <v>377</v>
      </c>
      <c r="E158" s="3" t="s">
        <v>90</v>
      </c>
      <c r="F158" s="3" t="s">
        <v>91</v>
      </c>
      <c r="G158" s="3" t="s">
        <v>71</v>
      </c>
      <c r="H158" s="4">
        <v>2019</v>
      </c>
      <c r="I158" s="4">
        <v>2024</v>
      </c>
      <c r="J158" s="4" t="b">
        <v>1</v>
      </c>
      <c r="K158" s="4">
        <v>13219</v>
      </c>
      <c r="L158" s="3" t="s">
        <v>62</v>
      </c>
      <c r="M158" s="3" t="s">
        <v>377</v>
      </c>
    </row>
    <row r="159" spans="2:13" x14ac:dyDescent="0.3">
      <c r="B159" s="3" t="s">
        <v>378</v>
      </c>
      <c r="C159" s="3" t="s">
        <v>379</v>
      </c>
      <c r="D159" s="3" t="s">
        <v>379</v>
      </c>
      <c r="E159" s="3" t="s">
        <v>33</v>
      </c>
      <c r="F159" s="3" t="s">
        <v>34</v>
      </c>
      <c r="G159" s="3" t="s">
        <v>130</v>
      </c>
      <c r="H159" s="4">
        <v>2019</v>
      </c>
      <c r="I159" s="4">
        <v>2024</v>
      </c>
      <c r="J159" s="4" t="b">
        <v>1</v>
      </c>
      <c r="K159" s="4">
        <v>1881</v>
      </c>
      <c r="L159" s="3" t="s">
        <v>23</v>
      </c>
      <c r="M159" s="3" t="s">
        <v>379</v>
      </c>
    </row>
    <row r="160" spans="2:13" x14ac:dyDescent="0.3">
      <c r="B160" s="3" t="s">
        <v>380</v>
      </c>
      <c r="C160" s="3" t="s">
        <v>381</v>
      </c>
      <c r="D160" s="3" t="s">
        <v>381</v>
      </c>
      <c r="E160" s="3" t="s">
        <v>20</v>
      </c>
      <c r="F160" s="3" t="s">
        <v>21</v>
      </c>
      <c r="G160" s="3" t="s">
        <v>22</v>
      </c>
      <c r="H160" s="4">
        <v>2019</v>
      </c>
      <c r="I160" s="4">
        <v>2024</v>
      </c>
      <c r="J160" s="4" t="b">
        <v>1</v>
      </c>
      <c r="K160" s="4">
        <v>227</v>
      </c>
      <c r="L160" s="3" t="s">
        <v>23</v>
      </c>
      <c r="M160" s="3" t="s">
        <v>381</v>
      </c>
    </row>
    <row r="161" spans="2:13" x14ac:dyDescent="0.3">
      <c r="B161" s="3" t="s">
        <v>382</v>
      </c>
      <c r="C161" s="3" t="s">
        <v>383</v>
      </c>
      <c r="D161" s="3" t="s">
        <v>383</v>
      </c>
      <c r="E161" s="3" t="s">
        <v>26</v>
      </c>
      <c r="F161" s="3" t="s">
        <v>27</v>
      </c>
      <c r="G161" s="3" t="s">
        <v>168</v>
      </c>
      <c r="H161" s="4">
        <v>2019</v>
      </c>
      <c r="I161" s="4">
        <v>2024</v>
      </c>
      <c r="J161" s="4" t="b">
        <v>1</v>
      </c>
      <c r="K161" s="4">
        <v>46358</v>
      </c>
      <c r="L161" s="3" t="s">
        <v>62</v>
      </c>
      <c r="M161" s="3" t="s">
        <v>383</v>
      </c>
    </row>
    <row r="162" spans="2:13" x14ac:dyDescent="0.3">
      <c r="B162" s="3" t="s">
        <v>384</v>
      </c>
      <c r="C162" s="3" t="s">
        <v>385</v>
      </c>
      <c r="D162" s="3" t="s">
        <v>385</v>
      </c>
      <c r="E162" s="3" t="s">
        <v>20</v>
      </c>
      <c r="F162" s="3" t="s">
        <v>21</v>
      </c>
      <c r="G162" s="3" t="s">
        <v>38</v>
      </c>
      <c r="H162" s="4">
        <v>2019</v>
      </c>
      <c r="I162" s="4">
        <v>2024</v>
      </c>
      <c r="J162" s="4" t="b">
        <v>1</v>
      </c>
      <c r="K162" s="4">
        <v>40715</v>
      </c>
      <c r="L162" s="3" t="s">
        <v>62</v>
      </c>
      <c r="M162" s="3" t="s">
        <v>385</v>
      </c>
    </row>
    <row r="163" spans="2:13" x14ac:dyDescent="0.3">
      <c r="B163" s="3" t="s">
        <v>386</v>
      </c>
      <c r="C163" s="3" t="s">
        <v>387</v>
      </c>
      <c r="D163" s="3" t="s">
        <v>387</v>
      </c>
      <c r="E163" s="3" t="s">
        <v>20</v>
      </c>
      <c r="F163" s="3" t="s">
        <v>21</v>
      </c>
      <c r="G163" s="3" t="s">
        <v>198</v>
      </c>
      <c r="H163" s="4">
        <v>2019</v>
      </c>
      <c r="I163" s="4">
        <v>2024</v>
      </c>
      <c r="J163" s="4" t="b">
        <v>1</v>
      </c>
      <c r="K163" s="4">
        <v>14025</v>
      </c>
      <c r="L163" s="3" t="s">
        <v>62</v>
      </c>
      <c r="M163" s="3" t="s">
        <v>387</v>
      </c>
    </row>
    <row r="164" spans="2:13" x14ac:dyDescent="0.3">
      <c r="B164" s="3" t="s">
        <v>388</v>
      </c>
      <c r="C164" s="3" t="s">
        <v>389</v>
      </c>
      <c r="D164" s="3" t="s">
        <v>389</v>
      </c>
      <c r="E164" s="3" t="s">
        <v>26</v>
      </c>
      <c r="F164" s="3" t="s">
        <v>27</v>
      </c>
      <c r="G164" s="3" t="s">
        <v>38</v>
      </c>
      <c r="H164" s="4">
        <v>2019</v>
      </c>
      <c r="I164" s="4">
        <v>2024</v>
      </c>
      <c r="J164" s="4" t="b">
        <v>1</v>
      </c>
      <c r="K164" s="4">
        <v>22362</v>
      </c>
      <c r="L164" s="3" t="s">
        <v>62</v>
      </c>
      <c r="M164" s="3" t="s">
        <v>389</v>
      </c>
    </row>
    <row r="165" spans="2:13" x14ac:dyDescent="0.3">
      <c r="B165" s="3" t="s">
        <v>390</v>
      </c>
      <c r="C165" s="3" t="s">
        <v>391</v>
      </c>
      <c r="D165" s="3" t="s">
        <v>391</v>
      </c>
      <c r="E165" s="3" t="s">
        <v>26</v>
      </c>
      <c r="F165" s="3" t="s">
        <v>27</v>
      </c>
      <c r="G165" s="3" t="s">
        <v>22</v>
      </c>
      <c r="H165" s="4">
        <v>2019</v>
      </c>
      <c r="I165" s="4">
        <v>2024</v>
      </c>
      <c r="J165" s="4" t="b">
        <v>1</v>
      </c>
      <c r="K165" s="4">
        <v>11626</v>
      </c>
      <c r="L165" s="3" t="s">
        <v>62</v>
      </c>
      <c r="M165" s="3" t="s">
        <v>391</v>
      </c>
    </row>
    <row r="166" spans="2:13" x14ac:dyDescent="0.3">
      <c r="B166" s="3" t="s">
        <v>392</v>
      </c>
      <c r="C166" s="3" t="s">
        <v>393</v>
      </c>
      <c r="D166" s="3" t="s">
        <v>393</v>
      </c>
      <c r="E166" s="3" t="s">
        <v>33</v>
      </c>
      <c r="F166" s="3" t="s">
        <v>34</v>
      </c>
      <c r="G166" s="3" t="s">
        <v>61</v>
      </c>
      <c r="H166" s="4">
        <v>2019</v>
      </c>
      <c r="I166" s="4">
        <v>2024</v>
      </c>
      <c r="J166" s="4" t="b">
        <v>1</v>
      </c>
      <c r="K166" s="4">
        <v>121</v>
      </c>
      <c r="L166" s="3" t="s">
        <v>23</v>
      </c>
      <c r="M166" s="3" t="s">
        <v>393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B746A4-9F51-4116-B889-16455F49C7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75</vt:i4>
      </vt:variant>
    </vt:vector>
  </HeadingPairs>
  <TitlesOfParts>
    <vt:vector size="93" baseType="lpstr">
      <vt:lpstr>Cover</vt:lpstr>
      <vt:lpstr>Dashboard</vt:lpstr>
      <vt:lpstr>Profile</vt:lpstr>
      <vt:lpstr>Peers</vt:lpstr>
      <vt:lpstr>Assets</vt:lpstr>
      <vt:lpstr>Plan</vt:lpstr>
      <vt:lpstr>Tax</vt:lpstr>
      <vt:lpstr>Debt</vt:lpstr>
      <vt:lpstr>Province</vt:lpstr>
      <vt:lpstr>Checks</vt:lpstr>
      <vt:lpstr>Assumptions</vt:lpstr>
      <vt:lpstr>PQ_Categories</vt:lpstr>
      <vt:lpstr>PQ_Tiers</vt:lpstr>
      <vt:lpstr>Data_Municipal</vt:lpstr>
      <vt:lpstr>Data_Assets</vt:lpstr>
      <vt:lpstr>Data_Tax</vt:lpstr>
      <vt:lpstr>Data_Peers</vt:lpstr>
      <vt:lpstr>Data_Lists</vt:lpstr>
      <vt:lpstr>asset_renewal</vt:lpstr>
      <vt:lpstr>asset_sentence</vt:lpstr>
      <vt:lpstr>assets_table</vt:lpstr>
      <vt:lpstr>BaseYear</vt:lpstr>
      <vt:lpstr>checks_status</vt:lpstr>
      <vt:lpstr>checks_summary</vt:lpstr>
      <vt:lpstr>dash_commentary</vt:lpstr>
      <vt:lpstr>dash_tiles</vt:lpstr>
      <vt:lpstr>debt_amount</vt:lpstr>
      <vt:lpstr>debt_capacity</vt:lpstr>
      <vt:lpstr>debt_capacity_after</vt:lpstr>
      <vt:lpstr>debt_history</vt:lpstr>
      <vt:lpstr>debt_limit</vt:lpstr>
      <vt:lpstr>debt_limit_used</vt:lpstr>
      <vt:lpstr>debt_max_borrowing</vt:lpstr>
      <vt:lpstr>debt_outstanding</vt:lpstr>
      <vt:lpstr>debt_payment</vt:lpstr>
      <vt:lpstr>debt_rate</vt:lpstr>
      <vt:lpstr>debt_revenue_for_limit</vt:lpstr>
      <vt:lpstr>debt_sentence</vt:lpstr>
      <vt:lpstr>debt_servicing</vt:lpstr>
      <vt:lpstr>debt_term</vt:lpstr>
      <vt:lpstr>LatestYear</vt:lpstr>
      <vt:lpstr>peer_benchmark</vt:lpstr>
      <vt:lpstr>peer_metric_input</vt:lpstr>
      <vt:lpstr>peer_ranking</vt:lpstr>
      <vt:lpstr>plan_avg_increase</vt:lpstr>
      <vt:lpstr>plan_base_capital</vt:lpstr>
      <vt:lpstr>plan_base_year</vt:lpstr>
      <vt:lpstr>plan_closure</vt:lpstr>
      <vt:lpstr>plan_cost_growth</vt:lpstr>
      <vt:lpstr>plan_cpi</vt:lpstr>
      <vt:lpstr>plan_debt</vt:lpstr>
      <vt:lpstr>plan_gap</vt:lpstr>
      <vt:lpstr>plan_grid</vt:lpstr>
      <vt:lpstr>plan_pop_growth</vt:lpstr>
      <vt:lpstr>plan_rate</vt:lpstr>
      <vt:lpstr>plan_reserve</vt:lpstr>
      <vt:lpstr>plan_rev_growth</vt:lpstr>
      <vt:lpstr>plan_sentence</vt:lpstr>
      <vt:lpstr>plan_table</vt:lpstr>
      <vt:lpstr>plan_term</vt:lpstr>
      <vt:lpstr>plan_wage</vt:lpstr>
      <vt:lpstr>plan_wage_share</vt:lpstr>
      <vt:lpstr>plan_year1_increase</vt:lpstr>
      <vt:lpstr>profile_block</vt:lpstr>
      <vt:lpstr>profile_keys</vt:lpstr>
      <vt:lpstr>profile_years</vt:lpstr>
      <vt:lpstr>prov_amp_full</vt:lpstr>
      <vt:lpstr>prov_below</vt:lpstr>
      <vt:lpstr>prov_missing</vt:lpstr>
      <vt:lpstr>prov_not_reported</vt:lpstr>
      <vt:lpstr>prov_reinvestment</vt:lpstr>
      <vt:lpstr>prov_screened</vt:lpstr>
      <vt:lpstr>prov_vancouver_rate</vt:lpstr>
      <vt:lpstr>province_sentence</vt:lpstr>
      <vt:lpstr>province_trend</vt:lpstr>
      <vt:lpstr>Selected</vt:lpstr>
      <vt:lpstr>SelId</vt:lpstr>
      <vt:lpstr>SelRD</vt:lpstr>
      <vt:lpstr>SelTier</vt:lpstr>
      <vt:lpstr>SelTierCount</vt:lpstr>
      <vt:lpstr>SelTierLabel</vt:lpstr>
      <vt:lpstr>SelType</vt:lpstr>
      <vt:lpstr>tax_house_new</vt:lpstr>
      <vt:lpstr>tax_house_now</vt:lpstr>
      <vt:lpstr>tax_house_value</vt:lpstr>
      <vt:lpstr>tax_levy_change</vt:lpstr>
      <vt:lpstr>tax_res_rate_implied</vt:lpstr>
      <vt:lpstr>tax_res_rate_new</vt:lpstr>
      <vt:lpstr>tax_res_rate_published</vt:lpstr>
      <vt:lpstr>tax_sentence</vt:lpstr>
      <vt:lpstr>tax_table</vt:lpstr>
      <vt:lpstr>tax_variable_levy</vt:lpstr>
      <vt:lpstr>tax_weighted_base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BC local government finance model</dc:title>
  <dc:creator>Kush Patel</dc:creator>
  <cp:lastModifiedBy>Kush Patel</cp:lastModifiedBy>
  <dcterms:created xsi:type="dcterms:W3CDTF">2026-09-24T03:38:00Z</dcterms:created>
  <dcterms:modified xsi:type="dcterms:W3CDTF">2026-09-24T03:38:34Z</dcterms:modified>
</cp:coreProperties>
</file>